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ThisWorkbook"/>
  <mc:AlternateContent xmlns:mc="http://schemas.openxmlformats.org/markup-compatibility/2006">
    <mc:Choice Requires="x15">
      <x15ac:absPath xmlns:x15ac="http://schemas.microsoft.com/office/spreadsheetml/2010/11/ac" url="C:\Users\HP190845\Downloads\イナズマイレブン2and3トータルテクニック簡易計算機\イナズマイレブン2and3トータルテクニック簡易計算機\Excel\"/>
    </mc:Choice>
  </mc:AlternateContent>
  <xr:revisionPtr revIDLastSave="0" documentId="13_ncr:1_{9C3A11B9-59DD-49BE-BA20-DE1CE91066B8}" xr6:coauthVersionLast="47" xr6:coauthVersionMax="47" xr10:uidLastSave="{00000000-0000-0000-0000-000000000000}"/>
  <bookViews>
    <workbookView xWindow="-120" yWindow="-120" windowWidth="29040" windowHeight="15720" xr2:uid="{00000000-000D-0000-FFFF-FFFF00000000}"/>
  </bookViews>
  <sheets>
    <sheet name="トータルテクニック計算機" sheetId="1" r:id="rId1"/>
    <sheet name="極限育成開始時期判定機" sheetId="5" r:id="rId2"/>
    <sheet name="選手能力" sheetId="2" r:id="rId3"/>
    <sheet name="技まとめ" sheetId="3" state="hidden" r:id="rId4"/>
    <sheet name="リスト" sheetId="4" state="hidden" r:id="rId5"/>
    <sheet name="選手名リスト" sheetId="9" state="hidden" r:id="rId6"/>
    <sheet name="UnitCalc" sheetId="10" state="hidden" r:id="rId7"/>
    <sheet name="Face" sheetId="13" state="hidden" r:id="rId8"/>
    <sheet name="備考" sheetId="11" r:id="rId9"/>
  </sheets>
  <definedNames>
    <definedName name="_xlnm._FilterDatabase" localSheetId="0" hidden="1">トータルテクニック計算機!$U$162:$U$162</definedName>
    <definedName name="_xlnm._FilterDatabase" localSheetId="3" hidden="1">技まとめ!$A$1:$S$380</definedName>
    <definedName name="_xlnm._FilterDatabase" localSheetId="2" hidden="1">選手能力!$A$2:$BE$2281</definedName>
    <definedName name="Glove">リスト!$D$2:$D$3</definedName>
    <definedName name="KeyMan">リスト!$A$2:$A$5</definedName>
    <definedName name="LEG">リスト!$B$2:$B$3</definedName>
    <definedName name="Lucky">リスト!$H$2:$H$4</definedName>
    <definedName name="Misanga">リスト!$E$2:$E$3</definedName>
    <definedName name="Name">選手能力!$C$3:$C$2281</definedName>
    <definedName name="NameList">選手名リスト!$A$2:$A$2280</definedName>
    <definedName name="NOTE">リスト!$I$2:$I$3</definedName>
    <definedName name="Pendant">リスト!$C$2:$C$4</definedName>
    <definedName name="PLUS_FORCE">リスト!$F$2:$F$3</definedName>
    <definedName name="SkillName">技まとめ!$A$2:$A$380</definedName>
    <definedName name="疫病神">リスト!$G$2:$G$4</definedName>
  </definedNames>
  <calcPr calcId="191029"/>
</workbook>
</file>

<file path=xl/calcChain.xml><?xml version="1.0" encoding="utf-8"?>
<calcChain xmlns="http://schemas.openxmlformats.org/spreadsheetml/2006/main">
  <c r="C20" i="1" l="1"/>
  <c r="C172" i="1"/>
  <c r="C171" i="1"/>
  <c r="I171" i="1" s="1"/>
  <c r="C177" i="1" s="1"/>
  <c r="C170" i="1"/>
  <c r="C169" i="1"/>
  <c r="J169" i="1" s="1"/>
  <c r="K42" i="1"/>
  <c r="J42" i="1"/>
  <c r="I42" i="1"/>
  <c r="H42" i="1"/>
  <c r="G42" i="1"/>
  <c r="F42" i="1"/>
  <c r="E42" i="1"/>
  <c r="T41" i="1"/>
  <c r="S41" i="1"/>
  <c r="R41" i="1"/>
  <c r="Q41" i="1"/>
  <c r="P41" i="1"/>
  <c r="O41" i="1"/>
  <c r="N41" i="1"/>
  <c r="K41" i="1"/>
  <c r="J41" i="1"/>
  <c r="I41" i="1"/>
  <c r="H41" i="1"/>
  <c r="G41" i="1"/>
  <c r="F41" i="1"/>
  <c r="E41" i="1"/>
  <c r="T40" i="1"/>
  <c r="S40" i="1"/>
  <c r="R40" i="1"/>
  <c r="Q40" i="1"/>
  <c r="P40" i="1"/>
  <c r="O40" i="1"/>
  <c r="N40" i="1"/>
  <c r="K40" i="1"/>
  <c r="J40" i="1"/>
  <c r="I40" i="1"/>
  <c r="H40" i="1"/>
  <c r="G40" i="1"/>
  <c r="F40" i="1"/>
  <c r="E40" i="1"/>
  <c r="T39" i="1"/>
  <c r="S39" i="1"/>
  <c r="R39" i="1"/>
  <c r="Q39" i="1"/>
  <c r="P39" i="1"/>
  <c r="O39" i="1"/>
  <c r="N39" i="1"/>
  <c r="K39" i="1"/>
  <c r="J39" i="1"/>
  <c r="I39" i="1"/>
  <c r="H39" i="1"/>
  <c r="G39" i="1"/>
  <c r="F39" i="1"/>
  <c r="E39" i="1"/>
  <c r="T38" i="1"/>
  <c r="S38" i="1"/>
  <c r="R38" i="1"/>
  <c r="Q38" i="1"/>
  <c r="P38" i="1"/>
  <c r="O38" i="1"/>
  <c r="N38" i="1"/>
  <c r="K38" i="1"/>
  <c r="J38" i="1"/>
  <c r="I38" i="1"/>
  <c r="H38" i="1"/>
  <c r="G38" i="1"/>
  <c r="F38" i="1"/>
  <c r="E38" i="1"/>
  <c r="T37" i="1"/>
  <c r="S37" i="1"/>
  <c r="R37" i="1"/>
  <c r="Q37" i="1"/>
  <c r="P37" i="1"/>
  <c r="O37" i="1"/>
  <c r="N37" i="1"/>
  <c r="K37" i="1"/>
  <c r="J37" i="1"/>
  <c r="I37" i="1"/>
  <c r="H37" i="1"/>
  <c r="G37" i="1"/>
  <c r="F37" i="1"/>
  <c r="E37" i="1"/>
  <c r="T36" i="1"/>
  <c r="S36" i="1"/>
  <c r="R36" i="1"/>
  <c r="Q36" i="1"/>
  <c r="P36" i="1"/>
  <c r="O36" i="1"/>
  <c r="N36" i="1"/>
  <c r="K36" i="1"/>
  <c r="J36" i="1"/>
  <c r="I36" i="1"/>
  <c r="H36" i="1"/>
  <c r="G36" i="1"/>
  <c r="F36" i="1"/>
  <c r="E36" i="1"/>
  <c r="T35" i="1"/>
  <c r="S35" i="1"/>
  <c r="R35" i="1"/>
  <c r="Q35" i="1"/>
  <c r="P35" i="1"/>
  <c r="O35" i="1"/>
  <c r="N35" i="1"/>
  <c r="K35" i="1"/>
  <c r="J35" i="1"/>
  <c r="I35" i="1"/>
  <c r="H35" i="1"/>
  <c r="G35" i="1"/>
  <c r="F35" i="1"/>
  <c r="E35" i="1"/>
  <c r="T34" i="1"/>
  <c r="S34" i="1"/>
  <c r="R34" i="1"/>
  <c r="Q34" i="1"/>
  <c r="P34" i="1"/>
  <c r="O34" i="1"/>
  <c r="N34" i="1"/>
  <c r="K34" i="1"/>
  <c r="J34" i="1"/>
  <c r="I34" i="1"/>
  <c r="H34" i="1"/>
  <c r="G34" i="1"/>
  <c r="F34" i="1"/>
  <c r="E34" i="1"/>
  <c r="T33" i="1"/>
  <c r="S33" i="1"/>
  <c r="R33" i="1"/>
  <c r="Q33" i="1"/>
  <c r="P33" i="1"/>
  <c r="O33" i="1"/>
  <c r="N33" i="1"/>
  <c r="K33" i="1"/>
  <c r="J33" i="1"/>
  <c r="I33" i="1"/>
  <c r="H33" i="1"/>
  <c r="G33" i="1"/>
  <c r="F33" i="1"/>
  <c r="E33" i="1"/>
  <c r="D33" i="1"/>
  <c r="S19" i="1"/>
  <c r="R19" i="1"/>
  <c r="Q19" i="1"/>
  <c r="P19" i="1"/>
  <c r="P21" i="1" s="1"/>
  <c r="O19" i="1"/>
  <c r="O21" i="1" s="1"/>
  <c r="N19" i="1"/>
  <c r="M19" i="1"/>
  <c r="L19" i="1"/>
  <c r="L21" i="1" s="1"/>
  <c r="K19" i="1"/>
  <c r="J19" i="1"/>
  <c r="I19" i="1"/>
  <c r="H19" i="1"/>
  <c r="G19" i="1"/>
  <c r="M21" i="1" l="1"/>
  <c r="M22" i="1" s="1"/>
  <c r="J171" i="1"/>
  <c r="K171" i="1"/>
  <c r="K170" i="1"/>
  <c r="J170" i="1"/>
  <c r="I170" i="1"/>
  <c r="K172" i="1"/>
  <c r="J172" i="1"/>
  <c r="I172" i="1"/>
  <c r="I169" i="1"/>
  <c r="K169" i="1"/>
  <c r="C117" i="1"/>
  <c r="C116" i="1"/>
  <c r="C118" i="1"/>
  <c r="C119" i="1"/>
  <c r="C120" i="1"/>
  <c r="C115" i="1"/>
  <c r="T29" i="1"/>
  <c r="N22" i="1"/>
  <c r="N29" i="1" s="1"/>
  <c r="C175" i="1" l="1"/>
  <c r="C178" i="1"/>
  <c r="C176" i="1"/>
  <c r="AT1927" i="2"/>
  <c r="C173" i="1"/>
  <c r="AV2281" i="2"/>
  <c r="AV2280" i="2"/>
  <c r="AV2279" i="2"/>
  <c r="AV2278" i="2"/>
  <c r="AV2277" i="2"/>
  <c r="AV2276" i="2"/>
  <c r="AV2275" i="2"/>
  <c r="AV2274" i="2"/>
  <c r="AV2273" i="2"/>
  <c r="AV2272" i="2"/>
  <c r="AV2271" i="2"/>
  <c r="AV2270" i="2"/>
  <c r="AV2269" i="2"/>
  <c r="AV2268" i="2"/>
  <c r="AV2267" i="2"/>
  <c r="AV2266" i="2"/>
  <c r="AV2265" i="2"/>
  <c r="AV2264" i="2"/>
  <c r="AV2263" i="2"/>
  <c r="AV2262" i="2"/>
  <c r="AV2261" i="2"/>
  <c r="AV2260" i="2"/>
  <c r="AV2259" i="2"/>
  <c r="AV2258" i="2"/>
  <c r="AV2257" i="2"/>
  <c r="AV2256" i="2"/>
  <c r="AV2255" i="2"/>
  <c r="AV2254" i="2"/>
  <c r="AV2253" i="2"/>
  <c r="AV2252" i="2"/>
  <c r="AV2251" i="2"/>
  <c r="AV2250" i="2"/>
  <c r="AV2249" i="2"/>
  <c r="AV2248" i="2"/>
  <c r="AV2247" i="2"/>
  <c r="AV2246" i="2"/>
  <c r="AV2245" i="2"/>
  <c r="AV2244" i="2"/>
  <c r="AV2243" i="2"/>
  <c r="AV2242" i="2"/>
  <c r="AV2241" i="2"/>
  <c r="AV2240" i="2"/>
  <c r="AV2239" i="2"/>
  <c r="AV2238" i="2"/>
  <c r="AV2237" i="2"/>
  <c r="AV2236" i="2"/>
  <c r="AV2235" i="2"/>
  <c r="AV2234" i="2"/>
  <c r="AV2233" i="2"/>
  <c r="AV2232" i="2"/>
  <c r="AV2231" i="2"/>
  <c r="AV2230" i="2"/>
  <c r="AV2229" i="2"/>
  <c r="AV2228" i="2"/>
  <c r="AV2227" i="2"/>
  <c r="AV2226" i="2"/>
  <c r="AV2225" i="2"/>
  <c r="AV2224" i="2"/>
  <c r="AV2223" i="2"/>
  <c r="AV2222" i="2"/>
  <c r="AV2221" i="2"/>
  <c r="AV2220" i="2"/>
  <c r="AV2219" i="2"/>
  <c r="AV2218" i="2"/>
  <c r="AV2217" i="2"/>
  <c r="AV2216" i="2"/>
  <c r="AV2215" i="2"/>
  <c r="AV2214" i="2"/>
  <c r="AV2213" i="2"/>
  <c r="AV2212" i="2"/>
  <c r="AV2211" i="2"/>
  <c r="AV2210" i="2"/>
  <c r="AV2209" i="2"/>
  <c r="AV2208" i="2"/>
  <c r="AV2207" i="2"/>
  <c r="AV2206" i="2"/>
  <c r="AV2205" i="2"/>
  <c r="AV2204" i="2"/>
  <c r="AV2203" i="2"/>
  <c r="AV2202" i="2"/>
  <c r="AV2201" i="2"/>
  <c r="AV2200" i="2"/>
  <c r="AV2199" i="2"/>
  <c r="AV2198" i="2"/>
  <c r="AV2197" i="2"/>
  <c r="AV2196" i="2"/>
  <c r="AV2195" i="2"/>
  <c r="AV2194" i="2"/>
  <c r="AV2193" i="2"/>
  <c r="AV2192" i="2"/>
  <c r="AV2191" i="2"/>
  <c r="AV2190" i="2"/>
  <c r="AV2189" i="2"/>
  <c r="AV2188" i="2"/>
  <c r="AV2187" i="2"/>
  <c r="AV2186" i="2"/>
  <c r="AV2185" i="2"/>
  <c r="AV2184" i="2"/>
  <c r="AV2183" i="2"/>
  <c r="AV2182" i="2"/>
  <c r="AV2181" i="2"/>
  <c r="AV2180" i="2"/>
  <c r="AV2179" i="2"/>
  <c r="AV2178" i="2"/>
  <c r="AV2177" i="2"/>
  <c r="AV2176" i="2"/>
  <c r="AV2175" i="2"/>
  <c r="AV2174" i="2"/>
  <c r="AV2173" i="2"/>
  <c r="AV2172" i="2"/>
  <c r="AV2171" i="2"/>
  <c r="AV2170" i="2"/>
  <c r="AV2169" i="2"/>
  <c r="AV2168" i="2"/>
  <c r="AV2167" i="2"/>
  <c r="AV2166" i="2"/>
  <c r="AV2165" i="2"/>
  <c r="AV2164" i="2"/>
  <c r="AV2163" i="2"/>
  <c r="AV2162" i="2"/>
  <c r="AV2161" i="2"/>
  <c r="AV2160" i="2"/>
  <c r="AV2159" i="2"/>
  <c r="AV2158" i="2"/>
  <c r="AV2157" i="2"/>
  <c r="AV2156" i="2"/>
  <c r="AV2155" i="2"/>
  <c r="AV2154" i="2"/>
  <c r="AV2153" i="2"/>
  <c r="AV2152" i="2"/>
  <c r="AV2151" i="2"/>
  <c r="AV2150" i="2"/>
  <c r="AV2149" i="2"/>
  <c r="AV2148" i="2"/>
  <c r="AV2147" i="2"/>
  <c r="AV2146" i="2"/>
  <c r="AV2145" i="2"/>
  <c r="AV2144" i="2"/>
  <c r="AV2143" i="2"/>
  <c r="AV2142" i="2"/>
  <c r="AV2141" i="2"/>
  <c r="AV2140" i="2"/>
  <c r="AV2139" i="2"/>
  <c r="AV2138" i="2"/>
  <c r="AV2137" i="2"/>
  <c r="AV2136" i="2"/>
  <c r="AV2135" i="2"/>
  <c r="AV2134" i="2"/>
  <c r="AV2133" i="2"/>
  <c r="AV2132" i="2"/>
  <c r="AV2131" i="2"/>
  <c r="AV2130" i="2"/>
  <c r="AV2129" i="2"/>
  <c r="AV2128" i="2"/>
  <c r="AV2127" i="2"/>
  <c r="AV2126" i="2"/>
  <c r="AV2125" i="2"/>
  <c r="AV2124" i="2"/>
  <c r="AV2123" i="2"/>
  <c r="AV2122" i="2"/>
  <c r="AV2121" i="2"/>
  <c r="AV2120" i="2"/>
  <c r="AV2119" i="2"/>
  <c r="AV2118" i="2"/>
  <c r="AV2117" i="2"/>
  <c r="AV2116" i="2"/>
  <c r="AV2115" i="2"/>
  <c r="AV2114" i="2"/>
  <c r="AV2113" i="2"/>
  <c r="AV2112" i="2"/>
  <c r="AV2111" i="2"/>
  <c r="AV2110" i="2"/>
  <c r="AV2109" i="2"/>
  <c r="AV2108" i="2"/>
  <c r="AV2107" i="2"/>
  <c r="AV2106" i="2"/>
  <c r="AV2105" i="2"/>
  <c r="AV2104" i="2"/>
  <c r="AV2103" i="2"/>
  <c r="AV2102" i="2"/>
  <c r="AV2101" i="2"/>
  <c r="AV2100" i="2"/>
  <c r="AV2099" i="2"/>
  <c r="AV2098" i="2"/>
  <c r="AV2097" i="2"/>
  <c r="AV2096" i="2"/>
  <c r="AV2095" i="2"/>
  <c r="AV2094" i="2"/>
  <c r="AV2093" i="2"/>
  <c r="AV2092" i="2"/>
  <c r="AV2091" i="2"/>
  <c r="AV2090" i="2"/>
  <c r="AV2089" i="2"/>
  <c r="AV2088" i="2"/>
  <c r="AV2087" i="2"/>
  <c r="AV2086" i="2"/>
  <c r="AV2085" i="2"/>
  <c r="AV2084" i="2"/>
  <c r="AV2083" i="2"/>
  <c r="AV2082" i="2"/>
  <c r="AV2081" i="2"/>
  <c r="AV2080" i="2"/>
  <c r="AV2079" i="2"/>
  <c r="AV2078" i="2"/>
  <c r="AV2077" i="2"/>
  <c r="AV2076" i="2"/>
  <c r="AV2075" i="2"/>
  <c r="AV2074" i="2"/>
  <c r="AV2073" i="2"/>
  <c r="AV2072" i="2"/>
  <c r="AV2071" i="2"/>
  <c r="AV2070" i="2"/>
  <c r="AV2069" i="2"/>
  <c r="AV2068" i="2"/>
  <c r="AV2067" i="2"/>
  <c r="AV2066" i="2"/>
  <c r="AV2065" i="2"/>
  <c r="AV2064" i="2"/>
  <c r="AV2063" i="2"/>
  <c r="AV2062" i="2"/>
  <c r="AV2061" i="2"/>
  <c r="AV2060" i="2"/>
  <c r="AV2059" i="2"/>
  <c r="AV2058" i="2"/>
  <c r="AV2057" i="2"/>
  <c r="AV2056" i="2"/>
  <c r="AV2055" i="2"/>
  <c r="AV2054" i="2"/>
  <c r="AV2053" i="2"/>
  <c r="AV2052" i="2"/>
  <c r="AV2051" i="2"/>
  <c r="AV2050" i="2"/>
  <c r="AV2049" i="2"/>
  <c r="AV2048" i="2"/>
  <c r="AV2047" i="2"/>
  <c r="AV2046" i="2"/>
  <c r="AV2045" i="2"/>
  <c r="AV2044" i="2"/>
  <c r="AV2043" i="2"/>
  <c r="AV2042" i="2"/>
  <c r="AV2041" i="2"/>
  <c r="AV2040" i="2"/>
  <c r="AV2039" i="2"/>
  <c r="AV2038" i="2"/>
  <c r="AV2037" i="2"/>
  <c r="AV2036" i="2"/>
  <c r="AV2035" i="2"/>
  <c r="AV2034" i="2"/>
  <c r="AV2033" i="2"/>
  <c r="AV2032" i="2"/>
  <c r="AV2031" i="2"/>
  <c r="AV2030" i="2"/>
  <c r="AV2029" i="2"/>
  <c r="AV2028" i="2"/>
  <c r="AV2027" i="2"/>
  <c r="AV2026" i="2"/>
  <c r="AV2025" i="2"/>
  <c r="AV2024" i="2"/>
  <c r="AV2023" i="2"/>
  <c r="AV2022" i="2"/>
  <c r="AV2021" i="2"/>
  <c r="AV2020" i="2"/>
  <c r="AV2019" i="2"/>
  <c r="AV2018" i="2"/>
  <c r="AV2017" i="2"/>
  <c r="AV2016" i="2"/>
  <c r="AV2015" i="2"/>
  <c r="AV2014" i="2"/>
  <c r="AV2013" i="2"/>
  <c r="AV2012" i="2"/>
  <c r="AV2011" i="2"/>
  <c r="AV2010" i="2"/>
  <c r="AV2009" i="2"/>
  <c r="AV2008" i="2"/>
  <c r="AV2007" i="2"/>
  <c r="AV2006" i="2"/>
  <c r="AV2005" i="2"/>
  <c r="AV2004" i="2"/>
  <c r="AV2003" i="2"/>
  <c r="AV2002" i="2"/>
  <c r="AV2001" i="2"/>
  <c r="AV2000" i="2"/>
  <c r="AV1999" i="2"/>
  <c r="AV1998" i="2"/>
  <c r="AV1997" i="2"/>
  <c r="AV1996" i="2"/>
  <c r="AV1995" i="2"/>
  <c r="AV1994" i="2"/>
  <c r="AV1993" i="2"/>
  <c r="AV1992" i="2"/>
  <c r="AV1991" i="2"/>
  <c r="AV1990" i="2"/>
  <c r="AV1989" i="2"/>
  <c r="AV1988" i="2"/>
  <c r="AV1987" i="2"/>
  <c r="AV1986" i="2"/>
  <c r="AV1985" i="2"/>
  <c r="AV1984" i="2"/>
  <c r="AV1983" i="2"/>
  <c r="AV1982" i="2"/>
  <c r="AV1981" i="2"/>
  <c r="AV1980" i="2"/>
  <c r="AV1979" i="2"/>
  <c r="AV1978" i="2"/>
  <c r="AV1977" i="2"/>
  <c r="AV1976" i="2"/>
  <c r="AV1975" i="2"/>
  <c r="AV1974" i="2"/>
  <c r="AV1973" i="2"/>
  <c r="AV1972" i="2"/>
  <c r="AV1971" i="2"/>
  <c r="AV1970" i="2"/>
  <c r="AV1969" i="2"/>
  <c r="AV1968" i="2"/>
  <c r="AV1967" i="2"/>
  <c r="AV1966" i="2"/>
  <c r="AV1965" i="2"/>
  <c r="AV1964" i="2"/>
  <c r="AV1963" i="2"/>
  <c r="AV1962" i="2"/>
  <c r="AV1961" i="2"/>
  <c r="AV1960" i="2"/>
  <c r="AV1959" i="2"/>
  <c r="AV1958" i="2"/>
  <c r="AV1957" i="2"/>
  <c r="AV1956" i="2"/>
  <c r="AV1955" i="2"/>
  <c r="AV1954" i="2"/>
  <c r="AV1953" i="2"/>
  <c r="AV1952" i="2"/>
  <c r="AV1951" i="2"/>
  <c r="AV1950" i="2"/>
  <c r="AV1949" i="2"/>
  <c r="AV1948" i="2"/>
  <c r="AV1947" i="2"/>
  <c r="AV1946" i="2"/>
  <c r="AV1945" i="2"/>
  <c r="AV1944" i="2"/>
  <c r="AV1943" i="2"/>
  <c r="AV1942" i="2"/>
  <c r="AV1941" i="2"/>
  <c r="AV1940" i="2"/>
  <c r="AV1939" i="2"/>
  <c r="AV1938" i="2"/>
  <c r="AV1937" i="2"/>
  <c r="AV1936" i="2"/>
  <c r="AV1935" i="2"/>
  <c r="AV1934" i="2"/>
  <c r="AV1933" i="2"/>
  <c r="AV1932" i="2"/>
  <c r="AV1931" i="2"/>
  <c r="AV1930" i="2"/>
  <c r="AV1929" i="2"/>
  <c r="AV1928" i="2"/>
  <c r="AV1927" i="2"/>
  <c r="AV1926" i="2"/>
  <c r="AV1925" i="2"/>
  <c r="AV1924" i="2"/>
  <c r="AV1923" i="2"/>
  <c r="AV1922" i="2"/>
  <c r="AV1921" i="2"/>
  <c r="AV1920" i="2"/>
  <c r="AV1919" i="2"/>
  <c r="AV1918" i="2"/>
  <c r="AV1917" i="2"/>
  <c r="AV1916" i="2"/>
  <c r="AV1915" i="2"/>
  <c r="AV1914" i="2"/>
  <c r="AV1913" i="2"/>
  <c r="AV1912" i="2"/>
  <c r="AV1911" i="2"/>
  <c r="AV1910" i="2"/>
  <c r="AV1909" i="2"/>
  <c r="AV1908" i="2"/>
  <c r="AV1907" i="2"/>
  <c r="AV1906" i="2"/>
  <c r="AV1905" i="2"/>
  <c r="AV1904" i="2"/>
  <c r="AV1903" i="2"/>
  <c r="AV1902" i="2"/>
  <c r="AV1901" i="2"/>
  <c r="AV1900" i="2"/>
  <c r="AV1899" i="2"/>
  <c r="AV1898" i="2"/>
  <c r="AV1897" i="2"/>
  <c r="AV1896" i="2"/>
  <c r="AV1895" i="2"/>
  <c r="AV1894" i="2"/>
  <c r="AV1893" i="2"/>
  <c r="AV1892" i="2"/>
  <c r="AV1891" i="2"/>
  <c r="AV1890" i="2"/>
  <c r="AV1889" i="2"/>
  <c r="AV1888" i="2"/>
  <c r="AV1887" i="2"/>
  <c r="AV1886" i="2"/>
  <c r="AV1885" i="2"/>
  <c r="AV1884" i="2"/>
  <c r="AV1883" i="2"/>
  <c r="AV1882" i="2"/>
  <c r="AV1881" i="2"/>
  <c r="AV1880" i="2"/>
  <c r="AV1879" i="2"/>
  <c r="AV1878" i="2"/>
  <c r="AV1877" i="2"/>
  <c r="AV1876" i="2"/>
  <c r="AV1875" i="2"/>
  <c r="AV1874" i="2"/>
  <c r="AV1873" i="2"/>
  <c r="AV1872" i="2"/>
  <c r="AV1871" i="2"/>
  <c r="AV1870" i="2"/>
  <c r="AV1869" i="2"/>
  <c r="AV1868" i="2"/>
  <c r="AV1867" i="2"/>
  <c r="AV1866" i="2"/>
  <c r="AV1865" i="2"/>
  <c r="AV1864" i="2"/>
  <c r="AV1863" i="2"/>
  <c r="AV1862" i="2"/>
  <c r="AV1861" i="2"/>
  <c r="AV1860" i="2"/>
  <c r="AV1859" i="2"/>
  <c r="AV1858" i="2"/>
  <c r="AV1857" i="2"/>
  <c r="AV1856" i="2"/>
  <c r="AV1855" i="2"/>
  <c r="AV1854" i="2"/>
  <c r="AV1853" i="2"/>
  <c r="AV1852" i="2"/>
  <c r="AV1851" i="2"/>
  <c r="AV1850" i="2"/>
  <c r="AV1849" i="2"/>
  <c r="AV1848" i="2"/>
  <c r="AV1847" i="2"/>
  <c r="AV1846" i="2"/>
  <c r="AV1845" i="2"/>
  <c r="AV1844" i="2"/>
  <c r="AV1843" i="2"/>
  <c r="AV1842" i="2"/>
  <c r="AV1841" i="2"/>
  <c r="AV1840" i="2"/>
  <c r="AV1839" i="2"/>
  <c r="AV1838" i="2"/>
  <c r="AV1837" i="2"/>
  <c r="AV1836" i="2"/>
  <c r="AV1835" i="2"/>
  <c r="AV1834" i="2"/>
  <c r="AV1833" i="2"/>
  <c r="AV1832" i="2"/>
  <c r="AV1831" i="2"/>
  <c r="AV1830" i="2"/>
  <c r="AV1829" i="2"/>
  <c r="AV1828" i="2"/>
  <c r="AV1827" i="2"/>
  <c r="AV1826" i="2"/>
  <c r="AV1825" i="2"/>
  <c r="AV1824" i="2"/>
  <c r="AV1823" i="2"/>
  <c r="AV1822" i="2"/>
  <c r="AV1821" i="2"/>
  <c r="AV1820" i="2"/>
  <c r="AV1819" i="2"/>
  <c r="AV1818" i="2"/>
  <c r="AV1817" i="2"/>
  <c r="AV1816" i="2"/>
  <c r="AV1815" i="2"/>
  <c r="AV1814" i="2"/>
  <c r="AV1813" i="2"/>
  <c r="AV1812" i="2"/>
  <c r="AV1811" i="2"/>
  <c r="AV1810" i="2"/>
  <c r="AV1809" i="2"/>
  <c r="AV1808" i="2"/>
  <c r="AV1807" i="2"/>
  <c r="AV1806" i="2"/>
  <c r="AV1805" i="2"/>
  <c r="AV1804" i="2"/>
  <c r="AV1803" i="2"/>
  <c r="AV1802" i="2"/>
  <c r="AV1801" i="2"/>
  <c r="AV1800" i="2"/>
  <c r="AV1799" i="2"/>
  <c r="AV1798" i="2"/>
  <c r="AV1797" i="2"/>
  <c r="AV1796" i="2"/>
  <c r="AV1795" i="2"/>
  <c r="AV1794" i="2"/>
  <c r="AV1793" i="2"/>
  <c r="AV1792" i="2"/>
  <c r="AV1791" i="2"/>
  <c r="AV1790" i="2"/>
  <c r="AV1789" i="2"/>
  <c r="AV1788" i="2"/>
  <c r="AV1787" i="2"/>
  <c r="AV1786" i="2"/>
  <c r="AV1785" i="2"/>
  <c r="AV1784" i="2"/>
  <c r="AV1783" i="2"/>
  <c r="AV1782" i="2"/>
  <c r="AV1781" i="2"/>
  <c r="AV1780" i="2"/>
  <c r="AV1779" i="2"/>
  <c r="AV1778" i="2"/>
  <c r="AV1777" i="2"/>
  <c r="AV1776" i="2"/>
  <c r="AV1775" i="2"/>
  <c r="AV1774" i="2"/>
  <c r="AV1773" i="2"/>
  <c r="AV1772" i="2"/>
  <c r="AV1771" i="2"/>
  <c r="AV1770" i="2"/>
  <c r="AV1769" i="2"/>
  <c r="AV1768" i="2"/>
  <c r="AV1767" i="2"/>
  <c r="AV1766" i="2"/>
  <c r="AV1765" i="2"/>
  <c r="AV1764" i="2"/>
  <c r="AV1763" i="2"/>
  <c r="AV1762" i="2"/>
  <c r="AV1761" i="2"/>
  <c r="AV1760" i="2"/>
  <c r="AV1759" i="2"/>
  <c r="AV1758" i="2"/>
  <c r="AV1757" i="2"/>
  <c r="AV1756" i="2"/>
  <c r="AV1755" i="2"/>
  <c r="AV1754" i="2"/>
  <c r="AV1753" i="2"/>
  <c r="AV1752" i="2"/>
  <c r="AV1751" i="2"/>
  <c r="AV1750" i="2"/>
  <c r="AV1749" i="2"/>
  <c r="AV1748" i="2"/>
  <c r="AV1747" i="2"/>
  <c r="AV1746" i="2"/>
  <c r="AV1745" i="2"/>
  <c r="AV1744" i="2"/>
  <c r="AV1743" i="2"/>
  <c r="AV1742" i="2"/>
  <c r="AV1741" i="2"/>
  <c r="AV1740" i="2"/>
  <c r="AV1739" i="2"/>
  <c r="AV1738" i="2"/>
  <c r="AV1737" i="2"/>
  <c r="AV1736" i="2"/>
  <c r="AV1735" i="2"/>
  <c r="AV1734" i="2"/>
  <c r="AV1733" i="2"/>
  <c r="AV1732" i="2"/>
  <c r="AV1731" i="2"/>
  <c r="AV1730" i="2"/>
  <c r="AV1729" i="2"/>
  <c r="AV1728" i="2"/>
  <c r="AV1727" i="2"/>
  <c r="AV1726" i="2"/>
  <c r="AV1725" i="2"/>
  <c r="AV1724" i="2"/>
  <c r="AV1723" i="2"/>
  <c r="AV1722" i="2"/>
  <c r="AV1721" i="2"/>
  <c r="AV1720" i="2"/>
  <c r="AV1719" i="2"/>
  <c r="AV1718" i="2"/>
  <c r="AV1717" i="2"/>
  <c r="AV1716" i="2"/>
  <c r="AV1715" i="2"/>
  <c r="AV1714" i="2"/>
  <c r="AV1713" i="2"/>
  <c r="AV1712" i="2"/>
  <c r="AV1711" i="2"/>
  <c r="AV1710" i="2"/>
  <c r="AV1709" i="2"/>
  <c r="AV1708" i="2"/>
  <c r="AV1707" i="2"/>
  <c r="AV1706" i="2"/>
  <c r="AV1705" i="2"/>
  <c r="AV1704" i="2"/>
  <c r="AV1703" i="2"/>
  <c r="AV1702" i="2"/>
  <c r="AV1701" i="2"/>
  <c r="AV1700" i="2"/>
  <c r="AV1699" i="2"/>
  <c r="AV1698" i="2"/>
  <c r="AV1697" i="2"/>
  <c r="AV1696" i="2"/>
  <c r="AV1695" i="2"/>
  <c r="AV1694" i="2"/>
  <c r="AV1693" i="2"/>
  <c r="AV1692" i="2"/>
  <c r="AV1691" i="2"/>
  <c r="AV1690" i="2"/>
  <c r="AV1689" i="2"/>
  <c r="AV1688" i="2"/>
  <c r="AV1687" i="2"/>
  <c r="AV1686" i="2"/>
  <c r="AV1685" i="2"/>
  <c r="AV1684" i="2"/>
  <c r="AV1683" i="2"/>
  <c r="AV1682" i="2"/>
  <c r="AV1681" i="2"/>
  <c r="AV1680" i="2"/>
  <c r="AV1679" i="2"/>
  <c r="AV1678" i="2"/>
  <c r="AV1677" i="2"/>
  <c r="AV1676" i="2"/>
  <c r="AV1675" i="2"/>
  <c r="AV1674" i="2"/>
  <c r="AV1673" i="2"/>
  <c r="AV1672" i="2"/>
  <c r="AV1671" i="2"/>
  <c r="AV1670" i="2"/>
  <c r="AV1669" i="2"/>
  <c r="AV1668" i="2"/>
  <c r="AV1667" i="2"/>
  <c r="AV1666" i="2"/>
  <c r="AV1665" i="2"/>
  <c r="AV1664" i="2"/>
  <c r="AV1663" i="2"/>
  <c r="AV1662" i="2"/>
  <c r="AV1661" i="2"/>
  <c r="AV1660" i="2"/>
  <c r="AV1659" i="2"/>
  <c r="AV1658" i="2"/>
  <c r="AV1657" i="2"/>
  <c r="AV1656" i="2"/>
  <c r="AV1655" i="2"/>
  <c r="AV1654" i="2"/>
  <c r="AV1653" i="2"/>
  <c r="AV1652" i="2"/>
  <c r="AV1651" i="2"/>
  <c r="AV1650" i="2"/>
  <c r="AV1649" i="2"/>
  <c r="AV1648" i="2"/>
  <c r="AV1647" i="2"/>
  <c r="AV1646" i="2"/>
  <c r="AV1645" i="2"/>
  <c r="AV1644" i="2"/>
  <c r="AV1643" i="2"/>
  <c r="AV1642" i="2"/>
  <c r="AV1641" i="2"/>
  <c r="AV1640" i="2"/>
  <c r="AV1639" i="2"/>
  <c r="AV1638" i="2"/>
  <c r="AV1637" i="2"/>
  <c r="AV1636" i="2"/>
  <c r="AV1635" i="2"/>
  <c r="AV1634" i="2"/>
  <c r="AV1633" i="2"/>
  <c r="AV1632" i="2"/>
  <c r="AV1631" i="2"/>
  <c r="AV1630" i="2"/>
  <c r="AV1629" i="2"/>
  <c r="AV1628" i="2"/>
  <c r="AV1627" i="2"/>
  <c r="AV1626" i="2"/>
  <c r="AV1625" i="2"/>
  <c r="AV1624" i="2"/>
  <c r="AV1623" i="2"/>
  <c r="AV1622" i="2"/>
  <c r="AV1621" i="2"/>
  <c r="AV1620" i="2"/>
  <c r="AV1619" i="2"/>
  <c r="AV1618" i="2"/>
  <c r="AV1617" i="2"/>
  <c r="AV1616" i="2"/>
  <c r="AV1615" i="2"/>
  <c r="AV1614" i="2"/>
  <c r="AV1613" i="2"/>
  <c r="AV1612" i="2"/>
  <c r="AV1611" i="2"/>
  <c r="AV1610" i="2"/>
  <c r="AV1609" i="2"/>
  <c r="AV1608" i="2"/>
  <c r="AV1607" i="2"/>
  <c r="AV1606" i="2"/>
  <c r="AV1605" i="2"/>
  <c r="AV1604" i="2"/>
  <c r="AV1603" i="2"/>
  <c r="AV1602" i="2"/>
  <c r="AV1601" i="2"/>
  <c r="AV1600" i="2"/>
  <c r="AV1599" i="2"/>
  <c r="AV1598" i="2"/>
  <c r="AV1597" i="2"/>
  <c r="AV1596" i="2"/>
  <c r="AV1595" i="2"/>
  <c r="AV1594" i="2"/>
  <c r="AV1593" i="2"/>
  <c r="AV1592" i="2"/>
  <c r="AV1591" i="2"/>
  <c r="AV1590" i="2"/>
  <c r="AV1589" i="2"/>
  <c r="AV1588" i="2"/>
  <c r="AV1587" i="2"/>
  <c r="AV1586" i="2"/>
  <c r="AV1585" i="2"/>
  <c r="AV1584" i="2"/>
  <c r="AV1583" i="2"/>
  <c r="AV1582" i="2"/>
  <c r="AV1581" i="2"/>
  <c r="AV1580" i="2"/>
  <c r="AV1579" i="2"/>
  <c r="AV1578" i="2"/>
  <c r="AV1577" i="2"/>
  <c r="AV1576" i="2"/>
  <c r="AV1575" i="2"/>
  <c r="AV1574" i="2"/>
  <c r="AV1573" i="2"/>
  <c r="AV1572" i="2"/>
  <c r="AV1571" i="2"/>
  <c r="AV1570" i="2"/>
  <c r="AV1569" i="2"/>
  <c r="AV1568" i="2"/>
  <c r="AV1567" i="2"/>
  <c r="AV1566" i="2"/>
  <c r="AV1565" i="2"/>
  <c r="AV1564" i="2"/>
  <c r="AV1563" i="2"/>
  <c r="AV1562" i="2"/>
  <c r="AV1561" i="2"/>
  <c r="AV1560" i="2"/>
  <c r="AV1559" i="2"/>
  <c r="AV1558" i="2"/>
  <c r="AV1557" i="2"/>
  <c r="AV1556" i="2"/>
  <c r="AV1555" i="2"/>
  <c r="AV1554" i="2"/>
  <c r="AV1553" i="2"/>
  <c r="AV1552" i="2"/>
  <c r="AV1551" i="2"/>
  <c r="AV1550" i="2"/>
  <c r="AV1549" i="2"/>
  <c r="AV1548" i="2"/>
  <c r="AV1547" i="2"/>
  <c r="AV1546" i="2"/>
  <c r="AV1545" i="2"/>
  <c r="AV1544" i="2"/>
  <c r="AV1543" i="2"/>
  <c r="AV1542" i="2"/>
  <c r="AV1541" i="2"/>
  <c r="AV1540" i="2"/>
  <c r="AV1539" i="2"/>
  <c r="AV1538" i="2"/>
  <c r="AV1537" i="2"/>
  <c r="AV1536" i="2"/>
  <c r="AV1535" i="2"/>
  <c r="AV1534" i="2"/>
  <c r="AV1533" i="2"/>
  <c r="AV1532" i="2"/>
  <c r="AV1531" i="2"/>
  <c r="AV1530" i="2"/>
  <c r="AV1529" i="2"/>
  <c r="AV1528" i="2"/>
  <c r="AV1527" i="2"/>
  <c r="AV1526" i="2"/>
  <c r="AV1525" i="2"/>
  <c r="AV1524" i="2"/>
  <c r="AV1523" i="2"/>
  <c r="AV1522" i="2"/>
  <c r="AV1521" i="2"/>
  <c r="AV1520" i="2"/>
  <c r="AV1519" i="2"/>
  <c r="AV1518" i="2"/>
  <c r="AV1517" i="2"/>
  <c r="AV1516" i="2"/>
  <c r="AV1515" i="2"/>
  <c r="AV1514" i="2"/>
  <c r="AV1513" i="2"/>
  <c r="AV1512" i="2"/>
  <c r="AV1511" i="2"/>
  <c r="AV1510" i="2"/>
  <c r="AV1509" i="2"/>
  <c r="AV1508" i="2"/>
  <c r="AV1507" i="2"/>
  <c r="AV1506" i="2"/>
  <c r="AV1505" i="2"/>
  <c r="AV1504" i="2"/>
  <c r="AV1503" i="2"/>
  <c r="AV1502" i="2"/>
  <c r="AV1501" i="2"/>
  <c r="AV1500" i="2"/>
  <c r="AV1499" i="2"/>
  <c r="AV1498" i="2"/>
  <c r="AV1497" i="2"/>
  <c r="AV1496" i="2"/>
  <c r="AV1495" i="2"/>
  <c r="AV1494" i="2"/>
  <c r="AV1493" i="2"/>
  <c r="AV1492" i="2"/>
  <c r="AV1491" i="2"/>
  <c r="AV1490" i="2"/>
  <c r="AV1489" i="2"/>
  <c r="AV1488" i="2"/>
  <c r="AV1487" i="2"/>
  <c r="AV1486" i="2"/>
  <c r="AV1485" i="2"/>
  <c r="AV1484" i="2"/>
  <c r="AV1483" i="2"/>
  <c r="AV1482" i="2"/>
  <c r="AV1481" i="2"/>
  <c r="AV1480" i="2"/>
  <c r="AV1479" i="2"/>
  <c r="AV1478" i="2"/>
  <c r="AV1477" i="2"/>
  <c r="AV1476" i="2"/>
  <c r="AV1475" i="2"/>
  <c r="AV1474" i="2"/>
  <c r="AV1473" i="2"/>
  <c r="AV1472" i="2"/>
  <c r="AV1471" i="2"/>
  <c r="AV1470" i="2"/>
  <c r="AV1469" i="2"/>
  <c r="AV1468" i="2"/>
  <c r="AV1467" i="2"/>
  <c r="AV1466" i="2"/>
  <c r="AV1465" i="2"/>
  <c r="AV1464" i="2"/>
  <c r="AV1463" i="2"/>
  <c r="AV1462" i="2"/>
  <c r="AV1461" i="2"/>
  <c r="AV1460" i="2"/>
  <c r="AV1459" i="2"/>
  <c r="AV1458" i="2"/>
  <c r="AV1457" i="2"/>
  <c r="AV1456" i="2"/>
  <c r="AV1455" i="2"/>
  <c r="AV1454" i="2"/>
  <c r="AV1453" i="2"/>
  <c r="AV1452" i="2"/>
  <c r="AV1451" i="2"/>
  <c r="AV1450" i="2"/>
  <c r="AV1449" i="2"/>
  <c r="AV1448" i="2"/>
  <c r="AV1447" i="2"/>
  <c r="AV1446" i="2"/>
  <c r="AV1445" i="2"/>
  <c r="AV1444" i="2"/>
  <c r="AV1443" i="2"/>
  <c r="AV1442" i="2"/>
  <c r="AV1441" i="2"/>
  <c r="AV1440" i="2"/>
  <c r="AV1439" i="2"/>
  <c r="AV1438" i="2"/>
  <c r="AV1437" i="2"/>
  <c r="AV1436" i="2"/>
  <c r="AV1435" i="2"/>
  <c r="AV1434" i="2"/>
  <c r="AV1433" i="2"/>
  <c r="AV1432" i="2"/>
  <c r="AV1431" i="2"/>
  <c r="AV1430" i="2"/>
  <c r="AV1429" i="2"/>
  <c r="AV1428" i="2"/>
  <c r="AV1427" i="2"/>
  <c r="AV1426" i="2"/>
  <c r="AV1425" i="2"/>
  <c r="AV1424" i="2"/>
  <c r="AV1423" i="2"/>
  <c r="AV1422" i="2"/>
  <c r="AV1421" i="2"/>
  <c r="AV1420" i="2"/>
  <c r="AV1419" i="2"/>
  <c r="AV1418" i="2"/>
  <c r="AV1417" i="2"/>
  <c r="AV1416" i="2"/>
  <c r="AV1415" i="2"/>
  <c r="AV1414" i="2"/>
  <c r="AV1413" i="2"/>
  <c r="AV1412" i="2"/>
  <c r="AV1411" i="2"/>
  <c r="AV1410" i="2"/>
  <c r="AV1409" i="2"/>
  <c r="AV1408" i="2"/>
  <c r="AV1407" i="2"/>
  <c r="AV1406" i="2"/>
  <c r="AV1405" i="2"/>
  <c r="AV1404" i="2"/>
  <c r="AV1403" i="2"/>
  <c r="AV1402" i="2"/>
  <c r="AV1401" i="2"/>
  <c r="AV1400" i="2"/>
  <c r="AV1399" i="2"/>
  <c r="AV1398" i="2"/>
  <c r="AV1397" i="2"/>
  <c r="AV1396" i="2"/>
  <c r="AV1395" i="2"/>
  <c r="AV1394" i="2"/>
  <c r="AV1393" i="2"/>
  <c r="AV1392" i="2"/>
  <c r="AV1391" i="2"/>
  <c r="AV1390" i="2"/>
  <c r="AV1389" i="2"/>
  <c r="AV1388" i="2"/>
  <c r="AV1387" i="2"/>
  <c r="AV1386" i="2"/>
  <c r="AV1385" i="2"/>
  <c r="AV1384" i="2"/>
  <c r="AV1383" i="2"/>
  <c r="AV1382" i="2"/>
  <c r="AV1381" i="2"/>
  <c r="AV1380" i="2"/>
  <c r="AV1379" i="2"/>
  <c r="AV1378" i="2"/>
  <c r="AV1377" i="2"/>
  <c r="AV1376" i="2"/>
  <c r="AV1375" i="2"/>
  <c r="AV1374" i="2"/>
  <c r="AV1373" i="2"/>
  <c r="AV1372" i="2"/>
  <c r="AV1371" i="2"/>
  <c r="AV1370" i="2"/>
  <c r="AV1369" i="2"/>
  <c r="AV1368" i="2"/>
  <c r="AV1367" i="2"/>
  <c r="AV1366" i="2"/>
  <c r="AV1365" i="2"/>
  <c r="AV1364" i="2"/>
  <c r="AV1363" i="2"/>
  <c r="AV1362" i="2"/>
  <c r="AV1361" i="2"/>
  <c r="AV1360" i="2"/>
  <c r="AV1359" i="2"/>
  <c r="AV1358" i="2"/>
  <c r="AV1357" i="2"/>
  <c r="AV1356" i="2"/>
  <c r="AV1355" i="2"/>
  <c r="AV1354" i="2"/>
  <c r="AV1353" i="2"/>
  <c r="AV1352" i="2"/>
  <c r="AV1351" i="2"/>
  <c r="AV1350" i="2"/>
  <c r="AV1349" i="2"/>
  <c r="AV1348" i="2"/>
  <c r="AV1347" i="2"/>
  <c r="AV1346" i="2"/>
  <c r="AV1345" i="2"/>
  <c r="AV1344" i="2"/>
  <c r="AV1343" i="2"/>
  <c r="AV1342" i="2"/>
  <c r="AV1341" i="2"/>
  <c r="AV1340" i="2"/>
  <c r="AV1339" i="2"/>
  <c r="AV1338" i="2"/>
  <c r="AV1337" i="2"/>
  <c r="AV1336" i="2"/>
  <c r="AV1335" i="2"/>
  <c r="AV1334" i="2"/>
  <c r="AV1333" i="2"/>
  <c r="AV1332" i="2"/>
  <c r="AV1331" i="2"/>
  <c r="AV1330" i="2"/>
  <c r="AV1329" i="2"/>
  <c r="AV1328" i="2"/>
  <c r="AV1327" i="2"/>
  <c r="AV1326" i="2"/>
  <c r="AV1325" i="2"/>
  <c r="AV1324" i="2"/>
  <c r="AV1323" i="2"/>
  <c r="AV1322" i="2"/>
  <c r="AV1321" i="2"/>
  <c r="AV1320" i="2"/>
  <c r="AV1319" i="2"/>
  <c r="AV1318" i="2"/>
  <c r="AV1317" i="2"/>
  <c r="AV1316" i="2"/>
  <c r="AV1315" i="2"/>
  <c r="AV1314" i="2"/>
  <c r="AV1313" i="2"/>
  <c r="AV1312" i="2"/>
  <c r="AV1311" i="2"/>
  <c r="AV1310" i="2"/>
  <c r="AV1309" i="2"/>
  <c r="AV1308" i="2"/>
  <c r="AV1307" i="2"/>
  <c r="AV1306" i="2"/>
  <c r="AV1305" i="2"/>
  <c r="AV1304" i="2"/>
  <c r="AV1303" i="2"/>
  <c r="AV1302" i="2"/>
  <c r="AV1301" i="2"/>
  <c r="AV1300" i="2"/>
  <c r="AV1299" i="2"/>
  <c r="AV1298" i="2"/>
  <c r="AV1297" i="2"/>
  <c r="AV1296" i="2"/>
  <c r="AV1295" i="2"/>
  <c r="AV1294" i="2"/>
  <c r="AV1293" i="2"/>
  <c r="AV1292" i="2"/>
  <c r="AV1291" i="2"/>
  <c r="AV1290" i="2"/>
  <c r="AV1289" i="2"/>
  <c r="AV1288" i="2"/>
  <c r="AV1287" i="2"/>
  <c r="AV1286" i="2"/>
  <c r="AV1285" i="2"/>
  <c r="AV1284" i="2"/>
  <c r="AV1283" i="2"/>
  <c r="AV1282" i="2"/>
  <c r="AV1281" i="2"/>
  <c r="AV1280" i="2"/>
  <c r="AV1279" i="2"/>
  <c r="AV1278" i="2"/>
  <c r="AV1277" i="2"/>
  <c r="AV1276" i="2"/>
  <c r="AV1275" i="2"/>
  <c r="AV1274" i="2"/>
  <c r="AV1273" i="2"/>
  <c r="AV1272" i="2"/>
  <c r="AV1271" i="2"/>
  <c r="AV1270" i="2"/>
  <c r="AV1269" i="2"/>
  <c r="AV1268" i="2"/>
  <c r="AV1267" i="2"/>
  <c r="AV1266" i="2"/>
  <c r="AV1265" i="2"/>
  <c r="AV1264" i="2"/>
  <c r="AV1263" i="2"/>
  <c r="AV1262" i="2"/>
  <c r="AV1261" i="2"/>
  <c r="AV1260" i="2"/>
  <c r="AV1259" i="2"/>
  <c r="AV1258" i="2"/>
  <c r="AV1257" i="2"/>
  <c r="AV1256" i="2"/>
  <c r="AV1255" i="2"/>
  <c r="AV1254" i="2"/>
  <c r="AV1253" i="2"/>
  <c r="AV1252" i="2"/>
  <c r="AV1251" i="2"/>
  <c r="AV1250" i="2"/>
  <c r="AV1249" i="2"/>
  <c r="AV1248" i="2"/>
  <c r="AV1247" i="2"/>
  <c r="AV1246" i="2"/>
  <c r="AV1245" i="2"/>
  <c r="AV1244" i="2"/>
  <c r="AV1243" i="2"/>
  <c r="AV1242" i="2"/>
  <c r="AV1241" i="2"/>
  <c r="AV1240" i="2"/>
  <c r="AV1239" i="2"/>
  <c r="AV1238" i="2"/>
  <c r="AV1237" i="2"/>
  <c r="AV1236" i="2"/>
  <c r="AV1235" i="2"/>
  <c r="AV1234" i="2"/>
  <c r="AV1233" i="2"/>
  <c r="AV1232" i="2"/>
  <c r="AV1231" i="2"/>
  <c r="AV1230" i="2"/>
  <c r="AV1229" i="2"/>
  <c r="AV1228" i="2"/>
  <c r="AV1227" i="2"/>
  <c r="AV1226" i="2"/>
  <c r="AV1225" i="2"/>
  <c r="AV1224" i="2"/>
  <c r="AV1223" i="2"/>
  <c r="AV1222" i="2"/>
  <c r="AV1221" i="2"/>
  <c r="AV1220" i="2"/>
  <c r="AV1219" i="2"/>
  <c r="AV1218" i="2"/>
  <c r="AV1217" i="2"/>
  <c r="AV1216" i="2"/>
  <c r="AV1215" i="2"/>
  <c r="AV1214" i="2"/>
  <c r="AV1213" i="2"/>
  <c r="AV1212" i="2"/>
  <c r="AV1211" i="2"/>
  <c r="AV1210" i="2"/>
  <c r="AV1209" i="2"/>
  <c r="AV1208" i="2"/>
  <c r="AV1207" i="2"/>
  <c r="AV1206" i="2"/>
  <c r="AV1205" i="2"/>
  <c r="AV1204" i="2"/>
  <c r="AV1203" i="2"/>
  <c r="AV1202" i="2"/>
  <c r="AV1201" i="2"/>
  <c r="AV1200" i="2"/>
  <c r="AV1199" i="2"/>
  <c r="AV1198" i="2"/>
  <c r="AV1197" i="2"/>
  <c r="AV1196" i="2"/>
  <c r="AV1195" i="2"/>
  <c r="AV1194" i="2"/>
  <c r="AV1193" i="2"/>
  <c r="AV1192" i="2"/>
  <c r="AV1191" i="2"/>
  <c r="AV1190" i="2"/>
  <c r="AV1189" i="2"/>
  <c r="AV1188" i="2"/>
  <c r="AV1187" i="2"/>
  <c r="AV1186" i="2"/>
  <c r="AV1185" i="2"/>
  <c r="AV1184" i="2"/>
  <c r="AV1183" i="2"/>
  <c r="AV1182" i="2"/>
  <c r="AV1181" i="2"/>
  <c r="AV1180" i="2"/>
  <c r="AV1179" i="2"/>
  <c r="AV1178" i="2"/>
  <c r="AV1177" i="2"/>
  <c r="AV1176" i="2"/>
  <c r="AV1175" i="2"/>
  <c r="AV1174" i="2"/>
  <c r="AV1173" i="2"/>
  <c r="AV1172" i="2"/>
  <c r="AV1171" i="2"/>
  <c r="AV1170" i="2"/>
  <c r="AV1169" i="2"/>
  <c r="AV1168" i="2"/>
  <c r="AV1167" i="2"/>
  <c r="AV1166" i="2"/>
  <c r="AV1165" i="2"/>
  <c r="AV1164" i="2"/>
  <c r="AV1163" i="2"/>
  <c r="AV1162" i="2"/>
  <c r="AV1161" i="2"/>
  <c r="AV1160" i="2"/>
  <c r="AV1159" i="2"/>
  <c r="AV1158" i="2"/>
  <c r="AV1157" i="2"/>
  <c r="AV1156" i="2"/>
  <c r="AV1155" i="2"/>
  <c r="AV1154" i="2"/>
  <c r="AV1153" i="2"/>
  <c r="AV1152" i="2"/>
  <c r="AV1151" i="2"/>
  <c r="AV1150" i="2"/>
  <c r="AV1149" i="2"/>
  <c r="AV1148" i="2"/>
  <c r="AV1147" i="2"/>
  <c r="AV1146" i="2"/>
  <c r="AV1145" i="2"/>
  <c r="AV1144" i="2"/>
  <c r="AV1143" i="2"/>
  <c r="AV1142" i="2"/>
  <c r="AV1141" i="2"/>
  <c r="AV1140" i="2"/>
  <c r="AV1139" i="2"/>
  <c r="AV1138" i="2"/>
  <c r="AV1137" i="2"/>
  <c r="AV1136" i="2"/>
  <c r="AV1135" i="2"/>
  <c r="AV1134" i="2"/>
  <c r="AV1133" i="2"/>
  <c r="AV1132" i="2"/>
  <c r="AV1131" i="2"/>
  <c r="AV1130" i="2"/>
  <c r="AV1129" i="2"/>
  <c r="AV1128" i="2"/>
  <c r="AV1127" i="2"/>
  <c r="AV1126" i="2"/>
  <c r="AV1125" i="2"/>
  <c r="AV1124" i="2"/>
  <c r="AV1123" i="2"/>
  <c r="AV1122" i="2"/>
  <c r="AV1121" i="2"/>
  <c r="AV1120" i="2"/>
  <c r="AV1119" i="2"/>
  <c r="AV1118" i="2"/>
  <c r="AV1117" i="2"/>
  <c r="AV1116" i="2"/>
  <c r="AV1115" i="2"/>
  <c r="AV1114" i="2"/>
  <c r="AV1113" i="2"/>
  <c r="AV1112" i="2"/>
  <c r="AV1111" i="2"/>
  <c r="AV1110" i="2"/>
  <c r="AV1109" i="2"/>
  <c r="AV1108" i="2"/>
  <c r="AV1107" i="2"/>
  <c r="AV1106" i="2"/>
  <c r="AV1105" i="2"/>
  <c r="AV1104" i="2"/>
  <c r="AV1103" i="2"/>
  <c r="AV1102" i="2"/>
  <c r="AV1101" i="2"/>
  <c r="AV1100" i="2"/>
  <c r="AV1099" i="2"/>
  <c r="AV1098" i="2"/>
  <c r="AV1097" i="2"/>
  <c r="AV1096" i="2"/>
  <c r="AV1095" i="2"/>
  <c r="AV1094" i="2"/>
  <c r="AV1093" i="2"/>
  <c r="AV1092" i="2"/>
  <c r="AV1091" i="2"/>
  <c r="AV1090" i="2"/>
  <c r="AV1089" i="2"/>
  <c r="AV1088" i="2"/>
  <c r="AV1087" i="2"/>
  <c r="AV1086" i="2"/>
  <c r="AV1085" i="2"/>
  <c r="AV1084" i="2"/>
  <c r="AV1083" i="2"/>
  <c r="AV1082" i="2"/>
  <c r="AV1081" i="2"/>
  <c r="AV1080" i="2"/>
  <c r="AV1079" i="2"/>
  <c r="AV1078" i="2"/>
  <c r="AV1077" i="2"/>
  <c r="AV1076" i="2"/>
  <c r="AV1075" i="2"/>
  <c r="AV1074" i="2"/>
  <c r="AV1073" i="2"/>
  <c r="AV1072" i="2"/>
  <c r="AV1071" i="2"/>
  <c r="AV1070" i="2"/>
  <c r="AV1069" i="2"/>
  <c r="AV1068" i="2"/>
  <c r="AV1067" i="2"/>
  <c r="AV1066" i="2"/>
  <c r="AV1065" i="2"/>
  <c r="AV1064" i="2"/>
  <c r="AV1063" i="2"/>
  <c r="AV1062" i="2"/>
  <c r="AV1061" i="2"/>
  <c r="AV1060" i="2"/>
  <c r="AV1059" i="2"/>
  <c r="AV1058" i="2"/>
  <c r="AV1057" i="2"/>
  <c r="AV1056" i="2"/>
  <c r="AV1055" i="2"/>
  <c r="AV1054" i="2"/>
  <c r="AV1053" i="2"/>
  <c r="AV1052" i="2"/>
  <c r="AV1051" i="2"/>
  <c r="AV1050" i="2"/>
  <c r="AV1049" i="2"/>
  <c r="AV1048" i="2"/>
  <c r="AV1047" i="2"/>
  <c r="AV1046" i="2"/>
  <c r="AV1045" i="2"/>
  <c r="AV1044" i="2"/>
  <c r="AV1043" i="2"/>
  <c r="AV1042" i="2"/>
  <c r="AV1041" i="2"/>
  <c r="AV1040" i="2"/>
  <c r="AV1039" i="2"/>
  <c r="AV1038" i="2"/>
  <c r="AV1037" i="2"/>
  <c r="AV1036" i="2"/>
  <c r="AV1035" i="2"/>
  <c r="AV1034" i="2"/>
  <c r="AV1033" i="2"/>
  <c r="AV1032" i="2"/>
  <c r="AV1031" i="2"/>
  <c r="AV1030" i="2"/>
  <c r="AV1029" i="2"/>
  <c r="AV1028" i="2"/>
  <c r="AV1027" i="2"/>
  <c r="AV1026" i="2"/>
  <c r="AV1025" i="2"/>
  <c r="AV1024" i="2"/>
  <c r="AV1023" i="2"/>
  <c r="AV1022" i="2"/>
  <c r="AV1021" i="2"/>
  <c r="AV1020" i="2"/>
  <c r="AV1019" i="2"/>
  <c r="AV1018" i="2"/>
  <c r="AV1017" i="2"/>
  <c r="AV1016" i="2"/>
  <c r="AV1015" i="2"/>
  <c r="AV1014" i="2"/>
  <c r="AV1013" i="2"/>
  <c r="AV1012" i="2"/>
  <c r="AV1011" i="2"/>
  <c r="AV1010" i="2"/>
  <c r="AV1009" i="2"/>
  <c r="AV1008" i="2"/>
  <c r="AV1007" i="2"/>
  <c r="AV1006" i="2"/>
  <c r="AV1005" i="2"/>
  <c r="AV1004" i="2"/>
  <c r="AV1003" i="2"/>
  <c r="AV1002" i="2"/>
  <c r="AV1001" i="2"/>
  <c r="AV1000" i="2"/>
  <c r="AV999" i="2"/>
  <c r="AV998" i="2"/>
  <c r="AV997" i="2"/>
  <c r="AV996" i="2"/>
  <c r="AV995" i="2"/>
  <c r="AV994" i="2"/>
  <c r="AV993" i="2"/>
  <c r="AV992" i="2"/>
  <c r="AV991" i="2"/>
  <c r="AV990" i="2"/>
  <c r="AV989" i="2"/>
  <c r="AV988" i="2"/>
  <c r="AV987" i="2"/>
  <c r="AV986" i="2"/>
  <c r="AV985" i="2"/>
  <c r="AV984" i="2"/>
  <c r="AV983" i="2"/>
  <c r="AV982" i="2"/>
  <c r="AV981" i="2"/>
  <c r="AV980" i="2"/>
  <c r="AV979" i="2"/>
  <c r="AV978" i="2"/>
  <c r="AV977" i="2"/>
  <c r="AV976" i="2"/>
  <c r="AV975" i="2"/>
  <c r="AV974" i="2"/>
  <c r="AV973" i="2"/>
  <c r="AV972" i="2"/>
  <c r="AV971" i="2"/>
  <c r="AV970" i="2"/>
  <c r="AV969" i="2"/>
  <c r="AV968" i="2"/>
  <c r="AV967" i="2"/>
  <c r="AV966" i="2"/>
  <c r="AV965" i="2"/>
  <c r="AV964" i="2"/>
  <c r="AV963" i="2"/>
  <c r="AV962" i="2"/>
  <c r="AV961" i="2"/>
  <c r="AV960" i="2"/>
  <c r="AV959" i="2"/>
  <c r="AV958" i="2"/>
  <c r="AV957" i="2"/>
  <c r="AV956" i="2"/>
  <c r="AV955" i="2"/>
  <c r="AV954" i="2"/>
  <c r="AV953" i="2"/>
  <c r="AV952" i="2"/>
  <c r="AV951" i="2"/>
  <c r="AV950" i="2"/>
  <c r="AV949" i="2"/>
  <c r="AV948" i="2"/>
  <c r="AV947" i="2"/>
  <c r="AV946" i="2"/>
  <c r="AV945" i="2"/>
  <c r="AV944" i="2"/>
  <c r="AV943" i="2"/>
  <c r="AV942" i="2"/>
  <c r="AV941" i="2"/>
  <c r="AV940" i="2"/>
  <c r="AV939" i="2"/>
  <c r="AV938" i="2"/>
  <c r="AV937" i="2"/>
  <c r="AV936" i="2"/>
  <c r="AV935" i="2"/>
  <c r="AV934" i="2"/>
  <c r="AV933" i="2"/>
  <c r="AV932" i="2"/>
  <c r="AV931" i="2"/>
  <c r="AV930" i="2"/>
  <c r="AV929" i="2"/>
  <c r="AV928" i="2"/>
  <c r="AV927" i="2"/>
  <c r="AV926" i="2"/>
  <c r="AV925" i="2"/>
  <c r="AV924" i="2"/>
  <c r="AV923" i="2"/>
  <c r="AV922" i="2"/>
  <c r="AV921" i="2"/>
  <c r="AV920" i="2"/>
  <c r="AV919" i="2"/>
  <c r="AV918" i="2"/>
  <c r="AV917" i="2"/>
  <c r="AV916" i="2"/>
  <c r="AV915" i="2"/>
  <c r="AV914" i="2"/>
  <c r="AV913" i="2"/>
  <c r="AV912" i="2"/>
  <c r="AV911" i="2"/>
  <c r="AV910" i="2"/>
  <c r="AV909" i="2"/>
  <c r="AV908" i="2"/>
  <c r="AV907" i="2"/>
  <c r="AV906" i="2"/>
  <c r="AV905" i="2"/>
  <c r="AV904" i="2"/>
  <c r="AV903" i="2"/>
  <c r="AV902" i="2"/>
  <c r="AV901" i="2"/>
  <c r="AV900" i="2"/>
  <c r="AV899" i="2"/>
  <c r="AV898" i="2"/>
  <c r="AV897" i="2"/>
  <c r="AV896" i="2"/>
  <c r="AV895" i="2"/>
  <c r="AV894" i="2"/>
  <c r="AV893" i="2"/>
  <c r="AV892" i="2"/>
  <c r="AV891" i="2"/>
  <c r="AV890" i="2"/>
  <c r="AV889" i="2"/>
  <c r="AV888" i="2"/>
  <c r="AV887" i="2"/>
  <c r="AV886" i="2"/>
  <c r="AV885" i="2"/>
  <c r="AV884" i="2"/>
  <c r="AV883" i="2"/>
  <c r="AV882" i="2"/>
  <c r="AV881" i="2"/>
  <c r="AV880" i="2"/>
  <c r="AV879" i="2"/>
  <c r="AV878" i="2"/>
  <c r="AV877" i="2"/>
  <c r="AV876" i="2"/>
  <c r="AV875" i="2"/>
  <c r="AV874" i="2"/>
  <c r="AV873" i="2"/>
  <c r="AV872" i="2"/>
  <c r="AV871" i="2"/>
  <c r="AV870" i="2"/>
  <c r="AV869" i="2"/>
  <c r="AV868" i="2"/>
  <c r="AV867" i="2"/>
  <c r="AV866" i="2"/>
  <c r="AV865" i="2"/>
  <c r="AV864" i="2"/>
  <c r="AV863" i="2"/>
  <c r="AV862" i="2"/>
  <c r="AV861" i="2"/>
  <c r="AV860" i="2"/>
  <c r="AV859" i="2"/>
  <c r="AV858" i="2"/>
  <c r="AV857" i="2"/>
  <c r="AV856" i="2"/>
  <c r="AV855" i="2"/>
  <c r="AV854" i="2"/>
  <c r="AV853" i="2"/>
  <c r="AV852" i="2"/>
  <c r="AV851" i="2"/>
  <c r="AV850" i="2"/>
  <c r="AV849" i="2"/>
  <c r="AV848" i="2"/>
  <c r="AV847" i="2"/>
  <c r="AV846" i="2"/>
  <c r="AV845" i="2"/>
  <c r="AV844" i="2"/>
  <c r="AV843" i="2"/>
  <c r="AV842" i="2"/>
  <c r="AV841" i="2"/>
  <c r="AV840" i="2"/>
  <c r="AV839" i="2"/>
  <c r="AV838" i="2"/>
  <c r="AV837" i="2"/>
  <c r="AV836" i="2"/>
  <c r="AV835" i="2"/>
  <c r="AV834" i="2"/>
  <c r="AV833" i="2"/>
  <c r="AV832" i="2"/>
  <c r="AV831" i="2"/>
  <c r="AV830" i="2"/>
  <c r="AV829" i="2"/>
  <c r="AV828" i="2"/>
  <c r="AV827" i="2"/>
  <c r="AV826" i="2"/>
  <c r="AV825" i="2"/>
  <c r="AV824" i="2"/>
  <c r="AV823" i="2"/>
  <c r="AV822" i="2"/>
  <c r="AV821" i="2"/>
  <c r="AV820" i="2"/>
  <c r="AV819" i="2"/>
  <c r="AV818" i="2"/>
  <c r="AV817" i="2"/>
  <c r="AV816" i="2"/>
  <c r="AV815" i="2"/>
  <c r="AV814" i="2"/>
  <c r="AV813" i="2"/>
  <c r="AV812" i="2"/>
  <c r="AV811" i="2"/>
  <c r="AV810" i="2"/>
  <c r="AV809" i="2"/>
  <c r="AV808" i="2"/>
  <c r="AV807" i="2"/>
  <c r="AV806" i="2"/>
  <c r="AV805" i="2"/>
  <c r="AV804" i="2"/>
  <c r="AV803" i="2"/>
  <c r="AV802" i="2"/>
  <c r="AV801" i="2"/>
  <c r="AV800" i="2"/>
  <c r="AV799" i="2"/>
  <c r="AV798" i="2"/>
  <c r="AV797" i="2"/>
  <c r="AV796" i="2"/>
  <c r="AV795" i="2"/>
  <c r="AV794" i="2"/>
  <c r="AV793" i="2"/>
  <c r="AV792" i="2"/>
  <c r="AV791" i="2"/>
  <c r="AV790" i="2"/>
  <c r="AV789" i="2"/>
  <c r="AV788" i="2"/>
  <c r="AV787" i="2"/>
  <c r="AV786" i="2"/>
  <c r="AV785" i="2"/>
  <c r="AV784" i="2"/>
  <c r="AV783" i="2"/>
  <c r="AV782" i="2"/>
  <c r="AV781" i="2"/>
  <c r="AV780" i="2"/>
  <c r="AV779" i="2"/>
  <c r="AV778" i="2"/>
  <c r="AV777" i="2"/>
  <c r="AV776" i="2"/>
  <c r="AV775" i="2"/>
  <c r="AV774" i="2"/>
  <c r="AV773" i="2"/>
  <c r="AV772" i="2"/>
  <c r="AV771" i="2"/>
  <c r="AV770" i="2"/>
  <c r="AV769" i="2"/>
  <c r="AV768" i="2"/>
  <c r="AV767" i="2"/>
  <c r="AV766" i="2"/>
  <c r="AV765" i="2"/>
  <c r="AV764" i="2"/>
  <c r="AV763" i="2"/>
  <c r="AV762" i="2"/>
  <c r="AV761" i="2"/>
  <c r="AV760" i="2"/>
  <c r="AV759" i="2"/>
  <c r="AV758" i="2"/>
  <c r="AV757" i="2"/>
  <c r="AV756" i="2"/>
  <c r="AV755" i="2"/>
  <c r="AV754" i="2"/>
  <c r="AV753" i="2"/>
  <c r="AV752" i="2"/>
  <c r="AV751" i="2"/>
  <c r="AV750" i="2"/>
  <c r="AV749" i="2"/>
  <c r="AV748" i="2"/>
  <c r="AV747" i="2"/>
  <c r="AV746" i="2"/>
  <c r="AV745" i="2"/>
  <c r="AV744" i="2"/>
  <c r="AV743" i="2"/>
  <c r="AV742" i="2"/>
  <c r="AV741" i="2"/>
  <c r="AV740" i="2"/>
  <c r="AV739" i="2"/>
  <c r="AV738" i="2"/>
  <c r="AV737" i="2"/>
  <c r="AV736" i="2"/>
  <c r="AV735" i="2"/>
  <c r="AV734" i="2"/>
  <c r="AV733" i="2"/>
  <c r="AV732" i="2"/>
  <c r="AV731" i="2"/>
  <c r="AV730" i="2"/>
  <c r="AV729" i="2"/>
  <c r="AV728" i="2"/>
  <c r="AV727" i="2"/>
  <c r="AV726" i="2"/>
  <c r="AV725" i="2"/>
  <c r="AV724" i="2"/>
  <c r="AV723" i="2"/>
  <c r="AV722" i="2"/>
  <c r="AV721" i="2"/>
  <c r="AV720" i="2"/>
  <c r="AV719" i="2"/>
  <c r="AV718" i="2"/>
  <c r="AV717" i="2"/>
  <c r="AV716" i="2"/>
  <c r="AV715" i="2"/>
  <c r="AV714" i="2"/>
  <c r="AV713" i="2"/>
  <c r="AV712" i="2"/>
  <c r="AV711" i="2"/>
  <c r="AV710" i="2"/>
  <c r="AV709" i="2"/>
  <c r="AV708" i="2"/>
  <c r="AV707" i="2"/>
  <c r="AV706" i="2"/>
  <c r="AV705" i="2"/>
  <c r="AV704" i="2"/>
  <c r="AV703" i="2"/>
  <c r="AV702" i="2"/>
  <c r="AV701" i="2"/>
  <c r="AV700" i="2"/>
  <c r="AV699" i="2"/>
  <c r="AV698" i="2"/>
  <c r="AV697" i="2"/>
  <c r="AV696" i="2"/>
  <c r="AV695" i="2"/>
  <c r="AV694" i="2"/>
  <c r="AV693" i="2"/>
  <c r="AV692" i="2"/>
  <c r="AV691" i="2"/>
  <c r="AV690" i="2"/>
  <c r="AV689" i="2"/>
  <c r="AV688" i="2"/>
  <c r="AV687" i="2"/>
  <c r="AV686" i="2"/>
  <c r="AV685" i="2"/>
  <c r="AV684" i="2"/>
  <c r="AV683" i="2"/>
  <c r="AV682" i="2"/>
  <c r="AV681" i="2"/>
  <c r="AV680" i="2"/>
  <c r="AV679" i="2"/>
  <c r="AV678" i="2"/>
  <c r="AV677" i="2"/>
  <c r="AV676" i="2"/>
  <c r="AV675" i="2"/>
  <c r="AV674" i="2"/>
  <c r="AV673" i="2"/>
  <c r="AV672" i="2"/>
  <c r="AV671" i="2"/>
  <c r="AV670" i="2"/>
  <c r="AV669" i="2"/>
  <c r="AV668" i="2"/>
  <c r="AV667" i="2"/>
  <c r="AV666" i="2"/>
  <c r="AV665" i="2"/>
  <c r="AV664" i="2"/>
  <c r="AV663" i="2"/>
  <c r="AV662" i="2"/>
  <c r="AV661" i="2"/>
  <c r="AV660" i="2"/>
  <c r="AV659" i="2"/>
  <c r="AV658" i="2"/>
  <c r="AV657" i="2"/>
  <c r="AV656" i="2"/>
  <c r="AV655" i="2"/>
  <c r="AV654" i="2"/>
  <c r="AV653" i="2"/>
  <c r="AV652" i="2"/>
  <c r="AV651" i="2"/>
  <c r="AV650" i="2"/>
  <c r="AV649" i="2"/>
  <c r="AV648" i="2"/>
  <c r="AV647" i="2"/>
  <c r="AV646" i="2"/>
  <c r="AV645" i="2"/>
  <c r="AV644" i="2"/>
  <c r="AV643" i="2"/>
  <c r="AV642" i="2"/>
  <c r="AV641" i="2"/>
  <c r="AV640" i="2"/>
  <c r="AV639" i="2"/>
  <c r="AV638" i="2"/>
  <c r="AV637" i="2"/>
  <c r="AV636" i="2"/>
  <c r="AV635" i="2"/>
  <c r="AV634" i="2"/>
  <c r="AV633" i="2"/>
  <c r="AV632" i="2"/>
  <c r="AV631" i="2"/>
  <c r="AV630" i="2"/>
  <c r="AV629" i="2"/>
  <c r="AV628" i="2"/>
  <c r="AV627" i="2"/>
  <c r="AV626" i="2"/>
  <c r="AV625" i="2"/>
  <c r="AV624" i="2"/>
  <c r="AV623" i="2"/>
  <c r="AV622" i="2"/>
  <c r="AV621" i="2"/>
  <c r="AV620" i="2"/>
  <c r="AV619" i="2"/>
  <c r="AV618" i="2"/>
  <c r="AV617" i="2"/>
  <c r="AV616" i="2"/>
  <c r="AV615" i="2"/>
  <c r="AV614" i="2"/>
  <c r="AV613" i="2"/>
  <c r="AV612" i="2"/>
  <c r="AV611" i="2"/>
  <c r="AV610" i="2"/>
  <c r="AV609" i="2"/>
  <c r="AV608" i="2"/>
  <c r="AV607" i="2"/>
  <c r="AV606" i="2"/>
  <c r="AV605" i="2"/>
  <c r="AV604" i="2"/>
  <c r="AV603" i="2"/>
  <c r="AV602" i="2"/>
  <c r="AV601" i="2"/>
  <c r="AV600" i="2"/>
  <c r="AV599" i="2"/>
  <c r="AV598" i="2"/>
  <c r="AV597" i="2"/>
  <c r="AV596" i="2"/>
  <c r="AV595" i="2"/>
  <c r="AV594" i="2"/>
  <c r="AV593" i="2"/>
  <c r="AV592" i="2"/>
  <c r="AV591" i="2"/>
  <c r="AV590" i="2"/>
  <c r="AV589" i="2"/>
  <c r="AV588" i="2"/>
  <c r="AV587" i="2"/>
  <c r="AV586" i="2"/>
  <c r="AV585" i="2"/>
  <c r="AV584" i="2"/>
  <c r="AV583" i="2"/>
  <c r="AV582" i="2"/>
  <c r="AV581" i="2"/>
  <c r="AV580" i="2"/>
  <c r="AV579" i="2"/>
  <c r="AV578" i="2"/>
  <c r="AV577" i="2"/>
  <c r="AV576" i="2"/>
  <c r="AV575" i="2"/>
  <c r="AV574" i="2"/>
  <c r="AV573" i="2"/>
  <c r="AV572" i="2"/>
  <c r="AV571" i="2"/>
  <c r="AV570" i="2"/>
  <c r="AV569" i="2"/>
  <c r="AV568" i="2"/>
  <c r="AV567" i="2"/>
  <c r="AV566" i="2"/>
  <c r="AV565" i="2"/>
  <c r="AV564" i="2"/>
  <c r="AV563" i="2"/>
  <c r="AV562" i="2"/>
  <c r="AV561" i="2"/>
  <c r="AV560" i="2"/>
  <c r="AV559" i="2"/>
  <c r="AV558" i="2"/>
  <c r="AV557" i="2"/>
  <c r="AV556" i="2"/>
  <c r="AV555" i="2"/>
  <c r="AV554" i="2"/>
  <c r="AV553" i="2"/>
  <c r="AV552" i="2"/>
  <c r="AV551" i="2"/>
  <c r="AV550" i="2"/>
  <c r="AV549" i="2"/>
  <c r="AV548" i="2"/>
  <c r="AV547" i="2"/>
  <c r="AV546" i="2"/>
  <c r="AV545" i="2"/>
  <c r="AV544" i="2"/>
  <c r="AV543" i="2"/>
  <c r="AV542" i="2"/>
  <c r="AV541" i="2"/>
  <c r="AV540" i="2"/>
  <c r="AV539" i="2"/>
  <c r="AV538" i="2"/>
  <c r="AV537" i="2"/>
  <c r="AV536" i="2"/>
  <c r="AV535" i="2"/>
  <c r="AV534" i="2"/>
  <c r="AV533" i="2"/>
  <c r="AV532" i="2"/>
  <c r="AV531" i="2"/>
  <c r="AV530" i="2"/>
  <c r="AV529" i="2"/>
  <c r="AV528" i="2"/>
  <c r="AV527" i="2"/>
  <c r="AV526" i="2"/>
  <c r="AV525" i="2"/>
  <c r="AV524" i="2"/>
  <c r="AV523" i="2"/>
  <c r="AV522" i="2"/>
  <c r="AV521" i="2"/>
  <c r="AV520" i="2"/>
  <c r="AV519" i="2"/>
  <c r="AV518" i="2"/>
  <c r="AV517" i="2"/>
  <c r="AV516" i="2"/>
  <c r="AV515" i="2"/>
  <c r="AV514" i="2"/>
  <c r="AV513" i="2"/>
  <c r="AV512" i="2"/>
  <c r="AV511" i="2"/>
  <c r="AV510" i="2"/>
  <c r="AV509" i="2"/>
  <c r="AV508" i="2"/>
  <c r="AV507" i="2"/>
  <c r="AV506" i="2"/>
  <c r="AV505" i="2"/>
  <c r="AV504" i="2"/>
  <c r="AV503" i="2"/>
  <c r="AV502" i="2"/>
  <c r="AV501" i="2"/>
  <c r="AV500" i="2"/>
  <c r="AV499" i="2"/>
  <c r="AV498" i="2"/>
  <c r="AV497" i="2"/>
  <c r="AV496" i="2"/>
  <c r="AV495" i="2"/>
  <c r="AV494" i="2"/>
  <c r="AV493" i="2"/>
  <c r="AV492" i="2"/>
  <c r="AV491" i="2"/>
  <c r="AV490" i="2"/>
  <c r="AV489" i="2"/>
  <c r="AV488" i="2"/>
  <c r="AV487" i="2"/>
  <c r="AV486" i="2"/>
  <c r="AV485" i="2"/>
  <c r="AV484" i="2"/>
  <c r="AV483" i="2"/>
  <c r="AV482" i="2"/>
  <c r="AV481" i="2"/>
  <c r="AV480" i="2"/>
  <c r="AV479" i="2"/>
  <c r="AV478" i="2"/>
  <c r="AV477" i="2"/>
  <c r="AV476" i="2"/>
  <c r="AV475" i="2"/>
  <c r="AV474" i="2"/>
  <c r="AV473" i="2"/>
  <c r="AV472" i="2"/>
  <c r="AV471" i="2"/>
  <c r="AV470" i="2"/>
  <c r="AV469" i="2"/>
  <c r="AV468" i="2"/>
  <c r="AV467" i="2"/>
  <c r="AV466" i="2"/>
  <c r="AV465" i="2"/>
  <c r="AV464" i="2"/>
  <c r="AV463" i="2"/>
  <c r="AV462" i="2"/>
  <c r="AV461" i="2"/>
  <c r="AV460" i="2"/>
  <c r="AV459" i="2"/>
  <c r="AV458" i="2"/>
  <c r="AV457" i="2"/>
  <c r="AV456" i="2"/>
  <c r="AV455" i="2"/>
  <c r="AV454" i="2"/>
  <c r="AV453" i="2"/>
  <c r="AV452" i="2"/>
  <c r="AV451" i="2"/>
  <c r="AV450" i="2"/>
  <c r="AV449" i="2"/>
  <c r="AV448" i="2"/>
  <c r="AV447" i="2"/>
  <c r="AV446" i="2"/>
  <c r="AV445" i="2"/>
  <c r="AV444" i="2"/>
  <c r="AV443" i="2"/>
  <c r="AV442" i="2"/>
  <c r="AV441" i="2"/>
  <c r="AV440" i="2"/>
  <c r="AV439" i="2"/>
  <c r="AV438" i="2"/>
  <c r="AV437" i="2"/>
  <c r="AV436" i="2"/>
  <c r="AV435" i="2"/>
  <c r="AV434" i="2"/>
  <c r="AV433" i="2"/>
  <c r="AV432" i="2"/>
  <c r="AV431" i="2"/>
  <c r="AV430" i="2"/>
  <c r="AV429" i="2"/>
  <c r="AV428" i="2"/>
  <c r="AV427" i="2"/>
  <c r="AV426" i="2"/>
  <c r="AV425" i="2"/>
  <c r="AV424" i="2"/>
  <c r="AV423" i="2"/>
  <c r="AV422" i="2"/>
  <c r="AV421" i="2"/>
  <c r="AV420" i="2"/>
  <c r="AV419" i="2"/>
  <c r="AV418" i="2"/>
  <c r="AV417" i="2"/>
  <c r="AV416" i="2"/>
  <c r="AV415" i="2"/>
  <c r="AV414" i="2"/>
  <c r="AV413" i="2"/>
  <c r="AV412" i="2"/>
  <c r="AV411" i="2"/>
  <c r="AV410" i="2"/>
  <c r="AV409" i="2"/>
  <c r="AV408" i="2"/>
  <c r="AV407" i="2"/>
  <c r="AV406" i="2"/>
  <c r="AV405" i="2"/>
  <c r="AV404" i="2"/>
  <c r="AV403" i="2"/>
  <c r="AV402" i="2"/>
  <c r="AV401" i="2"/>
  <c r="AV400" i="2"/>
  <c r="AV399" i="2"/>
  <c r="AV398" i="2"/>
  <c r="AV397" i="2"/>
  <c r="AV396" i="2"/>
  <c r="AV395" i="2"/>
  <c r="AV394" i="2"/>
  <c r="AV393" i="2"/>
  <c r="AV392" i="2"/>
  <c r="AV391" i="2"/>
  <c r="AV390" i="2"/>
  <c r="AV389" i="2"/>
  <c r="AV388" i="2"/>
  <c r="AV387" i="2"/>
  <c r="AV386" i="2"/>
  <c r="AV385" i="2"/>
  <c r="AV384" i="2"/>
  <c r="AV383" i="2"/>
  <c r="AV382" i="2"/>
  <c r="AV381" i="2"/>
  <c r="AV380" i="2"/>
  <c r="AV379" i="2"/>
  <c r="AV378" i="2"/>
  <c r="AV377" i="2"/>
  <c r="AV376" i="2"/>
  <c r="AV375" i="2"/>
  <c r="AV374" i="2"/>
  <c r="AV373" i="2"/>
  <c r="AV372" i="2"/>
  <c r="AV371" i="2"/>
  <c r="AV370" i="2"/>
  <c r="AV369" i="2"/>
  <c r="AV368" i="2"/>
  <c r="AV367" i="2"/>
  <c r="AV366" i="2"/>
  <c r="AV365" i="2"/>
  <c r="AV364" i="2"/>
  <c r="AV363" i="2"/>
  <c r="AV362" i="2"/>
  <c r="AV361" i="2"/>
  <c r="AV360" i="2"/>
  <c r="AV359" i="2"/>
  <c r="AV358" i="2"/>
  <c r="AV357" i="2"/>
  <c r="AV356" i="2"/>
  <c r="AV355" i="2"/>
  <c r="AV354" i="2"/>
  <c r="AV353" i="2"/>
  <c r="AV352" i="2"/>
  <c r="AV351" i="2"/>
  <c r="AV350" i="2"/>
  <c r="AV349" i="2"/>
  <c r="AV348" i="2"/>
  <c r="AV347" i="2"/>
  <c r="AV346" i="2"/>
  <c r="AV345" i="2"/>
  <c r="AV344" i="2"/>
  <c r="AV343" i="2"/>
  <c r="AV342" i="2"/>
  <c r="AV341" i="2"/>
  <c r="AV340" i="2"/>
  <c r="AV339" i="2"/>
  <c r="AV338" i="2"/>
  <c r="AV337" i="2"/>
  <c r="AV336" i="2"/>
  <c r="AV335" i="2"/>
  <c r="AV334" i="2"/>
  <c r="AV333" i="2"/>
  <c r="AV332" i="2"/>
  <c r="AV331" i="2"/>
  <c r="AV330" i="2"/>
  <c r="AV329" i="2"/>
  <c r="AV328" i="2"/>
  <c r="AV327" i="2"/>
  <c r="AV326" i="2"/>
  <c r="AV325" i="2"/>
  <c r="AV324" i="2"/>
  <c r="AV323" i="2"/>
  <c r="AV322" i="2"/>
  <c r="AV321" i="2"/>
  <c r="AV320" i="2"/>
  <c r="AV319" i="2"/>
  <c r="AV318" i="2"/>
  <c r="AV317" i="2"/>
  <c r="AV316" i="2"/>
  <c r="AV315" i="2"/>
  <c r="AV314" i="2"/>
  <c r="AV313" i="2"/>
  <c r="AV312" i="2"/>
  <c r="AV311" i="2"/>
  <c r="AV310" i="2"/>
  <c r="AV309" i="2"/>
  <c r="AV308" i="2"/>
  <c r="AV307" i="2"/>
  <c r="AV306" i="2"/>
  <c r="AV305" i="2"/>
  <c r="AV304" i="2"/>
  <c r="AV303" i="2"/>
  <c r="AV302" i="2"/>
  <c r="AV301" i="2"/>
  <c r="AV300" i="2"/>
  <c r="AV299" i="2"/>
  <c r="AV298" i="2"/>
  <c r="AV297" i="2"/>
  <c r="AV296" i="2"/>
  <c r="AV295" i="2"/>
  <c r="AV294" i="2"/>
  <c r="AV293" i="2"/>
  <c r="AV292" i="2"/>
  <c r="AV291" i="2"/>
  <c r="AV290" i="2"/>
  <c r="AV289" i="2"/>
  <c r="AV288" i="2"/>
  <c r="AV287" i="2"/>
  <c r="AV286" i="2"/>
  <c r="AV285" i="2"/>
  <c r="AV284" i="2"/>
  <c r="AV283" i="2"/>
  <c r="AV282" i="2"/>
  <c r="AV281" i="2"/>
  <c r="AV280" i="2"/>
  <c r="AV279" i="2"/>
  <c r="AV278" i="2"/>
  <c r="AV277" i="2"/>
  <c r="AV276" i="2"/>
  <c r="AV275" i="2"/>
  <c r="AV274" i="2"/>
  <c r="AV273" i="2"/>
  <c r="AV272" i="2"/>
  <c r="AV271" i="2"/>
  <c r="AV270" i="2"/>
  <c r="AV269" i="2"/>
  <c r="AV268" i="2"/>
  <c r="AV267" i="2"/>
  <c r="AV266" i="2"/>
  <c r="AV265" i="2"/>
  <c r="AV264" i="2"/>
  <c r="AV263" i="2"/>
  <c r="AV262" i="2"/>
  <c r="AV261" i="2"/>
  <c r="AV260" i="2"/>
  <c r="AV259" i="2"/>
  <c r="AV258" i="2"/>
  <c r="AV257" i="2"/>
  <c r="AV256" i="2"/>
  <c r="AV255" i="2"/>
  <c r="AV254" i="2"/>
  <c r="AV253" i="2"/>
  <c r="AV252" i="2"/>
  <c r="AV251" i="2"/>
  <c r="AV250" i="2"/>
  <c r="AV249" i="2"/>
  <c r="AV248" i="2"/>
  <c r="AV247" i="2"/>
  <c r="AV246" i="2"/>
  <c r="AV245" i="2"/>
  <c r="AV244" i="2"/>
  <c r="AV243" i="2"/>
  <c r="AV242" i="2"/>
  <c r="AV241" i="2"/>
  <c r="AV240" i="2"/>
  <c r="AV239" i="2"/>
  <c r="AV238" i="2"/>
  <c r="AV237" i="2"/>
  <c r="AV236" i="2"/>
  <c r="AV235" i="2"/>
  <c r="AV234" i="2"/>
  <c r="AV233" i="2"/>
  <c r="AV232" i="2"/>
  <c r="AV231" i="2"/>
  <c r="AV230" i="2"/>
  <c r="AV229" i="2"/>
  <c r="AV228" i="2"/>
  <c r="AV227" i="2"/>
  <c r="AV226" i="2"/>
  <c r="AV225" i="2"/>
  <c r="AV224" i="2"/>
  <c r="AV223" i="2"/>
  <c r="AV222" i="2"/>
  <c r="AV221" i="2"/>
  <c r="AV220" i="2"/>
  <c r="AV219" i="2"/>
  <c r="AV218" i="2"/>
  <c r="AV217" i="2"/>
  <c r="AV216" i="2"/>
  <c r="AV215" i="2"/>
  <c r="AV214" i="2"/>
  <c r="AV213" i="2"/>
  <c r="AV212" i="2"/>
  <c r="AV211" i="2"/>
  <c r="AV210" i="2"/>
  <c r="AV209" i="2"/>
  <c r="AV208" i="2"/>
  <c r="AV207" i="2"/>
  <c r="AV206" i="2"/>
  <c r="AV205" i="2"/>
  <c r="AV204" i="2"/>
  <c r="AV203" i="2"/>
  <c r="AV202" i="2"/>
  <c r="AV201" i="2"/>
  <c r="AV200" i="2"/>
  <c r="AV199" i="2"/>
  <c r="AV198" i="2"/>
  <c r="AV197" i="2"/>
  <c r="AV196" i="2"/>
  <c r="AV195" i="2"/>
  <c r="AV194" i="2"/>
  <c r="AV193" i="2"/>
  <c r="AV192" i="2"/>
  <c r="AV191" i="2"/>
  <c r="AV190" i="2"/>
  <c r="AV189" i="2"/>
  <c r="AV188" i="2"/>
  <c r="AV187" i="2"/>
  <c r="AV186" i="2"/>
  <c r="AV185" i="2"/>
  <c r="AV184" i="2"/>
  <c r="AV183" i="2"/>
  <c r="AV182" i="2"/>
  <c r="AV181" i="2"/>
  <c r="AV180" i="2"/>
  <c r="AV179" i="2"/>
  <c r="AV178" i="2"/>
  <c r="AV177" i="2"/>
  <c r="AV176" i="2"/>
  <c r="AV175" i="2"/>
  <c r="AV174" i="2"/>
  <c r="AV173" i="2"/>
  <c r="AV172" i="2"/>
  <c r="AV171" i="2"/>
  <c r="AV170" i="2"/>
  <c r="AV169" i="2"/>
  <c r="AV168" i="2"/>
  <c r="AV167" i="2"/>
  <c r="AV166" i="2"/>
  <c r="AV165" i="2"/>
  <c r="AV164" i="2"/>
  <c r="AV163" i="2"/>
  <c r="AV162" i="2"/>
  <c r="AV161" i="2"/>
  <c r="AV160" i="2"/>
  <c r="AV159" i="2"/>
  <c r="AV158" i="2"/>
  <c r="AV157" i="2"/>
  <c r="AV156" i="2"/>
  <c r="AV155" i="2"/>
  <c r="AV154" i="2"/>
  <c r="AV153" i="2"/>
  <c r="AV152" i="2"/>
  <c r="AV151" i="2"/>
  <c r="AV150" i="2"/>
  <c r="AV149" i="2"/>
  <c r="AV148" i="2"/>
  <c r="AV147" i="2"/>
  <c r="AV146" i="2"/>
  <c r="AV145" i="2"/>
  <c r="AV144" i="2"/>
  <c r="AV143" i="2"/>
  <c r="AV142" i="2"/>
  <c r="AV141" i="2"/>
  <c r="AV140" i="2"/>
  <c r="AV139" i="2"/>
  <c r="AV138" i="2"/>
  <c r="AV137" i="2"/>
  <c r="AV136" i="2"/>
  <c r="AV135" i="2"/>
  <c r="AV134" i="2"/>
  <c r="AV133" i="2"/>
  <c r="AV132" i="2"/>
  <c r="AV131" i="2"/>
  <c r="AV130" i="2"/>
  <c r="AV129" i="2"/>
  <c r="AV128" i="2"/>
  <c r="AV127" i="2"/>
  <c r="AV126" i="2"/>
  <c r="AV125" i="2"/>
  <c r="AV124" i="2"/>
  <c r="AV123" i="2"/>
  <c r="AV122" i="2"/>
  <c r="AV121" i="2"/>
  <c r="AV120" i="2"/>
  <c r="AV119" i="2"/>
  <c r="AV118" i="2"/>
  <c r="AV117" i="2"/>
  <c r="AV116" i="2"/>
  <c r="AV115" i="2"/>
  <c r="AV114" i="2"/>
  <c r="AV113" i="2"/>
  <c r="AV112" i="2"/>
  <c r="AV111" i="2"/>
  <c r="AV110" i="2"/>
  <c r="AV109" i="2"/>
  <c r="AV108" i="2"/>
  <c r="AV107" i="2"/>
  <c r="AV106" i="2"/>
  <c r="AV105" i="2"/>
  <c r="AV104" i="2"/>
  <c r="AV103" i="2"/>
  <c r="AV102" i="2"/>
  <c r="AV101" i="2"/>
  <c r="AV100" i="2"/>
  <c r="AV99" i="2"/>
  <c r="AV98" i="2"/>
  <c r="AV97" i="2"/>
  <c r="AV96" i="2"/>
  <c r="AV95" i="2"/>
  <c r="AV94" i="2"/>
  <c r="AV93" i="2"/>
  <c r="AV92" i="2"/>
  <c r="AV91" i="2"/>
  <c r="AV90" i="2"/>
  <c r="AV89" i="2"/>
  <c r="AV88" i="2"/>
  <c r="AV87" i="2"/>
  <c r="AV86" i="2"/>
  <c r="AV85" i="2"/>
  <c r="AV84" i="2"/>
  <c r="AV83" i="2"/>
  <c r="AV82" i="2"/>
  <c r="AV81" i="2"/>
  <c r="AV80" i="2"/>
  <c r="AV79" i="2"/>
  <c r="AV78" i="2"/>
  <c r="AV77" i="2"/>
  <c r="AV76" i="2"/>
  <c r="AV75" i="2"/>
  <c r="AV74" i="2"/>
  <c r="AV73" i="2"/>
  <c r="AV72" i="2"/>
  <c r="AV71" i="2"/>
  <c r="AV70" i="2"/>
  <c r="AV69" i="2"/>
  <c r="AV68" i="2"/>
  <c r="AV67" i="2"/>
  <c r="AV66" i="2"/>
  <c r="AV65" i="2"/>
  <c r="AV64" i="2"/>
  <c r="AV63" i="2"/>
  <c r="AV62" i="2"/>
  <c r="AV61" i="2"/>
  <c r="AV60" i="2"/>
  <c r="AV59" i="2"/>
  <c r="AV58" i="2"/>
  <c r="AV57" i="2"/>
  <c r="AV56" i="2"/>
  <c r="AV55" i="2"/>
  <c r="AV54" i="2"/>
  <c r="AV53" i="2"/>
  <c r="AV52" i="2"/>
  <c r="AV51" i="2"/>
  <c r="AV50" i="2"/>
  <c r="AV49" i="2"/>
  <c r="AV48" i="2"/>
  <c r="AV47" i="2"/>
  <c r="AV46" i="2"/>
  <c r="AV45" i="2"/>
  <c r="AV44" i="2"/>
  <c r="AV43" i="2"/>
  <c r="AV42" i="2"/>
  <c r="AV41" i="2"/>
  <c r="AV40" i="2"/>
  <c r="AV39" i="2"/>
  <c r="AV38" i="2"/>
  <c r="AV37" i="2"/>
  <c r="AV36" i="2"/>
  <c r="AV35" i="2"/>
  <c r="AV34" i="2"/>
  <c r="AV33" i="2"/>
  <c r="AV32" i="2"/>
  <c r="AV31" i="2"/>
  <c r="AV30" i="2"/>
  <c r="AV29" i="2"/>
  <c r="AV28" i="2"/>
  <c r="AV27" i="2"/>
  <c r="AV26" i="2"/>
  <c r="AV25" i="2"/>
  <c r="AV24" i="2"/>
  <c r="AV23" i="2"/>
  <c r="AV22" i="2"/>
  <c r="AV21" i="2"/>
  <c r="AV20" i="2"/>
  <c r="AV19" i="2"/>
  <c r="AV18" i="2"/>
  <c r="AV17" i="2"/>
  <c r="AV16" i="2"/>
  <c r="AV15" i="2"/>
  <c r="AV14" i="2"/>
  <c r="AV13" i="2"/>
  <c r="AV12" i="2"/>
  <c r="AV11" i="2"/>
  <c r="AV10" i="2"/>
  <c r="AV9" i="2"/>
  <c r="AV8" i="2"/>
  <c r="AV7" i="2"/>
  <c r="AV6" i="2"/>
  <c r="AV5" i="2"/>
  <c r="AV4" i="2"/>
  <c r="AV3" i="2"/>
  <c r="AQ2281" i="2"/>
  <c r="AQ2280" i="2"/>
  <c r="AQ2279" i="2"/>
  <c r="AQ2278" i="2"/>
  <c r="AQ2277" i="2"/>
  <c r="AQ2276" i="2"/>
  <c r="AQ2275" i="2"/>
  <c r="AQ2274" i="2"/>
  <c r="AQ2273" i="2"/>
  <c r="AQ2272" i="2"/>
  <c r="AQ2271" i="2"/>
  <c r="AQ2270" i="2"/>
  <c r="AQ2269" i="2"/>
  <c r="AQ2268" i="2"/>
  <c r="AQ2267" i="2"/>
  <c r="AQ2266" i="2"/>
  <c r="AQ2265" i="2"/>
  <c r="AQ2264" i="2"/>
  <c r="AQ2263" i="2"/>
  <c r="AQ2262" i="2"/>
  <c r="AQ2261" i="2"/>
  <c r="AQ2260" i="2"/>
  <c r="AQ2259" i="2"/>
  <c r="AQ2258" i="2"/>
  <c r="AQ2257" i="2"/>
  <c r="AQ2256" i="2"/>
  <c r="AQ2255" i="2"/>
  <c r="AQ2254" i="2"/>
  <c r="AQ2253" i="2"/>
  <c r="AQ2252" i="2"/>
  <c r="AQ2251" i="2"/>
  <c r="AQ2250" i="2"/>
  <c r="AQ2249" i="2"/>
  <c r="AQ2248" i="2"/>
  <c r="AQ2247" i="2"/>
  <c r="AQ2246" i="2"/>
  <c r="AQ2245" i="2"/>
  <c r="AQ2244" i="2"/>
  <c r="AQ2243" i="2"/>
  <c r="AQ2242" i="2"/>
  <c r="AQ2241" i="2"/>
  <c r="AQ2240" i="2"/>
  <c r="AQ2239" i="2"/>
  <c r="AQ2238" i="2"/>
  <c r="AQ2237" i="2"/>
  <c r="AQ2236" i="2"/>
  <c r="AQ2235" i="2"/>
  <c r="AQ2234" i="2"/>
  <c r="AQ2233" i="2"/>
  <c r="AQ2232" i="2"/>
  <c r="AQ2231" i="2"/>
  <c r="AQ2230" i="2"/>
  <c r="AQ2229" i="2"/>
  <c r="AQ2228" i="2"/>
  <c r="AQ2227" i="2"/>
  <c r="AQ2226" i="2"/>
  <c r="AQ2225" i="2"/>
  <c r="AQ2224" i="2"/>
  <c r="AQ2223" i="2"/>
  <c r="AQ2222" i="2"/>
  <c r="AQ2221" i="2"/>
  <c r="AQ2220" i="2"/>
  <c r="AQ2219" i="2"/>
  <c r="AQ2218" i="2"/>
  <c r="AQ2217" i="2"/>
  <c r="AQ2216" i="2"/>
  <c r="AQ2215" i="2"/>
  <c r="AQ2214" i="2"/>
  <c r="AQ2213" i="2"/>
  <c r="AQ2212" i="2"/>
  <c r="AQ2211" i="2"/>
  <c r="AQ2210" i="2"/>
  <c r="AQ2209" i="2"/>
  <c r="AQ2208" i="2"/>
  <c r="AQ2207" i="2"/>
  <c r="AQ2206" i="2"/>
  <c r="AQ2205" i="2"/>
  <c r="AQ2204" i="2"/>
  <c r="AQ2203" i="2"/>
  <c r="AQ2202" i="2"/>
  <c r="AQ2201" i="2"/>
  <c r="AQ2200" i="2"/>
  <c r="AQ2199" i="2"/>
  <c r="AQ2198" i="2"/>
  <c r="AQ2197" i="2"/>
  <c r="AQ2196" i="2"/>
  <c r="AQ2195" i="2"/>
  <c r="AQ2194" i="2"/>
  <c r="AQ2193" i="2"/>
  <c r="AQ2192" i="2"/>
  <c r="AQ2191" i="2"/>
  <c r="AQ2190" i="2"/>
  <c r="AQ2189" i="2"/>
  <c r="AQ2188" i="2"/>
  <c r="AQ2187" i="2"/>
  <c r="AQ2186" i="2"/>
  <c r="AQ2185" i="2"/>
  <c r="AQ2184" i="2"/>
  <c r="AQ2183" i="2"/>
  <c r="AQ2182" i="2"/>
  <c r="AQ2181" i="2"/>
  <c r="AQ2180" i="2"/>
  <c r="AQ2179" i="2"/>
  <c r="AQ2178" i="2"/>
  <c r="AQ2177" i="2"/>
  <c r="AQ2176" i="2"/>
  <c r="AQ2175" i="2"/>
  <c r="AQ2174" i="2"/>
  <c r="AQ2173" i="2"/>
  <c r="AQ2172" i="2"/>
  <c r="AQ2171" i="2"/>
  <c r="AQ2170" i="2"/>
  <c r="AQ2169" i="2"/>
  <c r="AQ2168" i="2"/>
  <c r="AQ2167" i="2"/>
  <c r="AQ2166" i="2"/>
  <c r="AQ2165" i="2"/>
  <c r="AQ2164" i="2"/>
  <c r="AQ2163" i="2"/>
  <c r="AQ2162" i="2"/>
  <c r="AQ2161" i="2"/>
  <c r="AQ2160" i="2"/>
  <c r="AQ2159" i="2"/>
  <c r="AQ2158" i="2"/>
  <c r="AQ2157" i="2"/>
  <c r="AQ2156" i="2"/>
  <c r="AQ2155" i="2"/>
  <c r="AQ2154" i="2"/>
  <c r="AQ2153" i="2"/>
  <c r="AQ2152" i="2"/>
  <c r="AQ2151" i="2"/>
  <c r="AQ2150" i="2"/>
  <c r="AQ2149" i="2"/>
  <c r="AQ2148" i="2"/>
  <c r="AQ2147" i="2"/>
  <c r="AQ2146" i="2"/>
  <c r="AQ2145" i="2"/>
  <c r="AQ2144" i="2"/>
  <c r="AQ2143" i="2"/>
  <c r="AQ2142" i="2"/>
  <c r="AQ2141" i="2"/>
  <c r="AQ2140" i="2"/>
  <c r="AQ2139" i="2"/>
  <c r="AQ2138" i="2"/>
  <c r="AQ2137" i="2"/>
  <c r="AQ2136" i="2"/>
  <c r="AQ2135" i="2"/>
  <c r="AQ2134" i="2"/>
  <c r="AQ2133" i="2"/>
  <c r="AQ2132" i="2"/>
  <c r="AQ2131" i="2"/>
  <c r="AQ2130" i="2"/>
  <c r="AQ2129" i="2"/>
  <c r="AQ2128" i="2"/>
  <c r="AQ2127" i="2"/>
  <c r="AQ2126" i="2"/>
  <c r="AQ2125" i="2"/>
  <c r="AQ2124" i="2"/>
  <c r="AQ2123" i="2"/>
  <c r="AQ2122" i="2"/>
  <c r="AQ2121" i="2"/>
  <c r="AQ2120" i="2"/>
  <c r="AQ2119" i="2"/>
  <c r="AQ2118" i="2"/>
  <c r="AQ2117" i="2"/>
  <c r="AQ2116" i="2"/>
  <c r="AQ2115" i="2"/>
  <c r="AQ2114" i="2"/>
  <c r="AQ2113" i="2"/>
  <c r="AQ2112" i="2"/>
  <c r="AQ2111" i="2"/>
  <c r="AQ2110" i="2"/>
  <c r="AQ2109" i="2"/>
  <c r="AQ2108" i="2"/>
  <c r="AQ2107" i="2"/>
  <c r="AQ2106" i="2"/>
  <c r="AQ2105" i="2"/>
  <c r="AQ2104" i="2"/>
  <c r="AQ2103" i="2"/>
  <c r="AQ2102" i="2"/>
  <c r="AQ2101" i="2"/>
  <c r="AQ2100" i="2"/>
  <c r="AQ2099" i="2"/>
  <c r="AQ2098" i="2"/>
  <c r="AQ2097" i="2"/>
  <c r="AQ2096" i="2"/>
  <c r="AQ2095" i="2"/>
  <c r="AQ2094" i="2"/>
  <c r="AQ2093" i="2"/>
  <c r="AQ2092" i="2"/>
  <c r="AQ2091" i="2"/>
  <c r="AQ2090" i="2"/>
  <c r="AQ2089" i="2"/>
  <c r="AQ2088" i="2"/>
  <c r="AQ2087" i="2"/>
  <c r="AQ2086" i="2"/>
  <c r="AQ2085" i="2"/>
  <c r="AQ2084" i="2"/>
  <c r="AQ2083" i="2"/>
  <c r="AQ2082" i="2"/>
  <c r="AQ2081" i="2"/>
  <c r="AQ2080" i="2"/>
  <c r="AQ2079" i="2"/>
  <c r="AQ2078" i="2"/>
  <c r="AQ2077" i="2"/>
  <c r="AQ2076" i="2"/>
  <c r="AQ2075" i="2"/>
  <c r="AQ2074" i="2"/>
  <c r="AQ2073" i="2"/>
  <c r="AQ2072" i="2"/>
  <c r="AQ2071" i="2"/>
  <c r="AQ2070" i="2"/>
  <c r="AQ2069" i="2"/>
  <c r="AQ2068" i="2"/>
  <c r="AQ2067" i="2"/>
  <c r="AQ2066" i="2"/>
  <c r="AQ2065" i="2"/>
  <c r="AQ2064" i="2"/>
  <c r="AQ2063" i="2"/>
  <c r="AQ2062" i="2"/>
  <c r="AQ2061" i="2"/>
  <c r="AQ2060" i="2"/>
  <c r="AQ2059" i="2"/>
  <c r="AQ2058" i="2"/>
  <c r="AQ2057" i="2"/>
  <c r="AQ2056" i="2"/>
  <c r="AQ2055" i="2"/>
  <c r="AQ2054" i="2"/>
  <c r="AQ2053" i="2"/>
  <c r="AQ2052" i="2"/>
  <c r="AQ2051" i="2"/>
  <c r="AQ2050" i="2"/>
  <c r="AQ2049" i="2"/>
  <c r="AQ2048" i="2"/>
  <c r="AQ2047" i="2"/>
  <c r="AQ2046" i="2"/>
  <c r="AQ2045" i="2"/>
  <c r="AQ2044" i="2"/>
  <c r="AQ2043" i="2"/>
  <c r="AQ2042" i="2"/>
  <c r="AQ2041" i="2"/>
  <c r="AQ2040" i="2"/>
  <c r="AQ2039" i="2"/>
  <c r="AQ2038" i="2"/>
  <c r="AQ2037" i="2"/>
  <c r="AQ2036" i="2"/>
  <c r="AQ2035" i="2"/>
  <c r="AQ2034" i="2"/>
  <c r="AQ2033" i="2"/>
  <c r="AQ2032" i="2"/>
  <c r="AQ2031" i="2"/>
  <c r="AQ2030" i="2"/>
  <c r="AQ2029" i="2"/>
  <c r="AQ2028" i="2"/>
  <c r="AQ2027" i="2"/>
  <c r="AQ2026" i="2"/>
  <c r="AQ2025" i="2"/>
  <c r="AQ2024" i="2"/>
  <c r="AQ2023" i="2"/>
  <c r="AQ2022" i="2"/>
  <c r="AQ2021" i="2"/>
  <c r="AQ2020" i="2"/>
  <c r="AQ2019" i="2"/>
  <c r="AQ2018" i="2"/>
  <c r="AQ2017" i="2"/>
  <c r="AQ2016" i="2"/>
  <c r="AQ2015" i="2"/>
  <c r="AQ2014" i="2"/>
  <c r="AQ2013" i="2"/>
  <c r="AQ2012" i="2"/>
  <c r="AQ2011" i="2"/>
  <c r="AQ2010" i="2"/>
  <c r="AQ2009" i="2"/>
  <c r="AQ2008" i="2"/>
  <c r="AQ2007" i="2"/>
  <c r="AQ2006" i="2"/>
  <c r="AQ2005" i="2"/>
  <c r="AQ2004" i="2"/>
  <c r="AQ2003" i="2"/>
  <c r="AQ2002" i="2"/>
  <c r="AQ2001" i="2"/>
  <c r="AQ2000" i="2"/>
  <c r="AQ1999" i="2"/>
  <c r="AQ1998" i="2"/>
  <c r="AQ1997" i="2"/>
  <c r="AQ1996" i="2"/>
  <c r="AQ1995" i="2"/>
  <c r="AQ1994" i="2"/>
  <c r="AQ1993" i="2"/>
  <c r="AQ1992" i="2"/>
  <c r="AQ1991" i="2"/>
  <c r="AQ1990" i="2"/>
  <c r="AQ1989" i="2"/>
  <c r="AQ1988" i="2"/>
  <c r="AQ1987" i="2"/>
  <c r="AQ1986" i="2"/>
  <c r="AQ1985" i="2"/>
  <c r="AQ1984" i="2"/>
  <c r="AQ1983" i="2"/>
  <c r="AQ1982" i="2"/>
  <c r="AQ1981" i="2"/>
  <c r="AQ1980" i="2"/>
  <c r="AQ1979" i="2"/>
  <c r="AQ1978" i="2"/>
  <c r="AQ1977" i="2"/>
  <c r="AQ1976" i="2"/>
  <c r="AQ1975" i="2"/>
  <c r="AQ1974" i="2"/>
  <c r="AQ1973" i="2"/>
  <c r="AQ1972" i="2"/>
  <c r="AQ1971" i="2"/>
  <c r="AQ1970" i="2"/>
  <c r="AQ1969" i="2"/>
  <c r="AQ1968" i="2"/>
  <c r="AQ1967" i="2"/>
  <c r="AQ1966" i="2"/>
  <c r="AQ1965" i="2"/>
  <c r="AQ1964" i="2"/>
  <c r="AQ1963" i="2"/>
  <c r="AQ1962" i="2"/>
  <c r="AQ1961" i="2"/>
  <c r="AQ1960" i="2"/>
  <c r="AQ1959" i="2"/>
  <c r="AQ1958" i="2"/>
  <c r="AQ1957" i="2"/>
  <c r="AQ1956" i="2"/>
  <c r="AQ1955" i="2"/>
  <c r="AQ1954" i="2"/>
  <c r="AQ1953" i="2"/>
  <c r="AQ1952" i="2"/>
  <c r="AQ1951" i="2"/>
  <c r="AQ1950" i="2"/>
  <c r="AQ1949" i="2"/>
  <c r="AQ1948" i="2"/>
  <c r="AQ1947" i="2"/>
  <c r="AQ1946" i="2"/>
  <c r="AQ1945" i="2"/>
  <c r="AQ1944" i="2"/>
  <c r="AQ1943" i="2"/>
  <c r="AQ1942" i="2"/>
  <c r="AQ1941" i="2"/>
  <c r="AQ1940" i="2"/>
  <c r="AQ1939" i="2"/>
  <c r="AQ1938" i="2"/>
  <c r="AQ1937" i="2"/>
  <c r="AQ1936" i="2"/>
  <c r="AQ1935" i="2"/>
  <c r="AQ1934" i="2"/>
  <c r="AQ1933" i="2"/>
  <c r="AQ1932" i="2"/>
  <c r="AQ1931" i="2"/>
  <c r="AQ1930" i="2"/>
  <c r="AQ1929" i="2"/>
  <c r="AQ1928" i="2"/>
  <c r="AQ1927" i="2"/>
  <c r="AQ1926" i="2"/>
  <c r="AQ1925" i="2"/>
  <c r="AQ1924" i="2"/>
  <c r="AQ1923" i="2"/>
  <c r="AQ1922" i="2"/>
  <c r="AQ1921" i="2"/>
  <c r="AQ1920" i="2"/>
  <c r="AQ1919" i="2"/>
  <c r="AQ1918" i="2"/>
  <c r="AQ1917" i="2"/>
  <c r="AQ1916" i="2"/>
  <c r="AQ1915" i="2"/>
  <c r="AQ1914" i="2"/>
  <c r="AQ1913" i="2"/>
  <c r="AQ1912" i="2"/>
  <c r="AQ1911" i="2"/>
  <c r="AQ1910" i="2"/>
  <c r="AQ1909" i="2"/>
  <c r="AQ1908" i="2"/>
  <c r="AQ1907" i="2"/>
  <c r="AQ1906" i="2"/>
  <c r="AQ1905" i="2"/>
  <c r="AQ1904" i="2"/>
  <c r="AQ1903" i="2"/>
  <c r="AQ1902" i="2"/>
  <c r="AQ1901" i="2"/>
  <c r="AQ1900" i="2"/>
  <c r="AQ1899" i="2"/>
  <c r="AQ1898" i="2"/>
  <c r="AQ1897" i="2"/>
  <c r="AQ1896" i="2"/>
  <c r="AQ1895" i="2"/>
  <c r="AQ1894" i="2"/>
  <c r="AQ1893" i="2"/>
  <c r="AQ1892" i="2"/>
  <c r="AQ1891" i="2"/>
  <c r="AQ1890" i="2"/>
  <c r="AQ1889" i="2"/>
  <c r="AQ1888" i="2"/>
  <c r="AQ1887" i="2"/>
  <c r="AQ1886" i="2"/>
  <c r="AQ1885" i="2"/>
  <c r="AQ1884" i="2"/>
  <c r="AQ1883" i="2"/>
  <c r="AQ1882" i="2"/>
  <c r="AQ1881" i="2"/>
  <c r="AQ1880" i="2"/>
  <c r="AQ1879" i="2"/>
  <c r="AQ1878" i="2"/>
  <c r="AQ1877" i="2"/>
  <c r="AQ1876" i="2"/>
  <c r="AQ1875" i="2"/>
  <c r="AQ1874" i="2"/>
  <c r="AQ1873" i="2"/>
  <c r="AQ1872" i="2"/>
  <c r="AQ1871" i="2"/>
  <c r="AQ1870" i="2"/>
  <c r="AQ1869" i="2"/>
  <c r="AQ1868" i="2"/>
  <c r="AQ1867" i="2"/>
  <c r="AQ1866" i="2"/>
  <c r="AQ1865" i="2"/>
  <c r="AQ1864" i="2"/>
  <c r="AQ1863" i="2"/>
  <c r="AQ1862" i="2"/>
  <c r="AQ1861" i="2"/>
  <c r="AQ1860" i="2"/>
  <c r="AQ1859" i="2"/>
  <c r="AQ1858" i="2"/>
  <c r="AQ1857" i="2"/>
  <c r="AQ1856" i="2"/>
  <c r="AQ1855" i="2"/>
  <c r="AQ1854" i="2"/>
  <c r="AQ1853" i="2"/>
  <c r="AQ1852" i="2"/>
  <c r="AQ1851" i="2"/>
  <c r="AQ1850" i="2"/>
  <c r="AQ1849" i="2"/>
  <c r="AQ1848" i="2"/>
  <c r="AQ1847" i="2"/>
  <c r="AQ1846" i="2"/>
  <c r="AQ1845" i="2"/>
  <c r="AQ1844" i="2"/>
  <c r="AQ1843" i="2"/>
  <c r="AQ1842" i="2"/>
  <c r="AQ1841" i="2"/>
  <c r="AQ1840" i="2"/>
  <c r="AQ1839" i="2"/>
  <c r="AQ1838" i="2"/>
  <c r="AQ1837" i="2"/>
  <c r="AQ1836" i="2"/>
  <c r="AQ1835" i="2"/>
  <c r="AQ1834" i="2"/>
  <c r="AQ1833" i="2"/>
  <c r="AQ1832" i="2"/>
  <c r="AQ1831" i="2"/>
  <c r="AQ1830" i="2"/>
  <c r="AQ1829" i="2"/>
  <c r="AQ1828" i="2"/>
  <c r="AQ1827" i="2"/>
  <c r="AQ1826" i="2"/>
  <c r="AQ1825" i="2"/>
  <c r="AQ1824" i="2"/>
  <c r="AQ1823" i="2"/>
  <c r="AQ1822" i="2"/>
  <c r="AQ1821" i="2"/>
  <c r="AQ1820" i="2"/>
  <c r="AQ1819" i="2"/>
  <c r="AQ1818" i="2"/>
  <c r="AQ1817" i="2"/>
  <c r="AQ1816" i="2"/>
  <c r="AQ1815" i="2"/>
  <c r="AQ1814" i="2"/>
  <c r="AQ1813" i="2"/>
  <c r="AQ1812" i="2"/>
  <c r="AQ1811" i="2"/>
  <c r="AQ1810" i="2"/>
  <c r="AQ1809" i="2"/>
  <c r="AQ1808" i="2"/>
  <c r="AQ1807" i="2"/>
  <c r="AQ1806" i="2"/>
  <c r="AQ1805" i="2"/>
  <c r="AQ1804" i="2"/>
  <c r="AQ1803" i="2"/>
  <c r="AQ1802" i="2"/>
  <c r="AQ1801" i="2"/>
  <c r="AQ1800" i="2"/>
  <c r="AQ1799" i="2"/>
  <c r="AQ1798" i="2"/>
  <c r="AQ1797" i="2"/>
  <c r="AQ1796" i="2"/>
  <c r="AQ1795" i="2"/>
  <c r="AQ1794" i="2"/>
  <c r="AQ1793" i="2"/>
  <c r="AQ1792" i="2"/>
  <c r="AQ1791" i="2"/>
  <c r="AQ1790" i="2"/>
  <c r="AQ1789" i="2"/>
  <c r="AQ1788" i="2"/>
  <c r="AQ1787" i="2"/>
  <c r="AQ1786" i="2"/>
  <c r="AQ1785" i="2"/>
  <c r="AQ1784" i="2"/>
  <c r="AQ1783" i="2"/>
  <c r="AQ1782" i="2"/>
  <c r="AQ1781" i="2"/>
  <c r="AQ1780" i="2"/>
  <c r="AQ1779" i="2"/>
  <c r="AQ1778" i="2"/>
  <c r="AQ1777" i="2"/>
  <c r="AQ1776" i="2"/>
  <c r="AQ1775" i="2"/>
  <c r="AQ1774" i="2"/>
  <c r="AQ1773" i="2"/>
  <c r="AQ1772" i="2"/>
  <c r="AQ1771" i="2"/>
  <c r="AQ1770" i="2"/>
  <c r="AQ1769" i="2"/>
  <c r="AQ1768" i="2"/>
  <c r="AQ1767" i="2"/>
  <c r="AQ1766" i="2"/>
  <c r="AQ1765" i="2"/>
  <c r="AQ1764" i="2"/>
  <c r="AQ1763" i="2"/>
  <c r="AQ1762" i="2"/>
  <c r="AQ1761" i="2"/>
  <c r="AQ1760" i="2"/>
  <c r="AQ1759" i="2"/>
  <c r="AQ1758" i="2"/>
  <c r="AQ1757" i="2"/>
  <c r="AQ1756" i="2"/>
  <c r="AQ1755" i="2"/>
  <c r="AQ1754" i="2"/>
  <c r="AQ1753" i="2"/>
  <c r="AQ1752" i="2"/>
  <c r="AQ1751" i="2"/>
  <c r="AQ1750" i="2"/>
  <c r="AQ1749" i="2"/>
  <c r="AQ1748" i="2"/>
  <c r="AQ1747" i="2"/>
  <c r="AQ1746" i="2"/>
  <c r="AQ1745" i="2"/>
  <c r="AQ1744" i="2"/>
  <c r="AQ1743" i="2"/>
  <c r="AQ1742" i="2"/>
  <c r="AQ1741" i="2"/>
  <c r="AQ1740" i="2"/>
  <c r="AQ1739" i="2"/>
  <c r="AQ1738" i="2"/>
  <c r="AQ1737" i="2"/>
  <c r="AQ1736" i="2"/>
  <c r="AQ1735" i="2"/>
  <c r="AQ1734" i="2"/>
  <c r="AQ1733" i="2"/>
  <c r="AQ1732" i="2"/>
  <c r="AQ1731" i="2"/>
  <c r="AQ1730" i="2"/>
  <c r="AQ1729" i="2"/>
  <c r="AQ1728" i="2"/>
  <c r="AQ1727" i="2"/>
  <c r="AQ1726" i="2"/>
  <c r="AQ1725" i="2"/>
  <c r="AQ1724" i="2"/>
  <c r="AQ1723" i="2"/>
  <c r="AQ1722" i="2"/>
  <c r="AQ1721" i="2"/>
  <c r="AQ1720" i="2"/>
  <c r="AQ1719" i="2"/>
  <c r="AQ1718" i="2"/>
  <c r="AQ1717" i="2"/>
  <c r="AQ1716" i="2"/>
  <c r="AQ1715" i="2"/>
  <c r="AQ1714" i="2"/>
  <c r="AQ1713" i="2"/>
  <c r="AQ1712" i="2"/>
  <c r="AQ1711" i="2"/>
  <c r="AQ1710" i="2"/>
  <c r="AQ1709" i="2"/>
  <c r="AQ1708" i="2"/>
  <c r="AQ1707" i="2"/>
  <c r="AQ1706" i="2"/>
  <c r="AQ1705" i="2"/>
  <c r="AQ1704" i="2"/>
  <c r="AQ1703" i="2"/>
  <c r="AQ1702" i="2"/>
  <c r="AQ1701" i="2"/>
  <c r="AQ1700" i="2"/>
  <c r="AQ1699" i="2"/>
  <c r="AQ1698" i="2"/>
  <c r="AQ1697" i="2"/>
  <c r="AQ1696" i="2"/>
  <c r="AQ1695" i="2"/>
  <c r="AQ1694" i="2"/>
  <c r="AQ1693" i="2"/>
  <c r="AQ1692" i="2"/>
  <c r="AQ1691" i="2"/>
  <c r="AQ1690" i="2"/>
  <c r="AQ1689" i="2"/>
  <c r="AQ1688" i="2"/>
  <c r="AQ1687" i="2"/>
  <c r="AQ1686" i="2"/>
  <c r="AQ1685" i="2"/>
  <c r="AQ1684" i="2"/>
  <c r="AQ1683" i="2"/>
  <c r="AQ1682" i="2"/>
  <c r="AQ1681" i="2"/>
  <c r="AQ1680" i="2"/>
  <c r="AQ1679" i="2"/>
  <c r="AQ1678" i="2"/>
  <c r="AQ1677" i="2"/>
  <c r="AQ1676" i="2"/>
  <c r="AQ1675" i="2"/>
  <c r="AQ1674" i="2"/>
  <c r="AQ1673" i="2"/>
  <c r="AQ1672" i="2"/>
  <c r="AQ1671" i="2"/>
  <c r="AQ1670" i="2"/>
  <c r="AQ1669" i="2"/>
  <c r="AQ1668" i="2"/>
  <c r="AQ1667" i="2"/>
  <c r="AQ1666" i="2"/>
  <c r="AQ1665" i="2"/>
  <c r="AQ1664" i="2"/>
  <c r="AQ1663" i="2"/>
  <c r="AQ1662" i="2"/>
  <c r="AQ1661" i="2"/>
  <c r="AQ1660" i="2"/>
  <c r="AQ1659" i="2"/>
  <c r="AQ1658" i="2"/>
  <c r="AQ1657" i="2"/>
  <c r="AQ1656" i="2"/>
  <c r="AQ1655" i="2"/>
  <c r="AQ1654" i="2"/>
  <c r="AQ1653" i="2"/>
  <c r="AQ1652" i="2"/>
  <c r="AQ1651" i="2"/>
  <c r="AQ1650" i="2"/>
  <c r="AQ1649" i="2"/>
  <c r="AQ1648" i="2"/>
  <c r="AQ1647" i="2"/>
  <c r="AQ1646" i="2"/>
  <c r="AQ1645" i="2"/>
  <c r="AQ1644" i="2"/>
  <c r="AQ1643" i="2"/>
  <c r="AQ1642" i="2"/>
  <c r="AQ1641" i="2"/>
  <c r="AQ1640" i="2"/>
  <c r="AQ1639" i="2"/>
  <c r="AQ1638" i="2"/>
  <c r="AQ1637" i="2"/>
  <c r="AQ1636" i="2"/>
  <c r="AQ1635" i="2"/>
  <c r="AQ1634" i="2"/>
  <c r="AQ1633" i="2"/>
  <c r="AQ1632" i="2"/>
  <c r="AQ1631" i="2"/>
  <c r="AQ1630" i="2"/>
  <c r="AQ1629" i="2"/>
  <c r="AQ1628" i="2"/>
  <c r="AQ1627" i="2"/>
  <c r="AQ1626" i="2"/>
  <c r="AQ1625" i="2"/>
  <c r="AQ1624" i="2"/>
  <c r="AQ1623" i="2"/>
  <c r="AQ1622" i="2"/>
  <c r="AQ1621" i="2"/>
  <c r="AQ1620" i="2"/>
  <c r="AQ1619" i="2"/>
  <c r="AQ1618" i="2"/>
  <c r="AQ1617" i="2"/>
  <c r="AQ1616" i="2"/>
  <c r="AQ1615" i="2"/>
  <c r="AQ1614" i="2"/>
  <c r="AQ1613" i="2"/>
  <c r="AQ1612" i="2"/>
  <c r="AQ1611" i="2"/>
  <c r="AQ1610" i="2"/>
  <c r="AQ1609" i="2"/>
  <c r="AQ1608" i="2"/>
  <c r="AQ1607" i="2"/>
  <c r="AQ1606" i="2"/>
  <c r="AQ1605" i="2"/>
  <c r="AQ1604" i="2"/>
  <c r="AQ1603" i="2"/>
  <c r="AQ1602" i="2"/>
  <c r="AQ1601" i="2"/>
  <c r="AQ1600" i="2"/>
  <c r="AQ1599" i="2"/>
  <c r="AQ1598" i="2"/>
  <c r="AQ1597" i="2"/>
  <c r="AQ1596" i="2"/>
  <c r="AQ1595" i="2"/>
  <c r="AQ1594" i="2"/>
  <c r="AQ1593" i="2"/>
  <c r="AQ1592" i="2"/>
  <c r="AQ1591" i="2"/>
  <c r="AQ1590" i="2"/>
  <c r="AQ1589" i="2"/>
  <c r="AQ1588" i="2"/>
  <c r="AQ1587" i="2"/>
  <c r="AQ1586" i="2"/>
  <c r="AQ1585" i="2"/>
  <c r="AQ1584" i="2"/>
  <c r="AQ1583" i="2"/>
  <c r="AQ1582" i="2"/>
  <c r="AQ1581" i="2"/>
  <c r="AQ1580" i="2"/>
  <c r="AQ1579" i="2"/>
  <c r="AQ1578" i="2"/>
  <c r="AQ1577" i="2"/>
  <c r="AQ1576" i="2"/>
  <c r="AQ1575" i="2"/>
  <c r="AQ1574" i="2"/>
  <c r="AQ1573" i="2"/>
  <c r="AQ1572" i="2"/>
  <c r="AQ1571" i="2"/>
  <c r="AQ1570" i="2"/>
  <c r="AQ1569" i="2"/>
  <c r="AQ1568" i="2"/>
  <c r="AQ1567" i="2"/>
  <c r="AQ1566" i="2"/>
  <c r="AQ1565" i="2"/>
  <c r="AQ1564" i="2"/>
  <c r="AQ1563" i="2"/>
  <c r="AQ1562" i="2"/>
  <c r="AQ1561" i="2"/>
  <c r="AQ1560" i="2"/>
  <c r="AQ1559" i="2"/>
  <c r="AQ1558" i="2"/>
  <c r="AQ1557" i="2"/>
  <c r="AQ1556" i="2"/>
  <c r="AQ1555" i="2"/>
  <c r="AQ1554" i="2"/>
  <c r="AQ1553" i="2"/>
  <c r="AQ1552" i="2"/>
  <c r="AQ1551" i="2"/>
  <c r="AQ1550" i="2"/>
  <c r="AQ1549" i="2"/>
  <c r="AQ1548" i="2"/>
  <c r="AQ1547" i="2"/>
  <c r="AQ1546" i="2"/>
  <c r="AQ1545" i="2"/>
  <c r="AQ1544" i="2"/>
  <c r="AQ1543" i="2"/>
  <c r="AQ1542" i="2"/>
  <c r="AQ1541" i="2"/>
  <c r="AQ1540" i="2"/>
  <c r="AQ1539" i="2"/>
  <c r="AQ1538" i="2"/>
  <c r="AQ1537" i="2"/>
  <c r="AQ1536" i="2"/>
  <c r="AQ1535" i="2"/>
  <c r="AQ1534" i="2"/>
  <c r="AQ1533" i="2"/>
  <c r="AQ1532" i="2"/>
  <c r="AQ1531" i="2"/>
  <c r="AQ1530" i="2"/>
  <c r="AQ1529" i="2"/>
  <c r="AQ1528" i="2"/>
  <c r="AQ1527" i="2"/>
  <c r="AQ1526" i="2"/>
  <c r="AQ1525" i="2"/>
  <c r="AQ1524" i="2"/>
  <c r="AQ1523" i="2"/>
  <c r="AQ1522" i="2"/>
  <c r="AQ1521" i="2"/>
  <c r="AQ1520" i="2"/>
  <c r="AQ1519" i="2"/>
  <c r="AQ1518" i="2"/>
  <c r="AQ1517" i="2"/>
  <c r="AQ1516" i="2"/>
  <c r="AQ1515" i="2"/>
  <c r="AQ1514" i="2"/>
  <c r="AQ1513" i="2"/>
  <c r="AQ1512" i="2"/>
  <c r="AQ1511" i="2"/>
  <c r="AQ1510" i="2"/>
  <c r="AQ1509" i="2"/>
  <c r="AQ1508" i="2"/>
  <c r="AQ1507" i="2"/>
  <c r="AQ1506" i="2"/>
  <c r="AQ1505" i="2"/>
  <c r="AQ1504" i="2"/>
  <c r="AQ1503" i="2"/>
  <c r="AQ1502" i="2"/>
  <c r="AQ1501" i="2"/>
  <c r="AQ1500" i="2"/>
  <c r="AQ1499" i="2"/>
  <c r="AQ1498" i="2"/>
  <c r="AQ1497" i="2"/>
  <c r="AQ1496" i="2"/>
  <c r="AQ1495" i="2"/>
  <c r="AQ1494" i="2"/>
  <c r="AQ1493" i="2"/>
  <c r="AQ1492" i="2"/>
  <c r="AQ1491" i="2"/>
  <c r="AQ1490" i="2"/>
  <c r="AQ1489" i="2"/>
  <c r="AQ1488" i="2"/>
  <c r="AQ1487" i="2"/>
  <c r="AQ1486" i="2"/>
  <c r="AQ1485" i="2"/>
  <c r="AQ1484" i="2"/>
  <c r="AQ1483" i="2"/>
  <c r="AQ1482" i="2"/>
  <c r="AQ1481" i="2"/>
  <c r="AQ1480" i="2"/>
  <c r="AQ1479" i="2"/>
  <c r="AQ1478" i="2"/>
  <c r="AQ1477" i="2"/>
  <c r="AQ1476" i="2"/>
  <c r="AQ1475" i="2"/>
  <c r="AQ1474" i="2"/>
  <c r="AQ1473" i="2"/>
  <c r="AQ1472" i="2"/>
  <c r="AQ1471" i="2"/>
  <c r="AQ1470" i="2"/>
  <c r="AQ1469" i="2"/>
  <c r="AQ1468" i="2"/>
  <c r="AQ1467" i="2"/>
  <c r="AQ1466" i="2"/>
  <c r="AQ1465" i="2"/>
  <c r="AQ1464" i="2"/>
  <c r="AQ1463" i="2"/>
  <c r="AQ1462" i="2"/>
  <c r="AQ1461" i="2"/>
  <c r="AQ1460" i="2"/>
  <c r="AQ1459" i="2"/>
  <c r="AQ1458" i="2"/>
  <c r="AQ1457" i="2"/>
  <c r="AQ1456" i="2"/>
  <c r="AQ1455" i="2"/>
  <c r="AQ1454" i="2"/>
  <c r="AQ1453" i="2"/>
  <c r="AQ1452" i="2"/>
  <c r="AQ1451" i="2"/>
  <c r="AQ1450" i="2"/>
  <c r="AQ1449" i="2"/>
  <c r="AQ1448" i="2"/>
  <c r="AQ1447" i="2"/>
  <c r="AQ1446" i="2"/>
  <c r="AQ1445" i="2"/>
  <c r="AQ1444" i="2"/>
  <c r="AQ1443" i="2"/>
  <c r="AQ1442" i="2"/>
  <c r="AQ1441" i="2"/>
  <c r="AQ1440" i="2"/>
  <c r="AQ1439" i="2"/>
  <c r="AQ1438" i="2"/>
  <c r="AQ1437" i="2"/>
  <c r="AQ1436" i="2"/>
  <c r="AQ1435" i="2"/>
  <c r="AQ1434" i="2"/>
  <c r="AQ1433" i="2"/>
  <c r="AQ1432" i="2"/>
  <c r="AQ1431" i="2"/>
  <c r="AQ1430" i="2"/>
  <c r="AQ1429" i="2"/>
  <c r="AQ1428" i="2"/>
  <c r="AQ1427" i="2"/>
  <c r="AQ1426" i="2"/>
  <c r="AQ1425" i="2"/>
  <c r="AQ1424" i="2"/>
  <c r="AQ1423" i="2"/>
  <c r="AQ1422" i="2"/>
  <c r="AQ1421" i="2"/>
  <c r="AQ1420" i="2"/>
  <c r="AQ1419" i="2"/>
  <c r="AQ1418" i="2"/>
  <c r="AQ1417" i="2"/>
  <c r="AQ1416" i="2"/>
  <c r="AQ1415" i="2"/>
  <c r="AQ1414" i="2"/>
  <c r="AQ1413" i="2"/>
  <c r="AQ1412" i="2"/>
  <c r="AQ1411" i="2"/>
  <c r="AQ1410" i="2"/>
  <c r="AQ1409" i="2"/>
  <c r="AQ1408" i="2"/>
  <c r="AQ1407" i="2"/>
  <c r="AQ1406" i="2"/>
  <c r="AQ1405" i="2"/>
  <c r="AQ1404" i="2"/>
  <c r="AQ1403" i="2"/>
  <c r="AQ1402" i="2"/>
  <c r="AQ1401" i="2"/>
  <c r="AQ1400" i="2"/>
  <c r="AQ1399" i="2"/>
  <c r="AQ1398" i="2"/>
  <c r="AQ1397" i="2"/>
  <c r="AQ1396" i="2"/>
  <c r="AQ1395" i="2"/>
  <c r="AQ1394" i="2"/>
  <c r="AQ1393" i="2"/>
  <c r="AQ1392" i="2"/>
  <c r="AQ1391" i="2"/>
  <c r="AQ1390" i="2"/>
  <c r="AQ1389" i="2"/>
  <c r="AQ1388" i="2"/>
  <c r="AQ1387" i="2"/>
  <c r="AQ1386" i="2"/>
  <c r="AQ1385" i="2"/>
  <c r="AQ1384" i="2"/>
  <c r="AQ1383" i="2"/>
  <c r="AQ1382" i="2"/>
  <c r="AQ1381" i="2"/>
  <c r="AQ1380" i="2"/>
  <c r="AQ1379" i="2"/>
  <c r="AQ1378" i="2"/>
  <c r="AQ1377" i="2"/>
  <c r="AQ1376" i="2"/>
  <c r="AQ1375" i="2"/>
  <c r="AQ1374" i="2"/>
  <c r="AQ1373" i="2"/>
  <c r="AQ1372" i="2"/>
  <c r="AQ1371" i="2"/>
  <c r="AQ1370" i="2"/>
  <c r="AQ1369" i="2"/>
  <c r="AQ1368" i="2"/>
  <c r="AQ1367" i="2"/>
  <c r="AQ1366" i="2"/>
  <c r="AQ1365" i="2"/>
  <c r="AQ1364" i="2"/>
  <c r="AQ1363" i="2"/>
  <c r="AQ1362" i="2"/>
  <c r="AQ1361" i="2"/>
  <c r="AQ1360" i="2"/>
  <c r="AQ1359" i="2"/>
  <c r="AQ1358" i="2"/>
  <c r="AQ1357" i="2"/>
  <c r="AQ1356" i="2"/>
  <c r="AQ1355" i="2"/>
  <c r="AQ1354" i="2"/>
  <c r="AQ1353" i="2"/>
  <c r="AQ1352" i="2"/>
  <c r="AQ1351" i="2"/>
  <c r="AQ1350" i="2"/>
  <c r="AQ1349" i="2"/>
  <c r="AQ1348" i="2"/>
  <c r="AQ1347" i="2"/>
  <c r="AQ1346" i="2"/>
  <c r="AQ1345" i="2"/>
  <c r="AQ1344" i="2"/>
  <c r="AQ1343" i="2"/>
  <c r="AQ1342" i="2"/>
  <c r="AQ1341" i="2"/>
  <c r="AQ1340" i="2"/>
  <c r="AQ1339" i="2"/>
  <c r="AQ1338" i="2"/>
  <c r="AQ1337" i="2"/>
  <c r="AQ1336" i="2"/>
  <c r="AQ1335" i="2"/>
  <c r="AQ1334" i="2"/>
  <c r="AQ1333" i="2"/>
  <c r="AQ1332" i="2"/>
  <c r="AQ1331" i="2"/>
  <c r="AQ1330" i="2"/>
  <c r="AQ1329" i="2"/>
  <c r="AQ1328" i="2"/>
  <c r="AQ1327" i="2"/>
  <c r="AQ1326" i="2"/>
  <c r="AQ1325" i="2"/>
  <c r="AQ1324" i="2"/>
  <c r="AQ1323" i="2"/>
  <c r="AQ1322" i="2"/>
  <c r="AQ1321" i="2"/>
  <c r="AQ1320" i="2"/>
  <c r="AQ1319" i="2"/>
  <c r="AQ1318" i="2"/>
  <c r="AQ1317" i="2"/>
  <c r="AQ1316" i="2"/>
  <c r="AQ1315" i="2"/>
  <c r="AQ1314" i="2"/>
  <c r="AQ1313" i="2"/>
  <c r="AQ1312" i="2"/>
  <c r="AQ1311" i="2"/>
  <c r="AQ1310" i="2"/>
  <c r="AQ1309" i="2"/>
  <c r="AQ1308" i="2"/>
  <c r="AQ1307" i="2"/>
  <c r="AQ1306" i="2"/>
  <c r="AQ1305" i="2"/>
  <c r="AQ1304" i="2"/>
  <c r="AQ1303" i="2"/>
  <c r="AQ1302" i="2"/>
  <c r="AQ1301" i="2"/>
  <c r="AQ1300" i="2"/>
  <c r="AQ1299" i="2"/>
  <c r="AQ1298" i="2"/>
  <c r="AQ1297" i="2"/>
  <c r="AQ1296" i="2"/>
  <c r="AQ1295" i="2"/>
  <c r="AQ1294" i="2"/>
  <c r="AQ1293" i="2"/>
  <c r="AQ1292" i="2"/>
  <c r="AQ1291" i="2"/>
  <c r="AQ1290" i="2"/>
  <c r="AQ1289" i="2"/>
  <c r="AQ1288" i="2"/>
  <c r="AQ1287" i="2"/>
  <c r="AQ1286" i="2"/>
  <c r="AQ1285" i="2"/>
  <c r="AQ1284" i="2"/>
  <c r="AQ1283" i="2"/>
  <c r="AQ1282" i="2"/>
  <c r="AQ1281" i="2"/>
  <c r="AQ1280" i="2"/>
  <c r="AQ1279" i="2"/>
  <c r="AQ1278" i="2"/>
  <c r="AQ1277" i="2"/>
  <c r="AQ1276" i="2"/>
  <c r="AQ1275" i="2"/>
  <c r="AQ1274" i="2"/>
  <c r="AQ1273" i="2"/>
  <c r="AQ1272" i="2"/>
  <c r="AQ1271" i="2"/>
  <c r="AQ1270" i="2"/>
  <c r="AQ1269" i="2"/>
  <c r="AQ1268" i="2"/>
  <c r="AQ1267" i="2"/>
  <c r="AQ1266" i="2"/>
  <c r="AQ1265" i="2"/>
  <c r="AQ1264" i="2"/>
  <c r="AQ1263" i="2"/>
  <c r="AQ1262" i="2"/>
  <c r="AQ1261" i="2"/>
  <c r="AQ1260" i="2"/>
  <c r="AQ1259" i="2"/>
  <c r="AQ1258" i="2"/>
  <c r="AQ1257" i="2"/>
  <c r="AQ1256" i="2"/>
  <c r="AQ1255" i="2"/>
  <c r="AQ1254" i="2"/>
  <c r="AQ1253" i="2"/>
  <c r="AQ1252" i="2"/>
  <c r="AQ1251" i="2"/>
  <c r="AQ1250" i="2"/>
  <c r="AQ1249" i="2"/>
  <c r="AQ1248" i="2"/>
  <c r="AQ1247" i="2"/>
  <c r="AQ1246" i="2"/>
  <c r="AQ1245" i="2"/>
  <c r="AQ1244" i="2"/>
  <c r="AQ1243" i="2"/>
  <c r="AQ1242" i="2"/>
  <c r="AQ1241" i="2"/>
  <c r="AQ1240" i="2"/>
  <c r="AQ1239" i="2"/>
  <c r="AQ1238" i="2"/>
  <c r="AQ1237" i="2"/>
  <c r="AQ1236" i="2"/>
  <c r="AQ1235" i="2"/>
  <c r="AQ1234" i="2"/>
  <c r="AQ1233" i="2"/>
  <c r="AQ1232" i="2"/>
  <c r="AQ1231" i="2"/>
  <c r="AQ1230" i="2"/>
  <c r="AQ1229" i="2"/>
  <c r="AQ1228" i="2"/>
  <c r="AQ1227" i="2"/>
  <c r="AQ1226" i="2"/>
  <c r="AQ1225" i="2"/>
  <c r="AQ1224" i="2"/>
  <c r="AQ1223" i="2"/>
  <c r="AQ1222" i="2"/>
  <c r="AQ1221" i="2"/>
  <c r="AQ1220" i="2"/>
  <c r="AQ1219" i="2"/>
  <c r="AQ1218" i="2"/>
  <c r="AQ1217" i="2"/>
  <c r="AQ1216" i="2"/>
  <c r="AQ1215" i="2"/>
  <c r="AQ1214" i="2"/>
  <c r="AQ1213" i="2"/>
  <c r="AQ1212" i="2"/>
  <c r="AQ1211" i="2"/>
  <c r="AQ1210" i="2"/>
  <c r="AQ1209" i="2"/>
  <c r="AQ1208" i="2"/>
  <c r="AQ1207" i="2"/>
  <c r="AQ1206" i="2"/>
  <c r="AQ1205" i="2"/>
  <c r="AQ1204" i="2"/>
  <c r="AQ1203" i="2"/>
  <c r="AQ1202" i="2"/>
  <c r="AQ1201" i="2"/>
  <c r="AQ1200" i="2"/>
  <c r="AQ1199" i="2"/>
  <c r="AQ1198" i="2"/>
  <c r="AQ1197" i="2"/>
  <c r="AQ1196" i="2"/>
  <c r="AQ1195" i="2"/>
  <c r="AQ1194" i="2"/>
  <c r="AQ1193" i="2"/>
  <c r="AQ1192" i="2"/>
  <c r="AQ1191" i="2"/>
  <c r="AQ1190" i="2"/>
  <c r="AQ1189" i="2"/>
  <c r="AQ1188" i="2"/>
  <c r="AQ1187" i="2"/>
  <c r="AQ1186" i="2"/>
  <c r="AQ1185" i="2"/>
  <c r="AQ1184" i="2"/>
  <c r="AQ1183" i="2"/>
  <c r="AQ1182" i="2"/>
  <c r="AQ1181" i="2"/>
  <c r="AQ1180" i="2"/>
  <c r="AQ1179" i="2"/>
  <c r="AQ1178" i="2"/>
  <c r="AQ1177" i="2"/>
  <c r="AQ1176" i="2"/>
  <c r="AQ1175" i="2"/>
  <c r="AQ1174" i="2"/>
  <c r="AQ1173" i="2"/>
  <c r="AQ1172" i="2"/>
  <c r="AQ1171" i="2"/>
  <c r="AQ1170" i="2"/>
  <c r="AQ1169" i="2"/>
  <c r="AQ1168" i="2"/>
  <c r="AQ1167" i="2"/>
  <c r="AQ1166" i="2"/>
  <c r="AQ1165" i="2"/>
  <c r="AQ1164" i="2"/>
  <c r="AQ1163" i="2"/>
  <c r="AQ1162" i="2"/>
  <c r="AQ1161" i="2"/>
  <c r="AQ1160" i="2"/>
  <c r="AQ1159" i="2"/>
  <c r="AQ1158" i="2"/>
  <c r="AQ1157" i="2"/>
  <c r="AQ1156" i="2"/>
  <c r="AQ1155" i="2"/>
  <c r="AQ1154" i="2"/>
  <c r="AQ1153" i="2"/>
  <c r="AQ1152" i="2"/>
  <c r="AQ1151" i="2"/>
  <c r="AQ1150" i="2"/>
  <c r="AQ1149" i="2"/>
  <c r="AQ1148" i="2"/>
  <c r="AQ1147" i="2"/>
  <c r="AQ1146" i="2"/>
  <c r="AQ1145" i="2"/>
  <c r="AQ1144" i="2"/>
  <c r="AQ1143" i="2"/>
  <c r="AQ1142" i="2"/>
  <c r="AQ1141" i="2"/>
  <c r="AQ1140" i="2"/>
  <c r="AQ1139" i="2"/>
  <c r="AQ1138" i="2"/>
  <c r="AQ1137" i="2"/>
  <c r="AQ1136" i="2"/>
  <c r="AQ1135" i="2"/>
  <c r="AQ1134" i="2"/>
  <c r="AQ1133" i="2"/>
  <c r="AQ1132" i="2"/>
  <c r="AQ1131" i="2"/>
  <c r="AQ1130" i="2"/>
  <c r="AQ1129" i="2"/>
  <c r="AQ1128" i="2"/>
  <c r="AQ1127" i="2"/>
  <c r="AQ1126" i="2"/>
  <c r="AQ1125" i="2"/>
  <c r="AQ1124" i="2"/>
  <c r="AQ1123" i="2"/>
  <c r="AQ1122" i="2"/>
  <c r="AQ1121" i="2"/>
  <c r="AQ1120" i="2"/>
  <c r="AQ1119" i="2"/>
  <c r="AQ1118" i="2"/>
  <c r="AQ1117" i="2"/>
  <c r="AQ1116" i="2"/>
  <c r="AQ1115" i="2"/>
  <c r="AQ1114" i="2"/>
  <c r="AQ1113" i="2"/>
  <c r="AQ1112" i="2"/>
  <c r="AQ1111" i="2"/>
  <c r="AQ1110" i="2"/>
  <c r="AQ1109" i="2"/>
  <c r="AQ1108" i="2"/>
  <c r="AQ1107" i="2"/>
  <c r="AQ1106" i="2"/>
  <c r="AQ1105" i="2"/>
  <c r="AQ1104" i="2"/>
  <c r="AQ1103" i="2"/>
  <c r="AQ1102" i="2"/>
  <c r="AQ1101" i="2"/>
  <c r="AQ1100" i="2"/>
  <c r="AQ1099" i="2"/>
  <c r="AQ1098" i="2"/>
  <c r="AQ1097" i="2"/>
  <c r="AQ1096" i="2"/>
  <c r="AQ1095" i="2"/>
  <c r="AQ1094" i="2"/>
  <c r="AQ1093" i="2"/>
  <c r="AQ1092" i="2"/>
  <c r="AQ1091" i="2"/>
  <c r="AQ1090" i="2"/>
  <c r="AQ1089" i="2"/>
  <c r="AQ1088" i="2"/>
  <c r="AQ1087" i="2"/>
  <c r="AQ1086" i="2"/>
  <c r="AQ1085" i="2"/>
  <c r="AQ1084" i="2"/>
  <c r="AQ1083" i="2"/>
  <c r="AQ1082" i="2"/>
  <c r="AQ1081" i="2"/>
  <c r="AQ1080" i="2"/>
  <c r="AQ1079" i="2"/>
  <c r="AQ1078" i="2"/>
  <c r="AQ1077" i="2"/>
  <c r="AQ1076" i="2"/>
  <c r="AQ1075" i="2"/>
  <c r="AQ1074" i="2"/>
  <c r="AQ1073" i="2"/>
  <c r="AQ1072" i="2"/>
  <c r="AQ1071" i="2"/>
  <c r="AQ1070" i="2"/>
  <c r="AQ1069" i="2"/>
  <c r="AQ1068" i="2"/>
  <c r="AQ1067" i="2"/>
  <c r="AQ1066" i="2"/>
  <c r="AQ1065" i="2"/>
  <c r="AQ1064" i="2"/>
  <c r="AQ1063" i="2"/>
  <c r="AQ1062" i="2"/>
  <c r="AQ1061" i="2"/>
  <c r="AQ1060" i="2"/>
  <c r="AQ1059" i="2"/>
  <c r="AQ1058" i="2"/>
  <c r="AQ1057" i="2"/>
  <c r="AQ1056" i="2"/>
  <c r="AQ1055" i="2"/>
  <c r="AQ1054" i="2"/>
  <c r="AQ1053" i="2"/>
  <c r="AQ1052" i="2"/>
  <c r="AQ1051" i="2"/>
  <c r="AQ1050" i="2"/>
  <c r="AQ1049" i="2"/>
  <c r="AQ1048" i="2"/>
  <c r="AQ1047" i="2"/>
  <c r="AQ1046" i="2"/>
  <c r="AQ1045" i="2"/>
  <c r="AQ1044" i="2"/>
  <c r="AQ1043" i="2"/>
  <c r="AQ1042" i="2"/>
  <c r="AQ1041" i="2"/>
  <c r="AQ1040" i="2"/>
  <c r="AQ1039" i="2"/>
  <c r="AQ1038" i="2"/>
  <c r="AQ1037" i="2"/>
  <c r="AQ1036" i="2"/>
  <c r="AQ1035" i="2"/>
  <c r="AQ1034" i="2"/>
  <c r="AQ1033" i="2"/>
  <c r="AQ1032" i="2"/>
  <c r="AQ1031" i="2"/>
  <c r="AQ1030" i="2"/>
  <c r="AQ1029" i="2"/>
  <c r="AQ1028" i="2"/>
  <c r="AQ1027" i="2"/>
  <c r="AQ1026" i="2"/>
  <c r="AQ1025" i="2"/>
  <c r="AQ1024" i="2"/>
  <c r="AQ1023" i="2"/>
  <c r="AQ1022" i="2"/>
  <c r="AQ1021" i="2"/>
  <c r="AQ1020" i="2"/>
  <c r="AQ1019" i="2"/>
  <c r="AQ1018" i="2"/>
  <c r="AQ1017" i="2"/>
  <c r="AQ1016" i="2"/>
  <c r="AQ1015" i="2"/>
  <c r="AQ1014" i="2"/>
  <c r="AQ1013" i="2"/>
  <c r="AQ1012" i="2"/>
  <c r="AQ1011" i="2"/>
  <c r="AQ1010" i="2"/>
  <c r="AQ1009" i="2"/>
  <c r="AQ1008" i="2"/>
  <c r="AQ1007" i="2"/>
  <c r="AQ1006" i="2"/>
  <c r="AQ1005" i="2"/>
  <c r="AQ1004" i="2"/>
  <c r="AQ1003" i="2"/>
  <c r="AQ1002" i="2"/>
  <c r="AQ1001" i="2"/>
  <c r="AQ1000" i="2"/>
  <c r="AQ999" i="2"/>
  <c r="AQ998" i="2"/>
  <c r="AQ997" i="2"/>
  <c r="AQ996" i="2"/>
  <c r="AQ995" i="2"/>
  <c r="AQ994" i="2"/>
  <c r="AQ993" i="2"/>
  <c r="AQ992" i="2"/>
  <c r="AQ991" i="2"/>
  <c r="AQ990" i="2"/>
  <c r="AQ989" i="2"/>
  <c r="AQ988" i="2"/>
  <c r="AQ987" i="2"/>
  <c r="AQ986" i="2"/>
  <c r="AQ985" i="2"/>
  <c r="AQ984" i="2"/>
  <c r="AQ983" i="2"/>
  <c r="AQ982" i="2"/>
  <c r="AQ981" i="2"/>
  <c r="AQ980" i="2"/>
  <c r="AQ979" i="2"/>
  <c r="AQ978" i="2"/>
  <c r="AQ977" i="2"/>
  <c r="AQ976" i="2"/>
  <c r="AQ975" i="2"/>
  <c r="AQ974" i="2"/>
  <c r="AQ973" i="2"/>
  <c r="AQ972" i="2"/>
  <c r="AQ971" i="2"/>
  <c r="AQ970" i="2"/>
  <c r="AQ969" i="2"/>
  <c r="AQ968" i="2"/>
  <c r="AQ967" i="2"/>
  <c r="AQ966" i="2"/>
  <c r="AQ965" i="2"/>
  <c r="AQ964" i="2"/>
  <c r="AQ963" i="2"/>
  <c r="AQ962" i="2"/>
  <c r="AQ961" i="2"/>
  <c r="AQ960" i="2"/>
  <c r="AQ959" i="2"/>
  <c r="AQ958" i="2"/>
  <c r="AQ957" i="2"/>
  <c r="AQ956" i="2"/>
  <c r="AQ955" i="2"/>
  <c r="AQ954" i="2"/>
  <c r="AQ953" i="2"/>
  <c r="AQ952" i="2"/>
  <c r="AQ951" i="2"/>
  <c r="AQ950" i="2"/>
  <c r="AQ949" i="2"/>
  <c r="AQ948" i="2"/>
  <c r="AQ947" i="2"/>
  <c r="AQ946" i="2"/>
  <c r="AQ945" i="2"/>
  <c r="AQ944" i="2"/>
  <c r="AQ943" i="2"/>
  <c r="AQ942" i="2"/>
  <c r="AQ941" i="2"/>
  <c r="AQ940" i="2"/>
  <c r="AQ939" i="2"/>
  <c r="AQ938" i="2"/>
  <c r="AQ937" i="2"/>
  <c r="AQ936" i="2"/>
  <c r="AQ935" i="2"/>
  <c r="AQ934" i="2"/>
  <c r="AQ933" i="2"/>
  <c r="AQ932" i="2"/>
  <c r="AQ931" i="2"/>
  <c r="AQ930" i="2"/>
  <c r="AQ929" i="2"/>
  <c r="AQ928" i="2"/>
  <c r="AQ927" i="2"/>
  <c r="AQ926" i="2"/>
  <c r="AQ925" i="2"/>
  <c r="AQ924" i="2"/>
  <c r="AQ923" i="2"/>
  <c r="AQ922" i="2"/>
  <c r="AQ921" i="2"/>
  <c r="AQ920" i="2"/>
  <c r="AQ919" i="2"/>
  <c r="AQ918" i="2"/>
  <c r="AQ917" i="2"/>
  <c r="AQ916" i="2"/>
  <c r="AQ915" i="2"/>
  <c r="AQ914" i="2"/>
  <c r="AQ913" i="2"/>
  <c r="AQ912" i="2"/>
  <c r="AQ911" i="2"/>
  <c r="AQ910" i="2"/>
  <c r="AQ909" i="2"/>
  <c r="AQ908" i="2"/>
  <c r="AQ907" i="2"/>
  <c r="AQ906" i="2"/>
  <c r="AQ905" i="2"/>
  <c r="AQ904" i="2"/>
  <c r="AQ903" i="2"/>
  <c r="AQ902" i="2"/>
  <c r="AQ901" i="2"/>
  <c r="AQ900" i="2"/>
  <c r="AQ899" i="2"/>
  <c r="AQ898" i="2"/>
  <c r="AQ897" i="2"/>
  <c r="AQ896" i="2"/>
  <c r="AQ895" i="2"/>
  <c r="AQ894" i="2"/>
  <c r="AQ893" i="2"/>
  <c r="AQ892" i="2"/>
  <c r="AQ891" i="2"/>
  <c r="AQ890" i="2"/>
  <c r="AQ889" i="2"/>
  <c r="AQ888" i="2"/>
  <c r="AQ887" i="2"/>
  <c r="AQ886" i="2"/>
  <c r="AQ885" i="2"/>
  <c r="AQ884" i="2"/>
  <c r="AQ883" i="2"/>
  <c r="AQ882" i="2"/>
  <c r="AQ881" i="2"/>
  <c r="AQ880" i="2"/>
  <c r="AQ879" i="2"/>
  <c r="AQ878" i="2"/>
  <c r="AQ877" i="2"/>
  <c r="AQ876" i="2"/>
  <c r="AQ875" i="2"/>
  <c r="AQ874" i="2"/>
  <c r="AQ873" i="2"/>
  <c r="AQ872" i="2"/>
  <c r="AQ871" i="2"/>
  <c r="AQ870" i="2"/>
  <c r="AQ869" i="2"/>
  <c r="AQ868" i="2"/>
  <c r="AQ867" i="2"/>
  <c r="AQ866" i="2"/>
  <c r="AQ865" i="2"/>
  <c r="AQ864" i="2"/>
  <c r="AQ863" i="2"/>
  <c r="AQ862" i="2"/>
  <c r="AQ861" i="2"/>
  <c r="AQ860" i="2"/>
  <c r="AQ859" i="2"/>
  <c r="AQ858" i="2"/>
  <c r="AQ857" i="2"/>
  <c r="AQ856" i="2"/>
  <c r="AQ855" i="2"/>
  <c r="AQ854" i="2"/>
  <c r="AQ853" i="2"/>
  <c r="AQ852" i="2"/>
  <c r="AQ851" i="2"/>
  <c r="AQ850" i="2"/>
  <c r="AQ849" i="2"/>
  <c r="AQ848" i="2"/>
  <c r="AQ847" i="2"/>
  <c r="AQ846" i="2"/>
  <c r="AQ845" i="2"/>
  <c r="AQ844" i="2"/>
  <c r="AQ843" i="2"/>
  <c r="AQ842" i="2"/>
  <c r="AQ841" i="2"/>
  <c r="AQ840" i="2"/>
  <c r="AQ839" i="2"/>
  <c r="AQ838" i="2"/>
  <c r="AQ837" i="2"/>
  <c r="AQ836" i="2"/>
  <c r="AQ835" i="2"/>
  <c r="AQ834" i="2"/>
  <c r="AQ833" i="2"/>
  <c r="AQ832" i="2"/>
  <c r="AQ831" i="2"/>
  <c r="AQ830" i="2"/>
  <c r="AQ829" i="2"/>
  <c r="AQ828" i="2"/>
  <c r="AQ827" i="2"/>
  <c r="AQ826" i="2"/>
  <c r="AQ825" i="2"/>
  <c r="AQ824" i="2"/>
  <c r="AQ823" i="2"/>
  <c r="AQ822" i="2"/>
  <c r="AQ821" i="2"/>
  <c r="AQ820" i="2"/>
  <c r="AQ819" i="2"/>
  <c r="AQ818" i="2"/>
  <c r="AQ817" i="2"/>
  <c r="AQ816" i="2"/>
  <c r="AQ815" i="2"/>
  <c r="AQ814" i="2"/>
  <c r="AQ813" i="2"/>
  <c r="AQ812" i="2"/>
  <c r="AQ811" i="2"/>
  <c r="AQ810" i="2"/>
  <c r="AQ809" i="2"/>
  <c r="AQ808" i="2"/>
  <c r="AQ807" i="2"/>
  <c r="AQ806" i="2"/>
  <c r="AQ805" i="2"/>
  <c r="AQ804" i="2"/>
  <c r="AQ803" i="2"/>
  <c r="AQ802" i="2"/>
  <c r="AQ801" i="2"/>
  <c r="AQ800" i="2"/>
  <c r="AQ799" i="2"/>
  <c r="AQ798" i="2"/>
  <c r="AQ797" i="2"/>
  <c r="AQ796" i="2"/>
  <c r="AQ795" i="2"/>
  <c r="AQ794" i="2"/>
  <c r="AQ793" i="2"/>
  <c r="AQ792" i="2"/>
  <c r="AQ791" i="2"/>
  <c r="AQ790" i="2"/>
  <c r="AQ789" i="2"/>
  <c r="AQ788" i="2"/>
  <c r="AQ787" i="2"/>
  <c r="AQ786" i="2"/>
  <c r="AQ785" i="2"/>
  <c r="AQ784" i="2"/>
  <c r="AQ783" i="2"/>
  <c r="AQ782" i="2"/>
  <c r="AQ781" i="2"/>
  <c r="AQ780" i="2"/>
  <c r="AQ779" i="2"/>
  <c r="AQ778" i="2"/>
  <c r="AQ777" i="2"/>
  <c r="AQ776" i="2"/>
  <c r="AQ775" i="2"/>
  <c r="AQ774" i="2"/>
  <c r="AQ773" i="2"/>
  <c r="AQ772" i="2"/>
  <c r="AQ771" i="2"/>
  <c r="AQ770" i="2"/>
  <c r="AQ769" i="2"/>
  <c r="AQ768" i="2"/>
  <c r="AQ767" i="2"/>
  <c r="AQ766" i="2"/>
  <c r="AQ765" i="2"/>
  <c r="AQ764" i="2"/>
  <c r="AQ763" i="2"/>
  <c r="AQ762" i="2"/>
  <c r="AQ761" i="2"/>
  <c r="AQ760" i="2"/>
  <c r="AQ759" i="2"/>
  <c r="AQ758" i="2"/>
  <c r="AQ757" i="2"/>
  <c r="AQ756" i="2"/>
  <c r="AQ755" i="2"/>
  <c r="AQ754" i="2"/>
  <c r="AQ753" i="2"/>
  <c r="AQ752" i="2"/>
  <c r="AQ751" i="2"/>
  <c r="AQ750" i="2"/>
  <c r="AQ749" i="2"/>
  <c r="AQ748" i="2"/>
  <c r="AQ747" i="2"/>
  <c r="AQ746" i="2"/>
  <c r="AQ745" i="2"/>
  <c r="AQ744" i="2"/>
  <c r="AQ743" i="2"/>
  <c r="AQ742" i="2"/>
  <c r="AQ741" i="2"/>
  <c r="AQ740" i="2"/>
  <c r="AQ739" i="2"/>
  <c r="AQ738" i="2"/>
  <c r="AQ737" i="2"/>
  <c r="AQ736" i="2"/>
  <c r="AQ735" i="2"/>
  <c r="AQ734" i="2"/>
  <c r="AQ733" i="2"/>
  <c r="AQ732" i="2"/>
  <c r="AQ731" i="2"/>
  <c r="AQ730" i="2"/>
  <c r="AQ729" i="2"/>
  <c r="AQ728" i="2"/>
  <c r="AQ727" i="2"/>
  <c r="AQ726" i="2"/>
  <c r="AQ725" i="2"/>
  <c r="AQ724" i="2"/>
  <c r="AQ723" i="2"/>
  <c r="AQ722" i="2"/>
  <c r="AQ721" i="2"/>
  <c r="AQ720" i="2"/>
  <c r="AQ719" i="2"/>
  <c r="AQ718" i="2"/>
  <c r="AQ717" i="2"/>
  <c r="AQ716" i="2"/>
  <c r="AQ715" i="2"/>
  <c r="AQ714" i="2"/>
  <c r="AQ713" i="2"/>
  <c r="AQ712" i="2"/>
  <c r="AQ711" i="2"/>
  <c r="AQ710" i="2"/>
  <c r="AQ709" i="2"/>
  <c r="AQ708" i="2"/>
  <c r="AQ707" i="2"/>
  <c r="AQ706" i="2"/>
  <c r="AQ705" i="2"/>
  <c r="AQ704" i="2"/>
  <c r="AQ703" i="2"/>
  <c r="AQ702" i="2"/>
  <c r="AQ701" i="2"/>
  <c r="AQ700" i="2"/>
  <c r="AQ699" i="2"/>
  <c r="AQ698" i="2"/>
  <c r="AQ697" i="2"/>
  <c r="AQ696" i="2"/>
  <c r="AQ695" i="2"/>
  <c r="AQ694" i="2"/>
  <c r="AQ693" i="2"/>
  <c r="AQ692" i="2"/>
  <c r="AQ691" i="2"/>
  <c r="AQ690" i="2"/>
  <c r="AQ689" i="2"/>
  <c r="AQ688" i="2"/>
  <c r="AQ687" i="2"/>
  <c r="AQ686" i="2"/>
  <c r="AQ685" i="2"/>
  <c r="AQ684" i="2"/>
  <c r="AQ683" i="2"/>
  <c r="AQ682" i="2"/>
  <c r="AQ681" i="2"/>
  <c r="AQ680" i="2"/>
  <c r="AQ679" i="2"/>
  <c r="AQ678" i="2"/>
  <c r="AQ677" i="2"/>
  <c r="AQ676" i="2"/>
  <c r="AQ675" i="2"/>
  <c r="AQ674" i="2"/>
  <c r="AQ673" i="2"/>
  <c r="AQ672" i="2"/>
  <c r="AQ671" i="2"/>
  <c r="AQ670" i="2"/>
  <c r="AQ669" i="2"/>
  <c r="AQ668" i="2"/>
  <c r="AQ667" i="2"/>
  <c r="AQ666" i="2"/>
  <c r="AQ665" i="2"/>
  <c r="AQ664" i="2"/>
  <c r="AQ663" i="2"/>
  <c r="AQ662" i="2"/>
  <c r="AQ661" i="2"/>
  <c r="AQ660" i="2"/>
  <c r="AQ659" i="2"/>
  <c r="AQ658" i="2"/>
  <c r="AQ657" i="2"/>
  <c r="AQ656" i="2"/>
  <c r="AQ655" i="2"/>
  <c r="AQ654" i="2"/>
  <c r="AQ653" i="2"/>
  <c r="AQ652" i="2"/>
  <c r="AQ651" i="2"/>
  <c r="AQ650" i="2"/>
  <c r="AQ649" i="2"/>
  <c r="AQ648" i="2"/>
  <c r="AQ647" i="2"/>
  <c r="AQ646" i="2"/>
  <c r="AQ645" i="2"/>
  <c r="AQ644" i="2"/>
  <c r="AQ643" i="2"/>
  <c r="AQ642" i="2"/>
  <c r="AQ641" i="2"/>
  <c r="AQ640" i="2"/>
  <c r="AQ639" i="2"/>
  <c r="AQ638" i="2"/>
  <c r="AQ637" i="2"/>
  <c r="AQ636" i="2"/>
  <c r="AQ635" i="2"/>
  <c r="AQ634" i="2"/>
  <c r="AQ633" i="2"/>
  <c r="AQ632" i="2"/>
  <c r="AQ631" i="2"/>
  <c r="AQ630" i="2"/>
  <c r="AQ629" i="2"/>
  <c r="AQ628" i="2"/>
  <c r="AQ627" i="2"/>
  <c r="AQ626" i="2"/>
  <c r="AQ625" i="2"/>
  <c r="AQ624" i="2"/>
  <c r="AQ623" i="2"/>
  <c r="AQ622" i="2"/>
  <c r="AQ621" i="2"/>
  <c r="AQ620" i="2"/>
  <c r="AQ619" i="2"/>
  <c r="AQ618" i="2"/>
  <c r="AQ617" i="2"/>
  <c r="AQ616" i="2"/>
  <c r="AQ615" i="2"/>
  <c r="AQ614" i="2"/>
  <c r="AQ613" i="2"/>
  <c r="AQ612" i="2"/>
  <c r="AQ611" i="2"/>
  <c r="AQ610" i="2"/>
  <c r="AQ609" i="2"/>
  <c r="AQ608" i="2"/>
  <c r="AQ607" i="2"/>
  <c r="AQ606" i="2"/>
  <c r="AQ605" i="2"/>
  <c r="AQ604" i="2"/>
  <c r="AQ603" i="2"/>
  <c r="AQ602" i="2"/>
  <c r="AQ601" i="2"/>
  <c r="AQ600" i="2"/>
  <c r="AQ599" i="2"/>
  <c r="AQ598" i="2"/>
  <c r="AQ597" i="2"/>
  <c r="AQ596" i="2"/>
  <c r="AQ595" i="2"/>
  <c r="AQ594" i="2"/>
  <c r="AQ593" i="2"/>
  <c r="AQ592" i="2"/>
  <c r="AQ591" i="2"/>
  <c r="AQ590" i="2"/>
  <c r="AQ589" i="2"/>
  <c r="AQ588" i="2"/>
  <c r="AQ587" i="2"/>
  <c r="AQ586" i="2"/>
  <c r="AQ585" i="2"/>
  <c r="AQ584" i="2"/>
  <c r="AQ583" i="2"/>
  <c r="AQ582" i="2"/>
  <c r="AQ581" i="2"/>
  <c r="AQ580" i="2"/>
  <c r="AQ579" i="2"/>
  <c r="AQ578" i="2"/>
  <c r="AQ577" i="2"/>
  <c r="AQ576" i="2"/>
  <c r="AQ575" i="2"/>
  <c r="AQ574" i="2"/>
  <c r="AQ573" i="2"/>
  <c r="AQ572" i="2"/>
  <c r="AQ571" i="2"/>
  <c r="AQ570" i="2"/>
  <c r="AQ569" i="2"/>
  <c r="AQ568" i="2"/>
  <c r="AQ567" i="2"/>
  <c r="AQ566" i="2"/>
  <c r="AQ565" i="2"/>
  <c r="AQ564" i="2"/>
  <c r="AQ563" i="2"/>
  <c r="AQ562" i="2"/>
  <c r="AQ561" i="2"/>
  <c r="AQ560" i="2"/>
  <c r="AQ559" i="2"/>
  <c r="AQ558" i="2"/>
  <c r="AQ557" i="2"/>
  <c r="AQ556" i="2"/>
  <c r="AQ555" i="2"/>
  <c r="AQ554" i="2"/>
  <c r="AQ553" i="2"/>
  <c r="AQ552" i="2"/>
  <c r="AQ551" i="2"/>
  <c r="AQ550" i="2"/>
  <c r="AQ549" i="2"/>
  <c r="AQ548" i="2"/>
  <c r="AQ547" i="2"/>
  <c r="AQ546" i="2"/>
  <c r="AQ545" i="2"/>
  <c r="AQ544" i="2"/>
  <c r="AQ543" i="2"/>
  <c r="AQ542" i="2"/>
  <c r="AQ541" i="2"/>
  <c r="AQ540" i="2"/>
  <c r="AQ539" i="2"/>
  <c r="AQ538" i="2"/>
  <c r="AQ537" i="2"/>
  <c r="AQ536" i="2"/>
  <c r="AQ535" i="2"/>
  <c r="AQ534" i="2"/>
  <c r="AQ533" i="2"/>
  <c r="AQ532" i="2"/>
  <c r="AQ531" i="2"/>
  <c r="AQ530" i="2"/>
  <c r="AQ529" i="2"/>
  <c r="AQ528" i="2"/>
  <c r="AQ527" i="2"/>
  <c r="AQ526" i="2"/>
  <c r="AQ525" i="2"/>
  <c r="AQ524" i="2"/>
  <c r="AQ523" i="2"/>
  <c r="AQ522" i="2"/>
  <c r="AQ521" i="2"/>
  <c r="AQ520" i="2"/>
  <c r="AQ519" i="2"/>
  <c r="AQ518" i="2"/>
  <c r="AQ517" i="2"/>
  <c r="AQ516" i="2"/>
  <c r="AQ515" i="2"/>
  <c r="AQ514" i="2"/>
  <c r="AQ513" i="2"/>
  <c r="AQ512" i="2"/>
  <c r="AQ511" i="2"/>
  <c r="AQ510" i="2"/>
  <c r="AQ509" i="2"/>
  <c r="AQ508" i="2"/>
  <c r="AQ507" i="2"/>
  <c r="AQ506" i="2"/>
  <c r="AQ505" i="2"/>
  <c r="AQ504" i="2"/>
  <c r="AQ503" i="2"/>
  <c r="AQ502" i="2"/>
  <c r="AQ501" i="2"/>
  <c r="AQ500" i="2"/>
  <c r="AQ499" i="2"/>
  <c r="AQ498" i="2"/>
  <c r="AQ497" i="2"/>
  <c r="AQ496" i="2"/>
  <c r="AQ495" i="2"/>
  <c r="AQ494" i="2"/>
  <c r="AQ493" i="2"/>
  <c r="AQ492" i="2"/>
  <c r="AQ491" i="2"/>
  <c r="AQ490" i="2"/>
  <c r="AQ489" i="2"/>
  <c r="AQ488" i="2"/>
  <c r="AQ487" i="2"/>
  <c r="AQ486" i="2"/>
  <c r="AQ485" i="2"/>
  <c r="AQ484" i="2"/>
  <c r="AQ483" i="2"/>
  <c r="AQ482" i="2"/>
  <c r="AQ481" i="2"/>
  <c r="AQ480" i="2"/>
  <c r="AQ479" i="2"/>
  <c r="AQ478" i="2"/>
  <c r="AQ477" i="2"/>
  <c r="AQ476" i="2"/>
  <c r="AQ475" i="2"/>
  <c r="AQ474" i="2"/>
  <c r="AQ473" i="2"/>
  <c r="AQ472" i="2"/>
  <c r="AQ471" i="2"/>
  <c r="AQ470" i="2"/>
  <c r="AQ469" i="2"/>
  <c r="AQ468" i="2"/>
  <c r="AQ467" i="2"/>
  <c r="AQ466" i="2"/>
  <c r="AQ465" i="2"/>
  <c r="AQ464" i="2"/>
  <c r="AQ463" i="2"/>
  <c r="AQ462" i="2"/>
  <c r="AQ461" i="2"/>
  <c r="AQ460" i="2"/>
  <c r="AQ459" i="2"/>
  <c r="AQ458" i="2"/>
  <c r="AQ457" i="2"/>
  <c r="AQ456" i="2"/>
  <c r="AQ455" i="2"/>
  <c r="AQ454" i="2"/>
  <c r="AQ453" i="2"/>
  <c r="AQ452" i="2"/>
  <c r="AQ451" i="2"/>
  <c r="AQ450" i="2"/>
  <c r="AQ449" i="2"/>
  <c r="AQ448" i="2"/>
  <c r="AQ447" i="2"/>
  <c r="AQ446" i="2"/>
  <c r="AQ445" i="2"/>
  <c r="AQ444" i="2"/>
  <c r="AQ443" i="2"/>
  <c r="AQ442" i="2"/>
  <c r="AQ441" i="2"/>
  <c r="AQ440" i="2"/>
  <c r="AQ439" i="2"/>
  <c r="AQ438" i="2"/>
  <c r="AQ437" i="2"/>
  <c r="AQ436" i="2"/>
  <c r="AQ435" i="2"/>
  <c r="AQ434" i="2"/>
  <c r="AQ433" i="2"/>
  <c r="AQ432" i="2"/>
  <c r="AQ431" i="2"/>
  <c r="AQ430" i="2"/>
  <c r="AQ429" i="2"/>
  <c r="AQ428" i="2"/>
  <c r="AQ427" i="2"/>
  <c r="AQ426" i="2"/>
  <c r="AQ425" i="2"/>
  <c r="AQ424" i="2"/>
  <c r="AQ423" i="2"/>
  <c r="AQ422" i="2"/>
  <c r="AQ421" i="2"/>
  <c r="AQ420" i="2"/>
  <c r="AQ419" i="2"/>
  <c r="AQ418" i="2"/>
  <c r="AQ417" i="2"/>
  <c r="AQ416" i="2"/>
  <c r="AQ415" i="2"/>
  <c r="AQ414" i="2"/>
  <c r="AQ413" i="2"/>
  <c r="AQ412" i="2"/>
  <c r="AQ411" i="2"/>
  <c r="AQ410" i="2"/>
  <c r="AQ409" i="2"/>
  <c r="AQ408" i="2"/>
  <c r="AQ407" i="2"/>
  <c r="AQ406" i="2"/>
  <c r="AQ405" i="2"/>
  <c r="AQ404" i="2"/>
  <c r="AQ403" i="2"/>
  <c r="AQ402" i="2"/>
  <c r="AQ401" i="2"/>
  <c r="AQ400" i="2"/>
  <c r="AQ399" i="2"/>
  <c r="AQ398" i="2"/>
  <c r="AQ397" i="2"/>
  <c r="AQ396" i="2"/>
  <c r="AQ395" i="2"/>
  <c r="AQ394" i="2"/>
  <c r="AQ393" i="2"/>
  <c r="AQ392" i="2"/>
  <c r="AQ391" i="2"/>
  <c r="AQ390" i="2"/>
  <c r="AQ389" i="2"/>
  <c r="AQ388" i="2"/>
  <c r="AQ387" i="2"/>
  <c r="AQ386" i="2"/>
  <c r="AQ385" i="2"/>
  <c r="AQ384" i="2"/>
  <c r="AQ383" i="2"/>
  <c r="AQ382" i="2"/>
  <c r="AQ381" i="2"/>
  <c r="AQ380" i="2"/>
  <c r="AQ379" i="2"/>
  <c r="AQ378" i="2"/>
  <c r="AQ377" i="2"/>
  <c r="AQ376" i="2"/>
  <c r="AQ375" i="2"/>
  <c r="AQ374" i="2"/>
  <c r="AQ373" i="2"/>
  <c r="AQ372" i="2"/>
  <c r="AQ371" i="2"/>
  <c r="AQ370" i="2"/>
  <c r="AQ369" i="2"/>
  <c r="AQ368" i="2"/>
  <c r="AQ367" i="2"/>
  <c r="AQ366" i="2"/>
  <c r="AQ365" i="2"/>
  <c r="AQ364" i="2"/>
  <c r="AQ363" i="2"/>
  <c r="AQ362" i="2"/>
  <c r="AQ361" i="2"/>
  <c r="AQ360" i="2"/>
  <c r="AQ359" i="2"/>
  <c r="AQ358" i="2"/>
  <c r="AQ357" i="2"/>
  <c r="AQ356" i="2"/>
  <c r="AQ355" i="2"/>
  <c r="AQ354" i="2"/>
  <c r="AQ353" i="2"/>
  <c r="AQ352" i="2"/>
  <c r="AQ351" i="2"/>
  <c r="AQ350" i="2"/>
  <c r="AQ349" i="2"/>
  <c r="AQ348" i="2"/>
  <c r="AQ347" i="2"/>
  <c r="AQ346" i="2"/>
  <c r="AQ345" i="2"/>
  <c r="AQ344" i="2"/>
  <c r="AQ343" i="2"/>
  <c r="AQ342" i="2"/>
  <c r="AQ341" i="2"/>
  <c r="AQ340" i="2"/>
  <c r="AQ339" i="2"/>
  <c r="AQ338" i="2"/>
  <c r="AQ337" i="2"/>
  <c r="AQ336" i="2"/>
  <c r="AQ335" i="2"/>
  <c r="AQ334" i="2"/>
  <c r="AQ333" i="2"/>
  <c r="AQ332" i="2"/>
  <c r="AQ331" i="2"/>
  <c r="AQ330" i="2"/>
  <c r="AQ329" i="2"/>
  <c r="AQ328" i="2"/>
  <c r="AQ327" i="2"/>
  <c r="AQ326" i="2"/>
  <c r="AQ325" i="2"/>
  <c r="AQ324" i="2"/>
  <c r="AQ323" i="2"/>
  <c r="AQ322" i="2"/>
  <c r="AQ321" i="2"/>
  <c r="AQ320" i="2"/>
  <c r="AQ319" i="2"/>
  <c r="AQ318" i="2"/>
  <c r="AQ317" i="2"/>
  <c r="AQ316" i="2"/>
  <c r="AQ315" i="2"/>
  <c r="AQ314" i="2"/>
  <c r="AQ313" i="2"/>
  <c r="AQ312" i="2"/>
  <c r="AQ311" i="2"/>
  <c r="AQ310" i="2"/>
  <c r="AQ309" i="2"/>
  <c r="AQ308" i="2"/>
  <c r="AQ307" i="2"/>
  <c r="AQ306" i="2"/>
  <c r="AQ305" i="2"/>
  <c r="AQ304" i="2"/>
  <c r="AQ303" i="2"/>
  <c r="AQ302" i="2"/>
  <c r="AQ301" i="2"/>
  <c r="AQ300" i="2"/>
  <c r="AQ299" i="2"/>
  <c r="AQ298" i="2"/>
  <c r="AQ297" i="2"/>
  <c r="AQ296" i="2"/>
  <c r="AQ295" i="2"/>
  <c r="AQ294" i="2"/>
  <c r="AQ293" i="2"/>
  <c r="AQ292" i="2"/>
  <c r="AQ291" i="2"/>
  <c r="AQ290" i="2"/>
  <c r="AQ289" i="2"/>
  <c r="AQ288" i="2"/>
  <c r="AQ287" i="2"/>
  <c r="AQ286" i="2"/>
  <c r="AQ285" i="2"/>
  <c r="AQ284" i="2"/>
  <c r="AQ283" i="2"/>
  <c r="AQ282" i="2"/>
  <c r="AQ281" i="2"/>
  <c r="AQ280" i="2"/>
  <c r="AQ279" i="2"/>
  <c r="AQ278" i="2"/>
  <c r="AQ277" i="2"/>
  <c r="AQ276" i="2"/>
  <c r="AQ275" i="2"/>
  <c r="AQ274" i="2"/>
  <c r="AQ273" i="2"/>
  <c r="AQ272" i="2"/>
  <c r="AQ271" i="2"/>
  <c r="AQ270" i="2"/>
  <c r="AQ269" i="2"/>
  <c r="AQ268" i="2"/>
  <c r="AQ267" i="2"/>
  <c r="AQ266" i="2"/>
  <c r="AQ265" i="2"/>
  <c r="AQ264" i="2"/>
  <c r="AQ263" i="2"/>
  <c r="AQ262" i="2"/>
  <c r="AQ261" i="2"/>
  <c r="AQ260" i="2"/>
  <c r="AQ259" i="2"/>
  <c r="AQ258" i="2"/>
  <c r="AQ257" i="2"/>
  <c r="AQ256" i="2"/>
  <c r="AQ255" i="2"/>
  <c r="AQ254" i="2"/>
  <c r="AQ253" i="2"/>
  <c r="AQ252" i="2"/>
  <c r="AQ251" i="2"/>
  <c r="AQ250" i="2"/>
  <c r="AQ249" i="2"/>
  <c r="AQ248" i="2"/>
  <c r="AQ247" i="2"/>
  <c r="AQ246" i="2"/>
  <c r="AQ245" i="2"/>
  <c r="AQ244" i="2"/>
  <c r="AQ243" i="2"/>
  <c r="AQ242" i="2"/>
  <c r="AQ241" i="2"/>
  <c r="AQ240" i="2"/>
  <c r="AQ239" i="2"/>
  <c r="AQ238" i="2"/>
  <c r="AQ237" i="2"/>
  <c r="AQ236" i="2"/>
  <c r="AQ235" i="2"/>
  <c r="AQ234" i="2"/>
  <c r="AQ233" i="2"/>
  <c r="AQ232" i="2"/>
  <c r="AQ231" i="2"/>
  <c r="AQ230" i="2"/>
  <c r="AQ229" i="2"/>
  <c r="AQ228" i="2"/>
  <c r="AQ227" i="2"/>
  <c r="AQ226" i="2"/>
  <c r="AQ225" i="2"/>
  <c r="AQ224" i="2"/>
  <c r="AQ223" i="2"/>
  <c r="AQ222" i="2"/>
  <c r="AQ221" i="2"/>
  <c r="AQ220" i="2"/>
  <c r="AQ219" i="2"/>
  <c r="AQ218" i="2"/>
  <c r="AQ217" i="2"/>
  <c r="AQ216" i="2"/>
  <c r="AQ215" i="2"/>
  <c r="AQ214" i="2"/>
  <c r="AQ213" i="2"/>
  <c r="AQ212" i="2"/>
  <c r="AQ211" i="2"/>
  <c r="AQ210" i="2"/>
  <c r="AQ209" i="2"/>
  <c r="AQ208" i="2"/>
  <c r="AQ207" i="2"/>
  <c r="AQ206" i="2"/>
  <c r="AQ205" i="2"/>
  <c r="AQ204" i="2"/>
  <c r="AQ203" i="2"/>
  <c r="AQ202" i="2"/>
  <c r="AQ201" i="2"/>
  <c r="AQ200" i="2"/>
  <c r="AQ199" i="2"/>
  <c r="AQ198" i="2"/>
  <c r="AQ197" i="2"/>
  <c r="AQ196" i="2"/>
  <c r="AQ195" i="2"/>
  <c r="AQ194" i="2"/>
  <c r="AQ193" i="2"/>
  <c r="AQ192" i="2"/>
  <c r="AQ191" i="2"/>
  <c r="AQ190" i="2"/>
  <c r="AQ189" i="2"/>
  <c r="AQ188" i="2"/>
  <c r="AQ187" i="2"/>
  <c r="AQ186" i="2"/>
  <c r="AQ185" i="2"/>
  <c r="AQ184" i="2"/>
  <c r="AQ183" i="2"/>
  <c r="AQ182" i="2"/>
  <c r="AQ181" i="2"/>
  <c r="AQ180" i="2"/>
  <c r="AQ179" i="2"/>
  <c r="AQ178" i="2"/>
  <c r="AQ177" i="2"/>
  <c r="AQ176" i="2"/>
  <c r="AQ175" i="2"/>
  <c r="AQ174" i="2"/>
  <c r="AQ173" i="2"/>
  <c r="AQ172" i="2"/>
  <c r="AQ171" i="2"/>
  <c r="AQ170" i="2"/>
  <c r="AQ169" i="2"/>
  <c r="AQ168" i="2"/>
  <c r="AQ167" i="2"/>
  <c r="AQ166" i="2"/>
  <c r="AQ165" i="2"/>
  <c r="AQ164" i="2"/>
  <c r="AQ163" i="2"/>
  <c r="AQ162" i="2"/>
  <c r="AQ161" i="2"/>
  <c r="AQ160" i="2"/>
  <c r="AQ159" i="2"/>
  <c r="AQ158" i="2"/>
  <c r="AQ157" i="2"/>
  <c r="AQ156" i="2"/>
  <c r="AQ155" i="2"/>
  <c r="AQ154" i="2"/>
  <c r="AQ153" i="2"/>
  <c r="AQ152" i="2"/>
  <c r="AQ151" i="2"/>
  <c r="AQ150" i="2"/>
  <c r="AQ149" i="2"/>
  <c r="AQ148" i="2"/>
  <c r="AQ147" i="2"/>
  <c r="AQ146" i="2"/>
  <c r="AQ145" i="2"/>
  <c r="AQ144" i="2"/>
  <c r="AQ143" i="2"/>
  <c r="AQ142" i="2"/>
  <c r="AQ141" i="2"/>
  <c r="AQ140" i="2"/>
  <c r="AQ139" i="2"/>
  <c r="AQ138" i="2"/>
  <c r="AQ137" i="2"/>
  <c r="AQ136" i="2"/>
  <c r="AQ135" i="2"/>
  <c r="AQ134" i="2"/>
  <c r="AQ133" i="2"/>
  <c r="AQ132" i="2"/>
  <c r="AQ131" i="2"/>
  <c r="AQ130" i="2"/>
  <c r="AQ129" i="2"/>
  <c r="AQ128" i="2"/>
  <c r="AQ127" i="2"/>
  <c r="AQ126" i="2"/>
  <c r="AQ125" i="2"/>
  <c r="AQ124" i="2"/>
  <c r="AQ123" i="2"/>
  <c r="AQ122" i="2"/>
  <c r="AQ121" i="2"/>
  <c r="AQ120" i="2"/>
  <c r="AQ119" i="2"/>
  <c r="AQ118" i="2"/>
  <c r="AQ117" i="2"/>
  <c r="AQ116" i="2"/>
  <c r="AQ115" i="2"/>
  <c r="AQ114" i="2"/>
  <c r="AQ113" i="2"/>
  <c r="AQ112" i="2"/>
  <c r="AQ111" i="2"/>
  <c r="AQ110" i="2"/>
  <c r="AQ109" i="2"/>
  <c r="AQ108" i="2"/>
  <c r="AQ107" i="2"/>
  <c r="AQ106" i="2"/>
  <c r="AQ105" i="2"/>
  <c r="AQ104" i="2"/>
  <c r="AQ103" i="2"/>
  <c r="AQ102" i="2"/>
  <c r="AQ101" i="2"/>
  <c r="AQ100" i="2"/>
  <c r="AQ99" i="2"/>
  <c r="AQ98" i="2"/>
  <c r="AQ97" i="2"/>
  <c r="AQ96" i="2"/>
  <c r="AQ95" i="2"/>
  <c r="AQ94" i="2"/>
  <c r="AQ93" i="2"/>
  <c r="AQ92" i="2"/>
  <c r="AQ91" i="2"/>
  <c r="AQ90" i="2"/>
  <c r="AQ89" i="2"/>
  <c r="AQ88" i="2"/>
  <c r="AQ87" i="2"/>
  <c r="AQ86" i="2"/>
  <c r="AQ85" i="2"/>
  <c r="AQ84" i="2"/>
  <c r="AQ83" i="2"/>
  <c r="AQ82" i="2"/>
  <c r="AQ81" i="2"/>
  <c r="AQ80" i="2"/>
  <c r="AQ79" i="2"/>
  <c r="AQ78" i="2"/>
  <c r="AQ77" i="2"/>
  <c r="AQ76" i="2"/>
  <c r="AQ75" i="2"/>
  <c r="AQ74" i="2"/>
  <c r="AQ73" i="2"/>
  <c r="AQ72" i="2"/>
  <c r="AQ71" i="2"/>
  <c r="AQ70" i="2"/>
  <c r="AQ69" i="2"/>
  <c r="AQ68" i="2"/>
  <c r="AQ67" i="2"/>
  <c r="AQ66" i="2"/>
  <c r="AQ65" i="2"/>
  <c r="AQ64" i="2"/>
  <c r="AQ63" i="2"/>
  <c r="AQ62" i="2"/>
  <c r="AQ61" i="2"/>
  <c r="AQ60" i="2"/>
  <c r="AQ59" i="2"/>
  <c r="AQ58" i="2"/>
  <c r="AQ57" i="2"/>
  <c r="AQ56" i="2"/>
  <c r="AQ55" i="2"/>
  <c r="AQ54" i="2"/>
  <c r="AQ53" i="2"/>
  <c r="AQ52" i="2"/>
  <c r="AQ51" i="2"/>
  <c r="AQ50" i="2"/>
  <c r="AQ49" i="2"/>
  <c r="AQ48" i="2"/>
  <c r="AQ47" i="2"/>
  <c r="AQ46" i="2"/>
  <c r="AQ45" i="2"/>
  <c r="AQ44" i="2"/>
  <c r="AQ43" i="2"/>
  <c r="AQ42" i="2"/>
  <c r="AQ41" i="2"/>
  <c r="AQ40" i="2"/>
  <c r="AQ39" i="2"/>
  <c r="AQ38" i="2"/>
  <c r="AQ37" i="2"/>
  <c r="AQ36" i="2"/>
  <c r="AQ35" i="2"/>
  <c r="AQ34" i="2"/>
  <c r="AQ33" i="2"/>
  <c r="AQ32" i="2"/>
  <c r="AQ31" i="2"/>
  <c r="AQ30" i="2"/>
  <c r="AQ29" i="2"/>
  <c r="AQ28" i="2"/>
  <c r="AQ27" i="2"/>
  <c r="AQ26" i="2"/>
  <c r="AQ25" i="2"/>
  <c r="AQ24" i="2"/>
  <c r="AQ23" i="2"/>
  <c r="AQ22" i="2"/>
  <c r="AQ21" i="2"/>
  <c r="AQ20" i="2"/>
  <c r="AQ19" i="2"/>
  <c r="AQ18" i="2"/>
  <c r="AQ17" i="2"/>
  <c r="AQ16" i="2"/>
  <c r="AQ15" i="2"/>
  <c r="AQ14" i="2"/>
  <c r="AQ13" i="2"/>
  <c r="AQ12" i="2"/>
  <c r="AQ11" i="2"/>
  <c r="AQ10" i="2"/>
  <c r="AQ9" i="2"/>
  <c r="AQ8" i="2"/>
  <c r="AQ7" i="2"/>
  <c r="AQ6" i="2"/>
  <c r="AQ5" i="2"/>
  <c r="AQ4" i="2"/>
  <c r="AQ3" i="2"/>
  <c r="AL2281" i="2"/>
  <c r="AL2280" i="2"/>
  <c r="AL2279" i="2"/>
  <c r="AL2278" i="2"/>
  <c r="AL2277" i="2"/>
  <c r="AL2276" i="2"/>
  <c r="AL2275" i="2"/>
  <c r="AL2274" i="2"/>
  <c r="AL2273" i="2"/>
  <c r="AL2272" i="2"/>
  <c r="AL2271" i="2"/>
  <c r="AL2270" i="2"/>
  <c r="AL2269" i="2"/>
  <c r="AL2268" i="2"/>
  <c r="AL2267" i="2"/>
  <c r="AL2266" i="2"/>
  <c r="AL2265" i="2"/>
  <c r="AL2264" i="2"/>
  <c r="AL2263" i="2"/>
  <c r="AL2262" i="2"/>
  <c r="AL2261" i="2"/>
  <c r="AL2260" i="2"/>
  <c r="AL2259" i="2"/>
  <c r="AL2258" i="2"/>
  <c r="AL2257" i="2"/>
  <c r="AL2256" i="2"/>
  <c r="AL2255" i="2"/>
  <c r="AL2254" i="2"/>
  <c r="AL2253" i="2"/>
  <c r="AL2252" i="2"/>
  <c r="AL2251" i="2"/>
  <c r="AL2250" i="2"/>
  <c r="AL2249" i="2"/>
  <c r="AL2248" i="2"/>
  <c r="AL2247" i="2"/>
  <c r="AL2246" i="2"/>
  <c r="AL2245" i="2"/>
  <c r="AL2244" i="2"/>
  <c r="AL2243" i="2"/>
  <c r="AL2242" i="2"/>
  <c r="AL2241" i="2"/>
  <c r="AL2240" i="2"/>
  <c r="AL2239" i="2"/>
  <c r="AL2238" i="2"/>
  <c r="AL2237" i="2"/>
  <c r="AL2236" i="2"/>
  <c r="AL2235" i="2"/>
  <c r="AL2234" i="2"/>
  <c r="AL2233" i="2"/>
  <c r="AL2232" i="2"/>
  <c r="AL2231" i="2"/>
  <c r="AL2230" i="2"/>
  <c r="AL2229" i="2"/>
  <c r="AL2228" i="2"/>
  <c r="AL2227" i="2"/>
  <c r="AL2226" i="2"/>
  <c r="AL2225" i="2"/>
  <c r="AL2224" i="2"/>
  <c r="AL2223" i="2"/>
  <c r="AL2222" i="2"/>
  <c r="AL2221" i="2"/>
  <c r="AL2220" i="2"/>
  <c r="AL2219" i="2"/>
  <c r="AL2218" i="2"/>
  <c r="AL2217" i="2"/>
  <c r="AL2216" i="2"/>
  <c r="AL2215" i="2"/>
  <c r="AL2214" i="2"/>
  <c r="AL2213" i="2"/>
  <c r="AL2212" i="2"/>
  <c r="AL2211" i="2"/>
  <c r="AL2210" i="2"/>
  <c r="AL2209" i="2"/>
  <c r="AL2208" i="2"/>
  <c r="AL2207" i="2"/>
  <c r="AL2206" i="2"/>
  <c r="AL2205" i="2"/>
  <c r="AL2204" i="2"/>
  <c r="AL2203" i="2"/>
  <c r="AL2202" i="2"/>
  <c r="AL2201" i="2"/>
  <c r="AL2200" i="2"/>
  <c r="AL2199" i="2"/>
  <c r="AL2198" i="2"/>
  <c r="AL2197" i="2"/>
  <c r="AL2196" i="2"/>
  <c r="AL2195" i="2"/>
  <c r="AL2194" i="2"/>
  <c r="AL2193" i="2"/>
  <c r="AL2192" i="2"/>
  <c r="AL2191" i="2"/>
  <c r="AL2190" i="2"/>
  <c r="AL2189" i="2"/>
  <c r="AL2188" i="2"/>
  <c r="AL2187" i="2"/>
  <c r="AL2186" i="2"/>
  <c r="AL2185" i="2"/>
  <c r="AL2184" i="2"/>
  <c r="AL2183" i="2"/>
  <c r="AL2182" i="2"/>
  <c r="AL2181" i="2"/>
  <c r="AL2180" i="2"/>
  <c r="AL2179" i="2"/>
  <c r="AL2178" i="2"/>
  <c r="AL2177" i="2"/>
  <c r="AL2176" i="2"/>
  <c r="AL2175" i="2"/>
  <c r="AL2174" i="2"/>
  <c r="AL2173" i="2"/>
  <c r="AL2172" i="2"/>
  <c r="AL2171" i="2"/>
  <c r="AL2170" i="2"/>
  <c r="AL2169" i="2"/>
  <c r="AL2168" i="2"/>
  <c r="AL2167" i="2"/>
  <c r="AL2166" i="2"/>
  <c r="AL2165" i="2"/>
  <c r="AL2164" i="2"/>
  <c r="AL2163" i="2"/>
  <c r="AL2162" i="2"/>
  <c r="AL2161" i="2"/>
  <c r="AL2160" i="2"/>
  <c r="AL2159" i="2"/>
  <c r="AL2158" i="2"/>
  <c r="AL2157" i="2"/>
  <c r="AL2156" i="2"/>
  <c r="AL2155" i="2"/>
  <c r="AL2154" i="2"/>
  <c r="AL2153" i="2"/>
  <c r="AL2152" i="2"/>
  <c r="AL2151" i="2"/>
  <c r="AL2150" i="2"/>
  <c r="AL2149" i="2"/>
  <c r="AL2148" i="2"/>
  <c r="AL2147" i="2"/>
  <c r="AL2146" i="2"/>
  <c r="AL2145" i="2"/>
  <c r="AL2144" i="2"/>
  <c r="AL2143" i="2"/>
  <c r="AL2142" i="2"/>
  <c r="AL2141" i="2"/>
  <c r="AL2140" i="2"/>
  <c r="AL2139" i="2"/>
  <c r="AL2138" i="2"/>
  <c r="AL2137" i="2"/>
  <c r="AL2136" i="2"/>
  <c r="AL2135" i="2"/>
  <c r="AL2134" i="2"/>
  <c r="AL2133" i="2"/>
  <c r="AL2132" i="2"/>
  <c r="AL2131" i="2"/>
  <c r="AL2130" i="2"/>
  <c r="AL2129" i="2"/>
  <c r="AL2128" i="2"/>
  <c r="AL2127" i="2"/>
  <c r="AL2126" i="2"/>
  <c r="AL2125" i="2"/>
  <c r="AL2124" i="2"/>
  <c r="AL2123" i="2"/>
  <c r="AL2122" i="2"/>
  <c r="AL2121" i="2"/>
  <c r="AL2120" i="2"/>
  <c r="AL2119" i="2"/>
  <c r="AL2118" i="2"/>
  <c r="AL2117" i="2"/>
  <c r="AL2116" i="2"/>
  <c r="AL2115" i="2"/>
  <c r="AL2114" i="2"/>
  <c r="AL2113" i="2"/>
  <c r="AL2112" i="2"/>
  <c r="AL2111" i="2"/>
  <c r="AL2110" i="2"/>
  <c r="AL2109" i="2"/>
  <c r="AL2108" i="2"/>
  <c r="AL2107" i="2"/>
  <c r="AL2106" i="2"/>
  <c r="AL2105" i="2"/>
  <c r="AL2104" i="2"/>
  <c r="AL2103" i="2"/>
  <c r="AL2102" i="2"/>
  <c r="AL2101" i="2"/>
  <c r="AL2100" i="2"/>
  <c r="AL2099" i="2"/>
  <c r="AL2098" i="2"/>
  <c r="AL2097" i="2"/>
  <c r="AL2096" i="2"/>
  <c r="AL2095" i="2"/>
  <c r="AL2094" i="2"/>
  <c r="AL2093" i="2"/>
  <c r="AL2092" i="2"/>
  <c r="AL2091" i="2"/>
  <c r="AL2090" i="2"/>
  <c r="AL2089" i="2"/>
  <c r="AL2088" i="2"/>
  <c r="AL2087" i="2"/>
  <c r="AL2086" i="2"/>
  <c r="AL2085" i="2"/>
  <c r="AL2084" i="2"/>
  <c r="AL2083" i="2"/>
  <c r="AL2082" i="2"/>
  <c r="AL2081" i="2"/>
  <c r="AL2080" i="2"/>
  <c r="AL2079" i="2"/>
  <c r="AL2078" i="2"/>
  <c r="AL2077" i="2"/>
  <c r="AL2076" i="2"/>
  <c r="AL2075" i="2"/>
  <c r="AL2074" i="2"/>
  <c r="AL2073" i="2"/>
  <c r="AL2072" i="2"/>
  <c r="AL2071" i="2"/>
  <c r="AL2070" i="2"/>
  <c r="AL2069" i="2"/>
  <c r="AL2068" i="2"/>
  <c r="AL2067" i="2"/>
  <c r="AL2066" i="2"/>
  <c r="AL2065" i="2"/>
  <c r="AL2064" i="2"/>
  <c r="AL2063" i="2"/>
  <c r="AL2062" i="2"/>
  <c r="AL2061" i="2"/>
  <c r="AL2060" i="2"/>
  <c r="AL2059" i="2"/>
  <c r="AL2058" i="2"/>
  <c r="AL2057" i="2"/>
  <c r="AL2056" i="2"/>
  <c r="AL2055" i="2"/>
  <c r="AL2054" i="2"/>
  <c r="AL2053" i="2"/>
  <c r="AL2052" i="2"/>
  <c r="AL2051" i="2"/>
  <c r="AL2050" i="2"/>
  <c r="AL2049" i="2"/>
  <c r="AL2048" i="2"/>
  <c r="AL2047" i="2"/>
  <c r="AL2046" i="2"/>
  <c r="AL2045" i="2"/>
  <c r="AL2044" i="2"/>
  <c r="AL2043" i="2"/>
  <c r="AL2042" i="2"/>
  <c r="AL2041" i="2"/>
  <c r="AL2040" i="2"/>
  <c r="AL2039" i="2"/>
  <c r="AL2038" i="2"/>
  <c r="AL2037" i="2"/>
  <c r="AL2036" i="2"/>
  <c r="AL2035" i="2"/>
  <c r="AL2034" i="2"/>
  <c r="AL2033" i="2"/>
  <c r="AL2032" i="2"/>
  <c r="AL2031" i="2"/>
  <c r="AL2030" i="2"/>
  <c r="AL2029" i="2"/>
  <c r="AL2028" i="2"/>
  <c r="AL2027" i="2"/>
  <c r="AL2026" i="2"/>
  <c r="AL2025" i="2"/>
  <c r="AL2024" i="2"/>
  <c r="AL2023" i="2"/>
  <c r="AL2022" i="2"/>
  <c r="AL2021" i="2"/>
  <c r="AL2020" i="2"/>
  <c r="AL2019" i="2"/>
  <c r="AL2018" i="2"/>
  <c r="AL2017" i="2"/>
  <c r="AL2016" i="2"/>
  <c r="AL2015" i="2"/>
  <c r="AL2014" i="2"/>
  <c r="AL2013" i="2"/>
  <c r="AL2012" i="2"/>
  <c r="AL2011" i="2"/>
  <c r="AL2010" i="2"/>
  <c r="AL2009" i="2"/>
  <c r="AL2008" i="2"/>
  <c r="AL2007" i="2"/>
  <c r="AL2006" i="2"/>
  <c r="AL2005" i="2"/>
  <c r="AL2004" i="2"/>
  <c r="AL2003" i="2"/>
  <c r="AL2002" i="2"/>
  <c r="AL2001" i="2"/>
  <c r="AL2000" i="2"/>
  <c r="AL1999" i="2"/>
  <c r="AL1998" i="2"/>
  <c r="AL1997" i="2"/>
  <c r="AL1996" i="2"/>
  <c r="AL1995" i="2"/>
  <c r="AL1994" i="2"/>
  <c r="AL1993" i="2"/>
  <c r="AL1992" i="2"/>
  <c r="AL1991" i="2"/>
  <c r="AL1990" i="2"/>
  <c r="AL1989" i="2"/>
  <c r="AL1988" i="2"/>
  <c r="AL1987" i="2"/>
  <c r="AL1986" i="2"/>
  <c r="AL1985" i="2"/>
  <c r="AL1984" i="2"/>
  <c r="AL1983" i="2"/>
  <c r="AL1982" i="2"/>
  <c r="AL1981" i="2"/>
  <c r="AL1980" i="2"/>
  <c r="AL1979" i="2"/>
  <c r="AL1978" i="2"/>
  <c r="AL1977" i="2"/>
  <c r="AL1976" i="2"/>
  <c r="AL1975" i="2"/>
  <c r="AL1974" i="2"/>
  <c r="AL1973" i="2"/>
  <c r="AL1972" i="2"/>
  <c r="AL1971" i="2"/>
  <c r="AL1970" i="2"/>
  <c r="AL1969" i="2"/>
  <c r="AL1968" i="2"/>
  <c r="AL1967" i="2"/>
  <c r="AL1966" i="2"/>
  <c r="AL1965" i="2"/>
  <c r="AL1964" i="2"/>
  <c r="AL1963" i="2"/>
  <c r="AL1962" i="2"/>
  <c r="AL1961" i="2"/>
  <c r="AL1960" i="2"/>
  <c r="AL1959" i="2"/>
  <c r="AL1958" i="2"/>
  <c r="AL1957" i="2"/>
  <c r="AL1956" i="2"/>
  <c r="AL1955" i="2"/>
  <c r="AL1954" i="2"/>
  <c r="AL1953" i="2"/>
  <c r="AL1952" i="2"/>
  <c r="AL1951" i="2"/>
  <c r="AL1950" i="2"/>
  <c r="AL1949" i="2"/>
  <c r="AL1948" i="2"/>
  <c r="AL1947" i="2"/>
  <c r="AL1946" i="2"/>
  <c r="AL1945" i="2"/>
  <c r="AL1944" i="2"/>
  <c r="AL1943" i="2"/>
  <c r="AL1942" i="2"/>
  <c r="AL1941" i="2"/>
  <c r="AL1940" i="2"/>
  <c r="AL1939" i="2"/>
  <c r="AL1938" i="2"/>
  <c r="AL1937" i="2"/>
  <c r="AL1936" i="2"/>
  <c r="AL1935" i="2"/>
  <c r="AL1934" i="2"/>
  <c r="AL1933" i="2"/>
  <c r="AL1932" i="2"/>
  <c r="AL1931" i="2"/>
  <c r="AL1930" i="2"/>
  <c r="AL1929" i="2"/>
  <c r="AL1928" i="2"/>
  <c r="AL1927" i="2"/>
  <c r="AL1926" i="2"/>
  <c r="AL1925" i="2"/>
  <c r="AL1924" i="2"/>
  <c r="AL1923" i="2"/>
  <c r="AL1922" i="2"/>
  <c r="AL1921" i="2"/>
  <c r="AL1920" i="2"/>
  <c r="AL1919" i="2"/>
  <c r="AL1918" i="2"/>
  <c r="AL1917" i="2"/>
  <c r="AL1916" i="2"/>
  <c r="AL1915" i="2"/>
  <c r="AL1914" i="2"/>
  <c r="AL1913" i="2"/>
  <c r="AL1912" i="2"/>
  <c r="AL1911" i="2"/>
  <c r="AL1910" i="2"/>
  <c r="AL1909" i="2"/>
  <c r="AL1908" i="2"/>
  <c r="AL1907" i="2"/>
  <c r="AL1906" i="2"/>
  <c r="AL1905" i="2"/>
  <c r="AL1904" i="2"/>
  <c r="AL1903" i="2"/>
  <c r="AL1902" i="2"/>
  <c r="AL1901" i="2"/>
  <c r="AL1900" i="2"/>
  <c r="AL1899" i="2"/>
  <c r="AL1898" i="2"/>
  <c r="AL1897" i="2"/>
  <c r="AL1896" i="2"/>
  <c r="AL1895" i="2"/>
  <c r="AL1894" i="2"/>
  <c r="AL1893" i="2"/>
  <c r="AL1892" i="2"/>
  <c r="AL1891" i="2"/>
  <c r="AL1890" i="2"/>
  <c r="AL1889" i="2"/>
  <c r="AL1888" i="2"/>
  <c r="AL1887" i="2"/>
  <c r="AL1886" i="2"/>
  <c r="AL1885" i="2"/>
  <c r="AL1884" i="2"/>
  <c r="AL1883" i="2"/>
  <c r="AL1882" i="2"/>
  <c r="AL1881" i="2"/>
  <c r="AL1880" i="2"/>
  <c r="AL1879" i="2"/>
  <c r="AL1878" i="2"/>
  <c r="AL1877" i="2"/>
  <c r="AL1876" i="2"/>
  <c r="AL1875" i="2"/>
  <c r="AL1874" i="2"/>
  <c r="AL1873" i="2"/>
  <c r="AL1872" i="2"/>
  <c r="AL1871" i="2"/>
  <c r="AL1870" i="2"/>
  <c r="AL1869" i="2"/>
  <c r="AL1868" i="2"/>
  <c r="AL1867" i="2"/>
  <c r="AL1866" i="2"/>
  <c r="AL1865" i="2"/>
  <c r="AL1864" i="2"/>
  <c r="AL1863" i="2"/>
  <c r="AL1862" i="2"/>
  <c r="AL1861" i="2"/>
  <c r="AL1860" i="2"/>
  <c r="AL1859" i="2"/>
  <c r="AL1858" i="2"/>
  <c r="AL1857" i="2"/>
  <c r="AL1856" i="2"/>
  <c r="AL1855" i="2"/>
  <c r="AL1854" i="2"/>
  <c r="AL1853" i="2"/>
  <c r="AL1852" i="2"/>
  <c r="AL1851" i="2"/>
  <c r="AL1850" i="2"/>
  <c r="AL1849" i="2"/>
  <c r="AL1848" i="2"/>
  <c r="AL1847" i="2"/>
  <c r="AL1846" i="2"/>
  <c r="AL1845" i="2"/>
  <c r="AL1844" i="2"/>
  <c r="AL1843" i="2"/>
  <c r="AL1842" i="2"/>
  <c r="AL1841" i="2"/>
  <c r="AL1840" i="2"/>
  <c r="AL1839" i="2"/>
  <c r="AL1838" i="2"/>
  <c r="AL1837" i="2"/>
  <c r="AL1836" i="2"/>
  <c r="AL1835" i="2"/>
  <c r="AL1834" i="2"/>
  <c r="AL1833" i="2"/>
  <c r="AL1832" i="2"/>
  <c r="AL1831" i="2"/>
  <c r="AL1830" i="2"/>
  <c r="AL1829" i="2"/>
  <c r="AL1828" i="2"/>
  <c r="AL1827" i="2"/>
  <c r="AL1826" i="2"/>
  <c r="AL1825" i="2"/>
  <c r="AL1824" i="2"/>
  <c r="AL1823" i="2"/>
  <c r="AL1822" i="2"/>
  <c r="AL1821" i="2"/>
  <c r="AL1820" i="2"/>
  <c r="AL1819" i="2"/>
  <c r="AL1818" i="2"/>
  <c r="AL1817" i="2"/>
  <c r="AL1816" i="2"/>
  <c r="AL1815" i="2"/>
  <c r="AL1814" i="2"/>
  <c r="AL1813" i="2"/>
  <c r="AL1812" i="2"/>
  <c r="AL1811" i="2"/>
  <c r="AL1810" i="2"/>
  <c r="AL1809" i="2"/>
  <c r="AL1808" i="2"/>
  <c r="AL1807" i="2"/>
  <c r="AL1806" i="2"/>
  <c r="AL1805" i="2"/>
  <c r="AL1804" i="2"/>
  <c r="AL1803" i="2"/>
  <c r="AL1802" i="2"/>
  <c r="AL1801" i="2"/>
  <c r="AL1800" i="2"/>
  <c r="AL1799" i="2"/>
  <c r="AL1798" i="2"/>
  <c r="AL1797" i="2"/>
  <c r="AL1796" i="2"/>
  <c r="AL1795" i="2"/>
  <c r="AL1794" i="2"/>
  <c r="AL1793" i="2"/>
  <c r="AL1792" i="2"/>
  <c r="AL1791" i="2"/>
  <c r="AL1790" i="2"/>
  <c r="AL1789" i="2"/>
  <c r="AL1788" i="2"/>
  <c r="AL1787" i="2"/>
  <c r="AL1786" i="2"/>
  <c r="AL1785" i="2"/>
  <c r="AL1784" i="2"/>
  <c r="AL1783" i="2"/>
  <c r="AL1782" i="2"/>
  <c r="AL1781" i="2"/>
  <c r="AL1780" i="2"/>
  <c r="AL1779" i="2"/>
  <c r="AL1778" i="2"/>
  <c r="AL1777" i="2"/>
  <c r="AL1776" i="2"/>
  <c r="AL1775" i="2"/>
  <c r="AL1774" i="2"/>
  <c r="AL1773" i="2"/>
  <c r="AL1772" i="2"/>
  <c r="AL1771" i="2"/>
  <c r="AL1770" i="2"/>
  <c r="AL1769" i="2"/>
  <c r="AL1768" i="2"/>
  <c r="AL1767" i="2"/>
  <c r="AL1766" i="2"/>
  <c r="AL1765" i="2"/>
  <c r="AL1764" i="2"/>
  <c r="AL1763" i="2"/>
  <c r="AL1762" i="2"/>
  <c r="AL1761" i="2"/>
  <c r="AL1760" i="2"/>
  <c r="AL1759" i="2"/>
  <c r="AL1758" i="2"/>
  <c r="AL1757" i="2"/>
  <c r="AL1756" i="2"/>
  <c r="AL1755" i="2"/>
  <c r="AL1754" i="2"/>
  <c r="AL1753" i="2"/>
  <c r="AL1752" i="2"/>
  <c r="AL1751" i="2"/>
  <c r="AL1750" i="2"/>
  <c r="AL1749" i="2"/>
  <c r="AL1748" i="2"/>
  <c r="AL1747" i="2"/>
  <c r="AL1746" i="2"/>
  <c r="AL1745" i="2"/>
  <c r="AL1744" i="2"/>
  <c r="AL1743" i="2"/>
  <c r="AL1742" i="2"/>
  <c r="AL1741" i="2"/>
  <c r="AL1740" i="2"/>
  <c r="AL1739" i="2"/>
  <c r="AL1738" i="2"/>
  <c r="AL1737" i="2"/>
  <c r="AL1736" i="2"/>
  <c r="AL1735" i="2"/>
  <c r="AL1734" i="2"/>
  <c r="AL1733" i="2"/>
  <c r="AL1732" i="2"/>
  <c r="AL1731" i="2"/>
  <c r="AL1730" i="2"/>
  <c r="AL1729" i="2"/>
  <c r="AL1728" i="2"/>
  <c r="AL1727" i="2"/>
  <c r="AL1726" i="2"/>
  <c r="AL1725" i="2"/>
  <c r="AL1724" i="2"/>
  <c r="AL1723" i="2"/>
  <c r="AL1722" i="2"/>
  <c r="AL1721" i="2"/>
  <c r="AL1720" i="2"/>
  <c r="AL1719" i="2"/>
  <c r="AL1718" i="2"/>
  <c r="AL1717" i="2"/>
  <c r="AL1716" i="2"/>
  <c r="AL1715" i="2"/>
  <c r="AL1714" i="2"/>
  <c r="AL1713" i="2"/>
  <c r="AL1712" i="2"/>
  <c r="AL1711" i="2"/>
  <c r="AL1710" i="2"/>
  <c r="AL1709" i="2"/>
  <c r="AL1708" i="2"/>
  <c r="AL1707" i="2"/>
  <c r="AL1706" i="2"/>
  <c r="AL1705" i="2"/>
  <c r="AL1704" i="2"/>
  <c r="AL1703" i="2"/>
  <c r="AL1702" i="2"/>
  <c r="AL1701" i="2"/>
  <c r="AL1700" i="2"/>
  <c r="AL1699" i="2"/>
  <c r="AL1698" i="2"/>
  <c r="AL1697" i="2"/>
  <c r="AL1696" i="2"/>
  <c r="AL1695" i="2"/>
  <c r="AL1694" i="2"/>
  <c r="AL1693" i="2"/>
  <c r="AL1692" i="2"/>
  <c r="AL1691" i="2"/>
  <c r="AL1690" i="2"/>
  <c r="AL1689" i="2"/>
  <c r="AL1688" i="2"/>
  <c r="AL1687" i="2"/>
  <c r="AL1686" i="2"/>
  <c r="AL1685" i="2"/>
  <c r="AL1684" i="2"/>
  <c r="AL1683" i="2"/>
  <c r="AL1682" i="2"/>
  <c r="AL1681" i="2"/>
  <c r="AL1680" i="2"/>
  <c r="AL1679" i="2"/>
  <c r="AL1678" i="2"/>
  <c r="AL1677" i="2"/>
  <c r="AL1676" i="2"/>
  <c r="AL1675" i="2"/>
  <c r="AL1674" i="2"/>
  <c r="AL1673" i="2"/>
  <c r="AL1672" i="2"/>
  <c r="AL1671" i="2"/>
  <c r="AL1670" i="2"/>
  <c r="AL1669" i="2"/>
  <c r="AL1668" i="2"/>
  <c r="AL1667" i="2"/>
  <c r="AL1666" i="2"/>
  <c r="AL1665" i="2"/>
  <c r="AL1664" i="2"/>
  <c r="AL1663" i="2"/>
  <c r="AL1662" i="2"/>
  <c r="AL1661" i="2"/>
  <c r="AL1660" i="2"/>
  <c r="AL1659" i="2"/>
  <c r="AL1658" i="2"/>
  <c r="AL1657" i="2"/>
  <c r="AL1656" i="2"/>
  <c r="AL1655" i="2"/>
  <c r="AL1654" i="2"/>
  <c r="AL1653" i="2"/>
  <c r="AL1652" i="2"/>
  <c r="AL1651" i="2"/>
  <c r="AL1650" i="2"/>
  <c r="AL1649" i="2"/>
  <c r="AL1648" i="2"/>
  <c r="AL1647" i="2"/>
  <c r="AL1646" i="2"/>
  <c r="AL1645" i="2"/>
  <c r="AL1644" i="2"/>
  <c r="AL1643" i="2"/>
  <c r="AL1642" i="2"/>
  <c r="AL1641" i="2"/>
  <c r="AL1640" i="2"/>
  <c r="AL1639" i="2"/>
  <c r="AL1638" i="2"/>
  <c r="AL1637" i="2"/>
  <c r="AL1636" i="2"/>
  <c r="AL1635" i="2"/>
  <c r="AL1634" i="2"/>
  <c r="AL1633" i="2"/>
  <c r="AL1632" i="2"/>
  <c r="AL1631" i="2"/>
  <c r="AL1630" i="2"/>
  <c r="AL1629" i="2"/>
  <c r="AL1628" i="2"/>
  <c r="AL1627" i="2"/>
  <c r="AL1626" i="2"/>
  <c r="AL1625" i="2"/>
  <c r="AL1624" i="2"/>
  <c r="AL1623" i="2"/>
  <c r="AL1622" i="2"/>
  <c r="AL1621" i="2"/>
  <c r="AL1620" i="2"/>
  <c r="AL1619" i="2"/>
  <c r="AL1618" i="2"/>
  <c r="AL1617" i="2"/>
  <c r="AL1616" i="2"/>
  <c r="AL1615" i="2"/>
  <c r="AL1614" i="2"/>
  <c r="AL1613" i="2"/>
  <c r="AL1612" i="2"/>
  <c r="AL1611" i="2"/>
  <c r="AL1610" i="2"/>
  <c r="AL1609" i="2"/>
  <c r="AL1608" i="2"/>
  <c r="AL1607" i="2"/>
  <c r="AL1606" i="2"/>
  <c r="AL1605" i="2"/>
  <c r="AL1604" i="2"/>
  <c r="AL1603" i="2"/>
  <c r="AL1602" i="2"/>
  <c r="AL1601" i="2"/>
  <c r="AL1600" i="2"/>
  <c r="AL1599" i="2"/>
  <c r="AL1598" i="2"/>
  <c r="AL1597" i="2"/>
  <c r="AL1596" i="2"/>
  <c r="AL1595" i="2"/>
  <c r="AL1594" i="2"/>
  <c r="AL1593" i="2"/>
  <c r="AL1592" i="2"/>
  <c r="AL1591" i="2"/>
  <c r="AL1590" i="2"/>
  <c r="AL1589" i="2"/>
  <c r="AL1588" i="2"/>
  <c r="AL1587" i="2"/>
  <c r="AL1586" i="2"/>
  <c r="AL1585" i="2"/>
  <c r="AL1584" i="2"/>
  <c r="AL1583" i="2"/>
  <c r="AL1582" i="2"/>
  <c r="AL1581" i="2"/>
  <c r="AL1580" i="2"/>
  <c r="AL1579" i="2"/>
  <c r="AL1578" i="2"/>
  <c r="AL1577" i="2"/>
  <c r="AL1576" i="2"/>
  <c r="AL1575" i="2"/>
  <c r="AL1574" i="2"/>
  <c r="AL1573" i="2"/>
  <c r="AL1572" i="2"/>
  <c r="AL1571" i="2"/>
  <c r="AL1570" i="2"/>
  <c r="AL1569" i="2"/>
  <c r="AL1568" i="2"/>
  <c r="AL1567" i="2"/>
  <c r="AL1566" i="2"/>
  <c r="AL1565" i="2"/>
  <c r="AL1564" i="2"/>
  <c r="AL1563" i="2"/>
  <c r="AL1562" i="2"/>
  <c r="AL1561" i="2"/>
  <c r="AL1560" i="2"/>
  <c r="AL1559" i="2"/>
  <c r="AL1558" i="2"/>
  <c r="AL1557" i="2"/>
  <c r="AL1556" i="2"/>
  <c r="AL1555" i="2"/>
  <c r="AL1554" i="2"/>
  <c r="AL1553" i="2"/>
  <c r="AL1552" i="2"/>
  <c r="AL1551" i="2"/>
  <c r="AL1550" i="2"/>
  <c r="AL1549" i="2"/>
  <c r="AL1548" i="2"/>
  <c r="AL1547" i="2"/>
  <c r="AL1546" i="2"/>
  <c r="AL1545" i="2"/>
  <c r="AL1544" i="2"/>
  <c r="AL1543" i="2"/>
  <c r="AL1542" i="2"/>
  <c r="AL1541" i="2"/>
  <c r="AL1540" i="2"/>
  <c r="AL1539" i="2"/>
  <c r="AL1538" i="2"/>
  <c r="AL1537" i="2"/>
  <c r="AL1536" i="2"/>
  <c r="AL1535" i="2"/>
  <c r="AL1534" i="2"/>
  <c r="AL1533" i="2"/>
  <c r="AL1532" i="2"/>
  <c r="AL1531" i="2"/>
  <c r="AL1530" i="2"/>
  <c r="AL1529" i="2"/>
  <c r="AL1528" i="2"/>
  <c r="AL1527" i="2"/>
  <c r="AL1526" i="2"/>
  <c r="AL1525" i="2"/>
  <c r="AL1524" i="2"/>
  <c r="AL1523" i="2"/>
  <c r="AL1522" i="2"/>
  <c r="AL1521" i="2"/>
  <c r="AL1520" i="2"/>
  <c r="AL1519" i="2"/>
  <c r="AL1518" i="2"/>
  <c r="AL1517" i="2"/>
  <c r="AL1516" i="2"/>
  <c r="AL1515" i="2"/>
  <c r="AL1514" i="2"/>
  <c r="AL1513" i="2"/>
  <c r="AL1512" i="2"/>
  <c r="AL1511" i="2"/>
  <c r="AL1510" i="2"/>
  <c r="AL1509" i="2"/>
  <c r="AL1508" i="2"/>
  <c r="AL1507" i="2"/>
  <c r="AL1506" i="2"/>
  <c r="AL1505" i="2"/>
  <c r="AL1504" i="2"/>
  <c r="AL1503" i="2"/>
  <c r="AL1502" i="2"/>
  <c r="AL1501" i="2"/>
  <c r="AL1500" i="2"/>
  <c r="AL1499" i="2"/>
  <c r="AL1498" i="2"/>
  <c r="AL1497" i="2"/>
  <c r="AL1496" i="2"/>
  <c r="AL1495" i="2"/>
  <c r="AL1494" i="2"/>
  <c r="AL1493" i="2"/>
  <c r="AL1492" i="2"/>
  <c r="AL1491" i="2"/>
  <c r="AL1490" i="2"/>
  <c r="AL1489" i="2"/>
  <c r="AL1488" i="2"/>
  <c r="AL1487" i="2"/>
  <c r="AL1486" i="2"/>
  <c r="AL1485" i="2"/>
  <c r="AL1484" i="2"/>
  <c r="AL1483" i="2"/>
  <c r="AL1482" i="2"/>
  <c r="AL1481" i="2"/>
  <c r="AL1480" i="2"/>
  <c r="AL1479" i="2"/>
  <c r="AL1478" i="2"/>
  <c r="AL1477" i="2"/>
  <c r="AL1476" i="2"/>
  <c r="AL1475" i="2"/>
  <c r="AL1474" i="2"/>
  <c r="AL1473" i="2"/>
  <c r="AL1472" i="2"/>
  <c r="AL1471" i="2"/>
  <c r="AL1470" i="2"/>
  <c r="AL1469" i="2"/>
  <c r="AL1468" i="2"/>
  <c r="AL1467" i="2"/>
  <c r="AL1466" i="2"/>
  <c r="AL1465" i="2"/>
  <c r="AL1464" i="2"/>
  <c r="AL1463" i="2"/>
  <c r="AL1462" i="2"/>
  <c r="AL1461" i="2"/>
  <c r="AL1460" i="2"/>
  <c r="AL1459" i="2"/>
  <c r="AL1458" i="2"/>
  <c r="AL1457" i="2"/>
  <c r="AL1456" i="2"/>
  <c r="AL1455" i="2"/>
  <c r="AL1454" i="2"/>
  <c r="AL1453" i="2"/>
  <c r="AL1452" i="2"/>
  <c r="AL1451" i="2"/>
  <c r="AL1450" i="2"/>
  <c r="AL1449" i="2"/>
  <c r="AL1448" i="2"/>
  <c r="AL1447" i="2"/>
  <c r="AL1446" i="2"/>
  <c r="AL1445" i="2"/>
  <c r="AL1444" i="2"/>
  <c r="AL1443" i="2"/>
  <c r="AL1442" i="2"/>
  <c r="AL1441" i="2"/>
  <c r="AL1440" i="2"/>
  <c r="AL1439" i="2"/>
  <c r="AL1438" i="2"/>
  <c r="AL1437" i="2"/>
  <c r="AL1436" i="2"/>
  <c r="AL1435" i="2"/>
  <c r="AL1434" i="2"/>
  <c r="AL1433" i="2"/>
  <c r="AL1432" i="2"/>
  <c r="AL1431" i="2"/>
  <c r="AL1430" i="2"/>
  <c r="AL1429" i="2"/>
  <c r="AL1428" i="2"/>
  <c r="AL1427" i="2"/>
  <c r="AL1426" i="2"/>
  <c r="AL1425" i="2"/>
  <c r="AL1424" i="2"/>
  <c r="AL1423" i="2"/>
  <c r="AL1422" i="2"/>
  <c r="AL1421" i="2"/>
  <c r="AL1420" i="2"/>
  <c r="AL1419" i="2"/>
  <c r="AL1418" i="2"/>
  <c r="AL1417" i="2"/>
  <c r="AL1416" i="2"/>
  <c r="AL1415" i="2"/>
  <c r="AL1414" i="2"/>
  <c r="AL1413" i="2"/>
  <c r="AL1412" i="2"/>
  <c r="AL1411" i="2"/>
  <c r="AL1410" i="2"/>
  <c r="AL1409" i="2"/>
  <c r="AL1408" i="2"/>
  <c r="AL1407" i="2"/>
  <c r="AL1406" i="2"/>
  <c r="AL1405" i="2"/>
  <c r="AL1404" i="2"/>
  <c r="AL1403" i="2"/>
  <c r="AL1402" i="2"/>
  <c r="AL1401" i="2"/>
  <c r="AL1400" i="2"/>
  <c r="AL1399" i="2"/>
  <c r="AL1398" i="2"/>
  <c r="AL1397" i="2"/>
  <c r="AL1396" i="2"/>
  <c r="AL1395" i="2"/>
  <c r="AL1394" i="2"/>
  <c r="AL1393" i="2"/>
  <c r="AL1392" i="2"/>
  <c r="AL1391" i="2"/>
  <c r="AL1390" i="2"/>
  <c r="AL1389" i="2"/>
  <c r="AL1388" i="2"/>
  <c r="AL1387" i="2"/>
  <c r="AL1386" i="2"/>
  <c r="AL1385" i="2"/>
  <c r="AL1384" i="2"/>
  <c r="AL1383" i="2"/>
  <c r="AL1382" i="2"/>
  <c r="AL1381" i="2"/>
  <c r="AL1380" i="2"/>
  <c r="AL1379" i="2"/>
  <c r="AL1378" i="2"/>
  <c r="AL1377" i="2"/>
  <c r="AL1376" i="2"/>
  <c r="AL1375" i="2"/>
  <c r="AL1374" i="2"/>
  <c r="AL1373" i="2"/>
  <c r="AL1372" i="2"/>
  <c r="AL1371" i="2"/>
  <c r="AL1370" i="2"/>
  <c r="AL1369" i="2"/>
  <c r="AL1368" i="2"/>
  <c r="AL1367" i="2"/>
  <c r="AL1366" i="2"/>
  <c r="AL1365" i="2"/>
  <c r="AL1364" i="2"/>
  <c r="AL1363" i="2"/>
  <c r="AL1362" i="2"/>
  <c r="AL1361" i="2"/>
  <c r="AL1360" i="2"/>
  <c r="AL1359" i="2"/>
  <c r="AL1358" i="2"/>
  <c r="AL1357" i="2"/>
  <c r="AL1356" i="2"/>
  <c r="AL1355" i="2"/>
  <c r="AL1354" i="2"/>
  <c r="AL1353" i="2"/>
  <c r="AL1352" i="2"/>
  <c r="AL1351" i="2"/>
  <c r="AL1350" i="2"/>
  <c r="AL1349" i="2"/>
  <c r="AL1348" i="2"/>
  <c r="AL1347" i="2"/>
  <c r="AL1346" i="2"/>
  <c r="AL1345" i="2"/>
  <c r="AL1344" i="2"/>
  <c r="AL1343" i="2"/>
  <c r="AL1342" i="2"/>
  <c r="AL1341" i="2"/>
  <c r="AL1340" i="2"/>
  <c r="AL1339" i="2"/>
  <c r="AL1338" i="2"/>
  <c r="AL1337" i="2"/>
  <c r="AL1336" i="2"/>
  <c r="AL1335" i="2"/>
  <c r="AL1334" i="2"/>
  <c r="AL1333" i="2"/>
  <c r="AL1332" i="2"/>
  <c r="AL1331" i="2"/>
  <c r="AL1330" i="2"/>
  <c r="AL1329" i="2"/>
  <c r="AL1328" i="2"/>
  <c r="AL1327" i="2"/>
  <c r="AL1326" i="2"/>
  <c r="AL1325" i="2"/>
  <c r="AL1324" i="2"/>
  <c r="AL1323" i="2"/>
  <c r="AL1322" i="2"/>
  <c r="AL1321" i="2"/>
  <c r="AL1320" i="2"/>
  <c r="AL1319" i="2"/>
  <c r="AL1318" i="2"/>
  <c r="AL1317" i="2"/>
  <c r="AL1316" i="2"/>
  <c r="AL1315" i="2"/>
  <c r="AL1314" i="2"/>
  <c r="AL1313" i="2"/>
  <c r="AL1312" i="2"/>
  <c r="AL1311" i="2"/>
  <c r="AL1310" i="2"/>
  <c r="AL1309" i="2"/>
  <c r="AL1308" i="2"/>
  <c r="AL1307" i="2"/>
  <c r="AL1306" i="2"/>
  <c r="AL1305" i="2"/>
  <c r="AL1304" i="2"/>
  <c r="AL1303" i="2"/>
  <c r="AL1302" i="2"/>
  <c r="AL1301" i="2"/>
  <c r="AL1300" i="2"/>
  <c r="AL1299" i="2"/>
  <c r="AL1298" i="2"/>
  <c r="AL1297" i="2"/>
  <c r="AL1296" i="2"/>
  <c r="AL1295" i="2"/>
  <c r="AL1294" i="2"/>
  <c r="AL1293" i="2"/>
  <c r="AL1292" i="2"/>
  <c r="AL1291" i="2"/>
  <c r="AL1290" i="2"/>
  <c r="AL1289" i="2"/>
  <c r="AL1288" i="2"/>
  <c r="AL1287" i="2"/>
  <c r="AL1286" i="2"/>
  <c r="AL1285" i="2"/>
  <c r="AL1284" i="2"/>
  <c r="AL1283" i="2"/>
  <c r="AL1282" i="2"/>
  <c r="AL1281" i="2"/>
  <c r="AL1280" i="2"/>
  <c r="AL1279" i="2"/>
  <c r="AL1278" i="2"/>
  <c r="AL1277" i="2"/>
  <c r="AL1276" i="2"/>
  <c r="AL1275" i="2"/>
  <c r="AL1274" i="2"/>
  <c r="AL1273" i="2"/>
  <c r="AL1272" i="2"/>
  <c r="AL1271" i="2"/>
  <c r="AL1270" i="2"/>
  <c r="AL1269" i="2"/>
  <c r="AL1268" i="2"/>
  <c r="AL1267" i="2"/>
  <c r="AL1266" i="2"/>
  <c r="AL1265" i="2"/>
  <c r="AL1264" i="2"/>
  <c r="AL1263" i="2"/>
  <c r="AL1262" i="2"/>
  <c r="AL1261" i="2"/>
  <c r="AL1260" i="2"/>
  <c r="AL1259" i="2"/>
  <c r="AL1258" i="2"/>
  <c r="AL1257" i="2"/>
  <c r="AL1256" i="2"/>
  <c r="AL1255" i="2"/>
  <c r="AL1254" i="2"/>
  <c r="AL1253" i="2"/>
  <c r="AL1252" i="2"/>
  <c r="AL1251" i="2"/>
  <c r="AL1250" i="2"/>
  <c r="AL1249" i="2"/>
  <c r="AL1248" i="2"/>
  <c r="AL1247" i="2"/>
  <c r="AL1246" i="2"/>
  <c r="AL1245" i="2"/>
  <c r="AL1244" i="2"/>
  <c r="AL1243" i="2"/>
  <c r="AL1242" i="2"/>
  <c r="AL1241" i="2"/>
  <c r="AL1240" i="2"/>
  <c r="AL1239" i="2"/>
  <c r="AL1238" i="2"/>
  <c r="AL1237" i="2"/>
  <c r="AL1236" i="2"/>
  <c r="AL1235" i="2"/>
  <c r="AL1234" i="2"/>
  <c r="AL1233" i="2"/>
  <c r="AL1232" i="2"/>
  <c r="AL1231" i="2"/>
  <c r="AL1230" i="2"/>
  <c r="AL1229" i="2"/>
  <c r="AL1228" i="2"/>
  <c r="AL1227" i="2"/>
  <c r="AL1226" i="2"/>
  <c r="AL1225" i="2"/>
  <c r="AL1224" i="2"/>
  <c r="AL1223" i="2"/>
  <c r="AL1222" i="2"/>
  <c r="AL1221" i="2"/>
  <c r="AL1220" i="2"/>
  <c r="AL1219" i="2"/>
  <c r="AL1218" i="2"/>
  <c r="AL1217" i="2"/>
  <c r="AL1216" i="2"/>
  <c r="AL1215" i="2"/>
  <c r="AL1214" i="2"/>
  <c r="AL1213" i="2"/>
  <c r="AL1212" i="2"/>
  <c r="AL1211" i="2"/>
  <c r="AL1210" i="2"/>
  <c r="AL1209" i="2"/>
  <c r="AL1208" i="2"/>
  <c r="AL1207" i="2"/>
  <c r="AL1206" i="2"/>
  <c r="AL1205" i="2"/>
  <c r="AL1204" i="2"/>
  <c r="AL1203" i="2"/>
  <c r="AL1202" i="2"/>
  <c r="AL1201" i="2"/>
  <c r="AL1200" i="2"/>
  <c r="AL1199" i="2"/>
  <c r="AL1198" i="2"/>
  <c r="AL1197" i="2"/>
  <c r="AL1196" i="2"/>
  <c r="AL1195" i="2"/>
  <c r="AL1194" i="2"/>
  <c r="AL1193" i="2"/>
  <c r="AL1192" i="2"/>
  <c r="AL1191" i="2"/>
  <c r="AL1190" i="2"/>
  <c r="AL1189" i="2"/>
  <c r="AL1188" i="2"/>
  <c r="AL1187" i="2"/>
  <c r="AL1186" i="2"/>
  <c r="AL1185" i="2"/>
  <c r="AL1184" i="2"/>
  <c r="AL1183" i="2"/>
  <c r="AL1182" i="2"/>
  <c r="AL1181" i="2"/>
  <c r="AL1180" i="2"/>
  <c r="AL1179" i="2"/>
  <c r="AL1178" i="2"/>
  <c r="AL1177" i="2"/>
  <c r="AL1176" i="2"/>
  <c r="AL1175" i="2"/>
  <c r="AL1174" i="2"/>
  <c r="AL1173" i="2"/>
  <c r="AL1172" i="2"/>
  <c r="AL1171" i="2"/>
  <c r="AL1170" i="2"/>
  <c r="AL1169" i="2"/>
  <c r="AL1168" i="2"/>
  <c r="AL1167" i="2"/>
  <c r="AL1166" i="2"/>
  <c r="AL1165" i="2"/>
  <c r="AL1164" i="2"/>
  <c r="AL1163" i="2"/>
  <c r="AL1162" i="2"/>
  <c r="AL1161" i="2"/>
  <c r="AL1160" i="2"/>
  <c r="AL1159" i="2"/>
  <c r="AL1158" i="2"/>
  <c r="AL1157" i="2"/>
  <c r="AL1156" i="2"/>
  <c r="AL1155" i="2"/>
  <c r="AL1154" i="2"/>
  <c r="AL1153" i="2"/>
  <c r="AL1152" i="2"/>
  <c r="AL1151" i="2"/>
  <c r="AL1150" i="2"/>
  <c r="AL1149" i="2"/>
  <c r="AL1148" i="2"/>
  <c r="AL1147" i="2"/>
  <c r="AL1146" i="2"/>
  <c r="AL1145" i="2"/>
  <c r="AL1144" i="2"/>
  <c r="AL1143" i="2"/>
  <c r="AL1142" i="2"/>
  <c r="AL1141" i="2"/>
  <c r="AL1140" i="2"/>
  <c r="AL1139" i="2"/>
  <c r="AL1138" i="2"/>
  <c r="AL1137" i="2"/>
  <c r="AL1136" i="2"/>
  <c r="AL1135" i="2"/>
  <c r="AL1134" i="2"/>
  <c r="AL1133" i="2"/>
  <c r="AL1132" i="2"/>
  <c r="AL1131" i="2"/>
  <c r="AL1130" i="2"/>
  <c r="AL1129" i="2"/>
  <c r="AL1128" i="2"/>
  <c r="AL1127" i="2"/>
  <c r="AL1126" i="2"/>
  <c r="AL1125" i="2"/>
  <c r="AL1124" i="2"/>
  <c r="AL1123" i="2"/>
  <c r="AL1122" i="2"/>
  <c r="AL1121" i="2"/>
  <c r="AL1120" i="2"/>
  <c r="AL1119" i="2"/>
  <c r="AL1118" i="2"/>
  <c r="AL1117" i="2"/>
  <c r="AL1116" i="2"/>
  <c r="AL1115" i="2"/>
  <c r="AL1114" i="2"/>
  <c r="AL1113" i="2"/>
  <c r="AL1112" i="2"/>
  <c r="AL1111" i="2"/>
  <c r="AL1110" i="2"/>
  <c r="AL1109" i="2"/>
  <c r="AL1108" i="2"/>
  <c r="AL1107" i="2"/>
  <c r="AL1106" i="2"/>
  <c r="AL1105" i="2"/>
  <c r="AL1104" i="2"/>
  <c r="AL1103" i="2"/>
  <c r="AL1102" i="2"/>
  <c r="AL1101" i="2"/>
  <c r="AL1100" i="2"/>
  <c r="AL1099" i="2"/>
  <c r="AL1098" i="2"/>
  <c r="AL1097" i="2"/>
  <c r="AL1096" i="2"/>
  <c r="AL1095" i="2"/>
  <c r="AL1094" i="2"/>
  <c r="AL1093" i="2"/>
  <c r="AL1092" i="2"/>
  <c r="AL1091" i="2"/>
  <c r="AL1090" i="2"/>
  <c r="AL1089" i="2"/>
  <c r="AL1088" i="2"/>
  <c r="AL1087" i="2"/>
  <c r="AL1086" i="2"/>
  <c r="AL1085" i="2"/>
  <c r="AL1084" i="2"/>
  <c r="AL1083" i="2"/>
  <c r="AL1082" i="2"/>
  <c r="AL1081" i="2"/>
  <c r="AL1080" i="2"/>
  <c r="AL1079" i="2"/>
  <c r="AL1078" i="2"/>
  <c r="AL1077" i="2"/>
  <c r="AL1076" i="2"/>
  <c r="AL1075" i="2"/>
  <c r="AL1074" i="2"/>
  <c r="AL1073" i="2"/>
  <c r="AL1072" i="2"/>
  <c r="AL1071" i="2"/>
  <c r="AL1070" i="2"/>
  <c r="AL1069" i="2"/>
  <c r="AL1068" i="2"/>
  <c r="AL1067" i="2"/>
  <c r="AL1066" i="2"/>
  <c r="AL1065" i="2"/>
  <c r="AL1064" i="2"/>
  <c r="AL1063" i="2"/>
  <c r="AL1062" i="2"/>
  <c r="AL1061" i="2"/>
  <c r="AL1060" i="2"/>
  <c r="AL1059" i="2"/>
  <c r="AL1058" i="2"/>
  <c r="AL1057" i="2"/>
  <c r="AL1056" i="2"/>
  <c r="AL1055" i="2"/>
  <c r="AL1054" i="2"/>
  <c r="AL1053" i="2"/>
  <c r="AL1052" i="2"/>
  <c r="AL1051" i="2"/>
  <c r="AL1050" i="2"/>
  <c r="AL1049" i="2"/>
  <c r="AL1048" i="2"/>
  <c r="AL1047" i="2"/>
  <c r="AL1046" i="2"/>
  <c r="AL1045" i="2"/>
  <c r="AL1044" i="2"/>
  <c r="AL1043" i="2"/>
  <c r="AL1042" i="2"/>
  <c r="AL1041" i="2"/>
  <c r="AL1040" i="2"/>
  <c r="AL1039" i="2"/>
  <c r="AL1038" i="2"/>
  <c r="AL1037" i="2"/>
  <c r="AL1036" i="2"/>
  <c r="AL1035" i="2"/>
  <c r="AL1034" i="2"/>
  <c r="AL1033" i="2"/>
  <c r="AL1032" i="2"/>
  <c r="AL1031" i="2"/>
  <c r="AL1030" i="2"/>
  <c r="AL1029" i="2"/>
  <c r="AL1028" i="2"/>
  <c r="AL1027" i="2"/>
  <c r="AL1026" i="2"/>
  <c r="AL1025" i="2"/>
  <c r="AL1024" i="2"/>
  <c r="AL1023" i="2"/>
  <c r="AL1022" i="2"/>
  <c r="AL1021" i="2"/>
  <c r="AL1020" i="2"/>
  <c r="AL1019" i="2"/>
  <c r="AL1018" i="2"/>
  <c r="AL1017" i="2"/>
  <c r="AL1016" i="2"/>
  <c r="AL1015" i="2"/>
  <c r="AL1014" i="2"/>
  <c r="AL1013" i="2"/>
  <c r="AL1012" i="2"/>
  <c r="AL1011" i="2"/>
  <c r="AL1010" i="2"/>
  <c r="AL1009" i="2"/>
  <c r="AL1008" i="2"/>
  <c r="AL1007" i="2"/>
  <c r="AL1006" i="2"/>
  <c r="AL1005" i="2"/>
  <c r="AL1004" i="2"/>
  <c r="AL1003" i="2"/>
  <c r="AL1002" i="2"/>
  <c r="AL1001" i="2"/>
  <c r="AL1000" i="2"/>
  <c r="AL999" i="2"/>
  <c r="AL998" i="2"/>
  <c r="AL997" i="2"/>
  <c r="AL996" i="2"/>
  <c r="AL995" i="2"/>
  <c r="AL994" i="2"/>
  <c r="AL993" i="2"/>
  <c r="AL992" i="2"/>
  <c r="AL991" i="2"/>
  <c r="AL990" i="2"/>
  <c r="AL989" i="2"/>
  <c r="AL988" i="2"/>
  <c r="AL987" i="2"/>
  <c r="AL986" i="2"/>
  <c r="AL985" i="2"/>
  <c r="AL984" i="2"/>
  <c r="AL983" i="2"/>
  <c r="AL982" i="2"/>
  <c r="AL981" i="2"/>
  <c r="AL980" i="2"/>
  <c r="AL979" i="2"/>
  <c r="AL978" i="2"/>
  <c r="AL977" i="2"/>
  <c r="AL976" i="2"/>
  <c r="AL975" i="2"/>
  <c r="AL974" i="2"/>
  <c r="AL973" i="2"/>
  <c r="AL972" i="2"/>
  <c r="AL971" i="2"/>
  <c r="AL970" i="2"/>
  <c r="AL969" i="2"/>
  <c r="AL968" i="2"/>
  <c r="AL967" i="2"/>
  <c r="AL966" i="2"/>
  <c r="AL965" i="2"/>
  <c r="AL964" i="2"/>
  <c r="AL963" i="2"/>
  <c r="AL962" i="2"/>
  <c r="AL961" i="2"/>
  <c r="AL960" i="2"/>
  <c r="AL959" i="2"/>
  <c r="AL958" i="2"/>
  <c r="AL957" i="2"/>
  <c r="AL956" i="2"/>
  <c r="AL955" i="2"/>
  <c r="AL954" i="2"/>
  <c r="AL953" i="2"/>
  <c r="AL952" i="2"/>
  <c r="AL951" i="2"/>
  <c r="AL950" i="2"/>
  <c r="AL949" i="2"/>
  <c r="AL948" i="2"/>
  <c r="AL947" i="2"/>
  <c r="AL946" i="2"/>
  <c r="AL945" i="2"/>
  <c r="AL944" i="2"/>
  <c r="AL943" i="2"/>
  <c r="AL942" i="2"/>
  <c r="AL941" i="2"/>
  <c r="AL940" i="2"/>
  <c r="AL939" i="2"/>
  <c r="AL938" i="2"/>
  <c r="AL937" i="2"/>
  <c r="AL936" i="2"/>
  <c r="AL935" i="2"/>
  <c r="AL934" i="2"/>
  <c r="AL933" i="2"/>
  <c r="AL932" i="2"/>
  <c r="AL931" i="2"/>
  <c r="AL930" i="2"/>
  <c r="AL929" i="2"/>
  <c r="AL928" i="2"/>
  <c r="AL927" i="2"/>
  <c r="AL926" i="2"/>
  <c r="AL925" i="2"/>
  <c r="AL924" i="2"/>
  <c r="AL923" i="2"/>
  <c r="AL922" i="2"/>
  <c r="AL921" i="2"/>
  <c r="AL920" i="2"/>
  <c r="AL919" i="2"/>
  <c r="AL918" i="2"/>
  <c r="AL917" i="2"/>
  <c r="AL916" i="2"/>
  <c r="AL915" i="2"/>
  <c r="AL914" i="2"/>
  <c r="AL913" i="2"/>
  <c r="AL912" i="2"/>
  <c r="AL911" i="2"/>
  <c r="AL910" i="2"/>
  <c r="AL909" i="2"/>
  <c r="AL908" i="2"/>
  <c r="AL907" i="2"/>
  <c r="AL906" i="2"/>
  <c r="AL905" i="2"/>
  <c r="AL904" i="2"/>
  <c r="AL903" i="2"/>
  <c r="AL902" i="2"/>
  <c r="AL901" i="2"/>
  <c r="AL900" i="2"/>
  <c r="AL899" i="2"/>
  <c r="AL898" i="2"/>
  <c r="AL897" i="2"/>
  <c r="AL896" i="2"/>
  <c r="AL895" i="2"/>
  <c r="AL894" i="2"/>
  <c r="AL893" i="2"/>
  <c r="AL892" i="2"/>
  <c r="AL891" i="2"/>
  <c r="AL890" i="2"/>
  <c r="AL889" i="2"/>
  <c r="AL888" i="2"/>
  <c r="AL887" i="2"/>
  <c r="AL886" i="2"/>
  <c r="AL885" i="2"/>
  <c r="AL884" i="2"/>
  <c r="AL883" i="2"/>
  <c r="AL882" i="2"/>
  <c r="AL881" i="2"/>
  <c r="AL880" i="2"/>
  <c r="AL879" i="2"/>
  <c r="AL878" i="2"/>
  <c r="AL877" i="2"/>
  <c r="AL876" i="2"/>
  <c r="AL875" i="2"/>
  <c r="AL874" i="2"/>
  <c r="AL873" i="2"/>
  <c r="AL872" i="2"/>
  <c r="AL871" i="2"/>
  <c r="AL870" i="2"/>
  <c r="AL869" i="2"/>
  <c r="AL868" i="2"/>
  <c r="AL867" i="2"/>
  <c r="AL866" i="2"/>
  <c r="AL865" i="2"/>
  <c r="AL864" i="2"/>
  <c r="AL863" i="2"/>
  <c r="AL862" i="2"/>
  <c r="AL861" i="2"/>
  <c r="AL860" i="2"/>
  <c r="AL859" i="2"/>
  <c r="AL858" i="2"/>
  <c r="AL857" i="2"/>
  <c r="AL856" i="2"/>
  <c r="AL855" i="2"/>
  <c r="AL854" i="2"/>
  <c r="AL853" i="2"/>
  <c r="AL852" i="2"/>
  <c r="AL851" i="2"/>
  <c r="AL850" i="2"/>
  <c r="AL849" i="2"/>
  <c r="AL848" i="2"/>
  <c r="AL847" i="2"/>
  <c r="AL846" i="2"/>
  <c r="AL845" i="2"/>
  <c r="AL844" i="2"/>
  <c r="AL843" i="2"/>
  <c r="AL842" i="2"/>
  <c r="AL841" i="2"/>
  <c r="AL840" i="2"/>
  <c r="AL839" i="2"/>
  <c r="AL838" i="2"/>
  <c r="AL837" i="2"/>
  <c r="AL836" i="2"/>
  <c r="AL835" i="2"/>
  <c r="AL834" i="2"/>
  <c r="AL833" i="2"/>
  <c r="AL832" i="2"/>
  <c r="AL831" i="2"/>
  <c r="AL830" i="2"/>
  <c r="AL829" i="2"/>
  <c r="AL828" i="2"/>
  <c r="AL827" i="2"/>
  <c r="AL826" i="2"/>
  <c r="AL825" i="2"/>
  <c r="AL824" i="2"/>
  <c r="AL823" i="2"/>
  <c r="AL822" i="2"/>
  <c r="AL821" i="2"/>
  <c r="AL820" i="2"/>
  <c r="AL819" i="2"/>
  <c r="AL818" i="2"/>
  <c r="AL817" i="2"/>
  <c r="AL816" i="2"/>
  <c r="AL815" i="2"/>
  <c r="AL814" i="2"/>
  <c r="AL813" i="2"/>
  <c r="AL812" i="2"/>
  <c r="AL811" i="2"/>
  <c r="AL810" i="2"/>
  <c r="AL809" i="2"/>
  <c r="AL808" i="2"/>
  <c r="AL807" i="2"/>
  <c r="AL806" i="2"/>
  <c r="AL805" i="2"/>
  <c r="AL804" i="2"/>
  <c r="AL803" i="2"/>
  <c r="AL802" i="2"/>
  <c r="AL801" i="2"/>
  <c r="AL800" i="2"/>
  <c r="AL799" i="2"/>
  <c r="AL798" i="2"/>
  <c r="AL797" i="2"/>
  <c r="AL796" i="2"/>
  <c r="AL795" i="2"/>
  <c r="AL794" i="2"/>
  <c r="AL793" i="2"/>
  <c r="AL792" i="2"/>
  <c r="AL791" i="2"/>
  <c r="AL790" i="2"/>
  <c r="AL789" i="2"/>
  <c r="AL788" i="2"/>
  <c r="AL787" i="2"/>
  <c r="AL786" i="2"/>
  <c r="AL785" i="2"/>
  <c r="AL784" i="2"/>
  <c r="AL783" i="2"/>
  <c r="AL782" i="2"/>
  <c r="AL781" i="2"/>
  <c r="AL780" i="2"/>
  <c r="AL779" i="2"/>
  <c r="AL778" i="2"/>
  <c r="AL777" i="2"/>
  <c r="AL776" i="2"/>
  <c r="AL775" i="2"/>
  <c r="AL774" i="2"/>
  <c r="AL773" i="2"/>
  <c r="AL772" i="2"/>
  <c r="AL771" i="2"/>
  <c r="AL770" i="2"/>
  <c r="AL769" i="2"/>
  <c r="AL768" i="2"/>
  <c r="AL767" i="2"/>
  <c r="AL766" i="2"/>
  <c r="AL765" i="2"/>
  <c r="AL764" i="2"/>
  <c r="AL763" i="2"/>
  <c r="AL762" i="2"/>
  <c r="AL761" i="2"/>
  <c r="AL760" i="2"/>
  <c r="AL759" i="2"/>
  <c r="AL758" i="2"/>
  <c r="AL757" i="2"/>
  <c r="AL756" i="2"/>
  <c r="AL755" i="2"/>
  <c r="AL754" i="2"/>
  <c r="AL753" i="2"/>
  <c r="AL752" i="2"/>
  <c r="AL751" i="2"/>
  <c r="AL750" i="2"/>
  <c r="AL749" i="2"/>
  <c r="AL748" i="2"/>
  <c r="AL747" i="2"/>
  <c r="AL746" i="2"/>
  <c r="AL745" i="2"/>
  <c r="AL744" i="2"/>
  <c r="AL743" i="2"/>
  <c r="AL742" i="2"/>
  <c r="AL741" i="2"/>
  <c r="AL740" i="2"/>
  <c r="AL739" i="2"/>
  <c r="AL738" i="2"/>
  <c r="AL737" i="2"/>
  <c r="AL736" i="2"/>
  <c r="AL735" i="2"/>
  <c r="AL734" i="2"/>
  <c r="AL733" i="2"/>
  <c r="AL732" i="2"/>
  <c r="AL731" i="2"/>
  <c r="AL730" i="2"/>
  <c r="AL729" i="2"/>
  <c r="AL728" i="2"/>
  <c r="AL727" i="2"/>
  <c r="AL726" i="2"/>
  <c r="AL725" i="2"/>
  <c r="AL724" i="2"/>
  <c r="AL723" i="2"/>
  <c r="AL722" i="2"/>
  <c r="AL721" i="2"/>
  <c r="AL720" i="2"/>
  <c r="AL719" i="2"/>
  <c r="AL718" i="2"/>
  <c r="AL717" i="2"/>
  <c r="AL716" i="2"/>
  <c r="AL715" i="2"/>
  <c r="AL714" i="2"/>
  <c r="AL713" i="2"/>
  <c r="AL712" i="2"/>
  <c r="AL711" i="2"/>
  <c r="AL710" i="2"/>
  <c r="AL709" i="2"/>
  <c r="AL708" i="2"/>
  <c r="AL707" i="2"/>
  <c r="AL706" i="2"/>
  <c r="AL705" i="2"/>
  <c r="AL704" i="2"/>
  <c r="AL703" i="2"/>
  <c r="AL702" i="2"/>
  <c r="AL701" i="2"/>
  <c r="AL700" i="2"/>
  <c r="AL699" i="2"/>
  <c r="AL698" i="2"/>
  <c r="AL697" i="2"/>
  <c r="AL696" i="2"/>
  <c r="AL695" i="2"/>
  <c r="AL694" i="2"/>
  <c r="AL693" i="2"/>
  <c r="AL692" i="2"/>
  <c r="AL691" i="2"/>
  <c r="AL690" i="2"/>
  <c r="AL689" i="2"/>
  <c r="AL688" i="2"/>
  <c r="AL687" i="2"/>
  <c r="AL686" i="2"/>
  <c r="AL685" i="2"/>
  <c r="AL684" i="2"/>
  <c r="AL683" i="2"/>
  <c r="AL682" i="2"/>
  <c r="AL681" i="2"/>
  <c r="AL680" i="2"/>
  <c r="AL679" i="2"/>
  <c r="AL678" i="2"/>
  <c r="AL677" i="2"/>
  <c r="AL676" i="2"/>
  <c r="AL675" i="2"/>
  <c r="AL674" i="2"/>
  <c r="AL673" i="2"/>
  <c r="AL672" i="2"/>
  <c r="AL671" i="2"/>
  <c r="AL670" i="2"/>
  <c r="AL669" i="2"/>
  <c r="AL668" i="2"/>
  <c r="AL667" i="2"/>
  <c r="AL666" i="2"/>
  <c r="AL665" i="2"/>
  <c r="AL664" i="2"/>
  <c r="AL663" i="2"/>
  <c r="AL662" i="2"/>
  <c r="AL661" i="2"/>
  <c r="AL660" i="2"/>
  <c r="AL659" i="2"/>
  <c r="AL658" i="2"/>
  <c r="AL657" i="2"/>
  <c r="AL656" i="2"/>
  <c r="AL655" i="2"/>
  <c r="AL654" i="2"/>
  <c r="AL653" i="2"/>
  <c r="AL652" i="2"/>
  <c r="AL651" i="2"/>
  <c r="AL650" i="2"/>
  <c r="AL649" i="2"/>
  <c r="AL648" i="2"/>
  <c r="AL647" i="2"/>
  <c r="AL646" i="2"/>
  <c r="AL645" i="2"/>
  <c r="AL644" i="2"/>
  <c r="AL643" i="2"/>
  <c r="AL642" i="2"/>
  <c r="AL641" i="2"/>
  <c r="AL640" i="2"/>
  <c r="AL639" i="2"/>
  <c r="AL638" i="2"/>
  <c r="AL637" i="2"/>
  <c r="AL636" i="2"/>
  <c r="AL635" i="2"/>
  <c r="AL634" i="2"/>
  <c r="AL633" i="2"/>
  <c r="AL632" i="2"/>
  <c r="AL631" i="2"/>
  <c r="AL630" i="2"/>
  <c r="AL629" i="2"/>
  <c r="AL628" i="2"/>
  <c r="AL627" i="2"/>
  <c r="AL626" i="2"/>
  <c r="AL625" i="2"/>
  <c r="AL624" i="2"/>
  <c r="AL623" i="2"/>
  <c r="AL622" i="2"/>
  <c r="AL621" i="2"/>
  <c r="AL620" i="2"/>
  <c r="AL619" i="2"/>
  <c r="AL618" i="2"/>
  <c r="AL617" i="2"/>
  <c r="AL616" i="2"/>
  <c r="AL615" i="2"/>
  <c r="AL614" i="2"/>
  <c r="AL613" i="2"/>
  <c r="AL612" i="2"/>
  <c r="AL611" i="2"/>
  <c r="AL610" i="2"/>
  <c r="AL609" i="2"/>
  <c r="AL608" i="2"/>
  <c r="AL607" i="2"/>
  <c r="AL606" i="2"/>
  <c r="AL605" i="2"/>
  <c r="AL604" i="2"/>
  <c r="AL603" i="2"/>
  <c r="AL602" i="2"/>
  <c r="AL601" i="2"/>
  <c r="AL600" i="2"/>
  <c r="AL599" i="2"/>
  <c r="AL598" i="2"/>
  <c r="AL597" i="2"/>
  <c r="AL596" i="2"/>
  <c r="AL595" i="2"/>
  <c r="AL594" i="2"/>
  <c r="AL593" i="2"/>
  <c r="AL592" i="2"/>
  <c r="AL591" i="2"/>
  <c r="AL590" i="2"/>
  <c r="AL589" i="2"/>
  <c r="AL588" i="2"/>
  <c r="AL587" i="2"/>
  <c r="AL586" i="2"/>
  <c r="AL585" i="2"/>
  <c r="AL584" i="2"/>
  <c r="AL583" i="2"/>
  <c r="AL582" i="2"/>
  <c r="AL581" i="2"/>
  <c r="AL580" i="2"/>
  <c r="AL579" i="2"/>
  <c r="AL578" i="2"/>
  <c r="AL577" i="2"/>
  <c r="AL576" i="2"/>
  <c r="AL575" i="2"/>
  <c r="AL574" i="2"/>
  <c r="AL573" i="2"/>
  <c r="AL572" i="2"/>
  <c r="AL571" i="2"/>
  <c r="AL570" i="2"/>
  <c r="AL569" i="2"/>
  <c r="AL568" i="2"/>
  <c r="AL567" i="2"/>
  <c r="AL566" i="2"/>
  <c r="AL565" i="2"/>
  <c r="AL564" i="2"/>
  <c r="AL563" i="2"/>
  <c r="AL562" i="2"/>
  <c r="AL561" i="2"/>
  <c r="AL560" i="2"/>
  <c r="AL559" i="2"/>
  <c r="AL558" i="2"/>
  <c r="AL557" i="2"/>
  <c r="AL556" i="2"/>
  <c r="AL555" i="2"/>
  <c r="AL554" i="2"/>
  <c r="AL553" i="2"/>
  <c r="AL552" i="2"/>
  <c r="AL551" i="2"/>
  <c r="AL550" i="2"/>
  <c r="AL549" i="2"/>
  <c r="AL548" i="2"/>
  <c r="AL547" i="2"/>
  <c r="AL546" i="2"/>
  <c r="AL545" i="2"/>
  <c r="AL544" i="2"/>
  <c r="AL543" i="2"/>
  <c r="AL542" i="2"/>
  <c r="AL541" i="2"/>
  <c r="AL540" i="2"/>
  <c r="AL539" i="2"/>
  <c r="AL538" i="2"/>
  <c r="AL537" i="2"/>
  <c r="AL536" i="2"/>
  <c r="AL535" i="2"/>
  <c r="AL534" i="2"/>
  <c r="AL533" i="2"/>
  <c r="AL532" i="2"/>
  <c r="AL531" i="2"/>
  <c r="AL530" i="2"/>
  <c r="AL529" i="2"/>
  <c r="AL528" i="2"/>
  <c r="AL527" i="2"/>
  <c r="AL526" i="2"/>
  <c r="AL525" i="2"/>
  <c r="AL524" i="2"/>
  <c r="AL523" i="2"/>
  <c r="AL522" i="2"/>
  <c r="AL521" i="2"/>
  <c r="AL520" i="2"/>
  <c r="AL519" i="2"/>
  <c r="AL518" i="2"/>
  <c r="AL517" i="2"/>
  <c r="AL516" i="2"/>
  <c r="AL515" i="2"/>
  <c r="AL514" i="2"/>
  <c r="AL513" i="2"/>
  <c r="AL512" i="2"/>
  <c r="AL511" i="2"/>
  <c r="AL510" i="2"/>
  <c r="AL509" i="2"/>
  <c r="AL508" i="2"/>
  <c r="AL507" i="2"/>
  <c r="AL506" i="2"/>
  <c r="AL505" i="2"/>
  <c r="AL504" i="2"/>
  <c r="AL503" i="2"/>
  <c r="AL502" i="2"/>
  <c r="AL501" i="2"/>
  <c r="AL500" i="2"/>
  <c r="AL499" i="2"/>
  <c r="AL498" i="2"/>
  <c r="AL497" i="2"/>
  <c r="AL496" i="2"/>
  <c r="AL495" i="2"/>
  <c r="AL494" i="2"/>
  <c r="AL493" i="2"/>
  <c r="AL492" i="2"/>
  <c r="AL491" i="2"/>
  <c r="AL490" i="2"/>
  <c r="AL489" i="2"/>
  <c r="AL488" i="2"/>
  <c r="AL487" i="2"/>
  <c r="AL486" i="2"/>
  <c r="AL485" i="2"/>
  <c r="AL484" i="2"/>
  <c r="AL483" i="2"/>
  <c r="AL482" i="2"/>
  <c r="AL481" i="2"/>
  <c r="AL480" i="2"/>
  <c r="AL479" i="2"/>
  <c r="AL478" i="2"/>
  <c r="AL477" i="2"/>
  <c r="AL476" i="2"/>
  <c r="AL475" i="2"/>
  <c r="AL474" i="2"/>
  <c r="AL473" i="2"/>
  <c r="AL472" i="2"/>
  <c r="AL471" i="2"/>
  <c r="AL470" i="2"/>
  <c r="AL469" i="2"/>
  <c r="AL468" i="2"/>
  <c r="AL467" i="2"/>
  <c r="AL466" i="2"/>
  <c r="AL465" i="2"/>
  <c r="AL464" i="2"/>
  <c r="AL463" i="2"/>
  <c r="AL462" i="2"/>
  <c r="AL461" i="2"/>
  <c r="AL460" i="2"/>
  <c r="AL459" i="2"/>
  <c r="AL458" i="2"/>
  <c r="AL457" i="2"/>
  <c r="AL456" i="2"/>
  <c r="AL455" i="2"/>
  <c r="AL454" i="2"/>
  <c r="AL453" i="2"/>
  <c r="AL452" i="2"/>
  <c r="AL451" i="2"/>
  <c r="AL450" i="2"/>
  <c r="AL449" i="2"/>
  <c r="AL448" i="2"/>
  <c r="AL447" i="2"/>
  <c r="AL446" i="2"/>
  <c r="AL445" i="2"/>
  <c r="AL444" i="2"/>
  <c r="AL443" i="2"/>
  <c r="AL442" i="2"/>
  <c r="AL441" i="2"/>
  <c r="AL440" i="2"/>
  <c r="AL439" i="2"/>
  <c r="AL438" i="2"/>
  <c r="AL437" i="2"/>
  <c r="AL436" i="2"/>
  <c r="AL435" i="2"/>
  <c r="AL434" i="2"/>
  <c r="AL433" i="2"/>
  <c r="AL432" i="2"/>
  <c r="AL431" i="2"/>
  <c r="AL430" i="2"/>
  <c r="AL429" i="2"/>
  <c r="AL428" i="2"/>
  <c r="AL427" i="2"/>
  <c r="AL426" i="2"/>
  <c r="AL425" i="2"/>
  <c r="AL424" i="2"/>
  <c r="AL423" i="2"/>
  <c r="AL422" i="2"/>
  <c r="AL421" i="2"/>
  <c r="AL420" i="2"/>
  <c r="AL419" i="2"/>
  <c r="AL418" i="2"/>
  <c r="AL417" i="2"/>
  <c r="AL416" i="2"/>
  <c r="AL415" i="2"/>
  <c r="AL414" i="2"/>
  <c r="AL413" i="2"/>
  <c r="AL412" i="2"/>
  <c r="AL411" i="2"/>
  <c r="AL410" i="2"/>
  <c r="AL409" i="2"/>
  <c r="AL408" i="2"/>
  <c r="AL407" i="2"/>
  <c r="AL406" i="2"/>
  <c r="AL405" i="2"/>
  <c r="AL404" i="2"/>
  <c r="AL403" i="2"/>
  <c r="AL402" i="2"/>
  <c r="AL401" i="2"/>
  <c r="AL400" i="2"/>
  <c r="AL399" i="2"/>
  <c r="AL398" i="2"/>
  <c r="AL397" i="2"/>
  <c r="AL396" i="2"/>
  <c r="AL395" i="2"/>
  <c r="AL394" i="2"/>
  <c r="AL393" i="2"/>
  <c r="AL392" i="2"/>
  <c r="AL391" i="2"/>
  <c r="AL390" i="2"/>
  <c r="AL389" i="2"/>
  <c r="AL388" i="2"/>
  <c r="AL387" i="2"/>
  <c r="AL386" i="2"/>
  <c r="AL385" i="2"/>
  <c r="AL384" i="2"/>
  <c r="AL383" i="2"/>
  <c r="AL382" i="2"/>
  <c r="AL381" i="2"/>
  <c r="AL380" i="2"/>
  <c r="AL379" i="2"/>
  <c r="AL378" i="2"/>
  <c r="AL377" i="2"/>
  <c r="AL376" i="2"/>
  <c r="AL375" i="2"/>
  <c r="AL374" i="2"/>
  <c r="AL373" i="2"/>
  <c r="AL372" i="2"/>
  <c r="AL371" i="2"/>
  <c r="AL370" i="2"/>
  <c r="AL369" i="2"/>
  <c r="AL368" i="2"/>
  <c r="AL367" i="2"/>
  <c r="AL366" i="2"/>
  <c r="AL365" i="2"/>
  <c r="AL364" i="2"/>
  <c r="AL363" i="2"/>
  <c r="AL362" i="2"/>
  <c r="AL361" i="2"/>
  <c r="AL360" i="2"/>
  <c r="AL359" i="2"/>
  <c r="AL358" i="2"/>
  <c r="AL357" i="2"/>
  <c r="AL356" i="2"/>
  <c r="AL355" i="2"/>
  <c r="AL354" i="2"/>
  <c r="AL353" i="2"/>
  <c r="AL352" i="2"/>
  <c r="AL351" i="2"/>
  <c r="AL350" i="2"/>
  <c r="AL349" i="2"/>
  <c r="AL348" i="2"/>
  <c r="AL347" i="2"/>
  <c r="AL346" i="2"/>
  <c r="AL345" i="2"/>
  <c r="AL344" i="2"/>
  <c r="AL343" i="2"/>
  <c r="AL342" i="2"/>
  <c r="AL341" i="2"/>
  <c r="AL340" i="2"/>
  <c r="AL339" i="2"/>
  <c r="AL338" i="2"/>
  <c r="AL337" i="2"/>
  <c r="AL336" i="2"/>
  <c r="AL335" i="2"/>
  <c r="AL334" i="2"/>
  <c r="AL333" i="2"/>
  <c r="AL332" i="2"/>
  <c r="AL331" i="2"/>
  <c r="AL330" i="2"/>
  <c r="AL329" i="2"/>
  <c r="AL328" i="2"/>
  <c r="AL327" i="2"/>
  <c r="AL326" i="2"/>
  <c r="AL325" i="2"/>
  <c r="AL324" i="2"/>
  <c r="AL323" i="2"/>
  <c r="AL322" i="2"/>
  <c r="AL321" i="2"/>
  <c r="AL320" i="2"/>
  <c r="AL319" i="2"/>
  <c r="AL318" i="2"/>
  <c r="AL317" i="2"/>
  <c r="AL316" i="2"/>
  <c r="AL315" i="2"/>
  <c r="AL314" i="2"/>
  <c r="AL313" i="2"/>
  <c r="AL312" i="2"/>
  <c r="AL311" i="2"/>
  <c r="AL310" i="2"/>
  <c r="AL309" i="2"/>
  <c r="AL308" i="2"/>
  <c r="AL307" i="2"/>
  <c r="AL306" i="2"/>
  <c r="AL305" i="2"/>
  <c r="AL304" i="2"/>
  <c r="AL303" i="2"/>
  <c r="AL302" i="2"/>
  <c r="AL301" i="2"/>
  <c r="AL300" i="2"/>
  <c r="AL299" i="2"/>
  <c r="AL298" i="2"/>
  <c r="AL297" i="2"/>
  <c r="AL296" i="2"/>
  <c r="AL295" i="2"/>
  <c r="AL294" i="2"/>
  <c r="AL293" i="2"/>
  <c r="AL292" i="2"/>
  <c r="AL291" i="2"/>
  <c r="AL290" i="2"/>
  <c r="AL289" i="2"/>
  <c r="AL288" i="2"/>
  <c r="AL287" i="2"/>
  <c r="AL286" i="2"/>
  <c r="AL285" i="2"/>
  <c r="AL284" i="2"/>
  <c r="AL283" i="2"/>
  <c r="AL282" i="2"/>
  <c r="AL281" i="2"/>
  <c r="AL280" i="2"/>
  <c r="AL279" i="2"/>
  <c r="AL278" i="2"/>
  <c r="AL277" i="2"/>
  <c r="AL276" i="2"/>
  <c r="AL275" i="2"/>
  <c r="AL274" i="2"/>
  <c r="AL273" i="2"/>
  <c r="AL272" i="2"/>
  <c r="AL271" i="2"/>
  <c r="AL270" i="2"/>
  <c r="AL269" i="2"/>
  <c r="AL268" i="2"/>
  <c r="AL267" i="2"/>
  <c r="AL266" i="2"/>
  <c r="AL265" i="2"/>
  <c r="AL264" i="2"/>
  <c r="AL263" i="2"/>
  <c r="AL262" i="2"/>
  <c r="AL261" i="2"/>
  <c r="AL260" i="2"/>
  <c r="AL259" i="2"/>
  <c r="AL258" i="2"/>
  <c r="AL257" i="2"/>
  <c r="AL256" i="2"/>
  <c r="AL255" i="2"/>
  <c r="AL254" i="2"/>
  <c r="AL253" i="2"/>
  <c r="AL252" i="2"/>
  <c r="AL251" i="2"/>
  <c r="AL250" i="2"/>
  <c r="AL249" i="2"/>
  <c r="AL248" i="2"/>
  <c r="AL247" i="2"/>
  <c r="AL246" i="2"/>
  <c r="AL245" i="2"/>
  <c r="AL244" i="2"/>
  <c r="AL243" i="2"/>
  <c r="AL242" i="2"/>
  <c r="AL241" i="2"/>
  <c r="AL240" i="2"/>
  <c r="AL239" i="2"/>
  <c r="AL238" i="2"/>
  <c r="AL237" i="2"/>
  <c r="AL236" i="2"/>
  <c r="AL235" i="2"/>
  <c r="AL234" i="2"/>
  <c r="AL233" i="2"/>
  <c r="AL232" i="2"/>
  <c r="AL231" i="2"/>
  <c r="AL230" i="2"/>
  <c r="AL229" i="2"/>
  <c r="AL228" i="2"/>
  <c r="AL227" i="2"/>
  <c r="AL226" i="2"/>
  <c r="AL225" i="2"/>
  <c r="AL224" i="2"/>
  <c r="AL223" i="2"/>
  <c r="AL222" i="2"/>
  <c r="AL221" i="2"/>
  <c r="AL220" i="2"/>
  <c r="AL219" i="2"/>
  <c r="AL218" i="2"/>
  <c r="AL217" i="2"/>
  <c r="AL216" i="2"/>
  <c r="AL215" i="2"/>
  <c r="AL214" i="2"/>
  <c r="AL213" i="2"/>
  <c r="AL212" i="2"/>
  <c r="AL211" i="2"/>
  <c r="AL210" i="2"/>
  <c r="AL209" i="2"/>
  <c r="AL208" i="2"/>
  <c r="AL207" i="2"/>
  <c r="AL206" i="2"/>
  <c r="AL205" i="2"/>
  <c r="AL204" i="2"/>
  <c r="AL203" i="2"/>
  <c r="AL202" i="2"/>
  <c r="AL201" i="2"/>
  <c r="AL200" i="2"/>
  <c r="AL199" i="2"/>
  <c r="AL198" i="2"/>
  <c r="AL197" i="2"/>
  <c r="AL196" i="2"/>
  <c r="AL195" i="2"/>
  <c r="AL194" i="2"/>
  <c r="AL193" i="2"/>
  <c r="AL192" i="2"/>
  <c r="AL191" i="2"/>
  <c r="AL190" i="2"/>
  <c r="AL189" i="2"/>
  <c r="AL188" i="2"/>
  <c r="AL187" i="2"/>
  <c r="AL186" i="2"/>
  <c r="AL185" i="2"/>
  <c r="AL184" i="2"/>
  <c r="AL183" i="2"/>
  <c r="AL182" i="2"/>
  <c r="AL181" i="2"/>
  <c r="AL180" i="2"/>
  <c r="AL179" i="2"/>
  <c r="AL178" i="2"/>
  <c r="AL177" i="2"/>
  <c r="AL176" i="2"/>
  <c r="AL175" i="2"/>
  <c r="AL174" i="2"/>
  <c r="AL173" i="2"/>
  <c r="AL172" i="2"/>
  <c r="AL171" i="2"/>
  <c r="AL170" i="2"/>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L68" i="2"/>
  <c r="AL67" i="2"/>
  <c r="AL66" i="2"/>
  <c r="AL65" i="2"/>
  <c r="AL64" i="2"/>
  <c r="AL63" i="2"/>
  <c r="AL62" i="2"/>
  <c r="AL61" i="2"/>
  <c r="AL60" i="2"/>
  <c r="AL59" i="2"/>
  <c r="AL58" i="2"/>
  <c r="AL57" i="2"/>
  <c r="AL56" i="2"/>
  <c r="AL55" i="2"/>
  <c r="AL54" i="2"/>
  <c r="AL53" i="2"/>
  <c r="AL52" i="2"/>
  <c r="AL51" i="2"/>
  <c r="AL50" i="2"/>
  <c r="AL49" i="2"/>
  <c r="AL48" i="2"/>
  <c r="AL47" i="2"/>
  <c r="AL46" i="2"/>
  <c r="AL45" i="2"/>
  <c r="AL44" i="2"/>
  <c r="AL43" i="2"/>
  <c r="AL42" i="2"/>
  <c r="AL41" i="2"/>
  <c r="AL40" i="2"/>
  <c r="AL39" i="2"/>
  <c r="AL38" i="2"/>
  <c r="AL37" i="2"/>
  <c r="AL36" i="2"/>
  <c r="AL35" i="2"/>
  <c r="AL34" i="2"/>
  <c r="AL33" i="2"/>
  <c r="AL32" i="2"/>
  <c r="AL31" i="2"/>
  <c r="AL30" i="2"/>
  <c r="AL29" i="2"/>
  <c r="AL28" i="2"/>
  <c r="AL27" i="2"/>
  <c r="AL26" i="2"/>
  <c r="AL25" i="2"/>
  <c r="AL24" i="2"/>
  <c r="AL23" i="2"/>
  <c r="AL22" i="2"/>
  <c r="AL21" i="2"/>
  <c r="AL20" i="2"/>
  <c r="AL19" i="2"/>
  <c r="AL18" i="2"/>
  <c r="AL17" i="2"/>
  <c r="AL16" i="2"/>
  <c r="AL15" i="2"/>
  <c r="AL14" i="2"/>
  <c r="AL13" i="2"/>
  <c r="AL12" i="2"/>
  <c r="AL11" i="2"/>
  <c r="AL10" i="2"/>
  <c r="AL9" i="2"/>
  <c r="AL8" i="2"/>
  <c r="AL7" i="2"/>
  <c r="AL6" i="2"/>
  <c r="AL5" i="2"/>
  <c r="AL4" i="2"/>
  <c r="AL3" i="2"/>
  <c r="AG2281" i="2"/>
  <c r="AG2280" i="2"/>
  <c r="AG2279" i="2"/>
  <c r="AG2278" i="2"/>
  <c r="AG2277" i="2"/>
  <c r="AG2276" i="2"/>
  <c r="AG2275" i="2"/>
  <c r="AG2274" i="2"/>
  <c r="AG2273" i="2"/>
  <c r="AG2272" i="2"/>
  <c r="AG2271" i="2"/>
  <c r="AG2270" i="2"/>
  <c r="AG2269" i="2"/>
  <c r="AG2268" i="2"/>
  <c r="AG2267" i="2"/>
  <c r="AG2266" i="2"/>
  <c r="AG2265" i="2"/>
  <c r="AG2264" i="2"/>
  <c r="AG2263" i="2"/>
  <c r="AG2262" i="2"/>
  <c r="AG2261" i="2"/>
  <c r="AG2260" i="2"/>
  <c r="AG2259" i="2"/>
  <c r="AG2258" i="2"/>
  <c r="AG2257" i="2"/>
  <c r="AG2256" i="2"/>
  <c r="AG2255" i="2"/>
  <c r="AG2254" i="2"/>
  <c r="AG2253" i="2"/>
  <c r="AG2252" i="2"/>
  <c r="AG2251" i="2"/>
  <c r="AG2250" i="2"/>
  <c r="AG2249" i="2"/>
  <c r="AG2248" i="2"/>
  <c r="AG2247" i="2"/>
  <c r="AG2246" i="2"/>
  <c r="AG2245" i="2"/>
  <c r="AG2244" i="2"/>
  <c r="AG2243" i="2"/>
  <c r="AG2242" i="2"/>
  <c r="AG2241" i="2"/>
  <c r="AG2240" i="2"/>
  <c r="AG2239" i="2"/>
  <c r="AG2238" i="2"/>
  <c r="AG2237" i="2"/>
  <c r="AG2236" i="2"/>
  <c r="AG2235" i="2"/>
  <c r="AG2234" i="2"/>
  <c r="AG2233" i="2"/>
  <c r="AG2232" i="2"/>
  <c r="AG2231" i="2"/>
  <c r="AG2230" i="2"/>
  <c r="AG2229" i="2"/>
  <c r="AG2228" i="2"/>
  <c r="AG2227" i="2"/>
  <c r="AG2226" i="2"/>
  <c r="AG2225" i="2"/>
  <c r="AG2224" i="2"/>
  <c r="AG2223" i="2"/>
  <c r="AG2222" i="2"/>
  <c r="AG2221" i="2"/>
  <c r="AG2220" i="2"/>
  <c r="AG2219" i="2"/>
  <c r="AG2218" i="2"/>
  <c r="AG2217" i="2"/>
  <c r="AG2216" i="2"/>
  <c r="AG2215" i="2"/>
  <c r="AG2214" i="2"/>
  <c r="AG2213" i="2"/>
  <c r="AG2212" i="2"/>
  <c r="AG2211" i="2"/>
  <c r="AG2210" i="2"/>
  <c r="AG2209" i="2"/>
  <c r="AG2208" i="2"/>
  <c r="AG2207" i="2"/>
  <c r="AG2206" i="2"/>
  <c r="AG2205" i="2"/>
  <c r="AG2204" i="2"/>
  <c r="AG2203" i="2"/>
  <c r="AG2202" i="2"/>
  <c r="AG2201" i="2"/>
  <c r="AG2200" i="2"/>
  <c r="AG2199" i="2"/>
  <c r="AG2198" i="2"/>
  <c r="AG2197" i="2"/>
  <c r="AG2196" i="2"/>
  <c r="AG2195" i="2"/>
  <c r="AG2194" i="2"/>
  <c r="AG2193" i="2"/>
  <c r="AG2192" i="2"/>
  <c r="AG2191" i="2"/>
  <c r="AG2190" i="2"/>
  <c r="AG2189" i="2"/>
  <c r="AG2188" i="2"/>
  <c r="AG2187" i="2"/>
  <c r="AG2186" i="2"/>
  <c r="AG2185" i="2"/>
  <c r="AG2184" i="2"/>
  <c r="AG2183" i="2"/>
  <c r="AG2182" i="2"/>
  <c r="AG2181" i="2"/>
  <c r="AG2180" i="2"/>
  <c r="AG2179" i="2"/>
  <c r="AG2178" i="2"/>
  <c r="AG2177" i="2"/>
  <c r="AG2176" i="2"/>
  <c r="AG2175" i="2"/>
  <c r="AG2174" i="2"/>
  <c r="AG2173" i="2"/>
  <c r="AG2172" i="2"/>
  <c r="AG2171" i="2"/>
  <c r="AG2170" i="2"/>
  <c r="AG2169" i="2"/>
  <c r="AG2168" i="2"/>
  <c r="AG2167" i="2"/>
  <c r="AG2166" i="2"/>
  <c r="AG2165" i="2"/>
  <c r="AG2164" i="2"/>
  <c r="AG2163" i="2"/>
  <c r="AG2162" i="2"/>
  <c r="AG2161" i="2"/>
  <c r="AG2160" i="2"/>
  <c r="AG2159" i="2"/>
  <c r="AG2158" i="2"/>
  <c r="AG2157" i="2"/>
  <c r="AG2156" i="2"/>
  <c r="AG2155" i="2"/>
  <c r="AG2154" i="2"/>
  <c r="AG2153" i="2"/>
  <c r="AG2152" i="2"/>
  <c r="AG2151" i="2"/>
  <c r="AG2150" i="2"/>
  <c r="AG2149" i="2"/>
  <c r="AG2148" i="2"/>
  <c r="AG2147" i="2"/>
  <c r="AG2146" i="2"/>
  <c r="AG2145" i="2"/>
  <c r="AG2144" i="2"/>
  <c r="AG2143" i="2"/>
  <c r="AG2142" i="2"/>
  <c r="AG2141" i="2"/>
  <c r="AG2140" i="2"/>
  <c r="AG2139" i="2"/>
  <c r="AG2138" i="2"/>
  <c r="AG2137" i="2"/>
  <c r="AG2136" i="2"/>
  <c r="AG2135" i="2"/>
  <c r="AG2134" i="2"/>
  <c r="AG2133" i="2"/>
  <c r="AG2132" i="2"/>
  <c r="AG2131" i="2"/>
  <c r="AG2130" i="2"/>
  <c r="AG2129" i="2"/>
  <c r="AG2128" i="2"/>
  <c r="AG2127" i="2"/>
  <c r="AG2126" i="2"/>
  <c r="AG2125" i="2"/>
  <c r="AG2124" i="2"/>
  <c r="AG2123" i="2"/>
  <c r="AG2122" i="2"/>
  <c r="AG2121" i="2"/>
  <c r="AG2120" i="2"/>
  <c r="AG2119" i="2"/>
  <c r="AG2118" i="2"/>
  <c r="AG2117" i="2"/>
  <c r="AG2116" i="2"/>
  <c r="AG2115" i="2"/>
  <c r="AG2114" i="2"/>
  <c r="AG2113" i="2"/>
  <c r="AG2112" i="2"/>
  <c r="AG2111" i="2"/>
  <c r="AG2110" i="2"/>
  <c r="AG2109" i="2"/>
  <c r="AG2108" i="2"/>
  <c r="AG2107" i="2"/>
  <c r="AG2106" i="2"/>
  <c r="AG2105" i="2"/>
  <c r="AG2104" i="2"/>
  <c r="AG2103" i="2"/>
  <c r="AG2102" i="2"/>
  <c r="AG2101" i="2"/>
  <c r="AG2100" i="2"/>
  <c r="AG2099" i="2"/>
  <c r="AG2098" i="2"/>
  <c r="AG2097" i="2"/>
  <c r="AG2096" i="2"/>
  <c r="AG2095" i="2"/>
  <c r="AG2094" i="2"/>
  <c r="AG2093" i="2"/>
  <c r="AG2092" i="2"/>
  <c r="AG2091" i="2"/>
  <c r="AG2090" i="2"/>
  <c r="AG2089" i="2"/>
  <c r="AG2088" i="2"/>
  <c r="AG2087" i="2"/>
  <c r="AG2086" i="2"/>
  <c r="AG2085" i="2"/>
  <c r="AG2084" i="2"/>
  <c r="AG2083" i="2"/>
  <c r="AG2082" i="2"/>
  <c r="AG2081" i="2"/>
  <c r="AG2080" i="2"/>
  <c r="AG2079" i="2"/>
  <c r="AG2078" i="2"/>
  <c r="AG2077" i="2"/>
  <c r="AG2076" i="2"/>
  <c r="AG2075" i="2"/>
  <c r="AG2074" i="2"/>
  <c r="AG2073" i="2"/>
  <c r="AG2072" i="2"/>
  <c r="AG2071" i="2"/>
  <c r="AG2070" i="2"/>
  <c r="AG2069" i="2"/>
  <c r="AG2068" i="2"/>
  <c r="AG2067" i="2"/>
  <c r="AG2066" i="2"/>
  <c r="AG2065" i="2"/>
  <c r="AG2064" i="2"/>
  <c r="AG2063" i="2"/>
  <c r="AG2062" i="2"/>
  <c r="AG2061" i="2"/>
  <c r="AG2060" i="2"/>
  <c r="AG2059" i="2"/>
  <c r="AG2058" i="2"/>
  <c r="AG2057" i="2"/>
  <c r="AG2056" i="2"/>
  <c r="AG2055" i="2"/>
  <c r="AG2054" i="2"/>
  <c r="AG2053" i="2"/>
  <c r="AG2052" i="2"/>
  <c r="AG2051" i="2"/>
  <c r="AG2050" i="2"/>
  <c r="AG2049" i="2"/>
  <c r="AG2048" i="2"/>
  <c r="AG2047" i="2"/>
  <c r="AG2046" i="2"/>
  <c r="AG2045" i="2"/>
  <c r="AG2044" i="2"/>
  <c r="AG2043" i="2"/>
  <c r="AG2042" i="2"/>
  <c r="AG2041" i="2"/>
  <c r="AG2040" i="2"/>
  <c r="AG2039" i="2"/>
  <c r="AG2038" i="2"/>
  <c r="AG2037" i="2"/>
  <c r="AG2036" i="2"/>
  <c r="AG2035" i="2"/>
  <c r="AG2034" i="2"/>
  <c r="AG2033" i="2"/>
  <c r="AG2032" i="2"/>
  <c r="AG2031" i="2"/>
  <c r="AG2030" i="2"/>
  <c r="AG2029" i="2"/>
  <c r="AG2028" i="2"/>
  <c r="AG2027" i="2"/>
  <c r="AG2026" i="2"/>
  <c r="AG2025" i="2"/>
  <c r="AG2024" i="2"/>
  <c r="AG2023" i="2"/>
  <c r="AG2022" i="2"/>
  <c r="AG2021" i="2"/>
  <c r="AG2020" i="2"/>
  <c r="AG2019" i="2"/>
  <c r="AG2018" i="2"/>
  <c r="AG2017" i="2"/>
  <c r="AG2016" i="2"/>
  <c r="AG2015" i="2"/>
  <c r="AG2014" i="2"/>
  <c r="AG2013" i="2"/>
  <c r="AG2012" i="2"/>
  <c r="AG2011" i="2"/>
  <c r="AG2010" i="2"/>
  <c r="AG2009" i="2"/>
  <c r="AG2008" i="2"/>
  <c r="AG2007" i="2"/>
  <c r="AG2006" i="2"/>
  <c r="AG2005" i="2"/>
  <c r="AG2004" i="2"/>
  <c r="AG2003" i="2"/>
  <c r="AG2002" i="2"/>
  <c r="AG2001" i="2"/>
  <c r="AG2000" i="2"/>
  <c r="AG1999" i="2"/>
  <c r="AG1998" i="2"/>
  <c r="AG1997" i="2"/>
  <c r="AG1996" i="2"/>
  <c r="AG1995" i="2"/>
  <c r="AG1994" i="2"/>
  <c r="AG1993" i="2"/>
  <c r="AG1992" i="2"/>
  <c r="AG1991" i="2"/>
  <c r="AG1990" i="2"/>
  <c r="AG1989" i="2"/>
  <c r="AG1988" i="2"/>
  <c r="AG1987" i="2"/>
  <c r="AG1986" i="2"/>
  <c r="AG1985" i="2"/>
  <c r="AG1984" i="2"/>
  <c r="AG1983" i="2"/>
  <c r="AG1982" i="2"/>
  <c r="AG1981" i="2"/>
  <c r="AG1980" i="2"/>
  <c r="AG1979" i="2"/>
  <c r="AG1978" i="2"/>
  <c r="AG1977" i="2"/>
  <c r="AG1976" i="2"/>
  <c r="AG1975" i="2"/>
  <c r="AG1974" i="2"/>
  <c r="AG1973" i="2"/>
  <c r="AG1972" i="2"/>
  <c r="AG1971" i="2"/>
  <c r="AG1970" i="2"/>
  <c r="AG1969" i="2"/>
  <c r="AG1968" i="2"/>
  <c r="AG1967" i="2"/>
  <c r="AG1966" i="2"/>
  <c r="AG1965" i="2"/>
  <c r="AG1964" i="2"/>
  <c r="AG1963" i="2"/>
  <c r="AG1962" i="2"/>
  <c r="AG1961" i="2"/>
  <c r="AG1960" i="2"/>
  <c r="AG1959" i="2"/>
  <c r="AG1958" i="2"/>
  <c r="AG1957" i="2"/>
  <c r="AG1956" i="2"/>
  <c r="AG1955" i="2"/>
  <c r="AG1954" i="2"/>
  <c r="AG1953" i="2"/>
  <c r="AG1952" i="2"/>
  <c r="AG1951" i="2"/>
  <c r="AG1950" i="2"/>
  <c r="AG1949" i="2"/>
  <c r="AG1948" i="2"/>
  <c r="AG1947" i="2"/>
  <c r="AG1946" i="2"/>
  <c r="AG1945" i="2"/>
  <c r="AG1944" i="2"/>
  <c r="AG1943" i="2"/>
  <c r="AG1942" i="2"/>
  <c r="AG1941" i="2"/>
  <c r="AG1940" i="2"/>
  <c r="AG1939" i="2"/>
  <c r="AG1938" i="2"/>
  <c r="AG1937" i="2"/>
  <c r="AG1936" i="2"/>
  <c r="AG1935" i="2"/>
  <c r="AG1934" i="2"/>
  <c r="AG1933" i="2"/>
  <c r="AG1932" i="2"/>
  <c r="AG1931" i="2"/>
  <c r="AG1930" i="2"/>
  <c r="AG1929" i="2"/>
  <c r="AG1928" i="2"/>
  <c r="AG1927" i="2"/>
  <c r="AG1926" i="2"/>
  <c r="AG1925" i="2"/>
  <c r="AG1924" i="2"/>
  <c r="AG1923" i="2"/>
  <c r="AG1922" i="2"/>
  <c r="AG1921" i="2"/>
  <c r="AG1920" i="2"/>
  <c r="AG1919" i="2"/>
  <c r="AG1918" i="2"/>
  <c r="AG1917" i="2"/>
  <c r="AG1916" i="2"/>
  <c r="AG1915" i="2"/>
  <c r="AG1914" i="2"/>
  <c r="AG1913" i="2"/>
  <c r="AG1912" i="2"/>
  <c r="AG1911" i="2"/>
  <c r="AG1910" i="2"/>
  <c r="AG1909" i="2"/>
  <c r="AG1908" i="2"/>
  <c r="AG1907" i="2"/>
  <c r="AG1906" i="2"/>
  <c r="AG1905" i="2"/>
  <c r="AG1904" i="2"/>
  <c r="AG1903" i="2"/>
  <c r="AG1902" i="2"/>
  <c r="AG1901" i="2"/>
  <c r="AG1900" i="2"/>
  <c r="AG1899" i="2"/>
  <c r="AG1898" i="2"/>
  <c r="AG1897" i="2"/>
  <c r="AG1896" i="2"/>
  <c r="AG1895" i="2"/>
  <c r="AG1894" i="2"/>
  <c r="AG1893" i="2"/>
  <c r="AG1892" i="2"/>
  <c r="AG1891" i="2"/>
  <c r="AG1890" i="2"/>
  <c r="AG1889" i="2"/>
  <c r="AG1888" i="2"/>
  <c r="AG1887" i="2"/>
  <c r="AG1886" i="2"/>
  <c r="AG1885" i="2"/>
  <c r="AG1884" i="2"/>
  <c r="AG1883" i="2"/>
  <c r="AG1882" i="2"/>
  <c r="AG1881" i="2"/>
  <c r="AG1880" i="2"/>
  <c r="AG1879" i="2"/>
  <c r="AG1878" i="2"/>
  <c r="AG1877" i="2"/>
  <c r="AG1876" i="2"/>
  <c r="AG1875" i="2"/>
  <c r="AG1874" i="2"/>
  <c r="AG1873" i="2"/>
  <c r="AG1872" i="2"/>
  <c r="AG1871" i="2"/>
  <c r="AG1870" i="2"/>
  <c r="AG1869" i="2"/>
  <c r="AG1868" i="2"/>
  <c r="AG1867" i="2"/>
  <c r="AG1866" i="2"/>
  <c r="AG1865" i="2"/>
  <c r="AG1864" i="2"/>
  <c r="AG1863" i="2"/>
  <c r="AG1862" i="2"/>
  <c r="AG1861" i="2"/>
  <c r="AG1860" i="2"/>
  <c r="AG1859" i="2"/>
  <c r="AG1858" i="2"/>
  <c r="AG1857" i="2"/>
  <c r="AG1856" i="2"/>
  <c r="AG1855" i="2"/>
  <c r="AG1854" i="2"/>
  <c r="AG1853" i="2"/>
  <c r="AG1852" i="2"/>
  <c r="AG1851" i="2"/>
  <c r="AG1850" i="2"/>
  <c r="AG1849" i="2"/>
  <c r="AG1848" i="2"/>
  <c r="AG1847" i="2"/>
  <c r="AG1846" i="2"/>
  <c r="AG1845" i="2"/>
  <c r="AG1844" i="2"/>
  <c r="AG1843" i="2"/>
  <c r="AG1842" i="2"/>
  <c r="AG1841" i="2"/>
  <c r="AG1840" i="2"/>
  <c r="AG1839" i="2"/>
  <c r="AG1838" i="2"/>
  <c r="AG1837" i="2"/>
  <c r="AG1836" i="2"/>
  <c r="AG1835" i="2"/>
  <c r="AG1834" i="2"/>
  <c r="AG1833" i="2"/>
  <c r="AG1832" i="2"/>
  <c r="AG1831" i="2"/>
  <c r="AG1830" i="2"/>
  <c r="AG1829" i="2"/>
  <c r="AG1828" i="2"/>
  <c r="AG1827" i="2"/>
  <c r="AG1826" i="2"/>
  <c r="AG1825" i="2"/>
  <c r="AG1824" i="2"/>
  <c r="AG1823" i="2"/>
  <c r="AG1822" i="2"/>
  <c r="AG1821" i="2"/>
  <c r="AG1820" i="2"/>
  <c r="AG1819" i="2"/>
  <c r="AG1818" i="2"/>
  <c r="AG1817" i="2"/>
  <c r="AG1816" i="2"/>
  <c r="AG1815" i="2"/>
  <c r="AG1814" i="2"/>
  <c r="AG1813" i="2"/>
  <c r="AG1812" i="2"/>
  <c r="AG1811" i="2"/>
  <c r="AG1810" i="2"/>
  <c r="AG1809" i="2"/>
  <c r="AG1808" i="2"/>
  <c r="AG1807" i="2"/>
  <c r="AG1806" i="2"/>
  <c r="AG1805" i="2"/>
  <c r="AG1804" i="2"/>
  <c r="AG1803" i="2"/>
  <c r="AG1802" i="2"/>
  <c r="AG1801" i="2"/>
  <c r="AG1800" i="2"/>
  <c r="AG1799" i="2"/>
  <c r="AG1798" i="2"/>
  <c r="AG1797" i="2"/>
  <c r="AG1796" i="2"/>
  <c r="AG1795" i="2"/>
  <c r="AG1794" i="2"/>
  <c r="AG1793" i="2"/>
  <c r="AG1792" i="2"/>
  <c r="AG1791" i="2"/>
  <c r="AG1790" i="2"/>
  <c r="AG1789" i="2"/>
  <c r="AG1788" i="2"/>
  <c r="AG1787" i="2"/>
  <c r="AG1786" i="2"/>
  <c r="AG1785" i="2"/>
  <c r="AG1784" i="2"/>
  <c r="AG1783" i="2"/>
  <c r="AG1782" i="2"/>
  <c r="AG1781" i="2"/>
  <c r="AG1780" i="2"/>
  <c r="AG1779" i="2"/>
  <c r="AG1778" i="2"/>
  <c r="AG1777" i="2"/>
  <c r="AG1776" i="2"/>
  <c r="AG1775" i="2"/>
  <c r="AG1774" i="2"/>
  <c r="AG1773" i="2"/>
  <c r="AG1772" i="2"/>
  <c r="AG1771" i="2"/>
  <c r="AG1770" i="2"/>
  <c r="AG1769" i="2"/>
  <c r="AG1768" i="2"/>
  <c r="AG1767" i="2"/>
  <c r="AG1766" i="2"/>
  <c r="AG1765" i="2"/>
  <c r="AG1764" i="2"/>
  <c r="AG1763" i="2"/>
  <c r="AG1762" i="2"/>
  <c r="AG1761" i="2"/>
  <c r="AG1760" i="2"/>
  <c r="AG1759" i="2"/>
  <c r="AG1758" i="2"/>
  <c r="AG1757" i="2"/>
  <c r="AG1756" i="2"/>
  <c r="AG1755" i="2"/>
  <c r="AG1754" i="2"/>
  <c r="AG1753" i="2"/>
  <c r="AG1752" i="2"/>
  <c r="AG1751" i="2"/>
  <c r="AG1750" i="2"/>
  <c r="AG1749" i="2"/>
  <c r="AG1748" i="2"/>
  <c r="AG1747" i="2"/>
  <c r="AG1746" i="2"/>
  <c r="AG1745" i="2"/>
  <c r="AG1744" i="2"/>
  <c r="AG1743" i="2"/>
  <c r="AG1742" i="2"/>
  <c r="AG1741" i="2"/>
  <c r="AG1740" i="2"/>
  <c r="AG1739" i="2"/>
  <c r="AG1738" i="2"/>
  <c r="AG1737" i="2"/>
  <c r="AG1736" i="2"/>
  <c r="AG1735" i="2"/>
  <c r="AG1734" i="2"/>
  <c r="AG1733" i="2"/>
  <c r="AG1732" i="2"/>
  <c r="AG1731" i="2"/>
  <c r="AG1730" i="2"/>
  <c r="AG1729" i="2"/>
  <c r="AG1728" i="2"/>
  <c r="AG1727" i="2"/>
  <c r="AG1726" i="2"/>
  <c r="AG1725" i="2"/>
  <c r="AG1724" i="2"/>
  <c r="AG1723" i="2"/>
  <c r="AG1722" i="2"/>
  <c r="AG1721" i="2"/>
  <c r="AG1720" i="2"/>
  <c r="AG1719" i="2"/>
  <c r="AG1718" i="2"/>
  <c r="AG1717" i="2"/>
  <c r="AG1716" i="2"/>
  <c r="AG1715" i="2"/>
  <c r="AG1714" i="2"/>
  <c r="AG1713" i="2"/>
  <c r="AG1712" i="2"/>
  <c r="AG1711" i="2"/>
  <c r="AG1710" i="2"/>
  <c r="AG1709" i="2"/>
  <c r="AG1708" i="2"/>
  <c r="AG1707" i="2"/>
  <c r="AG1706" i="2"/>
  <c r="AG1705" i="2"/>
  <c r="AG1704" i="2"/>
  <c r="AG1703" i="2"/>
  <c r="AG1702" i="2"/>
  <c r="AG1701" i="2"/>
  <c r="AG1700" i="2"/>
  <c r="AG1699" i="2"/>
  <c r="AG1698" i="2"/>
  <c r="AG1697" i="2"/>
  <c r="AG1696" i="2"/>
  <c r="AG1695" i="2"/>
  <c r="AG1694" i="2"/>
  <c r="AG1693" i="2"/>
  <c r="AG1692" i="2"/>
  <c r="AG1691" i="2"/>
  <c r="AG1690" i="2"/>
  <c r="AG1689" i="2"/>
  <c r="AG1688" i="2"/>
  <c r="AG1687" i="2"/>
  <c r="AG1686" i="2"/>
  <c r="AG1685" i="2"/>
  <c r="AG1684" i="2"/>
  <c r="AG1683" i="2"/>
  <c r="AG1682" i="2"/>
  <c r="AG1681" i="2"/>
  <c r="AG1680" i="2"/>
  <c r="AG1679" i="2"/>
  <c r="AG1678" i="2"/>
  <c r="AG1677" i="2"/>
  <c r="AG1676" i="2"/>
  <c r="AG1675" i="2"/>
  <c r="AG1674" i="2"/>
  <c r="AG1673" i="2"/>
  <c r="AG1672" i="2"/>
  <c r="AG1671" i="2"/>
  <c r="AG1670" i="2"/>
  <c r="AG1669" i="2"/>
  <c r="AG1668" i="2"/>
  <c r="AG1667" i="2"/>
  <c r="AG1666" i="2"/>
  <c r="AG1665" i="2"/>
  <c r="AG1664" i="2"/>
  <c r="AG1663" i="2"/>
  <c r="AG1662" i="2"/>
  <c r="AG1661" i="2"/>
  <c r="AG1660" i="2"/>
  <c r="AG1659" i="2"/>
  <c r="AG1658" i="2"/>
  <c r="AG1657" i="2"/>
  <c r="AG1656" i="2"/>
  <c r="AG1655" i="2"/>
  <c r="AG1654" i="2"/>
  <c r="AG1653" i="2"/>
  <c r="AG1652" i="2"/>
  <c r="AG1651" i="2"/>
  <c r="AG1650" i="2"/>
  <c r="AG1649" i="2"/>
  <c r="AG1648" i="2"/>
  <c r="AG1647" i="2"/>
  <c r="AG1646" i="2"/>
  <c r="AG1645" i="2"/>
  <c r="AG1644" i="2"/>
  <c r="AG1643" i="2"/>
  <c r="AG1642" i="2"/>
  <c r="AG1641" i="2"/>
  <c r="AG1640" i="2"/>
  <c r="AG1639" i="2"/>
  <c r="AG1638" i="2"/>
  <c r="AG1637" i="2"/>
  <c r="AG1636" i="2"/>
  <c r="AG1635" i="2"/>
  <c r="AG1634" i="2"/>
  <c r="AG1633" i="2"/>
  <c r="AG1632" i="2"/>
  <c r="AG1631" i="2"/>
  <c r="AG1630" i="2"/>
  <c r="AG1629" i="2"/>
  <c r="AG1628" i="2"/>
  <c r="AG1627" i="2"/>
  <c r="AG1626" i="2"/>
  <c r="AG1625" i="2"/>
  <c r="AG1624" i="2"/>
  <c r="AG1623" i="2"/>
  <c r="AG1622" i="2"/>
  <c r="AG1621" i="2"/>
  <c r="AG1620" i="2"/>
  <c r="AG1619" i="2"/>
  <c r="AG1618" i="2"/>
  <c r="AG1617" i="2"/>
  <c r="AG1616" i="2"/>
  <c r="AG1615" i="2"/>
  <c r="AG1614" i="2"/>
  <c r="AG1613" i="2"/>
  <c r="AG1612" i="2"/>
  <c r="AG1611" i="2"/>
  <c r="AG1610" i="2"/>
  <c r="AG1609" i="2"/>
  <c r="AG1608" i="2"/>
  <c r="AG1607" i="2"/>
  <c r="AG1606" i="2"/>
  <c r="AG1605" i="2"/>
  <c r="AG1604" i="2"/>
  <c r="AG1603" i="2"/>
  <c r="AG1602" i="2"/>
  <c r="AG1601" i="2"/>
  <c r="AG1600" i="2"/>
  <c r="AG1599" i="2"/>
  <c r="AG1598" i="2"/>
  <c r="AG1597" i="2"/>
  <c r="AG1596" i="2"/>
  <c r="AG1595" i="2"/>
  <c r="AG1594" i="2"/>
  <c r="AG1593" i="2"/>
  <c r="AG1592" i="2"/>
  <c r="AG1591" i="2"/>
  <c r="AG1590" i="2"/>
  <c r="AG1589" i="2"/>
  <c r="AG1588" i="2"/>
  <c r="AG1587" i="2"/>
  <c r="AG1586" i="2"/>
  <c r="AG1585" i="2"/>
  <c r="AG1584" i="2"/>
  <c r="AG1583" i="2"/>
  <c r="AG1582" i="2"/>
  <c r="AG1581" i="2"/>
  <c r="AG1580" i="2"/>
  <c r="AG1579" i="2"/>
  <c r="AG1578" i="2"/>
  <c r="AG1577" i="2"/>
  <c r="AG1576" i="2"/>
  <c r="AG1575" i="2"/>
  <c r="AG1574" i="2"/>
  <c r="AG1573" i="2"/>
  <c r="AG1572" i="2"/>
  <c r="AG1571" i="2"/>
  <c r="AG1570" i="2"/>
  <c r="AG1569" i="2"/>
  <c r="AG1568" i="2"/>
  <c r="AG1567" i="2"/>
  <c r="AG1566" i="2"/>
  <c r="AG1565" i="2"/>
  <c r="AG1564" i="2"/>
  <c r="AG1563" i="2"/>
  <c r="AG1562" i="2"/>
  <c r="AG1561" i="2"/>
  <c r="AG1560" i="2"/>
  <c r="AG1559" i="2"/>
  <c r="AG1558" i="2"/>
  <c r="AG1557" i="2"/>
  <c r="AG1556" i="2"/>
  <c r="AG1555" i="2"/>
  <c r="AG1554" i="2"/>
  <c r="AG1553" i="2"/>
  <c r="AG1552" i="2"/>
  <c r="AG1551" i="2"/>
  <c r="AG1550" i="2"/>
  <c r="AG1549" i="2"/>
  <c r="AG1548" i="2"/>
  <c r="AG1547" i="2"/>
  <c r="AG1546" i="2"/>
  <c r="AG1545" i="2"/>
  <c r="AG1544" i="2"/>
  <c r="AG1543" i="2"/>
  <c r="AG1542" i="2"/>
  <c r="AG1541" i="2"/>
  <c r="AG1540" i="2"/>
  <c r="AG1539" i="2"/>
  <c r="AG1538" i="2"/>
  <c r="AG1537" i="2"/>
  <c r="AG1536" i="2"/>
  <c r="AG1535" i="2"/>
  <c r="AG1534" i="2"/>
  <c r="AG1533" i="2"/>
  <c r="AG1532" i="2"/>
  <c r="AG1531" i="2"/>
  <c r="AG1530" i="2"/>
  <c r="AG1529" i="2"/>
  <c r="AG1528" i="2"/>
  <c r="AG1527" i="2"/>
  <c r="AG1526" i="2"/>
  <c r="AG1525" i="2"/>
  <c r="AG1524" i="2"/>
  <c r="AG1523" i="2"/>
  <c r="AG1522" i="2"/>
  <c r="AG1521" i="2"/>
  <c r="AG1520" i="2"/>
  <c r="AG1519" i="2"/>
  <c r="AG1518" i="2"/>
  <c r="AG1517" i="2"/>
  <c r="AG1516" i="2"/>
  <c r="AG1515" i="2"/>
  <c r="AG1514" i="2"/>
  <c r="AG1513" i="2"/>
  <c r="AG1512" i="2"/>
  <c r="AG1511" i="2"/>
  <c r="AG1510" i="2"/>
  <c r="AG1509" i="2"/>
  <c r="AG1508" i="2"/>
  <c r="AG1507" i="2"/>
  <c r="AG1506" i="2"/>
  <c r="AG1505" i="2"/>
  <c r="AG1504" i="2"/>
  <c r="AG1503" i="2"/>
  <c r="AG1502" i="2"/>
  <c r="AG1501" i="2"/>
  <c r="AG1500" i="2"/>
  <c r="AG1499" i="2"/>
  <c r="AG1498" i="2"/>
  <c r="AG1497" i="2"/>
  <c r="AG1496" i="2"/>
  <c r="AG1495" i="2"/>
  <c r="AG1494" i="2"/>
  <c r="AG1493" i="2"/>
  <c r="AG1492" i="2"/>
  <c r="AG1491" i="2"/>
  <c r="AG1490" i="2"/>
  <c r="AG1489" i="2"/>
  <c r="AG1488" i="2"/>
  <c r="AG1487" i="2"/>
  <c r="AG1486" i="2"/>
  <c r="AG1485" i="2"/>
  <c r="AG1484" i="2"/>
  <c r="AG1483" i="2"/>
  <c r="AG1482" i="2"/>
  <c r="AG1481" i="2"/>
  <c r="AG1480" i="2"/>
  <c r="AG1479" i="2"/>
  <c r="AG1478" i="2"/>
  <c r="AG1477" i="2"/>
  <c r="AG1476" i="2"/>
  <c r="AG1475" i="2"/>
  <c r="AG1474" i="2"/>
  <c r="AG1473" i="2"/>
  <c r="AG1472" i="2"/>
  <c r="AG1471" i="2"/>
  <c r="AG1470" i="2"/>
  <c r="AG1469" i="2"/>
  <c r="AG1468" i="2"/>
  <c r="AG1467" i="2"/>
  <c r="AG1466" i="2"/>
  <c r="AG1465" i="2"/>
  <c r="AG1464" i="2"/>
  <c r="AG1463" i="2"/>
  <c r="AG1462" i="2"/>
  <c r="AG1461" i="2"/>
  <c r="AG1460" i="2"/>
  <c r="AG1459" i="2"/>
  <c r="AG1458" i="2"/>
  <c r="AG1457" i="2"/>
  <c r="AG1456" i="2"/>
  <c r="AG1455" i="2"/>
  <c r="AG1454" i="2"/>
  <c r="AG1453" i="2"/>
  <c r="AG1452" i="2"/>
  <c r="AG1451" i="2"/>
  <c r="AG1450" i="2"/>
  <c r="AG1449" i="2"/>
  <c r="AG1448" i="2"/>
  <c r="AG1447" i="2"/>
  <c r="AG1446" i="2"/>
  <c r="AG1445" i="2"/>
  <c r="AG1444" i="2"/>
  <c r="AG1443" i="2"/>
  <c r="AG1442" i="2"/>
  <c r="AG1441" i="2"/>
  <c r="AG1440" i="2"/>
  <c r="AG1439" i="2"/>
  <c r="AG1438" i="2"/>
  <c r="AG1437" i="2"/>
  <c r="AG1436" i="2"/>
  <c r="AG1435" i="2"/>
  <c r="AG1434" i="2"/>
  <c r="AG1433" i="2"/>
  <c r="AG1432" i="2"/>
  <c r="AG1431" i="2"/>
  <c r="AG1430" i="2"/>
  <c r="AG1429" i="2"/>
  <c r="AG1428" i="2"/>
  <c r="AG1427" i="2"/>
  <c r="AG1426" i="2"/>
  <c r="AG1425" i="2"/>
  <c r="AG1424" i="2"/>
  <c r="AG1423" i="2"/>
  <c r="AG1422" i="2"/>
  <c r="AG1421" i="2"/>
  <c r="AG1420" i="2"/>
  <c r="AG1419" i="2"/>
  <c r="AG1418" i="2"/>
  <c r="AG1417" i="2"/>
  <c r="AG1416" i="2"/>
  <c r="AG1415" i="2"/>
  <c r="AG1414" i="2"/>
  <c r="AG1413" i="2"/>
  <c r="AG1412" i="2"/>
  <c r="AG1411" i="2"/>
  <c r="AG1410" i="2"/>
  <c r="AG1409" i="2"/>
  <c r="AG1408" i="2"/>
  <c r="AG1407" i="2"/>
  <c r="AG1406" i="2"/>
  <c r="AG1405" i="2"/>
  <c r="AG1404" i="2"/>
  <c r="AG1403" i="2"/>
  <c r="AG1402" i="2"/>
  <c r="AG1401" i="2"/>
  <c r="AG1400" i="2"/>
  <c r="AG1399" i="2"/>
  <c r="AG1398" i="2"/>
  <c r="AG1397" i="2"/>
  <c r="AG1396" i="2"/>
  <c r="AG1395" i="2"/>
  <c r="AG1394" i="2"/>
  <c r="AG1393" i="2"/>
  <c r="AG1392" i="2"/>
  <c r="AG1391" i="2"/>
  <c r="AG1390" i="2"/>
  <c r="AG1389" i="2"/>
  <c r="AG1388" i="2"/>
  <c r="AG1387" i="2"/>
  <c r="AG1386" i="2"/>
  <c r="AG1385" i="2"/>
  <c r="AG1384" i="2"/>
  <c r="AG1383" i="2"/>
  <c r="AG1382" i="2"/>
  <c r="AG1381" i="2"/>
  <c r="AG1380" i="2"/>
  <c r="AG1379" i="2"/>
  <c r="AG1378" i="2"/>
  <c r="AG1377" i="2"/>
  <c r="AG1376" i="2"/>
  <c r="AG1375" i="2"/>
  <c r="AG1374" i="2"/>
  <c r="AG1373" i="2"/>
  <c r="AG1372" i="2"/>
  <c r="AG1371" i="2"/>
  <c r="AG1370" i="2"/>
  <c r="AG1369" i="2"/>
  <c r="AG1368" i="2"/>
  <c r="AG1367" i="2"/>
  <c r="AG1366" i="2"/>
  <c r="AG1365" i="2"/>
  <c r="AG1364" i="2"/>
  <c r="AG1363" i="2"/>
  <c r="AG1362" i="2"/>
  <c r="AG1361" i="2"/>
  <c r="AG1360" i="2"/>
  <c r="AG1359" i="2"/>
  <c r="AG1358" i="2"/>
  <c r="AG1357" i="2"/>
  <c r="AG1356" i="2"/>
  <c r="AG1355" i="2"/>
  <c r="AG1354" i="2"/>
  <c r="AG1353" i="2"/>
  <c r="AG1352" i="2"/>
  <c r="AG1351" i="2"/>
  <c r="AG1350" i="2"/>
  <c r="AG1349" i="2"/>
  <c r="AG1348" i="2"/>
  <c r="AG1347" i="2"/>
  <c r="AG1346" i="2"/>
  <c r="AG1345" i="2"/>
  <c r="AG1344" i="2"/>
  <c r="AG1343" i="2"/>
  <c r="AG1342" i="2"/>
  <c r="AG1341" i="2"/>
  <c r="AG1340" i="2"/>
  <c r="AG1339" i="2"/>
  <c r="AG1338" i="2"/>
  <c r="AG1337" i="2"/>
  <c r="AG1336" i="2"/>
  <c r="AG1335" i="2"/>
  <c r="AG1334" i="2"/>
  <c r="AG1333" i="2"/>
  <c r="AG1332" i="2"/>
  <c r="AG1331" i="2"/>
  <c r="AG1330" i="2"/>
  <c r="AG1329" i="2"/>
  <c r="AG1328" i="2"/>
  <c r="AG1327" i="2"/>
  <c r="AG1326" i="2"/>
  <c r="AG1325" i="2"/>
  <c r="AG1324" i="2"/>
  <c r="AG1323" i="2"/>
  <c r="AG1322" i="2"/>
  <c r="AG1321" i="2"/>
  <c r="AG1320" i="2"/>
  <c r="AG1319" i="2"/>
  <c r="AG1318" i="2"/>
  <c r="AG1317" i="2"/>
  <c r="AG1316" i="2"/>
  <c r="AG1315" i="2"/>
  <c r="AG1314" i="2"/>
  <c r="AG1313" i="2"/>
  <c r="AG1312" i="2"/>
  <c r="AG1311" i="2"/>
  <c r="AG1310" i="2"/>
  <c r="AG1309" i="2"/>
  <c r="AG1308" i="2"/>
  <c r="AG1307" i="2"/>
  <c r="AG1306" i="2"/>
  <c r="AG1305" i="2"/>
  <c r="AG1304" i="2"/>
  <c r="AG1303" i="2"/>
  <c r="AG1302" i="2"/>
  <c r="AG1301" i="2"/>
  <c r="AG1300" i="2"/>
  <c r="AG1299" i="2"/>
  <c r="AG1298" i="2"/>
  <c r="AG1297" i="2"/>
  <c r="AG1296" i="2"/>
  <c r="AG1295" i="2"/>
  <c r="AG1294" i="2"/>
  <c r="AG1293" i="2"/>
  <c r="AG1292" i="2"/>
  <c r="AG1291" i="2"/>
  <c r="AG1290" i="2"/>
  <c r="AG1289" i="2"/>
  <c r="AG1288" i="2"/>
  <c r="AG1287" i="2"/>
  <c r="AG1286" i="2"/>
  <c r="AG1285" i="2"/>
  <c r="AG1284" i="2"/>
  <c r="AG1283" i="2"/>
  <c r="AG1282" i="2"/>
  <c r="AG1281" i="2"/>
  <c r="AG1280" i="2"/>
  <c r="AG1279" i="2"/>
  <c r="AG1278" i="2"/>
  <c r="AG1277" i="2"/>
  <c r="AG1276" i="2"/>
  <c r="AG1275" i="2"/>
  <c r="AG1274" i="2"/>
  <c r="AG1273" i="2"/>
  <c r="AG1272" i="2"/>
  <c r="AG1271" i="2"/>
  <c r="AG1270" i="2"/>
  <c r="AG1269" i="2"/>
  <c r="AG1268" i="2"/>
  <c r="AG1267" i="2"/>
  <c r="AG1266" i="2"/>
  <c r="AG1265" i="2"/>
  <c r="AG1264" i="2"/>
  <c r="AG1263" i="2"/>
  <c r="AG1262" i="2"/>
  <c r="AG1261" i="2"/>
  <c r="AG1260" i="2"/>
  <c r="AG1259" i="2"/>
  <c r="AG1258" i="2"/>
  <c r="AG1257" i="2"/>
  <c r="AG1256" i="2"/>
  <c r="AG1255" i="2"/>
  <c r="AG1254" i="2"/>
  <c r="AG1253" i="2"/>
  <c r="AG1252" i="2"/>
  <c r="AG1251" i="2"/>
  <c r="AG1250" i="2"/>
  <c r="AG1249" i="2"/>
  <c r="AG1248" i="2"/>
  <c r="AG1247" i="2"/>
  <c r="AG1246" i="2"/>
  <c r="AG1245" i="2"/>
  <c r="AG1244" i="2"/>
  <c r="AG1243" i="2"/>
  <c r="AG1242" i="2"/>
  <c r="AG1241" i="2"/>
  <c r="AG1240" i="2"/>
  <c r="AG1239" i="2"/>
  <c r="AG1238" i="2"/>
  <c r="AG1237" i="2"/>
  <c r="AG1236" i="2"/>
  <c r="AG1235" i="2"/>
  <c r="AG1234" i="2"/>
  <c r="AG1233" i="2"/>
  <c r="AG1232" i="2"/>
  <c r="AG1231" i="2"/>
  <c r="AG1230" i="2"/>
  <c r="AG1229" i="2"/>
  <c r="AG1228" i="2"/>
  <c r="AG1227" i="2"/>
  <c r="AG1226" i="2"/>
  <c r="AG1225" i="2"/>
  <c r="AG1224" i="2"/>
  <c r="AG1223" i="2"/>
  <c r="AG1222" i="2"/>
  <c r="AG1221" i="2"/>
  <c r="AG1220" i="2"/>
  <c r="AG1219" i="2"/>
  <c r="AG1218" i="2"/>
  <c r="AG1217" i="2"/>
  <c r="AG1216" i="2"/>
  <c r="AG1215" i="2"/>
  <c r="AG1214" i="2"/>
  <c r="AG1213" i="2"/>
  <c r="AG1212" i="2"/>
  <c r="AG1211" i="2"/>
  <c r="AG1210" i="2"/>
  <c r="AG1209" i="2"/>
  <c r="AG1208" i="2"/>
  <c r="AG1207" i="2"/>
  <c r="AG1206" i="2"/>
  <c r="AG1205" i="2"/>
  <c r="AG1204" i="2"/>
  <c r="AG1203" i="2"/>
  <c r="AG1202" i="2"/>
  <c r="AG1201" i="2"/>
  <c r="AG1200" i="2"/>
  <c r="AG1199" i="2"/>
  <c r="AG1198" i="2"/>
  <c r="AG1197" i="2"/>
  <c r="AG1196" i="2"/>
  <c r="AG1195" i="2"/>
  <c r="AG1194" i="2"/>
  <c r="AG1193" i="2"/>
  <c r="AG1192" i="2"/>
  <c r="AG1191" i="2"/>
  <c r="AG1190" i="2"/>
  <c r="AG1189" i="2"/>
  <c r="AG1188" i="2"/>
  <c r="AG1187" i="2"/>
  <c r="AG1186" i="2"/>
  <c r="AG1185" i="2"/>
  <c r="AG1184" i="2"/>
  <c r="AG1183" i="2"/>
  <c r="AG1182" i="2"/>
  <c r="AG1181" i="2"/>
  <c r="AG1180" i="2"/>
  <c r="AG1179" i="2"/>
  <c r="AG1178" i="2"/>
  <c r="AG1177" i="2"/>
  <c r="AG1176" i="2"/>
  <c r="AG1175" i="2"/>
  <c r="AG1174" i="2"/>
  <c r="AG1173" i="2"/>
  <c r="AG1172" i="2"/>
  <c r="AG1171" i="2"/>
  <c r="AG1170" i="2"/>
  <c r="AG1169" i="2"/>
  <c r="AG1168" i="2"/>
  <c r="AG1167" i="2"/>
  <c r="AG1166" i="2"/>
  <c r="AG1165" i="2"/>
  <c r="AG1164" i="2"/>
  <c r="AG1163" i="2"/>
  <c r="AG1162" i="2"/>
  <c r="AG1161" i="2"/>
  <c r="AG1160" i="2"/>
  <c r="AG1159" i="2"/>
  <c r="AG1158" i="2"/>
  <c r="AG1157" i="2"/>
  <c r="AG1156" i="2"/>
  <c r="AG1155" i="2"/>
  <c r="AG1154" i="2"/>
  <c r="AG1153" i="2"/>
  <c r="AG1152" i="2"/>
  <c r="AG1151" i="2"/>
  <c r="AG1150" i="2"/>
  <c r="AG1149" i="2"/>
  <c r="AG1148" i="2"/>
  <c r="AG1147" i="2"/>
  <c r="AG1146" i="2"/>
  <c r="AG1145" i="2"/>
  <c r="AG1144" i="2"/>
  <c r="AG1143" i="2"/>
  <c r="AG1142" i="2"/>
  <c r="AG1141" i="2"/>
  <c r="AG1140" i="2"/>
  <c r="AG1139" i="2"/>
  <c r="AG1138" i="2"/>
  <c r="AG1137" i="2"/>
  <c r="AG1136" i="2"/>
  <c r="AG1135" i="2"/>
  <c r="AG1134" i="2"/>
  <c r="AG1133" i="2"/>
  <c r="AG1132" i="2"/>
  <c r="AG1131" i="2"/>
  <c r="AG1130" i="2"/>
  <c r="AG1129" i="2"/>
  <c r="AG1128" i="2"/>
  <c r="AG1127" i="2"/>
  <c r="AG1126" i="2"/>
  <c r="AG1125" i="2"/>
  <c r="AG1124" i="2"/>
  <c r="AG1123" i="2"/>
  <c r="AG1122" i="2"/>
  <c r="AG1121" i="2"/>
  <c r="AG1120" i="2"/>
  <c r="AG1119" i="2"/>
  <c r="AG1118" i="2"/>
  <c r="AG1117" i="2"/>
  <c r="AG1116" i="2"/>
  <c r="AG1115" i="2"/>
  <c r="AG1114" i="2"/>
  <c r="AG1113" i="2"/>
  <c r="AG1112" i="2"/>
  <c r="AG1111" i="2"/>
  <c r="AG1110" i="2"/>
  <c r="AG1109" i="2"/>
  <c r="AG1108" i="2"/>
  <c r="AG1107" i="2"/>
  <c r="AG1106" i="2"/>
  <c r="AG1105" i="2"/>
  <c r="AG1104" i="2"/>
  <c r="AG1103" i="2"/>
  <c r="AG1102" i="2"/>
  <c r="AG1101" i="2"/>
  <c r="AG1100" i="2"/>
  <c r="AG1099" i="2"/>
  <c r="AG1098" i="2"/>
  <c r="AG1097" i="2"/>
  <c r="AG1096" i="2"/>
  <c r="AG1095" i="2"/>
  <c r="AG1094" i="2"/>
  <c r="AG1093" i="2"/>
  <c r="AG1092" i="2"/>
  <c r="AG1091" i="2"/>
  <c r="AG1090" i="2"/>
  <c r="AG1089" i="2"/>
  <c r="AG1088" i="2"/>
  <c r="AG1087" i="2"/>
  <c r="AG1086" i="2"/>
  <c r="AG1085" i="2"/>
  <c r="AG1084" i="2"/>
  <c r="AG1083" i="2"/>
  <c r="AG1082" i="2"/>
  <c r="AG1081" i="2"/>
  <c r="AG1080" i="2"/>
  <c r="AG1079" i="2"/>
  <c r="AG1078" i="2"/>
  <c r="AG1077" i="2"/>
  <c r="AG1076" i="2"/>
  <c r="AG1075" i="2"/>
  <c r="AG1074" i="2"/>
  <c r="AG1073" i="2"/>
  <c r="AG1072" i="2"/>
  <c r="AG1071" i="2"/>
  <c r="AG1070" i="2"/>
  <c r="AG1069" i="2"/>
  <c r="AG1068" i="2"/>
  <c r="AG1067" i="2"/>
  <c r="AG1066" i="2"/>
  <c r="AG1065" i="2"/>
  <c r="AG1064" i="2"/>
  <c r="AG1063" i="2"/>
  <c r="AG1062" i="2"/>
  <c r="AG1061" i="2"/>
  <c r="AG1060" i="2"/>
  <c r="AG1059" i="2"/>
  <c r="AG1058" i="2"/>
  <c r="AG1057" i="2"/>
  <c r="AG1056" i="2"/>
  <c r="AG1055" i="2"/>
  <c r="AG1054" i="2"/>
  <c r="AG1053" i="2"/>
  <c r="AG1052" i="2"/>
  <c r="AG1051" i="2"/>
  <c r="AG1050" i="2"/>
  <c r="AG1049" i="2"/>
  <c r="AG1048" i="2"/>
  <c r="AG1047" i="2"/>
  <c r="AG1046" i="2"/>
  <c r="AG1045" i="2"/>
  <c r="AG1044" i="2"/>
  <c r="AG1043" i="2"/>
  <c r="AG1042" i="2"/>
  <c r="AG1041" i="2"/>
  <c r="AG1040" i="2"/>
  <c r="AG1039" i="2"/>
  <c r="AG1038" i="2"/>
  <c r="AG1037" i="2"/>
  <c r="AG1036" i="2"/>
  <c r="AG1035" i="2"/>
  <c r="AG1034" i="2"/>
  <c r="AG1033" i="2"/>
  <c r="AG1032" i="2"/>
  <c r="AG1031" i="2"/>
  <c r="AG1030" i="2"/>
  <c r="AG1029" i="2"/>
  <c r="AG1028" i="2"/>
  <c r="AG1027" i="2"/>
  <c r="AG1026" i="2"/>
  <c r="AG1025" i="2"/>
  <c r="AG1024" i="2"/>
  <c r="AG1023" i="2"/>
  <c r="AG1022" i="2"/>
  <c r="AG1021" i="2"/>
  <c r="AG1020" i="2"/>
  <c r="AG1019" i="2"/>
  <c r="AG1018" i="2"/>
  <c r="AG1017" i="2"/>
  <c r="AG1016" i="2"/>
  <c r="AG1015" i="2"/>
  <c r="AG1014" i="2"/>
  <c r="AG1013" i="2"/>
  <c r="AG1012" i="2"/>
  <c r="AG1011" i="2"/>
  <c r="AG1010" i="2"/>
  <c r="AG1009" i="2"/>
  <c r="AG1008" i="2"/>
  <c r="AG1007" i="2"/>
  <c r="AG1006" i="2"/>
  <c r="AG1005" i="2"/>
  <c r="AG1004" i="2"/>
  <c r="AG1003" i="2"/>
  <c r="AG1002" i="2"/>
  <c r="AG1001" i="2"/>
  <c r="AG1000" i="2"/>
  <c r="AG999" i="2"/>
  <c r="AG998" i="2"/>
  <c r="AG997" i="2"/>
  <c r="AG996" i="2"/>
  <c r="AG995" i="2"/>
  <c r="AG994" i="2"/>
  <c r="AG993" i="2"/>
  <c r="AG992" i="2"/>
  <c r="AG991" i="2"/>
  <c r="AG990" i="2"/>
  <c r="AG989" i="2"/>
  <c r="AG988" i="2"/>
  <c r="AG987" i="2"/>
  <c r="AG986" i="2"/>
  <c r="AG985" i="2"/>
  <c r="AG984" i="2"/>
  <c r="AG983" i="2"/>
  <c r="AG982" i="2"/>
  <c r="AG981" i="2"/>
  <c r="AG980" i="2"/>
  <c r="AG979" i="2"/>
  <c r="AG978" i="2"/>
  <c r="AG977" i="2"/>
  <c r="AG976" i="2"/>
  <c r="AG975" i="2"/>
  <c r="AG974" i="2"/>
  <c r="AG973" i="2"/>
  <c r="AG972" i="2"/>
  <c r="AG971" i="2"/>
  <c r="AG970" i="2"/>
  <c r="AG969" i="2"/>
  <c r="AG968" i="2"/>
  <c r="AG967" i="2"/>
  <c r="AG966" i="2"/>
  <c r="AG965" i="2"/>
  <c r="AG964" i="2"/>
  <c r="AG963" i="2"/>
  <c r="AG962" i="2"/>
  <c r="AG961" i="2"/>
  <c r="AG960" i="2"/>
  <c r="AG959" i="2"/>
  <c r="AG958" i="2"/>
  <c r="AG957" i="2"/>
  <c r="AG956" i="2"/>
  <c r="AG955" i="2"/>
  <c r="AG954" i="2"/>
  <c r="AG953" i="2"/>
  <c r="AG952" i="2"/>
  <c r="AG951" i="2"/>
  <c r="AG950" i="2"/>
  <c r="AG949" i="2"/>
  <c r="AG948" i="2"/>
  <c r="AG947" i="2"/>
  <c r="AG946" i="2"/>
  <c r="AG945" i="2"/>
  <c r="AG944" i="2"/>
  <c r="AG943" i="2"/>
  <c r="AG942" i="2"/>
  <c r="AG941" i="2"/>
  <c r="AG940" i="2"/>
  <c r="AG939" i="2"/>
  <c r="AG938" i="2"/>
  <c r="AG937" i="2"/>
  <c r="AG936" i="2"/>
  <c r="AG935" i="2"/>
  <c r="AG934" i="2"/>
  <c r="AG933" i="2"/>
  <c r="AG932" i="2"/>
  <c r="AG931" i="2"/>
  <c r="AG930" i="2"/>
  <c r="AG929" i="2"/>
  <c r="AG928" i="2"/>
  <c r="AG927" i="2"/>
  <c r="AG926" i="2"/>
  <c r="AG925" i="2"/>
  <c r="AG924" i="2"/>
  <c r="AG923" i="2"/>
  <c r="AG922" i="2"/>
  <c r="AG921" i="2"/>
  <c r="AG920" i="2"/>
  <c r="AG919" i="2"/>
  <c r="AG918" i="2"/>
  <c r="AG917" i="2"/>
  <c r="AG916" i="2"/>
  <c r="AG915" i="2"/>
  <c r="AG914" i="2"/>
  <c r="AG913" i="2"/>
  <c r="AG912" i="2"/>
  <c r="AG911" i="2"/>
  <c r="AG910" i="2"/>
  <c r="AG909" i="2"/>
  <c r="AG908" i="2"/>
  <c r="AG907" i="2"/>
  <c r="AG906" i="2"/>
  <c r="AG905" i="2"/>
  <c r="AG904" i="2"/>
  <c r="AG903" i="2"/>
  <c r="AG902" i="2"/>
  <c r="AG901" i="2"/>
  <c r="AG900" i="2"/>
  <c r="AG899" i="2"/>
  <c r="AG898" i="2"/>
  <c r="AG897" i="2"/>
  <c r="AG896" i="2"/>
  <c r="AG895" i="2"/>
  <c r="AG894" i="2"/>
  <c r="AG893" i="2"/>
  <c r="AG892" i="2"/>
  <c r="AG891" i="2"/>
  <c r="AG890" i="2"/>
  <c r="AG889" i="2"/>
  <c r="AG888" i="2"/>
  <c r="AG887" i="2"/>
  <c r="AG886" i="2"/>
  <c r="AG885" i="2"/>
  <c r="AG884" i="2"/>
  <c r="AG883" i="2"/>
  <c r="AG882" i="2"/>
  <c r="AG881" i="2"/>
  <c r="AG880" i="2"/>
  <c r="AG879" i="2"/>
  <c r="AG878" i="2"/>
  <c r="AG877" i="2"/>
  <c r="AG876" i="2"/>
  <c r="AG875" i="2"/>
  <c r="AG874" i="2"/>
  <c r="AG873" i="2"/>
  <c r="AG872" i="2"/>
  <c r="AG871" i="2"/>
  <c r="AG870" i="2"/>
  <c r="AG869" i="2"/>
  <c r="AG868" i="2"/>
  <c r="AG867" i="2"/>
  <c r="AG866" i="2"/>
  <c r="AG865" i="2"/>
  <c r="AG864" i="2"/>
  <c r="AG863" i="2"/>
  <c r="AG862" i="2"/>
  <c r="AG861" i="2"/>
  <c r="AG860" i="2"/>
  <c r="AG859" i="2"/>
  <c r="AG858" i="2"/>
  <c r="AG857" i="2"/>
  <c r="AG856" i="2"/>
  <c r="AG855" i="2"/>
  <c r="AG854" i="2"/>
  <c r="AG853" i="2"/>
  <c r="AG852" i="2"/>
  <c r="AG851" i="2"/>
  <c r="AG850" i="2"/>
  <c r="AG849" i="2"/>
  <c r="AG848" i="2"/>
  <c r="AG847" i="2"/>
  <c r="AG846" i="2"/>
  <c r="AG845" i="2"/>
  <c r="AG844" i="2"/>
  <c r="AG843" i="2"/>
  <c r="AG842" i="2"/>
  <c r="AG841" i="2"/>
  <c r="AG840" i="2"/>
  <c r="AG839" i="2"/>
  <c r="AG838" i="2"/>
  <c r="AG837" i="2"/>
  <c r="AG836" i="2"/>
  <c r="AG835" i="2"/>
  <c r="AG834" i="2"/>
  <c r="AG833" i="2"/>
  <c r="AG832" i="2"/>
  <c r="AG831" i="2"/>
  <c r="AG830" i="2"/>
  <c r="AG829" i="2"/>
  <c r="AG828" i="2"/>
  <c r="AG827" i="2"/>
  <c r="AG826" i="2"/>
  <c r="AG825" i="2"/>
  <c r="AG824" i="2"/>
  <c r="AG823" i="2"/>
  <c r="AG822" i="2"/>
  <c r="AG821" i="2"/>
  <c r="AG820" i="2"/>
  <c r="AG819" i="2"/>
  <c r="AG818" i="2"/>
  <c r="AG817" i="2"/>
  <c r="AG816" i="2"/>
  <c r="AG815" i="2"/>
  <c r="AG814" i="2"/>
  <c r="AG813" i="2"/>
  <c r="AG812" i="2"/>
  <c r="AG811" i="2"/>
  <c r="AG810" i="2"/>
  <c r="AG809" i="2"/>
  <c r="AG808" i="2"/>
  <c r="AG807" i="2"/>
  <c r="AG806" i="2"/>
  <c r="AG805" i="2"/>
  <c r="AG804" i="2"/>
  <c r="AG803" i="2"/>
  <c r="AG802" i="2"/>
  <c r="AG801" i="2"/>
  <c r="AG800" i="2"/>
  <c r="AG799" i="2"/>
  <c r="AG798" i="2"/>
  <c r="AG797" i="2"/>
  <c r="AG796" i="2"/>
  <c r="AG795" i="2"/>
  <c r="AG794" i="2"/>
  <c r="AG793" i="2"/>
  <c r="AG792" i="2"/>
  <c r="AG791" i="2"/>
  <c r="AG790" i="2"/>
  <c r="AG789" i="2"/>
  <c r="AG788" i="2"/>
  <c r="AG787" i="2"/>
  <c r="AG786" i="2"/>
  <c r="AG785" i="2"/>
  <c r="AG784" i="2"/>
  <c r="AG783" i="2"/>
  <c r="AG782" i="2"/>
  <c r="AG781" i="2"/>
  <c r="AG780" i="2"/>
  <c r="AG779" i="2"/>
  <c r="AG778" i="2"/>
  <c r="AG777" i="2"/>
  <c r="AG776" i="2"/>
  <c r="AG775" i="2"/>
  <c r="AG774" i="2"/>
  <c r="AG773" i="2"/>
  <c r="AG772" i="2"/>
  <c r="AG771" i="2"/>
  <c r="AG770" i="2"/>
  <c r="AG769" i="2"/>
  <c r="AG768" i="2"/>
  <c r="AG767" i="2"/>
  <c r="AG766" i="2"/>
  <c r="AG765" i="2"/>
  <c r="AG764" i="2"/>
  <c r="AG763" i="2"/>
  <c r="AG762" i="2"/>
  <c r="AG761" i="2"/>
  <c r="AG760" i="2"/>
  <c r="AG759" i="2"/>
  <c r="AG758" i="2"/>
  <c r="AG757" i="2"/>
  <c r="AG756" i="2"/>
  <c r="AG755" i="2"/>
  <c r="AG754" i="2"/>
  <c r="AG753" i="2"/>
  <c r="AG752" i="2"/>
  <c r="AG751" i="2"/>
  <c r="AG750" i="2"/>
  <c r="AG749" i="2"/>
  <c r="AG748" i="2"/>
  <c r="AG747" i="2"/>
  <c r="AG746" i="2"/>
  <c r="AG745" i="2"/>
  <c r="AG744" i="2"/>
  <c r="AG743" i="2"/>
  <c r="AG742" i="2"/>
  <c r="AG741" i="2"/>
  <c r="AG740" i="2"/>
  <c r="AG739" i="2"/>
  <c r="AG738" i="2"/>
  <c r="AG737" i="2"/>
  <c r="AG736" i="2"/>
  <c r="AG735" i="2"/>
  <c r="AG734" i="2"/>
  <c r="AG733" i="2"/>
  <c r="AG732" i="2"/>
  <c r="AG731" i="2"/>
  <c r="AG730" i="2"/>
  <c r="AG729" i="2"/>
  <c r="AG728" i="2"/>
  <c r="AG727" i="2"/>
  <c r="AG726" i="2"/>
  <c r="AG725" i="2"/>
  <c r="AG724" i="2"/>
  <c r="AG723" i="2"/>
  <c r="AG722" i="2"/>
  <c r="AG721" i="2"/>
  <c r="AG720" i="2"/>
  <c r="AG719" i="2"/>
  <c r="AG718" i="2"/>
  <c r="AG717" i="2"/>
  <c r="AG716" i="2"/>
  <c r="AG715" i="2"/>
  <c r="AG714" i="2"/>
  <c r="AG713" i="2"/>
  <c r="AG712" i="2"/>
  <c r="AG711" i="2"/>
  <c r="AG710" i="2"/>
  <c r="AG709" i="2"/>
  <c r="AG708" i="2"/>
  <c r="AG707" i="2"/>
  <c r="AG706" i="2"/>
  <c r="AG705" i="2"/>
  <c r="AG704" i="2"/>
  <c r="AG703" i="2"/>
  <c r="AG702" i="2"/>
  <c r="AG701" i="2"/>
  <c r="AG700" i="2"/>
  <c r="AG699" i="2"/>
  <c r="AG698" i="2"/>
  <c r="AG697" i="2"/>
  <c r="AG696" i="2"/>
  <c r="AG695" i="2"/>
  <c r="AG694" i="2"/>
  <c r="AG693" i="2"/>
  <c r="AG692" i="2"/>
  <c r="AG691" i="2"/>
  <c r="AG690" i="2"/>
  <c r="AG689" i="2"/>
  <c r="AG688" i="2"/>
  <c r="AG687" i="2"/>
  <c r="AG686" i="2"/>
  <c r="AG685" i="2"/>
  <c r="AG684" i="2"/>
  <c r="AG683" i="2"/>
  <c r="AG682" i="2"/>
  <c r="AG681" i="2"/>
  <c r="AG680" i="2"/>
  <c r="AG679" i="2"/>
  <c r="AG678" i="2"/>
  <c r="AG677" i="2"/>
  <c r="AG676" i="2"/>
  <c r="AG675" i="2"/>
  <c r="AG674" i="2"/>
  <c r="AG673" i="2"/>
  <c r="AG672" i="2"/>
  <c r="AG671" i="2"/>
  <c r="AG670" i="2"/>
  <c r="AG669" i="2"/>
  <c r="AG668" i="2"/>
  <c r="AG667" i="2"/>
  <c r="AG666" i="2"/>
  <c r="AG665" i="2"/>
  <c r="AG664" i="2"/>
  <c r="AG663" i="2"/>
  <c r="AG662" i="2"/>
  <c r="AG661" i="2"/>
  <c r="AG660" i="2"/>
  <c r="AG659" i="2"/>
  <c r="AG658" i="2"/>
  <c r="AG657" i="2"/>
  <c r="AG656" i="2"/>
  <c r="AG655" i="2"/>
  <c r="AG654" i="2"/>
  <c r="AG653" i="2"/>
  <c r="AG652" i="2"/>
  <c r="AG651" i="2"/>
  <c r="AG650" i="2"/>
  <c r="AG649" i="2"/>
  <c r="AG648" i="2"/>
  <c r="AG647" i="2"/>
  <c r="AG646" i="2"/>
  <c r="AG645" i="2"/>
  <c r="AG644" i="2"/>
  <c r="AG643" i="2"/>
  <c r="AG642" i="2"/>
  <c r="AG641" i="2"/>
  <c r="AG640" i="2"/>
  <c r="AG639" i="2"/>
  <c r="AG638" i="2"/>
  <c r="AG637" i="2"/>
  <c r="AG636" i="2"/>
  <c r="AG635" i="2"/>
  <c r="AG634" i="2"/>
  <c r="AG633" i="2"/>
  <c r="AG632" i="2"/>
  <c r="AG631" i="2"/>
  <c r="AG630" i="2"/>
  <c r="AG629" i="2"/>
  <c r="AG628" i="2"/>
  <c r="AG627" i="2"/>
  <c r="AG626" i="2"/>
  <c r="AG625" i="2"/>
  <c r="AG624" i="2"/>
  <c r="AG623" i="2"/>
  <c r="AG622" i="2"/>
  <c r="AG621" i="2"/>
  <c r="AG620" i="2"/>
  <c r="AG619" i="2"/>
  <c r="AG618" i="2"/>
  <c r="AG617" i="2"/>
  <c r="AG616" i="2"/>
  <c r="AG615" i="2"/>
  <c r="AG614" i="2"/>
  <c r="AG613" i="2"/>
  <c r="AG612" i="2"/>
  <c r="AG611" i="2"/>
  <c r="AG610" i="2"/>
  <c r="AG609" i="2"/>
  <c r="AG608" i="2"/>
  <c r="AG607" i="2"/>
  <c r="AG606" i="2"/>
  <c r="AG605" i="2"/>
  <c r="AG604" i="2"/>
  <c r="AG603" i="2"/>
  <c r="AG602" i="2"/>
  <c r="AG601" i="2"/>
  <c r="AG600" i="2"/>
  <c r="AG599" i="2"/>
  <c r="AG598" i="2"/>
  <c r="AG597" i="2"/>
  <c r="AG596" i="2"/>
  <c r="AG595" i="2"/>
  <c r="AG594" i="2"/>
  <c r="AG593" i="2"/>
  <c r="AG592" i="2"/>
  <c r="AG591" i="2"/>
  <c r="AG590" i="2"/>
  <c r="AG589" i="2"/>
  <c r="AG588" i="2"/>
  <c r="AG587" i="2"/>
  <c r="AG586" i="2"/>
  <c r="AG585" i="2"/>
  <c r="AG584" i="2"/>
  <c r="AG583" i="2"/>
  <c r="AG582" i="2"/>
  <c r="AG581" i="2"/>
  <c r="AG580" i="2"/>
  <c r="AG579" i="2"/>
  <c r="AG578" i="2"/>
  <c r="AG577" i="2"/>
  <c r="AG576" i="2"/>
  <c r="AG575" i="2"/>
  <c r="AG574" i="2"/>
  <c r="AG573" i="2"/>
  <c r="AG572" i="2"/>
  <c r="AG571" i="2"/>
  <c r="AG570" i="2"/>
  <c r="AG569" i="2"/>
  <c r="AG568" i="2"/>
  <c r="AG567" i="2"/>
  <c r="AG566" i="2"/>
  <c r="AG565" i="2"/>
  <c r="AG564" i="2"/>
  <c r="AG563" i="2"/>
  <c r="AG562" i="2"/>
  <c r="AG561" i="2"/>
  <c r="AG560" i="2"/>
  <c r="AG559" i="2"/>
  <c r="AG558" i="2"/>
  <c r="AG557" i="2"/>
  <c r="AG556" i="2"/>
  <c r="AG555" i="2"/>
  <c r="AG554" i="2"/>
  <c r="AG553" i="2"/>
  <c r="AG552" i="2"/>
  <c r="AG551" i="2"/>
  <c r="AG550" i="2"/>
  <c r="AG549" i="2"/>
  <c r="AG548" i="2"/>
  <c r="AG547" i="2"/>
  <c r="AG546" i="2"/>
  <c r="AG545" i="2"/>
  <c r="AG544" i="2"/>
  <c r="AG543" i="2"/>
  <c r="AG542" i="2"/>
  <c r="AG541" i="2"/>
  <c r="AG540" i="2"/>
  <c r="AG539" i="2"/>
  <c r="AG538" i="2"/>
  <c r="AG537" i="2"/>
  <c r="AG536" i="2"/>
  <c r="AG535" i="2"/>
  <c r="AG534" i="2"/>
  <c r="AG533" i="2"/>
  <c r="AG532" i="2"/>
  <c r="AG531" i="2"/>
  <c r="AG530" i="2"/>
  <c r="AG529" i="2"/>
  <c r="AG528" i="2"/>
  <c r="AG527" i="2"/>
  <c r="AG526" i="2"/>
  <c r="AG525" i="2"/>
  <c r="AG524" i="2"/>
  <c r="AG523" i="2"/>
  <c r="AG522" i="2"/>
  <c r="AG521" i="2"/>
  <c r="AG520" i="2"/>
  <c r="AG519" i="2"/>
  <c r="AG518" i="2"/>
  <c r="AG517" i="2"/>
  <c r="AG516" i="2"/>
  <c r="AG515" i="2"/>
  <c r="AG514" i="2"/>
  <c r="AG513" i="2"/>
  <c r="AG512" i="2"/>
  <c r="AG511" i="2"/>
  <c r="AG510" i="2"/>
  <c r="AG509" i="2"/>
  <c r="AG508" i="2"/>
  <c r="AG507" i="2"/>
  <c r="AG506" i="2"/>
  <c r="AG505" i="2"/>
  <c r="AG504" i="2"/>
  <c r="AG503" i="2"/>
  <c r="AG502" i="2"/>
  <c r="AG501" i="2"/>
  <c r="AG500" i="2"/>
  <c r="AG499" i="2"/>
  <c r="AG498" i="2"/>
  <c r="AG497" i="2"/>
  <c r="AG496" i="2"/>
  <c r="AG495" i="2"/>
  <c r="AG494" i="2"/>
  <c r="AG493" i="2"/>
  <c r="AG492" i="2"/>
  <c r="AG491" i="2"/>
  <c r="AG490" i="2"/>
  <c r="AG489" i="2"/>
  <c r="AG488" i="2"/>
  <c r="AG487" i="2"/>
  <c r="AG486" i="2"/>
  <c r="AG485" i="2"/>
  <c r="AG484" i="2"/>
  <c r="AG483" i="2"/>
  <c r="AG482" i="2"/>
  <c r="AG481" i="2"/>
  <c r="AG480" i="2"/>
  <c r="AG479" i="2"/>
  <c r="AG478" i="2"/>
  <c r="AG477" i="2"/>
  <c r="AG476" i="2"/>
  <c r="AG475" i="2"/>
  <c r="AG474" i="2"/>
  <c r="AG473" i="2"/>
  <c r="AG472" i="2"/>
  <c r="AG471" i="2"/>
  <c r="AG470" i="2"/>
  <c r="AG469" i="2"/>
  <c r="AG468" i="2"/>
  <c r="AG467" i="2"/>
  <c r="AG466" i="2"/>
  <c r="AG465" i="2"/>
  <c r="AG464" i="2"/>
  <c r="AG463" i="2"/>
  <c r="AG462" i="2"/>
  <c r="AG461" i="2"/>
  <c r="AG460" i="2"/>
  <c r="AG459" i="2"/>
  <c r="AG458" i="2"/>
  <c r="AG457" i="2"/>
  <c r="AG456" i="2"/>
  <c r="AG455" i="2"/>
  <c r="AG454" i="2"/>
  <c r="AG453" i="2"/>
  <c r="AG452" i="2"/>
  <c r="AG451" i="2"/>
  <c r="AG450" i="2"/>
  <c r="AG449" i="2"/>
  <c r="AG448" i="2"/>
  <c r="AG447" i="2"/>
  <c r="AG446" i="2"/>
  <c r="AG445" i="2"/>
  <c r="AG444" i="2"/>
  <c r="AG443" i="2"/>
  <c r="AG442" i="2"/>
  <c r="AG441" i="2"/>
  <c r="AG440" i="2"/>
  <c r="AG439" i="2"/>
  <c r="AG438" i="2"/>
  <c r="AG437" i="2"/>
  <c r="AG436" i="2"/>
  <c r="AG435" i="2"/>
  <c r="AG434" i="2"/>
  <c r="AG433" i="2"/>
  <c r="AG432" i="2"/>
  <c r="AG431" i="2"/>
  <c r="AG430" i="2"/>
  <c r="AG429" i="2"/>
  <c r="AG428" i="2"/>
  <c r="AG427" i="2"/>
  <c r="AG426" i="2"/>
  <c r="AG425" i="2"/>
  <c r="AG424" i="2"/>
  <c r="AG423" i="2"/>
  <c r="AG422" i="2"/>
  <c r="AG421" i="2"/>
  <c r="AG420" i="2"/>
  <c r="AG419" i="2"/>
  <c r="AG418" i="2"/>
  <c r="AG417" i="2"/>
  <c r="AG416" i="2"/>
  <c r="AG415" i="2"/>
  <c r="AG414" i="2"/>
  <c r="AG413" i="2"/>
  <c r="AG412" i="2"/>
  <c r="AG411" i="2"/>
  <c r="AG410" i="2"/>
  <c r="AG409" i="2"/>
  <c r="AG408" i="2"/>
  <c r="AG407" i="2"/>
  <c r="AG406" i="2"/>
  <c r="AG405" i="2"/>
  <c r="AG404" i="2"/>
  <c r="AG403" i="2"/>
  <c r="AG402" i="2"/>
  <c r="AG401" i="2"/>
  <c r="AG400" i="2"/>
  <c r="AG399" i="2"/>
  <c r="AG398" i="2"/>
  <c r="AG397" i="2"/>
  <c r="AG396" i="2"/>
  <c r="AG395" i="2"/>
  <c r="AG394" i="2"/>
  <c r="AG393" i="2"/>
  <c r="AG392" i="2"/>
  <c r="AG391" i="2"/>
  <c r="AG390" i="2"/>
  <c r="AG389" i="2"/>
  <c r="AG388" i="2"/>
  <c r="AG387" i="2"/>
  <c r="AG386" i="2"/>
  <c r="AG385" i="2"/>
  <c r="AG384" i="2"/>
  <c r="AG383" i="2"/>
  <c r="AG382" i="2"/>
  <c r="AG381" i="2"/>
  <c r="AG380" i="2"/>
  <c r="AG379" i="2"/>
  <c r="AG378" i="2"/>
  <c r="AG377" i="2"/>
  <c r="AG376" i="2"/>
  <c r="AG375" i="2"/>
  <c r="AG374" i="2"/>
  <c r="AG373" i="2"/>
  <c r="AG372" i="2"/>
  <c r="AG371" i="2"/>
  <c r="AG370" i="2"/>
  <c r="AG369" i="2"/>
  <c r="AG368" i="2"/>
  <c r="AG367" i="2"/>
  <c r="AG366" i="2"/>
  <c r="AG365" i="2"/>
  <c r="AG364" i="2"/>
  <c r="AG363" i="2"/>
  <c r="AG362" i="2"/>
  <c r="AG361" i="2"/>
  <c r="AG360" i="2"/>
  <c r="AG359" i="2"/>
  <c r="AG358" i="2"/>
  <c r="AG357" i="2"/>
  <c r="AG356" i="2"/>
  <c r="AG355" i="2"/>
  <c r="AG354" i="2"/>
  <c r="AG353" i="2"/>
  <c r="AG352" i="2"/>
  <c r="AG351" i="2"/>
  <c r="AG350" i="2"/>
  <c r="AG349" i="2"/>
  <c r="AG348" i="2"/>
  <c r="AG347" i="2"/>
  <c r="AG346" i="2"/>
  <c r="AG345" i="2"/>
  <c r="AG344" i="2"/>
  <c r="AG343" i="2"/>
  <c r="AG342" i="2"/>
  <c r="AG341" i="2"/>
  <c r="AG340" i="2"/>
  <c r="AG339" i="2"/>
  <c r="AG338" i="2"/>
  <c r="AG337" i="2"/>
  <c r="AG336" i="2"/>
  <c r="AG335" i="2"/>
  <c r="AG334" i="2"/>
  <c r="AG333" i="2"/>
  <c r="AG332" i="2"/>
  <c r="AG331" i="2"/>
  <c r="AG330" i="2"/>
  <c r="AG329" i="2"/>
  <c r="AG328" i="2"/>
  <c r="AG327" i="2"/>
  <c r="AG326" i="2"/>
  <c r="AG325" i="2"/>
  <c r="AG324" i="2"/>
  <c r="AG323" i="2"/>
  <c r="AG322" i="2"/>
  <c r="AG321" i="2"/>
  <c r="AG320" i="2"/>
  <c r="AG319" i="2"/>
  <c r="AG318" i="2"/>
  <c r="AG317" i="2"/>
  <c r="AG316" i="2"/>
  <c r="AG315" i="2"/>
  <c r="AG314" i="2"/>
  <c r="AG313" i="2"/>
  <c r="AG312" i="2"/>
  <c r="AG311" i="2"/>
  <c r="AG310" i="2"/>
  <c r="AG309" i="2"/>
  <c r="AG308" i="2"/>
  <c r="AG307" i="2"/>
  <c r="AG306" i="2"/>
  <c r="AG305" i="2"/>
  <c r="AG304" i="2"/>
  <c r="AG303" i="2"/>
  <c r="AG302" i="2"/>
  <c r="AG301" i="2"/>
  <c r="AG300" i="2"/>
  <c r="AG299" i="2"/>
  <c r="AG298" i="2"/>
  <c r="AG297" i="2"/>
  <c r="AG296" i="2"/>
  <c r="AG295" i="2"/>
  <c r="AG294" i="2"/>
  <c r="AG293" i="2"/>
  <c r="AG292" i="2"/>
  <c r="AG291" i="2"/>
  <c r="AG290" i="2"/>
  <c r="AG289" i="2"/>
  <c r="AG288" i="2"/>
  <c r="AG287" i="2"/>
  <c r="AG286" i="2"/>
  <c r="AG285" i="2"/>
  <c r="AG284" i="2"/>
  <c r="AG283" i="2"/>
  <c r="AG282" i="2"/>
  <c r="AG281" i="2"/>
  <c r="AG280" i="2"/>
  <c r="AG279" i="2"/>
  <c r="AG278" i="2"/>
  <c r="AG277" i="2"/>
  <c r="AG276" i="2"/>
  <c r="AG275" i="2"/>
  <c r="AG274" i="2"/>
  <c r="AG273" i="2"/>
  <c r="AG272" i="2"/>
  <c r="AG271" i="2"/>
  <c r="AG270" i="2"/>
  <c r="AG269" i="2"/>
  <c r="AG268" i="2"/>
  <c r="AG267" i="2"/>
  <c r="AG266" i="2"/>
  <c r="AG265" i="2"/>
  <c r="AG264" i="2"/>
  <c r="AG263" i="2"/>
  <c r="AG262" i="2"/>
  <c r="AG261" i="2"/>
  <c r="AG260" i="2"/>
  <c r="AG259" i="2"/>
  <c r="AG258" i="2"/>
  <c r="AG257" i="2"/>
  <c r="AG256" i="2"/>
  <c r="AG255" i="2"/>
  <c r="AG254" i="2"/>
  <c r="AG253" i="2"/>
  <c r="AG252" i="2"/>
  <c r="AG251" i="2"/>
  <c r="AG250" i="2"/>
  <c r="AG249" i="2"/>
  <c r="AG248" i="2"/>
  <c r="AG247" i="2"/>
  <c r="AG246" i="2"/>
  <c r="AG245" i="2"/>
  <c r="AG244" i="2"/>
  <c r="AG243" i="2"/>
  <c r="AG242" i="2"/>
  <c r="AG241" i="2"/>
  <c r="AG240" i="2"/>
  <c r="AG239" i="2"/>
  <c r="AG238" i="2"/>
  <c r="AG237" i="2"/>
  <c r="AG236" i="2"/>
  <c r="AG235" i="2"/>
  <c r="AG234" i="2"/>
  <c r="AG233" i="2"/>
  <c r="AG232" i="2"/>
  <c r="AG231" i="2"/>
  <c r="AG230" i="2"/>
  <c r="AG229" i="2"/>
  <c r="AG228" i="2"/>
  <c r="AG227" i="2"/>
  <c r="AG226" i="2"/>
  <c r="AG225" i="2"/>
  <c r="AG224" i="2"/>
  <c r="AG223" i="2"/>
  <c r="AG222" i="2"/>
  <c r="AG221" i="2"/>
  <c r="AG220" i="2"/>
  <c r="AG219" i="2"/>
  <c r="AG218" i="2"/>
  <c r="AG217" i="2"/>
  <c r="AG216" i="2"/>
  <c r="AG215" i="2"/>
  <c r="AG214" i="2"/>
  <c r="AG213" i="2"/>
  <c r="AG212" i="2"/>
  <c r="AG211" i="2"/>
  <c r="AG210" i="2"/>
  <c r="AG209" i="2"/>
  <c r="AG208" i="2"/>
  <c r="AG207" i="2"/>
  <c r="AG206" i="2"/>
  <c r="AG205" i="2"/>
  <c r="AG204" i="2"/>
  <c r="AG203" i="2"/>
  <c r="AG202" i="2"/>
  <c r="AG201" i="2"/>
  <c r="AG200" i="2"/>
  <c r="AG199" i="2"/>
  <c r="AG198" i="2"/>
  <c r="AG197" i="2"/>
  <c r="AG196" i="2"/>
  <c r="AG195" i="2"/>
  <c r="AG194" i="2"/>
  <c r="AG193" i="2"/>
  <c r="AG192" i="2"/>
  <c r="AG191" i="2"/>
  <c r="AG190" i="2"/>
  <c r="AG189" i="2"/>
  <c r="AG188" i="2"/>
  <c r="AG187" i="2"/>
  <c r="AG186" i="2"/>
  <c r="AG185" i="2"/>
  <c r="AG184" i="2"/>
  <c r="AG183" i="2"/>
  <c r="AG182" i="2"/>
  <c r="AG181" i="2"/>
  <c r="AG180" i="2"/>
  <c r="AG179" i="2"/>
  <c r="AG178" i="2"/>
  <c r="AG177" i="2"/>
  <c r="AG176" i="2"/>
  <c r="AG175" i="2"/>
  <c r="AG174" i="2"/>
  <c r="AG173" i="2"/>
  <c r="AG172" i="2"/>
  <c r="AG171" i="2"/>
  <c r="AG170" i="2"/>
  <c r="AG169" i="2"/>
  <c r="AG168" i="2"/>
  <c r="AG167" i="2"/>
  <c r="AG166" i="2"/>
  <c r="AG165" i="2"/>
  <c r="AG164" i="2"/>
  <c r="AG163" i="2"/>
  <c r="AG162" i="2"/>
  <c r="AG161" i="2"/>
  <c r="AG160" i="2"/>
  <c r="AG159" i="2"/>
  <c r="AG158" i="2"/>
  <c r="AG157" i="2"/>
  <c r="AG156"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54" i="2"/>
  <c r="AG53" i="2"/>
  <c r="AG52" i="2"/>
  <c r="AG51" i="2"/>
  <c r="AG50" i="2"/>
  <c r="AG49" i="2"/>
  <c r="AG48" i="2"/>
  <c r="AG47" i="2"/>
  <c r="AG46" i="2"/>
  <c r="AG45" i="2"/>
  <c r="AG44" i="2"/>
  <c r="AG43" i="2"/>
  <c r="AG42" i="2"/>
  <c r="AG41" i="2"/>
  <c r="AG40" i="2"/>
  <c r="AG39" i="2"/>
  <c r="AG38" i="2"/>
  <c r="AG37" i="2"/>
  <c r="AG36" i="2"/>
  <c r="AG35" i="2"/>
  <c r="AG34" i="2"/>
  <c r="AG33" i="2"/>
  <c r="AG32" i="2"/>
  <c r="AG31" i="2"/>
  <c r="AG30" i="2"/>
  <c r="AG29" i="2"/>
  <c r="AG28" i="2"/>
  <c r="AG27" i="2"/>
  <c r="AG26" i="2"/>
  <c r="AG25" i="2"/>
  <c r="AG24" i="2"/>
  <c r="AG23" i="2"/>
  <c r="AG22" i="2"/>
  <c r="AG21" i="2"/>
  <c r="AG20" i="2"/>
  <c r="AG19" i="2"/>
  <c r="AG18" i="2"/>
  <c r="AG17" i="2"/>
  <c r="AG16" i="2"/>
  <c r="AG15" i="2"/>
  <c r="AG14" i="2"/>
  <c r="AG13" i="2"/>
  <c r="AG12" i="2"/>
  <c r="AG11" i="2"/>
  <c r="AG10" i="2"/>
  <c r="AG9" i="2"/>
  <c r="AG8" i="2"/>
  <c r="AG7" i="2"/>
  <c r="AG6" i="2"/>
  <c r="AG5" i="2"/>
  <c r="AG4" i="2"/>
  <c r="AG3" i="2"/>
  <c r="G12" i="5"/>
  <c r="G11" i="5"/>
  <c r="G10" i="5"/>
  <c r="G9" i="5"/>
  <c r="I9" i="5" s="1"/>
  <c r="C11" i="5" s="1"/>
  <c r="G8" i="5"/>
  <c r="I8" i="5" s="1"/>
  <c r="G7" i="5"/>
  <c r="G6" i="5"/>
  <c r="I6" i="5" s="1"/>
  <c r="G5" i="5"/>
  <c r="K173" i="1" l="1"/>
  <c r="I173" i="1"/>
  <c r="C179" i="1" s="1"/>
  <c r="J173" i="1"/>
  <c r="C8" i="5"/>
  <c r="G13" i="5"/>
  <c r="I5" i="5"/>
  <c r="S9" i="3"/>
  <c r="M9" i="3"/>
  <c r="Q2" i="3"/>
  <c r="M2" i="3"/>
  <c r="N2" i="3"/>
  <c r="R2" i="3"/>
  <c r="S2" i="3"/>
  <c r="M3" i="3"/>
  <c r="N3" i="3"/>
  <c r="Q3" i="3"/>
  <c r="R3" i="3"/>
  <c r="S3" i="3"/>
  <c r="M4" i="3"/>
  <c r="N4" i="3"/>
  <c r="Q4" i="3"/>
  <c r="R4" i="3"/>
  <c r="S4" i="3"/>
  <c r="M5" i="3"/>
  <c r="N5" i="3"/>
  <c r="Q5" i="3"/>
  <c r="R5" i="3"/>
  <c r="S5" i="3"/>
  <c r="M6" i="3"/>
  <c r="N6" i="3"/>
  <c r="Q6" i="3"/>
  <c r="R6" i="3"/>
  <c r="S6" i="3"/>
  <c r="M7" i="3"/>
  <c r="N7" i="3"/>
  <c r="Q7" i="3"/>
  <c r="R7" i="3"/>
  <c r="S7" i="3"/>
  <c r="M8" i="3"/>
  <c r="N8" i="3"/>
  <c r="Q8" i="3"/>
  <c r="R8" i="3"/>
  <c r="S8" i="3"/>
  <c r="N9" i="3"/>
  <c r="Q9" i="3"/>
  <c r="R9" i="3"/>
  <c r="M10" i="3"/>
  <c r="N10" i="3"/>
  <c r="Q10" i="3"/>
  <c r="R10" i="3"/>
  <c r="S10" i="3"/>
  <c r="M11" i="3"/>
  <c r="N11" i="3"/>
  <c r="Q11" i="3"/>
  <c r="R11" i="3"/>
  <c r="S11" i="3"/>
  <c r="M12" i="3"/>
  <c r="N12" i="3"/>
  <c r="Q12" i="3"/>
  <c r="R12" i="3"/>
  <c r="S12" i="3"/>
  <c r="M13" i="3"/>
  <c r="N13" i="3"/>
  <c r="Q13" i="3"/>
  <c r="R13" i="3"/>
  <c r="S13" i="3"/>
  <c r="M14" i="3"/>
  <c r="N14" i="3"/>
  <c r="Q14" i="3"/>
  <c r="R14" i="3"/>
  <c r="S14" i="3"/>
  <c r="M15" i="3"/>
  <c r="N15" i="3"/>
  <c r="Q15" i="3"/>
  <c r="R15" i="3"/>
  <c r="S15" i="3"/>
  <c r="M16" i="3"/>
  <c r="N16" i="3"/>
  <c r="Q16" i="3"/>
  <c r="R16" i="3"/>
  <c r="S16" i="3"/>
  <c r="M17" i="3"/>
  <c r="N17" i="3"/>
  <c r="Q17" i="3"/>
  <c r="R17" i="3"/>
  <c r="S17" i="3"/>
  <c r="M18" i="3"/>
  <c r="N18" i="3"/>
  <c r="Q18" i="3"/>
  <c r="R18" i="3"/>
  <c r="S18" i="3"/>
  <c r="M19" i="3"/>
  <c r="N19" i="3"/>
  <c r="Q19" i="3"/>
  <c r="R19" i="3"/>
  <c r="S19" i="3"/>
  <c r="M20" i="3"/>
  <c r="N20" i="3"/>
  <c r="Q20" i="3"/>
  <c r="R20" i="3"/>
  <c r="S20" i="3"/>
  <c r="M21" i="3"/>
  <c r="N21" i="3"/>
  <c r="Q21" i="3"/>
  <c r="R21" i="3"/>
  <c r="S21" i="3"/>
  <c r="M22" i="3"/>
  <c r="N22" i="3"/>
  <c r="Q22" i="3"/>
  <c r="R22" i="3"/>
  <c r="S22" i="3"/>
  <c r="M23" i="3"/>
  <c r="N23" i="3"/>
  <c r="Q23" i="3"/>
  <c r="R23" i="3"/>
  <c r="S23" i="3"/>
  <c r="M24" i="3"/>
  <c r="N24" i="3"/>
  <c r="Q24" i="3"/>
  <c r="R24" i="3"/>
  <c r="S24" i="3"/>
  <c r="M25" i="3"/>
  <c r="N25" i="3"/>
  <c r="Q25" i="3"/>
  <c r="R25" i="3"/>
  <c r="S25" i="3"/>
  <c r="M26" i="3"/>
  <c r="N26" i="3"/>
  <c r="Q26" i="3"/>
  <c r="R26" i="3"/>
  <c r="S26" i="3"/>
  <c r="M27" i="3"/>
  <c r="N27" i="3"/>
  <c r="Q27" i="3"/>
  <c r="R27" i="3"/>
  <c r="S27" i="3"/>
  <c r="M28" i="3"/>
  <c r="N28" i="3"/>
  <c r="Q28" i="3"/>
  <c r="R28" i="3"/>
  <c r="S28" i="3"/>
  <c r="M29" i="3"/>
  <c r="N29" i="3"/>
  <c r="Q29" i="3"/>
  <c r="R29" i="3"/>
  <c r="S29" i="3"/>
  <c r="M30" i="3"/>
  <c r="N30" i="3"/>
  <c r="Q30" i="3"/>
  <c r="R30" i="3"/>
  <c r="S30" i="3"/>
  <c r="M31" i="3"/>
  <c r="N31" i="3"/>
  <c r="Q31" i="3"/>
  <c r="R31" i="3"/>
  <c r="S31" i="3"/>
  <c r="M32" i="3"/>
  <c r="N32" i="3"/>
  <c r="Q32" i="3"/>
  <c r="R32" i="3"/>
  <c r="S32" i="3"/>
  <c r="M33" i="3"/>
  <c r="N33" i="3"/>
  <c r="Q33" i="3"/>
  <c r="R33" i="3"/>
  <c r="S33" i="3"/>
  <c r="M34" i="3"/>
  <c r="N34" i="3"/>
  <c r="Q34" i="3"/>
  <c r="R34" i="3"/>
  <c r="S34" i="3"/>
  <c r="M35" i="3"/>
  <c r="N35" i="3"/>
  <c r="Q35" i="3"/>
  <c r="R35" i="3"/>
  <c r="S35" i="3"/>
  <c r="M36" i="3"/>
  <c r="N36" i="3"/>
  <c r="Q36" i="3"/>
  <c r="R36" i="3"/>
  <c r="S36" i="3"/>
  <c r="M37" i="3"/>
  <c r="N37" i="3"/>
  <c r="Q37" i="3"/>
  <c r="R37" i="3"/>
  <c r="S37" i="3"/>
  <c r="M38" i="3"/>
  <c r="N38" i="3"/>
  <c r="Q38" i="3"/>
  <c r="R38" i="3"/>
  <c r="S38" i="3"/>
  <c r="M39" i="3"/>
  <c r="N39" i="3"/>
  <c r="Q39" i="3"/>
  <c r="R39" i="3"/>
  <c r="S39" i="3"/>
  <c r="M40" i="3"/>
  <c r="N40" i="3"/>
  <c r="Q40" i="3"/>
  <c r="R40" i="3"/>
  <c r="S40" i="3"/>
  <c r="M41" i="3"/>
  <c r="N41" i="3"/>
  <c r="Q41" i="3"/>
  <c r="R41" i="3"/>
  <c r="S41" i="3"/>
  <c r="M42" i="3"/>
  <c r="N42" i="3"/>
  <c r="Q42" i="3"/>
  <c r="R42" i="3"/>
  <c r="S42" i="3"/>
  <c r="M43" i="3"/>
  <c r="N43" i="3"/>
  <c r="Q43" i="3"/>
  <c r="R43" i="3"/>
  <c r="S43" i="3"/>
  <c r="M44" i="3"/>
  <c r="N44" i="3"/>
  <c r="Q44" i="3"/>
  <c r="R44" i="3"/>
  <c r="S44" i="3"/>
  <c r="M45" i="3"/>
  <c r="N45" i="3"/>
  <c r="Q45" i="3"/>
  <c r="R45" i="3"/>
  <c r="S45" i="3"/>
  <c r="M46" i="3"/>
  <c r="N46" i="3"/>
  <c r="Q46" i="3"/>
  <c r="R46" i="3"/>
  <c r="S46" i="3"/>
  <c r="M47" i="3"/>
  <c r="N47" i="3"/>
  <c r="Q47" i="3"/>
  <c r="R47" i="3"/>
  <c r="S47" i="3"/>
  <c r="M48" i="3"/>
  <c r="N48" i="3"/>
  <c r="Q48" i="3"/>
  <c r="R48" i="3"/>
  <c r="S48" i="3"/>
  <c r="M49" i="3"/>
  <c r="N49" i="3"/>
  <c r="Q49" i="3"/>
  <c r="R49" i="3"/>
  <c r="S49" i="3"/>
  <c r="M50" i="3"/>
  <c r="N50" i="3"/>
  <c r="Q50" i="3"/>
  <c r="R50" i="3"/>
  <c r="S50" i="3"/>
  <c r="M51" i="3"/>
  <c r="N51" i="3"/>
  <c r="Q51" i="3"/>
  <c r="R51" i="3"/>
  <c r="S51" i="3"/>
  <c r="M52" i="3"/>
  <c r="N52" i="3"/>
  <c r="Q52" i="3"/>
  <c r="R52" i="3"/>
  <c r="S52" i="3"/>
  <c r="M53" i="3"/>
  <c r="N53" i="3"/>
  <c r="Q53" i="3"/>
  <c r="R53" i="3"/>
  <c r="S53" i="3"/>
  <c r="M54" i="3"/>
  <c r="N54" i="3"/>
  <c r="Q54" i="3"/>
  <c r="R54" i="3"/>
  <c r="S54" i="3"/>
  <c r="M55" i="3"/>
  <c r="N55" i="3"/>
  <c r="Q55" i="3"/>
  <c r="R55" i="3"/>
  <c r="S55" i="3"/>
  <c r="M56" i="3"/>
  <c r="N56" i="3"/>
  <c r="Q56" i="3"/>
  <c r="R56" i="3"/>
  <c r="S56" i="3"/>
  <c r="M57" i="3"/>
  <c r="N57" i="3"/>
  <c r="Q57" i="3"/>
  <c r="R57" i="3"/>
  <c r="S57" i="3"/>
  <c r="M58" i="3"/>
  <c r="N58" i="3"/>
  <c r="Q58" i="3"/>
  <c r="R58" i="3"/>
  <c r="S58" i="3"/>
  <c r="M59" i="3"/>
  <c r="N59" i="3"/>
  <c r="Q59" i="3"/>
  <c r="R59" i="3"/>
  <c r="S59" i="3"/>
  <c r="M60" i="3"/>
  <c r="N60" i="3"/>
  <c r="Q60" i="3"/>
  <c r="R60" i="3"/>
  <c r="S60" i="3"/>
  <c r="M61" i="3"/>
  <c r="N61" i="3"/>
  <c r="Q61" i="3"/>
  <c r="R61" i="3"/>
  <c r="S61" i="3"/>
  <c r="M62" i="3"/>
  <c r="N62" i="3"/>
  <c r="Q62" i="3"/>
  <c r="R62" i="3"/>
  <c r="S62" i="3"/>
  <c r="M63" i="3"/>
  <c r="N63" i="3"/>
  <c r="Q63" i="3"/>
  <c r="R63" i="3"/>
  <c r="S63" i="3"/>
  <c r="M64" i="3"/>
  <c r="N64" i="3"/>
  <c r="Q64" i="3"/>
  <c r="R64" i="3"/>
  <c r="S64" i="3"/>
  <c r="M65" i="3"/>
  <c r="N65" i="3"/>
  <c r="Q65" i="3"/>
  <c r="R65" i="3"/>
  <c r="S65" i="3"/>
  <c r="M66" i="3"/>
  <c r="N66" i="3"/>
  <c r="Q66" i="3"/>
  <c r="R66" i="3"/>
  <c r="S66" i="3"/>
  <c r="M67" i="3"/>
  <c r="N67" i="3"/>
  <c r="Q67" i="3"/>
  <c r="R67" i="3"/>
  <c r="S67" i="3"/>
  <c r="M68" i="3"/>
  <c r="N68" i="3"/>
  <c r="Q68" i="3"/>
  <c r="R68" i="3"/>
  <c r="S68" i="3"/>
  <c r="M69" i="3"/>
  <c r="N69" i="3"/>
  <c r="Q69" i="3"/>
  <c r="R69" i="3"/>
  <c r="S69" i="3"/>
  <c r="M70" i="3"/>
  <c r="N70" i="3"/>
  <c r="Q70" i="3"/>
  <c r="R70" i="3"/>
  <c r="S70" i="3"/>
  <c r="M71" i="3"/>
  <c r="N71" i="3"/>
  <c r="Q71" i="3"/>
  <c r="R71" i="3"/>
  <c r="S71" i="3"/>
  <c r="M72" i="3"/>
  <c r="N72" i="3"/>
  <c r="Q72" i="3"/>
  <c r="R72" i="3"/>
  <c r="S72" i="3"/>
  <c r="M73" i="3"/>
  <c r="N73" i="3"/>
  <c r="Q73" i="3"/>
  <c r="R73" i="3"/>
  <c r="S73" i="3"/>
  <c r="M74" i="3"/>
  <c r="N74" i="3"/>
  <c r="Q74" i="3"/>
  <c r="R74" i="3"/>
  <c r="S74" i="3"/>
  <c r="M75" i="3"/>
  <c r="N75" i="3"/>
  <c r="Q75" i="3"/>
  <c r="R75" i="3"/>
  <c r="S75" i="3"/>
  <c r="M76" i="3"/>
  <c r="N76" i="3"/>
  <c r="Q76" i="3"/>
  <c r="R76" i="3"/>
  <c r="S76" i="3"/>
  <c r="M77" i="3"/>
  <c r="N77" i="3"/>
  <c r="Q77" i="3"/>
  <c r="R77" i="3"/>
  <c r="S77" i="3"/>
  <c r="M78" i="3"/>
  <c r="N78" i="3"/>
  <c r="Q78" i="3"/>
  <c r="R78" i="3"/>
  <c r="S78" i="3"/>
  <c r="M79" i="3"/>
  <c r="N79" i="3"/>
  <c r="Q79" i="3"/>
  <c r="R79" i="3"/>
  <c r="S79" i="3"/>
  <c r="M80" i="3"/>
  <c r="N80" i="3"/>
  <c r="Q80" i="3"/>
  <c r="R80" i="3"/>
  <c r="S80" i="3"/>
  <c r="M81" i="3"/>
  <c r="N81" i="3"/>
  <c r="Q81" i="3"/>
  <c r="R81" i="3"/>
  <c r="S81" i="3"/>
  <c r="M82" i="3"/>
  <c r="N82" i="3"/>
  <c r="Q82" i="3"/>
  <c r="R82" i="3"/>
  <c r="S82" i="3"/>
  <c r="M83" i="3"/>
  <c r="N83" i="3"/>
  <c r="Q83" i="3"/>
  <c r="R83" i="3"/>
  <c r="S83" i="3"/>
  <c r="M84" i="3"/>
  <c r="N84" i="3"/>
  <c r="Q84" i="3"/>
  <c r="R84" i="3"/>
  <c r="S84" i="3"/>
  <c r="M85" i="3"/>
  <c r="N85" i="3"/>
  <c r="Q85" i="3"/>
  <c r="R85" i="3"/>
  <c r="S85" i="3"/>
  <c r="M86" i="3"/>
  <c r="N86" i="3"/>
  <c r="Q86" i="3"/>
  <c r="R86" i="3"/>
  <c r="S86" i="3"/>
  <c r="M87" i="3"/>
  <c r="N87" i="3"/>
  <c r="Q87" i="3"/>
  <c r="R87" i="3"/>
  <c r="S87" i="3"/>
  <c r="M88" i="3"/>
  <c r="N88" i="3"/>
  <c r="Q88" i="3"/>
  <c r="R88" i="3"/>
  <c r="S88" i="3"/>
  <c r="M89" i="3"/>
  <c r="N89" i="3"/>
  <c r="Q89" i="3"/>
  <c r="R89" i="3"/>
  <c r="S89" i="3"/>
  <c r="M90" i="3"/>
  <c r="N90" i="3"/>
  <c r="Q90" i="3"/>
  <c r="R90" i="3"/>
  <c r="S90" i="3"/>
  <c r="M91" i="3"/>
  <c r="N91" i="3"/>
  <c r="Q91" i="3"/>
  <c r="R91" i="3"/>
  <c r="S91" i="3"/>
  <c r="M92" i="3"/>
  <c r="N92" i="3"/>
  <c r="Q92" i="3"/>
  <c r="R92" i="3"/>
  <c r="S92" i="3"/>
  <c r="M93" i="3"/>
  <c r="N93" i="3"/>
  <c r="Q93" i="3"/>
  <c r="R93" i="3"/>
  <c r="S93" i="3"/>
  <c r="M94" i="3"/>
  <c r="N94" i="3"/>
  <c r="Q94" i="3"/>
  <c r="R94" i="3"/>
  <c r="S94" i="3"/>
  <c r="M95" i="3"/>
  <c r="N95" i="3"/>
  <c r="Q95" i="3"/>
  <c r="R95" i="3"/>
  <c r="S95" i="3"/>
  <c r="M96" i="3"/>
  <c r="N96" i="3"/>
  <c r="Q96" i="3"/>
  <c r="R96" i="3"/>
  <c r="S96" i="3"/>
  <c r="M97" i="3"/>
  <c r="N97" i="3"/>
  <c r="Q97" i="3"/>
  <c r="R97" i="3"/>
  <c r="S97" i="3"/>
  <c r="M98" i="3"/>
  <c r="N98" i="3"/>
  <c r="Q98" i="3"/>
  <c r="R98" i="3"/>
  <c r="S98" i="3"/>
  <c r="M99" i="3"/>
  <c r="N99" i="3"/>
  <c r="Q99" i="3"/>
  <c r="R99" i="3"/>
  <c r="S99" i="3"/>
  <c r="M100" i="3"/>
  <c r="N100" i="3"/>
  <c r="Q100" i="3"/>
  <c r="R100" i="3"/>
  <c r="S100" i="3"/>
  <c r="M101" i="3"/>
  <c r="N101" i="3"/>
  <c r="Q101" i="3"/>
  <c r="R101" i="3"/>
  <c r="S101" i="3"/>
  <c r="M102" i="3"/>
  <c r="N102" i="3"/>
  <c r="Q102" i="3"/>
  <c r="R102" i="3"/>
  <c r="S102" i="3"/>
  <c r="M103" i="3"/>
  <c r="N103" i="3"/>
  <c r="Q103" i="3"/>
  <c r="R103" i="3"/>
  <c r="S103" i="3"/>
  <c r="M104" i="3"/>
  <c r="N104" i="3"/>
  <c r="Q104" i="3"/>
  <c r="R104" i="3"/>
  <c r="S104" i="3"/>
  <c r="M105" i="3"/>
  <c r="N105" i="3"/>
  <c r="Q105" i="3"/>
  <c r="R105" i="3"/>
  <c r="S105" i="3"/>
  <c r="M106" i="3"/>
  <c r="N106" i="3"/>
  <c r="Q106" i="3"/>
  <c r="R106" i="3"/>
  <c r="S106" i="3"/>
  <c r="M107" i="3"/>
  <c r="N107" i="3"/>
  <c r="Q107" i="3"/>
  <c r="R107" i="3"/>
  <c r="S107" i="3"/>
  <c r="M108" i="3"/>
  <c r="N108" i="3"/>
  <c r="Q108" i="3"/>
  <c r="R108" i="3"/>
  <c r="S108" i="3"/>
  <c r="M109" i="3"/>
  <c r="N109" i="3"/>
  <c r="Q109" i="3"/>
  <c r="R109" i="3"/>
  <c r="S109" i="3"/>
  <c r="M110" i="3"/>
  <c r="N110" i="3"/>
  <c r="Q110" i="3"/>
  <c r="R110" i="3"/>
  <c r="S110" i="3"/>
  <c r="M111" i="3"/>
  <c r="N111" i="3"/>
  <c r="Q111" i="3"/>
  <c r="R111" i="3"/>
  <c r="S111" i="3"/>
  <c r="M112" i="3"/>
  <c r="N112" i="3"/>
  <c r="Q112" i="3"/>
  <c r="R112" i="3"/>
  <c r="S112" i="3"/>
  <c r="M113" i="3"/>
  <c r="N113" i="3"/>
  <c r="Q113" i="3"/>
  <c r="R113" i="3"/>
  <c r="S113" i="3"/>
  <c r="M114" i="3"/>
  <c r="N114" i="3"/>
  <c r="Q114" i="3"/>
  <c r="R114" i="3"/>
  <c r="S114" i="3"/>
  <c r="M115" i="3"/>
  <c r="N115" i="3"/>
  <c r="Q115" i="3"/>
  <c r="R115" i="3"/>
  <c r="S115" i="3"/>
  <c r="M116" i="3"/>
  <c r="N116" i="3"/>
  <c r="Q116" i="3"/>
  <c r="R116" i="3"/>
  <c r="S116" i="3"/>
  <c r="M117" i="3"/>
  <c r="N117" i="3"/>
  <c r="Q117" i="3"/>
  <c r="R117" i="3"/>
  <c r="S117" i="3"/>
  <c r="M118" i="3"/>
  <c r="N118" i="3"/>
  <c r="Q118" i="3"/>
  <c r="R118" i="3"/>
  <c r="S118" i="3"/>
  <c r="M119" i="3"/>
  <c r="N119" i="3"/>
  <c r="Q119" i="3"/>
  <c r="R119" i="3"/>
  <c r="S119" i="3"/>
  <c r="M120" i="3"/>
  <c r="N120" i="3"/>
  <c r="Q120" i="3"/>
  <c r="R120" i="3"/>
  <c r="S120" i="3"/>
  <c r="M121" i="3"/>
  <c r="N121" i="3"/>
  <c r="Q121" i="3"/>
  <c r="R121" i="3"/>
  <c r="S121" i="3"/>
  <c r="M122" i="3"/>
  <c r="N122" i="3"/>
  <c r="Q122" i="3"/>
  <c r="R122" i="3"/>
  <c r="S122" i="3"/>
  <c r="M123" i="3"/>
  <c r="N123" i="3"/>
  <c r="Q123" i="3"/>
  <c r="R123" i="3"/>
  <c r="S123" i="3"/>
  <c r="M124" i="3"/>
  <c r="N124" i="3"/>
  <c r="Q124" i="3"/>
  <c r="R124" i="3"/>
  <c r="S124" i="3"/>
  <c r="M125" i="3"/>
  <c r="N125" i="3"/>
  <c r="Q125" i="3"/>
  <c r="R125" i="3"/>
  <c r="S125" i="3"/>
  <c r="M126" i="3"/>
  <c r="N126" i="3"/>
  <c r="Q126" i="3"/>
  <c r="R126" i="3"/>
  <c r="S126" i="3"/>
  <c r="M127" i="3"/>
  <c r="N127" i="3"/>
  <c r="Q127" i="3"/>
  <c r="R127" i="3"/>
  <c r="S127" i="3"/>
  <c r="M128" i="3"/>
  <c r="N128" i="3"/>
  <c r="Q128" i="3"/>
  <c r="R128" i="3"/>
  <c r="S128" i="3"/>
  <c r="M129" i="3"/>
  <c r="N129" i="3"/>
  <c r="Q129" i="3"/>
  <c r="R129" i="3"/>
  <c r="S129" i="3"/>
  <c r="M130" i="3"/>
  <c r="N130" i="3"/>
  <c r="Q130" i="3"/>
  <c r="R130" i="3"/>
  <c r="S130" i="3"/>
  <c r="M131" i="3"/>
  <c r="N131" i="3"/>
  <c r="Q131" i="3"/>
  <c r="R131" i="3"/>
  <c r="S131" i="3"/>
  <c r="M132" i="3"/>
  <c r="N132" i="3"/>
  <c r="Q132" i="3"/>
  <c r="R132" i="3"/>
  <c r="S132" i="3"/>
  <c r="M133" i="3"/>
  <c r="N133" i="3"/>
  <c r="Q133" i="3"/>
  <c r="R133" i="3"/>
  <c r="S133" i="3"/>
  <c r="M134" i="3"/>
  <c r="N134" i="3"/>
  <c r="Q134" i="3"/>
  <c r="R134" i="3"/>
  <c r="S134" i="3"/>
  <c r="M135" i="3"/>
  <c r="N135" i="3"/>
  <c r="Q135" i="3"/>
  <c r="R135" i="3"/>
  <c r="S135" i="3"/>
  <c r="M136" i="3"/>
  <c r="N136" i="3"/>
  <c r="Q136" i="3"/>
  <c r="R136" i="3"/>
  <c r="S136" i="3"/>
  <c r="M137" i="3"/>
  <c r="N137" i="3"/>
  <c r="Q137" i="3"/>
  <c r="R137" i="3"/>
  <c r="S137" i="3"/>
  <c r="M138" i="3"/>
  <c r="N138" i="3"/>
  <c r="Q138" i="3"/>
  <c r="R138" i="3"/>
  <c r="S138" i="3"/>
  <c r="M139" i="3"/>
  <c r="N139" i="3"/>
  <c r="Q139" i="3"/>
  <c r="R139" i="3"/>
  <c r="S139" i="3"/>
  <c r="M140" i="3"/>
  <c r="N140" i="3"/>
  <c r="Q140" i="3"/>
  <c r="R140" i="3"/>
  <c r="S140" i="3"/>
  <c r="M141" i="3"/>
  <c r="N141" i="3"/>
  <c r="Q141" i="3"/>
  <c r="R141" i="3"/>
  <c r="S141" i="3"/>
  <c r="M142" i="3"/>
  <c r="N142" i="3"/>
  <c r="Q142" i="3"/>
  <c r="R142" i="3"/>
  <c r="S142" i="3"/>
  <c r="M143" i="3"/>
  <c r="N143" i="3"/>
  <c r="Q143" i="3"/>
  <c r="R143" i="3"/>
  <c r="S143" i="3"/>
  <c r="M144" i="3"/>
  <c r="N144" i="3"/>
  <c r="Q144" i="3"/>
  <c r="R144" i="3"/>
  <c r="S144" i="3"/>
  <c r="M145" i="3"/>
  <c r="N145" i="3"/>
  <c r="Q145" i="3"/>
  <c r="R145" i="3"/>
  <c r="S145" i="3"/>
  <c r="M146" i="3"/>
  <c r="N146" i="3"/>
  <c r="Q146" i="3"/>
  <c r="R146" i="3"/>
  <c r="S146" i="3"/>
  <c r="M147" i="3"/>
  <c r="N147" i="3"/>
  <c r="Q147" i="3"/>
  <c r="R147" i="3"/>
  <c r="S147" i="3"/>
  <c r="M148" i="3"/>
  <c r="N148" i="3"/>
  <c r="Q148" i="3"/>
  <c r="R148" i="3"/>
  <c r="S148" i="3"/>
  <c r="M149" i="3"/>
  <c r="N149" i="3"/>
  <c r="Q149" i="3"/>
  <c r="R149" i="3"/>
  <c r="S149" i="3"/>
  <c r="M150" i="3"/>
  <c r="N150" i="3"/>
  <c r="Q150" i="3"/>
  <c r="R150" i="3"/>
  <c r="S150" i="3"/>
  <c r="M151" i="3"/>
  <c r="N151" i="3"/>
  <c r="Q151" i="3"/>
  <c r="R151" i="3"/>
  <c r="S151" i="3"/>
  <c r="M152" i="3"/>
  <c r="N152" i="3"/>
  <c r="Q152" i="3"/>
  <c r="R152" i="3"/>
  <c r="S152" i="3"/>
  <c r="M153" i="3"/>
  <c r="N153" i="3"/>
  <c r="Q153" i="3"/>
  <c r="R153" i="3"/>
  <c r="S153" i="3"/>
  <c r="M154" i="3"/>
  <c r="N154" i="3"/>
  <c r="Q154" i="3"/>
  <c r="R154" i="3"/>
  <c r="S154" i="3"/>
  <c r="M155" i="3"/>
  <c r="N155" i="3"/>
  <c r="Q155" i="3"/>
  <c r="R155" i="3"/>
  <c r="S155" i="3"/>
  <c r="M156" i="3"/>
  <c r="N156" i="3"/>
  <c r="Q156" i="3"/>
  <c r="R156" i="3"/>
  <c r="S156" i="3"/>
  <c r="M157" i="3"/>
  <c r="N157" i="3"/>
  <c r="Q157" i="3"/>
  <c r="R157" i="3"/>
  <c r="S157" i="3"/>
  <c r="M158" i="3"/>
  <c r="N158" i="3"/>
  <c r="Q158" i="3"/>
  <c r="R158" i="3"/>
  <c r="S158" i="3"/>
  <c r="M159" i="3"/>
  <c r="N159" i="3"/>
  <c r="Q159" i="3"/>
  <c r="R159" i="3"/>
  <c r="S159" i="3"/>
  <c r="M160" i="3"/>
  <c r="N160" i="3"/>
  <c r="Q160" i="3"/>
  <c r="R160" i="3"/>
  <c r="S160" i="3"/>
  <c r="M161" i="3"/>
  <c r="N161" i="3"/>
  <c r="Q161" i="3"/>
  <c r="R161" i="3"/>
  <c r="S161" i="3"/>
  <c r="M162" i="3"/>
  <c r="N162" i="3"/>
  <c r="Q162" i="3"/>
  <c r="R162" i="3"/>
  <c r="S162" i="3"/>
  <c r="M163" i="3"/>
  <c r="N163" i="3"/>
  <c r="Q163" i="3"/>
  <c r="R163" i="3"/>
  <c r="S163" i="3"/>
  <c r="M164" i="3"/>
  <c r="N164" i="3"/>
  <c r="Q164" i="3"/>
  <c r="R164" i="3"/>
  <c r="S164" i="3"/>
  <c r="M165" i="3"/>
  <c r="N165" i="3"/>
  <c r="Q165" i="3"/>
  <c r="R165" i="3"/>
  <c r="S165" i="3"/>
  <c r="M166" i="3"/>
  <c r="N166" i="3"/>
  <c r="Q166" i="3"/>
  <c r="R166" i="3"/>
  <c r="S166" i="3"/>
  <c r="M167" i="3"/>
  <c r="N167" i="3"/>
  <c r="Q167" i="3"/>
  <c r="R167" i="3"/>
  <c r="S167" i="3"/>
  <c r="M168" i="3"/>
  <c r="N168" i="3"/>
  <c r="Q168" i="3"/>
  <c r="R168" i="3"/>
  <c r="S168" i="3"/>
  <c r="M169" i="3"/>
  <c r="N169" i="3"/>
  <c r="Q169" i="3"/>
  <c r="R169" i="3"/>
  <c r="S169" i="3"/>
  <c r="M170" i="3"/>
  <c r="N170" i="3"/>
  <c r="Q170" i="3"/>
  <c r="R170" i="3"/>
  <c r="S170" i="3"/>
  <c r="M171" i="3"/>
  <c r="N171" i="3"/>
  <c r="Q171" i="3"/>
  <c r="R171" i="3"/>
  <c r="S171" i="3"/>
  <c r="M172" i="3"/>
  <c r="N172" i="3"/>
  <c r="Q172" i="3"/>
  <c r="R172" i="3"/>
  <c r="S172" i="3"/>
  <c r="M173" i="3"/>
  <c r="N173" i="3"/>
  <c r="Q173" i="3"/>
  <c r="R173" i="3"/>
  <c r="S173" i="3"/>
  <c r="M174" i="3"/>
  <c r="N174" i="3"/>
  <c r="Q174" i="3"/>
  <c r="R174" i="3"/>
  <c r="S174" i="3"/>
  <c r="M175" i="3"/>
  <c r="N175" i="3"/>
  <c r="Q175" i="3"/>
  <c r="R175" i="3"/>
  <c r="S175" i="3"/>
  <c r="M176" i="3"/>
  <c r="N176" i="3"/>
  <c r="Q176" i="3"/>
  <c r="R176" i="3"/>
  <c r="S176" i="3"/>
  <c r="M177" i="3"/>
  <c r="N177" i="3"/>
  <c r="Q177" i="3"/>
  <c r="R177" i="3"/>
  <c r="S177" i="3"/>
  <c r="M178" i="3"/>
  <c r="N178" i="3"/>
  <c r="Q178" i="3"/>
  <c r="R178" i="3"/>
  <c r="S178" i="3"/>
  <c r="M179" i="3"/>
  <c r="N179" i="3"/>
  <c r="Q179" i="3"/>
  <c r="R179" i="3"/>
  <c r="S179" i="3"/>
  <c r="M180" i="3"/>
  <c r="N180" i="3"/>
  <c r="Q180" i="3"/>
  <c r="R180" i="3"/>
  <c r="S180" i="3"/>
  <c r="M181" i="3"/>
  <c r="N181" i="3"/>
  <c r="Q181" i="3"/>
  <c r="R181" i="3"/>
  <c r="S181" i="3"/>
  <c r="M182" i="3"/>
  <c r="N182" i="3"/>
  <c r="Q182" i="3"/>
  <c r="R182" i="3"/>
  <c r="S182" i="3"/>
  <c r="M183" i="3"/>
  <c r="N183" i="3"/>
  <c r="Q183" i="3"/>
  <c r="R183" i="3"/>
  <c r="S183" i="3"/>
  <c r="M184" i="3"/>
  <c r="N184" i="3"/>
  <c r="Q184" i="3"/>
  <c r="R184" i="3"/>
  <c r="S184" i="3"/>
  <c r="M185" i="3"/>
  <c r="N185" i="3"/>
  <c r="Q185" i="3"/>
  <c r="R185" i="3"/>
  <c r="S185" i="3"/>
  <c r="M186" i="3"/>
  <c r="N186" i="3"/>
  <c r="Q186" i="3"/>
  <c r="R186" i="3"/>
  <c r="S186" i="3"/>
  <c r="M187" i="3"/>
  <c r="N187" i="3"/>
  <c r="Q187" i="3"/>
  <c r="R187" i="3"/>
  <c r="S187" i="3"/>
  <c r="M188" i="3"/>
  <c r="N188" i="3"/>
  <c r="Q188" i="3"/>
  <c r="R188" i="3"/>
  <c r="S188" i="3"/>
  <c r="M189" i="3"/>
  <c r="N189" i="3"/>
  <c r="Q189" i="3"/>
  <c r="R189" i="3"/>
  <c r="S189" i="3"/>
  <c r="M190" i="3"/>
  <c r="N190" i="3"/>
  <c r="Q190" i="3"/>
  <c r="R190" i="3"/>
  <c r="S190" i="3"/>
  <c r="M191" i="3"/>
  <c r="N191" i="3"/>
  <c r="Q191" i="3"/>
  <c r="R191" i="3"/>
  <c r="S191" i="3"/>
  <c r="M192" i="3"/>
  <c r="N192" i="3"/>
  <c r="Q192" i="3"/>
  <c r="R192" i="3"/>
  <c r="S192" i="3"/>
  <c r="M193" i="3"/>
  <c r="N193" i="3"/>
  <c r="Q193" i="3"/>
  <c r="R193" i="3"/>
  <c r="S193" i="3"/>
  <c r="M194" i="3"/>
  <c r="N194" i="3"/>
  <c r="Q194" i="3"/>
  <c r="R194" i="3"/>
  <c r="S194" i="3"/>
  <c r="M195" i="3"/>
  <c r="N195" i="3"/>
  <c r="Q195" i="3"/>
  <c r="R195" i="3"/>
  <c r="S195" i="3"/>
  <c r="M196" i="3"/>
  <c r="N196" i="3"/>
  <c r="Q196" i="3"/>
  <c r="R196" i="3"/>
  <c r="S196" i="3"/>
  <c r="M197" i="3"/>
  <c r="N197" i="3"/>
  <c r="Q197" i="3"/>
  <c r="R197" i="3"/>
  <c r="S197" i="3"/>
  <c r="M198" i="3"/>
  <c r="N198" i="3"/>
  <c r="Q198" i="3"/>
  <c r="R198" i="3"/>
  <c r="S198" i="3"/>
  <c r="M199" i="3"/>
  <c r="N199" i="3"/>
  <c r="Q199" i="3"/>
  <c r="R199" i="3"/>
  <c r="S199" i="3"/>
  <c r="M200" i="3"/>
  <c r="N200" i="3"/>
  <c r="Q200" i="3"/>
  <c r="R200" i="3"/>
  <c r="S200" i="3"/>
  <c r="M201" i="3"/>
  <c r="N201" i="3"/>
  <c r="Q201" i="3"/>
  <c r="R201" i="3"/>
  <c r="S201" i="3"/>
  <c r="M202" i="3"/>
  <c r="N202" i="3"/>
  <c r="Q202" i="3"/>
  <c r="R202" i="3"/>
  <c r="S202" i="3"/>
  <c r="M203" i="3"/>
  <c r="N203" i="3"/>
  <c r="Q203" i="3"/>
  <c r="R203" i="3"/>
  <c r="S203" i="3"/>
  <c r="M204" i="3"/>
  <c r="N204" i="3"/>
  <c r="Q204" i="3"/>
  <c r="R204" i="3"/>
  <c r="S204" i="3"/>
  <c r="M205" i="3"/>
  <c r="N205" i="3"/>
  <c r="Q205" i="3"/>
  <c r="R205" i="3"/>
  <c r="S205" i="3"/>
  <c r="M206" i="3"/>
  <c r="N206" i="3"/>
  <c r="Q206" i="3"/>
  <c r="R206" i="3"/>
  <c r="S206" i="3"/>
  <c r="M207" i="3"/>
  <c r="N207" i="3"/>
  <c r="Q207" i="3"/>
  <c r="R207" i="3"/>
  <c r="S207" i="3"/>
  <c r="M208" i="3"/>
  <c r="N208" i="3"/>
  <c r="Q208" i="3"/>
  <c r="R208" i="3"/>
  <c r="S208" i="3"/>
  <c r="M209" i="3"/>
  <c r="N209" i="3"/>
  <c r="Q209" i="3"/>
  <c r="R209" i="3"/>
  <c r="S209" i="3"/>
  <c r="M210" i="3"/>
  <c r="N210" i="3"/>
  <c r="Q210" i="3"/>
  <c r="R210" i="3"/>
  <c r="S210" i="3"/>
  <c r="M211" i="3"/>
  <c r="N211" i="3"/>
  <c r="Q211" i="3"/>
  <c r="R211" i="3"/>
  <c r="S211" i="3"/>
  <c r="M212" i="3"/>
  <c r="N212" i="3"/>
  <c r="Q212" i="3"/>
  <c r="R212" i="3"/>
  <c r="S212" i="3"/>
  <c r="M213" i="3"/>
  <c r="N213" i="3"/>
  <c r="Q213" i="3"/>
  <c r="R213" i="3"/>
  <c r="S213" i="3"/>
  <c r="M214" i="3"/>
  <c r="N214" i="3"/>
  <c r="Q214" i="3"/>
  <c r="R214" i="3"/>
  <c r="S214" i="3"/>
  <c r="M215" i="3"/>
  <c r="N215" i="3"/>
  <c r="Q215" i="3"/>
  <c r="R215" i="3"/>
  <c r="S215" i="3"/>
  <c r="M216" i="3"/>
  <c r="N216" i="3"/>
  <c r="Q216" i="3"/>
  <c r="R216" i="3"/>
  <c r="S216" i="3"/>
  <c r="M217" i="3"/>
  <c r="N217" i="3"/>
  <c r="Q217" i="3"/>
  <c r="R217" i="3"/>
  <c r="S217" i="3"/>
  <c r="M218" i="3"/>
  <c r="N218" i="3"/>
  <c r="Q218" i="3"/>
  <c r="R218" i="3"/>
  <c r="S218" i="3"/>
  <c r="M219" i="3"/>
  <c r="N219" i="3"/>
  <c r="Q219" i="3"/>
  <c r="R219" i="3"/>
  <c r="S219" i="3"/>
  <c r="M220" i="3"/>
  <c r="N220" i="3"/>
  <c r="Q220" i="3"/>
  <c r="R220" i="3"/>
  <c r="S220" i="3"/>
  <c r="M221" i="3"/>
  <c r="N221" i="3"/>
  <c r="Q221" i="3"/>
  <c r="R221" i="3"/>
  <c r="S221" i="3"/>
  <c r="M222" i="3"/>
  <c r="N222" i="3"/>
  <c r="Q222" i="3"/>
  <c r="R222" i="3"/>
  <c r="S222" i="3"/>
  <c r="M223" i="3"/>
  <c r="N223" i="3"/>
  <c r="Q223" i="3"/>
  <c r="R223" i="3"/>
  <c r="S223" i="3"/>
  <c r="M224" i="3"/>
  <c r="N224" i="3"/>
  <c r="Q224" i="3"/>
  <c r="R224" i="3"/>
  <c r="S224" i="3"/>
  <c r="M225" i="3"/>
  <c r="N225" i="3"/>
  <c r="Q225" i="3"/>
  <c r="R225" i="3"/>
  <c r="S225" i="3"/>
  <c r="M226" i="3"/>
  <c r="N226" i="3"/>
  <c r="Q226" i="3"/>
  <c r="R226" i="3"/>
  <c r="S226" i="3"/>
  <c r="M227" i="3"/>
  <c r="N227" i="3"/>
  <c r="Q227" i="3"/>
  <c r="R227" i="3"/>
  <c r="S227" i="3"/>
  <c r="M228" i="3"/>
  <c r="N228" i="3"/>
  <c r="Q228" i="3"/>
  <c r="R228" i="3"/>
  <c r="S228" i="3"/>
  <c r="M229" i="3"/>
  <c r="N229" i="3"/>
  <c r="Q229" i="3"/>
  <c r="R229" i="3"/>
  <c r="S229" i="3"/>
  <c r="M230" i="3"/>
  <c r="N230" i="3"/>
  <c r="Q230" i="3"/>
  <c r="R230" i="3"/>
  <c r="S230" i="3"/>
  <c r="M231" i="3"/>
  <c r="N231" i="3"/>
  <c r="Q231" i="3"/>
  <c r="R231" i="3"/>
  <c r="S231" i="3"/>
  <c r="M232" i="3"/>
  <c r="N232" i="3"/>
  <c r="Q232" i="3"/>
  <c r="R232" i="3"/>
  <c r="S232" i="3"/>
  <c r="M233" i="3"/>
  <c r="N233" i="3"/>
  <c r="Q233" i="3"/>
  <c r="R233" i="3"/>
  <c r="S233" i="3"/>
  <c r="M234" i="3"/>
  <c r="N234" i="3"/>
  <c r="Q234" i="3"/>
  <c r="R234" i="3"/>
  <c r="S234" i="3"/>
  <c r="M235" i="3"/>
  <c r="N235" i="3"/>
  <c r="Q235" i="3"/>
  <c r="R235" i="3"/>
  <c r="S235" i="3"/>
  <c r="M236" i="3"/>
  <c r="N236" i="3"/>
  <c r="Q236" i="3"/>
  <c r="R236" i="3"/>
  <c r="S236" i="3"/>
  <c r="M237" i="3"/>
  <c r="N237" i="3"/>
  <c r="Q237" i="3"/>
  <c r="R237" i="3"/>
  <c r="S237" i="3"/>
  <c r="M238" i="3"/>
  <c r="N238" i="3"/>
  <c r="Q238" i="3"/>
  <c r="R238" i="3"/>
  <c r="S238" i="3"/>
  <c r="M239" i="3"/>
  <c r="N239" i="3"/>
  <c r="Q239" i="3"/>
  <c r="R239" i="3"/>
  <c r="S239" i="3"/>
  <c r="M240" i="3"/>
  <c r="N240" i="3"/>
  <c r="Q240" i="3"/>
  <c r="R240" i="3"/>
  <c r="S240" i="3"/>
  <c r="M241" i="3"/>
  <c r="N241" i="3"/>
  <c r="Q241" i="3"/>
  <c r="R241" i="3"/>
  <c r="S241" i="3"/>
  <c r="M242" i="3"/>
  <c r="N242" i="3"/>
  <c r="Q242" i="3"/>
  <c r="R242" i="3"/>
  <c r="S242" i="3"/>
  <c r="M243" i="3"/>
  <c r="N243" i="3"/>
  <c r="Q243" i="3"/>
  <c r="R243" i="3"/>
  <c r="S243" i="3"/>
  <c r="M244" i="3"/>
  <c r="N244" i="3"/>
  <c r="Q244" i="3"/>
  <c r="R244" i="3"/>
  <c r="S244" i="3"/>
  <c r="M245" i="3"/>
  <c r="N245" i="3"/>
  <c r="Q245" i="3"/>
  <c r="R245" i="3"/>
  <c r="S245" i="3"/>
  <c r="M246" i="3"/>
  <c r="N246" i="3"/>
  <c r="Q246" i="3"/>
  <c r="R246" i="3"/>
  <c r="S246" i="3"/>
  <c r="M247" i="3"/>
  <c r="N247" i="3"/>
  <c r="Q247" i="3"/>
  <c r="R247" i="3"/>
  <c r="S247" i="3"/>
  <c r="M248" i="3"/>
  <c r="N248" i="3"/>
  <c r="Q248" i="3"/>
  <c r="R248" i="3"/>
  <c r="S248" i="3"/>
  <c r="M249" i="3"/>
  <c r="N249" i="3"/>
  <c r="Q249" i="3"/>
  <c r="R249" i="3"/>
  <c r="S249" i="3"/>
  <c r="M250" i="3"/>
  <c r="N250" i="3"/>
  <c r="Q250" i="3"/>
  <c r="R250" i="3"/>
  <c r="S250" i="3"/>
  <c r="M251" i="3"/>
  <c r="N251" i="3"/>
  <c r="Q251" i="3"/>
  <c r="R251" i="3"/>
  <c r="S251" i="3"/>
  <c r="M252" i="3"/>
  <c r="N252" i="3"/>
  <c r="Q252" i="3"/>
  <c r="R252" i="3"/>
  <c r="S252" i="3"/>
  <c r="M253" i="3"/>
  <c r="N253" i="3"/>
  <c r="Q253" i="3"/>
  <c r="R253" i="3"/>
  <c r="S253" i="3"/>
  <c r="M254" i="3"/>
  <c r="N254" i="3"/>
  <c r="Q254" i="3"/>
  <c r="R254" i="3"/>
  <c r="S254" i="3"/>
  <c r="M255" i="3"/>
  <c r="N255" i="3"/>
  <c r="Q255" i="3"/>
  <c r="R255" i="3"/>
  <c r="S255" i="3"/>
  <c r="M256" i="3"/>
  <c r="N256" i="3"/>
  <c r="Q256" i="3"/>
  <c r="R256" i="3"/>
  <c r="S256" i="3"/>
  <c r="M257" i="3"/>
  <c r="N257" i="3"/>
  <c r="Q257" i="3"/>
  <c r="R257" i="3"/>
  <c r="S257" i="3"/>
  <c r="M258" i="3"/>
  <c r="N258" i="3"/>
  <c r="Q258" i="3"/>
  <c r="R258" i="3"/>
  <c r="S258" i="3"/>
  <c r="M259" i="3"/>
  <c r="N259" i="3"/>
  <c r="Q259" i="3"/>
  <c r="R259" i="3"/>
  <c r="S259" i="3"/>
  <c r="M260" i="3"/>
  <c r="N260" i="3"/>
  <c r="Q260" i="3"/>
  <c r="R260" i="3"/>
  <c r="S260" i="3"/>
  <c r="M261" i="3"/>
  <c r="N261" i="3"/>
  <c r="Q261" i="3"/>
  <c r="R261" i="3"/>
  <c r="S261" i="3"/>
  <c r="M262" i="3"/>
  <c r="N262" i="3"/>
  <c r="Q262" i="3"/>
  <c r="R262" i="3"/>
  <c r="S262" i="3"/>
  <c r="M263" i="3"/>
  <c r="N263" i="3"/>
  <c r="Q263" i="3"/>
  <c r="R263" i="3"/>
  <c r="S263" i="3"/>
  <c r="M264" i="3"/>
  <c r="N264" i="3"/>
  <c r="Q264" i="3"/>
  <c r="R264" i="3"/>
  <c r="S264" i="3"/>
  <c r="M265" i="3"/>
  <c r="N265" i="3"/>
  <c r="Q265" i="3"/>
  <c r="R265" i="3"/>
  <c r="S265" i="3"/>
  <c r="M266" i="3"/>
  <c r="N266" i="3"/>
  <c r="Q266" i="3"/>
  <c r="R266" i="3"/>
  <c r="S266" i="3"/>
  <c r="M267" i="3"/>
  <c r="N267" i="3"/>
  <c r="Q267" i="3"/>
  <c r="R267" i="3"/>
  <c r="S267" i="3"/>
  <c r="M268" i="3"/>
  <c r="N268" i="3"/>
  <c r="Q268" i="3"/>
  <c r="R268" i="3"/>
  <c r="S268" i="3"/>
  <c r="M269" i="3"/>
  <c r="N269" i="3"/>
  <c r="Q269" i="3"/>
  <c r="R269" i="3"/>
  <c r="S269" i="3"/>
  <c r="M270" i="3"/>
  <c r="N270" i="3"/>
  <c r="Q270" i="3"/>
  <c r="R270" i="3"/>
  <c r="S270" i="3"/>
  <c r="M271" i="3"/>
  <c r="N271" i="3"/>
  <c r="Q271" i="3"/>
  <c r="R271" i="3"/>
  <c r="S271" i="3"/>
  <c r="M272" i="3"/>
  <c r="N272" i="3"/>
  <c r="Q272" i="3"/>
  <c r="R272" i="3"/>
  <c r="S272" i="3"/>
  <c r="M273" i="3"/>
  <c r="N273" i="3"/>
  <c r="Q273" i="3"/>
  <c r="R273" i="3"/>
  <c r="S273" i="3"/>
  <c r="M274" i="3"/>
  <c r="N274" i="3"/>
  <c r="Q274" i="3"/>
  <c r="R274" i="3"/>
  <c r="S274" i="3"/>
  <c r="M275" i="3"/>
  <c r="N275" i="3"/>
  <c r="Q275" i="3"/>
  <c r="R275" i="3"/>
  <c r="S275" i="3"/>
  <c r="M276" i="3"/>
  <c r="N276" i="3"/>
  <c r="Q276" i="3"/>
  <c r="R276" i="3"/>
  <c r="S276" i="3"/>
  <c r="M277" i="3"/>
  <c r="N277" i="3"/>
  <c r="Q277" i="3"/>
  <c r="R277" i="3"/>
  <c r="S277" i="3"/>
  <c r="M278" i="3"/>
  <c r="N278" i="3"/>
  <c r="Q278" i="3"/>
  <c r="R278" i="3"/>
  <c r="S278" i="3"/>
  <c r="M279" i="3"/>
  <c r="N279" i="3"/>
  <c r="Q279" i="3"/>
  <c r="R279" i="3"/>
  <c r="S279" i="3"/>
  <c r="M280" i="3"/>
  <c r="N280" i="3"/>
  <c r="Q280" i="3"/>
  <c r="R280" i="3"/>
  <c r="S280" i="3"/>
  <c r="M281" i="3"/>
  <c r="N281" i="3"/>
  <c r="Q281" i="3"/>
  <c r="R281" i="3"/>
  <c r="S281" i="3"/>
  <c r="M282" i="3"/>
  <c r="N282" i="3"/>
  <c r="Q282" i="3"/>
  <c r="R282" i="3"/>
  <c r="S282" i="3"/>
  <c r="M283" i="3"/>
  <c r="N283" i="3"/>
  <c r="Q283" i="3"/>
  <c r="R283" i="3"/>
  <c r="S283" i="3"/>
  <c r="M284" i="3"/>
  <c r="N284" i="3"/>
  <c r="Q284" i="3"/>
  <c r="R284" i="3"/>
  <c r="S284" i="3"/>
  <c r="M285" i="3"/>
  <c r="N285" i="3"/>
  <c r="Q285" i="3"/>
  <c r="R285" i="3"/>
  <c r="S285" i="3"/>
  <c r="M286" i="3"/>
  <c r="N286" i="3"/>
  <c r="Q286" i="3"/>
  <c r="R286" i="3"/>
  <c r="S286" i="3"/>
  <c r="M287" i="3"/>
  <c r="N287" i="3"/>
  <c r="Q287" i="3"/>
  <c r="R287" i="3"/>
  <c r="S287" i="3"/>
  <c r="M288" i="3"/>
  <c r="N288" i="3"/>
  <c r="Q288" i="3"/>
  <c r="R288" i="3"/>
  <c r="S288" i="3"/>
  <c r="M289" i="3"/>
  <c r="N289" i="3"/>
  <c r="Q289" i="3"/>
  <c r="R289" i="3"/>
  <c r="S289" i="3"/>
  <c r="M290" i="3"/>
  <c r="N290" i="3"/>
  <c r="Q290" i="3"/>
  <c r="R290" i="3"/>
  <c r="S290" i="3"/>
  <c r="M291" i="3"/>
  <c r="N291" i="3"/>
  <c r="Q291" i="3"/>
  <c r="R291" i="3"/>
  <c r="S291" i="3"/>
  <c r="M292" i="3"/>
  <c r="N292" i="3"/>
  <c r="Q292" i="3"/>
  <c r="R292" i="3"/>
  <c r="S292" i="3"/>
  <c r="M293" i="3"/>
  <c r="N293" i="3"/>
  <c r="Q293" i="3"/>
  <c r="R293" i="3"/>
  <c r="S293" i="3"/>
  <c r="M294" i="3"/>
  <c r="N294" i="3"/>
  <c r="Q294" i="3"/>
  <c r="R294" i="3"/>
  <c r="S294" i="3"/>
  <c r="M295" i="3"/>
  <c r="N295" i="3"/>
  <c r="Q295" i="3"/>
  <c r="R295" i="3"/>
  <c r="S295" i="3"/>
  <c r="M296" i="3"/>
  <c r="N296" i="3"/>
  <c r="Q296" i="3"/>
  <c r="R296" i="3"/>
  <c r="S296" i="3"/>
  <c r="M297" i="3"/>
  <c r="N297" i="3"/>
  <c r="Q297" i="3"/>
  <c r="R297" i="3"/>
  <c r="S297" i="3"/>
  <c r="M298" i="3"/>
  <c r="N298" i="3"/>
  <c r="Q298" i="3"/>
  <c r="R298" i="3"/>
  <c r="S298" i="3"/>
  <c r="M299" i="3"/>
  <c r="N299" i="3"/>
  <c r="Q299" i="3"/>
  <c r="R299" i="3"/>
  <c r="S299" i="3"/>
  <c r="M300" i="3"/>
  <c r="N300" i="3"/>
  <c r="Q300" i="3"/>
  <c r="R300" i="3"/>
  <c r="S300" i="3"/>
  <c r="M301" i="3"/>
  <c r="N301" i="3"/>
  <c r="Q301" i="3"/>
  <c r="R301" i="3"/>
  <c r="S301" i="3"/>
  <c r="M302" i="3"/>
  <c r="N302" i="3"/>
  <c r="Q302" i="3"/>
  <c r="R302" i="3"/>
  <c r="S302" i="3"/>
  <c r="M303" i="3"/>
  <c r="N303" i="3"/>
  <c r="Q303" i="3"/>
  <c r="R303" i="3"/>
  <c r="S303" i="3"/>
  <c r="M304" i="3"/>
  <c r="N304" i="3"/>
  <c r="Q304" i="3"/>
  <c r="R304" i="3"/>
  <c r="S304" i="3"/>
  <c r="M305" i="3"/>
  <c r="N305" i="3"/>
  <c r="Q305" i="3"/>
  <c r="R305" i="3"/>
  <c r="S305" i="3"/>
  <c r="M306" i="3"/>
  <c r="N306" i="3"/>
  <c r="Q306" i="3"/>
  <c r="R306" i="3"/>
  <c r="S306" i="3"/>
  <c r="M307" i="3"/>
  <c r="N307" i="3"/>
  <c r="Q307" i="3"/>
  <c r="R307" i="3"/>
  <c r="S307" i="3"/>
  <c r="M308" i="3"/>
  <c r="N308" i="3"/>
  <c r="Q308" i="3"/>
  <c r="R308" i="3"/>
  <c r="S308" i="3"/>
  <c r="M309" i="3"/>
  <c r="N309" i="3"/>
  <c r="Q309" i="3"/>
  <c r="R309" i="3"/>
  <c r="S309" i="3"/>
  <c r="M310" i="3"/>
  <c r="N310" i="3"/>
  <c r="Q310" i="3"/>
  <c r="R310" i="3"/>
  <c r="S310" i="3"/>
  <c r="M311" i="3"/>
  <c r="N311" i="3"/>
  <c r="Q311" i="3"/>
  <c r="R311" i="3"/>
  <c r="S311" i="3"/>
  <c r="M312" i="3"/>
  <c r="N312" i="3"/>
  <c r="Q312" i="3"/>
  <c r="R312" i="3"/>
  <c r="S312" i="3"/>
  <c r="M313" i="3"/>
  <c r="N313" i="3"/>
  <c r="Q313" i="3"/>
  <c r="R313" i="3"/>
  <c r="S313" i="3"/>
  <c r="M314" i="3"/>
  <c r="N314" i="3"/>
  <c r="Q314" i="3"/>
  <c r="R314" i="3"/>
  <c r="S314" i="3"/>
  <c r="M315" i="3"/>
  <c r="N315" i="3"/>
  <c r="Q315" i="3"/>
  <c r="R315" i="3"/>
  <c r="S315" i="3"/>
  <c r="M316" i="3"/>
  <c r="N316" i="3"/>
  <c r="Q316" i="3"/>
  <c r="R316" i="3"/>
  <c r="S316" i="3"/>
  <c r="M317" i="3"/>
  <c r="N317" i="3"/>
  <c r="Q317" i="3"/>
  <c r="R317" i="3"/>
  <c r="S317" i="3"/>
  <c r="M318" i="3"/>
  <c r="N318" i="3"/>
  <c r="Q318" i="3"/>
  <c r="R318" i="3"/>
  <c r="S318" i="3"/>
  <c r="M319" i="3"/>
  <c r="N319" i="3"/>
  <c r="Q319" i="3"/>
  <c r="R319" i="3"/>
  <c r="S319" i="3"/>
  <c r="M320" i="3"/>
  <c r="N320" i="3"/>
  <c r="Q320" i="3"/>
  <c r="R320" i="3"/>
  <c r="S320" i="3"/>
  <c r="M321" i="3"/>
  <c r="N321" i="3"/>
  <c r="Q321" i="3"/>
  <c r="R321" i="3"/>
  <c r="S321" i="3"/>
  <c r="M322" i="3"/>
  <c r="N322" i="3"/>
  <c r="Q322" i="3"/>
  <c r="R322" i="3"/>
  <c r="S322" i="3"/>
  <c r="M323" i="3"/>
  <c r="N323" i="3"/>
  <c r="Q323" i="3"/>
  <c r="R323" i="3"/>
  <c r="S323" i="3"/>
  <c r="M324" i="3"/>
  <c r="N324" i="3"/>
  <c r="Q324" i="3"/>
  <c r="R324" i="3"/>
  <c r="S324" i="3"/>
  <c r="M325" i="3"/>
  <c r="N325" i="3"/>
  <c r="Q325" i="3"/>
  <c r="R325" i="3"/>
  <c r="S325" i="3"/>
  <c r="M326" i="3"/>
  <c r="N326" i="3"/>
  <c r="Q326" i="3"/>
  <c r="R326" i="3"/>
  <c r="S326" i="3"/>
  <c r="M327" i="3"/>
  <c r="N327" i="3"/>
  <c r="Q327" i="3"/>
  <c r="R327" i="3"/>
  <c r="S327" i="3"/>
  <c r="M328" i="3"/>
  <c r="N328" i="3"/>
  <c r="Q328" i="3"/>
  <c r="R328" i="3"/>
  <c r="S328" i="3"/>
  <c r="M329" i="3"/>
  <c r="N329" i="3"/>
  <c r="Q329" i="3"/>
  <c r="R329" i="3"/>
  <c r="S329" i="3"/>
  <c r="M330" i="3"/>
  <c r="N330" i="3"/>
  <c r="Q330" i="3"/>
  <c r="R330" i="3"/>
  <c r="S330" i="3"/>
  <c r="M331" i="3"/>
  <c r="N331" i="3"/>
  <c r="Q331" i="3"/>
  <c r="R331" i="3"/>
  <c r="S331" i="3"/>
  <c r="M332" i="3"/>
  <c r="N332" i="3"/>
  <c r="Q332" i="3"/>
  <c r="R332" i="3"/>
  <c r="S332" i="3"/>
  <c r="M333" i="3"/>
  <c r="N333" i="3"/>
  <c r="Q333" i="3"/>
  <c r="R333" i="3"/>
  <c r="S333" i="3"/>
  <c r="M334" i="3"/>
  <c r="N334" i="3"/>
  <c r="Q334" i="3"/>
  <c r="R334" i="3"/>
  <c r="S334" i="3"/>
  <c r="M335" i="3"/>
  <c r="N335" i="3"/>
  <c r="Q335" i="3"/>
  <c r="R335" i="3"/>
  <c r="S335" i="3"/>
  <c r="M336" i="3"/>
  <c r="N336" i="3"/>
  <c r="Q336" i="3"/>
  <c r="R336" i="3"/>
  <c r="S336" i="3"/>
  <c r="M337" i="3"/>
  <c r="N337" i="3"/>
  <c r="Q337" i="3"/>
  <c r="R337" i="3"/>
  <c r="S337" i="3"/>
  <c r="M338" i="3"/>
  <c r="N338" i="3"/>
  <c r="Q338" i="3"/>
  <c r="R338" i="3"/>
  <c r="S338" i="3"/>
  <c r="M339" i="3"/>
  <c r="N339" i="3"/>
  <c r="Q339" i="3"/>
  <c r="R339" i="3"/>
  <c r="S339" i="3"/>
  <c r="M340" i="3"/>
  <c r="N340" i="3"/>
  <c r="Q340" i="3"/>
  <c r="R340" i="3"/>
  <c r="S340" i="3"/>
  <c r="M341" i="3"/>
  <c r="N341" i="3"/>
  <c r="Q341" i="3"/>
  <c r="R341" i="3"/>
  <c r="S341" i="3"/>
  <c r="M342" i="3"/>
  <c r="N342" i="3"/>
  <c r="Q342" i="3"/>
  <c r="R342" i="3"/>
  <c r="S342" i="3"/>
  <c r="M343" i="3"/>
  <c r="N343" i="3"/>
  <c r="Q343" i="3"/>
  <c r="R343" i="3"/>
  <c r="S343" i="3"/>
  <c r="M344" i="3"/>
  <c r="N344" i="3"/>
  <c r="Q344" i="3"/>
  <c r="R344" i="3"/>
  <c r="S344" i="3"/>
  <c r="M345" i="3"/>
  <c r="N345" i="3"/>
  <c r="Q345" i="3"/>
  <c r="R345" i="3"/>
  <c r="S345" i="3"/>
  <c r="M346" i="3"/>
  <c r="N346" i="3"/>
  <c r="Q346" i="3"/>
  <c r="R346" i="3"/>
  <c r="S346" i="3"/>
  <c r="M347" i="3"/>
  <c r="N347" i="3"/>
  <c r="Q347" i="3"/>
  <c r="R347" i="3"/>
  <c r="S347" i="3"/>
  <c r="M348" i="3"/>
  <c r="N348" i="3"/>
  <c r="Q348" i="3"/>
  <c r="R348" i="3"/>
  <c r="S348" i="3"/>
  <c r="M349" i="3"/>
  <c r="N349" i="3"/>
  <c r="Q349" i="3"/>
  <c r="R349" i="3"/>
  <c r="S349" i="3"/>
  <c r="M350" i="3"/>
  <c r="N350" i="3"/>
  <c r="Q350" i="3"/>
  <c r="R350" i="3"/>
  <c r="S350" i="3"/>
  <c r="M351" i="3"/>
  <c r="N351" i="3"/>
  <c r="Q351" i="3"/>
  <c r="R351" i="3"/>
  <c r="S351" i="3"/>
  <c r="M352" i="3"/>
  <c r="N352" i="3"/>
  <c r="Q352" i="3"/>
  <c r="R352" i="3"/>
  <c r="S352" i="3"/>
  <c r="C2" i="3"/>
  <c r="P2" i="3" s="1"/>
  <c r="C3" i="3"/>
  <c r="C4" i="3"/>
  <c r="P4" i="3" s="1"/>
  <c r="C5" i="3"/>
  <c r="C6" i="3"/>
  <c r="C7" i="3"/>
  <c r="C8" i="3"/>
  <c r="AU12" i="2" s="1"/>
  <c r="C9" i="3"/>
  <c r="C10" i="3"/>
  <c r="P10" i="3" s="1"/>
  <c r="C11" i="3"/>
  <c r="C12" i="3"/>
  <c r="P12" i="3" s="1"/>
  <c r="C13" i="3"/>
  <c r="C14" i="3"/>
  <c r="C15" i="3"/>
  <c r="AU1221" i="2" s="1"/>
  <c r="C16" i="3"/>
  <c r="C17" i="3"/>
  <c r="C18" i="3"/>
  <c r="P18" i="3" s="1"/>
  <c r="C19" i="3"/>
  <c r="C20" i="3"/>
  <c r="AU1708" i="2" s="1"/>
  <c r="C21" i="3"/>
  <c r="C22" i="3"/>
  <c r="AU1575" i="2" s="1"/>
  <c r="C23" i="3"/>
  <c r="P23" i="3" s="1"/>
  <c r="C24" i="3"/>
  <c r="P24" i="3" s="1"/>
  <c r="C25" i="3"/>
  <c r="AP1184" i="2" s="1"/>
  <c r="C26" i="3"/>
  <c r="C27" i="3"/>
  <c r="C28" i="3"/>
  <c r="P28" i="3" s="1"/>
  <c r="C29" i="3"/>
  <c r="C30" i="3"/>
  <c r="P30" i="3" s="1"/>
  <c r="C31" i="3"/>
  <c r="C32" i="3"/>
  <c r="C33" i="3"/>
  <c r="AU1640" i="2" s="1"/>
  <c r="C34" i="3"/>
  <c r="P34" i="3" s="1"/>
  <c r="C35" i="3"/>
  <c r="C36" i="3"/>
  <c r="P36" i="3" s="1"/>
  <c r="C37" i="3"/>
  <c r="C38" i="3"/>
  <c r="C39" i="3"/>
  <c r="C40" i="3"/>
  <c r="P40" i="3" s="1"/>
  <c r="C41" i="3"/>
  <c r="AK1657" i="2" s="1"/>
  <c r="C42" i="3"/>
  <c r="C43" i="3"/>
  <c r="C44" i="3"/>
  <c r="AP1640" i="2" s="1"/>
  <c r="C45" i="3"/>
  <c r="C46" i="3"/>
  <c r="C47" i="3"/>
  <c r="AU1829" i="2" s="1"/>
  <c r="C48" i="3"/>
  <c r="AU1654" i="2" s="1"/>
  <c r="C49" i="3"/>
  <c r="C50" i="3"/>
  <c r="P50" i="3" s="1"/>
  <c r="C51" i="3"/>
  <c r="C52" i="3"/>
  <c r="AU1912" i="2" s="1"/>
  <c r="C53" i="3"/>
  <c r="C54" i="3"/>
  <c r="C55" i="3"/>
  <c r="C56" i="3"/>
  <c r="C57" i="3"/>
  <c r="C58" i="3"/>
  <c r="C59" i="3"/>
  <c r="C60" i="3"/>
  <c r="C61" i="3"/>
  <c r="C62" i="3"/>
  <c r="P62" i="3" s="1"/>
  <c r="C63" i="3"/>
  <c r="C64" i="3"/>
  <c r="C65" i="3"/>
  <c r="C66" i="3"/>
  <c r="C67" i="3"/>
  <c r="C68" i="3"/>
  <c r="AP1772" i="2" s="1"/>
  <c r="C69" i="3"/>
  <c r="C70" i="3"/>
  <c r="AU154" i="2" s="1"/>
  <c r="C71" i="3"/>
  <c r="C72" i="3"/>
  <c r="C73" i="3"/>
  <c r="C74" i="3"/>
  <c r="P74" i="3" s="1"/>
  <c r="C75" i="3"/>
  <c r="C76" i="3"/>
  <c r="C77" i="3"/>
  <c r="P77" i="3" s="1"/>
  <c r="C78" i="3"/>
  <c r="AU1005" i="2" s="1"/>
  <c r="C79" i="3"/>
  <c r="AK1757" i="2" s="1"/>
  <c r="C80" i="3"/>
  <c r="P80" i="3" s="1"/>
  <c r="C81" i="3"/>
  <c r="C82" i="3"/>
  <c r="P82" i="3" s="1"/>
  <c r="C83" i="3"/>
  <c r="C84" i="3"/>
  <c r="C85" i="3"/>
  <c r="C86" i="3"/>
  <c r="P86" i="3" s="1"/>
  <c r="C87" i="3"/>
  <c r="C88" i="3"/>
  <c r="C89" i="3"/>
  <c r="C90" i="3"/>
  <c r="P90" i="3" s="1"/>
  <c r="C91" i="3"/>
  <c r="C92" i="3"/>
  <c r="C93" i="3"/>
  <c r="C94" i="3"/>
  <c r="P94" i="3" s="1"/>
  <c r="C95" i="3"/>
  <c r="C96" i="3"/>
  <c r="C97" i="3"/>
  <c r="C98" i="3"/>
  <c r="P98" i="3" s="1"/>
  <c r="C99" i="3"/>
  <c r="C100" i="3"/>
  <c r="AP1902" i="2" s="1"/>
  <c r="C101" i="3"/>
  <c r="C102" i="3"/>
  <c r="AP1216" i="2" s="1"/>
  <c r="C103" i="3"/>
  <c r="C104" i="3"/>
  <c r="AK1814" i="2" s="1"/>
  <c r="C105" i="3"/>
  <c r="C106" i="3"/>
  <c r="P106" i="3" s="1"/>
  <c r="C107" i="3"/>
  <c r="C108" i="3"/>
  <c r="P108" i="3" s="1"/>
  <c r="C109" i="3"/>
  <c r="C110" i="3"/>
  <c r="C111" i="3"/>
  <c r="C112" i="3"/>
  <c r="AP1708" i="2" s="1"/>
  <c r="C113" i="3"/>
  <c r="C114" i="3"/>
  <c r="C115" i="3"/>
  <c r="C116" i="3"/>
  <c r="C117" i="3"/>
  <c r="AK1795" i="2" s="1"/>
  <c r="C118" i="3"/>
  <c r="C119" i="3"/>
  <c r="C120" i="3"/>
  <c r="AF1657" i="2" s="1"/>
  <c r="C121" i="3"/>
  <c r="C122" i="3"/>
  <c r="AP15" i="2" s="1"/>
  <c r="C123" i="3"/>
  <c r="C124" i="3"/>
  <c r="C125" i="3"/>
  <c r="C126" i="3"/>
  <c r="C127" i="3"/>
  <c r="C128" i="3"/>
  <c r="C129" i="3"/>
  <c r="C130" i="3"/>
  <c r="AU151" i="2" s="1"/>
  <c r="C131" i="3"/>
  <c r="C132" i="3"/>
  <c r="C133" i="3"/>
  <c r="C134" i="3"/>
  <c r="C135" i="3"/>
  <c r="C136" i="3"/>
  <c r="C137" i="3"/>
  <c r="C138" i="3"/>
  <c r="C139" i="3"/>
  <c r="AK2040" i="2" s="1"/>
  <c r="C140" i="3"/>
  <c r="C141" i="3"/>
  <c r="AK1192" i="2" s="1"/>
  <c r="C142" i="3"/>
  <c r="C143" i="3"/>
  <c r="C144" i="3"/>
  <c r="P144" i="3" s="1"/>
  <c r="C145" i="3"/>
  <c r="C146" i="3"/>
  <c r="C147" i="3"/>
  <c r="C148" i="3"/>
  <c r="C149" i="3"/>
  <c r="C150" i="3"/>
  <c r="P150" i="3" s="1"/>
  <c r="C151" i="3"/>
  <c r="C152" i="3"/>
  <c r="AK1822" i="2" s="1"/>
  <c r="C153" i="3"/>
  <c r="C154" i="3"/>
  <c r="C155" i="3"/>
  <c r="C156" i="3"/>
  <c r="P156" i="3" s="1"/>
  <c r="C157" i="3"/>
  <c r="C158" i="3"/>
  <c r="P158" i="3" s="1"/>
  <c r="C159" i="3"/>
  <c r="C160" i="3"/>
  <c r="AF1892" i="2" s="1"/>
  <c r="C161" i="3"/>
  <c r="C162" i="3"/>
  <c r="P162" i="3" s="1"/>
  <c r="C163" i="3"/>
  <c r="C164" i="3"/>
  <c r="AP1097" i="2" s="1"/>
  <c r="C165" i="3"/>
  <c r="C166" i="3"/>
  <c r="C167" i="3"/>
  <c r="C168" i="3"/>
  <c r="C169" i="3"/>
  <c r="C170" i="3"/>
  <c r="C171" i="3"/>
  <c r="AU1210" i="2" s="1"/>
  <c r="C172" i="3"/>
  <c r="C173" i="3"/>
  <c r="AK1992" i="2" s="1"/>
  <c r="C174" i="3"/>
  <c r="C175" i="3"/>
  <c r="C176" i="3"/>
  <c r="P176" i="3" s="1"/>
  <c r="C177" i="3"/>
  <c r="C178" i="3"/>
  <c r="P178" i="3" s="1"/>
  <c r="C179" i="3"/>
  <c r="C180" i="3"/>
  <c r="AU1678" i="2" s="1"/>
  <c r="C181" i="3"/>
  <c r="C182" i="3"/>
  <c r="P182" i="3" s="1"/>
  <c r="C183" i="3"/>
  <c r="C184" i="3"/>
  <c r="C185" i="3"/>
  <c r="C186" i="3"/>
  <c r="C187" i="3"/>
  <c r="C188" i="3"/>
  <c r="C189" i="3"/>
  <c r="C190" i="3"/>
  <c r="AU1867" i="2" s="1"/>
  <c r="C191" i="3"/>
  <c r="C192" i="3"/>
  <c r="C193" i="3"/>
  <c r="P193" i="3" s="1"/>
  <c r="C194" i="3"/>
  <c r="C195" i="3"/>
  <c r="C196" i="3"/>
  <c r="C197" i="3"/>
  <c r="C198" i="3"/>
  <c r="C199" i="3"/>
  <c r="C200" i="3"/>
  <c r="C201" i="3"/>
  <c r="C202" i="3"/>
  <c r="C203" i="3"/>
  <c r="AP1953" i="2" s="1"/>
  <c r="C204" i="3"/>
  <c r="AU1095" i="2" s="1"/>
  <c r="C205" i="3"/>
  <c r="C206" i="3"/>
  <c r="AP1096" i="2" s="1"/>
  <c r="C207" i="3"/>
  <c r="C208" i="3"/>
  <c r="C209" i="3"/>
  <c r="C210" i="3"/>
  <c r="C211" i="3"/>
  <c r="AP1314" i="2" s="1"/>
  <c r="C212" i="3"/>
  <c r="C213" i="3"/>
  <c r="C214" i="3"/>
  <c r="P214" i="3" s="1"/>
  <c r="C215" i="3"/>
  <c r="C216" i="3"/>
  <c r="C217" i="3"/>
  <c r="C218" i="3"/>
  <c r="P218" i="3" s="1"/>
  <c r="C219" i="3"/>
  <c r="C220" i="3"/>
  <c r="C221" i="3"/>
  <c r="C222" i="3"/>
  <c r="C223" i="3"/>
  <c r="C224" i="3"/>
  <c r="AP154" i="2" s="1"/>
  <c r="C225" i="3"/>
  <c r="AK1459" i="2" s="1"/>
  <c r="C226" i="3"/>
  <c r="C227" i="3"/>
  <c r="C228" i="3"/>
  <c r="C229" i="3"/>
  <c r="C230" i="3"/>
  <c r="AU1637" i="2" s="1"/>
  <c r="C231" i="3"/>
  <c r="C232" i="3"/>
  <c r="C233" i="3"/>
  <c r="C234" i="3"/>
  <c r="C235" i="3"/>
  <c r="C236" i="3"/>
  <c r="AF1018" i="2" s="1"/>
  <c r="C237" i="3"/>
  <c r="C238" i="3"/>
  <c r="AF1756" i="2" s="1"/>
  <c r="C239" i="3"/>
  <c r="C240" i="3"/>
  <c r="AP1001" i="2" s="1"/>
  <c r="C241" i="3"/>
  <c r="C242" i="3"/>
  <c r="P242" i="3" s="1"/>
  <c r="C243" i="3"/>
  <c r="C244" i="3"/>
  <c r="AK1740" i="2" s="1"/>
  <c r="C245" i="3"/>
  <c r="C246" i="3"/>
  <c r="AF1671" i="2" s="1"/>
  <c r="C247" i="3"/>
  <c r="C248" i="3"/>
  <c r="C249" i="3"/>
  <c r="AF1864" i="2" s="1"/>
  <c r="C250" i="3"/>
  <c r="C251" i="3"/>
  <c r="AP1891" i="2" s="1"/>
  <c r="C252" i="3"/>
  <c r="AP151" i="2" s="1"/>
  <c r="C253" i="3"/>
  <c r="C254" i="3"/>
  <c r="AK295" i="2" s="1"/>
  <c r="C255" i="3"/>
  <c r="AF118" i="2" s="1"/>
  <c r="C256" i="3"/>
  <c r="C257" i="3"/>
  <c r="C258" i="3"/>
  <c r="C259" i="3"/>
  <c r="C260" i="3"/>
  <c r="C261" i="3"/>
  <c r="C262" i="3"/>
  <c r="C263" i="3"/>
  <c r="AF1202" i="2" s="1"/>
  <c r="C264" i="3"/>
  <c r="C265" i="3"/>
  <c r="C266" i="3"/>
  <c r="P266" i="3" s="1"/>
  <c r="C267" i="3"/>
  <c r="C268" i="3"/>
  <c r="P268" i="3" s="1"/>
  <c r="C269" i="3"/>
  <c r="C270" i="3"/>
  <c r="C271" i="3"/>
  <c r="C272" i="3"/>
  <c r="C273" i="3"/>
  <c r="C274" i="3"/>
  <c r="P274" i="3" s="1"/>
  <c r="C275" i="3"/>
  <c r="C276" i="3"/>
  <c r="C277" i="3"/>
  <c r="C278" i="3"/>
  <c r="AP1683" i="2" s="1"/>
  <c r="C279" i="3"/>
  <c r="C280" i="3"/>
  <c r="AK358" i="2" s="1"/>
  <c r="C281" i="3"/>
  <c r="C282" i="3"/>
  <c r="AU205" i="2" s="1"/>
  <c r="C283" i="3"/>
  <c r="C284" i="3"/>
  <c r="C285" i="3"/>
  <c r="C286" i="3"/>
  <c r="AK1806" i="2" s="1"/>
  <c r="C287" i="3"/>
  <c r="C288" i="3"/>
  <c r="P288" i="3" s="1"/>
  <c r="C289" i="3"/>
  <c r="C290" i="3"/>
  <c r="C291" i="3"/>
  <c r="C292" i="3"/>
  <c r="C293" i="3"/>
  <c r="C294" i="3"/>
  <c r="AF1916" i="2" s="1"/>
  <c r="C295" i="3"/>
  <c r="C296" i="3"/>
  <c r="AK1902" i="2" s="1"/>
  <c r="C297" i="3"/>
  <c r="C298" i="3"/>
  <c r="C299" i="3"/>
  <c r="C300" i="3"/>
  <c r="C301" i="3"/>
  <c r="C302" i="3"/>
  <c r="C303" i="3"/>
  <c r="C304" i="3"/>
  <c r="C305" i="3"/>
  <c r="C306" i="3"/>
  <c r="AF1683" i="2" s="1"/>
  <c r="C307" i="3"/>
  <c r="C308" i="3"/>
  <c r="AF51" i="2" s="1"/>
  <c r="C309" i="3"/>
  <c r="C310" i="3"/>
  <c r="C311" i="3"/>
  <c r="C312" i="3"/>
  <c r="C313" i="3"/>
  <c r="AK1809" i="2" s="1"/>
  <c r="C314" i="3"/>
  <c r="C315" i="3"/>
  <c r="AK1777" i="2" s="1"/>
  <c r="C316" i="3"/>
  <c r="C317" i="3"/>
  <c r="C318" i="3"/>
  <c r="C319" i="3"/>
  <c r="C320" i="3"/>
  <c r="AF205" i="2" s="1"/>
  <c r="C321" i="3"/>
  <c r="C322" i="3"/>
  <c r="C323" i="3"/>
  <c r="C324" i="3"/>
  <c r="C325" i="3"/>
  <c r="C326" i="3"/>
  <c r="C327" i="3"/>
  <c r="C328" i="3"/>
  <c r="C329" i="3"/>
  <c r="AF1097" i="2" s="1"/>
  <c r="C330" i="3"/>
  <c r="C331" i="3"/>
  <c r="C332" i="3"/>
  <c r="C333" i="3"/>
  <c r="AP41" i="2" s="1"/>
  <c r="C334" i="3"/>
  <c r="AK1096" i="2" s="1"/>
  <c r="C335" i="3"/>
  <c r="C336" i="3"/>
  <c r="C337" i="3"/>
  <c r="C338" i="3"/>
  <c r="C339" i="3"/>
  <c r="C340" i="3"/>
  <c r="C341" i="3"/>
  <c r="C342" i="3"/>
  <c r="C343" i="3"/>
  <c r="C344" i="3"/>
  <c r="C345" i="3"/>
  <c r="C346" i="3"/>
  <c r="C347" i="3"/>
  <c r="AK1781" i="2" s="1"/>
  <c r="C348" i="3"/>
  <c r="C349" i="3"/>
  <c r="C350" i="3"/>
  <c r="C351" i="3"/>
  <c r="C352" i="3"/>
  <c r="X1912" i="2"/>
  <c r="Y1912" i="2"/>
  <c r="Z1912" i="2"/>
  <c r="AA1912" i="2"/>
  <c r="AB1912" i="2"/>
  <c r="AC1912" i="2"/>
  <c r="AE1912" i="2"/>
  <c r="AF1912" i="2"/>
  <c r="AH1912" i="2"/>
  <c r="AJ1912" i="2"/>
  <c r="AM1912" i="2"/>
  <c r="AO1912" i="2"/>
  <c r="AR1912" i="2"/>
  <c r="AT1912" i="2"/>
  <c r="AW1912" i="2"/>
  <c r="AX1912" i="2"/>
  <c r="AY1912" i="2"/>
  <c r="AZ1912" i="2"/>
  <c r="BA1912" i="2"/>
  <c r="X1799" i="2"/>
  <c r="Y1799" i="2"/>
  <c r="Z1799" i="2"/>
  <c r="AA1799" i="2"/>
  <c r="AB1799" i="2"/>
  <c r="AC1799" i="2"/>
  <c r="AE1799" i="2"/>
  <c r="AH1799" i="2"/>
  <c r="AJ1799" i="2"/>
  <c r="AM1799" i="2"/>
  <c r="AO1799" i="2"/>
  <c r="AR1799" i="2"/>
  <c r="AT1799" i="2"/>
  <c r="AW1799" i="2"/>
  <c r="AX1799" i="2"/>
  <c r="AY1799" i="2"/>
  <c r="AZ1799" i="2"/>
  <c r="BA1799" i="2"/>
  <c r="X1725" i="2"/>
  <c r="Y1725" i="2"/>
  <c r="Z1725" i="2"/>
  <c r="AA1725" i="2"/>
  <c r="AB1725" i="2"/>
  <c r="AC1725" i="2"/>
  <c r="AE1725" i="2"/>
  <c r="AH1725" i="2"/>
  <c r="AJ1725" i="2"/>
  <c r="AM1725" i="2"/>
  <c r="AO1725" i="2"/>
  <c r="AR1725" i="2"/>
  <c r="AT1725" i="2"/>
  <c r="AU1725" i="2"/>
  <c r="AW1725" i="2"/>
  <c r="AX1725" i="2"/>
  <c r="AY1725" i="2"/>
  <c r="AZ1725" i="2"/>
  <c r="BA1725" i="2"/>
  <c r="X1134" i="2"/>
  <c r="Y1134" i="2"/>
  <c r="Z1134" i="2"/>
  <c r="AA1134" i="2"/>
  <c r="AB1134" i="2"/>
  <c r="AC1134" i="2"/>
  <c r="AE1134" i="2"/>
  <c r="AF1134" i="2"/>
  <c r="AH1134" i="2"/>
  <c r="AJ1134" i="2"/>
  <c r="AM1134" i="2"/>
  <c r="AO1134" i="2"/>
  <c r="AR1134" i="2"/>
  <c r="AT1134" i="2"/>
  <c r="AW1134" i="2"/>
  <c r="AX1134" i="2"/>
  <c r="AY1134" i="2"/>
  <c r="AZ1134" i="2"/>
  <c r="BA1134" i="2"/>
  <c r="X2239" i="2"/>
  <c r="Y2239" i="2"/>
  <c r="Z2239" i="2"/>
  <c r="AA2239" i="2"/>
  <c r="AB2239" i="2"/>
  <c r="AC2239" i="2"/>
  <c r="AE2239" i="2"/>
  <c r="AF2239" i="2"/>
  <c r="AH2239" i="2"/>
  <c r="AJ2239" i="2"/>
  <c r="AK2239" i="2"/>
  <c r="AM2239" i="2"/>
  <c r="AO2239" i="2"/>
  <c r="AP2239" i="2"/>
  <c r="AR2239" i="2"/>
  <c r="AT2239" i="2"/>
  <c r="AW2239" i="2"/>
  <c r="AX2239" i="2"/>
  <c r="AY2239" i="2"/>
  <c r="AZ2239" i="2"/>
  <c r="BA2239" i="2"/>
  <c r="X1775" i="2"/>
  <c r="Y1775" i="2"/>
  <c r="Z1775" i="2"/>
  <c r="AA1775" i="2"/>
  <c r="AB1775" i="2"/>
  <c r="AC1775" i="2"/>
  <c r="AE1775" i="2"/>
  <c r="AH1775" i="2"/>
  <c r="AJ1775" i="2"/>
  <c r="AM1775" i="2"/>
  <c r="AO1775" i="2"/>
  <c r="AR1775" i="2"/>
  <c r="AT1775" i="2"/>
  <c r="AW1775" i="2"/>
  <c r="AX1775" i="2"/>
  <c r="AY1775" i="2"/>
  <c r="AZ1775" i="2"/>
  <c r="BA1775" i="2"/>
  <c r="X1726" i="2"/>
  <c r="Y1726" i="2"/>
  <c r="Z1726" i="2"/>
  <c r="AA1726" i="2"/>
  <c r="AB1726" i="2"/>
  <c r="AC1726" i="2"/>
  <c r="AE1726" i="2"/>
  <c r="AH1726" i="2"/>
  <c r="AJ1726" i="2"/>
  <c r="AM1726" i="2"/>
  <c r="AO1726" i="2"/>
  <c r="AR1726" i="2"/>
  <c r="AT1726" i="2"/>
  <c r="AW1726" i="2"/>
  <c r="AX1726" i="2"/>
  <c r="AY1726" i="2"/>
  <c r="AZ1726" i="2"/>
  <c r="BA1726" i="2"/>
  <c r="X1984" i="2"/>
  <c r="Y1984" i="2"/>
  <c r="Z1984" i="2"/>
  <c r="AA1984" i="2"/>
  <c r="AB1984" i="2"/>
  <c r="AC1984" i="2"/>
  <c r="AE1984" i="2"/>
  <c r="AH1984" i="2"/>
  <c r="AJ1984" i="2"/>
  <c r="AM1984" i="2"/>
  <c r="AO1984" i="2"/>
  <c r="AR1984" i="2"/>
  <c r="AT1984" i="2"/>
  <c r="AU1984" i="2"/>
  <c r="AW1984" i="2"/>
  <c r="AX1984" i="2"/>
  <c r="AY1984" i="2"/>
  <c r="AZ1984" i="2"/>
  <c r="BA1984" i="2"/>
  <c r="X2233" i="2"/>
  <c r="Y2233" i="2"/>
  <c r="Z2233" i="2"/>
  <c r="AA2233" i="2"/>
  <c r="AB2233" i="2"/>
  <c r="AC2233" i="2"/>
  <c r="AE2233" i="2"/>
  <c r="AH2233" i="2"/>
  <c r="AJ2233" i="2"/>
  <c r="AM2233" i="2"/>
  <c r="AO2233" i="2"/>
  <c r="AR2233" i="2"/>
  <c r="AT2233" i="2"/>
  <c r="AU2233" i="2"/>
  <c r="AW2233" i="2"/>
  <c r="AX2233" i="2"/>
  <c r="AY2233" i="2"/>
  <c r="AZ2233" i="2"/>
  <c r="BA2233" i="2"/>
  <c r="X2271" i="2"/>
  <c r="Y2271" i="2"/>
  <c r="Z2271" i="2"/>
  <c r="AA2271" i="2"/>
  <c r="AB2271" i="2"/>
  <c r="AC2271" i="2"/>
  <c r="AE2271" i="2"/>
  <c r="AH2271" i="2"/>
  <c r="AJ2271" i="2"/>
  <c r="AM2271" i="2"/>
  <c r="AO2271" i="2"/>
  <c r="AR2271" i="2"/>
  <c r="AT2271" i="2"/>
  <c r="AW2271" i="2"/>
  <c r="AX2271" i="2"/>
  <c r="AY2271" i="2"/>
  <c r="AZ2271" i="2"/>
  <c r="BA2271" i="2"/>
  <c r="X2256" i="2"/>
  <c r="Y2256" i="2"/>
  <c r="Z2256" i="2"/>
  <c r="AA2256" i="2"/>
  <c r="AB2256" i="2"/>
  <c r="AC2256" i="2"/>
  <c r="AE2256" i="2"/>
  <c r="AF2256" i="2"/>
  <c r="AH2256" i="2"/>
  <c r="AJ2256" i="2"/>
  <c r="AM2256" i="2"/>
  <c r="AO2256" i="2"/>
  <c r="AR2256" i="2"/>
  <c r="AT2256" i="2"/>
  <c r="AW2256" i="2"/>
  <c r="AX2256" i="2"/>
  <c r="AY2256" i="2"/>
  <c r="AZ2256" i="2"/>
  <c r="BA2256" i="2"/>
  <c r="X1805" i="2"/>
  <c r="Y1805" i="2"/>
  <c r="Z1805" i="2"/>
  <c r="AA1805" i="2"/>
  <c r="AB1805" i="2"/>
  <c r="AC1805" i="2"/>
  <c r="AE1805" i="2"/>
  <c r="AH1805" i="2"/>
  <c r="AJ1805" i="2"/>
  <c r="AM1805" i="2"/>
  <c r="AO1805" i="2"/>
  <c r="AR1805" i="2"/>
  <c r="AT1805" i="2"/>
  <c r="AU1805" i="2"/>
  <c r="AW1805" i="2"/>
  <c r="AX1805" i="2"/>
  <c r="AY1805" i="2"/>
  <c r="AZ1805" i="2"/>
  <c r="BA1805" i="2"/>
  <c r="X143" i="2"/>
  <c r="Y143" i="2"/>
  <c r="Z143" i="2"/>
  <c r="AA143" i="2"/>
  <c r="AB143" i="2"/>
  <c r="AC143" i="2"/>
  <c r="AE143" i="2"/>
  <c r="AF143" i="2"/>
  <c r="AH143" i="2"/>
  <c r="AJ143" i="2"/>
  <c r="AM143" i="2"/>
  <c r="AO143" i="2"/>
  <c r="AR143" i="2"/>
  <c r="AT143" i="2"/>
  <c r="AW143" i="2"/>
  <c r="AX143" i="2"/>
  <c r="AY143" i="2"/>
  <c r="AZ143" i="2"/>
  <c r="BA143" i="2"/>
  <c r="X1192" i="2"/>
  <c r="Y1192" i="2"/>
  <c r="Z1192" i="2"/>
  <c r="AA1192" i="2"/>
  <c r="AB1192" i="2"/>
  <c r="AC1192" i="2"/>
  <c r="AE1192" i="2"/>
  <c r="AF1192" i="2"/>
  <c r="AH1192" i="2"/>
  <c r="AJ1192" i="2"/>
  <c r="AM1192" i="2"/>
  <c r="AO1192" i="2"/>
  <c r="AR1192" i="2"/>
  <c r="AT1192" i="2"/>
  <c r="AW1192" i="2"/>
  <c r="AX1192" i="2"/>
  <c r="AY1192" i="2"/>
  <c r="AZ1192" i="2"/>
  <c r="BA1192" i="2"/>
  <c r="X1788" i="2"/>
  <c r="Y1788" i="2"/>
  <c r="Z1788" i="2"/>
  <c r="AA1788" i="2"/>
  <c r="AB1788" i="2"/>
  <c r="AC1788" i="2"/>
  <c r="AE1788" i="2"/>
  <c r="AH1788" i="2"/>
  <c r="AJ1788" i="2"/>
  <c r="AM1788" i="2"/>
  <c r="AO1788" i="2"/>
  <c r="AR1788" i="2"/>
  <c r="AT1788" i="2"/>
  <c r="AW1788" i="2"/>
  <c r="AX1788" i="2"/>
  <c r="AY1788" i="2"/>
  <c r="AZ1788" i="2"/>
  <c r="BA1788" i="2"/>
  <c r="X1678" i="2"/>
  <c r="Y1678" i="2"/>
  <c r="Z1678" i="2"/>
  <c r="AA1678" i="2"/>
  <c r="AB1678" i="2"/>
  <c r="AC1678" i="2"/>
  <c r="AE1678" i="2"/>
  <c r="AH1678" i="2"/>
  <c r="AJ1678" i="2"/>
  <c r="AM1678" i="2"/>
  <c r="AO1678" i="2"/>
  <c r="AR1678" i="2"/>
  <c r="AT1678" i="2"/>
  <c r="AW1678" i="2"/>
  <c r="AX1678" i="2"/>
  <c r="AY1678" i="2"/>
  <c r="AZ1678" i="2"/>
  <c r="BA1678" i="2"/>
  <c r="X2273" i="2"/>
  <c r="Y2273" i="2"/>
  <c r="Z2273" i="2"/>
  <c r="AA2273" i="2"/>
  <c r="AB2273" i="2"/>
  <c r="AC2273" i="2"/>
  <c r="AE2273" i="2"/>
  <c r="AH2273" i="2"/>
  <c r="AJ2273" i="2"/>
  <c r="AM2273" i="2"/>
  <c r="AO2273" i="2"/>
  <c r="AR2273" i="2"/>
  <c r="AT2273" i="2"/>
  <c r="AW2273" i="2"/>
  <c r="AX2273" i="2"/>
  <c r="AY2273" i="2"/>
  <c r="AZ2273" i="2"/>
  <c r="BA2273" i="2"/>
  <c r="X2270" i="2"/>
  <c r="Y2270" i="2"/>
  <c r="Z2270" i="2"/>
  <c r="AA2270" i="2"/>
  <c r="AB2270" i="2"/>
  <c r="AC2270" i="2"/>
  <c r="AE2270" i="2"/>
  <c r="AH2270" i="2"/>
  <c r="AJ2270" i="2"/>
  <c r="AM2270" i="2"/>
  <c r="AO2270" i="2"/>
  <c r="AR2270" i="2"/>
  <c r="AT2270" i="2"/>
  <c r="AW2270" i="2"/>
  <c r="AX2270" i="2"/>
  <c r="AY2270" i="2"/>
  <c r="AZ2270" i="2"/>
  <c r="BA2270" i="2"/>
  <c r="X2272" i="2"/>
  <c r="Y2272" i="2"/>
  <c r="Z2272" i="2"/>
  <c r="AA2272" i="2"/>
  <c r="AB2272" i="2"/>
  <c r="AC2272" i="2"/>
  <c r="AE2272" i="2"/>
  <c r="AH2272" i="2"/>
  <c r="AJ2272" i="2"/>
  <c r="AM2272" i="2"/>
  <c r="AO2272" i="2"/>
  <c r="AR2272" i="2"/>
  <c r="AT2272" i="2"/>
  <c r="AW2272" i="2"/>
  <c r="AX2272" i="2"/>
  <c r="AY2272" i="2"/>
  <c r="AZ2272" i="2"/>
  <c r="BA2272" i="2"/>
  <c r="X1182" i="2"/>
  <c r="Y1182" i="2"/>
  <c r="Z1182" i="2"/>
  <c r="AA1182" i="2"/>
  <c r="AB1182" i="2"/>
  <c r="AC1182" i="2"/>
  <c r="AE1182" i="2"/>
  <c r="AF1182" i="2"/>
  <c r="AH1182" i="2"/>
  <c r="AJ1182" i="2"/>
  <c r="AM1182" i="2"/>
  <c r="AO1182" i="2"/>
  <c r="AR1182" i="2"/>
  <c r="AT1182" i="2"/>
  <c r="AW1182" i="2"/>
  <c r="AX1182" i="2"/>
  <c r="AY1182" i="2"/>
  <c r="AZ1182" i="2"/>
  <c r="BA1182" i="2"/>
  <c r="X2253" i="2"/>
  <c r="Y2253" i="2"/>
  <c r="Z2253" i="2"/>
  <c r="AA2253" i="2"/>
  <c r="AB2253" i="2"/>
  <c r="AC2253" i="2"/>
  <c r="AE2253" i="2"/>
  <c r="AH2253" i="2"/>
  <c r="AJ2253" i="2"/>
  <c r="AM2253" i="2"/>
  <c r="AO2253" i="2"/>
  <c r="AR2253" i="2"/>
  <c r="AT2253" i="2"/>
  <c r="AW2253" i="2"/>
  <c r="AX2253" i="2"/>
  <c r="AY2253" i="2"/>
  <c r="AZ2253" i="2"/>
  <c r="BA2253" i="2"/>
  <c r="X1903" i="2"/>
  <c r="Y1903" i="2"/>
  <c r="Z1903" i="2"/>
  <c r="AA1903" i="2"/>
  <c r="AB1903" i="2"/>
  <c r="AC1903" i="2"/>
  <c r="AE1903" i="2"/>
  <c r="AH1903" i="2"/>
  <c r="AJ1903" i="2"/>
  <c r="AM1903" i="2"/>
  <c r="AO1903" i="2"/>
  <c r="AR1903" i="2"/>
  <c r="AT1903" i="2"/>
  <c r="AU1903" i="2"/>
  <c r="AW1903" i="2"/>
  <c r="AX1903" i="2"/>
  <c r="AY1903" i="2"/>
  <c r="AZ1903" i="2"/>
  <c r="BA1903" i="2"/>
  <c r="X2027" i="2"/>
  <c r="Y2027" i="2"/>
  <c r="Z2027" i="2"/>
  <c r="AA2027" i="2"/>
  <c r="AB2027" i="2"/>
  <c r="AC2027" i="2"/>
  <c r="AE2027" i="2"/>
  <c r="AH2027" i="2"/>
  <c r="AJ2027" i="2"/>
  <c r="AM2027" i="2"/>
  <c r="AO2027" i="2"/>
  <c r="AR2027" i="2"/>
  <c r="AT2027" i="2"/>
  <c r="AW2027" i="2"/>
  <c r="AX2027" i="2"/>
  <c r="AY2027" i="2"/>
  <c r="AZ2027" i="2"/>
  <c r="BA2027" i="2"/>
  <c r="X1211" i="2"/>
  <c r="Y1211" i="2"/>
  <c r="Z1211" i="2"/>
  <c r="AA1211" i="2"/>
  <c r="AB1211" i="2"/>
  <c r="AC1211" i="2"/>
  <c r="AE1211" i="2"/>
  <c r="AF1211" i="2"/>
  <c r="AH1211" i="2"/>
  <c r="AJ1211" i="2"/>
  <c r="AM1211" i="2"/>
  <c r="AO1211" i="2"/>
  <c r="AR1211" i="2"/>
  <c r="AT1211" i="2"/>
  <c r="AW1211" i="2"/>
  <c r="AX1211" i="2"/>
  <c r="AY1211" i="2"/>
  <c r="AZ1211" i="2"/>
  <c r="BA1211" i="2"/>
  <c r="X1959" i="2"/>
  <c r="Y1959" i="2"/>
  <c r="Z1959" i="2"/>
  <c r="AA1959" i="2"/>
  <c r="AB1959" i="2"/>
  <c r="AC1959" i="2"/>
  <c r="AE1959" i="2"/>
  <c r="AH1959" i="2"/>
  <c r="AJ1959" i="2"/>
  <c r="AM1959" i="2"/>
  <c r="AO1959" i="2"/>
  <c r="AR1959" i="2"/>
  <c r="AT1959" i="2"/>
  <c r="AW1959" i="2"/>
  <c r="AX1959" i="2"/>
  <c r="AY1959" i="2"/>
  <c r="AZ1959" i="2"/>
  <c r="BA1959" i="2"/>
  <c r="X2038" i="2"/>
  <c r="Y2038" i="2"/>
  <c r="Z2038" i="2"/>
  <c r="AA2038" i="2"/>
  <c r="AB2038" i="2"/>
  <c r="AC2038" i="2"/>
  <c r="AE2038" i="2"/>
  <c r="AH2038" i="2"/>
  <c r="AJ2038" i="2"/>
  <c r="AM2038" i="2"/>
  <c r="AO2038" i="2"/>
  <c r="AR2038" i="2"/>
  <c r="AT2038" i="2"/>
  <c r="AW2038" i="2"/>
  <c r="AX2038" i="2"/>
  <c r="AY2038" i="2"/>
  <c r="AZ2038" i="2"/>
  <c r="BA2038" i="2"/>
  <c r="X1955" i="2"/>
  <c r="Y1955" i="2"/>
  <c r="Z1955" i="2"/>
  <c r="AA1955" i="2"/>
  <c r="AB1955" i="2"/>
  <c r="AC1955" i="2"/>
  <c r="AE1955" i="2"/>
  <c r="AH1955" i="2"/>
  <c r="AJ1955" i="2"/>
  <c r="AM1955" i="2"/>
  <c r="AO1955" i="2"/>
  <c r="AR1955" i="2"/>
  <c r="AT1955" i="2"/>
  <c r="AW1955" i="2"/>
  <c r="AX1955" i="2"/>
  <c r="AY1955" i="2"/>
  <c r="AZ1955" i="2"/>
  <c r="BA1955" i="2"/>
  <c r="X2274" i="2"/>
  <c r="Y2274" i="2"/>
  <c r="Z2274" i="2"/>
  <c r="AA2274" i="2"/>
  <c r="AB2274" i="2"/>
  <c r="AC2274" i="2"/>
  <c r="AE2274" i="2"/>
  <c r="AH2274" i="2"/>
  <c r="AJ2274" i="2"/>
  <c r="AM2274" i="2"/>
  <c r="AO2274" i="2"/>
  <c r="AR2274" i="2"/>
  <c r="AT2274" i="2"/>
  <c r="AW2274" i="2"/>
  <c r="AX2274" i="2"/>
  <c r="AY2274" i="2"/>
  <c r="AZ2274" i="2"/>
  <c r="BA2274" i="2"/>
  <c r="X2238" i="2"/>
  <c r="Y2238" i="2"/>
  <c r="Z2238" i="2"/>
  <c r="AA2238" i="2"/>
  <c r="AB2238" i="2"/>
  <c r="AC2238" i="2"/>
  <c r="AE2238" i="2"/>
  <c r="AF2238" i="2"/>
  <c r="AH2238" i="2"/>
  <c r="AJ2238" i="2"/>
  <c r="AK2238" i="2"/>
  <c r="AM2238" i="2"/>
  <c r="AO2238" i="2"/>
  <c r="AP2238" i="2"/>
  <c r="AR2238" i="2"/>
  <c r="AT2238" i="2"/>
  <c r="AW2238" i="2"/>
  <c r="AX2238" i="2"/>
  <c r="AY2238" i="2"/>
  <c r="AZ2238" i="2"/>
  <c r="BA2238" i="2"/>
  <c r="X152" i="2"/>
  <c r="Y152" i="2"/>
  <c r="Z152" i="2"/>
  <c r="AA152" i="2"/>
  <c r="AB152" i="2"/>
  <c r="AC152" i="2"/>
  <c r="AE152" i="2"/>
  <c r="AF152" i="2"/>
  <c r="AH152" i="2"/>
  <c r="AJ152" i="2"/>
  <c r="AM152" i="2"/>
  <c r="AO152" i="2"/>
  <c r="AR152" i="2"/>
  <c r="AT152" i="2"/>
  <c r="AW152" i="2"/>
  <c r="AX152" i="2"/>
  <c r="AY152" i="2"/>
  <c r="AZ152" i="2"/>
  <c r="BA152" i="2"/>
  <c r="X13" i="2"/>
  <c r="Y13" i="2"/>
  <c r="Z13" i="2"/>
  <c r="AA13" i="2"/>
  <c r="AB13" i="2"/>
  <c r="AC13" i="2"/>
  <c r="AE13" i="2"/>
  <c r="AH13" i="2"/>
  <c r="AJ13" i="2"/>
  <c r="AM13" i="2"/>
  <c r="AO13" i="2"/>
  <c r="AR13" i="2"/>
  <c r="AT13" i="2"/>
  <c r="AW13" i="2"/>
  <c r="AX13" i="2"/>
  <c r="AY13" i="2"/>
  <c r="AZ13" i="2"/>
  <c r="BA13" i="2"/>
  <c r="X1210" i="2"/>
  <c r="Y1210" i="2"/>
  <c r="Z1210" i="2"/>
  <c r="AA1210" i="2"/>
  <c r="AB1210" i="2"/>
  <c r="AC1210" i="2"/>
  <c r="AE1210" i="2"/>
  <c r="AH1210" i="2"/>
  <c r="AJ1210" i="2"/>
  <c r="AM1210" i="2"/>
  <c r="AO1210" i="2"/>
  <c r="AR1210" i="2"/>
  <c r="AT1210" i="2"/>
  <c r="AW1210" i="2"/>
  <c r="AX1210" i="2"/>
  <c r="AY1210" i="2"/>
  <c r="AZ1210" i="2"/>
  <c r="BA1210" i="2"/>
  <c r="X1770" i="2"/>
  <c r="Y1770" i="2"/>
  <c r="Z1770" i="2"/>
  <c r="AA1770" i="2"/>
  <c r="AB1770" i="2"/>
  <c r="AC1770" i="2"/>
  <c r="AE1770" i="2"/>
  <c r="AH1770" i="2"/>
  <c r="AJ1770" i="2"/>
  <c r="AM1770" i="2"/>
  <c r="AO1770" i="2"/>
  <c r="AR1770" i="2"/>
  <c r="AT1770" i="2"/>
  <c r="AU1770" i="2"/>
  <c r="AW1770" i="2"/>
  <c r="AX1770" i="2"/>
  <c r="AY1770" i="2"/>
  <c r="AZ1770" i="2"/>
  <c r="BA1770" i="2"/>
  <c r="X1837" i="2"/>
  <c r="Y1837" i="2"/>
  <c r="Z1837" i="2"/>
  <c r="AA1837" i="2"/>
  <c r="AB1837" i="2"/>
  <c r="AC1837" i="2"/>
  <c r="AE1837" i="2"/>
  <c r="AH1837" i="2"/>
  <c r="AJ1837" i="2"/>
  <c r="AM1837" i="2"/>
  <c r="AO1837" i="2"/>
  <c r="AR1837" i="2"/>
  <c r="AT1837" i="2"/>
  <c r="AW1837" i="2"/>
  <c r="AX1837" i="2"/>
  <c r="AY1837" i="2"/>
  <c r="AZ1837" i="2"/>
  <c r="BA1837" i="2"/>
  <c r="X51" i="2"/>
  <c r="Y51" i="2"/>
  <c r="Z51" i="2"/>
  <c r="AA51" i="2"/>
  <c r="AB51" i="2"/>
  <c r="AC51" i="2"/>
  <c r="AE51" i="2"/>
  <c r="AH51" i="2"/>
  <c r="AJ51" i="2"/>
  <c r="AM51" i="2"/>
  <c r="AO51" i="2"/>
  <c r="AR51" i="2"/>
  <c r="AT51" i="2"/>
  <c r="AW51" i="2"/>
  <c r="AX51" i="2"/>
  <c r="AY51" i="2"/>
  <c r="AZ51" i="2"/>
  <c r="BA51" i="2"/>
  <c r="X127" i="2"/>
  <c r="Y127" i="2"/>
  <c r="Z127" i="2"/>
  <c r="AA127" i="2"/>
  <c r="AB127" i="2"/>
  <c r="AC127" i="2"/>
  <c r="AE127" i="2"/>
  <c r="AH127" i="2"/>
  <c r="AJ127" i="2"/>
  <c r="AM127" i="2"/>
  <c r="AO127" i="2"/>
  <c r="AR127" i="2"/>
  <c r="AT127" i="2"/>
  <c r="AW127" i="2"/>
  <c r="AX127" i="2"/>
  <c r="AY127" i="2"/>
  <c r="AZ127" i="2"/>
  <c r="BA127" i="2"/>
  <c r="X1934" i="2"/>
  <c r="Y1934" i="2"/>
  <c r="Z1934" i="2"/>
  <c r="AA1934" i="2"/>
  <c r="AB1934" i="2"/>
  <c r="AC1934" i="2"/>
  <c r="AE1934" i="2"/>
  <c r="AH1934" i="2"/>
  <c r="AJ1934" i="2"/>
  <c r="AM1934" i="2"/>
  <c r="AO1934" i="2"/>
  <c r="AR1934" i="2"/>
  <c r="AT1934" i="2"/>
  <c r="AW1934" i="2"/>
  <c r="AX1934" i="2"/>
  <c r="AY1934" i="2"/>
  <c r="AZ1934" i="2"/>
  <c r="BA1934" i="2"/>
  <c r="X203" i="2"/>
  <c r="Y203" i="2"/>
  <c r="Z203" i="2"/>
  <c r="AA203" i="2"/>
  <c r="AB203" i="2"/>
  <c r="AC203" i="2"/>
  <c r="AE203" i="2"/>
  <c r="AH203" i="2"/>
  <c r="AJ203" i="2"/>
  <c r="AM203" i="2"/>
  <c r="AO203" i="2"/>
  <c r="AR203" i="2"/>
  <c r="AT203" i="2"/>
  <c r="AW203" i="2"/>
  <c r="AX203" i="2"/>
  <c r="AY203" i="2"/>
  <c r="AZ203" i="2"/>
  <c r="BA203" i="2"/>
  <c r="X1655" i="2"/>
  <c r="Y1655" i="2"/>
  <c r="Z1655" i="2"/>
  <c r="AA1655" i="2"/>
  <c r="AB1655" i="2"/>
  <c r="AC1655" i="2"/>
  <c r="AE1655" i="2"/>
  <c r="AF1655" i="2"/>
  <c r="AH1655" i="2"/>
  <c r="AJ1655" i="2"/>
  <c r="AM1655" i="2"/>
  <c r="AO1655" i="2"/>
  <c r="AR1655" i="2"/>
  <c r="AT1655" i="2"/>
  <c r="AW1655" i="2"/>
  <c r="AX1655" i="2"/>
  <c r="AY1655" i="2"/>
  <c r="AZ1655" i="2"/>
  <c r="BA1655" i="2"/>
  <c r="X55" i="2"/>
  <c r="Y55" i="2"/>
  <c r="Z55" i="2"/>
  <c r="AA55" i="2"/>
  <c r="AB55" i="2"/>
  <c r="AC55" i="2"/>
  <c r="AE55" i="2"/>
  <c r="AF55" i="2"/>
  <c r="AH55" i="2"/>
  <c r="AJ55" i="2"/>
  <c r="AM55" i="2"/>
  <c r="AO55" i="2"/>
  <c r="AR55" i="2"/>
  <c r="AT55" i="2"/>
  <c r="AW55" i="2"/>
  <c r="AX55" i="2"/>
  <c r="AY55" i="2"/>
  <c r="AZ55" i="2"/>
  <c r="BA55" i="2"/>
  <c r="X12" i="2"/>
  <c r="Y12" i="2"/>
  <c r="Z12" i="2"/>
  <c r="AA12" i="2"/>
  <c r="AB12" i="2"/>
  <c r="AC12" i="2"/>
  <c r="AE12" i="2"/>
  <c r="AH12" i="2"/>
  <c r="AJ12" i="2"/>
  <c r="AM12" i="2"/>
  <c r="AO12" i="2"/>
  <c r="AR12" i="2"/>
  <c r="AT12" i="2"/>
  <c r="AW12" i="2"/>
  <c r="AX12" i="2"/>
  <c r="AY12" i="2"/>
  <c r="AZ12" i="2"/>
  <c r="BA12" i="2"/>
  <c r="X1166" i="2"/>
  <c r="Y1166" i="2"/>
  <c r="Z1166" i="2"/>
  <c r="AA1166" i="2"/>
  <c r="AB1166" i="2"/>
  <c r="AC1166" i="2"/>
  <c r="AE1166" i="2"/>
  <c r="AF1166" i="2"/>
  <c r="AH1166" i="2"/>
  <c r="AJ1166" i="2"/>
  <c r="AM1166" i="2"/>
  <c r="AO1166" i="2"/>
  <c r="AR1166" i="2"/>
  <c r="AT1166" i="2"/>
  <c r="AW1166" i="2"/>
  <c r="AX1166" i="2"/>
  <c r="AY1166" i="2"/>
  <c r="AZ1166" i="2"/>
  <c r="BA1166" i="2"/>
  <c r="X1216" i="2"/>
  <c r="Y1216" i="2"/>
  <c r="Z1216" i="2"/>
  <c r="AA1216" i="2"/>
  <c r="AB1216" i="2"/>
  <c r="AC1216" i="2"/>
  <c r="AE1216" i="2"/>
  <c r="AF1216" i="2"/>
  <c r="AH1216" i="2"/>
  <c r="AJ1216" i="2"/>
  <c r="AM1216" i="2"/>
  <c r="AO1216" i="2"/>
  <c r="AR1216" i="2"/>
  <c r="AT1216" i="2"/>
  <c r="AW1216" i="2"/>
  <c r="AX1216" i="2"/>
  <c r="AY1216" i="2"/>
  <c r="AZ1216" i="2"/>
  <c r="BA1216" i="2"/>
  <c r="X1005" i="2"/>
  <c r="Y1005" i="2"/>
  <c r="Z1005" i="2"/>
  <c r="AA1005" i="2"/>
  <c r="AB1005" i="2"/>
  <c r="AC1005" i="2"/>
  <c r="AE1005" i="2"/>
  <c r="AH1005" i="2"/>
  <c r="AJ1005" i="2"/>
  <c r="AM1005" i="2"/>
  <c r="AO1005" i="2"/>
  <c r="AR1005" i="2"/>
  <c r="AT1005" i="2"/>
  <c r="AW1005" i="2"/>
  <c r="AX1005" i="2"/>
  <c r="AY1005" i="2"/>
  <c r="AZ1005" i="2"/>
  <c r="BA1005" i="2"/>
  <c r="X1741" i="2"/>
  <c r="Y1741" i="2"/>
  <c r="Z1741" i="2"/>
  <c r="AA1741" i="2"/>
  <c r="AB1741" i="2"/>
  <c r="AC1741" i="2"/>
  <c r="AE1741" i="2"/>
  <c r="AH1741" i="2"/>
  <c r="AJ1741" i="2"/>
  <c r="AM1741" i="2"/>
  <c r="AO1741" i="2"/>
  <c r="AR1741" i="2"/>
  <c r="AT1741" i="2"/>
  <c r="AW1741" i="2"/>
  <c r="AX1741" i="2"/>
  <c r="AY1741" i="2"/>
  <c r="AZ1741" i="2"/>
  <c r="BA1741" i="2"/>
  <c r="X1806" i="2"/>
  <c r="Y1806" i="2"/>
  <c r="Z1806" i="2"/>
  <c r="AA1806" i="2"/>
  <c r="AB1806" i="2"/>
  <c r="AC1806" i="2"/>
  <c r="AE1806" i="2"/>
  <c r="AH1806" i="2"/>
  <c r="AJ1806" i="2"/>
  <c r="AM1806" i="2"/>
  <c r="AO1806" i="2"/>
  <c r="AR1806" i="2"/>
  <c r="AT1806" i="2"/>
  <c r="AW1806" i="2"/>
  <c r="AX1806" i="2"/>
  <c r="AY1806" i="2"/>
  <c r="AZ1806" i="2"/>
  <c r="BA1806" i="2"/>
  <c r="X1910" i="2"/>
  <c r="Y1910" i="2"/>
  <c r="Z1910" i="2"/>
  <c r="AA1910" i="2"/>
  <c r="AB1910" i="2"/>
  <c r="AC1910" i="2"/>
  <c r="AE1910" i="2"/>
  <c r="AH1910" i="2"/>
  <c r="AJ1910" i="2"/>
  <c r="AM1910" i="2"/>
  <c r="AO1910" i="2"/>
  <c r="AR1910" i="2"/>
  <c r="AT1910" i="2"/>
  <c r="AW1910" i="2"/>
  <c r="AX1910" i="2"/>
  <c r="AY1910" i="2"/>
  <c r="AZ1910" i="2"/>
  <c r="BA1910" i="2"/>
  <c r="X1767" i="2"/>
  <c r="Y1767" i="2"/>
  <c r="Z1767" i="2"/>
  <c r="AA1767" i="2"/>
  <c r="AB1767" i="2"/>
  <c r="AC1767" i="2"/>
  <c r="AE1767" i="2"/>
  <c r="AH1767" i="2"/>
  <c r="AJ1767" i="2"/>
  <c r="AM1767" i="2"/>
  <c r="AO1767" i="2"/>
  <c r="AP1767" i="2"/>
  <c r="AR1767" i="2"/>
  <c r="AT1767" i="2"/>
  <c r="AW1767" i="2"/>
  <c r="AX1767" i="2"/>
  <c r="AY1767" i="2"/>
  <c r="AZ1767" i="2"/>
  <c r="BA1767" i="2"/>
  <c r="X1807" i="2"/>
  <c r="Y1807" i="2"/>
  <c r="Z1807" i="2"/>
  <c r="AA1807" i="2"/>
  <c r="AB1807" i="2"/>
  <c r="AC1807" i="2"/>
  <c r="AE1807" i="2"/>
  <c r="AH1807" i="2"/>
  <c r="AJ1807" i="2"/>
  <c r="AM1807" i="2"/>
  <c r="AO1807" i="2"/>
  <c r="AR1807" i="2"/>
  <c r="AT1807" i="2"/>
  <c r="AW1807" i="2"/>
  <c r="AX1807" i="2"/>
  <c r="AY1807" i="2"/>
  <c r="AZ1807" i="2"/>
  <c r="BA1807" i="2"/>
  <c r="X2051" i="2"/>
  <c r="Y2051" i="2"/>
  <c r="Z2051" i="2"/>
  <c r="AA2051" i="2"/>
  <c r="AB2051" i="2"/>
  <c r="AC2051" i="2"/>
  <c r="AE2051" i="2"/>
  <c r="AH2051" i="2"/>
  <c r="AJ2051" i="2"/>
  <c r="AM2051" i="2"/>
  <c r="AO2051" i="2"/>
  <c r="AR2051" i="2"/>
  <c r="AT2051" i="2"/>
  <c r="AW2051" i="2"/>
  <c r="AX2051" i="2"/>
  <c r="AY2051" i="2"/>
  <c r="AZ2051" i="2"/>
  <c r="BA2051" i="2"/>
  <c r="X1677" i="2"/>
  <c r="Y1677" i="2"/>
  <c r="Z1677" i="2"/>
  <c r="AA1677" i="2"/>
  <c r="AB1677" i="2"/>
  <c r="AC1677" i="2"/>
  <c r="AE1677" i="2"/>
  <c r="AH1677" i="2"/>
  <c r="AJ1677" i="2"/>
  <c r="AM1677" i="2"/>
  <c r="AO1677" i="2"/>
  <c r="AR1677" i="2"/>
  <c r="AT1677" i="2"/>
  <c r="AU1677" i="2"/>
  <c r="AW1677" i="2"/>
  <c r="AX1677" i="2"/>
  <c r="AY1677" i="2"/>
  <c r="AZ1677" i="2"/>
  <c r="BA1677" i="2"/>
  <c r="X1708" i="2"/>
  <c r="Y1708" i="2"/>
  <c r="Z1708" i="2"/>
  <c r="AA1708" i="2"/>
  <c r="AB1708" i="2"/>
  <c r="AC1708" i="2"/>
  <c r="AE1708" i="2"/>
  <c r="AF1708" i="2"/>
  <c r="AH1708" i="2"/>
  <c r="AJ1708" i="2"/>
  <c r="AM1708" i="2"/>
  <c r="AO1708" i="2"/>
  <c r="AR1708" i="2"/>
  <c r="AT1708" i="2"/>
  <c r="AW1708" i="2"/>
  <c r="AX1708" i="2"/>
  <c r="AY1708" i="2"/>
  <c r="AZ1708" i="2"/>
  <c r="BA1708" i="2"/>
  <c r="X1144" i="2"/>
  <c r="Y1144" i="2"/>
  <c r="Z1144" i="2"/>
  <c r="AA1144" i="2"/>
  <c r="AB1144" i="2"/>
  <c r="AC1144" i="2"/>
  <c r="AE1144" i="2"/>
  <c r="AF1144" i="2"/>
  <c r="AH1144" i="2"/>
  <c r="AJ1144" i="2"/>
  <c r="AM1144" i="2"/>
  <c r="AO1144" i="2"/>
  <c r="AR1144" i="2"/>
  <c r="AT1144" i="2"/>
  <c r="AW1144" i="2"/>
  <c r="AX1144" i="2"/>
  <c r="AY1144" i="2"/>
  <c r="AZ1144" i="2"/>
  <c r="BA1144" i="2"/>
  <c r="X1714" i="2"/>
  <c r="Y1714" i="2"/>
  <c r="Z1714" i="2"/>
  <c r="AA1714" i="2"/>
  <c r="AB1714" i="2"/>
  <c r="AC1714" i="2"/>
  <c r="AE1714" i="2"/>
  <c r="AH1714" i="2"/>
  <c r="AJ1714" i="2"/>
  <c r="AM1714" i="2"/>
  <c r="AO1714" i="2"/>
  <c r="AP1714" i="2"/>
  <c r="AR1714" i="2"/>
  <c r="AT1714" i="2"/>
  <c r="AW1714" i="2"/>
  <c r="AX1714" i="2"/>
  <c r="AY1714" i="2"/>
  <c r="AZ1714" i="2"/>
  <c r="BA1714" i="2"/>
  <c r="X1169" i="2"/>
  <c r="Y1169" i="2"/>
  <c r="Z1169" i="2"/>
  <c r="AA1169" i="2"/>
  <c r="AB1169" i="2"/>
  <c r="AC1169" i="2"/>
  <c r="AE1169" i="2"/>
  <c r="AF1169" i="2"/>
  <c r="AH1169" i="2"/>
  <c r="AJ1169" i="2"/>
  <c r="AM1169" i="2"/>
  <c r="AO1169" i="2"/>
  <c r="AR1169" i="2"/>
  <c r="AT1169" i="2"/>
  <c r="AW1169" i="2"/>
  <c r="AX1169" i="2"/>
  <c r="AY1169" i="2"/>
  <c r="AZ1169" i="2"/>
  <c r="BA1169" i="2"/>
  <c r="X1899" i="2"/>
  <c r="Y1899" i="2"/>
  <c r="Z1899" i="2"/>
  <c r="AA1899" i="2"/>
  <c r="AB1899" i="2"/>
  <c r="AC1899" i="2"/>
  <c r="AE1899" i="2"/>
  <c r="AH1899" i="2"/>
  <c r="AJ1899" i="2"/>
  <c r="AM1899" i="2"/>
  <c r="AO1899" i="2"/>
  <c r="AR1899" i="2"/>
  <c r="AT1899" i="2"/>
  <c r="AW1899" i="2"/>
  <c r="AX1899" i="2"/>
  <c r="AY1899" i="2"/>
  <c r="AZ1899" i="2"/>
  <c r="BA1899" i="2"/>
  <c r="X1780" i="2"/>
  <c r="Y1780" i="2"/>
  <c r="Z1780" i="2"/>
  <c r="AA1780" i="2"/>
  <c r="AB1780" i="2"/>
  <c r="AC1780" i="2"/>
  <c r="AE1780" i="2"/>
  <c r="AH1780" i="2"/>
  <c r="AJ1780" i="2"/>
  <c r="AM1780" i="2"/>
  <c r="AO1780" i="2"/>
  <c r="AR1780" i="2"/>
  <c r="AT1780" i="2"/>
  <c r="AU1780" i="2"/>
  <c r="AW1780" i="2"/>
  <c r="AX1780" i="2"/>
  <c r="AY1780" i="2"/>
  <c r="AZ1780" i="2"/>
  <c r="BA1780" i="2"/>
  <c r="X1902" i="2"/>
  <c r="Y1902" i="2"/>
  <c r="Z1902" i="2"/>
  <c r="AA1902" i="2"/>
  <c r="AB1902" i="2"/>
  <c r="AC1902" i="2"/>
  <c r="AE1902" i="2"/>
  <c r="AH1902" i="2"/>
  <c r="AJ1902" i="2"/>
  <c r="AM1902" i="2"/>
  <c r="AO1902" i="2"/>
  <c r="AR1902" i="2"/>
  <c r="AT1902" i="2"/>
  <c r="AW1902" i="2"/>
  <c r="AX1902" i="2"/>
  <c r="AY1902" i="2"/>
  <c r="AZ1902" i="2"/>
  <c r="BA1902" i="2"/>
  <c r="X205" i="2"/>
  <c r="Y205" i="2"/>
  <c r="Z205" i="2"/>
  <c r="AA205" i="2"/>
  <c r="AB205" i="2"/>
  <c r="AC205" i="2"/>
  <c r="AE205" i="2"/>
  <c r="AH205" i="2"/>
  <c r="AJ205" i="2"/>
  <c r="AM205" i="2"/>
  <c r="AO205" i="2"/>
  <c r="AR205" i="2"/>
  <c r="AT205" i="2"/>
  <c r="AW205" i="2"/>
  <c r="AX205" i="2"/>
  <c r="AY205" i="2"/>
  <c r="AZ205" i="2"/>
  <c r="BA205" i="2"/>
  <c r="X1924" i="2"/>
  <c r="Y1924" i="2"/>
  <c r="Z1924" i="2"/>
  <c r="AA1924" i="2"/>
  <c r="AB1924" i="2"/>
  <c r="AC1924" i="2"/>
  <c r="AE1924" i="2"/>
  <c r="AF1924" i="2"/>
  <c r="AH1924" i="2"/>
  <c r="AJ1924" i="2"/>
  <c r="AK1924" i="2"/>
  <c r="AM1924" i="2"/>
  <c r="AO1924" i="2"/>
  <c r="AR1924" i="2"/>
  <c r="AT1924" i="2"/>
  <c r="AW1924" i="2"/>
  <c r="AX1924" i="2"/>
  <c r="AY1924" i="2"/>
  <c r="AZ1924" i="2"/>
  <c r="BA1924" i="2"/>
  <c r="X1781" i="2"/>
  <c r="Y1781" i="2"/>
  <c r="Z1781" i="2"/>
  <c r="AA1781" i="2"/>
  <c r="AB1781" i="2"/>
  <c r="AC1781" i="2"/>
  <c r="AE1781" i="2"/>
  <c r="AH1781" i="2"/>
  <c r="AJ1781" i="2"/>
  <c r="AM1781" i="2"/>
  <c r="AO1781" i="2"/>
  <c r="AP1781" i="2"/>
  <c r="AR1781" i="2"/>
  <c r="AT1781" i="2"/>
  <c r="AU1781" i="2"/>
  <c r="AW1781" i="2"/>
  <c r="AX1781" i="2"/>
  <c r="AY1781" i="2"/>
  <c r="AZ1781" i="2"/>
  <c r="BA1781" i="2"/>
  <c r="X1660" i="2"/>
  <c r="Y1660" i="2"/>
  <c r="Z1660" i="2"/>
  <c r="AA1660" i="2"/>
  <c r="AB1660" i="2"/>
  <c r="AC1660" i="2"/>
  <c r="AE1660" i="2"/>
  <c r="AH1660" i="2"/>
  <c r="AJ1660" i="2"/>
  <c r="AM1660" i="2"/>
  <c r="AO1660" i="2"/>
  <c r="AR1660" i="2"/>
  <c r="AT1660" i="2"/>
  <c r="AW1660" i="2"/>
  <c r="AX1660" i="2"/>
  <c r="AY1660" i="2"/>
  <c r="AZ1660" i="2"/>
  <c r="BA1660" i="2"/>
  <c r="X2228" i="2"/>
  <c r="Y2228" i="2"/>
  <c r="Z2228" i="2"/>
  <c r="AA2228" i="2"/>
  <c r="AB2228" i="2"/>
  <c r="AC2228" i="2"/>
  <c r="AE2228" i="2"/>
  <c r="AH2228" i="2"/>
  <c r="AJ2228" i="2"/>
  <c r="AM2228" i="2"/>
  <c r="AO2228" i="2"/>
  <c r="AR2228" i="2"/>
  <c r="AT2228" i="2"/>
  <c r="AU2228" i="2"/>
  <c r="AW2228" i="2"/>
  <c r="AX2228" i="2"/>
  <c r="AY2228" i="2"/>
  <c r="AZ2228" i="2"/>
  <c r="BA2228" i="2"/>
  <c r="X1925" i="2"/>
  <c r="Y1925" i="2"/>
  <c r="Z1925" i="2"/>
  <c r="AA1925" i="2"/>
  <c r="AB1925" i="2"/>
  <c r="AC1925" i="2"/>
  <c r="AE1925" i="2"/>
  <c r="AF1925" i="2"/>
  <c r="AH1925" i="2"/>
  <c r="AJ1925" i="2"/>
  <c r="AM1925" i="2"/>
  <c r="AO1925" i="2"/>
  <c r="AP1925" i="2"/>
  <c r="AR1925" i="2"/>
  <c r="AT1925" i="2"/>
  <c r="AW1925" i="2"/>
  <c r="AX1925" i="2"/>
  <c r="AY1925" i="2"/>
  <c r="AZ1925" i="2"/>
  <c r="BA1925" i="2"/>
  <c r="X137" i="2"/>
  <c r="Y137" i="2"/>
  <c r="Z137" i="2"/>
  <c r="AA137" i="2"/>
  <c r="AB137" i="2"/>
  <c r="AC137" i="2"/>
  <c r="AE137" i="2"/>
  <c r="AH137" i="2"/>
  <c r="AJ137" i="2"/>
  <c r="AK137" i="2"/>
  <c r="AM137" i="2"/>
  <c r="AO137" i="2"/>
  <c r="AP137" i="2"/>
  <c r="AR137" i="2"/>
  <c r="AT137" i="2"/>
  <c r="AW137" i="2"/>
  <c r="AX137" i="2"/>
  <c r="AY137" i="2"/>
  <c r="AZ137" i="2"/>
  <c r="BA137" i="2"/>
  <c r="X1740" i="2"/>
  <c r="Y1740" i="2"/>
  <c r="Z1740" i="2"/>
  <c r="AA1740" i="2"/>
  <c r="AB1740" i="2"/>
  <c r="AC1740" i="2"/>
  <c r="AE1740" i="2"/>
  <c r="AH1740" i="2"/>
  <c r="AJ1740" i="2"/>
  <c r="AM1740" i="2"/>
  <c r="AO1740" i="2"/>
  <c r="AR1740" i="2"/>
  <c r="AT1740" i="2"/>
  <c r="AW1740" i="2"/>
  <c r="AX1740" i="2"/>
  <c r="AY1740" i="2"/>
  <c r="AZ1740" i="2"/>
  <c r="BA1740" i="2"/>
  <c r="X2229" i="2"/>
  <c r="Y2229" i="2"/>
  <c r="Z2229" i="2"/>
  <c r="AA2229" i="2"/>
  <c r="AB2229" i="2"/>
  <c r="AC2229" i="2"/>
  <c r="AE2229" i="2"/>
  <c r="AH2229" i="2"/>
  <c r="AJ2229" i="2"/>
  <c r="AM2229" i="2"/>
  <c r="AO2229" i="2"/>
  <c r="AR2229" i="2"/>
  <c r="AT2229" i="2"/>
  <c r="AU2229" i="2"/>
  <c r="AW2229" i="2"/>
  <c r="AX2229" i="2"/>
  <c r="AY2229" i="2"/>
  <c r="AZ2229" i="2"/>
  <c r="BA2229" i="2"/>
  <c r="X1958" i="2"/>
  <c r="Y1958" i="2"/>
  <c r="Z1958" i="2"/>
  <c r="AA1958" i="2"/>
  <c r="AB1958" i="2"/>
  <c r="AC1958" i="2"/>
  <c r="AE1958" i="2"/>
  <c r="AH1958" i="2"/>
  <c r="AJ1958" i="2"/>
  <c r="AM1958" i="2"/>
  <c r="AO1958" i="2"/>
  <c r="AR1958" i="2"/>
  <c r="AT1958" i="2"/>
  <c r="AW1958" i="2"/>
  <c r="AX1958" i="2"/>
  <c r="AY1958" i="2"/>
  <c r="AZ1958" i="2"/>
  <c r="BA1958" i="2"/>
  <c r="X1932" i="2"/>
  <c r="Y1932" i="2"/>
  <c r="Z1932" i="2"/>
  <c r="AA1932" i="2"/>
  <c r="AB1932" i="2"/>
  <c r="AC1932" i="2"/>
  <c r="AE1932" i="2"/>
  <c r="AH1932" i="2"/>
  <c r="AJ1932" i="2"/>
  <c r="AK1932" i="2"/>
  <c r="AM1932" i="2"/>
  <c r="AO1932" i="2"/>
  <c r="AR1932" i="2"/>
  <c r="AT1932" i="2"/>
  <c r="AW1932" i="2"/>
  <c r="AX1932" i="2"/>
  <c r="AY1932" i="2"/>
  <c r="AZ1932" i="2"/>
  <c r="BA1932" i="2"/>
  <c r="X1842" i="2"/>
  <c r="Y1842" i="2"/>
  <c r="Z1842" i="2"/>
  <c r="AA1842" i="2"/>
  <c r="AB1842" i="2"/>
  <c r="AC1842" i="2"/>
  <c r="AE1842" i="2"/>
  <c r="AH1842" i="2"/>
  <c r="AJ1842" i="2"/>
  <c r="AM1842" i="2"/>
  <c r="AO1842" i="2"/>
  <c r="AR1842" i="2"/>
  <c r="AT1842" i="2"/>
  <c r="AW1842" i="2"/>
  <c r="AX1842" i="2"/>
  <c r="AY1842" i="2"/>
  <c r="AZ1842" i="2"/>
  <c r="BA1842" i="2"/>
  <c r="X1018" i="2"/>
  <c r="Y1018" i="2"/>
  <c r="Z1018" i="2"/>
  <c r="AA1018" i="2"/>
  <c r="AB1018" i="2"/>
  <c r="AC1018" i="2"/>
  <c r="AE1018" i="2"/>
  <c r="AH1018" i="2"/>
  <c r="AJ1018" i="2"/>
  <c r="AM1018" i="2"/>
  <c r="AO1018" i="2"/>
  <c r="AR1018" i="2"/>
  <c r="AT1018" i="2"/>
  <c r="AW1018" i="2"/>
  <c r="AX1018" i="2"/>
  <c r="AY1018" i="2"/>
  <c r="AZ1018" i="2"/>
  <c r="BA1018" i="2"/>
  <c r="X1158" i="2"/>
  <c r="Y1158" i="2"/>
  <c r="Z1158" i="2"/>
  <c r="AA1158" i="2"/>
  <c r="AB1158" i="2"/>
  <c r="AC1158" i="2"/>
  <c r="AE1158" i="2"/>
  <c r="AH1158" i="2"/>
  <c r="AJ1158" i="2"/>
  <c r="AK1158" i="2"/>
  <c r="AM1158" i="2"/>
  <c r="AO1158" i="2"/>
  <c r="AR1158" i="2"/>
  <c r="AT1158" i="2"/>
  <c r="AW1158" i="2"/>
  <c r="AX1158" i="2"/>
  <c r="AY1158" i="2"/>
  <c r="AZ1158" i="2"/>
  <c r="BA1158" i="2"/>
  <c r="X2040" i="2"/>
  <c r="Y2040" i="2"/>
  <c r="Z2040" i="2"/>
  <c r="AA2040" i="2"/>
  <c r="AB2040" i="2"/>
  <c r="AC2040" i="2"/>
  <c r="AE2040" i="2"/>
  <c r="AH2040" i="2"/>
  <c r="AJ2040" i="2"/>
  <c r="AM2040" i="2"/>
  <c r="AO2040" i="2"/>
  <c r="AR2040" i="2"/>
  <c r="AT2040" i="2"/>
  <c r="AU2040" i="2"/>
  <c r="AW2040" i="2"/>
  <c r="AX2040" i="2"/>
  <c r="AY2040" i="2"/>
  <c r="AZ2040" i="2"/>
  <c r="BA2040" i="2"/>
  <c r="X1916" i="2"/>
  <c r="Y1916" i="2"/>
  <c r="Z1916" i="2"/>
  <c r="AA1916" i="2"/>
  <c r="AB1916" i="2"/>
  <c r="AC1916" i="2"/>
  <c r="AE1916" i="2"/>
  <c r="AH1916" i="2"/>
  <c r="AJ1916" i="2"/>
  <c r="AK1916" i="2"/>
  <c r="AM1916" i="2"/>
  <c r="AO1916" i="2"/>
  <c r="AR1916" i="2"/>
  <c r="AT1916" i="2"/>
  <c r="AW1916" i="2"/>
  <c r="AX1916" i="2"/>
  <c r="AY1916" i="2"/>
  <c r="AZ1916" i="2"/>
  <c r="BA1916" i="2"/>
  <c r="X1654" i="2"/>
  <c r="Y1654" i="2"/>
  <c r="Z1654" i="2"/>
  <c r="AA1654" i="2"/>
  <c r="AB1654" i="2"/>
  <c r="AC1654" i="2"/>
  <c r="AE1654" i="2"/>
  <c r="AH1654" i="2"/>
  <c r="AJ1654" i="2"/>
  <c r="AM1654" i="2"/>
  <c r="AO1654" i="2"/>
  <c r="AR1654" i="2"/>
  <c r="AT1654" i="2"/>
  <c r="AW1654" i="2"/>
  <c r="AX1654" i="2"/>
  <c r="AY1654" i="2"/>
  <c r="AZ1654" i="2"/>
  <c r="BA1654" i="2"/>
  <c r="X41" i="2"/>
  <c r="Y41" i="2"/>
  <c r="Z41" i="2"/>
  <c r="AA41" i="2"/>
  <c r="AB41" i="2"/>
  <c r="AC41" i="2"/>
  <c r="AE41" i="2"/>
  <c r="AF41" i="2"/>
  <c r="AH41" i="2"/>
  <c r="AJ41" i="2"/>
  <c r="AM41" i="2"/>
  <c r="AO41" i="2"/>
  <c r="AR41" i="2"/>
  <c r="AT41" i="2"/>
  <c r="AW41" i="2"/>
  <c r="AX41" i="2"/>
  <c r="AY41" i="2"/>
  <c r="AZ41" i="2"/>
  <c r="BA41" i="2"/>
  <c r="X155" i="2"/>
  <c r="Y155" i="2"/>
  <c r="Z155" i="2"/>
  <c r="AA155" i="2"/>
  <c r="AB155" i="2"/>
  <c r="AC155" i="2"/>
  <c r="AE155" i="2"/>
  <c r="AH155" i="2"/>
  <c r="AJ155" i="2"/>
  <c r="AM155" i="2"/>
  <c r="AO155" i="2"/>
  <c r="AR155" i="2"/>
  <c r="AT155" i="2"/>
  <c r="AW155" i="2"/>
  <c r="AX155" i="2"/>
  <c r="AY155" i="2"/>
  <c r="AZ155" i="2"/>
  <c r="BA155" i="2"/>
  <c r="X1764" i="2"/>
  <c r="Y1764" i="2"/>
  <c r="Z1764" i="2"/>
  <c r="AA1764" i="2"/>
  <c r="AB1764" i="2"/>
  <c r="AC1764" i="2"/>
  <c r="AE1764" i="2"/>
  <c r="AH1764" i="2"/>
  <c r="AJ1764" i="2"/>
  <c r="AK1764" i="2"/>
  <c r="AM1764" i="2"/>
  <c r="AO1764" i="2"/>
  <c r="AR1764" i="2"/>
  <c r="AT1764" i="2"/>
  <c r="AW1764" i="2"/>
  <c r="AX1764" i="2"/>
  <c r="AY1764" i="2"/>
  <c r="AZ1764" i="2"/>
  <c r="BA1764" i="2"/>
  <c r="X1906" i="2"/>
  <c r="Y1906" i="2"/>
  <c r="Z1906" i="2"/>
  <c r="AA1906" i="2"/>
  <c r="AB1906" i="2"/>
  <c r="AC1906" i="2"/>
  <c r="AE1906" i="2"/>
  <c r="AH1906" i="2"/>
  <c r="AJ1906" i="2"/>
  <c r="AM1906" i="2"/>
  <c r="AO1906" i="2"/>
  <c r="AR1906" i="2"/>
  <c r="AT1906" i="2"/>
  <c r="AW1906" i="2"/>
  <c r="AX1906" i="2"/>
  <c r="AY1906" i="2"/>
  <c r="AZ1906" i="2"/>
  <c r="BA1906" i="2"/>
  <c r="X1657" i="2"/>
  <c r="Y1657" i="2"/>
  <c r="Z1657" i="2"/>
  <c r="AA1657" i="2"/>
  <c r="AB1657" i="2"/>
  <c r="AC1657" i="2"/>
  <c r="AE1657" i="2"/>
  <c r="AH1657" i="2"/>
  <c r="AJ1657" i="2"/>
  <c r="AM1657" i="2"/>
  <c r="AO1657" i="2"/>
  <c r="AR1657" i="2"/>
  <c r="AT1657" i="2"/>
  <c r="AW1657" i="2"/>
  <c r="AX1657" i="2"/>
  <c r="AY1657" i="2"/>
  <c r="AZ1657" i="2"/>
  <c r="BA1657" i="2"/>
  <c r="X1948" i="2"/>
  <c r="Y1948" i="2"/>
  <c r="Z1948" i="2"/>
  <c r="AA1948" i="2"/>
  <c r="AB1948" i="2"/>
  <c r="AC1948" i="2"/>
  <c r="AE1948" i="2"/>
  <c r="AH1948" i="2"/>
  <c r="AJ1948" i="2"/>
  <c r="AM1948" i="2"/>
  <c r="AO1948" i="2"/>
  <c r="AR1948" i="2"/>
  <c r="AT1948" i="2"/>
  <c r="AU1948" i="2"/>
  <c r="AW1948" i="2"/>
  <c r="AX1948" i="2"/>
  <c r="AY1948" i="2"/>
  <c r="AZ1948" i="2"/>
  <c r="BA1948" i="2"/>
  <c r="X1738" i="2"/>
  <c r="Y1738" i="2"/>
  <c r="Z1738" i="2"/>
  <c r="AA1738" i="2"/>
  <c r="AB1738" i="2"/>
  <c r="AC1738" i="2"/>
  <c r="AE1738" i="2"/>
  <c r="AH1738" i="2"/>
  <c r="AJ1738" i="2"/>
  <c r="AM1738" i="2"/>
  <c r="AO1738" i="2"/>
  <c r="AR1738" i="2"/>
  <c r="AT1738" i="2"/>
  <c r="AW1738" i="2"/>
  <c r="AX1738" i="2"/>
  <c r="AY1738" i="2"/>
  <c r="AZ1738" i="2"/>
  <c r="BA1738" i="2"/>
  <c r="X1087" i="2"/>
  <c r="Y1087" i="2"/>
  <c r="Z1087" i="2"/>
  <c r="AA1087" i="2"/>
  <c r="AB1087" i="2"/>
  <c r="AC1087" i="2"/>
  <c r="AE1087" i="2"/>
  <c r="AH1087" i="2"/>
  <c r="AJ1087" i="2"/>
  <c r="AM1087" i="2"/>
  <c r="AO1087" i="2"/>
  <c r="AR1087" i="2"/>
  <c r="AT1087" i="2"/>
  <c r="AW1087" i="2"/>
  <c r="AX1087" i="2"/>
  <c r="AY1087" i="2"/>
  <c r="AZ1087" i="2"/>
  <c r="BA1087" i="2"/>
  <c r="X1928" i="2"/>
  <c r="Y1928" i="2"/>
  <c r="Z1928" i="2"/>
  <c r="AA1928" i="2"/>
  <c r="AB1928" i="2"/>
  <c r="AC1928" i="2"/>
  <c r="AE1928" i="2"/>
  <c r="AH1928" i="2"/>
  <c r="AJ1928" i="2"/>
  <c r="AM1928" i="2"/>
  <c r="AO1928" i="2"/>
  <c r="AP1928" i="2"/>
  <c r="AR1928" i="2"/>
  <c r="AT1928" i="2"/>
  <c r="AW1928" i="2"/>
  <c r="AX1928" i="2"/>
  <c r="AY1928" i="2"/>
  <c r="AZ1928" i="2"/>
  <c r="BA1928" i="2"/>
  <c r="X118" i="2"/>
  <c r="Y118" i="2"/>
  <c r="Z118" i="2"/>
  <c r="AA118" i="2"/>
  <c r="AB118" i="2"/>
  <c r="AC118" i="2"/>
  <c r="AE118" i="2"/>
  <c r="AH118" i="2"/>
  <c r="AJ118" i="2"/>
  <c r="AK118" i="2"/>
  <c r="AM118" i="2"/>
  <c r="AO118" i="2"/>
  <c r="AR118" i="2"/>
  <c r="AT118" i="2"/>
  <c r="AW118" i="2"/>
  <c r="AX118" i="2"/>
  <c r="AY118" i="2"/>
  <c r="AZ118" i="2"/>
  <c r="BA118" i="2"/>
  <c r="X1040" i="2"/>
  <c r="Y1040" i="2"/>
  <c r="Z1040" i="2"/>
  <c r="AA1040" i="2"/>
  <c r="AB1040" i="2"/>
  <c r="AC1040" i="2"/>
  <c r="AE1040" i="2"/>
  <c r="AH1040" i="2"/>
  <c r="AJ1040" i="2"/>
  <c r="AM1040" i="2"/>
  <c r="AO1040" i="2"/>
  <c r="AR1040" i="2"/>
  <c r="AT1040" i="2"/>
  <c r="AW1040" i="2"/>
  <c r="AX1040" i="2"/>
  <c r="AY1040" i="2"/>
  <c r="AZ1040" i="2"/>
  <c r="BA1040" i="2"/>
  <c r="X1956" i="2"/>
  <c r="Y1956" i="2"/>
  <c r="Z1956" i="2"/>
  <c r="AA1956" i="2"/>
  <c r="AB1956" i="2"/>
  <c r="AC1956" i="2"/>
  <c r="AE1956" i="2"/>
  <c r="AF1956" i="2"/>
  <c r="AH1956" i="2"/>
  <c r="AJ1956" i="2"/>
  <c r="AM1956" i="2"/>
  <c r="AO1956" i="2"/>
  <c r="AR1956" i="2"/>
  <c r="AT1956" i="2"/>
  <c r="AU1956" i="2"/>
  <c r="AW1956" i="2"/>
  <c r="AX1956" i="2"/>
  <c r="AY1956" i="2"/>
  <c r="AZ1956" i="2"/>
  <c r="BA1956" i="2"/>
  <c r="X1892" i="2"/>
  <c r="Y1892" i="2"/>
  <c r="Z1892" i="2"/>
  <c r="AA1892" i="2"/>
  <c r="AB1892" i="2"/>
  <c r="AC1892" i="2"/>
  <c r="AE1892" i="2"/>
  <c r="AH1892" i="2"/>
  <c r="AJ1892" i="2"/>
  <c r="AM1892" i="2"/>
  <c r="AO1892" i="2"/>
  <c r="AR1892" i="2"/>
  <c r="AT1892" i="2"/>
  <c r="AU1892" i="2"/>
  <c r="AW1892" i="2"/>
  <c r="AX1892" i="2"/>
  <c r="AY1892" i="2"/>
  <c r="AZ1892" i="2"/>
  <c r="BA1892" i="2"/>
  <c r="X1019" i="2"/>
  <c r="Y1019" i="2"/>
  <c r="Z1019" i="2"/>
  <c r="AA1019" i="2"/>
  <c r="AB1019" i="2"/>
  <c r="AC1019" i="2"/>
  <c r="AE1019" i="2"/>
  <c r="AH1019" i="2"/>
  <c r="AJ1019" i="2"/>
  <c r="AM1019" i="2"/>
  <c r="AO1019" i="2"/>
  <c r="AR1019" i="2"/>
  <c r="AT1019" i="2"/>
  <c r="AW1019" i="2"/>
  <c r="AX1019" i="2"/>
  <c r="AY1019" i="2"/>
  <c r="AZ1019" i="2"/>
  <c r="BA1019" i="2"/>
  <c r="X25" i="2"/>
  <c r="Y25" i="2"/>
  <c r="Z25" i="2"/>
  <c r="AA25" i="2"/>
  <c r="AB25" i="2"/>
  <c r="AC25" i="2"/>
  <c r="AE25" i="2"/>
  <c r="AF25" i="2"/>
  <c r="AH25" i="2"/>
  <c r="AJ25" i="2"/>
  <c r="AM25" i="2"/>
  <c r="AO25" i="2"/>
  <c r="AR25" i="2"/>
  <c r="AT25" i="2"/>
  <c r="AW25" i="2"/>
  <c r="AX25" i="2"/>
  <c r="AY25" i="2"/>
  <c r="AZ25" i="2"/>
  <c r="BA25" i="2"/>
  <c r="X151" i="2"/>
  <c r="Y151" i="2"/>
  <c r="Z151" i="2"/>
  <c r="AA151" i="2"/>
  <c r="AB151" i="2"/>
  <c r="AC151" i="2"/>
  <c r="AE151" i="2"/>
  <c r="AF151" i="2"/>
  <c r="AH151" i="2"/>
  <c r="AJ151" i="2"/>
  <c r="AM151" i="2"/>
  <c r="AO151" i="2"/>
  <c r="AR151" i="2"/>
  <c r="AT151" i="2"/>
  <c r="AW151" i="2"/>
  <c r="AX151" i="2"/>
  <c r="AY151" i="2"/>
  <c r="AZ151" i="2"/>
  <c r="BA151" i="2"/>
  <c r="X1023" i="2"/>
  <c r="Y1023" i="2"/>
  <c r="Z1023" i="2"/>
  <c r="AA1023" i="2"/>
  <c r="AB1023" i="2"/>
  <c r="AC1023" i="2"/>
  <c r="AE1023" i="2"/>
  <c r="AH1023" i="2"/>
  <c r="AJ1023" i="2"/>
  <c r="AM1023" i="2"/>
  <c r="AO1023" i="2"/>
  <c r="AR1023" i="2"/>
  <c r="AT1023" i="2"/>
  <c r="AW1023" i="2"/>
  <c r="AX1023" i="2"/>
  <c r="AY1023" i="2"/>
  <c r="AZ1023" i="2"/>
  <c r="BA1023" i="2"/>
  <c r="X1790" i="2"/>
  <c r="Y1790" i="2"/>
  <c r="Z1790" i="2"/>
  <c r="AA1790" i="2"/>
  <c r="AB1790" i="2"/>
  <c r="AC1790" i="2"/>
  <c r="AE1790" i="2"/>
  <c r="AH1790" i="2"/>
  <c r="AJ1790" i="2"/>
  <c r="AM1790" i="2"/>
  <c r="AO1790" i="2"/>
  <c r="AP1790" i="2"/>
  <c r="AR1790" i="2"/>
  <c r="AT1790" i="2"/>
  <c r="AW1790" i="2"/>
  <c r="AX1790" i="2"/>
  <c r="AY1790" i="2"/>
  <c r="AZ1790" i="2"/>
  <c r="BA1790" i="2"/>
  <c r="X1001" i="2"/>
  <c r="Y1001" i="2"/>
  <c r="Z1001" i="2"/>
  <c r="AA1001" i="2"/>
  <c r="AB1001" i="2"/>
  <c r="AC1001" i="2"/>
  <c r="AE1001" i="2"/>
  <c r="AH1001" i="2"/>
  <c r="AJ1001" i="2"/>
  <c r="AK1001" i="2"/>
  <c r="AM1001" i="2"/>
  <c r="AO1001" i="2"/>
  <c r="AR1001" i="2"/>
  <c r="AT1001" i="2"/>
  <c r="AW1001" i="2"/>
  <c r="AX1001" i="2"/>
  <c r="AY1001" i="2"/>
  <c r="AZ1001" i="2"/>
  <c r="BA1001" i="2"/>
  <c r="X1826" i="2"/>
  <c r="Y1826" i="2"/>
  <c r="Z1826" i="2"/>
  <c r="AA1826" i="2"/>
  <c r="AB1826" i="2"/>
  <c r="AC1826" i="2"/>
  <c r="AE1826" i="2"/>
  <c r="AH1826" i="2"/>
  <c r="AJ1826" i="2"/>
  <c r="AM1826" i="2"/>
  <c r="AO1826" i="2"/>
  <c r="AR1826" i="2"/>
  <c r="AT1826" i="2"/>
  <c r="AW1826" i="2"/>
  <c r="AX1826" i="2"/>
  <c r="AY1826" i="2"/>
  <c r="AZ1826" i="2"/>
  <c r="BA1826" i="2"/>
  <c r="X1683" i="2"/>
  <c r="Y1683" i="2"/>
  <c r="Z1683" i="2"/>
  <c r="AA1683" i="2"/>
  <c r="AB1683" i="2"/>
  <c r="AC1683" i="2"/>
  <c r="AE1683" i="2"/>
  <c r="AH1683" i="2"/>
  <c r="AJ1683" i="2"/>
  <c r="AM1683" i="2"/>
  <c r="AO1683" i="2"/>
  <c r="AR1683" i="2"/>
  <c r="AT1683" i="2"/>
  <c r="AW1683" i="2"/>
  <c r="AX1683" i="2"/>
  <c r="AY1683" i="2"/>
  <c r="AZ1683" i="2"/>
  <c r="BA1683" i="2"/>
  <c r="X200" i="2"/>
  <c r="Y200" i="2"/>
  <c r="Z200" i="2"/>
  <c r="AA200" i="2"/>
  <c r="AB200" i="2"/>
  <c r="AC200" i="2"/>
  <c r="AE200" i="2"/>
  <c r="AF200" i="2"/>
  <c r="AH200" i="2"/>
  <c r="AJ200" i="2"/>
  <c r="AM200" i="2"/>
  <c r="AO200" i="2"/>
  <c r="AR200" i="2"/>
  <c r="AT200" i="2"/>
  <c r="AW200" i="2"/>
  <c r="AX200" i="2"/>
  <c r="AY200" i="2"/>
  <c r="AZ200" i="2"/>
  <c r="BA200" i="2"/>
  <c r="X15" i="2"/>
  <c r="Y15" i="2"/>
  <c r="Z15" i="2"/>
  <c r="AA15" i="2"/>
  <c r="AB15" i="2"/>
  <c r="AC15" i="2"/>
  <c r="AE15" i="2"/>
  <c r="AF15" i="2"/>
  <c r="AH15" i="2"/>
  <c r="AJ15" i="2"/>
  <c r="AK15" i="2"/>
  <c r="AM15" i="2"/>
  <c r="AO15" i="2"/>
  <c r="AR15" i="2"/>
  <c r="AT15" i="2"/>
  <c r="AW15" i="2"/>
  <c r="AX15" i="2"/>
  <c r="AY15" i="2"/>
  <c r="AZ15" i="2"/>
  <c r="BA15" i="2"/>
  <c r="X1030" i="2"/>
  <c r="Y1030" i="2"/>
  <c r="Z1030" i="2"/>
  <c r="AA1030" i="2"/>
  <c r="AB1030" i="2"/>
  <c r="AC1030" i="2"/>
  <c r="AE1030" i="2"/>
  <c r="AF1030" i="2"/>
  <c r="AH1030" i="2"/>
  <c r="AJ1030" i="2"/>
  <c r="AK1030" i="2"/>
  <c r="AM1030" i="2"/>
  <c r="AO1030" i="2"/>
  <c r="AP1030" i="2"/>
  <c r="AR1030" i="2"/>
  <c r="AT1030" i="2"/>
  <c r="AU1030" i="2"/>
  <c r="AW1030" i="2"/>
  <c r="AX1030" i="2"/>
  <c r="AY1030" i="2"/>
  <c r="AZ1030" i="2"/>
  <c r="BA1030" i="2"/>
  <c r="X1219" i="2"/>
  <c r="Y1219" i="2"/>
  <c r="Z1219" i="2"/>
  <c r="AA1219" i="2"/>
  <c r="AB1219" i="2"/>
  <c r="AC1219" i="2"/>
  <c r="AE1219" i="2"/>
  <c r="AH1219" i="2"/>
  <c r="AJ1219" i="2"/>
  <c r="AM1219" i="2"/>
  <c r="AO1219" i="2"/>
  <c r="AR1219" i="2"/>
  <c r="AT1219" i="2"/>
  <c r="AW1219" i="2"/>
  <c r="AX1219" i="2"/>
  <c r="AY1219" i="2"/>
  <c r="AZ1219" i="2"/>
  <c r="BA1219" i="2"/>
  <c r="X1951" i="2"/>
  <c r="Y1951" i="2"/>
  <c r="Z1951" i="2"/>
  <c r="AA1951" i="2"/>
  <c r="AB1951" i="2"/>
  <c r="AC1951" i="2"/>
  <c r="AE1951" i="2"/>
  <c r="AH1951" i="2"/>
  <c r="AJ1951" i="2"/>
  <c r="AM1951" i="2"/>
  <c r="AO1951" i="2"/>
  <c r="AR1951" i="2"/>
  <c r="AT1951" i="2"/>
  <c r="AW1951" i="2"/>
  <c r="AX1951" i="2"/>
  <c r="AY1951" i="2"/>
  <c r="AZ1951" i="2"/>
  <c r="BA1951" i="2"/>
  <c r="X1822" i="2"/>
  <c r="Y1822" i="2"/>
  <c r="Z1822" i="2"/>
  <c r="AA1822" i="2"/>
  <c r="AB1822" i="2"/>
  <c r="AC1822" i="2"/>
  <c r="AE1822" i="2"/>
  <c r="AH1822" i="2"/>
  <c r="AJ1822" i="2"/>
  <c r="AM1822" i="2"/>
  <c r="AO1822" i="2"/>
  <c r="AR1822" i="2"/>
  <c r="AT1822" i="2"/>
  <c r="AW1822" i="2"/>
  <c r="AX1822" i="2"/>
  <c r="AY1822" i="2"/>
  <c r="AZ1822" i="2"/>
  <c r="BA1822" i="2"/>
  <c r="X1097" i="2"/>
  <c r="Y1097" i="2"/>
  <c r="Z1097" i="2"/>
  <c r="AA1097" i="2"/>
  <c r="AB1097" i="2"/>
  <c r="AC1097" i="2"/>
  <c r="AE1097" i="2"/>
  <c r="AH1097" i="2"/>
  <c r="AJ1097" i="2"/>
  <c r="AM1097" i="2"/>
  <c r="AO1097" i="2"/>
  <c r="AR1097" i="2"/>
  <c r="AT1097" i="2"/>
  <c r="AW1097" i="2"/>
  <c r="AX1097" i="2"/>
  <c r="AY1097" i="2"/>
  <c r="AZ1097" i="2"/>
  <c r="BA1097" i="2"/>
  <c r="X1053" i="2"/>
  <c r="Y1053" i="2"/>
  <c r="Z1053" i="2"/>
  <c r="AA1053" i="2"/>
  <c r="AB1053" i="2"/>
  <c r="AC1053" i="2"/>
  <c r="AE1053" i="2"/>
  <c r="AF1053" i="2"/>
  <c r="AH1053" i="2"/>
  <c r="AJ1053" i="2"/>
  <c r="AM1053" i="2"/>
  <c r="AO1053" i="2"/>
  <c r="AR1053" i="2"/>
  <c r="AT1053" i="2"/>
  <c r="AW1053" i="2"/>
  <c r="AX1053" i="2"/>
  <c r="AY1053" i="2"/>
  <c r="AZ1053" i="2"/>
  <c r="BA1053" i="2"/>
  <c r="X144" i="2"/>
  <c r="Y144" i="2"/>
  <c r="Z144" i="2"/>
  <c r="AA144" i="2"/>
  <c r="AB144" i="2"/>
  <c r="AC144" i="2"/>
  <c r="AE144" i="2"/>
  <c r="AF144" i="2"/>
  <c r="AH144" i="2"/>
  <c r="AJ144" i="2"/>
  <c r="AK144" i="2"/>
  <c r="AM144" i="2"/>
  <c r="AO144" i="2"/>
  <c r="AR144" i="2"/>
  <c r="AT144" i="2"/>
  <c r="AW144" i="2"/>
  <c r="AX144" i="2"/>
  <c r="AY144" i="2"/>
  <c r="AZ144" i="2"/>
  <c r="BA144" i="2"/>
  <c r="X1212" i="2"/>
  <c r="Y1212" i="2"/>
  <c r="Z1212" i="2"/>
  <c r="AA1212" i="2"/>
  <c r="AB1212" i="2"/>
  <c r="AC1212" i="2"/>
  <c r="AE1212" i="2"/>
  <c r="AH1212" i="2"/>
  <c r="AJ1212" i="2"/>
  <c r="AM1212" i="2"/>
  <c r="AO1212" i="2"/>
  <c r="AR1212" i="2"/>
  <c r="AT1212" i="2"/>
  <c r="AU1212" i="2"/>
  <c r="AW1212" i="2"/>
  <c r="AX1212" i="2"/>
  <c r="AY1212" i="2"/>
  <c r="AZ1212" i="2"/>
  <c r="BA1212" i="2"/>
  <c r="X1867" i="2"/>
  <c r="Y1867" i="2"/>
  <c r="Z1867" i="2"/>
  <c r="AA1867" i="2"/>
  <c r="AB1867" i="2"/>
  <c r="AC1867" i="2"/>
  <c r="AE1867" i="2"/>
  <c r="AF1867" i="2"/>
  <c r="AH1867" i="2"/>
  <c r="AJ1867" i="2"/>
  <c r="AM1867" i="2"/>
  <c r="AO1867" i="2"/>
  <c r="AR1867" i="2"/>
  <c r="AT1867" i="2"/>
  <c r="AW1867" i="2"/>
  <c r="AX1867" i="2"/>
  <c r="AY1867" i="2"/>
  <c r="AZ1867" i="2"/>
  <c r="BA1867" i="2"/>
  <c r="X1671" i="2"/>
  <c r="Y1671" i="2"/>
  <c r="Z1671" i="2"/>
  <c r="AA1671" i="2"/>
  <c r="AB1671" i="2"/>
  <c r="AC1671" i="2"/>
  <c r="AE1671" i="2"/>
  <c r="AH1671" i="2"/>
  <c r="AJ1671" i="2"/>
  <c r="AM1671" i="2"/>
  <c r="AO1671" i="2"/>
  <c r="AP1671" i="2"/>
  <c r="AR1671" i="2"/>
  <c r="AT1671" i="2"/>
  <c r="AW1671" i="2"/>
  <c r="AX1671" i="2"/>
  <c r="AY1671" i="2"/>
  <c r="AZ1671" i="2"/>
  <c r="BA1671" i="2"/>
  <c r="X1777" i="2"/>
  <c r="Y1777" i="2"/>
  <c r="Z1777" i="2"/>
  <c r="AA1777" i="2"/>
  <c r="AB1777" i="2"/>
  <c r="AC1777" i="2"/>
  <c r="AE1777" i="2"/>
  <c r="AH1777" i="2"/>
  <c r="AJ1777" i="2"/>
  <c r="AM1777" i="2"/>
  <c r="AO1777" i="2"/>
  <c r="AP1777" i="2"/>
  <c r="AR1777" i="2"/>
  <c r="AT1777" i="2"/>
  <c r="AU1777" i="2"/>
  <c r="AW1777" i="2"/>
  <c r="AX1777" i="2"/>
  <c r="AY1777" i="2"/>
  <c r="AZ1777" i="2"/>
  <c r="BA1777" i="2"/>
  <c r="X1953" i="2"/>
  <c r="Y1953" i="2"/>
  <c r="Z1953" i="2"/>
  <c r="AA1953" i="2"/>
  <c r="AB1953" i="2"/>
  <c r="AC1953" i="2"/>
  <c r="AE1953" i="2"/>
  <c r="AF1953" i="2"/>
  <c r="AH1953" i="2"/>
  <c r="AJ1953" i="2"/>
  <c r="AM1953" i="2"/>
  <c r="AO1953" i="2"/>
  <c r="AR1953" i="2"/>
  <c r="AT1953" i="2"/>
  <c r="AU1953" i="2"/>
  <c r="AW1953" i="2"/>
  <c r="AX1953" i="2"/>
  <c r="AY1953" i="2"/>
  <c r="AZ1953" i="2"/>
  <c r="BA1953" i="2"/>
  <c r="X95" i="2"/>
  <c r="Y95" i="2"/>
  <c r="Z95" i="2"/>
  <c r="AA95" i="2"/>
  <c r="AB95" i="2"/>
  <c r="AC95" i="2"/>
  <c r="AE95" i="2"/>
  <c r="AF95" i="2"/>
  <c r="AH95" i="2"/>
  <c r="AJ95" i="2"/>
  <c r="AK95" i="2"/>
  <c r="AM95" i="2"/>
  <c r="AO95" i="2"/>
  <c r="AR95" i="2"/>
  <c r="AT95" i="2"/>
  <c r="AW95" i="2"/>
  <c r="AX95" i="2"/>
  <c r="AY95" i="2"/>
  <c r="AZ95" i="2"/>
  <c r="BA95" i="2"/>
  <c r="X1184" i="2"/>
  <c r="Y1184" i="2"/>
  <c r="Z1184" i="2"/>
  <c r="AA1184" i="2"/>
  <c r="AB1184" i="2"/>
  <c r="AC1184" i="2"/>
  <c r="AE1184" i="2"/>
  <c r="AF1184" i="2"/>
  <c r="AH1184" i="2"/>
  <c r="AJ1184" i="2"/>
  <c r="AK1184" i="2"/>
  <c r="AM1184" i="2"/>
  <c r="AO1184" i="2"/>
  <c r="AR1184" i="2"/>
  <c r="AT1184" i="2"/>
  <c r="AW1184" i="2"/>
  <c r="AX1184" i="2"/>
  <c r="AY1184" i="2"/>
  <c r="AZ1184" i="2"/>
  <c r="BA1184" i="2"/>
  <c r="X1757" i="2"/>
  <c r="Y1757" i="2"/>
  <c r="Z1757" i="2"/>
  <c r="AA1757" i="2"/>
  <c r="AB1757" i="2"/>
  <c r="AC1757" i="2"/>
  <c r="AE1757" i="2"/>
  <c r="AF1757" i="2"/>
  <c r="AH1757" i="2"/>
  <c r="AJ1757" i="2"/>
  <c r="AM1757" i="2"/>
  <c r="AO1757" i="2"/>
  <c r="AR1757" i="2"/>
  <c r="AT1757" i="2"/>
  <c r="AU1757" i="2"/>
  <c r="AW1757" i="2"/>
  <c r="AX1757" i="2"/>
  <c r="AY1757" i="2"/>
  <c r="AZ1757" i="2"/>
  <c r="BA1757" i="2"/>
  <c r="X1829" i="2"/>
  <c r="Y1829" i="2"/>
  <c r="Z1829" i="2"/>
  <c r="AA1829" i="2"/>
  <c r="AB1829" i="2"/>
  <c r="AC1829" i="2"/>
  <c r="AE1829" i="2"/>
  <c r="AH1829" i="2"/>
  <c r="AJ1829" i="2"/>
  <c r="AM1829" i="2"/>
  <c r="AO1829" i="2"/>
  <c r="AR1829" i="2"/>
  <c r="AT1829" i="2"/>
  <c r="AW1829" i="2"/>
  <c r="AX1829" i="2"/>
  <c r="AY1829" i="2"/>
  <c r="AZ1829" i="2"/>
  <c r="BA1829" i="2"/>
  <c r="X1033" i="2"/>
  <c r="Y1033" i="2"/>
  <c r="Z1033" i="2"/>
  <c r="AA1033" i="2"/>
  <c r="AB1033" i="2"/>
  <c r="AC1033" i="2"/>
  <c r="AE1033" i="2"/>
  <c r="AF1033" i="2"/>
  <c r="AH1033" i="2"/>
  <c r="AJ1033" i="2"/>
  <c r="AM1033" i="2"/>
  <c r="AO1033" i="2"/>
  <c r="AP1033" i="2"/>
  <c r="AR1033" i="2"/>
  <c r="AT1033" i="2"/>
  <c r="AW1033" i="2"/>
  <c r="AX1033" i="2"/>
  <c r="AY1033" i="2"/>
  <c r="AZ1033" i="2"/>
  <c r="BA1033" i="2"/>
  <c r="X1772" i="2"/>
  <c r="Y1772" i="2"/>
  <c r="Z1772" i="2"/>
  <c r="AA1772" i="2"/>
  <c r="AB1772" i="2"/>
  <c r="AC1772" i="2"/>
  <c r="AE1772" i="2"/>
  <c r="AH1772" i="2"/>
  <c r="AJ1772" i="2"/>
  <c r="AK1772" i="2"/>
  <c r="AM1772" i="2"/>
  <c r="AO1772" i="2"/>
  <c r="AR1772" i="2"/>
  <c r="AT1772" i="2"/>
  <c r="AU1772" i="2"/>
  <c r="AW1772" i="2"/>
  <c r="AX1772" i="2"/>
  <c r="AY1772" i="2"/>
  <c r="AZ1772" i="2"/>
  <c r="BA1772" i="2"/>
  <c r="X1063" i="2"/>
  <c r="Y1063" i="2"/>
  <c r="Z1063" i="2"/>
  <c r="AA1063" i="2"/>
  <c r="AB1063" i="2"/>
  <c r="AC1063" i="2"/>
  <c r="AE1063" i="2"/>
  <c r="AH1063" i="2"/>
  <c r="AJ1063" i="2"/>
  <c r="AK1063" i="2"/>
  <c r="AM1063" i="2"/>
  <c r="AO1063" i="2"/>
  <c r="AR1063" i="2"/>
  <c r="AT1063" i="2"/>
  <c r="AW1063" i="2"/>
  <c r="AX1063" i="2"/>
  <c r="AY1063" i="2"/>
  <c r="AZ1063" i="2"/>
  <c r="BA1063" i="2"/>
  <c r="X154" i="2"/>
  <c r="Y154" i="2"/>
  <c r="Z154" i="2"/>
  <c r="AA154" i="2"/>
  <c r="AB154" i="2"/>
  <c r="AC154" i="2"/>
  <c r="AE154" i="2"/>
  <c r="AH154" i="2"/>
  <c r="AJ154" i="2"/>
  <c r="AM154" i="2"/>
  <c r="AO154" i="2"/>
  <c r="AR154" i="2"/>
  <c r="AT154" i="2"/>
  <c r="AW154" i="2"/>
  <c r="AX154" i="2"/>
  <c r="AY154" i="2"/>
  <c r="AZ154" i="2"/>
  <c r="BA154" i="2"/>
  <c r="X1795" i="2"/>
  <c r="Y1795" i="2"/>
  <c r="Z1795" i="2"/>
  <c r="AA1795" i="2"/>
  <c r="AB1795" i="2"/>
  <c r="AC1795" i="2"/>
  <c r="AE1795" i="2"/>
  <c r="AH1795" i="2"/>
  <c r="AJ1795" i="2"/>
  <c r="AM1795" i="2"/>
  <c r="AO1795" i="2"/>
  <c r="AR1795" i="2"/>
  <c r="AT1795" i="2"/>
  <c r="AU1795" i="2"/>
  <c r="AW1795" i="2"/>
  <c r="AX1795" i="2"/>
  <c r="AY1795" i="2"/>
  <c r="AZ1795" i="2"/>
  <c r="BA1795" i="2"/>
  <c r="X1756" i="2"/>
  <c r="Y1756" i="2"/>
  <c r="Z1756" i="2"/>
  <c r="AA1756" i="2"/>
  <c r="AB1756" i="2"/>
  <c r="AC1756" i="2"/>
  <c r="AE1756" i="2"/>
  <c r="AH1756" i="2"/>
  <c r="AJ1756" i="2"/>
  <c r="AM1756" i="2"/>
  <c r="AO1756" i="2"/>
  <c r="AR1756" i="2"/>
  <c r="AT1756" i="2"/>
  <c r="AU1756" i="2"/>
  <c r="AW1756" i="2"/>
  <c r="AX1756" i="2"/>
  <c r="AY1756" i="2"/>
  <c r="AZ1756" i="2"/>
  <c r="BA1756" i="2"/>
  <c r="X1115" i="2"/>
  <c r="Y1115" i="2"/>
  <c r="Z1115" i="2"/>
  <c r="AA1115" i="2"/>
  <c r="AB1115" i="2"/>
  <c r="AC1115" i="2"/>
  <c r="AE1115" i="2"/>
  <c r="AH1115" i="2"/>
  <c r="AJ1115" i="2"/>
  <c r="AM1115" i="2"/>
  <c r="AO1115" i="2"/>
  <c r="AR1115" i="2"/>
  <c r="AT1115" i="2"/>
  <c r="AW1115" i="2"/>
  <c r="AX1115" i="2"/>
  <c r="AY1115" i="2"/>
  <c r="AZ1115" i="2"/>
  <c r="BA1115" i="2"/>
  <c r="X1898" i="2"/>
  <c r="Y1898" i="2"/>
  <c r="Z1898" i="2"/>
  <c r="AA1898" i="2"/>
  <c r="AB1898" i="2"/>
  <c r="AC1898" i="2"/>
  <c r="AE1898" i="2"/>
  <c r="AH1898" i="2"/>
  <c r="AJ1898" i="2"/>
  <c r="AM1898" i="2"/>
  <c r="AO1898" i="2"/>
  <c r="AR1898" i="2"/>
  <c r="AT1898" i="2"/>
  <c r="AU1898" i="2"/>
  <c r="AW1898" i="2"/>
  <c r="AX1898" i="2"/>
  <c r="AY1898" i="2"/>
  <c r="AZ1898" i="2"/>
  <c r="BA1898" i="2"/>
  <c r="X1809" i="2"/>
  <c r="Y1809" i="2"/>
  <c r="Z1809" i="2"/>
  <c r="AA1809" i="2"/>
  <c r="AB1809" i="2"/>
  <c r="AC1809" i="2"/>
  <c r="AE1809" i="2"/>
  <c r="AH1809" i="2"/>
  <c r="AJ1809" i="2"/>
  <c r="AM1809" i="2"/>
  <c r="AO1809" i="2"/>
  <c r="AP1809" i="2"/>
  <c r="AR1809" i="2"/>
  <c r="AT1809" i="2"/>
  <c r="AW1809" i="2"/>
  <c r="AX1809" i="2"/>
  <c r="AY1809" i="2"/>
  <c r="AZ1809" i="2"/>
  <c r="BA1809" i="2"/>
  <c r="X1907" i="2"/>
  <c r="Y1907" i="2"/>
  <c r="Z1907" i="2"/>
  <c r="AA1907" i="2"/>
  <c r="AB1907" i="2"/>
  <c r="AC1907" i="2"/>
  <c r="AE1907" i="2"/>
  <c r="AH1907" i="2"/>
  <c r="AJ1907" i="2"/>
  <c r="AM1907" i="2"/>
  <c r="AO1907" i="2"/>
  <c r="AR1907" i="2"/>
  <c r="AT1907" i="2"/>
  <c r="AU1907" i="2"/>
  <c r="AW1907" i="2"/>
  <c r="AX1907" i="2"/>
  <c r="AY1907" i="2"/>
  <c r="AZ1907" i="2"/>
  <c r="BA1907" i="2"/>
  <c r="X1755" i="2"/>
  <c r="Y1755" i="2"/>
  <c r="Z1755" i="2"/>
  <c r="AA1755" i="2"/>
  <c r="AB1755" i="2"/>
  <c r="AC1755" i="2"/>
  <c r="AE1755" i="2"/>
  <c r="AF1755" i="2"/>
  <c r="AH1755" i="2"/>
  <c r="AJ1755" i="2"/>
  <c r="AM1755" i="2"/>
  <c r="AO1755" i="2"/>
  <c r="AR1755" i="2"/>
  <c r="AT1755" i="2"/>
  <c r="AW1755" i="2"/>
  <c r="AX1755" i="2"/>
  <c r="AY1755" i="2"/>
  <c r="AZ1755" i="2"/>
  <c r="BA1755" i="2"/>
  <c r="X1096" i="2"/>
  <c r="Y1096" i="2"/>
  <c r="Z1096" i="2"/>
  <c r="AA1096" i="2"/>
  <c r="AB1096" i="2"/>
  <c r="AC1096" i="2"/>
  <c r="AE1096" i="2"/>
  <c r="AH1096" i="2"/>
  <c r="AJ1096" i="2"/>
  <c r="AM1096" i="2"/>
  <c r="AO1096" i="2"/>
  <c r="AR1096" i="2"/>
  <c r="AT1096" i="2"/>
  <c r="AW1096" i="2"/>
  <c r="AX1096" i="2"/>
  <c r="AY1096" i="2"/>
  <c r="AZ1096" i="2"/>
  <c r="BA1096" i="2"/>
  <c r="X1149" i="2"/>
  <c r="Y1149" i="2"/>
  <c r="Z1149" i="2"/>
  <c r="AA1149" i="2"/>
  <c r="AB1149" i="2"/>
  <c r="AC1149" i="2"/>
  <c r="AE1149" i="2"/>
  <c r="AF1149" i="2"/>
  <c r="AH1149" i="2"/>
  <c r="AJ1149" i="2"/>
  <c r="AK1149" i="2"/>
  <c r="AM1149" i="2"/>
  <c r="AO1149" i="2"/>
  <c r="AR1149" i="2"/>
  <c r="AT1149" i="2"/>
  <c r="AW1149" i="2"/>
  <c r="AX1149" i="2"/>
  <c r="AY1149" i="2"/>
  <c r="AZ1149" i="2"/>
  <c r="BA1149" i="2"/>
  <c r="X1221" i="2"/>
  <c r="Y1221" i="2"/>
  <c r="Z1221" i="2"/>
  <c r="AA1221" i="2"/>
  <c r="AB1221" i="2"/>
  <c r="AC1221" i="2"/>
  <c r="AE1221" i="2"/>
  <c r="AF1221" i="2"/>
  <c r="AH1221" i="2"/>
  <c r="AJ1221" i="2"/>
  <c r="AM1221" i="2"/>
  <c r="AO1221" i="2"/>
  <c r="AP1221" i="2"/>
  <c r="AR1221" i="2"/>
  <c r="AT1221" i="2"/>
  <c r="AW1221" i="2"/>
  <c r="AX1221" i="2"/>
  <c r="AY1221" i="2"/>
  <c r="AZ1221" i="2"/>
  <c r="BA1221" i="2"/>
  <c r="X1864" i="2"/>
  <c r="Y1864" i="2"/>
  <c r="Z1864" i="2"/>
  <c r="AA1864" i="2"/>
  <c r="AB1864" i="2"/>
  <c r="AC1864" i="2"/>
  <c r="AE1864" i="2"/>
  <c r="AH1864" i="2"/>
  <c r="AJ1864" i="2"/>
  <c r="AK1864" i="2"/>
  <c r="AM1864" i="2"/>
  <c r="AO1864" i="2"/>
  <c r="AR1864" i="2"/>
  <c r="AT1864" i="2"/>
  <c r="AU1864" i="2"/>
  <c r="AW1864" i="2"/>
  <c r="AX1864" i="2"/>
  <c r="AY1864" i="2"/>
  <c r="AZ1864" i="2"/>
  <c r="BA1864" i="2"/>
  <c r="X1868" i="2"/>
  <c r="Y1868" i="2"/>
  <c r="Z1868" i="2"/>
  <c r="AA1868" i="2"/>
  <c r="AB1868" i="2"/>
  <c r="AC1868" i="2"/>
  <c r="AE1868" i="2"/>
  <c r="AH1868" i="2"/>
  <c r="AJ1868" i="2"/>
  <c r="AM1868" i="2"/>
  <c r="AO1868" i="2"/>
  <c r="AR1868" i="2"/>
  <c r="AT1868" i="2"/>
  <c r="AU1868" i="2"/>
  <c r="AW1868" i="2"/>
  <c r="AX1868" i="2"/>
  <c r="AY1868" i="2"/>
  <c r="AZ1868" i="2"/>
  <c r="BA1868" i="2"/>
  <c r="X1804" i="2"/>
  <c r="Y1804" i="2"/>
  <c r="Z1804" i="2"/>
  <c r="AA1804" i="2"/>
  <c r="AB1804" i="2"/>
  <c r="AC1804" i="2"/>
  <c r="AE1804" i="2"/>
  <c r="AF1804" i="2"/>
  <c r="AH1804" i="2"/>
  <c r="AJ1804" i="2"/>
  <c r="AK1804" i="2"/>
  <c r="AM1804" i="2"/>
  <c r="AO1804" i="2"/>
  <c r="AP1804" i="2"/>
  <c r="AR1804" i="2"/>
  <c r="AT1804" i="2"/>
  <c r="AU1804" i="2"/>
  <c r="AW1804" i="2"/>
  <c r="AX1804" i="2"/>
  <c r="AY1804" i="2"/>
  <c r="AZ1804" i="2"/>
  <c r="BA1804" i="2"/>
  <c r="X1814" i="2"/>
  <c r="Y1814" i="2"/>
  <c r="Z1814" i="2"/>
  <c r="AA1814" i="2"/>
  <c r="AB1814" i="2"/>
  <c r="AC1814" i="2"/>
  <c r="AE1814" i="2"/>
  <c r="AH1814" i="2"/>
  <c r="AJ1814" i="2"/>
  <c r="AM1814" i="2"/>
  <c r="AO1814" i="2"/>
  <c r="AP1814" i="2"/>
  <c r="AR1814" i="2"/>
  <c r="AT1814" i="2"/>
  <c r="AU1814" i="2"/>
  <c r="AW1814" i="2"/>
  <c r="AX1814" i="2"/>
  <c r="AY1814" i="2"/>
  <c r="AZ1814" i="2"/>
  <c r="BA1814" i="2"/>
  <c r="X1886" i="2"/>
  <c r="Y1886" i="2"/>
  <c r="Z1886" i="2"/>
  <c r="AA1886" i="2"/>
  <c r="AB1886" i="2"/>
  <c r="AC1886" i="2"/>
  <c r="AE1886" i="2"/>
  <c r="AF1886" i="2"/>
  <c r="AH1886" i="2"/>
  <c r="AJ1886" i="2"/>
  <c r="AM1886" i="2"/>
  <c r="AO1886" i="2"/>
  <c r="AP1886" i="2"/>
  <c r="AR1886" i="2"/>
  <c r="AT1886" i="2"/>
  <c r="AW1886" i="2"/>
  <c r="AX1886" i="2"/>
  <c r="AY1886" i="2"/>
  <c r="AZ1886" i="2"/>
  <c r="BA1886" i="2"/>
  <c r="X1598" i="2"/>
  <c r="Y1598" i="2"/>
  <c r="Z1598" i="2"/>
  <c r="AA1598" i="2"/>
  <c r="AB1598" i="2"/>
  <c r="AC1598" i="2"/>
  <c r="AE1598" i="2"/>
  <c r="AH1598" i="2"/>
  <c r="AJ1598" i="2"/>
  <c r="AK1598" i="2"/>
  <c r="AM1598" i="2"/>
  <c r="AO1598" i="2"/>
  <c r="AR1598" i="2"/>
  <c r="AT1598" i="2"/>
  <c r="AW1598" i="2"/>
  <c r="AX1598" i="2"/>
  <c r="AY1598" i="2"/>
  <c r="AZ1598" i="2"/>
  <c r="BA1598" i="2"/>
  <c r="X1517" i="2"/>
  <c r="Y1517" i="2"/>
  <c r="Z1517" i="2"/>
  <c r="AA1517" i="2"/>
  <c r="AB1517" i="2"/>
  <c r="AC1517" i="2"/>
  <c r="AE1517" i="2"/>
  <c r="AF1517" i="2"/>
  <c r="AH1517" i="2"/>
  <c r="AJ1517" i="2"/>
  <c r="AK1517" i="2"/>
  <c r="AM1517" i="2"/>
  <c r="AO1517" i="2"/>
  <c r="AR1517" i="2"/>
  <c r="AT1517" i="2"/>
  <c r="AU1517" i="2"/>
  <c r="AW1517" i="2"/>
  <c r="AX1517" i="2"/>
  <c r="AY1517" i="2"/>
  <c r="AZ1517" i="2"/>
  <c r="BA1517" i="2"/>
  <c r="X1640" i="2"/>
  <c r="Y1640" i="2"/>
  <c r="Z1640" i="2"/>
  <c r="AA1640" i="2"/>
  <c r="AB1640" i="2"/>
  <c r="AC1640" i="2"/>
  <c r="AE1640" i="2"/>
  <c r="AF1640" i="2"/>
  <c r="AH1640" i="2"/>
  <c r="AJ1640" i="2"/>
  <c r="AK1640" i="2"/>
  <c r="AM1640" i="2"/>
  <c r="AO1640" i="2"/>
  <c r="AR1640" i="2"/>
  <c r="AT1640" i="2"/>
  <c r="AW1640" i="2"/>
  <c r="AX1640" i="2"/>
  <c r="AY1640" i="2"/>
  <c r="AZ1640" i="2"/>
  <c r="BA1640" i="2"/>
  <c r="X1027" i="2"/>
  <c r="Y1027" i="2"/>
  <c r="Z1027" i="2"/>
  <c r="AA1027" i="2"/>
  <c r="AB1027" i="2"/>
  <c r="AC1027" i="2"/>
  <c r="AE1027" i="2"/>
  <c r="AF1027" i="2"/>
  <c r="AH1027" i="2"/>
  <c r="AJ1027" i="2"/>
  <c r="AM1027" i="2"/>
  <c r="AO1027" i="2"/>
  <c r="AR1027" i="2"/>
  <c r="AT1027" i="2"/>
  <c r="AW1027" i="2"/>
  <c r="AX1027" i="2"/>
  <c r="AY1027" i="2"/>
  <c r="AZ1027" i="2"/>
  <c r="BA1027" i="2"/>
  <c r="X1813" i="2"/>
  <c r="Y1813" i="2"/>
  <c r="Z1813" i="2"/>
  <c r="AA1813" i="2"/>
  <c r="AB1813" i="2"/>
  <c r="AC1813" i="2"/>
  <c r="AE1813" i="2"/>
  <c r="AF1813" i="2"/>
  <c r="AH1813" i="2"/>
  <c r="AJ1813" i="2"/>
  <c r="AM1813" i="2"/>
  <c r="AO1813" i="2"/>
  <c r="AP1813" i="2"/>
  <c r="AR1813" i="2"/>
  <c r="AT1813" i="2"/>
  <c r="AW1813" i="2"/>
  <c r="AX1813" i="2"/>
  <c r="AY1813" i="2"/>
  <c r="AZ1813" i="2"/>
  <c r="BA1813" i="2"/>
  <c r="X1315" i="2"/>
  <c r="Y1315" i="2"/>
  <c r="Z1315" i="2"/>
  <c r="AA1315" i="2"/>
  <c r="AB1315" i="2"/>
  <c r="AC1315" i="2"/>
  <c r="AE1315" i="2"/>
  <c r="AF1315" i="2"/>
  <c r="AH1315" i="2"/>
  <c r="AJ1315" i="2"/>
  <c r="AK1315" i="2"/>
  <c r="AM1315" i="2"/>
  <c r="AO1315" i="2"/>
  <c r="AR1315" i="2"/>
  <c r="AT1315" i="2"/>
  <c r="AU1315" i="2"/>
  <c r="AW1315" i="2"/>
  <c r="AX1315" i="2"/>
  <c r="AY1315" i="2"/>
  <c r="AZ1315" i="2"/>
  <c r="BA1315" i="2"/>
  <c r="X1421" i="2"/>
  <c r="Y1421" i="2"/>
  <c r="Z1421" i="2"/>
  <c r="AA1421" i="2"/>
  <c r="AB1421" i="2"/>
  <c r="AC1421" i="2"/>
  <c r="AE1421" i="2"/>
  <c r="AF1421" i="2"/>
  <c r="AH1421" i="2"/>
  <c r="AJ1421" i="2"/>
  <c r="AM1421" i="2"/>
  <c r="AO1421" i="2"/>
  <c r="AR1421" i="2"/>
  <c r="AT1421" i="2"/>
  <c r="AW1421" i="2"/>
  <c r="AX1421" i="2"/>
  <c r="AY1421" i="2"/>
  <c r="AZ1421" i="2"/>
  <c r="BA1421" i="2"/>
  <c r="X1750" i="2"/>
  <c r="Y1750" i="2"/>
  <c r="Z1750" i="2"/>
  <c r="AA1750" i="2"/>
  <c r="AB1750" i="2"/>
  <c r="AC1750" i="2"/>
  <c r="AE1750" i="2"/>
  <c r="AF1750" i="2"/>
  <c r="AH1750" i="2"/>
  <c r="AJ1750" i="2"/>
  <c r="AK1750" i="2"/>
  <c r="AM1750" i="2"/>
  <c r="AO1750" i="2"/>
  <c r="AP1750" i="2"/>
  <c r="AR1750" i="2"/>
  <c r="AT1750" i="2"/>
  <c r="AW1750" i="2"/>
  <c r="AX1750" i="2"/>
  <c r="AY1750" i="2"/>
  <c r="AZ1750" i="2"/>
  <c r="BA1750" i="2"/>
  <c r="X1823" i="2"/>
  <c r="Y1823" i="2"/>
  <c r="Z1823" i="2"/>
  <c r="AA1823" i="2"/>
  <c r="AB1823" i="2"/>
  <c r="AC1823" i="2"/>
  <c r="AE1823" i="2"/>
  <c r="AH1823" i="2"/>
  <c r="AJ1823" i="2"/>
  <c r="AM1823" i="2"/>
  <c r="AO1823" i="2"/>
  <c r="AP1823" i="2"/>
  <c r="AR1823" i="2"/>
  <c r="AT1823" i="2"/>
  <c r="AU1823" i="2"/>
  <c r="AW1823" i="2"/>
  <c r="AX1823" i="2"/>
  <c r="AY1823" i="2"/>
  <c r="AZ1823" i="2"/>
  <c r="BA1823" i="2"/>
  <c r="X1617" i="2"/>
  <c r="Y1617" i="2"/>
  <c r="Z1617" i="2"/>
  <c r="AA1617" i="2"/>
  <c r="AB1617" i="2"/>
  <c r="AC1617" i="2"/>
  <c r="AE1617" i="2"/>
  <c r="AF1617" i="2"/>
  <c r="AH1617" i="2"/>
  <c r="AJ1617" i="2"/>
  <c r="AM1617" i="2"/>
  <c r="AO1617" i="2"/>
  <c r="AP1617" i="2"/>
  <c r="AR1617" i="2"/>
  <c r="AT1617" i="2"/>
  <c r="AW1617" i="2"/>
  <c r="AX1617" i="2"/>
  <c r="AY1617" i="2"/>
  <c r="AZ1617" i="2"/>
  <c r="BA1617" i="2"/>
  <c r="X1729" i="2"/>
  <c r="Y1729" i="2"/>
  <c r="Z1729" i="2"/>
  <c r="AA1729" i="2"/>
  <c r="AB1729" i="2"/>
  <c r="AC1729" i="2"/>
  <c r="AE1729" i="2"/>
  <c r="AH1729" i="2"/>
  <c r="AJ1729" i="2"/>
  <c r="AM1729" i="2"/>
  <c r="AO1729" i="2"/>
  <c r="AR1729" i="2"/>
  <c r="AT1729" i="2"/>
  <c r="AW1729" i="2"/>
  <c r="AX1729" i="2"/>
  <c r="AY1729" i="2"/>
  <c r="AZ1729" i="2"/>
  <c r="BA1729" i="2"/>
  <c r="X1802" i="2"/>
  <c r="Y1802" i="2"/>
  <c r="Z1802" i="2"/>
  <c r="AA1802" i="2"/>
  <c r="AB1802" i="2"/>
  <c r="AC1802" i="2"/>
  <c r="AE1802" i="2"/>
  <c r="AF1802" i="2"/>
  <c r="AH1802" i="2"/>
  <c r="AJ1802" i="2"/>
  <c r="AM1802" i="2"/>
  <c r="AO1802" i="2"/>
  <c r="AP1802" i="2"/>
  <c r="AR1802" i="2"/>
  <c r="AT1802" i="2"/>
  <c r="AW1802" i="2"/>
  <c r="AX1802" i="2"/>
  <c r="AY1802" i="2"/>
  <c r="AZ1802" i="2"/>
  <c r="BA1802" i="2"/>
  <c r="X1492" i="2"/>
  <c r="Y1492" i="2"/>
  <c r="Z1492" i="2"/>
  <c r="AA1492" i="2"/>
  <c r="AB1492" i="2"/>
  <c r="AC1492" i="2"/>
  <c r="AE1492" i="2"/>
  <c r="AH1492" i="2"/>
  <c r="AJ1492" i="2"/>
  <c r="AM1492" i="2"/>
  <c r="AO1492" i="2"/>
  <c r="AR1492" i="2"/>
  <c r="AT1492" i="2"/>
  <c r="AU1492" i="2"/>
  <c r="AW1492" i="2"/>
  <c r="AX1492" i="2"/>
  <c r="AY1492" i="2"/>
  <c r="AZ1492" i="2"/>
  <c r="BA1492" i="2"/>
  <c r="X1872" i="2"/>
  <c r="Y1872" i="2"/>
  <c r="Z1872" i="2"/>
  <c r="AA1872" i="2"/>
  <c r="AB1872" i="2"/>
  <c r="AC1872" i="2"/>
  <c r="AE1872" i="2"/>
  <c r="AF1872" i="2"/>
  <c r="AH1872" i="2"/>
  <c r="AJ1872" i="2"/>
  <c r="AM1872" i="2"/>
  <c r="AO1872" i="2"/>
  <c r="AR1872" i="2"/>
  <c r="AT1872" i="2"/>
  <c r="AW1872" i="2"/>
  <c r="AX1872" i="2"/>
  <c r="AY1872" i="2"/>
  <c r="AZ1872" i="2"/>
  <c r="BA1872" i="2"/>
  <c r="X1059" i="2"/>
  <c r="Y1059" i="2"/>
  <c r="Z1059" i="2"/>
  <c r="AA1059" i="2"/>
  <c r="AB1059" i="2"/>
  <c r="AC1059" i="2"/>
  <c r="AE1059" i="2"/>
  <c r="AH1059" i="2"/>
  <c r="AJ1059" i="2"/>
  <c r="AM1059" i="2"/>
  <c r="AO1059" i="2"/>
  <c r="AP1059" i="2"/>
  <c r="AR1059" i="2"/>
  <c r="AT1059" i="2"/>
  <c r="AW1059" i="2"/>
  <c r="AX1059" i="2"/>
  <c r="AY1059" i="2"/>
  <c r="AZ1059" i="2"/>
  <c r="BA1059" i="2"/>
  <c r="X1637" i="2"/>
  <c r="Y1637" i="2"/>
  <c r="Z1637" i="2"/>
  <c r="AA1637" i="2"/>
  <c r="AB1637" i="2"/>
  <c r="AC1637" i="2"/>
  <c r="AE1637" i="2"/>
  <c r="AF1637" i="2"/>
  <c r="AH1637" i="2"/>
  <c r="AJ1637" i="2"/>
  <c r="AK1637" i="2"/>
  <c r="AM1637" i="2"/>
  <c r="AO1637" i="2"/>
  <c r="AR1637" i="2"/>
  <c r="AT1637" i="2"/>
  <c r="AW1637" i="2"/>
  <c r="AX1637" i="2"/>
  <c r="AY1637" i="2"/>
  <c r="AZ1637" i="2"/>
  <c r="BA1637" i="2"/>
  <c r="X1314" i="2"/>
  <c r="Y1314" i="2"/>
  <c r="Z1314" i="2"/>
  <c r="AA1314" i="2"/>
  <c r="AB1314" i="2"/>
  <c r="AC1314" i="2"/>
  <c r="AE1314" i="2"/>
  <c r="AF1314" i="2"/>
  <c r="AH1314" i="2"/>
  <c r="AJ1314" i="2"/>
  <c r="AM1314" i="2"/>
  <c r="AO1314" i="2"/>
  <c r="AR1314" i="2"/>
  <c r="AT1314" i="2"/>
  <c r="AW1314" i="2"/>
  <c r="AX1314" i="2"/>
  <c r="AY1314" i="2"/>
  <c r="AZ1314" i="2"/>
  <c r="BA1314" i="2"/>
  <c r="X295" i="2"/>
  <c r="Y295" i="2"/>
  <c r="Z295" i="2"/>
  <c r="AA295" i="2"/>
  <c r="AB295" i="2"/>
  <c r="AC295" i="2"/>
  <c r="AE295" i="2"/>
  <c r="AH295" i="2"/>
  <c r="AJ295" i="2"/>
  <c r="AM295" i="2"/>
  <c r="AO295" i="2"/>
  <c r="AP295" i="2"/>
  <c r="AR295" i="2"/>
  <c r="AT295" i="2"/>
  <c r="AW295" i="2"/>
  <c r="AX295" i="2"/>
  <c r="AY295" i="2"/>
  <c r="AZ295" i="2"/>
  <c r="BA295" i="2"/>
  <c r="X2041" i="2"/>
  <c r="Y2041" i="2"/>
  <c r="Z2041" i="2"/>
  <c r="AA2041" i="2"/>
  <c r="AB2041" i="2"/>
  <c r="AC2041" i="2"/>
  <c r="AE2041" i="2"/>
  <c r="AH2041" i="2"/>
  <c r="AJ2041" i="2"/>
  <c r="AK2041" i="2"/>
  <c r="AM2041" i="2"/>
  <c r="AO2041" i="2"/>
  <c r="AP2041" i="2"/>
  <c r="AR2041" i="2"/>
  <c r="AT2041" i="2"/>
  <c r="AU2041" i="2"/>
  <c r="AW2041" i="2"/>
  <c r="AX2041" i="2"/>
  <c r="AY2041" i="2"/>
  <c r="AZ2041" i="2"/>
  <c r="BA2041" i="2"/>
  <c r="X1885" i="2"/>
  <c r="Y1885" i="2"/>
  <c r="Z1885" i="2"/>
  <c r="AA1885" i="2"/>
  <c r="AB1885" i="2"/>
  <c r="AC1885" i="2"/>
  <c r="AE1885" i="2"/>
  <c r="AF1885" i="2"/>
  <c r="AH1885" i="2"/>
  <c r="AJ1885" i="2"/>
  <c r="AK1885" i="2"/>
  <c r="AM1885" i="2"/>
  <c r="AO1885" i="2"/>
  <c r="AP1885" i="2"/>
  <c r="AR1885" i="2"/>
  <c r="AT1885" i="2"/>
  <c r="AU1885" i="2"/>
  <c r="AW1885" i="2"/>
  <c r="AX1885" i="2"/>
  <c r="AY1885" i="2"/>
  <c r="AZ1885" i="2"/>
  <c r="BA1885" i="2"/>
  <c r="X2231" i="2"/>
  <c r="Y2231" i="2"/>
  <c r="Z2231" i="2"/>
  <c r="AA2231" i="2"/>
  <c r="AB2231" i="2"/>
  <c r="AC2231" i="2"/>
  <c r="AE2231" i="2"/>
  <c r="AH2231" i="2"/>
  <c r="AJ2231" i="2"/>
  <c r="AM2231" i="2"/>
  <c r="AO2231" i="2"/>
  <c r="AR2231" i="2"/>
  <c r="AT2231" i="2"/>
  <c r="AU2231" i="2"/>
  <c r="AW2231" i="2"/>
  <c r="AX2231" i="2"/>
  <c r="AY2231" i="2"/>
  <c r="AZ2231" i="2"/>
  <c r="BA2231" i="2"/>
  <c r="X1627" i="2"/>
  <c r="Y1627" i="2"/>
  <c r="Z1627" i="2"/>
  <c r="AA1627" i="2"/>
  <c r="AB1627" i="2"/>
  <c r="AC1627" i="2"/>
  <c r="AE1627" i="2"/>
  <c r="AF1627" i="2"/>
  <c r="AH1627" i="2"/>
  <c r="AJ1627" i="2"/>
  <c r="AK1627" i="2"/>
  <c r="AM1627" i="2"/>
  <c r="AO1627" i="2"/>
  <c r="AR1627" i="2"/>
  <c r="AT1627" i="2"/>
  <c r="AW1627" i="2"/>
  <c r="AX1627" i="2"/>
  <c r="AY1627" i="2"/>
  <c r="AZ1627" i="2"/>
  <c r="BA1627" i="2"/>
  <c r="X1008" i="2"/>
  <c r="Y1008" i="2"/>
  <c r="Z1008" i="2"/>
  <c r="AA1008" i="2"/>
  <c r="AB1008" i="2"/>
  <c r="AC1008" i="2"/>
  <c r="AE1008" i="2"/>
  <c r="AF1008" i="2"/>
  <c r="AH1008" i="2"/>
  <c r="AJ1008" i="2"/>
  <c r="AM1008" i="2"/>
  <c r="AO1008" i="2"/>
  <c r="AP1008" i="2"/>
  <c r="AR1008" i="2"/>
  <c r="AT1008" i="2"/>
  <c r="AU1008" i="2"/>
  <c r="AW1008" i="2"/>
  <c r="AX1008" i="2"/>
  <c r="AY1008" i="2"/>
  <c r="AZ1008" i="2"/>
  <c r="BA1008" i="2"/>
  <c r="X1593" i="2"/>
  <c r="Y1593" i="2"/>
  <c r="Z1593" i="2"/>
  <c r="AA1593" i="2"/>
  <c r="AB1593" i="2"/>
  <c r="AC1593" i="2"/>
  <c r="AE1593" i="2"/>
  <c r="AF1593" i="2"/>
  <c r="AH1593" i="2"/>
  <c r="AJ1593" i="2"/>
  <c r="AK1593" i="2"/>
  <c r="AM1593" i="2"/>
  <c r="AO1593" i="2"/>
  <c r="AP1593" i="2"/>
  <c r="AR1593" i="2"/>
  <c r="AT1593" i="2"/>
  <c r="AW1593" i="2"/>
  <c r="AX1593" i="2"/>
  <c r="AY1593" i="2"/>
  <c r="AZ1593" i="2"/>
  <c r="BA1593" i="2"/>
  <c r="X1884" i="2"/>
  <c r="Y1884" i="2"/>
  <c r="Z1884" i="2"/>
  <c r="AA1884" i="2"/>
  <c r="AB1884" i="2"/>
  <c r="AC1884" i="2"/>
  <c r="AE1884" i="2"/>
  <c r="AH1884" i="2"/>
  <c r="AJ1884" i="2"/>
  <c r="AM1884" i="2"/>
  <c r="AO1884" i="2"/>
  <c r="AR1884" i="2"/>
  <c r="AT1884" i="2"/>
  <c r="AU1884" i="2"/>
  <c r="AW1884" i="2"/>
  <c r="AX1884" i="2"/>
  <c r="AY1884" i="2"/>
  <c r="AZ1884" i="2"/>
  <c r="BA1884" i="2"/>
  <c r="X1575" i="2"/>
  <c r="Y1575" i="2"/>
  <c r="Z1575" i="2"/>
  <c r="AA1575" i="2"/>
  <c r="AB1575" i="2"/>
  <c r="AC1575" i="2"/>
  <c r="AE1575" i="2"/>
  <c r="AF1575" i="2"/>
  <c r="AH1575" i="2"/>
  <c r="AJ1575" i="2"/>
  <c r="AK1575" i="2"/>
  <c r="AM1575" i="2"/>
  <c r="AO1575" i="2"/>
  <c r="AR1575" i="2"/>
  <c r="AT1575" i="2"/>
  <c r="AW1575" i="2"/>
  <c r="AX1575" i="2"/>
  <c r="AY1575" i="2"/>
  <c r="AZ1575" i="2"/>
  <c r="BA1575" i="2"/>
  <c r="X1065" i="2"/>
  <c r="Y1065" i="2"/>
  <c r="Z1065" i="2"/>
  <c r="AA1065" i="2"/>
  <c r="AB1065" i="2"/>
  <c r="AC1065" i="2"/>
  <c r="AE1065" i="2"/>
  <c r="AH1065" i="2"/>
  <c r="AJ1065" i="2"/>
  <c r="AK1065" i="2"/>
  <c r="AM1065" i="2"/>
  <c r="AO1065" i="2"/>
  <c r="AP1065" i="2"/>
  <c r="AR1065" i="2"/>
  <c r="AT1065" i="2"/>
  <c r="AU1065" i="2"/>
  <c r="AW1065" i="2"/>
  <c r="AX1065" i="2"/>
  <c r="AY1065" i="2"/>
  <c r="AZ1065" i="2"/>
  <c r="BA1065" i="2"/>
  <c r="X1869" i="2"/>
  <c r="Y1869" i="2"/>
  <c r="Z1869" i="2"/>
  <c r="AA1869" i="2"/>
  <c r="AB1869" i="2"/>
  <c r="AC1869" i="2"/>
  <c r="AE1869" i="2"/>
  <c r="AF1869" i="2"/>
  <c r="AH1869" i="2"/>
  <c r="AJ1869" i="2"/>
  <c r="AK1869" i="2"/>
  <c r="AM1869" i="2"/>
  <c r="AO1869" i="2"/>
  <c r="AR1869" i="2"/>
  <c r="AT1869" i="2"/>
  <c r="AW1869" i="2"/>
  <c r="AX1869" i="2"/>
  <c r="AY1869" i="2"/>
  <c r="AZ1869" i="2"/>
  <c r="BA1869" i="2"/>
  <c r="X1081" i="2"/>
  <c r="Y1081" i="2"/>
  <c r="Z1081" i="2"/>
  <c r="AA1081" i="2"/>
  <c r="AB1081" i="2"/>
  <c r="AC1081" i="2"/>
  <c r="AE1081" i="2"/>
  <c r="AH1081" i="2"/>
  <c r="AJ1081" i="2"/>
  <c r="AK1081" i="2"/>
  <c r="AM1081" i="2"/>
  <c r="AO1081" i="2"/>
  <c r="AP1081" i="2"/>
  <c r="AR1081" i="2"/>
  <c r="AT1081" i="2"/>
  <c r="AU1081" i="2"/>
  <c r="AW1081" i="2"/>
  <c r="AX1081" i="2"/>
  <c r="AY1081" i="2"/>
  <c r="AZ1081" i="2"/>
  <c r="BA1081" i="2"/>
  <c r="X1908" i="2"/>
  <c r="Y1908" i="2"/>
  <c r="Z1908" i="2"/>
  <c r="AA1908" i="2"/>
  <c r="AB1908" i="2"/>
  <c r="AC1908" i="2"/>
  <c r="AE1908" i="2"/>
  <c r="AF1908" i="2"/>
  <c r="AH1908" i="2"/>
  <c r="AJ1908" i="2"/>
  <c r="AK1908" i="2"/>
  <c r="AM1908" i="2"/>
  <c r="AO1908" i="2"/>
  <c r="AP1908" i="2"/>
  <c r="AR1908" i="2"/>
  <c r="AT1908" i="2"/>
  <c r="AW1908" i="2"/>
  <c r="AX1908" i="2"/>
  <c r="AY1908" i="2"/>
  <c r="AZ1908" i="2"/>
  <c r="BA1908" i="2"/>
  <c r="X1891" i="2"/>
  <c r="Y1891" i="2"/>
  <c r="Z1891" i="2"/>
  <c r="AA1891" i="2"/>
  <c r="AB1891" i="2"/>
  <c r="AC1891" i="2"/>
  <c r="AE1891" i="2"/>
  <c r="AH1891" i="2"/>
  <c r="AJ1891" i="2"/>
  <c r="AM1891" i="2"/>
  <c r="AO1891" i="2"/>
  <c r="AR1891" i="2"/>
  <c r="AT1891" i="2"/>
  <c r="AU1891" i="2"/>
  <c r="AW1891" i="2"/>
  <c r="AX1891" i="2"/>
  <c r="AY1891" i="2"/>
  <c r="AZ1891" i="2"/>
  <c r="BA1891" i="2"/>
  <c r="X1952" i="2"/>
  <c r="Y1952" i="2"/>
  <c r="Z1952" i="2"/>
  <c r="AA1952" i="2"/>
  <c r="AB1952" i="2"/>
  <c r="AC1952" i="2"/>
  <c r="AE1952" i="2"/>
  <c r="AF1952" i="2"/>
  <c r="AH1952" i="2"/>
  <c r="AJ1952" i="2"/>
  <c r="AK1952" i="2"/>
  <c r="AM1952" i="2"/>
  <c r="AO1952" i="2"/>
  <c r="AR1952" i="2"/>
  <c r="AT1952" i="2"/>
  <c r="AW1952" i="2"/>
  <c r="AX1952" i="2"/>
  <c r="AY1952" i="2"/>
  <c r="AZ1952" i="2"/>
  <c r="BA1952" i="2"/>
  <c r="X2106" i="2"/>
  <c r="Y2106" i="2"/>
  <c r="Z2106" i="2"/>
  <c r="AA2106" i="2"/>
  <c r="AB2106" i="2"/>
  <c r="AC2106" i="2"/>
  <c r="AE2106" i="2"/>
  <c r="AH2106" i="2"/>
  <c r="AJ2106" i="2"/>
  <c r="AM2106" i="2"/>
  <c r="AO2106" i="2"/>
  <c r="AR2106" i="2"/>
  <c r="AT2106" i="2"/>
  <c r="AU2106" i="2"/>
  <c r="AW2106" i="2"/>
  <c r="AX2106" i="2"/>
  <c r="AY2106" i="2"/>
  <c r="AZ2106" i="2"/>
  <c r="BA2106" i="2"/>
  <c r="X2160" i="2"/>
  <c r="Y2160" i="2"/>
  <c r="Z2160" i="2"/>
  <c r="AA2160" i="2"/>
  <c r="AB2160" i="2"/>
  <c r="AC2160" i="2"/>
  <c r="AE2160" i="2"/>
  <c r="AF2160" i="2"/>
  <c r="AH2160" i="2"/>
  <c r="AJ2160" i="2"/>
  <c r="AK2160" i="2"/>
  <c r="AM2160" i="2"/>
  <c r="AO2160" i="2"/>
  <c r="AR2160" i="2"/>
  <c r="AT2160" i="2"/>
  <c r="AU2160" i="2"/>
  <c r="AW2160" i="2"/>
  <c r="AX2160" i="2"/>
  <c r="AY2160" i="2"/>
  <c r="AZ2160" i="2"/>
  <c r="BA2160" i="2"/>
  <c r="X581" i="2"/>
  <c r="Y581" i="2"/>
  <c r="Z581" i="2"/>
  <c r="AA581" i="2"/>
  <c r="AB581" i="2"/>
  <c r="AC581" i="2"/>
  <c r="AE581" i="2"/>
  <c r="AH581" i="2"/>
  <c r="AJ581" i="2"/>
  <c r="AK581" i="2"/>
  <c r="AM581" i="2"/>
  <c r="AO581" i="2"/>
  <c r="AP581" i="2"/>
  <c r="AR581" i="2"/>
  <c r="AT581" i="2"/>
  <c r="AU581" i="2"/>
  <c r="AW581" i="2"/>
  <c r="AX581" i="2"/>
  <c r="AY581" i="2"/>
  <c r="AZ581" i="2"/>
  <c r="BA581" i="2"/>
  <c r="X286" i="2"/>
  <c r="Y286" i="2"/>
  <c r="Z286" i="2"/>
  <c r="AA286" i="2"/>
  <c r="AB286" i="2"/>
  <c r="AC286" i="2"/>
  <c r="AE286" i="2"/>
  <c r="AF286" i="2"/>
  <c r="AH286" i="2"/>
  <c r="AJ286" i="2"/>
  <c r="AM286" i="2"/>
  <c r="AO286" i="2"/>
  <c r="AP286" i="2"/>
  <c r="AR286" i="2"/>
  <c r="AT286" i="2"/>
  <c r="AW286" i="2"/>
  <c r="AX286" i="2"/>
  <c r="AY286" i="2"/>
  <c r="AZ286" i="2"/>
  <c r="BA286" i="2"/>
  <c r="X1446" i="2"/>
  <c r="Y1446" i="2"/>
  <c r="Z1446" i="2"/>
  <c r="AA1446" i="2"/>
  <c r="AB1446" i="2"/>
  <c r="AC1446" i="2"/>
  <c r="AE1446" i="2"/>
  <c r="AF1446" i="2"/>
  <c r="AH1446" i="2"/>
  <c r="AJ1446" i="2"/>
  <c r="AK1446" i="2"/>
  <c r="AM1446" i="2"/>
  <c r="AO1446" i="2"/>
  <c r="AP1446" i="2"/>
  <c r="AR1446" i="2"/>
  <c r="AT1446" i="2"/>
  <c r="AU1446" i="2"/>
  <c r="AW1446" i="2"/>
  <c r="AX1446" i="2"/>
  <c r="AY1446" i="2"/>
  <c r="AZ1446" i="2"/>
  <c r="BA1446" i="2"/>
  <c r="X2212" i="2"/>
  <c r="Y2212" i="2"/>
  <c r="Z2212" i="2"/>
  <c r="AA2212" i="2"/>
  <c r="AB2212" i="2"/>
  <c r="AC2212" i="2"/>
  <c r="AE2212" i="2"/>
  <c r="AH2212" i="2"/>
  <c r="AJ2212" i="2"/>
  <c r="AM2212" i="2"/>
  <c r="AO2212" i="2"/>
  <c r="AR2212" i="2"/>
  <c r="AT2212" i="2"/>
  <c r="AW2212" i="2"/>
  <c r="AX2212" i="2"/>
  <c r="AY2212" i="2"/>
  <c r="AZ2212" i="2"/>
  <c r="BA2212" i="2"/>
  <c r="X697" i="2"/>
  <c r="Y697" i="2"/>
  <c r="Z697" i="2"/>
  <c r="AA697" i="2"/>
  <c r="AB697" i="2"/>
  <c r="AC697" i="2"/>
  <c r="AE697" i="2"/>
  <c r="AF697" i="2"/>
  <c r="AH697" i="2"/>
  <c r="AJ697" i="2"/>
  <c r="AK697" i="2"/>
  <c r="AM697" i="2"/>
  <c r="AO697" i="2"/>
  <c r="AP697" i="2"/>
  <c r="AR697" i="2"/>
  <c r="AT697" i="2"/>
  <c r="AU697" i="2"/>
  <c r="AW697" i="2"/>
  <c r="AX697" i="2"/>
  <c r="AY697" i="2"/>
  <c r="AZ697" i="2"/>
  <c r="BA697" i="2"/>
  <c r="X1411" i="2"/>
  <c r="Y1411" i="2"/>
  <c r="Z1411" i="2"/>
  <c r="AA1411" i="2"/>
  <c r="AB1411" i="2"/>
  <c r="AC1411" i="2"/>
  <c r="AE1411" i="2"/>
  <c r="AF1411" i="2"/>
  <c r="AH1411" i="2"/>
  <c r="AJ1411" i="2"/>
  <c r="AM1411" i="2"/>
  <c r="AO1411" i="2"/>
  <c r="AR1411" i="2"/>
  <c r="AT1411" i="2"/>
  <c r="AU1411" i="2"/>
  <c r="AW1411" i="2"/>
  <c r="AX1411" i="2"/>
  <c r="AY1411" i="2"/>
  <c r="AZ1411" i="2"/>
  <c r="BA1411" i="2"/>
  <c r="X1189" i="2"/>
  <c r="Y1189" i="2"/>
  <c r="Z1189" i="2"/>
  <c r="AA1189" i="2"/>
  <c r="AB1189" i="2"/>
  <c r="AC1189" i="2"/>
  <c r="AE1189" i="2"/>
  <c r="AF1189" i="2"/>
  <c r="AH1189" i="2"/>
  <c r="AJ1189" i="2"/>
  <c r="AM1189" i="2"/>
  <c r="AO1189" i="2"/>
  <c r="AR1189" i="2"/>
  <c r="AT1189" i="2"/>
  <c r="AU1189" i="2"/>
  <c r="AW1189" i="2"/>
  <c r="AX1189" i="2"/>
  <c r="AY1189" i="2"/>
  <c r="AZ1189" i="2"/>
  <c r="BA1189" i="2"/>
  <c r="X1469" i="2"/>
  <c r="Y1469" i="2"/>
  <c r="Z1469" i="2"/>
  <c r="AA1469" i="2"/>
  <c r="AB1469" i="2"/>
  <c r="AC1469" i="2"/>
  <c r="AE1469" i="2"/>
  <c r="AH1469" i="2"/>
  <c r="AJ1469" i="2"/>
  <c r="AK1469" i="2"/>
  <c r="AM1469" i="2"/>
  <c r="AO1469" i="2"/>
  <c r="AR1469" i="2"/>
  <c r="AT1469" i="2"/>
  <c r="AU1469" i="2"/>
  <c r="AW1469" i="2"/>
  <c r="AX1469" i="2"/>
  <c r="AY1469" i="2"/>
  <c r="AZ1469" i="2"/>
  <c r="BA1469" i="2"/>
  <c r="X1538" i="2"/>
  <c r="Y1538" i="2"/>
  <c r="Z1538" i="2"/>
  <c r="AA1538" i="2"/>
  <c r="AB1538" i="2"/>
  <c r="AC1538" i="2"/>
  <c r="AE1538" i="2"/>
  <c r="AH1538" i="2"/>
  <c r="AJ1538" i="2"/>
  <c r="AM1538" i="2"/>
  <c r="AO1538" i="2"/>
  <c r="AP1538" i="2"/>
  <c r="AR1538" i="2"/>
  <c r="AT1538" i="2"/>
  <c r="AU1538" i="2"/>
  <c r="AW1538" i="2"/>
  <c r="AX1538" i="2"/>
  <c r="AY1538" i="2"/>
  <c r="AZ1538" i="2"/>
  <c r="BA1538" i="2"/>
  <c r="X452" i="2"/>
  <c r="Y452" i="2"/>
  <c r="Z452" i="2"/>
  <c r="AA452" i="2"/>
  <c r="AB452" i="2"/>
  <c r="AC452" i="2"/>
  <c r="AE452" i="2"/>
  <c r="AF452" i="2"/>
  <c r="AH452" i="2"/>
  <c r="AJ452" i="2"/>
  <c r="AM452" i="2"/>
  <c r="AO452" i="2"/>
  <c r="AR452" i="2"/>
  <c r="AT452" i="2"/>
  <c r="AW452" i="2"/>
  <c r="AX452" i="2"/>
  <c r="AY452" i="2"/>
  <c r="AZ452" i="2"/>
  <c r="BA452" i="2"/>
  <c r="X2268" i="2"/>
  <c r="Y2268" i="2"/>
  <c r="Z2268" i="2"/>
  <c r="AA2268" i="2"/>
  <c r="AB2268" i="2"/>
  <c r="AC2268" i="2"/>
  <c r="AE2268" i="2"/>
  <c r="AH2268" i="2"/>
  <c r="AJ2268" i="2"/>
  <c r="AK2268" i="2"/>
  <c r="AM2268" i="2"/>
  <c r="AO2268" i="2"/>
  <c r="AP2268" i="2"/>
  <c r="AR2268" i="2"/>
  <c r="AT2268" i="2"/>
  <c r="AW2268" i="2"/>
  <c r="AX2268" i="2"/>
  <c r="AY2268" i="2"/>
  <c r="AZ2268" i="2"/>
  <c r="BA2268" i="2"/>
  <c r="X1568" i="2"/>
  <c r="Y1568" i="2"/>
  <c r="Z1568" i="2"/>
  <c r="AA1568" i="2"/>
  <c r="AB1568" i="2"/>
  <c r="AC1568" i="2"/>
  <c r="AE1568" i="2"/>
  <c r="AF1568" i="2"/>
  <c r="AH1568" i="2"/>
  <c r="AJ1568" i="2"/>
  <c r="AK1568" i="2"/>
  <c r="AM1568" i="2"/>
  <c r="AO1568" i="2"/>
  <c r="AR1568" i="2"/>
  <c r="AT1568" i="2"/>
  <c r="AU1568" i="2"/>
  <c r="AW1568" i="2"/>
  <c r="AX1568" i="2"/>
  <c r="AY1568" i="2"/>
  <c r="AZ1568" i="2"/>
  <c r="BA1568" i="2"/>
  <c r="X974" i="2"/>
  <c r="Y974" i="2"/>
  <c r="Z974" i="2"/>
  <c r="AA974" i="2"/>
  <c r="AB974" i="2"/>
  <c r="AC974" i="2"/>
  <c r="AE974" i="2"/>
  <c r="AF974" i="2"/>
  <c r="AH974" i="2"/>
  <c r="AJ974" i="2"/>
  <c r="AK974" i="2"/>
  <c r="AM974" i="2"/>
  <c r="AO974" i="2"/>
  <c r="AP974" i="2"/>
  <c r="AR974" i="2"/>
  <c r="AT974" i="2"/>
  <c r="AU974" i="2"/>
  <c r="AW974" i="2"/>
  <c r="AX974" i="2"/>
  <c r="AY974" i="2"/>
  <c r="AZ974" i="2"/>
  <c r="BA974" i="2"/>
  <c r="X212" i="2"/>
  <c r="Y212" i="2"/>
  <c r="Z212" i="2"/>
  <c r="AA212" i="2"/>
  <c r="AB212" i="2"/>
  <c r="AC212" i="2"/>
  <c r="AE212" i="2"/>
  <c r="AF212" i="2"/>
  <c r="AH212" i="2"/>
  <c r="AJ212" i="2"/>
  <c r="AK212" i="2"/>
  <c r="AM212" i="2"/>
  <c r="AO212" i="2"/>
  <c r="AP212" i="2"/>
  <c r="AR212" i="2"/>
  <c r="AT212" i="2"/>
  <c r="AU212" i="2"/>
  <c r="AW212" i="2"/>
  <c r="AX212" i="2"/>
  <c r="AY212" i="2"/>
  <c r="AZ212" i="2"/>
  <c r="BA212" i="2"/>
  <c r="X1798" i="2"/>
  <c r="Y1798" i="2"/>
  <c r="Z1798" i="2"/>
  <c r="AA1798" i="2"/>
  <c r="AB1798" i="2"/>
  <c r="AC1798" i="2"/>
  <c r="AE1798" i="2"/>
  <c r="AF1798" i="2"/>
  <c r="AH1798" i="2"/>
  <c r="AJ1798" i="2"/>
  <c r="AM1798" i="2"/>
  <c r="AO1798" i="2"/>
  <c r="AP1798" i="2"/>
  <c r="AR1798" i="2"/>
  <c r="AT1798" i="2"/>
  <c r="AU1798" i="2"/>
  <c r="AW1798" i="2"/>
  <c r="AX1798" i="2"/>
  <c r="AY1798" i="2"/>
  <c r="AZ1798" i="2"/>
  <c r="BA1798" i="2"/>
  <c r="X1895" i="2"/>
  <c r="Y1895" i="2"/>
  <c r="Z1895" i="2"/>
  <c r="AA1895" i="2"/>
  <c r="AB1895" i="2"/>
  <c r="AC1895" i="2"/>
  <c r="AE1895" i="2"/>
  <c r="AF1895" i="2"/>
  <c r="AH1895" i="2"/>
  <c r="AJ1895" i="2"/>
  <c r="AM1895" i="2"/>
  <c r="AO1895" i="2"/>
  <c r="AP1895" i="2"/>
  <c r="AR1895" i="2"/>
  <c r="AT1895" i="2"/>
  <c r="AU1895" i="2"/>
  <c r="AW1895" i="2"/>
  <c r="AX1895" i="2"/>
  <c r="AY1895" i="2"/>
  <c r="AZ1895" i="2"/>
  <c r="BA1895" i="2"/>
  <c r="X1061" i="2"/>
  <c r="Y1061" i="2"/>
  <c r="Z1061" i="2"/>
  <c r="AA1061" i="2"/>
  <c r="AB1061" i="2"/>
  <c r="AC1061" i="2"/>
  <c r="AE1061" i="2"/>
  <c r="AF1061" i="2"/>
  <c r="AH1061" i="2"/>
  <c r="AJ1061" i="2"/>
  <c r="AK1061" i="2"/>
  <c r="AM1061" i="2"/>
  <c r="AO1061" i="2"/>
  <c r="AP1061" i="2"/>
  <c r="AR1061" i="2"/>
  <c r="AT1061" i="2"/>
  <c r="AU1061" i="2"/>
  <c r="AW1061" i="2"/>
  <c r="AX1061" i="2"/>
  <c r="AY1061" i="2"/>
  <c r="AZ1061" i="2"/>
  <c r="BA1061" i="2"/>
  <c r="X1069" i="2"/>
  <c r="Y1069" i="2"/>
  <c r="Z1069" i="2"/>
  <c r="AA1069" i="2"/>
  <c r="AB1069" i="2"/>
  <c r="AC1069" i="2"/>
  <c r="AE1069" i="2"/>
  <c r="AF1069" i="2"/>
  <c r="AH1069" i="2"/>
  <c r="AJ1069" i="2"/>
  <c r="AK1069" i="2"/>
  <c r="AM1069" i="2"/>
  <c r="AO1069" i="2"/>
  <c r="AP1069" i="2"/>
  <c r="AR1069" i="2"/>
  <c r="AT1069" i="2"/>
  <c r="AU1069" i="2"/>
  <c r="AW1069" i="2"/>
  <c r="AX1069" i="2"/>
  <c r="AY1069" i="2"/>
  <c r="AZ1069" i="2"/>
  <c r="BA1069" i="2"/>
  <c r="X1888" i="2"/>
  <c r="Y1888" i="2"/>
  <c r="Z1888" i="2"/>
  <c r="AA1888" i="2"/>
  <c r="AB1888" i="2"/>
  <c r="AC1888" i="2"/>
  <c r="AE1888" i="2"/>
  <c r="AH1888" i="2"/>
  <c r="AJ1888" i="2"/>
  <c r="AK1888" i="2"/>
  <c r="AM1888" i="2"/>
  <c r="AO1888" i="2"/>
  <c r="AP1888" i="2"/>
  <c r="AR1888" i="2"/>
  <c r="AT1888" i="2"/>
  <c r="AU1888" i="2"/>
  <c r="AW1888" i="2"/>
  <c r="AX1888" i="2"/>
  <c r="AY1888" i="2"/>
  <c r="AZ1888" i="2"/>
  <c r="BA1888" i="2"/>
  <c r="X2230" i="2"/>
  <c r="Y2230" i="2"/>
  <c r="Z2230" i="2"/>
  <c r="AA2230" i="2"/>
  <c r="AB2230" i="2"/>
  <c r="AC2230" i="2"/>
  <c r="AE2230" i="2"/>
  <c r="AF2230" i="2"/>
  <c r="AH2230" i="2"/>
  <c r="AJ2230" i="2"/>
  <c r="AK2230" i="2"/>
  <c r="AM2230" i="2"/>
  <c r="AO2230" i="2"/>
  <c r="AR2230" i="2"/>
  <c r="AT2230" i="2"/>
  <c r="AU2230" i="2"/>
  <c r="AW2230" i="2"/>
  <c r="AX2230" i="2"/>
  <c r="AY2230" i="2"/>
  <c r="AZ2230" i="2"/>
  <c r="BA2230" i="2"/>
  <c r="X1710" i="2"/>
  <c r="Y1710" i="2"/>
  <c r="Z1710" i="2"/>
  <c r="AA1710" i="2"/>
  <c r="AB1710" i="2"/>
  <c r="AC1710" i="2"/>
  <c r="AE1710" i="2"/>
  <c r="AF1710" i="2"/>
  <c r="AH1710" i="2"/>
  <c r="AJ1710" i="2"/>
  <c r="AK1710" i="2"/>
  <c r="AM1710" i="2"/>
  <c r="AO1710" i="2"/>
  <c r="AP1710" i="2"/>
  <c r="AR1710" i="2"/>
  <c r="AT1710" i="2"/>
  <c r="AU1710" i="2"/>
  <c r="AW1710" i="2"/>
  <c r="AX1710" i="2"/>
  <c r="AY1710" i="2"/>
  <c r="AZ1710" i="2"/>
  <c r="BA1710" i="2"/>
  <c r="X1719" i="2"/>
  <c r="Y1719" i="2"/>
  <c r="Z1719" i="2"/>
  <c r="AA1719" i="2"/>
  <c r="AB1719" i="2"/>
  <c r="AC1719" i="2"/>
  <c r="AE1719" i="2"/>
  <c r="AH1719" i="2"/>
  <c r="AJ1719" i="2"/>
  <c r="AK1719" i="2"/>
  <c r="AM1719" i="2"/>
  <c r="AO1719" i="2"/>
  <c r="AR1719" i="2"/>
  <c r="AT1719" i="2"/>
  <c r="AU1719" i="2"/>
  <c r="AW1719" i="2"/>
  <c r="AX1719" i="2"/>
  <c r="AY1719" i="2"/>
  <c r="AZ1719" i="2"/>
  <c r="BA1719" i="2"/>
  <c r="X167" i="2"/>
  <c r="Y167" i="2"/>
  <c r="Z167" i="2"/>
  <c r="AA167" i="2"/>
  <c r="AB167" i="2"/>
  <c r="AC167" i="2"/>
  <c r="AE167" i="2"/>
  <c r="AF167" i="2"/>
  <c r="AH167" i="2"/>
  <c r="AJ167" i="2"/>
  <c r="AM167" i="2"/>
  <c r="AO167" i="2"/>
  <c r="AP167" i="2"/>
  <c r="AR167" i="2"/>
  <c r="AT167" i="2"/>
  <c r="AW167" i="2"/>
  <c r="AX167" i="2"/>
  <c r="AY167" i="2"/>
  <c r="AZ167" i="2"/>
  <c r="BA167" i="2"/>
  <c r="X1666" i="2"/>
  <c r="Y1666" i="2"/>
  <c r="Z1666" i="2"/>
  <c r="AA1666" i="2"/>
  <c r="AB1666" i="2"/>
  <c r="AC1666" i="2"/>
  <c r="AE1666" i="2"/>
  <c r="AF1666" i="2"/>
  <c r="AH1666" i="2"/>
  <c r="AJ1666" i="2"/>
  <c r="AK1666" i="2"/>
  <c r="AM1666" i="2"/>
  <c r="AO1666" i="2"/>
  <c r="AP1666" i="2"/>
  <c r="AR1666" i="2"/>
  <c r="AT1666" i="2"/>
  <c r="AU1666" i="2"/>
  <c r="AW1666" i="2"/>
  <c r="AX1666" i="2"/>
  <c r="AY1666" i="2"/>
  <c r="AZ1666" i="2"/>
  <c r="BA1666" i="2"/>
  <c r="X2090" i="2"/>
  <c r="Y2090" i="2"/>
  <c r="Z2090" i="2"/>
  <c r="AA2090" i="2"/>
  <c r="AB2090" i="2"/>
  <c r="AC2090" i="2"/>
  <c r="AE2090" i="2"/>
  <c r="AF2090" i="2"/>
  <c r="AH2090" i="2"/>
  <c r="AJ2090" i="2"/>
  <c r="AK2090" i="2"/>
  <c r="AM2090" i="2"/>
  <c r="AO2090" i="2"/>
  <c r="AP2090" i="2"/>
  <c r="AR2090" i="2"/>
  <c r="AT2090" i="2"/>
  <c r="AU2090" i="2"/>
  <c r="AW2090" i="2"/>
  <c r="AX2090" i="2"/>
  <c r="AY2090" i="2"/>
  <c r="AZ2090" i="2"/>
  <c r="BA2090" i="2"/>
  <c r="X1947" i="2"/>
  <c r="Y1947" i="2"/>
  <c r="Z1947" i="2"/>
  <c r="AA1947" i="2"/>
  <c r="AB1947" i="2"/>
  <c r="AC1947" i="2"/>
  <c r="AE1947" i="2"/>
  <c r="AF1947" i="2"/>
  <c r="AH1947" i="2"/>
  <c r="AJ1947" i="2"/>
  <c r="AK1947" i="2"/>
  <c r="AM1947" i="2"/>
  <c r="AO1947" i="2"/>
  <c r="AP1947" i="2"/>
  <c r="AR1947" i="2"/>
  <c r="AT1947" i="2"/>
  <c r="AW1947" i="2"/>
  <c r="AX1947" i="2"/>
  <c r="AY1947" i="2"/>
  <c r="AZ1947" i="2"/>
  <c r="BA1947" i="2"/>
  <c r="X1636" i="2"/>
  <c r="Y1636" i="2"/>
  <c r="Z1636" i="2"/>
  <c r="AA1636" i="2"/>
  <c r="AB1636" i="2"/>
  <c r="AC1636" i="2"/>
  <c r="AE1636" i="2"/>
  <c r="AF1636" i="2"/>
  <c r="AH1636" i="2"/>
  <c r="AJ1636" i="2"/>
  <c r="AK1636" i="2"/>
  <c r="AM1636" i="2"/>
  <c r="AO1636" i="2"/>
  <c r="AP1636" i="2"/>
  <c r="AR1636" i="2"/>
  <c r="AT1636" i="2"/>
  <c r="AU1636" i="2"/>
  <c r="AW1636" i="2"/>
  <c r="AX1636" i="2"/>
  <c r="AY1636" i="2"/>
  <c r="AZ1636" i="2"/>
  <c r="BA1636" i="2"/>
  <c r="X136" i="2"/>
  <c r="Y136" i="2"/>
  <c r="Z136" i="2"/>
  <c r="AA136" i="2"/>
  <c r="AB136" i="2"/>
  <c r="AC136" i="2"/>
  <c r="AE136" i="2"/>
  <c r="AF136" i="2"/>
  <c r="AH136" i="2"/>
  <c r="AJ136" i="2"/>
  <c r="AK136" i="2"/>
  <c r="AM136" i="2"/>
  <c r="AO136" i="2"/>
  <c r="AP136" i="2"/>
  <c r="AR136" i="2"/>
  <c r="AT136" i="2"/>
  <c r="AU136" i="2"/>
  <c r="AW136" i="2"/>
  <c r="AX136" i="2"/>
  <c r="AY136" i="2"/>
  <c r="AZ136" i="2"/>
  <c r="BA136" i="2"/>
  <c r="X1792" i="2"/>
  <c r="Y1792" i="2"/>
  <c r="Z1792" i="2"/>
  <c r="AA1792" i="2"/>
  <c r="AB1792" i="2"/>
  <c r="AC1792" i="2"/>
  <c r="AE1792" i="2"/>
  <c r="AF1792" i="2"/>
  <c r="AH1792" i="2"/>
  <c r="AJ1792" i="2"/>
  <c r="AK1792" i="2"/>
  <c r="AM1792" i="2"/>
  <c r="AO1792" i="2"/>
  <c r="AP1792" i="2"/>
  <c r="AR1792" i="2"/>
  <c r="AT1792" i="2"/>
  <c r="AU1792" i="2"/>
  <c r="AW1792" i="2"/>
  <c r="AX1792" i="2"/>
  <c r="AY1792" i="2"/>
  <c r="AZ1792" i="2"/>
  <c r="BA1792" i="2"/>
  <c r="X1830" i="2"/>
  <c r="Y1830" i="2"/>
  <c r="Z1830" i="2"/>
  <c r="AA1830" i="2"/>
  <c r="AB1830" i="2"/>
  <c r="AC1830" i="2"/>
  <c r="AE1830" i="2"/>
  <c r="AF1830" i="2"/>
  <c r="AH1830" i="2"/>
  <c r="AJ1830" i="2"/>
  <c r="AK1830" i="2"/>
  <c r="AM1830" i="2"/>
  <c r="AO1830" i="2"/>
  <c r="AP1830" i="2"/>
  <c r="AR1830" i="2"/>
  <c r="AT1830" i="2"/>
  <c r="AU1830" i="2"/>
  <c r="AW1830" i="2"/>
  <c r="AX1830" i="2"/>
  <c r="AY1830" i="2"/>
  <c r="AZ1830" i="2"/>
  <c r="BA1830" i="2"/>
  <c r="X1298" i="2"/>
  <c r="Y1298" i="2"/>
  <c r="Z1298" i="2"/>
  <c r="AA1298" i="2"/>
  <c r="AB1298" i="2"/>
  <c r="AC1298" i="2"/>
  <c r="AE1298" i="2"/>
  <c r="AH1298" i="2"/>
  <c r="AJ1298" i="2"/>
  <c r="AK1298" i="2"/>
  <c r="AM1298" i="2"/>
  <c r="AO1298" i="2"/>
  <c r="AP1298" i="2"/>
  <c r="AR1298" i="2"/>
  <c r="AT1298" i="2"/>
  <c r="AU1298" i="2"/>
  <c r="AW1298" i="2"/>
  <c r="AX1298" i="2"/>
  <c r="AY1298" i="2"/>
  <c r="AZ1298" i="2"/>
  <c r="BA1298" i="2"/>
  <c r="X1159" i="2"/>
  <c r="Y1159" i="2"/>
  <c r="Z1159" i="2"/>
  <c r="AA1159" i="2"/>
  <c r="AB1159" i="2"/>
  <c r="AC1159" i="2"/>
  <c r="AE1159" i="2"/>
  <c r="AF1159" i="2"/>
  <c r="AH1159" i="2"/>
  <c r="AJ1159" i="2"/>
  <c r="AK1159" i="2"/>
  <c r="AM1159" i="2"/>
  <c r="AO1159" i="2"/>
  <c r="AP1159" i="2"/>
  <c r="AR1159" i="2"/>
  <c r="AT1159" i="2"/>
  <c r="AW1159" i="2"/>
  <c r="AX1159" i="2"/>
  <c r="AY1159" i="2"/>
  <c r="AZ1159" i="2"/>
  <c r="BA1159" i="2"/>
  <c r="X1108" i="2"/>
  <c r="Y1108" i="2"/>
  <c r="Z1108" i="2"/>
  <c r="AA1108" i="2"/>
  <c r="AB1108" i="2"/>
  <c r="AC1108" i="2"/>
  <c r="AE1108" i="2"/>
  <c r="AF1108" i="2"/>
  <c r="AH1108" i="2"/>
  <c r="AJ1108" i="2"/>
  <c r="AK1108" i="2"/>
  <c r="AM1108" i="2"/>
  <c r="AO1108" i="2"/>
  <c r="AP1108" i="2"/>
  <c r="AR1108" i="2"/>
  <c r="AT1108" i="2"/>
  <c r="AU1108" i="2"/>
  <c r="AW1108" i="2"/>
  <c r="AX1108" i="2"/>
  <c r="AY1108" i="2"/>
  <c r="AZ1108" i="2"/>
  <c r="BA1108" i="2"/>
  <c r="X259" i="2"/>
  <c r="Y259" i="2"/>
  <c r="Z259" i="2"/>
  <c r="AA259" i="2"/>
  <c r="AB259" i="2"/>
  <c r="AC259" i="2"/>
  <c r="AE259" i="2"/>
  <c r="AF259" i="2"/>
  <c r="AH259" i="2"/>
  <c r="AJ259" i="2"/>
  <c r="AM259" i="2"/>
  <c r="AO259" i="2"/>
  <c r="AP259" i="2"/>
  <c r="AR259" i="2"/>
  <c r="AT259" i="2"/>
  <c r="AW259" i="2"/>
  <c r="AX259" i="2"/>
  <c r="AY259" i="2"/>
  <c r="AZ259" i="2"/>
  <c r="BA259" i="2"/>
  <c r="X1202" i="2"/>
  <c r="Y1202" i="2"/>
  <c r="Z1202" i="2"/>
  <c r="AA1202" i="2"/>
  <c r="AB1202" i="2"/>
  <c r="AC1202" i="2"/>
  <c r="AE1202" i="2"/>
  <c r="AH1202" i="2"/>
  <c r="AJ1202" i="2"/>
  <c r="AM1202" i="2"/>
  <c r="AO1202" i="2"/>
  <c r="AP1202" i="2"/>
  <c r="AR1202" i="2"/>
  <c r="AT1202" i="2"/>
  <c r="AU1202" i="2"/>
  <c r="AW1202" i="2"/>
  <c r="AX1202" i="2"/>
  <c r="AY1202" i="2"/>
  <c r="AZ1202" i="2"/>
  <c r="BA1202" i="2"/>
  <c r="X1703" i="2"/>
  <c r="Y1703" i="2"/>
  <c r="Z1703" i="2"/>
  <c r="AA1703" i="2"/>
  <c r="AB1703" i="2"/>
  <c r="AC1703" i="2"/>
  <c r="AE1703" i="2"/>
  <c r="AF1703" i="2"/>
  <c r="AH1703" i="2"/>
  <c r="AJ1703" i="2"/>
  <c r="AK1703" i="2"/>
  <c r="AM1703" i="2"/>
  <c r="AO1703" i="2"/>
  <c r="AP1703" i="2"/>
  <c r="AR1703" i="2"/>
  <c r="AT1703" i="2"/>
  <c r="AU1703" i="2"/>
  <c r="AW1703" i="2"/>
  <c r="AX1703" i="2"/>
  <c r="AY1703" i="2"/>
  <c r="AZ1703" i="2"/>
  <c r="BA1703" i="2"/>
  <c r="X265" i="2"/>
  <c r="Y265" i="2"/>
  <c r="Z265" i="2"/>
  <c r="AA265" i="2"/>
  <c r="AB265" i="2"/>
  <c r="AC265" i="2"/>
  <c r="AE265" i="2"/>
  <c r="AF265" i="2"/>
  <c r="AH265" i="2"/>
  <c r="AJ265" i="2"/>
  <c r="AM265" i="2"/>
  <c r="AO265" i="2"/>
  <c r="AP265" i="2"/>
  <c r="AR265" i="2"/>
  <c r="AT265" i="2"/>
  <c r="AU265" i="2"/>
  <c r="AW265" i="2"/>
  <c r="AX265" i="2"/>
  <c r="AY265" i="2"/>
  <c r="AZ265" i="2"/>
  <c r="BA265" i="2"/>
  <c r="X1502" i="2"/>
  <c r="Y1502" i="2"/>
  <c r="Z1502" i="2"/>
  <c r="AA1502" i="2"/>
  <c r="AB1502" i="2"/>
  <c r="AC1502" i="2"/>
  <c r="AE1502" i="2"/>
  <c r="AH1502" i="2"/>
  <c r="AJ1502" i="2"/>
  <c r="AK1502" i="2"/>
  <c r="AM1502" i="2"/>
  <c r="AO1502" i="2"/>
  <c r="AR1502" i="2"/>
  <c r="AT1502" i="2"/>
  <c r="AU1502" i="2"/>
  <c r="AW1502" i="2"/>
  <c r="AX1502" i="2"/>
  <c r="AY1502" i="2"/>
  <c r="AZ1502" i="2"/>
  <c r="BA1502" i="2"/>
  <c r="X238" i="2"/>
  <c r="Y238" i="2"/>
  <c r="Z238" i="2"/>
  <c r="AA238" i="2"/>
  <c r="AB238" i="2"/>
  <c r="AC238" i="2"/>
  <c r="AE238" i="2"/>
  <c r="AF238" i="2"/>
  <c r="AH238" i="2"/>
  <c r="AJ238" i="2"/>
  <c r="AM238" i="2"/>
  <c r="AO238" i="2"/>
  <c r="AP238" i="2"/>
  <c r="AR238" i="2"/>
  <c r="AT238" i="2"/>
  <c r="AU238" i="2"/>
  <c r="AW238" i="2"/>
  <c r="AX238" i="2"/>
  <c r="AY238" i="2"/>
  <c r="AZ238" i="2"/>
  <c r="BA238" i="2"/>
  <c r="X2184" i="2"/>
  <c r="Y2184" i="2"/>
  <c r="Z2184" i="2"/>
  <c r="AA2184" i="2"/>
  <c r="AB2184" i="2"/>
  <c r="AC2184" i="2"/>
  <c r="AE2184" i="2"/>
  <c r="AF2184" i="2"/>
  <c r="AH2184" i="2"/>
  <c r="AJ2184" i="2"/>
  <c r="AK2184" i="2"/>
  <c r="AM2184" i="2"/>
  <c r="AO2184" i="2"/>
  <c r="AP2184" i="2"/>
  <c r="AR2184" i="2"/>
  <c r="AT2184" i="2"/>
  <c r="AW2184" i="2"/>
  <c r="AX2184" i="2"/>
  <c r="AY2184" i="2"/>
  <c r="AZ2184" i="2"/>
  <c r="BA2184" i="2"/>
  <c r="X1410" i="2"/>
  <c r="Y1410" i="2"/>
  <c r="Z1410" i="2"/>
  <c r="AA1410" i="2"/>
  <c r="AB1410" i="2"/>
  <c r="AC1410" i="2"/>
  <c r="AE1410" i="2"/>
  <c r="AF1410" i="2"/>
  <c r="AH1410" i="2"/>
  <c r="AJ1410" i="2"/>
  <c r="AM1410" i="2"/>
  <c r="AO1410" i="2"/>
  <c r="AP1410" i="2"/>
  <c r="AR1410" i="2"/>
  <c r="AT1410" i="2"/>
  <c r="AU1410" i="2"/>
  <c r="AW1410" i="2"/>
  <c r="AX1410" i="2"/>
  <c r="AY1410" i="2"/>
  <c r="AZ1410" i="2"/>
  <c r="BA1410" i="2"/>
  <c r="X10" i="2"/>
  <c r="Y10" i="2"/>
  <c r="Z10" i="2"/>
  <c r="AA10" i="2"/>
  <c r="AB10" i="2"/>
  <c r="AC10" i="2"/>
  <c r="AE10" i="2"/>
  <c r="AF10" i="2"/>
  <c r="AH10" i="2"/>
  <c r="AJ10" i="2"/>
  <c r="AK10" i="2"/>
  <c r="AM10" i="2"/>
  <c r="AO10" i="2"/>
  <c r="AP10" i="2"/>
  <c r="AR10" i="2"/>
  <c r="AT10" i="2"/>
  <c r="AW10" i="2"/>
  <c r="AX10" i="2"/>
  <c r="AY10" i="2"/>
  <c r="AZ10" i="2"/>
  <c r="BA10" i="2"/>
  <c r="X1402" i="2"/>
  <c r="Y1402" i="2"/>
  <c r="Z1402" i="2"/>
  <c r="AA1402" i="2"/>
  <c r="AB1402" i="2"/>
  <c r="AC1402" i="2"/>
  <c r="AE1402" i="2"/>
  <c r="AF1402" i="2"/>
  <c r="AH1402" i="2"/>
  <c r="AJ1402" i="2"/>
  <c r="AM1402" i="2"/>
  <c r="AO1402" i="2"/>
  <c r="AP1402" i="2"/>
  <c r="AR1402" i="2"/>
  <c r="AT1402" i="2"/>
  <c r="AU1402" i="2"/>
  <c r="AW1402" i="2"/>
  <c r="AX1402" i="2"/>
  <c r="AY1402" i="2"/>
  <c r="AZ1402" i="2"/>
  <c r="BA1402" i="2"/>
  <c r="X1724" i="2"/>
  <c r="Y1724" i="2"/>
  <c r="Z1724" i="2"/>
  <c r="AA1724" i="2"/>
  <c r="AB1724" i="2"/>
  <c r="AC1724" i="2"/>
  <c r="AE1724" i="2"/>
  <c r="AF1724" i="2"/>
  <c r="AH1724" i="2"/>
  <c r="AJ1724" i="2"/>
  <c r="AK1724" i="2"/>
  <c r="AM1724" i="2"/>
  <c r="AO1724" i="2"/>
  <c r="AP1724" i="2"/>
  <c r="AR1724" i="2"/>
  <c r="AT1724" i="2"/>
  <c r="AW1724" i="2"/>
  <c r="AX1724" i="2"/>
  <c r="AY1724" i="2"/>
  <c r="AZ1724" i="2"/>
  <c r="BA1724" i="2"/>
  <c r="X464" i="2"/>
  <c r="Y464" i="2"/>
  <c r="Z464" i="2"/>
  <c r="AA464" i="2"/>
  <c r="AB464" i="2"/>
  <c r="AC464" i="2"/>
  <c r="AE464" i="2"/>
  <c r="AF464" i="2"/>
  <c r="AH464" i="2"/>
  <c r="AJ464" i="2"/>
  <c r="AM464" i="2"/>
  <c r="AO464" i="2"/>
  <c r="AP464" i="2"/>
  <c r="AR464" i="2"/>
  <c r="AT464" i="2"/>
  <c r="AU464" i="2"/>
  <c r="AW464" i="2"/>
  <c r="AX464" i="2"/>
  <c r="AY464" i="2"/>
  <c r="AZ464" i="2"/>
  <c r="BA464" i="2"/>
  <c r="X1422" i="2"/>
  <c r="Y1422" i="2"/>
  <c r="Z1422" i="2"/>
  <c r="AA1422" i="2"/>
  <c r="AB1422" i="2"/>
  <c r="AC1422" i="2"/>
  <c r="AE1422" i="2"/>
  <c r="AF1422" i="2"/>
  <c r="AH1422" i="2"/>
  <c r="AJ1422" i="2"/>
  <c r="AK1422" i="2"/>
  <c r="AM1422" i="2"/>
  <c r="AO1422" i="2"/>
  <c r="AP1422" i="2"/>
  <c r="AR1422" i="2"/>
  <c r="AT1422" i="2"/>
  <c r="AU1422" i="2"/>
  <c r="AW1422" i="2"/>
  <c r="AX1422" i="2"/>
  <c r="AY1422" i="2"/>
  <c r="AZ1422" i="2"/>
  <c r="BA1422" i="2"/>
  <c r="X673" i="2"/>
  <c r="Y673" i="2"/>
  <c r="Z673" i="2"/>
  <c r="AA673" i="2"/>
  <c r="AB673" i="2"/>
  <c r="AC673" i="2"/>
  <c r="AE673" i="2"/>
  <c r="AF673" i="2"/>
  <c r="AH673" i="2"/>
  <c r="AJ673" i="2"/>
  <c r="AM673" i="2"/>
  <c r="AO673" i="2"/>
  <c r="AR673" i="2"/>
  <c r="AT673" i="2"/>
  <c r="AU673" i="2"/>
  <c r="AW673" i="2"/>
  <c r="AX673" i="2"/>
  <c r="AY673" i="2"/>
  <c r="AZ673" i="2"/>
  <c r="BA673" i="2"/>
  <c r="X1731" i="2"/>
  <c r="Y1731" i="2"/>
  <c r="Z1731" i="2"/>
  <c r="AA1731" i="2"/>
  <c r="AB1731" i="2"/>
  <c r="AC1731" i="2"/>
  <c r="AE1731" i="2"/>
  <c r="AH1731" i="2"/>
  <c r="AJ1731" i="2"/>
  <c r="AK1731" i="2"/>
  <c r="AM1731" i="2"/>
  <c r="AO1731" i="2"/>
  <c r="AP1731" i="2"/>
  <c r="AR1731" i="2"/>
  <c r="AT1731" i="2"/>
  <c r="AW1731" i="2"/>
  <c r="AX1731" i="2"/>
  <c r="AY1731" i="2"/>
  <c r="AZ1731" i="2"/>
  <c r="BA1731" i="2"/>
  <c r="X358" i="2"/>
  <c r="Y358" i="2"/>
  <c r="Z358" i="2"/>
  <c r="AA358" i="2"/>
  <c r="AB358" i="2"/>
  <c r="AC358" i="2"/>
  <c r="AE358" i="2"/>
  <c r="AF358" i="2"/>
  <c r="AH358" i="2"/>
  <c r="AJ358" i="2"/>
  <c r="AM358" i="2"/>
  <c r="AO358" i="2"/>
  <c r="AP358" i="2"/>
  <c r="AR358" i="2"/>
  <c r="AT358" i="2"/>
  <c r="AU358" i="2"/>
  <c r="AW358" i="2"/>
  <c r="AX358" i="2"/>
  <c r="AY358" i="2"/>
  <c r="AZ358" i="2"/>
  <c r="BA358" i="2"/>
  <c r="X1881" i="2"/>
  <c r="Y1881" i="2"/>
  <c r="Z1881" i="2"/>
  <c r="AA1881" i="2"/>
  <c r="AB1881" i="2"/>
  <c r="AC1881" i="2"/>
  <c r="AE1881" i="2"/>
  <c r="AF1881" i="2"/>
  <c r="AH1881" i="2"/>
  <c r="AJ1881" i="2"/>
  <c r="AK1881" i="2"/>
  <c r="AM1881" i="2"/>
  <c r="AO1881" i="2"/>
  <c r="AP1881" i="2"/>
  <c r="AR1881" i="2"/>
  <c r="AT1881" i="2"/>
  <c r="AW1881" i="2"/>
  <c r="AX1881" i="2"/>
  <c r="AY1881" i="2"/>
  <c r="AZ1881" i="2"/>
  <c r="BA1881" i="2"/>
  <c r="X935" i="2"/>
  <c r="Y935" i="2"/>
  <c r="Z935" i="2"/>
  <c r="AA935" i="2"/>
  <c r="AB935" i="2"/>
  <c r="AC935" i="2"/>
  <c r="AE935" i="2"/>
  <c r="AF935" i="2"/>
  <c r="AH935" i="2"/>
  <c r="AJ935" i="2"/>
  <c r="AM935" i="2"/>
  <c r="AO935" i="2"/>
  <c r="AP935" i="2"/>
  <c r="AR935" i="2"/>
  <c r="AT935" i="2"/>
  <c r="AU935" i="2"/>
  <c r="AW935" i="2"/>
  <c r="AX935" i="2"/>
  <c r="AY935" i="2"/>
  <c r="AZ935" i="2"/>
  <c r="BA935" i="2"/>
  <c r="X1234" i="2"/>
  <c r="Y1234" i="2"/>
  <c r="Z1234" i="2"/>
  <c r="AA1234" i="2"/>
  <c r="AB1234" i="2"/>
  <c r="AC1234" i="2"/>
  <c r="AE1234" i="2"/>
  <c r="AF1234" i="2"/>
  <c r="AH1234" i="2"/>
  <c r="AJ1234" i="2"/>
  <c r="AM1234" i="2"/>
  <c r="AO1234" i="2"/>
  <c r="AP1234" i="2"/>
  <c r="AR1234" i="2"/>
  <c r="AT1234" i="2"/>
  <c r="AU1234" i="2"/>
  <c r="AW1234" i="2"/>
  <c r="AX1234" i="2"/>
  <c r="AY1234" i="2"/>
  <c r="AZ1234" i="2"/>
  <c r="BA1234" i="2"/>
  <c r="X1503" i="2"/>
  <c r="Y1503" i="2"/>
  <c r="Z1503" i="2"/>
  <c r="AA1503" i="2"/>
  <c r="AB1503" i="2"/>
  <c r="AC1503" i="2"/>
  <c r="AE1503" i="2"/>
  <c r="AF1503" i="2"/>
  <c r="AH1503" i="2"/>
  <c r="AJ1503" i="2"/>
  <c r="AM1503" i="2"/>
  <c r="AO1503" i="2"/>
  <c r="AP1503" i="2"/>
  <c r="AR1503" i="2"/>
  <c r="AT1503" i="2"/>
  <c r="AU1503" i="2"/>
  <c r="AW1503" i="2"/>
  <c r="AX1503" i="2"/>
  <c r="AY1503" i="2"/>
  <c r="AZ1503" i="2"/>
  <c r="BA1503" i="2"/>
  <c r="X2185" i="2"/>
  <c r="Y2185" i="2"/>
  <c r="Z2185" i="2"/>
  <c r="AA2185" i="2"/>
  <c r="AB2185" i="2"/>
  <c r="AC2185" i="2"/>
  <c r="AE2185" i="2"/>
  <c r="AF2185" i="2"/>
  <c r="AH2185" i="2"/>
  <c r="AJ2185" i="2"/>
  <c r="AM2185" i="2"/>
  <c r="AO2185" i="2"/>
  <c r="AP2185" i="2"/>
  <c r="AR2185" i="2"/>
  <c r="AT2185" i="2"/>
  <c r="AU2185" i="2"/>
  <c r="AW2185" i="2"/>
  <c r="AX2185" i="2"/>
  <c r="AY2185" i="2"/>
  <c r="AZ2185" i="2"/>
  <c r="BA2185" i="2"/>
  <c r="X1252" i="2"/>
  <c r="Y1252" i="2"/>
  <c r="Z1252" i="2"/>
  <c r="AA1252" i="2"/>
  <c r="AB1252" i="2"/>
  <c r="AC1252" i="2"/>
  <c r="AE1252" i="2"/>
  <c r="AF1252" i="2"/>
  <c r="AH1252" i="2"/>
  <c r="AJ1252" i="2"/>
  <c r="AK1252" i="2"/>
  <c r="AM1252" i="2"/>
  <c r="AO1252" i="2"/>
  <c r="AP1252" i="2"/>
  <c r="AR1252" i="2"/>
  <c r="AT1252" i="2"/>
  <c r="AU1252" i="2"/>
  <c r="AW1252" i="2"/>
  <c r="AX1252" i="2"/>
  <c r="AY1252" i="2"/>
  <c r="AZ1252" i="2"/>
  <c r="BA1252" i="2"/>
  <c r="X1467" i="2"/>
  <c r="Y1467" i="2"/>
  <c r="Z1467" i="2"/>
  <c r="AA1467" i="2"/>
  <c r="AB1467" i="2"/>
  <c r="AC1467" i="2"/>
  <c r="AE1467" i="2"/>
  <c r="AF1467" i="2"/>
  <c r="AH1467" i="2"/>
  <c r="AJ1467" i="2"/>
  <c r="AK1467" i="2"/>
  <c r="AM1467" i="2"/>
  <c r="AO1467" i="2"/>
  <c r="AP1467" i="2"/>
  <c r="AR1467" i="2"/>
  <c r="AT1467" i="2"/>
  <c r="AU1467" i="2"/>
  <c r="AW1467" i="2"/>
  <c r="AX1467" i="2"/>
  <c r="AY1467" i="2"/>
  <c r="AZ1467" i="2"/>
  <c r="BA1467" i="2"/>
  <c r="X1712" i="2"/>
  <c r="Y1712" i="2"/>
  <c r="Z1712" i="2"/>
  <c r="AA1712" i="2"/>
  <c r="AB1712" i="2"/>
  <c r="AC1712" i="2"/>
  <c r="AE1712" i="2"/>
  <c r="AF1712" i="2"/>
  <c r="AH1712" i="2"/>
  <c r="AJ1712" i="2"/>
  <c r="AK1712" i="2"/>
  <c r="AM1712" i="2"/>
  <c r="AO1712" i="2"/>
  <c r="AP1712" i="2"/>
  <c r="AR1712" i="2"/>
  <c r="AT1712" i="2"/>
  <c r="AW1712" i="2"/>
  <c r="AX1712" i="2"/>
  <c r="AY1712" i="2"/>
  <c r="AZ1712" i="2"/>
  <c r="BA1712" i="2"/>
  <c r="X2221" i="2"/>
  <c r="Y2221" i="2"/>
  <c r="Z2221" i="2"/>
  <c r="AA2221" i="2"/>
  <c r="AB2221" i="2"/>
  <c r="AC2221" i="2"/>
  <c r="AE2221" i="2"/>
  <c r="AF2221" i="2"/>
  <c r="AH2221" i="2"/>
  <c r="AJ2221" i="2"/>
  <c r="AK2221" i="2"/>
  <c r="AM2221" i="2"/>
  <c r="AO2221" i="2"/>
  <c r="AP2221" i="2"/>
  <c r="AR2221" i="2"/>
  <c r="AT2221" i="2"/>
  <c r="AU2221" i="2"/>
  <c r="AW2221" i="2"/>
  <c r="AX2221" i="2"/>
  <c r="AY2221" i="2"/>
  <c r="AZ2221" i="2"/>
  <c r="BA2221" i="2"/>
  <c r="X1968" i="2"/>
  <c r="Y1968" i="2"/>
  <c r="Z1968" i="2"/>
  <c r="AA1968" i="2"/>
  <c r="AB1968" i="2"/>
  <c r="AC1968" i="2"/>
  <c r="AE1968" i="2"/>
  <c r="AF1968" i="2"/>
  <c r="AH1968" i="2"/>
  <c r="AJ1968" i="2"/>
  <c r="AK1968" i="2"/>
  <c r="AM1968" i="2"/>
  <c r="AO1968" i="2"/>
  <c r="AP1968" i="2"/>
  <c r="AR1968" i="2"/>
  <c r="AT1968" i="2"/>
  <c r="AW1968" i="2"/>
  <c r="AX1968" i="2"/>
  <c r="AY1968" i="2"/>
  <c r="AZ1968" i="2"/>
  <c r="BA1968" i="2"/>
  <c r="X948" i="2"/>
  <c r="Y948" i="2"/>
  <c r="Z948" i="2"/>
  <c r="AA948" i="2"/>
  <c r="AB948" i="2"/>
  <c r="AC948" i="2"/>
  <c r="AE948" i="2"/>
  <c r="AF948" i="2"/>
  <c r="AH948" i="2"/>
  <c r="AJ948" i="2"/>
  <c r="AK948" i="2"/>
  <c r="AM948" i="2"/>
  <c r="AO948" i="2"/>
  <c r="AP948" i="2"/>
  <c r="AR948" i="2"/>
  <c r="AT948" i="2"/>
  <c r="AU948" i="2"/>
  <c r="AW948" i="2"/>
  <c r="AX948" i="2"/>
  <c r="AY948" i="2"/>
  <c r="AZ948" i="2"/>
  <c r="BA948" i="2"/>
  <c r="X1620" i="2"/>
  <c r="Y1620" i="2"/>
  <c r="Z1620" i="2"/>
  <c r="AA1620" i="2"/>
  <c r="AB1620" i="2"/>
  <c r="AC1620" i="2"/>
  <c r="AE1620" i="2"/>
  <c r="AF1620" i="2"/>
  <c r="AH1620" i="2"/>
  <c r="AJ1620" i="2"/>
  <c r="AK1620" i="2"/>
  <c r="AM1620" i="2"/>
  <c r="AO1620" i="2"/>
  <c r="AP1620" i="2"/>
  <c r="AR1620" i="2"/>
  <c r="AT1620" i="2"/>
  <c r="AU1620" i="2"/>
  <c r="AW1620" i="2"/>
  <c r="AX1620" i="2"/>
  <c r="AY1620" i="2"/>
  <c r="AZ1620" i="2"/>
  <c r="BA1620" i="2"/>
  <c r="X845" i="2"/>
  <c r="Y845" i="2"/>
  <c r="Z845" i="2"/>
  <c r="AA845" i="2"/>
  <c r="AB845" i="2"/>
  <c r="AC845" i="2"/>
  <c r="AE845" i="2"/>
  <c r="AF845" i="2"/>
  <c r="AH845" i="2"/>
  <c r="AJ845" i="2"/>
  <c r="AK845" i="2"/>
  <c r="AM845" i="2"/>
  <c r="AO845" i="2"/>
  <c r="AP845" i="2"/>
  <c r="AR845" i="2"/>
  <c r="AT845" i="2"/>
  <c r="AU845" i="2"/>
  <c r="AW845" i="2"/>
  <c r="AX845" i="2"/>
  <c r="AY845" i="2"/>
  <c r="AZ845" i="2"/>
  <c r="BA845" i="2"/>
  <c r="X927" i="2"/>
  <c r="Y927" i="2"/>
  <c r="Z927" i="2"/>
  <c r="AA927" i="2"/>
  <c r="AB927" i="2"/>
  <c r="AC927" i="2"/>
  <c r="AE927" i="2"/>
  <c r="AF927" i="2"/>
  <c r="AH927" i="2"/>
  <c r="AJ927" i="2"/>
  <c r="AK927" i="2"/>
  <c r="AM927" i="2"/>
  <c r="AO927" i="2"/>
  <c r="AP927" i="2"/>
  <c r="AR927" i="2"/>
  <c r="AT927" i="2"/>
  <c r="AU927" i="2"/>
  <c r="AW927" i="2"/>
  <c r="AX927" i="2"/>
  <c r="AY927" i="2"/>
  <c r="AZ927" i="2"/>
  <c r="BA927" i="2"/>
  <c r="X1992" i="2"/>
  <c r="Y1992" i="2"/>
  <c r="Z1992" i="2"/>
  <c r="AA1992" i="2"/>
  <c r="AB1992" i="2"/>
  <c r="AC1992" i="2"/>
  <c r="AE1992" i="2"/>
  <c r="AF1992" i="2"/>
  <c r="AH1992" i="2"/>
  <c r="AJ1992" i="2"/>
  <c r="AM1992" i="2"/>
  <c r="AO1992" i="2"/>
  <c r="AP1992" i="2"/>
  <c r="AR1992" i="2"/>
  <c r="AT1992" i="2"/>
  <c r="AU1992" i="2"/>
  <c r="AW1992" i="2"/>
  <c r="AX1992" i="2"/>
  <c r="AY1992" i="2"/>
  <c r="AZ1992" i="2"/>
  <c r="BA1992" i="2"/>
  <c r="X1950" i="2"/>
  <c r="Y1950" i="2"/>
  <c r="Z1950" i="2"/>
  <c r="AA1950" i="2"/>
  <c r="AB1950" i="2"/>
  <c r="AC1950" i="2"/>
  <c r="AE1950" i="2"/>
  <c r="AF1950" i="2"/>
  <c r="AH1950" i="2"/>
  <c r="AJ1950" i="2"/>
  <c r="AM1950" i="2"/>
  <c r="AO1950" i="2"/>
  <c r="AP1950" i="2"/>
  <c r="AR1950" i="2"/>
  <c r="AT1950" i="2"/>
  <c r="AU1950" i="2"/>
  <c r="AW1950" i="2"/>
  <c r="AX1950" i="2"/>
  <c r="AY1950" i="2"/>
  <c r="AZ1950" i="2"/>
  <c r="BA1950" i="2"/>
  <c r="X1949" i="2"/>
  <c r="Y1949" i="2"/>
  <c r="Z1949" i="2"/>
  <c r="AA1949" i="2"/>
  <c r="AB1949" i="2"/>
  <c r="AC1949" i="2"/>
  <c r="AE1949" i="2"/>
  <c r="AF1949" i="2"/>
  <c r="AH1949" i="2"/>
  <c r="AJ1949" i="2"/>
  <c r="AK1949" i="2"/>
  <c r="AM1949" i="2"/>
  <c r="AO1949" i="2"/>
  <c r="AP1949" i="2"/>
  <c r="AR1949" i="2"/>
  <c r="AT1949" i="2"/>
  <c r="AU1949" i="2"/>
  <c r="AW1949" i="2"/>
  <c r="AX1949" i="2"/>
  <c r="AY1949" i="2"/>
  <c r="AZ1949" i="2"/>
  <c r="BA1949" i="2"/>
  <c r="X2054" i="2"/>
  <c r="Y2054" i="2"/>
  <c r="Z2054" i="2"/>
  <c r="AA2054" i="2"/>
  <c r="AB2054" i="2"/>
  <c r="AC2054" i="2"/>
  <c r="AE2054" i="2"/>
  <c r="AF2054" i="2"/>
  <c r="AH2054" i="2"/>
  <c r="AJ2054" i="2"/>
  <c r="AK2054" i="2"/>
  <c r="AM2054" i="2"/>
  <c r="AO2054" i="2"/>
  <c r="AP2054" i="2"/>
  <c r="AR2054" i="2"/>
  <c r="AT2054" i="2"/>
  <c r="AU2054" i="2"/>
  <c r="AW2054" i="2"/>
  <c r="AX2054" i="2"/>
  <c r="AY2054" i="2"/>
  <c r="AZ2054" i="2"/>
  <c r="BA2054" i="2"/>
  <c r="X2113" i="2"/>
  <c r="Y2113" i="2"/>
  <c r="Z2113" i="2"/>
  <c r="AA2113" i="2"/>
  <c r="AB2113" i="2"/>
  <c r="AC2113" i="2"/>
  <c r="AE2113" i="2"/>
  <c r="AF2113" i="2"/>
  <c r="AH2113" i="2"/>
  <c r="AJ2113" i="2"/>
  <c r="AK2113" i="2"/>
  <c r="AM2113" i="2"/>
  <c r="AO2113" i="2"/>
  <c r="AP2113" i="2"/>
  <c r="AR2113" i="2"/>
  <c r="AT2113" i="2"/>
  <c r="AU2113" i="2"/>
  <c r="AW2113" i="2"/>
  <c r="AX2113" i="2"/>
  <c r="AY2113" i="2"/>
  <c r="AZ2113" i="2"/>
  <c r="BA2113" i="2"/>
  <c r="X1926" i="2"/>
  <c r="Y1926" i="2"/>
  <c r="Z1926" i="2"/>
  <c r="AA1926" i="2"/>
  <c r="AB1926" i="2"/>
  <c r="AC1926" i="2"/>
  <c r="AE1926" i="2"/>
  <c r="AF1926" i="2"/>
  <c r="AH1926" i="2"/>
  <c r="AJ1926" i="2"/>
  <c r="AM1926" i="2"/>
  <c r="AO1926" i="2"/>
  <c r="AP1926" i="2"/>
  <c r="AR1926" i="2"/>
  <c r="AT1926" i="2"/>
  <c r="AU1926" i="2"/>
  <c r="AW1926" i="2"/>
  <c r="AX1926" i="2"/>
  <c r="AY1926" i="2"/>
  <c r="AZ1926" i="2"/>
  <c r="BA1926" i="2"/>
  <c r="X1465" i="2"/>
  <c r="Y1465" i="2"/>
  <c r="Z1465" i="2"/>
  <c r="AA1465" i="2"/>
  <c r="AB1465" i="2"/>
  <c r="AC1465" i="2"/>
  <c r="AE1465" i="2"/>
  <c r="AF1465" i="2"/>
  <c r="AH1465" i="2"/>
  <c r="AJ1465" i="2"/>
  <c r="AK1465" i="2"/>
  <c r="AM1465" i="2"/>
  <c r="AO1465" i="2"/>
  <c r="AP1465" i="2"/>
  <c r="AR1465" i="2"/>
  <c r="AT1465" i="2"/>
  <c r="AU1465" i="2"/>
  <c r="AW1465" i="2"/>
  <c r="AX1465" i="2"/>
  <c r="AY1465" i="2"/>
  <c r="AZ1465" i="2"/>
  <c r="BA1465" i="2"/>
  <c r="X1039" i="2"/>
  <c r="Y1039" i="2"/>
  <c r="Z1039" i="2"/>
  <c r="AA1039" i="2"/>
  <c r="AB1039" i="2"/>
  <c r="AC1039" i="2"/>
  <c r="AE1039" i="2"/>
  <c r="AF1039" i="2"/>
  <c r="AH1039" i="2"/>
  <c r="AJ1039" i="2"/>
  <c r="AK1039" i="2"/>
  <c r="AM1039" i="2"/>
  <c r="AO1039" i="2"/>
  <c r="AP1039" i="2"/>
  <c r="AR1039" i="2"/>
  <c r="AT1039" i="2"/>
  <c r="AU1039" i="2"/>
  <c r="AW1039" i="2"/>
  <c r="AX1039" i="2"/>
  <c r="AY1039" i="2"/>
  <c r="AZ1039" i="2"/>
  <c r="BA1039" i="2"/>
  <c r="X1174" i="2"/>
  <c r="Y1174" i="2"/>
  <c r="Z1174" i="2"/>
  <c r="AA1174" i="2"/>
  <c r="AB1174" i="2"/>
  <c r="AC1174" i="2"/>
  <c r="AE1174" i="2"/>
  <c r="AF1174" i="2"/>
  <c r="AH1174" i="2"/>
  <c r="AJ1174" i="2"/>
  <c r="AK1174" i="2"/>
  <c r="AM1174" i="2"/>
  <c r="AO1174" i="2"/>
  <c r="AP1174" i="2"/>
  <c r="AR1174" i="2"/>
  <c r="AT1174" i="2"/>
  <c r="AU1174" i="2"/>
  <c r="AW1174" i="2"/>
  <c r="AX1174" i="2"/>
  <c r="AY1174" i="2"/>
  <c r="AZ1174" i="2"/>
  <c r="BA1174" i="2"/>
  <c r="X4" i="2"/>
  <c r="Y4" i="2"/>
  <c r="Z4" i="2"/>
  <c r="AA4" i="2"/>
  <c r="AB4" i="2"/>
  <c r="AC4" i="2"/>
  <c r="AE4" i="2"/>
  <c r="AF4" i="2"/>
  <c r="AH4" i="2"/>
  <c r="AJ4" i="2"/>
  <c r="AK4" i="2"/>
  <c r="AM4" i="2"/>
  <c r="AO4" i="2"/>
  <c r="AP4" i="2"/>
  <c r="AR4" i="2"/>
  <c r="AT4" i="2"/>
  <c r="AU4" i="2"/>
  <c r="AW4" i="2"/>
  <c r="AX4" i="2"/>
  <c r="AY4" i="2"/>
  <c r="AZ4" i="2"/>
  <c r="BA4" i="2"/>
  <c r="X1086" i="2"/>
  <c r="Y1086" i="2"/>
  <c r="Z1086" i="2"/>
  <c r="AA1086" i="2"/>
  <c r="AB1086" i="2"/>
  <c r="AC1086" i="2"/>
  <c r="AE1086" i="2"/>
  <c r="AF1086" i="2"/>
  <c r="AH1086" i="2"/>
  <c r="AJ1086" i="2"/>
  <c r="AK1086" i="2"/>
  <c r="AM1086" i="2"/>
  <c r="AO1086" i="2"/>
  <c r="AP1086" i="2"/>
  <c r="AR1086" i="2"/>
  <c r="AT1086" i="2"/>
  <c r="AU1086" i="2"/>
  <c r="AW1086" i="2"/>
  <c r="AX1086" i="2"/>
  <c r="AY1086" i="2"/>
  <c r="AZ1086" i="2"/>
  <c r="BA1086" i="2"/>
  <c r="X1944" i="2"/>
  <c r="Y1944" i="2"/>
  <c r="Z1944" i="2"/>
  <c r="AA1944" i="2"/>
  <c r="AB1944" i="2"/>
  <c r="AC1944" i="2"/>
  <c r="AE1944" i="2"/>
  <c r="AF1944" i="2"/>
  <c r="AH1944" i="2"/>
  <c r="AJ1944" i="2"/>
  <c r="AK1944" i="2"/>
  <c r="AM1944" i="2"/>
  <c r="AO1944" i="2"/>
  <c r="AP1944" i="2"/>
  <c r="AR1944" i="2"/>
  <c r="AT1944" i="2"/>
  <c r="AU1944" i="2"/>
  <c r="AW1944" i="2"/>
  <c r="AX1944" i="2"/>
  <c r="AY1944" i="2"/>
  <c r="AZ1944" i="2"/>
  <c r="BA1944" i="2"/>
  <c r="X1880" i="2"/>
  <c r="Y1880" i="2"/>
  <c r="Z1880" i="2"/>
  <c r="AA1880" i="2"/>
  <c r="AB1880" i="2"/>
  <c r="AC1880" i="2"/>
  <c r="AE1880" i="2"/>
  <c r="AF1880" i="2"/>
  <c r="AH1880" i="2"/>
  <c r="AJ1880" i="2"/>
  <c r="AM1880" i="2"/>
  <c r="AO1880" i="2"/>
  <c r="AP1880" i="2"/>
  <c r="AR1880" i="2"/>
  <c r="AT1880" i="2"/>
  <c r="AU1880" i="2"/>
  <c r="AW1880" i="2"/>
  <c r="AX1880" i="2"/>
  <c r="AY1880" i="2"/>
  <c r="AZ1880" i="2"/>
  <c r="BA1880" i="2"/>
  <c r="X1939" i="2"/>
  <c r="Y1939" i="2"/>
  <c r="Z1939" i="2"/>
  <c r="AA1939" i="2"/>
  <c r="AB1939" i="2"/>
  <c r="AC1939" i="2"/>
  <c r="AE1939" i="2"/>
  <c r="AF1939" i="2"/>
  <c r="AH1939" i="2"/>
  <c r="AJ1939" i="2"/>
  <c r="AK1939" i="2"/>
  <c r="AM1939" i="2"/>
  <c r="AO1939" i="2"/>
  <c r="AP1939" i="2"/>
  <c r="AR1939" i="2"/>
  <c r="AT1939" i="2"/>
  <c r="AU1939" i="2"/>
  <c r="AW1939" i="2"/>
  <c r="AX1939" i="2"/>
  <c r="AY1939" i="2"/>
  <c r="AZ1939" i="2"/>
  <c r="BA1939" i="2"/>
  <c r="X1066" i="2"/>
  <c r="Y1066" i="2"/>
  <c r="Z1066" i="2"/>
  <c r="AA1066" i="2"/>
  <c r="AB1066" i="2"/>
  <c r="AC1066" i="2"/>
  <c r="AE1066" i="2"/>
  <c r="AF1066" i="2"/>
  <c r="AH1066" i="2"/>
  <c r="AJ1066" i="2"/>
  <c r="AK1066" i="2"/>
  <c r="AM1066" i="2"/>
  <c r="AO1066" i="2"/>
  <c r="AP1066" i="2"/>
  <c r="AR1066" i="2"/>
  <c r="AT1066" i="2"/>
  <c r="AU1066" i="2"/>
  <c r="AW1066" i="2"/>
  <c r="AX1066" i="2"/>
  <c r="AY1066" i="2"/>
  <c r="AZ1066" i="2"/>
  <c r="BA1066" i="2"/>
  <c r="X46" i="2"/>
  <c r="Y46" i="2"/>
  <c r="Z46" i="2"/>
  <c r="AA46" i="2"/>
  <c r="AB46" i="2"/>
  <c r="AC46" i="2"/>
  <c r="AE46" i="2"/>
  <c r="AF46" i="2"/>
  <c r="AH46" i="2"/>
  <c r="AJ46" i="2"/>
  <c r="AK46" i="2"/>
  <c r="AM46" i="2"/>
  <c r="AO46" i="2"/>
  <c r="AP46" i="2"/>
  <c r="AR46" i="2"/>
  <c r="AT46" i="2"/>
  <c r="AU46" i="2"/>
  <c r="AW46" i="2"/>
  <c r="AX46" i="2"/>
  <c r="AY46" i="2"/>
  <c r="AZ46" i="2"/>
  <c r="BA46" i="2"/>
  <c r="X252" i="2"/>
  <c r="Y252" i="2"/>
  <c r="Z252" i="2"/>
  <c r="AA252" i="2"/>
  <c r="AB252" i="2"/>
  <c r="AC252" i="2"/>
  <c r="AE252" i="2"/>
  <c r="AF252" i="2"/>
  <c r="AH252" i="2"/>
  <c r="AJ252" i="2"/>
  <c r="AK252" i="2"/>
  <c r="AM252" i="2"/>
  <c r="AO252" i="2"/>
  <c r="AP252" i="2"/>
  <c r="AR252" i="2"/>
  <c r="AT252" i="2"/>
  <c r="AU252" i="2"/>
  <c r="AW252" i="2"/>
  <c r="AX252" i="2"/>
  <c r="AY252" i="2"/>
  <c r="AZ252" i="2"/>
  <c r="BA252" i="2"/>
  <c r="X899" i="2"/>
  <c r="Y899" i="2"/>
  <c r="Z899" i="2"/>
  <c r="AA899" i="2"/>
  <c r="AB899" i="2"/>
  <c r="AC899" i="2"/>
  <c r="AE899" i="2"/>
  <c r="AF899" i="2"/>
  <c r="AH899" i="2"/>
  <c r="AJ899" i="2"/>
  <c r="AK899" i="2"/>
  <c r="AM899" i="2"/>
  <c r="AO899" i="2"/>
  <c r="AP899" i="2"/>
  <c r="AR899" i="2"/>
  <c r="AT899" i="2"/>
  <c r="AU899" i="2"/>
  <c r="AW899" i="2"/>
  <c r="AX899" i="2"/>
  <c r="AY899" i="2"/>
  <c r="AZ899" i="2"/>
  <c r="BA899" i="2"/>
  <c r="X1188" i="2"/>
  <c r="Y1188" i="2"/>
  <c r="Z1188" i="2"/>
  <c r="AA1188" i="2"/>
  <c r="AB1188" i="2"/>
  <c r="AC1188" i="2"/>
  <c r="AE1188" i="2"/>
  <c r="AF1188" i="2"/>
  <c r="AH1188" i="2"/>
  <c r="AJ1188" i="2"/>
  <c r="AK1188" i="2"/>
  <c r="AM1188" i="2"/>
  <c r="AO1188" i="2"/>
  <c r="AP1188" i="2"/>
  <c r="AR1188" i="2"/>
  <c r="AT1188" i="2"/>
  <c r="AU1188" i="2"/>
  <c r="AW1188" i="2"/>
  <c r="AX1188" i="2"/>
  <c r="AY1188" i="2"/>
  <c r="AZ1188" i="2"/>
  <c r="BA1188" i="2"/>
  <c r="X1207" i="2"/>
  <c r="Y1207" i="2"/>
  <c r="Z1207" i="2"/>
  <c r="AA1207" i="2"/>
  <c r="AB1207" i="2"/>
  <c r="AC1207" i="2"/>
  <c r="AE1207" i="2"/>
  <c r="AF1207" i="2"/>
  <c r="AH1207" i="2"/>
  <c r="AJ1207" i="2"/>
  <c r="AK1207" i="2"/>
  <c r="AM1207" i="2"/>
  <c r="AO1207" i="2"/>
  <c r="AP1207" i="2"/>
  <c r="AR1207" i="2"/>
  <c r="AT1207" i="2"/>
  <c r="AW1207" i="2"/>
  <c r="AX1207" i="2"/>
  <c r="AY1207" i="2"/>
  <c r="AZ1207" i="2"/>
  <c r="BA1207" i="2"/>
  <c r="X1970" i="2"/>
  <c r="Y1970" i="2"/>
  <c r="Z1970" i="2"/>
  <c r="AA1970" i="2"/>
  <c r="AB1970" i="2"/>
  <c r="AC1970" i="2"/>
  <c r="AE1970" i="2"/>
  <c r="AF1970" i="2"/>
  <c r="AH1970" i="2"/>
  <c r="AJ1970" i="2"/>
  <c r="AK1970" i="2"/>
  <c r="AM1970" i="2"/>
  <c r="AO1970" i="2"/>
  <c r="AP1970" i="2"/>
  <c r="AR1970" i="2"/>
  <c r="AT1970" i="2"/>
  <c r="AU1970" i="2"/>
  <c r="AW1970" i="2"/>
  <c r="AX1970" i="2"/>
  <c r="AY1970" i="2"/>
  <c r="AZ1970" i="2"/>
  <c r="BA1970" i="2"/>
  <c r="X2133" i="2"/>
  <c r="Y2133" i="2"/>
  <c r="Z2133" i="2"/>
  <c r="AA2133" i="2"/>
  <c r="AB2133" i="2"/>
  <c r="AC2133" i="2"/>
  <c r="AE2133" i="2"/>
  <c r="AF2133" i="2"/>
  <c r="AH2133" i="2"/>
  <c r="AJ2133" i="2"/>
  <c r="AM2133" i="2"/>
  <c r="AO2133" i="2"/>
  <c r="AP2133" i="2"/>
  <c r="AR2133" i="2"/>
  <c r="AT2133" i="2"/>
  <c r="AU2133" i="2"/>
  <c r="AW2133" i="2"/>
  <c r="AX2133" i="2"/>
  <c r="AY2133" i="2"/>
  <c r="AZ2133" i="2"/>
  <c r="BA2133" i="2"/>
  <c r="X2092" i="2"/>
  <c r="Y2092" i="2"/>
  <c r="Z2092" i="2"/>
  <c r="AA2092" i="2"/>
  <c r="AB2092" i="2"/>
  <c r="AC2092" i="2"/>
  <c r="AE2092" i="2"/>
  <c r="AF2092" i="2"/>
  <c r="AH2092" i="2"/>
  <c r="AJ2092" i="2"/>
  <c r="AK2092" i="2"/>
  <c r="AM2092" i="2"/>
  <c r="AO2092" i="2"/>
  <c r="AP2092" i="2"/>
  <c r="AR2092" i="2"/>
  <c r="AT2092" i="2"/>
  <c r="AU2092" i="2"/>
  <c r="AW2092" i="2"/>
  <c r="AX2092" i="2"/>
  <c r="AY2092" i="2"/>
  <c r="AZ2092" i="2"/>
  <c r="BA2092" i="2"/>
  <c r="X2245" i="2"/>
  <c r="Y2245" i="2"/>
  <c r="Z2245" i="2"/>
  <c r="AA2245" i="2"/>
  <c r="AB2245" i="2"/>
  <c r="AC2245" i="2"/>
  <c r="AE2245" i="2"/>
  <c r="AF2245" i="2"/>
  <c r="AH2245" i="2"/>
  <c r="AJ2245" i="2"/>
  <c r="AK2245" i="2"/>
  <c r="AM2245" i="2"/>
  <c r="AO2245" i="2"/>
  <c r="AP2245" i="2"/>
  <c r="AR2245" i="2"/>
  <c r="AT2245" i="2"/>
  <c r="AU2245" i="2"/>
  <c r="AW2245" i="2"/>
  <c r="AX2245" i="2"/>
  <c r="AY2245" i="2"/>
  <c r="AZ2245" i="2"/>
  <c r="BA2245" i="2"/>
  <c r="X1835" i="2"/>
  <c r="Y1835" i="2"/>
  <c r="Z1835" i="2"/>
  <c r="AA1835" i="2"/>
  <c r="AB1835" i="2"/>
  <c r="AC1835" i="2"/>
  <c r="AE1835" i="2"/>
  <c r="AF1835" i="2"/>
  <c r="AH1835" i="2"/>
  <c r="AJ1835" i="2"/>
  <c r="AK1835" i="2"/>
  <c r="AM1835" i="2"/>
  <c r="AO1835" i="2"/>
  <c r="AP1835" i="2"/>
  <c r="AR1835" i="2"/>
  <c r="AT1835" i="2"/>
  <c r="AW1835" i="2"/>
  <c r="AX1835" i="2"/>
  <c r="AY1835" i="2"/>
  <c r="AZ1835" i="2"/>
  <c r="BA1835" i="2"/>
  <c r="X1011" i="2"/>
  <c r="Y1011" i="2"/>
  <c r="Z1011" i="2"/>
  <c r="AA1011" i="2"/>
  <c r="AB1011" i="2"/>
  <c r="AC1011" i="2"/>
  <c r="AE1011" i="2"/>
  <c r="AF1011" i="2"/>
  <c r="AH1011" i="2"/>
  <c r="AJ1011" i="2"/>
  <c r="AM1011" i="2"/>
  <c r="AO1011" i="2"/>
  <c r="AP1011" i="2"/>
  <c r="AR1011" i="2"/>
  <c r="AT1011" i="2"/>
  <c r="AW1011" i="2"/>
  <c r="AX1011" i="2"/>
  <c r="AY1011" i="2"/>
  <c r="AZ1011" i="2"/>
  <c r="BA1011" i="2"/>
  <c r="X1542" i="2"/>
  <c r="Y1542" i="2"/>
  <c r="Z1542" i="2"/>
  <c r="AA1542" i="2"/>
  <c r="AB1542" i="2"/>
  <c r="AC1542" i="2"/>
  <c r="AE1542" i="2"/>
  <c r="AF1542" i="2"/>
  <c r="AH1542" i="2"/>
  <c r="AJ1542" i="2"/>
  <c r="AK1542" i="2"/>
  <c r="AM1542" i="2"/>
  <c r="AO1542" i="2"/>
  <c r="AP1542" i="2"/>
  <c r="AR1542" i="2"/>
  <c r="AT1542" i="2"/>
  <c r="AW1542" i="2"/>
  <c r="AX1542" i="2"/>
  <c r="AY1542" i="2"/>
  <c r="AZ1542" i="2"/>
  <c r="BA1542" i="2"/>
  <c r="X2246" i="2"/>
  <c r="Y2246" i="2"/>
  <c r="Z2246" i="2"/>
  <c r="AA2246" i="2"/>
  <c r="AB2246" i="2"/>
  <c r="AC2246" i="2"/>
  <c r="AE2246" i="2"/>
  <c r="AF2246" i="2"/>
  <c r="AH2246" i="2"/>
  <c r="AJ2246" i="2"/>
  <c r="AM2246" i="2"/>
  <c r="AO2246" i="2"/>
  <c r="AP2246" i="2"/>
  <c r="AR2246" i="2"/>
  <c r="AT2246" i="2"/>
  <c r="AU2246" i="2"/>
  <c r="AW2246" i="2"/>
  <c r="AX2246" i="2"/>
  <c r="AY2246" i="2"/>
  <c r="AZ2246" i="2"/>
  <c r="BA2246" i="2"/>
  <c r="X1074" i="2"/>
  <c r="Y1074" i="2"/>
  <c r="Z1074" i="2"/>
  <c r="AA1074" i="2"/>
  <c r="AB1074" i="2"/>
  <c r="AC1074" i="2"/>
  <c r="AE1074" i="2"/>
  <c r="AF1074" i="2"/>
  <c r="AH1074" i="2"/>
  <c r="AJ1074" i="2"/>
  <c r="AK1074" i="2"/>
  <c r="AM1074" i="2"/>
  <c r="AO1074" i="2"/>
  <c r="AP1074" i="2"/>
  <c r="AR1074" i="2"/>
  <c r="AT1074" i="2"/>
  <c r="AU1074" i="2"/>
  <c r="AW1074" i="2"/>
  <c r="AX1074" i="2"/>
  <c r="AY1074" i="2"/>
  <c r="AZ1074" i="2"/>
  <c r="BA1074" i="2"/>
  <c r="X1876" i="2"/>
  <c r="Y1876" i="2"/>
  <c r="Z1876" i="2"/>
  <c r="AA1876" i="2"/>
  <c r="AB1876" i="2"/>
  <c r="AC1876" i="2"/>
  <c r="AE1876" i="2"/>
  <c r="AF1876" i="2"/>
  <c r="AH1876" i="2"/>
  <c r="AJ1876" i="2"/>
  <c r="AM1876" i="2"/>
  <c r="AO1876" i="2"/>
  <c r="AP1876" i="2"/>
  <c r="AR1876" i="2"/>
  <c r="AT1876" i="2"/>
  <c r="AU1876" i="2"/>
  <c r="AW1876" i="2"/>
  <c r="AX1876" i="2"/>
  <c r="AY1876" i="2"/>
  <c r="AZ1876" i="2"/>
  <c r="BA1876" i="2"/>
  <c r="X1217" i="2"/>
  <c r="Y1217" i="2"/>
  <c r="Z1217" i="2"/>
  <c r="AA1217" i="2"/>
  <c r="AB1217" i="2"/>
  <c r="AC1217" i="2"/>
  <c r="AE1217" i="2"/>
  <c r="AF1217" i="2"/>
  <c r="AH1217" i="2"/>
  <c r="AJ1217" i="2"/>
  <c r="AK1217" i="2"/>
  <c r="AM1217" i="2"/>
  <c r="AO1217" i="2"/>
  <c r="AP1217" i="2"/>
  <c r="AR1217" i="2"/>
  <c r="AT1217" i="2"/>
  <c r="AU1217" i="2"/>
  <c r="AW1217" i="2"/>
  <c r="AX1217" i="2"/>
  <c r="AY1217" i="2"/>
  <c r="AZ1217" i="2"/>
  <c r="BA1217" i="2"/>
  <c r="X1183" i="2"/>
  <c r="Y1183" i="2"/>
  <c r="Z1183" i="2"/>
  <c r="AA1183" i="2"/>
  <c r="AB1183" i="2"/>
  <c r="AC1183" i="2"/>
  <c r="AE1183" i="2"/>
  <c r="AF1183" i="2"/>
  <c r="AH1183" i="2"/>
  <c r="AJ1183" i="2"/>
  <c r="AK1183" i="2"/>
  <c r="AM1183" i="2"/>
  <c r="AO1183" i="2"/>
  <c r="AP1183" i="2"/>
  <c r="AR1183" i="2"/>
  <c r="AT1183" i="2"/>
  <c r="AU1183" i="2"/>
  <c r="AW1183" i="2"/>
  <c r="AX1183" i="2"/>
  <c r="AY1183" i="2"/>
  <c r="AZ1183" i="2"/>
  <c r="BA1183" i="2"/>
  <c r="X1051" i="2"/>
  <c r="Y1051" i="2"/>
  <c r="Z1051" i="2"/>
  <c r="AA1051" i="2"/>
  <c r="AB1051" i="2"/>
  <c r="AC1051" i="2"/>
  <c r="AE1051" i="2"/>
  <c r="AF1051" i="2"/>
  <c r="AH1051" i="2"/>
  <c r="AJ1051" i="2"/>
  <c r="AK1051" i="2"/>
  <c r="AM1051" i="2"/>
  <c r="AO1051" i="2"/>
  <c r="AP1051" i="2"/>
  <c r="AR1051" i="2"/>
  <c r="AT1051" i="2"/>
  <c r="AU1051" i="2"/>
  <c r="AW1051" i="2"/>
  <c r="AX1051" i="2"/>
  <c r="AY1051" i="2"/>
  <c r="AZ1051" i="2"/>
  <c r="BA1051" i="2"/>
  <c r="X1006" i="2"/>
  <c r="Y1006" i="2"/>
  <c r="Z1006" i="2"/>
  <c r="AA1006" i="2"/>
  <c r="AB1006" i="2"/>
  <c r="AC1006" i="2"/>
  <c r="AE1006" i="2"/>
  <c r="AF1006" i="2"/>
  <c r="AH1006" i="2"/>
  <c r="AJ1006" i="2"/>
  <c r="AK1006" i="2"/>
  <c r="AM1006" i="2"/>
  <c r="AO1006" i="2"/>
  <c r="AP1006" i="2"/>
  <c r="AR1006" i="2"/>
  <c r="AT1006" i="2"/>
  <c r="AU1006" i="2"/>
  <c r="AW1006" i="2"/>
  <c r="AX1006" i="2"/>
  <c r="AY1006" i="2"/>
  <c r="AZ1006" i="2"/>
  <c r="BA1006" i="2"/>
  <c r="X1265" i="2"/>
  <c r="Y1265" i="2"/>
  <c r="Z1265" i="2"/>
  <c r="AA1265" i="2"/>
  <c r="AB1265" i="2"/>
  <c r="AC1265" i="2"/>
  <c r="AE1265" i="2"/>
  <c r="AF1265" i="2"/>
  <c r="AH1265" i="2"/>
  <c r="AJ1265" i="2"/>
  <c r="AK1265" i="2"/>
  <c r="AM1265" i="2"/>
  <c r="AO1265" i="2"/>
  <c r="AP1265" i="2"/>
  <c r="AR1265" i="2"/>
  <c r="AT1265" i="2"/>
  <c r="AU1265" i="2"/>
  <c r="AW1265" i="2"/>
  <c r="AX1265" i="2"/>
  <c r="AY1265" i="2"/>
  <c r="AZ1265" i="2"/>
  <c r="BA1265" i="2"/>
  <c r="X1080" i="2"/>
  <c r="Y1080" i="2"/>
  <c r="Z1080" i="2"/>
  <c r="AA1080" i="2"/>
  <c r="AB1080" i="2"/>
  <c r="AC1080" i="2"/>
  <c r="AE1080" i="2"/>
  <c r="AF1080" i="2"/>
  <c r="AH1080" i="2"/>
  <c r="AJ1080" i="2"/>
  <c r="AK1080" i="2"/>
  <c r="AM1080" i="2"/>
  <c r="AO1080" i="2"/>
  <c r="AP1080" i="2"/>
  <c r="AR1080" i="2"/>
  <c r="AT1080" i="2"/>
  <c r="AU1080" i="2"/>
  <c r="AW1080" i="2"/>
  <c r="AX1080" i="2"/>
  <c r="AY1080" i="2"/>
  <c r="AZ1080" i="2"/>
  <c r="BA1080" i="2"/>
  <c r="X2059" i="2"/>
  <c r="Y2059" i="2"/>
  <c r="Z2059" i="2"/>
  <c r="AA2059" i="2"/>
  <c r="AB2059" i="2"/>
  <c r="AC2059" i="2"/>
  <c r="AE2059" i="2"/>
  <c r="AF2059" i="2"/>
  <c r="AH2059" i="2"/>
  <c r="AJ2059" i="2"/>
  <c r="AK2059" i="2"/>
  <c r="AM2059" i="2"/>
  <c r="AO2059" i="2"/>
  <c r="AP2059" i="2"/>
  <c r="AR2059" i="2"/>
  <c r="AT2059" i="2"/>
  <c r="AU2059" i="2"/>
  <c r="AW2059" i="2"/>
  <c r="AX2059" i="2"/>
  <c r="AY2059" i="2"/>
  <c r="AZ2059" i="2"/>
  <c r="BA2059" i="2"/>
  <c r="X24" i="2"/>
  <c r="Y24" i="2"/>
  <c r="Z24" i="2"/>
  <c r="AA24" i="2"/>
  <c r="AB24" i="2"/>
  <c r="AC24" i="2"/>
  <c r="AE24" i="2"/>
  <c r="AF24" i="2"/>
  <c r="AH24" i="2"/>
  <c r="AJ24" i="2"/>
  <c r="AK24" i="2"/>
  <c r="AM24" i="2"/>
  <c r="AO24" i="2"/>
  <c r="AP24" i="2"/>
  <c r="AR24" i="2"/>
  <c r="AT24" i="2"/>
  <c r="AU24" i="2"/>
  <c r="AW24" i="2"/>
  <c r="AX24" i="2"/>
  <c r="AY24" i="2"/>
  <c r="AZ24" i="2"/>
  <c r="BA24" i="2"/>
  <c r="X2039" i="2"/>
  <c r="Y2039" i="2"/>
  <c r="Z2039" i="2"/>
  <c r="AA2039" i="2"/>
  <c r="AB2039" i="2"/>
  <c r="AC2039" i="2"/>
  <c r="AE2039" i="2"/>
  <c r="AF2039" i="2"/>
  <c r="AH2039" i="2"/>
  <c r="AJ2039" i="2"/>
  <c r="AK2039" i="2"/>
  <c r="AM2039" i="2"/>
  <c r="AO2039" i="2"/>
  <c r="AP2039" i="2"/>
  <c r="AR2039" i="2"/>
  <c r="AT2039" i="2"/>
  <c r="AU2039" i="2"/>
  <c r="AW2039" i="2"/>
  <c r="AX2039" i="2"/>
  <c r="AY2039" i="2"/>
  <c r="AZ2039" i="2"/>
  <c r="BA2039" i="2"/>
  <c r="X2011" i="2"/>
  <c r="Y2011" i="2"/>
  <c r="Z2011" i="2"/>
  <c r="AA2011" i="2"/>
  <c r="AB2011" i="2"/>
  <c r="AC2011" i="2"/>
  <c r="AE2011" i="2"/>
  <c r="AF2011" i="2"/>
  <c r="AH2011" i="2"/>
  <c r="AJ2011" i="2"/>
  <c r="AK2011" i="2"/>
  <c r="AM2011" i="2"/>
  <c r="AO2011" i="2"/>
  <c r="AP2011" i="2"/>
  <c r="AR2011" i="2"/>
  <c r="AT2011" i="2"/>
  <c r="AU2011" i="2"/>
  <c r="AW2011" i="2"/>
  <c r="AX2011" i="2"/>
  <c r="AY2011" i="2"/>
  <c r="AZ2011" i="2"/>
  <c r="BA2011" i="2"/>
  <c r="X1978" i="2"/>
  <c r="Y1978" i="2"/>
  <c r="Z1978" i="2"/>
  <c r="AA1978" i="2"/>
  <c r="AB1978" i="2"/>
  <c r="AC1978" i="2"/>
  <c r="AE1978" i="2"/>
  <c r="AF1978" i="2"/>
  <c r="AH1978" i="2"/>
  <c r="AJ1978" i="2"/>
  <c r="AK1978" i="2"/>
  <c r="AM1978" i="2"/>
  <c r="AO1978" i="2"/>
  <c r="AP1978" i="2"/>
  <c r="AR1978" i="2"/>
  <c r="AT1978" i="2"/>
  <c r="AU1978" i="2"/>
  <c r="AW1978" i="2"/>
  <c r="AX1978" i="2"/>
  <c r="AY1978" i="2"/>
  <c r="AZ1978" i="2"/>
  <c r="BA1978" i="2"/>
  <c r="X217" i="2"/>
  <c r="Y217" i="2"/>
  <c r="Z217" i="2"/>
  <c r="AA217" i="2"/>
  <c r="AB217" i="2"/>
  <c r="AC217" i="2"/>
  <c r="AE217" i="2"/>
  <c r="AF217" i="2"/>
  <c r="AH217" i="2"/>
  <c r="AJ217" i="2"/>
  <c r="AK217" i="2"/>
  <c r="AM217" i="2"/>
  <c r="AO217" i="2"/>
  <c r="AP217" i="2"/>
  <c r="AR217" i="2"/>
  <c r="AT217" i="2"/>
  <c r="AU217" i="2"/>
  <c r="AW217" i="2"/>
  <c r="AX217" i="2"/>
  <c r="AY217" i="2"/>
  <c r="AZ217" i="2"/>
  <c r="BA217" i="2"/>
  <c r="X1739" i="2"/>
  <c r="Y1739" i="2"/>
  <c r="Z1739" i="2"/>
  <c r="AA1739" i="2"/>
  <c r="AB1739" i="2"/>
  <c r="AC1739" i="2"/>
  <c r="AE1739" i="2"/>
  <c r="AF1739" i="2"/>
  <c r="AH1739" i="2"/>
  <c r="AJ1739" i="2"/>
  <c r="AK1739" i="2"/>
  <c r="AM1739" i="2"/>
  <c r="AO1739" i="2"/>
  <c r="AP1739" i="2"/>
  <c r="AR1739" i="2"/>
  <c r="AT1739" i="2"/>
  <c r="AU1739" i="2"/>
  <c r="AW1739" i="2"/>
  <c r="AX1739" i="2"/>
  <c r="AY1739" i="2"/>
  <c r="AZ1739" i="2"/>
  <c r="BA1739" i="2"/>
  <c r="X5" i="2"/>
  <c r="Y5" i="2"/>
  <c r="Z5" i="2"/>
  <c r="AA5" i="2"/>
  <c r="AB5" i="2"/>
  <c r="AC5" i="2"/>
  <c r="AE5" i="2"/>
  <c r="AF5" i="2"/>
  <c r="AH5" i="2"/>
  <c r="AJ5" i="2"/>
  <c r="AM5" i="2"/>
  <c r="AO5" i="2"/>
  <c r="AP5" i="2"/>
  <c r="AR5" i="2"/>
  <c r="AT5" i="2"/>
  <c r="AU5" i="2"/>
  <c r="AW5" i="2"/>
  <c r="AX5" i="2"/>
  <c r="AY5" i="2"/>
  <c r="AZ5" i="2"/>
  <c r="BA5" i="2"/>
  <c r="X1811" i="2"/>
  <c r="Y1811" i="2"/>
  <c r="Z1811" i="2"/>
  <c r="AA1811" i="2"/>
  <c r="AB1811" i="2"/>
  <c r="AC1811" i="2"/>
  <c r="AE1811" i="2"/>
  <c r="AF1811" i="2"/>
  <c r="AH1811" i="2"/>
  <c r="AJ1811" i="2"/>
  <c r="AK1811" i="2"/>
  <c r="AM1811" i="2"/>
  <c r="AO1811" i="2"/>
  <c r="AP1811" i="2"/>
  <c r="AR1811" i="2"/>
  <c r="AT1811" i="2"/>
  <c r="AU1811" i="2"/>
  <c r="AW1811" i="2"/>
  <c r="AX1811" i="2"/>
  <c r="AY1811" i="2"/>
  <c r="AZ1811" i="2"/>
  <c r="BA1811" i="2"/>
  <c r="X1142" i="2"/>
  <c r="Y1142" i="2"/>
  <c r="Z1142" i="2"/>
  <c r="AA1142" i="2"/>
  <c r="AB1142" i="2"/>
  <c r="AC1142" i="2"/>
  <c r="AE1142" i="2"/>
  <c r="AF1142" i="2"/>
  <c r="AH1142" i="2"/>
  <c r="AJ1142" i="2"/>
  <c r="AK1142" i="2"/>
  <c r="AM1142" i="2"/>
  <c r="AO1142" i="2"/>
  <c r="AP1142" i="2"/>
  <c r="AR1142" i="2"/>
  <c r="AT1142" i="2"/>
  <c r="AU1142" i="2"/>
  <c r="AW1142" i="2"/>
  <c r="AX1142" i="2"/>
  <c r="AY1142" i="2"/>
  <c r="AZ1142" i="2"/>
  <c r="BA1142" i="2"/>
  <c r="X1070" i="2"/>
  <c r="Y1070" i="2"/>
  <c r="Z1070" i="2"/>
  <c r="AA1070" i="2"/>
  <c r="AB1070" i="2"/>
  <c r="AC1070" i="2"/>
  <c r="AE1070" i="2"/>
  <c r="AF1070" i="2"/>
  <c r="AH1070" i="2"/>
  <c r="AJ1070" i="2"/>
  <c r="AK1070" i="2"/>
  <c r="AM1070" i="2"/>
  <c r="AO1070" i="2"/>
  <c r="AP1070" i="2"/>
  <c r="AR1070" i="2"/>
  <c r="AT1070" i="2"/>
  <c r="AU1070" i="2"/>
  <c r="AW1070" i="2"/>
  <c r="AX1070" i="2"/>
  <c r="AY1070" i="2"/>
  <c r="AZ1070" i="2"/>
  <c r="BA1070" i="2"/>
  <c r="X1706" i="2"/>
  <c r="Y1706" i="2"/>
  <c r="Z1706" i="2"/>
  <c r="AA1706" i="2"/>
  <c r="AB1706" i="2"/>
  <c r="AC1706" i="2"/>
  <c r="AE1706" i="2"/>
  <c r="AF1706" i="2"/>
  <c r="AH1706" i="2"/>
  <c r="AJ1706" i="2"/>
  <c r="AK1706" i="2"/>
  <c r="AM1706" i="2"/>
  <c r="AO1706" i="2"/>
  <c r="AP1706" i="2"/>
  <c r="AR1706" i="2"/>
  <c r="AT1706" i="2"/>
  <c r="AU1706" i="2"/>
  <c r="AW1706" i="2"/>
  <c r="AX1706" i="2"/>
  <c r="AY1706" i="2"/>
  <c r="AZ1706" i="2"/>
  <c r="BA1706" i="2"/>
  <c r="X2110" i="2"/>
  <c r="Y2110" i="2"/>
  <c r="Z2110" i="2"/>
  <c r="AA2110" i="2"/>
  <c r="AB2110" i="2"/>
  <c r="AC2110" i="2"/>
  <c r="AE2110" i="2"/>
  <c r="AF2110" i="2"/>
  <c r="AH2110" i="2"/>
  <c r="AJ2110" i="2"/>
  <c r="AK2110" i="2"/>
  <c r="AM2110" i="2"/>
  <c r="AO2110" i="2"/>
  <c r="AP2110" i="2"/>
  <c r="AR2110" i="2"/>
  <c r="AT2110" i="2"/>
  <c r="AU2110" i="2"/>
  <c r="AW2110" i="2"/>
  <c r="AX2110" i="2"/>
  <c r="AY2110" i="2"/>
  <c r="AZ2110" i="2"/>
  <c r="BA2110" i="2"/>
  <c r="X1933" i="2"/>
  <c r="Y1933" i="2"/>
  <c r="Z1933" i="2"/>
  <c r="AA1933" i="2"/>
  <c r="AB1933" i="2"/>
  <c r="AC1933" i="2"/>
  <c r="AE1933" i="2"/>
  <c r="AF1933" i="2"/>
  <c r="AH1933" i="2"/>
  <c r="AJ1933" i="2"/>
  <c r="AK1933" i="2"/>
  <c r="AM1933" i="2"/>
  <c r="AO1933" i="2"/>
  <c r="AP1933" i="2"/>
  <c r="AR1933" i="2"/>
  <c r="AT1933" i="2"/>
  <c r="AU1933" i="2"/>
  <c r="AW1933" i="2"/>
  <c r="AX1933" i="2"/>
  <c r="AY1933" i="2"/>
  <c r="AZ1933" i="2"/>
  <c r="BA1933" i="2"/>
  <c r="X1291" i="2"/>
  <c r="Y1291" i="2"/>
  <c r="Z1291" i="2"/>
  <c r="AA1291" i="2"/>
  <c r="AB1291" i="2"/>
  <c r="AC1291" i="2"/>
  <c r="AE1291" i="2"/>
  <c r="AF1291" i="2"/>
  <c r="AH1291" i="2"/>
  <c r="AJ1291" i="2"/>
  <c r="AK1291" i="2"/>
  <c r="AM1291" i="2"/>
  <c r="AO1291" i="2"/>
  <c r="AP1291" i="2"/>
  <c r="AR1291" i="2"/>
  <c r="AT1291" i="2"/>
  <c r="AU1291" i="2"/>
  <c r="AW1291" i="2"/>
  <c r="AX1291" i="2"/>
  <c r="AY1291" i="2"/>
  <c r="AZ1291" i="2"/>
  <c r="BA1291" i="2"/>
  <c r="X1438" i="2"/>
  <c r="Y1438" i="2"/>
  <c r="Z1438" i="2"/>
  <c r="AA1438" i="2"/>
  <c r="AB1438" i="2"/>
  <c r="AC1438" i="2"/>
  <c r="AE1438" i="2"/>
  <c r="AF1438" i="2"/>
  <c r="AH1438" i="2"/>
  <c r="AJ1438" i="2"/>
  <c r="AK1438" i="2"/>
  <c r="AM1438" i="2"/>
  <c r="AO1438" i="2"/>
  <c r="AP1438" i="2"/>
  <c r="AR1438" i="2"/>
  <c r="AT1438" i="2"/>
  <c r="AU1438" i="2"/>
  <c r="AW1438" i="2"/>
  <c r="AX1438" i="2"/>
  <c r="AY1438" i="2"/>
  <c r="AZ1438" i="2"/>
  <c r="BA1438" i="2"/>
  <c r="X1337" i="2"/>
  <c r="Y1337" i="2"/>
  <c r="Z1337" i="2"/>
  <c r="AA1337" i="2"/>
  <c r="AB1337" i="2"/>
  <c r="AC1337" i="2"/>
  <c r="AE1337" i="2"/>
  <c r="AF1337" i="2"/>
  <c r="AH1337" i="2"/>
  <c r="AJ1337" i="2"/>
  <c r="AK1337" i="2"/>
  <c r="AM1337" i="2"/>
  <c r="AO1337" i="2"/>
  <c r="AP1337" i="2"/>
  <c r="AR1337" i="2"/>
  <c r="AT1337" i="2"/>
  <c r="AU1337" i="2"/>
  <c r="AW1337" i="2"/>
  <c r="AX1337" i="2"/>
  <c r="AY1337" i="2"/>
  <c r="AZ1337" i="2"/>
  <c r="BA1337" i="2"/>
  <c r="X9" i="2"/>
  <c r="Y9" i="2"/>
  <c r="Z9" i="2"/>
  <c r="AA9" i="2"/>
  <c r="AB9" i="2"/>
  <c r="AC9" i="2"/>
  <c r="AE9" i="2"/>
  <c r="AF9" i="2"/>
  <c r="AH9" i="2"/>
  <c r="AJ9" i="2"/>
  <c r="AK9" i="2"/>
  <c r="AM9" i="2"/>
  <c r="AO9" i="2"/>
  <c r="AP9" i="2"/>
  <c r="AR9" i="2"/>
  <c r="AT9" i="2"/>
  <c r="AU9" i="2"/>
  <c r="AW9" i="2"/>
  <c r="AX9" i="2"/>
  <c r="AY9" i="2"/>
  <c r="AZ9" i="2"/>
  <c r="BA9" i="2"/>
  <c r="X1132" i="2"/>
  <c r="Y1132" i="2"/>
  <c r="Z1132" i="2"/>
  <c r="AA1132" i="2"/>
  <c r="AB1132" i="2"/>
  <c r="AC1132" i="2"/>
  <c r="AE1132" i="2"/>
  <c r="AF1132" i="2"/>
  <c r="AH1132" i="2"/>
  <c r="AJ1132" i="2"/>
  <c r="AK1132" i="2"/>
  <c r="AM1132" i="2"/>
  <c r="AO1132" i="2"/>
  <c r="AP1132" i="2"/>
  <c r="AR1132" i="2"/>
  <c r="AT1132" i="2"/>
  <c r="AU1132" i="2"/>
  <c r="AW1132" i="2"/>
  <c r="AX1132" i="2"/>
  <c r="AY1132" i="2"/>
  <c r="AZ1132" i="2"/>
  <c r="BA1132" i="2"/>
  <c r="X2098" i="2"/>
  <c r="Y2098" i="2"/>
  <c r="Z2098" i="2"/>
  <c r="AA2098" i="2"/>
  <c r="AB2098" i="2"/>
  <c r="AC2098" i="2"/>
  <c r="AE2098" i="2"/>
  <c r="AF2098" i="2"/>
  <c r="AH2098" i="2"/>
  <c r="AJ2098" i="2"/>
  <c r="AK2098" i="2"/>
  <c r="AM2098" i="2"/>
  <c r="AO2098" i="2"/>
  <c r="AP2098" i="2"/>
  <c r="AR2098" i="2"/>
  <c r="AT2098" i="2"/>
  <c r="AU2098" i="2"/>
  <c r="AW2098" i="2"/>
  <c r="AX2098" i="2"/>
  <c r="AY2098" i="2"/>
  <c r="AZ2098" i="2"/>
  <c r="BA2098" i="2"/>
  <c r="X198" i="2"/>
  <c r="Y198" i="2"/>
  <c r="Z198" i="2"/>
  <c r="AA198" i="2"/>
  <c r="AB198" i="2"/>
  <c r="AC198" i="2"/>
  <c r="AE198" i="2"/>
  <c r="AF198" i="2"/>
  <c r="AH198" i="2"/>
  <c r="AJ198" i="2"/>
  <c r="AK198" i="2"/>
  <c r="AM198" i="2"/>
  <c r="AO198" i="2"/>
  <c r="AP198" i="2"/>
  <c r="AR198" i="2"/>
  <c r="AT198" i="2"/>
  <c r="AU198" i="2"/>
  <c r="AW198" i="2"/>
  <c r="AX198" i="2"/>
  <c r="AY198" i="2"/>
  <c r="AZ198" i="2"/>
  <c r="BA198" i="2"/>
  <c r="X98" i="2"/>
  <c r="Y98" i="2"/>
  <c r="Z98" i="2"/>
  <c r="AA98" i="2"/>
  <c r="AB98" i="2"/>
  <c r="AC98" i="2"/>
  <c r="AE98" i="2"/>
  <c r="AF98" i="2"/>
  <c r="AH98" i="2"/>
  <c r="AJ98" i="2"/>
  <c r="AM98" i="2"/>
  <c r="AO98" i="2"/>
  <c r="AP98" i="2"/>
  <c r="AR98" i="2"/>
  <c r="AT98" i="2"/>
  <c r="AU98" i="2"/>
  <c r="AW98" i="2"/>
  <c r="AX98" i="2"/>
  <c r="AY98" i="2"/>
  <c r="AZ98" i="2"/>
  <c r="BA98" i="2"/>
  <c r="X1676" i="2"/>
  <c r="Y1676" i="2"/>
  <c r="Z1676" i="2"/>
  <c r="AA1676" i="2"/>
  <c r="AB1676" i="2"/>
  <c r="AC1676" i="2"/>
  <c r="AE1676" i="2"/>
  <c r="AF1676" i="2"/>
  <c r="AH1676" i="2"/>
  <c r="AJ1676" i="2"/>
  <c r="AK1676" i="2"/>
  <c r="AM1676" i="2"/>
  <c r="AO1676" i="2"/>
  <c r="AP1676" i="2"/>
  <c r="AR1676" i="2"/>
  <c r="AT1676" i="2"/>
  <c r="AU1676" i="2"/>
  <c r="AW1676" i="2"/>
  <c r="AX1676" i="2"/>
  <c r="AY1676" i="2"/>
  <c r="AZ1676" i="2"/>
  <c r="BA1676" i="2"/>
  <c r="X214" i="2"/>
  <c r="Y214" i="2"/>
  <c r="Z214" i="2"/>
  <c r="AA214" i="2"/>
  <c r="AB214" i="2"/>
  <c r="AC214" i="2"/>
  <c r="AE214" i="2"/>
  <c r="AF214" i="2"/>
  <c r="AH214" i="2"/>
  <c r="AJ214" i="2"/>
  <c r="AK214" i="2"/>
  <c r="AM214" i="2"/>
  <c r="AO214" i="2"/>
  <c r="AP214" i="2"/>
  <c r="AR214" i="2"/>
  <c r="AT214" i="2"/>
  <c r="AU214" i="2"/>
  <c r="AW214" i="2"/>
  <c r="AX214" i="2"/>
  <c r="AY214" i="2"/>
  <c r="AZ214" i="2"/>
  <c r="BA214" i="2"/>
  <c r="X128" i="2"/>
  <c r="Y128" i="2"/>
  <c r="Z128" i="2"/>
  <c r="AA128" i="2"/>
  <c r="AB128" i="2"/>
  <c r="AC128" i="2"/>
  <c r="AE128" i="2"/>
  <c r="AF128" i="2"/>
  <c r="AH128" i="2"/>
  <c r="AJ128" i="2"/>
  <c r="AK128" i="2"/>
  <c r="AM128" i="2"/>
  <c r="AO128" i="2"/>
  <c r="AP128" i="2"/>
  <c r="AR128" i="2"/>
  <c r="AT128" i="2"/>
  <c r="AU128" i="2"/>
  <c r="AW128" i="2"/>
  <c r="AX128" i="2"/>
  <c r="AY128" i="2"/>
  <c r="AZ128" i="2"/>
  <c r="BA128" i="2"/>
  <c r="X1399" i="2"/>
  <c r="Y1399" i="2"/>
  <c r="Z1399" i="2"/>
  <c r="AA1399" i="2"/>
  <c r="AB1399" i="2"/>
  <c r="AC1399" i="2"/>
  <c r="AE1399" i="2"/>
  <c r="AF1399" i="2"/>
  <c r="AH1399" i="2"/>
  <c r="AJ1399" i="2"/>
  <c r="AK1399" i="2"/>
  <c r="AM1399" i="2"/>
  <c r="AO1399" i="2"/>
  <c r="AP1399" i="2"/>
  <c r="AR1399" i="2"/>
  <c r="AT1399" i="2"/>
  <c r="AU1399" i="2"/>
  <c r="AW1399" i="2"/>
  <c r="AX1399" i="2"/>
  <c r="AY1399" i="2"/>
  <c r="AZ1399" i="2"/>
  <c r="BA1399" i="2"/>
  <c r="X1200" i="2"/>
  <c r="Y1200" i="2"/>
  <c r="Z1200" i="2"/>
  <c r="AA1200" i="2"/>
  <c r="AB1200" i="2"/>
  <c r="AC1200" i="2"/>
  <c r="AE1200" i="2"/>
  <c r="AF1200" i="2"/>
  <c r="AH1200" i="2"/>
  <c r="AJ1200" i="2"/>
  <c r="AK1200" i="2"/>
  <c r="AM1200" i="2"/>
  <c r="AO1200" i="2"/>
  <c r="AP1200" i="2"/>
  <c r="AR1200" i="2"/>
  <c r="AT1200" i="2"/>
  <c r="AU1200" i="2"/>
  <c r="AW1200" i="2"/>
  <c r="AX1200" i="2"/>
  <c r="AY1200" i="2"/>
  <c r="AZ1200" i="2"/>
  <c r="BA1200" i="2"/>
  <c r="X1905" i="2"/>
  <c r="Y1905" i="2"/>
  <c r="Z1905" i="2"/>
  <c r="AA1905" i="2"/>
  <c r="AB1905" i="2"/>
  <c r="AC1905" i="2"/>
  <c r="AE1905" i="2"/>
  <c r="AF1905" i="2"/>
  <c r="AH1905" i="2"/>
  <c r="AJ1905" i="2"/>
  <c r="AK1905" i="2"/>
  <c r="AM1905" i="2"/>
  <c r="AO1905" i="2"/>
  <c r="AP1905" i="2"/>
  <c r="AR1905" i="2"/>
  <c r="AT1905" i="2"/>
  <c r="AU1905" i="2"/>
  <c r="AW1905" i="2"/>
  <c r="AX1905" i="2"/>
  <c r="AY1905" i="2"/>
  <c r="AZ1905" i="2"/>
  <c r="BA1905" i="2"/>
  <c r="X1095" i="2"/>
  <c r="Y1095" i="2"/>
  <c r="Z1095" i="2"/>
  <c r="AA1095" i="2"/>
  <c r="AB1095" i="2"/>
  <c r="AC1095" i="2"/>
  <c r="AE1095" i="2"/>
  <c r="AF1095" i="2"/>
  <c r="AH1095" i="2"/>
  <c r="AJ1095" i="2"/>
  <c r="AK1095" i="2"/>
  <c r="AM1095" i="2"/>
  <c r="AO1095" i="2"/>
  <c r="AP1095" i="2"/>
  <c r="AR1095" i="2"/>
  <c r="AT1095" i="2"/>
  <c r="AW1095" i="2"/>
  <c r="AX1095" i="2"/>
  <c r="AY1095" i="2"/>
  <c r="AZ1095" i="2"/>
  <c r="BA1095" i="2"/>
  <c r="X1180" i="2"/>
  <c r="Y1180" i="2"/>
  <c r="Z1180" i="2"/>
  <c r="AA1180" i="2"/>
  <c r="AB1180" i="2"/>
  <c r="AC1180" i="2"/>
  <c r="AE1180" i="2"/>
  <c r="AF1180" i="2"/>
  <c r="AH1180" i="2"/>
  <c r="AJ1180" i="2"/>
  <c r="AK1180" i="2"/>
  <c r="AM1180" i="2"/>
  <c r="AO1180" i="2"/>
  <c r="AP1180" i="2"/>
  <c r="AR1180" i="2"/>
  <c r="AT1180" i="2"/>
  <c r="AU1180" i="2"/>
  <c r="AW1180" i="2"/>
  <c r="AX1180" i="2"/>
  <c r="AY1180" i="2"/>
  <c r="AZ1180" i="2"/>
  <c r="BA1180" i="2"/>
  <c r="X928" i="2"/>
  <c r="Y928" i="2"/>
  <c r="Z928" i="2"/>
  <c r="AA928" i="2"/>
  <c r="AB928" i="2"/>
  <c r="AC928" i="2"/>
  <c r="AE928" i="2"/>
  <c r="AF928" i="2"/>
  <c r="AH928" i="2"/>
  <c r="AJ928" i="2"/>
  <c r="AK928" i="2"/>
  <c r="AM928" i="2"/>
  <c r="AO928" i="2"/>
  <c r="AP928" i="2"/>
  <c r="AR928" i="2"/>
  <c r="AT928" i="2"/>
  <c r="AW928" i="2"/>
  <c r="AX928" i="2"/>
  <c r="AY928" i="2"/>
  <c r="AZ928" i="2"/>
  <c r="BA928" i="2"/>
  <c r="X1028" i="2"/>
  <c r="Y1028" i="2"/>
  <c r="Z1028" i="2"/>
  <c r="AA1028" i="2"/>
  <c r="AB1028" i="2"/>
  <c r="AC1028" i="2"/>
  <c r="AE1028" i="2"/>
  <c r="AF1028" i="2"/>
  <c r="AH1028" i="2"/>
  <c r="AJ1028" i="2"/>
  <c r="AM1028" i="2"/>
  <c r="AO1028" i="2"/>
  <c r="AP1028" i="2"/>
  <c r="AR1028" i="2"/>
  <c r="AT1028" i="2"/>
  <c r="AU1028" i="2"/>
  <c r="AW1028" i="2"/>
  <c r="AX1028" i="2"/>
  <c r="AY1028" i="2"/>
  <c r="AZ1028" i="2"/>
  <c r="BA1028" i="2"/>
  <c r="X1776" i="2"/>
  <c r="Y1776" i="2"/>
  <c r="Z1776" i="2"/>
  <c r="AA1776" i="2"/>
  <c r="AB1776" i="2"/>
  <c r="AC1776" i="2"/>
  <c r="AE1776" i="2"/>
  <c r="AF1776" i="2"/>
  <c r="AH1776" i="2"/>
  <c r="AJ1776" i="2"/>
  <c r="AK1776" i="2"/>
  <c r="AM1776" i="2"/>
  <c r="AO1776" i="2"/>
  <c r="AP1776" i="2"/>
  <c r="AR1776" i="2"/>
  <c r="AT1776" i="2"/>
  <c r="AU1776" i="2"/>
  <c r="AW1776" i="2"/>
  <c r="AX1776" i="2"/>
  <c r="AY1776" i="2"/>
  <c r="AZ1776" i="2"/>
  <c r="BA1776" i="2"/>
  <c r="X1859" i="2"/>
  <c r="Y1859" i="2"/>
  <c r="Z1859" i="2"/>
  <c r="AA1859" i="2"/>
  <c r="AB1859" i="2"/>
  <c r="AC1859" i="2"/>
  <c r="AE1859" i="2"/>
  <c r="AF1859" i="2"/>
  <c r="AH1859" i="2"/>
  <c r="AJ1859" i="2"/>
  <c r="AM1859" i="2"/>
  <c r="AO1859" i="2"/>
  <c r="AP1859" i="2"/>
  <c r="AR1859" i="2"/>
  <c r="AT1859" i="2"/>
  <c r="AU1859" i="2"/>
  <c r="AW1859" i="2"/>
  <c r="AX1859" i="2"/>
  <c r="AY1859" i="2"/>
  <c r="AZ1859" i="2"/>
  <c r="BA1859" i="2"/>
  <c r="X1878" i="2"/>
  <c r="Y1878" i="2"/>
  <c r="Z1878" i="2"/>
  <c r="AA1878" i="2"/>
  <c r="AB1878" i="2"/>
  <c r="AC1878" i="2"/>
  <c r="AE1878" i="2"/>
  <c r="AF1878" i="2"/>
  <c r="AH1878" i="2"/>
  <c r="AJ1878" i="2"/>
  <c r="AK1878" i="2"/>
  <c r="AM1878" i="2"/>
  <c r="AO1878" i="2"/>
  <c r="AP1878" i="2"/>
  <c r="AR1878" i="2"/>
  <c r="AT1878" i="2"/>
  <c r="AW1878" i="2"/>
  <c r="AX1878" i="2"/>
  <c r="AY1878" i="2"/>
  <c r="AZ1878" i="2"/>
  <c r="BA1878" i="2"/>
  <c r="X239" i="2"/>
  <c r="Y239" i="2"/>
  <c r="Z239" i="2"/>
  <c r="AA239" i="2"/>
  <c r="AB239" i="2"/>
  <c r="AC239" i="2"/>
  <c r="AE239" i="2"/>
  <c r="AF239" i="2"/>
  <c r="AH239" i="2"/>
  <c r="AJ239" i="2"/>
  <c r="AM239" i="2"/>
  <c r="AO239" i="2"/>
  <c r="AP239" i="2"/>
  <c r="AR239" i="2"/>
  <c r="AT239" i="2"/>
  <c r="AU239" i="2"/>
  <c r="AW239" i="2"/>
  <c r="AX239" i="2"/>
  <c r="AY239" i="2"/>
  <c r="AZ239" i="2"/>
  <c r="BA239" i="2"/>
  <c r="X2119" i="2"/>
  <c r="Y2119" i="2"/>
  <c r="Z2119" i="2"/>
  <c r="AA2119" i="2"/>
  <c r="AB2119" i="2"/>
  <c r="AC2119" i="2"/>
  <c r="AE2119" i="2"/>
  <c r="AF2119" i="2"/>
  <c r="AH2119" i="2"/>
  <c r="AJ2119" i="2"/>
  <c r="AK2119" i="2"/>
  <c r="AM2119" i="2"/>
  <c r="AO2119" i="2"/>
  <c r="AP2119" i="2"/>
  <c r="AR2119" i="2"/>
  <c r="AT2119" i="2"/>
  <c r="AU2119" i="2"/>
  <c r="AW2119" i="2"/>
  <c r="AX2119" i="2"/>
  <c r="AY2119" i="2"/>
  <c r="AZ2119" i="2"/>
  <c r="BA2119" i="2"/>
  <c r="X1457" i="2"/>
  <c r="Y1457" i="2"/>
  <c r="Z1457" i="2"/>
  <c r="AA1457" i="2"/>
  <c r="AB1457" i="2"/>
  <c r="AC1457" i="2"/>
  <c r="AE1457" i="2"/>
  <c r="AF1457" i="2"/>
  <c r="AH1457" i="2"/>
  <c r="AJ1457" i="2"/>
  <c r="AK1457" i="2"/>
  <c r="AM1457" i="2"/>
  <c r="AO1457" i="2"/>
  <c r="AP1457" i="2"/>
  <c r="AR1457" i="2"/>
  <c r="AT1457" i="2"/>
  <c r="AU1457" i="2"/>
  <c r="AW1457" i="2"/>
  <c r="AX1457" i="2"/>
  <c r="AY1457" i="2"/>
  <c r="AZ1457" i="2"/>
  <c r="BA1457" i="2"/>
  <c r="X1383" i="2"/>
  <c r="Y1383" i="2"/>
  <c r="Z1383" i="2"/>
  <c r="AA1383" i="2"/>
  <c r="AB1383" i="2"/>
  <c r="AC1383" i="2"/>
  <c r="AE1383" i="2"/>
  <c r="AF1383" i="2"/>
  <c r="AH1383" i="2"/>
  <c r="AJ1383" i="2"/>
  <c r="AK1383" i="2"/>
  <c r="AM1383" i="2"/>
  <c r="AO1383" i="2"/>
  <c r="AP1383" i="2"/>
  <c r="AR1383" i="2"/>
  <c r="AT1383" i="2"/>
  <c r="AU1383" i="2"/>
  <c r="AW1383" i="2"/>
  <c r="AX1383" i="2"/>
  <c r="AY1383" i="2"/>
  <c r="AZ1383" i="2"/>
  <c r="BA1383" i="2"/>
  <c r="X1659" i="2"/>
  <c r="Y1659" i="2"/>
  <c r="Z1659" i="2"/>
  <c r="AA1659" i="2"/>
  <c r="AB1659" i="2"/>
  <c r="AC1659" i="2"/>
  <c r="AE1659" i="2"/>
  <c r="AF1659" i="2"/>
  <c r="AH1659" i="2"/>
  <c r="AJ1659" i="2"/>
  <c r="AK1659" i="2"/>
  <c r="AM1659" i="2"/>
  <c r="AO1659" i="2"/>
  <c r="AP1659" i="2"/>
  <c r="AR1659" i="2"/>
  <c r="AT1659" i="2"/>
  <c r="AU1659" i="2"/>
  <c r="AW1659" i="2"/>
  <c r="AX1659" i="2"/>
  <c r="AY1659" i="2"/>
  <c r="AZ1659" i="2"/>
  <c r="BA1659" i="2"/>
  <c r="X2001" i="2"/>
  <c r="Y2001" i="2"/>
  <c r="Z2001" i="2"/>
  <c r="AA2001" i="2"/>
  <c r="AB2001" i="2"/>
  <c r="AC2001" i="2"/>
  <c r="AE2001" i="2"/>
  <c r="AF2001" i="2"/>
  <c r="AH2001" i="2"/>
  <c r="AJ2001" i="2"/>
  <c r="AK2001" i="2"/>
  <c r="AM2001" i="2"/>
  <c r="AO2001" i="2"/>
  <c r="AP2001" i="2"/>
  <c r="AR2001" i="2"/>
  <c r="AT2001" i="2"/>
  <c r="AU2001" i="2"/>
  <c r="AW2001" i="2"/>
  <c r="AX2001" i="2"/>
  <c r="AY2001" i="2"/>
  <c r="AZ2001" i="2"/>
  <c r="BA2001" i="2"/>
  <c r="X1941" i="2"/>
  <c r="Y1941" i="2"/>
  <c r="Z1941" i="2"/>
  <c r="AA1941" i="2"/>
  <c r="AB1941" i="2"/>
  <c r="AC1941" i="2"/>
  <c r="AE1941" i="2"/>
  <c r="AF1941" i="2"/>
  <c r="AH1941" i="2"/>
  <c r="AJ1941" i="2"/>
  <c r="AK1941" i="2"/>
  <c r="AM1941" i="2"/>
  <c r="AO1941" i="2"/>
  <c r="AP1941" i="2"/>
  <c r="AR1941" i="2"/>
  <c r="AT1941" i="2"/>
  <c r="AU1941" i="2"/>
  <c r="AW1941" i="2"/>
  <c r="AX1941" i="2"/>
  <c r="AY1941" i="2"/>
  <c r="AZ1941" i="2"/>
  <c r="BA1941" i="2"/>
  <c r="X2187" i="2"/>
  <c r="Y2187" i="2"/>
  <c r="Z2187" i="2"/>
  <c r="AA2187" i="2"/>
  <c r="AB2187" i="2"/>
  <c r="AC2187" i="2"/>
  <c r="AE2187" i="2"/>
  <c r="AF2187" i="2"/>
  <c r="AH2187" i="2"/>
  <c r="AJ2187" i="2"/>
  <c r="AK2187" i="2"/>
  <c r="AM2187" i="2"/>
  <c r="AO2187" i="2"/>
  <c r="AP2187" i="2"/>
  <c r="AR2187" i="2"/>
  <c r="AT2187" i="2"/>
  <c r="AU2187" i="2"/>
  <c r="AW2187" i="2"/>
  <c r="AX2187" i="2"/>
  <c r="AY2187" i="2"/>
  <c r="AZ2187" i="2"/>
  <c r="BA2187" i="2"/>
  <c r="X2099" i="2"/>
  <c r="Y2099" i="2"/>
  <c r="Z2099" i="2"/>
  <c r="AA2099" i="2"/>
  <c r="AB2099" i="2"/>
  <c r="AC2099" i="2"/>
  <c r="AE2099" i="2"/>
  <c r="AF2099" i="2"/>
  <c r="AH2099" i="2"/>
  <c r="AJ2099" i="2"/>
  <c r="AK2099" i="2"/>
  <c r="AM2099" i="2"/>
  <c r="AO2099" i="2"/>
  <c r="AP2099" i="2"/>
  <c r="AR2099" i="2"/>
  <c r="AT2099" i="2"/>
  <c r="AU2099" i="2"/>
  <c r="AW2099" i="2"/>
  <c r="AX2099" i="2"/>
  <c r="AY2099" i="2"/>
  <c r="AZ2099" i="2"/>
  <c r="BA2099" i="2"/>
  <c r="X2267" i="2"/>
  <c r="Y2267" i="2"/>
  <c r="Z2267" i="2"/>
  <c r="AA2267" i="2"/>
  <c r="AB2267" i="2"/>
  <c r="AC2267" i="2"/>
  <c r="AE2267" i="2"/>
  <c r="AF2267" i="2"/>
  <c r="AH2267" i="2"/>
  <c r="AJ2267" i="2"/>
  <c r="AK2267" i="2"/>
  <c r="AM2267" i="2"/>
  <c r="AO2267" i="2"/>
  <c r="AP2267" i="2"/>
  <c r="AR2267" i="2"/>
  <c r="AT2267" i="2"/>
  <c r="AU2267" i="2"/>
  <c r="AW2267" i="2"/>
  <c r="AX2267" i="2"/>
  <c r="AY2267" i="2"/>
  <c r="AZ2267" i="2"/>
  <c r="BA2267" i="2"/>
  <c r="X1894" i="2"/>
  <c r="Y1894" i="2"/>
  <c r="Z1894" i="2"/>
  <c r="AA1894" i="2"/>
  <c r="AB1894" i="2"/>
  <c r="AC1894" i="2"/>
  <c r="AE1894" i="2"/>
  <c r="AF1894" i="2"/>
  <c r="AH1894" i="2"/>
  <c r="AJ1894" i="2"/>
  <c r="AK1894" i="2"/>
  <c r="AM1894" i="2"/>
  <c r="AO1894" i="2"/>
  <c r="AP1894" i="2"/>
  <c r="AR1894" i="2"/>
  <c r="AT1894" i="2"/>
  <c r="AU1894" i="2"/>
  <c r="AW1894" i="2"/>
  <c r="AX1894" i="2"/>
  <c r="AY1894" i="2"/>
  <c r="AZ1894" i="2"/>
  <c r="BA1894" i="2"/>
  <c r="X1190" i="2"/>
  <c r="Y1190" i="2"/>
  <c r="Z1190" i="2"/>
  <c r="AA1190" i="2"/>
  <c r="AB1190" i="2"/>
  <c r="AC1190" i="2"/>
  <c r="AE1190" i="2"/>
  <c r="AF1190" i="2"/>
  <c r="AH1190" i="2"/>
  <c r="AJ1190" i="2"/>
  <c r="AK1190" i="2"/>
  <c r="AM1190" i="2"/>
  <c r="AO1190" i="2"/>
  <c r="AP1190" i="2"/>
  <c r="AR1190" i="2"/>
  <c r="AT1190" i="2"/>
  <c r="AU1190" i="2"/>
  <c r="AW1190" i="2"/>
  <c r="AX1190" i="2"/>
  <c r="AY1190" i="2"/>
  <c r="AZ1190" i="2"/>
  <c r="BA1190" i="2"/>
  <c r="X1711" i="2"/>
  <c r="Y1711" i="2"/>
  <c r="Z1711" i="2"/>
  <c r="AA1711" i="2"/>
  <c r="AB1711" i="2"/>
  <c r="AC1711" i="2"/>
  <c r="AE1711" i="2"/>
  <c r="AF1711" i="2"/>
  <c r="AH1711" i="2"/>
  <c r="AJ1711" i="2"/>
  <c r="AM1711" i="2"/>
  <c r="AO1711" i="2"/>
  <c r="AP1711" i="2"/>
  <c r="AR1711" i="2"/>
  <c r="AT1711" i="2"/>
  <c r="AU1711" i="2"/>
  <c r="AW1711" i="2"/>
  <c r="AX1711" i="2"/>
  <c r="AY1711" i="2"/>
  <c r="AZ1711" i="2"/>
  <c r="BA1711" i="2"/>
  <c r="X2158" i="2"/>
  <c r="Y2158" i="2"/>
  <c r="Z2158" i="2"/>
  <c r="AA2158" i="2"/>
  <c r="AB2158" i="2"/>
  <c r="AC2158" i="2"/>
  <c r="AE2158" i="2"/>
  <c r="AF2158" i="2"/>
  <c r="AH2158" i="2"/>
  <c r="AJ2158" i="2"/>
  <c r="AK2158" i="2"/>
  <c r="AM2158" i="2"/>
  <c r="AO2158" i="2"/>
  <c r="AP2158" i="2"/>
  <c r="AR2158" i="2"/>
  <c r="AT2158" i="2"/>
  <c r="AU2158" i="2"/>
  <c r="AW2158" i="2"/>
  <c r="AX2158" i="2"/>
  <c r="AY2158" i="2"/>
  <c r="AZ2158" i="2"/>
  <c r="BA2158" i="2"/>
  <c r="X1017" i="2"/>
  <c r="Y1017" i="2"/>
  <c r="Z1017" i="2"/>
  <c r="AA1017" i="2"/>
  <c r="AB1017" i="2"/>
  <c r="AC1017" i="2"/>
  <c r="AE1017" i="2"/>
  <c r="AF1017" i="2"/>
  <c r="AH1017" i="2"/>
  <c r="AJ1017" i="2"/>
  <c r="AM1017" i="2"/>
  <c r="AO1017" i="2"/>
  <c r="AP1017" i="2"/>
  <c r="AR1017" i="2"/>
  <c r="AT1017" i="2"/>
  <c r="AU1017" i="2"/>
  <c r="AW1017" i="2"/>
  <c r="AX1017" i="2"/>
  <c r="AY1017" i="2"/>
  <c r="AZ1017" i="2"/>
  <c r="BA1017" i="2"/>
  <c r="X1883" i="2"/>
  <c r="Y1883" i="2"/>
  <c r="Z1883" i="2"/>
  <c r="AA1883" i="2"/>
  <c r="AB1883" i="2"/>
  <c r="AC1883" i="2"/>
  <c r="AE1883" i="2"/>
  <c r="AF1883" i="2"/>
  <c r="AH1883" i="2"/>
  <c r="AJ1883" i="2"/>
  <c r="AK1883" i="2"/>
  <c r="AM1883" i="2"/>
  <c r="AO1883" i="2"/>
  <c r="AP1883" i="2"/>
  <c r="AR1883" i="2"/>
  <c r="AT1883" i="2"/>
  <c r="AU1883" i="2"/>
  <c r="AW1883" i="2"/>
  <c r="AX1883" i="2"/>
  <c r="AY1883" i="2"/>
  <c r="AZ1883" i="2"/>
  <c r="BA1883" i="2"/>
  <c r="X614" i="2"/>
  <c r="Y614" i="2"/>
  <c r="Z614" i="2"/>
  <c r="AA614" i="2"/>
  <c r="AB614" i="2"/>
  <c r="AC614" i="2"/>
  <c r="AE614" i="2"/>
  <c r="AF614" i="2"/>
  <c r="AH614" i="2"/>
  <c r="AJ614" i="2"/>
  <c r="AK614" i="2"/>
  <c r="AM614" i="2"/>
  <c r="AO614" i="2"/>
  <c r="AP614" i="2"/>
  <c r="AR614" i="2"/>
  <c r="AT614" i="2"/>
  <c r="AU614" i="2"/>
  <c r="AW614" i="2"/>
  <c r="AX614" i="2"/>
  <c r="AY614" i="2"/>
  <c r="AZ614" i="2"/>
  <c r="BA614" i="2"/>
  <c r="X1290" i="2"/>
  <c r="Y1290" i="2"/>
  <c r="Z1290" i="2"/>
  <c r="AA1290" i="2"/>
  <c r="AB1290" i="2"/>
  <c r="AC1290" i="2"/>
  <c r="AE1290" i="2"/>
  <c r="AF1290" i="2"/>
  <c r="AH1290" i="2"/>
  <c r="AJ1290" i="2"/>
  <c r="AK1290" i="2"/>
  <c r="AM1290" i="2"/>
  <c r="AO1290" i="2"/>
  <c r="AP1290" i="2"/>
  <c r="AR1290" i="2"/>
  <c r="AT1290" i="2"/>
  <c r="AU1290" i="2"/>
  <c r="AW1290" i="2"/>
  <c r="AX1290" i="2"/>
  <c r="AY1290" i="2"/>
  <c r="AZ1290" i="2"/>
  <c r="BA1290" i="2"/>
  <c r="X1024" i="2"/>
  <c r="Y1024" i="2"/>
  <c r="Z1024" i="2"/>
  <c r="AA1024" i="2"/>
  <c r="AB1024" i="2"/>
  <c r="AC1024" i="2"/>
  <c r="AE1024" i="2"/>
  <c r="AF1024" i="2"/>
  <c r="AH1024" i="2"/>
  <c r="AJ1024" i="2"/>
  <c r="AK1024" i="2"/>
  <c r="AM1024" i="2"/>
  <c r="AO1024" i="2"/>
  <c r="AP1024" i="2"/>
  <c r="AR1024" i="2"/>
  <c r="AT1024" i="2"/>
  <c r="AU1024" i="2"/>
  <c r="AW1024" i="2"/>
  <c r="AX1024" i="2"/>
  <c r="AY1024" i="2"/>
  <c r="AZ1024" i="2"/>
  <c r="BA1024" i="2"/>
  <c r="X1390" i="2"/>
  <c r="Y1390" i="2"/>
  <c r="Z1390" i="2"/>
  <c r="AA1390" i="2"/>
  <c r="AB1390" i="2"/>
  <c r="AC1390" i="2"/>
  <c r="AE1390" i="2"/>
  <c r="AF1390" i="2"/>
  <c r="AH1390" i="2"/>
  <c r="AJ1390" i="2"/>
  <c r="AK1390" i="2"/>
  <c r="AM1390" i="2"/>
  <c r="AO1390" i="2"/>
  <c r="AP1390" i="2"/>
  <c r="AR1390" i="2"/>
  <c r="AT1390" i="2"/>
  <c r="AU1390" i="2"/>
  <c r="AW1390" i="2"/>
  <c r="AX1390" i="2"/>
  <c r="AY1390" i="2"/>
  <c r="AZ1390" i="2"/>
  <c r="BA1390" i="2"/>
  <c r="X1534" i="2"/>
  <c r="Y1534" i="2"/>
  <c r="Z1534" i="2"/>
  <c r="AA1534" i="2"/>
  <c r="AB1534" i="2"/>
  <c r="AC1534" i="2"/>
  <c r="AE1534" i="2"/>
  <c r="AF1534" i="2"/>
  <c r="AH1534" i="2"/>
  <c r="AJ1534" i="2"/>
  <c r="AK1534" i="2"/>
  <c r="AM1534" i="2"/>
  <c r="AO1534" i="2"/>
  <c r="AP1534" i="2"/>
  <c r="AR1534" i="2"/>
  <c r="AT1534" i="2"/>
  <c r="AU1534" i="2"/>
  <c r="AW1534" i="2"/>
  <c r="AX1534" i="2"/>
  <c r="AY1534" i="2"/>
  <c r="AZ1534" i="2"/>
  <c r="BA1534" i="2"/>
  <c r="X2102" i="2"/>
  <c r="Y2102" i="2"/>
  <c r="Z2102" i="2"/>
  <c r="AA2102" i="2"/>
  <c r="AB2102" i="2"/>
  <c r="AC2102" i="2"/>
  <c r="AE2102" i="2"/>
  <c r="AF2102" i="2"/>
  <c r="AH2102" i="2"/>
  <c r="AJ2102" i="2"/>
  <c r="AK2102" i="2"/>
  <c r="AM2102" i="2"/>
  <c r="AO2102" i="2"/>
  <c r="AP2102" i="2"/>
  <c r="AR2102" i="2"/>
  <c r="AT2102" i="2"/>
  <c r="AU2102" i="2"/>
  <c r="AW2102" i="2"/>
  <c r="AX2102" i="2"/>
  <c r="AY2102" i="2"/>
  <c r="AZ2102" i="2"/>
  <c r="BA2102" i="2"/>
  <c r="X1877" i="2"/>
  <c r="Y1877" i="2"/>
  <c r="Z1877" i="2"/>
  <c r="AA1877" i="2"/>
  <c r="AB1877" i="2"/>
  <c r="AC1877" i="2"/>
  <c r="AE1877" i="2"/>
  <c r="AF1877" i="2"/>
  <c r="AH1877" i="2"/>
  <c r="AJ1877" i="2"/>
  <c r="AM1877" i="2"/>
  <c r="AO1877" i="2"/>
  <c r="AP1877" i="2"/>
  <c r="AR1877" i="2"/>
  <c r="AT1877" i="2"/>
  <c r="AU1877" i="2"/>
  <c r="AW1877" i="2"/>
  <c r="AX1877" i="2"/>
  <c r="AY1877" i="2"/>
  <c r="AZ1877" i="2"/>
  <c r="BA1877" i="2"/>
  <c r="X1519" i="2"/>
  <c r="Y1519" i="2"/>
  <c r="Z1519" i="2"/>
  <c r="AA1519" i="2"/>
  <c r="AB1519" i="2"/>
  <c r="AC1519" i="2"/>
  <c r="AE1519" i="2"/>
  <c r="AF1519" i="2"/>
  <c r="AH1519" i="2"/>
  <c r="AJ1519" i="2"/>
  <c r="AK1519" i="2"/>
  <c r="AM1519" i="2"/>
  <c r="AO1519" i="2"/>
  <c r="AP1519" i="2"/>
  <c r="AR1519" i="2"/>
  <c r="AT1519" i="2"/>
  <c r="AU1519" i="2"/>
  <c r="AW1519" i="2"/>
  <c r="AX1519" i="2"/>
  <c r="AY1519" i="2"/>
  <c r="AZ1519" i="2"/>
  <c r="BA1519" i="2"/>
  <c r="X209" i="2"/>
  <c r="Y209" i="2"/>
  <c r="Z209" i="2"/>
  <c r="AA209" i="2"/>
  <c r="AB209" i="2"/>
  <c r="AC209" i="2"/>
  <c r="AE209" i="2"/>
  <c r="AF209" i="2"/>
  <c r="AH209" i="2"/>
  <c r="AJ209" i="2"/>
  <c r="AK209" i="2"/>
  <c r="AM209" i="2"/>
  <c r="AO209" i="2"/>
  <c r="AP209" i="2"/>
  <c r="AR209" i="2"/>
  <c r="AT209" i="2"/>
  <c r="AU209" i="2"/>
  <c r="AW209" i="2"/>
  <c r="AX209" i="2"/>
  <c r="AY209" i="2"/>
  <c r="AZ209" i="2"/>
  <c r="BA209" i="2"/>
  <c r="X501" i="2"/>
  <c r="Y501" i="2"/>
  <c r="Z501" i="2"/>
  <c r="AA501" i="2"/>
  <c r="AB501" i="2"/>
  <c r="AC501" i="2"/>
  <c r="AE501" i="2"/>
  <c r="AF501" i="2"/>
  <c r="AH501" i="2"/>
  <c r="AJ501" i="2"/>
  <c r="AK501" i="2"/>
  <c r="AM501" i="2"/>
  <c r="AO501" i="2"/>
  <c r="AP501" i="2"/>
  <c r="AR501" i="2"/>
  <c r="AT501" i="2"/>
  <c r="AU501" i="2"/>
  <c r="AW501" i="2"/>
  <c r="AX501" i="2"/>
  <c r="AY501" i="2"/>
  <c r="AZ501" i="2"/>
  <c r="BA501" i="2"/>
  <c r="X1350" i="2"/>
  <c r="Y1350" i="2"/>
  <c r="Z1350" i="2"/>
  <c r="AA1350" i="2"/>
  <c r="AB1350" i="2"/>
  <c r="AC1350" i="2"/>
  <c r="AE1350" i="2"/>
  <c r="AF1350" i="2"/>
  <c r="AH1350" i="2"/>
  <c r="AJ1350" i="2"/>
  <c r="AK1350" i="2"/>
  <c r="AM1350" i="2"/>
  <c r="AO1350" i="2"/>
  <c r="AP1350" i="2"/>
  <c r="AR1350" i="2"/>
  <c r="AT1350" i="2"/>
  <c r="AU1350" i="2"/>
  <c r="AW1350" i="2"/>
  <c r="AX1350" i="2"/>
  <c r="AY1350" i="2"/>
  <c r="AZ1350" i="2"/>
  <c r="BA1350" i="2"/>
  <c r="X1098" i="2"/>
  <c r="Y1098" i="2"/>
  <c r="Z1098" i="2"/>
  <c r="AA1098" i="2"/>
  <c r="AB1098" i="2"/>
  <c r="AC1098" i="2"/>
  <c r="AE1098" i="2"/>
  <c r="AF1098" i="2"/>
  <c r="AH1098" i="2"/>
  <c r="AJ1098" i="2"/>
  <c r="AK1098" i="2"/>
  <c r="AM1098" i="2"/>
  <c r="AO1098" i="2"/>
  <c r="AP1098" i="2"/>
  <c r="AR1098" i="2"/>
  <c r="AT1098" i="2"/>
  <c r="AU1098" i="2"/>
  <c r="AW1098" i="2"/>
  <c r="AX1098" i="2"/>
  <c r="AY1098" i="2"/>
  <c r="AZ1098" i="2"/>
  <c r="BA1098" i="2"/>
  <c r="X1893" i="2"/>
  <c r="Y1893" i="2"/>
  <c r="Z1893" i="2"/>
  <c r="AA1893" i="2"/>
  <c r="AB1893" i="2"/>
  <c r="AC1893" i="2"/>
  <c r="AE1893" i="2"/>
  <c r="AF1893" i="2"/>
  <c r="AH1893" i="2"/>
  <c r="AJ1893" i="2"/>
  <c r="AK1893" i="2"/>
  <c r="AM1893" i="2"/>
  <c r="AO1893" i="2"/>
  <c r="AP1893" i="2"/>
  <c r="AR1893" i="2"/>
  <c r="AT1893" i="2"/>
  <c r="AU1893" i="2"/>
  <c r="AW1893" i="2"/>
  <c r="AX1893" i="2"/>
  <c r="AY1893" i="2"/>
  <c r="AZ1893" i="2"/>
  <c r="BA1893" i="2"/>
  <c r="X1854" i="2"/>
  <c r="Y1854" i="2"/>
  <c r="Z1854" i="2"/>
  <c r="AA1854" i="2"/>
  <c r="AB1854" i="2"/>
  <c r="AC1854" i="2"/>
  <c r="AE1854" i="2"/>
  <c r="AF1854" i="2"/>
  <c r="AH1854" i="2"/>
  <c r="AJ1854" i="2"/>
  <c r="AK1854" i="2"/>
  <c r="AM1854" i="2"/>
  <c r="AO1854" i="2"/>
  <c r="AP1854" i="2"/>
  <c r="AR1854" i="2"/>
  <c r="AT1854" i="2"/>
  <c r="AU1854" i="2"/>
  <c r="AW1854" i="2"/>
  <c r="AX1854" i="2"/>
  <c r="AY1854" i="2"/>
  <c r="AZ1854" i="2"/>
  <c r="BA1854" i="2"/>
  <c r="X702" i="2"/>
  <c r="Y702" i="2"/>
  <c r="Z702" i="2"/>
  <c r="AA702" i="2"/>
  <c r="AB702" i="2"/>
  <c r="AC702" i="2"/>
  <c r="AE702" i="2"/>
  <c r="AF702" i="2"/>
  <c r="AH702" i="2"/>
  <c r="AJ702" i="2"/>
  <c r="AK702" i="2"/>
  <c r="AM702" i="2"/>
  <c r="AO702" i="2"/>
  <c r="AP702" i="2"/>
  <c r="AR702" i="2"/>
  <c r="AT702" i="2"/>
  <c r="AU702" i="2"/>
  <c r="AW702" i="2"/>
  <c r="AX702" i="2"/>
  <c r="AY702" i="2"/>
  <c r="AZ702" i="2"/>
  <c r="BA702" i="2"/>
  <c r="X982" i="2"/>
  <c r="Y982" i="2"/>
  <c r="Z982" i="2"/>
  <c r="AA982" i="2"/>
  <c r="AB982" i="2"/>
  <c r="AC982" i="2"/>
  <c r="AE982" i="2"/>
  <c r="AF982" i="2"/>
  <c r="AH982" i="2"/>
  <c r="AJ982" i="2"/>
  <c r="AK982" i="2"/>
  <c r="AM982" i="2"/>
  <c r="AO982" i="2"/>
  <c r="AP982" i="2"/>
  <c r="AR982" i="2"/>
  <c r="AT982" i="2"/>
  <c r="AU982" i="2"/>
  <c r="AW982" i="2"/>
  <c r="AX982" i="2"/>
  <c r="AY982" i="2"/>
  <c r="AZ982" i="2"/>
  <c r="BA982" i="2"/>
  <c r="X19" i="2"/>
  <c r="Y19" i="2"/>
  <c r="Z19" i="2"/>
  <c r="AA19" i="2"/>
  <c r="AB19" i="2"/>
  <c r="AC19" i="2"/>
  <c r="AE19" i="2"/>
  <c r="AF19" i="2"/>
  <c r="AH19" i="2"/>
  <c r="AJ19" i="2"/>
  <c r="AM19" i="2"/>
  <c r="AO19" i="2"/>
  <c r="AP19" i="2"/>
  <c r="AR19" i="2"/>
  <c r="AT19" i="2"/>
  <c r="AU19" i="2"/>
  <c r="AW19" i="2"/>
  <c r="AX19" i="2"/>
  <c r="AY19" i="2"/>
  <c r="AZ19" i="2"/>
  <c r="BA19" i="2"/>
  <c r="X1079" i="2"/>
  <c r="Y1079" i="2"/>
  <c r="Z1079" i="2"/>
  <c r="AA1079" i="2"/>
  <c r="AB1079" i="2"/>
  <c r="AC1079" i="2"/>
  <c r="AE1079" i="2"/>
  <c r="AF1079" i="2"/>
  <c r="AH1079" i="2"/>
  <c r="AJ1079" i="2"/>
  <c r="AK1079" i="2"/>
  <c r="AM1079" i="2"/>
  <c r="AO1079" i="2"/>
  <c r="AP1079" i="2"/>
  <c r="AR1079" i="2"/>
  <c r="AT1079" i="2"/>
  <c r="AU1079" i="2"/>
  <c r="AW1079" i="2"/>
  <c r="AX1079" i="2"/>
  <c r="AY1079" i="2"/>
  <c r="AZ1079" i="2"/>
  <c r="BA1079" i="2"/>
  <c r="X1459" i="2"/>
  <c r="Y1459" i="2"/>
  <c r="Z1459" i="2"/>
  <c r="AA1459" i="2"/>
  <c r="AB1459" i="2"/>
  <c r="AC1459" i="2"/>
  <c r="AE1459" i="2"/>
  <c r="AF1459" i="2"/>
  <c r="AH1459" i="2"/>
  <c r="AJ1459" i="2"/>
  <c r="AM1459" i="2"/>
  <c r="AO1459" i="2"/>
  <c r="AP1459" i="2"/>
  <c r="AR1459" i="2"/>
  <c r="AT1459" i="2"/>
  <c r="AU1459" i="2"/>
  <c r="AW1459" i="2"/>
  <c r="AX1459" i="2"/>
  <c r="AY1459" i="2"/>
  <c r="AZ1459" i="2"/>
  <c r="BA1459" i="2"/>
  <c r="X103" i="2"/>
  <c r="Y103" i="2"/>
  <c r="Z103" i="2"/>
  <c r="AA103" i="2"/>
  <c r="AB103" i="2"/>
  <c r="AC103" i="2"/>
  <c r="AE103" i="2"/>
  <c r="AF103" i="2"/>
  <c r="AH103" i="2"/>
  <c r="AJ103" i="2"/>
  <c r="AK103" i="2"/>
  <c r="AM103" i="2"/>
  <c r="AO103" i="2"/>
  <c r="AP103" i="2"/>
  <c r="AR103" i="2"/>
  <c r="AT103" i="2"/>
  <c r="AU103" i="2"/>
  <c r="AW103" i="2"/>
  <c r="AX103" i="2"/>
  <c r="AY103" i="2"/>
  <c r="AZ103" i="2"/>
  <c r="BA103" i="2"/>
  <c r="X20" i="2"/>
  <c r="Y20" i="2"/>
  <c r="Z20" i="2"/>
  <c r="AA20" i="2"/>
  <c r="AB20" i="2"/>
  <c r="AC20" i="2"/>
  <c r="AE20" i="2"/>
  <c r="AF20" i="2"/>
  <c r="AH20" i="2"/>
  <c r="AJ20" i="2"/>
  <c r="AK20" i="2"/>
  <c r="AM20" i="2"/>
  <c r="AO20" i="2"/>
  <c r="AP20" i="2"/>
  <c r="AR20" i="2"/>
  <c r="AT20" i="2"/>
  <c r="AU20" i="2"/>
  <c r="AW20" i="2"/>
  <c r="AX20" i="2"/>
  <c r="AY20" i="2"/>
  <c r="AZ20" i="2"/>
  <c r="BA20" i="2"/>
  <c r="X39" i="2"/>
  <c r="Y39" i="2"/>
  <c r="Z39" i="2"/>
  <c r="AA39" i="2"/>
  <c r="AB39" i="2"/>
  <c r="AC39" i="2"/>
  <c r="AE39" i="2"/>
  <c r="AF39" i="2"/>
  <c r="AH39" i="2"/>
  <c r="AJ39" i="2"/>
  <c r="AK39" i="2"/>
  <c r="AM39" i="2"/>
  <c r="AO39" i="2"/>
  <c r="AP39" i="2"/>
  <c r="AR39" i="2"/>
  <c r="AT39" i="2"/>
  <c r="AU39" i="2"/>
  <c r="AW39" i="2"/>
  <c r="AX39" i="2"/>
  <c r="AY39" i="2"/>
  <c r="AZ39" i="2"/>
  <c r="BA39" i="2"/>
  <c r="X659" i="2"/>
  <c r="Y659" i="2"/>
  <c r="Z659" i="2"/>
  <c r="AA659" i="2"/>
  <c r="AB659" i="2"/>
  <c r="AC659" i="2"/>
  <c r="AE659" i="2"/>
  <c r="AF659" i="2"/>
  <c r="AH659" i="2"/>
  <c r="AJ659" i="2"/>
  <c r="AK659" i="2"/>
  <c r="AM659" i="2"/>
  <c r="AO659" i="2"/>
  <c r="AP659" i="2"/>
  <c r="AR659" i="2"/>
  <c r="AT659" i="2"/>
  <c r="AU659" i="2"/>
  <c r="AW659" i="2"/>
  <c r="AX659" i="2"/>
  <c r="AY659" i="2"/>
  <c r="AZ659" i="2"/>
  <c r="BA659" i="2"/>
  <c r="X573" i="2"/>
  <c r="Y573" i="2"/>
  <c r="Z573" i="2"/>
  <c r="AA573" i="2"/>
  <c r="AB573" i="2"/>
  <c r="AC573" i="2"/>
  <c r="AE573" i="2"/>
  <c r="AF573" i="2"/>
  <c r="AH573" i="2"/>
  <c r="AJ573" i="2"/>
  <c r="AK573" i="2"/>
  <c r="AM573" i="2"/>
  <c r="AO573" i="2"/>
  <c r="AP573" i="2"/>
  <c r="AR573" i="2"/>
  <c r="AT573" i="2"/>
  <c r="AU573" i="2"/>
  <c r="AW573" i="2"/>
  <c r="AX573" i="2"/>
  <c r="AY573" i="2"/>
  <c r="AZ573" i="2"/>
  <c r="BA573" i="2"/>
  <c r="X1389" i="2"/>
  <c r="Y1389" i="2"/>
  <c r="Z1389" i="2"/>
  <c r="AA1389" i="2"/>
  <c r="AB1389" i="2"/>
  <c r="AC1389" i="2"/>
  <c r="AE1389" i="2"/>
  <c r="AF1389" i="2"/>
  <c r="AH1389" i="2"/>
  <c r="AJ1389" i="2"/>
  <c r="AK1389" i="2"/>
  <c r="AM1389" i="2"/>
  <c r="AO1389" i="2"/>
  <c r="AP1389" i="2"/>
  <c r="AR1389" i="2"/>
  <c r="AT1389" i="2"/>
  <c r="AU1389" i="2"/>
  <c r="AW1389" i="2"/>
  <c r="AX1389" i="2"/>
  <c r="AY1389" i="2"/>
  <c r="AZ1389" i="2"/>
  <c r="BA1389" i="2"/>
  <c r="X226" i="2"/>
  <c r="Y226" i="2"/>
  <c r="Z226" i="2"/>
  <c r="AA226" i="2"/>
  <c r="AB226" i="2"/>
  <c r="AC226" i="2"/>
  <c r="AE226" i="2"/>
  <c r="AF226" i="2"/>
  <c r="AH226" i="2"/>
  <c r="AJ226" i="2"/>
  <c r="AK226" i="2"/>
  <c r="AM226" i="2"/>
  <c r="AO226" i="2"/>
  <c r="AP226" i="2"/>
  <c r="AR226" i="2"/>
  <c r="AT226" i="2"/>
  <c r="AU226" i="2"/>
  <c r="AW226" i="2"/>
  <c r="AX226" i="2"/>
  <c r="AY226" i="2"/>
  <c r="AZ226" i="2"/>
  <c r="BA226" i="2"/>
  <c r="X1007" i="2"/>
  <c r="Y1007" i="2"/>
  <c r="Z1007" i="2"/>
  <c r="AA1007" i="2"/>
  <c r="AB1007" i="2"/>
  <c r="AC1007" i="2"/>
  <c r="AE1007" i="2"/>
  <c r="AF1007" i="2"/>
  <c r="AH1007" i="2"/>
  <c r="AJ1007" i="2"/>
  <c r="AK1007" i="2"/>
  <c r="AM1007" i="2"/>
  <c r="AO1007" i="2"/>
  <c r="AP1007" i="2"/>
  <c r="AR1007" i="2"/>
  <c r="AT1007" i="2"/>
  <c r="AU1007" i="2"/>
  <c r="AW1007" i="2"/>
  <c r="AX1007" i="2"/>
  <c r="AY1007" i="2"/>
  <c r="AZ1007" i="2"/>
  <c r="BA1007" i="2"/>
  <c r="X1400" i="2"/>
  <c r="Y1400" i="2"/>
  <c r="Z1400" i="2"/>
  <c r="AA1400" i="2"/>
  <c r="AB1400" i="2"/>
  <c r="AC1400" i="2"/>
  <c r="AE1400" i="2"/>
  <c r="AF1400" i="2"/>
  <c r="AH1400" i="2"/>
  <c r="AJ1400" i="2"/>
  <c r="AK1400" i="2"/>
  <c r="AM1400" i="2"/>
  <c r="AO1400" i="2"/>
  <c r="AP1400" i="2"/>
  <c r="AR1400" i="2"/>
  <c r="AT1400" i="2"/>
  <c r="AU1400" i="2"/>
  <c r="AW1400" i="2"/>
  <c r="AX1400" i="2"/>
  <c r="AY1400" i="2"/>
  <c r="AZ1400" i="2"/>
  <c r="BA1400" i="2"/>
  <c r="X1064" i="2"/>
  <c r="Y1064" i="2"/>
  <c r="Z1064" i="2"/>
  <c r="AA1064" i="2"/>
  <c r="AB1064" i="2"/>
  <c r="AC1064" i="2"/>
  <c r="AE1064" i="2"/>
  <c r="AF1064" i="2"/>
  <c r="AH1064" i="2"/>
  <c r="AJ1064" i="2"/>
  <c r="AK1064" i="2"/>
  <c r="AM1064" i="2"/>
  <c r="AO1064" i="2"/>
  <c r="AP1064" i="2"/>
  <c r="AR1064" i="2"/>
  <c r="AT1064" i="2"/>
  <c r="AU1064" i="2"/>
  <c r="AW1064" i="2"/>
  <c r="AX1064" i="2"/>
  <c r="AY1064" i="2"/>
  <c r="AZ1064" i="2"/>
  <c r="BA1064" i="2"/>
  <c r="X301" i="2"/>
  <c r="Y301" i="2"/>
  <c r="Z301" i="2"/>
  <c r="AA301" i="2"/>
  <c r="AB301" i="2"/>
  <c r="AC301" i="2"/>
  <c r="AE301" i="2"/>
  <c r="AF301" i="2"/>
  <c r="AH301" i="2"/>
  <c r="AJ301" i="2"/>
  <c r="AK301" i="2"/>
  <c r="AM301" i="2"/>
  <c r="AO301" i="2"/>
  <c r="AP301" i="2"/>
  <c r="AR301" i="2"/>
  <c r="AT301" i="2"/>
  <c r="AU301" i="2"/>
  <c r="AW301" i="2"/>
  <c r="AX301" i="2"/>
  <c r="AY301" i="2"/>
  <c r="AZ301" i="2"/>
  <c r="BA301" i="2"/>
  <c r="X148" i="2"/>
  <c r="Y148" i="2"/>
  <c r="Z148" i="2"/>
  <c r="AA148" i="2"/>
  <c r="AB148" i="2"/>
  <c r="AC148" i="2"/>
  <c r="AE148" i="2"/>
  <c r="AF148" i="2"/>
  <c r="AH148" i="2"/>
  <c r="AJ148" i="2"/>
  <c r="AK148" i="2"/>
  <c r="AM148" i="2"/>
  <c r="AO148" i="2"/>
  <c r="AP148" i="2"/>
  <c r="AR148" i="2"/>
  <c r="AT148" i="2"/>
  <c r="AU148" i="2"/>
  <c r="AW148" i="2"/>
  <c r="AX148" i="2"/>
  <c r="AY148" i="2"/>
  <c r="AZ148" i="2"/>
  <c r="BA148" i="2"/>
  <c r="X1471" i="2"/>
  <c r="Y1471" i="2"/>
  <c r="Z1471" i="2"/>
  <c r="AA1471" i="2"/>
  <c r="AB1471" i="2"/>
  <c r="AC1471" i="2"/>
  <c r="AE1471" i="2"/>
  <c r="AF1471" i="2"/>
  <c r="AH1471" i="2"/>
  <c r="AJ1471" i="2"/>
  <c r="AK1471" i="2"/>
  <c r="AM1471" i="2"/>
  <c r="AO1471" i="2"/>
  <c r="AP1471" i="2"/>
  <c r="AR1471" i="2"/>
  <c r="AT1471" i="2"/>
  <c r="AU1471" i="2"/>
  <c r="AW1471" i="2"/>
  <c r="AX1471" i="2"/>
  <c r="AY1471" i="2"/>
  <c r="AZ1471" i="2"/>
  <c r="BA1471" i="2"/>
  <c r="X1269" i="2"/>
  <c r="Y1269" i="2"/>
  <c r="Z1269" i="2"/>
  <c r="AA1269" i="2"/>
  <c r="AB1269" i="2"/>
  <c r="AC1269" i="2"/>
  <c r="AE1269" i="2"/>
  <c r="AF1269" i="2"/>
  <c r="AH1269" i="2"/>
  <c r="AJ1269" i="2"/>
  <c r="AK1269" i="2"/>
  <c r="AM1269" i="2"/>
  <c r="AO1269" i="2"/>
  <c r="AP1269" i="2"/>
  <c r="AR1269" i="2"/>
  <c r="AT1269" i="2"/>
  <c r="AU1269" i="2"/>
  <c r="AW1269" i="2"/>
  <c r="AX1269" i="2"/>
  <c r="AY1269" i="2"/>
  <c r="AZ1269" i="2"/>
  <c r="BA1269" i="2"/>
  <c r="X1833" i="2"/>
  <c r="Y1833" i="2"/>
  <c r="Z1833" i="2"/>
  <c r="AA1833" i="2"/>
  <c r="AB1833" i="2"/>
  <c r="AC1833" i="2"/>
  <c r="AE1833" i="2"/>
  <c r="AF1833" i="2"/>
  <c r="AH1833" i="2"/>
  <c r="AJ1833" i="2"/>
  <c r="AK1833" i="2"/>
  <c r="AM1833" i="2"/>
  <c r="AO1833" i="2"/>
  <c r="AP1833" i="2"/>
  <c r="AR1833" i="2"/>
  <c r="AT1833" i="2"/>
  <c r="AU1833" i="2"/>
  <c r="AW1833" i="2"/>
  <c r="AX1833" i="2"/>
  <c r="AY1833" i="2"/>
  <c r="AZ1833" i="2"/>
  <c r="BA1833" i="2"/>
  <c r="X2034" i="2"/>
  <c r="Y2034" i="2"/>
  <c r="Z2034" i="2"/>
  <c r="AA2034" i="2"/>
  <c r="AB2034" i="2"/>
  <c r="AC2034" i="2"/>
  <c r="AE2034" i="2"/>
  <c r="AF2034" i="2"/>
  <c r="AH2034" i="2"/>
  <c r="AJ2034" i="2"/>
  <c r="AK2034" i="2"/>
  <c r="AM2034" i="2"/>
  <c r="AO2034" i="2"/>
  <c r="AP2034" i="2"/>
  <c r="AR2034" i="2"/>
  <c r="AT2034" i="2"/>
  <c r="AU2034" i="2"/>
  <c r="AW2034" i="2"/>
  <c r="AX2034" i="2"/>
  <c r="AY2034" i="2"/>
  <c r="AZ2034" i="2"/>
  <c r="BA2034" i="2"/>
  <c r="X761" i="2"/>
  <c r="Y761" i="2"/>
  <c r="Z761" i="2"/>
  <c r="AA761" i="2"/>
  <c r="AB761" i="2"/>
  <c r="AC761" i="2"/>
  <c r="AE761" i="2"/>
  <c r="AF761" i="2"/>
  <c r="AH761" i="2"/>
  <c r="AJ761" i="2"/>
  <c r="AK761" i="2"/>
  <c r="AM761" i="2"/>
  <c r="AO761" i="2"/>
  <c r="AP761" i="2"/>
  <c r="AR761" i="2"/>
  <c r="AT761" i="2"/>
  <c r="AU761" i="2"/>
  <c r="AW761" i="2"/>
  <c r="AX761" i="2"/>
  <c r="AY761" i="2"/>
  <c r="AZ761" i="2"/>
  <c r="BA761" i="2"/>
  <c r="X1825" i="2"/>
  <c r="Y1825" i="2"/>
  <c r="Z1825" i="2"/>
  <c r="AA1825" i="2"/>
  <c r="AB1825" i="2"/>
  <c r="AC1825" i="2"/>
  <c r="AE1825" i="2"/>
  <c r="AF1825" i="2"/>
  <c r="AH1825" i="2"/>
  <c r="AJ1825" i="2"/>
  <c r="AK1825" i="2"/>
  <c r="AM1825" i="2"/>
  <c r="AO1825" i="2"/>
  <c r="AP1825" i="2"/>
  <c r="AR1825" i="2"/>
  <c r="AT1825" i="2"/>
  <c r="AU1825" i="2"/>
  <c r="AW1825" i="2"/>
  <c r="AX1825" i="2"/>
  <c r="AY1825" i="2"/>
  <c r="AZ1825" i="2"/>
  <c r="BA1825" i="2"/>
  <c r="X733" i="2"/>
  <c r="Y733" i="2"/>
  <c r="Z733" i="2"/>
  <c r="AA733" i="2"/>
  <c r="AB733" i="2"/>
  <c r="AC733" i="2"/>
  <c r="AE733" i="2"/>
  <c r="AF733" i="2"/>
  <c r="AH733" i="2"/>
  <c r="AJ733" i="2"/>
  <c r="AK733" i="2"/>
  <c r="AM733" i="2"/>
  <c r="AO733" i="2"/>
  <c r="AP733" i="2"/>
  <c r="AR733" i="2"/>
  <c r="AT733" i="2"/>
  <c r="AU733" i="2"/>
  <c r="AW733" i="2"/>
  <c r="AX733" i="2"/>
  <c r="AY733" i="2"/>
  <c r="AZ733" i="2"/>
  <c r="BA733" i="2"/>
  <c r="X1045" i="2"/>
  <c r="Y1045" i="2"/>
  <c r="Z1045" i="2"/>
  <c r="AA1045" i="2"/>
  <c r="AB1045" i="2"/>
  <c r="AC1045" i="2"/>
  <c r="AE1045" i="2"/>
  <c r="AF1045" i="2"/>
  <c r="AH1045" i="2"/>
  <c r="AJ1045" i="2"/>
  <c r="AM1045" i="2"/>
  <c r="AO1045" i="2"/>
  <c r="AP1045" i="2"/>
  <c r="AR1045" i="2"/>
  <c r="AT1045" i="2"/>
  <c r="AU1045" i="2"/>
  <c r="AW1045" i="2"/>
  <c r="AX1045" i="2"/>
  <c r="AY1045" i="2"/>
  <c r="AZ1045" i="2"/>
  <c r="BA1045" i="2"/>
  <c r="X710" i="2"/>
  <c r="Y710" i="2"/>
  <c r="Z710" i="2"/>
  <c r="AA710" i="2"/>
  <c r="AB710" i="2"/>
  <c r="AC710" i="2"/>
  <c r="AE710" i="2"/>
  <c r="AF710" i="2"/>
  <c r="AH710" i="2"/>
  <c r="AJ710" i="2"/>
  <c r="AK710" i="2"/>
  <c r="AM710" i="2"/>
  <c r="AO710" i="2"/>
  <c r="AP710" i="2"/>
  <c r="AR710" i="2"/>
  <c r="AT710" i="2"/>
  <c r="AU710" i="2"/>
  <c r="AW710" i="2"/>
  <c r="AX710" i="2"/>
  <c r="AY710" i="2"/>
  <c r="AZ710" i="2"/>
  <c r="BA710" i="2"/>
  <c r="X1521" i="2"/>
  <c r="Y1521" i="2"/>
  <c r="Z1521" i="2"/>
  <c r="AA1521" i="2"/>
  <c r="AB1521" i="2"/>
  <c r="AC1521" i="2"/>
  <c r="AE1521" i="2"/>
  <c r="AF1521" i="2"/>
  <c r="AH1521" i="2"/>
  <c r="AJ1521" i="2"/>
  <c r="AK1521" i="2"/>
  <c r="AM1521" i="2"/>
  <c r="AO1521" i="2"/>
  <c r="AP1521" i="2"/>
  <c r="AR1521" i="2"/>
  <c r="AT1521" i="2"/>
  <c r="AU1521" i="2"/>
  <c r="AW1521" i="2"/>
  <c r="AX1521" i="2"/>
  <c r="AY1521" i="2"/>
  <c r="AZ1521" i="2"/>
  <c r="BA1521" i="2"/>
  <c r="X662" i="2"/>
  <c r="Y662" i="2"/>
  <c r="Z662" i="2"/>
  <c r="AA662" i="2"/>
  <c r="AB662" i="2"/>
  <c r="AC662" i="2"/>
  <c r="AE662" i="2"/>
  <c r="AF662" i="2"/>
  <c r="AH662" i="2"/>
  <c r="AJ662" i="2"/>
  <c r="AK662" i="2"/>
  <c r="AM662" i="2"/>
  <c r="AO662" i="2"/>
  <c r="AP662" i="2"/>
  <c r="AR662" i="2"/>
  <c r="AT662" i="2"/>
  <c r="AU662" i="2"/>
  <c r="AW662" i="2"/>
  <c r="AX662" i="2"/>
  <c r="AY662" i="2"/>
  <c r="AZ662" i="2"/>
  <c r="BA662" i="2"/>
  <c r="X1689" i="2"/>
  <c r="Y1689" i="2"/>
  <c r="Z1689" i="2"/>
  <c r="AA1689" i="2"/>
  <c r="AB1689" i="2"/>
  <c r="AC1689" i="2"/>
  <c r="AE1689" i="2"/>
  <c r="AF1689" i="2"/>
  <c r="AH1689" i="2"/>
  <c r="AJ1689" i="2"/>
  <c r="AK1689" i="2"/>
  <c r="AM1689" i="2"/>
  <c r="AO1689" i="2"/>
  <c r="AP1689" i="2"/>
  <c r="AR1689" i="2"/>
  <c r="AT1689" i="2"/>
  <c r="AU1689" i="2"/>
  <c r="AW1689" i="2"/>
  <c r="AX1689" i="2"/>
  <c r="AY1689" i="2"/>
  <c r="AZ1689" i="2"/>
  <c r="BA1689" i="2"/>
  <c r="X1351" i="2"/>
  <c r="Y1351" i="2"/>
  <c r="Z1351" i="2"/>
  <c r="AA1351" i="2"/>
  <c r="AB1351" i="2"/>
  <c r="AC1351" i="2"/>
  <c r="AE1351" i="2"/>
  <c r="AF1351" i="2"/>
  <c r="AH1351" i="2"/>
  <c r="AJ1351" i="2"/>
  <c r="AK1351" i="2"/>
  <c r="AM1351" i="2"/>
  <c r="AO1351" i="2"/>
  <c r="AP1351" i="2"/>
  <c r="AR1351" i="2"/>
  <c r="AT1351" i="2"/>
  <c r="AU1351" i="2"/>
  <c r="AW1351" i="2"/>
  <c r="AX1351" i="2"/>
  <c r="AY1351" i="2"/>
  <c r="AZ1351" i="2"/>
  <c r="BA1351" i="2"/>
  <c r="X1633" i="2"/>
  <c r="Y1633" i="2"/>
  <c r="Z1633" i="2"/>
  <c r="AA1633" i="2"/>
  <c r="AB1633" i="2"/>
  <c r="AC1633" i="2"/>
  <c r="AE1633" i="2"/>
  <c r="AF1633" i="2"/>
  <c r="AH1633" i="2"/>
  <c r="AJ1633" i="2"/>
  <c r="AK1633" i="2"/>
  <c r="AM1633" i="2"/>
  <c r="AO1633" i="2"/>
  <c r="AP1633" i="2"/>
  <c r="AR1633" i="2"/>
  <c r="AT1633" i="2"/>
  <c r="AU1633" i="2"/>
  <c r="AW1633" i="2"/>
  <c r="AX1633" i="2"/>
  <c r="AY1633" i="2"/>
  <c r="AZ1633" i="2"/>
  <c r="BA1633" i="2"/>
  <c r="X1170" i="2"/>
  <c r="Y1170" i="2"/>
  <c r="Z1170" i="2"/>
  <c r="AA1170" i="2"/>
  <c r="AB1170" i="2"/>
  <c r="AC1170" i="2"/>
  <c r="AE1170" i="2"/>
  <c r="AF1170" i="2"/>
  <c r="AH1170" i="2"/>
  <c r="AJ1170" i="2"/>
  <c r="AK1170" i="2"/>
  <c r="AM1170" i="2"/>
  <c r="AO1170" i="2"/>
  <c r="AP1170" i="2"/>
  <c r="AR1170" i="2"/>
  <c r="AT1170" i="2"/>
  <c r="AU1170" i="2"/>
  <c r="AW1170" i="2"/>
  <c r="AX1170" i="2"/>
  <c r="AY1170" i="2"/>
  <c r="AZ1170" i="2"/>
  <c r="BA1170" i="2"/>
  <c r="X96" i="2"/>
  <c r="Y96" i="2"/>
  <c r="Z96" i="2"/>
  <c r="AA96" i="2"/>
  <c r="AB96" i="2"/>
  <c r="AC96" i="2"/>
  <c r="AE96" i="2"/>
  <c r="AF96" i="2"/>
  <c r="AH96" i="2"/>
  <c r="AJ96" i="2"/>
  <c r="AK96" i="2"/>
  <c r="AM96" i="2"/>
  <c r="AO96" i="2"/>
  <c r="AP96" i="2"/>
  <c r="AR96" i="2"/>
  <c r="AT96" i="2"/>
  <c r="AU96" i="2"/>
  <c r="AW96" i="2"/>
  <c r="AX96" i="2"/>
  <c r="AY96" i="2"/>
  <c r="AZ96" i="2"/>
  <c r="BA96" i="2"/>
  <c r="X1244" i="2"/>
  <c r="Y1244" i="2"/>
  <c r="Z1244" i="2"/>
  <c r="AA1244" i="2"/>
  <c r="AB1244" i="2"/>
  <c r="AC1244" i="2"/>
  <c r="AE1244" i="2"/>
  <c r="AF1244" i="2"/>
  <c r="AH1244" i="2"/>
  <c r="AJ1244" i="2"/>
  <c r="AK1244" i="2"/>
  <c r="AM1244" i="2"/>
  <c r="AO1244" i="2"/>
  <c r="AP1244" i="2"/>
  <c r="AR1244" i="2"/>
  <c r="AT1244" i="2"/>
  <c r="AU1244" i="2"/>
  <c r="AW1244" i="2"/>
  <c r="AX1244" i="2"/>
  <c r="AY1244" i="2"/>
  <c r="AZ1244" i="2"/>
  <c r="BA1244" i="2"/>
  <c r="X1058" i="2"/>
  <c r="Y1058" i="2"/>
  <c r="Z1058" i="2"/>
  <c r="AA1058" i="2"/>
  <c r="AB1058" i="2"/>
  <c r="AC1058" i="2"/>
  <c r="AE1058" i="2"/>
  <c r="AF1058" i="2"/>
  <c r="AH1058" i="2"/>
  <c r="AJ1058" i="2"/>
  <c r="AM1058" i="2"/>
  <c r="AO1058" i="2"/>
  <c r="AP1058" i="2"/>
  <c r="AR1058" i="2"/>
  <c r="AT1058" i="2"/>
  <c r="AU1058" i="2"/>
  <c r="AW1058" i="2"/>
  <c r="AX1058" i="2"/>
  <c r="AY1058" i="2"/>
  <c r="AZ1058" i="2"/>
  <c r="BA1058" i="2"/>
  <c r="X403" i="2"/>
  <c r="Y403" i="2"/>
  <c r="Z403" i="2"/>
  <c r="AA403" i="2"/>
  <c r="AB403" i="2"/>
  <c r="AC403" i="2"/>
  <c r="AE403" i="2"/>
  <c r="AF403" i="2"/>
  <c r="AH403" i="2"/>
  <c r="AJ403" i="2"/>
  <c r="AK403" i="2"/>
  <c r="AM403" i="2"/>
  <c r="AO403" i="2"/>
  <c r="AP403" i="2"/>
  <c r="AR403" i="2"/>
  <c r="AT403" i="2"/>
  <c r="AW403" i="2"/>
  <c r="AX403" i="2"/>
  <c r="AY403" i="2"/>
  <c r="AZ403" i="2"/>
  <c r="BA403" i="2"/>
  <c r="X1359" i="2"/>
  <c r="Y1359" i="2"/>
  <c r="Z1359" i="2"/>
  <c r="AA1359" i="2"/>
  <c r="AB1359" i="2"/>
  <c r="AC1359" i="2"/>
  <c r="AE1359" i="2"/>
  <c r="AF1359" i="2"/>
  <c r="AH1359" i="2"/>
  <c r="AJ1359" i="2"/>
  <c r="AK1359" i="2"/>
  <c r="AM1359" i="2"/>
  <c r="AO1359" i="2"/>
  <c r="AP1359" i="2"/>
  <c r="AR1359" i="2"/>
  <c r="AT1359" i="2"/>
  <c r="AU1359" i="2"/>
  <c r="AW1359" i="2"/>
  <c r="AX1359" i="2"/>
  <c r="AY1359" i="2"/>
  <c r="AZ1359" i="2"/>
  <c r="BA1359" i="2"/>
  <c r="X1176" i="2"/>
  <c r="Y1176" i="2"/>
  <c r="Z1176" i="2"/>
  <c r="AA1176" i="2"/>
  <c r="AB1176" i="2"/>
  <c r="AC1176" i="2"/>
  <c r="AE1176" i="2"/>
  <c r="AF1176" i="2"/>
  <c r="AH1176" i="2"/>
  <c r="AJ1176" i="2"/>
  <c r="AK1176" i="2"/>
  <c r="AM1176" i="2"/>
  <c r="AO1176" i="2"/>
  <c r="AP1176" i="2"/>
  <c r="AR1176" i="2"/>
  <c r="AT1176" i="2"/>
  <c r="AU1176" i="2"/>
  <c r="AW1176" i="2"/>
  <c r="AX1176" i="2"/>
  <c r="AY1176" i="2"/>
  <c r="AZ1176" i="2"/>
  <c r="BA1176" i="2"/>
  <c r="X1774" i="2"/>
  <c r="Y1774" i="2"/>
  <c r="Z1774" i="2"/>
  <c r="AA1774" i="2"/>
  <c r="AB1774" i="2"/>
  <c r="AC1774" i="2"/>
  <c r="AE1774" i="2"/>
  <c r="AF1774" i="2"/>
  <c r="AH1774" i="2"/>
  <c r="AJ1774" i="2"/>
  <c r="AK1774" i="2"/>
  <c r="AM1774" i="2"/>
  <c r="AO1774" i="2"/>
  <c r="AP1774" i="2"/>
  <c r="AR1774" i="2"/>
  <c r="AT1774" i="2"/>
  <c r="AU1774" i="2"/>
  <c r="AW1774" i="2"/>
  <c r="AX1774" i="2"/>
  <c r="AY1774" i="2"/>
  <c r="AZ1774" i="2"/>
  <c r="BA1774" i="2"/>
  <c r="X1914" i="2"/>
  <c r="Y1914" i="2"/>
  <c r="Z1914" i="2"/>
  <c r="AA1914" i="2"/>
  <c r="AB1914" i="2"/>
  <c r="AC1914" i="2"/>
  <c r="AE1914" i="2"/>
  <c r="AF1914" i="2"/>
  <c r="AH1914" i="2"/>
  <c r="AJ1914" i="2"/>
  <c r="AK1914" i="2"/>
  <c r="AM1914" i="2"/>
  <c r="AO1914" i="2"/>
  <c r="AP1914" i="2"/>
  <c r="AR1914" i="2"/>
  <c r="AT1914" i="2"/>
  <c r="AU1914" i="2"/>
  <c r="AW1914" i="2"/>
  <c r="AX1914" i="2"/>
  <c r="AY1914" i="2"/>
  <c r="AZ1914" i="2"/>
  <c r="BA1914" i="2"/>
  <c r="X1326" i="2"/>
  <c r="Y1326" i="2"/>
  <c r="Z1326" i="2"/>
  <c r="AA1326" i="2"/>
  <c r="AB1326" i="2"/>
  <c r="AC1326" i="2"/>
  <c r="AE1326" i="2"/>
  <c r="AF1326" i="2"/>
  <c r="AH1326" i="2"/>
  <c r="AJ1326" i="2"/>
  <c r="AK1326" i="2"/>
  <c r="AM1326" i="2"/>
  <c r="AO1326" i="2"/>
  <c r="AP1326" i="2"/>
  <c r="AR1326" i="2"/>
  <c r="AT1326" i="2"/>
  <c r="AU1326" i="2"/>
  <c r="AW1326" i="2"/>
  <c r="AX1326" i="2"/>
  <c r="AY1326" i="2"/>
  <c r="AZ1326" i="2"/>
  <c r="BA1326" i="2"/>
  <c r="X1057" i="2"/>
  <c r="Y1057" i="2"/>
  <c r="Z1057" i="2"/>
  <c r="AA1057" i="2"/>
  <c r="AB1057" i="2"/>
  <c r="AC1057" i="2"/>
  <c r="AE1057" i="2"/>
  <c r="AF1057" i="2"/>
  <c r="AH1057" i="2"/>
  <c r="AJ1057" i="2"/>
  <c r="AK1057" i="2"/>
  <c r="AM1057" i="2"/>
  <c r="AO1057" i="2"/>
  <c r="AP1057" i="2"/>
  <c r="AR1057" i="2"/>
  <c r="AT1057" i="2"/>
  <c r="AW1057" i="2"/>
  <c r="AX1057" i="2"/>
  <c r="AY1057" i="2"/>
  <c r="AZ1057" i="2"/>
  <c r="BA1057" i="2"/>
  <c r="X201" i="2"/>
  <c r="Y201" i="2"/>
  <c r="Z201" i="2"/>
  <c r="AA201" i="2"/>
  <c r="AB201" i="2"/>
  <c r="AC201" i="2"/>
  <c r="AE201" i="2"/>
  <c r="AF201" i="2"/>
  <c r="AH201" i="2"/>
  <c r="AJ201" i="2"/>
  <c r="AK201" i="2"/>
  <c r="AM201" i="2"/>
  <c r="AO201" i="2"/>
  <c r="AP201" i="2"/>
  <c r="AR201" i="2"/>
  <c r="AT201" i="2"/>
  <c r="AU201" i="2"/>
  <c r="AW201" i="2"/>
  <c r="AX201" i="2"/>
  <c r="AY201" i="2"/>
  <c r="AZ201" i="2"/>
  <c r="BA201" i="2"/>
  <c r="X630" i="2"/>
  <c r="Y630" i="2"/>
  <c r="Z630" i="2"/>
  <c r="AA630" i="2"/>
  <c r="AB630" i="2"/>
  <c r="AC630" i="2"/>
  <c r="AE630" i="2"/>
  <c r="AF630" i="2"/>
  <c r="AH630" i="2"/>
  <c r="AJ630" i="2"/>
  <c r="AK630" i="2"/>
  <c r="AM630" i="2"/>
  <c r="AO630" i="2"/>
  <c r="AP630" i="2"/>
  <c r="AR630" i="2"/>
  <c r="AT630" i="2"/>
  <c r="AW630" i="2"/>
  <c r="AX630" i="2"/>
  <c r="AY630" i="2"/>
  <c r="AZ630" i="2"/>
  <c r="BA630" i="2"/>
  <c r="X874" i="2"/>
  <c r="Y874" i="2"/>
  <c r="Z874" i="2"/>
  <c r="AA874" i="2"/>
  <c r="AB874" i="2"/>
  <c r="AC874" i="2"/>
  <c r="AE874" i="2"/>
  <c r="AF874" i="2"/>
  <c r="AH874" i="2"/>
  <c r="AJ874" i="2"/>
  <c r="AK874" i="2"/>
  <c r="AM874" i="2"/>
  <c r="AO874" i="2"/>
  <c r="AP874" i="2"/>
  <c r="AR874" i="2"/>
  <c r="AT874" i="2"/>
  <c r="AU874" i="2"/>
  <c r="AW874" i="2"/>
  <c r="AX874" i="2"/>
  <c r="AY874" i="2"/>
  <c r="AZ874" i="2"/>
  <c r="BA874" i="2"/>
  <c r="X1387" i="2"/>
  <c r="Y1387" i="2"/>
  <c r="Z1387" i="2"/>
  <c r="AA1387" i="2"/>
  <c r="AB1387" i="2"/>
  <c r="AC1387" i="2"/>
  <c r="AE1387" i="2"/>
  <c r="AF1387" i="2"/>
  <c r="AH1387" i="2"/>
  <c r="AJ1387" i="2"/>
  <c r="AK1387" i="2"/>
  <c r="AM1387" i="2"/>
  <c r="AO1387" i="2"/>
  <c r="AP1387" i="2"/>
  <c r="AR1387" i="2"/>
  <c r="AT1387" i="2"/>
  <c r="AU1387" i="2"/>
  <c r="AW1387" i="2"/>
  <c r="AX1387" i="2"/>
  <c r="AY1387" i="2"/>
  <c r="AZ1387" i="2"/>
  <c r="BA1387" i="2"/>
  <c r="X215" i="2"/>
  <c r="Y215" i="2"/>
  <c r="Z215" i="2"/>
  <c r="AA215" i="2"/>
  <c r="AB215" i="2"/>
  <c r="AC215" i="2"/>
  <c r="AE215" i="2"/>
  <c r="AF215" i="2"/>
  <c r="AH215" i="2"/>
  <c r="AJ215" i="2"/>
  <c r="AK215" i="2"/>
  <c r="AM215" i="2"/>
  <c r="AO215" i="2"/>
  <c r="AP215" i="2"/>
  <c r="AR215" i="2"/>
  <c r="AT215" i="2"/>
  <c r="AU215" i="2"/>
  <c r="AW215" i="2"/>
  <c r="AX215" i="2"/>
  <c r="AY215" i="2"/>
  <c r="AZ215" i="2"/>
  <c r="BA215" i="2"/>
  <c r="X664" i="2"/>
  <c r="Y664" i="2"/>
  <c r="Z664" i="2"/>
  <c r="AA664" i="2"/>
  <c r="AB664" i="2"/>
  <c r="AC664" i="2"/>
  <c r="AE664" i="2"/>
  <c r="AF664" i="2"/>
  <c r="AH664" i="2"/>
  <c r="AJ664" i="2"/>
  <c r="AK664" i="2"/>
  <c r="AM664" i="2"/>
  <c r="AO664" i="2"/>
  <c r="AP664" i="2"/>
  <c r="AR664" i="2"/>
  <c r="AT664" i="2"/>
  <c r="AW664" i="2"/>
  <c r="AX664" i="2"/>
  <c r="AY664" i="2"/>
  <c r="AZ664" i="2"/>
  <c r="BA664" i="2"/>
  <c r="X1572" i="2"/>
  <c r="Y1572" i="2"/>
  <c r="Z1572" i="2"/>
  <c r="AA1572" i="2"/>
  <c r="AB1572" i="2"/>
  <c r="AC1572" i="2"/>
  <c r="AE1572" i="2"/>
  <c r="AF1572" i="2"/>
  <c r="AH1572" i="2"/>
  <c r="AJ1572" i="2"/>
  <c r="AK1572" i="2"/>
  <c r="AM1572" i="2"/>
  <c r="AO1572" i="2"/>
  <c r="AP1572" i="2"/>
  <c r="AR1572" i="2"/>
  <c r="AT1572" i="2"/>
  <c r="AU1572" i="2"/>
  <c r="AW1572" i="2"/>
  <c r="AX1572" i="2"/>
  <c r="AY1572" i="2"/>
  <c r="AZ1572" i="2"/>
  <c r="BA1572" i="2"/>
  <c r="X336" i="2"/>
  <c r="Y336" i="2"/>
  <c r="Z336" i="2"/>
  <c r="AA336" i="2"/>
  <c r="AB336" i="2"/>
  <c r="AC336" i="2"/>
  <c r="AE336" i="2"/>
  <c r="AF336" i="2"/>
  <c r="AH336" i="2"/>
  <c r="AJ336" i="2"/>
  <c r="AK336" i="2"/>
  <c r="AM336" i="2"/>
  <c r="AO336" i="2"/>
  <c r="AP336" i="2"/>
  <c r="AR336" i="2"/>
  <c r="AT336" i="2"/>
  <c r="AW336" i="2"/>
  <c r="AX336" i="2"/>
  <c r="AY336" i="2"/>
  <c r="AZ336" i="2"/>
  <c r="BA336" i="2"/>
  <c r="X1444" i="2"/>
  <c r="Y1444" i="2"/>
  <c r="Z1444" i="2"/>
  <c r="AA1444" i="2"/>
  <c r="AB1444" i="2"/>
  <c r="AC1444" i="2"/>
  <c r="AE1444" i="2"/>
  <c r="AF1444" i="2"/>
  <c r="AH1444" i="2"/>
  <c r="AJ1444" i="2"/>
  <c r="AK1444" i="2"/>
  <c r="AM1444" i="2"/>
  <c r="AO1444" i="2"/>
  <c r="AP1444" i="2"/>
  <c r="AR1444" i="2"/>
  <c r="AT1444" i="2"/>
  <c r="AU1444" i="2"/>
  <c r="AW1444" i="2"/>
  <c r="AX1444" i="2"/>
  <c r="AY1444" i="2"/>
  <c r="AZ1444" i="2"/>
  <c r="BA1444" i="2"/>
  <c r="X2157" i="2"/>
  <c r="Y2157" i="2"/>
  <c r="Z2157" i="2"/>
  <c r="AA2157" i="2"/>
  <c r="AB2157" i="2"/>
  <c r="AC2157" i="2"/>
  <c r="AE2157" i="2"/>
  <c r="AF2157" i="2"/>
  <c r="AH2157" i="2"/>
  <c r="AJ2157" i="2"/>
  <c r="AK2157" i="2"/>
  <c r="AM2157" i="2"/>
  <c r="AO2157" i="2"/>
  <c r="AP2157" i="2"/>
  <c r="AR2157" i="2"/>
  <c r="AT2157" i="2"/>
  <c r="AW2157" i="2"/>
  <c r="AX2157" i="2"/>
  <c r="AY2157" i="2"/>
  <c r="AZ2157" i="2"/>
  <c r="BA2157" i="2"/>
  <c r="X1960" i="2"/>
  <c r="Y1960" i="2"/>
  <c r="Z1960" i="2"/>
  <c r="AA1960" i="2"/>
  <c r="AB1960" i="2"/>
  <c r="AC1960" i="2"/>
  <c r="AE1960" i="2"/>
  <c r="AF1960" i="2"/>
  <c r="AH1960" i="2"/>
  <c r="AJ1960" i="2"/>
  <c r="AK1960" i="2"/>
  <c r="AM1960" i="2"/>
  <c r="AO1960" i="2"/>
  <c r="AP1960" i="2"/>
  <c r="AR1960" i="2"/>
  <c r="AT1960" i="2"/>
  <c r="AU1960" i="2"/>
  <c r="AW1960" i="2"/>
  <c r="AX1960" i="2"/>
  <c r="AY1960" i="2"/>
  <c r="AZ1960" i="2"/>
  <c r="BA1960" i="2"/>
  <c r="X1397" i="2"/>
  <c r="Y1397" i="2"/>
  <c r="Z1397" i="2"/>
  <c r="AA1397" i="2"/>
  <c r="AB1397" i="2"/>
  <c r="AC1397" i="2"/>
  <c r="AE1397" i="2"/>
  <c r="AF1397" i="2"/>
  <c r="AH1397" i="2"/>
  <c r="AJ1397" i="2"/>
  <c r="AK1397" i="2"/>
  <c r="AM1397" i="2"/>
  <c r="AO1397" i="2"/>
  <c r="AP1397" i="2"/>
  <c r="AR1397" i="2"/>
  <c r="AT1397" i="2"/>
  <c r="AU1397" i="2"/>
  <c r="AW1397" i="2"/>
  <c r="AX1397" i="2"/>
  <c r="AY1397" i="2"/>
  <c r="AZ1397" i="2"/>
  <c r="BA1397" i="2"/>
  <c r="X179" i="2"/>
  <c r="Y179" i="2"/>
  <c r="Z179" i="2"/>
  <c r="AA179" i="2"/>
  <c r="AB179" i="2"/>
  <c r="AC179" i="2"/>
  <c r="AE179" i="2"/>
  <c r="AF179" i="2"/>
  <c r="AH179" i="2"/>
  <c r="AJ179" i="2"/>
  <c r="AK179" i="2"/>
  <c r="AM179" i="2"/>
  <c r="AO179" i="2"/>
  <c r="AP179" i="2"/>
  <c r="AR179" i="2"/>
  <c r="AT179" i="2"/>
  <c r="AU179" i="2"/>
  <c r="AW179" i="2"/>
  <c r="AX179" i="2"/>
  <c r="AY179" i="2"/>
  <c r="AZ179" i="2"/>
  <c r="BA179" i="2"/>
  <c r="X934" i="2"/>
  <c r="Y934" i="2"/>
  <c r="Z934" i="2"/>
  <c r="AA934" i="2"/>
  <c r="AB934" i="2"/>
  <c r="AC934" i="2"/>
  <c r="AE934" i="2"/>
  <c r="AF934" i="2"/>
  <c r="AH934" i="2"/>
  <c r="AJ934" i="2"/>
  <c r="AK934" i="2"/>
  <c r="AM934" i="2"/>
  <c r="AO934" i="2"/>
  <c r="AP934" i="2"/>
  <c r="AR934" i="2"/>
  <c r="AT934" i="2"/>
  <c r="AU934" i="2"/>
  <c r="AW934" i="2"/>
  <c r="AX934" i="2"/>
  <c r="AY934" i="2"/>
  <c r="AZ934" i="2"/>
  <c r="BA934" i="2"/>
  <c r="X1156" i="2"/>
  <c r="Y1156" i="2"/>
  <c r="Z1156" i="2"/>
  <c r="AA1156" i="2"/>
  <c r="AB1156" i="2"/>
  <c r="AC1156" i="2"/>
  <c r="AE1156" i="2"/>
  <c r="AF1156" i="2"/>
  <c r="AH1156" i="2"/>
  <c r="AJ1156" i="2"/>
  <c r="AK1156" i="2"/>
  <c r="AM1156" i="2"/>
  <c r="AO1156" i="2"/>
  <c r="AP1156" i="2"/>
  <c r="AR1156" i="2"/>
  <c r="AT1156" i="2"/>
  <c r="AU1156" i="2"/>
  <c r="AW1156" i="2"/>
  <c r="AX1156" i="2"/>
  <c r="AY1156" i="2"/>
  <c r="AZ1156" i="2"/>
  <c r="BA1156" i="2"/>
  <c r="X2145" i="2"/>
  <c r="Y2145" i="2"/>
  <c r="Z2145" i="2"/>
  <c r="AA2145" i="2"/>
  <c r="AB2145" i="2"/>
  <c r="AC2145" i="2"/>
  <c r="AE2145" i="2"/>
  <c r="AF2145" i="2"/>
  <c r="AH2145" i="2"/>
  <c r="AJ2145" i="2"/>
  <c r="AK2145" i="2"/>
  <c r="AM2145" i="2"/>
  <c r="AO2145" i="2"/>
  <c r="AP2145" i="2"/>
  <c r="AR2145" i="2"/>
  <c r="AT2145" i="2"/>
  <c r="AU2145" i="2"/>
  <c r="AW2145" i="2"/>
  <c r="AX2145" i="2"/>
  <c r="AY2145" i="2"/>
  <c r="AZ2145" i="2"/>
  <c r="BA2145" i="2"/>
  <c r="X2173" i="2"/>
  <c r="Y2173" i="2"/>
  <c r="Z2173" i="2"/>
  <c r="AA2173" i="2"/>
  <c r="AB2173" i="2"/>
  <c r="AC2173" i="2"/>
  <c r="AE2173" i="2"/>
  <c r="AF2173" i="2"/>
  <c r="AH2173" i="2"/>
  <c r="AJ2173" i="2"/>
  <c r="AK2173" i="2"/>
  <c r="AM2173" i="2"/>
  <c r="AO2173" i="2"/>
  <c r="AP2173" i="2"/>
  <c r="AR2173" i="2"/>
  <c r="AT2173" i="2"/>
  <c r="AU2173" i="2"/>
  <c r="AW2173" i="2"/>
  <c r="AX2173" i="2"/>
  <c r="AY2173" i="2"/>
  <c r="AZ2173" i="2"/>
  <c r="BA2173" i="2"/>
  <c r="X855" i="2"/>
  <c r="Y855" i="2"/>
  <c r="Z855" i="2"/>
  <c r="AA855" i="2"/>
  <c r="AB855" i="2"/>
  <c r="AC855" i="2"/>
  <c r="AE855" i="2"/>
  <c r="AF855" i="2"/>
  <c r="AH855" i="2"/>
  <c r="AJ855" i="2"/>
  <c r="AK855" i="2"/>
  <c r="AM855" i="2"/>
  <c r="AO855" i="2"/>
  <c r="AP855" i="2"/>
  <c r="AR855" i="2"/>
  <c r="AT855" i="2"/>
  <c r="AU855" i="2"/>
  <c r="AW855" i="2"/>
  <c r="AX855" i="2"/>
  <c r="AY855" i="2"/>
  <c r="AZ855" i="2"/>
  <c r="BA855" i="2"/>
  <c r="X1344" i="2"/>
  <c r="Y1344" i="2"/>
  <c r="Z1344" i="2"/>
  <c r="AA1344" i="2"/>
  <c r="AB1344" i="2"/>
  <c r="AC1344" i="2"/>
  <c r="AE1344" i="2"/>
  <c r="AF1344" i="2"/>
  <c r="AH1344" i="2"/>
  <c r="AJ1344" i="2"/>
  <c r="AK1344" i="2"/>
  <c r="AM1344" i="2"/>
  <c r="AO1344" i="2"/>
  <c r="AP1344" i="2"/>
  <c r="AR1344" i="2"/>
  <c r="AT1344" i="2"/>
  <c r="AU1344" i="2"/>
  <c r="AW1344" i="2"/>
  <c r="AX1344" i="2"/>
  <c r="AY1344" i="2"/>
  <c r="AZ1344" i="2"/>
  <c r="BA1344" i="2"/>
  <c r="X571" i="2"/>
  <c r="Y571" i="2"/>
  <c r="Z571" i="2"/>
  <c r="AA571" i="2"/>
  <c r="AB571" i="2"/>
  <c r="AC571" i="2"/>
  <c r="AE571" i="2"/>
  <c r="AF571" i="2"/>
  <c r="AH571" i="2"/>
  <c r="AJ571" i="2"/>
  <c r="AK571" i="2"/>
  <c r="AM571" i="2"/>
  <c r="AO571" i="2"/>
  <c r="AP571" i="2"/>
  <c r="AR571" i="2"/>
  <c r="AT571" i="2"/>
  <c r="AU571" i="2"/>
  <c r="AW571" i="2"/>
  <c r="AX571" i="2"/>
  <c r="AY571" i="2"/>
  <c r="AZ571" i="2"/>
  <c r="BA571" i="2"/>
  <c r="X976" i="2"/>
  <c r="Y976" i="2"/>
  <c r="Z976" i="2"/>
  <c r="AA976" i="2"/>
  <c r="AB976" i="2"/>
  <c r="AC976" i="2"/>
  <c r="AE976" i="2"/>
  <c r="AF976" i="2"/>
  <c r="AH976" i="2"/>
  <c r="AJ976" i="2"/>
  <c r="AK976" i="2"/>
  <c r="AM976" i="2"/>
  <c r="AO976" i="2"/>
  <c r="AP976" i="2"/>
  <c r="AR976" i="2"/>
  <c r="AT976" i="2"/>
  <c r="AU976" i="2"/>
  <c r="AW976" i="2"/>
  <c r="AX976" i="2"/>
  <c r="AY976" i="2"/>
  <c r="AZ976" i="2"/>
  <c r="BA976" i="2"/>
  <c r="X1022" i="2"/>
  <c r="Y1022" i="2"/>
  <c r="Z1022" i="2"/>
  <c r="AA1022" i="2"/>
  <c r="AB1022" i="2"/>
  <c r="AC1022" i="2"/>
  <c r="AE1022" i="2"/>
  <c r="AF1022" i="2"/>
  <c r="AH1022" i="2"/>
  <c r="AJ1022" i="2"/>
  <c r="AK1022" i="2"/>
  <c r="AM1022" i="2"/>
  <c r="AO1022" i="2"/>
  <c r="AP1022" i="2"/>
  <c r="AR1022" i="2"/>
  <c r="AT1022" i="2"/>
  <c r="AU1022" i="2"/>
  <c r="AW1022" i="2"/>
  <c r="AX1022" i="2"/>
  <c r="AY1022" i="2"/>
  <c r="AZ1022" i="2"/>
  <c r="BA1022" i="2"/>
  <c r="X147" i="2"/>
  <c r="Y147" i="2"/>
  <c r="Z147" i="2"/>
  <c r="AA147" i="2"/>
  <c r="AB147" i="2"/>
  <c r="AC147" i="2"/>
  <c r="AE147" i="2"/>
  <c r="AF147" i="2"/>
  <c r="AH147" i="2"/>
  <c r="AJ147" i="2"/>
  <c r="AK147" i="2"/>
  <c r="AM147" i="2"/>
  <c r="AO147" i="2"/>
  <c r="AP147" i="2"/>
  <c r="AR147" i="2"/>
  <c r="AT147" i="2"/>
  <c r="AU147" i="2"/>
  <c r="AW147" i="2"/>
  <c r="AX147" i="2"/>
  <c r="AY147" i="2"/>
  <c r="AZ147" i="2"/>
  <c r="BA147" i="2"/>
  <c r="X612" i="2"/>
  <c r="Y612" i="2"/>
  <c r="Z612" i="2"/>
  <c r="AA612" i="2"/>
  <c r="AB612" i="2"/>
  <c r="AC612" i="2"/>
  <c r="AE612" i="2"/>
  <c r="AF612" i="2"/>
  <c r="AH612" i="2"/>
  <c r="AJ612" i="2"/>
  <c r="AK612" i="2"/>
  <c r="AM612" i="2"/>
  <c r="AO612" i="2"/>
  <c r="AP612" i="2"/>
  <c r="AR612" i="2"/>
  <c r="AT612" i="2"/>
  <c r="AU612" i="2"/>
  <c r="AW612" i="2"/>
  <c r="AX612" i="2"/>
  <c r="AY612" i="2"/>
  <c r="AZ612" i="2"/>
  <c r="BA612" i="2"/>
  <c r="X2194" i="2"/>
  <c r="Y2194" i="2"/>
  <c r="Z2194" i="2"/>
  <c r="AA2194" i="2"/>
  <c r="AB2194" i="2"/>
  <c r="AC2194" i="2"/>
  <c r="AE2194" i="2"/>
  <c r="AF2194" i="2"/>
  <c r="AH2194" i="2"/>
  <c r="AJ2194" i="2"/>
  <c r="AK2194" i="2"/>
  <c r="AM2194" i="2"/>
  <c r="AO2194" i="2"/>
  <c r="AP2194" i="2"/>
  <c r="AR2194" i="2"/>
  <c r="AT2194" i="2"/>
  <c r="AU2194" i="2"/>
  <c r="AW2194" i="2"/>
  <c r="AX2194" i="2"/>
  <c r="AY2194" i="2"/>
  <c r="AZ2194" i="2"/>
  <c r="BA2194" i="2"/>
  <c r="X834" i="2"/>
  <c r="Y834" i="2"/>
  <c r="Z834" i="2"/>
  <c r="AA834" i="2"/>
  <c r="AB834" i="2"/>
  <c r="AC834" i="2"/>
  <c r="AE834" i="2"/>
  <c r="AF834" i="2"/>
  <c r="AH834" i="2"/>
  <c r="AJ834" i="2"/>
  <c r="AK834" i="2"/>
  <c r="AM834" i="2"/>
  <c r="AO834" i="2"/>
  <c r="AP834" i="2"/>
  <c r="AR834" i="2"/>
  <c r="AT834" i="2"/>
  <c r="AU834" i="2"/>
  <c r="AW834" i="2"/>
  <c r="AX834" i="2"/>
  <c r="AY834" i="2"/>
  <c r="AZ834" i="2"/>
  <c r="BA834" i="2"/>
  <c r="X2243" i="2"/>
  <c r="Y2243" i="2"/>
  <c r="Z2243" i="2"/>
  <c r="AA2243" i="2"/>
  <c r="AB2243" i="2"/>
  <c r="AC2243" i="2"/>
  <c r="AE2243" i="2"/>
  <c r="AF2243" i="2"/>
  <c r="AH2243" i="2"/>
  <c r="AJ2243" i="2"/>
  <c r="AK2243" i="2"/>
  <c r="AM2243" i="2"/>
  <c r="AO2243" i="2"/>
  <c r="AP2243" i="2"/>
  <c r="AR2243" i="2"/>
  <c r="AT2243" i="2"/>
  <c r="AU2243" i="2"/>
  <c r="AW2243" i="2"/>
  <c r="AX2243" i="2"/>
  <c r="AY2243" i="2"/>
  <c r="AZ2243" i="2"/>
  <c r="BA2243" i="2"/>
  <c r="X106" i="2"/>
  <c r="Y106" i="2"/>
  <c r="Z106" i="2"/>
  <c r="AA106" i="2"/>
  <c r="AB106" i="2"/>
  <c r="AC106" i="2"/>
  <c r="AE106" i="2"/>
  <c r="AF106" i="2"/>
  <c r="AH106" i="2"/>
  <c r="AJ106" i="2"/>
  <c r="AK106" i="2"/>
  <c r="AM106" i="2"/>
  <c r="AO106" i="2"/>
  <c r="AP106" i="2"/>
  <c r="AR106" i="2"/>
  <c r="AT106" i="2"/>
  <c r="AU106" i="2"/>
  <c r="AW106" i="2"/>
  <c r="AX106" i="2"/>
  <c r="AY106" i="2"/>
  <c r="AZ106" i="2"/>
  <c r="BA106" i="2"/>
  <c r="X977" i="2"/>
  <c r="Y977" i="2"/>
  <c r="Z977" i="2"/>
  <c r="AA977" i="2"/>
  <c r="AB977" i="2"/>
  <c r="AC977" i="2"/>
  <c r="AE977" i="2"/>
  <c r="AF977" i="2"/>
  <c r="AH977" i="2"/>
  <c r="AJ977" i="2"/>
  <c r="AK977" i="2"/>
  <c r="AM977" i="2"/>
  <c r="AO977" i="2"/>
  <c r="AP977" i="2"/>
  <c r="AR977" i="2"/>
  <c r="AT977" i="2"/>
  <c r="AU977" i="2"/>
  <c r="AW977" i="2"/>
  <c r="AX977" i="2"/>
  <c r="AY977" i="2"/>
  <c r="AZ977" i="2"/>
  <c r="BA977" i="2"/>
  <c r="X2174" i="2"/>
  <c r="Y2174" i="2"/>
  <c r="Z2174" i="2"/>
  <c r="AA2174" i="2"/>
  <c r="AB2174" i="2"/>
  <c r="AC2174" i="2"/>
  <c r="AE2174" i="2"/>
  <c r="AF2174" i="2"/>
  <c r="AH2174" i="2"/>
  <c r="AJ2174" i="2"/>
  <c r="AK2174" i="2"/>
  <c r="AM2174" i="2"/>
  <c r="AO2174" i="2"/>
  <c r="AP2174" i="2"/>
  <c r="AR2174" i="2"/>
  <c r="AT2174" i="2"/>
  <c r="AU2174" i="2"/>
  <c r="AW2174" i="2"/>
  <c r="AX2174" i="2"/>
  <c r="AY2174" i="2"/>
  <c r="AZ2174" i="2"/>
  <c r="BA2174" i="2"/>
  <c r="X2142" i="2"/>
  <c r="Y2142" i="2"/>
  <c r="Z2142" i="2"/>
  <c r="AA2142" i="2"/>
  <c r="AB2142" i="2"/>
  <c r="AC2142" i="2"/>
  <c r="AE2142" i="2"/>
  <c r="AF2142" i="2"/>
  <c r="AH2142" i="2"/>
  <c r="AJ2142" i="2"/>
  <c r="AK2142" i="2"/>
  <c r="AM2142" i="2"/>
  <c r="AO2142" i="2"/>
  <c r="AP2142" i="2"/>
  <c r="AR2142" i="2"/>
  <c r="AT2142" i="2"/>
  <c r="AU2142" i="2"/>
  <c r="AW2142" i="2"/>
  <c r="AX2142" i="2"/>
  <c r="AY2142" i="2"/>
  <c r="AZ2142" i="2"/>
  <c r="BA2142" i="2"/>
  <c r="X2012" i="2"/>
  <c r="Y2012" i="2"/>
  <c r="Z2012" i="2"/>
  <c r="AA2012" i="2"/>
  <c r="AB2012" i="2"/>
  <c r="AC2012" i="2"/>
  <c r="AE2012" i="2"/>
  <c r="AF2012" i="2"/>
  <c r="AH2012" i="2"/>
  <c r="AJ2012" i="2"/>
  <c r="AK2012" i="2"/>
  <c r="AM2012" i="2"/>
  <c r="AO2012" i="2"/>
  <c r="AP2012" i="2"/>
  <c r="AR2012" i="2"/>
  <c r="AT2012" i="2"/>
  <c r="AU2012" i="2"/>
  <c r="AW2012" i="2"/>
  <c r="AX2012" i="2"/>
  <c r="AY2012" i="2"/>
  <c r="AZ2012" i="2"/>
  <c r="BA2012" i="2"/>
  <c r="X1789" i="2"/>
  <c r="Y1789" i="2"/>
  <c r="Z1789" i="2"/>
  <c r="AA1789" i="2"/>
  <c r="AB1789" i="2"/>
  <c r="AC1789" i="2"/>
  <c r="AE1789" i="2"/>
  <c r="AF1789" i="2"/>
  <c r="AH1789" i="2"/>
  <c r="AJ1789" i="2"/>
  <c r="AK1789" i="2"/>
  <c r="AM1789" i="2"/>
  <c r="AO1789" i="2"/>
  <c r="AP1789" i="2"/>
  <c r="AR1789" i="2"/>
  <c r="AT1789" i="2"/>
  <c r="AU1789" i="2"/>
  <c r="AW1789" i="2"/>
  <c r="AX1789" i="2"/>
  <c r="AY1789" i="2"/>
  <c r="AZ1789" i="2"/>
  <c r="BA1789" i="2"/>
  <c r="X1621" i="2"/>
  <c r="Y1621" i="2"/>
  <c r="Z1621" i="2"/>
  <c r="AA1621" i="2"/>
  <c r="AB1621" i="2"/>
  <c r="AC1621" i="2"/>
  <c r="AE1621" i="2"/>
  <c r="AF1621" i="2"/>
  <c r="AH1621" i="2"/>
  <c r="AJ1621" i="2"/>
  <c r="AK1621" i="2"/>
  <c r="AM1621" i="2"/>
  <c r="AO1621" i="2"/>
  <c r="AP1621" i="2"/>
  <c r="AR1621" i="2"/>
  <c r="AT1621" i="2"/>
  <c r="AU1621" i="2"/>
  <c r="AW1621" i="2"/>
  <c r="AX1621" i="2"/>
  <c r="AY1621" i="2"/>
  <c r="AZ1621" i="2"/>
  <c r="BA1621" i="2"/>
  <c r="X82" i="2"/>
  <c r="Y82" i="2"/>
  <c r="Z82" i="2"/>
  <c r="AA82" i="2"/>
  <c r="AB82" i="2"/>
  <c r="AC82" i="2"/>
  <c r="AE82" i="2"/>
  <c r="AF82" i="2"/>
  <c r="AH82" i="2"/>
  <c r="AJ82" i="2"/>
  <c r="AK82" i="2"/>
  <c r="AM82" i="2"/>
  <c r="AO82" i="2"/>
  <c r="AP82" i="2"/>
  <c r="AR82" i="2"/>
  <c r="AT82" i="2"/>
  <c r="AU82" i="2"/>
  <c r="AW82" i="2"/>
  <c r="AX82" i="2"/>
  <c r="AY82" i="2"/>
  <c r="AZ82" i="2"/>
  <c r="BA82" i="2"/>
  <c r="X709" i="2"/>
  <c r="Y709" i="2"/>
  <c r="Z709" i="2"/>
  <c r="AA709" i="2"/>
  <c r="AB709" i="2"/>
  <c r="AC709" i="2"/>
  <c r="AE709" i="2"/>
  <c r="AF709" i="2"/>
  <c r="AH709" i="2"/>
  <c r="AJ709" i="2"/>
  <c r="AK709" i="2"/>
  <c r="AM709" i="2"/>
  <c r="AO709" i="2"/>
  <c r="AP709" i="2"/>
  <c r="AR709" i="2"/>
  <c r="AT709" i="2"/>
  <c r="AU709" i="2"/>
  <c r="AW709" i="2"/>
  <c r="AX709" i="2"/>
  <c r="AY709" i="2"/>
  <c r="AZ709" i="2"/>
  <c r="BA709" i="2"/>
  <c r="X1423" i="2"/>
  <c r="Y1423" i="2"/>
  <c r="Z1423" i="2"/>
  <c r="AA1423" i="2"/>
  <c r="AB1423" i="2"/>
  <c r="AC1423" i="2"/>
  <c r="AE1423" i="2"/>
  <c r="AF1423" i="2"/>
  <c r="AH1423" i="2"/>
  <c r="AJ1423" i="2"/>
  <c r="AK1423" i="2"/>
  <c r="AM1423" i="2"/>
  <c r="AO1423" i="2"/>
  <c r="AP1423" i="2"/>
  <c r="AR1423" i="2"/>
  <c r="AT1423" i="2"/>
  <c r="AU1423" i="2"/>
  <c r="AW1423" i="2"/>
  <c r="AX1423" i="2"/>
  <c r="AY1423" i="2"/>
  <c r="AZ1423" i="2"/>
  <c r="BA1423" i="2"/>
  <c r="X2136" i="2"/>
  <c r="Y2136" i="2"/>
  <c r="Z2136" i="2"/>
  <c r="AA2136" i="2"/>
  <c r="AB2136" i="2"/>
  <c r="AC2136" i="2"/>
  <c r="AE2136" i="2"/>
  <c r="AF2136" i="2"/>
  <c r="AH2136" i="2"/>
  <c r="AJ2136" i="2"/>
  <c r="AK2136" i="2"/>
  <c r="AM2136" i="2"/>
  <c r="AO2136" i="2"/>
  <c r="AP2136" i="2"/>
  <c r="AR2136" i="2"/>
  <c r="AT2136" i="2"/>
  <c r="AU2136" i="2"/>
  <c r="AW2136" i="2"/>
  <c r="AX2136" i="2"/>
  <c r="AY2136" i="2"/>
  <c r="AZ2136" i="2"/>
  <c r="BA2136" i="2"/>
  <c r="X1143" i="2"/>
  <c r="Y1143" i="2"/>
  <c r="Z1143" i="2"/>
  <c r="AA1143" i="2"/>
  <c r="AB1143" i="2"/>
  <c r="AC1143" i="2"/>
  <c r="AE1143" i="2"/>
  <c r="AF1143" i="2"/>
  <c r="AH1143" i="2"/>
  <c r="AJ1143" i="2"/>
  <c r="AK1143" i="2"/>
  <c r="AM1143" i="2"/>
  <c r="AO1143" i="2"/>
  <c r="AP1143" i="2"/>
  <c r="AR1143" i="2"/>
  <c r="AT1143" i="2"/>
  <c r="AU1143" i="2"/>
  <c r="AW1143" i="2"/>
  <c r="AX1143" i="2"/>
  <c r="AY1143" i="2"/>
  <c r="AZ1143" i="2"/>
  <c r="BA1143" i="2"/>
  <c r="X129" i="2"/>
  <c r="Y129" i="2"/>
  <c r="Z129" i="2"/>
  <c r="AA129" i="2"/>
  <c r="AB129" i="2"/>
  <c r="AC129" i="2"/>
  <c r="AE129" i="2"/>
  <c r="AF129" i="2"/>
  <c r="AH129" i="2"/>
  <c r="AJ129" i="2"/>
  <c r="AK129" i="2"/>
  <c r="AM129" i="2"/>
  <c r="AO129" i="2"/>
  <c r="AP129" i="2"/>
  <c r="AR129" i="2"/>
  <c r="AT129" i="2"/>
  <c r="AU129" i="2"/>
  <c r="AW129" i="2"/>
  <c r="AX129" i="2"/>
  <c r="AY129" i="2"/>
  <c r="AZ129" i="2"/>
  <c r="BA129" i="2"/>
  <c r="X1187" i="2"/>
  <c r="Y1187" i="2"/>
  <c r="Z1187" i="2"/>
  <c r="AA1187" i="2"/>
  <c r="AB1187" i="2"/>
  <c r="AC1187" i="2"/>
  <c r="AE1187" i="2"/>
  <c r="AF1187" i="2"/>
  <c r="AH1187" i="2"/>
  <c r="AJ1187" i="2"/>
  <c r="AK1187" i="2"/>
  <c r="AM1187" i="2"/>
  <c r="AO1187" i="2"/>
  <c r="AP1187" i="2"/>
  <c r="AR1187" i="2"/>
  <c r="AT1187" i="2"/>
  <c r="AU1187" i="2"/>
  <c r="AW1187" i="2"/>
  <c r="AX1187" i="2"/>
  <c r="AY1187" i="2"/>
  <c r="AZ1187" i="2"/>
  <c r="BA1187" i="2"/>
  <c r="X1945" i="2"/>
  <c r="Y1945" i="2"/>
  <c r="Z1945" i="2"/>
  <c r="AA1945" i="2"/>
  <c r="AB1945" i="2"/>
  <c r="AC1945" i="2"/>
  <c r="AE1945" i="2"/>
  <c r="AF1945" i="2"/>
  <c r="AH1945" i="2"/>
  <c r="AJ1945" i="2"/>
  <c r="AK1945" i="2"/>
  <c r="AM1945" i="2"/>
  <c r="AO1945" i="2"/>
  <c r="AP1945" i="2"/>
  <c r="AR1945" i="2"/>
  <c r="AT1945" i="2"/>
  <c r="AU1945" i="2"/>
  <c r="AW1945" i="2"/>
  <c r="AX1945" i="2"/>
  <c r="AY1945" i="2"/>
  <c r="AZ1945" i="2"/>
  <c r="BA1945" i="2"/>
  <c r="X1092" i="2"/>
  <c r="Y1092" i="2"/>
  <c r="Z1092" i="2"/>
  <c r="AA1092" i="2"/>
  <c r="AB1092" i="2"/>
  <c r="AC1092" i="2"/>
  <c r="AE1092" i="2"/>
  <c r="AF1092" i="2"/>
  <c r="AH1092" i="2"/>
  <c r="AJ1092" i="2"/>
  <c r="AK1092" i="2"/>
  <c r="AM1092" i="2"/>
  <c r="AO1092" i="2"/>
  <c r="AP1092" i="2"/>
  <c r="AR1092" i="2"/>
  <c r="AT1092" i="2"/>
  <c r="AU1092" i="2"/>
  <c r="AW1092" i="2"/>
  <c r="AX1092" i="2"/>
  <c r="AY1092" i="2"/>
  <c r="AZ1092" i="2"/>
  <c r="BA1092" i="2"/>
  <c r="X1067" i="2"/>
  <c r="Y1067" i="2"/>
  <c r="Z1067" i="2"/>
  <c r="AA1067" i="2"/>
  <c r="AB1067" i="2"/>
  <c r="AC1067" i="2"/>
  <c r="AE1067" i="2"/>
  <c r="AF1067" i="2"/>
  <c r="AH1067" i="2"/>
  <c r="AJ1067" i="2"/>
  <c r="AK1067" i="2"/>
  <c r="AM1067" i="2"/>
  <c r="AO1067" i="2"/>
  <c r="AP1067" i="2"/>
  <c r="AR1067" i="2"/>
  <c r="AT1067" i="2"/>
  <c r="AU1067" i="2"/>
  <c r="AW1067" i="2"/>
  <c r="AX1067" i="2"/>
  <c r="AY1067" i="2"/>
  <c r="AZ1067" i="2"/>
  <c r="BA1067" i="2"/>
  <c r="X1172" i="2"/>
  <c r="Y1172" i="2"/>
  <c r="Z1172" i="2"/>
  <c r="AA1172" i="2"/>
  <c r="AB1172" i="2"/>
  <c r="AC1172" i="2"/>
  <c r="AE1172" i="2"/>
  <c r="AF1172" i="2"/>
  <c r="AH1172" i="2"/>
  <c r="AJ1172" i="2"/>
  <c r="AK1172" i="2"/>
  <c r="AM1172" i="2"/>
  <c r="AO1172" i="2"/>
  <c r="AP1172" i="2"/>
  <c r="AR1172" i="2"/>
  <c r="AT1172" i="2"/>
  <c r="AU1172" i="2"/>
  <c r="AW1172" i="2"/>
  <c r="AX1172" i="2"/>
  <c r="AY1172" i="2"/>
  <c r="AZ1172" i="2"/>
  <c r="BA1172" i="2"/>
  <c r="X1116" i="2"/>
  <c r="Y1116" i="2"/>
  <c r="Z1116" i="2"/>
  <c r="AA1116" i="2"/>
  <c r="AB1116" i="2"/>
  <c r="AC1116" i="2"/>
  <c r="AE1116" i="2"/>
  <c r="AF1116" i="2"/>
  <c r="AH1116" i="2"/>
  <c r="AJ1116" i="2"/>
  <c r="AK1116" i="2"/>
  <c r="AM1116" i="2"/>
  <c r="AO1116" i="2"/>
  <c r="AP1116" i="2"/>
  <c r="AR1116" i="2"/>
  <c r="AT1116" i="2"/>
  <c r="AU1116" i="2"/>
  <c r="AW1116" i="2"/>
  <c r="AX1116" i="2"/>
  <c r="AY1116" i="2"/>
  <c r="AZ1116" i="2"/>
  <c r="BA1116" i="2"/>
  <c r="X40" i="2"/>
  <c r="Y40" i="2"/>
  <c r="Z40" i="2"/>
  <c r="AA40" i="2"/>
  <c r="AB40" i="2"/>
  <c r="AC40" i="2"/>
  <c r="AE40" i="2"/>
  <c r="AF40" i="2"/>
  <c r="AH40" i="2"/>
  <c r="AJ40" i="2"/>
  <c r="AK40" i="2"/>
  <c r="AM40" i="2"/>
  <c r="AO40" i="2"/>
  <c r="AP40" i="2"/>
  <c r="AR40" i="2"/>
  <c r="AT40" i="2"/>
  <c r="AU40" i="2"/>
  <c r="AW40" i="2"/>
  <c r="AX40" i="2"/>
  <c r="AY40" i="2"/>
  <c r="AZ40" i="2"/>
  <c r="BA40" i="2"/>
  <c r="X602" i="2"/>
  <c r="Y602" i="2"/>
  <c r="Z602" i="2"/>
  <c r="AA602" i="2"/>
  <c r="AB602" i="2"/>
  <c r="AC602" i="2"/>
  <c r="AE602" i="2"/>
  <c r="AF602" i="2"/>
  <c r="AH602" i="2"/>
  <c r="AJ602" i="2"/>
  <c r="AK602" i="2"/>
  <c r="AM602" i="2"/>
  <c r="AO602" i="2"/>
  <c r="AP602" i="2"/>
  <c r="AR602" i="2"/>
  <c r="AT602" i="2"/>
  <c r="AU602" i="2"/>
  <c r="AW602" i="2"/>
  <c r="AX602" i="2"/>
  <c r="AY602" i="2"/>
  <c r="AZ602" i="2"/>
  <c r="BA602" i="2"/>
  <c r="X80" i="2"/>
  <c r="Y80" i="2"/>
  <c r="Z80" i="2"/>
  <c r="AA80" i="2"/>
  <c r="AB80" i="2"/>
  <c r="AC80" i="2"/>
  <c r="AE80" i="2"/>
  <c r="AF80" i="2"/>
  <c r="AH80" i="2"/>
  <c r="AJ80" i="2"/>
  <c r="AK80" i="2"/>
  <c r="AM80" i="2"/>
  <c r="AO80" i="2"/>
  <c r="AP80" i="2"/>
  <c r="AR80" i="2"/>
  <c r="AT80" i="2"/>
  <c r="AU80" i="2"/>
  <c r="AW80" i="2"/>
  <c r="AX80" i="2"/>
  <c r="AY80" i="2"/>
  <c r="AZ80" i="2"/>
  <c r="BA80" i="2"/>
  <c r="X1282" i="2"/>
  <c r="Y1282" i="2"/>
  <c r="Z1282" i="2"/>
  <c r="AA1282" i="2"/>
  <c r="AB1282" i="2"/>
  <c r="AC1282" i="2"/>
  <c r="AE1282" i="2"/>
  <c r="AF1282" i="2"/>
  <c r="AH1282" i="2"/>
  <c r="AJ1282" i="2"/>
  <c r="AK1282" i="2"/>
  <c r="AM1282" i="2"/>
  <c r="AO1282" i="2"/>
  <c r="AP1282" i="2"/>
  <c r="AR1282" i="2"/>
  <c r="AT1282" i="2"/>
  <c r="AU1282" i="2"/>
  <c r="AW1282" i="2"/>
  <c r="AX1282" i="2"/>
  <c r="AY1282" i="2"/>
  <c r="AZ1282" i="2"/>
  <c r="BA1282" i="2"/>
  <c r="X1073" i="2"/>
  <c r="Y1073" i="2"/>
  <c r="Z1073" i="2"/>
  <c r="AA1073" i="2"/>
  <c r="AB1073" i="2"/>
  <c r="AC1073" i="2"/>
  <c r="AE1073" i="2"/>
  <c r="AF1073" i="2"/>
  <c r="AH1073" i="2"/>
  <c r="AJ1073" i="2"/>
  <c r="AK1073" i="2"/>
  <c r="AM1073" i="2"/>
  <c r="AO1073" i="2"/>
  <c r="AP1073" i="2"/>
  <c r="AR1073" i="2"/>
  <c r="AT1073" i="2"/>
  <c r="AU1073" i="2"/>
  <c r="AW1073" i="2"/>
  <c r="AX1073" i="2"/>
  <c r="AY1073" i="2"/>
  <c r="AZ1073" i="2"/>
  <c r="BA1073" i="2"/>
  <c r="X1338" i="2"/>
  <c r="Y1338" i="2"/>
  <c r="Z1338" i="2"/>
  <c r="AA1338" i="2"/>
  <c r="AB1338" i="2"/>
  <c r="AC1338" i="2"/>
  <c r="AE1338" i="2"/>
  <c r="AF1338" i="2"/>
  <c r="AH1338" i="2"/>
  <c r="AJ1338" i="2"/>
  <c r="AK1338" i="2"/>
  <c r="AM1338" i="2"/>
  <c r="AO1338" i="2"/>
  <c r="AP1338" i="2"/>
  <c r="AR1338" i="2"/>
  <c r="AT1338" i="2"/>
  <c r="AU1338" i="2"/>
  <c r="AW1338" i="2"/>
  <c r="AX1338" i="2"/>
  <c r="AY1338" i="2"/>
  <c r="AZ1338" i="2"/>
  <c r="BA1338" i="2"/>
  <c r="X1364" i="2"/>
  <c r="Y1364" i="2"/>
  <c r="Z1364" i="2"/>
  <c r="AA1364" i="2"/>
  <c r="AB1364" i="2"/>
  <c r="AC1364" i="2"/>
  <c r="AE1364" i="2"/>
  <c r="AF1364" i="2"/>
  <c r="AH1364" i="2"/>
  <c r="AJ1364" i="2"/>
  <c r="AK1364" i="2"/>
  <c r="AM1364" i="2"/>
  <c r="AO1364" i="2"/>
  <c r="AP1364" i="2"/>
  <c r="AR1364" i="2"/>
  <c r="AT1364" i="2"/>
  <c r="AU1364" i="2"/>
  <c r="AW1364" i="2"/>
  <c r="AX1364" i="2"/>
  <c r="AY1364" i="2"/>
  <c r="AZ1364" i="2"/>
  <c r="BA1364" i="2"/>
  <c r="X1312" i="2"/>
  <c r="Y1312" i="2"/>
  <c r="Z1312" i="2"/>
  <c r="AA1312" i="2"/>
  <c r="AB1312" i="2"/>
  <c r="AC1312" i="2"/>
  <c r="AE1312" i="2"/>
  <c r="AF1312" i="2"/>
  <c r="AH1312" i="2"/>
  <c r="AJ1312" i="2"/>
  <c r="AK1312" i="2"/>
  <c r="AM1312" i="2"/>
  <c r="AO1312" i="2"/>
  <c r="AP1312" i="2"/>
  <c r="AR1312" i="2"/>
  <c r="AT1312" i="2"/>
  <c r="AU1312" i="2"/>
  <c r="AW1312" i="2"/>
  <c r="AX1312" i="2"/>
  <c r="AY1312" i="2"/>
  <c r="AZ1312" i="2"/>
  <c r="BA1312" i="2"/>
  <c r="X146" i="2"/>
  <c r="Y146" i="2"/>
  <c r="Z146" i="2"/>
  <c r="AA146" i="2"/>
  <c r="AB146" i="2"/>
  <c r="AC146" i="2"/>
  <c r="AE146" i="2"/>
  <c r="AF146" i="2"/>
  <c r="AH146" i="2"/>
  <c r="AJ146" i="2"/>
  <c r="AK146" i="2"/>
  <c r="AM146" i="2"/>
  <c r="AO146" i="2"/>
  <c r="AP146" i="2"/>
  <c r="AR146" i="2"/>
  <c r="AT146" i="2"/>
  <c r="AU146" i="2"/>
  <c r="AW146" i="2"/>
  <c r="AX146" i="2"/>
  <c r="AY146" i="2"/>
  <c r="AZ146" i="2"/>
  <c r="BA146" i="2"/>
  <c r="X2118" i="2"/>
  <c r="Y2118" i="2"/>
  <c r="Z2118" i="2"/>
  <c r="AA2118" i="2"/>
  <c r="AB2118" i="2"/>
  <c r="AC2118" i="2"/>
  <c r="AE2118" i="2"/>
  <c r="AF2118" i="2"/>
  <c r="AH2118" i="2"/>
  <c r="AJ2118" i="2"/>
  <c r="AK2118" i="2"/>
  <c r="AM2118" i="2"/>
  <c r="AO2118" i="2"/>
  <c r="AP2118" i="2"/>
  <c r="AR2118" i="2"/>
  <c r="AT2118" i="2"/>
  <c r="AU2118" i="2"/>
  <c r="AW2118" i="2"/>
  <c r="AX2118" i="2"/>
  <c r="AY2118" i="2"/>
  <c r="AZ2118" i="2"/>
  <c r="BA2118" i="2"/>
  <c r="X1485" i="2"/>
  <c r="Y1485" i="2"/>
  <c r="Z1485" i="2"/>
  <c r="AA1485" i="2"/>
  <c r="AB1485" i="2"/>
  <c r="AC1485" i="2"/>
  <c r="AE1485" i="2"/>
  <c r="AF1485" i="2"/>
  <c r="AH1485" i="2"/>
  <c r="AJ1485" i="2"/>
  <c r="AK1485" i="2"/>
  <c r="AM1485" i="2"/>
  <c r="AO1485" i="2"/>
  <c r="AP1485" i="2"/>
  <c r="AR1485" i="2"/>
  <c r="AT1485" i="2"/>
  <c r="AU1485" i="2"/>
  <c r="AW1485" i="2"/>
  <c r="AX1485" i="2"/>
  <c r="AY1485" i="2"/>
  <c r="AZ1485" i="2"/>
  <c r="BA1485" i="2"/>
  <c r="X1194" i="2"/>
  <c r="Y1194" i="2"/>
  <c r="Z1194" i="2"/>
  <c r="AA1194" i="2"/>
  <c r="AB1194" i="2"/>
  <c r="AC1194" i="2"/>
  <c r="AE1194" i="2"/>
  <c r="AF1194" i="2"/>
  <c r="AH1194" i="2"/>
  <c r="AJ1194" i="2"/>
  <c r="AK1194" i="2"/>
  <c r="AM1194" i="2"/>
  <c r="AO1194" i="2"/>
  <c r="AP1194" i="2"/>
  <c r="AR1194" i="2"/>
  <c r="AT1194" i="2"/>
  <c r="AU1194" i="2"/>
  <c r="AW1194" i="2"/>
  <c r="AX1194" i="2"/>
  <c r="AY1194" i="2"/>
  <c r="AZ1194" i="2"/>
  <c r="BA1194" i="2"/>
  <c r="X1482" i="2"/>
  <c r="Y1482" i="2"/>
  <c r="Z1482" i="2"/>
  <c r="AA1482" i="2"/>
  <c r="AB1482" i="2"/>
  <c r="AC1482" i="2"/>
  <c r="AE1482" i="2"/>
  <c r="AF1482" i="2"/>
  <c r="AH1482" i="2"/>
  <c r="AJ1482" i="2"/>
  <c r="AK1482" i="2"/>
  <c r="AM1482" i="2"/>
  <c r="AO1482" i="2"/>
  <c r="AP1482" i="2"/>
  <c r="AR1482" i="2"/>
  <c r="AT1482" i="2"/>
  <c r="AU1482" i="2"/>
  <c r="AW1482" i="2"/>
  <c r="AX1482" i="2"/>
  <c r="AY1482" i="2"/>
  <c r="AZ1482" i="2"/>
  <c r="BA1482" i="2"/>
  <c r="X1162" i="2"/>
  <c r="Y1162" i="2"/>
  <c r="Z1162" i="2"/>
  <c r="AA1162" i="2"/>
  <c r="AB1162" i="2"/>
  <c r="AC1162" i="2"/>
  <c r="AE1162" i="2"/>
  <c r="AF1162" i="2"/>
  <c r="AH1162" i="2"/>
  <c r="AJ1162" i="2"/>
  <c r="AK1162" i="2"/>
  <c r="AM1162" i="2"/>
  <c r="AO1162" i="2"/>
  <c r="AP1162" i="2"/>
  <c r="AR1162" i="2"/>
  <c r="AT1162" i="2"/>
  <c r="AU1162" i="2"/>
  <c r="AW1162" i="2"/>
  <c r="AX1162" i="2"/>
  <c r="AY1162" i="2"/>
  <c r="AZ1162" i="2"/>
  <c r="BA1162" i="2"/>
  <c r="X1652" i="2"/>
  <c r="Y1652" i="2"/>
  <c r="Z1652" i="2"/>
  <c r="AA1652" i="2"/>
  <c r="AB1652" i="2"/>
  <c r="AC1652" i="2"/>
  <c r="AE1652" i="2"/>
  <c r="AF1652" i="2"/>
  <c r="AH1652" i="2"/>
  <c r="AJ1652" i="2"/>
  <c r="AK1652" i="2"/>
  <c r="AM1652" i="2"/>
  <c r="AO1652" i="2"/>
  <c r="AP1652" i="2"/>
  <c r="AR1652" i="2"/>
  <c r="AT1652" i="2"/>
  <c r="AU1652" i="2"/>
  <c r="AW1652" i="2"/>
  <c r="AX1652" i="2"/>
  <c r="AY1652" i="2"/>
  <c r="AZ1652" i="2"/>
  <c r="BA1652" i="2"/>
  <c r="X2085" i="2"/>
  <c r="Y2085" i="2"/>
  <c r="Z2085" i="2"/>
  <c r="AA2085" i="2"/>
  <c r="AB2085" i="2"/>
  <c r="AC2085" i="2"/>
  <c r="AE2085" i="2"/>
  <c r="AF2085" i="2"/>
  <c r="AH2085" i="2"/>
  <c r="AJ2085" i="2"/>
  <c r="AK2085" i="2"/>
  <c r="AM2085" i="2"/>
  <c r="AO2085" i="2"/>
  <c r="AP2085" i="2"/>
  <c r="AR2085" i="2"/>
  <c r="AT2085" i="2"/>
  <c r="AU2085" i="2"/>
  <c r="AW2085" i="2"/>
  <c r="AX2085" i="2"/>
  <c r="AY2085" i="2"/>
  <c r="AZ2085" i="2"/>
  <c r="BA2085" i="2"/>
  <c r="X1889" i="2"/>
  <c r="Y1889" i="2"/>
  <c r="Z1889" i="2"/>
  <c r="AA1889" i="2"/>
  <c r="AB1889" i="2"/>
  <c r="AC1889" i="2"/>
  <c r="AE1889" i="2"/>
  <c r="AF1889" i="2"/>
  <c r="AH1889" i="2"/>
  <c r="AJ1889" i="2"/>
  <c r="AK1889" i="2"/>
  <c r="AM1889" i="2"/>
  <c r="AO1889" i="2"/>
  <c r="AP1889" i="2"/>
  <c r="AR1889" i="2"/>
  <c r="AT1889" i="2"/>
  <c r="AU1889" i="2"/>
  <c r="AW1889" i="2"/>
  <c r="AX1889" i="2"/>
  <c r="AY1889" i="2"/>
  <c r="AZ1889" i="2"/>
  <c r="BA1889" i="2"/>
  <c r="X1758" i="2"/>
  <c r="Y1758" i="2"/>
  <c r="Z1758" i="2"/>
  <c r="AA1758" i="2"/>
  <c r="AB1758" i="2"/>
  <c r="AC1758" i="2"/>
  <c r="AE1758" i="2"/>
  <c r="AF1758" i="2"/>
  <c r="AH1758" i="2"/>
  <c r="AJ1758" i="2"/>
  <c r="AK1758" i="2"/>
  <c r="AM1758" i="2"/>
  <c r="AO1758" i="2"/>
  <c r="AP1758" i="2"/>
  <c r="AR1758" i="2"/>
  <c r="AT1758" i="2"/>
  <c r="AU1758" i="2"/>
  <c r="AW1758" i="2"/>
  <c r="AX1758" i="2"/>
  <c r="AY1758" i="2"/>
  <c r="AZ1758" i="2"/>
  <c r="BA1758" i="2"/>
  <c r="X1694" i="2"/>
  <c r="Y1694" i="2"/>
  <c r="Z1694" i="2"/>
  <c r="AA1694" i="2"/>
  <c r="AB1694" i="2"/>
  <c r="AC1694" i="2"/>
  <c r="AE1694" i="2"/>
  <c r="AF1694" i="2"/>
  <c r="AH1694" i="2"/>
  <c r="AJ1694" i="2"/>
  <c r="AK1694" i="2"/>
  <c r="AM1694" i="2"/>
  <c r="AO1694" i="2"/>
  <c r="AP1694" i="2"/>
  <c r="AR1694" i="2"/>
  <c r="AT1694" i="2"/>
  <c r="AU1694" i="2"/>
  <c r="AW1694" i="2"/>
  <c r="AX1694" i="2"/>
  <c r="AY1694" i="2"/>
  <c r="AZ1694" i="2"/>
  <c r="BA1694" i="2"/>
  <c r="X1427" i="2"/>
  <c r="Y1427" i="2"/>
  <c r="Z1427" i="2"/>
  <c r="AA1427" i="2"/>
  <c r="AB1427" i="2"/>
  <c r="AC1427" i="2"/>
  <c r="AE1427" i="2"/>
  <c r="AF1427" i="2"/>
  <c r="AH1427" i="2"/>
  <c r="AJ1427" i="2"/>
  <c r="AK1427" i="2"/>
  <c r="AM1427" i="2"/>
  <c r="AO1427" i="2"/>
  <c r="AP1427" i="2"/>
  <c r="AR1427" i="2"/>
  <c r="AT1427" i="2"/>
  <c r="AU1427" i="2"/>
  <c r="AW1427" i="2"/>
  <c r="AX1427" i="2"/>
  <c r="AY1427" i="2"/>
  <c r="AZ1427" i="2"/>
  <c r="BA1427" i="2"/>
  <c r="X1623" i="2"/>
  <c r="Y1623" i="2"/>
  <c r="Z1623" i="2"/>
  <c r="AA1623" i="2"/>
  <c r="AB1623" i="2"/>
  <c r="AC1623" i="2"/>
  <c r="AE1623" i="2"/>
  <c r="AF1623" i="2"/>
  <c r="AH1623" i="2"/>
  <c r="AJ1623" i="2"/>
  <c r="AK1623" i="2"/>
  <c r="AM1623" i="2"/>
  <c r="AO1623" i="2"/>
  <c r="AP1623" i="2"/>
  <c r="AR1623" i="2"/>
  <c r="AT1623" i="2"/>
  <c r="AU1623" i="2"/>
  <c r="AW1623" i="2"/>
  <c r="AX1623" i="2"/>
  <c r="AY1623" i="2"/>
  <c r="AZ1623" i="2"/>
  <c r="BA1623" i="2"/>
  <c r="X227" i="2"/>
  <c r="Y227" i="2"/>
  <c r="Z227" i="2"/>
  <c r="AA227" i="2"/>
  <c r="AB227" i="2"/>
  <c r="AC227" i="2"/>
  <c r="AE227" i="2"/>
  <c r="AF227" i="2"/>
  <c r="AH227" i="2"/>
  <c r="AJ227" i="2"/>
  <c r="AK227" i="2"/>
  <c r="AM227" i="2"/>
  <c r="AO227" i="2"/>
  <c r="AP227" i="2"/>
  <c r="AR227" i="2"/>
  <c r="AT227" i="2"/>
  <c r="AU227" i="2"/>
  <c r="AW227" i="2"/>
  <c r="AX227" i="2"/>
  <c r="AY227" i="2"/>
  <c r="AZ227" i="2"/>
  <c r="BA227" i="2"/>
  <c r="X947" i="2"/>
  <c r="Y947" i="2"/>
  <c r="Z947" i="2"/>
  <c r="AA947" i="2"/>
  <c r="AB947" i="2"/>
  <c r="AC947" i="2"/>
  <c r="AE947" i="2"/>
  <c r="AF947" i="2"/>
  <c r="AH947" i="2"/>
  <c r="AJ947" i="2"/>
  <c r="AK947" i="2"/>
  <c r="AM947" i="2"/>
  <c r="AO947" i="2"/>
  <c r="AP947" i="2"/>
  <c r="AR947" i="2"/>
  <c r="AT947" i="2"/>
  <c r="AU947" i="2"/>
  <c r="AW947" i="2"/>
  <c r="AX947" i="2"/>
  <c r="AY947" i="2"/>
  <c r="AZ947" i="2"/>
  <c r="BA947" i="2"/>
  <c r="X1632" i="2"/>
  <c r="Y1632" i="2"/>
  <c r="Z1632" i="2"/>
  <c r="AA1632" i="2"/>
  <c r="AB1632" i="2"/>
  <c r="AC1632" i="2"/>
  <c r="AE1632" i="2"/>
  <c r="AF1632" i="2"/>
  <c r="AH1632" i="2"/>
  <c r="AJ1632" i="2"/>
  <c r="AK1632" i="2"/>
  <c r="AM1632" i="2"/>
  <c r="AO1632" i="2"/>
  <c r="AP1632" i="2"/>
  <c r="AR1632" i="2"/>
  <c r="AT1632" i="2"/>
  <c r="AU1632" i="2"/>
  <c r="AW1632" i="2"/>
  <c r="AX1632" i="2"/>
  <c r="AY1632" i="2"/>
  <c r="AZ1632" i="2"/>
  <c r="BA1632" i="2"/>
  <c r="X1887" i="2"/>
  <c r="Y1887" i="2"/>
  <c r="Z1887" i="2"/>
  <c r="AA1887" i="2"/>
  <c r="AB1887" i="2"/>
  <c r="AC1887" i="2"/>
  <c r="AE1887" i="2"/>
  <c r="AF1887" i="2"/>
  <c r="AH1887" i="2"/>
  <c r="AJ1887" i="2"/>
  <c r="AK1887" i="2"/>
  <c r="AM1887" i="2"/>
  <c r="AO1887" i="2"/>
  <c r="AP1887" i="2"/>
  <c r="AR1887" i="2"/>
  <c r="AT1887" i="2"/>
  <c r="AU1887" i="2"/>
  <c r="AW1887" i="2"/>
  <c r="AX1887" i="2"/>
  <c r="AY1887" i="2"/>
  <c r="AZ1887" i="2"/>
  <c r="BA1887" i="2"/>
  <c r="X835" i="2"/>
  <c r="Y835" i="2"/>
  <c r="Z835" i="2"/>
  <c r="AA835" i="2"/>
  <c r="AB835" i="2"/>
  <c r="AC835" i="2"/>
  <c r="AE835" i="2"/>
  <c r="AF835" i="2"/>
  <c r="AH835" i="2"/>
  <c r="AJ835" i="2"/>
  <c r="AK835" i="2"/>
  <c r="AM835" i="2"/>
  <c r="AO835" i="2"/>
  <c r="AP835" i="2"/>
  <c r="AR835" i="2"/>
  <c r="AT835" i="2"/>
  <c r="AU835" i="2"/>
  <c r="AW835" i="2"/>
  <c r="AX835" i="2"/>
  <c r="AY835" i="2"/>
  <c r="AZ835" i="2"/>
  <c r="BA835" i="2"/>
  <c r="X196" i="2"/>
  <c r="Y196" i="2"/>
  <c r="Z196" i="2"/>
  <c r="AA196" i="2"/>
  <c r="AB196" i="2"/>
  <c r="AC196" i="2"/>
  <c r="AE196" i="2"/>
  <c r="AF196" i="2"/>
  <c r="AH196" i="2"/>
  <c r="AJ196" i="2"/>
  <c r="AK196" i="2"/>
  <c r="AM196" i="2"/>
  <c r="AO196" i="2"/>
  <c r="AP196" i="2"/>
  <c r="AR196" i="2"/>
  <c r="AT196" i="2"/>
  <c r="AU196" i="2"/>
  <c r="AW196" i="2"/>
  <c r="AX196" i="2"/>
  <c r="AY196" i="2"/>
  <c r="AZ196" i="2"/>
  <c r="BA196" i="2"/>
  <c r="X868" i="2"/>
  <c r="Y868" i="2"/>
  <c r="Z868" i="2"/>
  <c r="AA868" i="2"/>
  <c r="AB868" i="2"/>
  <c r="AC868" i="2"/>
  <c r="AE868" i="2"/>
  <c r="AF868" i="2"/>
  <c r="AH868" i="2"/>
  <c r="AJ868" i="2"/>
  <c r="AK868" i="2"/>
  <c r="AM868" i="2"/>
  <c r="AO868" i="2"/>
  <c r="AP868" i="2"/>
  <c r="AR868" i="2"/>
  <c r="AT868" i="2"/>
  <c r="AU868" i="2"/>
  <c r="AW868" i="2"/>
  <c r="AX868" i="2"/>
  <c r="AY868" i="2"/>
  <c r="AZ868" i="2"/>
  <c r="BA868" i="2"/>
  <c r="X2225" i="2"/>
  <c r="Y2225" i="2"/>
  <c r="Z2225" i="2"/>
  <c r="AA2225" i="2"/>
  <c r="AB2225" i="2"/>
  <c r="AC2225" i="2"/>
  <c r="AE2225" i="2"/>
  <c r="AF2225" i="2"/>
  <c r="AH2225" i="2"/>
  <c r="AJ2225" i="2"/>
  <c r="AK2225" i="2"/>
  <c r="AM2225" i="2"/>
  <c r="AO2225" i="2"/>
  <c r="AP2225" i="2"/>
  <c r="AR2225" i="2"/>
  <c r="AT2225" i="2"/>
  <c r="AU2225" i="2"/>
  <c r="AW2225" i="2"/>
  <c r="AX2225" i="2"/>
  <c r="AY2225" i="2"/>
  <c r="AZ2225" i="2"/>
  <c r="BA2225" i="2"/>
  <c r="X50" i="2"/>
  <c r="Y50" i="2"/>
  <c r="Z50" i="2"/>
  <c r="AA50" i="2"/>
  <c r="AB50" i="2"/>
  <c r="AC50" i="2"/>
  <c r="AE50" i="2"/>
  <c r="AF50" i="2"/>
  <c r="AH50" i="2"/>
  <c r="AJ50" i="2"/>
  <c r="AK50" i="2"/>
  <c r="AM50" i="2"/>
  <c r="AO50" i="2"/>
  <c r="AP50" i="2"/>
  <c r="AR50" i="2"/>
  <c r="AT50" i="2"/>
  <c r="AU50" i="2"/>
  <c r="AW50" i="2"/>
  <c r="AX50" i="2"/>
  <c r="AY50" i="2"/>
  <c r="AZ50" i="2"/>
  <c r="BA50" i="2"/>
  <c r="X1167" i="2"/>
  <c r="Y1167" i="2"/>
  <c r="Z1167" i="2"/>
  <c r="AA1167" i="2"/>
  <c r="AB1167" i="2"/>
  <c r="AC1167" i="2"/>
  <c r="AE1167" i="2"/>
  <c r="AF1167" i="2"/>
  <c r="AH1167" i="2"/>
  <c r="AJ1167" i="2"/>
  <c r="AK1167" i="2"/>
  <c r="AM1167" i="2"/>
  <c r="AO1167" i="2"/>
  <c r="AP1167" i="2"/>
  <c r="AR1167" i="2"/>
  <c r="AT1167" i="2"/>
  <c r="AU1167" i="2"/>
  <c r="AW1167" i="2"/>
  <c r="AX1167" i="2"/>
  <c r="AY1167" i="2"/>
  <c r="AZ1167" i="2"/>
  <c r="BA1167" i="2"/>
  <c r="X30" i="2"/>
  <c r="Y30" i="2"/>
  <c r="Z30" i="2"/>
  <c r="AA30" i="2"/>
  <c r="AB30" i="2"/>
  <c r="AC30" i="2"/>
  <c r="AE30" i="2"/>
  <c r="AF30" i="2"/>
  <c r="AH30" i="2"/>
  <c r="AJ30" i="2"/>
  <c r="AK30" i="2"/>
  <c r="AM30" i="2"/>
  <c r="AO30" i="2"/>
  <c r="AP30" i="2"/>
  <c r="AR30" i="2"/>
  <c r="AT30" i="2"/>
  <c r="AU30" i="2"/>
  <c r="AW30" i="2"/>
  <c r="AX30" i="2"/>
  <c r="AY30" i="2"/>
  <c r="AZ30" i="2"/>
  <c r="BA30" i="2"/>
  <c r="X1973" i="2"/>
  <c r="Y1973" i="2"/>
  <c r="Z1973" i="2"/>
  <c r="AA1973" i="2"/>
  <c r="AB1973" i="2"/>
  <c r="AC1973" i="2"/>
  <c r="AE1973" i="2"/>
  <c r="AF1973" i="2"/>
  <c r="AH1973" i="2"/>
  <c r="AJ1973" i="2"/>
  <c r="AK1973" i="2"/>
  <c r="AM1973" i="2"/>
  <c r="AO1973" i="2"/>
  <c r="AP1973" i="2"/>
  <c r="AR1973" i="2"/>
  <c r="AT1973" i="2"/>
  <c r="AU1973" i="2"/>
  <c r="AW1973" i="2"/>
  <c r="AX1973" i="2"/>
  <c r="AY1973" i="2"/>
  <c r="AZ1973" i="2"/>
  <c r="BA1973" i="2"/>
  <c r="X1793" i="2"/>
  <c r="Y1793" i="2"/>
  <c r="Z1793" i="2"/>
  <c r="AA1793" i="2"/>
  <c r="AB1793" i="2"/>
  <c r="AC1793" i="2"/>
  <c r="AE1793" i="2"/>
  <c r="AF1793" i="2"/>
  <c r="AH1793" i="2"/>
  <c r="AJ1793" i="2"/>
  <c r="AK1793" i="2"/>
  <c r="AM1793" i="2"/>
  <c r="AO1793" i="2"/>
  <c r="AP1793" i="2"/>
  <c r="AR1793" i="2"/>
  <c r="AT1793" i="2"/>
  <c r="AU1793" i="2"/>
  <c r="AW1793" i="2"/>
  <c r="AX1793" i="2"/>
  <c r="AY1793" i="2"/>
  <c r="AZ1793" i="2"/>
  <c r="BA1793" i="2"/>
  <c r="X1975" i="2"/>
  <c r="Y1975" i="2"/>
  <c r="Z1975" i="2"/>
  <c r="AA1975" i="2"/>
  <c r="AB1975" i="2"/>
  <c r="AC1975" i="2"/>
  <c r="AE1975" i="2"/>
  <c r="AF1975" i="2"/>
  <c r="AH1975" i="2"/>
  <c r="AJ1975" i="2"/>
  <c r="AK1975" i="2"/>
  <c r="AM1975" i="2"/>
  <c r="AO1975" i="2"/>
  <c r="AP1975" i="2"/>
  <c r="AR1975" i="2"/>
  <c r="AT1975" i="2"/>
  <c r="AU1975" i="2"/>
  <c r="AW1975" i="2"/>
  <c r="AX1975" i="2"/>
  <c r="AY1975" i="2"/>
  <c r="AZ1975" i="2"/>
  <c r="BA1975" i="2"/>
  <c r="X1539" i="2"/>
  <c r="Y1539" i="2"/>
  <c r="Z1539" i="2"/>
  <c r="AA1539" i="2"/>
  <c r="AB1539" i="2"/>
  <c r="AC1539" i="2"/>
  <c r="AE1539" i="2"/>
  <c r="AF1539" i="2"/>
  <c r="AH1539" i="2"/>
  <c r="AJ1539" i="2"/>
  <c r="AK1539" i="2"/>
  <c r="AM1539" i="2"/>
  <c r="AO1539" i="2"/>
  <c r="AP1539" i="2"/>
  <c r="AR1539" i="2"/>
  <c r="AT1539" i="2"/>
  <c r="AU1539" i="2"/>
  <c r="AW1539" i="2"/>
  <c r="AX1539" i="2"/>
  <c r="AY1539" i="2"/>
  <c r="AZ1539" i="2"/>
  <c r="BA1539" i="2"/>
  <c r="X1153" i="2"/>
  <c r="Y1153" i="2"/>
  <c r="Z1153" i="2"/>
  <c r="AA1153" i="2"/>
  <c r="AB1153" i="2"/>
  <c r="AC1153" i="2"/>
  <c r="AE1153" i="2"/>
  <c r="AF1153" i="2"/>
  <c r="AH1153" i="2"/>
  <c r="AJ1153" i="2"/>
  <c r="AK1153" i="2"/>
  <c r="AM1153" i="2"/>
  <c r="AO1153" i="2"/>
  <c r="AP1153" i="2"/>
  <c r="AR1153" i="2"/>
  <c r="AT1153" i="2"/>
  <c r="AU1153" i="2"/>
  <c r="AW1153" i="2"/>
  <c r="AX1153" i="2"/>
  <c r="AY1153" i="2"/>
  <c r="AZ1153" i="2"/>
  <c r="BA1153" i="2"/>
  <c r="X519" i="2"/>
  <c r="Y519" i="2"/>
  <c r="Z519" i="2"/>
  <c r="AA519" i="2"/>
  <c r="AB519" i="2"/>
  <c r="AC519" i="2"/>
  <c r="AE519" i="2"/>
  <c r="AF519" i="2"/>
  <c r="AH519" i="2"/>
  <c r="AJ519" i="2"/>
  <c r="AK519" i="2"/>
  <c r="AM519" i="2"/>
  <c r="AO519" i="2"/>
  <c r="AP519" i="2"/>
  <c r="AR519" i="2"/>
  <c r="AT519" i="2"/>
  <c r="AU519" i="2"/>
  <c r="AW519" i="2"/>
  <c r="AX519" i="2"/>
  <c r="AY519" i="2"/>
  <c r="AZ519" i="2"/>
  <c r="BA519" i="2"/>
  <c r="X145" i="2"/>
  <c r="Y145" i="2"/>
  <c r="Z145" i="2"/>
  <c r="AA145" i="2"/>
  <c r="AB145" i="2"/>
  <c r="AC145" i="2"/>
  <c r="AE145" i="2"/>
  <c r="AF145" i="2"/>
  <c r="AH145" i="2"/>
  <c r="AJ145" i="2"/>
  <c r="AK145" i="2"/>
  <c r="AM145" i="2"/>
  <c r="AO145" i="2"/>
  <c r="AP145" i="2"/>
  <c r="AR145" i="2"/>
  <c r="AT145" i="2"/>
  <c r="AU145" i="2"/>
  <c r="AW145" i="2"/>
  <c r="AX145" i="2"/>
  <c r="AY145" i="2"/>
  <c r="AZ145" i="2"/>
  <c r="BA145" i="2"/>
  <c r="X996" i="2"/>
  <c r="Y996" i="2"/>
  <c r="Z996" i="2"/>
  <c r="AA996" i="2"/>
  <c r="AB996" i="2"/>
  <c r="AC996" i="2"/>
  <c r="AE996" i="2"/>
  <c r="AF996" i="2"/>
  <c r="AH996" i="2"/>
  <c r="AJ996" i="2"/>
  <c r="AK996" i="2"/>
  <c r="AM996" i="2"/>
  <c r="AO996" i="2"/>
  <c r="AP996" i="2"/>
  <c r="AR996" i="2"/>
  <c r="AT996" i="2"/>
  <c r="AU996" i="2"/>
  <c r="AW996" i="2"/>
  <c r="AX996" i="2"/>
  <c r="AY996" i="2"/>
  <c r="AZ996" i="2"/>
  <c r="BA996" i="2"/>
  <c r="X1988" i="2"/>
  <c r="Y1988" i="2"/>
  <c r="Z1988" i="2"/>
  <c r="AA1988" i="2"/>
  <c r="AB1988" i="2"/>
  <c r="AC1988" i="2"/>
  <c r="AE1988" i="2"/>
  <c r="AF1988" i="2"/>
  <c r="AH1988" i="2"/>
  <c r="AJ1988" i="2"/>
  <c r="AK1988" i="2"/>
  <c r="AM1988" i="2"/>
  <c r="AO1988" i="2"/>
  <c r="AP1988" i="2"/>
  <c r="AR1988" i="2"/>
  <c r="AT1988" i="2"/>
  <c r="AU1988" i="2"/>
  <c r="AW1988" i="2"/>
  <c r="AX1988" i="2"/>
  <c r="AY1988" i="2"/>
  <c r="AZ1988" i="2"/>
  <c r="BA1988" i="2"/>
  <c r="X2076" i="2"/>
  <c r="Y2076" i="2"/>
  <c r="Z2076" i="2"/>
  <c r="AA2076" i="2"/>
  <c r="AB2076" i="2"/>
  <c r="AC2076" i="2"/>
  <c r="AE2076" i="2"/>
  <c r="AF2076" i="2"/>
  <c r="AH2076" i="2"/>
  <c r="AJ2076" i="2"/>
  <c r="AK2076" i="2"/>
  <c r="AM2076" i="2"/>
  <c r="AO2076" i="2"/>
  <c r="AP2076" i="2"/>
  <c r="AR2076" i="2"/>
  <c r="AT2076" i="2"/>
  <c r="AU2076" i="2"/>
  <c r="AW2076" i="2"/>
  <c r="AX2076" i="2"/>
  <c r="AY2076" i="2"/>
  <c r="AZ2076" i="2"/>
  <c r="BA2076" i="2"/>
  <c r="X1016" i="2"/>
  <c r="Y1016" i="2"/>
  <c r="Z1016" i="2"/>
  <c r="AA1016" i="2"/>
  <c r="AB1016" i="2"/>
  <c r="AC1016" i="2"/>
  <c r="AE1016" i="2"/>
  <c r="AF1016" i="2"/>
  <c r="AH1016" i="2"/>
  <c r="AJ1016" i="2"/>
  <c r="AK1016" i="2"/>
  <c r="AM1016" i="2"/>
  <c r="AO1016" i="2"/>
  <c r="AP1016" i="2"/>
  <c r="AR1016" i="2"/>
  <c r="AT1016" i="2"/>
  <c r="AU1016" i="2"/>
  <c r="AW1016" i="2"/>
  <c r="AX1016" i="2"/>
  <c r="AY1016" i="2"/>
  <c r="AZ1016" i="2"/>
  <c r="BA1016" i="2"/>
  <c r="X100" i="2"/>
  <c r="Y100" i="2"/>
  <c r="Z100" i="2"/>
  <c r="AA100" i="2"/>
  <c r="AB100" i="2"/>
  <c r="AC100" i="2"/>
  <c r="AE100" i="2"/>
  <c r="AF100" i="2"/>
  <c r="AH100" i="2"/>
  <c r="AJ100" i="2"/>
  <c r="AK100" i="2"/>
  <c r="AM100" i="2"/>
  <c r="AO100" i="2"/>
  <c r="AP100" i="2"/>
  <c r="AR100" i="2"/>
  <c r="AT100" i="2"/>
  <c r="AU100" i="2"/>
  <c r="AW100" i="2"/>
  <c r="AX100" i="2"/>
  <c r="AY100" i="2"/>
  <c r="AZ100" i="2"/>
  <c r="BA100" i="2"/>
  <c r="X104" i="2"/>
  <c r="Y104" i="2"/>
  <c r="Z104" i="2"/>
  <c r="AA104" i="2"/>
  <c r="AB104" i="2"/>
  <c r="AC104" i="2"/>
  <c r="AE104" i="2"/>
  <c r="AF104" i="2"/>
  <c r="AH104" i="2"/>
  <c r="AJ104" i="2"/>
  <c r="AK104" i="2"/>
  <c r="AM104" i="2"/>
  <c r="AO104" i="2"/>
  <c r="AP104" i="2"/>
  <c r="AR104" i="2"/>
  <c r="AT104" i="2"/>
  <c r="AU104" i="2"/>
  <c r="AW104" i="2"/>
  <c r="AX104" i="2"/>
  <c r="AY104" i="2"/>
  <c r="AZ104" i="2"/>
  <c r="BA104" i="2"/>
  <c r="X657" i="2"/>
  <c r="Y657" i="2"/>
  <c r="Z657" i="2"/>
  <c r="AA657" i="2"/>
  <c r="AB657" i="2"/>
  <c r="AC657" i="2"/>
  <c r="AE657" i="2"/>
  <c r="AF657" i="2"/>
  <c r="AH657" i="2"/>
  <c r="AJ657" i="2"/>
  <c r="AK657" i="2"/>
  <c r="AM657" i="2"/>
  <c r="AO657" i="2"/>
  <c r="AP657" i="2"/>
  <c r="AR657" i="2"/>
  <c r="AT657" i="2"/>
  <c r="AU657" i="2"/>
  <c r="AW657" i="2"/>
  <c r="AX657" i="2"/>
  <c r="AY657" i="2"/>
  <c r="AZ657" i="2"/>
  <c r="BA657" i="2"/>
  <c r="X8" i="2"/>
  <c r="Y8" i="2"/>
  <c r="Z8" i="2"/>
  <c r="AA8" i="2"/>
  <c r="AB8" i="2"/>
  <c r="AC8" i="2"/>
  <c r="AE8" i="2"/>
  <c r="AF8" i="2"/>
  <c r="AH8" i="2"/>
  <c r="AJ8" i="2"/>
  <c r="AK8" i="2"/>
  <c r="AM8" i="2"/>
  <c r="AO8" i="2"/>
  <c r="AP8" i="2"/>
  <c r="AR8" i="2"/>
  <c r="AT8" i="2"/>
  <c r="AU8" i="2"/>
  <c r="AW8" i="2"/>
  <c r="AX8" i="2"/>
  <c r="AY8" i="2"/>
  <c r="AZ8" i="2"/>
  <c r="BA8" i="2"/>
  <c r="X1313" i="2"/>
  <c r="Y1313" i="2"/>
  <c r="Z1313" i="2"/>
  <c r="AA1313" i="2"/>
  <c r="AB1313" i="2"/>
  <c r="AC1313" i="2"/>
  <c r="AE1313" i="2"/>
  <c r="AF1313" i="2"/>
  <c r="AH1313" i="2"/>
  <c r="AJ1313" i="2"/>
  <c r="AK1313" i="2"/>
  <c r="AM1313" i="2"/>
  <c r="AO1313" i="2"/>
  <c r="AP1313" i="2"/>
  <c r="AR1313" i="2"/>
  <c r="AT1313" i="2"/>
  <c r="AU1313" i="2"/>
  <c r="AW1313" i="2"/>
  <c r="AX1313" i="2"/>
  <c r="AY1313" i="2"/>
  <c r="AZ1313" i="2"/>
  <c r="BA1313" i="2"/>
  <c r="X1372" i="2"/>
  <c r="Y1372" i="2"/>
  <c r="Z1372" i="2"/>
  <c r="AA1372" i="2"/>
  <c r="AB1372" i="2"/>
  <c r="AC1372" i="2"/>
  <c r="AE1372" i="2"/>
  <c r="AF1372" i="2"/>
  <c r="AH1372" i="2"/>
  <c r="AJ1372" i="2"/>
  <c r="AK1372" i="2"/>
  <c r="AM1372" i="2"/>
  <c r="AO1372" i="2"/>
  <c r="AP1372" i="2"/>
  <c r="AR1372" i="2"/>
  <c r="AT1372" i="2"/>
  <c r="AU1372" i="2"/>
  <c r="AW1372" i="2"/>
  <c r="AX1372" i="2"/>
  <c r="AY1372" i="2"/>
  <c r="AZ1372" i="2"/>
  <c r="BA1372" i="2"/>
  <c r="X274" i="2"/>
  <c r="Y274" i="2"/>
  <c r="Z274" i="2"/>
  <c r="AA274" i="2"/>
  <c r="AB274" i="2"/>
  <c r="AC274" i="2"/>
  <c r="AE274" i="2"/>
  <c r="AF274" i="2"/>
  <c r="AH274" i="2"/>
  <c r="AJ274" i="2"/>
  <c r="AK274" i="2"/>
  <c r="AM274" i="2"/>
  <c r="AO274" i="2"/>
  <c r="AP274" i="2"/>
  <c r="AR274" i="2"/>
  <c r="AT274" i="2"/>
  <c r="AU274" i="2"/>
  <c r="AW274" i="2"/>
  <c r="AX274" i="2"/>
  <c r="AY274" i="2"/>
  <c r="AZ274" i="2"/>
  <c r="BA274" i="2"/>
  <c r="X1545" i="2"/>
  <c r="Y1545" i="2"/>
  <c r="Z1545" i="2"/>
  <c r="AA1545" i="2"/>
  <c r="AB1545" i="2"/>
  <c r="AC1545" i="2"/>
  <c r="AE1545" i="2"/>
  <c r="AF1545" i="2"/>
  <c r="AH1545" i="2"/>
  <c r="AJ1545" i="2"/>
  <c r="AK1545" i="2"/>
  <c r="AM1545" i="2"/>
  <c r="AO1545" i="2"/>
  <c r="AP1545" i="2"/>
  <c r="AR1545" i="2"/>
  <c r="AT1545" i="2"/>
  <c r="AU1545" i="2"/>
  <c r="AW1545" i="2"/>
  <c r="AX1545" i="2"/>
  <c r="AY1545" i="2"/>
  <c r="AZ1545" i="2"/>
  <c r="BA1545" i="2"/>
  <c r="X150" i="2"/>
  <c r="Y150" i="2"/>
  <c r="Z150" i="2"/>
  <c r="AA150" i="2"/>
  <c r="AB150" i="2"/>
  <c r="AC150" i="2"/>
  <c r="AE150" i="2"/>
  <c r="AF150" i="2"/>
  <c r="AH150" i="2"/>
  <c r="AJ150" i="2"/>
  <c r="AK150" i="2"/>
  <c r="AM150" i="2"/>
  <c r="AO150" i="2"/>
  <c r="AP150" i="2"/>
  <c r="AR150" i="2"/>
  <c r="AT150" i="2"/>
  <c r="AU150" i="2"/>
  <c r="AW150" i="2"/>
  <c r="AX150" i="2"/>
  <c r="AY150" i="2"/>
  <c r="AZ150" i="2"/>
  <c r="BA150" i="2"/>
  <c r="X1218" i="2"/>
  <c r="Y1218" i="2"/>
  <c r="Z1218" i="2"/>
  <c r="AA1218" i="2"/>
  <c r="AB1218" i="2"/>
  <c r="AC1218" i="2"/>
  <c r="AE1218" i="2"/>
  <c r="AF1218" i="2"/>
  <c r="AH1218" i="2"/>
  <c r="AJ1218" i="2"/>
  <c r="AK1218" i="2"/>
  <c r="AM1218" i="2"/>
  <c r="AO1218" i="2"/>
  <c r="AP1218" i="2"/>
  <c r="AR1218" i="2"/>
  <c r="AT1218" i="2"/>
  <c r="AU1218" i="2"/>
  <c r="AW1218" i="2"/>
  <c r="AX1218" i="2"/>
  <c r="AY1218" i="2"/>
  <c r="AZ1218" i="2"/>
  <c r="BA1218" i="2"/>
  <c r="X1682" i="2"/>
  <c r="Y1682" i="2"/>
  <c r="Z1682" i="2"/>
  <c r="AA1682" i="2"/>
  <c r="AB1682" i="2"/>
  <c r="AC1682" i="2"/>
  <c r="AE1682" i="2"/>
  <c r="AF1682" i="2"/>
  <c r="AH1682" i="2"/>
  <c r="AJ1682" i="2"/>
  <c r="AK1682" i="2"/>
  <c r="AM1682" i="2"/>
  <c r="AO1682" i="2"/>
  <c r="AP1682" i="2"/>
  <c r="AR1682" i="2"/>
  <c r="AT1682" i="2"/>
  <c r="AU1682" i="2"/>
  <c r="AW1682" i="2"/>
  <c r="AX1682" i="2"/>
  <c r="AY1682" i="2"/>
  <c r="AZ1682" i="2"/>
  <c r="BA1682" i="2"/>
  <c r="X1246" i="2"/>
  <c r="Y1246" i="2"/>
  <c r="Z1246" i="2"/>
  <c r="AA1246" i="2"/>
  <c r="AB1246" i="2"/>
  <c r="AC1246" i="2"/>
  <c r="AE1246" i="2"/>
  <c r="AF1246" i="2"/>
  <c r="AH1246" i="2"/>
  <c r="AJ1246" i="2"/>
  <c r="AK1246" i="2"/>
  <c r="AM1246" i="2"/>
  <c r="AO1246" i="2"/>
  <c r="AP1246" i="2"/>
  <c r="AR1246" i="2"/>
  <c r="AT1246" i="2"/>
  <c r="AU1246" i="2"/>
  <c r="AW1246" i="2"/>
  <c r="AX1246" i="2"/>
  <c r="AY1246" i="2"/>
  <c r="AZ1246" i="2"/>
  <c r="BA1246" i="2"/>
  <c r="X2197" i="2"/>
  <c r="Y2197" i="2"/>
  <c r="Z2197" i="2"/>
  <c r="AA2197" i="2"/>
  <c r="AB2197" i="2"/>
  <c r="AC2197" i="2"/>
  <c r="AE2197" i="2"/>
  <c r="AF2197" i="2"/>
  <c r="AH2197" i="2"/>
  <c r="AJ2197" i="2"/>
  <c r="AK2197" i="2"/>
  <c r="AM2197" i="2"/>
  <c r="AO2197" i="2"/>
  <c r="AP2197" i="2"/>
  <c r="AR2197" i="2"/>
  <c r="AT2197" i="2"/>
  <c r="AU2197" i="2"/>
  <c r="AW2197" i="2"/>
  <c r="AX2197" i="2"/>
  <c r="AY2197" i="2"/>
  <c r="AZ2197" i="2"/>
  <c r="BA2197" i="2"/>
  <c r="X1034" i="2"/>
  <c r="Y1034" i="2"/>
  <c r="Z1034" i="2"/>
  <c r="AA1034" i="2"/>
  <c r="AB1034" i="2"/>
  <c r="AC1034" i="2"/>
  <c r="AE1034" i="2"/>
  <c r="AF1034" i="2"/>
  <c r="AH1034" i="2"/>
  <c r="AJ1034" i="2"/>
  <c r="AK1034" i="2"/>
  <c r="AM1034" i="2"/>
  <c r="AO1034" i="2"/>
  <c r="AP1034" i="2"/>
  <c r="AR1034" i="2"/>
  <c r="AT1034" i="2"/>
  <c r="AU1034" i="2"/>
  <c r="AW1034" i="2"/>
  <c r="AX1034" i="2"/>
  <c r="AY1034" i="2"/>
  <c r="AZ1034" i="2"/>
  <c r="BA1034" i="2"/>
  <c r="X1376" i="2"/>
  <c r="Y1376" i="2"/>
  <c r="Z1376" i="2"/>
  <c r="AA1376" i="2"/>
  <c r="AB1376" i="2"/>
  <c r="AC1376" i="2"/>
  <c r="AE1376" i="2"/>
  <c r="AF1376" i="2"/>
  <c r="AH1376" i="2"/>
  <c r="AJ1376" i="2"/>
  <c r="AK1376" i="2"/>
  <c r="AM1376" i="2"/>
  <c r="AO1376" i="2"/>
  <c r="AP1376" i="2"/>
  <c r="AR1376" i="2"/>
  <c r="AT1376" i="2"/>
  <c r="AU1376" i="2"/>
  <c r="AW1376" i="2"/>
  <c r="AX1376" i="2"/>
  <c r="AY1376" i="2"/>
  <c r="AZ1376" i="2"/>
  <c r="BA1376" i="2"/>
  <c r="X856" i="2"/>
  <c r="Y856" i="2"/>
  <c r="Z856" i="2"/>
  <c r="AA856" i="2"/>
  <c r="AB856" i="2"/>
  <c r="AC856" i="2"/>
  <c r="AE856" i="2"/>
  <c r="AF856" i="2"/>
  <c r="AH856" i="2"/>
  <c r="AJ856" i="2"/>
  <c r="AK856" i="2"/>
  <c r="AM856" i="2"/>
  <c r="AO856" i="2"/>
  <c r="AP856" i="2"/>
  <c r="AR856" i="2"/>
  <c r="AT856" i="2"/>
  <c r="AU856" i="2"/>
  <c r="AW856" i="2"/>
  <c r="AX856" i="2"/>
  <c r="AY856" i="2"/>
  <c r="AZ856" i="2"/>
  <c r="BA856" i="2"/>
  <c r="X1650" i="2"/>
  <c r="Y1650" i="2"/>
  <c r="Z1650" i="2"/>
  <c r="AA1650" i="2"/>
  <c r="AB1650" i="2"/>
  <c r="AC1650" i="2"/>
  <c r="AE1650" i="2"/>
  <c r="AF1650" i="2"/>
  <c r="AH1650" i="2"/>
  <c r="AJ1650" i="2"/>
  <c r="AK1650" i="2"/>
  <c r="AM1650" i="2"/>
  <c r="AO1650" i="2"/>
  <c r="AP1650" i="2"/>
  <c r="AR1650" i="2"/>
  <c r="AT1650" i="2"/>
  <c r="AU1650" i="2"/>
  <c r="AW1650" i="2"/>
  <c r="AX1650" i="2"/>
  <c r="AY1650" i="2"/>
  <c r="AZ1650" i="2"/>
  <c r="BA1650" i="2"/>
  <c r="X79" i="2"/>
  <c r="Y79" i="2"/>
  <c r="Z79" i="2"/>
  <c r="AA79" i="2"/>
  <c r="AB79" i="2"/>
  <c r="AC79" i="2"/>
  <c r="AE79" i="2"/>
  <c r="AF79" i="2"/>
  <c r="AH79" i="2"/>
  <c r="AJ79" i="2"/>
  <c r="AK79" i="2"/>
  <c r="AM79" i="2"/>
  <c r="AO79" i="2"/>
  <c r="AP79" i="2"/>
  <c r="AR79" i="2"/>
  <c r="AT79" i="2"/>
  <c r="AU79" i="2"/>
  <c r="AW79" i="2"/>
  <c r="AX79" i="2"/>
  <c r="AY79" i="2"/>
  <c r="AZ79" i="2"/>
  <c r="BA79" i="2"/>
  <c r="X1611" i="2"/>
  <c r="Y1611" i="2"/>
  <c r="Z1611" i="2"/>
  <c r="AA1611" i="2"/>
  <c r="AB1611" i="2"/>
  <c r="AC1611" i="2"/>
  <c r="AE1611" i="2"/>
  <c r="AF1611" i="2"/>
  <c r="AH1611" i="2"/>
  <c r="AJ1611" i="2"/>
  <c r="AK1611" i="2"/>
  <c r="AM1611" i="2"/>
  <c r="AO1611" i="2"/>
  <c r="AP1611" i="2"/>
  <c r="AR1611" i="2"/>
  <c r="AT1611" i="2"/>
  <c r="AU1611" i="2"/>
  <c r="AW1611" i="2"/>
  <c r="AX1611" i="2"/>
  <c r="AY1611" i="2"/>
  <c r="AZ1611" i="2"/>
  <c r="BA1611" i="2"/>
  <c r="X2152" i="2"/>
  <c r="Y2152" i="2"/>
  <c r="Z2152" i="2"/>
  <c r="AA2152" i="2"/>
  <c r="AB2152" i="2"/>
  <c r="AC2152" i="2"/>
  <c r="AE2152" i="2"/>
  <c r="AF2152" i="2"/>
  <c r="AH2152" i="2"/>
  <c r="AJ2152" i="2"/>
  <c r="AK2152" i="2"/>
  <c r="AM2152" i="2"/>
  <c r="AO2152" i="2"/>
  <c r="AP2152" i="2"/>
  <c r="AR2152" i="2"/>
  <c r="AT2152" i="2"/>
  <c r="AU2152" i="2"/>
  <c r="AW2152" i="2"/>
  <c r="AX2152" i="2"/>
  <c r="AY2152" i="2"/>
  <c r="AZ2152" i="2"/>
  <c r="BA2152" i="2"/>
  <c r="X1736" i="2"/>
  <c r="Y1736" i="2"/>
  <c r="Z1736" i="2"/>
  <c r="AA1736" i="2"/>
  <c r="AB1736" i="2"/>
  <c r="AC1736" i="2"/>
  <c r="AE1736" i="2"/>
  <c r="AF1736" i="2"/>
  <c r="AH1736" i="2"/>
  <c r="AJ1736" i="2"/>
  <c r="AK1736" i="2"/>
  <c r="AM1736" i="2"/>
  <c r="AO1736" i="2"/>
  <c r="AP1736" i="2"/>
  <c r="AR1736" i="2"/>
  <c r="AT1736" i="2"/>
  <c r="AU1736" i="2"/>
  <c r="AW1736" i="2"/>
  <c r="AX1736" i="2"/>
  <c r="AY1736" i="2"/>
  <c r="AZ1736" i="2"/>
  <c r="BA1736" i="2"/>
  <c r="X1277" i="2"/>
  <c r="Y1277" i="2"/>
  <c r="Z1277" i="2"/>
  <c r="AA1277" i="2"/>
  <c r="AB1277" i="2"/>
  <c r="AC1277" i="2"/>
  <c r="AE1277" i="2"/>
  <c r="AF1277" i="2"/>
  <c r="AH1277" i="2"/>
  <c r="AJ1277" i="2"/>
  <c r="AK1277" i="2"/>
  <c r="AM1277" i="2"/>
  <c r="AO1277" i="2"/>
  <c r="AP1277" i="2"/>
  <c r="AR1277" i="2"/>
  <c r="AT1277" i="2"/>
  <c r="AU1277" i="2"/>
  <c r="AW1277" i="2"/>
  <c r="AX1277" i="2"/>
  <c r="AY1277" i="2"/>
  <c r="AZ1277" i="2"/>
  <c r="BA1277" i="2"/>
  <c r="X1649" i="2"/>
  <c r="Y1649" i="2"/>
  <c r="Z1649" i="2"/>
  <c r="AA1649" i="2"/>
  <c r="AB1649" i="2"/>
  <c r="AC1649" i="2"/>
  <c r="AE1649" i="2"/>
  <c r="AF1649" i="2"/>
  <c r="AH1649" i="2"/>
  <c r="AJ1649" i="2"/>
  <c r="AK1649" i="2"/>
  <c r="AM1649" i="2"/>
  <c r="AO1649" i="2"/>
  <c r="AP1649" i="2"/>
  <c r="AR1649" i="2"/>
  <c r="AT1649" i="2"/>
  <c r="AU1649" i="2"/>
  <c r="AW1649" i="2"/>
  <c r="AX1649" i="2"/>
  <c r="AY1649" i="2"/>
  <c r="AZ1649" i="2"/>
  <c r="BA1649" i="2"/>
  <c r="X1991" i="2"/>
  <c r="Y1991" i="2"/>
  <c r="Z1991" i="2"/>
  <c r="AA1991" i="2"/>
  <c r="AB1991" i="2"/>
  <c r="AC1991" i="2"/>
  <c r="AE1991" i="2"/>
  <c r="AF1991" i="2"/>
  <c r="AH1991" i="2"/>
  <c r="AJ1991" i="2"/>
  <c r="AK1991" i="2"/>
  <c r="AM1991" i="2"/>
  <c r="AO1991" i="2"/>
  <c r="AP1991" i="2"/>
  <c r="AR1991" i="2"/>
  <c r="AT1991" i="2"/>
  <c r="AU1991" i="2"/>
  <c r="AW1991" i="2"/>
  <c r="AX1991" i="2"/>
  <c r="AY1991" i="2"/>
  <c r="AZ1991" i="2"/>
  <c r="BA1991" i="2"/>
  <c r="X183" i="2"/>
  <c r="Y183" i="2"/>
  <c r="Z183" i="2"/>
  <c r="AA183" i="2"/>
  <c r="AB183" i="2"/>
  <c r="AC183" i="2"/>
  <c r="AE183" i="2"/>
  <c r="AF183" i="2"/>
  <c r="AH183" i="2"/>
  <c r="AJ183" i="2"/>
  <c r="AK183" i="2"/>
  <c r="AM183" i="2"/>
  <c r="AO183" i="2"/>
  <c r="AP183" i="2"/>
  <c r="AR183" i="2"/>
  <c r="AT183" i="2"/>
  <c r="AU183" i="2"/>
  <c r="AW183" i="2"/>
  <c r="AX183" i="2"/>
  <c r="AY183" i="2"/>
  <c r="AZ183" i="2"/>
  <c r="BA183" i="2"/>
  <c r="X1089" i="2"/>
  <c r="Y1089" i="2"/>
  <c r="Z1089" i="2"/>
  <c r="AA1089" i="2"/>
  <c r="AB1089" i="2"/>
  <c r="AC1089" i="2"/>
  <c r="AE1089" i="2"/>
  <c r="AF1089" i="2"/>
  <c r="AH1089" i="2"/>
  <c r="AJ1089" i="2"/>
  <c r="AK1089" i="2"/>
  <c r="AM1089" i="2"/>
  <c r="AO1089" i="2"/>
  <c r="AP1089" i="2"/>
  <c r="AR1089" i="2"/>
  <c r="AT1089" i="2"/>
  <c r="AU1089" i="2"/>
  <c r="AW1089" i="2"/>
  <c r="AX1089" i="2"/>
  <c r="AY1089" i="2"/>
  <c r="AZ1089" i="2"/>
  <c r="BA1089" i="2"/>
  <c r="X1669" i="2"/>
  <c r="Y1669" i="2"/>
  <c r="Z1669" i="2"/>
  <c r="AA1669" i="2"/>
  <c r="AB1669" i="2"/>
  <c r="AC1669" i="2"/>
  <c r="AE1669" i="2"/>
  <c r="AF1669" i="2"/>
  <c r="AH1669" i="2"/>
  <c r="AJ1669" i="2"/>
  <c r="AK1669" i="2"/>
  <c r="AM1669" i="2"/>
  <c r="AO1669" i="2"/>
  <c r="AP1669" i="2"/>
  <c r="AR1669" i="2"/>
  <c r="AT1669" i="2"/>
  <c r="AU1669" i="2"/>
  <c r="AW1669" i="2"/>
  <c r="AX1669" i="2"/>
  <c r="AY1669" i="2"/>
  <c r="AZ1669" i="2"/>
  <c r="BA1669" i="2"/>
  <c r="X191" i="2"/>
  <c r="Y191" i="2"/>
  <c r="Z191" i="2"/>
  <c r="AA191" i="2"/>
  <c r="AB191" i="2"/>
  <c r="AC191" i="2"/>
  <c r="AE191" i="2"/>
  <c r="AF191" i="2"/>
  <c r="AH191" i="2"/>
  <c r="AJ191" i="2"/>
  <c r="AK191" i="2"/>
  <c r="AM191" i="2"/>
  <c r="AO191" i="2"/>
  <c r="AP191" i="2"/>
  <c r="AR191" i="2"/>
  <c r="AT191" i="2"/>
  <c r="AU191" i="2"/>
  <c r="AW191" i="2"/>
  <c r="AX191" i="2"/>
  <c r="AY191" i="2"/>
  <c r="AZ191" i="2"/>
  <c r="BA191" i="2"/>
  <c r="X707" i="2"/>
  <c r="Y707" i="2"/>
  <c r="Z707" i="2"/>
  <c r="AA707" i="2"/>
  <c r="AB707" i="2"/>
  <c r="AC707" i="2"/>
  <c r="AE707" i="2"/>
  <c r="AF707" i="2"/>
  <c r="AH707" i="2"/>
  <c r="AJ707" i="2"/>
  <c r="AK707" i="2"/>
  <c r="AM707" i="2"/>
  <c r="AO707" i="2"/>
  <c r="AP707" i="2"/>
  <c r="AR707" i="2"/>
  <c r="AT707" i="2"/>
  <c r="AU707" i="2"/>
  <c r="AW707" i="2"/>
  <c r="AX707" i="2"/>
  <c r="AY707" i="2"/>
  <c r="AZ707" i="2"/>
  <c r="BA707" i="2"/>
  <c r="X1126" i="2"/>
  <c r="Y1126" i="2"/>
  <c r="Z1126" i="2"/>
  <c r="AA1126" i="2"/>
  <c r="AB1126" i="2"/>
  <c r="AC1126" i="2"/>
  <c r="AE1126" i="2"/>
  <c r="AF1126" i="2"/>
  <c r="AH1126" i="2"/>
  <c r="AJ1126" i="2"/>
  <c r="AK1126" i="2"/>
  <c r="AM1126" i="2"/>
  <c r="AO1126" i="2"/>
  <c r="AP1126" i="2"/>
  <c r="AR1126" i="2"/>
  <c r="AT1126" i="2"/>
  <c r="AU1126" i="2"/>
  <c r="AW1126" i="2"/>
  <c r="AX1126" i="2"/>
  <c r="AY1126" i="2"/>
  <c r="AZ1126" i="2"/>
  <c r="BA1126" i="2"/>
  <c r="X379" i="2"/>
  <c r="Y379" i="2"/>
  <c r="Z379" i="2"/>
  <c r="AA379" i="2"/>
  <c r="AB379" i="2"/>
  <c r="AC379" i="2"/>
  <c r="AE379" i="2"/>
  <c r="AF379" i="2"/>
  <c r="AH379" i="2"/>
  <c r="AJ379" i="2"/>
  <c r="AK379" i="2"/>
  <c r="AM379" i="2"/>
  <c r="AO379" i="2"/>
  <c r="AP379" i="2"/>
  <c r="AR379" i="2"/>
  <c r="AT379" i="2"/>
  <c r="AU379" i="2"/>
  <c r="AW379" i="2"/>
  <c r="AX379" i="2"/>
  <c r="AY379" i="2"/>
  <c r="AZ379" i="2"/>
  <c r="BA379" i="2"/>
  <c r="X81" i="2"/>
  <c r="Y81" i="2"/>
  <c r="Z81" i="2"/>
  <c r="AA81" i="2"/>
  <c r="AB81" i="2"/>
  <c r="AC81" i="2"/>
  <c r="AE81" i="2"/>
  <c r="AF81" i="2"/>
  <c r="AH81" i="2"/>
  <c r="AJ81" i="2"/>
  <c r="AK81" i="2"/>
  <c r="AM81" i="2"/>
  <c r="AO81" i="2"/>
  <c r="AP81" i="2"/>
  <c r="AR81" i="2"/>
  <c r="AT81" i="2"/>
  <c r="AU81" i="2"/>
  <c r="AW81" i="2"/>
  <c r="AX81" i="2"/>
  <c r="AY81" i="2"/>
  <c r="AZ81" i="2"/>
  <c r="BA81" i="2"/>
  <c r="X1530" i="2"/>
  <c r="Y1530" i="2"/>
  <c r="Z1530" i="2"/>
  <c r="AA1530" i="2"/>
  <c r="AB1530" i="2"/>
  <c r="AC1530" i="2"/>
  <c r="AE1530" i="2"/>
  <c r="AF1530" i="2"/>
  <c r="AH1530" i="2"/>
  <c r="AJ1530" i="2"/>
  <c r="AK1530" i="2"/>
  <c r="AM1530" i="2"/>
  <c r="AO1530" i="2"/>
  <c r="AP1530" i="2"/>
  <c r="AR1530" i="2"/>
  <c r="AT1530" i="2"/>
  <c r="AU1530" i="2"/>
  <c r="AW1530" i="2"/>
  <c r="AX1530" i="2"/>
  <c r="AY1530" i="2"/>
  <c r="AZ1530" i="2"/>
  <c r="BA1530" i="2"/>
  <c r="X1112" i="2"/>
  <c r="Y1112" i="2"/>
  <c r="Z1112" i="2"/>
  <c r="AA1112" i="2"/>
  <c r="AB1112" i="2"/>
  <c r="AC1112" i="2"/>
  <c r="AE1112" i="2"/>
  <c r="AF1112" i="2"/>
  <c r="AH1112" i="2"/>
  <c r="AJ1112" i="2"/>
  <c r="AK1112" i="2"/>
  <c r="AM1112" i="2"/>
  <c r="AO1112" i="2"/>
  <c r="AP1112" i="2"/>
  <c r="AR1112" i="2"/>
  <c r="AT1112" i="2"/>
  <c r="AU1112" i="2"/>
  <c r="AW1112" i="2"/>
  <c r="AX1112" i="2"/>
  <c r="AY1112" i="2"/>
  <c r="AZ1112" i="2"/>
  <c r="BA1112" i="2"/>
  <c r="X1516" i="2"/>
  <c r="Y1516" i="2"/>
  <c r="Z1516" i="2"/>
  <c r="AA1516" i="2"/>
  <c r="AB1516" i="2"/>
  <c r="AC1516" i="2"/>
  <c r="AE1516" i="2"/>
  <c r="AF1516" i="2"/>
  <c r="AH1516" i="2"/>
  <c r="AJ1516" i="2"/>
  <c r="AK1516" i="2"/>
  <c r="AM1516" i="2"/>
  <c r="AO1516" i="2"/>
  <c r="AP1516" i="2"/>
  <c r="AR1516" i="2"/>
  <c r="AT1516" i="2"/>
  <c r="AU1516" i="2"/>
  <c r="AW1516" i="2"/>
  <c r="AX1516" i="2"/>
  <c r="AY1516" i="2"/>
  <c r="AZ1516" i="2"/>
  <c r="BA1516" i="2"/>
  <c r="X552" i="2"/>
  <c r="Y552" i="2"/>
  <c r="Z552" i="2"/>
  <c r="AA552" i="2"/>
  <c r="AB552" i="2"/>
  <c r="AC552" i="2"/>
  <c r="AE552" i="2"/>
  <c r="AF552" i="2"/>
  <c r="AH552" i="2"/>
  <c r="AJ552" i="2"/>
  <c r="AK552" i="2"/>
  <c r="AM552" i="2"/>
  <c r="AO552" i="2"/>
  <c r="AP552" i="2"/>
  <c r="AR552" i="2"/>
  <c r="AT552" i="2"/>
  <c r="AU552" i="2"/>
  <c r="AW552" i="2"/>
  <c r="AX552" i="2"/>
  <c r="AY552" i="2"/>
  <c r="AZ552" i="2"/>
  <c r="BA552" i="2"/>
  <c r="X970" i="2"/>
  <c r="Y970" i="2"/>
  <c r="Z970" i="2"/>
  <c r="AA970" i="2"/>
  <c r="AB970" i="2"/>
  <c r="AC970" i="2"/>
  <c r="AE970" i="2"/>
  <c r="AF970" i="2"/>
  <c r="AH970" i="2"/>
  <c r="AJ970" i="2"/>
  <c r="AK970" i="2"/>
  <c r="AM970" i="2"/>
  <c r="AO970" i="2"/>
  <c r="AP970" i="2"/>
  <c r="AR970" i="2"/>
  <c r="AT970" i="2"/>
  <c r="AU970" i="2"/>
  <c r="AW970" i="2"/>
  <c r="AX970" i="2"/>
  <c r="AY970" i="2"/>
  <c r="AZ970" i="2"/>
  <c r="BA970" i="2"/>
  <c r="X2077" i="2"/>
  <c r="Y2077" i="2"/>
  <c r="Z2077" i="2"/>
  <c r="AA2077" i="2"/>
  <c r="AB2077" i="2"/>
  <c r="AC2077" i="2"/>
  <c r="AE2077" i="2"/>
  <c r="AF2077" i="2"/>
  <c r="AH2077" i="2"/>
  <c r="AJ2077" i="2"/>
  <c r="AK2077" i="2"/>
  <c r="AM2077" i="2"/>
  <c r="AO2077" i="2"/>
  <c r="AP2077" i="2"/>
  <c r="AR2077" i="2"/>
  <c r="AT2077" i="2"/>
  <c r="AU2077" i="2"/>
  <c r="AW2077" i="2"/>
  <c r="AX2077" i="2"/>
  <c r="AY2077" i="2"/>
  <c r="AZ2077" i="2"/>
  <c r="BA2077" i="2"/>
  <c r="X471" i="2"/>
  <c r="Y471" i="2"/>
  <c r="Z471" i="2"/>
  <c r="AA471" i="2"/>
  <c r="AB471" i="2"/>
  <c r="AC471" i="2"/>
  <c r="AE471" i="2"/>
  <c r="AF471" i="2"/>
  <c r="AH471" i="2"/>
  <c r="AJ471" i="2"/>
  <c r="AK471" i="2"/>
  <c r="AM471" i="2"/>
  <c r="AO471" i="2"/>
  <c r="AP471" i="2"/>
  <c r="AR471" i="2"/>
  <c r="AT471" i="2"/>
  <c r="AU471" i="2"/>
  <c r="AW471" i="2"/>
  <c r="AX471" i="2"/>
  <c r="AY471" i="2"/>
  <c r="AZ471" i="2"/>
  <c r="BA471" i="2"/>
  <c r="X617" i="2"/>
  <c r="Y617" i="2"/>
  <c r="Z617" i="2"/>
  <c r="AA617" i="2"/>
  <c r="AB617" i="2"/>
  <c r="AC617" i="2"/>
  <c r="AE617" i="2"/>
  <c r="AF617" i="2"/>
  <c r="AH617" i="2"/>
  <c r="AJ617" i="2"/>
  <c r="AK617" i="2"/>
  <c r="AM617" i="2"/>
  <c r="AO617" i="2"/>
  <c r="AP617" i="2"/>
  <c r="AR617" i="2"/>
  <c r="AT617" i="2"/>
  <c r="AU617" i="2"/>
  <c r="AW617" i="2"/>
  <c r="AX617" i="2"/>
  <c r="AY617" i="2"/>
  <c r="AZ617" i="2"/>
  <c r="BA617" i="2"/>
  <c r="X791" i="2"/>
  <c r="Y791" i="2"/>
  <c r="Z791" i="2"/>
  <c r="AA791" i="2"/>
  <c r="AB791" i="2"/>
  <c r="AC791" i="2"/>
  <c r="AE791" i="2"/>
  <c r="AF791" i="2"/>
  <c r="AH791" i="2"/>
  <c r="AJ791" i="2"/>
  <c r="AK791" i="2"/>
  <c r="AM791" i="2"/>
  <c r="AO791" i="2"/>
  <c r="AP791" i="2"/>
  <c r="AR791" i="2"/>
  <c r="AT791" i="2"/>
  <c r="AU791" i="2"/>
  <c r="AW791" i="2"/>
  <c r="AX791" i="2"/>
  <c r="AY791" i="2"/>
  <c r="AZ791" i="2"/>
  <c r="BA791" i="2"/>
  <c r="X1428" i="2"/>
  <c r="Y1428" i="2"/>
  <c r="Z1428" i="2"/>
  <c r="AA1428" i="2"/>
  <c r="AB1428" i="2"/>
  <c r="AC1428" i="2"/>
  <c r="AE1428" i="2"/>
  <c r="AF1428" i="2"/>
  <c r="AH1428" i="2"/>
  <c r="AJ1428" i="2"/>
  <c r="AK1428" i="2"/>
  <c r="AM1428" i="2"/>
  <c r="AO1428" i="2"/>
  <c r="AP1428" i="2"/>
  <c r="AR1428" i="2"/>
  <c r="AT1428" i="2"/>
  <c r="AU1428" i="2"/>
  <c r="AW1428" i="2"/>
  <c r="AX1428" i="2"/>
  <c r="AY1428" i="2"/>
  <c r="AZ1428" i="2"/>
  <c r="BA1428" i="2"/>
  <c r="X1308" i="2"/>
  <c r="Y1308" i="2"/>
  <c r="Z1308" i="2"/>
  <c r="AA1308" i="2"/>
  <c r="AB1308" i="2"/>
  <c r="AC1308" i="2"/>
  <c r="AE1308" i="2"/>
  <c r="AF1308" i="2"/>
  <c r="AH1308" i="2"/>
  <c r="AJ1308" i="2"/>
  <c r="AK1308" i="2"/>
  <c r="AM1308" i="2"/>
  <c r="AO1308" i="2"/>
  <c r="AP1308" i="2"/>
  <c r="AR1308" i="2"/>
  <c r="AT1308" i="2"/>
  <c r="AU1308" i="2"/>
  <c r="AW1308" i="2"/>
  <c r="AX1308" i="2"/>
  <c r="AY1308" i="2"/>
  <c r="AZ1308" i="2"/>
  <c r="BA1308" i="2"/>
  <c r="X1297" i="2"/>
  <c r="Y1297" i="2"/>
  <c r="Z1297" i="2"/>
  <c r="AA1297" i="2"/>
  <c r="AB1297" i="2"/>
  <c r="AC1297" i="2"/>
  <c r="AE1297" i="2"/>
  <c r="AF1297" i="2"/>
  <c r="AH1297" i="2"/>
  <c r="AJ1297" i="2"/>
  <c r="AK1297" i="2"/>
  <c r="AM1297" i="2"/>
  <c r="AO1297" i="2"/>
  <c r="AP1297" i="2"/>
  <c r="AR1297" i="2"/>
  <c r="AT1297" i="2"/>
  <c r="AU1297" i="2"/>
  <c r="AW1297" i="2"/>
  <c r="AX1297" i="2"/>
  <c r="AY1297" i="2"/>
  <c r="AZ1297" i="2"/>
  <c r="BA1297" i="2"/>
  <c r="X418" i="2"/>
  <c r="Y418" i="2"/>
  <c r="Z418" i="2"/>
  <c r="AA418" i="2"/>
  <c r="AB418" i="2"/>
  <c r="AC418" i="2"/>
  <c r="AE418" i="2"/>
  <c r="AF418" i="2"/>
  <c r="AH418" i="2"/>
  <c r="AJ418" i="2"/>
  <c r="AK418" i="2"/>
  <c r="AM418" i="2"/>
  <c r="AO418" i="2"/>
  <c r="AP418" i="2"/>
  <c r="AR418" i="2"/>
  <c r="AT418" i="2"/>
  <c r="AU418" i="2"/>
  <c r="AW418" i="2"/>
  <c r="AX418" i="2"/>
  <c r="AY418" i="2"/>
  <c r="AZ418" i="2"/>
  <c r="BA418" i="2"/>
  <c r="X1152" i="2"/>
  <c r="Y1152" i="2"/>
  <c r="Z1152" i="2"/>
  <c r="AA1152" i="2"/>
  <c r="AB1152" i="2"/>
  <c r="AC1152" i="2"/>
  <c r="AE1152" i="2"/>
  <c r="AF1152" i="2"/>
  <c r="AH1152" i="2"/>
  <c r="AJ1152" i="2"/>
  <c r="AK1152" i="2"/>
  <c r="AM1152" i="2"/>
  <c r="AO1152" i="2"/>
  <c r="AP1152" i="2"/>
  <c r="AR1152" i="2"/>
  <c r="AT1152" i="2"/>
  <c r="AU1152" i="2"/>
  <c r="AW1152" i="2"/>
  <c r="AX1152" i="2"/>
  <c r="AY1152" i="2"/>
  <c r="AZ1152" i="2"/>
  <c r="BA1152" i="2"/>
  <c r="X1014" i="2"/>
  <c r="Y1014" i="2"/>
  <c r="Z1014" i="2"/>
  <c r="AA1014" i="2"/>
  <c r="AB1014" i="2"/>
  <c r="AC1014" i="2"/>
  <c r="AE1014" i="2"/>
  <c r="AF1014" i="2"/>
  <c r="AH1014" i="2"/>
  <c r="AJ1014" i="2"/>
  <c r="AK1014" i="2"/>
  <c r="AM1014" i="2"/>
  <c r="AO1014" i="2"/>
  <c r="AP1014" i="2"/>
  <c r="AR1014" i="2"/>
  <c r="AT1014" i="2"/>
  <c r="AU1014" i="2"/>
  <c r="AW1014" i="2"/>
  <c r="AX1014" i="2"/>
  <c r="AY1014" i="2"/>
  <c r="AZ1014" i="2"/>
  <c r="BA1014" i="2"/>
  <c r="X969" i="2"/>
  <c r="Y969" i="2"/>
  <c r="Z969" i="2"/>
  <c r="AA969" i="2"/>
  <c r="AB969" i="2"/>
  <c r="AC969" i="2"/>
  <c r="AE969" i="2"/>
  <c r="AF969" i="2"/>
  <c r="AH969" i="2"/>
  <c r="AJ969" i="2"/>
  <c r="AK969" i="2"/>
  <c r="AM969" i="2"/>
  <c r="AO969" i="2"/>
  <c r="AP969" i="2"/>
  <c r="AR969" i="2"/>
  <c r="AT969" i="2"/>
  <c r="AU969" i="2"/>
  <c r="AW969" i="2"/>
  <c r="AX969" i="2"/>
  <c r="AY969" i="2"/>
  <c r="AZ969" i="2"/>
  <c r="BA969" i="2"/>
  <c r="X23" i="2"/>
  <c r="Y23" i="2"/>
  <c r="Z23" i="2"/>
  <c r="AA23" i="2"/>
  <c r="AB23" i="2"/>
  <c r="AC23" i="2"/>
  <c r="AE23" i="2"/>
  <c r="AF23" i="2"/>
  <c r="AH23" i="2"/>
  <c r="AJ23" i="2"/>
  <c r="AK23" i="2"/>
  <c r="AM23" i="2"/>
  <c r="AO23" i="2"/>
  <c r="AP23" i="2"/>
  <c r="AR23" i="2"/>
  <c r="AT23" i="2"/>
  <c r="AU23" i="2"/>
  <c r="AW23" i="2"/>
  <c r="AX23" i="2"/>
  <c r="AY23" i="2"/>
  <c r="AZ23" i="2"/>
  <c r="BA23" i="2"/>
  <c r="X979" i="2"/>
  <c r="Y979" i="2"/>
  <c r="Z979" i="2"/>
  <c r="AA979" i="2"/>
  <c r="AB979" i="2"/>
  <c r="AC979" i="2"/>
  <c r="AE979" i="2"/>
  <c r="AF979" i="2"/>
  <c r="AH979" i="2"/>
  <c r="AJ979" i="2"/>
  <c r="AK979" i="2"/>
  <c r="AM979" i="2"/>
  <c r="AO979" i="2"/>
  <c r="AP979" i="2"/>
  <c r="AR979" i="2"/>
  <c r="AT979" i="2"/>
  <c r="AU979" i="2"/>
  <c r="AW979" i="2"/>
  <c r="AX979" i="2"/>
  <c r="AY979" i="2"/>
  <c r="AZ979" i="2"/>
  <c r="BA979" i="2"/>
  <c r="X1430" i="2"/>
  <c r="Y1430" i="2"/>
  <c r="Z1430" i="2"/>
  <c r="AA1430" i="2"/>
  <c r="AB1430" i="2"/>
  <c r="AC1430" i="2"/>
  <c r="AE1430" i="2"/>
  <c r="AF1430" i="2"/>
  <c r="AH1430" i="2"/>
  <c r="AJ1430" i="2"/>
  <c r="AK1430" i="2"/>
  <c r="AM1430" i="2"/>
  <c r="AO1430" i="2"/>
  <c r="AP1430" i="2"/>
  <c r="AR1430" i="2"/>
  <c r="AT1430" i="2"/>
  <c r="AU1430" i="2"/>
  <c r="AW1430" i="2"/>
  <c r="AX1430" i="2"/>
  <c r="AY1430" i="2"/>
  <c r="AZ1430" i="2"/>
  <c r="BA1430" i="2"/>
  <c r="X1505" i="2"/>
  <c r="Y1505" i="2"/>
  <c r="Z1505" i="2"/>
  <c r="AA1505" i="2"/>
  <c r="AB1505" i="2"/>
  <c r="AC1505" i="2"/>
  <c r="AE1505" i="2"/>
  <c r="AF1505" i="2"/>
  <c r="AH1505" i="2"/>
  <c r="AJ1505" i="2"/>
  <c r="AK1505" i="2"/>
  <c r="AM1505" i="2"/>
  <c r="AO1505" i="2"/>
  <c r="AP1505" i="2"/>
  <c r="AR1505" i="2"/>
  <c r="AT1505" i="2"/>
  <c r="AU1505" i="2"/>
  <c r="AW1505" i="2"/>
  <c r="AX1505" i="2"/>
  <c r="AY1505" i="2"/>
  <c r="AZ1505" i="2"/>
  <c r="BA1505" i="2"/>
  <c r="X1118" i="2"/>
  <c r="Y1118" i="2"/>
  <c r="Z1118" i="2"/>
  <c r="AA1118" i="2"/>
  <c r="AB1118" i="2"/>
  <c r="AC1118" i="2"/>
  <c r="AE1118" i="2"/>
  <c r="AF1118" i="2"/>
  <c r="AH1118" i="2"/>
  <c r="AJ1118" i="2"/>
  <c r="AK1118" i="2"/>
  <c r="AM1118" i="2"/>
  <c r="AO1118" i="2"/>
  <c r="AP1118" i="2"/>
  <c r="AR1118" i="2"/>
  <c r="AT1118" i="2"/>
  <c r="AU1118" i="2"/>
  <c r="AW1118" i="2"/>
  <c r="AX1118" i="2"/>
  <c r="AY1118" i="2"/>
  <c r="AZ1118" i="2"/>
  <c r="BA1118" i="2"/>
  <c r="X943" i="2"/>
  <c r="Y943" i="2"/>
  <c r="Z943" i="2"/>
  <c r="AA943" i="2"/>
  <c r="AB943" i="2"/>
  <c r="AC943" i="2"/>
  <c r="AE943" i="2"/>
  <c r="AF943" i="2"/>
  <c r="AH943" i="2"/>
  <c r="AJ943" i="2"/>
  <c r="AK943" i="2"/>
  <c r="AM943" i="2"/>
  <c r="AO943" i="2"/>
  <c r="AP943" i="2"/>
  <c r="AR943" i="2"/>
  <c r="AT943" i="2"/>
  <c r="AU943" i="2"/>
  <c r="AW943" i="2"/>
  <c r="AX943" i="2"/>
  <c r="AY943" i="2"/>
  <c r="AZ943" i="2"/>
  <c r="BA943" i="2"/>
  <c r="X1147" i="2"/>
  <c r="Y1147" i="2"/>
  <c r="Z1147" i="2"/>
  <c r="AA1147" i="2"/>
  <c r="AB1147" i="2"/>
  <c r="AC1147" i="2"/>
  <c r="AE1147" i="2"/>
  <c r="AF1147" i="2"/>
  <c r="AH1147" i="2"/>
  <c r="AJ1147" i="2"/>
  <c r="AK1147" i="2"/>
  <c r="AM1147" i="2"/>
  <c r="AO1147" i="2"/>
  <c r="AP1147" i="2"/>
  <c r="AR1147" i="2"/>
  <c r="AT1147" i="2"/>
  <c r="AU1147" i="2"/>
  <c r="AW1147" i="2"/>
  <c r="AX1147" i="2"/>
  <c r="AY1147" i="2"/>
  <c r="AZ1147" i="2"/>
  <c r="BA1147" i="2"/>
  <c r="X1782" i="2"/>
  <c r="Y1782" i="2"/>
  <c r="Z1782" i="2"/>
  <c r="AA1782" i="2"/>
  <c r="AB1782" i="2"/>
  <c r="AC1782" i="2"/>
  <c r="AE1782" i="2"/>
  <c r="AF1782" i="2"/>
  <c r="AH1782" i="2"/>
  <c r="AJ1782" i="2"/>
  <c r="AK1782" i="2"/>
  <c r="AM1782" i="2"/>
  <c r="AO1782" i="2"/>
  <c r="AP1782" i="2"/>
  <c r="AR1782" i="2"/>
  <c r="AT1782" i="2"/>
  <c r="AU1782" i="2"/>
  <c r="AW1782" i="2"/>
  <c r="AX1782" i="2"/>
  <c r="AY1782" i="2"/>
  <c r="AZ1782" i="2"/>
  <c r="BA1782" i="2"/>
  <c r="X1946" i="2"/>
  <c r="Y1946" i="2"/>
  <c r="Z1946" i="2"/>
  <c r="AA1946" i="2"/>
  <c r="AB1946" i="2"/>
  <c r="AC1946" i="2"/>
  <c r="AE1946" i="2"/>
  <c r="AF1946" i="2"/>
  <c r="AH1946" i="2"/>
  <c r="AJ1946" i="2"/>
  <c r="AK1946" i="2"/>
  <c r="AM1946" i="2"/>
  <c r="AO1946" i="2"/>
  <c r="AP1946" i="2"/>
  <c r="AR1946" i="2"/>
  <c r="AT1946" i="2"/>
  <c r="AU1946" i="2"/>
  <c r="AW1946" i="2"/>
  <c r="AX1946" i="2"/>
  <c r="AY1946" i="2"/>
  <c r="AZ1946" i="2"/>
  <c r="BA1946" i="2"/>
  <c r="X616" i="2"/>
  <c r="Y616" i="2"/>
  <c r="Z616" i="2"/>
  <c r="AA616" i="2"/>
  <c r="AB616" i="2"/>
  <c r="AC616" i="2"/>
  <c r="AE616" i="2"/>
  <c r="AF616" i="2"/>
  <c r="AH616" i="2"/>
  <c r="AJ616" i="2"/>
  <c r="AK616" i="2"/>
  <c r="AM616" i="2"/>
  <c r="AO616" i="2"/>
  <c r="AP616" i="2"/>
  <c r="AR616" i="2"/>
  <c r="AT616" i="2"/>
  <c r="AU616" i="2"/>
  <c r="AW616" i="2"/>
  <c r="AX616" i="2"/>
  <c r="AY616" i="2"/>
  <c r="AZ616" i="2"/>
  <c r="BA616" i="2"/>
  <c r="X1396" i="2"/>
  <c r="Y1396" i="2"/>
  <c r="Z1396" i="2"/>
  <c r="AA1396" i="2"/>
  <c r="AB1396" i="2"/>
  <c r="AC1396" i="2"/>
  <c r="AE1396" i="2"/>
  <c r="AF1396" i="2"/>
  <c r="AH1396" i="2"/>
  <c r="AJ1396" i="2"/>
  <c r="AK1396" i="2"/>
  <c r="AM1396" i="2"/>
  <c r="AO1396" i="2"/>
  <c r="AP1396" i="2"/>
  <c r="AR1396" i="2"/>
  <c r="AT1396" i="2"/>
  <c r="AU1396" i="2"/>
  <c r="AW1396" i="2"/>
  <c r="AX1396" i="2"/>
  <c r="AY1396" i="2"/>
  <c r="AZ1396" i="2"/>
  <c r="BA1396" i="2"/>
  <c r="X2080" i="2"/>
  <c r="Y2080" i="2"/>
  <c r="Z2080" i="2"/>
  <c r="AA2080" i="2"/>
  <c r="AB2080" i="2"/>
  <c r="AC2080" i="2"/>
  <c r="AE2080" i="2"/>
  <c r="AF2080" i="2"/>
  <c r="AH2080" i="2"/>
  <c r="AJ2080" i="2"/>
  <c r="AK2080" i="2"/>
  <c r="AM2080" i="2"/>
  <c r="AO2080" i="2"/>
  <c r="AP2080" i="2"/>
  <c r="AR2080" i="2"/>
  <c r="AT2080" i="2"/>
  <c r="AU2080" i="2"/>
  <c r="AW2080" i="2"/>
  <c r="AX2080" i="2"/>
  <c r="AY2080" i="2"/>
  <c r="AZ2080" i="2"/>
  <c r="BA2080" i="2"/>
  <c r="X1226" i="2"/>
  <c r="Y1226" i="2"/>
  <c r="Z1226" i="2"/>
  <c r="AA1226" i="2"/>
  <c r="AB1226" i="2"/>
  <c r="AC1226" i="2"/>
  <c r="AE1226" i="2"/>
  <c r="AF1226" i="2"/>
  <c r="AH1226" i="2"/>
  <c r="AJ1226" i="2"/>
  <c r="AK1226" i="2"/>
  <c r="AM1226" i="2"/>
  <c r="AO1226" i="2"/>
  <c r="AP1226" i="2"/>
  <c r="AR1226" i="2"/>
  <c r="AT1226" i="2"/>
  <c r="AU1226" i="2"/>
  <c r="AW1226" i="2"/>
  <c r="AX1226" i="2"/>
  <c r="AY1226" i="2"/>
  <c r="AZ1226" i="2"/>
  <c r="BA1226" i="2"/>
  <c r="X800" i="2"/>
  <c r="Y800" i="2"/>
  <c r="Z800" i="2"/>
  <c r="AA800" i="2"/>
  <c r="AB800" i="2"/>
  <c r="AC800" i="2"/>
  <c r="AE800" i="2"/>
  <c r="AF800" i="2"/>
  <c r="AH800" i="2"/>
  <c r="AJ800" i="2"/>
  <c r="AK800" i="2"/>
  <c r="AM800" i="2"/>
  <c r="AO800" i="2"/>
  <c r="AP800" i="2"/>
  <c r="AR800" i="2"/>
  <c r="AT800" i="2"/>
  <c r="AU800" i="2"/>
  <c r="AW800" i="2"/>
  <c r="AX800" i="2"/>
  <c r="AY800" i="2"/>
  <c r="AZ800" i="2"/>
  <c r="BA800" i="2"/>
  <c r="X264" i="2"/>
  <c r="Y264" i="2"/>
  <c r="Z264" i="2"/>
  <c r="AA264" i="2"/>
  <c r="AB264" i="2"/>
  <c r="AC264" i="2"/>
  <c r="AE264" i="2"/>
  <c r="AF264" i="2"/>
  <c r="AH264" i="2"/>
  <c r="AJ264" i="2"/>
  <c r="AK264" i="2"/>
  <c r="AM264" i="2"/>
  <c r="AO264" i="2"/>
  <c r="AP264" i="2"/>
  <c r="AR264" i="2"/>
  <c r="AT264" i="2"/>
  <c r="AU264" i="2"/>
  <c r="AW264" i="2"/>
  <c r="AX264" i="2"/>
  <c r="AY264" i="2"/>
  <c r="AZ264" i="2"/>
  <c r="BA264" i="2"/>
  <c r="X1604" i="2"/>
  <c r="Y1604" i="2"/>
  <c r="Z1604" i="2"/>
  <c r="AA1604" i="2"/>
  <c r="AB1604" i="2"/>
  <c r="AC1604" i="2"/>
  <c r="AE1604" i="2"/>
  <c r="AF1604" i="2"/>
  <c r="AH1604" i="2"/>
  <c r="AJ1604" i="2"/>
  <c r="AK1604" i="2"/>
  <c r="AM1604" i="2"/>
  <c r="AO1604" i="2"/>
  <c r="AP1604" i="2"/>
  <c r="AR1604" i="2"/>
  <c r="AT1604" i="2"/>
  <c r="AU1604" i="2"/>
  <c r="AW1604" i="2"/>
  <c r="AX1604" i="2"/>
  <c r="AY1604" i="2"/>
  <c r="AZ1604" i="2"/>
  <c r="BA1604" i="2"/>
  <c r="X86" i="2"/>
  <c r="Y86" i="2"/>
  <c r="Z86" i="2"/>
  <c r="AA86" i="2"/>
  <c r="AB86" i="2"/>
  <c r="AC86" i="2"/>
  <c r="AE86" i="2"/>
  <c r="AF86" i="2"/>
  <c r="AH86" i="2"/>
  <c r="AJ86" i="2"/>
  <c r="AK86" i="2"/>
  <c r="AM86" i="2"/>
  <c r="AO86" i="2"/>
  <c r="AP86" i="2"/>
  <c r="AR86" i="2"/>
  <c r="AT86" i="2"/>
  <c r="AU86" i="2"/>
  <c r="AW86" i="2"/>
  <c r="AX86" i="2"/>
  <c r="AY86" i="2"/>
  <c r="AZ86" i="2"/>
  <c r="BA86" i="2"/>
  <c r="X1452" i="2"/>
  <c r="Y1452" i="2"/>
  <c r="Z1452" i="2"/>
  <c r="AA1452" i="2"/>
  <c r="AB1452" i="2"/>
  <c r="AC1452" i="2"/>
  <c r="AE1452" i="2"/>
  <c r="AF1452" i="2"/>
  <c r="AH1452" i="2"/>
  <c r="AJ1452" i="2"/>
  <c r="AK1452" i="2"/>
  <c r="AM1452" i="2"/>
  <c r="AO1452" i="2"/>
  <c r="AP1452" i="2"/>
  <c r="AR1452" i="2"/>
  <c r="AT1452" i="2"/>
  <c r="AU1452" i="2"/>
  <c r="AW1452" i="2"/>
  <c r="AX1452" i="2"/>
  <c r="AY1452" i="2"/>
  <c r="AZ1452" i="2"/>
  <c r="BA1452" i="2"/>
  <c r="X487" i="2"/>
  <c r="Y487" i="2"/>
  <c r="Z487" i="2"/>
  <c r="AA487" i="2"/>
  <c r="AB487" i="2"/>
  <c r="AC487" i="2"/>
  <c r="AE487" i="2"/>
  <c r="AF487" i="2"/>
  <c r="AH487" i="2"/>
  <c r="AJ487" i="2"/>
  <c r="AK487" i="2"/>
  <c r="AM487" i="2"/>
  <c r="AO487" i="2"/>
  <c r="AP487" i="2"/>
  <c r="AR487" i="2"/>
  <c r="AT487" i="2"/>
  <c r="AU487" i="2"/>
  <c r="AW487" i="2"/>
  <c r="AX487" i="2"/>
  <c r="AY487" i="2"/>
  <c r="AZ487" i="2"/>
  <c r="BA487" i="2"/>
  <c r="X1511" i="2"/>
  <c r="Y1511" i="2"/>
  <c r="Z1511" i="2"/>
  <c r="AA1511" i="2"/>
  <c r="AB1511" i="2"/>
  <c r="AC1511" i="2"/>
  <c r="AE1511" i="2"/>
  <c r="AF1511" i="2"/>
  <c r="AH1511" i="2"/>
  <c r="AJ1511" i="2"/>
  <c r="AK1511" i="2"/>
  <c r="AM1511" i="2"/>
  <c r="AO1511" i="2"/>
  <c r="AP1511" i="2"/>
  <c r="AR1511" i="2"/>
  <c r="AT1511" i="2"/>
  <c r="AU1511" i="2"/>
  <c r="AW1511" i="2"/>
  <c r="AX1511" i="2"/>
  <c r="AY1511" i="2"/>
  <c r="AZ1511" i="2"/>
  <c r="BA1511" i="2"/>
  <c r="X1154" i="2"/>
  <c r="Y1154" i="2"/>
  <c r="Z1154" i="2"/>
  <c r="AA1154" i="2"/>
  <c r="AB1154" i="2"/>
  <c r="AC1154" i="2"/>
  <c r="AE1154" i="2"/>
  <c r="AF1154" i="2"/>
  <c r="AH1154" i="2"/>
  <c r="AJ1154" i="2"/>
  <c r="AK1154" i="2"/>
  <c r="AM1154" i="2"/>
  <c r="AO1154" i="2"/>
  <c r="AP1154" i="2"/>
  <c r="AR1154" i="2"/>
  <c r="AT1154" i="2"/>
  <c r="AU1154" i="2"/>
  <c r="AW1154" i="2"/>
  <c r="AX1154" i="2"/>
  <c r="AY1154" i="2"/>
  <c r="AZ1154" i="2"/>
  <c r="BA1154" i="2"/>
  <c r="X967" i="2"/>
  <c r="Y967" i="2"/>
  <c r="Z967" i="2"/>
  <c r="AA967" i="2"/>
  <c r="AB967" i="2"/>
  <c r="AC967" i="2"/>
  <c r="AE967" i="2"/>
  <c r="AF967" i="2"/>
  <c r="AH967" i="2"/>
  <c r="AJ967" i="2"/>
  <c r="AK967" i="2"/>
  <c r="AM967" i="2"/>
  <c r="AO967" i="2"/>
  <c r="AP967" i="2"/>
  <c r="AR967" i="2"/>
  <c r="AT967" i="2"/>
  <c r="AU967" i="2"/>
  <c r="AW967" i="2"/>
  <c r="AX967" i="2"/>
  <c r="AY967" i="2"/>
  <c r="AZ967" i="2"/>
  <c r="BA967" i="2"/>
  <c r="X1570" i="2"/>
  <c r="Y1570" i="2"/>
  <c r="Z1570" i="2"/>
  <c r="AA1570" i="2"/>
  <c r="AB1570" i="2"/>
  <c r="AC1570" i="2"/>
  <c r="AE1570" i="2"/>
  <c r="AF1570" i="2"/>
  <c r="AH1570" i="2"/>
  <c r="AJ1570" i="2"/>
  <c r="AK1570" i="2"/>
  <c r="AM1570" i="2"/>
  <c r="AO1570" i="2"/>
  <c r="AP1570" i="2"/>
  <c r="AR1570" i="2"/>
  <c r="AT1570" i="2"/>
  <c r="AU1570" i="2"/>
  <c r="AW1570" i="2"/>
  <c r="AX1570" i="2"/>
  <c r="AY1570" i="2"/>
  <c r="AZ1570" i="2"/>
  <c r="BA1570" i="2"/>
  <c r="X291" i="2"/>
  <c r="Y291" i="2"/>
  <c r="Z291" i="2"/>
  <c r="AA291" i="2"/>
  <c r="AB291" i="2"/>
  <c r="AC291" i="2"/>
  <c r="AE291" i="2"/>
  <c r="AF291" i="2"/>
  <c r="AH291" i="2"/>
  <c r="AJ291" i="2"/>
  <c r="AK291" i="2"/>
  <c r="AM291" i="2"/>
  <c r="AO291" i="2"/>
  <c r="AP291" i="2"/>
  <c r="AR291" i="2"/>
  <c r="AT291" i="2"/>
  <c r="AU291" i="2"/>
  <c r="AW291" i="2"/>
  <c r="AX291" i="2"/>
  <c r="AY291" i="2"/>
  <c r="AZ291" i="2"/>
  <c r="BA291" i="2"/>
  <c r="X1111" i="2"/>
  <c r="Y1111" i="2"/>
  <c r="Z1111" i="2"/>
  <c r="AA1111" i="2"/>
  <c r="AB1111" i="2"/>
  <c r="AC1111" i="2"/>
  <c r="AE1111" i="2"/>
  <c r="AF1111" i="2"/>
  <c r="AH1111" i="2"/>
  <c r="AJ1111" i="2"/>
  <c r="AK1111" i="2"/>
  <c r="AM1111" i="2"/>
  <c r="AO1111" i="2"/>
  <c r="AP1111" i="2"/>
  <c r="AR1111" i="2"/>
  <c r="AT1111" i="2"/>
  <c r="AU1111" i="2"/>
  <c r="AW1111" i="2"/>
  <c r="AX1111" i="2"/>
  <c r="AY1111" i="2"/>
  <c r="AZ1111" i="2"/>
  <c r="BA1111" i="2"/>
  <c r="X2188" i="2"/>
  <c r="Y2188" i="2"/>
  <c r="Z2188" i="2"/>
  <c r="AA2188" i="2"/>
  <c r="AB2188" i="2"/>
  <c r="AC2188" i="2"/>
  <c r="AE2188" i="2"/>
  <c r="AF2188" i="2"/>
  <c r="AH2188" i="2"/>
  <c r="AJ2188" i="2"/>
  <c r="AK2188" i="2"/>
  <c r="AM2188" i="2"/>
  <c r="AO2188" i="2"/>
  <c r="AP2188" i="2"/>
  <c r="AR2188" i="2"/>
  <c r="AT2188" i="2"/>
  <c r="AU2188" i="2"/>
  <c r="AW2188" i="2"/>
  <c r="AX2188" i="2"/>
  <c r="AY2188" i="2"/>
  <c r="AZ2188" i="2"/>
  <c r="BA2188" i="2"/>
  <c r="X1179" i="2"/>
  <c r="Y1179" i="2"/>
  <c r="Z1179" i="2"/>
  <c r="AA1179" i="2"/>
  <c r="AB1179" i="2"/>
  <c r="AC1179" i="2"/>
  <c r="AE1179" i="2"/>
  <c r="AF1179" i="2"/>
  <c r="AH1179" i="2"/>
  <c r="AJ1179" i="2"/>
  <c r="AK1179" i="2"/>
  <c r="AM1179" i="2"/>
  <c r="AO1179" i="2"/>
  <c r="AP1179" i="2"/>
  <c r="AR1179" i="2"/>
  <c r="AT1179" i="2"/>
  <c r="AU1179" i="2"/>
  <c r="AW1179" i="2"/>
  <c r="AX1179" i="2"/>
  <c r="AY1179" i="2"/>
  <c r="AZ1179" i="2"/>
  <c r="BA1179" i="2"/>
  <c r="X1131" i="2"/>
  <c r="Y1131" i="2"/>
  <c r="Z1131" i="2"/>
  <c r="AA1131" i="2"/>
  <c r="AB1131" i="2"/>
  <c r="AC1131" i="2"/>
  <c r="AE1131" i="2"/>
  <c r="AF1131" i="2"/>
  <c r="AH1131" i="2"/>
  <c r="AJ1131" i="2"/>
  <c r="AK1131" i="2"/>
  <c r="AM1131" i="2"/>
  <c r="AO1131" i="2"/>
  <c r="AP1131" i="2"/>
  <c r="AR1131" i="2"/>
  <c r="AT1131" i="2"/>
  <c r="AU1131" i="2"/>
  <c r="AW1131" i="2"/>
  <c r="AX1131" i="2"/>
  <c r="AY1131" i="2"/>
  <c r="AZ1131" i="2"/>
  <c r="BA1131" i="2"/>
  <c r="X1836" i="2"/>
  <c r="Y1836" i="2"/>
  <c r="Z1836" i="2"/>
  <c r="AA1836" i="2"/>
  <c r="AB1836" i="2"/>
  <c r="AC1836" i="2"/>
  <c r="AE1836" i="2"/>
  <c r="AF1836" i="2"/>
  <c r="AH1836" i="2"/>
  <c r="AJ1836" i="2"/>
  <c r="AK1836" i="2"/>
  <c r="AM1836" i="2"/>
  <c r="AO1836" i="2"/>
  <c r="AP1836" i="2"/>
  <c r="AR1836" i="2"/>
  <c r="AT1836" i="2"/>
  <c r="AU1836" i="2"/>
  <c r="AW1836" i="2"/>
  <c r="AX1836" i="2"/>
  <c r="AY1836" i="2"/>
  <c r="AZ1836" i="2"/>
  <c r="BA1836" i="2"/>
  <c r="X1278" i="2"/>
  <c r="Y1278" i="2"/>
  <c r="Z1278" i="2"/>
  <c r="AA1278" i="2"/>
  <c r="AB1278" i="2"/>
  <c r="AC1278" i="2"/>
  <c r="AE1278" i="2"/>
  <c r="AF1278" i="2"/>
  <c r="AH1278" i="2"/>
  <c r="AJ1278" i="2"/>
  <c r="AK1278" i="2"/>
  <c r="AM1278" i="2"/>
  <c r="AO1278" i="2"/>
  <c r="AP1278" i="2"/>
  <c r="AR1278" i="2"/>
  <c r="AT1278" i="2"/>
  <c r="AU1278" i="2"/>
  <c r="AW1278" i="2"/>
  <c r="AX1278" i="2"/>
  <c r="AY1278" i="2"/>
  <c r="AZ1278" i="2"/>
  <c r="BA1278" i="2"/>
  <c r="X1625" i="2"/>
  <c r="Y1625" i="2"/>
  <c r="Z1625" i="2"/>
  <c r="AA1625" i="2"/>
  <c r="AB1625" i="2"/>
  <c r="AC1625" i="2"/>
  <c r="AE1625" i="2"/>
  <c r="AF1625" i="2"/>
  <c r="AH1625" i="2"/>
  <c r="AJ1625" i="2"/>
  <c r="AK1625" i="2"/>
  <c r="AM1625" i="2"/>
  <c r="AO1625" i="2"/>
  <c r="AP1625" i="2"/>
  <c r="AR1625" i="2"/>
  <c r="AT1625" i="2"/>
  <c r="AU1625" i="2"/>
  <c r="AW1625" i="2"/>
  <c r="AX1625" i="2"/>
  <c r="AY1625" i="2"/>
  <c r="AZ1625" i="2"/>
  <c r="BA1625" i="2"/>
  <c r="X859" i="2"/>
  <c r="Y859" i="2"/>
  <c r="Z859" i="2"/>
  <c r="AA859" i="2"/>
  <c r="AB859" i="2"/>
  <c r="AC859" i="2"/>
  <c r="AE859" i="2"/>
  <c r="AF859" i="2"/>
  <c r="AH859" i="2"/>
  <c r="AJ859" i="2"/>
  <c r="AK859" i="2"/>
  <c r="AM859" i="2"/>
  <c r="AO859" i="2"/>
  <c r="AP859" i="2"/>
  <c r="AR859" i="2"/>
  <c r="AT859" i="2"/>
  <c r="AU859" i="2"/>
  <c r="AW859" i="2"/>
  <c r="AX859" i="2"/>
  <c r="AY859" i="2"/>
  <c r="AZ859" i="2"/>
  <c r="BA859" i="2"/>
  <c r="X853" i="2"/>
  <c r="Y853" i="2"/>
  <c r="Z853" i="2"/>
  <c r="AA853" i="2"/>
  <c r="AB853" i="2"/>
  <c r="AC853" i="2"/>
  <c r="AE853" i="2"/>
  <c r="AF853" i="2"/>
  <c r="AH853" i="2"/>
  <c r="AJ853" i="2"/>
  <c r="AK853" i="2"/>
  <c r="AM853" i="2"/>
  <c r="AO853" i="2"/>
  <c r="AP853" i="2"/>
  <c r="AR853" i="2"/>
  <c r="AT853" i="2"/>
  <c r="AU853" i="2"/>
  <c r="AW853" i="2"/>
  <c r="AX853" i="2"/>
  <c r="AY853" i="2"/>
  <c r="AZ853" i="2"/>
  <c r="BA853" i="2"/>
  <c r="X1901" i="2"/>
  <c r="Y1901" i="2"/>
  <c r="Z1901" i="2"/>
  <c r="AA1901" i="2"/>
  <c r="AB1901" i="2"/>
  <c r="AC1901" i="2"/>
  <c r="AE1901" i="2"/>
  <c r="AF1901" i="2"/>
  <c r="AH1901" i="2"/>
  <c r="AJ1901" i="2"/>
  <c r="AK1901" i="2"/>
  <c r="AM1901" i="2"/>
  <c r="AO1901" i="2"/>
  <c r="AP1901" i="2"/>
  <c r="AR1901" i="2"/>
  <c r="AT1901" i="2"/>
  <c r="AU1901" i="2"/>
  <c r="AW1901" i="2"/>
  <c r="AX1901" i="2"/>
  <c r="AY1901" i="2"/>
  <c r="AZ1901" i="2"/>
  <c r="BA1901" i="2"/>
  <c r="X1563" i="2"/>
  <c r="Y1563" i="2"/>
  <c r="Z1563" i="2"/>
  <c r="AA1563" i="2"/>
  <c r="AB1563" i="2"/>
  <c r="AC1563" i="2"/>
  <c r="AE1563" i="2"/>
  <c r="AF1563" i="2"/>
  <c r="AH1563" i="2"/>
  <c r="AJ1563" i="2"/>
  <c r="AK1563" i="2"/>
  <c r="AM1563" i="2"/>
  <c r="AO1563" i="2"/>
  <c r="AP1563" i="2"/>
  <c r="AR1563" i="2"/>
  <c r="AT1563" i="2"/>
  <c r="AU1563" i="2"/>
  <c r="AW1563" i="2"/>
  <c r="AX1563" i="2"/>
  <c r="AY1563" i="2"/>
  <c r="AZ1563" i="2"/>
  <c r="BA1563" i="2"/>
  <c r="X1546" i="2"/>
  <c r="Y1546" i="2"/>
  <c r="Z1546" i="2"/>
  <c r="AA1546" i="2"/>
  <c r="AB1546" i="2"/>
  <c r="AC1546" i="2"/>
  <c r="AE1546" i="2"/>
  <c r="AF1546" i="2"/>
  <c r="AH1546" i="2"/>
  <c r="AJ1546" i="2"/>
  <c r="AK1546" i="2"/>
  <c r="AM1546" i="2"/>
  <c r="AO1546" i="2"/>
  <c r="AP1546" i="2"/>
  <c r="AR1546" i="2"/>
  <c r="AT1546" i="2"/>
  <c r="AU1546" i="2"/>
  <c r="AW1546" i="2"/>
  <c r="AX1546" i="2"/>
  <c r="AY1546" i="2"/>
  <c r="AZ1546" i="2"/>
  <c r="BA1546" i="2"/>
  <c r="X1225" i="2"/>
  <c r="Y1225" i="2"/>
  <c r="Z1225" i="2"/>
  <c r="AA1225" i="2"/>
  <c r="AB1225" i="2"/>
  <c r="AC1225" i="2"/>
  <c r="AE1225" i="2"/>
  <c r="AF1225" i="2"/>
  <c r="AH1225" i="2"/>
  <c r="AJ1225" i="2"/>
  <c r="AK1225" i="2"/>
  <c r="AM1225" i="2"/>
  <c r="AO1225" i="2"/>
  <c r="AP1225" i="2"/>
  <c r="AR1225" i="2"/>
  <c r="AT1225" i="2"/>
  <c r="AU1225" i="2"/>
  <c r="AW1225" i="2"/>
  <c r="AX1225" i="2"/>
  <c r="AY1225" i="2"/>
  <c r="AZ1225" i="2"/>
  <c r="BA1225" i="2"/>
  <c r="X18" i="2"/>
  <c r="Y18" i="2"/>
  <c r="Z18" i="2"/>
  <c r="AA18" i="2"/>
  <c r="AB18" i="2"/>
  <c r="AC18" i="2"/>
  <c r="AE18" i="2"/>
  <c r="AF18" i="2"/>
  <c r="AH18" i="2"/>
  <c r="AJ18" i="2"/>
  <c r="AK18" i="2"/>
  <c r="AM18" i="2"/>
  <c r="AO18" i="2"/>
  <c r="AP18" i="2"/>
  <c r="AR18" i="2"/>
  <c r="AT18" i="2"/>
  <c r="AU18" i="2"/>
  <c r="AW18" i="2"/>
  <c r="AX18" i="2"/>
  <c r="AY18" i="2"/>
  <c r="AZ18" i="2"/>
  <c r="BA18" i="2"/>
  <c r="X1171" i="2"/>
  <c r="Y1171" i="2"/>
  <c r="Z1171" i="2"/>
  <c r="AA1171" i="2"/>
  <c r="AB1171" i="2"/>
  <c r="AC1171" i="2"/>
  <c r="AE1171" i="2"/>
  <c r="AF1171" i="2"/>
  <c r="AH1171" i="2"/>
  <c r="AJ1171" i="2"/>
  <c r="AK1171" i="2"/>
  <c r="AM1171" i="2"/>
  <c r="AO1171" i="2"/>
  <c r="AP1171" i="2"/>
  <c r="AR1171" i="2"/>
  <c r="AT1171" i="2"/>
  <c r="AU1171" i="2"/>
  <c r="AW1171" i="2"/>
  <c r="AX1171" i="2"/>
  <c r="AY1171" i="2"/>
  <c r="AZ1171" i="2"/>
  <c r="BA1171" i="2"/>
  <c r="X1310" i="2"/>
  <c r="Y1310" i="2"/>
  <c r="Z1310" i="2"/>
  <c r="AA1310" i="2"/>
  <c r="AB1310" i="2"/>
  <c r="AC1310" i="2"/>
  <c r="AE1310" i="2"/>
  <c r="AF1310" i="2"/>
  <c r="AH1310" i="2"/>
  <c r="AJ1310" i="2"/>
  <c r="AK1310" i="2"/>
  <c r="AM1310" i="2"/>
  <c r="AO1310" i="2"/>
  <c r="AP1310" i="2"/>
  <c r="AR1310" i="2"/>
  <c r="AT1310" i="2"/>
  <c r="AU1310" i="2"/>
  <c r="AW1310" i="2"/>
  <c r="AX1310" i="2"/>
  <c r="AY1310" i="2"/>
  <c r="AZ1310" i="2"/>
  <c r="BA1310" i="2"/>
  <c r="X306" i="2"/>
  <c r="Y306" i="2"/>
  <c r="Z306" i="2"/>
  <c r="AA306" i="2"/>
  <c r="AB306" i="2"/>
  <c r="AC306" i="2"/>
  <c r="AE306" i="2"/>
  <c r="AF306" i="2"/>
  <c r="AH306" i="2"/>
  <c r="AJ306" i="2"/>
  <c r="AK306" i="2"/>
  <c r="AM306" i="2"/>
  <c r="AO306" i="2"/>
  <c r="AP306" i="2"/>
  <c r="AR306" i="2"/>
  <c r="AT306" i="2"/>
  <c r="AU306" i="2"/>
  <c r="AW306" i="2"/>
  <c r="AX306" i="2"/>
  <c r="AY306" i="2"/>
  <c r="AZ306" i="2"/>
  <c r="BA306" i="2"/>
  <c r="X991" i="2"/>
  <c r="Y991" i="2"/>
  <c r="Z991" i="2"/>
  <c r="AA991" i="2"/>
  <c r="AB991" i="2"/>
  <c r="AC991" i="2"/>
  <c r="AE991" i="2"/>
  <c r="AF991" i="2"/>
  <c r="AH991" i="2"/>
  <c r="AJ991" i="2"/>
  <c r="AK991" i="2"/>
  <c r="AM991" i="2"/>
  <c r="AO991" i="2"/>
  <c r="AP991" i="2"/>
  <c r="AR991" i="2"/>
  <c r="AT991" i="2"/>
  <c r="AU991" i="2"/>
  <c r="AW991" i="2"/>
  <c r="AX991" i="2"/>
  <c r="AY991" i="2"/>
  <c r="AZ991" i="2"/>
  <c r="BA991" i="2"/>
  <c r="X425" i="2"/>
  <c r="Y425" i="2"/>
  <c r="Z425" i="2"/>
  <c r="AA425" i="2"/>
  <c r="AB425" i="2"/>
  <c r="AC425" i="2"/>
  <c r="AE425" i="2"/>
  <c r="AF425" i="2"/>
  <c r="AH425" i="2"/>
  <c r="AJ425" i="2"/>
  <c r="AK425" i="2"/>
  <c r="AM425" i="2"/>
  <c r="AO425" i="2"/>
  <c r="AP425" i="2"/>
  <c r="AR425" i="2"/>
  <c r="AT425" i="2"/>
  <c r="AU425" i="2"/>
  <c r="AW425" i="2"/>
  <c r="AX425" i="2"/>
  <c r="AY425" i="2"/>
  <c r="AZ425" i="2"/>
  <c r="BA425" i="2"/>
  <c r="X557" i="2"/>
  <c r="Y557" i="2"/>
  <c r="Z557" i="2"/>
  <c r="AA557" i="2"/>
  <c r="AB557" i="2"/>
  <c r="AC557" i="2"/>
  <c r="AE557" i="2"/>
  <c r="AF557" i="2"/>
  <c r="AH557" i="2"/>
  <c r="AJ557" i="2"/>
  <c r="AK557" i="2"/>
  <c r="AM557" i="2"/>
  <c r="AO557" i="2"/>
  <c r="AP557" i="2"/>
  <c r="AR557" i="2"/>
  <c r="AT557" i="2"/>
  <c r="AU557" i="2"/>
  <c r="AW557" i="2"/>
  <c r="AX557" i="2"/>
  <c r="AY557" i="2"/>
  <c r="AZ557" i="2"/>
  <c r="BA557" i="2"/>
  <c r="X267" i="2"/>
  <c r="Y267" i="2"/>
  <c r="Z267" i="2"/>
  <c r="AA267" i="2"/>
  <c r="AB267" i="2"/>
  <c r="AC267" i="2"/>
  <c r="AE267" i="2"/>
  <c r="AF267" i="2"/>
  <c r="AH267" i="2"/>
  <c r="AJ267" i="2"/>
  <c r="AK267" i="2"/>
  <c r="AM267" i="2"/>
  <c r="AO267" i="2"/>
  <c r="AP267" i="2"/>
  <c r="AR267" i="2"/>
  <c r="AT267" i="2"/>
  <c r="AU267" i="2"/>
  <c r="AW267" i="2"/>
  <c r="AX267" i="2"/>
  <c r="AY267" i="2"/>
  <c r="AZ267" i="2"/>
  <c r="BA267" i="2"/>
  <c r="X229" i="2"/>
  <c r="Y229" i="2"/>
  <c r="Z229" i="2"/>
  <c r="AA229" i="2"/>
  <c r="AB229" i="2"/>
  <c r="AC229" i="2"/>
  <c r="AE229" i="2"/>
  <c r="AF229" i="2"/>
  <c r="AH229" i="2"/>
  <c r="AJ229" i="2"/>
  <c r="AK229" i="2"/>
  <c r="AM229" i="2"/>
  <c r="AO229" i="2"/>
  <c r="AP229" i="2"/>
  <c r="AR229" i="2"/>
  <c r="AT229" i="2"/>
  <c r="AU229" i="2"/>
  <c r="AW229" i="2"/>
  <c r="AX229" i="2"/>
  <c r="AY229" i="2"/>
  <c r="AZ229" i="2"/>
  <c r="BA229" i="2"/>
  <c r="X1227" i="2"/>
  <c r="Y1227" i="2"/>
  <c r="Z1227" i="2"/>
  <c r="AA1227" i="2"/>
  <c r="AB1227" i="2"/>
  <c r="AC1227" i="2"/>
  <c r="AE1227" i="2"/>
  <c r="AF1227" i="2"/>
  <c r="AH1227" i="2"/>
  <c r="AJ1227" i="2"/>
  <c r="AK1227" i="2"/>
  <c r="AM1227" i="2"/>
  <c r="AO1227" i="2"/>
  <c r="AP1227" i="2"/>
  <c r="AR1227" i="2"/>
  <c r="AT1227" i="2"/>
  <c r="AU1227" i="2"/>
  <c r="AW1227" i="2"/>
  <c r="AX1227" i="2"/>
  <c r="AY1227" i="2"/>
  <c r="AZ1227" i="2"/>
  <c r="BA1227" i="2"/>
  <c r="X1940" i="2"/>
  <c r="Y1940" i="2"/>
  <c r="Z1940" i="2"/>
  <c r="AA1940" i="2"/>
  <c r="AB1940" i="2"/>
  <c r="AC1940" i="2"/>
  <c r="AE1940" i="2"/>
  <c r="AF1940" i="2"/>
  <c r="AH1940" i="2"/>
  <c r="AJ1940" i="2"/>
  <c r="AK1940" i="2"/>
  <c r="AM1940" i="2"/>
  <c r="AO1940" i="2"/>
  <c r="AP1940" i="2"/>
  <c r="AR1940" i="2"/>
  <c r="AT1940" i="2"/>
  <c r="AU1940" i="2"/>
  <c r="AW1940" i="2"/>
  <c r="AX1940" i="2"/>
  <c r="AY1940" i="2"/>
  <c r="AZ1940" i="2"/>
  <c r="BA1940" i="2"/>
  <c r="X660" i="2"/>
  <c r="Y660" i="2"/>
  <c r="Z660" i="2"/>
  <c r="AA660" i="2"/>
  <c r="AB660" i="2"/>
  <c r="AC660" i="2"/>
  <c r="AE660" i="2"/>
  <c r="AF660" i="2"/>
  <c r="AH660" i="2"/>
  <c r="AJ660" i="2"/>
  <c r="AK660" i="2"/>
  <c r="AM660" i="2"/>
  <c r="AO660" i="2"/>
  <c r="AP660" i="2"/>
  <c r="AR660" i="2"/>
  <c r="AT660" i="2"/>
  <c r="AU660" i="2"/>
  <c r="AW660" i="2"/>
  <c r="AX660" i="2"/>
  <c r="AY660" i="2"/>
  <c r="AZ660" i="2"/>
  <c r="BA660" i="2"/>
  <c r="X194" i="2"/>
  <c r="Y194" i="2"/>
  <c r="Z194" i="2"/>
  <c r="AA194" i="2"/>
  <c r="AB194" i="2"/>
  <c r="AC194" i="2"/>
  <c r="AE194" i="2"/>
  <c r="AF194" i="2"/>
  <c r="AH194" i="2"/>
  <c r="AJ194" i="2"/>
  <c r="AK194" i="2"/>
  <c r="AM194" i="2"/>
  <c r="AO194" i="2"/>
  <c r="AP194" i="2"/>
  <c r="AR194" i="2"/>
  <c r="AT194" i="2"/>
  <c r="AU194" i="2"/>
  <c r="AW194" i="2"/>
  <c r="AX194" i="2"/>
  <c r="AY194" i="2"/>
  <c r="AZ194" i="2"/>
  <c r="BA194" i="2"/>
  <c r="X1541" i="2"/>
  <c r="Y1541" i="2"/>
  <c r="Z1541" i="2"/>
  <c r="AA1541" i="2"/>
  <c r="AB1541" i="2"/>
  <c r="AC1541" i="2"/>
  <c r="AE1541" i="2"/>
  <c r="AF1541" i="2"/>
  <c r="AH1541" i="2"/>
  <c r="AJ1541" i="2"/>
  <c r="AK1541" i="2"/>
  <c r="AM1541" i="2"/>
  <c r="AO1541" i="2"/>
  <c r="AP1541" i="2"/>
  <c r="AR1541" i="2"/>
  <c r="AT1541" i="2"/>
  <c r="AU1541" i="2"/>
  <c r="AW1541" i="2"/>
  <c r="AX1541" i="2"/>
  <c r="AY1541" i="2"/>
  <c r="AZ1541" i="2"/>
  <c r="BA1541" i="2"/>
  <c r="X2101" i="2"/>
  <c r="Y2101" i="2"/>
  <c r="Z2101" i="2"/>
  <c r="AA2101" i="2"/>
  <c r="AB2101" i="2"/>
  <c r="AC2101" i="2"/>
  <c r="AE2101" i="2"/>
  <c r="AF2101" i="2"/>
  <c r="AH2101" i="2"/>
  <c r="AJ2101" i="2"/>
  <c r="AK2101" i="2"/>
  <c r="AM2101" i="2"/>
  <c r="AO2101" i="2"/>
  <c r="AP2101" i="2"/>
  <c r="AR2101" i="2"/>
  <c r="AT2101" i="2"/>
  <c r="AU2101" i="2"/>
  <c r="AW2101" i="2"/>
  <c r="AX2101" i="2"/>
  <c r="AY2101" i="2"/>
  <c r="AZ2101" i="2"/>
  <c r="BA2101" i="2"/>
  <c r="X635" i="2"/>
  <c r="Y635" i="2"/>
  <c r="Z635" i="2"/>
  <c r="AA635" i="2"/>
  <c r="AB635" i="2"/>
  <c r="AC635" i="2"/>
  <c r="AE635" i="2"/>
  <c r="AF635" i="2"/>
  <c r="AH635" i="2"/>
  <c r="AJ635" i="2"/>
  <c r="AK635" i="2"/>
  <c r="AM635" i="2"/>
  <c r="AO635" i="2"/>
  <c r="AP635" i="2"/>
  <c r="AR635" i="2"/>
  <c r="AT635" i="2"/>
  <c r="AU635" i="2"/>
  <c r="AW635" i="2"/>
  <c r="AX635" i="2"/>
  <c r="AY635" i="2"/>
  <c r="AZ635" i="2"/>
  <c r="BA635" i="2"/>
  <c r="X240" i="2"/>
  <c r="Y240" i="2"/>
  <c r="Z240" i="2"/>
  <c r="AA240" i="2"/>
  <c r="AB240" i="2"/>
  <c r="AC240" i="2"/>
  <c r="AE240" i="2"/>
  <c r="AF240" i="2"/>
  <c r="AH240" i="2"/>
  <c r="AJ240" i="2"/>
  <c r="AK240" i="2"/>
  <c r="AM240" i="2"/>
  <c r="AO240" i="2"/>
  <c r="AP240" i="2"/>
  <c r="AR240" i="2"/>
  <c r="AT240" i="2"/>
  <c r="AU240" i="2"/>
  <c r="AW240" i="2"/>
  <c r="AX240" i="2"/>
  <c r="AY240" i="2"/>
  <c r="AZ240" i="2"/>
  <c r="BA240" i="2"/>
  <c r="X2081" i="2"/>
  <c r="Y2081" i="2"/>
  <c r="Z2081" i="2"/>
  <c r="AA2081" i="2"/>
  <c r="AB2081" i="2"/>
  <c r="AC2081" i="2"/>
  <c r="AE2081" i="2"/>
  <c r="AF2081" i="2"/>
  <c r="AH2081" i="2"/>
  <c r="AJ2081" i="2"/>
  <c r="AK2081" i="2"/>
  <c r="AM2081" i="2"/>
  <c r="AO2081" i="2"/>
  <c r="AP2081" i="2"/>
  <c r="AR2081" i="2"/>
  <c r="AT2081" i="2"/>
  <c r="AU2081" i="2"/>
  <c r="AW2081" i="2"/>
  <c r="AX2081" i="2"/>
  <c r="AY2081" i="2"/>
  <c r="AZ2081" i="2"/>
  <c r="BA2081" i="2"/>
  <c r="X499" i="2"/>
  <c r="Y499" i="2"/>
  <c r="Z499" i="2"/>
  <c r="AA499" i="2"/>
  <c r="AB499" i="2"/>
  <c r="AC499" i="2"/>
  <c r="AE499" i="2"/>
  <c r="AF499" i="2"/>
  <c r="AH499" i="2"/>
  <c r="AJ499" i="2"/>
  <c r="AK499" i="2"/>
  <c r="AM499" i="2"/>
  <c r="AO499" i="2"/>
  <c r="AP499" i="2"/>
  <c r="AR499" i="2"/>
  <c r="AT499" i="2"/>
  <c r="AU499" i="2"/>
  <c r="AW499" i="2"/>
  <c r="AX499" i="2"/>
  <c r="AY499" i="2"/>
  <c r="AZ499" i="2"/>
  <c r="BA499" i="2"/>
  <c r="X1815" i="2"/>
  <c r="Y1815" i="2"/>
  <c r="Z1815" i="2"/>
  <c r="AA1815" i="2"/>
  <c r="AB1815" i="2"/>
  <c r="AC1815" i="2"/>
  <c r="AE1815" i="2"/>
  <c r="AF1815" i="2"/>
  <c r="AH1815" i="2"/>
  <c r="AJ1815" i="2"/>
  <c r="AK1815" i="2"/>
  <c r="AM1815" i="2"/>
  <c r="AO1815" i="2"/>
  <c r="AP1815" i="2"/>
  <c r="AR1815" i="2"/>
  <c r="AT1815" i="2"/>
  <c r="AU1815" i="2"/>
  <c r="AW1815" i="2"/>
  <c r="AX1815" i="2"/>
  <c r="AY1815" i="2"/>
  <c r="AZ1815" i="2"/>
  <c r="BA1815" i="2"/>
  <c r="X993" i="2"/>
  <c r="Y993" i="2"/>
  <c r="Z993" i="2"/>
  <c r="AA993" i="2"/>
  <c r="AB993" i="2"/>
  <c r="AC993" i="2"/>
  <c r="AE993" i="2"/>
  <c r="AF993" i="2"/>
  <c r="AH993" i="2"/>
  <c r="AJ993" i="2"/>
  <c r="AK993" i="2"/>
  <c r="AM993" i="2"/>
  <c r="AO993" i="2"/>
  <c r="AP993" i="2"/>
  <c r="AR993" i="2"/>
  <c r="AT993" i="2"/>
  <c r="AU993" i="2"/>
  <c r="AW993" i="2"/>
  <c r="AX993" i="2"/>
  <c r="AY993" i="2"/>
  <c r="AZ993" i="2"/>
  <c r="BA993" i="2"/>
  <c r="X483" i="2"/>
  <c r="Y483" i="2"/>
  <c r="Z483" i="2"/>
  <c r="AA483" i="2"/>
  <c r="AB483" i="2"/>
  <c r="AC483" i="2"/>
  <c r="AE483" i="2"/>
  <c r="AF483" i="2"/>
  <c r="AH483" i="2"/>
  <c r="AJ483" i="2"/>
  <c r="AK483" i="2"/>
  <c r="AM483" i="2"/>
  <c r="AO483" i="2"/>
  <c r="AP483" i="2"/>
  <c r="AR483" i="2"/>
  <c r="AT483" i="2"/>
  <c r="AU483" i="2"/>
  <c r="AW483" i="2"/>
  <c r="AX483" i="2"/>
  <c r="AY483" i="2"/>
  <c r="AZ483" i="2"/>
  <c r="BA483" i="2"/>
  <c r="X2139" i="2"/>
  <c r="Y2139" i="2"/>
  <c r="Z2139" i="2"/>
  <c r="AA2139" i="2"/>
  <c r="AB2139" i="2"/>
  <c r="AC2139" i="2"/>
  <c r="AE2139" i="2"/>
  <c r="AF2139" i="2"/>
  <c r="AH2139" i="2"/>
  <c r="AJ2139" i="2"/>
  <c r="AK2139" i="2"/>
  <c r="AM2139" i="2"/>
  <c r="AO2139" i="2"/>
  <c r="AP2139" i="2"/>
  <c r="AR2139" i="2"/>
  <c r="AT2139" i="2"/>
  <c r="AU2139" i="2"/>
  <c r="AW2139" i="2"/>
  <c r="AX2139" i="2"/>
  <c r="AY2139" i="2"/>
  <c r="AZ2139" i="2"/>
  <c r="BA2139" i="2"/>
  <c r="X1900" i="2"/>
  <c r="Y1900" i="2"/>
  <c r="Z1900" i="2"/>
  <c r="AA1900" i="2"/>
  <c r="AB1900" i="2"/>
  <c r="AC1900" i="2"/>
  <c r="AE1900" i="2"/>
  <c r="AF1900" i="2"/>
  <c r="AH1900" i="2"/>
  <c r="AJ1900" i="2"/>
  <c r="AK1900" i="2"/>
  <c r="AM1900" i="2"/>
  <c r="AO1900" i="2"/>
  <c r="AP1900" i="2"/>
  <c r="AR1900" i="2"/>
  <c r="AT1900" i="2"/>
  <c r="AU1900" i="2"/>
  <c r="AW1900" i="2"/>
  <c r="AX1900" i="2"/>
  <c r="AY1900" i="2"/>
  <c r="AZ1900" i="2"/>
  <c r="BA1900" i="2"/>
  <c r="X1551" i="2"/>
  <c r="Y1551" i="2"/>
  <c r="Z1551" i="2"/>
  <c r="AA1551" i="2"/>
  <c r="AB1551" i="2"/>
  <c r="AC1551" i="2"/>
  <c r="AE1551" i="2"/>
  <c r="AF1551" i="2"/>
  <c r="AH1551" i="2"/>
  <c r="AJ1551" i="2"/>
  <c r="AK1551" i="2"/>
  <c r="AM1551" i="2"/>
  <c r="AO1551" i="2"/>
  <c r="AP1551" i="2"/>
  <c r="AR1551" i="2"/>
  <c r="AT1551" i="2"/>
  <c r="AU1551" i="2"/>
  <c r="AW1551" i="2"/>
  <c r="AX1551" i="2"/>
  <c r="AY1551" i="2"/>
  <c r="AZ1551" i="2"/>
  <c r="BA1551" i="2"/>
  <c r="X997" i="2"/>
  <c r="Y997" i="2"/>
  <c r="Z997" i="2"/>
  <c r="AA997" i="2"/>
  <c r="AB997" i="2"/>
  <c r="AC997" i="2"/>
  <c r="AE997" i="2"/>
  <c r="AF997" i="2"/>
  <c r="AH997" i="2"/>
  <c r="AJ997" i="2"/>
  <c r="AK997" i="2"/>
  <c r="AM997" i="2"/>
  <c r="AO997" i="2"/>
  <c r="AP997" i="2"/>
  <c r="AR997" i="2"/>
  <c r="AT997" i="2"/>
  <c r="AU997" i="2"/>
  <c r="AW997" i="2"/>
  <c r="AX997" i="2"/>
  <c r="AY997" i="2"/>
  <c r="AZ997" i="2"/>
  <c r="BA997" i="2"/>
  <c r="X941" i="2"/>
  <c r="Y941" i="2"/>
  <c r="Z941" i="2"/>
  <c r="AA941" i="2"/>
  <c r="AB941" i="2"/>
  <c r="AC941" i="2"/>
  <c r="AE941" i="2"/>
  <c r="AF941" i="2"/>
  <c r="AH941" i="2"/>
  <c r="AJ941" i="2"/>
  <c r="AK941" i="2"/>
  <c r="AM941" i="2"/>
  <c r="AO941" i="2"/>
  <c r="AP941" i="2"/>
  <c r="AR941" i="2"/>
  <c r="AT941" i="2"/>
  <c r="AU941" i="2"/>
  <c r="AW941" i="2"/>
  <c r="AX941" i="2"/>
  <c r="AY941" i="2"/>
  <c r="AZ941" i="2"/>
  <c r="BA941" i="2"/>
  <c r="X638" i="2"/>
  <c r="Y638" i="2"/>
  <c r="Z638" i="2"/>
  <c r="AA638" i="2"/>
  <c r="AB638" i="2"/>
  <c r="AC638" i="2"/>
  <c r="AE638" i="2"/>
  <c r="AF638" i="2"/>
  <c r="AH638" i="2"/>
  <c r="AJ638" i="2"/>
  <c r="AK638" i="2"/>
  <c r="AM638" i="2"/>
  <c r="AO638" i="2"/>
  <c r="AP638" i="2"/>
  <c r="AR638" i="2"/>
  <c r="AT638" i="2"/>
  <c r="AU638" i="2"/>
  <c r="AW638" i="2"/>
  <c r="AX638" i="2"/>
  <c r="AY638" i="2"/>
  <c r="AZ638" i="2"/>
  <c r="BA638" i="2"/>
  <c r="X1296" i="2"/>
  <c r="Y1296" i="2"/>
  <c r="Z1296" i="2"/>
  <c r="AA1296" i="2"/>
  <c r="AB1296" i="2"/>
  <c r="AC1296" i="2"/>
  <c r="AE1296" i="2"/>
  <c r="AF1296" i="2"/>
  <c r="AH1296" i="2"/>
  <c r="AJ1296" i="2"/>
  <c r="AK1296" i="2"/>
  <c r="AM1296" i="2"/>
  <c r="AO1296" i="2"/>
  <c r="AP1296" i="2"/>
  <c r="AR1296" i="2"/>
  <c r="AT1296" i="2"/>
  <c r="AU1296" i="2"/>
  <c r="AW1296" i="2"/>
  <c r="AX1296" i="2"/>
  <c r="AY1296" i="2"/>
  <c r="AZ1296" i="2"/>
  <c r="BA1296" i="2"/>
  <c r="X1674" i="2"/>
  <c r="Y1674" i="2"/>
  <c r="Z1674" i="2"/>
  <c r="AA1674" i="2"/>
  <c r="AB1674" i="2"/>
  <c r="AC1674" i="2"/>
  <c r="AE1674" i="2"/>
  <c r="AF1674" i="2"/>
  <c r="AH1674" i="2"/>
  <c r="AJ1674" i="2"/>
  <c r="AK1674" i="2"/>
  <c r="AM1674" i="2"/>
  <c r="AO1674" i="2"/>
  <c r="AP1674" i="2"/>
  <c r="AR1674" i="2"/>
  <c r="AT1674" i="2"/>
  <c r="AU1674" i="2"/>
  <c r="AW1674" i="2"/>
  <c r="AX1674" i="2"/>
  <c r="AY1674" i="2"/>
  <c r="AZ1674" i="2"/>
  <c r="BA1674" i="2"/>
  <c r="X1220" i="2"/>
  <c r="Y1220" i="2"/>
  <c r="Z1220" i="2"/>
  <c r="AA1220" i="2"/>
  <c r="AB1220" i="2"/>
  <c r="AC1220" i="2"/>
  <c r="AE1220" i="2"/>
  <c r="AF1220" i="2"/>
  <c r="AH1220" i="2"/>
  <c r="AJ1220" i="2"/>
  <c r="AK1220" i="2"/>
  <c r="AM1220" i="2"/>
  <c r="AO1220" i="2"/>
  <c r="AP1220" i="2"/>
  <c r="AR1220" i="2"/>
  <c r="AT1220" i="2"/>
  <c r="AU1220" i="2"/>
  <c r="AW1220" i="2"/>
  <c r="AX1220" i="2"/>
  <c r="AY1220" i="2"/>
  <c r="AZ1220" i="2"/>
  <c r="BA1220" i="2"/>
  <c r="X1476" i="2"/>
  <c r="Y1476" i="2"/>
  <c r="Z1476" i="2"/>
  <c r="AA1476" i="2"/>
  <c r="AB1476" i="2"/>
  <c r="AC1476" i="2"/>
  <c r="AE1476" i="2"/>
  <c r="AF1476" i="2"/>
  <c r="AH1476" i="2"/>
  <c r="AJ1476" i="2"/>
  <c r="AK1476" i="2"/>
  <c r="AM1476" i="2"/>
  <c r="AO1476" i="2"/>
  <c r="AP1476" i="2"/>
  <c r="AR1476" i="2"/>
  <c r="AT1476" i="2"/>
  <c r="AU1476" i="2"/>
  <c r="AW1476" i="2"/>
  <c r="AX1476" i="2"/>
  <c r="AY1476" i="2"/>
  <c r="AZ1476" i="2"/>
  <c r="BA1476" i="2"/>
  <c r="X1300" i="2"/>
  <c r="Y1300" i="2"/>
  <c r="Z1300" i="2"/>
  <c r="AA1300" i="2"/>
  <c r="AB1300" i="2"/>
  <c r="AC1300" i="2"/>
  <c r="AE1300" i="2"/>
  <c r="AF1300" i="2"/>
  <c r="AH1300" i="2"/>
  <c r="AJ1300" i="2"/>
  <c r="AK1300" i="2"/>
  <c r="AM1300" i="2"/>
  <c r="AO1300" i="2"/>
  <c r="AP1300" i="2"/>
  <c r="AR1300" i="2"/>
  <c r="AT1300" i="2"/>
  <c r="AU1300" i="2"/>
  <c r="AW1300" i="2"/>
  <c r="AX1300" i="2"/>
  <c r="AY1300" i="2"/>
  <c r="AZ1300" i="2"/>
  <c r="BA1300" i="2"/>
  <c r="X971" i="2"/>
  <c r="Y971" i="2"/>
  <c r="Z971" i="2"/>
  <c r="AA971" i="2"/>
  <c r="AB971" i="2"/>
  <c r="AC971" i="2"/>
  <c r="AE971" i="2"/>
  <c r="AF971" i="2"/>
  <c r="AH971" i="2"/>
  <c r="AJ971" i="2"/>
  <c r="AK971" i="2"/>
  <c r="AM971" i="2"/>
  <c r="AO971" i="2"/>
  <c r="AP971" i="2"/>
  <c r="AR971" i="2"/>
  <c r="AT971" i="2"/>
  <c r="AU971" i="2"/>
  <c r="AW971" i="2"/>
  <c r="AX971" i="2"/>
  <c r="AY971" i="2"/>
  <c r="AZ971" i="2"/>
  <c r="BA971" i="2"/>
  <c r="X1173" i="2"/>
  <c r="Y1173" i="2"/>
  <c r="Z1173" i="2"/>
  <c r="AA1173" i="2"/>
  <c r="AB1173" i="2"/>
  <c r="AC1173" i="2"/>
  <c r="AE1173" i="2"/>
  <c r="AF1173" i="2"/>
  <c r="AH1173" i="2"/>
  <c r="AJ1173" i="2"/>
  <c r="AK1173" i="2"/>
  <c r="AM1173" i="2"/>
  <c r="AO1173" i="2"/>
  <c r="AP1173" i="2"/>
  <c r="AR1173" i="2"/>
  <c r="AT1173" i="2"/>
  <c r="AU1173" i="2"/>
  <c r="AW1173" i="2"/>
  <c r="AX1173" i="2"/>
  <c r="AY1173" i="2"/>
  <c r="AZ1173" i="2"/>
  <c r="BA1173" i="2"/>
  <c r="X1658" i="2"/>
  <c r="Y1658" i="2"/>
  <c r="Z1658" i="2"/>
  <c r="AA1658" i="2"/>
  <c r="AB1658" i="2"/>
  <c r="AC1658" i="2"/>
  <c r="AE1658" i="2"/>
  <c r="AF1658" i="2"/>
  <c r="AH1658" i="2"/>
  <c r="AJ1658" i="2"/>
  <c r="AK1658" i="2"/>
  <c r="AM1658" i="2"/>
  <c r="AO1658" i="2"/>
  <c r="AP1658" i="2"/>
  <c r="AR1658" i="2"/>
  <c r="AT1658" i="2"/>
  <c r="AU1658" i="2"/>
  <c r="AW1658" i="2"/>
  <c r="AX1658" i="2"/>
  <c r="AY1658" i="2"/>
  <c r="AZ1658" i="2"/>
  <c r="BA1658" i="2"/>
  <c r="X753" i="2"/>
  <c r="Y753" i="2"/>
  <c r="Z753" i="2"/>
  <c r="AA753" i="2"/>
  <c r="AB753" i="2"/>
  <c r="AC753" i="2"/>
  <c r="AE753" i="2"/>
  <c r="AF753" i="2"/>
  <c r="AH753" i="2"/>
  <c r="AJ753" i="2"/>
  <c r="AK753" i="2"/>
  <c r="AM753" i="2"/>
  <c r="AO753" i="2"/>
  <c r="AP753" i="2"/>
  <c r="AR753" i="2"/>
  <c r="AT753" i="2"/>
  <c r="AU753" i="2"/>
  <c r="AW753" i="2"/>
  <c r="AX753" i="2"/>
  <c r="AY753" i="2"/>
  <c r="AZ753" i="2"/>
  <c r="BA753" i="2"/>
  <c r="X401" i="2"/>
  <c r="Y401" i="2"/>
  <c r="Z401" i="2"/>
  <c r="AA401" i="2"/>
  <c r="AB401" i="2"/>
  <c r="AC401" i="2"/>
  <c r="AE401" i="2"/>
  <c r="AF401" i="2"/>
  <c r="AH401" i="2"/>
  <c r="AJ401" i="2"/>
  <c r="AK401" i="2"/>
  <c r="AM401" i="2"/>
  <c r="AO401" i="2"/>
  <c r="AP401" i="2"/>
  <c r="AR401" i="2"/>
  <c r="AT401" i="2"/>
  <c r="AU401" i="2"/>
  <c r="AW401" i="2"/>
  <c r="AX401" i="2"/>
  <c r="AY401" i="2"/>
  <c r="AZ401" i="2"/>
  <c r="BA401" i="2"/>
  <c r="X1897" i="2"/>
  <c r="Y1897" i="2"/>
  <c r="Z1897" i="2"/>
  <c r="AA1897" i="2"/>
  <c r="AB1897" i="2"/>
  <c r="AC1897" i="2"/>
  <c r="AE1897" i="2"/>
  <c r="AF1897" i="2"/>
  <c r="AH1897" i="2"/>
  <c r="AJ1897" i="2"/>
  <c r="AK1897" i="2"/>
  <c r="AM1897" i="2"/>
  <c r="AO1897" i="2"/>
  <c r="AP1897" i="2"/>
  <c r="AR1897" i="2"/>
  <c r="AT1897" i="2"/>
  <c r="AU1897" i="2"/>
  <c r="AW1897" i="2"/>
  <c r="AX1897" i="2"/>
  <c r="AY1897" i="2"/>
  <c r="AZ1897" i="2"/>
  <c r="BA1897" i="2"/>
  <c r="X1507" i="2"/>
  <c r="Y1507" i="2"/>
  <c r="Z1507" i="2"/>
  <c r="AA1507" i="2"/>
  <c r="AB1507" i="2"/>
  <c r="AC1507" i="2"/>
  <c r="AE1507" i="2"/>
  <c r="AF1507" i="2"/>
  <c r="AH1507" i="2"/>
  <c r="AJ1507" i="2"/>
  <c r="AK1507" i="2"/>
  <c r="AM1507" i="2"/>
  <c r="AO1507" i="2"/>
  <c r="AP1507" i="2"/>
  <c r="AR1507" i="2"/>
  <c r="AT1507" i="2"/>
  <c r="AU1507" i="2"/>
  <c r="AW1507" i="2"/>
  <c r="AX1507" i="2"/>
  <c r="AY1507" i="2"/>
  <c r="AZ1507" i="2"/>
  <c r="BA1507" i="2"/>
  <c r="X1375" i="2"/>
  <c r="Y1375" i="2"/>
  <c r="Z1375" i="2"/>
  <c r="AA1375" i="2"/>
  <c r="AB1375" i="2"/>
  <c r="AC1375" i="2"/>
  <c r="AE1375" i="2"/>
  <c r="AF1375" i="2"/>
  <c r="AH1375" i="2"/>
  <c r="AJ1375" i="2"/>
  <c r="AK1375" i="2"/>
  <c r="AM1375" i="2"/>
  <c r="AO1375" i="2"/>
  <c r="AP1375" i="2"/>
  <c r="AR1375" i="2"/>
  <c r="AT1375" i="2"/>
  <c r="AU1375" i="2"/>
  <c r="AW1375" i="2"/>
  <c r="AX1375" i="2"/>
  <c r="AY1375" i="2"/>
  <c r="AZ1375" i="2"/>
  <c r="BA1375" i="2"/>
  <c r="X1150" i="2"/>
  <c r="Y1150" i="2"/>
  <c r="Z1150" i="2"/>
  <c r="AA1150" i="2"/>
  <c r="AB1150" i="2"/>
  <c r="AC1150" i="2"/>
  <c r="AE1150" i="2"/>
  <c r="AF1150" i="2"/>
  <c r="AH1150" i="2"/>
  <c r="AJ1150" i="2"/>
  <c r="AK1150" i="2"/>
  <c r="AM1150" i="2"/>
  <c r="AO1150" i="2"/>
  <c r="AP1150" i="2"/>
  <c r="AR1150" i="2"/>
  <c r="AT1150" i="2"/>
  <c r="AU1150" i="2"/>
  <c r="AW1150" i="2"/>
  <c r="AX1150" i="2"/>
  <c r="AY1150" i="2"/>
  <c r="AZ1150" i="2"/>
  <c r="BA1150" i="2"/>
  <c r="X1041" i="2"/>
  <c r="Y1041" i="2"/>
  <c r="Z1041" i="2"/>
  <c r="AA1041" i="2"/>
  <c r="AB1041" i="2"/>
  <c r="AC1041" i="2"/>
  <c r="AE1041" i="2"/>
  <c r="AF1041" i="2"/>
  <c r="AH1041" i="2"/>
  <c r="AJ1041" i="2"/>
  <c r="AK1041" i="2"/>
  <c r="AM1041" i="2"/>
  <c r="AO1041" i="2"/>
  <c r="AP1041" i="2"/>
  <c r="AR1041" i="2"/>
  <c r="AT1041" i="2"/>
  <c r="AU1041" i="2"/>
  <c r="AW1041" i="2"/>
  <c r="AX1041" i="2"/>
  <c r="AY1041" i="2"/>
  <c r="AZ1041" i="2"/>
  <c r="BA1041" i="2"/>
  <c r="X520" i="2"/>
  <c r="Y520" i="2"/>
  <c r="Z520" i="2"/>
  <c r="AA520" i="2"/>
  <c r="AB520" i="2"/>
  <c r="AC520" i="2"/>
  <c r="AE520" i="2"/>
  <c r="AF520" i="2"/>
  <c r="AH520" i="2"/>
  <c r="AJ520" i="2"/>
  <c r="AK520" i="2"/>
  <c r="AM520" i="2"/>
  <c r="AO520" i="2"/>
  <c r="AP520" i="2"/>
  <c r="AR520" i="2"/>
  <c r="AT520" i="2"/>
  <c r="AU520" i="2"/>
  <c r="AW520" i="2"/>
  <c r="AX520" i="2"/>
  <c r="AY520" i="2"/>
  <c r="AZ520" i="2"/>
  <c r="BA520" i="2"/>
  <c r="X1857" i="2"/>
  <c r="Y1857" i="2"/>
  <c r="Z1857" i="2"/>
  <c r="AA1857" i="2"/>
  <c r="AB1857" i="2"/>
  <c r="AC1857" i="2"/>
  <c r="AE1857" i="2"/>
  <c r="AF1857" i="2"/>
  <c r="AH1857" i="2"/>
  <c r="AJ1857" i="2"/>
  <c r="AK1857" i="2"/>
  <c r="AM1857" i="2"/>
  <c r="AO1857" i="2"/>
  <c r="AP1857" i="2"/>
  <c r="AR1857" i="2"/>
  <c r="AT1857" i="2"/>
  <c r="AU1857" i="2"/>
  <c r="AW1857" i="2"/>
  <c r="AX1857" i="2"/>
  <c r="AY1857" i="2"/>
  <c r="AZ1857" i="2"/>
  <c r="BA1857" i="2"/>
  <c r="X1107" i="2"/>
  <c r="Y1107" i="2"/>
  <c r="Z1107" i="2"/>
  <c r="AA1107" i="2"/>
  <c r="AB1107" i="2"/>
  <c r="AC1107" i="2"/>
  <c r="AE1107" i="2"/>
  <c r="AF1107" i="2"/>
  <c r="AH1107" i="2"/>
  <c r="AJ1107" i="2"/>
  <c r="AK1107" i="2"/>
  <c r="AM1107" i="2"/>
  <c r="AO1107" i="2"/>
  <c r="AP1107" i="2"/>
  <c r="AR1107" i="2"/>
  <c r="AT1107" i="2"/>
  <c r="AU1107" i="2"/>
  <c r="AW1107" i="2"/>
  <c r="AX1107" i="2"/>
  <c r="AY1107" i="2"/>
  <c r="AZ1107" i="2"/>
  <c r="BA1107" i="2"/>
  <c r="X199" i="2"/>
  <c r="Y199" i="2"/>
  <c r="Z199" i="2"/>
  <c r="AA199" i="2"/>
  <c r="AB199" i="2"/>
  <c r="AC199" i="2"/>
  <c r="AE199" i="2"/>
  <c r="AF199" i="2"/>
  <c r="AH199" i="2"/>
  <c r="AJ199" i="2"/>
  <c r="AK199" i="2"/>
  <c r="AM199" i="2"/>
  <c r="AO199" i="2"/>
  <c r="AP199" i="2"/>
  <c r="AR199" i="2"/>
  <c r="AT199" i="2"/>
  <c r="AU199" i="2"/>
  <c r="AW199" i="2"/>
  <c r="AX199" i="2"/>
  <c r="AY199" i="2"/>
  <c r="AZ199" i="2"/>
  <c r="BA199" i="2"/>
  <c r="X1583" i="2"/>
  <c r="Y1583" i="2"/>
  <c r="Z1583" i="2"/>
  <c r="AA1583" i="2"/>
  <c r="AB1583" i="2"/>
  <c r="AC1583" i="2"/>
  <c r="AE1583" i="2"/>
  <c r="AF1583" i="2"/>
  <c r="AH1583" i="2"/>
  <c r="AJ1583" i="2"/>
  <c r="AK1583" i="2"/>
  <c r="AM1583" i="2"/>
  <c r="AO1583" i="2"/>
  <c r="AP1583" i="2"/>
  <c r="AR1583" i="2"/>
  <c r="AT1583" i="2"/>
  <c r="AU1583" i="2"/>
  <c r="AW1583" i="2"/>
  <c r="AX1583" i="2"/>
  <c r="AY1583" i="2"/>
  <c r="AZ1583" i="2"/>
  <c r="BA1583" i="2"/>
  <c r="X1025" i="2"/>
  <c r="Y1025" i="2"/>
  <c r="Z1025" i="2"/>
  <c r="AA1025" i="2"/>
  <c r="AB1025" i="2"/>
  <c r="AC1025" i="2"/>
  <c r="AE1025" i="2"/>
  <c r="AF1025" i="2"/>
  <c r="AH1025" i="2"/>
  <c r="AJ1025" i="2"/>
  <c r="AK1025" i="2"/>
  <c r="AM1025" i="2"/>
  <c r="AO1025" i="2"/>
  <c r="AP1025" i="2"/>
  <c r="AR1025" i="2"/>
  <c r="AT1025" i="2"/>
  <c r="AU1025" i="2"/>
  <c r="AW1025" i="2"/>
  <c r="AX1025" i="2"/>
  <c r="AY1025" i="2"/>
  <c r="AZ1025" i="2"/>
  <c r="BA1025" i="2"/>
  <c r="X1834" i="2"/>
  <c r="Y1834" i="2"/>
  <c r="Z1834" i="2"/>
  <c r="AA1834" i="2"/>
  <c r="AB1834" i="2"/>
  <c r="AC1834" i="2"/>
  <c r="AE1834" i="2"/>
  <c r="AF1834" i="2"/>
  <c r="AH1834" i="2"/>
  <c r="AJ1834" i="2"/>
  <c r="AK1834" i="2"/>
  <c r="AM1834" i="2"/>
  <c r="AO1834" i="2"/>
  <c r="AP1834" i="2"/>
  <c r="AR1834" i="2"/>
  <c r="AT1834" i="2"/>
  <c r="AU1834" i="2"/>
  <c r="AW1834" i="2"/>
  <c r="AX1834" i="2"/>
  <c r="AY1834" i="2"/>
  <c r="AZ1834" i="2"/>
  <c r="BA1834" i="2"/>
  <c r="X652" i="2"/>
  <c r="Y652" i="2"/>
  <c r="Z652" i="2"/>
  <c r="AA652" i="2"/>
  <c r="AB652" i="2"/>
  <c r="AC652" i="2"/>
  <c r="AE652" i="2"/>
  <c r="AF652" i="2"/>
  <c r="AH652" i="2"/>
  <c r="AJ652" i="2"/>
  <c r="AK652" i="2"/>
  <c r="AM652" i="2"/>
  <c r="AO652" i="2"/>
  <c r="AP652" i="2"/>
  <c r="AR652" i="2"/>
  <c r="AT652" i="2"/>
  <c r="AU652" i="2"/>
  <c r="AW652" i="2"/>
  <c r="AX652" i="2"/>
  <c r="AY652" i="2"/>
  <c r="AZ652" i="2"/>
  <c r="BA652" i="2"/>
  <c r="X1592" i="2"/>
  <c r="Y1592" i="2"/>
  <c r="Z1592" i="2"/>
  <c r="AA1592" i="2"/>
  <c r="AB1592" i="2"/>
  <c r="AC1592" i="2"/>
  <c r="AE1592" i="2"/>
  <c r="AF1592" i="2"/>
  <c r="AH1592" i="2"/>
  <c r="AJ1592" i="2"/>
  <c r="AK1592" i="2"/>
  <c r="AM1592" i="2"/>
  <c r="AO1592" i="2"/>
  <c r="AP1592" i="2"/>
  <c r="AR1592" i="2"/>
  <c r="AT1592" i="2"/>
  <c r="AU1592" i="2"/>
  <c r="AW1592" i="2"/>
  <c r="AX1592" i="2"/>
  <c r="AY1592" i="2"/>
  <c r="AZ1592" i="2"/>
  <c r="BA1592" i="2"/>
  <c r="X1165" i="2"/>
  <c r="Y1165" i="2"/>
  <c r="Z1165" i="2"/>
  <c r="AA1165" i="2"/>
  <c r="AB1165" i="2"/>
  <c r="AC1165" i="2"/>
  <c r="AE1165" i="2"/>
  <c r="AF1165" i="2"/>
  <c r="AH1165" i="2"/>
  <c r="AJ1165" i="2"/>
  <c r="AK1165" i="2"/>
  <c r="AM1165" i="2"/>
  <c r="AO1165" i="2"/>
  <c r="AP1165" i="2"/>
  <c r="AR1165" i="2"/>
  <c r="AT1165" i="2"/>
  <c r="AU1165" i="2"/>
  <c r="AW1165" i="2"/>
  <c r="AX1165" i="2"/>
  <c r="AY1165" i="2"/>
  <c r="AZ1165" i="2"/>
  <c r="BA1165" i="2"/>
  <c r="X57" i="2"/>
  <c r="Y57" i="2"/>
  <c r="Z57" i="2"/>
  <c r="AA57" i="2"/>
  <c r="AB57" i="2"/>
  <c r="AC57" i="2"/>
  <c r="AE57" i="2"/>
  <c r="AF57" i="2"/>
  <c r="AH57" i="2"/>
  <c r="AJ57" i="2"/>
  <c r="AK57" i="2"/>
  <c r="AM57" i="2"/>
  <c r="AO57" i="2"/>
  <c r="AP57" i="2"/>
  <c r="AR57" i="2"/>
  <c r="AT57" i="2"/>
  <c r="AU57" i="2"/>
  <c r="AW57" i="2"/>
  <c r="AX57" i="2"/>
  <c r="AY57" i="2"/>
  <c r="AZ57" i="2"/>
  <c r="BA57" i="2"/>
  <c r="X1185" i="2"/>
  <c r="Y1185" i="2"/>
  <c r="Z1185" i="2"/>
  <c r="AA1185" i="2"/>
  <c r="AB1185" i="2"/>
  <c r="AC1185" i="2"/>
  <c r="AE1185" i="2"/>
  <c r="AF1185" i="2"/>
  <c r="AH1185" i="2"/>
  <c r="AJ1185" i="2"/>
  <c r="AK1185" i="2"/>
  <c r="AM1185" i="2"/>
  <c r="AO1185" i="2"/>
  <c r="AP1185" i="2"/>
  <c r="AR1185" i="2"/>
  <c r="AT1185" i="2"/>
  <c r="AU1185" i="2"/>
  <c r="AW1185" i="2"/>
  <c r="AX1185" i="2"/>
  <c r="AY1185" i="2"/>
  <c r="AZ1185" i="2"/>
  <c r="BA1185" i="2"/>
  <c r="X1416" i="2"/>
  <c r="Y1416" i="2"/>
  <c r="Z1416" i="2"/>
  <c r="AA1416" i="2"/>
  <c r="AB1416" i="2"/>
  <c r="AC1416" i="2"/>
  <c r="AE1416" i="2"/>
  <c r="AF1416" i="2"/>
  <c r="AH1416" i="2"/>
  <c r="AJ1416" i="2"/>
  <c r="AK1416" i="2"/>
  <c r="AM1416" i="2"/>
  <c r="AO1416" i="2"/>
  <c r="AP1416" i="2"/>
  <c r="AR1416" i="2"/>
  <c r="AT1416" i="2"/>
  <c r="AU1416" i="2"/>
  <c r="AW1416" i="2"/>
  <c r="AX1416" i="2"/>
  <c r="AY1416" i="2"/>
  <c r="AZ1416" i="2"/>
  <c r="BA1416" i="2"/>
  <c r="X763" i="2"/>
  <c r="Y763" i="2"/>
  <c r="Z763" i="2"/>
  <c r="AA763" i="2"/>
  <c r="AB763" i="2"/>
  <c r="AC763" i="2"/>
  <c r="AE763" i="2"/>
  <c r="AF763" i="2"/>
  <c r="AH763" i="2"/>
  <c r="AJ763" i="2"/>
  <c r="AK763" i="2"/>
  <c r="AM763" i="2"/>
  <c r="AO763" i="2"/>
  <c r="AP763" i="2"/>
  <c r="AR763" i="2"/>
  <c r="AT763" i="2"/>
  <c r="AU763" i="2"/>
  <c r="AW763" i="2"/>
  <c r="AX763" i="2"/>
  <c r="AY763" i="2"/>
  <c r="AZ763" i="2"/>
  <c r="BA763" i="2"/>
  <c r="X521" i="2"/>
  <c r="Y521" i="2"/>
  <c r="Z521" i="2"/>
  <c r="AA521" i="2"/>
  <c r="AB521" i="2"/>
  <c r="AC521" i="2"/>
  <c r="AE521" i="2"/>
  <c r="AF521" i="2"/>
  <c r="AH521" i="2"/>
  <c r="AJ521" i="2"/>
  <c r="AK521" i="2"/>
  <c r="AM521" i="2"/>
  <c r="AO521" i="2"/>
  <c r="AP521" i="2"/>
  <c r="AR521" i="2"/>
  <c r="AT521" i="2"/>
  <c r="AU521" i="2"/>
  <c r="AW521" i="2"/>
  <c r="AX521" i="2"/>
  <c r="AY521" i="2"/>
  <c r="AZ521" i="2"/>
  <c r="BA521" i="2"/>
  <c r="X1971" i="2"/>
  <c r="Y1971" i="2"/>
  <c r="Z1971" i="2"/>
  <c r="AA1971" i="2"/>
  <c r="AB1971" i="2"/>
  <c r="AC1971" i="2"/>
  <c r="AE1971" i="2"/>
  <c r="AF1971" i="2"/>
  <c r="AH1971" i="2"/>
  <c r="AJ1971" i="2"/>
  <c r="AK1971" i="2"/>
  <c r="AM1971" i="2"/>
  <c r="AO1971" i="2"/>
  <c r="AP1971" i="2"/>
  <c r="AR1971" i="2"/>
  <c r="AT1971" i="2"/>
  <c r="AU1971" i="2"/>
  <c r="AW1971" i="2"/>
  <c r="AX1971" i="2"/>
  <c r="AY1971" i="2"/>
  <c r="AZ1971" i="2"/>
  <c r="BA1971" i="2"/>
  <c r="X184" i="2"/>
  <c r="Y184" i="2"/>
  <c r="Z184" i="2"/>
  <c r="AA184" i="2"/>
  <c r="AB184" i="2"/>
  <c r="AC184" i="2"/>
  <c r="AE184" i="2"/>
  <c r="AF184" i="2"/>
  <c r="AH184" i="2"/>
  <c r="AJ184" i="2"/>
  <c r="AK184" i="2"/>
  <c r="AM184" i="2"/>
  <c r="AO184" i="2"/>
  <c r="AP184" i="2"/>
  <c r="AR184" i="2"/>
  <c r="AT184" i="2"/>
  <c r="AU184" i="2"/>
  <c r="AW184" i="2"/>
  <c r="AX184" i="2"/>
  <c r="AY184" i="2"/>
  <c r="AZ184" i="2"/>
  <c r="BA184" i="2"/>
  <c r="X1056" i="2"/>
  <c r="Y1056" i="2"/>
  <c r="Z1056" i="2"/>
  <c r="AA1056" i="2"/>
  <c r="AB1056" i="2"/>
  <c r="AC1056" i="2"/>
  <c r="AE1056" i="2"/>
  <c r="AF1056" i="2"/>
  <c r="AH1056" i="2"/>
  <c r="AJ1056" i="2"/>
  <c r="AK1056" i="2"/>
  <c r="AM1056" i="2"/>
  <c r="AO1056" i="2"/>
  <c r="AP1056" i="2"/>
  <c r="AR1056" i="2"/>
  <c r="AT1056" i="2"/>
  <c r="AU1056" i="2"/>
  <c r="AW1056" i="2"/>
  <c r="AX1056" i="2"/>
  <c r="AY1056" i="2"/>
  <c r="AZ1056" i="2"/>
  <c r="BA1056" i="2"/>
  <c r="X1020" i="2"/>
  <c r="Y1020" i="2"/>
  <c r="Z1020" i="2"/>
  <c r="AA1020" i="2"/>
  <c r="AB1020" i="2"/>
  <c r="AC1020" i="2"/>
  <c r="AE1020" i="2"/>
  <c r="AF1020" i="2"/>
  <c r="AH1020" i="2"/>
  <c r="AJ1020" i="2"/>
  <c r="AK1020" i="2"/>
  <c r="AM1020" i="2"/>
  <c r="AO1020" i="2"/>
  <c r="AP1020" i="2"/>
  <c r="AR1020" i="2"/>
  <c r="AT1020" i="2"/>
  <c r="AU1020" i="2"/>
  <c r="AW1020" i="2"/>
  <c r="AX1020" i="2"/>
  <c r="AY1020" i="2"/>
  <c r="AZ1020" i="2"/>
  <c r="BA1020" i="2"/>
  <c r="X750" i="2"/>
  <c r="Y750" i="2"/>
  <c r="Z750" i="2"/>
  <c r="AA750" i="2"/>
  <c r="AB750" i="2"/>
  <c r="AC750" i="2"/>
  <c r="AE750" i="2"/>
  <c r="AF750" i="2"/>
  <c r="AH750" i="2"/>
  <c r="AJ750" i="2"/>
  <c r="AK750" i="2"/>
  <c r="AM750" i="2"/>
  <c r="AO750" i="2"/>
  <c r="AP750" i="2"/>
  <c r="AR750" i="2"/>
  <c r="AT750" i="2"/>
  <c r="AU750" i="2"/>
  <c r="AW750" i="2"/>
  <c r="AX750" i="2"/>
  <c r="AY750" i="2"/>
  <c r="AZ750" i="2"/>
  <c r="BA750" i="2"/>
  <c r="X1085" i="2"/>
  <c r="Y1085" i="2"/>
  <c r="Z1085" i="2"/>
  <c r="AA1085" i="2"/>
  <c r="AB1085" i="2"/>
  <c r="AC1085" i="2"/>
  <c r="AE1085" i="2"/>
  <c r="AF1085" i="2"/>
  <c r="AH1085" i="2"/>
  <c r="AJ1085" i="2"/>
  <c r="AK1085" i="2"/>
  <c r="AM1085" i="2"/>
  <c r="AO1085" i="2"/>
  <c r="AP1085" i="2"/>
  <c r="AR1085" i="2"/>
  <c r="AT1085" i="2"/>
  <c r="AU1085" i="2"/>
  <c r="AW1085" i="2"/>
  <c r="AX1085" i="2"/>
  <c r="AY1085" i="2"/>
  <c r="AZ1085" i="2"/>
  <c r="BA1085" i="2"/>
  <c r="X1779" i="2"/>
  <c r="Y1779" i="2"/>
  <c r="Z1779" i="2"/>
  <c r="AA1779" i="2"/>
  <c r="AB1779" i="2"/>
  <c r="AC1779" i="2"/>
  <c r="AE1779" i="2"/>
  <c r="AF1779" i="2"/>
  <c r="AH1779" i="2"/>
  <c r="AJ1779" i="2"/>
  <c r="AK1779" i="2"/>
  <c r="AM1779" i="2"/>
  <c r="AO1779" i="2"/>
  <c r="AP1779" i="2"/>
  <c r="AR1779" i="2"/>
  <c r="AT1779" i="2"/>
  <c r="AU1779" i="2"/>
  <c r="AW1779" i="2"/>
  <c r="AX1779" i="2"/>
  <c r="AY1779" i="2"/>
  <c r="AZ1779" i="2"/>
  <c r="BA1779" i="2"/>
  <c r="X1148" i="2"/>
  <c r="Y1148" i="2"/>
  <c r="Z1148" i="2"/>
  <c r="AA1148" i="2"/>
  <c r="AB1148" i="2"/>
  <c r="AC1148" i="2"/>
  <c r="AE1148" i="2"/>
  <c r="AF1148" i="2"/>
  <c r="AH1148" i="2"/>
  <c r="AJ1148" i="2"/>
  <c r="AK1148" i="2"/>
  <c r="AM1148" i="2"/>
  <c r="AO1148" i="2"/>
  <c r="AP1148" i="2"/>
  <c r="AR1148" i="2"/>
  <c r="AT1148" i="2"/>
  <c r="AU1148" i="2"/>
  <c r="AW1148" i="2"/>
  <c r="AX1148" i="2"/>
  <c r="AY1148" i="2"/>
  <c r="AZ1148" i="2"/>
  <c r="BA1148" i="2"/>
  <c r="X1083" i="2"/>
  <c r="Y1083" i="2"/>
  <c r="Z1083" i="2"/>
  <c r="AA1083" i="2"/>
  <c r="AB1083" i="2"/>
  <c r="AC1083" i="2"/>
  <c r="AE1083" i="2"/>
  <c r="AF1083" i="2"/>
  <c r="AH1083" i="2"/>
  <c r="AJ1083" i="2"/>
  <c r="AK1083" i="2"/>
  <c r="AM1083" i="2"/>
  <c r="AO1083" i="2"/>
  <c r="AP1083" i="2"/>
  <c r="AR1083" i="2"/>
  <c r="AT1083" i="2"/>
  <c r="AU1083" i="2"/>
  <c r="AW1083" i="2"/>
  <c r="AX1083" i="2"/>
  <c r="AY1083" i="2"/>
  <c r="AZ1083" i="2"/>
  <c r="BA1083" i="2"/>
  <c r="X565" i="2"/>
  <c r="Y565" i="2"/>
  <c r="Z565" i="2"/>
  <c r="AA565" i="2"/>
  <c r="AB565" i="2"/>
  <c r="AC565" i="2"/>
  <c r="AE565" i="2"/>
  <c r="AF565" i="2"/>
  <c r="AH565" i="2"/>
  <c r="AJ565" i="2"/>
  <c r="AK565" i="2"/>
  <c r="AM565" i="2"/>
  <c r="AO565" i="2"/>
  <c r="AP565" i="2"/>
  <c r="AR565" i="2"/>
  <c r="AT565" i="2"/>
  <c r="AU565" i="2"/>
  <c r="AW565" i="2"/>
  <c r="AX565" i="2"/>
  <c r="AY565" i="2"/>
  <c r="AZ565" i="2"/>
  <c r="BA565" i="2"/>
  <c r="X369" i="2"/>
  <c r="Y369" i="2"/>
  <c r="Z369" i="2"/>
  <c r="AA369" i="2"/>
  <c r="AB369" i="2"/>
  <c r="AC369" i="2"/>
  <c r="AE369" i="2"/>
  <c r="AF369" i="2"/>
  <c r="AH369" i="2"/>
  <c r="AJ369" i="2"/>
  <c r="AK369" i="2"/>
  <c r="AM369" i="2"/>
  <c r="AO369" i="2"/>
  <c r="AP369" i="2"/>
  <c r="AR369" i="2"/>
  <c r="AT369" i="2"/>
  <c r="AU369" i="2"/>
  <c r="AW369" i="2"/>
  <c r="AX369" i="2"/>
  <c r="AY369" i="2"/>
  <c r="AZ369" i="2"/>
  <c r="BA369" i="2"/>
  <c r="X743" i="2"/>
  <c r="Y743" i="2"/>
  <c r="Z743" i="2"/>
  <c r="AA743" i="2"/>
  <c r="AB743" i="2"/>
  <c r="AC743" i="2"/>
  <c r="AE743" i="2"/>
  <c r="AF743" i="2"/>
  <c r="AH743" i="2"/>
  <c r="AJ743" i="2"/>
  <c r="AK743" i="2"/>
  <c r="AM743" i="2"/>
  <c r="AO743" i="2"/>
  <c r="AP743" i="2"/>
  <c r="AR743" i="2"/>
  <c r="AT743" i="2"/>
  <c r="AU743" i="2"/>
  <c r="AW743" i="2"/>
  <c r="AX743" i="2"/>
  <c r="AY743" i="2"/>
  <c r="AZ743" i="2"/>
  <c r="BA743" i="2"/>
  <c r="X1700" i="2"/>
  <c r="Y1700" i="2"/>
  <c r="Z1700" i="2"/>
  <c r="AA1700" i="2"/>
  <c r="AB1700" i="2"/>
  <c r="AC1700" i="2"/>
  <c r="AE1700" i="2"/>
  <c r="AF1700" i="2"/>
  <c r="AH1700" i="2"/>
  <c r="AJ1700" i="2"/>
  <c r="AK1700" i="2"/>
  <c r="AM1700" i="2"/>
  <c r="AO1700" i="2"/>
  <c r="AP1700" i="2"/>
  <c r="AR1700" i="2"/>
  <c r="AT1700" i="2"/>
  <c r="AU1700" i="2"/>
  <c r="AW1700" i="2"/>
  <c r="AX1700" i="2"/>
  <c r="AY1700" i="2"/>
  <c r="AZ1700" i="2"/>
  <c r="BA1700" i="2"/>
  <c r="X1648" i="2"/>
  <c r="Y1648" i="2"/>
  <c r="Z1648" i="2"/>
  <c r="AA1648" i="2"/>
  <c r="AB1648" i="2"/>
  <c r="AC1648" i="2"/>
  <c r="AE1648" i="2"/>
  <c r="AF1648" i="2"/>
  <c r="AH1648" i="2"/>
  <c r="AJ1648" i="2"/>
  <c r="AK1648" i="2"/>
  <c r="AM1648" i="2"/>
  <c r="AO1648" i="2"/>
  <c r="AP1648" i="2"/>
  <c r="AR1648" i="2"/>
  <c r="AT1648" i="2"/>
  <c r="AU1648" i="2"/>
  <c r="AW1648" i="2"/>
  <c r="AX1648" i="2"/>
  <c r="AY1648" i="2"/>
  <c r="AZ1648" i="2"/>
  <c r="BA1648" i="2"/>
  <c r="X1974" i="2"/>
  <c r="Y1974" i="2"/>
  <c r="Z1974" i="2"/>
  <c r="AA1974" i="2"/>
  <c r="AB1974" i="2"/>
  <c r="AC1974" i="2"/>
  <c r="AE1974" i="2"/>
  <c r="AF1974" i="2"/>
  <c r="AH1974" i="2"/>
  <c r="AJ1974" i="2"/>
  <c r="AK1974" i="2"/>
  <c r="AM1974" i="2"/>
  <c r="AO1974" i="2"/>
  <c r="AP1974" i="2"/>
  <c r="AR1974" i="2"/>
  <c r="AT1974" i="2"/>
  <c r="AU1974" i="2"/>
  <c r="AW1974" i="2"/>
  <c r="AX1974" i="2"/>
  <c r="AY1974" i="2"/>
  <c r="AZ1974" i="2"/>
  <c r="BA1974" i="2"/>
  <c r="X938" i="2"/>
  <c r="Y938" i="2"/>
  <c r="Z938" i="2"/>
  <c r="AA938" i="2"/>
  <c r="AB938" i="2"/>
  <c r="AC938" i="2"/>
  <c r="AE938" i="2"/>
  <c r="AF938" i="2"/>
  <c r="AH938" i="2"/>
  <c r="AJ938" i="2"/>
  <c r="AK938" i="2"/>
  <c r="AM938" i="2"/>
  <c r="AO938" i="2"/>
  <c r="AP938" i="2"/>
  <c r="AR938" i="2"/>
  <c r="AT938" i="2"/>
  <c r="AU938" i="2"/>
  <c r="AW938" i="2"/>
  <c r="AX938" i="2"/>
  <c r="AY938" i="2"/>
  <c r="AZ938" i="2"/>
  <c r="BA938" i="2"/>
  <c r="X502" i="2"/>
  <c r="Y502" i="2"/>
  <c r="Z502" i="2"/>
  <c r="AA502" i="2"/>
  <c r="AB502" i="2"/>
  <c r="AC502" i="2"/>
  <c r="AE502" i="2"/>
  <c r="AF502" i="2"/>
  <c r="AH502" i="2"/>
  <c r="AJ502" i="2"/>
  <c r="AK502" i="2"/>
  <c r="AM502" i="2"/>
  <c r="AO502" i="2"/>
  <c r="AP502" i="2"/>
  <c r="AR502" i="2"/>
  <c r="AT502" i="2"/>
  <c r="AU502" i="2"/>
  <c r="AW502" i="2"/>
  <c r="AX502" i="2"/>
  <c r="AY502" i="2"/>
  <c r="AZ502" i="2"/>
  <c r="BA502" i="2"/>
  <c r="X276" i="2"/>
  <c r="Y276" i="2"/>
  <c r="Z276" i="2"/>
  <c r="AA276" i="2"/>
  <c r="AB276" i="2"/>
  <c r="AC276" i="2"/>
  <c r="AE276" i="2"/>
  <c r="AF276" i="2"/>
  <c r="AH276" i="2"/>
  <c r="AJ276" i="2"/>
  <c r="AK276" i="2"/>
  <c r="AM276" i="2"/>
  <c r="AO276" i="2"/>
  <c r="AP276" i="2"/>
  <c r="AR276" i="2"/>
  <c r="AT276" i="2"/>
  <c r="AU276" i="2"/>
  <c r="AW276" i="2"/>
  <c r="AX276" i="2"/>
  <c r="AY276" i="2"/>
  <c r="AZ276" i="2"/>
  <c r="BA276" i="2"/>
  <c r="X992" i="2"/>
  <c r="Y992" i="2"/>
  <c r="Z992" i="2"/>
  <c r="AA992" i="2"/>
  <c r="AB992" i="2"/>
  <c r="AC992" i="2"/>
  <c r="AE992" i="2"/>
  <c r="AF992" i="2"/>
  <c r="AH992" i="2"/>
  <c r="AJ992" i="2"/>
  <c r="AK992" i="2"/>
  <c r="AM992" i="2"/>
  <c r="AO992" i="2"/>
  <c r="AP992" i="2"/>
  <c r="AR992" i="2"/>
  <c r="AT992" i="2"/>
  <c r="AU992" i="2"/>
  <c r="AW992" i="2"/>
  <c r="AX992" i="2"/>
  <c r="AY992" i="2"/>
  <c r="AZ992" i="2"/>
  <c r="BA992" i="2"/>
  <c r="X881" i="2"/>
  <c r="Y881" i="2"/>
  <c r="Z881" i="2"/>
  <c r="AA881" i="2"/>
  <c r="AB881" i="2"/>
  <c r="AC881" i="2"/>
  <c r="AE881" i="2"/>
  <c r="AF881" i="2"/>
  <c r="AH881" i="2"/>
  <c r="AJ881" i="2"/>
  <c r="AK881" i="2"/>
  <c r="AM881" i="2"/>
  <c r="AO881" i="2"/>
  <c r="AP881" i="2"/>
  <c r="AR881" i="2"/>
  <c r="AT881" i="2"/>
  <c r="AU881" i="2"/>
  <c r="AW881" i="2"/>
  <c r="AX881" i="2"/>
  <c r="AY881" i="2"/>
  <c r="AZ881" i="2"/>
  <c r="BA881" i="2"/>
  <c r="X1565" i="2"/>
  <c r="Y1565" i="2"/>
  <c r="Z1565" i="2"/>
  <c r="AA1565" i="2"/>
  <c r="AB1565" i="2"/>
  <c r="AC1565" i="2"/>
  <c r="AE1565" i="2"/>
  <c r="AF1565" i="2"/>
  <c r="AH1565" i="2"/>
  <c r="AJ1565" i="2"/>
  <c r="AK1565" i="2"/>
  <c r="AM1565" i="2"/>
  <c r="AO1565" i="2"/>
  <c r="AP1565" i="2"/>
  <c r="AR1565" i="2"/>
  <c r="AT1565" i="2"/>
  <c r="AU1565" i="2"/>
  <c r="AW1565" i="2"/>
  <c r="AX1565" i="2"/>
  <c r="AY1565" i="2"/>
  <c r="AZ1565" i="2"/>
  <c r="BA1565" i="2"/>
  <c r="X1248" i="2"/>
  <c r="Y1248" i="2"/>
  <c r="Z1248" i="2"/>
  <c r="AA1248" i="2"/>
  <c r="AB1248" i="2"/>
  <c r="AC1248" i="2"/>
  <c r="AE1248" i="2"/>
  <c r="AF1248" i="2"/>
  <c r="AH1248" i="2"/>
  <c r="AJ1248" i="2"/>
  <c r="AK1248" i="2"/>
  <c r="AM1248" i="2"/>
  <c r="AO1248" i="2"/>
  <c r="AP1248" i="2"/>
  <c r="AR1248" i="2"/>
  <c r="AT1248" i="2"/>
  <c r="AU1248" i="2"/>
  <c r="AW1248" i="2"/>
  <c r="AX1248" i="2"/>
  <c r="AY1248" i="2"/>
  <c r="AZ1248" i="2"/>
  <c r="BA1248" i="2"/>
  <c r="X2130" i="2"/>
  <c r="Y2130" i="2"/>
  <c r="Z2130" i="2"/>
  <c r="AA2130" i="2"/>
  <c r="AB2130" i="2"/>
  <c r="AC2130" i="2"/>
  <c r="AE2130" i="2"/>
  <c r="AF2130" i="2"/>
  <c r="AH2130" i="2"/>
  <c r="AJ2130" i="2"/>
  <c r="AK2130" i="2"/>
  <c r="AM2130" i="2"/>
  <c r="AO2130" i="2"/>
  <c r="AP2130" i="2"/>
  <c r="AR2130" i="2"/>
  <c r="AT2130" i="2"/>
  <c r="AU2130" i="2"/>
  <c r="AW2130" i="2"/>
  <c r="AX2130" i="2"/>
  <c r="AY2130" i="2"/>
  <c r="AZ2130" i="2"/>
  <c r="BA2130" i="2"/>
  <c r="X266" i="2"/>
  <c r="Y266" i="2"/>
  <c r="Z266" i="2"/>
  <c r="AA266" i="2"/>
  <c r="AB266" i="2"/>
  <c r="AC266" i="2"/>
  <c r="AE266" i="2"/>
  <c r="AF266" i="2"/>
  <c r="AH266" i="2"/>
  <c r="AJ266" i="2"/>
  <c r="AK266" i="2"/>
  <c r="AM266" i="2"/>
  <c r="AO266" i="2"/>
  <c r="AP266" i="2"/>
  <c r="AR266" i="2"/>
  <c r="AT266" i="2"/>
  <c r="AU266" i="2"/>
  <c r="AW266" i="2"/>
  <c r="AX266" i="2"/>
  <c r="AY266" i="2"/>
  <c r="AZ266" i="2"/>
  <c r="BA266" i="2"/>
  <c r="X869" i="2"/>
  <c r="Y869" i="2"/>
  <c r="Z869" i="2"/>
  <c r="AA869" i="2"/>
  <c r="AB869" i="2"/>
  <c r="AC869" i="2"/>
  <c r="AE869" i="2"/>
  <c r="AF869" i="2"/>
  <c r="AH869" i="2"/>
  <c r="AJ869" i="2"/>
  <c r="AK869" i="2"/>
  <c r="AM869" i="2"/>
  <c r="AO869" i="2"/>
  <c r="AP869" i="2"/>
  <c r="AR869" i="2"/>
  <c r="AT869" i="2"/>
  <c r="AU869" i="2"/>
  <c r="AW869" i="2"/>
  <c r="AX869" i="2"/>
  <c r="AY869" i="2"/>
  <c r="AZ869" i="2"/>
  <c r="BA869" i="2"/>
  <c r="X130" i="2"/>
  <c r="Y130" i="2"/>
  <c r="Z130" i="2"/>
  <c r="AA130" i="2"/>
  <c r="AB130" i="2"/>
  <c r="AC130" i="2"/>
  <c r="AE130" i="2"/>
  <c r="AF130" i="2"/>
  <c r="AH130" i="2"/>
  <c r="AJ130" i="2"/>
  <c r="AK130" i="2"/>
  <c r="AM130" i="2"/>
  <c r="AO130" i="2"/>
  <c r="AP130" i="2"/>
  <c r="AR130" i="2"/>
  <c r="AT130" i="2"/>
  <c r="AU130" i="2"/>
  <c r="AW130" i="2"/>
  <c r="AX130" i="2"/>
  <c r="AY130" i="2"/>
  <c r="AZ130" i="2"/>
  <c r="BA130" i="2"/>
  <c r="X2045" i="2"/>
  <c r="Y2045" i="2"/>
  <c r="Z2045" i="2"/>
  <c r="AA2045" i="2"/>
  <c r="AB2045" i="2"/>
  <c r="AC2045" i="2"/>
  <c r="AE2045" i="2"/>
  <c r="AF2045" i="2"/>
  <c r="AH2045" i="2"/>
  <c r="AJ2045" i="2"/>
  <c r="AK2045" i="2"/>
  <c r="AM2045" i="2"/>
  <c r="AO2045" i="2"/>
  <c r="AP2045" i="2"/>
  <c r="AR2045" i="2"/>
  <c r="AT2045" i="2"/>
  <c r="AU2045" i="2"/>
  <c r="AW2045" i="2"/>
  <c r="AX2045" i="2"/>
  <c r="AY2045" i="2"/>
  <c r="AZ2045" i="2"/>
  <c r="BA2045" i="2"/>
  <c r="X119" i="2"/>
  <c r="Y119" i="2"/>
  <c r="Z119" i="2"/>
  <c r="AA119" i="2"/>
  <c r="AB119" i="2"/>
  <c r="AC119" i="2"/>
  <c r="AE119" i="2"/>
  <c r="AF119" i="2"/>
  <c r="AH119" i="2"/>
  <c r="AJ119" i="2"/>
  <c r="AK119" i="2"/>
  <c r="AM119" i="2"/>
  <c r="AO119" i="2"/>
  <c r="AP119" i="2"/>
  <c r="AR119" i="2"/>
  <c r="AT119" i="2"/>
  <c r="AU119" i="2"/>
  <c r="AW119" i="2"/>
  <c r="AX119" i="2"/>
  <c r="AY119" i="2"/>
  <c r="AZ119" i="2"/>
  <c r="BA119" i="2"/>
  <c r="X248" i="2"/>
  <c r="Y248" i="2"/>
  <c r="Z248" i="2"/>
  <c r="AA248" i="2"/>
  <c r="AB248" i="2"/>
  <c r="AC248" i="2"/>
  <c r="AE248" i="2"/>
  <c r="AF248" i="2"/>
  <c r="AH248" i="2"/>
  <c r="AJ248" i="2"/>
  <c r="AK248" i="2"/>
  <c r="AM248" i="2"/>
  <c r="AO248" i="2"/>
  <c r="AP248" i="2"/>
  <c r="AR248" i="2"/>
  <c r="AT248" i="2"/>
  <c r="AU248" i="2"/>
  <c r="AW248" i="2"/>
  <c r="AX248" i="2"/>
  <c r="AY248" i="2"/>
  <c r="AZ248" i="2"/>
  <c r="BA248" i="2"/>
  <c r="X807" i="2"/>
  <c r="Y807" i="2"/>
  <c r="Z807" i="2"/>
  <c r="AA807" i="2"/>
  <c r="AB807" i="2"/>
  <c r="AC807" i="2"/>
  <c r="AE807" i="2"/>
  <c r="AF807" i="2"/>
  <c r="AH807" i="2"/>
  <c r="AJ807" i="2"/>
  <c r="AK807" i="2"/>
  <c r="AM807" i="2"/>
  <c r="AO807" i="2"/>
  <c r="AP807" i="2"/>
  <c r="AR807" i="2"/>
  <c r="AT807" i="2"/>
  <c r="AU807" i="2"/>
  <c r="AW807" i="2"/>
  <c r="AX807" i="2"/>
  <c r="AY807" i="2"/>
  <c r="AZ807" i="2"/>
  <c r="BA807" i="2"/>
  <c r="X2079" i="2"/>
  <c r="Y2079" i="2"/>
  <c r="Z2079" i="2"/>
  <c r="AA2079" i="2"/>
  <c r="AB2079" i="2"/>
  <c r="AC2079" i="2"/>
  <c r="AE2079" i="2"/>
  <c r="AF2079" i="2"/>
  <c r="AH2079" i="2"/>
  <c r="AJ2079" i="2"/>
  <c r="AK2079" i="2"/>
  <c r="AM2079" i="2"/>
  <c r="AO2079" i="2"/>
  <c r="AP2079" i="2"/>
  <c r="AR2079" i="2"/>
  <c r="AT2079" i="2"/>
  <c r="AU2079" i="2"/>
  <c r="AW2079" i="2"/>
  <c r="AX2079" i="2"/>
  <c r="AY2079" i="2"/>
  <c r="AZ2079" i="2"/>
  <c r="BA2079" i="2"/>
  <c r="X1943" i="2"/>
  <c r="Y1943" i="2"/>
  <c r="Z1943" i="2"/>
  <c r="AA1943" i="2"/>
  <c r="AB1943" i="2"/>
  <c r="AC1943" i="2"/>
  <c r="AE1943" i="2"/>
  <c r="AF1943" i="2"/>
  <c r="AH1943" i="2"/>
  <c r="AJ1943" i="2"/>
  <c r="AK1943" i="2"/>
  <c r="AM1943" i="2"/>
  <c r="AO1943" i="2"/>
  <c r="AP1943" i="2"/>
  <c r="AR1943" i="2"/>
  <c r="AT1943" i="2"/>
  <c r="AU1943" i="2"/>
  <c r="AW1943" i="2"/>
  <c r="AX1943" i="2"/>
  <c r="AY1943" i="2"/>
  <c r="AZ1943" i="2"/>
  <c r="BA1943" i="2"/>
  <c r="X1168" i="2"/>
  <c r="Y1168" i="2"/>
  <c r="Z1168" i="2"/>
  <c r="AA1168" i="2"/>
  <c r="AB1168" i="2"/>
  <c r="AC1168" i="2"/>
  <c r="AE1168" i="2"/>
  <c r="AF1168" i="2"/>
  <c r="AH1168" i="2"/>
  <c r="AJ1168" i="2"/>
  <c r="AK1168" i="2"/>
  <c r="AM1168" i="2"/>
  <c r="AO1168" i="2"/>
  <c r="AP1168" i="2"/>
  <c r="AR1168" i="2"/>
  <c r="AT1168" i="2"/>
  <c r="AU1168" i="2"/>
  <c r="AW1168" i="2"/>
  <c r="AX1168" i="2"/>
  <c r="AY1168" i="2"/>
  <c r="AZ1168" i="2"/>
  <c r="BA1168" i="2"/>
  <c r="X83" i="2"/>
  <c r="Y83" i="2"/>
  <c r="Z83" i="2"/>
  <c r="AA83" i="2"/>
  <c r="AB83" i="2"/>
  <c r="AC83" i="2"/>
  <c r="AE83" i="2"/>
  <c r="AF83" i="2"/>
  <c r="AH83" i="2"/>
  <c r="AJ83" i="2"/>
  <c r="AK83" i="2"/>
  <c r="AM83" i="2"/>
  <c r="AO83" i="2"/>
  <c r="AP83" i="2"/>
  <c r="AR83" i="2"/>
  <c r="AT83" i="2"/>
  <c r="AU83" i="2"/>
  <c r="AW83" i="2"/>
  <c r="AX83" i="2"/>
  <c r="AY83" i="2"/>
  <c r="AZ83" i="2"/>
  <c r="BA83" i="2"/>
  <c r="X1499" i="2"/>
  <c r="Y1499" i="2"/>
  <c r="Z1499" i="2"/>
  <c r="AA1499" i="2"/>
  <c r="AB1499" i="2"/>
  <c r="AC1499" i="2"/>
  <c r="AE1499" i="2"/>
  <c r="AF1499" i="2"/>
  <c r="AH1499" i="2"/>
  <c r="AJ1499" i="2"/>
  <c r="AK1499" i="2"/>
  <c r="AM1499" i="2"/>
  <c r="AO1499" i="2"/>
  <c r="AP1499" i="2"/>
  <c r="AR1499" i="2"/>
  <c r="AT1499" i="2"/>
  <c r="AU1499" i="2"/>
  <c r="AW1499" i="2"/>
  <c r="AX1499" i="2"/>
  <c r="AY1499" i="2"/>
  <c r="AZ1499" i="2"/>
  <c r="BA1499" i="2"/>
  <c r="X1050" i="2"/>
  <c r="Y1050" i="2"/>
  <c r="Z1050" i="2"/>
  <c r="AA1050" i="2"/>
  <c r="AB1050" i="2"/>
  <c r="AC1050" i="2"/>
  <c r="AE1050" i="2"/>
  <c r="AF1050" i="2"/>
  <c r="AH1050" i="2"/>
  <c r="AJ1050" i="2"/>
  <c r="AK1050" i="2"/>
  <c r="AM1050" i="2"/>
  <c r="AO1050" i="2"/>
  <c r="AP1050" i="2"/>
  <c r="AR1050" i="2"/>
  <c r="AT1050" i="2"/>
  <c r="AU1050" i="2"/>
  <c r="AW1050" i="2"/>
  <c r="AX1050" i="2"/>
  <c r="AY1050" i="2"/>
  <c r="AZ1050" i="2"/>
  <c r="BA1050" i="2"/>
  <c r="X1821" i="2"/>
  <c r="Y1821" i="2"/>
  <c r="Z1821" i="2"/>
  <c r="AA1821" i="2"/>
  <c r="AB1821" i="2"/>
  <c r="AC1821" i="2"/>
  <c r="AE1821" i="2"/>
  <c r="AF1821" i="2"/>
  <c r="AH1821" i="2"/>
  <c r="AJ1821" i="2"/>
  <c r="AK1821" i="2"/>
  <c r="AM1821" i="2"/>
  <c r="AO1821" i="2"/>
  <c r="AP1821" i="2"/>
  <c r="AR1821" i="2"/>
  <c r="AT1821" i="2"/>
  <c r="AU1821" i="2"/>
  <c r="AW1821" i="2"/>
  <c r="AX1821" i="2"/>
  <c r="AY1821" i="2"/>
  <c r="AZ1821" i="2"/>
  <c r="BA1821" i="2"/>
  <c r="X241" i="2"/>
  <c r="Y241" i="2"/>
  <c r="Z241" i="2"/>
  <c r="AA241" i="2"/>
  <c r="AB241" i="2"/>
  <c r="AC241" i="2"/>
  <c r="AE241" i="2"/>
  <c r="AF241" i="2"/>
  <c r="AH241" i="2"/>
  <c r="AJ241" i="2"/>
  <c r="AK241" i="2"/>
  <c r="AM241" i="2"/>
  <c r="AO241" i="2"/>
  <c r="AP241" i="2"/>
  <c r="AR241" i="2"/>
  <c r="AT241" i="2"/>
  <c r="AU241" i="2"/>
  <c r="AW241" i="2"/>
  <c r="AX241" i="2"/>
  <c r="AY241" i="2"/>
  <c r="AZ241" i="2"/>
  <c r="BA241" i="2"/>
  <c r="X1406" i="2"/>
  <c r="Y1406" i="2"/>
  <c r="Z1406" i="2"/>
  <c r="AA1406" i="2"/>
  <c r="AB1406" i="2"/>
  <c r="AC1406" i="2"/>
  <c r="AE1406" i="2"/>
  <c r="AF1406" i="2"/>
  <c r="AH1406" i="2"/>
  <c r="AJ1406" i="2"/>
  <c r="AK1406" i="2"/>
  <c r="AM1406" i="2"/>
  <c r="AO1406" i="2"/>
  <c r="AP1406" i="2"/>
  <c r="AR1406" i="2"/>
  <c r="AT1406" i="2"/>
  <c r="AU1406" i="2"/>
  <c r="AW1406" i="2"/>
  <c r="AX1406" i="2"/>
  <c r="AY1406" i="2"/>
  <c r="AZ1406" i="2"/>
  <c r="BA1406" i="2"/>
  <c r="X890" i="2"/>
  <c r="Y890" i="2"/>
  <c r="Z890" i="2"/>
  <c r="AA890" i="2"/>
  <c r="AB890" i="2"/>
  <c r="AC890" i="2"/>
  <c r="AE890" i="2"/>
  <c r="AF890" i="2"/>
  <c r="AH890" i="2"/>
  <c r="AJ890" i="2"/>
  <c r="AK890" i="2"/>
  <c r="AM890" i="2"/>
  <c r="AO890" i="2"/>
  <c r="AP890" i="2"/>
  <c r="AR890" i="2"/>
  <c r="AT890" i="2"/>
  <c r="AU890" i="2"/>
  <c r="AW890" i="2"/>
  <c r="AX890" i="2"/>
  <c r="AY890" i="2"/>
  <c r="AZ890" i="2"/>
  <c r="BA890" i="2"/>
  <c r="X1663" i="2"/>
  <c r="Y1663" i="2"/>
  <c r="Z1663" i="2"/>
  <c r="AA1663" i="2"/>
  <c r="AB1663" i="2"/>
  <c r="AC1663" i="2"/>
  <c r="AE1663" i="2"/>
  <c r="AF1663" i="2"/>
  <c r="AH1663" i="2"/>
  <c r="AJ1663" i="2"/>
  <c r="AK1663" i="2"/>
  <c r="AM1663" i="2"/>
  <c r="AO1663" i="2"/>
  <c r="AP1663" i="2"/>
  <c r="AR1663" i="2"/>
  <c r="AT1663" i="2"/>
  <c r="AU1663" i="2"/>
  <c r="AW1663" i="2"/>
  <c r="AX1663" i="2"/>
  <c r="AY1663" i="2"/>
  <c r="AZ1663" i="2"/>
  <c r="BA1663" i="2"/>
  <c r="X1828" i="2"/>
  <c r="Y1828" i="2"/>
  <c r="Z1828" i="2"/>
  <c r="AA1828" i="2"/>
  <c r="AB1828" i="2"/>
  <c r="AC1828" i="2"/>
  <c r="AE1828" i="2"/>
  <c r="AF1828" i="2"/>
  <c r="AH1828" i="2"/>
  <c r="AJ1828" i="2"/>
  <c r="AK1828" i="2"/>
  <c r="AM1828" i="2"/>
  <c r="AO1828" i="2"/>
  <c r="AP1828" i="2"/>
  <c r="AR1828" i="2"/>
  <c r="AT1828" i="2"/>
  <c r="AU1828" i="2"/>
  <c r="AW1828" i="2"/>
  <c r="AX1828" i="2"/>
  <c r="AY1828" i="2"/>
  <c r="AZ1828" i="2"/>
  <c r="BA1828" i="2"/>
  <c r="X1612" i="2"/>
  <c r="Y1612" i="2"/>
  <c r="Z1612" i="2"/>
  <c r="AA1612" i="2"/>
  <c r="AB1612" i="2"/>
  <c r="AC1612" i="2"/>
  <c r="AE1612" i="2"/>
  <c r="AF1612" i="2"/>
  <c r="AH1612" i="2"/>
  <c r="AJ1612" i="2"/>
  <c r="AK1612" i="2"/>
  <c r="AM1612" i="2"/>
  <c r="AO1612" i="2"/>
  <c r="AP1612" i="2"/>
  <c r="AR1612" i="2"/>
  <c r="AT1612" i="2"/>
  <c r="AU1612" i="2"/>
  <c r="AW1612" i="2"/>
  <c r="AX1612" i="2"/>
  <c r="AY1612" i="2"/>
  <c r="AZ1612" i="2"/>
  <c r="BA1612" i="2"/>
  <c r="X1013" i="2"/>
  <c r="Y1013" i="2"/>
  <c r="Z1013" i="2"/>
  <c r="AA1013" i="2"/>
  <c r="AB1013" i="2"/>
  <c r="AC1013" i="2"/>
  <c r="AE1013" i="2"/>
  <c r="AF1013" i="2"/>
  <c r="AH1013" i="2"/>
  <c r="AJ1013" i="2"/>
  <c r="AK1013" i="2"/>
  <c r="AM1013" i="2"/>
  <c r="AO1013" i="2"/>
  <c r="AP1013" i="2"/>
  <c r="AR1013" i="2"/>
  <c r="AT1013" i="2"/>
  <c r="AU1013" i="2"/>
  <c r="AW1013" i="2"/>
  <c r="AX1013" i="2"/>
  <c r="AY1013" i="2"/>
  <c r="AZ1013" i="2"/>
  <c r="BA1013" i="2"/>
  <c r="X1942" i="2"/>
  <c r="Y1942" i="2"/>
  <c r="Z1942" i="2"/>
  <c r="AA1942" i="2"/>
  <c r="AB1942" i="2"/>
  <c r="AC1942" i="2"/>
  <c r="AE1942" i="2"/>
  <c r="AF1942" i="2"/>
  <c r="AH1942" i="2"/>
  <c r="AJ1942" i="2"/>
  <c r="AK1942" i="2"/>
  <c r="AM1942" i="2"/>
  <c r="AO1942" i="2"/>
  <c r="AP1942" i="2"/>
  <c r="AR1942" i="2"/>
  <c r="AT1942" i="2"/>
  <c r="AU1942" i="2"/>
  <c r="AW1942" i="2"/>
  <c r="AX1942" i="2"/>
  <c r="AY1942" i="2"/>
  <c r="AZ1942" i="2"/>
  <c r="BA1942" i="2"/>
  <c r="X1938" i="2"/>
  <c r="Y1938" i="2"/>
  <c r="Z1938" i="2"/>
  <c r="AA1938" i="2"/>
  <c r="AB1938" i="2"/>
  <c r="AC1938" i="2"/>
  <c r="AE1938" i="2"/>
  <c r="AF1938" i="2"/>
  <c r="AH1938" i="2"/>
  <c r="AJ1938" i="2"/>
  <c r="AK1938" i="2"/>
  <c r="AM1938" i="2"/>
  <c r="AO1938" i="2"/>
  <c r="AP1938" i="2"/>
  <c r="AR1938" i="2"/>
  <c r="AT1938" i="2"/>
  <c r="AU1938" i="2"/>
  <c r="AW1938" i="2"/>
  <c r="AX1938" i="2"/>
  <c r="AY1938" i="2"/>
  <c r="AZ1938" i="2"/>
  <c r="BA1938" i="2"/>
  <c r="X1130" i="2"/>
  <c r="Y1130" i="2"/>
  <c r="Z1130" i="2"/>
  <c r="AA1130" i="2"/>
  <c r="AB1130" i="2"/>
  <c r="AC1130" i="2"/>
  <c r="AE1130" i="2"/>
  <c r="AF1130" i="2"/>
  <c r="AH1130" i="2"/>
  <c r="AJ1130" i="2"/>
  <c r="AK1130" i="2"/>
  <c r="AM1130" i="2"/>
  <c r="AO1130" i="2"/>
  <c r="AP1130" i="2"/>
  <c r="AR1130" i="2"/>
  <c r="AT1130" i="2"/>
  <c r="AU1130" i="2"/>
  <c r="AW1130" i="2"/>
  <c r="AX1130" i="2"/>
  <c r="AY1130" i="2"/>
  <c r="AZ1130" i="2"/>
  <c r="BA1130" i="2"/>
  <c r="X1424" i="2"/>
  <c r="Y1424" i="2"/>
  <c r="Z1424" i="2"/>
  <c r="AA1424" i="2"/>
  <c r="AB1424" i="2"/>
  <c r="AC1424" i="2"/>
  <c r="AE1424" i="2"/>
  <c r="AF1424" i="2"/>
  <c r="AH1424" i="2"/>
  <c r="AJ1424" i="2"/>
  <c r="AK1424" i="2"/>
  <c r="AM1424" i="2"/>
  <c r="AO1424" i="2"/>
  <c r="AP1424" i="2"/>
  <c r="AR1424" i="2"/>
  <c r="AT1424" i="2"/>
  <c r="AU1424" i="2"/>
  <c r="AW1424" i="2"/>
  <c r="AX1424" i="2"/>
  <c r="AY1424" i="2"/>
  <c r="AZ1424" i="2"/>
  <c r="BA1424" i="2"/>
  <c r="X841" i="2"/>
  <c r="Y841" i="2"/>
  <c r="Z841" i="2"/>
  <c r="AA841" i="2"/>
  <c r="AB841" i="2"/>
  <c r="AC841" i="2"/>
  <c r="AE841" i="2"/>
  <c r="AF841" i="2"/>
  <c r="AH841" i="2"/>
  <c r="AJ841" i="2"/>
  <c r="AK841" i="2"/>
  <c r="AM841" i="2"/>
  <c r="AO841" i="2"/>
  <c r="AP841" i="2"/>
  <c r="AR841" i="2"/>
  <c r="AT841" i="2"/>
  <c r="AU841" i="2"/>
  <c r="AW841" i="2"/>
  <c r="AX841" i="2"/>
  <c r="AY841" i="2"/>
  <c r="AZ841" i="2"/>
  <c r="BA841" i="2"/>
  <c r="X1746" i="2"/>
  <c r="Y1746" i="2"/>
  <c r="Z1746" i="2"/>
  <c r="AA1746" i="2"/>
  <c r="AB1746" i="2"/>
  <c r="AC1746" i="2"/>
  <c r="AE1746" i="2"/>
  <c r="AF1746" i="2"/>
  <c r="AH1746" i="2"/>
  <c r="AJ1746" i="2"/>
  <c r="AK1746" i="2"/>
  <c r="AM1746" i="2"/>
  <c r="AO1746" i="2"/>
  <c r="AP1746" i="2"/>
  <c r="AR1746" i="2"/>
  <c r="AT1746" i="2"/>
  <c r="AU1746" i="2"/>
  <c r="AW1746" i="2"/>
  <c r="AX1746" i="2"/>
  <c r="AY1746" i="2"/>
  <c r="AZ1746" i="2"/>
  <c r="BA1746" i="2"/>
  <c r="X1036" i="2"/>
  <c r="Y1036" i="2"/>
  <c r="Z1036" i="2"/>
  <c r="AA1036" i="2"/>
  <c r="AB1036" i="2"/>
  <c r="AC1036" i="2"/>
  <c r="AE1036" i="2"/>
  <c r="AF1036" i="2"/>
  <c r="AH1036" i="2"/>
  <c r="AJ1036" i="2"/>
  <c r="AK1036" i="2"/>
  <c r="AM1036" i="2"/>
  <c r="AO1036" i="2"/>
  <c r="AP1036" i="2"/>
  <c r="AR1036" i="2"/>
  <c r="AT1036" i="2"/>
  <c r="AU1036" i="2"/>
  <c r="AW1036" i="2"/>
  <c r="AX1036" i="2"/>
  <c r="AY1036" i="2"/>
  <c r="AZ1036" i="2"/>
  <c r="BA1036" i="2"/>
  <c r="X1029" i="2"/>
  <c r="Y1029" i="2"/>
  <c r="Z1029" i="2"/>
  <c r="AA1029" i="2"/>
  <c r="AB1029" i="2"/>
  <c r="AC1029" i="2"/>
  <c r="AE1029" i="2"/>
  <c r="AF1029" i="2"/>
  <c r="AH1029" i="2"/>
  <c r="AJ1029" i="2"/>
  <c r="AK1029" i="2"/>
  <c r="AM1029" i="2"/>
  <c r="AO1029" i="2"/>
  <c r="AP1029" i="2"/>
  <c r="AR1029" i="2"/>
  <c r="AT1029" i="2"/>
  <c r="AU1029" i="2"/>
  <c r="AW1029" i="2"/>
  <c r="AX1029" i="2"/>
  <c r="AY1029" i="2"/>
  <c r="AZ1029" i="2"/>
  <c r="BA1029" i="2"/>
  <c r="X694" i="2"/>
  <c r="Y694" i="2"/>
  <c r="Z694" i="2"/>
  <c r="AA694" i="2"/>
  <c r="AB694" i="2"/>
  <c r="AC694" i="2"/>
  <c r="AE694" i="2"/>
  <c r="AF694" i="2"/>
  <c r="AH694" i="2"/>
  <c r="AJ694" i="2"/>
  <c r="AK694" i="2"/>
  <c r="AM694" i="2"/>
  <c r="AO694" i="2"/>
  <c r="AP694" i="2"/>
  <c r="AR694" i="2"/>
  <c r="AT694" i="2"/>
  <c r="AU694" i="2"/>
  <c r="AW694" i="2"/>
  <c r="AX694" i="2"/>
  <c r="AY694" i="2"/>
  <c r="AZ694" i="2"/>
  <c r="BA694" i="2"/>
  <c r="X1262" i="2"/>
  <c r="Y1262" i="2"/>
  <c r="Z1262" i="2"/>
  <c r="AA1262" i="2"/>
  <c r="AB1262" i="2"/>
  <c r="AC1262" i="2"/>
  <c r="AE1262" i="2"/>
  <c r="AF1262" i="2"/>
  <c r="AH1262" i="2"/>
  <c r="AJ1262" i="2"/>
  <c r="AK1262" i="2"/>
  <c r="AM1262" i="2"/>
  <c r="AO1262" i="2"/>
  <c r="AP1262" i="2"/>
  <c r="AR1262" i="2"/>
  <c r="AT1262" i="2"/>
  <c r="AU1262" i="2"/>
  <c r="AW1262" i="2"/>
  <c r="AX1262" i="2"/>
  <c r="AY1262" i="2"/>
  <c r="AZ1262" i="2"/>
  <c r="BA1262" i="2"/>
  <c r="X1078" i="2"/>
  <c r="Y1078" i="2"/>
  <c r="Z1078" i="2"/>
  <c r="AA1078" i="2"/>
  <c r="AB1078" i="2"/>
  <c r="AC1078" i="2"/>
  <c r="AE1078" i="2"/>
  <c r="AF1078" i="2"/>
  <c r="AH1078" i="2"/>
  <c r="AJ1078" i="2"/>
  <c r="AK1078" i="2"/>
  <c r="AM1078" i="2"/>
  <c r="AO1078" i="2"/>
  <c r="AP1078" i="2"/>
  <c r="AR1078" i="2"/>
  <c r="AT1078" i="2"/>
  <c r="AU1078" i="2"/>
  <c r="AW1078" i="2"/>
  <c r="AX1078" i="2"/>
  <c r="AY1078" i="2"/>
  <c r="AZ1078" i="2"/>
  <c r="BA1078" i="2"/>
  <c r="X2091" i="2"/>
  <c r="Y2091" i="2"/>
  <c r="Z2091" i="2"/>
  <c r="AA2091" i="2"/>
  <c r="AB2091" i="2"/>
  <c r="AC2091" i="2"/>
  <c r="AE2091" i="2"/>
  <c r="AF2091" i="2"/>
  <c r="AH2091" i="2"/>
  <c r="AJ2091" i="2"/>
  <c r="AK2091" i="2"/>
  <c r="AM2091" i="2"/>
  <c r="AO2091" i="2"/>
  <c r="AP2091" i="2"/>
  <c r="AR2091" i="2"/>
  <c r="AT2091" i="2"/>
  <c r="AU2091" i="2"/>
  <c r="AW2091" i="2"/>
  <c r="AX2091" i="2"/>
  <c r="AY2091" i="2"/>
  <c r="AZ2091" i="2"/>
  <c r="BA2091" i="2"/>
  <c r="X1181" i="2"/>
  <c r="Y1181" i="2"/>
  <c r="Z1181" i="2"/>
  <c r="AA1181" i="2"/>
  <c r="AB1181" i="2"/>
  <c r="AC1181" i="2"/>
  <c r="AE1181" i="2"/>
  <c r="AF1181" i="2"/>
  <c r="AH1181" i="2"/>
  <c r="AJ1181" i="2"/>
  <c r="AK1181" i="2"/>
  <c r="AM1181" i="2"/>
  <c r="AO1181" i="2"/>
  <c r="AP1181" i="2"/>
  <c r="AR1181" i="2"/>
  <c r="AT1181" i="2"/>
  <c r="AU1181" i="2"/>
  <c r="AW1181" i="2"/>
  <c r="AX1181" i="2"/>
  <c r="AY1181" i="2"/>
  <c r="AZ1181" i="2"/>
  <c r="BA1181" i="2"/>
  <c r="X1871" i="2"/>
  <c r="Y1871" i="2"/>
  <c r="Z1871" i="2"/>
  <c r="AA1871" i="2"/>
  <c r="AB1871" i="2"/>
  <c r="AC1871" i="2"/>
  <c r="AE1871" i="2"/>
  <c r="AF1871" i="2"/>
  <c r="AH1871" i="2"/>
  <c r="AJ1871" i="2"/>
  <c r="AK1871" i="2"/>
  <c r="AM1871" i="2"/>
  <c r="AO1871" i="2"/>
  <c r="AP1871" i="2"/>
  <c r="AR1871" i="2"/>
  <c r="AT1871" i="2"/>
  <c r="AU1871" i="2"/>
  <c r="AW1871" i="2"/>
  <c r="AX1871" i="2"/>
  <c r="AY1871" i="2"/>
  <c r="AZ1871" i="2"/>
  <c r="BA1871" i="2"/>
  <c r="X2014" i="2"/>
  <c r="Y2014" i="2"/>
  <c r="Z2014" i="2"/>
  <c r="AA2014" i="2"/>
  <c r="AB2014" i="2"/>
  <c r="AC2014" i="2"/>
  <c r="AE2014" i="2"/>
  <c r="AF2014" i="2"/>
  <c r="AH2014" i="2"/>
  <c r="AJ2014" i="2"/>
  <c r="AK2014" i="2"/>
  <c r="AM2014" i="2"/>
  <c r="AO2014" i="2"/>
  <c r="AP2014" i="2"/>
  <c r="AR2014" i="2"/>
  <c r="AT2014" i="2"/>
  <c r="AU2014" i="2"/>
  <c r="AW2014" i="2"/>
  <c r="AX2014" i="2"/>
  <c r="AY2014" i="2"/>
  <c r="AZ2014" i="2"/>
  <c r="BA2014" i="2"/>
  <c r="X2048" i="2"/>
  <c r="Y2048" i="2"/>
  <c r="Z2048" i="2"/>
  <c r="AA2048" i="2"/>
  <c r="AB2048" i="2"/>
  <c r="AC2048" i="2"/>
  <c r="AE2048" i="2"/>
  <c r="AF2048" i="2"/>
  <c r="AH2048" i="2"/>
  <c r="AJ2048" i="2"/>
  <c r="AK2048" i="2"/>
  <c r="AM2048" i="2"/>
  <c r="AO2048" i="2"/>
  <c r="AP2048" i="2"/>
  <c r="AR2048" i="2"/>
  <c r="AT2048" i="2"/>
  <c r="AU2048" i="2"/>
  <c r="AW2048" i="2"/>
  <c r="AX2048" i="2"/>
  <c r="AY2048" i="2"/>
  <c r="AZ2048" i="2"/>
  <c r="BA2048" i="2"/>
  <c r="X1021" i="2"/>
  <c r="Y1021" i="2"/>
  <c r="Z1021" i="2"/>
  <c r="AA1021" i="2"/>
  <c r="AB1021" i="2"/>
  <c r="AC1021" i="2"/>
  <c r="AE1021" i="2"/>
  <c r="AF1021" i="2"/>
  <c r="AH1021" i="2"/>
  <c r="AJ1021" i="2"/>
  <c r="AK1021" i="2"/>
  <c r="AM1021" i="2"/>
  <c r="AO1021" i="2"/>
  <c r="AP1021" i="2"/>
  <c r="AR1021" i="2"/>
  <c r="AT1021" i="2"/>
  <c r="AU1021" i="2"/>
  <c r="AW1021" i="2"/>
  <c r="AX1021" i="2"/>
  <c r="AY1021" i="2"/>
  <c r="AZ1021" i="2"/>
  <c r="BA1021" i="2"/>
  <c r="X2153" i="2"/>
  <c r="Y2153" i="2"/>
  <c r="Z2153" i="2"/>
  <c r="AA2153" i="2"/>
  <c r="AB2153" i="2"/>
  <c r="AC2153" i="2"/>
  <c r="AE2153" i="2"/>
  <c r="AF2153" i="2"/>
  <c r="AH2153" i="2"/>
  <c r="AJ2153" i="2"/>
  <c r="AK2153" i="2"/>
  <c r="AM2153" i="2"/>
  <c r="AO2153" i="2"/>
  <c r="AP2153" i="2"/>
  <c r="AR2153" i="2"/>
  <c r="AT2153" i="2"/>
  <c r="AU2153" i="2"/>
  <c r="AW2153" i="2"/>
  <c r="AX2153" i="2"/>
  <c r="AY2153" i="2"/>
  <c r="AZ2153" i="2"/>
  <c r="BA2153" i="2"/>
  <c r="X26" i="2"/>
  <c r="Y26" i="2"/>
  <c r="Z26" i="2"/>
  <c r="AA26" i="2"/>
  <c r="AB26" i="2"/>
  <c r="AC26" i="2"/>
  <c r="AE26" i="2"/>
  <c r="AF26" i="2"/>
  <c r="AH26" i="2"/>
  <c r="AJ26" i="2"/>
  <c r="AK26" i="2"/>
  <c r="AM26" i="2"/>
  <c r="AO26" i="2"/>
  <c r="AP26" i="2"/>
  <c r="AR26" i="2"/>
  <c r="AT26" i="2"/>
  <c r="AU26" i="2"/>
  <c r="AW26" i="2"/>
  <c r="AX26" i="2"/>
  <c r="AY26" i="2"/>
  <c r="AZ26" i="2"/>
  <c r="BA26" i="2"/>
  <c r="X254" i="2"/>
  <c r="Y254" i="2"/>
  <c r="Z254" i="2"/>
  <c r="AA254" i="2"/>
  <c r="AB254" i="2"/>
  <c r="AC254" i="2"/>
  <c r="AE254" i="2"/>
  <c r="AF254" i="2"/>
  <c r="AH254" i="2"/>
  <c r="AJ254" i="2"/>
  <c r="AK254" i="2"/>
  <c r="AM254" i="2"/>
  <c r="AO254" i="2"/>
  <c r="AP254" i="2"/>
  <c r="AR254" i="2"/>
  <c r="AT254" i="2"/>
  <c r="AU254" i="2"/>
  <c r="AW254" i="2"/>
  <c r="AX254" i="2"/>
  <c r="AY254" i="2"/>
  <c r="AZ254" i="2"/>
  <c r="BA254" i="2"/>
  <c r="X1122" i="2"/>
  <c r="Y1122" i="2"/>
  <c r="Z1122" i="2"/>
  <c r="AA1122" i="2"/>
  <c r="AB1122" i="2"/>
  <c r="AC1122" i="2"/>
  <c r="AE1122" i="2"/>
  <c r="AF1122" i="2"/>
  <c r="AH1122" i="2"/>
  <c r="AJ1122" i="2"/>
  <c r="AK1122" i="2"/>
  <c r="AM1122" i="2"/>
  <c r="AO1122" i="2"/>
  <c r="AP1122" i="2"/>
  <c r="AR1122" i="2"/>
  <c r="AT1122" i="2"/>
  <c r="AU1122" i="2"/>
  <c r="AW1122" i="2"/>
  <c r="AX1122" i="2"/>
  <c r="AY1122" i="2"/>
  <c r="AZ1122" i="2"/>
  <c r="BA1122" i="2"/>
  <c r="X2042" i="2"/>
  <c r="Y2042" i="2"/>
  <c r="Z2042" i="2"/>
  <c r="AA2042" i="2"/>
  <c r="AB2042" i="2"/>
  <c r="AC2042" i="2"/>
  <c r="AE2042" i="2"/>
  <c r="AF2042" i="2"/>
  <c r="AH2042" i="2"/>
  <c r="AJ2042" i="2"/>
  <c r="AK2042" i="2"/>
  <c r="AM2042" i="2"/>
  <c r="AO2042" i="2"/>
  <c r="AP2042" i="2"/>
  <c r="AR2042" i="2"/>
  <c r="AT2042" i="2"/>
  <c r="AU2042" i="2"/>
  <c r="AW2042" i="2"/>
  <c r="AX2042" i="2"/>
  <c r="AY2042" i="2"/>
  <c r="AZ2042" i="2"/>
  <c r="BA2042" i="2"/>
  <c r="X1451" i="2"/>
  <c r="Y1451" i="2"/>
  <c r="Z1451" i="2"/>
  <c r="AA1451" i="2"/>
  <c r="AB1451" i="2"/>
  <c r="AC1451" i="2"/>
  <c r="AE1451" i="2"/>
  <c r="AF1451" i="2"/>
  <c r="AH1451" i="2"/>
  <c r="AJ1451" i="2"/>
  <c r="AK1451" i="2"/>
  <c r="AM1451" i="2"/>
  <c r="AO1451" i="2"/>
  <c r="AP1451" i="2"/>
  <c r="AR1451" i="2"/>
  <c r="AT1451" i="2"/>
  <c r="AU1451" i="2"/>
  <c r="AW1451" i="2"/>
  <c r="AX1451" i="2"/>
  <c r="AY1451" i="2"/>
  <c r="AZ1451" i="2"/>
  <c r="BA1451" i="2"/>
  <c r="X108" i="2"/>
  <c r="Y108" i="2"/>
  <c r="Z108" i="2"/>
  <c r="AA108" i="2"/>
  <c r="AB108" i="2"/>
  <c r="AC108" i="2"/>
  <c r="AE108" i="2"/>
  <c r="AF108" i="2"/>
  <c r="AH108" i="2"/>
  <c r="AJ108" i="2"/>
  <c r="AK108" i="2"/>
  <c r="AM108" i="2"/>
  <c r="AO108" i="2"/>
  <c r="AP108" i="2"/>
  <c r="AR108" i="2"/>
  <c r="AT108" i="2"/>
  <c r="AU108" i="2"/>
  <c r="AW108" i="2"/>
  <c r="AX108" i="2"/>
  <c r="AY108" i="2"/>
  <c r="AZ108" i="2"/>
  <c r="BA108" i="2"/>
  <c r="X17" i="2"/>
  <c r="Y17" i="2"/>
  <c r="Z17" i="2"/>
  <c r="AA17" i="2"/>
  <c r="AB17" i="2"/>
  <c r="AC17" i="2"/>
  <c r="AE17" i="2"/>
  <c r="AF17" i="2"/>
  <c r="AH17" i="2"/>
  <c r="AJ17" i="2"/>
  <c r="AK17" i="2"/>
  <c r="AM17" i="2"/>
  <c r="AO17" i="2"/>
  <c r="AP17" i="2"/>
  <c r="AR17" i="2"/>
  <c r="AT17" i="2"/>
  <c r="AU17" i="2"/>
  <c r="AW17" i="2"/>
  <c r="AX17" i="2"/>
  <c r="AY17" i="2"/>
  <c r="AZ17" i="2"/>
  <c r="BA17" i="2"/>
  <c r="X1324" i="2"/>
  <c r="Y1324" i="2"/>
  <c r="Z1324" i="2"/>
  <c r="AA1324" i="2"/>
  <c r="AB1324" i="2"/>
  <c r="AC1324" i="2"/>
  <c r="AE1324" i="2"/>
  <c r="AF1324" i="2"/>
  <c r="AH1324" i="2"/>
  <c r="AJ1324" i="2"/>
  <c r="AK1324" i="2"/>
  <c r="AM1324" i="2"/>
  <c r="AO1324" i="2"/>
  <c r="AP1324" i="2"/>
  <c r="AR1324" i="2"/>
  <c r="AT1324" i="2"/>
  <c r="AU1324" i="2"/>
  <c r="AW1324" i="2"/>
  <c r="AX1324" i="2"/>
  <c r="AY1324" i="2"/>
  <c r="AZ1324" i="2"/>
  <c r="BA1324" i="2"/>
  <c r="X2031" i="2"/>
  <c r="Y2031" i="2"/>
  <c r="Z2031" i="2"/>
  <c r="AA2031" i="2"/>
  <c r="AB2031" i="2"/>
  <c r="AC2031" i="2"/>
  <c r="AE2031" i="2"/>
  <c r="AF2031" i="2"/>
  <c r="AH2031" i="2"/>
  <c r="AJ2031" i="2"/>
  <c r="AK2031" i="2"/>
  <c r="AM2031" i="2"/>
  <c r="AO2031" i="2"/>
  <c r="AP2031" i="2"/>
  <c r="AR2031" i="2"/>
  <c r="AT2031" i="2"/>
  <c r="AU2031" i="2"/>
  <c r="AW2031" i="2"/>
  <c r="AX2031" i="2"/>
  <c r="AY2031" i="2"/>
  <c r="AZ2031" i="2"/>
  <c r="BA2031" i="2"/>
  <c r="X1437" i="2"/>
  <c r="Y1437" i="2"/>
  <c r="Z1437" i="2"/>
  <c r="AA1437" i="2"/>
  <c r="AB1437" i="2"/>
  <c r="AC1437" i="2"/>
  <c r="AE1437" i="2"/>
  <c r="AF1437" i="2"/>
  <c r="AH1437" i="2"/>
  <c r="AJ1437" i="2"/>
  <c r="AK1437" i="2"/>
  <c r="AM1437" i="2"/>
  <c r="AO1437" i="2"/>
  <c r="AP1437" i="2"/>
  <c r="AR1437" i="2"/>
  <c r="AT1437" i="2"/>
  <c r="AU1437" i="2"/>
  <c r="AW1437" i="2"/>
  <c r="AX1437" i="2"/>
  <c r="AY1437" i="2"/>
  <c r="AZ1437" i="2"/>
  <c r="BA1437" i="2"/>
  <c r="X6" i="2"/>
  <c r="Y6" i="2"/>
  <c r="Z6" i="2"/>
  <c r="AA6" i="2"/>
  <c r="AB6" i="2"/>
  <c r="AC6" i="2"/>
  <c r="AE6" i="2"/>
  <c r="AF6" i="2"/>
  <c r="AH6" i="2"/>
  <c r="AJ6" i="2"/>
  <c r="AK6" i="2"/>
  <c r="AM6" i="2"/>
  <c r="AO6" i="2"/>
  <c r="AP6" i="2"/>
  <c r="AR6" i="2"/>
  <c r="AT6" i="2"/>
  <c r="AU6" i="2"/>
  <c r="AW6" i="2"/>
  <c r="AX6" i="2"/>
  <c r="AY6" i="2"/>
  <c r="AZ6" i="2"/>
  <c r="BA6" i="2"/>
  <c r="X1138" i="2"/>
  <c r="Y1138" i="2"/>
  <c r="Z1138" i="2"/>
  <c r="AA1138" i="2"/>
  <c r="AB1138" i="2"/>
  <c r="AC1138" i="2"/>
  <c r="AE1138" i="2"/>
  <c r="AF1138" i="2"/>
  <c r="AH1138" i="2"/>
  <c r="AJ1138" i="2"/>
  <c r="AK1138" i="2"/>
  <c r="AM1138" i="2"/>
  <c r="AO1138" i="2"/>
  <c r="AP1138" i="2"/>
  <c r="AR1138" i="2"/>
  <c r="AT1138" i="2"/>
  <c r="AU1138" i="2"/>
  <c r="AW1138" i="2"/>
  <c r="AX1138" i="2"/>
  <c r="AY1138" i="2"/>
  <c r="AZ1138" i="2"/>
  <c r="BA1138" i="2"/>
  <c r="X1195" i="2"/>
  <c r="Y1195" i="2"/>
  <c r="Z1195" i="2"/>
  <c r="AA1195" i="2"/>
  <c r="AB1195" i="2"/>
  <c r="AC1195" i="2"/>
  <c r="AE1195" i="2"/>
  <c r="AF1195" i="2"/>
  <c r="AH1195" i="2"/>
  <c r="AJ1195" i="2"/>
  <c r="AK1195" i="2"/>
  <c r="AM1195" i="2"/>
  <c r="AO1195" i="2"/>
  <c r="AP1195" i="2"/>
  <c r="AR1195" i="2"/>
  <c r="AT1195" i="2"/>
  <c r="AU1195" i="2"/>
  <c r="AW1195" i="2"/>
  <c r="AX1195" i="2"/>
  <c r="AY1195" i="2"/>
  <c r="AZ1195" i="2"/>
  <c r="BA1195" i="2"/>
  <c r="X2082" i="2"/>
  <c r="Y2082" i="2"/>
  <c r="Z2082" i="2"/>
  <c r="AA2082" i="2"/>
  <c r="AB2082" i="2"/>
  <c r="AC2082" i="2"/>
  <c r="AE2082" i="2"/>
  <c r="AF2082" i="2"/>
  <c r="AH2082" i="2"/>
  <c r="AJ2082" i="2"/>
  <c r="AK2082" i="2"/>
  <c r="AM2082" i="2"/>
  <c r="AO2082" i="2"/>
  <c r="AP2082" i="2"/>
  <c r="AR2082" i="2"/>
  <c r="AT2082" i="2"/>
  <c r="AU2082" i="2"/>
  <c r="AW2082" i="2"/>
  <c r="AX2082" i="2"/>
  <c r="AY2082" i="2"/>
  <c r="AZ2082" i="2"/>
  <c r="BA2082" i="2"/>
  <c r="X1120" i="2"/>
  <c r="Y1120" i="2"/>
  <c r="Z1120" i="2"/>
  <c r="AA1120" i="2"/>
  <c r="AB1120" i="2"/>
  <c r="AC1120" i="2"/>
  <c r="AE1120" i="2"/>
  <c r="AF1120" i="2"/>
  <c r="AH1120" i="2"/>
  <c r="AJ1120" i="2"/>
  <c r="AK1120" i="2"/>
  <c r="AM1120" i="2"/>
  <c r="AO1120" i="2"/>
  <c r="AP1120" i="2"/>
  <c r="AR1120" i="2"/>
  <c r="AT1120" i="2"/>
  <c r="AU1120" i="2"/>
  <c r="AW1120" i="2"/>
  <c r="AX1120" i="2"/>
  <c r="AY1120" i="2"/>
  <c r="AZ1120" i="2"/>
  <c r="BA1120" i="2"/>
  <c r="X1537" i="2"/>
  <c r="Y1537" i="2"/>
  <c r="Z1537" i="2"/>
  <c r="AA1537" i="2"/>
  <c r="AB1537" i="2"/>
  <c r="AC1537" i="2"/>
  <c r="AE1537" i="2"/>
  <c r="AF1537" i="2"/>
  <c r="AH1537" i="2"/>
  <c r="AJ1537" i="2"/>
  <c r="AK1537" i="2"/>
  <c r="AM1537" i="2"/>
  <c r="AO1537" i="2"/>
  <c r="AP1537" i="2"/>
  <c r="AR1537" i="2"/>
  <c r="AT1537" i="2"/>
  <c r="AU1537" i="2"/>
  <c r="AW1537" i="2"/>
  <c r="AX1537" i="2"/>
  <c r="AY1537" i="2"/>
  <c r="AZ1537" i="2"/>
  <c r="BA1537" i="2"/>
  <c r="X456" i="2"/>
  <c r="Y456" i="2"/>
  <c r="Z456" i="2"/>
  <c r="AA456" i="2"/>
  <c r="AB456" i="2"/>
  <c r="AC456" i="2"/>
  <c r="AE456" i="2"/>
  <c r="AF456" i="2"/>
  <c r="AH456" i="2"/>
  <c r="AJ456" i="2"/>
  <c r="AK456" i="2"/>
  <c r="AM456" i="2"/>
  <c r="AO456" i="2"/>
  <c r="AP456" i="2"/>
  <c r="AR456" i="2"/>
  <c r="AT456" i="2"/>
  <c r="AU456" i="2"/>
  <c r="AW456" i="2"/>
  <c r="AX456" i="2"/>
  <c r="AY456" i="2"/>
  <c r="AZ456" i="2"/>
  <c r="BA456" i="2"/>
  <c r="X1841" i="2"/>
  <c r="Y1841" i="2"/>
  <c r="Z1841" i="2"/>
  <c r="AA1841" i="2"/>
  <c r="AB1841" i="2"/>
  <c r="AC1841" i="2"/>
  <c r="AE1841" i="2"/>
  <c r="AF1841" i="2"/>
  <c r="AH1841" i="2"/>
  <c r="AJ1841" i="2"/>
  <c r="AK1841" i="2"/>
  <c r="AM1841" i="2"/>
  <c r="AO1841" i="2"/>
  <c r="AP1841" i="2"/>
  <c r="AR1841" i="2"/>
  <c r="AT1841" i="2"/>
  <c r="AU1841" i="2"/>
  <c r="AW1841" i="2"/>
  <c r="AX1841" i="2"/>
  <c r="AY1841" i="2"/>
  <c r="AZ1841" i="2"/>
  <c r="BA1841" i="2"/>
  <c r="X1497" i="2"/>
  <c r="Y1497" i="2"/>
  <c r="Z1497" i="2"/>
  <c r="AA1497" i="2"/>
  <c r="AB1497" i="2"/>
  <c r="AC1497" i="2"/>
  <c r="AE1497" i="2"/>
  <c r="AF1497" i="2"/>
  <c r="AH1497" i="2"/>
  <c r="AJ1497" i="2"/>
  <c r="AK1497" i="2"/>
  <c r="AM1497" i="2"/>
  <c r="AO1497" i="2"/>
  <c r="AP1497" i="2"/>
  <c r="AR1497" i="2"/>
  <c r="AT1497" i="2"/>
  <c r="AU1497" i="2"/>
  <c r="AW1497" i="2"/>
  <c r="AX1497" i="2"/>
  <c r="AY1497" i="2"/>
  <c r="AZ1497" i="2"/>
  <c r="BA1497" i="2"/>
  <c r="X1783" i="2"/>
  <c r="Y1783" i="2"/>
  <c r="Z1783" i="2"/>
  <c r="AA1783" i="2"/>
  <c r="AB1783" i="2"/>
  <c r="AC1783" i="2"/>
  <c r="AE1783" i="2"/>
  <c r="AF1783" i="2"/>
  <c r="AH1783" i="2"/>
  <c r="AJ1783" i="2"/>
  <c r="AK1783" i="2"/>
  <c r="AM1783" i="2"/>
  <c r="AO1783" i="2"/>
  <c r="AP1783" i="2"/>
  <c r="AR1783" i="2"/>
  <c r="AT1783" i="2"/>
  <c r="AU1783" i="2"/>
  <c r="AW1783" i="2"/>
  <c r="AX1783" i="2"/>
  <c r="AY1783" i="2"/>
  <c r="AZ1783" i="2"/>
  <c r="BA1783" i="2"/>
  <c r="X788" i="2"/>
  <c r="Y788" i="2"/>
  <c r="Z788" i="2"/>
  <c r="AA788" i="2"/>
  <c r="AB788" i="2"/>
  <c r="AC788" i="2"/>
  <c r="AE788" i="2"/>
  <c r="AF788" i="2"/>
  <c r="AH788" i="2"/>
  <c r="AJ788" i="2"/>
  <c r="AK788" i="2"/>
  <c r="AM788" i="2"/>
  <c r="AO788" i="2"/>
  <c r="AP788" i="2"/>
  <c r="AR788" i="2"/>
  <c r="AT788" i="2"/>
  <c r="AU788" i="2"/>
  <c r="AW788" i="2"/>
  <c r="AX788" i="2"/>
  <c r="AY788" i="2"/>
  <c r="AZ788" i="2"/>
  <c r="BA788" i="2"/>
  <c r="X1690" i="2"/>
  <c r="Y1690" i="2"/>
  <c r="Z1690" i="2"/>
  <c r="AA1690" i="2"/>
  <c r="AB1690" i="2"/>
  <c r="AC1690" i="2"/>
  <c r="AE1690" i="2"/>
  <c r="AF1690" i="2"/>
  <c r="AH1690" i="2"/>
  <c r="AJ1690" i="2"/>
  <c r="AK1690" i="2"/>
  <c r="AM1690" i="2"/>
  <c r="AO1690" i="2"/>
  <c r="AP1690" i="2"/>
  <c r="AR1690" i="2"/>
  <c r="AT1690" i="2"/>
  <c r="AU1690" i="2"/>
  <c r="AW1690" i="2"/>
  <c r="AX1690" i="2"/>
  <c r="AY1690" i="2"/>
  <c r="AZ1690" i="2"/>
  <c r="BA1690" i="2"/>
  <c r="X1367" i="2"/>
  <c r="Y1367" i="2"/>
  <c r="Z1367" i="2"/>
  <c r="AA1367" i="2"/>
  <c r="AB1367" i="2"/>
  <c r="AC1367" i="2"/>
  <c r="AE1367" i="2"/>
  <c r="AF1367" i="2"/>
  <c r="AH1367" i="2"/>
  <c r="AJ1367" i="2"/>
  <c r="AK1367" i="2"/>
  <c r="AM1367" i="2"/>
  <c r="AO1367" i="2"/>
  <c r="AP1367" i="2"/>
  <c r="AR1367" i="2"/>
  <c r="AT1367" i="2"/>
  <c r="AU1367" i="2"/>
  <c r="AW1367" i="2"/>
  <c r="AX1367" i="2"/>
  <c r="AY1367" i="2"/>
  <c r="AZ1367" i="2"/>
  <c r="BA1367" i="2"/>
  <c r="X1048" i="2"/>
  <c r="Y1048" i="2"/>
  <c r="Z1048" i="2"/>
  <c r="AA1048" i="2"/>
  <c r="AB1048" i="2"/>
  <c r="AC1048" i="2"/>
  <c r="AE1048" i="2"/>
  <c r="AF1048" i="2"/>
  <c r="AH1048" i="2"/>
  <c r="AJ1048" i="2"/>
  <c r="AK1048" i="2"/>
  <c r="AM1048" i="2"/>
  <c r="AO1048" i="2"/>
  <c r="AP1048" i="2"/>
  <c r="AR1048" i="2"/>
  <c r="AT1048" i="2"/>
  <c r="AU1048" i="2"/>
  <c r="AW1048" i="2"/>
  <c r="AX1048" i="2"/>
  <c r="AY1048" i="2"/>
  <c r="AZ1048" i="2"/>
  <c r="BA1048" i="2"/>
  <c r="X888" i="2"/>
  <c r="Y888" i="2"/>
  <c r="Z888" i="2"/>
  <c r="AA888" i="2"/>
  <c r="AB888" i="2"/>
  <c r="AC888" i="2"/>
  <c r="AE888" i="2"/>
  <c r="AF888" i="2"/>
  <c r="AH888" i="2"/>
  <c r="AJ888" i="2"/>
  <c r="AK888" i="2"/>
  <c r="AM888" i="2"/>
  <c r="AO888" i="2"/>
  <c r="AP888" i="2"/>
  <c r="AR888" i="2"/>
  <c r="AT888" i="2"/>
  <c r="AU888" i="2"/>
  <c r="AW888" i="2"/>
  <c r="AX888" i="2"/>
  <c r="AY888" i="2"/>
  <c r="AZ888" i="2"/>
  <c r="BA888" i="2"/>
  <c r="X1117" i="2"/>
  <c r="Y1117" i="2"/>
  <c r="Z1117" i="2"/>
  <c r="AA1117" i="2"/>
  <c r="AB1117" i="2"/>
  <c r="AC1117" i="2"/>
  <c r="AE1117" i="2"/>
  <c r="AF1117" i="2"/>
  <c r="AH1117" i="2"/>
  <c r="AJ1117" i="2"/>
  <c r="AK1117" i="2"/>
  <c r="AM1117" i="2"/>
  <c r="AO1117" i="2"/>
  <c r="AP1117" i="2"/>
  <c r="AR1117" i="2"/>
  <c r="AT1117" i="2"/>
  <c r="AU1117" i="2"/>
  <c r="AW1117" i="2"/>
  <c r="AX1117" i="2"/>
  <c r="AY1117" i="2"/>
  <c r="AZ1117" i="2"/>
  <c r="BA1117" i="2"/>
  <c r="X85" i="2"/>
  <c r="Y85" i="2"/>
  <c r="Z85" i="2"/>
  <c r="AA85" i="2"/>
  <c r="AB85" i="2"/>
  <c r="AC85" i="2"/>
  <c r="AE85" i="2"/>
  <c r="AF85" i="2"/>
  <c r="AH85" i="2"/>
  <c r="AJ85" i="2"/>
  <c r="AK85" i="2"/>
  <c r="AM85" i="2"/>
  <c r="AO85" i="2"/>
  <c r="AP85" i="2"/>
  <c r="AR85" i="2"/>
  <c r="AT85" i="2"/>
  <c r="AU85" i="2"/>
  <c r="AW85" i="2"/>
  <c r="AX85" i="2"/>
  <c r="AY85" i="2"/>
  <c r="AZ85" i="2"/>
  <c r="BA85" i="2"/>
  <c r="X832" i="2"/>
  <c r="Y832" i="2"/>
  <c r="Z832" i="2"/>
  <c r="AA832" i="2"/>
  <c r="AB832" i="2"/>
  <c r="AC832" i="2"/>
  <c r="AE832" i="2"/>
  <c r="AF832" i="2"/>
  <c r="AH832" i="2"/>
  <c r="AJ832" i="2"/>
  <c r="AK832" i="2"/>
  <c r="AM832" i="2"/>
  <c r="AO832" i="2"/>
  <c r="AP832" i="2"/>
  <c r="AR832" i="2"/>
  <c r="AT832" i="2"/>
  <c r="AU832" i="2"/>
  <c r="AW832" i="2"/>
  <c r="AX832" i="2"/>
  <c r="AY832" i="2"/>
  <c r="AZ832" i="2"/>
  <c r="BA832" i="2"/>
  <c r="X541" i="2"/>
  <c r="Y541" i="2"/>
  <c r="Z541" i="2"/>
  <c r="AA541" i="2"/>
  <c r="AB541" i="2"/>
  <c r="AC541" i="2"/>
  <c r="AE541" i="2"/>
  <c r="AF541" i="2"/>
  <c r="AH541" i="2"/>
  <c r="AJ541" i="2"/>
  <c r="AK541" i="2"/>
  <c r="AM541" i="2"/>
  <c r="AO541" i="2"/>
  <c r="AP541" i="2"/>
  <c r="AR541" i="2"/>
  <c r="AT541" i="2"/>
  <c r="AU541" i="2"/>
  <c r="AW541" i="2"/>
  <c r="AX541" i="2"/>
  <c r="AY541" i="2"/>
  <c r="AZ541" i="2"/>
  <c r="BA541" i="2"/>
  <c r="X1509" i="2"/>
  <c r="Y1509" i="2"/>
  <c r="Z1509" i="2"/>
  <c r="AA1509" i="2"/>
  <c r="AB1509" i="2"/>
  <c r="AC1509" i="2"/>
  <c r="AE1509" i="2"/>
  <c r="AF1509" i="2"/>
  <c r="AH1509" i="2"/>
  <c r="AJ1509" i="2"/>
  <c r="AK1509" i="2"/>
  <c r="AM1509" i="2"/>
  <c r="AO1509" i="2"/>
  <c r="AP1509" i="2"/>
  <c r="AR1509" i="2"/>
  <c r="AT1509" i="2"/>
  <c r="AU1509" i="2"/>
  <c r="AW1509" i="2"/>
  <c r="AX1509" i="2"/>
  <c r="AY1509" i="2"/>
  <c r="AZ1509" i="2"/>
  <c r="BA1509" i="2"/>
  <c r="X206" i="2"/>
  <c r="Y206" i="2"/>
  <c r="Z206" i="2"/>
  <c r="AA206" i="2"/>
  <c r="AB206" i="2"/>
  <c r="AC206" i="2"/>
  <c r="AE206" i="2"/>
  <c r="AF206" i="2"/>
  <c r="AH206" i="2"/>
  <c r="AJ206" i="2"/>
  <c r="AK206" i="2"/>
  <c r="AM206" i="2"/>
  <c r="AO206" i="2"/>
  <c r="AP206" i="2"/>
  <c r="AR206" i="2"/>
  <c r="AT206" i="2"/>
  <c r="AU206" i="2"/>
  <c r="AW206" i="2"/>
  <c r="AX206" i="2"/>
  <c r="AY206" i="2"/>
  <c r="AZ206" i="2"/>
  <c r="BA206" i="2"/>
  <c r="X1556" i="2"/>
  <c r="Y1556" i="2"/>
  <c r="Z1556" i="2"/>
  <c r="AA1556" i="2"/>
  <c r="AB1556" i="2"/>
  <c r="AC1556" i="2"/>
  <c r="AE1556" i="2"/>
  <c r="AF1556" i="2"/>
  <c r="AH1556" i="2"/>
  <c r="AJ1556" i="2"/>
  <c r="AK1556" i="2"/>
  <c r="AM1556" i="2"/>
  <c r="AO1556" i="2"/>
  <c r="AP1556" i="2"/>
  <c r="AR1556" i="2"/>
  <c r="AT1556" i="2"/>
  <c r="AU1556" i="2"/>
  <c r="AW1556" i="2"/>
  <c r="AX1556" i="2"/>
  <c r="AY1556" i="2"/>
  <c r="AZ1556" i="2"/>
  <c r="BA1556" i="2"/>
  <c r="X87" i="2"/>
  <c r="Y87" i="2"/>
  <c r="Z87" i="2"/>
  <c r="AA87" i="2"/>
  <c r="AB87" i="2"/>
  <c r="AC87" i="2"/>
  <c r="AE87" i="2"/>
  <c r="AF87" i="2"/>
  <c r="AH87" i="2"/>
  <c r="AJ87" i="2"/>
  <c r="AK87" i="2"/>
  <c r="AM87" i="2"/>
  <c r="AO87" i="2"/>
  <c r="AP87" i="2"/>
  <c r="AR87" i="2"/>
  <c r="AT87" i="2"/>
  <c r="AU87" i="2"/>
  <c r="AW87" i="2"/>
  <c r="AX87" i="2"/>
  <c r="AY87" i="2"/>
  <c r="AZ87" i="2"/>
  <c r="BA87" i="2"/>
  <c r="X1681" i="2"/>
  <c r="Y1681" i="2"/>
  <c r="Z1681" i="2"/>
  <c r="AA1681" i="2"/>
  <c r="AB1681" i="2"/>
  <c r="AC1681" i="2"/>
  <c r="AE1681" i="2"/>
  <c r="AF1681" i="2"/>
  <c r="AH1681" i="2"/>
  <c r="AJ1681" i="2"/>
  <c r="AK1681" i="2"/>
  <c r="AM1681" i="2"/>
  <c r="AO1681" i="2"/>
  <c r="AP1681" i="2"/>
  <c r="AR1681" i="2"/>
  <c r="AT1681" i="2"/>
  <c r="AU1681" i="2"/>
  <c r="AW1681" i="2"/>
  <c r="AX1681" i="2"/>
  <c r="AY1681" i="2"/>
  <c r="AZ1681" i="2"/>
  <c r="BA1681" i="2"/>
  <c r="X1209" i="2"/>
  <c r="Y1209" i="2"/>
  <c r="Z1209" i="2"/>
  <c r="AA1209" i="2"/>
  <c r="AB1209" i="2"/>
  <c r="AC1209" i="2"/>
  <c r="AE1209" i="2"/>
  <c r="AF1209" i="2"/>
  <c r="AH1209" i="2"/>
  <c r="AJ1209" i="2"/>
  <c r="AK1209" i="2"/>
  <c r="AM1209" i="2"/>
  <c r="AO1209" i="2"/>
  <c r="AP1209" i="2"/>
  <c r="AR1209" i="2"/>
  <c r="AT1209" i="2"/>
  <c r="AU1209" i="2"/>
  <c r="AW1209" i="2"/>
  <c r="AX1209" i="2"/>
  <c r="AY1209" i="2"/>
  <c r="AZ1209" i="2"/>
  <c r="BA1209" i="2"/>
  <c r="X1193" i="2"/>
  <c r="Y1193" i="2"/>
  <c r="Z1193" i="2"/>
  <c r="AA1193" i="2"/>
  <c r="AB1193" i="2"/>
  <c r="AC1193" i="2"/>
  <c r="AE1193" i="2"/>
  <c r="AF1193" i="2"/>
  <c r="AH1193" i="2"/>
  <c r="AJ1193" i="2"/>
  <c r="AK1193" i="2"/>
  <c r="AM1193" i="2"/>
  <c r="AO1193" i="2"/>
  <c r="AP1193" i="2"/>
  <c r="AR1193" i="2"/>
  <c r="AT1193" i="2"/>
  <c r="AU1193" i="2"/>
  <c r="AW1193" i="2"/>
  <c r="AX1193" i="2"/>
  <c r="AY1193" i="2"/>
  <c r="AZ1193" i="2"/>
  <c r="BA1193" i="2"/>
  <c r="X1381" i="2"/>
  <c r="Y1381" i="2"/>
  <c r="Z1381" i="2"/>
  <c r="AA1381" i="2"/>
  <c r="AB1381" i="2"/>
  <c r="AC1381" i="2"/>
  <c r="AE1381" i="2"/>
  <c r="AF1381" i="2"/>
  <c r="AH1381" i="2"/>
  <c r="AJ1381" i="2"/>
  <c r="AK1381" i="2"/>
  <c r="AM1381" i="2"/>
  <c r="AO1381" i="2"/>
  <c r="AP1381" i="2"/>
  <c r="AR1381" i="2"/>
  <c r="AT1381" i="2"/>
  <c r="AU1381" i="2"/>
  <c r="AW1381" i="2"/>
  <c r="AX1381" i="2"/>
  <c r="AY1381" i="2"/>
  <c r="AZ1381" i="2"/>
  <c r="BA1381" i="2"/>
  <c r="X204" i="2"/>
  <c r="Y204" i="2"/>
  <c r="Z204" i="2"/>
  <c r="AA204" i="2"/>
  <c r="AB204" i="2"/>
  <c r="AC204" i="2"/>
  <c r="AE204" i="2"/>
  <c r="AF204" i="2"/>
  <c r="AH204" i="2"/>
  <c r="AJ204" i="2"/>
  <c r="AK204" i="2"/>
  <c r="AM204" i="2"/>
  <c r="AO204" i="2"/>
  <c r="AP204" i="2"/>
  <c r="AR204" i="2"/>
  <c r="AT204" i="2"/>
  <c r="AU204" i="2"/>
  <c r="AW204" i="2"/>
  <c r="AX204" i="2"/>
  <c r="AY204" i="2"/>
  <c r="AZ204" i="2"/>
  <c r="BA204" i="2"/>
  <c r="X952" i="2"/>
  <c r="Y952" i="2"/>
  <c r="Z952" i="2"/>
  <c r="AA952" i="2"/>
  <c r="AB952" i="2"/>
  <c r="AC952" i="2"/>
  <c r="AE952" i="2"/>
  <c r="AF952" i="2"/>
  <c r="AH952" i="2"/>
  <c r="AJ952" i="2"/>
  <c r="AK952" i="2"/>
  <c r="AM952" i="2"/>
  <c r="AO952" i="2"/>
  <c r="AP952" i="2"/>
  <c r="AR952" i="2"/>
  <c r="AT952" i="2"/>
  <c r="AU952" i="2"/>
  <c r="AW952" i="2"/>
  <c r="AX952" i="2"/>
  <c r="AY952" i="2"/>
  <c r="AZ952" i="2"/>
  <c r="BA952" i="2"/>
  <c r="X315" i="2"/>
  <c r="Y315" i="2"/>
  <c r="Z315" i="2"/>
  <c r="AA315" i="2"/>
  <c r="AB315" i="2"/>
  <c r="AC315" i="2"/>
  <c r="AE315" i="2"/>
  <c r="AF315" i="2"/>
  <c r="AH315" i="2"/>
  <c r="AJ315" i="2"/>
  <c r="AK315" i="2"/>
  <c r="AM315" i="2"/>
  <c r="AO315" i="2"/>
  <c r="AP315" i="2"/>
  <c r="AR315" i="2"/>
  <c r="AT315" i="2"/>
  <c r="AU315" i="2"/>
  <c r="AW315" i="2"/>
  <c r="AX315" i="2"/>
  <c r="AY315" i="2"/>
  <c r="AZ315" i="2"/>
  <c r="BA315" i="2"/>
  <c r="X1753" i="2"/>
  <c r="Y1753" i="2"/>
  <c r="Z1753" i="2"/>
  <c r="AA1753" i="2"/>
  <c r="AB1753" i="2"/>
  <c r="AC1753" i="2"/>
  <c r="AE1753" i="2"/>
  <c r="AF1753" i="2"/>
  <c r="AH1753" i="2"/>
  <c r="AJ1753" i="2"/>
  <c r="AK1753" i="2"/>
  <c r="AM1753" i="2"/>
  <c r="AO1753" i="2"/>
  <c r="AP1753" i="2"/>
  <c r="AR1753" i="2"/>
  <c r="AT1753" i="2"/>
  <c r="AU1753" i="2"/>
  <c r="AW1753" i="2"/>
  <c r="AX1753" i="2"/>
  <c r="AY1753" i="2"/>
  <c r="AZ1753" i="2"/>
  <c r="BA1753" i="2"/>
  <c r="X940" i="2"/>
  <c r="Y940" i="2"/>
  <c r="Z940" i="2"/>
  <c r="AA940" i="2"/>
  <c r="AB940" i="2"/>
  <c r="AC940" i="2"/>
  <c r="AE940" i="2"/>
  <c r="AF940" i="2"/>
  <c r="AH940" i="2"/>
  <c r="AJ940" i="2"/>
  <c r="AK940" i="2"/>
  <c r="AM940" i="2"/>
  <c r="AO940" i="2"/>
  <c r="AP940" i="2"/>
  <c r="AR940" i="2"/>
  <c r="AT940" i="2"/>
  <c r="AU940" i="2"/>
  <c r="AW940" i="2"/>
  <c r="AX940" i="2"/>
  <c r="AY940" i="2"/>
  <c r="AZ940" i="2"/>
  <c r="BA940" i="2"/>
  <c r="X1474" i="2"/>
  <c r="Y1474" i="2"/>
  <c r="Z1474" i="2"/>
  <c r="AA1474" i="2"/>
  <c r="AB1474" i="2"/>
  <c r="AC1474" i="2"/>
  <c r="AE1474" i="2"/>
  <c r="AF1474" i="2"/>
  <c r="AH1474" i="2"/>
  <c r="AJ1474" i="2"/>
  <c r="AK1474" i="2"/>
  <c r="AM1474" i="2"/>
  <c r="AO1474" i="2"/>
  <c r="AP1474" i="2"/>
  <c r="AR1474" i="2"/>
  <c r="AT1474" i="2"/>
  <c r="AU1474" i="2"/>
  <c r="AW1474" i="2"/>
  <c r="AX1474" i="2"/>
  <c r="AY1474" i="2"/>
  <c r="AZ1474" i="2"/>
  <c r="BA1474" i="2"/>
  <c r="X1979" i="2"/>
  <c r="Y1979" i="2"/>
  <c r="Z1979" i="2"/>
  <c r="AA1979" i="2"/>
  <c r="AB1979" i="2"/>
  <c r="AC1979" i="2"/>
  <c r="AE1979" i="2"/>
  <c r="AF1979" i="2"/>
  <c r="AH1979" i="2"/>
  <c r="AJ1979" i="2"/>
  <c r="AK1979" i="2"/>
  <c r="AM1979" i="2"/>
  <c r="AO1979" i="2"/>
  <c r="AP1979" i="2"/>
  <c r="AR1979" i="2"/>
  <c r="AT1979" i="2"/>
  <c r="AU1979" i="2"/>
  <c r="AW1979" i="2"/>
  <c r="AX1979" i="2"/>
  <c r="AY1979" i="2"/>
  <c r="AZ1979" i="2"/>
  <c r="BA1979" i="2"/>
  <c r="X2193" i="2"/>
  <c r="Y2193" i="2"/>
  <c r="Z2193" i="2"/>
  <c r="AA2193" i="2"/>
  <c r="AB2193" i="2"/>
  <c r="AC2193" i="2"/>
  <c r="AE2193" i="2"/>
  <c r="AF2193" i="2"/>
  <c r="AH2193" i="2"/>
  <c r="AJ2193" i="2"/>
  <c r="AK2193" i="2"/>
  <c r="AM2193" i="2"/>
  <c r="AO2193" i="2"/>
  <c r="AP2193" i="2"/>
  <c r="AR2193" i="2"/>
  <c r="AT2193" i="2"/>
  <c r="AU2193" i="2"/>
  <c r="AW2193" i="2"/>
  <c r="AX2193" i="2"/>
  <c r="AY2193" i="2"/>
  <c r="AZ2193" i="2"/>
  <c r="BA2193" i="2"/>
  <c r="X1531" i="2"/>
  <c r="Y1531" i="2"/>
  <c r="Z1531" i="2"/>
  <c r="AA1531" i="2"/>
  <c r="AB1531" i="2"/>
  <c r="AC1531" i="2"/>
  <c r="AE1531" i="2"/>
  <c r="AF1531" i="2"/>
  <c r="AH1531" i="2"/>
  <c r="AJ1531" i="2"/>
  <c r="AK1531" i="2"/>
  <c r="AM1531" i="2"/>
  <c r="AO1531" i="2"/>
  <c r="AP1531" i="2"/>
  <c r="AR1531" i="2"/>
  <c r="AT1531" i="2"/>
  <c r="AU1531" i="2"/>
  <c r="AW1531" i="2"/>
  <c r="AX1531" i="2"/>
  <c r="AY1531" i="2"/>
  <c r="AZ1531" i="2"/>
  <c r="BA1531" i="2"/>
  <c r="X1175" i="2"/>
  <c r="Y1175" i="2"/>
  <c r="Z1175" i="2"/>
  <c r="AA1175" i="2"/>
  <c r="AB1175" i="2"/>
  <c r="AC1175" i="2"/>
  <c r="AE1175" i="2"/>
  <c r="AF1175" i="2"/>
  <c r="AH1175" i="2"/>
  <c r="AJ1175" i="2"/>
  <c r="AK1175" i="2"/>
  <c r="AM1175" i="2"/>
  <c r="AO1175" i="2"/>
  <c r="AP1175" i="2"/>
  <c r="AR1175" i="2"/>
  <c r="AT1175" i="2"/>
  <c r="AU1175" i="2"/>
  <c r="AW1175" i="2"/>
  <c r="AX1175" i="2"/>
  <c r="AY1175" i="2"/>
  <c r="AZ1175" i="2"/>
  <c r="BA1175" i="2"/>
  <c r="X2037" i="2"/>
  <c r="Y2037" i="2"/>
  <c r="Z2037" i="2"/>
  <c r="AA2037" i="2"/>
  <c r="AB2037" i="2"/>
  <c r="AC2037" i="2"/>
  <c r="AE2037" i="2"/>
  <c r="AF2037" i="2"/>
  <c r="AH2037" i="2"/>
  <c r="AJ2037" i="2"/>
  <c r="AK2037" i="2"/>
  <c r="AM2037" i="2"/>
  <c r="AO2037" i="2"/>
  <c r="AP2037" i="2"/>
  <c r="AR2037" i="2"/>
  <c r="AT2037" i="2"/>
  <c r="AU2037" i="2"/>
  <c r="AW2037" i="2"/>
  <c r="AX2037" i="2"/>
  <c r="AY2037" i="2"/>
  <c r="AZ2037" i="2"/>
  <c r="BA2037" i="2"/>
  <c r="X2013" i="2"/>
  <c r="Y2013" i="2"/>
  <c r="Z2013" i="2"/>
  <c r="AA2013" i="2"/>
  <c r="AB2013" i="2"/>
  <c r="AC2013" i="2"/>
  <c r="AE2013" i="2"/>
  <c r="AF2013" i="2"/>
  <c r="AH2013" i="2"/>
  <c r="AJ2013" i="2"/>
  <c r="AK2013" i="2"/>
  <c r="AM2013" i="2"/>
  <c r="AO2013" i="2"/>
  <c r="AP2013" i="2"/>
  <c r="AR2013" i="2"/>
  <c r="AT2013" i="2"/>
  <c r="AU2013" i="2"/>
  <c r="AW2013" i="2"/>
  <c r="AX2013" i="2"/>
  <c r="AY2013" i="2"/>
  <c r="AZ2013" i="2"/>
  <c r="BA2013" i="2"/>
  <c r="X1668" i="2"/>
  <c r="Y1668" i="2"/>
  <c r="Z1668" i="2"/>
  <c r="AA1668" i="2"/>
  <c r="AB1668" i="2"/>
  <c r="AC1668" i="2"/>
  <c r="AE1668" i="2"/>
  <c r="AF1668" i="2"/>
  <c r="AH1668" i="2"/>
  <c r="AJ1668" i="2"/>
  <c r="AK1668" i="2"/>
  <c r="AM1668" i="2"/>
  <c r="AO1668" i="2"/>
  <c r="AP1668" i="2"/>
  <c r="AR1668" i="2"/>
  <c r="AT1668" i="2"/>
  <c r="AU1668" i="2"/>
  <c r="AW1668" i="2"/>
  <c r="AX1668" i="2"/>
  <c r="AY1668" i="2"/>
  <c r="AZ1668" i="2"/>
  <c r="BA1668" i="2"/>
  <c r="X1858" i="2"/>
  <c r="Y1858" i="2"/>
  <c r="Z1858" i="2"/>
  <c r="AA1858" i="2"/>
  <c r="AB1858" i="2"/>
  <c r="AC1858" i="2"/>
  <c r="AE1858" i="2"/>
  <c r="AF1858" i="2"/>
  <c r="AH1858" i="2"/>
  <c r="AJ1858" i="2"/>
  <c r="AK1858" i="2"/>
  <c r="AM1858" i="2"/>
  <c r="AO1858" i="2"/>
  <c r="AP1858" i="2"/>
  <c r="AR1858" i="2"/>
  <c r="AT1858" i="2"/>
  <c r="AU1858" i="2"/>
  <c r="AW1858" i="2"/>
  <c r="AX1858" i="2"/>
  <c r="AY1858" i="2"/>
  <c r="AZ1858" i="2"/>
  <c r="BA1858" i="2"/>
  <c r="X584" i="2"/>
  <c r="Y584" i="2"/>
  <c r="Z584" i="2"/>
  <c r="AA584" i="2"/>
  <c r="AB584" i="2"/>
  <c r="AC584" i="2"/>
  <c r="AE584" i="2"/>
  <c r="AF584" i="2"/>
  <c r="AH584" i="2"/>
  <c r="AJ584" i="2"/>
  <c r="AK584" i="2"/>
  <c r="AM584" i="2"/>
  <c r="AO584" i="2"/>
  <c r="AP584" i="2"/>
  <c r="AR584" i="2"/>
  <c r="AT584" i="2"/>
  <c r="AU584" i="2"/>
  <c r="AW584" i="2"/>
  <c r="AX584" i="2"/>
  <c r="AY584" i="2"/>
  <c r="AZ584" i="2"/>
  <c r="BA584" i="2"/>
  <c r="X77" i="2"/>
  <c r="Y77" i="2"/>
  <c r="Z77" i="2"/>
  <c r="AA77" i="2"/>
  <c r="AB77" i="2"/>
  <c r="AC77" i="2"/>
  <c r="AE77" i="2"/>
  <c r="AF77" i="2"/>
  <c r="AH77" i="2"/>
  <c r="AJ77" i="2"/>
  <c r="AK77" i="2"/>
  <c r="AM77" i="2"/>
  <c r="AO77" i="2"/>
  <c r="AP77" i="2"/>
  <c r="AR77" i="2"/>
  <c r="AT77" i="2"/>
  <c r="AU77" i="2"/>
  <c r="AW77" i="2"/>
  <c r="AX77" i="2"/>
  <c r="AY77" i="2"/>
  <c r="AZ77" i="2"/>
  <c r="BA77" i="2"/>
  <c r="X539" i="2"/>
  <c r="Y539" i="2"/>
  <c r="Z539" i="2"/>
  <c r="AA539" i="2"/>
  <c r="AB539" i="2"/>
  <c r="AC539" i="2"/>
  <c r="AE539" i="2"/>
  <c r="AF539" i="2"/>
  <c r="AH539" i="2"/>
  <c r="AJ539" i="2"/>
  <c r="AK539" i="2"/>
  <c r="AM539" i="2"/>
  <c r="AO539" i="2"/>
  <c r="AP539" i="2"/>
  <c r="AR539" i="2"/>
  <c r="AT539" i="2"/>
  <c r="AU539" i="2"/>
  <c r="AW539" i="2"/>
  <c r="AX539" i="2"/>
  <c r="AY539" i="2"/>
  <c r="AZ539" i="2"/>
  <c r="BA539" i="2"/>
  <c r="X1224" i="2"/>
  <c r="Y1224" i="2"/>
  <c r="Z1224" i="2"/>
  <c r="AA1224" i="2"/>
  <c r="AB1224" i="2"/>
  <c r="AC1224" i="2"/>
  <c r="AE1224" i="2"/>
  <c r="AF1224" i="2"/>
  <c r="AH1224" i="2"/>
  <c r="AJ1224" i="2"/>
  <c r="AK1224" i="2"/>
  <c r="AM1224" i="2"/>
  <c r="AO1224" i="2"/>
  <c r="AP1224" i="2"/>
  <c r="AR1224" i="2"/>
  <c r="AT1224" i="2"/>
  <c r="AU1224" i="2"/>
  <c r="AW1224" i="2"/>
  <c r="AX1224" i="2"/>
  <c r="AY1224" i="2"/>
  <c r="AZ1224" i="2"/>
  <c r="BA1224" i="2"/>
  <c r="X73" i="2"/>
  <c r="Y73" i="2"/>
  <c r="Z73" i="2"/>
  <c r="AA73" i="2"/>
  <c r="AB73" i="2"/>
  <c r="AC73" i="2"/>
  <c r="AE73" i="2"/>
  <c r="AF73" i="2"/>
  <c r="AH73" i="2"/>
  <c r="AJ73" i="2"/>
  <c r="AK73" i="2"/>
  <c r="AM73" i="2"/>
  <c r="AO73" i="2"/>
  <c r="AP73" i="2"/>
  <c r="AR73" i="2"/>
  <c r="AT73" i="2"/>
  <c r="AU73" i="2"/>
  <c r="AW73" i="2"/>
  <c r="AX73" i="2"/>
  <c r="AY73" i="2"/>
  <c r="AZ73" i="2"/>
  <c r="BA73" i="2"/>
  <c r="X357" i="2"/>
  <c r="Y357" i="2"/>
  <c r="Z357" i="2"/>
  <c r="AA357" i="2"/>
  <c r="AB357" i="2"/>
  <c r="AC357" i="2"/>
  <c r="AE357" i="2"/>
  <c r="AF357" i="2"/>
  <c r="AH357" i="2"/>
  <c r="AJ357" i="2"/>
  <c r="AK357" i="2"/>
  <c r="AM357" i="2"/>
  <c r="AO357" i="2"/>
  <c r="AP357" i="2"/>
  <c r="AR357" i="2"/>
  <c r="AT357" i="2"/>
  <c r="AU357" i="2"/>
  <c r="AW357" i="2"/>
  <c r="AX357" i="2"/>
  <c r="AY357" i="2"/>
  <c r="AZ357" i="2"/>
  <c r="BA357" i="2"/>
  <c r="X1614" i="2"/>
  <c r="Y1614" i="2"/>
  <c r="Z1614" i="2"/>
  <c r="AA1614" i="2"/>
  <c r="AB1614" i="2"/>
  <c r="AC1614" i="2"/>
  <c r="AE1614" i="2"/>
  <c r="AF1614" i="2"/>
  <c r="AH1614" i="2"/>
  <c r="AJ1614" i="2"/>
  <c r="AK1614" i="2"/>
  <c r="AM1614" i="2"/>
  <c r="AO1614" i="2"/>
  <c r="AP1614" i="2"/>
  <c r="AR1614" i="2"/>
  <c r="AT1614" i="2"/>
  <c r="AU1614" i="2"/>
  <c r="AW1614" i="2"/>
  <c r="AX1614" i="2"/>
  <c r="AY1614" i="2"/>
  <c r="AZ1614" i="2"/>
  <c r="BA1614" i="2"/>
  <c r="X1628" i="2"/>
  <c r="Y1628" i="2"/>
  <c r="Z1628" i="2"/>
  <c r="AA1628" i="2"/>
  <c r="AB1628" i="2"/>
  <c r="AC1628" i="2"/>
  <c r="AE1628" i="2"/>
  <c r="AF1628" i="2"/>
  <c r="AH1628" i="2"/>
  <c r="AJ1628" i="2"/>
  <c r="AK1628" i="2"/>
  <c r="AM1628" i="2"/>
  <c r="AO1628" i="2"/>
  <c r="AP1628" i="2"/>
  <c r="AR1628" i="2"/>
  <c r="AT1628" i="2"/>
  <c r="AU1628" i="2"/>
  <c r="AW1628" i="2"/>
  <c r="AX1628" i="2"/>
  <c r="AY1628" i="2"/>
  <c r="AZ1628" i="2"/>
  <c r="BA1628" i="2"/>
  <c r="X1600" i="2"/>
  <c r="Y1600" i="2"/>
  <c r="Z1600" i="2"/>
  <c r="AA1600" i="2"/>
  <c r="AB1600" i="2"/>
  <c r="AC1600" i="2"/>
  <c r="AE1600" i="2"/>
  <c r="AF1600" i="2"/>
  <c r="AH1600" i="2"/>
  <c r="AJ1600" i="2"/>
  <c r="AK1600" i="2"/>
  <c r="AM1600" i="2"/>
  <c r="AO1600" i="2"/>
  <c r="AP1600" i="2"/>
  <c r="AR1600" i="2"/>
  <c r="AT1600" i="2"/>
  <c r="AU1600" i="2"/>
  <c r="AW1600" i="2"/>
  <c r="AX1600" i="2"/>
  <c r="AY1600" i="2"/>
  <c r="AZ1600" i="2"/>
  <c r="BA1600" i="2"/>
  <c r="X1035" i="2"/>
  <c r="Y1035" i="2"/>
  <c r="Z1035" i="2"/>
  <c r="AA1035" i="2"/>
  <c r="AB1035" i="2"/>
  <c r="AC1035" i="2"/>
  <c r="AE1035" i="2"/>
  <c r="AF1035" i="2"/>
  <c r="AH1035" i="2"/>
  <c r="AJ1035" i="2"/>
  <c r="AK1035" i="2"/>
  <c r="AM1035" i="2"/>
  <c r="AO1035" i="2"/>
  <c r="AP1035" i="2"/>
  <c r="AR1035" i="2"/>
  <c r="AT1035" i="2"/>
  <c r="AU1035" i="2"/>
  <c r="AW1035" i="2"/>
  <c r="AX1035" i="2"/>
  <c r="AY1035" i="2"/>
  <c r="AZ1035" i="2"/>
  <c r="BA1035" i="2"/>
  <c r="X1323" i="2"/>
  <c r="Y1323" i="2"/>
  <c r="Z1323" i="2"/>
  <c r="AA1323" i="2"/>
  <c r="AB1323" i="2"/>
  <c r="AC1323" i="2"/>
  <c r="AE1323" i="2"/>
  <c r="AF1323" i="2"/>
  <c r="AH1323" i="2"/>
  <c r="AJ1323" i="2"/>
  <c r="AK1323" i="2"/>
  <c r="AM1323" i="2"/>
  <c r="AO1323" i="2"/>
  <c r="AP1323" i="2"/>
  <c r="AR1323" i="2"/>
  <c r="AT1323" i="2"/>
  <c r="AU1323" i="2"/>
  <c r="AW1323" i="2"/>
  <c r="AX1323" i="2"/>
  <c r="AY1323" i="2"/>
  <c r="AZ1323" i="2"/>
  <c r="BA1323" i="2"/>
  <c r="X278" i="2"/>
  <c r="Y278" i="2"/>
  <c r="Z278" i="2"/>
  <c r="AA278" i="2"/>
  <c r="AB278" i="2"/>
  <c r="AC278" i="2"/>
  <c r="AE278" i="2"/>
  <c r="AF278" i="2"/>
  <c r="AH278" i="2"/>
  <c r="AJ278" i="2"/>
  <c r="AK278" i="2"/>
  <c r="AM278" i="2"/>
  <c r="AO278" i="2"/>
  <c r="AP278" i="2"/>
  <c r="AR278" i="2"/>
  <c r="AT278" i="2"/>
  <c r="AU278" i="2"/>
  <c r="AW278" i="2"/>
  <c r="AX278" i="2"/>
  <c r="AY278" i="2"/>
  <c r="AZ278" i="2"/>
  <c r="BA278" i="2"/>
  <c r="X1141" i="2"/>
  <c r="Y1141" i="2"/>
  <c r="Z1141" i="2"/>
  <c r="AA1141" i="2"/>
  <c r="AB1141" i="2"/>
  <c r="AC1141" i="2"/>
  <c r="AE1141" i="2"/>
  <c r="AF1141" i="2"/>
  <c r="AH1141" i="2"/>
  <c r="AJ1141" i="2"/>
  <c r="AK1141" i="2"/>
  <c r="AM1141" i="2"/>
  <c r="AO1141" i="2"/>
  <c r="AP1141" i="2"/>
  <c r="AR1141" i="2"/>
  <c r="AT1141" i="2"/>
  <c r="AU1141" i="2"/>
  <c r="AW1141" i="2"/>
  <c r="AX1141" i="2"/>
  <c r="AY1141" i="2"/>
  <c r="AZ1141" i="2"/>
  <c r="BA1141" i="2"/>
  <c r="X38" i="2"/>
  <c r="Y38" i="2"/>
  <c r="Z38" i="2"/>
  <c r="AA38" i="2"/>
  <c r="AB38" i="2"/>
  <c r="AC38" i="2"/>
  <c r="AE38" i="2"/>
  <c r="AF38" i="2"/>
  <c r="AH38" i="2"/>
  <c r="AJ38" i="2"/>
  <c r="AK38" i="2"/>
  <c r="AM38" i="2"/>
  <c r="AO38" i="2"/>
  <c r="AP38" i="2"/>
  <c r="AR38" i="2"/>
  <c r="AT38" i="2"/>
  <c r="AU38" i="2"/>
  <c r="AW38" i="2"/>
  <c r="AX38" i="2"/>
  <c r="AY38" i="2"/>
  <c r="AZ38" i="2"/>
  <c r="BA38" i="2"/>
  <c r="X1508" i="2"/>
  <c r="Y1508" i="2"/>
  <c r="Z1508" i="2"/>
  <c r="AA1508" i="2"/>
  <c r="AB1508" i="2"/>
  <c r="AC1508" i="2"/>
  <c r="AE1508" i="2"/>
  <c r="AF1508" i="2"/>
  <c r="AH1508" i="2"/>
  <c r="AJ1508" i="2"/>
  <c r="AK1508" i="2"/>
  <c r="AM1508" i="2"/>
  <c r="AO1508" i="2"/>
  <c r="AP1508" i="2"/>
  <c r="AR1508" i="2"/>
  <c r="AT1508" i="2"/>
  <c r="AU1508" i="2"/>
  <c r="AW1508" i="2"/>
  <c r="AX1508" i="2"/>
  <c r="AY1508" i="2"/>
  <c r="AZ1508" i="2"/>
  <c r="BA1508" i="2"/>
  <c r="X966" i="2"/>
  <c r="Y966" i="2"/>
  <c r="Z966" i="2"/>
  <c r="AA966" i="2"/>
  <c r="AB966" i="2"/>
  <c r="AC966" i="2"/>
  <c r="AE966" i="2"/>
  <c r="AF966" i="2"/>
  <c r="AH966" i="2"/>
  <c r="AJ966" i="2"/>
  <c r="AK966" i="2"/>
  <c r="AM966" i="2"/>
  <c r="AO966" i="2"/>
  <c r="AP966" i="2"/>
  <c r="AR966" i="2"/>
  <c r="AT966" i="2"/>
  <c r="AU966" i="2"/>
  <c r="AW966" i="2"/>
  <c r="AX966" i="2"/>
  <c r="AY966" i="2"/>
  <c r="AZ966" i="2"/>
  <c r="BA966" i="2"/>
  <c r="X1692" i="2"/>
  <c r="Y1692" i="2"/>
  <c r="Z1692" i="2"/>
  <c r="AA1692" i="2"/>
  <c r="AB1692" i="2"/>
  <c r="AC1692" i="2"/>
  <c r="AE1692" i="2"/>
  <c r="AF1692" i="2"/>
  <c r="AH1692" i="2"/>
  <c r="AJ1692" i="2"/>
  <c r="AK1692" i="2"/>
  <c r="AM1692" i="2"/>
  <c r="AO1692" i="2"/>
  <c r="AP1692" i="2"/>
  <c r="AR1692" i="2"/>
  <c r="AT1692" i="2"/>
  <c r="AU1692" i="2"/>
  <c r="AW1692" i="2"/>
  <c r="AX1692" i="2"/>
  <c r="AY1692" i="2"/>
  <c r="AZ1692" i="2"/>
  <c r="BA1692" i="2"/>
  <c r="X558" i="2"/>
  <c r="Y558" i="2"/>
  <c r="Z558" i="2"/>
  <c r="AA558" i="2"/>
  <c r="AB558" i="2"/>
  <c r="AC558" i="2"/>
  <c r="AE558" i="2"/>
  <c r="AF558" i="2"/>
  <c r="AH558" i="2"/>
  <c r="AJ558" i="2"/>
  <c r="AK558" i="2"/>
  <c r="AM558" i="2"/>
  <c r="AO558" i="2"/>
  <c r="AP558" i="2"/>
  <c r="AR558" i="2"/>
  <c r="AT558" i="2"/>
  <c r="AU558" i="2"/>
  <c r="AW558" i="2"/>
  <c r="AX558" i="2"/>
  <c r="AY558" i="2"/>
  <c r="AZ558" i="2"/>
  <c r="BA558" i="2"/>
  <c r="X661" i="2"/>
  <c r="Y661" i="2"/>
  <c r="Z661" i="2"/>
  <c r="AA661" i="2"/>
  <c r="AB661" i="2"/>
  <c r="AC661" i="2"/>
  <c r="AE661" i="2"/>
  <c r="AF661" i="2"/>
  <c r="AH661" i="2"/>
  <c r="AJ661" i="2"/>
  <c r="AK661" i="2"/>
  <c r="AM661" i="2"/>
  <c r="AO661" i="2"/>
  <c r="AP661" i="2"/>
  <c r="AR661" i="2"/>
  <c r="AT661" i="2"/>
  <c r="AU661" i="2"/>
  <c r="AW661" i="2"/>
  <c r="AX661" i="2"/>
  <c r="AY661" i="2"/>
  <c r="AZ661" i="2"/>
  <c r="BA661" i="2"/>
  <c r="X1068" i="2"/>
  <c r="Y1068" i="2"/>
  <c r="Z1068" i="2"/>
  <c r="AA1068" i="2"/>
  <c r="AB1068" i="2"/>
  <c r="AC1068" i="2"/>
  <c r="AE1068" i="2"/>
  <c r="AF1068" i="2"/>
  <c r="AH1068" i="2"/>
  <c r="AJ1068" i="2"/>
  <c r="AK1068" i="2"/>
  <c r="AM1068" i="2"/>
  <c r="AO1068" i="2"/>
  <c r="AP1068" i="2"/>
  <c r="AR1068" i="2"/>
  <c r="AT1068" i="2"/>
  <c r="AU1068" i="2"/>
  <c r="AW1068" i="2"/>
  <c r="AX1068" i="2"/>
  <c r="AY1068" i="2"/>
  <c r="AZ1068" i="2"/>
  <c r="BA1068" i="2"/>
  <c r="X504" i="2"/>
  <c r="Y504" i="2"/>
  <c r="Z504" i="2"/>
  <c r="AA504" i="2"/>
  <c r="AB504" i="2"/>
  <c r="AC504" i="2"/>
  <c r="AE504" i="2"/>
  <c r="AF504" i="2"/>
  <c r="AH504" i="2"/>
  <c r="AJ504" i="2"/>
  <c r="AK504" i="2"/>
  <c r="AM504" i="2"/>
  <c r="AO504" i="2"/>
  <c r="AP504" i="2"/>
  <c r="AR504" i="2"/>
  <c r="AT504" i="2"/>
  <c r="AU504" i="2"/>
  <c r="AW504" i="2"/>
  <c r="AX504" i="2"/>
  <c r="AY504" i="2"/>
  <c r="AZ504" i="2"/>
  <c r="BA504" i="2"/>
  <c r="X2226" i="2"/>
  <c r="Y2226" i="2"/>
  <c r="Z2226" i="2"/>
  <c r="AA2226" i="2"/>
  <c r="AB2226" i="2"/>
  <c r="AC2226" i="2"/>
  <c r="AE2226" i="2"/>
  <c r="AF2226" i="2"/>
  <c r="AH2226" i="2"/>
  <c r="AJ2226" i="2"/>
  <c r="AK2226" i="2"/>
  <c r="AM2226" i="2"/>
  <c r="AO2226" i="2"/>
  <c r="AP2226" i="2"/>
  <c r="AR2226" i="2"/>
  <c r="AT2226" i="2"/>
  <c r="AU2226" i="2"/>
  <c r="AW2226" i="2"/>
  <c r="AX2226" i="2"/>
  <c r="AY2226" i="2"/>
  <c r="AZ2226" i="2"/>
  <c r="BA2226" i="2"/>
  <c r="X1656" i="2"/>
  <c r="Y1656" i="2"/>
  <c r="Z1656" i="2"/>
  <c r="AA1656" i="2"/>
  <c r="AB1656" i="2"/>
  <c r="AC1656" i="2"/>
  <c r="AE1656" i="2"/>
  <c r="AF1656" i="2"/>
  <c r="AH1656" i="2"/>
  <c r="AJ1656" i="2"/>
  <c r="AK1656" i="2"/>
  <c r="AM1656" i="2"/>
  <c r="AO1656" i="2"/>
  <c r="AP1656" i="2"/>
  <c r="AR1656" i="2"/>
  <c r="AT1656" i="2"/>
  <c r="AU1656" i="2"/>
  <c r="AW1656" i="2"/>
  <c r="AX1656" i="2"/>
  <c r="AY1656" i="2"/>
  <c r="AZ1656" i="2"/>
  <c r="BA1656" i="2"/>
  <c r="X1473" i="2"/>
  <c r="Y1473" i="2"/>
  <c r="Z1473" i="2"/>
  <c r="AA1473" i="2"/>
  <c r="AB1473" i="2"/>
  <c r="AC1473" i="2"/>
  <c r="AE1473" i="2"/>
  <c r="AF1473" i="2"/>
  <c r="AH1473" i="2"/>
  <c r="AJ1473" i="2"/>
  <c r="AK1473" i="2"/>
  <c r="AM1473" i="2"/>
  <c r="AO1473" i="2"/>
  <c r="AP1473" i="2"/>
  <c r="AR1473" i="2"/>
  <c r="AT1473" i="2"/>
  <c r="AU1473" i="2"/>
  <c r="AW1473" i="2"/>
  <c r="AX1473" i="2"/>
  <c r="AY1473" i="2"/>
  <c r="AZ1473" i="2"/>
  <c r="BA1473" i="2"/>
  <c r="X333" i="2"/>
  <c r="Y333" i="2"/>
  <c r="Z333" i="2"/>
  <c r="AA333" i="2"/>
  <c r="AB333" i="2"/>
  <c r="AC333" i="2"/>
  <c r="AE333" i="2"/>
  <c r="AF333" i="2"/>
  <c r="AH333" i="2"/>
  <c r="AJ333" i="2"/>
  <c r="AK333" i="2"/>
  <c r="AM333" i="2"/>
  <c r="AO333" i="2"/>
  <c r="AP333" i="2"/>
  <c r="AR333" i="2"/>
  <c r="AT333" i="2"/>
  <c r="AU333" i="2"/>
  <c r="AW333" i="2"/>
  <c r="AX333" i="2"/>
  <c r="AY333" i="2"/>
  <c r="AZ333" i="2"/>
  <c r="BA333" i="2"/>
  <c r="X594" i="2"/>
  <c r="Y594" i="2"/>
  <c r="Z594" i="2"/>
  <c r="AA594" i="2"/>
  <c r="AB594" i="2"/>
  <c r="AC594" i="2"/>
  <c r="AE594" i="2"/>
  <c r="AF594" i="2"/>
  <c r="AH594" i="2"/>
  <c r="AJ594" i="2"/>
  <c r="AK594" i="2"/>
  <c r="AM594" i="2"/>
  <c r="AO594" i="2"/>
  <c r="AP594" i="2"/>
  <c r="AR594" i="2"/>
  <c r="AT594" i="2"/>
  <c r="AU594" i="2"/>
  <c r="AW594" i="2"/>
  <c r="AX594" i="2"/>
  <c r="AY594" i="2"/>
  <c r="AZ594" i="2"/>
  <c r="BA594" i="2"/>
  <c r="X221" i="2"/>
  <c r="Y221" i="2"/>
  <c r="Z221" i="2"/>
  <c r="AA221" i="2"/>
  <c r="AB221" i="2"/>
  <c r="AC221" i="2"/>
  <c r="AE221" i="2"/>
  <c r="AF221" i="2"/>
  <c r="AH221" i="2"/>
  <c r="AJ221" i="2"/>
  <c r="AK221" i="2"/>
  <c r="AM221" i="2"/>
  <c r="AO221" i="2"/>
  <c r="AP221" i="2"/>
  <c r="AR221" i="2"/>
  <c r="AT221" i="2"/>
  <c r="AU221" i="2"/>
  <c r="AW221" i="2"/>
  <c r="AX221" i="2"/>
  <c r="AY221" i="2"/>
  <c r="AZ221" i="2"/>
  <c r="BA221" i="2"/>
  <c r="X599" i="2"/>
  <c r="Y599" i="2"/>
  <c r="Z599" i="2"/>
  <c r="AA599" i="2"/>
  <c r="AB599" i="2"/>
  <c r="AC599" i="2"/>
  <c r="AE599" i="2"/>
  <c r="AF599" i="2"/>
  <c r="AH599" i="2"/>
  <c r="AJ599" i="2"/>
  <c r="AK599" i="2"/>
  <c r="AM599" i="2"/>
  <c r="AO599" i="2"/>
  <c r="AP599" i="2"/>
  <c r="AR599" i="2"/>
  <c r="AT599" i="2"/>
  <c r="AU599" i="2"/>
  <c r="AW599" i="2"/>
  <c r="AX599" i="2"/>
  <c r="AY599" i="2"/>
  <c r="AZ599" i="2"/>
  <c r="BA599" i="2"/>
  <c r="X1076" i="2"/>
  <c r="Y1076" i="2"/>
  <c r="Z1076" i="2"/>
  <c r="AA1076" i="2"/>
  <c r="AB1076" i="2"/>
  <c r="AC1076" i="2"/>
  <c r="AE1076" i="2"/>
  <c r="AF1076" i="2"/>
  <c r="AH1076" i="2"/>
  <c r="AJ1076" i="2"/>
  <c r="AK1076" i="2"/>
  <c r="AM1076" i="2"/>
  <c r="AO1076" i="2"/>
  <c r="AP1076" i="2"/>
  <c r="AR1076" i="2"/>
  <c r="AT1076" i="2"/>
  <c r="AU1076" i="2"/>
  <c r="AW1076" i="2"/>
  <c r="AX1076" i="2"/>
  <c r="AY1076" i="2"/>
  <c r="AZ1076" i="2"/>
  <c r="BA1076" i="2"/>
  <c r="X2255" i="2"/>
  <c r="Y2255" i="2"/>
  <c r="Z2255" i="2"/>
  <c r="AA2255" i="2"/>
  <c r="AB2255" i="2"/>
  <c r="AC2255" i="2"/>
  <c r="AE2255" i="2"/>
  <c r="AF2255" i="2"/>
  <c r="AH2255" i="2"/>
  <c r="AJ2255" i="2"/>
  <c r="AK2255" i="2"/>
  <c r="AM2255" i="2"/>
  <c r="AO2255" i="2"/>
  <c r="AP2255" i="2"/>
  <c r="AR2255" i="2"/>
  <c r="AT2255" i="2"/>
  <c r="AU2255" i="2"/>
  <c r="AW2255" i="2"/>
  <c r="AX2255" i="2"/>
  <c r="AY2255" i="2"/>
  <c r="AZ2255" i="2"/>
  <c r="BA2255" i="2"/>
  <c r="X1890" i="2"/>
  <c r="Y1890" i="2"/>
  <c r="Z1890" i="2"/>
  <c r="AA1890" i="2"/>
  <c r="AB1890" i="2"/>
  <c r="AC1890" i="2"/>
  <c r="AE1890" i="2"/>
  <c r="AF1890" i="2"/>
  <c r="AH1890" i="2"/>
  <c r="AJ1890" i="2"/>
  <c r="AK1890" i="2"/>
  <c r="AM1890" i="2"/>
  <c r="AO1890" i="2"/>
  <c r="AP1890" i="2"/>
  <c r="AR1890" i="2"/>
  <c r="AT1890" i="2"/>
  <c r="AU1890" i="2"/>
  <c r="AW1890" i="2"/>
  <c r="AX1890" i="2"/>
  <c r="AY1890" i="2"/>
  <c r="AZ1890" i="2"/>
  <c r="BA1890" i="2"/>
  <c r="X1688" i="2"/>
  <c r="Y1688" i="2"/>
  <c r="Z1688" i="2"/>
  <c r="AA1688" i="2"/>
  <c r="AB1688" i="2"/>
  <c r="AC1688" i="2"/>
  <c r="AE1688" i="2"/>
  <c r="AF1688" i="2"/>
  <c r="AH1688" i="2"/>
  <c r="AJ1688" i="2"/>
  <c r="AK1688" i="2"/>
  <c r="AM1688" i="2"/>
  <c r="AO1688" i="2"/>
  <c r="AP1688" i="2"/>
  <c r="AR1688" i="2"/>
  <c r="AT1688" i="2"/>
  <c r="AU1688" i="2"/>
  <c r="AW1688" i="2"/>
  <c r="AX1688" i="2"/>
  <c r="AY1688" i="2"/>
  <c r="AZ1688" i="2"/>
  <c r="BA1688" i="2"/>
  <c r="X1031" i="2"/>
  <c r="Y1031" i="2"/>
  <c r="Z1031" i="2"/>
  <c r="AA1031" i="2"/>
  <c r="AB1031" i="2"/>
  <c r="AC1031" i="2"/>
  <c r="AE1031" i="2"/>
  <c r="AF1031" i="2"/>
  <c r="AH1031" i="2"/>
  <c r="AJ1031" i="2"/>
  <c r="AK1031" i="2"/>
  <c r="AM1031" i="2"/>
  <c r="AO1031" i="2"/>
  <c r="AP1031" i="2"/>
  <c r="AR1031" i="2"/>
  <c r="AT1031" i="2"/>
  <c r="AU1031" i="2"/>
  <c r="AW1031" i="2"/>
  <c r="AX1031" i="2"/>
  <c r="AY1031" i="2"/>
  <c r="AZ1031" i="2"/>
  <c r="BA1031" i="2"/>
  <c r="X1443" i="2"/>
  <c r="Y1443" i="2"/>
  <c r="Z1443" i="2"/>
  <c r="AA1443" i="2"/>
  <c r="AB1443" i="2"/>
  <c r="AC1443" i="2"/>
  <c r="AE1443" i="2"/>
  <c r="AF1443" i="2"/>
  <c r="AH1443" i="2"/>
  <c r="AJ1443" i="2"/>
  <c r="AK1443" i="2"/>
  <c r="AM1443" i="2"/>
  <c r="AO1443" i="2"/>
  <c r="AP1443" i="2"/>
  <c r="AR1443" i="2"/>
  <c r="AT1443" i="2"/>
  <c r="AU1443" i="2"/>
  <c r="AW1443" i="2"/>
  <c r="AX1443" i="2"/>
  <c r="AY1443" i="2"/>
  <c r="AZ1443" i="2"/>
  <c r="BA1443" i="2"/>
  <c r="X942" i="2"/>
  <c r="Y942" i="2"/>
  <c r="Z942" i="2"/>
  <c r="AA942" i="2"/>
  <c r="AB942" i="2"/>
  <c r="AC942" i="2"/>
  <c r="AE942" i="2"/>
  <c r="AF942" i="2"/>
  <c r="AH942" i="2"/>
  <c r="AJ942" i="2"/>
  <c r="AK942" i="2"/>
  <c r="AM942" i="2"/>
  <c r="AO942" i="2"/>
  <c r="AP942" i="2"/>
  <c r="AR942" i="2"/>
  <c r="AT942" i="2"/>
  <c r="AU942" i="2"/>
  <c r="AW942" i="2"/>
  <c r="AX942" i="2"/>
  <c r="AY942" i="2"/>
  <c r="AZ942" i="2"/>
  <c r="BA942" i="2"/>
  <c r="X135" i="2"/>
  <c r="Y135" i="2"/>
  <c r="Z135" i="2"/>
  <c r="AA135" i="2"/>
  <c r="AB135" i="2"/>
  <c r="AC135" i="2"/>
  <c r="AE135" i="2"/>
  <c r="AF135" i="2"/>
  <c r="AH135" i="2"/>
  <c r="AJ135" i="2"/>
  <c r="AK135" i="2"/>
  <c r="AM135" i="2"/>
  <c r="AO135" i="2"/>
  <c r="AP135" i="2"/>
  <c r="AR135" i="2"/>
  <c r="AT135" i="2"/>
  <c r="AU135" i="2"/>
  <c r="AW135" i="2"/>
  <c r="AX135" i="2"/>
  <c r="AY135" i="2"/>
  <c r="AZ135" i="2"/>
  <c r="BA135" i="2"/>
  <c r="X1043" i="2"/>
  <c r="Y1043" i="2"/>
  <c r="Z1043" i="2"/>
  <c r="AA1043" i="2"/>
  <c r="AB1043" i="2"/>
  <c r="AC1043" i="2"/>
  <c r="AE1043" i="2"/>
  <c r="AF1043" i="2"/>
  <c r="AH1043" i="2"/>
  <c r="AJ1043" i="2"/>
  <c r="AK1043" i="2"/>
  <c r="AM1043" i="2"/>
  <c r="AO1043" i="2"/>
  <c r="AP1043" i="2"/>
  <c r="AR1043" i="2"/>
  <c r="AT1043" i="2"/>
  <c r="AU1043" i="2"/>
  <c r="AW1043" i="2"/>
  <c r="AX1043" i="2"/>
  <c r="AY1043" i="2"/>
  <c r="AZ1043" i="2"/>
  <c r="BA1043" i="2"/>
  <c r="X1602" i="2"/>
  <c r="Y1602" i="2"/>
  <c r="Z1602" i="2"/>
  <c r="AA1602" i="2"/>
  <c r="AB1602" i="2"/>
  <c r="AC1602" i="2"/>
  <c r="AE1602" i="2"/>
  <c r="AF1602" i="2"/>
  <c r="AH1602" i="2"/>
  <c r="AJ1602" i="2"/>
  <c r="AK1602" i="2"/>
  <c r="AM1602" i="2"/>
  <c r="AO1602" i="2"/>
  <c r="AP1602" i="2"/>
  <c r="AR1602" i="2"/>
  <c r="AT1602" i="2"/>
  <c r="AU1602" i="2"/>
  <c r="AW1602" i="2"/>
  <c r="AX1602" i="2"/>
  <c r="AY1602" i="2"/>
  <c r="AZ1602" i="2"/>
  <c r="BA1602" i="2"/>
  <c r="X1325" i="2"/>
  <c r="Y1325" i="2"/>
  <c r="Z1325" i="2"/>
  <c r="AA1325" i="2"/>
  <c r="AB1325" i="2"/>
  <c r="AC1325" i="2"/>
  <c r="AE1325" i="2"/>
  <c r="AF1325" i="2"/>
  <c r="AH1325" i="2"/>
  <c r="AJ1325" i="2"/>
  <c r="AK1325" i="2"/>
  <c r="AM1325" i="2"/>
  <c r="AO1325" i="2"/>
  <c r="AP1325" i="2"/>
  <c r="AR1325" i="2"/>
  <c r="AT1325" i="2"/>
  <c r="AU1325" i="2"/>
  <c r="AW1325" i="2"/>
  <c r="AX1325" i="2"/>
  <c r="AY1325" i="2"/>
  <c r="AZ1325" i="2"/>
  <c r="BA1325" i="2"/>
  <c r="X1099" i="2"/>
  <c r="Y1099" i="2"/>
  <c r="Z1099" i="2"/>
  <c r="AA1099" i="2"/>
  <c r="AB1099" i="2"/>
  <c r="AC1099" i="2"/>
  <c r="AE1099" i="2"/>
  <c r="AF1099" i="2"/>
  <c r="AH1099" i="2"/>
  <c r="AJ1099" i="2"/>
  <c r="AK1099" i="2"/>
  <c r="AM1099" i="2"/>
  <c r="AO1099" i="2"/>
  <c r="AP1099" i="2"/>
  <c r="AR1099" i="2"/>
  <c r="AT1099" i="2"/>
  <c r="AU1099" i="2"/>
  <c r="AW1099" i="2"/>
  <c r="AX1099" i="2"/>
  <c r="AY1099" i="2"/>
  <c r="AZ1099" i="2"/>
  <c r="BA1099" i="2"/>
  <c r="X1588" i="2"/>
  <c r="Y1588" i="2"/>
  <c r="Z1588" i="2"/>
  <c r="AA1588" i="2"/>
  <c r="AB1588" i="2"/>
  <c r="AC1588" i="2"/>
  <c r="AE1588" i="2"/>
  <c r="AF1588" i="2"/>
  <c r="AH1588" i="2"/>
  <c r="AJ1588" i="2"/>
  <c r="AK1588" i="2"/>
  <c r="AM1588" i="2"/>
  <c r="AO1588" i="2"/>
  <c r="AP1588" i="2"/>
  <c r="AR1588" i="2"/>
  <c r="AT1588" i="2"/>
  <c r="AU1588" i="2"/>
  <c r="AW1588" i="2"/>
  <c r="AX1588" i="2"/>
  <c r="AY1588" i="2"/>
  <c r="AZ1588" i="2"/>
  <c r="BA1588" i="2"/>
  <c r="X876" i="2"/>
  <c r="Y876" i="2"/>
  <c r="Z876" i="2"/>
  <c r="AA876" i="2"/>
  <c r="AB876" i="2"/>
  <c r="AC876" i="2"/>
  <c r="AE876" i="2"/>
  <c r="AF876" i="2"/>
  <c r="AH876" i="2"/>
  <c r="AJ876" i="2"/>
  <c r="AK876" i="2"/>
  <c r="AM876" i="2"/>
  <c r="AO876" i="2"/>
  <c r="AP876" i="2"/>
  <c r="AR876" i="2"/>
  <c r="AT876" i="2"/>
  <c r="AU876" i="2"/>
  <c r="AW876" i="2"/>
  <c r="AX876" i="2"/>
  <c r="AY876" i="2"/>
  <c r="AZ876" i="2"/>
  <c r="BA876" i="2"/>
  <c r="X1641" i="2"/>
  <c r="Y1641" i="2"/>
  <c r="Z1641" i="2"/>
  <c r="AA1641" i="2"/>
  <c r="AB1641" i="2"/>
  <c r="AC1641" i="2"/>
  <c r="AE1641" i="2"/>
  <c r="AF1641" i="2"/>
  <c r="AH1641" i="2"/>
  <c r="AJ1641" i="2"/>
  <c r="AK1641" i="2"/>
  <c r="AM1641" i="2"/>
  <c r="AO1641" i="2"/>
  <c r="AP1641" i="2"/>
  <c r="AR1641" i="2"/>
  <c r="AT1641" i="2"/>
  <c r="AU1641" i="2"/>
  <c r="AW1641" i="2"/>
  <c r="AX1641" i="2"/>
  <c r="AY1641" i="2"/>
  <c r="AZ1641" i="2"/>
  <c r="BA1641" i="2"/>
  <c r="X1203" i="2"/>
  <c r="Y1203" i="2"/>
  <c r="Z1203" i="2"/>
  <c r="AA1203" i="2"/>
  <c r="AB1203" i="2"/>
  <c r="AC1203" i="2"/>
  <c r="AE1203" i="2"/>
  <c r="AF1203" i="2"/>
  <c r="AH1203" i="2"/>
  <c r="AJ1203" i="2"/>
  <c r="AK1203" i="2"/>
  <c r="AM1203" i="2"/>
  <c r="AO1203" i="2"/>
  <c r="AP1203" i="2"/>
  <c r="AR1203" i="2"/>
  <c r="AT1203" i="2"/>
  <c r="AU1203" i="2"/>
  <c r="AW1203" i="2"/>
  <c r="AX1203" i="2"/>
  <c r="AY1203" i="2"/>
  <c r="AZ1203" i="2"/>
  <c r="BA1203" i="2"/>
  <c r="X1263" i="2"/>
  <c r="Y1263" i="2"/>
  <c r="Z1263" i="2"/>
  <c r="AA1263" i="2"/>
  <c r="AB1263" i="2"/>
  <c r="AC1263" i="2"/>
  <c r="AE1263" i="2"/>
  <c r="AF1263" i="2"/>
  <c r="AH1263" i="2"/>
  <c r="AJ1263" i="2"/>
  <c r="AK1263" i="2"/>
  <c r="AM1263" i="2"/>
  <c r="AO1263" i="2"/>
  <c r="AP1263" i="2"/>
  <c r="AR1263" i="2"/>
  <c r="AT1263" i="2"/>
  <c r="AU1263" i="2"/>
  <c r="AW1263" i="2"/>
  <c r="AX1263" i="2"/>
  <c r="AY1263" i="2"/>
  <c r="AZ1263" i="2"/>
  <c r="BA1263" i="2"/>
  <c r="X428" i="2"/>
  <c r="Y428" i="2"/>
  <c r="Z428" i="2"/>
  <c r="AA428" i="2"/>
  <c r="AB428" i="2"/>
  <c r="AC428" i="2"/>
  <c r="AE428" i="2"/>
  <c r="AF428" i="2"/>
  <c r="AH428" i="2"/>
  <c r="AJ428" i="2"/>
  <c r="AK428" i="2"/>
  <c r="AM428" i="2"/>
  <c r="AO428" i="2"/>
  <c r="AP428" i="2"/>
  <c r="AR428" i="2"/>
  <c r="AT428" i="2"/>
  <c r="AU428" i="2"/>
  <c r="AW428" i="2"/>
  <c r="AX428" i="2"/>
  <c r="AY428" i="2"/>
  <c r="AZ428" i="2"/>
  <c r="BA428" i="2"/>
  <c r="X262" i="2"/>
  <c r="Y262" i="2"/>
  <c r="Z262" i="2"/>
  <c r="AA262" i="2"/>
  <c r="AB262" i="2"/>
  <c r="AC262" i="2"/>
  <c r="AE262" i="2"/>
  <c r="AF262" i="2"/>
  <c r="AH262" i="2"/>
  <c r="AJ262" i="2"/>
  <c r="AK262" i="2"/>
  <c r="AM262" i="2"/>
  <c r="AO262" i="2"/>
  <c r="AP262" i="2"/>
  <c r="AR262" i="2"/>
  <c r="AT262" i="2"/>
  <c r="AU262" i="2"/>
  <c r="AW262" i="2"/>
  <c r="AX262" i="2"/>
  <c r="AY262" i="2"/>
  <c r="AZ262" i="2"/>
  <c r="BA262" i="2"/>
  <c r="X313" i="2"/>
  <c r="Y313" i="2"/>
  <c r="Z313" i="2"/>
  <c r="AA313" i="2"/>
  <c r="AB313" i="2"/>
  <c r="AC313" i="2"/>
  <c r="AE313" i="2"/>
  <c r="AF313" i="2"/>
  <c r="AH313" i="2"/>
  <c r="AJ313" i="2"/>
  <c r="AK313" i="2"/>
  <c r="AM313" i="2"/>
  <c r="AO313" i="2"/>
  <c r="AP313" i="2"/>
  <c r="AR313" i="2"/>
  <c r="AT313" i="2"/>
  <c r="AU313" i="2"/>
  <c r="AW313" i="2"/>
  <c r="AX313" i="2"/>
  <c r="AY313" i="2"/>
  <c r="AZ313" i="2"/>
  <c r="BA313" i="2"/>
  <c r="X1353" i="2"/>
  <c r="Y1353" i="2"/>
  <c r="Z1353" i="2"/>
  <c r="AA1353" i="2"/>
  <c r="AB1353" i="2"/>
  <c r="AC1353" i="2"/>
  <c r="AE1353" i="2"/>
  <c r="AF1353" i="2"/>
  <c r="AH1353" i="2"/>
  <c r="AJ1353" i="2"/>
  <c r="AK1353" i="2"/>
  <c r="AM1353" i="2"/>
  <c r="AO1353" i="2"/>
  <c r="AP1353" i="2"/>
  <c r="AR1353" i="2"/>
  <c r="AT1353" i="2"/>
  <c r="AU1353" i="2"/>
  <c r="AW1353" i="2"/>
  <c r="AX1353" i="2"/>
  <c r="AY1353" i="2"/>
  <c r="AZ1353" i="2"/>
  <c r="BA1353" i="2"/>
  <c r="X1709" i="2"/>
  <c r="Y1709" i="2"/>
  <c r="Z1709" i="2"/>
  <c r="AA1709" i="2"/>
  <c r="AB1709" i="2"/>
  <c r="AC1709" i="2"/>
  <c r="AE1709" i="2"/>
  <c r="AF1709" i="2"/>
  <c r="AH1709" i="2"/>
  <c r="AJ1709" i="2"/>
  <c r="AK1709" i="2"/>
  <c r="AM1709" i="2"/>
  <c r="AO1709" i="2"/>
  <c r="AP1709" i="2"/>
  <c r="AR1709" i="2"/>
  <c r="AT1709" i="2"/>
  <c r="AU1709" i="2"/>
  <c r="AW1709" i="2"/>
  <c r="AX1709" i="2"/>
  <c r="AY1709" i="2"/>
  <c r="AZ1709" i="2"/>
  <c r="BA1709" i="2"/>
  <c r="X320" i="2"/>
  <c r="Y320" i="2"/>
  <c r="Z320" i="2"/>
  <c r="AA320" i="2"/>
  <c r="AB320" i="2"/>
  <c r="AC320" i="2"/>
  <c r="AE320" i="2"/>
  <c r="AF320" i="2"/>
  <c r="AH320" i="2"/>
  <c r="AJ320" i="2"/>
  <c r="AK320" i="2"/>
  <c r="AM320" i="2"/>
  <c r="AO320" i="2"/>
  <c r="AP320" i="2"/>
  <c r="AR320" i="2"/>
  <c r="AT320" i="2"/>
  <c r="AU320" i="2"/>
  <c r="AW320" i="2"/>
  <c r="AX320" i="2"/>
  <c r="AY320" i="2"/>
  <c r="AZ320" i="2"/>
  <c r="BA320" i="2"/>
  <c r="X703" i="2"/>
  <c r="Y703" i="2"/>
  <c r="Z703" i="2"/>
  <c r="AA703" i="2"/>
  <c r="AB703" i="2"/>
  <c r="AC703" i="2"/>
  <c r="AE703" i="2"/>
  <c r="AF703" i="2"/>
  <c r="AH703" i="2"/>
  <c r="AJ703" i="2"/>
  <c r="AK703" i="2"/>
  <c r="AM703" i="2"/>
  <c r="AO703" i="2"/>
  <c r="AP703" i="2"/>
  <c r="AR703" i="2"/>
  <c r="AT703" i="2"/>
  <c r="AU703" i="2"/>
  <c r="AW703" i="2"/>
  <c r="AX703" i="2"/>
  <c r="AY703" i="2"/>
  <c r="AZ703" i="2"/>
  <c r="BA703" i="2"/>
  <c r="X656" i="2"/>
  <c r="Y656" i="2"/>
  <c r="Z656" i="2"/>
  <c r="AA656" i="2"/>
  <c r="AB656" i="2"/>
  <c r="AC656" i="2"/>
  <c r="AE656" i="2"/>
  <c r="AF656" i="2"/>
  <c r="AH656" i="2"/>
  <c r="AJ656" i="2"/>
  <c r="AK656" i="2"/>
  <c r="AM656" i="2"/>
  <c r="AO656" i="2"/>
  <c r="AP656" i="2"/>
  <c r="AR656" i="2"/>
  <c r="AT656" i="2"/>
  <c r="AU656" i="2"/>
  <c r="AW656" i="2"/>
  <c r="AX656" i="2"/>
  <c r="AY656" i="2"/>
  <c r="AZ656" i="2"/>
  <c r="BA656" i="2"/>
  <c r="X231" i="2"/>
  <c r="Y231" i="2"/>
  <c r="Z231" i="2"/>
  <c r="AA231" i="2"/>
  <c r="AB231" i="2"/>
  <c r="AC231" i="2"/>
  <c r="AE231" i="2"/>
  <c r="AF231" i="2"/>
  <c r="AH231" i="2"/>
  <c r="AJ231" i="2"/>
  <c r="AK231" i="2"/>
  <c r="AM231" i="2"/>
  <c r="AO231" i="2"/>
  <c r="AP231" i="2"/>
  <c r="AR231" i="2"/>
  <c r="AT231" i="2"/>
  <c r="AU231" i="2"/>
  <c r="AW231" i="2"/>
  <c r="AX231" i="2"/>
  <c r="AY231" i="2"/>
  <c r="AZ231" i="2"/>
  <c r="BA231" i="2"/>
  <c r="X508" i="2"/>
  <c r="Y508" i="2"/>
  <c r="Z508" i="2"/>
  <c r="AA508" i="2"/>
  <c r="AB508" i="2"/>
  <c r="AC508" i="2"/>
  <c r="AE508" i="2"/>
  <c r="AF508" i="2"/>
  <c r="AH508" i="2"/>
  <c r="AJ508" i="2"/>
  <c r="AK508" i="2"/>
  <c r="AM508" i="2"/>
  <c r="AO508" i="2"/>
  <c r="AP508" i="2"/>
  <c r="AR508" i="2"/>
  <c r="AT508" i="2"/>
  <c r="AU508" i="2"/>
  <c r="AW508" i="2"/>
  <c r="AX508" i="2"/>
  <c r="AY508" i="2"/>
  <c r="AZ508" i="2"/>
  <c r="BA508" i="2"/>
  <c r="X1496" i="2"/>
  <c r="Y1496" i="2"/>
  <c r="Z1496" i="2"/>
  <c r="AA1496" i="2"/>
  <c r="AB1496" i="2"/>
  <c r="AC1496" i="2"/>
  <c r="AE1496" i="2"/>
  <c r="AF1496" i="2"/>
  <c r="AH1496" i="2"/>
  <c r="AJ1496" i="2"/>
  <c r="AK1496" i="2"/>
  <c r="AM1496" i="2"/>
  <c r="AO1496" i="2"/>
  <c r="AP1496" i="2"/>
  <c r="AR1496" i="2"/>
  <c r="AT1496" i="2"/>
  <c r="AU1496" i="2"/>
  <c r="AW1496" i="2"/>
  <c r="AX1496" i="2"/>
  <c r="AY1496" i="2"/>
  <c r="AZ1496" i="2"/>
  <c r="BA1496" i="2"/>
  <c r="X1214" i="2"/>
  <c r="Y1214" i="2"/>
  <c r="Z1214" i="2"/>
  <c r="AA1214" i="2"/>
  <c r="AB1214" i="2"/>
  <c r="AC1214" i="2"/>
  <c r="AE1214" i="2"/>
  <c r="AF1214" i="2"/>
  <c r="AH1214" i="2"/>
  <c r="AJ1214" i="2"/>
  <c r="AK1214" i="2"/>
  <c r="AM1214" i="2"/>
  <c r="AO1214" i="2"/>
  <c r="AP1214" i="2"/>
  <c r="AR1214" i="2"/>
  <c r="AT1214" i="2"/>
  <c r="AU1214" i="2"/>
  <c r="AW1214" i="2"/>
  <c r="AX1214" i="2"/>
  <c r="AY1214" i="2"/>
  <c r="AZ1214" i="2"/>
  <c r="BA1214" i="2"/>
  <c r="X1253" i="2"/>
  <c r="Y1253" i="2"/>
  <c r="Z1253" i="2"/>
  <c r="AA1253" i="2"/>
  <c r="AB1253" i="2"/>
  <c r="AC1253" i="2"/>
  <c r="AE1253" i="2"/>
  <c r="AF1253" i="2"/>
  <c r="AH1253" i="2"/>
  <c r="AJ1253" i="2"/>
  <c r="AK1253" i="2"/>
  <c r="AM1253" i="2"/>
  <c r="AO1253" i="2"/>
  <c r="AP1253" i="2"/>
  <c r="AR1253" i="2"/>
  <c r="AT1253" i="2"/>
  <c r="AU1253" i="2"/>
  <c r="AW1253" i="2"/>
  <c r="AX1253" i="2"/>
  <c r="AY1253" i="2"/>
  <c r="AZ1253" i="2"/>
  <c r="BA1253" i="2"/>
  <c r="X936" i="2"/>
  <c r="Y936" i="2"/>
  <c r="Z936" i="2"/>
  <c r="AA936" i="2"/>
  <c r="AB936" i="2"/>
  <c r="AC936" i="2"/>
  <c r="AE936" i="2"/>
  <c r="AF936" i="2"/>
  <c r="AH936" i="2"/>
  <c r="AJ936" i="2"/>
  <c r="AK936" i="2"/>
  <c r="AM936" i="2"/>
  <c r="AO936" i="2"/>
  <c r="AP936" i="2"/>
  <c r="AR936" i="2"/>
  <c r="AT936" i="2"/>
  <c r="AU936" i="2"/>
  <c r="AW936" i="2"/>
  <c r="AX936" i="2"/>
  <c r="AY936" i="2"/>
  <c r="AZ936" i="2"/>
  <c r="BA936" i="2"/>
  <c r="X2019" i="2"/>
  <c r="Y2019" i="2"/>
  <c r="Z2019" i="2"/>
  <c r="AA2019" i="2"/>
  <c r="AB2019" i="2"/>
  <c r="AC2019" i="2"/>
  <c r="AE2019" i="2"/>
  <c r="AF2019" i="2"/>
  <c r="AH2019" i="2"/>
  <c r="AJ2019" i="2"/>
  <c r="AK2019" i="2"/>
  <c r="AM2019" i="2"/>
  <c r="AO2019" i="2"/>
  <c r="AP2019" i="2"/>
  <c r="AR2019" i="2"/>
  <c r="AT2019" i="2"/>
  <c r="AU2019" i="2"/>
  <c r="AW2019" i="2"/>
  <c r="AX2019" i="2"/>
  <c r="AY2019" i="2"/>
  <c r="AZ2019" i="2"/>
  <c r="BA2019" i="2"/>
  <c r="X361" i="2"/>
  <c r="Y361" i="2"/>
  <c r="Z361" i="2"/>
  <c r="AA361" i="2"/>
  <c r="AB361" i="2"/>
  <c r="AC361" i="2"/>
  <c r="AE361" i="2"/>
  <c r="AF361" i="2"/>
  <c r="AH361" i="2"/>
  <c r="AJ361" i="2"/>
  <c r="AK361" i="2"/>
  <c r="AM361" i="2"/>
  <c r="AO361" i="2"/>
  <c r="AP361" i="2"/>
  <c r="AR361" i="2"/>
  <c r="AT361" i="2"/>
  <c r="AU361" i="2"/>
  <c r="AW361" i="2"/>
  <c r="AX361" i="2"/>
  <c r="AY361" i="2"/>
  <c r="AZ361" i="2"/>
  <c r="BA361" i="2"/>
  <c r="X1336" i="2"/>
  <c r="Y1336" i="2"/>
  <c r="Z1336" i="2"/>
  <c r="AA1336" i="2"/>
  <c r="AB1336" i="2"/>
  <c r="AC1336" i="2"/>
  <c r="AE1336" i="2"/>
  <c r="AF1336" i="2"/>
  <c r="AH1336" i="2"/>
  <c r="AJ1336" i="2"/>
  <c r="AK1336" i="2"/>
  <c r="AM1336" i="2"/>
  <c r="AO1336" i="2"/>
  <c r="AP1336" i="2"/>
  <c r="AR1336" i="2"/>
  <c r="AT1336" i="2"/>
  <c r="AU1336" i="2"/>
  <c r="AW1336" i="2"/>
  <c r="AX1336" i="2"/>
  <c r="AY1336" i="2"/>
  <c r="AZ1336" i="2"/>
  <c r="BA1336" i="2"/>
  <c r="X1146" i="2"/>
  <c r="Y1146" i="2"/>
  <c r="Z1146" i="2"/>
  <c r="AA1146" i="2"/>
  <c r="AB1146" i="2"/>
  <c r="AC1146" i="2"/>
  <c r="AE1146" i="2"/>
  <c r="AF1146" i="2"/>
  <c r="AH1146" i="2"/>
  <c r="AJ1146" i="2"/>
  <c r="AK1146" i="2"/>
  <c r="AM1146" i="2"/>
  <c r="AO1146" i="2"/>
  <c r="AP1146" i="2"/>
  <c r="AR1146" i="2"/>
  <c r="AT1146" i="2"/>
  <c r="AU1146" i="2"/>
  <c r="AW1146" i="2"/>
  <c r="AX1146" i="2"/>
  <c r="AY1146" i="2"/>
  <c r="AZ1146" i="2"/>
  <c r="BA1146" i="2"/>
  <c r="X1596" i="2"/>
  <c r="Y1596" i="2"/>
  <c r="Z1596" i="2"/>
  <c r="AA1596" i="2"/>
  <c r="AB1596" i="2"/>
  <c r="AC1596" i="2"/>
  <c r="AE1596" i="2"/>
  <c r="AF1596" i="2"/>
  <c r="AH1596" i="2"/>
  <c r="AJ1596" i="2"/>
  <c r="AK1596" i="2"/>
  <c r="AM1596" i="2"/>
  <c r="AO1596" i="2"/>
  <c r="AP1596" i="2"/>
  <c r="AR1596" i="2"/>
  <c r="AT1596" i="2"/>
  <c r="AU1596" i="2"/>
  <c r="AW1596" i="2"/>
  <c r="AX1596" i="2"/>
  <c r="AY1596" i="2"/>
  <c r="AZ1596" i="2"/>
  <c r="BA1596" i="2"/>
  <c r="X1279" i="2"/>
  <c r="Y1279" i="2"/>
  <c r="Z1279" i="2"/>
  <c r="AA1279" i="2"/>
  <c r="AB1279" i="2"/>
  <c r="AC1279" i="2"/>
  <c r="AE1279" i="2"/>
  <c r="AF1279" i="2"/>
  <c r="AH1279" i="2"/>
  <c r="AJ1279" i="2"/>
  <c r="AK1279" i="2"/>
  <c r="AM1279" i="2"/>
  <c r="AO1279" i="2"/>
  <c r="AP1279" i="2"/>
  <c r="AR1279" i="2"/>
  <c r="AT1279" i="2"/>
  <c r="AU1279" i="2"/>
  <c r="AW1279" i="2"/>
  <c r="AX1279" i="2"/>
  <c r="AY1279" i="2"/>
  <c r="AZ1279" i="2"/>
  <c r="BA1279" i="2"/>
  <c r="X2140" i="2"/>
  <c r="Y2140" i="2"/>
  <c r="Z2140" i="2"/>
  <c r="AA2140" i="2"/>
  <c r="AB2140" i="2"/>
  <c r="AC2140" i="2"/>
  <c r="AE2140" i="2"/>
  <c r="AF2140" i="2"/>
  <c r="AH2140" i="2"/>
  <c r="AJ2140" i="2"/>
  <c r="AK2140" i="2"/>
  <c r="AM2140" i="2"/>
  <c r="AO2140" i="2"/>
  <c r="AP2140" i="2"/>
  <c r="AR2140" i="2"/>
  <c r="AT2140" i="2"/>
  <c r="AU2140" i="2"/>
  <c r="AW2140" i="2"/>
  <c r="AX2140" i="2"/>
  <c r="AY2140" i="2"/>
  <c r="AZ2140" i="2"/>
  <c r="BA2140" i="2"/>
  <c r="X1569" i="2"/>
  <c r="Y1569" i="2"/>
  <c r="Z1569" i="2"/>
  <c r="AA1569" i="2"/>
  <c r="AB1569" i="2"/>
  <c r="AC1569" i="2"/>
  <c r="AE1569" i="2"/>
  <c r="AF1569" i="2"/>
  <c r="AH1569" i="2"/>
  <c r="AJ1569" i="2"/>
  <c r="AK1569" i="2"/>
  <c r="AM1569" i="2"/>
  <c r="AO1569" i="2"/>
  <c r="AP1569" i="2"/>
  <c r="AR1569" i="2"/>
  <c r="AT1569" i="2"/>
  <c r="AU1569" i="2"/>
  <c r="AW1569" i="2"/>
  <c r="AX1569" i="2"/>
  <c r="AY1569" i="2"/>
  <c r="AZ1569" i="2"/>
  <c r="BA1569" i="2"/>
  <c r="X1480" i="2"/>
  <c r="Y1480" i="2"/>
  <c r="Z1480" i="2"/>
  <c r="AA1480" i="2"/>
  <c r="AB1480" i="2"/>
  <c r="AC1480" i="2"/>
  <c r="AE1480" i="2"/>
  <c r="AF1480" i="2"/>
  <c r="AH1480" i="2"/>
  <c r="AJ1480" i="2"/>
  <c r="AK1480" i="2"/>
  <c r="AM1480" i="2"/>
  <c r="AO1480" i="2"/>
  <c r="AP1480" i="2"/>
  <c r="AR1480" i="2"/>
  <c r="AT1480" i="2"/>
  <c r="AU1480" i="2"/>
  <c r="AW1480" i="2"/>
  <c r="AX1480" i="2"/>
  <c r="AY1480" i="2"/>
  <c r="AZ1480" i="2"/>
  <c r="BA1480" i="2"/>
  <c r="X1274" i="2"/>
  <c r="Y1274" i="2"/>
  <c r="Z1274" i="2"/>
  <c r="AA1274" i="2"/>
  <c r="AB1274" i="2"/>
  <c r="AC1274" i="2"/>
  <c r="AE1274" i="2"/>
  <c r="AF1274" i="2"/>
  <c r="AH1274" i="2"/>
  <c r="AJ1274" i="2"/>
  <c r="AK1274" i="2"/>
  <c r="AM1274" i="2"/>
  <c r="AO1274" i="2"/>
  <c r="AP1274" i="2"/>
  <c r="AR1274" i="2"/>
  <c r="AT1274" i="2"/>
  <c r="AU1274" i="2"/>
  <c r="AW1274" i="2"/>
  <c r="AX1274" i="2"/>
  <c r="AY1274" i="2"/>
  <c r="AZ1274" i="2"/>
  <c r="BA1274" i="2"/>
  <c r="X305" i="2"/>
  <c r="Y305" i="2"/>
  <c r="Z305" i="2"/>
  <c r="AA305" i="2"/>
  <c r="AB305" i="2"/>
  <c r="AC305" i="2"/>
  <c r="AE305" i="2"/>
  <c r="AF305" i="2"/>
  <c r="AH305" i="2"/>
  <c r="AJ305" i="2"/>
  <c r="AK305" i="2"/>
  <c r="AM305" i="2"/>
  <c r="AO305" i="2"/>
  <c r="AP305" i="2"/>
  <c r="AR305" i="2"/>
  <c r="AT305" i="2"/>
  <c r="AU305" i="2"/>
  <c r="AW305" i="2"/>
  <c r="AX305" i="2"/>
  <c r="AY305" i="2"/>
  <c r="AZ305" i="2"/>
  <c r="BA305" i="2"/>
  <c r="X321" i="2"/>
  <c r="Y321" i="2"/>
  <c r="Z321" i="2"/>
  <c r="AA321" i="2"/>
  <c r="AB321" i="2"/>
  <c r="AC321" i="2"/>
  <c r="AE321" i="2"/>
  <c r="AF321" i="2"/>
  <c r="AH321" i="2"/>
  <c r="AJ321" i="2"/>
  <c r="AK321" i="2"/>
  <c r="AM321" i="2"/>
  <c r="AO321" i="2"/>
  <c r="AP321" i="2"/>
  <c r="AR321" i="2"/>
  <c r="AT321" i="2"/>
  <c r="AU321" i="2"/>
  <c r="AW321" i="2"/>
  <c r="AX321" i="2"/>
  <c r="AY321" i="2"/>
  <c r="AZ321" i="2"/>
  <c r="BA321" i="2"/>
  <c r="X396" i="2"/>
  <c r="Y396" i="2"/>
  <c r="Z396" i="2"/>
  <c r="AA396" i="2"/>
  <c r="AB396" i="2"/>
  <c r="AC396" i="2"/>
  <c r="AE396" i="2"/>
  <c r="AF396" i="2"/>
  <c r="AH396" i="2"/>
  <c r="AJ396" i="2"/>
  <c r="AK396" i="2"/>
  <c r="AM396" i="2"/>
  <c r="AO396" i="2"/>
  <c r="AP396" i="2"/>
  <c r="AR396" i="2"/>
  <c r="AT396" i="2"/>
  <c r="AU396" i="2"/>
  <c r="AW396" i="2"/>
  <c r="AX396" i="2"/>
  <c r="AY396" i="2"/>
  <c r="AZ396" i="2"/>
  <c r="BA396" i="2"/>
  <c r="X944" i="2"/>
  <c r="Y944" i="2"/>
  <c r="Z944" i="2"/>
  <c r="AA944" i="2"/>
  <c r="AB944" i="2"/>
  <c r="AC944" i="2"/>
  <c r="AE944" i="2"/>
  <c r="AF944" i="2"/>
  <c r="AH944" i="2"/>
  <c r="AJ944" i="2"/>
  <c r="AK944" i="2"/>
  <c r="AM944" i="2"/>
  <c r="AO944" i="2"/>
  <c r="AP944" i="2"/>
  <c r="AR944" i="2"/>
  <c r="AT944" i="2"/>
  <c r="AU944" i="2"/>
  <c r="AW944" i="2"/>
  <c r="AX944" i="2"/>
  <c r="AY944" i="2"/>
  <c r="AZ944" i="2"/>
  <c r="BA944" i="2"/>
  <c r="X498" i="2"/>
  <c r="Y498" i="2"/>
  <c r="Z498" i="2"/>
  <c r="AA498" i="2"/>
  <c r="AB498" i="2"/>
  <c r="AC498" i="2"/>
  <c r="AE498" i="2"/>
  <c r="AF498" i="2"/>
  <c r="AH498" i="2"/>
  <c r="AJ498" i="2"/>
  <c r="AK498" i="2"/>
  <c r="AM498" i="2"/>
  <c r="AO498" i="2"/>
  <c r="AP498" i="2"/>
  <c r="AR498" i="2"/>
  <c r="AT498" i="2"/>
  <c r="AU498" i="2"/>
  <c r="AW498" i="2"/>
  <c r="AX498" i="2"/>
  <c r="AY498" i="2"/>
  <c r="AZ498" i="2"/>
  <c r="BA498" i="2"/>
  <c r="X830" i="2"/>
  <c r="Y830" i="2"/>
  <c r="Z830" i="2"/>
  <c r="AA830" i="2"/>
  <c r="AB830" i="2"/>
  <c r="AC830" i="2"/>
  <c r="AE830" i="2"/>
  <c r="AF830" i="2"/>
  <c r="AH830" i="2"/>
  <c r="AJ830" i="2"/>
  <c r="AK830" i="2"/>
  <c r="AM830" i="2"/>
  <c r="AO830" i="2"/>
  <c r="AP830" i="2"/>
  <c r="AR830" i="2"/>
  <c r="AT830" i="2"/>
  <c r="AU830" i="2"/>
  <c r="AW830" i="2"/>
  <c r="AX830" i="2"/>
  <c r="AY830" i="2"/>
  <c r="AZ830" i="2"/>
  <c r="BA830" i="2"/>
  <c r="X528" i="2"/>
  <c r="Y528" i="2"/>
  <c r="Z528" i="2"/>
  <c r="AA528" i="2"/>
  <c r="AB528" i="2"/>
  <c r="AC528" i="2"/>
  <c r="AE528" i="2"/>
  <c r="AF528" i="2"/>
  <c r="AH528" i="2"/>
  <c r="AJ528" i="2"/>
  <c r="AK528" i="2"/>
  <c r="AM528" i="2"/>
  <c r="AO528" i="2"/>
  <c r="AP528" i="2"/>
  <c r="AR528" i="2"/>
  <c r="AT528" i="2"/>
  <c r="AU528" i="2"/>
  <c r="AW528" i="2"/>
  <c r="AX528" i="2"/>
  <c r="AY528" i="2"/>
  <c r="AZ528" i="2"/>
  <c r="BA528" i="2"/>
  <c r="X2259" i="2"/>
  <c r="Y2259" i="2"/>
  <c r="Z2259" i="2"/>
  <c r="AA2259" i="2"/>
  <c r="AB2259" i="2"/>
  <c r="AC2259" i="2"/>
  <c r="AE2259" i="2"/>
  <c r="AF2259" i="2"/>
  <c r="AH2259" i="2"/>
  <c r="AJ2259" i="2"/>
  <c r="AK2259" i="2"/>
  <c r="AM2259" i="2"/>
  <c r="AO2259" i="2"/>
  <c r="AP2259" i="2"/>
  <c r="AR2259" i="2"/>
  <c r="AT2259" i="2"/>
  <c r="AU2259" i="2"/>
  <c r="AW2259" i="2"/>
  <c r="AX2259" i="2"/>
  <c r="AY2259" i="2"/>
  <c r="AZ2259" i="2"/>
  <c r="BA2259" i="2"/>
  <c r="X1345" i="2"/>
  <c r="Y1345" i="2"/>
  <c r="Z1345" i="2"/>
  <c r="AA1345" i="2"/>
  <c r="AB1345" i="2"/>
  <c r="AC1345" i="2"/>
  <c r="AE1345" i="2"/>
  <c r="AF1345" i="2"/>
  <c r="AH1345" i="2"/>
  <c r="AJ1345" i="2"/>
  <c r="AK1345" i="2"/>
  <c r="AM1345" i="2"/>
  <c r="AO1345" i="2"/>
  <c r="AP1345" i="2"/>
  <c r="AR1345" i="2"/>
  <c r="AT1345" i="2"/>
  <c r="AU1345" i="2"/>
  <c r="AW1345" i="2"/>
  <c r="AX1345" i="2"/>
  <c r="AY1345" i="2"/>
  <c r="AZ1345" i="2"/>
  <c r="BA1345" i="2"/>
  <c r="X1133" i="2"/>
  <c r="Y1133" i="2"/>
  <c r="Z1133" i="2"/>
  <c r="AA1133" i="2"/>
  <c r="AB1133" i="2"/>
  <c r="AC1133" i="2"/>
  <c r="AE1133" i="2"/>
  <c r="AF1133" i="2"/>
  <c r="AH1133" i="2"/>
  <c r="AJ1133" i="2"/>
  <c r="AK1133" i="2"/>
  <c r="AM1133" i="2"/>
  <c r="AO1133" i="2"/>
  <c r="AP1133" i="2"/>
  <c r="AR1133" i="2"/>
  <c r="AT1133" i="2"/>
  <c r="AU1133" i="2"/>
  <c r="AW1133" i="2"/>
  <c r="AX1133" i="2"/>
  <c r="AY1133" i="2"/>
  <c r="AZ1133" i="2"/>
  <c r="BA1133" i="2"/>
  <c r="X886" i="2"/>
  <c r="Y886" i="2"/>
  <c r="Z886" i="2"/>
  <c r="AA886" i="2"/>
  <c r="AB886" i="2"/>
  <c r="AC886" i="2"/>
  <c r="AE886" i="2"/>
  <c r="AF886" i="2"/>
  <c r="AH886" i="2"/>
  <c r="AJ886" i="2"/>
  <c r="AK886" i="2"/>
  <c r="AM886" i="2"/>
  <c r="AO886" i="2"/>
  <c r="AP886" i="2"/>
  <c r="AR886" i="2"/>
  <c r="AT886" i="2"/>
  <c r="AU886" i="2"/>
  <c r="AW886" i="2"/>
  <c r="AX886" i="2"/>
  <c r="AY886" i="2"/>
  <c r="AZ886" i="2"/>
  <c r="BA886" i="2"/>
  <c r="X885" i="2"/>
  <c r="Y885" i="2"/>
  <c r="Z885" i="2"/>
  <c r="AA885" i="2"/>
  <c r="AB885" i="2"/>
  <c r="AC885" i="2"/>
  <c r="AE885" i="2"/>
  <c r="AF885" i="2"/>
  <c r="AH885" i="2"/>
  <c r="AJ885" i="2"/>
  <c r="AK885" i="2"/>
  <c r="AM885" i="2"/>
  <c r="AO885" i="2"/>
  <c r="AP885" i="2"/>
  <c r="AR885" i="2"/>
  <c r="AT885" i="2"/>
  <c r="AU885" i="2"/>
  <c r="AW885" i="2"/>
  <c r="AX885" i="2"/>
  <c r="AY885" i="2"/>
  <c r="AZ885" i="2"/>
  <c r="BA885" i="2"/>
  <c r="X704" i="2"/>
  <c r="Y704" i="2"/>
  <c r="Z704" i="2"/>
  <c r="AA704" i="2"/>
  <c r="AB704" i="2"/>
  <c r="AC704" i="2"/>
  <c r="AE704" i="2"/>
  <c r="AF704" i="2"/>
  <c r="AH704" i="2"/>
  <c r="AJ704" i="2"/>
  <c r="AK704" i="2"/>
  <c r="AM704" i="2"/>
  <c r="AO704" i="2"/>
  <c r="AP704" i="2"/>
  <c r="AR704" i="2"/>
  <c r="AT704" i="2"/>
  <c r="AU704" i="2"/>
  <c r="AW704" i="2"/>
  <c r="AX704" i="2"/>
  <c r="AY704" i="2"/>
  <c r="AZ704" i="2"/>
  <c r="BA704" i="2"/>
  <c r="X712" i="2"/>
  <c r="Y712" i="2"/>
  <c r="Z712" i="2"/>
  <c r="AA712" i="2"/>
  <c r="AB712" i="2"/>
  <c r="AC712" i="2"/>
  <c r="AE712" i="2"/>
  <c r="AF712" i="2"/>
  <c r="AH712" i="2"/>
  <c r="AJ712" i="2"/>
  <c r="AK712" i="2"/>
  <c r="AM712" i="2"/>
  <c r="AO712" i="2"/>
  <c r="AP712" i="2"/>
  <c r="AR712" i="2"/>
  <c r="AT712" i="2"/>
  <c r="AU712" i="2"/>
  <c r="AW712" i="2"/>
  <c r="AX712" i="2"/>
  <c r="AY712" i="2"/>
  <c r="AZ712" i="2"/>
  <c r="BA712" i="2"/>
  <c r="X496" i="2"/>
  <c r="Y496" i="2"/>
  <c r="Z496" i="2"/>
  <c r="AA496" i="2"/>
  <c r="AB496" i="2"/>
  <c r="AC496" i="2"/>
  <c r="AE496" i="2"/>
  <c r="AF496" i="2"/>
  <c r="AH496" i="2"/>
  <c r="AJ496" i="2"/>
  <c r="AK496" i="2"/>
  <c r="AM496" i="2"/>
  <c r="AO496" i="2"/>
  <c r="AP496" i="2"/>
  <c r="AR496" i="2"/>
  <c r="AT496" i="2"/>
  <c r="AU496" i="2"/>
  <c r="AW496" i="2"/>
  <c r="AX496" i="2"/>
  <c r="AY496" i="2"/>
  <c r="AZ496" i="2"/>
  <c r="BA496" i="2"/>
  <c r="X925" i="2"/>
  <c r="Y925" i="2"/>
  <c r="Z925" i="2"/>
  <c r="AA925" i="2"/>
  <c r="AB925" i="2"/>
  <c r="AC925" i="2"/>
  <c r="AE925" i="2"/>
  <c r="AF925" i="2"/>
  <c r="AH925" i="2"/>
  <c r="AJ925" i="2"/>
  <c r="AK925" i="2"/>
  <c r="AM925" i="2"/>
  <c r="AO925" i="2"/>
  <c r="AP925" i="2"/>
  <c r="AR925" i="2"/>
  <c r="AT925" i="2"/>
  <c r="AU925" i="2"/>
  <c r="AW925" i="2"/>
  <c r="AX925" i="2"/>
  <c r="AY925" i="2"/>
  <c r="AZ925" i="2"/>
  <c r="BA925" i="2"/>
  <c r="X351" i="2"/>
  <c r="Y351" i="2"/>
  <c r="Z351" i="2"/>
  <c r="AA351" i="2"/>
  <c r="AB351" i="2"/>
  <c r="AC351" i="2"/>
  <c r="AE351" i="2"/>
  <c r="AF351" i="2"/>
  <c r="AH351" i="2"/>
  <c r="AJ351" i="2"/>
  <c r="AK351" i="2"/>
  <c r="AM351" i="2"/>
  <c r="AO351" i="2"/>
  <c r="AP351" i="2"/>
  <c r="AR351" i="2"/>
  <c r="AT351" i="2"/>
  <c r="AU351" i="2"/>
  <c r="AW351" i="2"/>
  <c r="AX351" i="2"/>
  <c r="AY351" i="2"/>
  <c r="AZ351" i="2"/>
  <c r="BA351" i="2"/>
  <c r="X994" i="2"/>
  <c r="Y994" i="2"/>
  <c r="Z994" i="2"/>
  <c r="AA994" i="2"/>
  <c r="AB994" i="2"/>
  <c r="AC994" i="2"/>
  <c r="AE994" i="2"/>
  <c r="AF994" i="2"/>
  <c r="AH994" i="2"/>
  <c r="AJ994" i="2"/>
  <c r="AK994" i="2"/>
  <c r="AM994" i="2"/>
  <c r="AO994" i="2"/>
  <c r="AP994" i="2"/>
  <c r="AR994" i="2"/>
  <c r="AT994" i="2"/>
  <c r="AU994" i="2"/>
  <c r="AW994" i="2"/>
  <c r="AX994" i="2"/>
  <c r="AY994" i="2"/>
  <c r="AZ994" i="2"/>
  <c r="BA994" i="2"/>
  <c r="X1510" i="2"/>
  <c r="Y1510" i="2"/>
  <c r="Z1510" i="2"/>
  <c r="AA1510" i="2"/>
  <c r="AB1510" i="2"/>
  <c r="AC1510" i="2"/>
  <c r="AE1510" i="2"/>
  <c r="AF1510" i="2"/>
  <c r="AH1510" i="2"/>
  <c r="AJ1510" i="2"/>
  <c r="AK1510" i="2"/>
  <c r="AM1510" i="2"/>
  <c r="AO1510" i="2"/>
  <c r="AP1510" i="2"/>
  <c r="AR1510" i="2"/>
  <c r="AT1510" i="2"/>
  <c r="AU1510" i="2"/>
  <c r="AW1510" i="2"/>
  <c r="AX1510" i="2"/>
  <c r="AY1510" i="2"/>
  <c r="AZ1510" i="2"/>
  <c r="BA1510" i="2"/>
  <c r="X2172" i="2"/>
  <c r="Y2172" i="2"/>
  <c r="Z2172" i="2"/>
  <c r="AA2172" i="2"/>
  <c r="AB2172" i="2"/>
  <c r="AC2172" i="2"/>
  <c r="AE2172" i="2"/>
  <c r="AF2172" i="2"/>
  <c r="AH2172" i="2"/>
  <c r="AJ2172" i="2"/>
  <c r="AK2172" i="2"/>
  <c r="AM2172" i="2"/>
  <c r="AO2172" i="2"/>
  <c r="AP2172" i="2"/>
  <c r="AR2172" i="2"/>
  <c r="AT2172" i="2"/>
  <c r="AU2172" i="2"/>
  <c r="AW2172" i="2"/>
  <c r="AX2172" i="2"/>
  <c r="AY2172" i="2"/>
  <c r="AZ2172" i="2"/>
  <c r="BA2172" i="2"/>
  <c r="X1088" i="2"/>
  <c r="Y1088" i="2"/>
  <c r="Z1088" i="2"/>
  <c r="AA1088" i="2"/>
  <c r="AB1088" i="2"/>
  <c r="AC1088" i="2"/>
  <c r="AE1088" i="2"/>
  <c r="AF1088" i="2"/>
  <c r="AH1088" i="2"/>
  <c r="AJ1088" i="2"/>
  <c r="AK1088" i="2"/>
  <c r="AM1088" i="2"/>
  <c r="AO1088" i="2"/>
  <c r="AP1088" i="2"/>
  <c r="AR1088" i="2"/>
  <c r="AT1088" i="2"/>
  <c r="AU1088" i="2"/>
  <c r="AW1088" i="2"/>
  <c r="AX1088" i="2"/>
  <c r="AY1088" i="2"/>
  <c r="AZ1088" i="2"/>
  <c r="BA1088" i="2"/>
  <c r="X805" i="2"/>
  <c r="Y805" i="2"/>
  <c r="Z805" i="2"/>
  <c r="AA805" i="2"/>
  <c r="AB805" i="2"/>
  <c r="AC805" i="2"/>
  <c r="AE805" i="2"/>
  <c r="AF805" i="2"/>
  <c r="AH805" i="2"/>
  <c r="AJ805" i="2"/>
  <c r="AK805" i="2"/>
  <c r="AM805" i="2"/>
  <c r="AO805" i="2"/>
  <c r="AP805" i="2"/>
  <c r="AR805" i="2"/>
  <c r="AT805" i="2"/>
  <c r="AU805" i="2"/>
  <c r="AW805" i="2"/>
  <c r="AX805" i="2"/>
  <c r="AY805" i="2"/>
  <c r="AZ805" i="2"/>
  <c r="BA805" i="2"/>
  <c r="X838" i="2"/>
  <c r="Y838" i="2"/>
  <c r="Z838" i="2"/>
  <c r="AA838" i="2"/>
  <c r="AB838" i="2"/>
  <c r="AC838" i="2"/>
  <c r="AE838" i="2"/>
  <c r="AF838" i="2"/>
  <c r="AH838" i="2"/>
  <c r="AJ838" i="2"/>
  <c r="AK838" i="2"/>
  <c r="AM838" i="2"/>
  <c r="AO838" i="2"/>
  <c r="AP838" i="2"/>
  <c r="AR838" i="2"/>
  <c r="AT838" i="2"/>
  <c r="AU838" i="2"/>
  <c r="AW838" i="2"/>
  <c r="AX838" i="2"/>
  <c r="AY838" i="2"/>
  <c r="AZ838" i="2"/>
  <c r="BA838" i="2"/>
  <c r="X883" i="2"/>
  <c r="Y883" i="2"/>
  <c r="Z883" i="2"/>
  <c r="AA883" i="2"/>
  <c r="AB883" i="2"/>
  <c r="AC883" i="2"/>
  <c r="AE883" i="2"/>
  <c r="AF883" i="2"/>
  <c r="AH883" i="2"/>
  <c r="AJ883" i="2"/>
  <c r="AK883" i="2"/>
  <c r="AM883" i="2"/>
  <c r="AO883" i="2"/>
  <c r="AP883" i="2"/>
  <c r="AR883" i="2"/>
  <c r="AT883" i="2"/>
  <c r="AU883" i="2"/>
  <c r="AW883" i="2"/>
  <c r="AX883" i="2"/>
  <c r="AY883" i="2"/>
  <c r="AZ883" i="2"/>
  <c r="BA883" i="2"/>
  <c r="X1091" i="2"/>
  <c r="Y1091" i="2"/>
  <c r="Z1091" i="2"/>
  <c r="AA1091" i="2"/>
  <c r="AB1091" i="2"/>
  <c r="AC1091" i="2"/>
  <c r="AE1091" i="2"/>
  <c r="AF1091" i="2"/>
  <c r="AH1091" i="2"/>
  <c r="AJ1091" i="2"/>
  <c r="AK1091" i="2"/>
  <c r="AM1091" i="2"/>
  <c r="AO1091" i="2"/>
  <c r="AP1091" i="2"/>
  <c r="AR1091" i="2"/>
  <c r="AT1091" i="2"/>
  <c r="AU1091" i="2"/>
  <c r="AW1091" i="2"/>
  <c r="AX1091" i="2"/>
  <c r="AY1091" i="2"/>
  <c r="AZ1091" i="2"/>
  <c r="BA1091" i="2"/>
  <c r="X1260" i="2"/>
  <c r="Y1260" i="2"/>
  <c r="Z1260" i="2"/>
  <c r="AA1260" i="2"/>
  <c r="AB1260" i="2"/>
  <c r="AC1260" i="2"/>
  <c r="AE1260" i="2"/>
  <c r="AF1260" i="2"/>
  <c r="AH1260" i="2"/>
  <c r="AJ1260" i="2"/>
  <c r="AK1260" i="2"/>
  <c r="AM1260" i="2"/>
  <c r="AO1260" i="2"/>
  <c r="AP1260" i="2"/>
  <c r="AR1260" i="2"/>
  <c r="AT1260" i="2"/>
  <c r="AU1260" i="2"/>
  <c r="AW1260" i="2"/>
  <c r="AX1260" i="2"/>
  <c r="AY1260" i="2"/>
  <c r="AZ1260" i="2"/>
  <c r="BA1260" i="2"/>
  <c r="X1280" i="2"/>
  <c r="Y1280" i="2"/>
  <c r="Z1280" i="2"/>
  <c r="AA1280" i="2"/>
  <c r="AB1280" i="2"/>
  <c r="AC1280" i="2"/>
  <c r="AE1280" i="2"/>
  <c r="AF1280" i="2"/>
  <c r="AH1280" i="2"/>
  <c r="AJ1280" i="2"/>
  <c r="AK1280" i="2"/>
  <c r="AM1280" i="2"/>
  <c r="AO1280" i="2"/>
  <c r="AP1280" i="2"/>
  <c r="AR1280" i="2"/>
  <c r="AT1280" i="2"/>
  <c r="AU1280" i="2"/>
  <c r="AW1280" i="2"/>
  <c r="AX1280" i="2"/>
  <c r="AY1280" i="2"/>
  <c r="AZ1280" i="2"/>
  <c r="BA1280" i="2"/>
  <c r="X1306" i="2"/>
  <c r="Y1306" i="2"/>
  <c r="Z1306" i="2"/>
  <c r="AA1306" i="2"/>
  <c r="AB1306" i="2"/>
  <c r="AC1306" i="2"/>
  <c r="AE1306" i="2"/>
  <c r="AF1306" i="2"/>
  <c r="AH1306" i="2"/>
  <c r="AJ1306" i="2"/>
  <c r="AK1306" i="2"/>
  <c r="AM1306" i="2"/>
  <c r="AO1306" i="2"/>
  <c r="AP1306" i="2"/>
  <c r="AR1306" i="2"/>
  <c r="AT1306" i="2"/>
  <c r="AU1306" i="2"/>
  <c r="AW1306" i="2"/>
  <c r="AX1306" i="2"/>
  <c r="AY1306" i="2"/>
  <c r="AZ1306" i="2"/>
  <c r="BA1306" i="2"/>
  <c r="X2249" i="2"/>
  <c r="Y2249" i="2"/>
  <c r="Z2249" i="2"/>
  <c r="AA2249" i="2"/>
  <c r="AB2249" i="2"/>
  <c r="AC2249" i="2"/>
  <c r="AE2249" i="2"/>
  <c r="AF2249" i="2"/>
  <c r="AH2249" i="2"/>
  <c r="AJ2249" i="2"/>
  <c r="AK2249" i="2"/>
  <c r="AM2249" i="2"/>
  <c r="AO2249" i="2"/>
  <c r="AP2249" i="2"/>
  <c r="AR2249" i="2"/>
  <c r="AT2249" i="2"/>
  <c r="AU2249" i="2"/>
  <c r="AW2249" i="2"/>
  <c r="AX2249" i="2"/>
  <c r="AY2249" i="2"/>
  <c r="AZ2249" i="2"/>
  <c r="BA2249" i="2"/>
  <c r="X583" i="2"/>
  <c r="Y583" i="2"/>
  <c r="Z583" i="2"/>
  <c r="AA583" i="2"/>
  <c r="AB583" i="2"/>
  <c r="AC583" i="2"/>
  <c r="AE583" i="2"/>
  <c r="AF583" i="2"/>
  <c r="AH583" i="2"/>
  <c r="AJ583" i="2"/>
  <c r="AK583" i="2"/>
  <c r="AM583" i="2"/>
  <c r="AO583" i="2"/>
  <c r="AP583" i="2"/>
  <c r="AR583" i="2"/>
  <c r="AT583" i="2"/>
  <c r="AU583" i="2"/>
  <c r="AW583" i="2"/>
  <c r="AX583" i="2"/>
  <c r="AY583" i="2"/>
  <c r="AZ583" i="2"/>
  <c r="BA583" i="2"/>
  <c r="X346" i="2"/>
  <c r="Y346" i="2"/>
  <c r="Z346" i="2"/>
  <c r="AA346" i="2"/>
  <c r="AB346" i="2"/>
  <c r="AC346" i="2"/>
  <c r="AE346" i="2"/>
  <c r="AF346" i="2"/>
  <c r="AH346" i="2"/>
  <c r="AJ346" i="2"/>
  <c r="AK346" i="2"/>
  <c r="AM346" i="2"/>
  <c r="AO346" i="2"/>
  <c r="AP346" i="2"/>
  <c r="AR346" i="2"/>
  <c r="AT346" i="2"/>
  <c r="AU346" i="2"/>
  <c r="AW346" i="2"/>
  <c r="AX346" i="2"/>
  <c r="AY346" i="2"/>
  <c r="AZ346" i="2"/>
  <c r="BA346" i="2"/>
  <c r="X438" i="2"/>
  <c r="Y438" i="2"/>
  <c r="Z438" i="2"/>
  <c r="AA438" i="2"/>
  <c r="AB438" i="2"/>
  <c r="AC438" i="2"/>
  <c r="AE438" i="2"/>
  <c r="AF438" i="2"/>
  <c r="AH438" i="2"/>
  <c r="AJ438" i="2"/>
  <c r="AK438" i="2"/>
  <c r="AM438" i="2"/>
  <c r="AO438" i="2"/>
  <c r="AP438" i="2"/>
  <c r="AR438" i="2"/>
  <c r="AT438" i="2"/>
  <c r="AU438" i="2"/>
  <c r="AW438" i="2"/>
  <c r="AX438" i="2"/>
  <c r="AY438" i="2"/>
  <c r="AZ438" i="2"/>
  <c r="BA438" i="2"/>
  <c r="X848" i="2"/>
  <c r="Y848" i="2"/>
  <c r="Z848" i="2"/>
  <c r="AA848" i="2"/>
  <c r="AB848" i="2"/>
  <c r="AC848" i="2"/>
  <c r="AE848" i="2"/>
  <c r="AF848" i="2"/>
  <c r="AH848" i="2"/>
  <c r="AJ848" i="2"/>
  <c r="AK848" i="2"/>
  <c r="AM848" i="2"/>
  <c r="AO848" i="2"/>
  <c r="AP848" i="2"/>
  <c r="AR848" i="2"/>
  <c r="AT848" i="2"/>
  <c r="AU848" i="2"/>
  <c r="AW848" i="2"/>
  <c r="AX848" i="2"/>
  <c r="AY848" i="2"/>
  <c r="AZ848" i="2"/>
  <c r="BA848" i="2"/>
  <c r="X774" i="2"/>
  <c r="Y774" i="2"/>
  <c r="Z774" i="2"/>
  <c r="AA774" i="2"/>
  <c r="AB774" i="2"/>
  <c r="AC774" i="2"/>
  <c r="AE774" i="2"/>
  <c r="AF774" i="2"/>
  <c r="AH774" i="2"/>
  <c r="AJ774" i="2"/>
  <c r="AK774" i="2"/>
  <c r="AM774" i="2"/>
  <c r="AO774" i="2"/>
  <c r="AP774" i="2"/>
  <c r="AR774" i="2"/>
  <c r="AT774" i="2"/>
  <c r="AU774" i="2"/>
  <c r="AW774" i="2"/>
  <c r="AX774" i="2"/>
  <c r="AY774" i="2"/>
  <c r="AZ774" i="2"/>
  <c r="BA774" i="2"/>
  <c r="X806" i="2"/>
  <c r="Y806" i="2"/>
  <c r="Z806" i="2"/>
  <c r="AA806" i="2"/>
  <c r="AB806" i="2"/>
  <c r="AC806" i="2"/>
  <c r="AE806" i="2"/>
  <c r="AF806" i="2"/>
  <c r="AH806" i="2"/>
  <c r="AJ806" i="2"/>
  <c r="AK806" i="2"/>
  <c r="AM806" i="2"/>
  <c r="AO806" i="2"/>
  <c r="AP806" i="2"/>
  <c r="AR806" i="2"/>
  <c r="AT806" i="2"/>
  <c r="AU806" i="2"/>
  <c r="AW806" i="2"/>
  <c r="AX806" i="2"/>
  <c r="AY806" i="2"/>
  <c r="AZ806" i="2"/>
  <c r="BA806" i="2"/>
  <c r="X89" i="2"/>
  <c r="Y89" i="2"/>
  <c r="Z89" i="2"/>
  <c r="AA89" i="2"/>
  <c r="AB89" i="2"/>
  <c r="AC89" i="2"/>
  <c r="AE89" i="2"/>
  <c r="AF89" i="2"/>
  <c r="AH89" i="2"/>
  <c r="AJ89" i="2"/>
  <c r="AK89" i="2"/>
  <c r="AM89" i="2"/>
  <c r="AO89" i="2"/>
  <c r="AP89" i="2"/>
  <c r="AR89" i="2"/>
  <c r="AT89" i="2"/>
  <c r="AU89" i="2"/>
  <c r="AW89" i="2"/>
  <c r="AX89" i="2"/>
  <c r="AY89" i="2"/>
  <c r="AZ89" i="2"/>
  <c r="BA89" i="2"/>
  <c r="X711" i="2"/>
  <c r="Y711" i="2"/>
  <c r="Z711" i="2"/>
  <c r="AA711" i="2"/>
  <c r="AB711" i="2"/>
  <c r="AC711" i="2"/>
  <c r="AE711" i="2"/>
  <c r="AF711" i="2"/>
  <c r="AH711" i="2"/>
  <c r="AJ711" i="2"/>
  <c r="AK711" i="2"/>
  <c r="AM711" i="2"/>
  <c r="AO711" i="2"/>
  <c r="AP711" i="2"/>
  <c r="AR711" i="2"/>
  <c r="AT711" i="2"/>
  <c r="AU711" i="2"/>
  <c r="AW711" i="2"/>
  <c r="AX711" i="2"/>
  <c r="AY711" i="2"/>
  <c r="AZ711" i="2"/>
  <c r="BA711" i="2"/>
  <c r="X1458" i="2"/>
  <c r="Y1458" i="2"/>
  <c r="Z1458" i="2"/>
  <c r="AA1458" i="2"/>
  <c r="AB1458" i="2"/>
  <c r="AC1458" i="2"/>
  <c r="AE1458" i="2"/>
  <c r="AF1458" i="2"/>
  <c r="AH1458" i="2"/>
  <c r="AJ1458" i="2"/>
  <c r="AK1458" i="2"/>
  <c r="AM1458" i="2"/>
  <c r="AO1458" i="2"/>
  <c r="AP1458" i="2"/>
  <c r="AR1458" i="2"/>
  <c r="AT1458" i="2"/>
  <c r="AU1458" i="2"/>
  <c r="AW1458" i="2"/>
  <c r="AX1458" i="2"/>
  <c r="AY1458" i="2"/>
  <c r="AZ1458" i="2"/>
  <c r="BA1458" i="2"/>
  <c r="X1102" i="2"/>
  <c r="Y1102" i="2"/>
  <c r="Z1102" i="2"/>
  <c r="AA1102" i="2"/>
  <c r="AB1102" i="2"/>
  <c r="AC1102" i="2"/>
  <c r="AE1102" i="2"/>
  <c r="AF1102" i="2"/>
  <c r="AH1102" i="2"/>
  <c r="AJ1102" i="2"/>
  <c r="AK1102" i="2"/>
  <c r="AM1102" i="2"/>
  <c r="AO1102" i="2"/>
  <c r="AP1102" i="2"/>
  <c r="AR1102" i="2"/>
  <c r="AT1102" i="2"/>
  <c r="AU1102" i="2"/>
  <c r="AW1102" i="2"/>
  <c r="AX1102" i="2"/>
  <c r="AY1102" i="2"/>
  <c r="AZ1102" i="2"/>
  <c r="BA1102" i="2"/>
  <c r="X1357" i="2"/>
  <c r="Y1357" i="2"/>
  <c r="Z1357" i="2"/>
  <c r="AA1357" i="2"/>
  <c r="AB1357" i="2"/>
  <c r="AC1357" i="2"/>
  <c r="AE1357" i="2"/>
  <c r="AF1357" i="2"/>
  <c r="AH1357" i="2"/>
  <c r="AJ1357" i="2"/>
  <c r="AK1357" i="2"/>
  <c r="AM1357" i="2"/>
  <c r="AO1357" i="2"/>
  <c r="AP1357" i="2"/>
  <c r="AR1357" i="2"/>
  <c r="AT1357" i="2"/>
  <c r="AU1357" i="2"/>
  <c r="AW1357" i="2"/>
  <c r="AX1357" i="2"/>
  <c r="AY1357" i="2"/>
  <c r="AZ1357" i="2"/>
  <c r="BA1357" i="2"/>
  <c r="X626" i="2"/>
  <c r="Y626" i="2"/>
  <c r="Z626" i="2"/>
  <c r="AA626" i="2"/>
  <c r="AB626" i="2"/>
  <c r="AC626" i="2"/>
  <c r="AE626" i="2"/>
  <c r="AF626" i="2"/>
  <c r="AH626" i="2"/>
  <c r="AJ626" i="2"/>
  <c r="AK626" i="2"/>
  <c r="AM626" i="2"/>
  <c r="AO626" i="2"/>
  <c r="AP626" i="2"/>
  <c r="AR626" i="2"/>
  <c r="AT626" i="2"/>
  <c r="AU626" i="2"/>
  <c r="AW626" i="2"/>
  <c r="AX626" i="2"/>
  <c r="AY626" i="2"/>
  <c r="AZ626" i="2"/>
  <c r="BA626" i="2"/>
  <c r="X1321" i="2"/>
  <c r="Y1321" i="2"/>
  <c r="Z1321" i="2"/>
  <c r="AA1321" i="2"/>
  <c r="AB1321" i="2"/>
  <c r="AC1321" i="2"/>
  <c r="AE1321" i="2"/>
  <c r="AF1321" i="2"/>
  <c r="AH1321" i="2"/>
  <c r="AJ1321" i="2"/>
  <c r="AK1321" i="2"/>
  <c r="AM1321" i="2"/>
  <c r="AO1321" i="2"/>
  <c r="AP1321" i="2"/>
  <c r="AR1321" i="2"/>
  <c r="AT1321" i="2"/>
  <c r="AU1321" i="2"/>
  <c r="AW1321" i="2"/>
  <c r="AX1321" i="2"/>
  <c r="AY1321" i="2"/>
  <c r="AZ1321" i="2"/>
  <c r="BA1321" i="2"/>
  <c r="X900" i="2"/>
  <c r="Y900" i="2"/>
  <c r="Z900" i="2"/>
  <c r="AA900" i="2"/>
  <c r="AB900" i="2"/>
  <c r="AC900" i="2"/>
  <c r="AE900" i="2"/>
  <c r="AF900" i="2"/>
  <c r="AH900" i="2"/>
  <c r="AJ900" i="2"/>
  <c r="AK900" i="2"/>
  <c r="AM900" i="2"/>
  <c r="AO900" i="2"/>
  <c r="AP900" i="2"/>
  <c r="AR900" i="2"/>
  <c r="AT900" i="2"/>
  <c r="AU900" i="2"/>
  <c r="AW900" i="2"/>
  <c r="AX900" i="2"/>
  <c r="AY900" i="2"/>
  <c r="AZ900" i="2"/>
  <c r="BA900" i="2"/>
  <c r="X631" i="2"/>
  <c r="Y631" i="2"/>
  <c r="Z631" i="2"/>
  <c r="AA631" i="2"/>
  <c r="AB631" i="2"/>
  <c r="AC631" i="2"/>
  <c r="AE631" i="2"/>
  <c r="AF631" i="2"/>
  <c r="AH631" i="2"/>
  <c r="AJ631" i="2"/>
  <c r="AK631" i="2"/>
  <c r="AM631" i="2"/>
  <c r="AO631" i="2"/>
  <c r="AP631" i="2"/>
  <c r="AR631" i="2"/>
  <c r="AT631" i="2"/>
  <c r="AU631" i="2"/>
  <c r="AW631" i="2"/>
  <c r="AX631" i="2"/>
  <c r="AY631" i="2"/>
  <c r="AZ631" i="2"/>
  <c r="BA631" i="2"/>
  <c r="X752" i="2"/>
  <c r="Y752" i="2"/>
  <c r="Z752" i="2"/>
  <c r="AA752" i="2"/>
  <c r="AB752" i="2"/>
  <c r="AC752" i="2"/>
  <c r="AE752" i="2"/>
  <c r="AF752" i="2"/>
  <c r="AH752" i="2"/>
  <c r="AJ752" i="2"/>
  <c r="AK752" i="2"/>
  <c r="AM752" i="2"/>
  <c r="AO752" i="2"/>
  <c r="AP752" i="2"/>
  <c r="AR752" i="2"/>
  <c r="AT752" i="2"/>
  <c r="AU752" i="2"/>
  <c r="AW752" i="2"/>
  <c r="AX752" i="2"/>
  <c r="AY752" i="2"/>
  <c r="AZ752" i="2"/>
  <c r="BA752" i="2"/>
  <c r="X1271" i="2"/>
  <c r="Y1271" i="2"/>
  <c r="Z1271" i="2"/>
  <c r="AA1271" i="2"/>
  <c r="AB1271" i="2"/>
  <c r="AC1271" i="2"/>
  <c r="AE1271" i="2"/>
  <c r="AF1271" i="2"/>
  <c r="AH1271" i="2"/>
  <c r="AJ1271" i="2"/>
  <c r="AK1271" i="2"/>
  <c r="AM1271" i="2"/>
  <c r="AO1271" i="2"/>
  <c r="AP1271" i="2"/>
  <c r="AR1271" i="2"/>
  <c r="AT1271" i="2"/>
  <c r="AU1271" i="2"/>
  <c r="AW1271" i="2"/>
  <c r="AX1271" i="2"/>
  <c r="AY1271" i="2"/>
  <c r="AZ1271" i="2"/>
  <c r="BA1271" i="2"/>
  <c r="X2056" i="2"/>
  <c r="Y2056" i="2"/>
  <c r="Z2056" i="2"/>
  <c r="AA2056" i="2"/>
  <c r="AB2056" i="2"/>
  <c r="AC2056" i="2"/>
  <c r="AE2056" i="2"/>
  <c r="AF2056" i="2"/>
  <c r="AH2056" i="2"/>
  <c r="AJ2056" i="2"/>
  <c r="AK2056" i="2"/>
  <c r="AM2056" i="2"/>
  <c r="AO2056" i="2"/>
  <c r="AP2056" i="2"/>
  <c r="AR2056" i="2"/>
  <c r="AT2056" i="2"/>
  <c r="AU2056" i="2"/>
  <c r="AW2056" i="2"/>
  <c r="AX2056" i="2"/>
  <c r="AY2056" i="2"/>
  <c r="AZ2056" i="2"/>
  <c r="BA2056" i="2"/>
  <c r="X1037" i="2"/>
  <c r="Y1037" i="2"/>
  <c r="Z1037" i="2"/>
  <c r="AA1037" i="2"/>
  <c r="AB1037" i="2"/>
  <c r="AC1037" i="2"/>
  <c r="AE1037" i="2"/>
  <c r="AF1037" i="2"/>
  <c r="AH1037" i="2"/>
  <c r="AJ1037" i="2"/>
  <c r="AK1037" i="2"/>
  <c r="AM1037" i="2"/>
  <c r="AO1037" i="2"/>
  <c r="AP1037" i="2"/>
  <c r="AR1037" i="2"/>
  <c r="AT1037" i="2"/>
  <c r="AU1037" i="2"/>
  <c r="AW1037" i="2"/>
  <c r="AX1037" i="2"/>
  <c r="AY1037" i="2"/>
  <c r="AZ1037" i="2"/>
  <c r="BA1037" i="2"/>
  <c r="X793" i="2"/>
  <c r="Y793" i="2"/>
  <c r="Z793" i="2"/>
  <c r="AA793" i="2"/>
  <c r="AB793" i="2"/>
  <c r="AC793" i="2"/>
  <c r="AE793" i="2"/>
  <c r="AF793" i="2"/>
  <c r="AH793" i="2"/>
  <c r="AJ793" i="2"/>
  <c r="AK793" i="2"/>
  <c r="AM793" i="2"/>
  <c r="AO793" i="2"/>
  <c r="AP793" i="2"/>
  <c r="AR793" i="2"/>
  <c r="AT793" i="2"/>
  <c r="AU793" i="2"/>
  <c r="AW793" i="2"/>
  <c r="AX793" i="2"/>
  <c r="AY793" i="2"/>
  <c r="AZ793" i="2"/>
  <c r="BA793" i="2"/>
  <c r="X1124" i="2"/>
  <c r="Y1124" i="2"/>
  <c r="Z1124" i="2"/>
  <c r="AA1124" i="2"/>
  <c r="AB1124" i="2"/>
  <c r="AC1124" i="2"/>
  <c r="AE1124" i="2"/>
  <c r="AF1124" i="2"/>
  <c r="AH1124" i="2"/>
  <c r="AJ1124" i="2"/>
  <c r="AK1124" i="2"/>
  <c r="AM1124" i="2"/>
  <c r="AO1124" i="2"/>
  <c r="AP1124" i="2"/>
  <c r="AR1124" i="2"/>
  <c r="AT1124" i="2"/>
  <c r="AU1124" i="2"/>
  <c r="AW1124" i="2"/>
  <c r="AX1124" i="2"/>
  <c r="AY1124" i="2"/>
  <c r="AZ1124" i="2"/>
  <c r="BA1124" i="2"/>
  <c r="X495" i="2"/>
  <c r="Y495" i="2"/>
  <c r="Z495" i="2"/>
  <c r="AA495" i="2"/>
  <c r="AB495" i="2"/>
  <c r="AC495" i="2"/>
  <c r="AE495" i="2"/>
  <c r="AF495" i="2"/>
  <c r="AH495" i="2"/>
  <c r="AJ495" i="2"/>
  <c r="AK495" i="2"/>
  <c r="AM495" i="2"/>
  <c r="AO495" i="2"/>
  <c r="AP495" i="2"/>
  <c r="AR495" i="2"/>
  <c r="AT495" i="2"/>
  <c r="AU495" i="2"/>
  <c r="AW495" i="2"/>
  <c r="AX495" i="2"/>
  <c r="AY495" i="2"/>
  <c r="AZ495" i="2"/>
  <c r="BA495" i="2"/>
  <c r="X2055" i="2"/>
  <c r="Y2055" i="2"/>
  <c r="Z2055" i="2"/>
  <c r="AA2055" i="2"/>
  <c r="AB2055" i="2"/>
  <c r="AC2055" i="2"/>
  <c r="AE2055" i="2"/>
  <c r="AF2055" i="2"/>
  <c r="AH2055" i="2"/>
  <c r="AJ2055" i="2"/>
  <c r="AK2055" i="2"/>
  <c r="AM2055" i="2"/>
  <c r="AO2055" i="2"/>
  <c r="AP2055" i="2"/>
  <c r="AR2055" i="2"/>
  <c r="AT2055" i="2"/>
  <c r="AU2055" i="2"/>
  <c r="AW2055" i="2"/>
  <c r="AX2055" i="2"/>
  <c r="AY2055" i="2"/>
  <c r="AZ2055" i="2"/>
  <c r="BA2055" i="2"/>
  <c r="X1299" i="2"/>
  <c r="Y1299" i="2"/>
  <c r="Z1299" i="2"/>
  <c r="AA1299" i="2"/>
  <c r="AB1299" i="2"/>
  <c r="AC1299" i="2"/>
  <c r="AE1299" i="2"/>
  <c r="AF1299" i="2"/>
  <c r="AH1299" i="2"/>
  <c r="AJ1299" i="2"/>
  <c r="AK1299" i="2"/>
  <c r="AM1299" i="2"/>
  <c r="AO1299" i="2"/>
  <c r="AP1299" i="2"/>
  <c r="AR1299" i="2"/>
  <c r="AT1299" i="2"/>
  <c r="AU1299" i="2"/>
  <c r="AW1299" i="2"/>
  <c r="AX1299" i="2"/>
  <c r="AY1299" i="2"/>
  <c r="AZ1299" i="2"/>
  <c r="BA1299" i="2"/>
  <c r="X197" i="2"/>
  <c r="Y197" i="2"/>
  <c r="Z197" i="2"/>
  <c r="AA197" i="2"/>
  <c r="AB197" i="2"/>
  <c r="AC197" i="2"/>
  <c r="AE197" i="2"/>
  <c r="AF197" i="2"/>
  <c r="AH197" i="2"/>
  <c r="AJ197" i="2"/>
  <c r="AK197" i="2"/>
  <c r="AM197" i="2"/>
  <c r="AO197" i="2"/>
  <c r="AP197" i="2"/>
  <c r="AR197" i="2"/>
  <c r="AT197" i="2"/>
  <c r="AU197" i="2"/>
  <c r="AW197" i="2"/>
  <c r="AX197" i="2"/>
  <c r="AY197" i="2"/>
  <c r="AZ197" i="2"/>
  <c r="BA197" i="2"/>
  <c r="X448" i="2"/>
  <c r="Y448" i="2"/>
  <c r="Z448" i="2"/>
  <c r="AA448" i="2"/>
  <c r="AB448" i="2"/>
  <c r="AC448" i="2"/>
  <c r="AE448" i="2"/>
  <c r="AF448" i="2"/>
  <c r="AH448" i="2"/>
  <c r="AJ448" i="2"/>
  <c r="AK448" i="2"/>
  <c r="AM448" i="2"/>
  <c r="AO448" i="2"/>
  <c r="AP448" i="2"/>
  <c r="AR448" i="2"/>
  <c r="AT448" i="2"/>
  <c r="AU448" i="2"/>
  <c r="AW448" i="2"/>
  <c r="AX448" i="2"/>
  <c r="AY448" i="2"/>
  <c r="AZ448" i="2"/>
  <c r="BA448" i="2"/>
  <c r="X479" i="2"/>
  <c r="Y479" i="2"/>
  <c r="Z479" i="2"/>
  <c r="AA479" i="2"/>
  <c r="AB479" i="2"/>
  <c r="AC479" i="2"/>
  <c r="AE479" i="2"/>
  <c r="AF479" i="2"/>
  <c r="AH479" i="2"/>
  <c r="AJ479" i="2"/>
  <c r="AK479" i="2"/>
  <c r="AM479" i="2"/>
  <c r="AO479" i="2"/>
  <c r="AP479" i="2"/>
  <c r="AR479" i="2"/>
  <c r="AT479" i="2"/>
  <c r="AU479" i="2"/>
  <c r="AW479" i="2"/>
  <c r="AX479" i="2"/>
  <c r="AY479" i="2"/>
  <c r="AZ479" i="2"/>
  <c r="BA479" i="2"/>
  <c r="X2017" i="2"/>
  <c r="Y2017" i="2"/>
  <c r="Z2017" i="2"/>
  <c r="AA2017" i="2"/>
  <c r="AB2017" i="2"/>
  <c r="AC2017" i="2"/>
  <c r="AE2017" i="2"/>
  <c r="AF2017" i="2"/>
  <c r="AH2017" i="2"/>
  <c r="AJ2017" i="2"/>
  <c r="AK2017" i="2"/>
  <c r="AM2017" i="2"/>
  <c r="AO2017" i="2"/>
  <c r="AP2017" i="2"/>
  <c r="AR2017" i="2"/>
  <c r="AT2017" i="2"/>
  <c r="AU2017" i="2"/>
  <c r="AW2017" i="2"/>
  <c r="AX2017" i="2"/>
  <c r="AY2017" i="2"/>
  <c r="AZ2017" i="2"/>
  <c r="BA2017" i="2"/>
  <c r="X1571" i="2"/>
  <c r="Y1571" i="2"/>
  <c r="Z1571" i="2"/>
  <c r="AA1571" i="2"/>
  <c r="AB1571" i="2"/>
  <c r="AC1571" i="2"/>
  <c r="AE1571" i="2"/>
  <c r="AF1571" i="2"/>
  <c r="AH1571" i="2"/>
  <c r="AJ1571" i="2"/>
  <c r="AK1571" i="2"/>
  <c r="AM1571" i="2"/>
  <c r="AO1571" i="2"/>
  <c r="AP1571" i="2"/>
  <c r="AR1571" i="2"/>
  <c r="AT1571" i="2"/>
  <c r="AU1571" i="2"/>
  <c r="AW1571" i="2"/>
  <c r="AX1571" i="2"/>
  <c r="AY1571" i="2"/>
  <c r="AZ1571" i="2"/>
  <c r="BA1571" i="2"/>
  <c r="X912" i="2"/>
  <c r="Y912" i="2"/>
  <c r="Z912" i="2"/>
  <c r="AA912" i="2"/>
  <c r="AB912" i="2"/>
  <c r="AC912" i="2"/>
  <c r="AE912" i="2"/>
  <c r="AF912" i="2"/>
  <c r="AH912" i="2"/>
  <c r="AJ912" i="2"/>
  <c r="AK912" i="2"/>
  <c r="AM912" i="2"/>
  <c r="AO912" i="2"/>
  <c r="AP912" i="2"/>
  <c r="AR912" i="2"/>
  <c r="AT912" i="2"/>
  <c r="AU912" i="2"/>
  <c r="AW912" i="2"/>
  <c r="AX912" i="2"/>
  <c r="AY912" i="2"/>
  <c r="AZ912" i="2"/>
  <c r="BA912" i="2"/>
  <c r="X824" i="2"/>
  <c r="Y824" i="2"/>
  <c r="Z824" i="2"/>
  <c r="AA824" i="2"/>
  <c r="AB824" i="2"/>
  <c r="AC824" i="2"/>
  <c r="AE824" i="2"/>
  <c r="AF824" i="2"/>
  <c r="AH824" i="2"/>
  <c r="AJ824" i="2"/>
  <c r="AK824" i="2"/>
  <c r="AM824" i="2"/>
  <c r="AO824" i="2"/>
  <c r="AP824" i="2"/>
  <c r="AR824" i="2"/>
  <c r="AT824" i="2"/>
  <c r="AU824" i="2"/>
  <c r="AW824" i="2"/>
  <c r="AX824" i="2"/>
  <c r="AY824" i="2"/>
  <c r="AZ824" i="2"/>
  <c r="BA824" i="2"/>
  <c r="X1560" i="2"/>
  <c r="Y1560" i="2"/>
  <c r="Z1560" i="2"/>
  <c r="AA1560" i="2"/>
  <c r="AB1560" i="2"/>
  <c r="AC1560" i="2"/>
  <c r="AE1560" i="2"/>
  <c r="AF1560" i="2"/>
  <c r="AH1560" i="2"/>
  <c r="AJ1560" i="2"/>
  <c r="AK1560" i="2"/>
  <c r="AM1560" i="2"/>
  <c r="AO1560" i="2"/>
  <c r="AP1560" i="2"/>
  <c r="AR1560" i="2"/>
  <c r="AT1560" i="2"/>
  <c r="AU1560" i="2"/>
  <c r="AW1560" i="2"/>
  <c r="AX1560" i="2"/>
  <c r="AY1560" i="2"/>
  <c r="AZ1560" i="2"/>
  <c r="BA1560" i="2"/>
  <c r="X1339" i="2"/>
  <c r="Y1339" i="2"/>
  <c r="Z1339" i="2"/>
  <c r="AA1339" i="2"/>
  <c r="AB1339" i="2"/>
  <c r="AC1339" i="2"/>
  <c r="AE1339" i="2"/>
  <c r="AF1339" i="2"/>
  <c r="AH1339" i="2"/>
  <c r="AJ1339" i="2"/>
  <c r="AK1339" i="2"/>
  <c r="AM1339" i="2"/>
  <c r="AO1339" i="2"/>
  <c r="AP1339" i="2"/>
  <c r="AR1339" i="2"/>
  <c r="AT1339" i="2"/>
  <c r="AU1339" i="2"/>
  <c r="AW1339" i="2"/>
  <c r="AX1339" i="2"/>
  <c r="AY1339" i="2"/>
  <c r="AZ1339" i="2"/>
  <c r="BA1339" i="2"/>
  <c r="X2126" i="2"/>
  <c r="Y2126" i="2"/>
  <c r="Z2126" i="2"/>
  <c r="AA2126" i="2"/>
  <c r="AB2126" i="2"/>
  <c r="AC2126" i="2"/>
  <c r="AE2126" i="2"/>
  <c r="AF2126" i="2"/>
  <c r="AH2126" i="2"/>
  <c r="AJ2126" i="2"/>
  <c r="AK2126" i="2"/>
  <c r="AM2126" i="2"/>
  <c r="AO2126" i="2"/>
  <c r="AP2126" i="2"/>
  <c r="AR2126" i="2"/>
  <c r="AT2126" i="2"/>
  <c r="AU2126" i="2"/>
  <c r="AW2126" i="2"/>
  <c r="AX2126" i="2"/>
  <c r="AY2126" i="2"/>
  <c r="AZ2126" i="2"/>
  <c r="BA2126" i="2"/>
  <c r="X2107" i="2"/>
  <c r="Y2107" i="2"/>
  <c r="Z2107" i="2"/>
  <c r="AA2107" i="2"/>
  <c r="AB2107" i="2"/>
  <c r="AC2107" i="2"/>
  <c r="AE2107" i="2"/>
  <c r="AF2107" i="2"/>
  <c r="AH2107" i="2"/>
  <c r="AJ2107" i="2"/>
  <c r="AK2107" i="2"/>
  <c r="AM2107" i="2"/>
  <c r="AO2107" i="2"/>
  <c r="AP2107" i="2"/>
  <c r="AR2107" i="2"/>
  <c r="AT2107" i="2"/>
  <c r="AU2107" i="2"/>
  <c r="AW2107" i="2"/>
  <c r="AX2107" i="2"/>
  <c r="AY2107" i="2"/>
  <c r="AZ2107" i="2"/>
  <c r="BA2107" i="2"/>
  <c r="X2002" i="2"/>
  <c r="Y2002" i="2"/>
  <c r="Z2002" i="2"/>
  <c r="AA2002" i="2"/>
  <c r="AB2002" i="2"/>
  <c r="AC2002" i="2"/>
  <c r="AE2002" i="2"/>
  <c r="AF2002" i="2"/>
  <c r="AH2002" i="2"/>
  <c r="AJ2002" i="2"/>
  <c r="AK2002" i="2"/>
  <c r="AM2002" i="2"/>
  <c r="AO2002" i="2"/>
  <c r="AP2002" i="2"/>
  <c r="AR2002" i="2"/>
  <c r="AT2002" i="2"/>
  <c r="AU2002" i="2"/>
  <c r="AW2002" i="2"/>
  <c r="AX2002" i="2"/>
  <c r="AY2002" i="2"/>
  <c r="AZ2002" i="2"/>
  <c r="BA2002" i="2"/>
  <c r="X1590" i="2"/>
  <c r="Y1590" i="2"/>
  <c r="Z1590" i="2"/>
  <c r="AA1590" i="2"/>
  <c r="AB1590" i="2"/>
  <c r="AC1590" i="2"/>
  <c r="AE1590" i="2"/>
  <c r="AF1590" i="2"/>
  <c r="AH1590" i="2"/>
  <c r="AJ1590" i="2"/>
  <c r="AK1590" i="2"/>
  <c r="AM1590" i="2"/>
  <c r="AO1590" i="2"/>
  <c r="AP1590" i="2"/>
  <c r="AR1590" i="2"/>
  <c r="AT1590" i="2"/>
  <c r="AU1590" i="2"/>
  <c r="AW1590" i="2"/>
  <c r="AX1590" i="2"/>
  <c r="AY1590" i="2"/>
  <c r="AZ1590" i="2"/>
  <c r="BA1590" i="2"/>
  <c r="X1490" i="2"/>
  <c r="Y1490" i="2"/>
  <c r="Z1490" i="2"/>
  <c r="AA1490" i="2"/>
  <c r="AB1490" i="2"/>
  <c r="AC1490" i="2"/>
  <c r="AE1490" i="2"/>
  <c r="AF1490" i="2"/>
  <c r="AH1490" i="2"/>
  <c r="AJ1490" i="2"/>
  <c r="AK1490" i="2"/>
  <c r="AM1490" i="2"/>
  <c r="AO1490" i="2"/>
  <c r="AP1490" i="2"/>
  <c r="AR1490" i="2"/>
  <c r="AT1490" i="2"/>
  <c r="AU1490" i="2"/>
  <c r="AW1490" i="2"/>
  <c r="AX1490" i="2"/>
  <c r="AY1490" i="2"/>
  <c r="AZ1490" i="2"/>
  <c r="BA1490" i="2"/>
  <c r="X1873" i="2"/>
  <c r="Y1873" i="2"/>
  <c r="Z1873" i="2"/>
  <c r="AA1873" i="2"/>
  <c r="AB1873" i="2"/>
  <c r="AC1873" i="2"/>
  <c r="AE1873" i="2"/>
  <c r="AF1873" i="2"/>
  <c r="AH1873" i="2"/>
  <c r="AJ1873" i="2"/>
  <c r="AK1873" i="2"/>
  <c r="AM1873" i="2"/>
  <c r="AO1873" i="2"/>
  <c r="AP1873" i="2"/>
  <c r="AR1873" i="2"/>
  <c r="AT1873" i="2"/>
  <c r="AU1873" i="2"/>
  <c r="AW1873" i="2"/>
  <c r="AX1873" i="2"/>
  <c r="AY1873" i="2"/>
  <c r="AZ1873" i="2"/>
  <c r="BA1873" i="2"/>
  <c r="X1985" i="2"/>
  <c r="Y1985" i="2"/>
  <c r="Z1985" i="2"/>
  <c r="AA1985" i="2"/>
  <c r="AB1985" i="2"/>
  <c r="AC1985" i="2"/>
  <c r="AE1985" i="2"/>
  <c r="AF1985" i="2"/>
  <c r="AH1985" i="2"/>
  <c r="AJ1985" i="2"/>
  <c r="AK1985" i="2"/>
  <c r="AM1985" i="2"/>
  <c r="AO1985" i="2"/>
  <c r="AP1985" i="2"/>
  <c r="AR1985" i="2"/>
  <c r="AT1985" i="2"/>
  <c r="AU1985" i="2"/>
  <c r="AW1985" i="2"/>
  <c r="AX1985" i="2"/>
  <c r="AY1985" i="2"/>
  <c r="AZ1985" i="2"/>
  <c r="BA1985" i="2"/>
  <c r="X863" i="2"/>
  <c r="Y863" i="2"/>
  <c r="Z863" i="2"/>
  <c r="AA863" i="2"/>
  <c r="AB863" i="2"/>
  <c r="AC863" i="2"/>
  <c r="AE863" i="2"/>
  <c r="AF863" i="2"/>
  <c r="AH863" i="2"/>
  <c r="AJ863" i="2"/>
  <c r="AK863" i="2"/>
  <c r="AM863" i="2"/>
  <c r="AO863" i="2"/>
  <c r="AP863" i="2"/>
  <c r="AR863" i="2"/>
  <c r="AT863" i="2"/>
  <c r="AU863" i="2"/>
  <c r="AW863" i="2"/>
  <c r="AX863" i="2"/>
  <c r="AY863" i="2"/>
  <c r="AZ863" i="2"/>
  <c r="BA863" i="2"/>
  <c r="X1812" i="2"/>
  <c r="Y1812" i="2"/>
  <c r="Z1812" i="2"/>
  <c r="AA1812" i="2"/>
  <c r="AB1812" i="2"/>
  <c r="AC1812" i="2"/>
  <c r="AE1812" i="2"/>
  <c r="AF1812" i="2"/>
  <c r="AH1812" i="2"/>
  <c r="AJ1812" i="2"/>
  <c r="AK1812" i="2"/>
  <c r="AM1812" i="2"/>
  <c r="AO1812" i="2"/>
  <c r="AP1812" i="2"/>
  <c r="AR1812" i="2"/>
  <c r="AT1812" i="2"/>
  <c r="AU1812" i="2"/>
  <c r="AW1812" i="2"/>
  <c r="AX1812" i="2"/>
  <c r="AY1812" i="2"/>
  <c r="AZ1812" i="2"/>
  <c r="BA1812" i="2"/>
  <c r="X399" i="2"/>
  <c r="Y399" i="2"/>
  <c r="Z399" i="2"/>
  <c r="AA399" i="2"/>
  <c r="AB399" i="2"/>
  <c r="AC399" i="2"/>
  <c r="AE399" i="2"/>
  <c r="AF399" i="2"/>
  <c r="AH399" i="2"/>
  <c r="AJ399" i="2"/>
  <c r="AK399" i="2"/>
  <c r="AM399" i="2"/>
  <c r="AO399" i="2"/>
  <c r="AP399" i="2"/>
  <c r="AR399" i="2"/>
  <c r="AT399" i="2"/>
  <c r="AU399" i="2"/>
  <c r="AW399" i="2"/>
  <c r="AX399" i="2"/>
  <c r="AY399" i="2"/>
  <c r="AZ399" i="2"/>
  <c r="BA399" i="2"/>
  <c r="X2163" i="2"/>
  <c r="Y2163" i="2"/>
  <c r="Z2163" i="2"/>
  <c r="AA2163" i="2"/>
  <c r="AB2163" i="2"/>
  <c r="AC2163" i="2"/>
  <c r="AE2163" i="2"/>
  <c r="AF2163" i="2"/>
  <c r="AH2163" i="2"/>
  <c r="AJ2163" i="2"/>
  <c r="AK2163" i="2"/>
  <c r="AM2163" i="2"/>
  <c r="AO2163" i="2"/>
  <c r="AP2163" i="2"/>
  <c r="AR2163" i="2"/>
  <c r="AT2163" i="2"/>
  <c r="AU2163" i="2"/>
  <c r="AW2163" i="2"/>
  <c r="AX2163" i="2"/>
  <c r="AY2163" i="2"/>
  <c r="AZ2163" i="2"/>
  <c r="BA2163" i="2"/>
  <c r="X1852" i="2"/>
  <c r="Y1852" i="2"/>
  <c r="Z1852" i="2"/>
  <c r="AA1852" i="2"/>
  <c r="AB1852" i="2"/>
  <c r="AC1852" i="2"/>
  <c r="AE1852" i="2"/>
  <c r="AF1852" i="2"/>
  <c r="AH1852" i="2"/>
  <c r="AJ1852" i="2"/>
  <c r="AK1852" i="2"/>
  <c r="AM1852" i="2"/>
  <c r="AO1852" i="2"/>
  <c r="AP1852" i="2"/>
  <c r="AR1852" i="2"/>
  <c r="AT1852" i="2"/>
  <c r="AU1852" i="2"/>
  <c r="AW1852" i="2"/>
  <c r="AX1852" i="2"/>
  <c r="AY1852" i="2"/>
  <c r="AZ1852" i="2"/>
  <c r="BA1852" i="2"/>
  <c r="X879" i="2"/>
  <c r="Y879" i="2"/>
  <c r="Z879" i="2"/>
  <c r="AA879" i="2"/>
  <c r="AB879" i="2"/>
  <c r="AC879" i="2"/>
  <c r="AE879" i="2"/>
  <c r="AF879" i="2"/>
  <c r="AH879" i="2"/>
  <c r="AJ879" i="2"/>
  <c r="AK879" i="2"/>
  <c r="AM879" i="2"/>
  <c r="AO879" i="2"/>
  <c r="AP879" i="2"/>
  <c r="AR879" i="2"/>
  <c r="AT879" i="2"/>
  <c r="AU879" i="2"/>
  <c r="AW879" i="2"/>
  <c r="AX879" i="2"/>
  <c r="AY879" i="2"/>
  <c r="AZ879" i="2"/>
  <c r="BA879" i="2"/>
  <c r="X500" i="2"/>
  <c r="Y500" i="2"/>
  <c r="Z500" i="2"/>
  <c r="AA500" i="2"/>
  <c r="AB500" i="2"/>
  <c r="AC500" i="2"/>
  <c r="AE500" i="2"/>
  <c r="AF500" i="2"/>
  <c r="AH500" i="2"/>
  <c r="AJ500" i="2"/>
  <c r="AK500" i="2"/>
  <c r="AM500" i="2"/>
  <c r="AO500" i="2"/>
  <c r="AP500" i="2"/>
  <c r="AR500" i="2"/>
  <c r="AT500" i="2"/>
  <c r="AU500" i="2"/>
  <c r="AW500" i="2"/>
  <c r="AX500" i="2"/>
  <c r="AY500" i="2"/>
  <c r="AZ500" i="2"/>
  <c r="BA500" i="2"/>
  <c r="X544" i="2"/>
  <c r="Y544" i="2"/>
  <c r="Z544" i="2"/>
  <c r="AA544" i="2"/>
  <c r="AB544" i="2"/>
  <c r="AC544" i="2"/>
  <c r="AE544" i="2"/>
  <c r="AF544" i="2"/>
  <c r="AH544" i="2"/>
  <c r="AJ544" i="2"/>
  <c r="AK544" i="2"/>
  <c r="AM544" i="2"/>
  <c r="AO544" i="2"/>
  <c r="AP544" i="2"/>
  <c r="AR544" i="2"/>
  <c r="AT544" i="2"/>
  <c r="AU544" i="2"/>
  <c r="AW544" i="2"/>
  <c r="AX544" i="2"/>
  <c r="AY544" i="2"/>
  <c r="AZ544" i="2"/>
  <c r="BA544" i="2"/>
  <c r="X1386" i="2"/>
  <c r="Y1386" i="2"/>
  <c r="Z1386" i="2"/>
  <c r="AA1386" i="2"/>
  <c r="AB1386" i="2"/>
  <c r="AC1386" i="2"/>
  <c r="AE1386" i="2"/>
  <c r="AF1386" i="2"/>
  <c r="AH1386" i="2"/>
  <c r="AJ1386" i="2"/>
  <c r="AK1386" i="2"/>
  <c r="AM1386" i="2"/>
  <c r="AO1386" i="2"/>
  <c r="AP1386" i="2"/>
  <c r="AR1386" i="2"/>
  <c r="AT1386" i="2"/>
  <c r="AU1386" i="2"/>
  <c r="AW1386" i="2"/>
  <c r="AX1386" i="2"/>
  <c r="AY1386" i="2"/>
  <c r="AZ1386" i="2"/>
  <c r="BA1386" i="2"/>
  <c r="X1125" i="2"/>
  <c r="Y1125" i="2"/>
  <c r="Z1125" i="2"/>
  <c r="AA1125" i="2"/>
  <c r="AB1125" i="2"/>
  <c r="AC1125" i="2"/>
  <c r="AE1125" i="2"/>
  <c r="AF1125" i="2"/>
  <c r="AH1125" i="2"/>
  <c r="AJ1125" i="2"/>
  <c r="AK1125" i="2"/>
  <c r="AM1125" i="2"/>
  <c r="AO1125" i="2"/>
  <c r="AP1125" i="2"/>
  <c r="AR1125" i="2"/>
  <c r="AT1125" i="2"/>
  <c r="AU1125" i="2"/>
  <c r="AW1125" i="2"/>
  <c r="AX1125" i="2"/>
  <c r="AY1125" i="2"/>
  <c r="AZ1125" i="2"/>
  <c r="BA1125" i="2"/>
  <c r="X2220" i="2"/>
  <c r="Y2220" i="2"/>
  <c r="Z2220" i="2"/>
  <c r="AA2220" i="2"/>
  <c r="AB2220" i="2"/>
  <c r="AC2220" i="2"/>
  <c r="AE2220" i="2"/>
  <c r="AF2220" i="2"/>
  <c r="AH2220" i="2"/>
  <c r="AJ2220" i="2"/>
  <c r="AK2220" i="2"/>
  <c r="AM2220" i="2"/>
  <c r="AO2220" i="2"/>
  <c r="AP2220" i="2"/>
  <c r="AR2220" i="2"/>
  <c r="AT2220" i="2"/>
  <c r="AU2220" i="2"/>
  <c r="AW2220" i="2"/>
  <c r="AX2220" i="2"/>
  <c r="AY2220" i="2"/>
  <c r="AZ2220" i="2"/>
  <c r="BA2220" i="2"/>
  <c r="X757" i="2"/>
  <c r="Y757" i="2"/>
  <c r="Z757" i="2"/>
  <c r="AA757" i="2"/>
  <c r="AB757" i="2"/>
  <c r="AC757" i="2"/>
  <c r="AE757" i="2"/>
  <c r="AF757" i="2"/>
  <c r="AH757" i="2"/>
  <c r="AJ757" i="2"/>
  <c r="AK757" i="2"/>
  <c r="AM757" i="2"/>
  <c r="AO757" i="2"/>
  <c r="AP757" i="2"/>
  <c r="AR757" i="2"/>
  <c r="AT757" i="2"/>
  <c r="AU757" i="2"/>
  <c r="AW757" i="2"/>
  <c r="AX757" i="2"/>
  <c r="AY757" i="2"/>
  <c r="AZ757" i="2"/>
  <c r="BA757" i="2"/>
  <c r="X14" i="2"/>
  <c r="Y14" i="2"/>
  <c r="Z14" i="2"/>
  <c r="AA14" i="2"/>
  <c r="AB14" i="2"/>
  <c r="AC14" i="2"/>
  <c r="AE14" i="2"/>
  <c r="AF14" i="2"/>
  <c r="AH14" i="2"/>
  <c r="AJ14" i="2"/>
  <c r="AK14" i="2"/>
  <c r="AM14" i="2"/>
  <c r="AO14" i="2"/>
  <c r="AP14" i="2"/>
  <c r="AR14" i="2"/>
  <c r="AT14" i="2"/>
  <c r="AU14" i="2"/>
  <c r="AW14" i="2"/>
  <c r="AX14" i="2"/>
  <c r="AY14" i="2"/>
  <c r="AZ14" i="2"/>
  <c r="BA14" i="2"/>
  <c r="X1002" i="2"/>
  <c r="Y1002" i="2"/>
  <c r="Z1002" i="2"/>
  <c r="AA1002" i="2"/>
  <c r="AB1002" i="2"/>
  <c r="AC1002" i="2"/>
  <c r="AE1002" i="2"/>
  <c r="AF1002" i="2"/>
  <c r="AH1002" i="2"/>
  <c r="AJ1002" i="2"/>
  <c r="AK1002" i="2"/>
  <c r="AM1002" i="2"/>
  <c r="AO1002" i="2"/>
  <c r="AP1002" i="2"/>
  <c r="AR1002" i="2"/>
  <c r="AT1002" i="2"/>
  <c r="AU1002" i="2"/>
  <c r="AW1002" i="2"/>
  <c r="AX1002" i="2"/>
  <c r="AY1002" i="2"/>
  <c r="AZ1002" i="2"/>
  <c r="BA1002" i="2"/>
  <c r="X1562" i="2"/>
  <c r="Y1562" i="2"/>
  <c r="Z1562" i="2"/>
  <c r="AA1562" i="2"/>
  <c r="AB1562" i="2"/>
  <c r="AC1562" i="2"/>
  <c r="AE1562" i="2"/>
  <c r="AF1562" i="2"/>
  <c r="AH1562" i="2"/>
  <c r="AJ1562" i="2"/>
  <c r="AK1562" i="2"/>
  <c r="AM1562" i="2"/>
  <c r="AO1562" i="2"/>
  <c r="AP1562" i="2"/>
  <c r="AR1562" i="2"/>
  <c r="AT1562" i="2"/>
  <c r="AU1562" i="2"/>
  <c r="AW1562" i="2"/>
  <c r="AX1562" i="2"/>
  <c r="AY1562" i="2"/>
  <c r="AZ1562" i="2"/>
  <c r="BA1562" i="2"/>
  <c r="X413" i="2"/>
  <c r="Y413" i="2"/>
  <c r="Z413" i="2"/>
  <c r="AA413" i="2"/>
  <c r="AB413" i="2"/>
  <c r="AC413" i="2"/>
  <c r="AE413" i="2"/>
  <c r="AF413" i="2"/>
  <c r="AH413" i="2"/>
  <c r="AJ413" i="2"/>
  <c r="AK413" i="2"/>
  <c r="AM413" i="2"/>
  <c r="AO413" i="2"/>
  <c r="AP413" i="2"/>
  <c r="AR413" i="2"/>
  <c r="AT413" i="2"/>
  <c r="AU413" i="2"/>
  <c r="AW413" i="2"/>
  <c r="AX413" i="2"/>
  <c r="AY413" i="2"/>
  <c r="AZ413" i="2"/>
  <c r="BA413" i="2"/>
  <c r="X607" i="2"/>
  <c r="Y607" i="2"/>
  <c r="Z607" i="2"/>
  <c r="AA607" i="2"/>
  <c r="AB607" i="2"/>
  <c r="AC607" i="2"/>
  <c r="AE607" i="2"/>
  <c r="AF607" i="2"/>
  <c r="AH607" i="2"/>
  <c r="AJ607" i="2"/>
  <c r="AK607" i="2"/>
  <c r="AM607" i="2"/>
  <c r="AO607" i="2"/>
  <c r="AP607" i="2"/>
  <c r="AR607" i="2"/>
  <c r="AT607" i="2"/>
  <c r="AU607" i="2"/>
  <c r="AW607" i="2"/>
  <c r="AX607" i="2"/>
  <c r="AY607" i="2"/>
  <c r="AZ607" i="2"/>
  <c r="BA607" i="2"/>
  <c r="X253" i="2"/>
  <c r="Y253" i="2"/>
  <c r="Z253" i="2"/>
  <c r="AA253" i="2"/>
  <c r="AB253" i="2"/>
  <c r="AC253" i="2"/>
  <c r="AE253" i="2"/>
  <c r="AF253" i="2"/>
  <c r="AH253" i="2"/>
  <c r="AJ253" i="2"/>
  <c r="AK253" i="2"/>
  <c r="AM253" i="2"/>
  <c r="AO253" i="2"/>
  <c r="AP253" i="2"/>
  <c r="AR253" i="2"/>
  <c r="AT253" i="2"/>
  <c r="AU253" i="2"/>
  <c r="AW253" i="2"/>
  <c r="AX253" i="2"/>
  <c r="AY253" i="2"/>
  <c r="AZ253" i="2"/>
  <c r="BA253" i="2"/>
  <c r="X2269" i="2"/>
  <c r="Y2269" i="2"/>
  <c r="Z2269" i="2"/>
  <c r="AA2269" i="2"/>
  <c r="AB2269" i="2"/>
  <c r="AC2269" i="2"/>
  <c r="AE2269" i="2"/>
  <c r="AF2269" i="2"/>
  <c r="AH2269" i="2"/>
  <c r="AJ2269" i="2"/>
  <c r="AK2269" i="2"/>
  <c r="AM2269" i="2"/>
  <c r="AO2269" i="2"/>
  <c r="AP2269" i="2"/>
  <c r="AR2269" i="2"/>
  <c r="AT2269" i="2"/>
  <c r="AU2269" i="2"/>
  <c r="AW2269" i="2"/>
  <c r="AX2269" i="2"/>
  <c r="AY2269" i="2"/>
  <c r="AZ2269" i="2"/>
  <c r="BA2269" i="2"/>
  <c r="X574" i="2"/>
  <c r="Y574" i="2"/>
  <c r="Z574" i="2"/>
  <c r="AA574" i="2"/>
  <c r="AB574" i="2"/>
  <c r="AC574" i="2"/>
  <c r="AE574" i="2"/>
  <c r="AF574" i="2"/>
  <c r="AH574" i="2"/>
  <c r="AJ574" i="2"/>
  <c r="AK574" i="2"/>
  <c r="AM574" i="2"/>
  <c r="AO574" i="2"/>
  <c r="AP574" i="2"/>
  <c r="AR574" i="2"/>
  <c r="AT574" i="2"/>
  <c r="AU574" i="2"/>
  <c r="AW574" i="2"/>
  <c r="AX574" i="2"/>
  <c r="AY574" i="2"/>
  <c r="AZ574" i="2"/>
  <c r="BA574" i="2"/>
  <c r="X242" i="2"/>
  <c r="Y242" i="2"/>
  <c r="Z242" i="2"/>
  <c r="AA242" i="2"/>
  <c r="AB242" i="2"/>
  <c r="AC242" i="2"/>
  <c r="AE242" i="2"/>
  <c r="AF242" i="2"/>
  <c r="AH242" i="2"/>
  <c r="AJ242" i="2"/>
  <c r="AK242" i="2"/>
  <c r="AM242" i="2"/>
  <c r="AO242" i="2"/>
  <c r="AP242" i="2"/>
  <c r="AR242" i="2"/>
  <c r="AT242" i="2"/>
  <c r="AU242" i="2"/>
  <c r="AW242" i="2"/>
  <c r="AX242" i="2"/>
  <c r="AY242" i="2"/>
  <c r="AZ242" i="2"/>
  <c r="BA242" i="2"/>
  <c r="X850" i="2"/>
  <c r="Y850" i="2"/>
  <c r="Z850" i="2"/>
  <c r="AA850" i="2"/>
  <c r="AB850" i="2"/>
  <c r="AC850" i="2"/>
  <c r="AE850" i="2"/>
  <c r="AF850" i="2"/>
  <c r="AH850" i="2"/>
  <c r="AJ850" i="2"/>
  <c r="AK850" i="2"/>
  <c r="AM850" i="2"/>
  <c r="AO850" i="2"/>
  <c r="AP850" i="2"/>
  <c r="AR850" i="2"/>
  <c r="AT850" i="2"/>
  <c r="AU850" i="2"/>
  <c r="AW850" i="2"/>
  <c r="AX850" i="2"/>
  <c r="AY850" i="2"/>
  <c r="AZ850" i="2"/>
  <c r="BA850" i="2"/>
  <c r="X2254" i="2"/>
  <c r="Y2254" i="2"/>
  <c r="Z2254" i="2"/>
  <c r="AA2254" i="2"/>
  <c r="AB2254" i="2"/>
  <c r="AC2254" i="2"/>
  <c r="AE2254" i="2"/>
  <c r="AF2254" i="2"/>
  <c r="AH2254" i="2"/>
  <c r="AJ2254" i="2"/>
  <c r="AK2254" i="2"/>
  <c r="AM2254" i="2"/>
  <c r="AO2254" i="2"/>
  <c r="AP2254" i="2"/>
  <c r="AR2254" i="2"/>
  <c r="AT2254" i="2"/>
  <c r="AU2254" i="2"/>
  <c r="AW2254" i="2"/>
  <c r="AX2254" i="2"/>
  <c r="AY2254" i="2"/>
  <c r="AZ2254" i="2"/>
  <c r="BA2254" i="2"/>
  <c r="X181" i="2"/>
  <c r="Y181" i="2"/>
  <c r="Z181" i="2"/>
  <c r="AA181" i="2"/>
  <c r="AB181" i="2"/>
  <c r="AC181" i="2"/>
  <c r="AE181" i="2"/>
  <c r="AF181" i="2"/>
  <c r="AH181" i="2"/>
  <c r="AJ181" i="2"/>
  <c r="AK181" i="2"/>
  <c r="AM181" i="2"/>
  <c r="AO181" i="2"/>
  <c r="AP181" i="2"/>
  <c r="AR181" i="2"/>
  <c r="AT181" i="2"/>
  <c r="AU181" i="2"/>
  <c r="AW181" i="2"/>
  <c r="AX181" i="2"/>
  <c r="AY181" i="2"/>
  <c r="AZ181" i="2"/>
  <c r="BA181" i="2"/>
  <c r="X1106" i="2"/>
  <c r="Y1106" i="2"/>
  <c r="Z1106" i="2"/>
  <c r="AA1106" i="2"/>
  <c r="AB1106" i="2"/>
  <c r="AC1106" i="2"/>
  <c r="AE1106" i="2"/>
  <c r="AF1106" i="2"/>
  <c r="AH1106" i="2"/>
  <c r="AJ1106" i="2"/>
  <c r="AK1106" i="2"/>
  <c r="AM1106" i="2"/>
  <c r="AO1106" i="2"/>
  <c r="AP1106" i="2"/>
  <c r="AR1106" i="2"/>
  <c r="AT1106" i="2"/>
  <c r="AU1106" i="2"/>
  <c r="AW1106" i="2"/>
  <c r="AX1106" i="2"/>
  <c r="AY1106" i="2"/>
  <c r="AZ1106" i="2"/>
  <c r="BA1106" i="2"/>
  <c r="X461" i="2"/>
  <c r="Y461" i="2"/>
  <c r="Z461" i="2"/>
  <c r="AA461" i="2"/>
  <c r="AB461" i="2"/>
  <c r="AC461" i="2"/>
  <c r="AE461" i="2"/>
  <c r="AF461" i="2"/>
  <c r="AH461" i="2"/>
  <c r="AJ461" i="2"/>
  <c r="AK461" i="2"/>
  <c r="AM461" i="2"/>
  <c r="AO461" i="2"/>
  <c r="AP461" i="2"/>
  <c r="AR461" i="2"/>
  <c r="AT461" i="2"/>
  <c r="AU461" i="2"/>
  <c r="AW461" i="2"/>
  <c r="AX461" i="2"/>
  <c r="AY461" i="2"/>
  <c r="AZ461" i="2"/>
  <c r="BA461" i="2"/>
  <c r="X1433" i="2"/>
  <c r="Y1433" i="2"/>
  <c r="Z1433" i="2"/>
  <c r="AA1433" i="2"/>
  <c r="AB1433" i="2"/>
  <c r="AC1433" i="2"/>
  <c r="AE1433" i="2"/>
  <c r="AF1433" i="2"/>
  <c r="AH1433" i="2"/>
  <c r="AJ1433" i="2"/>
  <c r="AK1433" i="2"/>
  <c r="AM1433" i="2"/>
  <c r="AO1433" i="2"/>
  <c r="AP1433" i="2"/>
  <c r="AR1433" i="2"/>
  <c r="AT1433" i="2"/>
  <c r="AU1433" i="2"/>
  <c r="AW1433" i="2"/>
  <c r="AX1433" i="2"/>
  <c r="AY1433" i="2"/>
  <c r="AZ1433" i="2"/>
  <c r="BA1433" i="2"/>
  <c r="X1191" i="2"/>
  <c r="Y1191" i="2"/>
  <c r="Z1191" i="2"/>
  <c r="AA1191" i="2"/>
  <c r="AB1191" i="2"/>
  <c r="AC1191" i="2"/>
  <c r="AE1191" i="2"/>
  <c r="AF1191" i="2"/>
  <c r="AH1191" i="2"/>
  <c r="AJ1191" i="2"/>
  <c r="AK1191" i="2"/>
  <c r="AM1191" i="2"/>
  <c r="AO1191" i="2"/>
  <c r="AP1191" i="2"/>
  <c r="AR1191" i="2"/>
  <c r="AT1191" i="2"/>
  <c r="AU1191" i="2"/>
  <c r="AW1191" i="2"/>
  <c r="AX1191" i="2"/>
  <c r="AY1191" i="2"/>
  <c r="AZ1191" i="2"/>
  <c r="BA1191" i="2"/>
  <c r="X1288" i="2"/>
  <c r="Y1288" i="2"/>
  <c r="Z1288" i="2"/>
  <c r="AA1288" i="2"/>
  <c r="AB1288" i="2"/>
  <c r="AC1288" i="2"/>
  <c r="AE1288" i="2"/>
  <c r="AF1288" i="2"/>
  <c r="AH1288" i="2"/>
  <c r="AJ1288" i="2"/>
  <c r="AK1288" i="2"/>
  <c r="AM1288" i="2"/>
  <c r="AO1288" i="2"/>
  <c r="AP1288" i="2"/>
  <c r="AR1288" i="2"/>
  <c r="AT1288" i="2"/>
  <c r="AU1288" i="2"/>
  <c r="AW1288" i="2"/>
  <c r="AX1288" i="2"/>
  <c r="AY1288" i="2"/>
  <c r="AZ1288" i="2"/>
  <c r="BA1288" i="2"/>
  <c r="X1442" i="2"/>
  <c r="Y1442" i="2"/>
  <c r="Z1442" i="2"/>
  <c r="AA1442" i="2"/>
  <c r="AB1442" i="2"/>
  <c r="AC1442" i="2"/>
  <c r="AE1442" i="2"/>
  <c r="AF1442" i="2"/>
  <c r="AH1442" i="2"/>
  <c r="AJ1442" i="2"/>
  <c r="AK1442" i="2"/>
  <c r="AM1442" i="2"/>
  <c r="AO1442" i="2"/>
  <c r="AP1442" i="2"/>
  <c r="AR1442" i="2"/>
  <c r="AT1442" i="2"/>
  <c r="AU1442" i="2"/>
  <c r="AW1442" i="2"/>
  <c r="AX1442" i="2"/>
  <c r="AY1442" i="2"/>
  <c r="AZ1442" i="2"/>
  <c r="BA1442" i="2"/>
  <c r="X1135" i="2"/>
  <c r="Y1135" i="2"/>
  <c r="Z1135" i="2"/>
  <c r="AA1135" i="2"/>
  <c r="AB1135" i="2"/>
  <c r="AC1135" i="2"/>
  <c r="AE1135" i="2"/>
  <c r="AF1135" i="2"/>
  <c r="AH1135" i="2"/>
  <c r="AJ1135" i="2"/>
  <c r="AK1135" i="2"/>
  <c r="AM1135" i="2"/>
  <c r="AO1135" i="2"/>
  <c r="AP1135" i="2"/>
  <c r="AR1135" i="2"/>
  <c r="AT1135" i="2"/>
  <c r="AU1135" i="2"/>
  <c r="AW1135" i="2"/>
  <c r="AX1135" i="2"/>
  <c r="AY1135" i="2"/>
  <c r="AZ1135" i="2"/>
  <c r="BA1135" i="2"/>
  <c r="X995" i="2"/>
  <c r="Y995" i="2"/>
  <c r="Z995" i="2"/>
  <c r="AA995" i="2"/>
  <c r="AB995" i="2"/>
  <c r="AC995" i="2"/>
  <c r="AE995" i="2"/>
  <c r="AF995" i="2"/>
  <c r="AH995" i="2"/>
  <c r="AJ995" i="2"/>
  <c r="AK995" i="2"/>
  <c r="AM995" i="2"/>
  <c r="AO995" i="2"/>
  <c r="AP995" i="2"/>
  <c r="AR995" i="2"/>
  <c r="AT995" i="2"/>
  <c r="AU995" i="2"/>
  <c r="AW995" i="2"/>
  <c r="AX995" i="2"/>
  <c r="AY995" i="2"/>
  <c r="AZ995" i="2"/>
  <c r="BA995" i="2"/>
  <c r="X225" i="2"/>
  <c r="Y225" i="2"/>
  <c r="Z225" i="2"/>
  <c r="AA225" i="2"/>
  <c r="AB225" i="2"/>
  <c r="AC225" i="2"/>
  <c r="AE225" i="2"/>
  <c r="AF225" i="2"/>
  <c r="AH225" i="2"/>
  <c r="AJ225" i="2"/>
  <c r="AK225" i="2"/>
  <c r="AM225" i="2"/>
  <c r="AO225" i="2"/>
  <c r="AP225" i="2"/>
  <c r="AR225" i="2"/>
  <c r="AT225" i="2"/>
  <c r="AU225" i="2"/>
  <c r="AW225" i="2"/>
  <c r="AX225" i="2"/>
  <c r="AY225" i="2"/>
  <c r="AZ225" i="2"/>
  <c r="BA225" i="2"/>
  <c r="X1748" i="2"/>
  <c r="Y1748" i="2"/>
  <c r="Z1748" i="2"/>
  <c r="AA1748" i="2"/>
  <c r="AB1748" i="2"/>
  <c r="AC1748" i="2"/>
  <c r="AE1748" i="2"/>
  <c r="AF1748" i="2"/>
  <c r="AH1748" i="2"/>
  <c r="AJ1748" i="2"/>
  <c r="AK1748" i="2"/>
  <c r="AM1748" i="2"/>
  <c r="AO1748" i="2"/>
  <c r="AP1748" i="2"/>
  <c r="AR1748" i="2"/>
  <c r="AT1748" i="2"/>
  <c r="AU1748" i="2"/>
  <c r="AW1748" i="2"/>
  <c r="AX1748" i="2"/>
  <c r="AY1748" i="2"/>
  <c r="AZ1748" i="2"/>
  <c r="BA1748" i="2"/>
  <c r="X1448" i="2"/>
  <c r="Y1448" i="2"/>
  <c r="Z1448" i="2"/>
  <c r="AA1448" i="2"/>
  <c r="AB1448" i="2"/>
  <c r="AC1448" i="2"/>
  <c r="AE1448" i="2"/>
  <c r="AF1448" i="2"/>
  <c r="AH1448" i="2"/>
  <c r="AJ1448" i="2"/>
  <c r="AK1448" i="2"/>
  <c r="AM1448" i="2"/>
  <c r="AO1448" i="2"/>
  <c r="AP1448" i="2"/>
  <c r="AR1448" i="2"/>
  <c r="AT1448" i="2"/>
  <c r="AU1448" i="2"/>
  <c r="AW1448" i="2"/>
  <c r="AX1448" i="2"/>
  <c r="AY1448" i="2"/>
  <c r="AZ1448" i="2"/>
  <c r="BA1448" i="2"/>
  <c r="X1651" i="2"/>
  <c r="Y1651" i="2"/>
  <c r="Z1651" i="2"/>
  <c r="AA1651" i="2"/>
  <c r="AB1651" i="2"/>
  <c r="AC1651" i="2"/>
  <c r="AE1651" i="2"/>
  <c r="AF1651" i="2"/>
  <c r="AH1651" i="2"/>
  <c r="AJ1651" i="2"/>
  <c r="AK1651" i="2"/>
  <c r="AM1651" i="2"/>
  <c r="AO1651" i="2"/>
  <c r="AP1651" i="2"/>
  <c r="AR1651" i="2"/>
  <c r="AT1651" i="2"/>
  <c r="AU1651" i="2"/>
  <c r="AW1651" i="2"/>
  <c r="AX1651" i="2"/>
  <c r="AY1651" i="2"/>
  <c r="AZ1651" i="2"/>
  <c r="BA1651" i="2"/>
  <c r="X1363" i="2"/>
  <c r="Y1363" i="2"/>
  <c r="Z1363" i="2"/>
  <c r="AA1363" i="2"/>
  <c r="AB1363" i="2"/>
  <c r="AC1363" i="2"/>
  <c r="AE1363" i="2"/>
  <c r="AF1363" i="2"/>
  <c r="AH1363" i="2"/>
  <c r="AJ1363" i="2"/>
  <c r="AK1363" i="2"/>
  <c r="AM1363" i="2"/>
  <c r="AO1363" i="2"/>
  <c r="AP1363" i="2"/>
  <c r="AR1363" i="2"/>
  <c r="AT1363" i="2"/>
  <c r="AU1363" i="2"/>
  <c r="AW1363" i="2"/>
  <c r="AX1363" i="2"/>
  <c r="AY1363" i="2"/>
  <c r="AZ1363" i="2"/>
  <c r="BA1363" i="2"/>
  <c r="X1137" i="2"/>
  <c r="Y1137" i="2"/>
  <c r="Z1137" i="2"/>
  <c r="AA1137" i="2"/>
  <c r="AB1137" i="2"/>
  <c r="AC1137" i="2"/>
  <c r="AE1137" i="2"/>
  <c r="AF1137" i="2"/>
  <c r="AH1137" i="2"/>
  <c r="AJ1137" i="2"/>
  <c r="AK1137" i="2"/>
  <c r="AM1137" i="2"/>
  <c r="AO1137" i="2"/>
  <c r="AP1137" i="2"/>
  <c r="AR1137" i="2"/>
  <c r="AT1137" i="2"/>
  <c r="AU1137" i="2"/>
  <c r="AW1137" i="2"/>
  <c r="AX1137" i="2"/>
  <c r="AY1137" i="2"/>
  <c r="AZ1137" i="2"/>
  <c r="BA1137" i="2"/>
  <c r="X380" i="2"/>
  <c r="Y380" i="2"/>
  <c r="Z380" i="2"/>
  <c r="AA380" i="2"/>
  <c r="AB380" i="2"/>
  <c r="AC380" i="2"/>
  <c r="AE380" i="2"/>
  <c r="AF380" i="2"/>
  <c r="AH380" i="2"/>
  <c r="AJ380" i="2"/>
  <c r="AK380" i="2"/>
  <c r="AM380" i="2"/>
  <c r="AO380" i="2"/>
  <c r="AP380" i="2"/>
  <c r="AR380" i="2"/>
  <c r="AT380" i="2"/>
  <c r="AU380" i="2"/>
  <c r="AW380" i="2"/>
  <c r="AX380" i="2"/>
  <c r="AY380" i="2"/>
  <c r="AZ380" i="2"/>
  <c r="BA380" i="2"/>
  <c r="X53" i="2"/>
  <c r="Y53" i="2"/>
  <c r="Z53" i="2"/>
  <c r="AA53" i="2"/>
  <c r="AB53" i="2"/>
  <c r="AC53" i="2"/>
  <c r="AE53" i="2"/>
  <c r="AF53" i="2"/>
  <c r="AH53" i="2"/>
  <c r="AJ53" i="2"/>
  <c r="AK53" i="2"/>
  <c r="AM53" i="2"/>
  <c r="AO53" i="2"/>
  <c r="AP53" i="2"/>
  <c r="AR53" i="2"/>
  <c r="AT53" i="2"/>
  <c r="AU53" i="2"/>
  <c r="AW53" i="2"/>
  <c r="AX53" i="2"/>
  <c r="AY53" i="2"/>
  <c r="AZ53" i="2"/>
  <c r="BA53" i="2"/>
  <c r="X1634" i="2"/>
  <c r="Y1634" i="2"/>
  <c r="Z1634" i="2"/>
  <c r="AA1634" i="2"/>
  <c r="AB1634" i="2"/>
  <c r="AC1634" i="2"/>
  <c r="AE1634" i="2"/>
  <c r="AF1634" i="2"/>
  <c r="AH1634" i="2"/>
  <c r="AJ1634" i="2"/>
  <c r="AK1634" i="2"/>
  <c r="AM1634" i="2"/>
  <c r="AO1634" i="2"/>
  <c r="AP1634" i="2"/>
  <c r="AR1634" i="2"/>
  <c r="AT1634" i="2"/>
  <c r="AU1634" i="2"/>
  <c r="AW1634" i="2"/>
  <c r="AX1634" i="2"/>
  <c r="AY1634" i="2"/>
  <c r="AZ1634" i="2"/>
  <c r="BA1634" i="2"/>
  <c r="X290" i="2"/>
  <c r="Y290" i="2"/>
  <c r="Z290" i="2"/>
  <c r="AA290" i="2"/>
  <c r="AB290" i="2"/>
  <c r="AC290" i="2"/>
  <c r="AE290" i="2"/>
  <c r="AF290" i="2"/>
  <c r="AH290" i="2"/>
  <c r="AJ290" i="2"/>
  <c r="AK290" i="2"/>
  <c r="AM290" i="2"/>
  <c r="AO290" i="2"/>
  <c r="AP290" i="2"/>
  <c r="AR290" i="2"/>
  <c r="AT290" i="2"/>
  <c r="AU290" i="2"/>
  <c r="AW290" i="2"/>
  <c r="AX290" i="2"/>
  <c r="AY290" i="2"/>
  <c r="AZ290" i="2"/>
  <c r="BA290" i="2"/>
  <c r="X826" i="2"/>
  <c r="Y826" i="2"/>
  <c r="Z826" i="2"/>
  <c r="AA826" i="2"/>
  <c r="AB826" i="2"/>
  <c r="AC826" i="2"/>
  <c r="AE826" i="2"/>
  <c r="AF826" i="2"/>
  <c r="AH826" i="2"/>
  <c r="AJ826" i="2"/>
  <c r="AK826" i="2"/>
  <c r="AM826" i="2"/>
  <c r="AO826" i="2"/>
  <c r="AP826" i="2"/>
  <c r="AR826" i="2"/>
  <c r="AT826" i="2"/>
  <c r="AU826" i="2"/>
  <c r="AW826" i="2"/>
  <c r="AX826" i="2"/>
  <c r="AY826" i="2"/>
  <c r="AZ826" i="2"/>
  <c r="BA826" i="2"/>
  <c r="X1213" i="2"/>
  <c r="Y1213" i="2"/>
  <c r="Z1213" i="2"/>
  <c r="AA1213" i="2"/>
  <c r="AB1213" i="2"/>
  <c r="AC1213" i="2"/>
  <c r="AE1213" i="2"/>
  <c r="AF1213" i="2"/>
  <c r="AH1213" i="2"/>
  <c r="AJ1213" i="2"/>
  <c r="AK1213" i="2"/>
  <c r="AM1213" i="2"/>
  <c r="AO1213" i="2"/>
  <c r="AP1213" i="2"/>
  <c r="AR1213" i="2"/>
  <c r="AT1213" i="2"/>
  <c r="AU1213" i="2"/>
  <c r="AW1213" i="2"/>
  <c r="AX1213" i="2"/>
  <c r="AY1213" i="2"/>
  <c r="AZ1213" i="2"/>
  <c r="BA1213" i="2"/>
  <c r="X32" i="2"/>
  <c r="Y32" i="2"/>
  <c r="Z32" i="2"/>
  <c r="AA32" i="2"/>
  <c r="AB32" i="2"/>
  <c r="AC32" i="2"/>
  <c r="AE32" i="2"/>
  <c r="AF32" i="2"/>
  <c r="AH32" i="2"/>
  <c r="AJ32" i="2"/>
  <c r="AK32" i="2"/>
  <c r="AM32" i="2"/>
  <c r="AO32" i="2"/>
  <c r="AP32" i="2"/>
  <c r="AR32" i="2"/>
  <c r="AT32" i="2"/>
  <c r="AU32" i="2"/>
  <c r="AW32" i="2"/>
  <c r="AX32" i="2"/>
  <c r="AY32" i="2"/>
  <c r="AZ32" i="2"/>
  <c r="BA32" i="2"/>
  <c r="X45" i="2"/>
  <c r="Y45" i="2"/>
  <c r="Z45" i="2"/>
  <c r="AA45" i="2"/>
  <c r="AB45" i="2"/>
  <c r="AC45" i="2"/>
  <c r="AE45" i="2"/>
  <c r="AF45" i="2"/>
  <c r="AH45" i="2"/>
  <c r="AJ45" i="2"/>
  <c r="AK45" i="2"/>
  <c r="AM45" i="2"/>
  <c r="AO45" i="2"/>
  <c r="AP45" i="2"/>
  <c r="AR45" i="2"/>
  <c r="AT45" i="2"/>
  <c r="AU45" i="2"/>
  <c r="AW45" i="2"/>
  <c r="AX45" i="2"/>
  <c r="AY45" i="2"/>
  <c r="AZ45" i="2"/>
  <c r="BA45" i="2"/>
  <c r="X779" i="2"/>
  <c r="Y779" i="2"/>
  <c r="Z779" i="2"/>
  <c r="AA779" i="2"/>
  <c r="AB779" i="2"/>
  <c r="AC779" i="2"/>
  <c r="AE779" i="2"/>
  <c r="AF779" i="2"/>
  <c r="AH779" i="2"/>
  <c r="AJ779" i="2"/>
  <c r="AK779" i="2"/>
  <c r="AM779" i="2"/>
  <c r="AO779" i="2"/>
  <c r="AP779" i="2"/>
  <c r="AR779" i="2"/>
  <c r="AT779" i="2"/>
  <c r="AU779" i="2"/>
  <c r="AW779" i="2"/>
  <c r="AX779" i="2"/>
  <c r="AY779" i="2"/>
  <c r="AZ779" i="2"/>
  <c r="BA779" i="2"/>
  <c r="X1293" i="2"/>
  <c r="Y1293" i="2"/>
  <c r="Z1293" i="2"/>
  <c r="AA1293" i="2"/>
  <c r="AB1293" i="2"/>
  <c r="AC1293" i="2"/>
  <c r="AE1293" i="2"/>
  <c r="AF1293" i="2"/>
  <c r="AH1293" i="2"/>
  <c r="AJ1293" i="2"/>
  <c r="AK1293" i="2"/>
  <c r="AM1293" i="2"/>
  <c r="AO1293" i="2"/>
  <c r="AP1293" i="2"/>
  <c r="AR1293" i="2"/>
  <c r="AT1293" i="2"/>
  <c r="AU1293" i="2"/>
  <c r="AW1293" i="2"/>
  <c r="AX1293" i="2"/>
  <c r="AY1293" i="2"/>
  <c r="AZ1293" i="2"/>
  <c r="BA1293" i="2"/>
  <c r="X1691" i="2"/>
  <c r="Y1691" i="2"/>
  <c r="Z1691" i="2"/>
  <c r="AA1691" i="2"/>
  <c r="AB1691" i="2"/>
  <c r="AC1691" i="2"/>
  <c r="AE1691" i="2"/>
  <c r="AF1691" i="2"/>
  <c r="AH1691" i="2"/>
  <c r="AJ1691" i="2"/>
  <c r="AK1691" i="2"/>
  <c r="AM1691" i="2"/>
  <c r="AO1691" i="2"/>
  <c r="AP1691" i="2"/>
  <c r="AR1691" i="2"/>
  <c r="AT1691" i="2"/>
  <c r="AU1691" i="2"/>
  <c r="AW1691" i="2"/>
  <c r="AX1691" i="2"/>
  <c r="AY1691" i="2"/>
  <c r="AZ1691" i="2"/>
  <c r="BA1691" i="2"/>
  <c r="X1486" i="2"/>
  <c r="Y1486" i="2"/>
  <c r="Z1486" i="2"/>
  <c r="AA1486" i="2"/>
  <c r="AB1486" i="2"/>
  <c r="AC1486" i="2"/>
  <c r="AE1486" i="2"/>
  <c r="AF1486" i="2"/>
  <c r="AH1486" i="2"/>
  <c r="AJ1486" i="2"/>
  <c r="AK1486" i="2"/>
  <c r="AM1486" i="2"/>
  <c r="AO1486" i="2"/>
  <c r="AP1486" i="2"/>
  <c r="AR1486" i="2"/>
  <c r="AT1486" i="2"/>
  <c r="AU1486" i="2"/>
  <c r="AW1486" i="2"/>
  <c r="AX1486" i="2"/>
  <c r="AY1486" i="2"/>
  <c r="AZ1486" i="2"/>
  <c r="BA1486" i="2"/>
  <c r="X387" i="2"/>
  <c r="Y387" i="2"/>
  <c r="Z387" i="2"/>
  <c r="AA387" i="2"/>
  <c r="AB387" i="2"/>
  <c r="AC387" i="2"/>
  <c r="AE387" i="2"/>
  <c r="AF387" i="2"/>
  <c r="AH387" i="2"/>
  <c r="AJ387" i="2"/>
  <c r="AK387" i="2"/>
  <c r="AM387" i="2"/>
  <c r="AO387" i="2"/>
  <c r="AP387" i="2"/>
  <c r="AR387" i="2"/>
  <c r="AT387" i="2"/>
  <c r="AU387" i="2"/>
  <c r="AW387" i="2"/>
  <c r="AX387" i="2"/>
  <c r="AY387" i="2"/>
  <c r="AZ387" i="2"/>
  <c r="BA387" i="2"/>
  <c r="X283" i="2"/>
  <c r="Y283" i="2"/>
  <c r="Z283" i="2"/>
  <c r="AA283" i="2"/>
  <c r="AB283" i="2"/>
  <c r="AC283" i="2"/>
  <c r="AE283" i="2"/>
  <c r="AF283" i="2"/>
  <c r="AH283" i="2"/>
  <c r="AJ283" i="2"/>
  <c r="AK283" i="2"/>
  <c r="AM283" i="2"/>
  <c r="AO283" i="2"/>
  <c r="AP283" i="2"/>
  <c r="AR283" i="2"/>
  <c r="AT283" i="2"/>
  <c r="AU283" i="2"/>
  <c r="AW283" i="2"/>
  <c r="AX283" i="2"/>
  <c r="AY283" i="2"/>
  <c r="AZ283" i="2"/>
  <c r="BA283" i="2"/>
  <c r="X2108" i="2"/>
  <c r="Y2108" i="2"/>
  <c r="Z2108" i="2"/>
  <c r="AA2108" i="2"/>
  <c r="AB2108" i="2"/>
  <c r="AC2108" i="2"/>
  <c r="AE2108" i="2"/>
  <c r="AF2108" i="2"/>
  <c r="AH2108" i="2"/>
  <c r="AJ2108" i="2"/>
  <c r="AK2108" i="2"/>
  <c r="AM2108" i="2"/>
  <c r="AO2108" i="2"/>
  <c r="AP2108" i="2"/>
  <c r="AR2108" i="2"/>
  <c r="AT2108" i="2"/>
  <c r="AU2108" i="2"/>
  <c r="AW2108" i="2"/>
  <c r="AX2108" i="2"/>
  <c r="AY2108" i="2"/>
  <c r="AZ2108" i="2"/>
  <c r="BA2108" i="2"/>
  <c r="X1109" i="2"/>
  <c r="Y1109" i="2"/>
  <c r="Z1109" i="2"/>
  <c r="AA1109" i="2"/>
  <c r="AB1109" i="2"/>
  <c r="AC1109" i="2"/>
  <c r="AE1109" i="2"/>
  <c r="AF1109" i="2"/>
  <c r="AH1109" i="2"/>
  <c r="AJ1109" i="2"/>
  <c r="AK1109" i="2"/>
  <c r="AM1109" i="2"/>
  <c r="AO1109" i="2"/>
  <c r="AP1109" i="2"/>
  <c r="AR1109" i="2"/>
  <c r="AT1109" i="2"/>
  <c r="AU1109" i="2"/>
  <c r="AW1109" i="2"/>
  <c r="AX1109" i="2"/>
  <c r="AY1109" i="2"/>
  <c r="AZ1109" i="2"/>
  <c r="BA1109" i="2"/>
  <c r="X1786" i="2"/>
  <c r="Y1786" i="2"/>
  <c r="Z1786" i="2"/>
  <c r="AA1786" i="2"/>
  <c r="AB1786" i="2"/>
  <c r="AC1786" i="2"/>
  <c r="AE1786" i="2"/>
  <c r="AF1786" i="2"/>
  <c r="AH1786" i="2"/>
  <c r="AJ1786" i="2"/>
  <c r="AK1786" i="2"/>
  <c r="AM1786" i="2"/>
  <c r="AO1786" i="2"/>
  <c r="AP1786" i="2"/>
  <c r="AR1786" i="2"/>
  <c r="AT1786" i="2"/>
  <c r="AU1786" i="2"/>
  <c r="AW1786" i="2"/>
  <c r="AX1786" i="2"/>
  <c r="AY1786" i="2"/>
  <c r="AZ1786" i="2"/>
  <c r="BA1786" i="2"/>
  <c r="X873" i="2"/>
  <c r="Y873" i="2"/>
  <c r="Z873" i="2"/>
  <c r="AA873" i="2"/>
  <c r="AB873" i="2"/>
  <c r="AC873" i="2"/>
  <c r="AE873" i="2"/>
  <c r="AF873" i="2"/>
  <c r="AH873" i="2"/>
  <c r="AJ873" i="2"/>
  <c r="AK873" i="2"/>
  <c r="AM873" i="2"/>
  <c r="AO873" i="2"/>
  <c r="AP873" i="2"/>
  <c r="AR873" i="2"/>
  <c r="AT873" i="2"/>
  <c r="AU873" i="2"/>
  <c r="AW873" i="2"/>
  <c r="AX873" i="2"/>
  <c r="AY873" i="2"/>
  <c r="AZ873" i="2"/>
  <c r="BA873" i="2"/>
  <c r="X1046" i="2"/>
  <c r="Y1046" i="2"/>
  <c r="Z1046" i="2"/>
  <c r="AA1046" i="2"/>
  <c r="AB1046" i="2"/>
  <c r="AC1046" i="2"/>
  <c r="AE1046" i="2"/>
  <c r="AF1046" i="2"/>
  <c r="AH1046" i="2"/>
  <c r="AJ1046" i="2"/>
  <c r="AK1046" i="2"/>
  <c r="AM1046" i="2"/>
  <c r="AO1046" i="2"/>
  <c r="AP1046" i="2"/>
  <c r="AR1046" i="2"/>
  <c r="AT1046" i="2"/>
  <c r="AU1046" i="2"/>
  <c r="AW1046" i="2"/>
  <c r="AX1046" i="2"/>
  <c r="AY1046" i="2"/>
  <c r="AZ1046" i="2"/>
  <c r="BA1046" i="2"/>
  <c r="X63" i="2"/>
  <c r="Y63" i="2"/>
  <c r="Z63" i="2"/>
  <c r="AA63" i="2"/>
  <c r="AB63" i="2"/>
  <c r="AC63" i="2"/>
  <c r="AE63" i="2"/>
  <c r="AF63" i="2"/>
  <c r="AH63" i="2"/>
  <c r="AJ63" i="2"/>
  <c r="AK63" i="2"/>
  <c r="AM63" i="2"/>
  <c r="AO63" i="2"/>
  <c r="AP63" i="2"/>
  <c r="AR63" i="2"/>
  <c r="AT63" i="2"/>
  <c r="AU63" i="2"/>
  <c r="AW63" i="2"/>
  <c r="AX63" i="2"/>
  <c r="AY63" i="2"/>
  <c r="AZ63" i="2"/>
  <c r="BA63" i="2"/>
  <c r="X293" i="2"/>
  <c r="Y293" i="2"/>
  <c r="Z293" i="2"/>
  <c r="AA293" i="2"/>
  <c r="AB293" i="2"/>
  <c r="AC293" i="2"/>
  <c r="AE293" i="2"/>
  <c r="AF293" i="2"/>
  <c r="AH293" i="2"/>
  <c r="AJ293" i="2"/>
  <c r="AK293" i="2"/>
  <c r="AM293" i="2"/>
  <c r="AO293" i="2"/>
  <c r="AP293" i="2"/>
  <c r="AR293" i="2"/>
  <c r="AT293" i="2"/>
  <c r="AU293" i="2"/>
  <c r="AW293" i="2"/>
  <c r="AX293" i="2"/>
  <c r="AY293" i="2"/>
  <c r="AZ293" i="2"/>
  <c r="BA293" i="2"/>
  <c r="X655" i="2"/>
  <c r="Y655" i="2"/>
  <c r="Z655" i="2"/>
  <c r="AA655" i="2"/>
  <c r="AB655" i="2"/>
  <c r="AC655" i="2"/>
  <c r="AE655" i="2"/>
  <c r="AF655" i="2"/>
  <c r="AH655" i="2"/>
  <c r="AJ655" i="2"/>
  <c r="AK655" i="2"/>
  <c r="AM655" i="2"/>
  <c r="AO655" i="2"/>
  <c r="AP655" i="2"/>
  <c r="AR655" i="2"/>
  <c r="AT655" i="2"/>
  <c r="AU655" i="2"/>
  <c r="AW655" i="2"/>
  <c r="AX655" i="2"/>
  <c r="AY655" i="2"/>
  <c r="AZ655" i="2"/>
  <c r="BA655" i="2"/>
  <c r="X1294" i="2"/>
  <c r="Y1294" i="2"/>
  <c r="Z1294" i="2"/>
  <c r="AA1294" i="2"/>
  <c r="AB1294" i="2"/>
  <c r="AC1294" i="2"/>
  <c r="AE1294" i="2"/>
  <c r="AF1294" i="2"/>
  <c r="AH1294" i="2"/>
  <c r="AJ1294" i="2"/>
  <c r="AK1294" i="2"/>
  <c r="AM1294" i="2"/>
  <c r="AO1294" i="2"/>
  <c r="AP1294" i="2"/>
  <c r="AR1294" i="2"/>
  <c r="AT1294" i="2"/>
  <c r="AU1294" i="2"/>
  <c r="AW1294" i="2"/>
  <c r="AX1294" i="2"/>
  <c r="AY1294" i="2"/>
  <c r="AZ1294" i="2"/>
  <c r="BA1294" i="2"/>
  <c r="X1198" i="2"/>
  <c r="Y1198" i="2"/>
  <c r="Z1198" i="2"/>
  <c r="AA1198" i="2"/>
  <c r="AB1198" i="2"/>
  <c r="AC1198" i="2"/>
  <c r="AE1198" i="2"/>
  <c r="AF1198" i="2"/>
  <c r="AH1198" i="2"/>
  <c r="AJ1198" i="2"/>
  <c r="AK1198" i="2"/>
  <c r="AM1198" i="2"/>
  <c r="AO1198" i="2"/>
  <c r="AP1198" i="2"/>
  <c r="AR1198" i="2"/>
  <c r="AT1198" i="2"/>
  <c r="AU1198" i="2"/>
  <c r="AW1198" i="2"/>
  <c r="AX1198" i="2"/>
  <c r="AY1198" i="2"/>
  <c r="AZ1198" i="2"/>
  <c r="BA1198" i="2"/>
  <c r="X458" i="2"/>
  <c r="Y458" i="2"/>
  <c r="Z458" i="2"/>
  <c r="AA458" i="2"/>
  <c r="AB458" i="2"/>
  <c r="AC458" i="2"/>
  <c r="AE458" i="2"/>
  <c r="AF458" i="2"/>
  <c r="AH458" i="2"/>
  <c r="AJ458" i="2"/>
  <c r="AK458" i="2"/>
  <c r="AM458" i="2"/>
  <c r="AO458" i="2"/>
  <c r="AP458" i="2"/>
  <c r="AR458" i="2"/>
  <c r="AT458" i="2"/>
  <c r="AU458" i="2"/>
  <c r="AW458" i="2"/>
  <c r="AX458" i="2"/>
  <c r="AY458" i="2"/>
  <c r="AZ458" i="2"/>
  <c r="BA458" i="2"/>
  <c r="X956" i="2"/>
  <c r="Y956" i="2"/>
  <c r="Z956" i="2"/>
  <c r="AA956" i="2"/>
  <c r="AB956" i="2"/>
  <c r="AC956" i="2"/>
  <c r="AE956" i="2"/>
  <c r="AF956" i="2"/>
  <c r="AH956" i="2"/>
  <c r="AJ956" i="2"/>
  <c r="AK956" i="2"/>
  <c r="AM956" i="2"/>
  <c r="AO956" i="2"/>
  <c r="AP956" i="2"/>
  <c r="AR956" i="2"/>
  <c r="AT956" i="2"/>
  <c r="AU956" i="2"/>
  <c r="AW956" i="2"/>
  <c r="AX956" i="2"/>
  <c r="AY956" i="2"/>
  <c r="AZ956" i="2"/>
  <c r="BA956" i="2"/>
  <c r="X303" i="2"/>
  <c r="Y303" i="2"/>
  <c r="Z303" i="2"/>
  <c r="AA303" i="2"/>
  <c r="AB303" i="2"/>
  <c r="AC303" i="2"/>
  <c r="AE303" i="2"/>
  <c r="AF303" i="2"/>
  <c r="AH303" i="2"/>
  <c r="AJ303" i="2"/>
  <c r="AK303" i="2"/>
  <c r="AM303" i="2"/>
  <c r="AO303" i="2"/>
  <c r="AP303" i="2"/>
  <c r="AR303" i="2"/>
  <c r="AT303" i="2"/>
  <c r="AU303" i="2"/>
  <c r="AW303" i="2"/>
  <c r="AX303" i="2"/>
  <c r="AY303" i="2"/>
  <c r="AZ303" i="2"/>
  <c r="BA303" i="2"/>
  <c r="X1787" i="2"/>
  <c r="Y1787" i="2"/>
  <c r="Z1787" i="2"/>
  <c r="AA1787" i="2"/>
  <c r="AB1787" i="2"/>
  <c r="AC1787" i="2"/>
  <c r="AE1787" i="2"/>
  <c r="AF1787" i="2"/>
  <c r="AH1787" i="2"/>
  <c r="AJ1787" i="2"/>
  <c r="AK1787" i="2"/>
  <c r="AM1787" i="2"/>
  <c r="AO1787" i="2"/>
  <c r="AP1787" i="2"/>
  <c r="AR1787" i="2"/>
  <c r="AT1787" i="2"/>
  <c r="AU1787" i="2"/>
  <c r="AW1787" i="2"/>
  <c r="AX1787" i="2"/>
  <c r="AY1787" i="2"/>
  <c r="AZ1787" i="2"/>
  <c r="BA1787" i="2"/>
  <c r="X1332" i="2"/>
  <c r="Y1332" i="2"/>
  <c r="Z1332" i="2"/>
  <c r="AA1332" i="2"/>
  <c r="AB1332" i="2"/>
  <c r="AC1332" i="2"/>
  <c r="AE1332" i="2"/>
  <c r="AF1332" i="2"/>
  <c r="AH1332" i="2"/>
  <c r="AJ1332" i="2"/>
  <c r="AK1332" i="2"/>
  <c r="AM1332" i="2"/>
  <c r="AO1332" i="2"/>
  <c r="AP1332" i="2"/>
  <c r="AR1332" i="2"/>
  <c r="AT1332" i="2"/>
  <c r="AU1332" i="2"/>
  <c r="AW1332" i="2"/>
  <c r="AX1332" i="2"/>
  <c r="AY1332" i="2"/>
  <c r="AZ1332" i="2"/>
  <c r="BA1332" i="2"/>
  <c r="X1302" i="2"/>
  <c r="Y1302" i="2"/>
  <c r="Z1302" i="2"/>
  <c r="AA1302" i="2"/>
  <c r="AB1302" i="2"/>
  <c r="AC1302" i="2"/>
  <c r="AE1302" i="2"/>
  <c r="AF1302" i="2"/>
  <c r="AH1302" i="2"/>
  <c r="AJ1302" i="2"/>
  <c r="AK1302" i="2"/>
  <c r="AM1302" i="2"/>
  <c r="AO1302" i="2"/>
  <c r="AP1302" i="2"/>
  <c r="AR1302" i="2"/>
  <c r="AT1302" i="2"/>
  <c r="AU1302" i="2"/>
  <c r="AW1302" i="2"/>
  <c r="AX1302" i="2"/>
  <c r="AY1302" i="2"/>
  <c r="AZ1302" i="2"/>
  <c r="BA1302" i="2"/>
  <c r="X1463" i="2"/>
  <c r="Y1463" i="2"/>
  <c r="Z1463" i="2"/>
  <c r="AA1463" i="2"/>
  <c r="AB1463" i="2"/>
  <c r="AC1463" i="2"/>
  <c r="AE1463" i="2"/>
  <c r="AF1463" i="2"/>
  <c r="AH1463" i="2"/>
  <c r="AJ1463" i="2"/>
  <c r="AK1463" i="2"/>
  <c r="AM1463" i="2"/>
  <c r="AO1463" i="2"/>
  <c r="AP1463" i="2"/>
  <c r="AR1463" i="2"/>
  <c r="AT1463" i="2"/>
  <c r="AU1463" i="2"/>
  <c r="AW1463" i="2"/>
  <c r="AX1463" i="2"/>
  <c r="AY1463" i="2"/>
  <c r="AZ1463" i="2"/>
  <c r="BA1463" i="2"/>
  <c r="X1495" i="2"/>
  <c r="Y1495" i="2"/>
  <c r="Z1495" i="2"/>
  <c r="AA1495" i="2"/>
  <c r="AB1495" i="2"/>
  <c r="AC1495" i="2"/>
  <c r="AE1495" i="2"/>
  <c r="AF1495" i="2"/>
  <c r="AH1495" i="2"/>
  <c r="AJ1495" i="2"/>
  <c r="AK1495" i="2"/>
  <c r="AM1495" i="2"/>
  <c r="AO1495" i="2"/>
  <c r="AP1495" i="2"/>
  <c r="AR1495" i="2"/>
  <c r="AT1495" i="2"/>
  <c r="AU1495" i="2"/>
  <c r="AW1495" i="2"/>
  <c r="AX1495" i="2"/>
  <c r="AY1495" i="2"/>
  <c r="AZ1495" i="2"/>
  <c r="BA1495" i="2"/>
  <c r="X568" i="2"/>
  <c r="Y568" i="2"/>
  <c r="Z568" i="2"/>
  <c r="AA568" i="2"/>
  <c r="AB568" i="2"/>
  <c r="AC568" i="2"/>
  <c r="AE568" i="2"/>
  <c r="AF568" i="2"/>
  <c r="AH568" i="2"/>
  <c r="AJ568" i="2"/>
  <c r="AK568" i="2"/>
  <c r="AM568" i="2"/>
  <c r="AO568" i="2"/>
  <c r="AP568" i="2"/>
  <c r="AR568" i="2"/>
  <c r="AT568" i="2"/>
  <c r="AU568" i="2"/>
  <c r="AW568" i="2"/>
  <c r="AX568" i="2"/>
  <c r="AY568" i="2"/>
  <c r="AZ568" i="2"/>
  <c r="BA568" i="2"/>
  <c r="X744" i="2"/>
  <c r="Y744" i="2"/>
  <c r="Z744" i="2"/>
  <c r="AA744" i="2"/>
  <c r="AB744" i="2"/>
  <c r="AC744" i="2"/>
  <c r="AE744" i="2"/>
  <c r="AF744" i="2"/>
  <c r="AH744" i="2"/>
  <c r="AJ744" i="2"/>
  <c r="AK744" i="2"/>
  <c r="AM744" i="2"/>
  <c r="AO744" i="2"/>
  <c r="AP744" i="2"/>
  <c r="AR744" i="2"/>
  <c r="AT744" i="2"/>
  <c r="AU744" i="2"/>
  <c r="AW744" i="2"/>
  <c r="AX744" i="2"/>
  <c r="AY744" i="2"/>
  <c r="AZ744" i="2"/>
  <c r="BA744" i="2"/>
  <c r="X1420" i="2"/>
  <c r="Y1420" i="2"/>
  <c r="Z1420" i="2"/>
  <c r="AA1420" i="2"/>
  <c r="AB1420" i="2"/>
  <c r="AC1420" i="2"/>
  <c r="AE1420" i="2"/>
  <c r="AF1420" i="2"/>
  <c r="AH1420" i="2"/>
  <c r="AJ1420" i="2"/>
  <c r="AK1420" i="2"/>
  <c r="AM1420" i="2"/>
  <c r="AO1420" i="2"/>
  <c r="AP1420" i="2"/>
  <c r="AR1420" i="2"/>
  <c r="AT1420" i="2"/>
  <c r="AU1420" i="2"/>
  <c r="AW1420" i="2"/>
  <c r="AX1420" i="2"/>
  <c r="AY1420" i="2"/>
  <c r="AZ1420" i="2"/>
  <c r="BA1420" i="2"/>
  <c r="X249" i="2"/>
  <c r="Y249" i="2"/>
  <c r="Z249" i="2"/>
  <c r="AA249" i="2"/>
  <c r="AB249" i="2"/>
  <c r="AC249" i="2"/>
  <c r="AE249" i="2"/>
  <c r="AF249" i="2"/>
  <c r="AH249" i="2"/>
  <c r="AJ249" i="2"/>
  <c r="AK249" i="2"/>
  <c r="AM249" i="2"/>
  <c r="AO249" i="2"/>
  <c r="AP249" i="2"/>
  <c r="AR249" i="2"/>
  <c r="AT249" i="2"/>
  <c r="AU249" i="2"/>
  <c r="AW249" i="2"/>
  <c r="AX249" i="2"/>
  <c r="AY249" i="2"/>
  <c r="AZ249" i="2"/>
  <c r="BA249" i="2"/>
  <c r="X902" i="2"/>
  <c r="Y902" i="2"/>
  <c r="Z902" i="2"/>
  <c r="AA902" i="2"/>
  <c r="AB902" i="2"/>
  <c r="AC902" i="2"/>
  <c r="AE902" i="2"/>
  <c r="AF902" i="2"/>
  <c r="AH902" i="2"/>
  <c r="AJ902" i="2"/>
  <c r="AK902" i="2"/>
  <c r="AM902" i="2"/>
  <c r="AO902" i="2"/>
  <c r="AP902" i="2"/>
  <c r="AR902" i="2"/>
  <c r="AT902" i="2"/>
  <c r="AU902" i="2"/>
  <c r="AW902" i="2"/>
  <c r="AX902" i="2"/>
  <c r="AY902" i="2"/>
  <c r="AZ902" i="2"/>
  <c r="BA902" i="2"/>
  <c r="X2026" i="2"/>
  <c r="Y2026" i="2"/>
  <c r="Z2026" i="2"/>
  <c r="AA2026" i="2"/>
  <c r="AB2026" i="2"/>
  <c r="AC2026" i="2"/>
  <c r="AE2026" i="2"/>
  <c r="AF2026" i="2"/>
  <c r="AH2026" i="2"/>
  <c r="AJ2026" i="2"/>
  <c r="AK2026" i="2"/>
  <c r="AM2026" i="2"/>
  <c r="AO2026" i="2"/>
  <c r="AP2026" i="2"/>
  <c r="AR2026" i="2"/>
  <c r="AT2026" i="2"/>
  <c r="AU2026" i="2"/>
  <c r="AW2026" i="2"/>
  <c r="AX2026" i="2"/>
  <c r="AY2026" i="2"/>
  <c r="AZ2026" i="2"/>
  <c r="BA2026" i="2"/>
  <c r="X720" i="2"/>
  <c r="Y720" i="2"/>
  <c r="Z720" i="2"/>
  <c r="AA720" i="2"/>
  <c r="AB720" i="2"/>
  <c r="AC720" i="2"/>
  <c r="AE720" i="2"/>
  <c r="AF720" i="2"/>
  <c r="AH720" i="2"/>
  <c r="AJ720" i="2"/>
  <c r="AK720" i="2"/>
  <c r="AM720" i="2"/>
  <c r="AO720" i="2"/>
  <c r="AP720" i="2"/>
  <c r="AR720" i="2"/>
  <c r="AT720" i="2"/>
  <c r="AU720" i="2"/>
  <c r="AW720" i="2"/>
  <c r="AX720" i="2"/>
  <c r="AY720" i="2"/>
  <c r="AZ720" i="2"/>
  <c r="BA720" i="2"/>
  <c r="X1606" i="2"/>
  <c r="Y1606" i="2"/>
  <c r="Z1606" i="2"/>
  <c r="AA1606" i="2"/>
  <c r="AB1606" i="2"/>
  <c r="AC1606" i="2"/>
  <c r="AE1606" i="2"/>
  <c r="AF1606" i="2"/>
  <c r="AH1606" i="2"/>
  <c r="AJ1606" i="2"/>
  <c r="AK1606" i="2"/>
  <c r="AM1606" i="2"/>
  <c r="AO1606" i="2"/>
  <c r="AP1606" i="2"/>
  <c r="AR1606" i="2"/>
  <c r="AT1606" i="2"/>
  <c r="AU1606" i="2"/>
  <c r="AW1606" i="2"/>
  <c r="AX1606" i="2"/>
  <c r="AY1606" i="2"/>
  <c r="AZ1606" i="2"/>
  <c r="BA1606" i="2"/>
  <c r="X1012" i="2"/>
  <c r="Y1012" i="2"/>
  <c r="Z1012" i="2"/>
  <c r="AA1012" i="2"/>
  <c r="AB1012" i="2"/>
  <c r="AC1012" i="2"/>
  <c r="AE1012" i="2"/>
  <c r="AF1012" i="2"/>
  <c r="AH1012" i="2"/>
  <c r="AJ1012" i="2"/>
  <c r="AK1012" i="2"/>
  <c r="AM1012" i="2"/>
  <c r="AO1012" i="2"/>
  <c r="AP1012" i="2"/>
  <c r="AR1012" i="2"/>
  <c r="AT1012" i="2"/>
  <c r="AU1012" i="2"/>
  <c r="AW1012" i="2"/>
  <c r="AX1012" i="2"/>
  <c r="AY1012" i="2"/>
  <c r="AZ1012" i="2"/>
  <c r="BA1012" i="2"/>
  <c r="X332" i="2"/>
  <c r="Y332" i="2"/>
  <c r="Z332" i="2"/>
  <c r="AA332" i="2"/>
  <c r="AB332" i="2"/>
  <c r="AC332" i="2"/>
  <c r="AE332" i="2"/>
  <c r="AF332" i="2"/>
  <c r="AH332" i="2"/>
  <c r="AJ332" i="2"/>
  <c r="AK332" i="2"/>
  <c r="AM332" i="2"/>
  <c r="AO332" i="2"/>
  <c r="AP332" i="2"/>
  <c r="AR332" i="2"/>
  <c r="AT332" i="2"/>
  <c r="AU332" i="2"/>
  <c r="AW332" i="2"/>
  <c r="AX332" i="2"/>
  <c r="AY332" i="2"/>
  <c r="AZ332" i="2"/>
  <c r="BA332" i="2"/>
  <c r="X228" i="2"/>
  <c r="Y228" i="2"/>
  <c r="Z228" i="2"/>
  <c r="AA228" i="2"/>
  <c r="AB228" i="2"/>
  <c r="AC228" i="2"/>
  <c r="AE228" i="2"/>
  <c r="AF228" i="2"/>
  <c r="AH228" i="2"/>
  <c r="AJ228" i="2"/>
  <c r="AK228" i="2"/>
  <c r="AM228" i="2"/>
  <c r="AO228" i="2"/>
  <c r="AP228" i="2"/>
  <c r="AR228" i="2"/>
  <c r="AT228" i="2"/>
  <c r="AU228" i="2"/>
  <c r="AW228" i="2"/>
  <c r="AX228" i="2"/>
  <c r="AY228" i="2"/>
  <c r="AZ228" i="2"/>
  <c r="BA228" i="2"/>
  <c r="X1361" i="2"/>
  <c r="Y1361" i="2"/>
  <c r="Z1361" i="2"/>
  <c r="AA1361" i="2"/>
  <c r="AB1361" i="2"/>
  <c r="AC1361" i="2"/>
  <c r="AE1361" i="2"/>
  <c r="AF1361" i="2"/>
  <c r="AH1361" i="2"/>
  <c r="AJ1361" i="2"/>
  <c r="AK1361" i="2"/>
  <c r="AM1361" i="2"/>
  <c r="AO1361" i="2"/>
  <c r="AP1361" i="2"/>
  <c r="AR1361" i="2"/>
  <c r="AT1361" i="2"/>
  <c r="AU1361" i="2"/>
  <c r="AW1361" i="2"/>
  <c r="AX1361" i="2"/>
  <c r="AY1361" i="2"/>
  <c r="AZ1361" i="2"/>
  <c r="BA1361" i="2"/>
  <c r="X789" i="2"/>
  <c r="Y789" i="2"/>
  <c r="Z789" i="2"/>
  <c r="AA789" i="2"/>
  <c r="AB789" i="2"/>
  <c r="AC789" i="2"/>
  <c r="AE789" i="2"/>
  <c r="AF789" i="2"/>
  <c r="AH789" i="2"/>
  <c r="AJ789" i="2"/>
  <c r="AK789" i="2"/>
  <c r="AM789" i="2"/>
  <c r="AO789" i="2"/>
  <c r="AP789" i="2"/>
  <c r="AR789" i="2"/>
  <c r="AT789" i="2"/>
  <c r="AU789" i="2"/>
  <c r="AW789" i="2"/>
  <c r="AX789" i="2"/>
  <c r="AY789" i="2"/>
  <c r="AZ789" i="2"/>
  <c r="BA789" i="2"/>
  <c r="X1639" i="2"/>
  <c r="Y1639" i="2"/>
  <c r="Z1639" i="2"/>
  <c r="AA1639" i="2"/>
  <c r="AB1639" i="2"/>
  <c r="AC1639" i="2"/>
  <c r="AE1639" i="2"/>
  <c r="AF1639" i="2"/>
  <c r="AH1639" i="2"/>
  <c r="AJ1639" i="2"/>
  <c r="AK1639" i="2"/>
  <c r="AM1639" i="2"/>
  <c r="AO1639" i="2"/>
  <c r="AP1639" i="2"/>
  <c r="AR1639" i="2"/>
  <c r="AT1639" i="2"/>
  <c r="AU1639" i="2"/>
  <c r="AW1639" i="2"/>
  <c r="AX1639" i="2"/>
  <c r="AY1639" i="2"/>
  <c r="AZ1639" i="2"/>
  <c r="BA1639" i="2"/>
  <c r="X1346" i="2"/>
  <c r="Y1346" i="2"/>
  <c r="Z1346" i="2"/>
  <c r="AA1346" i="2"/>
  <c r="AB1346" i="2"/>
  <c r="AC1346" i="2"/>
  <c r="AE1346" i="2"/>
  <c r="AF1346" i="2"/>
  <c r="AH1346" i="2"/>
  <c r="AJ1346" i="2"/>
  <c r="AK1346" i="2"/>
  <c r="AM1346" i="2"/>
  <c r="AO1346" i="2"/>
  <c r="AP1346" i="2"/>
  <c r="AR1346" i="2"/>
  <c r="AT1346" i="2"/>
  <c r="AU1346" i="2"/>
  <c r="AW1346" i="2"/>
  <c r="AX1346" i="2"/>
  <c r="AY1346" i="2"/>
  <c r="AZ1346" i="2"/>
  <c r="BA1346" i="2"/>
  <c r="X1342" i="2"/>
  <c r="Y1342" i="2"/>
  <c r="Z1342" i="2"/>
  <c r="AA1342" i="2"/>
  <c r="AB1342" i="2"/>
  <c r="AC1342" i="2"/>
  <c r="AE1342" i="2"/>
  <c r="AF1342" i="2"/>
  <c r="AH1342" i="2"/>
  <c r="AJ1342" i="2"/>
  <c r="AK1342" i="2"/>
  <c r="AM1342" i="2"/>
  <c r="AO1342" i="2"/>
  <c r="AP1342" i="2"/>
  <c r="AR1342" i="2"/>
  <c r="AT1342" i="2"/>
  <c r="AU1342" i="2"/>
  <c r="AW1342" i="2"/>
  <c r="AX1342" i="2"/>
  <c r="AY1342" i="2"/>
  <c r="AZ1342" i="2"/>
  <c r="BA1342" i="2"/>
  <c r="X310" i="2"/>
  <c r="Y310" i="2"/>
  <c r="Z310" i="2"/>
  <c r="AA310" i="2"/>
  <c r="AB310" i="2"/>
  <c r="AC310" i="2"/>
  <c r="AE310" i="2"/>
  <c r="AF310" i="2"/>
  <c r="AH310" i="2"/>
  <c r="AJ310" i="2"/>
  <c r="AK310" i="2"/>
  <c r="AM310" i="2"/>
  <c r="AO310" i="2"/>
  <c r="AP310" i="2"/>
  <c r="AR310" i="2"/>
  <c r="AT310" i="2"/>
  <c r="AU310" i="2"/>
  <c r="AW310" i="2"/>
  <c r="AX310" i="2"/>
  <c r="AY310" i="2"/>
  <c r="AZ310" i="2"/>
  <c r="BA310" i="2"/>
  <c r="X491" i="2"/>
  <c r="Y491" i="2"/>
  <c r="Z491" i="2"/>
  <c r="AA491" i="2"/>
  <c r="AB491" i="2"/>
  <c r="AC491" i="2"/>
  <c r="AE491" i="2"/>
  <c r="AF491" i="2"/>
  <c r="AH491" i="2"/>
  <c r="AJ491" i="2"/>
  <c r="AK491" i="2"/>
  <c r="AM491" i="2"/>
  <c r="AO491" i="2"/>
  <c r="AP491" i="2"/>
  <c r="AR491" i="2"/>
  <c r="AT491" i="2"/>
  <c r="AU491" i="2"/>
  <c r="AW491" i="2"/>
  <c r="AX491" i="2"/>
  <c r="AY491" i="2"/>
  <c r="AZ491" i="2"/>
  <c r="BA491" i="2"/>
  <c r="X489" i="2"/>
  <c r="Y489" i="2"/>
  <c r="Z489" i="2"/>
  <c r="AA489" i="2"/>
  <c r="AB489" i="2"/>
  <c r="AC489" i="2"/>
  <c r="AE489" i="2"/>
  <c r="AF489" i="2"/>
  <c r="AH489" i="2"/>
  <c r="AJ489" i="2"/>
  <c r="AK489" i="2"/>
  <c r="AM489" i="2"/>
  <c r="AO489" i="2"/>
  <c r="AP489" i="2"/>
  <c r="AR489" i="2"/>
  <c r="AT489" i="2"/>
  <c r="AU489" i="2"/>
  <c r="AW489" i="2"/>
  <c r="AX489" i="2"/>
  <c r="AY489" i="2"/>
  <c r="AZ489" i="2"/>
  <c r="BA489" i="2"/>
  <c r="X561" i="2"/>
  <c r="Y561" i="2"/>
  <c r="Z561" i="2"/>
  <c r="AA561" i="2"/>
  <c r="AB561" i="2"/>
  <c r="AC561" i="2"/>
  <c r="AE561" i="2"/>
  <c r="AF561" i="2"/>
  <c r="AH561" i="2"/>
  <c r="AJ561" i="2"/>
  <c r="AK561" i="2"/>
  <c r="AM561" i="2"/>
  <c r="AO561" i="2"/>
  <c r="AP561" i="2"/>
  <c r="AR561" i="2"/>
  <c r="AT561" i="2"/>
  <c r="AU561" i="2"/>
  <c r="AW561" i="2"/>
  <c r="AX561" i="2"/>
  <c r="AY561" i="2"/>
  <c r="AZ561" i="2"/>
  <c r="BA561" i="2"/>
  <c r="X564" i="2"/>
  <c r="Y564" i="2"/>
  <c r="Z564" i="2"/>
  <c r="AA564" i="2"/>
  <c r="AB564" i="2"/>
  <c r="AC564" i="2"/>
  <c r="AE564" i="2"/>
  <c r="AF564" i="2"/>
  <c r="AH564" i="2"/>
  <c r="AJ564" i="2"/>
  <c r="AK564" i="2"/>
  <c r="AM564" i="2"/>
  <c r="AO564" i="2"/>
  <c r="AP564" i="2"/>
  <c r="AR564" i="2"/>
  <c r="AT564" i="2"/>
  <c r="AU564" i="2"/>
  <c r="AW564" i="2"/>
  <c r="AX564" i="2"/>
  <c r="AY564" i="2"/>
  <c r="AZ564" i="2"/>
  <c r="BA564" i="2"/>
  <c r="X513" i="2"/>
  <c r="Y513" i="2"/>
  <c r="Z513" i="2"/>
  <c r="AA513" i="2"/>
  <c r="AB513" i="2"/>
  <c r="AC513" i="2"/>
  <c r="AE513" i="2"/>
  <c r="AF513" i="2"/>
  <c r="AH513" i="2"/>
  <c r="AJ513" i="2"/>
  <c r="AK513" i="2"/>
  <c r="AM513" i="2"/>
  <c r="AO513" i="2"/>
  <c r="AP513" i="2"/>
  <c r="AR513" i="2"/>
  <c r="AT513" i="2"/>
  <c r="AU513" i="2"/>
  <c r="AW513" i="2"/>
  <c r="AX513" i="2"/>
  <c r="AY513" i="2"/>
  <c r="AZ513" i="2"/>
  <c r="BA513" i="2"/>
  <c r="X59" i="2"/>
  <c r="Y59" i="2"/>
  <c r="Z59" i="2"/>
  <c r="AA59" i="2"/>
  <c r="AB59" i="2"/>
  <c r="AC59" i="2"/>
  <c r="AE59" i="2"/>
  <c r="AF59" i="2"/>
  <c r="AH59" i="2"/>
  <c r="AJ59" i="2"/>
  <c r="AK59" i="2"/>
  <c r="AM59" i="2"/>
  <c r="AO59" i="2"/>
  <c r="AP59" i="2"/>
  <c r="AR59" i="2"/>
  <c r="AT59" i="2"/>
  <c r="AU59" i="2"/>
  <c r="AW59" i="2"/>
  <c r="AX59" i="2"/>
  <c r="AY59" i="2"/>
  <c r="AZ59" i="2"/>
  <c r="BA59" i="2"/>
  <c r="X1032" i="2"/>
  <c r="Y1032" i="2"/>
  <c r="Z1032" i="2"/>
  <c r="AA1032" i="2"/>
  <c r="AB1032" i="2"/>
  <c r="AC1032" i="2"/>
  <c r="AE1032" i="2"/>
  <c r="AF1032" i="2"/>
  <c r="AH1032" i="2"/>
  <c r="AJ1032" i="2"/>
  <c r="AK1032" i="2"/>
  <c r="AM1032" i="2"/>
  <c r="AO1032" i="2"/>
  <c r="AP1032" i="2"/>
  <c r="AR1032" i="2"/>
  <c r="AT1032" i="2"/>
  <c r="AU1032" i="2"/>
  <c r="AW1032" i="2"/>
  <c r="AX1032" i="2"/>
  <c r="AY1032" i="2"/>
  <c r="AZ1032" i="2"/>
  <c r="BA1032" i="2"/>
  <c r="X1599" i="2"/>
  <c r="Y1599" i="2"/>
  <c r="Z1599" i="2"/>
  <c r="AA1599" i="2"/>
  <c r="AB1599" i="2"/>
  <c r="AC1599" i="2"/>
  <c r="AE1599" i="2"/>
  <c r="AF1599" i="2"/>
  <c r="AH1599" i="2"/>
  <c r="AJ1599" i="2"/>
  <c r="AK1599" i="2"/>
  <c r="AM1599" i="2"/>
  <c r="AO1599" i="2"/>
  <c r="AP1599" i="2"/>
  <c r="AR1599" i="2"/>
  <c r="AT1599" i="2"/>
  <c r="AU1599" i="2"/>
  <c r="AW1599" i="2"/>
  <c r="AX1599" i="2"/>
  <c r="AY1599" i="2"/>
  <c r="AZ1599" i="2"/>
  <c r="BA1599" i="2"/>
  <c r="X556" i="2"/>
  <c r="Y556" i="2"/>
  <c r="Z556" i="2"/>
  <c r="AA556" i="2"/>
  <c r="AB556" i="2"/>
  <c r="AC556" i="2"/>
  <c r="AE556" i="2"/>
  <c r="AF556" i="2"/>
  <c r="AH556" i="2"/>
  <c r="AJ556" i="2"/>
  <c r="AK556" i="2"/>
  <c r="AM556" i="2"/>
  <c r="AO556" i="2"/>
  <c r="AP556" i="2"/>
  <c r="AR556" i="2"/>
  <c r="AT556" i="2"/>
  <c r="AU556" i="2"/>
  <c r="AW556" i="2"/>
  <c r="AX556" i="2"/>
  <c r="AY556" i="2"/>
  <c r="AZ556" i="2"/>
  <c r="BA556" i="2"/>
  <c r="X1093" i="2"/>
  <c r="Y1093" i="2"/>
  <c r="Z1093" i="2"/>
  <c r="AA1093" i="2"/>
  <c r="AB1093" i="2"/>
  <c r="AC1093" i="2"/>
  <c r="AE1093" i="2"/>
  <c r="AF1093" i="2"/>
  <c r="AH1093" i="2"/>
  <c r="AJ1093" i="2"/>
  <c r="AK1093" i="2"/>
  <c r="AM1093" i="2"/>
  <c r="AO1093" i="2"/>
  <c r="AP1093" i="2"/>
  <c r="AR1093" i="2"/>
  <c r="AT1093" i="2"/>
  <c r="AU1093" i="2"/>
  <c r="AW1093" i="2"/>
  <c r="AX1093" i="2"/>
  <c r="AY1093" i="2"/>
  <c r="AZ1093" i="2"/>
  <c r="BA1093" i="2"/>
  <c r="X233" i="2"/>
  <c r="Y233" i="2"/>
  <c r="Z233" i="2"/>
  <c r="AA233" i="2"/>
  <c r="AB233" i="2"/>
  <c r="AC233" i="2"/>
  <c r="AE233" i="2"/>
  <c r="AF233" i="2"/>
  <c r="AH233" i="2"/>
  <c r="AJ233" i="2"/>
  <c r="AK233" i="2"/>
  <c r="AM233" i="2"/>
  <c r="AO233" i="2"/>
  <c r="AP233" i="2"/>
  <c r="AR233" i="2"/>
  <c r="AT233" i="2"/>
  <c r="AU233" i="2"/>
  <c r="AW233" i="2"/>
  <c r="AX233" i="2"/>
  <c r="AY233" i="2"/>
  <c r="AZ233" i="2"/>
  <c r="BA233" i="2"/>
  <c r="X2020" i="2"/>
  <c r="Y2020" i="2"/>
  <c r="Z2020" i="2"/>
  <c r="AA2020" i="2"/>
  <c r="AB2020" i="2"/>
  <c r="AC2020" i="2"/>
  <c r="AE2020" i="2"/>
  <c r="AF2020" i="2"/>
  <c r="AH2020" i="2"/>
  <c r="AJ2020" i="2"/>
  <c r="AK2020" i="2"/>
  <c r="AM2020" i="2"/>
  <c r="AO2020" i="2"/>
  <c r="AP2020" i="2"/>
  <c r="AR2020" i="2"/>
  <c r="AT2020" i="2"/>
  <c r="AU2020" i="2"/>
  <c r="AW2020" i="2"/>
  <c r="AX2020" i="2"/>
  <c r="AY2020" i="2"/>
  <c r="AZ2020" i="2"/>
  <c r="BA2020" i="2"/>
  <c r="X1882" i="2"/>
  <c r="Y1882" i="2"/>
  <c r="Z1882" i="2"/>
  <c r="AA1882" i="2"/>
  <c r="AB1882" i="2"/>
  <c r="AC1882" i="2"/>
  <c r="AE1882" i="2"/>
  <c r="AF1882" i="2"/>
  <c r="AH1882" i="2"/>
  <c r="AJ1882" i="2"/>
  <c r="AK1882" i="2"/>
  <c r="AM1882" i="2"/>
  <c r="AO1882" i="2"/>
  <c r="AP1882" i="2"/>
  <c r="AR1882" i="2"/>
  <c r="AT1882" i="2"/>
  <c r="AU1882" i="2"/>
  <c r="AW1882" i="2"/>
  <c r="AX1882" i="2"/>
  <c r="AY1882" i="2"/>
  <c r="AZ1882" i="2"/>
  <c r="BA1882" i="2"/>
  <c r="X839" i="2"/>
  <c r="Y839" i="2"/>
  <c r="Z839" i="2"/>
  <c r="AA839" i="2"/>
  <c r="AB839" i="2"/>
  <c r="AC839" i="2"/>
  <c r="AE839" i="2"/>
  <c r="AF839" i="2"/>
  <c r="AH839" i="2"/>
  <c r="AJ839" i="2"/>
  <c r="AK839" i="2"/>
  <c r="AM839" i="2"/>
  <c r="AO839" i="2"/>
  <c r="AP839" i="2"/>
  <c r="AR839" i="2"/>
  <c r="AT839" i="2"/>
  <c r="AU839" i="2"/>
  <c r="AW839" i="2"/>
  <c r="AX839" i="2"/>
  <c r="AY839" i="2"/>
  <c r="AZ839" i="2"/>
  <c r="BA839" i="2"/>
  <c r="X1331" i="2"/>
  <c r="Y1331" i="2"/>
  <c r="Z1331" i="2"/>
  <c r="AA1331" i="2"/>
  <c r="AB1331" i="2"/>
  <c r="AC1331" i="2"/>
  <c r="AE1331" i="2"/>
  <c r="AF1331" i="2"/>
  <c r="AH1331" i="2"/>
  <c r="AJ1331" i="2"/>
  <c r="AK1331" i="2"/>
  <c r="AM1331" i="2"/>
  <c r="AO1331" i="2"/>
  <c r="AP1331" i="2"/>
  <c r="AR1331" i="2"/>
  <c r="AT1331" i="2"/>
  <c r="AU1331" i="2"/>
  <c r="AW1331" i="2"/>
  <c r="AX1331" i="2"/>
  <c r="AY1331" i="2"/>
  <c r="AZ1331" i="2"/>
  <c r="BA1331" i="2"/>
  <c r="X454" i="2"/>
  <c r="Y454" i="2"/>
  <c r="Z454" i="2"/>
  <c r="AA454" i="2"/>
  <c r="AB454" i="2"/>
  <c r="AC454" i="2"/>
  <c r="AE454" i="2"/>
  <c r="AF454" i="2"/>
  <c r="AH454" i="2"/>
  <c r="AJ454" i="2"/>
  <c r="AK454" i="2"/>
  <c r="AM454" i="2"/>
  <c r="AO454" i="2"/>
  <c r="AP454" i="2"/>
  <c r="AR454" i="2"/>
  <c r="AT454" i="2"/>
  <c r="AU454" i="2"/>
  <c r="AW454" i="2"/>
  <c r="AX454" i="2"/>
  <c r="AY454" i="2"/>
  <c r="AZ454" i="2"/>
  <c r="BA454" i="2"/>
  <c r="X149" i="2"/>
  <c r="Y149" i="2"/>
  <c r="Z149" i="2"/>
  <c r="AA149" i="2"/>
  <c r="AB149" i="2"/>
  <c r="AC149" i="2"/>
  <c r="AE149" i="2"/>
  <c r="AF149" i="2"/>
  <c r="AH149" i="2"/>
  <c r="AJ149" i="2"/>
  <c r="AK149" i="2"/>
  <c r="AM149" i="2"/>
  <c r="AO149" i="2"/>
  <c r="AP149" i="2"/>
  <c r="AR149" i="2"/>
  <c r="AT149" i="2"/>
  <c r="AU149" i="2"/>
  <c r="AW149" i="2"/>
  <c r="AX149" i="2"/>
  <c r="AY149" i="2"/>
  <c r="AZ149" i="2"/>
  <c r="BA149" i="2"/>
  <c r="X732" i="2"/>
  <c r="Y732" i="2"/>
  <c r="Z732" i="2"/>
  <c r="AA732" i="2"/>
  <c r="AB732" i="2"/>
  <c r="AC732" i="2"/>
  <c r="AE732" i="2"/>
  <c r="AF732" i="2"/>
  <c r="AH732" i="2"/>
  <c r="AJ732" i="2"/>
  <c r="AK732" i="2"/>
  <c r="AM732" i="2"/>
  <c r="AO732" i="2"/>
  <c r="AP732" i="2"/>
  <c r="AR732" i="2"/>
  <c r="AT732" i="2"/>
  <c r="AU732" i="2"/>
  <c r="AW732" i="2"/>
  <c r="AX732" i="2"/>
  <c r="AY732" i="2"/>
  <c r="AZ732" i="2"/>
  <c r="BA732" i="2"/>
  <c r="X1491" i="2"/>
  <c r="Y1491" i="2"/>
  <c r="Z1491" i="2"/>
  <c r="AA1491" i="2"/>
  <c r="AB1491" i="2"/>
  <c r="AC1491" i="2"/>
  <c r="AE1491" i="2"/>
  <c r="AF1491" i="2"/>
  <c r="AH1491" i="2"/>
  <c r="AJ1491" i="2"/>
  <c r="AK1491" i="2"/>
  <c r="AM1491" i="2"/>
  <c r="AO1491" i="2"/>
  <c r="AP1491" i="2"/>
  <c r="AR1491" i="2"/>
  <c r="AT1491" i="2"/>
  <c r="AU1491" i="2"/>
  <c r="AW1491" i="2"/>
  <c r="AX1491" i="2"/>
  <c r="AY1491" i="2"/>
  <c r="AZ1491" i="2"/>
  <c r="BA1491" i="2"/>
  <c r="X718" i="2"/>
  <c r="Y718" i="2"/>
  <c r="Z718" i="2"/>
  <c r="AA718" i="2"/>
  <c r="AB718" i="2"/>
  <c r="AC718" i="2"/>
  <c r="AE718" i="2"/>
  <c r="AF718" i="2"/>
  <c r="AH718" i="2"/>
  <c r="AJ718" i="2"/>
  <c r="AK718" i="2"/>
  <c r="AM718" i="2"/>
  <c r="AO718" i="2"/>
  <c r="AP718" i="2"/>
  <c r="AR718" i="2"/>
  <c r="AT718" i="2"/>
  <c r="AU718" i="2"/>
  <c r="AW718" i="2"/>
  <c r="AX718" i="2"/>
  <c r="AY718" i="2"/>
  <c r="AZ718" i="2"/>
  <c r="BA718" i="2"/>
  <c r="X1609" i="2"/>
  <c r="Y1609" i="2"/>
  <c r="Z1609" i="2"/>
  <c r="AA1609" i="2"/>
  <c r="AB1609" i="2"/>
  <c r="AC1609" i="2"/>
  <c r="AE1609" i="2"/>
  <c r="AF1609" i="2"/>
  <c r="AH1609" i="2"/>
  <c r="AJ1609" i="2"/>
  <c r="AK1609" i="2"/>
  <c r="AM1609" i="2"/>
  <c r="AO1609" i="2"/>
  <c r="AP1609" i="2"/>
  <c r="AR1609" i="2"/>
  <c r="AT1609" i="2"/>
  <c r="AU1609" i="2"/>
  <c r="AW1609" i="2"/>
  <c r="AX1609" i="2"/>
  <c r="AY1609" i="2"/>
  <c r="AZ1609" i="2"/>
  <c r="BA1609" i="2"/>
  <c r="X1784" i="2"/>
  <c r="Y1784" i="2"/>
  <c r="Z1784" i="2"/>
  <c r="AA1784" i="2"/>
  <c r="AB1784" i="2"/>
  <c r="AC1784" i="2"/>
  <c r="AE1784" i="2"/>
  <c r="AF1784" i="2"/>
  <c r="AH1784" i="2"/>
  <c r="AJ1784" i="2"/>
  <c r="AK1784" i="2"/>
  <c r="AM1784" i="2"/>
  <c r="AO1784" i="2"/>
  <c r="AP1784" i="2"/>
  <c r="AR1784" i="2"/>
  <c r="AT1784" i="2"/>
  <c r="AU1784" i="2"/>
  <c r="AW1784" i="2"/>
  <c r="AX1784" i="2"/>
  <c r="AY1784" i="2"/>
  <c r="AZ1784" i="2"/>
  <c r="BA1784" i="2"/>
  <c r="X1535" i="2"/>
  <c r="Y1535" i="2"/>
  <c r="Z1535" i="2"/>
  <c r="AA1535" i="2"/>
  <c r="AB1535" i="2"/>
  <c r="AC1535" i="2"/>
  <c r="AE1535" i="2"/>
  <c r="AF1535" i="2"/>
  <c r="AH1535" i="2"/>
  <c r="AJ1535" i="2"/>
  <c r="AK1535" i="2"/>
  <c r="AM1535" i="2"/>
  <c r="AO1535" i="2"/>
  <c r="AP1535" i="2"/>
  <c r="AR1535" i="2"/>
  <c r="AT1535" i="2"/>
  <c r="AU1535" i="2"/>
  <c r="AW1535" i="2"/>
  <c r="AX1535" i="2"/>
  <c r="AY1535" i="2"/>
  <c r="AZ1535" i="2"/>
  <c r="BA1535" i="2"/>
  <c r="X534" i="2"/>
  <c r="Y534" i="2"/>
  <c r="Z534" i="2"/>
  <c r="AA534" i="2"/>
  <c r="AB534" i="2"/>
  <c r="AC534" i="2"/>
  <c r="AE534" i="2"/>
  <c r="AF534" i="2"/>
  <c r="AH534" i="2"/>
  <c r="AJ534" i="2"/>
  <c r="AK534" i="2"/>
  <c r="AM534" i="2"/>
  <c r="AO534" i="2"/>
  <c r="AP534" i="2"/>
  <c r="AR534" i="2"/>
  <c r="AT534" i="2"/>
  <c r="AU534" i="2"/>
  <c r="AW534" i="2"/>
  <c r="AX534" i="2"/>
  <c r="AY534" i="2"/>
  <c r="AZ534" i="2"/>
  <c r="BA534" i="2"/>
  <c r="X465" i="2"/>
  <c r="Y465" i="2"/>
  <c r="Z465" i="2"/>
  <c r="AA465" i="2"/>
  <c r="AB465" i="2"/>
  <c r="AC465" i="2"/>
  <c r="AE465" i="2"/>
  <c r="AF465" i="2"/>
  <c r="AH465" i="2"/>
  <c r="AJ465" i="2"/>
  <c r="AK465" i="2"/>
  <c r="AM465" i="2"/>
  <c r="AO465" i="2"/>
  <c r="AP465" i="2"/>
  <c r="AR465" i="2"/>
  <c r="AT465" i="2"/>
  <c r="AU465" i="2"/>
  <c r="AW465" i="2"/>
  <c r="AX465" i="2"/>
  <c r="AY465" i="2"/>
  <c r="AZ465" i="2"/>
  <c r="BA465" i="2"/>
  <c r="X1384" i="2"/>
  <c r="Y1384" i="2"/>
  <c r="Z1384" i="2"/>
  <c r="AA1384" i="2"/>
  <c r="AB1384" i="2"/>
  <c r="AC1384" i="2"/>
  <c r="AE1384" i="2"/>
  <c r="AF1384" i="2"/>
  <c r="AH1384" i="2"/>
  <c r="AJ1384" i="2"/>
  <c r="AK1384" i="2"/>
  <c r="AM1384" i="2"/>
  <c r="AO1384" i="2"/>
  <c r="AP1384" i="2"/>
  <c r="AR1384" i="2"/>
  <c r="AT1384" i="2"/>
  <c r="AU1384" i="2"/>
  <c r="AW1384" i="2"/>
  <c r="AX1384" i="2"/>
  <c r="AY1384" i="2"/>
  <c r="AZ1384" i="2"/>
  <c r="BA1384" i="2"/>
  <c r="X260" i="2"/>
  <c r="Y260" i="2"/>
  <c r="Z260" i="2"/>
  <c r="AA260" i="2"/>
  <c r="AB260" i="2"/>
  <c r="AC260" i="2"/>
  <c r="AE260" i="2"/>
  <c r="AF260" i="2"/>
  <c r="AH260" i="2"/>
  <c r="AJ260" i="2"/>
  <c r="AK260" i="2"/>
  <c r="AM260" i="2"/>
  <c r="AO260" i="2"/>
  <c r="AP260" i="2"/>
  <c r="AR260" i="2"/>
  <c r="AT260" i="2"/>
  <c r="AU260" i="2"/>
  <c r="AW260" i="2"/>
  <c r="AX260" i="2"/>
  <c r="AY260" i="2"/>
  <c r="AZ260" i="2"/>
  <c r="BA260" i="2"/>
  <c r="X337" i="2"/>
  <c r="Y337" i="2"/>
  <c r="Z337" i="2"/>
  <c r="AA337" i="2"/>
  <c r="AB337" i="2"/>
  <c r="AC337" i="2"/>
  <c r="AE337" i="2"/>
  <c r="AF337" i="2"/>
  <c r="AH337" i="2"/>
  <c r="AJ337" i="2"/>
  <c r="AK337" i="2"/>
  <c r="AM337" i="2"/>
  <c r="AO337" i="2"/>
  <c r="AP337" i="2"/>
  <c r="AR337" i="2"/>
  <c r="AT337" i="2"/>
  <c r="AU337" i="2"/>
  <c r="AW337" i="2"/>
  <c r="AX337" i="2"/>
  <c r="AY337" i="2"/>
  <c r="AZ337" i="2"/>
  <c r="BA337" i="2"/>
  <c r="X726" i="2"/>
  <c r="Y726" i="2"/>
  <c r="Z726" i="2"/>
  <c r="AA726" i="2"/>
  <c r="AB726" i="2"/>
  <c r="AC726" i="2"/>
  <c r="AE726" i="2"/>
  <c r="AF726" i="2"/>
  <c r="AH726" i="2"/>
  <c r="AJ726" i="2"/>
  <c r="AK726" i="2"/>
  <c r="AM726" i="2"/>
  <c r="AO726" i="2"/>
  <c r="AP726" i="2"/>
  <c r="AR726" i="2"/>
  <c r="AT726" i="2"/>
  <c r="AU726" i="2"/>
  <c r="AW726" i="2"/>
  <c r="AX726" i="2"/>
  <c r="AY726" i="2"/>
  <c r="AZ726" i="2"/>
  <c r="BA726" i="2"/>
  <c r="X872" i="2"/>
  <c r="Y872" i="2"/>
  <c r="Z872" i="2"/>
  <c r="AA872" i="2"/>
  <c r="AB872" i="2"/>
  <c r="AC872" i="2"/>
  <c r="AE872" i="2"/>
  <c r="AF872" i="2"/>
  <c r="AH872" i="2"/>
  <c r="AJ872" i="2"/>
  <c r="AK872" i="2"/>
  <c r="AM872" i="2"/>
  <c r="AO872" i="2"/>
  <c r="AP872" i="2"/>
  <c r="AR872" i="2"/>
  <c r="AT872" i="2"/>
  <c r="AU872" i="2"/>
  <c r="AW872" i="2"/>
  <c r="AX872" i="2"/>
  <c r="AY872" i="2"/>
  <c r="AZ872" i="2"/>
  <c r="BA872" i="2"/>
  <c r="X984" i="2"/>
  <c r="Y984" i="2"/>
  <c r="Z984" i="2"/>
  <c r="AA984" i="2"/>
  <c r="AB984" i="2"/>
  <c r="AC984" i="2"/>
  <c r="AE984" i="2"/>
  <c r="AF984" i="2"/>
  <c r="AH984" i="2"/>
  <c r="AJ984" i="2"/>
  <c r="AK984" i="2"/>
  <c r="AM984" i="2"/>
  <c r="AO984" i="2"/>
  <c r="AP984" i="2"/>
  <c r="AR984" i="2"/>
  <c r="AT984" i="2"/>
  <c r="AU984" i="2"/>
  <c r="AW984" i="2"/>
  <c r="AX984" i="2"/>
  <c r="AY984" i="2"/>
  <c r="AZ984" i="2"/>
  <c r="BA984" i="2"/>
  <c r="X803" i="2"/>
  <c r="Y803" i="2"/>
  <c r="Z803" i="2"/>
  <c r="AA803" i="2"/>
  <c r="AB803" i="2"/>
  <c r="AC803" i="2"/>
  <c r="AE803" i="2"/>
  <c r="AF803" i="2"/>
  <c r="AH803" i="2"/>
  <c r="AJ803" i="2"/>
  <c r="AK803" i="2"/>
  <c r="AM803" i="2"/>
  <c r="AO803" i="2"/>
  <c r="AP803" i="2"/>
  <c r="AR803" i="2"/>
  <c r="AT803" i="2"/>
  <c r="AU803" i="2"/>
  <c r="AW803" i="2"/>
  <c r="AX803" i="2"/>
  <c r="AY803" i="2"/>
  <c r="AZ803" i="2"/>
  <c r="BA803" i="2"/>
  <c r="X1607" i="2"/>
  <c r="Y1607" i="2"/>
  <c r="Z1607" i="2"/>
  <c r="AA1607" i="2"/>
  <c r="AB1607" i="2"/>
  <c r="AC1607" i="2"/>
  <c r="AE1607" i="2"/>
  <c r="AF1607" i="2"/>
  <c r="AH1607" i="2"/>
  <c r="AJ1607" i="2"/>
  <c r="AK1607" i="2"/>
  <c r="AM1607" i="2"/>
  <c r="AO1607" i="2"/>
  <c r="AP1607" i="2"/>
  <c r="AR1607" i="2"/>
  <c r="AT1607" i="2"/>
  <c r="AU1607" i="2"/>
  <c r="AW1607" i="2"/>
  <c r="AX1607" i="2"/>
  <c r="AY1607" i="2"/>
  <c r="AZ1607" i="2"/>
  <c r="BA1607" i="2"/>
  <c r="X1398" i="2"/>
  <c r="Y1398" i="2"/>
  <c r="Z1398" i="2"/>
  <c r="AA1398" i="2"/>
  <c r="AB1398" i="2"/>
  <c r="AC1398" i="2"/>
  <c r="AE1398" i="2"/>
  <c r="AF1398" i="2"/>
  <c r="AH1398" i="2"/>
  <c r="AJ1398" i="2"/>
  <c r="AK1398" i="2"/>
  <c r="AM1398" i="2"/>
  <c r="AO1398" i="2"/>
  <c r="AP1398" i="2"/>
  <c r="AR1398" i="2"/>
  <c r="AT1398" i="2"/>
  <c r="AU1398" i="2"/>
  <c r="AW1398" i="2"/>
  <c r="AX1398" i="2"/>
  <c r="AY1398" i="2"/>
  <c r="AZ1398" i="2"/>
  <c r="BA1398" i="2"/>
  <c r="X620" i="2"/>
  <c r="Y620" i="2"/>
  <c r="Z620" i="2"/>
  <c r="AA620" i="2"/>
  <c r="AB620" i="2"/>
  <c r="AC620" i="2"/>
  <c r="AE620" i="2"/>
  <c r="AF620" i="2"/>
  <c r="AH620" i="2"/>
  <c r="AJ620" i="2"/>
  <c r="AK620" i="2"/>
  <c r="AM620" i="2"/>
  <c r="AO620" i="2"/>
  <c r="AP620" i="2"/>
  <c r="AR620" i="2"/>
  <c r="AT620" i="2"/>
  <c r="AU620" i="2"/>
  <c r="AW620" i="2"/>
  <c r="AX620" i="2"/>
  <c r="AY620" i="2"/>
  <c r="AZ620" i="2"/>
  <c r="BA620" i="2"/>
  <c r="X751" i="2"/>
  <c r="Y751" i="2"/>
  <c r="Z751" i="2"/>
  <c r="AA751" i="2"/>
  <c r="AB751" i="2"/>
  <c r="AC751" i="2"/>
  <c r="AE751" i="2"/>
  <c r="AF751" i="2"/>
  <c r="AH751" i="2"/>
  <c r="AJ751" i="2"/>
  <c r="AK751" i="2"/>
  <c r="AM751" i="2"/>
  <c r="AO751" i="2"/>
  <c r="AP751" i="2"/>
  <c r="AR751" i="2"/>
  <c r="AT751" i="2"/>
  <c r="AU751" i="2"/>
  <c r="AW751" i="2"/>
  <c r="AX751" i="2"/>
  <c r="AY751" i="2"/>
  <c r="AZ751" i="2"/>
  <c r="BA751" i="2"/>
  <c r="X1483" i="2"/>
  <c r="Y1483" i="2"/>
  <c r="Z1483" i="2"/>
  <c r="AA1483" i="2"/>
  <c r="AB1483" i="2"/>
  <c r="AC1483" i="2"/>
  <c r="AE1483" i="2"/>
  <c r="AF1483" i="2"/>
  <c r="AH1483" i="2"/>
  <c r="AJ1483" i="2"/>
  <c r="AK1483" i="2"/>
  <c r="AM1483" i="2"/>
  <c r="AO1483" i="2"/>
  <c r="AP1483" i="2"/>
  <c r="AR1483" i="2"/>
  <c r="AT1483" i="2"/>
  <c r="AU1483" i="2"/>
  <c r="AW1483" i="2"/>
  <c r="AX1483" i="2"/>
  <c r="AY1483" i="2"/>
  <c r="AZ1483" i="2"/>
  <c r="BA1483" i="2"/>
  <c r="X731" i="2"/>
  <c r="Y731" i="2"/>
  <c r="Z731" i="2"/>
  <c r="AA731" i="2"/>
  <c r="AB731" i="2"/>
  <c r="AC731" i="2"/>
  <c r="AE731" i="2"/>
  <c r="AF731" i="2"/>
  <c r="AH731" i="2"/>
  <c r="AJ731" i="2"/>
  <c r="AK731" i="2"/>
  <c r="AM731" i="2"/>
  <c r="AO731" i="2"/>
  <c r="AP731" i="2"/>
  <c r="AR731" i="2"/>
  <c r="AT731" i="2"/>
  <c r="AU731" i="2"/>
  <c r="AW731" i="2"/>
  <c r="AX731" i="2"/>
  <c r="AY731" i="2"/>
  <c r="AZ731" i="2"/>
  <c r="BA731" i="2"/>
  <c r="X75" i="2"/>
  <c r="Y75" i="2"/>
  <c r="Z75" i="2"/>
  <c r="AA75" i="2"/>
  <c r="AB75" i="2"/>
  <c r="AC75" i="2"/>
  <c r="AE75" i="2"/>
  <c r="AF75" i="2"/>
  <c r="AH75" i="2"/>
  <c r="AJ75" i="2"/>
  <c r="AK75" i="2"/>
  <c r="AM75" i="2"/>
  <c r="AO75" i="2"/>
  <c r="AP75" i="2"/>
  <c r="AR75" i="2"/>
  <c r="AT75" i="2"/>
  <c r="AU75" i="2"/>
  <c r="AW75" i="2"/>
  <c r="AX75" i="2"/>
  <c r="AY75" i="2"/>
  <c r="AZ75" i="2"/>
  <c r="BA75" i="2"/>
  <c r="X605" i="2"/>
  <c r="Y605" i="2"/>
  <c r="Z605" i="2"/>
  <c r="AA605" i="2"/>
  <c r="AB605" i="2"/>
  <c r="AC605" i="2"/>
  <c r="AE605" i="2"/>
  <c r="AF605" i="2"/>
  <c r="AH605" i="2"/>
  <c r="AJ605" i="2"/>
  <c r="AK605" i="2"/>
  <c r="AM605" i="2"/>
  <c r="AO605" i="2"/>
  <c r="AP605" i="2"/>
  <c r="AR605" i="2"/>
  <c r="AT605" i="2"/>
  <c r="AU605" i="2"/>
  <c r="AW605" i="2"/>
  <c r="AX605" i="2"/>
  <c r="AY605" i="2"/>
  <c r="AZ605" i="2"/>
  <c r="BA605" i="2"/>
  <c r="X1684" i="2"/>
  <c r="Y1684" i="2"/>
  <c r="Z1684" i="2"/>
  <c r="AA1684" i="2"/>
  <c r="AB1684" i="2"/>
  <c r="AC1684" i="2"/>
  <c r="AE1684" i="2"/>
  <c r="AF1684" i="2"/>
  <c r="AH1684" i="2"/>
  <c r="AJ1684" i="2"/>
  <c r="AK1684" i="2"/>
  <c r="AM1684" i="2"/>
  <c r="AO1684" i="2"/>
  <c r="AP1684" i="2"/>
  <c r="AR1684" i="2"/>
  <c r="AT1684" i="2"/>
  <c r="AU1684" i="2"/>
  <c r="AW1684" i="2"/>
  <c r="AX1684" i="2"/>
  <c r="AY1684" i="2"/>
  <c r="AZ1684" i="2"/>
  <c r="BA1684" i="2"/>
  <c r="X695" i="2"/>
  <c r="Y695" i="2"/>
  <c r="Z695" i="2"/>
  <c r="AA695" i="2"/>
  <c r="AB695" i="2"/>
  <c r="AC695" i="2"/>
  <c r="AE695" i="2"/>
  <c r="AF695" i="2"/>
  <c r="AH695" i="2"/>
  <c r="AJ695" i="2"/>
  <c r="AK695" i="2"/>
  <c r="AM695" i="2"/>
  <c r="AO695" i="2"/>
  <c r="AP695" i="2"/>
  <c r="AR695" i="2"/>
  <c r="AT695" i="2"/>
  <c r="AU695" i="2"/>
  <c r="AW695" i="2"/>
  <c r="AX695" i="2"/>
  <c r="AY695" i="2"/>
  <c r="AZ695" i="2"/>
  <c r="BA695" i="2"/>
  <c r="X294" i="2"/>
  <c r="Y294" i="2"/>
  <c r="Z294" i="2"/>
  <c r="AA294" i="2"/>
  <c r="AB294" i="2"/>
  <c r="AC294" i="2"/>
  <c r="AE294" i="2"/>
  <c r="AF294" i="2"/>
  <c r="AH294" i="2"/>
  <c r="AJ294" i="2"/>
  <c r="AK294" i="2"/>
  <c r="AM294" i="2"/>
  <c r="AO294" i="2"/>
  <c r="AP294" i="2"/>
  <c r="AR294" i="2"/>
  <c r="AT294" i="2"/>
  <c r="AU294" i="2"/>
  <c r="AW294" i="2"/>
  <c r="AX294" i="2"/>
  <c r="AY294" i="2"/>
  <c r="AZ294" i="2"/>
  <c r="BA294" i="2"/>
  <c r="X463" i="2"/>
  <c r="Y463" i="2"/>
  <c r="Z463" i="2"/>
  <c r="AA463" i="2"/>
  <c r="AB463" i="2"/>
  <c r="AC463" i="2"/>
  <c r="AE463" i="2"/>
  <c r="AF463" i="2"/>
  <c r="AH463" i="2"/>
  <c r="AJ463" i="2"/>
  <c r="AK463" i="2"/>
  <c r="AM463" i="2"/>
  <c r="AO463" i="2"/>
  <c r="AP463" i="2"/>
  <c r="AR463" i="2"/>
  <c r="AT463" i="2"/>
  <c r="AU463" i="2"/>
  <c r="AW463" i="2"/>
  <c r="AX463" i="2"/>
  <c r="AY463" i="2"/>
  <c r="AZ463" i="2"/>
  <c r="BA463" i="2"/>
  <c r="X1745" i="2"/>
  <c r="Y1745" i="2"/>
  <c r="Z1745" i="2"/>
  <c r="AA1745" i="2"/>
  <c r="AB1745" i="2"/>
  <c r="AC1745" i="2"/>
  <c r="AE1745" i="2"/>
  <c r="AF1745" i="2"/>
  <c r="AH1745" i="2"/>
  <c r="AJ1745" i="2"/>
  <c r="AK1745" i="2"/>
  <c r="AM1745" i="2"/>
  <c r="AO1745" i="2"/>
  <c r="AP1745" i="2"/>
  <c r="AR1745" i="2"/>
  <c r="AT1745" i="2"/>
  <c r="AU1745" i="2"/>
  <c r="AW1745" i="2"/>
  <c r="AX1745" i="2"/>
  <c r="AY1745" i="2"/>
  <c r="AZ1745" i="2"/>
  <c r="BA1745" i="2"/>
  <c r="X836" i="2"/>
  <c r="Y836" i="2"/>
  <c r="Z836" i="2"/>
  <c r="AA836" i="2"/>
  <c r="AB836" i="2"/>
  <c r="AC836" i="2"/>
  <c r="AE836" i="2"/>
  <c r="AF836" i="2"/>
  <c r="AH836" i="2"/>
  <c r="AJ836" i="2"/>
  <c r="AK836" i="2"/>
  <c r="AM836" i="2"/>
  <c r="AO836" i="2"/>
  <c r="AP836" i="2"/>
  <c r="AR836" i="2"/>
  <c r="AT836" i="2"/>
  <c r="AU836" i="2"/>
  <c r="AW836" i="2"/>
  <c r="AX836" i="2"/>
  <c r="AY836" i="2"/>
  <c r="AZ836" i="2"/>
  <c r="BA836" i="2"/>
  <c r="X572" i="2"/>
  <c r="Y572" i="2"/>
  <c r="Z572" i="2"/>
  <c r="AA572" i="2"/>
  <c r="AB572" i="2"/>
  <c r="AC572" i="2"/>
  <c r="AE572" i="2"/>
  <c r="AF572" i="2"/>
  <c r="AH572" i="2"/>
  <c r="AJ572" i="2"/>
  <c r="AK572" i="2"/>
  <c r="AM572" i="2"/>
  <c r="AO572" i="2"/>
  <c r="AP572" i="2"/>
  <c r="AR572" i="2"/>
  <c r="AT572" i="2"/>
  <c r="AU572" i="2"/>
  <c r="AW572" i="2"/>
  <c r="AX572" i="2"/>
  <c r="AY572" i="2"/>
  <c r="AZ572" i="2"/>
  <c r="BA572" i="2"/>
  <c r="X1140" i="2"/>
  <c r="Y1140" i="2"/>
  <c r="Z1140" i="2"/>
  <c r="AA1140" i="2"/>
  <c r="AB1140" i="2"/>
  <c r="AC1140" i="2"/>
  <c r="AE1140" i="2"/>
  <c r="AF1140" i="2"/>
  <c r="AH1140" i="2"/>
  <c r="AJ1140" i="2"/>
  <c r="AK1140" i="2"/>
  <c r="AM1140" i="2"/>
  <c r="AO1140" i="2"/>
  <c r="AP1140" i="2"/>
  <c r="AR1140" i="2"/>
  <c r="AT1140" i="2"/>
  <c r="AU1140" i="2"/>
  <c r="AW1140" i="2"/>
  <c r="AX1140" i="2"/>
  <c r="AY1140" i="2"/>
  <c r="AZ1140" i="2"/>
  <c r="BA1140" i="2"/>
  <c r="X1445" i="2"/>
  <c r="Y1445" i="2"/>
  <c r="Z1445" i="2"/>
  <c r="AA1445" i="2"/>
  <c r="AB1445" i="2"/>
  <c r="AC1445" i="2"/>
  <c r="AE1445" i="2"/>
  <c r="AF1445" i="2"/>
  <c r="AH1445" i="2"/>
  <c r="AJ1445" i="2"/>
  <c r="AK1445" i="2"/>
  <c r="AM1445" i="2"/>
  <c r="AO1445" i="2"/>
  <c r="AP1445" i="2"/>
  <c r="AR1445" i="2"/>
  <c r="AT1445" i="2"/>
  <c r="AU1445" i="2"/>
  <c r="AW1445" i="2"/>
  <c r="AX1445" i="2"/>
  <c r="AY1445" i="2"/>
  <c r="AZ1445" i="2"/>
  <c r="BA1445" i="2"/>
  <c r="X1119" i="2"/>
  <c r="Y1119" i="2"/>
  <c r="Z1119" i="2"/>
  <c r="AA1119" i="2"/>
  <c r="AB1119" i="2"/>
  <c r="AC1119" i="2"/>
  <c r="AE1119" i="2"/>
  <c r="AF1119" i="2"/>
  <c r="AH1119" i="2"/>
  <c r="AJ1119" i="2"/>
  <c r="AK1119" i="2"/>
  <c r="AM1119" i="2"/>
  <c r="AO1119" i="2"/>
  <c r="AP1119" i="2"/>
  <c r="AR1119" i="2"/>
  <c r="AT1119" i="2"/>
  <c r="AU1119" i="2"/>
  <c r="AW1119" i="2"/>
  <c r="AX1119" i="2"/>
  <c r="AY1119" i="2"/>
  <c r="AZ1119" i="2"/>
  <c r="BA1119" i="2"/>
  <c r="X1113" i="2"/>
  <c r="Y1113" i="2"/>
  <c r="Z1113" i="2"/>
  <c r="AA1113" i="2"/>
  <c r="AB1113" i="2"/>
  <c r="AC1113" i="2"/>
  <c r="AE1113" i="2"/>
  <c r="AF1113" i="2"/>
  <c r="AH1113" i="2"/>
  <c r="AJ1113" i="2"/>
  <c r="AK1113" i="2"/>
  <c r="AM1113" i="2"/>
  <c r="AO1113" i="2"/>
  <c r="AP1113" i="2"/>
  <c r="AR1113" i="2"/>
  <c r="AT1113" i="2"/>
  <c r="AU1113" i="2"/>
  <c r="AW1113" i="2"/>
  <c r="AX1113" i="2"/>
  <c r="AY1113" i="2"/>
  <c r="AZ1113" i="2"/>
  <c r="BA1113" i="2"/>
  <c r="X586" i="2"/>
  <c r="Y586" i="2"/>
  <c r="Z586" i="2"/>
  <c r="AA586" i="2"/>
  <c r="AB586" i="2"/>
  <c r="AC586" i="2"/>
  <c r="AE586" i="2"/>
  <c r="AF586" i="2"/>
  <c r="AH586" i="2"/>
  <c r="AJ586" i="2"/>
  <c r="AK586" i="2"/>
  <c r="AM586" i="2"/>
  <c r="AO586" i="2"/>
  <c r="AP586" i="2"/>
  <c r="AR586" i="2"/>
  <c r="AT586" i="2"/>
  <c r="AU586" i="2"/>
  <c r="AW586" i="2"/>
  <c r="AX586" i="2"/>
  <c r="AY586" i="2"/>
  <c r="AZ586" i="2"/>
  <c r="BA586" i="2"/>
  <c r="X1349" i="2"/>
  <c r="Y1349" i="2"/>
  <c r="Z1349" i="2"/>
  <c r="AA1349" i="2"/>
  <c r="AB1349" i="2"/>
  <c r="AC1349" i="2"/>
  <c r="AE1349" i="2"/>
  <c r="AF1349" i="2"/>
  <c r="AH1349" i="2"/>
  <c r="AJ1349" i="2"/>
  <c r="AK1349" i="2"/>
  <c r="AM1349" i="2"/>
  <c r="AO1349" i="2"/>
  <c r="AP1349" i="2"/>
  <c r="AR1349" i="2"/>
  <c r="AT1349" i="2"/>
  <c r="AU1349" i="2"/>
  <c r="AW1349" i="2"/>
  <c r="AX1349" i="2"/>
  <c r="AY1349" i="2"/>
  <c r="AZ1349" i="2"/>
  <c r="BA1349" i="2"/>
  <c r="X668" i="2"/>
  <c r="Y668" i="2"/>
  <c r="Z668" i="2"/>
  <c r="AA668" i="2"/>
  <c r="AB668" i="2"/>
  <c r="AC668" i="2"/>
  <c r="AE668" i="2"/>
  <c r="AF668" i="2"/>
  <c r="AH668" i="2"/>
  <c r="AJ668" i="2"/>
  <c r="AK668" i="2"/>
  <c r="AM668" i="2"/>
  <c r="AO668" i="2"/>
  <c r="AP668" i="2"/>
  <c r="AR668" i="2"/>
  <c r="AT668" i="2"/>
  <c r="AU668" i="2"/>
  <c r="AW668" i="2"/>
  <c r="AX668" i="2"/>
  <c r="AY668" i="2"/>
  <c r="AZ668" i="2"/>
  <c r="BA668" i="2"/>
  <c r="X1479" i="2"/>
  <c r="Y1479" i="2"/>
  <c r="Z1479" i="2"/>
  <c r="AA1479" i="2"/>
  <c r="AB1479" i="2"/>
  <c r="AC1479" i="2"/>
  <c r="AE1479" i="2"/>
  <c r="AF1479" i="2"/>
  <c r="AH1479" i="2"/>
  <c r="AJ1479" i="2"/>
  <c r="AK1479" i="2"/>
  <c r="AM1479" i="2"/>
  <c r="AO1479" i="2"/>
  <c r="AP1479" i="2"/>
  <c r="AR1479" i="2"/>
  <c r="AT1479" i="2"/>
  <c r="AU1479" i="2"/>
  <c r="AW1479" i="2"/>
  <c r="AX1479" i="2"/>
  <c r="AY1479" i="2"/>
  <c r="AZ1479" i="2"/>
  <c r="BA1479" i="2"/>
  <c r="X1525" i="2"/>
  <c r="Y1525" i="2"/>
  <c r="Z1525" i="2"/>
  <c r="AA1525" i="2"/>
  <c r="AB1525" i="2"/>
  <c r="AC1525" i="2"/>
  <c r="AE1525" i="2"/>
  <c r="AF1525" i="2"/>
  <c r="AH1525" i="2"/>
  <c r="AJ1525" i="2"/>
  <c r="AK1525" i="2"/>
  <c r="AM1525" i="2"/>
  <c r="AO1525" i="2"/>
  <c r="AP1525" i="2"/>
  <c r="AR1525" i="2"/>
  <c r="AT1525" i="2"/>
  <c r="AU1525" i="2"/>
  <c r="AW1525" i="2"/>
  <c r="AX1525" i="2"/>
  <c r="AY1525" i="2"/>
  <c r="AZ1525" i="2"/>
  <c r="BA1525" i="2"/>
  <c r="X559" i="2"/>
  <c r="Y559" i="2"/>
  <c r="Z559" i="2"/>
  <c r="AA559" i="2"/>
  <c r="AB559" i="2"/>
  <c r="AC559" i="2"/>
  <c r="AE559" i="2"/>
  <c r="AF559" i="2"/>
  <c r="AH559" i="2"/>
  <c r="AJ559" i="2"/>
  <c r="AK559" i="2"/>
  <c r="AM559" i="2"/>
  <c r="AO559" i="2"/>
  <c r="AP559" i="2"/>
  <c r="AR559" i="2"/>
  <c r="AT559" i="2"/>
  <c r="AU559" i="2"/>
  <c r="AW559" i="2"/>
  <c r="AX559" i="2"/>
  <c r="AY559" i="2"/>
  <c r="AZ559" i="2"/>
  <c r="BA559" i="2"/>
  <c r="X672" i="2"/>
  <c r="Y672" i="2"/>
  <c r="Z672" i="2"/>
  <c r="AA672" i="2"/>
  <c r="AB672" i="2"/>
  <c r="AC672" i="2"/>
  <c r="AE672" i="2"/>
  <c r="AF672" i="2"/>
  <c r="AH672" i="2"/>
  <c r="AJ672" i="2"/>
  <c r="AK672" i="2"/>
  <c r="AM672" i="2"/>
  <c r="AO672" i="2"/>
  <c r="AP672" i="2"/>
  <c r="AR672" i="2"/>
  <c r="AT672" i="2"/>
  <c r="AU672" i="2"/>
  <c r="AW672" i="2"/>
  <c r="AX672" i="2"/>
  <c r="AY672" i="2"/>
  <c r="AZ672" i="2"/>
  <c r="BA672" i="2"/>
  <c r="X450" i="2"/>
  <c r="Y450" i="2"/>
  <c r="Z450" i="2"/>
  <c r="AA450" i="2"/>
  <c r="AB450" i="2"/>
  <c r="AC450" i="2"/>
  <c r="AE450" i="2"/>
  <c r="AF450" i="2"/>
  <c r="AH450" i="2"/>
  <c r="AJ450" i="2"/>
  <c r="AK450" i="2"/>
  <c r="AM450" i="2"/>
  <c r="AO450" i="2"/>
  <c r="AP450" i="2"/>
  <c r="AR450" i="2"/>
  <c r="AT450" i="2"/>
  <c r="AU450" i="2"/>
  <c r="AW450" i="2"/>
  <c r="AX450" i="2"/>
  <c r="AY450" i="2"/>
  <c r="AZ450" i="2"/>
  <c r="BA450" i="2"/>
  <c r="X390" i="2"/>
  <c r="Y390" i="2"/>
  <c r="Z390" i="2"/>
  <c r="AA390" i="2"/>
  <c r="AB390" i="2"/>
  <c r="AC390" i="2"/>
  <c r="AE390" i="2"/>
  <c r="AF390" i="2"/>
  <c r="AH390" i="2"/>
  <c r="AJ390" i="2"/>
  <c r="AK390" i="2"/>
  <c r="AM390" i="2"/>
  <c r="AO390" i="2"/>
  <c r="AP390" i="2"/>
  <c r="AR390" i="2"/>
  <c r="AT390" i="2"/>
  <c r="AU390" i="2"/>
  <c r="AW390" i="2"/>
  <c r="AX390" i="2"/>
  <c r="AY390" i="2"/>
  <c r="AZ390" i="2"/>
  <c r="BA390" i="2"/>
  <c r="X766" i="2"/>
  <c r="Y766" i="2"/>
  <c r="Z766" i="2"/>
  <c r="AA766" i="2"/>
  <c r="AB766" i="2"/>
  <c r="AC766" i="2"/>
  <c r="AE766" i="2"/>
  <c r="AF766" i="2"/>
  <c r="AH766" i="2"/>
  <c r="AJ766" i="2"/>
  <c r="AK766" i="2"/>
  <c r="AM766" i="2"/>
  <c r="AO766" i="2"/>
  <c r="AP766" i="2"/>
  <c r="AR766" i="2"/>
  <c r="AT766" i="2"/>
  <c r="AU766" i="2"/>
  <c r="AW766" i="2"/>
  <c r="AX766" i="2"/>
  <c r="AY766" i="2"/>
  <c r="AZ766" i="2"/>
  <c r="BA766" i="2"/>
  <c r="X412" i="2"/>
  <c r="Y412" i="2"/>
  <c r="Z412" i="2"/>
  <c r="AA412" i="2"/>
  <c r="AB412" i="2"/>
  <c r="AC412" i="2"/>
  <c r="AE412" i="2"/>
  <c r="AF412" i="2"/>
  <c r="AH412" i="2"/>
  <c r="AJ412" i="2"/>
  <c r="AK412" i="2"/>
  <c r="AM412" i="2"/>
  <c r="AO412" i="2"/>
  <c r="AP412" i="2"/>
  <c r="AR412" i="2"/>
  <c r="AT412" i="2"/>
  <c r="AU412" i="2"/>
  <c r="AW412" i="2"/>
  <c r="AX412" i="2"/>
  <c r="AY412" i="2"/>
  <c r="AZ412" i="2"/>
  <c r="BA412" i="2"/>
  <c r="X1304" i="2"/>
  <c r="Y1304" i="2"/>
  <c r="Z1304" i="2"/>
  <c r="AA1304" i="2"/>
  <c r="AB1304" i="2"/>
  <c r="AC1304" i="2"/>
  <c r="AE1304" i="2"/>
  <c r="AF1304" i="2"/>
  <c r="AH1304" i="2"/>
  <c r="AJ1304" i="2"/>
  <c r="AK1304" i="2"/>
  <c r="AM1304" i="2"/>
  <c r="AO1304" i="2"/>
  <c r="AP1304" i="2"/>
  <c r="AR1304" i="2"/>
  <c r="AT1304" i="2"/>
  <c r="AU1304" i="2"/>
  <c r="AW1304" i="2"/>
  <c r="AX1304" i="2"/>
  <c r="AY1304" i="2"/>
  <c r="AZ1304" i="2"/>
  <c r="BA1304" i="2"/>
  <c r="X555" i="2"/>
  <c r="Y555" i="2"/>
  <c r="Z555" i="2"/>
  <c r="AA555" i="2"/>
  <c r="AB555" i="2"/>
  <c r="AC555" i="2"/>
  <c r="AE555" i="2"/>
  <c r="AF555" i="2"/>
  <c r="AH555" i="2"/>
  <c r="AJ555" i="2"/>
  <c r="AK555" i="2"/>
  <c r="AM555" i="2"/>
  <c r="AO555" i="2"/>
  <c r="AP555" i="2"/>
  <c r="AR555" i="2"/>
  <c r="AT555" i="2"/>
  <c r="AU555" i="2"/>
  <c r="AW555" i="2"/>
  <c r="AX555" i="2"/>
  <c r="AY555" i="2"/>
  <c r="AZ555" i="2"/>
  <c r="BA555" i="2"/>
  <c r="X592" i="2"/>
  <c r="Y592" i="2"/>
  <c r="Z592" i="2"/>
  <c r="AA592" i="2"/>
  <c r="AB592" i="2"/>
  <c r="AC592" i="2"/>
  <c r="AE592" i="2"/>
  <c r="AF592" i="2"/>
  <c r="AH592" i="2"/>
  <c r="AJ592" i="2"/>
  <c r="AK592" i="2"/>
  <c r="AM592" i="2"/>
  <c r="AO592" i="2"/>
  <c r="AP592" i="2"/>
  <c r="AR592" i="2"/>
  <c r="AT592" i="2"/>
  <c r="AU592" i="2"/>
  <c r="AW592" i="2"/>
  <c r="AX592" i="2"/>
  <c r="AY592" i="2"/>
  <c r="AZ592" i="2"/>
  <c r="BA592" i="2"/>
  <c r="X2072" i="2"/>
  <c r="Y2072" i="2"/>
  <c r="Z2072" i="2"/>
  <c r="AA2072" i="2"/>
  <c r="AB2072" i="2"/>
  <c r="AC2072" i="2"/>
  <c r="AE2072" i="2"/>
  <c r="AF2072" i="2"/>
  <c r="AH2072" i="2"/>
  <c r="AJ2072" i="2"/>
  <c r="AK2072" i="2"/>
  <c r="AM2072" i="2"/>
  <c r="AO2072" i="2"/>
  <c r="AP2072" i="2"/>
  <c r="AR2072" i="2"/>
  <c r="AT2072" i="2"/>
  <c r="AU2072" i="2"/>
  <c r="AW2072" i="2"/>
  <c r="AX2072" i="2"/>
  <c r="AY2072" i="2"/>
  <c r="AZ2072" i="2"/>
  <c r="BA2072" i="2"/>
  <c r="X2159" i="2"/>
  <c r="Y2159" i="2"/>
  <c r="Z2159" i="2"/>
  <c r="AA2159" i="2"/>
  <c r="AB2159" i="2"/>
  <c r="AC2159" i="2"/>
  <c r="AE2159" i="2"/>
  <c r="AF2159" i="2"/>
  <c r="AH2159" i="2"/>
  <c r="AJ2159" i="2"/>
  <c r="AK2159" i="2"/>
  <c r="AM2159" i="2"/>
  <c r="AO2159" i="2"/>
  <c r="AP2159" i="2"/>
  <c r="AR2159" i="2"/>
  <c r="AT2159" i="2"/>
  <c r="AU2159" i="2"/>
  <c r="AW2159" i="2"/>
  <c r="AX2159" i="2"/>
  <c r="AY2159" i="2"/>
  <c r="AZ2159" i="2"/>
  <c r="BA2159" i="2"/>
  <c r="X335" i="2"/>
  <c r="Y335" i="2"/>
  <c r="Z335" i="2"/>
  <c r="AA335" i="2"/>
  <c r="AB335" i="2"/>
  <c r="AC335" i="2"/>
  <c r="AE335" i="2"/>
  <c r="AF335" i="2"/>
  <c r="AH335" i="2"/>
  <c r="AJ335" i="2"/>
  <c r="AK335" i="2"/>
  <c r="AM335" i="2"/>
  <c r="AO335" i="2"/>
  <c r="AP335" i="2"/>
  <c r="AR335" i="2"/>
  <c r="AT335" i="2"/>
  <c r="AU335" i="2"/>
  <c r="AW335" i="2"/>
  <c r="AX335" i="2"/>
  <c r="AY335" i="2"/>
  <c r="AZ335" i="2"/>
  <c r="BA335" i="2"/>
  <c r="X2068" i="2"/>
  <c r="Y2068" i="2"/>
  <c r="Z2068" i="2"/>
  <c r="AA2068" i="2"/>
  <c r="AB2068" i="2"/>
  <c r="AC2068" i="2"/>
  <c r="AE2068" i="2"/>
  <c r="AF2068" i="2"/>
  <c r="AH2068" i="2"/>
  <c r="AJ2068" i="2"/>
  <c r="AK2068" i="2"/>
  <c r="AM2068" i="2"/>
  <c r="AO2068" i="2"/>
  <c r="AP2068" i="2"/>
  <c r="AR2068" i="2"/>
  <c r="AT2068" i="2"/>
  <c r="AU2068" i="2"/>
  <c r="AW2068" i="2"/>
  <c r="AX2068" i="2"/>
  <c r="AY2068" i="2"/>
  <c r="AZ2068" i="2"/>
  <c r="BA2068" i="2"/>
  <c r="X910" i="2"/>
  <c r="Y910" i="2"/>
  <c r="Z910" i="2"/>
  <c r="AA910" i="2"/>
  <c r="AB910" i="2"/>
  <c r="AC910" i="2"/>
  <c r="AE910" i="2"/>
  <c r="AF910" i="2"/>
  <c r="AH910" i="2"/>
  <c r="AJ910" i="2"/>
  <c r="AK910" i="2"/>
  <c r="AM910" i="2"/>
  <c r="AO910" i="2"/>
  <c r="AP910" i="2"/>
  <c r="AR910" i="2"/>
  <c r="AT910" i="2"/>
  <c r="AU910" i="2"/>
  <c r="AW910" i="2"/>
  <c r="AX910" i="2"/>
  <c r="AY910" i="2"/>
  <c r="AZ910" i="2"/>
  <c r="BA910" i="2"/>
  <c r="X1515" i="2"/>
  <c r="Y1515" i="2"/>
  <c r="Z1515" i="2"/>
  <c r="AA1515" i="2"/>
  <c r="AB1515" i="2"/>
  <c r="AC1515" i="2"/>
  <c r="AE1515" i="2"/>
  <c r="AF1515" i="2"/>
  <c r="AH1515" i="2"/>
  <c r="AJ1515" i="2"/>
  <c r="AK1515" i="2"/>
  <c r="AM1515" i="2"/>
  <c r="AO1515" i="2"/>
  <c r="AP1515" i="2"/>
  <c r="AR1515" i="2"/>
  <c r="AT1515" i="2"/>
  <c r="AU1515" i="2"/>
  <c r="AW1515" i="2"/>
  <c r="AX1515" i="2"/>
  <c r="AY1515" i="2"/>
  <c r="AZ1515" i="2"/>
  <c r="BA1515" i="2"/>
  <c r="X109" i="2"/>
  <c r="Y109" i="2"/>
  <c r="Z109" i="2"/>
  <c r="AA109" i="2"/>
  <c r="AB109" i="2"/>
  <c r="AC109" i="2"/>
  <c r="AE109" i="2"/>
  <c r="AF109" i="2"/>
  <c r="AH109" i="2"/>
  <c r="AJ109" i="2"/>
  <c r="AK109" i="2"/>
  <c r="AM109" i="2"/>
  <c r="AO109" i="2"/>
  <c r="AP109" i="2"/>
  <c r="AR109" i="2"/>
  <c r="AT109" i="2"/>
  <c r="AU109" i="2"/>
  <c r="AW109" i="2"/>
  <c r="AX109" i="2"/>
  <c r="AY109" i="2"/>
  <c r="AZ109" i="2"/>
  <c r="BA109" i="2"/>
  <c r="X222" i="2"/>
  <c r="Y222" i="2"/>
  <c r="Z222" i="2"/>
  <c r="AA222" i="2"/>
  <c r="AB222" i="2"/>
  <c r="AC222" i="2"/>
  <c r="AE222" i="2"/>
  <c r="AF222" i="2"/>
  <c r="AH222" i="2"/>
  <c r="AJ222" i="2"/>
  <c r="AK222" i="2"/>
  <c r="AM222" i="2"/>
  <c r="AO222" i="2"/>
  <c r="AP222" i="2"/>
  <c r="AR222" i="2"/>
  <c r="AT222" i="2"/>
  <c r="AU222" i="2"/>
  <c r="AW222" i="2"/>
  <c r="AX222" i="2"/>
  <c r="AY222" i="2"/>
  <c r="AZ222" i="2"/>
  <c r="BA222" i="2"/>
  <c r="X916" i="2"/>
  <c r="Y916" i="2"/>
  <c r="Z916" i="2"/>
  <c r="AA916" i="2"/>
  <c r="AB916" i="2"/>
  <c r="AC916" i="2"/>
  <c r="AE916" i="2"/>
  <c r="AF916" i="2"/>
  <c r="AH916" i="2"/>
  <c r="AJ916" i="2"/>
  <c r="AK916" i="2"/>
  <c r="AM916" i="2"/>
  <c r="AO916" i="2"/>
  <c r="AP916" i="2"/>
  <c r="AR916" i="2"/>
  <c r="AT916" i="2"/>
  <c r="AU916" i="2"/>
  <c r="AW916" i="2"/>
  <c r="AX916" i="2"/>
  <c r="AY916" i="2"/>
  <c r="AZ916" i="2"/>
  <c r="BA916" i="2"/>
  <c r="X1447" i="2"/>
  <c r="Y1447" i="2"/>
  <c r="Z1447" i="2"/>
  <c r="AA1447" i="2"/>
  <c r="AB1447" i="2"/>
  <c r="AC1447" i="2"/>
  <c r="AE1447" i="2"/>
  <c r="AF1447" i="2"/>
  <c r="AH1447" i="2"/>
  <c r="AJ1447" i="2"/>
  <c r="AK1447" i="2"/>
  <c r="AM1447" i="2"/>
  <c r="AO1447" i="2"/>
  <c r="AP1447" i="2"/>
  <c r="AR1447" i="2"/>
  <c r="AT1447" i="2"/>
  <c r="AU1447" i="2"/>
  <c r="AW1447" i="2"/>
  <c r="AX1447" i="2"/>
  <c r="AY1447" i="2"/>
  <c r="AZ1447" i="2"/>
  <c r="BA1447" i="2"/>
  <c r="X1105" i="2"/>
  <c r="Y1105" i="2"/>
  <c r="Z1105" i="2"/>
  <c r="AA1105" i="2"/>
  <c r="AB1105" i="2"/>
  <c r="AC1105" i="2"/>
  <c r="AE1105" i="2"/>
  <c r="AF1105" i="2"/>
  <c r="AH1105" i="2"/>
  <c r="AJ1105" i="2"/>
  <c r="AK1105" i="2"/>
  <c r="AM1105" i="2"/>
  <c r="AO1105" i="2"/>
  <c r="AP1105" i="2"/>
  <c r="AR1105" i="2"/>
  <c r="AT1105" i="2"/>
  <c r="AU1105" i="2"/>
  <c r="AW1105" i="2"/>
  <c r="AX1105" i="2"/>
  <c r="AY1105" i="2"/>
  <c r="AZ1105" i="2"/>
  <c r="BA1105" i="2"/>
  <c r="X1561" i="2"/>
  <c r="Y1561" i="2"/>
  <c r="Z1561" i="2"/>
  <c r="AA1561" i="2"/>
  <c r="AB1561" i="2"/>
  <c r="AC1561" i="2"/>
  <c r="AE1561" i="2"/>
  <c r="AF1561" i="2"/>
  <c r="AH1561" i="2"/>
  <c r="AJ1561" i="2"/>
  <c r="AK1561" i="2"/>
  <c r="AM1561" i="2"/>
  <c r="AO1561" i="2"/>
  <c r="AP1561" i="2"/>
  <c r="AR1561" i="2"/>
  <c r="AT1561" i="2"/>
  <c r="AU1561" i="2"/>
  <c r="AW1561" i="2"/>
  <c r="AX1561" i="2"/>
  <c r="AY1561" i="2"/>
  <c r="AZ1561" i="2"/>
  <c r="BA1561" i="2"/>
  <c r="X653" i="2"/>
  <c r="Y653" i="2"/>
  <c r="Z653" i="2"/>
  <c r="AA653" i="2"/>
  <c r="AB653" i="2"/>
  <c r="AC653" i="2"/>
  <c r="AE653" i="2"/>
  <c r="AF653" i="2"/>
  <c r="AH653" i="2"/>
  <c r="AJ653" i="2"/>
  <c r="AK653" i="2"/>
  <c r="AM653" i="2"/>
  <c r="AO653" i="2"/>
  <c r="AP653" i="2"/>
  <c r="AR653" i="2"/>
  <c r="AT653" i="2"/>
  <c r="AU653" i="2"/>
  <c r="AW653" i="2"/>
  <c r="AX653" i="2"/>
  <c r="AY653" i="2"/>
  <c r="AZ653" i="2"/>
  <c r="BA653" i="2"/>
  <c r="X1197" i="2"/>
  <c r="Y1197" i="2"/>
  <c r="Z1197" i="2"/>
  <c r="AA1197" i="2"/>
  <c r="AB1197" i="2"/>
  <c r="AC1197" i="2"/>
  <c r="AE1197" i="2"/>
  <c r="AF1197" i="2"/>
  <c r="AH1197" i="2"/>
  <c r="AJ1197" i="2"/>
  <c r="AK1197" i="2"/>
  <c r="AM1197" i="2"/>
  <c r="AO1197" i="2"/>
  <c r="AP1197" i="2"/>
  <c r="AR1197" i="2"/>
  <c r="AT1197" i="2"/>
  <c r="AU1197" i="2"/>
  <c r="AW1197" i="2"/>
  <c r="AX1197" i="2"/>
  <c r="AY1197" i="2"/>
  <c r="AZ1197" i="2"/>
  <c r="BA1197" i="2"/>
  <c r="X482" i="2"/>
  <c r="Y482" i="2"/>
  <c r="Z482" i="2"/>
  <c r="AA482" i="2"/>
  <c r="AB482" i="2"/>
  <c r="AC482" i="2"/>
  <c r="AE482" i="2"/>
  <c r="AF482" i="2"/>
  <c r="AH482" i="2"/>
  <c r="AJ482" i="2"/>
  <c r="AK482" i="2"/>
  <c r="AM482" i="2"/>
  <c r="AO482" i="2"/>
  <c r="AP482" i="2"/>
  <c r="AR482" i="2"/>
  <c r="AT482" i="2"/>
  <c r="AU482" i="2"/>
  <c r="AW482" i="2"/>
  <c r="AX482" i="2"/>
  <c r="AY482" i="2"/>
  <c r="AZ482" i="2"/>
  <c r="BA482" i="2"/>
  <c r="X302" i="2"/>
  <c r="Y302" i="2"/>
  <c r="Z302" i="2"/>
  <c r="AA302" i="2"/>
  <c r="AB302" i="2"/>
  <c r="AC302" i="2"/>
  <c r="AE302" i="2"/>
  <c r="AF302" i="2"/>
  <c r="AH302" i="2"/>
  <c r="AJ302" i="2"/>
  <c r="AK302" i="2"/>
  <c r="AM302" i="2"/>
  <c r="AO302" i="2"/>
  <c r="AP302" i="2"/>
  <c r="AR302" i="2"/>
  <c r="AT302" i="2"/>
  <c r="AU302" i="2"/>
  <c r="AW302" i="2"/>
  <c r="AX302" i="2"/>
  <c r="AY302" i="2"/>
  <c r="AZ302" i="2"/>
  <c r="BA302" i="2"/>
  <c r="X837" i="2"/>
  <c r="Y837" i="2"/>
  <c r="Z837" i="2"/>
  <c r="AA837" i="2"/>
  <c r="AB837" i="2"/>
  <c r="AC837" i="2"/>
  <c r="AE837" i="2"/>
  <c r="AF837" i="2"/>
  <c r="AH837" i="2"/>
  <c r="AJ837" i="2"/>
  <c r="AK837" i="2"/>
  <c r="AM837" i="2"/>
  <c r="AO837" i="2"/>
  <c r="AP837" i="2"/>
  <c r="AR837" i="2"/>
  <c r="AT837" i="2"/>
  <c r="AU837" i="2"/>
  <c r="AW837" i="2"/>
  <c r="AX837" i="2"/>
  <c r="AY837" i="2"/>
  <c r="AZ837" i="2"/>
  <c r="BA837" i="2"/>
  <c r="X892" i="2"/>
  <c r="Y892" i="2"/>
  <c r="Z892" i="2"/>
  <c r="AA892" i="2"/>
  <c r="AB892" i="2"/>
  <c r="AC892" i="2"/>
  <c r="AE892" i="2"/>
  <c r="AF892" i="2"/>
  <c r="AH892" i="2"/>
  <c r="AJ892" i="2"/>
  <c r="AK892" i="2"/>
  <c r="AM892" i="2"/>
  <c r="AO892" i="2"/>
  <c r="AP892" i="2"/>
  <c r="AR892" i="2"/>
  <c r="AT892" i="2"/>
  <c r="AU892" i="2"/>
  <c r="AW892" i="2"/>
  <c r="AX892" i="2"/>
  <c r="AY892" i="2"/>
  <c r="AZ892" i="2"/>
  <c r="BA892" i="2"/>
  <c r="X1513" i="2"/>
  <c r="Y1513" i="2"/>
  <c r="Z1513" i="2"/>
  <c r="AA1513" i="2"/>
  <c r="AB1513" i="2"/>
  <c r="AC1513" i="2"/>
  <c r="AE1513" i="2"/>
  <c r="AF1513" i="2"/>
  <c r="AH1513" i="2"/>
  <c r="AJ1513" i="2"/>
  <c r="AK1513" i="2"/>
  <c r="AM1513" i="2"/>
  <c r="AO1513" i="2"/>
  <c r="AP1513" i="2"/>
  <c r="AR1513" i="2"/>
  <c r="AT1513" i="2"/>
  <c r="AU1513" i="2"/>
  <c r="AW1513" i="2"/>
  <c r="AX1513" i="2"/>
  <c r="AY1513" i="2"/>
  <c r="AZ1513" i="2"/>
  <c r="BA1513" i="2"/>
  <c r="X1343" i="2"/>
  <c r="Y1343" i="2"/>
  <c r="Z1343" i="2"/>
  <c r="AA1343" i="2"/>
  <c r="AB1343" i="2"/>
  <c r="AC1343" i="2"/>
  <c r="AE1343" i="2"/>
  <c r="AF1343" i="2"/>
  <c r="AH1343" i="2"/>
  <c r="AJ1343" i="2"/>
  <c r="AK1343" i="2"/>
  <c r="AM1343" i="2"/>
  <c r="AO1343" i="2"/>
  <c r="AP1343" i="2"/>
  <c r="AR1343" i="2"/>
  <c r="AT1343" i="2"/>
  <c r="AU1343" i="2"/>
  <c r="AW1343" i="2"/>
  <c r="AX1343" i="2"/>
  <c r="AY1343" i="2"/>
  <c r="AZ1343" i="2"/>
  <c r="BA1343" i="2"/>
  <c r="X810" i="2"/>
  <c r="Y810" i="2"/>
  <c r="Z810" i="2"/>
  <c r="AA810" i="2"/>
  <c r="AB810" i="2"/>
  <c r="AC810" i="2"/>
  <c r="AE810" i="2"/>
  <c r="AF810" i="2"/>
  <c r="AH810" i="2"/>
  <c r="AJ810" i="2"/>
  <c r="AK810" i="2"/>
  <c r="AM810" i="2"/>
  <c r="AO810" i="2"/>
  <c r="AP810" i="2"/>
  <c r="AR810" i="2"/>
  <c r="AT810" i="2"/>
  <c r="AU810" i="2"/>
  <c r="AW810" i="2"/>
  <c r="AX810" i="2"/>
  <c r="AY810" i="2"/>
  <c r="AZ810" i="2"/>
  <c r="BA810" i="2"/>
  <c r="X445" i="2"/>
  <c r="Y445" i="2"/>
  <c r="Z445" i="2"/>
  <c r="AA445" i="2"/>
  <c r="AB445" i="2"/>
  <c r="AC445" i="2"/>
  <c r="AE445" i="2"/>
  <c r="AF445" i="2"/>
  <c r="AH445" i="2"/>
  <c r="AJ445" i="2"/>
  <c r="AK445" i="2"/>
  <c r="AM445" i="2"/>
  <c r="AO445" i="2"/>
  <c r="AP445" i="2"/>
  <c r="AR445" i="2"/>
  <c r="AT445" i="2"/>
  <c r="AU445" i="2"/>
  <c r="AW445" i="2"/>
  <c r="AX445" i="2"/>
  <c r="AY445" i="2"/>
  <c r="AZ445" i="2"/>
  <c r="BA445" i="2"/>
  <c r="X368" i="2"/>
  <c r="Y368" i="2"/>
  <c r="Z368" i="2"/>
  <c r="AA368" i="2"/>
  <c r="AB368" i="2"/>
  <c r="AC368" i="2"/>
  <c r="AE368" i="2"/>
  <c r="AF368" i="2"/>
  <c r="AH368" i="2"/>
  <c r="AJ368" i="2"/>
  <c r="AK368" i="2"/>
  <c r="AM368" i="2"/>
  <c r="AO368" i="2"/>
  <c r="AP368" i="2"/>
  <c r="AR368" i="2"/>
  <c r="AT368" i="2"/>
  <c r="AU368" i="2"/>
  <c r="AW368" i="2"/>
  <c r="AX368" i="2"/>
  <c r="AY368" i="2"/>
  <c r="AZ368" i="2"/>
  <c r="BA368" i="2"/>
  <c r="X646" i="2"/>
  <c r="Y646" i="2"/>
  <c r="Z646" i="2"/>
  <c r="AA646" i="2"/>
  <c r="AB646" i="2"/>
  <c r="AC646" i="2"/>
  <c r="AE646" i="2"/>
  <c r="AF646" i="2"/>
  <c r="AH646" i="2"/>
  <c r="AJ646" i="2"/>
  <c r="AK646" i="2"/>
  <c r="AM646" i="2"/>
  <c r="AO646" i="2"/>
  <c r="AP646" i="2"/>
  <c r="AR646" i="2"/>
  <c r="AT646" i="2"/>
  <c r="AU646" i="2"/>
  <c r="AW646" i="2"/>
  <c r="AX646" i="2"/>
  <c r="AY646" i="2"/>
  <c r="AZ646" i="2"/>
  <c r="BA646" i="2"/>
  <c r="X1275" i="2"/>
  <c r="Y1275" i="2"/>
  <c r="Z1275" i="2"/>
  <c r="AA1275" i="2"/>
  <c r="AB1275" i="2"/>
  <c r="AC1275" i="2"/>
  <c r="AE1275" i="2"/>
  <c r="AF1275" i="2"/>
  <c r="AH1275" i="2"/>
  <c r="AJ1275" i="2"/>
  <c r="AK1275" i="2"/>
  <c r="AM1275" i="2"/>
  <c r="AO1275" i="2"/>
  <c r="AP1275" i="2"/>
  <c r="AR1275" i="2"/>
  <c r="AT1275" i="2"/>
  <c r="AU1275" i="2"/>
  <c r="AW1275" i="2"/>
  <c r="AX1275" i="2"/>
  <c r="AY1275" i="2"/>
  <c r="AZ1275" i="2"/>
  <c r="BA1275" i="2"/>
  <c r="X603" i="2"/>
  <c r="Y603" i="2"/>
  <c r="Z603" i="2"/>
  <c r="AA603" i="2"/>
  <c r="AB603" i="2"/>
  <c r="AC603" i="2"/>
  <c r="AE603" i="2"/>
  <c r="AF603" i="2"/>
  <c r="AH603" i="2"/>
  <c r="AJ603" i="2"/>
  <c r="AK603" i="2"/>
  <c r="AM603" i="2"/>
  <c r="AO603" i="2"/>
  <c r="AP603" i="2"/>
  <c r="AR603" i="2"/>
  <c r="AT603" i="2"/>
  <c r="AU603" i="2"/>
  <c r="AW603" i="2"/>
  <c r="AX603" i="2"/>
  <c r="AY603" i="2"/>
  <c r="AZ603" i="2"/>
  <c r="BA603" i="2"/>
  <c r="X898" i="2"/>
  <c r="Y898" i="2"/>
  <c r="Z898" i="2"/>
  <c r="AA898" i="2"/>
  <c r="AB898" i="2"/>
  <c r="AC898" i="2"/>
  <c r="AE898" i="2"/>
  <c r="AF898" i="2"/>
  <c r="AH898" i="2"/>
  <c r="AJ898" i="2"/>
  <c r="AK898" i="2"/>
  <c r="AM898" i="2"/>
  <c r="AO898" i="2"/>
  <c r="AP898" i="2"/>
  <c r="AR898" i="2"/>
  <c r="AT898" i="2"/>
  <c r="AU898" i="2"/>
  <c r="AW898" i="2"/>
  <c r="AX898" i="2"/>
  <c r="AY898" i="2"/>
  <c r="AZ898" i="2"/>
  <c r="BA898" i="2"/>
  <c r="X409" i="2"/>
  <c r="Y409" i="2"/>
  <c r="Z409" i="2"/>
  <c r="AA409" i="2"/>
  <c r="AB409" i="2"/>
  <c r="AC409" i="2"/>
  <c r="AE409" i="2"/>
  <c r="AF409" i="2"/>
  <c r="AH409" i="2"/>
  <c r="AJ409" i="2"/>
  <c r="AK409" i="2"/>
  <c r="AM409" i="2"/>
  <c r="AO409" i="2"/>
  <c r="AP409" i="2"/>
  <c r="AR409" i="2"/>
  <c r="AT409" i="2"/>
  <c r="AU409" i="2"/>
  <c r="AW409" i="2"/>
  <c r="AX409" i="2"/>
  <c r="AY409" i="2"/>
  <c r="AZ409" i="2"/>
  <c r="BA409" i="2"/>
  <c r="X297" i="2"/>
  <c r="Y297" i="2"/>
  <c r="Z297" i="2"/>
  <c r="AA297" i="2"/>
  <c r="AB297" i="2"/>
  <c r="AC297" i="2"/>
  <c r="AE297" i="2"/>
  <c r="AF297" i="2"/>
  <c r="AH297" i="2"/>
  <c r="AJ297" i="2"/>
  <c r="AK297" i="2"/>
  <c r="AM297" i="2"/>
  <c r="AO297" i="2"/>
  <c r="AP297" i="2"/>
  <c r="AR297" i="2"/>
  <c r="AT297" i="2"/>
  <c r="AU297" i="2"/>
  <c r="AW297" i="2"/>
  <c r="AX297" i="2"/>
  <c r="AY297" i="2"/>
  <c r="AZ297" i="2"/>
  <c r="BA297" i="2"/>
  <c r="X372" i="2"/>
  <c r="Y372" i="2"/>
  <c r="Z372" i="2"/>
  <c r="AA372" i="2"/>
  <c r="AB372" i="2"/>
  <c r="AC372" i="2"/>
  <c r="AE372" i="2"/>
  <c r="AF372" i="2"/>
  <c r="AH372" i="2"/>
  <c r="AJ372" i="2"/>
  <c r="AK372" i="2"/>
  <c r="AM372" i="2"/>
  <c r="AO372" i="2"/>
  <c r="AP372" i="2"/>
  <c r="AR372" i="2"/>
  <c r="AT372" i="2"/>
  <c r="AU372" i="2"/>
  <c r="AW372" i="2"/>
  <c r="AX372" i="2"/>
  <c r="AY372" i="2"/>
  <c r="AZ372" i="2"/>
  <c r="BA372" i="2"/>
  <c r="X420" i="2"/>
  <c r="Y420" i="2"/>
  <c r="Z420" i="2"/>
  <c r="AA420" i="2"/>
  <c r="AB420" i="2"/>
  <c r="AC420" i="2"/>
  <c r="AE420" i="2"/>
  <c r="AF420" i="2"/>
  <c r="AH420" i="2"/>
  <c r="AJ420" i="2"/>
  <c r="AK420" i="2"/>
  <c r="AM420" i="2"/>
  <c r="AO420" i="2"/>
  <c r="AP420" i="2"/>
  <c r="AR420" i="2"/>
  <c r="AT420" i="2"/>
  <c r="AU420" i="2"/>
  <c r="AW420" i="2"/>
  <c r="AX420" i="2"/>
  <c r="AY420" i="2"/>
  <c r="AZ420" i="2"/>
  <c r="BA420" i="2"/>
  <c r="X1327" i="2"/>
  <c r="Y1327" i="2"/>
  <c r="Z1327" i="2"/>
  <c r="AA1327" i="2"/>
  <c r="AB1327" i="2"/>
  <c r="AC1327" i="2"/>
  <c r="AE1327" i="2"/>
  <c r="AF1327" i="2"/>
  <c r="AH1327" i="2"/>
  <c r="AJ1327" i="2"/>
  <c r="AK1327" i="2"/>
  <c r="AM1327" i="2"/>
  <c r="AO1327" i="2"/>
  <c r="AP1327" i="2"/>
  <c r="AR1327" i="2"/>
  <c r="AT1327" i="2"/>
  <c r="AU1327" i="2"/>
  <c r="AW1327" i="2"/>
  <c r="AX1327" i="2"/>
  <c r="AY1327" i="2"/>
  <c r="AZ1327" i="2"/>
  <c r="BA1327" i="2"/>
  <c r="X2104" i="2"/>
  <c r="Y2104" i="2"/>
  <c r="Z2104" i="2"/>
  <c r="AA2104" i="2"/>
  <c r="AB2104" i="2"/>
  <c r="AC2104" i="2"/>
  <c r="AE2104" i="2"/>
  <c r="AF2104" i="2"/>
  <c r="AH2104" i="2"/>
  <c r="AJ2104" i="2"/>
  <c r="AK2104" i="2"/>
  <c r="AM2104" i="2"/>
  <c r="AO2104" i="2"/>
  <c r="AP2104" i="2"/>
  <c r="AR2104" i="2"/>
  <c r="AT2104" i="2"/>
  <c r="AU2104" i="2"/>
  <c r="AW2104" i="2"/>
  <c r="AX2104" i="2"/>
  <c r="AY2104" i="2"/>
  <c r="AZ2104" i="2"/>
  <c r="BA2104" i="2"/>
  <c r="X1597" i="2"/>
  <c r="Y1597" i="2"/>
  <c r="Z1597" i="2"/>
  <c r="AA1597" i="2"/>
  <c r="AB1597" i="2"/>
  <c r="AC1597" i="2"/>
  <c r="AE1597" i="2"/>
  <c r="AF1597" i="2"/>
  <c r="AH1597" i="2"/>
  <c r="AJ1597" i="2"/>
  <c r="AK1597" i="2"/>
  <c r="AM1597" i="2"/>
  <c r="AO1597" i="2"/>
  <c r="AP1597" i="2"/>
  <c r="AR1597" i="2"/>
  <c r="AT1597" i="2"/>
  <c r="AU1597" i="2"/>
  <c r="AW1597" i="2"/>
  <c r="AX1597" i="2"/>
  <c r="AY1597" i="2"/>
  <c r="AZ1597" i="2"/>
  <c r="BA1597" i="2"/>
  <c r="X383" i="2"/>
  <c r="Y383" i="2"/>
  <c r="Z383" i="2"/>
  <c r="AA383" i="2"/>
  <c r="AB383" i="2"/>
  <c r="AC383" i="2"/>
  <c r="AE383" i="2"/>
  <c r="AF383" i="2"/>
  <c r="AH383" i="2"/>
  <c r="AJ383" i="2"/>
  <c r="AK383" i="2"/>
  <c r="AM383" i="2"/>
  <c r="AO383" i="2"/>
  <c r="AP383" i="2"/>
  <c r="AR383" i="2"/>
  <c r="AT383" i="2"/>
  <c r="AU383" i="2"/>
  <c r="AW383" i="2"/>
  <c r="AX383" i="2"/>
  <c r="AY383" i="2"/>
  <c r="AZ383" i="2"/>
  <c r="BA383" i="2"/>
  <c r="X585" i="2"/>
  <c r="Y585" i="2"/>
  <c r="Z585" i="2"/>
  <c r="AA585" i="2"/>
  <c r="AB585" i="2"/>
  <c r="AC585" i="2"/>
  <c r="AE585" i="2"/>
  <c r="AF585" i="2"/>
  <c r="AH585" i="2"/>
  <c r="AJ585" i="2"/>
  <c r="AK585" i="2"/>
  <c r="AM585" i="2"/>
  <c r="AO585" i="2"/>
  <c r="AP585" i="2"/>
  <c r="AR585" i="2"/>
  <c r="AT585" i="2"/>
  <c r="AU585" i="2"/>
  <c r="AW585" i="2"/>
  <c r="AX585" i="2"/>
  <c r="AY585" i="2"/>
  <c r="AZ585" i="2"/>
  <c r="BA585" i="2"/>
  <c r="X2047" i="2"/>
  <c r="Y2047" i="2"/>
  <c r="Z2047" i="2"/>
  <c r="AA2047" i="2"/>
  <c r="AB2047" i="2"/>
  <c r="AC2047" i="2"/>
  <c r="AE2047" i="2"/>
  <c r="AF2047" i="2"/>
  <c r="AH2047" i="2"/>
  <c r="AJ2047" i="2"/>
  <c r="AK2047" i="2"/>
  <c r="AM2047" i="2"/>
  <c r="AO2047" i="2"/>
  <c r="AP2047" i="2"/>
  <c r="AR2047" i="2"/>
  <c r="AT2047" i="2"/>
  <c r="AU2047" i="2"/>
  <c r="AW2047" i="2"/>
  <c r="AX2047" i="2"/>
  <c r="AY2047" i="2"/>
  <c r="AZ2047" i="2"/>
  <c r="BA2047" i="2"/>
  <c r="X210" i="2"/>
  <c r="Y210" i="2"/>
  <c r="Z210" i="2"/>
  <c r="AA210" i="2"/>
  <c r="AB210" i="2"/>
  <c r="AC210" i="2"/>
  <c r="AE210" i="2"/>
  <c r="AF210" i="2"/>
  <c r="AH210" i="2"/>
  <c r="AJ210" i="2"/>
  <c r="AK210" i="2"/>
  <c r="AM210" i="2"/>
  <c r="AO210" i="2"/>
  <c r="AP210" i="2"/>
  <c r="AR210" i="2"/>
  <c r="AT210" i="2"/>
  <c r="AU210" i="2"/>
  <c r="AW210" i="2"/>
  <c r="AX210" i="2"/>
  <c r="AY210" i="2"/>
  <c r="AZ210" i="2"/>
  <c r="BA210" i="2"/>
  <c r="X1229" i="2"/>
  <c r="Y1229" i="2"/>
  <c r="Z1229" i="2"/>
  <c r="AA1229" i="2"/>
  <c r="AB1229" i="2"/>
  <c r="AC1229" i="2"/>
  <c r="AE1229" i="2"/>
  <c r="AF1229" i="2"/>
  <c r="AH1229" i="2"/>
  <c r="AJ1229" i="2"/>
  <c r="AK1229" i="2"/>
  <c r="AM1229" i="2"/>
  <c r="AO1229" i="2"/>
  <c r="AP1229" i="2"/>
  <c r="AR1229" i="2"/>
  <c r="AT1229" i="2"/>
  <c r="AU1229" i="2"/>
  <c r="AW1229" i="2"/>
  <c r="AX1229" i="2"/>
  <c r="AY1229" i="2"/>
  <c r="AZ1229" i="2"/>
  <c r="BA1229" i="2"/>
  <c r="X782" i="2"/>
  <c r="Y782" i="2"/>
  <c r="Z782" i="2"/>
  <c r="AA782" i="2"/>
  <c r="AB782" i="2"/>
  <c r="AC782" i="2"/>
  <c r="AE782" i="2"/>
  <c r="AF782" i="2"/>
  <c r="AH782" i="2"/>
  <c r="AJ782" i="2"/>
  <c r="AK782" i="2"/>
  <c r="AM782" i="2"/>
  <c r="AO782" i="2"/>
  <c r="AP782" i="2"/>
  <c r="AR782" i="2"/>
  <c r="AT782" i="2"/>
  <c r="AU782" i="2"/>
  <c r="AW782" i="2"/>
  <c r="AX782" i="2"/>
  <c r="AY782" i="2"/>
  <c r="AZ782" i="2"/>
  <c r="BA782" i="2"/>
  <c r="X2024" i="2"/>
  <c r="Y2024" i="2"/>
  <c r="Z2024" i="2"/>
  <c r="AA2024" i="2"/>
  <c r="AB2024" i="2"/>
  <c r="AC2024" i="2"/>
  <c r="AE2024" i="2"/>
  <c r="AF2024" i="2"/>
  <c r="AH2024" i="2"/>
  <c r="AJ2024" i="2"/>
  <c r="AK2024" i="2"/>
  <c r="AM2024" i="2"/>
  <c r="AO2024" i="2"/>
  <c r="AP2024" i="2"/>
  <c r="AR2024" i="2"/>
  <c r="AT2024" i="2"/>
  <c r="AU2024" i="2"/>
  <c r="AW2024" i="2"/>
  <c r="AX2024" i="2"/>
  <c r="AY2024" i="2"/>
  <c r="AZ2024" i="2"/>
  <c r="BA2024" i="2"/>
  <c r="X1415" i="2"/>
  <c r="Y1415" i="2"/>
  <c r="Z1415" i="2"/>
  <c r="AA1415" i="2"/>
  <c r="AB1415" i="2"/>
  <c r="AC1415" i="2"/>
  <c r="AE1415" i="2"/>
  <c r="AF1415" i="2"/>
  <c r="AH1415" i="2"/>
  <c r="AJ1415" i="2"/>
  <c r="AK1415" i="2"/>
  <c r="AM1415" i="2"/>
  <c r="AO1415" i="2"/>
  <c r="AP1415" i="2"/>
  <c r="AR1415" i="2"/>
  <c r="AT1415" i="2"/>
  <c r="AU1415" i="2"/>
  <c r="AW1415" i="2"/>
  <c r="AX1415" i="2"/>
  <c r="AY1415" i="2"/>
  <c r="AZ1415" i="2"/>
  <c r="BA1415" i="2"/>
  <c r="X404" i="2"/>
  <c r="Y404" i="2"/>
  <c r="Z404" i="2"/>
  <c r="AA404" i="2"/>
  <c r="AB404" i="2"/>
  <c r="AC404" i="2"/>
  <c r="AE404" i="2"/>
  <c r="AF404" i="2"/>
  <c r="AH404" i="2"/>
  <c r="AJ404" i="2"/>
  <c r="AK404" i="2"/>
  <c r="AM404" i="2"/>
  <c r="AO404" i="2"/>
  <c r="AP404" i="2"/>
  <c r="AR404" i="2"/>
  <c r="AT404" i="2"/>
  <c r="AU404" i="2"/>
  <c r="AW404" i="2"/>
  <c r="AX404" i="2"/>
  <c r="AY404" i="2"/>
  <c r="AZ404" i="2"/>
  <c r="BA404" i="2"/>
  <c r="X299" i="2"/>
  <c r="Y299" i="2"/>
  <c r="Z299" i="2"/>
  <c r="AA299" i="2"/>
  <c r="AB299" i="2"/>
  <c r="AC299" i="2"/>
  <c r="AE299" i="2"/>
  <c r="AF299" i="2"/>
  <c r="AH299" i="2"/>
  <c r="AJ299" i="2"/>
  <c r="AK299" i="2"/>
  <c r="AM299" i="2"/>
  <c r="AO299" i="2"/>
  <c r="AP299" i="2"/>
  <c r="AR299" i="2"/>
  <c r="AT299" i="2"/>
  <c r="AU299" i="2"/>
  <c r="AW299" i="2"/>
  <c r="AX299" i="2"/>
  <c r="AY299" i="2"/>
  <c r="AZ299" i="2"/>
  <c r="BA299" i="2"/>
  <c r="X1333" i="2"/>
  <c r="Y1333" i="2"/>
  <c r="Z1333" i="2"/>
  <c r="AA1333" i="2"/>
  <c r="AB1333" i="2"/>
  <c r="AC1333" i="2"/>
  <c r="AE1333" i="2"/>
  <c r="AF1333" i="2"/>
  <c r="AH1333" i="2"/>
  <c r="AJ1333" i="2"/>
  <c r="AK1333" i="2"/>
  <c r="AM1333" i="2"/>
  <c r="AO1333" i="2"/>
  <c r="AP1333" i="2"/>
  <c r="AR1333" i="2"/>
  <c r="AT1333" i="2"/>
  <c r="AU1333" i="2"/>
  <c r="AW1333" i="2"/>
  <c r="AX1333" i="2"/>
  <c r="AY1333" i="2"/>
  <c r="AZ1333" i="2"/>
  <c r="BA1333" i="2"/>
  <c r="X946" i="2"/>
  <c r="Y946" i="2"/>
  <c r="Z946" i="2"/>
  <c r="AA946" i="2"/>
  <c r="AB946" i="2"/>
  <c r="AC946" i="2"/>
  <c r="AE946" i="2"/>
  <c r="AF946" i="2"/>
  <c r="AH946" i="2"/>
  <c r="AJ946" i="2"/>
  <c r="AK946" i="2"/>
  <c r="AM946" i="2"/>
  <c r="AO946" i="2"/>
  <c r="AP946" i="2"/>
  <c r="AR946" i="2"/>
  <c r="AT946" i="2"/>
  <c r="AU946" i="2"/>
  <c r="AW946" i="2"/>
  <c r="AX946" i="2"/>
  <c r="AY946" i="2"/>
  <c r="AZ946" i="2"/>
  <c r="BA946" i="2"/>
  <c r="X2074" i="2"/>
  <c r="Y2074" i="2"/>
  <c r="Z2074" i="2"/>
  <c r="AA2074" i="2"/>
  <c r="AB2074" i="2"/>
  <c r="AC2074" i="2"/>
  <c r="AE2074" i="2"/>
  <c r="AF2074" i="2"/>
  <c r="AH2074" i="2"/>
  <c r="AJ2074" i="2"/>
  <c r="AK2074" i="2"/>
  <c r="AM2074" i="2"/>
  <c r="AO2074" i="2"/>
  <c r="AP2074" i="2"/>
  <c r="AR2074" i="2"/>
  <c r="AT2074" i="2"/>
  <c r="AU2074" i="2"/>
  <c r="AW2074" i="2"/>
  <c r="AX2074" i="2"/>
  <c r="AY2074" i="2"/>
  <c r="AZ2074" i="2"/>
  <c r="BA2074" i="2"/>
  <c r="X2100" i="2"/>
  <c r="Y2100" i="2"/>
  <c r="Z2100" i="2"/>
  <c r="AA2100" i="2"/>
  <c r="AB2100" i="2"/>
  <c r="AC2100" i="2"/>
  <c r="AE2100" i="2"/>
  <c r="AF2100" i="2"/>
  <c r="AH2100" i="2"/>
  <c r="AJ2100" i="2"/>
  <c r="AK2100" i="2"/>
  <c r="AM2100" i="2"/>
  <c r="AO2100" i="2"/>
  <c r="AP2100" i="2"/>
  <c r="AR2100" i="2"/>
  <c r="AT2100" i="2"/>
  <c r="AU2100" i="2"/>
  <c r="AW2100" i="2"/>
  <c r="AX2100" i="2"/>
  <c r="AY2100" i="2"/>
  <c r="AZ2100" i="2"/>
  <c r="BA2100" i="2"/>
  <c r="X417" i="2"/>
  <c r="Y417" i="2"/>
  <c r="Z417" i="2"/>
  <c r="AA417" i="2"/>
  <c r="AB417" i="2"/>
  <c r="AC417" i="2"/>
  <c r="AE417" i="2"/>
  <c r="AF417" i="2"/>
  <c r="AH417" i="2"/>
  <c r="AJ417" i="2"/>
  <c r="AK417" i="2"/>
  <c r="AM417" i="2"/>
  <c r="AO417" i="2"/>
  <c r="AP417" i="2"/>
  <c r="AR417" i="2"/>
  <c r="AT417" i="2"/>
  <c r="AU417" i="2"/>
  <c r="AW417" i="2"/>
  <c r="AX417" i="2"/>
  <c r="AY417" i="2"/>
  <c r="AZ417" i="2"/>
  <c r="BA417" i="2"/>
  <c r="X1576" i="2"/>
  <c r="Y1576" i="2"/>
  <c r="Z1576" i="2"/>
  <c r="AA1576" i="2"/>
  <c r="AB1576" i="2"/>
  <c r="AC1576" i="2"/>
  <c r="AE1576" i="2"/>
  <c r="AF1576" i="2"/>
  <c r="AH1576" i="2"/>
  <c r="AJ1576" i="2"/>
  <c r="AK1576" i="2"/>
  <c r="AM1576" i="2"/>
  <c r="AO1576" i="2"/>
  <c r="AP1576" i="2"/>
  <c r="AR1576" i="2"/>
  <c r="AT1576" i="2"/>
  <c r="AU1576" i="2"/>
  <c r="AW1576" i="2"/>
  <c r="AX1576" i="2"/>
  <c r="AY1576" i="2"/>
  <c r="AZ1576" i="2"/>
  <c r="BA1576" i="2"/>
  <c r="X1558" i="2"/>
  <c r="Y1558" i="2"/>
  <c r="Z1558" i="2"/>
  <c r="AA1558" i="2"/>
  <c r="AB1558" i="2"/>
  <c r="AC1558" i="2"/>
  <c r="AE1558" i="2"/>
  <c r="AF1558" i="2"/>
  <c r="AH1558" i="2"/>
  <c r="AJ1558" i="2"/>
  <c r="AK1558" i="2"/>
  <c r="AM1558" i="2"/>
  <c r="AO1558" i="2"/>
  <c r="AP1558" i="2"/>
  <c r="AR1558" i="2"/>
  <c r="AT1558" i="2"/>
  <c r="AU1558" i="2"/>
  <c r="AW1558" i="2"/>
  <c r="AX1558" i="2"/>
  <c r="AY1558" i="2"/>
  <c r="AZ1558" i="2"/>
  <c r="BA1558" i="2"/>
  <c r="X216" i="2"/>
  <c r="Y216" i="2"/>
  <c r="Z216" i="2"/>
  <c r="AA216" i="2"/>
  <c r="AB216" i="2"/>
  <c r="AC216" i="2"/>
  <c r="AE216" i="2"/>
  <c r="AF216" i="2"/>
  <c r="AH216" i="2"/>
  <c r="AJ216" i="2"/>
  <c r="AK216" i="2"/>
  <c r="AM216" i="2"/>
  <c r="AO216" i="2"/>
  <c r="AP216" i="2"/>
  <c r="AR216" i="2"/>
  <c r="AT216" i="2"/>
  <c r="AU216" i="2"/>
  <c r="AW216" i="2"/>
  <c r="AX216" i="2"/>
  <c r="AY216" i="2"/>
  <c r="AZ216" i="2"/>
  <c r="BA216" i="2"/>
  <c r="X364" i="2"/>
  <c r="Y364" i="2"/>
  <c r="Z364" i="2"/>
  <c r="AA364" i="2"/>
  <c r="AB364" i="2"/>
  <c r="AC364" i="2"/>
  <c r="AE364" i="2"/>
  <c r="AF364" i="2"/>
  <c r="AH364" i="2"/>
  <c r="AJ364" i="2"/>
  <c r="AK364" i="2"/>
  <c r="AM364" i="2"/>
  <c r="AO364" i="2"/>
  <c r="AP364" i="2"/>
  <c r="AR364" i="2"/>
  <c r="AT364" i="2"/>
  <c r="AU364" i="2"/>
  <c r="AW364" i="2"/>
  <c r="AX364" i="2"/>
  <c r="AY364" i="2"/>
  <c r="AZ364" i="2"/>
  <c r="BA364" i="2"/>
  <c r="X965" i="2"/>
  <c r="Y965" i="2"/>
  <c r="Z965" i="2"/>
  <c r="AA965" i="2"/>
  <c r="AB965" i="2"/>
  <c r="AC965" i="2"/>
  <c r="AE965" i="2"/>
  <c r="AF965" i="2"/>
  <c r="AH965" i="2"/>
  <c r="AJ965" i="2"/>
  <c r="AK965" i="2"/>
  <c r="AM965" i="2"/>
  <c r="AO965" i="2"/>
  <c r="AP965" i="2"/>
  <c r="AR965" i="2"/>
  <c r="AT965" i="2"/>
  <c r="AU965" i="2"/>
  <c r="AW965" i="2"/>
  <c r="AX965" i="2"/>
  <c r="AY965" i="2"/>
  <c r="AZ965" i="2"/>
  <c r="BA965" i="2"/>
  <c r="X634" i="2"/>
  <c r="Y634" i="2"/>
  <c r="Z634" i="2"/>
  <c r="AA634" i="2"/>
  <c r="AB634" i="2"/>
  <c r="AC634" i="2"/>
  <c r="AE634" i="2"/>
  <c r="AF634" i="2"/>
  <c r="AH634" i="2"/>
  <c r="AJ634" i="2"/>
  <c r="AK634" i="2"/>
  <c r="AM634" i="2"/>
  <c r="AO634" i="2"/>
  <c r="AP634" i="2"/>
  <c r="AR634" i="2"/>
  <c r="AT634" i="2"/>
  <c r="AU634" i="2"/>
  <c r="AW634" i="2"/>
  <c r="AX634" i="2"/>
  <c r="AY634" i="2"/>
  <c r="AZ634" i="2"/>
  <c r="BA634" i="2"/>
  <c r="X968" i="2"/>
  <c r="Y968" i="2"/>
  <c r="Z968" i="2"/>
  <c r="AA968" i="2"/>
  <c r="AB968" i="2"/>
  <c r="AC968" i="2"/>
  <c r="AE968" i="2"/>
  <c r="AF968" i="2"/>
  <c r="AH968" i="2"/>
  <c r="AJ968" i="2"/>
  <c r="AK968" i="2"/>
  <c r="AM968" i="2"/>
  <c r="AO968" i="2"/>
  <c r="AP968" i="2"/>
  <c r="AR968" i="2"/>
  <c r="AT968" i="2"/>
  <c r="AU968" i="2"/>
  <c r="AW968" i="2"/>
  <c r="AX968" i="2"/>
  <c r="AY968" i="2"/>
  <c r="AZ968" i="2"/>
  <c r="BA968" i="2"/>
  <c r="X708" i="2"/>
  <c r="Y708" i="2"/>
  <c r="Z708" i="2"/>
  <c r="AA708" i="2"/>
  <c r="AB708" i="2"/>
  <c r="AC708" i="2"/>
  <c r="AE708" i="2"/>
  <c r="AF708" i="2"/>
  <c r="AH708" i="2"/>
  <c r="AJ708" i="2"/>
  <c r="AK708" i="2"/>
  <c r="AM708" i="2"/>
  <c r="AO708" i="2"/>
  <c r="AP708" i="2"/>
  <c r="AR708" i="2"/>
  <c r="AT708" i="2"/>
  <c r="AU708" i="2"/>
  <c r="AW708" i="2"/>
  <c r="AX708" i="2"/>
  <c r="AY708" i="2"/>
  <c r="AZ708" i="2"/>
  <c r="BA708" i="2"/>
  <c r="X102" i="2"/>
  <c r="Y102" i="2"/>
  <c r="Z102" i="2"/>
  <c r="AA102" i="2"/>
  <c r="AB102" i="2"/>
  <c r="AC102" i="2"/>
  <c r="AE102" i="2"/>
  <c r="AF102" i="2"/>
  <c r="AH102" i="2"/>
  <c r="AJ102" i="2"/>
  <c r="AK102" i="2"/>
  <c r="AM102" i="2"/>
  <c r="AO102" i="2"/>
  <c r="AP102" i="2"/>
  <c r="AR102" i="2"/>
  <c r="AT102" i="2"/>
  <c r="AU102" i="2"/>
  <c r="AW102" i="2"/>
  <c r="AX102" i="2"/>
  <c r="AY102" i="2"/>
  <c r="AZ102" i="2"/>
  <c r="BA102" i="2"/>
  <c r="X2260" i="2"/>
  <c r="Y2260" i="2"/>
  <c r="Z2260" i="2"/>
  <c r="AA2260" i="2"/>
  <c r="AB2260" i="2"/>
  <c r="AC2260" i="2"/>
  <c r="AE2260" i="2"/>
  <c r="AF2260" i="2"/>
  <c r="AH2260" i="2"/>
  <c r="AJ2260" i="2"/>
  <c r="AK2260" i="2"/>
  <c r="AM2260" i="2"/>
  <c r="AO2260" i="2"/>
  <c r="AP2260" i="2"/>
  <c r="AR2260" i="2"/>
  <c r="AT2260" i="2"/>
  <c r="AU2260" i="2"/>
  <c r="AW2260" i="2"/>
  <c r="AX2260" i="2"/>
  <c r="AY2260" i="2"/>
  <c r="AZ2260" i="2"/>
  <c r="BA2260" i="2"/>
  <c r="X604" i="2"/>
  <c r="Y604" i="2"/>
  <c r="Z604" i="2"/>
  <c r="AA604" i="2"/>
  <c r="AB604" i="2"/>
  <c r="AC604" i="2"/>
  <c r="AE604" i="2"/>
  <c r="AF604" i="2"/>
  <c r="AH604" i="2"/>
  <c r="AJ604" i="2"/>
  <c r="AK604" i="2"/>
  <c r="AM604" i="2"/>
  <c r="AO604" i="2"/>
  <c r="AP604" i="2"/>
  <c r="AR604" i="2"/>
  <c r="AT604" i="2"/>
  <c r="AU604" i="2"/>
  <c r="AW604" i="2"/>
  <c r="AX604" i="2"/>
  <c r="AY604" i="2"/>
  <c r="AZ604" i="2"/>
  <c r="BA604" i="2"/>
  <c r="X1768" i="2"/>
  <c r="Y1768" i="2"/>
  <c r="Z1768" i="2"/>
  <c r="AA1768" i="2"/>
  <c r="AB1768" i="2"/>
  <c r="AC1768" i="2"/>
  <c r="AE1768" i="2"/>
  <c r="AF1768" i="2"/>
  <c r="AH1768" i="2"/>
  <c r="AJ1768" i="2"/>
  <c r="AK1768" i="2"/>
  <c r="AM1768" i="2"/>
  <c r="AO1768" i="2"/>
  <c r="AP1768" i="2"/>
  <c r="AR1768" i="2"/>
  <c r="AT1768" i="2"/>
  <c r="AU1768" i="2"/>
  <c r="AW1768" i="2"/>
  <c r="AX1768" i="2"/>
  <c r="AY1768" i="2"/>
  <c r="AZ1768" i="2"/>
  <c r="BA1768" i="2"/>
  <c r="X1850" i="2"/>
  <c r="Y1850" i="2"/>
  <c r="Z1850" i="2"/>
  <c r="AA1850" i="2"/>
  <c r="AB1850" i="2"/>
  <c r="AC1850" i="2"/>
  <c r="AE1850" i="2"/>
  <c r="AF1850" i="2"/>
  <c r="AH1850" i="2"/>
  <c r="AJ1850" i="2"/>
  <c r="AK1850" i="2"/>
  <c r="AM1850" i="2"/>
  <c r="AO1850" i="2"/>
  <c r="AP1850" i="2"/>
  <c r="AR1850" i="2"/>
  <c r="AT1850" i="2"/>
  <c r="AU1850" i="2"/>
  <c r="AW1850" i="2"/>
  <c r="AX1850" i="2"/>
  <c r="AY1850" i="2"/>
  <c r="AZ1850" i="2"/>
  <c r="BA1850" i="2"/>
  <c r="X2247" i="2"/>
  <c r="Y2247" i="2"/>
  <c r="Z2247" i="2"/>
  <c r="AA2247" i="2"/>
  <c r="AB2247" i="2"/>
  <c r="AC2247" i="2"/>
  <c r="AE2247" i="2"/>
  <c r="AF2247" i="2"/>
  <c r="AH2247" i="2"/>
  <c r="AJ2247" i="2"/>
  <c r="AK2247" i="2"/>
  <c r="AM2247" i="2"/>
  <c r="AO2247" i="2"/>
  <c r="AP2247" i="2"/>
  <c r="AR2247" i="2"/>
  <c r="AT2247" i="2"/>
  <c r="AU2247" i="2"/>
  <c r="AW2247" i="2"/>
  <c r="AX2247" i="2"/>
  <c r="AY2247" i="2"/>
  <c r="AZ2247" i="2"/>
  <c r="BA2247" i="2"/>
  <c r="X2161" i="2"/>
  <c r="Y2161" i="2"/>
  <c r="Z2161" i="2"/>
  <c r="AA2161" i="2"/>
  <c r="AB2161" i="2"/>
  <c r="AC2161" i="2"/>
  <c r="AE2161" i="2"/>
  <c r="AF2161" i="2"/>
  <c r="AH2161" i="2"/>
  <c r="AJ2161" i="2"/>
  <c r="AK2161" i="2"/>
  <c r="AM2161" i="2"/>
  <c r="AO2161" i="2"/>
  <c r="AP2161" i="2"/>
  <c r="AR2161" i="2"/>
  <c r="AT2161" i="2"/>
  <c r="AU2161" i="2"/>
  <c r="AW2161" i="2"/>
  <c r="AX2161" i="2"/>
  <c r="AY2161" i="2"/>
  <c r="AZ2161" i="2"/>
  <c r="BA2161" i="2"/>
  <c r="X1831" i="2"/>
  <c r="Y1831" i="2"/>
  <c r="Z1831" i="2"/>
  <c r="AA1831" i="2"/>
  <c r="AB1831" i="2"/>
  <c r="AC1831" i="2"/>
  <c r="AE1831" i="2"/>
  <c r="AF1831" i="2"/>
  <c r="AH1831" i="2"/>
  <c r="AJ1831" i="2"/>
  <c r="AK1831" i="2"/>
  <c r="AM1831" i="2"/>
  <c r="AO1831" i="2"/>
  <c r="AP1831" i="2"/>
  <c r="AR1831" i="2"/>
  <c r="AT1831" i="2"/>
  <c r="AU1831" i="2"/>
  <c r="AW1831" i="2"/>
  <c r="AX1831" i="2"/>
  <c r="AY1831" i="2"/>
  <c r="AZ1831" i="2"/>
  <c r="BA1831" i="2"/>
  <c r="X1653" i="2"/>
  <c r="Y1653" i="2"/>
  <c r="Z1653" i="2"/>
  <c r="AA1653" i="2"/>
  <c r="AB1653" i="2"/>
  <c r="AC1653" i="2"/>
  <c r="AE1653" i="2"/>
  <c r="AF1653" i="2"/>
  <c r="AH1653" i="2"/>
  <c r="AJ1653" i="2"/>
  <c r="AK1653" i="2"/>
  <c r="AM1653" i="2"/>
  <c r="AO1653" i="2"/>
  <c r="AP1653" i="2"/>
  <c r="AR1653" i="2"/>
  <c r="AT1653" i="2"/>
  <c r="AU1653" i="2"/>
  <c r="AW1653" i="2"/>
  <c r="AX1653" i="2"/>
  <c r="AY1653" i="2"/>
  <c r="AZ1653" i="2"/>
  <c r="BA1653" i="2"/>
  <c r="X1595" i="2"/>
  <c r="Y1595" i="2"/>
  <c r="Z1595" i="2"/>
  <c r="AA1595" i="2"/>
  <c r="AB1595" i="2"/>
  <c r="AC1595" i="2"/>
  <c r="AE1595" i="2"/>
  <c r="AF1595" i="2"/>
  <c r="AH1595" i="2"/>
  <c r="AJ1595" i="2"/>
  <c r="AK1595" i="2"/>
  <c r="AM1595" i="2"/>
  <c r="AO1595" i="2"/>
  <c r="AP1595" i="2"/>
  <c r="AR1595" i="2"/>
  <c r="AT1595" i="2"/>
  <c r="AU1595" i="2"/>
  <c r="AW1595" i="2"/>
  <c r="AX1595" i="2"/>
  <c r="AY1595" i="2"/>
  <c r="AZ1595" i="2"/>
  <c r="BA1595" i="2"/>
  <c r="X2112" i="2"/>
  <c r="Y2112" i="2"/>
  <c r="Z2112" i="2"/>
  <c r="AA2112" i="2"/>
  <c r="AB2112" i="2"/>
  <c r="AC2112" i="2"/>
  <c r="AE2112" i="2"/>
  <c r="AF2112" i="2"/>
  <c r="AH2112" i="2"/>
  <c r="AJ2112" i="2"/>
  <c r="AK2112" i="2"/>
  <c r="AM2112" i="2"/>
  <c r="AO2112" i="2"/>
  <c r="AP2112" i="2"/>
  <c r="AR2112" i="2"/>
  <c r="AT2112" i="2"/>
  <c r="AU2112" i="2"/>
  <c r="AW2112" i="2"/>
  <c r="AX2112" i="2"/>
  <c r="AY2112" i="2"/>
  <c r="AZ2112" i="2"/>
  <c r="BA2112" i="2"/>
  <c r="X68" i="2"/>
  <c r="Y68" i="2"/>
  <c r="Z68" i="2"/>
  <c r="AA68" i="2"/>
  <c r="AB68" i="2"/>
  <c r="AC68" i="2"/>
  <c r="AE68" i="2"/>
  <c r="AF68" i="2"/>
  <c r="AH68" i="2"/>
  <c r="AJ68" i="2"/>
  <c r="AK68" i="2"/>
  <c r="AM68" i="2"/>
  <c r="AO68" i="2"/>
  <c r="AP68" i="2"/>
  <c r="AR68" i="2"/>
  <c r="AT68" i="2"/>
  <c r="AU68" i="2"/>
  <c r="AW68" i="2"/>
  <c r="AX68" i="2"/>
  <c r="AY68" i="2"/>
  <c r="AZ68" i="2"/>
  <c r="BA68" i="2"/>
  <c r="X2093" i="2"/>
  <c r="Y2093" i="2"/>
  <c r="Z2093" i="2"/>
  <c r="AA2093" i="2"/>
  <c r="AB2093" i="2"/>
  <c r="AC2093" i="2"/>
  <c r="AE2093" i="2"/>
  <c r="AF2093" i="2"/>
  <c r="AH2093" i="2"/>
  <c r="AJ2093" i="2"/>
  <c r="AK2093" i="2"/>
  <c r="AM2093" i="2"/>
  <c r="AO2093" i="2"/>
  <c r="AP2093" i="2"/>
  <c r="AR2093" i="2"/>
  <c r="AT2093" i="2"/>
  <c r="AU2093" i="2"/>
  <c r="AW2093" i="2"/>
  <c r="AX2093" i="2"/>
  <c r="AY2093" i="2"/>
  <c r="AZ2093" i="2"/>
  <c r="BA2093" i="2"/>
  <c r="X371" i="2"/>
  <c r="Y371" i="2"/>
  <c r="Z371" i="2"/>
  <c r="AA371" i="2"/>
  <c r="AB371" i="2"/>
  <c r="AC371" i="2"/>
  <c r="AE371" i="2"/>
  <c r="AF371" i="2"/>
  <c r="AH371" i="2"/>
  <c r="AJ371" i="2"/>
  <c r="AK371" i="2"/>
  <c r="AM371" i="2"/>
  <c r="AO371" i="2"/>
  <c r="AP371" i="2"/>
  <c r="AR371" i="2"/>
  <c r="AT371" i="2"/>
  <c r="AU371" i="2"/>
  <c r="AW371" i="2"/>
  <c r="AX371" i="2"/>
  <c r="AY371" i="2"/>
  <c r="AZ371" i="2"/>
  <c r="BA371" i="2"/>
  <c r="X187" i="2"/>
  <c r="Y187" i="2"/>
  <c r="Z187" i="2"/>
  <c r="AA187" i="2"/>
  <c r="AB187" i="2"/>
  <c r="AC187" i="2"/>
  <c r="AE187" i="2"/>
  <c r="AF187" i="2"/>
  <c r="AH187" i="2"/>
  <c r="AJ187" i="2"/>
  <c r="AK187" i="2"/>
  <c r="AM187" i="2"/>
  <c r="AO187" i="2"/>
  <c r="AP187" i="2"/>
  <c r="AR187" i="2"/>
  <c r="AT187" i="2"/>
  <c r="AU187" i="2"/>
  <c r="AW187" i="2"/>
  <c r="AX187" i="2"/>
  <c r="AY187" i="2"/>
  <c r="AZ187" i="2"/>
  <c r="BA187" i="2"/>
  <c r="X1038" i="2"/>
  <c r="Y1038" i="2"/>
  <c r="Z1038" i="2"/>
  <c r="AA1038" i="2"/>
  <c r="AB1038" i="2"/>
  <c r="AC1038" i="2"/>
  <c r="AE1038" i="2"/>
  <c r="AF1038" i="2"/>
  <c r="AH1038" i="2"/>
  <c r="AJ1038" i="2"/>
  <c r="AK1038" i="2"/>
  <c r="AM1038" i="2"/>
  <c r="AO1038" i="2"/>
  <c r="AP1038" i="2"/>
  <c r="AR1038" i="2"/>
  <c r="AT1038" i="2"/>
  <c r="AU1038" i="2"/>
  <c r="AW1038" i="2"/>
  <c r="AX1038" i="2"/>
  <c r="AY1038" i="2"/>
  <c r="AZ1038" i="2"/>
  <c r="BA1038" i="2"/>
  <c r="X71" i="2"/>
  <c r="Y71" i="2"/>
  <c r="Z71" i="2"/>
  <c r="AA71" i="2"/>
  <c r="AB71" i="2"/>
  <c r="AC71" i="2"/>
  <c r="AE71" i="2"/>
  <c r="AF71" i="2"/>
  <c r="AH71" i="2"/>
  <c r="AJ71" i="2"/>
  <c r="AK71" i="2"/>
  <c r="AM71" i="2"/>
  <c r="AO71" i="2"/>
  <c r="AP71" i="2"/>
  <c r="AR71" i="2"/>
  <c r="AT71" i="2"/>
  <c r="AU71" i="2"/>
  <c r="AW71" i="2"/>
  <c r="AX71" i="2"/>
  <c r="AY71" i="2"/>
  <c r="AZ71" i="2"/>
  <c r="BA71" i="2"/>
  <c r="X911" i="2"/>
  <c r="Y911" i="2"/>
  <c r="Z911" i="2"/>
  <c r="AA911" i="2"/>
  <c r="AB911" i="2"/>
  <c r="AC911" i="2"/>
  <c r="AE911" i="2"/>
  <c r="AF911" i="2"/>
  <c r="AH911" i="2"/>
  <c r="AJ911" i="2"/>
  <c r="AK911" i="2"/>
  <c r="AM911" i="2"/>
  <c r="AO911" i="2"/>
  <c r="AP911" i="2"/>
  <c r="AR911" i="2"/>
  <c r="AT911" i="2"/>
  <c r="AU911" i="2"/>
  <c r="AW911" i="2"/>
  <c r="AX911" i="2"/>
  <c r="AY911" i="2"/>
  <c r="AZ911" i="2"/>
  <c r="BA911" i="2"/>
  <c r="X140" i="2"/>
  <c r="Y140" i="2"/>
  <c r="Z140" i="2"/>
  <c r="AA140" i="2"/>
  <c r="AB140" i="2"/>
  <c r="AC140" i="2"/>
  <c r="AE140" i="2"/>
  <c r="AF140" i="2"/>
  <c r="AH140" i="2"/>
  <c r="AJ140" i="2"/>
  <c r="AK140" i="2"/>
  <c r="AM140" i="2"/>
  <c r="AO140" i="2"/>
  <c r="AP140" i="2"/>
  <c r="AR140" i="2"/>
  <c r="AT140" i="2"/>
  <c r="AU140" i="2"/>
  <c r="AW140" i="2"/>
  <c r="AX140" i="2"/>
  <c r="AY140" i="2"/>
  <c r="AZ140" i="2"/>
  <c r="BA140" i="2"/>
  <c r="X2086" i="2"/>
  <c r="Y2086" i="2"/>
  <c r="Z2086" i="2"/>
  <c r="AA2086" i="2"/>
  <c r="AB2086" i="2"/>
  <c r="AC2086" i="2"/>
  <c r="AE2086" i="2"/>
  <c r="AF2086" i="2"/>
  <c r="AH2086" i="2"/>
  <c r="AJ2086" i="2"/>
  <c r="AK2086" i="2"/>
  <c r="AM2086" i="2"/>
  <c r="AO2086" i="2"/>
  <c r="AP2086" i="2"/>
  <c r="AR2086" i="2"/>
  <c r="AT2086" i="2"/>
  <c r="AU2086" i="2"/>
  <c r="AW2086" i="2"/>
  <c r="AX2086" i="2"/>
  <c r="AY2086" i="2"/>
  <c r="AZ2086" i="2"/>
  <c r="BA2086" i="2"/>
  <c r="X1127" i="2"/>
  <c r="Y1127" i="2"/>
  <c r="Z1127" i="2"/>
  <c r="AA1127" i="2"/>
  <c r="AB1127" i="2"/>
  <c r="AC1127" i="2"/>
  <c r="AE1127" i="2"/>
  <c r="AF1127" i="2"/>
  <c r="AH1127" i="2"/>
  <c r="AJ1127" i="2"/>
  <c r="AK1127" i="2"/>
  <c r="AM1127" i="2"/>
  <c r="AO1127" i="2"/>
  <c r="AP1127" i="2"/>
  <c r="AR1127" i="2"/>
  <c r="AT1127" i="2"/>
  <c r="AU1127" i="2"/>
  <c r="AW1127" i="2"/>
  <c r="AX1127" i="2"/>
  <c r="AY1127" i="2"/>
  <c r="AZ1127" i="2"/>
  <c r="BA1127" i="2"/>
  <c r="X1186" i="2"/>
  <c r="Y1186" i="2"/>
  <c r="Z1186" i="2"/>
  <c r="AA1186" i="2"/>
  <c r="AB1186" i="2"/>
  <c r="AC1186" i="2"/>
  <c r="AE1186" i="2"/>
  <c r="AF1186" i="2"/>
  <c r="AH1186" i="2"/>
  <c r="AJ1186" i="2"/>
  <c r="AK1186" i="2"/>
  <c r="AM1186" i="2"/>
  <c r="AO1186" i="2"/>
  <c r="AP1186" i="2"/>
  <c r="AR1186" i="2"/>
  <c r="AT1186" i="2"/>
  <c r="AU1186" i="2"/>
  <c r="AW1186" i="2"/>
  <c r="AX1186" i="2"/>
  <c r="AY1186" i="2"/>
  <c r="AZ1186" i="2"/>
  <c r="BA1186" i="2"/>
  <c r="X1849" i="2"/>
  <c r="Y1849" i="2"/>
  <c r="Z1849" i="2"/>
  <c r="AA1849" i="2"/>
  <c r="AB1849" i="2"/>
  <c r="AC1849" i="2"/>
  <c r="AE1849" i="2"/>
  <c r="AF1849" i="2"/>
  <c r="AH1849" i="2"/>
  <c r="AJ1849" i="2"/>
  <c r="AK1849" i="2"/>
  <c r="AM1849" i="2"/>
  <c r="AO1849" i="2"/>
  <c r="AP1849" i="2"/>
  <c r="AR1849" i="2"/>
  <c r="AT1849" i="2"/>
  <c r="AU1849" i="2"/>
  <c r="AW1849" i="2"/>
  <c r="AX1849" i="2"/>
  <c r="AY1849" i="2"/>
  <c r="AZ1849" i="2"/>
  <c r="BA1849" i="2"/>
  <c r="X1414" i="2"/>
  <c r="Y1414" i="2"/>
  <c r="Z1414" i="2"/>
  <c r="AA1414" i="2"/>
  <c r="AB1414" i="2"/>
  <c r="AC1414" i="2"/>
  <c r="AE1414" i="2"/>
  <c r="AF1414" i="2"/>
  <c r="AH1414" i="2"/>
  <c r="AJ1414" i="2"/>
  <c r="AK1414" i="2"/>
  <c r="AM1414" i="2"/>
  <c r="AO1414" i="2"/>
  <c r="AP1414" i="2"/>
  <c r="AR1414" i="2"/>
  <c r="AT1414" i="2"/>
  <c r="AU1414" i="2"/>
  <c r="AW1414" i="2"/>
  <c r="AX1414" i="2"/>
  <c r="AY1414" i="2"/>
  <c r="AZ1414" i="2"/>
  <c r="BA1414" i="2"/>
  <c r="X257" i="2"/>
  <c r="Y257" i="2"/>
  <c r="Z257" i="2"/>
  <c r="AA257" i="2"/>
  <c r="AB257" i="2"/>
  <c r="AC257" i="2"/>
  <c r="AE257" i="2"/>
  <c r="AF257" i="2"/>
  <c r="AH257" i="2"/>
  <c r="AJ257" i="2"/>
  <c r="AK257" i="2"/>
  <c r="AM257" i="2"/>
  <c r="AO257" i="2"/>
  <c r="AP257" i="2"/>
  <c r="AR257" i="2"/>
  <c r="AT257" i="2"/>
  <c r="AU257" i="2"/>
  <c r="AW257" i="2"/>
  <c r="AX257" i="2"/>
  <c r="AY257" i="2"/>
  <c r="AZ257" i="2"/>
  <c r="BA257" i="2"/>
  <c r="X852" i="2"/>
  <c r="Y852" i="2"/>
  <c r="Z852" i="2"/>
  <c r="AA852" i="2"/>
  <c r="AB852" i="2"/>
  <c r="AC852" i="2"/>
  <c r="AE852" i="2"/>
  <c r="AF852" i="2"/>
  <c r="AH852" i="2"/>
  <c r="AJ852" i="2"/>
  <c r="AK852" i="2"/>
  <c r="AM852" i="2"/>
  <c r="AO852" i="2"/>
  <c r="AP852" i="2"/>
  <c r="AR852" i="2"/>
  <c r="AT852" i="2"/>
  <c r="AU852" i="2"/>
  <c r="AW852" i="2"/>
  <c r="AX852" i="2"/>
  <c r="AY852" i="2"/>
  <c r="AZ852" i="2"/>
  <c r="BA852" i="2"/>
  <c r="X1114" i="2"/>
  <c r="Y1114" i="2"/>
  <c r="Z1114" i="2"/>
  <c r="AA1114" i="2"/>
  <c r="AB1114" i="2"/>
  <c r="AC1114" i="2"/>
  <c r="AE1114" i="2"/>
  <c r="AF1114" i="2"/>
  <c r="AH1114" i="2"/>
  <c r="AJ1114" i="2"/>
  <c r="AK1114" i="2"/>
  <c r="AM1114" i="2"/>
  <c r="AO1114" i="2"/>
  <c r="AP1114" i="2"/>
  <c r="AR1114" i="2"/>
  <c r="AT1114" i="2"/>
  <c r="AU1114" i="2"/>
  <c r="AW1114" i="2"/>
  <c r="AX1114" i="2"/>
  <c r="AY1114" i="2"/>
  <c r="AZ1114" i="2"/>
  <c r="BA1114" i="2"/>
  <c r="X526" i="2"/>
  <c r="Y526" i="2"/>
  <c r="Z526" i="2"/>
  <c r="AA526" i="2"/>
  <c r="AB526" i="2"/>
  <c r="AC526" i="2"/>
  <c r="AE526" i="2"/>
  <c r="AF526" i="2"/>
  <c r="AH526" i="2"/>
  <c r="AJ526" i="2"/>
  <c r="AK526" i="2"/>
  <c r="AM526" i="2"/>
  <c r="AO526" i="2"/>
  <c r="AP526" i="2"/>
  <c r="AR526" i="2"/>
  <c r="AT526" i="2"/>
  <c r="AU526" i="2"/>
  <c r="AW526" i="2"/>
  <c r="AX526" i="2"/>
  <c r="AY526" i="2"/>
  <c r="AZ526" i="2"/>
  <c r="BA526" i="2"/>
  <c r="X2204" i="2"/>
  <c r="Y2204" i="2"/>
  <c r="Z2204" i="2"/>
  <c r="AA2204" i="2"/>
  <c r="AB2204" i="2"/>
  <c r="AC2204" i="2"/>
  <c r="AE2204" i="2"/>
  <c r="AF2204" i="2"/>
  <c r="AH2204" i="2"/>
  <c r="AJ2204" i="2"/>
  <c r="AK2204" i="2"/>
  <c r="AM2204" i="2"/>
  <c r="AO2204" i="2"/>
  <c r="AP2204" i="2"/>
  <c r="AR2204" i="2"/>
  <c r="AT2204" i="2"/>
  <c r="AU2204" i="2"/>
  <c r="AW2204" i="2"/>
  <c r="AX2204" i="2"/>
  <c r="AY2204" i="2"/>
  <c r="AZ2204" i="2"/>
  <c r="BA2204" i="2"/>
  <c r="X1060" i="2"/>
  <c r="Y1060" i="2"/>
  <c r="Z1060" i="2"/>
  <c r="AA1060" i="2"/>
  <c r="AB1060" i="2"/>
  <c r="AC1060" i="2"/>
  <c r="AE1060" i="2"/>
  <c r="AF1060" i="2"/>
  <c r="AH1060" i="2"/>
  <c r="AJ1060" i="2"/>
  <c r="AK1060" i="2"/>
  <c r="AM1060" i="2"/>
  <c r="AO1060" i="2"/>
  <c r="AP1060" i="2"/>
  <c r="AR1060" i="2"/>
  <c r="AT1060" i="2"/>
  <c r="AU1060" i="2"/>
  <c r="AW1060" i="2"/>
  <c r="AX1060" i="2"/>
  <c r="AY1060" i="2"/>
  <c r="AZ1060" i="2"/>
  <c r="BA1060" i="2"/>
  <c r="X682" i="2"/>
  <c r="Y682" i="2"/>
  <c r="Z682" i="2"/>
  <c r="AA682" i="2"/>
  <c r="AB682" i="2"/>
  <c r="AC682" i="2"/>
  <c r="AE682" i="2"/>
  <c r="AF682" i="2"/>
  <c r="AH682" i="2"/>
  <c r="AJ682" i="2"/>
  <c r="AK682" i="2"/>
  <c r="AM682" i="2"/>
  <c r="AO682" i="2"/>
  <c r="AP682" i="2"/>
  <c r="AR682" i="2"/>
  <c r="AT682" i="2"/>
  <c r="AU682" i="2"/>
  <c r="AW682" i="2"/>
  <c r="AX682" i="2"/>
  <c r="AY682" i="2"/>
  <c r="AZ682" i="2"/>
  <c r="BA682" i="2"/>
  <c r="X97" i="2"/>
  <c r="Y97" i="2"/>
  <c r="Z97" i="2"/>
  <c r="AA97" i="2"/>
  <c r="AB97" i="2"/>
  <c r="AC97" i="2"/>
  <c r="AE97" i="2"/>
  <c r="AF97" i="2"/>
  <c r="AH97" i="2"/>
  <c r="AJ97" i="2"/>
  <c r="AK97" i="2"/>
  <c r="AM97" i="2"/>
  <c r="AO97" i="2"/>
  <c r="AP97" i="2"/>
  <c r="AR97" i="2"/>
  <c r="AT97" i="2"/>
  <c r="AU97" i="2"/>
  <c r="AW97" i="2"/>
  <c r="AX97" i="2"/>
  <c r="AY97" i="2"/>
  <c r="AZ97" i="2"/>
  <c r="BA97" i="2"/>
  <c r="X2222" i="2"/>
  <c r="Y2222" i="2"/>
  <c r="Z2222" i="2"/>
  <c r="AA2222" i="2"/>
  <c r="AB2222" i="2"/>
  <c r="AC2222" i="2"/>
  <c r="AE2222" i="2"/>
  <c r="AF2222" i="2"/>
  <c r="AH2222" i="2"/>
  <c r="AJ2222" i="2"/>
  <c r="AK2222" i="2"/>
  <c r="AM2222" i="2"/>
  <c r="AO2222" i="2"/>
  <c r="AP2222" i="2"/>
  <c r="AR2222" i="2"/>
  <c r="AT2222" i="2"/>
  <c r="AU2222" i="2"/>
  <c r="AW2222" i="2"/>
  <c r="AX2222" i="2"/>
  <c r="AY2222" i="2"/>
  <c r="AZ2222" i="2"/>
  <c r="BA2222" i="2"/>
  <c r="X2029" i="2"/>
  <c r="Y2029" i="2"/>
  <c r="Z2029" i="2"/>
  <c r="AA2029" i="2"/>
  <c r="AB2029" i="2"/>
  <c r="AC2029" i="2"/>
  <c r="AE2029" i="2"/>
  <c r="AF2029" i="2"/>
  <c r="AH2029" i="2"/>
  <c r="AJ2029" i="2"/>
  <c r="AK2029" i="2"/>
  <c r="AM2029" i="2"/>
  <c r="AO2029" i="2"/>
  <c r="AP2029" i="2"/>
  <c r="AR2029" i="2"/>
  <c r="AT2029" i="2"/>
  <c r="AU2029" i="2"/>
  <c r="AW2029" i="2"/>
  <c r="AX2029" i="2"/>
  <c r="AY2029" i="2"/>
  <c r="AZ2029" i="2"/>
  <c r="BA2029" i="2"/>
  <c r="X737" i="2"/>
  <c r="Y737" i="2"/>
  <c r="Z737" i="2"/>
  <c r="AA737" i="2"/>
  <c r="AB737" i="2"/>
  <c r="AC737" i="2"/>
  <c r="AE737" i="2"/>
  <c r="AF737" i="2"/>
  <c r="AH737" i="2"/>
  <c r="AJ737" i="2"/>
  <c r="AK737" i="2"/>
  <c r="AM737" i="2"/>
  <c r="AO737" i="2"/>
  <c r="AP737" i="2"/>
  <c r="AR737" i="2"/>
  <c r="AT737" i="2"/>
  <c r="AU737" i="2"/>
  <c r="AW737" i="2"/>
  <c r="AX737" i="2"/>
  <c r="AY737" i="2"/>
  <c r="AZ737" i="2"/>
  <c r="BA737" i="2"/>
  <c r="X1417" i="2"/>
  <c r="Y1417" i="2"/>
  <c r="Z1417" i="2"/>
  <c r="AA1417" i="2"/>
  <c r="AB1417" i="2"/>
  <c r="AC1417" i="2"/>
  <c r="AE1417" i="2"/>
  <c r="AF1417" i="2"/>
  <c r="AH1417" i="2"/>
  <c r="AJ1417" i="2"/>
  <c r="AK1417" i="2"/>
  <c r="AM1417" i="2"/>
  <c r="AO1417" i="2"/>
  <c r="AP1417" i="2"/>
  <c r="AR1417" i="2"/>
  <c r="AT1417" i="2"/>
  <c r="AU1417" i="2"/>
  <c r="AW1417" i="2"/>
  <c r="AX1417" i="2"/>
  <c r="AY1417" i="2"/>
  <c r="AZ1417" i="2"/>
  <c r="BA1417" i="2"/>
  <c r="X677" i="2"/>
  <c r="Y677" i="2"/>
  <c r="Z677" i="2"/>
  <c r="AA677" i="2"/>
  <c r="AB677" i="2"/>
  <c r="AC677" i="2"/>
  <c r="AE677" i="2"/>
  <c r="AF677" i="2"/>
  <c r="AH677" i="2"/>
  <c r="AJ677" i="2"/>
  <c r="AK677" i="2"/>
  <c r="AM677" i="2"/>
  <c r="AO677" i="2"/>
  <c r="AP677" i="2"/>
  <c r="AR677" i="2"/>
  <c r="AT677" i="2"/>
  <c r="AU677" i="2"/>
  <c r="AW677" i="2"/>
  <c r="AX677" i="2"/>
  <c r="AY677" i="2"/>
  <c r="AZ677" i="2"/>
  <c r="BA677" i="2"/>
  <c r="X636" i="2"/>
  <c r="Y636" i="2"/>
  <c r="Z636" i="2"/>
  <c r="AA636" i="2"/>
  <c r="AB636" i="2"/>
  <c r="AC636" i="2"/>
  <c r="AE636" i="2"/>
  <c r="AF636" i="2"/>
  <c r="AH636" i="2"/>
  <c r="AJ636" i="2"/>
  <c r="AK636" i="2"/>
  <c r="AM636" i="2"/>
  <c r="AO636" i="2"/>
  <c r="AP636" i="2"/>
  <c r="AR636" i="2"/>
  <c r="AT636" i="2"/>
  <c r="AU636" i="2"/>
  <c r="AW636" i="2"/>
  <c r="AX636" i="2"/>
  <c r="AY636" i="2"/>
  <c r="AZ636" i="2"/>
  <c r="BA636" i="2"/>
  <c r="X56" i="2"/>
  <c r="Y56" i="2"/>
  <c r="Z56" i="2"/>
  <c r="AA56" i="2"/>
  <c r="AB56" i="2"/>
  <c r="AC56" i="2"/>
  <c r="AE56" i="2"/>
  <c r="AF56" i="2"/>
  <c r="AH56" i="2"/>
  <c r="AJ56" i="2"/>
  <c r="AK56" i="2"/>
  <c r="AM56" i="2"/>
  <c r="AO56" i="2"/>
  <c r="AP56" i="2"/>
  <c r="AR56" i="2"/>
  <c r="AT56" i="2"/>
  <c r="AU56" i="2"/>
  <c r="AW56" i="2"/>
  <c r="AX56" i="2"/>
  <c r="AY56" i="2"/>
  <c r="AZ56" i="2"/>
  <c r="BA56" i="2"/>
  <c r="X1151" i="2"/>
  <c r="Y1151" i="2"/>
  <c r="Z1151" i="2"/>
  <c r="AA1151" i="2"/>
  <c r="AB1151" i="2"/>
  <c r="AC1151" i="2"/>
  <c r="AE1151" i="2"/>
  <c r="AF1151" i="2"/>
  <c r="AH1151" i="2"/>
  <c r="AJ1151" i="2"/>
  <c r="AK1151" i="2"/>
  <c r="AM1151" i="2"/>
  <c r="AO1151" i="2"/>
  <c r="AP1151" i="2"/>
  <c r="AR1151" i="2"/>
  <c r="AT1151" i="2"/>
  <c r="AU1151" i="2"/>
  <c r="AW1151" i="2"/>
  <c r="AX1151" i="2"/>
  <c r="AY1151" i="2"/>
  <c r="AZ1151" i="2"/>
  <c r="BA1151" i="2"/>
  <c r="X70" i="2"/>
  <c r="Y70" i="2"/>
  <c r="Z70" i="2"/>
  <c r="AA70" i="2"/>
  <c r="AB70" i="2"/>
  <c r="AC70" i="2"/>
  <c r="AE70" i="2"/>
  <c r="AF70" i="2"/>
  <c r="AH70" i="2"/>
  <c r="AJ70" i="2"/>
  <c r="AK70" i="2"/>
  <c r="AM70" i="2"/>
  <c r="AO70" i="2"/>
  <c r="AP70" i="2"/>
  <c r="AR70" i="2"/>
  <c r="AT70" i="2"/>
  <c r="AU70" i="2"/>
  <c r="AW70" i="2"/>
  <c r="AX70" i="2"/>
  <c r="AY70" i="2"/>
  <c r="AZ70" i="2"/>
  <c r="BA70" i="2"/>
  <c r="X1373" i="2"/>
  <c r="Y1373" i="2"/>
  <c r="Z1373" i="2"/>
  <c r="AA1373" i="2"/>
  <c r="AB1373" i="2"/>
  <c r="AC1373" i="2"/>
  <c r="AE1373" i="2"/>
  <c r="AF1373" i="2"/>
  <c r="AH1373" i="2"/>
  <c r="AJ1373" i="2"/>
  <c r="AK1373" i="2"/>
  <c r="AM1373" i="2"/>
  <c r="AO1373" i="2"/>
  <c r="AP1373" i="2"/>
  <c r="AR1373" i="2"/>
  <c r="AT1373" i="2"/>
  <c r="AU1373" i="2"/>
  <c r="AW1373" i="2"/>
  <c r="AX1373" i="2"/>
  <c r="AY1373" i="2"/>
  <c r="AZ1373" i="2"/>
  <c r="BA1373" i="2"/>
  <c r="X1010" i="2"/>
  <c r="Y1010" i="2"/>
  <c r="Z1010" i="2"/>
  <c r="AA1010" i="2"/>
  <c r="AB1010" i="2"/>
  <c r="AC1010" i="2"/>
  <c r="AE1010" i="2"/>
  <c r="AF1010" i="2"/>
  <c r="AH1010" i="2"/>
  <c r="AJ1010" i="2"/>
  <c r="AK1010" i="2"/>
  <c r="AM1010" i="2"/>
  <c r="AO1010" i="2"/>
  <c r="AP1010" i="2"/>
  <c r="AR1010" i="2"/>
  <c r="AT1010" i="2"/>
  <c r="AU1010" i="2"/>
  <c r="AW1010" i="2"/>
  <c r="AX1010" i="2"/>
  <c r="AY1010" i="2"/>
  <c r="AZ1010" i="2"/>
  <c r="BA1010" i="2"/>
  <c r="X918" i="2"/>
  <c r="Y918" i="2"/>
  <c r="Z918" i="2"/>
  <c r="AA918" i="2"/>
  <c r="AB918" i="2"/>
  <c r="AC918" i="2"/>
  <c r="AE918" i="2"/>
  <c r="AF918" i="2"/>
  <c r="AH918" i="2"/>
  <c r="AJ918" i="2"/>
  <c r="AK918" i="2"/>
  <c r="AM918" i="2"/>
  <c r="AO918" i="2"/>
  <c r="AP918" i="2"/>
  <c r="AR918" i="2"/>
  <c r="AT918" i="2"/>
  <c r="AU918" i="2"/>
  <c r="AW918" i="2"/>
  <c r="AX918" i="2"/>
  <c r="AY918" i="2"/>
  <c r="AZ918" i="2"/>
  <c r="BA918" i="2"/>
  <c r="X395" i="2"/>
  <c r="Y395" i="2"/>
  <c r="Z395" i="2"/>
  <c r="AA395" i="2"/>
  <c r="AB395" i="2"/>
  <c r="AC395" i="2"/>
  <c r="AE395" i="2"/>
  <c r="AF395" i="2"/>
  <c r="AH395" i="2"/>
  <c r="AJ395" i="2"/>
  <c r="AK395" i="2"/>
  <c r="AM395" i="2"/>
  <c r="AO395" i="2"/>
  <c r="AP395" i="2"/>
  <c r="AR395" i="2"/>
  <c r="AT395" i="2"/>
  <c r="AU395" i="2"/>
  <c r="AW395" i="2"/>
  <c r="AX395" i="2"/>
  <c r="AY395" i="2"/>
  <c r="AZ395" i="2"/>
  <c r="BA395" i="2"/>
  <c r="X1004" i="2"/>
  <c r="Y1004" i="2"/>
  <c r="Z1004" i="2"/>
  <c r="AA1004" i="2"/>
  <c r="AB1004" i="2"/>
  <c r="AC1004" i="2"/>
  <c r="AE1004" i="2"/>
  <c r="AF1004" i="2"/>
  <c r="AH1004" i="2"/>
  <c r="AJ1004" i="2"/>
  <c r="AK1004" i="2"/>
  <c r="AM1004" i="2"/>
  <c r="AO1004" i="2"/>
  <c r="AP1004" i="2"/>
  <c r="AR1004" i="2"/>
  <c r="AT1004" i="2"/>
  <c r="AU1004" i="2"/>
  <c r="AW1004" i="2"/>
  <c r="AX1004" i="2"/>
  <c r="AY1004" i="2"/>
  <c r="AZ1004" i="2"/>
  <c r="BA1004" i="2"/>
  <c r="X1723" i="2"/>
  <c r="Y1723" i="2"/>
  <c r="Z1723" i="2"/>
  <c r="AA1723" i="2"/>
  <c r="AB1723" i="2"/>
  <c r="AC1723" i="2"/>
  <c r="AE1723" i="2"/>
  <c r="AF1723" i="2"/>
  <c r="AH1723" i="2"/>
  <c r="AJ1723" i="2"/>
  <c r="AK1723" i="2"/>
  <c r="AM1723" i="2"/>
  <c r="AO1723" i="2"/>
  <c r="AP1723" i="2"/>
  <c r="AR1723" i="2"/>
  <c r="AT1723" i="2"/>
  <c r="AU1723" i="2"/>
  <c r="AW1723" i="2"/>
  <c r="AX1723" i="2"/>
  <c r="AY1723" i="2"/>
  <c r="AZ1723" i="2"/>
  <c r="BA1723" i="2"/>
  <c r="X2032" i="2"/>
  <c r="Y2032" i="2"/>
  <c r="Z2032" i="2"/>
  <c r="AA2032" i="2"/>
  <c r="AB2032" i="2"/>
  <c r="AC2032" i="2"/>
  <c r="AE2032" i="2"/>
  <c r="AF2032" i="2"/>
  <c r="AH2032" i="2"/>
  <c r="AJ2032" i="2"/>
  <c r="AK2032" i="2"/>
  <c r="AM2032" i="2"/>
  <c r="AO2032" i="2"/>
  <c r="AP2032" i="2"/>
  <c r="AR2032" i="2"/>
  <c r="AT2032" i="2"/>
  <c r="AU2032" i="2"/>
  <c r="AW2032" i="2"/>
  <c r="AX2032" i="2"/>
  <c r="AY2032" i="2"/>
  <c r="AZ2032" i="2"/>
  <c r="BA2032" i="2"/>
  <c r="X625" i="2"/>
  <c r="Y625" i="2"/>
  <c r="Z625" i="2"/>
  <c r="AA625" i="2"/>
  <c r="AB625" i="2"/>
  <c r="AC625" i="2"/>
  <c r="AE625" i="2"/>
  <c r="AF625" i="2"/>
  <c r="AH625" i="2"/>
  <c r="AJ625" i="2"/>
  <c r="AK625" i="2"/>
  <c r="AM625" i="2"/>
  <c r="AO625" i="2"/>
  <c r="AP625" i="2"/>
  <c r="AR625" i="2"/>
  <c r="AT625" i="2"/>
  <c r="AU625" i="2"/>
  <c r="AW625" i="2"/>
  <c r="AX625" i="2"/>
  <c r="AY625" i="2"/>
  <c r="AZ625" i="2"/>
  <c r="BA625" i="2"/>
  <c r="X1699" i="2"/>
  <c r="Y1699" i="2"/>
  <c r="Z1699" i="2"/>
  <c r="AA1699" i="2"/>
  <c r="AB1699" i="2"/>
  <c r="AC1699" i="2"/>
  <c r="AE1699" i="2"/>
  <c r="AF1699" i="2"/>
  <c r="AH1699" i="2"/>
  <c r="AJ1699" i="2"/>
  <c r="AK1699" i="2"/>
  <c r="AM1699" i="2"/>
  <c r="AO1699" i="2"/>
  <c r="AP1699" i="2"/>
  <c r="AR1699" i="2"/>
  <c r="AT1699" i="2"/>
  <c r="AU1699" i="2"/>
  <c r="AW1699" i="2"/>
  <c r="AX1699" i="2"/>
  <c r="AY1699" i="2"/>
  <c r="AZ1699" i="2"/>
  <c r="BA1699" i="2"/>
  <c r="X34" i="2"/>
  <c r="Y34" i="2"/>
  <c r="Z34" i="2"/>
  <c r="AA34" i="2"/>
  <c r="AB34" i="2"/>
  <c r="AC34" i="2"/>
  <c r="AE34" i="2"/>
  <c r="AF34" i="2"/>
  <c r="AH34" i="2"/>
  <c r="AJ34" i="2"/>
  <c r="AK34" i="2"/>
  <c r="AM34" i="2"/>
  <c r="AO34" i="2"/>
  <c r="AP34" i="2"/>
  <c r="AR34" i="2"/>
  <c r="AT34" i="2"/>
  <c r="AU34" i="2"/>
  <c r="AW34" i="2"/>
  <c r="AX34" i="2"/>
  <c r="AY34" i="2"/>
  <c r="AZ34" i="2"/>
  <c r="BA34" i="2"/>
  <c r="X477" i="2"/>
  <c r="Y477" i="2"/>
  <c r="Z477" i="2"/>
  <c r="AA477" i="2"/>
  <c r="AB477" i="2"/>
  <c r="AC477" i="2"/>
  <c r="AE477" i="2"/>
  <c r="AF477" i="2"/>
  <c r="AH477" i="2"/>
  <c r="AJ477" i="2"/>
  <c r="AK477" i="2"/>
  <c r="AM477" i="2"/>
  <c r="AO477" i="2"/>
  <c r="AP477" i="2"/>
  <c r="AR477" i="2"/>
  <c r="AT477" i="2"/>
  <c r="AU477" i="2"/>
  <c r="AW477" i="2"/>
  <c r="AX477" i="2"/>
  <c r="AY477" i="2"/>
  <c r="AZ477" i="2"/>
  <c r="BA477" i="2"/>
  <c r="X587" i="2"/>
  <c r="Y587" i="2"/>
  <c r="Z587" i="2"/>
  <c r="AA587" i="2"/>
  <c r="AB587" i="2"/>
  <c r="AC587" i="2"/>
  <c r="AE587" i="2"/>
  <c r="AF587" i="2"/>
  <c r="AH587" i="2"/>
  <c r="AJ587" i="2"/>
  <c r="AK587" i="2"/>
  <c r="AM587" i="2"/>
  <c r="AO587" i="2"/>
  <c r="AP587" i="2"/>
  <c r="AR587" i="2"/>
  <c r="AT587" i="2"/>
  <c r="AU587" i="2"/>
  <c r="AW587" i="2"/>
  <c r="AX587" i="2"/>
  <c r="AY587" i="2"/>
  <c r="AZ587" i="2"/>
  <c r="BA587" i="2"/>
  <c r="X121" i="2"/>
  <c r="Y121" i="2"/>
  <c r="Z121" i="2"/>
  <c r="AA121" i="2"/>
  <c r="AB121" i="2"/>
  <c r="AC121" i="2"/>
  <c r="AE121" i="2"/>
  <c r="AF121" i="2"/>
  <c r="AH121" i="2"/>
  <c r="AJ121" i="2"/>
  <c r="AK121" i="2"/>
  <c r="AM121" i="2"/>
  <c r="AO121" i="2"/>
  <c r="AP121" i="2"/>
  <c r="AR121" i="2"/>
  <c r="AT121" i="2"/>
  <c r="AU121" i="2"/>
  <c r="AW121" i="2"/>
  <c r="AX121" i="2"/>
  <c r="AY121" i="2"/>
  <c r="AZ121" i="2"/>
  <c r="BA121" i="2"/>
  <c r="X2089" i="2"/>
  <c r="Y2089" i="2"/>
  <c r="Z2089" i="2"/>
  <c r="AA2089" i="2"/>
  <c r="AB2089" i="2"/>
  <c r="AC2089" i="2"/>
  <c r="AE2089" i="2"/>
  <c r="AF2089" i="2"/>
  <c r="AH2089" i="2"/>
  <c r="AJ2089" i="2"/>
  <c r="AK2089" i="2"/>
  <c r="AM2089" i="2"/>
  <c r="AO2089" i="2"/>
  <c r="AP2089" i="2"/>
  <c r="AR2089" i="2"/>
  <c r="AT2089" i="2"/>
  <c r="AU2089" i="2"/>
  <c r="AW2089" i="2"/>
  <c r="AX2089" i="2"/>
  <c r="AY2089" i="2"/>
  <c r="AZ2089" i="2"/>
  <c r="BA2089" i="2"/>
  <c r="X1239" i="2"/>
  <c r="Y1239" i="2"/>
  <c r="Z1239" i="2"/>
  <c r="AA1239" i="2"/>
  <c r="AB1239" i="2"/>
  <c r="AC1239" i="2"/>
  <c r="AE1239" i="2"/>
  <c r="AF1239" i="2"/>
  <c r="AH1239" i="2"/>
  <c r="AJ1239" i="2"/>
  <c r="AK1239" i="2"/>
  <c r="AM1239" i="2"/>
  <c r="AO1239" i="2"/>
  <c r="AP1239" i="2"/>
  <c r="AR1239" i="2"/>
  <c r="AT1239" i="2"/>
  <c r="AU1239" i="2"/>
  <c r="AW1239" i="2"/>
  <c r="AX1239" i="2"/>
  <c r="AY1239" i="2"/>
  <c r="AZ1239" i="2"/>
  <c r="BA1239" i="2"/>
  <c r="X1566" i="2"/>
  <c r="Y1566" i="2"/>
  <c r="Z1566" i="2"/>
  <c r="AA1566" i="2"/>
  <c r="AB1566" i="2"/>
  <c r="AC1566" i="2"/>
  <c r="AE1566" i="2"/>
  <c r="AF1566" i="2"/>
  <c r="AH1566" i="2"/>
  <c r="AJ1566" i="2"/>
  <c r="AK1566" i="2"/>
  <c r="AM1566" i="2"/>
  <c r="AO1566" i="2"/>
  <c r="AP1566" i="2"/>
  <c r="AR1566" i="2"/>
  <c r="AT1566" i="2"/>
  <c r="AU1566" i="2"/>
  <c r="AW1566" i="2"/>
  <c r="AX1566" i="2"/>
  <c r="AY1566" i="2"/>
  <c r="AZ1566" i="2"/>
  <c r="BA1566" i="2"/>
  <c r="X813" i="2"/>
  <c r="Y813" i="2"/>
  <c r="Z813" i="2"/>
  <c r="AA813" i="2"/>
  <c r="AB813" i="2"/>
  <c r="AC813" i="2"/>
  <c r="AE813" i="2"/>
  <c r="AF813" i="2"/>
  <c r="AH813" i="2"/>
  <c r="AJ813" i="2"/>
  <c r="AK813" i="2"/>
  <c r="AM813" i="2"/>
  <c r="AO813" i="2"/>
  <c r="AP813" i="2"/>
  <c r="AR813" i="2"/>
  <c r="AT813" i="2"/>
  <c r="AU813" i="2"/>
  <c r="AW813" i="2"/>
  <c r="AX813" i="2"/>
  <c r="AY813" i="2"/>
  <c r="AZ813" i="2"/>
  <c r="BA813" i="2"/>
  <c r="X1730" i="2"/>
  <c r="Y1730" i="2"/>
  <c r="Z1730" i="2"/>
  <c r="AA1730" i="2"/>
  <c r="AB1730" i="2"/>
  <c r="AC1730" i="2"/>
  <c r="AE1730" i="2"/>
  <c r="AF1730" i="2"/>
  <c r="AH1730" i="2"/>
  <c r="AJ1730" i="2"/>
  <c r="AK1730" i="2"/>
  <c r="AM1730" i="2"/>
  <c r="AO1730" i="2"/>
  <c r="AP1730" i="2"/>
  <c r="AR1730" i="2"/>
  <c r="AT1730" i="2"/>
  <c r="AU1730" i="2"/>
  <c r="AW1730" i="2"/>
  <c r="AX1730" i="2"/>
  <c r="AY1730" i="2"/>
  <c r="AZ1730" i="2"/>
  <c r="BA1730" i="2"/>
  <c r="X36" i="2"/>
  <c r="Y36" i="2"/>
  <c r="Z36" i="2"/>
  <c r="AA36" i="2"/>
  <c r="AB36" i="2"/>
  <c r="AC36" i="2"/>
  <c r="AE36" i="2"/>
  <c r="AF36" i="2"/>
  <c r="AH36" i="2"/>
  <c r="AJ36" i="2"/>
  <c r="AK36" i="2"/>
  <c r="AM36" i="2"/>
  <c r="AO36" i="2"/>
  <c r="AP36" i="2"/>
  <c r="AR36" i="2"/>
  <c r="AT36" i="2"/>
  <c r="AU36" i="2"/>
  <c r="AW36" i="2"/>
  <c r="AX36" i="2"/>
  <c r="AY36" i="2"/>
  <c r="AZ36" i="2"/>
  <c r="BA36" i="2"/>
  <c r="X780" i="2"/>
  <c r="Y780" i="2"/>
  <c r="Z780" i="2"/>
  <c r="AA780" i="2"/>
  <c r="AB780" i="2"/>
  <c r="AC780" i="2"/>
  <c r="AE780" i="2"/>
  <c r="AF780" i="2"/>
  <c r="AH780" i="2"/>
  <c r="AJ780" i="2"/>
  <c r="AK780" i="2"/>
  <c r="AM780" i="2"/>
  <c r="AO780" i="2"/>
  <c r="AP780" i="2"/>
  <c r="AR780" i="2"/>
  <c r="AT780" i="2"/>
  <c r="AU780" i="2"/>
  <c r="AW780" i="2"/>
  <c r="AX780" i="2"/>
  <c r="AY780" i="2"/>
  <c r="AZ780" i="2"/>
  <c r="BA780" i="2"/>
  <c r="X821" i="2"/>
  <c r="Y821" i="2"/>
  <c r="Z821" i="2"/>
  <c r="AA821" i="2"/>
  <c r="AB821" i="2"/>
  <c r="AC821" i="2"/>
  <c r="AE821" i="2"/>
  <c r="AF821" i="2"/>
  <c r="AH821" i="2"/>
  <c r="AJ821" i="2"/>
  <c r="AK821" i="2"/>
  <c r="AM821" i="2"/>
  <c r="AO821" i="2"/>
  <c r="AP821" i="2"/>
  <c r="AR821" i="2"/>
  <c r="AT821" i="2"/>
  <c r="AU821" i="2"/>
  <c r="AW821" i="2"/>
  <c r="AX821" i="2"/>
  <c r="AY821" i="2"/>
  <c r="AZ821" i="2"/>
  <c r="BA821" i="2"/>
  <c r="X406" i="2"/>
  <c r="Y406" i="2"/>
  <c r="Z406" i="2"/>
  <c r="AA406" i="2"/>
  <c r="AB406" i="2"/>
  <c r="AC406" i="2"/>
  <c r="AE406" i="2"/>
  <c r="AF406" i="2"/>
  <c r="AH406" i="2"/>
  <c r="AJ406" i="2"/>
  <c r="AK406" i="2"/>
  <c r="AM406" i="2"/>
  <c r="AO406" i="2"/>
  <c r="AP406" i="2"/>
  <c r="AR406" i="2"/>
  <c r="AT406" i="2"/>
  <c r="AU406" i="2"/>
  <c r="AW406" i="2"/>
  <c r="AX406" i="2"/>
  <c r="AY406" i="2"/>
  <c r="AZ406" i="2"/>
  <c r="BA406" i="2"/>
  <c r="X906" i="2"/>
  <c r="Y906" i="2"/>
  <c r="Z906" i="2"/>
  <c r="AA906" i="2"/>
  <c r="AB906" i="2"/>
  <c r="AC906" i="2"/>
  <c r="AE906" i="2"/>
  <c r="AF906" i="2"/>
  <c r="AH906" i="2"/>
  <c r="AJ906" i="2"/>
  <c r="AK906" i="2"/>
  <c r="AM906" i="2"/>
  <c r="AO906" i="2"/>
  <c r="AP906" i="2"/>
  <c r="AR906" i="2"/>
  <c r="AT906" i="2"/>
  <c r="AU906" i="2"/>
  <c r="AW906" i="2"/>
  <c r="AX906" i="2"/>
  <c r="AY906" i="2"/>
  <c r="AZ906" i="2"/>
  <c r="BA906" i="2"/>
  <c r="X1980" i="2"/>
  <c r="Y1980" i="2"/>
  <c r="Z1980" i="2"/>
  <c r="AA1980" i="2"/>
  <c r="AB1980" i="2"/>
  <c r="AC1980" i="2"/>
  <c r="AE1980" i="2"/>
  <c r="AF1980" i="2"/>
  <c r="AH1980" i="2"/>
  <c r="AJ1980" i="2"/>
  <c r="AK1980" i="2"/>
  <c r="AM1980" i="2"/>
  <c r="AO1980" i="2"/>
  <c r="AP1980" i="2"/>
  <c r="AR1980" i="2"/>
  <c r="AT1980" i="2"/>
  <c r="AU1980" i="2"/>
  <c r="AW1980" i="2"/>
  <c r="AX1980" i="2"/>
  <c r="AY1980" i="2"/>
  <c r="AZ1980" i="2"/>
  <c r="BA1980" i="2"/>
  <c r="X1163" i="2"/>
  <c r="Y1163" i="2"/>
  <c r="Z1163" i="2"/>
  <c r="AA1163" i="2"/>
  <c r="AB1163" i="2"/>
  <c r="AC1163" i="2"/>
  <c r="AE1163" i="2"/>
  <c r="AF1163" i="2"/>
  <c r="AH1163" i="2"/>
  <c r="AJ1163" i="2"/>
  <c r="AK1163" i="2"/>
  <c r="AM1163" i="2"/>
  <c r="AO1163" i="2"/>
  <c r="AP1163" i="2"/>
  <c r="AR1163" i="2"/>
  <c r="AT1163" i="2"/>
  <c r="AU1163" i="2"/>
  <c r="AW1163" i="2"/>
  <c r="AX1163" i="2"/>
  <c r="AY1163" i="2"/>
  <c r="AZ1163" i="2"/>
  <c r="BA1163" i="2"/>
  <c r="X2199" i="2"/>
  <c r="Y2199" i="2"/>
  <c r="Z2199" i="2"/>
  <c r="AA2199" i="2"/>
  <c r="AB2199" i="2"/>
  <c r="AC2199" i="2"/>
  <c r="AE2199" i="2"/>
  <c r="AF2199" i="2"/>
  <c r="AH2199" i="2"/>
  <c r="AJ2199" i="2"/>
  <c r="AK2199" i="2"/>
  <c r="AM2199" i="2"/>
  <c r="AO2199" i="2"/>
  <c r="AP2199" i="2"/>
  <c r="AR2199" i="2"/>
  <c r="AT2199" i="2"/>
  <c r="AU2199" i="2"/>
  <c r="AW2199" i="2"/>
  <c r="AX2199" i="2"/>
  <c r="AY2199" i="2"/>
  <c r="AZ2199" i="2"/>
  <c r="BA2199" i="2"/>
  <c r="X244" i="2"/>
  <c r="Y244" i="2"/>
  <c r="Z244" i="2"/>
  <c r="AA244" i="2"/>
  <c r="AB244" i="2"/>
  <c r="AC244" i="2"/>
  <c r="AE244" i="2"/>
  <c r="AF244" i="2"/>
  <c r="AH244" i="2"/>
  <c r="AJ244" i="2"/>
  <c r="AK244" i="2"/>
  <c r="AM244" i="2"/>
  <c r="AO244" i="2"/>
  <c r="AP244" i="2"/>
  <c r="AR244" i="2"/>
  <c r="AT244" i="2"/>
  <c r="AU244" i="2"/>
  <c r="AW244" i="2"/>
  <c r="AX244" i="2"/>
  <c r="AY244" i="2"/>
  <c r="AZ244" i="2"/>
  <c r="BA244" i="2"/>
  <c r="X76" i="2"/>
  <c r="Y76" i="2"/>
  <c r="Z76" i="2"/>
  <c r="AA76" i="2"/>
  <c r="AB76" i="2"/>
  <c r="AC76" i="2"/>
  <c r="AE76" i="2"/>
  <c r="AF76" i="2"/>
  <c r="AH76" i="2"/>
  <c r="AJ76" i="2"/>
  <c r="AK76" i="2"/>
  <c r="AM76" i="2"/>
  <c r="AO76" i="2"/>
  <c r="AP76" i="2"/>
  <c r="AR76" i="2"/>
  <c r="AT76" i="2"/>
  <c r="AU76" i="2"/>
  <c r="AW76" i="2"/>
  <c r="AX76" i="2"/>
  <c r="AY76" i="2"/>
  <c r="AZ76" i="2"/>
  <c r="BA76" i="2"/>
  <c r="X193" i="2"/>
  <c r="Y193" i="2"/>
  <c r="Z193" i="2"/>
  <c r="AA193" i="2"/>
  <c r="AB193" i="2"/>
  <c r="AC193" i="2"/>
  <c r="AE193" i="2"/>
  <c r="AF193" i="2"/>
  <c r="AH193" i="2"/>
  <c r="AJ193" i="2"/>
  <c r="AK193" i="2"/>
  <c r="AM193" i="2"/>
  <c r="AO193" i="2"/>
  <c r="AP193" i="2"/>
  <c r="AR193" i="2"/>
  <c r="AT193" i="2"/>
  <c r="AU193" i="2"/>
  <c r="AW193" i="2"/>
  <c r="AX193" i="2"/>
  <c r="AY193" i="2"/>
  <c r="AZ193" i="2"/>
  <c r="BA193" i="2"/>
  <c r="X2183" i="2"/>
  <c r="Y2183" i="2"/>
  <c r="Z2183" i="2"/>
  <c r="AA2183" i="2"/>
  <c r="AB2183" i="2"/>
  <c r="AC2183" i="2"/>
  <c r="AE2183" i="2"/>
  <c r="AF2183" i="2"/>
  <c r="AH2183" i="2"/>
  <c r="AJ2183" i="2"/>
  <c r="AK2183" i="2"/>
  <c r="AM2183" i="2"/>
  <c r="AO2183" i="2"/>
  <c r="AP2183" i="2"/>
  <c r="AR2183" i="2"/>
  <c r="AT2183" i="2"/>
  <c r="AU2183" i="2"/>
  <c r="AW2183" i="2"/>
  <c r="AX2183" i="2"/>
  <c r="AY2183" i="2"/>
  <c r="AZ2183" i="2"/>
  <c r="BA2183" i="2"/>
  <c r="X360" i="2"/>
  <c r="Y360" i="2"/>
  <c r="Z360" i="2"/>
  <c r="AA360" i="2"/>
  <c r="AB360" i="2"/>
  <c r="AC360" i="2"/>
  <c r="AE360" i="2"/>
  <c r="AF360" i="2"/>
  <c r="AH360" i="2"/>
  <c r="AJ360" i="2"/>
  <c r="AK360" i="2"/>
  <c r="AM360" i="2"/>
  <c r="AO360" i="2"/>
  <c r="AP360" i="2"/>
  <c r="AR360" i="2"/>
  <c r="AT360" i="2"/>
  <c r="AU360" i="2"/>
  <c r="AW360" i="2"/>
  <c r="AX360" i="2"/>
  <c r="AY360" i="2"/>
  <c r="AZ360" i="2"/>
  <c r="BA360" i="2"/>
  <c r="X920" i="2"/>
  <c r="Y920" i="2"/>
  <c r="Z920" i="2"/>
  <c r="AA920" i="2"/>
  <c r="AB920" i="2"/>
  <c r="AC920" i="2"/>
  <c r="AE920" i="2"/>
  <c r="AF920" i="2"/>
  <c r="AH920" i="2"/>
  <c r="AJ920" i="2"/>
  <c r="AK920" i="2"/>
  <c r="AM920" i="2"/>
  <c r="AO920" i="2"/>
  <c r="AP920" i="2"/>
  <c r="AR920" i="2"/>
  <c r="AT920" i="2"/>
  <c r="AU920" i="2"/>
  <c r="AW920" i="2"/>
  <c r="AX920" i="2"/>
  <c r="AY920" i="2"/>
  <c r="AZ920" i="2"/>
  <c r="BA920" i="2"/>
  <c r="X2219" i="2"/>
  <c r="Y2219" i="2"/>
  <c r="Z2219" i="2"/>
  <c r="AA2219" i="2"/>
  <c r="AB2219" i="2"/>
  <c r="AC2219" i="2"/>
  <c r="AE2219" i="2"/>
  <c r="AF2219" i="2"/>
  <c r="AH2219" i="2"/>
  <c r="AJ2219" i="2"/>
  <c r="AK2219" i="2"/>
  <c r="AM2219" i="2"/>
  <c r="AO2219" i="2"/>
  <c r="AP2219" i="2"/>
  <c r="AR2219" i="2"/>
  <c r="AT2219" i="2"/>
  <c r="AU2219" i="2"/>
  <c r="AW2219" i="2"/>
  <c r="AX2219" i="2"/>
  <c r="AY2219" i="2"/>
  <c r="AZ2219" i="2"/>
  <c r="BA2219" i="2"/>
  <c r="X1643" i="2"/>
  <c r="Y1643" i="2"/>
  <c r="Z1643" i="2"/>
  <c r="AA1643" i="2"/>
  <c r="AB1643" i="2"/>
  <c r="AC1643" i="2"/>
  <c r="AE1643" i="2"/>
  <c r="AF1643" i="2"/>
  <c r="AH1643" i="2"/>
  <c r="AJ1643" i="2"/>
  <c r="AK1643" i="2"/>
  <c r="AM1643" i="2"/>
  <c r="AO1643" i="2"/>
  <c r="AP1643" i="2"/>
  <c r="AR1643" i="2"/>
  <c r="AT1643" i="2"/>
  <c r="AU1643" i="2"/>
  <c r="AW1643" i="2"/>
  <c r="AX1643" i="2"/>
  <c r="AY1643" i="2"/>
  <c r="AZ1643" i="2"/>
  <c r="BA1643" i="2"/>
  <c r="X2205" i="2"/>
  <c r="Y2205" i="2"/>
  <c r="Z2205" i="2"/>
  <c r="AA2205" i="2"/>
  <c r="AB2205" i="2"/>
  <c r="AC2205" i="2"/>
  <c r="AE2205" i="2"/>
  <c r="AF2205" i="2"/>
  <c r="AH2205" i="2"/>
  <c r="AJ2205" i="2"/>
  <c r="AK2205" i="2"/>
  <c r="AM2205" i="2"/>
  <c r="AO2205" i="2"/>
  <c r="AP2205" i="2"/>
  <c r="AR2205" i="2"/>
  <c r="AT2205" i="2"/>
  <c r="AU2205" i="2"/>
  <c r="AW2205" i="2"/>
  <c r="AX2205" i="2"/>
  <c r="AY2205" i="2"/>
  <c r="AZ2205" i="2"/>
  <c r="BA2205" i="2"/>
  <c r="X2036" i="2"/>
  <c r="Y2036" i="2"/>
  <c r="Z2036" i="2"/>
  <c r="AA2036" i="2"/>
  <c r="AB2036" i="2"/>
  <c r="AC2036" i="2"/>
  <c r="AE2036" i="2"/>
  <c r="AF2036" i="2"/>
  <c r="AH2036" i="2"/>
  <c r="AJ2036" i="2"/>
  <c r="AK2036" i="2"/>
  <c r="AM2036" i="2"/>
  <c r="AO2036" i="2"/>
  <c r="AP2036" i="2"/>
  <c r="AR2036" i="2"/>
  <c r="AT2036" i="2"/>
  <c r="AU2036" i="2"/>
  <c r="AW2036" i="2"/>
  <c r="AX2036" i="2"/>
  <c r="AY2036" i="2"/>
  <c r="AZ2036" i="2"/>
  <c r="BA2036" i="2"/>
  <c r="X2250" i="2"/>
  <c r="Y2250" i="2"/>
  <c r="Z2250" i="2"/>
  <c r="AA2250" i="2"/>
  <c r="AB2250" i="2"/>
  <c r="AC2250" i="2"/>
  <c r="AE2250" i="2"/>
  <c r="AF2250" i="2"/>
  <c r="AH2250" i="2"/>
  <c r="AJ2250" i="2"/>
  <c r="AK2250" i="2"/>
  <c r="AM2250" i="2"/>
  <c r="AO2250" i="2"/>
  <c r="AP2250" i="2"/>
  <c r="AR2250" i="2"/>
  <c r="AT2250" i="2"/>
  <c r="AU2250" i="2"/>
  <c r="AW2250" i="2"/>
  <c r="AX2250" i="2"/>
  <c r="AY2250" i="2"/>
  <c r="AZ2250" i="2"/>
  <c r="BA2250" i="2"/>
  <c r="X1264" i="2"/>
  <c r="Y1264" i="2"/>
  <c r="Z1264" i="2"/>
  <c r="AA1264" i="2"/>
  <c r="AB1264" i="2"/>
  <c r="AC1264" i="2"/>
  <c r="AE1264" i="2"/>
  <c r="AF1264" i="2"/>
  <c r="AH1264" i="2"/>
  <c r="AJ1264" i="2"/>
  <c r="AK1264" i="2"/>
  <c r="AM1264" i="2"/>
  <c r="AO1264" i="2"/>
  <c r="AP1264" i="2"/>
  <c r="AR1264" i="2"/>
  <c r="AT1264" i="2"/>
  <c r="AU1264" i="2"/>
  <c r="AW1264" i="2"/>
  <c r="AX1264" i="2"/>
  <c r="AY1264" i="2"/>
  <c r="AZ1264" i="2"/>
  <c r="BA1264" i="2"/>
  <c r="X1072" i="2"/>
  <c r="Y1072" i="2"/>
  <c r="Z1072" i="2"/>
  <c r="AA1072" i="2"/>
  <c r="AB1072" i="2"/>
  <c r="AC1072" i="2"/>
  <c r="AE1072" i="2"/>
  <c r="AF1072" i="2"/>
  <c r="AH1072" i="2"/>
  <c r="AJ1072" i="2"/>
  <c r="AK1072" i="2"/>
  <c r="AM1072" i="2"/>
  <c r="AO1072" i="2"/>
  <c r="AP1072" i="2"/>
  <c r="AR1072" i="2"/>
  <c r="AT1072" i="2"/>
  <c r="AU1072" i="2"/>
  <c r="AW1072" i="2"/>
  <c r="AX1072" i="2"/>
  <c r="AY1072" i="2"/>
  <c r="AZ1072" i="2"/>
  <c r="BA1072" i="2"/>
  <c r="X1839" i="2"/>
  <c r="Y1839" i="2"/>
  <c r="Z1839" i="2"/>
  <c r="AA1839" i="2"/>
  <c r="AB1839" i="2"/>
  <c r="AC1839" i="2"/>
  <c r="AE1839" i="2"/>
  <c r="AF1839" i="2"/>
  <c r="AH1839" i="2"/>
  <c r="AJ1839" i="2"/>
  <c r="AK1839" i="2"/>
  <c r="AM1839" i="2"/>
  <c r="AO1839" i="2"/>
  <c r="AP1839" i="2"/>
  <c r="AR1839" i="2"/>
  <c r="AT1839" i="2"/>
  <c r="AU1839" i="2"/>
  <c r="AW1839" i="2"/>
  <c r="AX1839" i="2"/>
  <c r="AY1839" i="2"/>
  <c r="AZ1839" i="2"/>
  <c r="BA1839" i="2"/>
  <c r="X1100" i="2"/>
  <c r="Y1100" i="2"/>
  <c r="Z1100" i="2"/>
  <c r="AA1100" i="2"/>
  <c r="AB1100" i="2"/>
  <c r="AC1100" i="2"/>
  <c r="AE1100" i="2"/>
  <c r="AF1100" i="2"/>
  <c r="AH1100" i="2"/>
  <c r="AJ1100" i="2"/>
  <c r="AK1100" i="2"/>
  <c r="AM1100" i="2"/>
  <c r="AO1100" i="2"/>
  <c r="AP1100" i="2"/>
  <c r="AR1100" i="2"/>
  <c r="AT1100" i="2"/>
  <c r="AU1100" i="2"/>
  <c r="AW1100" i="2"/>
  <c r="AX1100" i="2"/>
  <c r="AY1100" i="2"/>
  <c r="AZ1100" i="2"/>
  <c r="BA1100" i="2"/>
  <c r="X1071" i="2"/>
  <c r="Y1071" i="2"/>
  <c r="Z1071" i="2"/>
  <c r="AA1071" i="2"/>
  <c r="AB1071" i="2"/>
  <c r="AC1071" i="2"/>
  <c r="AE1071" i="2"/>
  <c r="AF1071" i="2"/>
  <c r="AH1071" i="2"/>
  <c r="AJ1071" i="2"/>
  <c r="AK1071" i="2"/>
  <c r="AM1071" i="2"/>
  <c r="AO1071" i="2"/>
  <c r="AP1071" i="2"/>
  <c r="AR1071" i="2"/>
  <c r="AT1071" i="2"/>
  <c r="AU1071" i="2"/>
  <c r="AW1071" i="2"/>
  <c r="AX1071" i="2"/>
  <c r="AY1071" i="2"/>
  <c r="AZ1071" i="2"/>
  <c r="BA1071" i="2"/>
  <c r="X1160" i="2"/>
  <c r="Y1160" i="2"/>
  <c r="Z1160" i="2"/>
  <c r="AA1160" i="2"/>
  <c r="AB1160" i="2"/>
  <c r="AC1160" i="2"/>
  <c r="AE1160" i="2"/>
  <c r="AF1160" i="2"/>
  <c r="AH1160" i="2"/>
  <c r="AJ1160" i="2"/>
  <c r="AK1160" i="2"/>
  <c r="AM1160" i="2"/>
  <c r="AO1160" i="2"/>
  <c r="AP1160" i="2"/>
  <c r="AR1160" i="2"/>
  <c r="AT1160" i="2"/>
  <c r="AU1160" i="2"/>
  <c r="AW1160" i="2"/>
  <c r="AX1160" i="2"/>
  <c r="AY1160" i="2"/>
  <c r="AZ1160" i="2"/>
  <c r="BA1160" i="2"/>
  <c r="X1977" i="2"/>
  <c r="Y1977" i="2"/>
  <c r="Z1977" i="2"/>
  <c r="AA1977" i="2"/>
  <c r="AB1977" i="2"/>
  <c r="AC1977" i="2"/>
  <c r="AE1977" i="2"/>
  <c r="AF1977" i="2"/>
  <c r="AH1977" i="2"/>
  <c r="AJ1977" i="2"/>
  <c r="AK1977" i="2"/>
  <c r="AM1977" i="2"/>
  <c r="AO1977" i="2"/>
  <c r="AP1977" i="2"/>
  <c r="AR1977" i="2"/>
  <c r="AT1977" i="2"/>
  <c r="AU1977" i="2"/>
  <c r="AW1977" i="2"/>
  <c r="AX1977" i="2"/>
  <c r="AY1977" i="2"/>
  <c r="AZ1977" i="2"/>
  <c r="BA1977" i="2"/>
  <c r="X300" i="2"/>
  <c r="Y300" i="2"/>
  <c r="Z300" i="2"/>
  <c r="AA300" i="2"/>
  <c r="AB300" i="2"/>
  <c r="AC300" i="2"/>
  <c r="AE300" i="2"/>
  <c r="AF300" i="2"/>
  <c r="AH300" i="2"/>
  <c r="AJ300" i="2"/>
  <c r="AK300" i="2"/>
  <c r="AM300" i="2"/>
  <c r="AO300" i="2"/>
  <c r="AP300" i="2"/>
  <c r="AR300" i="2"/>
  <c r="AT300" i="2"/>
  <c r="AU300" i="2"/>
  <c r="AW300" i="2"/>
  <c r="AX300" i="2"/>
  <c r="AY300" i="2"/>
  <c r="AZ300" i="2"/>
  <c r="BA300" i="2"/>
  <c r="X1472" i="2"/>
  <c r="Y1472" i="2"/>
  <c r="Z1472" i="2"/>
  <c r="AA1472" i="2"/>
  <c r="AB1472" i="2"/>
  <c r="AC1472" i="2"/>
  <c r="AE1472" i="2"/>
  <c r="AF1472" i="2"/>
  <c r="AH1472" i="2"/>
  <c r="AJ1472" i="2"/>
  <c r="AK1472" i="2"/>
  <c r="AM1472" i="2"/>
  <c r="AO1472" i="2"/>
  <c r="AP1472" i="2"/>
  <c r="AR1472" i="2"/>
  <c r="AT1472" i="2"/>
  <c r="AU1472" i="2"/>
  <c r="AW1472" i="2"/>
  <c r="AX1472" i="2"/>
  <c r="AY1472" i="2"/>
  <c r="AZ1472" i="2"/>
  <c r="BA1472" i="2"/>
  <c r="X811" i="2"/>
  <c r="Y811" i="2"/>
  <c r="Z811" i="2"/>
  <c r="AA811" i="2"/>
  <c r="AB811" i="2"/>
  <c r="AC811" i="2"/>
  <c r="AE811" i="2"/>
  <c r="AF811" i="2"/>
  <c r="AH811" i="2"/>
  <c r="AJ811" i="2"/>
  <c r="AK811" i="2"/>
  <c r="AM811" i="2"/>
  <c r="AO811" i="2"/>
  <c r="AP811" i="2"/>
  <c r="AR811" i="2"/>
  <c r="AT811" i="2"/>
  <c r="AU811" i="2"/>
  <c r="AW811" i="2"/>
  <c r="AX811" i="2"/>
  <c r="AY811" i="2"/>
  <c r="AZ811" i="2"/>
  <c r="BA811" i="2"/>
  <c r="X16" i="2"/>
  <c r="Y16" i="2"/>
  <c r="Z16" i="2"/>
  <c r="AA16" i="2"/>
  <c r="AB16" i="2"/>
  <c r="AC16" i="2"/>
  <c r="AE16" i="2"/>
  <c r="AF16" i="2"/>
  <c r="AH16" i="2"/>
  <c r="AJ16" i="2"/>
  <c r="AK16" i="2"/>
  <c r="AM16" i="2"/>
  <c r="AO16" i="2"/>
  <c r="AP16" i="2"/>
  <c r="AR16" i="2"/>
  <c r="AT16" i="2"/>
  <c r="AU16" i="2"/>
  <c r="AW16" i="2"/>
  <c r="AX16" i="2"/>
  <c r="AY16" i="2"/>
  <c r="AZ16" i="2"/>
  <c r="BA16" i="2"/>
  <c r="X1718" i="2"/>
  <c r="Y1718" i="2"/>
  <c r="Z1718" i="2"/>
  <c r="AA1718" i="2"/>
  <c r="AB1718" i="2"/>
  <c r="AC1718" i="2"/>
  <c r="AE1718" i="2"/>
  <c r="AF1718" i="2"/>
  <c r="AH1718" i="2"/>
  <c r="AJ1718" i="2"/>
  <c r="AK1718" i="2"/>
  <c r="AM1718" i="2"/>
  <c r="AO1718" i="2"/>
  <c r="AP1718" i="2"/>
  <c r="AR1718" i="2"/>
  <c r="AT1718" i="2"/>
  <c r="AU1718" i="2"/>
  <c r="AW1718" i="2"/>
  <c r="AX1718" i="2"/>
  <c r="AY1718" i="2"/>
  <c r="AZ1718" i="2"/>
  <c r="BA1718" i="2"/>
  <c r="X1201" i="2"/>
  <c r="Y1201" i="2"/>
  <c r="Z1201" i="2"/>
  <c r="AA1201" i="2"/>
  <c r="AB1201" i="2"/>
  <c r="AC1201" i="2"/>
  <c r="AE1201" i="2"/>
  <c r="AF1201" i="2"/>
  <c r="AH1201" i="2"/>
  <c r="AJ1201" i="2"/>
  <c r="AK1201" i="2"/>
  <c r="AM1201" i="2"/>
  <c r="AO1201" i="2"/>
  <c r="AP1201" i="2"/>
  <c r="AR1201" i="2"/>
  <c r="AT1201" i="2"/>
  <c r="AU1201" i="2"/>
  <c r="AW1201" i="2"/>
  <c r="AX1201" i="2"/>
  <c r="AY1201" i="2"/>
  <c r="AZ1201" i="2"/>
  <c r="BA1201" i="2"/>
  <c r="X627" i="2"/>
  <c r="Y627" i="2"/>
  <c r="Z627" i="2"/>
  <c r="AA627" i="2"/>
  <c r="AB627" i="2"/>
  <c r="AC627" i="2"/>
  <c r="AE627" i="2"/>
  <c r="AF627" i="2"/>
  <c r="AH627" i="2"/>
  <c r="AJ627" i="2"/>
  <c r="AK627" i="2"/>
  <c r="AM627" i="2"/>
  <c r="AO627" i="2"/>
  <c r="AP627" i="2"/>
  <c r="AR627" i="2"/>
  <c r="AT627" i="2"/>
  <c r="AU627" i="2"/>
  <c r="AW627" i="2"/>
  <c r="AX627" i="2"/>
  <c r="AY627" i="2"/>
  <c r="AZ627" i="2"/>
  <c r="BA627" i="2"/>
  <c r="X1863" i="2"/>
  <c r="Y1863" i="2"/>
  <c r="Z1863" i="2"/>
  <c r="AA1863" i="2"/>
  <c r="AB1863" i="2"/>
  <c r="AC1863" i="2"/>
  <c r="AE1863" i="2"/>
  <c r="AF1863" i="2"/>
  <c r="AH1863" i="2"/>
  <c r="AJ1863" i="2"/>
  <c r="AK1863" i="2"/>
  <c r="AM1863" i="2"/>
  <c r="AO1863" i="2"/>
  <c r="AP1863" i="2"/>
  <c r="AR1863" i="2"/>
  <c r="AT1863" i="2"/>
  <c r="AU1863" i="2"/>
  <c r="AW1863" i="2"/>
  <c r="AX1863" i="2"/>
  <c r="AY1863" i="2"/>
  <c r="AZ1863" i="2"/>
  <c r="BA1863" i="2"/>
  <c r="X1230" i="2"/>
  <c r="Y1230" i="2"/>
  <c r="Z1230" i="2"/>
  <c r="AA1230" i="2"/>
  <c r="AB1230" i="2"/>
  <c r="AC1230" i="2"/>
  <c r="AE1230" i="2"/>
  <c r="AF1230" i="2"/>
  <c r="AH1230" i="2"/>
  <c r="AJ1230" i="2"/>
  <c r="AK1230" i="2"/>
  <c r="AM1230" i="2"/>
  <c r="AO1230" i="2"/>
  <c r="AP1230" i="2"/>
  <c r="AR1230" i="2"/>
  <c r="AT1230" i="2"/>
  <c r="AU1230" i="2"/>
  <c r="AW1230" i="2"/>
  <c r="AX1230" i="2"/>
  <c r="AY1230" i="2"/>
  <c r="AZ1230" i="2"/>
  <c r="BA1230" i="2"/>
  <c r="X2096" i="2"/>
  <c r="Y2096" i="2"/>
  <c r="Z2096" i="2"/>
  <c r="AA2096" i="2"/>
  <c r="AB2096" i="2"/>
  <c r="AC2096" i="2"/>
  <c r="AE2096" i="2"/>
  <c r="AF2096" i="2"/>
  <c r="AH2096" i="2"/>
  <c r="AJ2096" i="2"/>
  <c r="AK2096" i="2"/>
  <c r="AM2096" i="2"/>
  <c r="AO2096" i="2"/>
  <c r="AP2096" i="2"/>
  <c r="AR2096" i="2"/>
  <c r="AT2096" i="2"/>
  <c r="AU2096" i="2"/>
  <c r="AW2096" i="2"/>
  <c r="AX2096" i="2"/>
  <c r="AY2096" i="2"/>
  <c r="AZ2096" i="2"/>
  <c r="BA2096" i="2"/>
  <c r="X1177" i="2"/>
  <c r="Y1177" i="2"/>
  <c r="Z1177" i="2"/>
  <c r="AA1177" i="2"/>
  <c r="AB1177" i="2"/>
  <c r="AC1177" i="2"/>
  <c r="AE1177" i="2"/>
  <c r="AF1177" i="2"/>
  <c r="AH1177" i="2"/>
  <c r="AJ1177" i="2"/>
  <c r="AK1177" i="2"/>
  <c r="AM1177" i="2"/>
  <c r="AO1177" i="2"/>
  <c r="AP1177" i="2"/>
  <c r="AR1177" i="2"/>
  <c r="AT1177" i="2"/>
  <c r="AU1177" i="2"/>
  <c r="AW1177" i="2"/>
  <c r="AX1177" i="2"/>
  <c r="AY1177" i="2"/>
  <c r="AZ1177" i="2"/>
  <c r="BA1177" i="2"/>
  <c r="X1696" i="2"/>
  <c r="Y1696" i="2"/>
  <c r="Z1696" i="2"/>
  <c r="AA1696" i="2"/>
  <c r="AB1696" i="2"/>
  <c r="AC1696" i="2"/>
  <c r="AE1696" i="2"/>
  <c r="AF1696" i="2"/>
  <c r="AH1696" i="2"/>
  <c r="AJ1696" i="2"/>
  <c r="AK1696" i="2"/>
  <c r="AM1696" i="2"/>
  <c r="AO1696" i="2"/>
  <c r="AP1696" i="2"/>
  <c r="AR1696" i="2"/>
  <c r="AT1696" i="2"/>
  <c r="AU1696" i="2"/>
  <c r="AW1696" i="2"/>
  <c r="AX1696" i="2"/>
  <c r="AY1696" i="2"/>
  <c r="AZ1696" i="2"/>
  <c r="BA1696" i="2"/>
  <c r="X610" i="2"/>
  <c r="Y610" i="2"/>
  <c r="Z610" i="2"/>
  <c r="AA610" i="2"/>
  <c r="AB610" i="2"/>
  <c r="AC610" i="2"/>
  <c r="AE610" i="2"/>
  <c r="AF610" i="2"/>
  <c r="AH610" i="2"/>
  <c r="AJ610" i="2"/>
  <c r="AK610" i="2"/>
  <c r="AM610" i="2"/>
  <c r="AO610" i="2"/>
  <c r="AP610" i="2"/>
  <c r="AR610" i="2"/>
  <c r="AT610" i="2"/>
  <c r="AU610" i="2"/>
  <c r="AW610" i="2"/>
  <c r="AX610" i="2"/>
  <c r="AY610" i="2"/>
  <c r="AZ610" i="2"/>
  <c r="BA610" i="2"/>
  <c r="X1157" i="2"/>
  <c r="Y1157" i="2"/>
  <c r="Z1157" i="2"/>
  <c r="AA1157" i="2"/>
  <c r="AB1157" i="2"/>
  <c r="AC1157" i="2"/>
  <c r="AE1157" i="2"/>
  <c r="AF1157" i="2"/>
  <c r="AH1157" i="2"/>
  <c r="AJ1157" i="2"/>
  <c r="AK1157" i="2"/>
  <c r="AM1157" i="2"/>
  <c r="AO1157" i="2"/>
  <c r="AP1157" i="2"/>
  <c r="AR1157" i="2"/>
  <c r="AT1157" i="2"/>
  <c r="AU1157" i="2"/>
  <c r="AW1157" i="2"/>
  <c r="AX1157" i="2"/>
  <c r="AY1157" i="2"/>
  <c r="AZ1157" i="2"/>
  <c r="BA1157" i="2"/>
  <c r="X560" i="2"/>
  <c r="Y560" i="2"/>
  <c r="Z560" i="2"/>
  <c r="AA560" i="2"/>
  <c r="AB560" i="2"/>
  <c r="AC560" i="2"/>
  <c r="AE560" i="2"/>
  <c r="AF560" i="2"/>
  <c r="AH560" i="2"/>
  <c r="AJ560" i="2"/>
  <c r="AK560" i="2"/>
  <c r="AM560" i="2"/>
  <c r="AO560" i="2"/>
  <c r="AP560" i="2"/>
  <c r="AR560" i="2"/>
  <c r="AT560" i="2"/>
  <c r="AU560" i="2"/>
  <c r="AW560" i="2"/>
  <c r="AX560" i="2"/>
  <c r="AY560" i="2"/>
  <c r="AZ560" i="2"/>
  <c r="BA560" i="2"/>
  <c r="X474" i="2"/>
  <c r="Y474" i="2"/>
  <c r="Z474" i="2"/>
  <c r="AA474" i="2"/>
  <c r="AB474" i="2"/>
  <c r="AC474" i="2"/>
  <c r="AE474" i="2"/>
  <c r="AF474" i="2"/>
  <c r="AH474" i="2"/>
  <c r="AJ474" i="2"/>
  <c r="AK474" i="2"/>
  <c r="AM474" i="2"/>
  <c r="AO474" i="2"/>
  <c r="AP474" i="2"/>
  <c r="AR474" i="2"/>
  <c r="AT474" i="2"/>
  <c r="AU474" i="2"/>
  <c r="AW474" i="2"/>
  <c r="AX474" i="2"/>
  <c r="AY474" i="2"/>
  <c r="AZ474" i="2"/>
  <c r="BA474" i="2"/>
  <c r="X529" i="2"/>
  <c r="Y529" i="2"/>
  <c r="Z529" i="2"/>
  <c r="AA529" i="2"/>
  <c r="AB529" i="2"/>
  <c r="AC529" i="2"/>
  <c r="AE529" i="2"/>
  <c r="AF529" i="2"/>
  <c r="AH529" i="2"/>
  <c r="AJ529" i="2"/>
  <c r="AK529" i="2"/>
  <c r="AM529" i="2"/>
  <c r="AO529" i="2"/>
  <c r="AP529" i="2"/>
  <c r="AR529" i="2"/>
  <c r="AT529" i="2"/>
  <c r="AU529" i="2"/>
  <c r="AW529" i="2"/>
  <c r="AX529" i="2"/>
  <c r="AY529" i="2"/>
  <c r="AZ529" i="2"/>
  <c r="BA529" i="2"/>
  <c r="X663" i="2"/>
  <c r="Y663" i="2"/>
  <c r="Z663" i="2"/>
  <c r="AA663" i="2"/>
  <c r="AB663" i="2"/>
  <c r="AC663" i="2"/>
  <c r="AE663" i="2"/>
  <c r="AF663" i="2"/>
  <c r="AH663" i="2"/>
  <c r="AJ663" i="2"/>
  <c r="AK663" i="2"/>
  <c r="AM663" i="2"/>
  <c r="AO663" i="2"/>
  <c r="AP663" i="2"/>
  <c r="AR663" i="2"/>
  <c r="AT663" i="2"/>
  <c r="AU663" i="2"/>
  <c r="AW663" i="2"/>
  <c r="AX663" i="2"/>
  <c r="AY663" i="2"/>
  <c r="AZ663" i="2"/>
  <c r="BA663" i="2"/>
  <c r="X628" i="2"/>
  <c r="Y628" i="2"/>
  <c r="Z628" i="2"/>
  <c r="AA628" i="2"/>
  <c r="AB628" i="2"/>
  <c r="AC628" i="2"/>
  <c r="AE628" i="2"/>
  <c r="AF628" i="2"/>
  <c r="AH628" i="2"/>
  <c r="AJ628" i="2"/>
  <c r="AK628" i="2"/>
  <c r="AM628" i="2"/>
  <c r="AO628" i="2"/>
  <c r="AP628" i="2"/>
  <c r="AR628" i="2"/>
  <c r="AT628" i="2"/>
  <c r="AU628" i="2"/>
  <c r="AW628" i="2"/>
  <c r="AX628" i="2"/>
  <c r="AY628" i="2"/>
  <c r="AZ628" i="2"/>
  <c r="BA628" i="2"/>
  <c r="X1042" i="2"/>
  <c r="Y1042" i="2"/>
  <c r="Z1042" i="2"/>
  <c r="AA1042" i="2"/>
  <c r="AB1042" i="2"/>
  <c r="AC1042" i="2"/>
  <c r="AE1042" i="2"/>
  <c r="AF1042" i="2"/>
  <c r="AH1042" i="2"/>
  <c r="AJ1042" i="2"/>
  <c r="AK1042" i="2"/>
  <c r="AM1042" i="2"/>
  <c r="AO1042" i="2"/>
  <c r="AP1042" i="2"/>
  <c r="AR1042" i="2"/>
  <c r="AT1042" i="2"/>
  <c r="AU1042" i="2"/>
  <c r="AW1042" i="2"/>
  <c r="AX1042" i="2"/>
  <c r="AY1042" i="2"/>
  <c r="AZ1042" i="2"/>
  <c r="BA1042" i="2"/>
  <c r="X1440" i="2"/>
  <c r="Y1440" i="2"/>
  <c r="Z1440" i="2"/>
  <c r="AA1440" i="2"/>
  <c r="AB1440" i="2"/>
  <c r="AC1440" i="2"/>
  <c r="AE1440" i="2"/>
  <c r="AF1440" i="2"/>
  <c r="AH1440" i="2"/>
  <c r="AJ1440" i="2"/>
  <c r="AK1440" i="2"/>
  <c r="AM1440" i="2"/>
  <c r="AO1440" i="2"/>
  <c r="AP1440" i="2"/>
  <c r="AR1440" i="2"/>
  <c r="AT1440" i="2"/>
  <c r="AU1440" i="2"/>
  <c r="AW1440" i="2"/>
  <c r="AX1440" i="2"/>
  <c r="AY1440" i="2"/>
  <c r="AZ1440" i="2"/>
  <c r="BA1440" i="2"/>
  <c r="X1049" i="2"/>
  <c r="Y1049" i="2"/>
  <c r="Z1049" i="2"/>
  <c r="AA1049" i="2"/>
  <c r="AB1049" i="2"/>
  <c r="AC1049" i="2"/>
  <c r="AE1049" i="2"/>
  <c r="AF1049" i="2"/>
  <c r="AH1049" i="2"/>
  <c r="AJ1049" i="2"/>
  <c r="AK1049" i="2"/>
  <c r="AM1049" i="2"/>
  <c r="AO1049" i="2"/>
  <c r="AP1049" i="2"/>
  <c r="AR1049" i="2"/>
  <c r="AT1049" i="2"/>
  <c r="AU1049" i="2"/>
  <c r="AW1049" i="2"/>
  <c r="AX1049" i="2"/>
  <c r="AY1049" i="2"/>
  <c r="AZ1049" i="2"/>
  <c r="BA1049" i="2"/>
  <c r="X91" i="2"/>
  <c r="Y91" i="2"/>
  <c r="Z91" i="2"/>
  <c r="AA91" i="2"/>
  <c r="AB91" i="2"/>
  <c r="AC91" i="2"/>
  <c r="AE91" i="2"/>
  <c r="AF91" i="2"/>
  <c r="AH91" i="2"/>
  <c r="AJ91" i="2"/>
  <c r="AK91" i="2"/>
  <c r="AM91" i="2"/>
  <c r="AO91" i="2"/>
  <c r="AP91" i="2"/>
  <c r="AR91" i="2"/>
  <c r="AT91" i="2"/>
  <c r="AU91" i="2"/>
  <c r="AW91" i="2"/>
  <c r="AX91" i="2"/>
  <c r="AY91" i="2"/>
  <c r="AZ91" i="2"/>
  <c r="BA91" i="2"/>
  <c r="X756" i="2"/>
  <c r="Y756" i="2"/>
  <c r="Z756" i="2"/>
  <c r="AA756" i="2"/>
  <c r="AB756" i="2"/>
  <c r="AC756" i="2"/>
  <c r="AE756" i="2"/>
  <c r="AF756" i="2"/>
  <c r="AH756" i="2"/>
  <c r="AJ756" i="2"/>
  <c r="AK756" i="2"/>
  <c r="AM756" i="2"/>
  <c r="AO756" i="2"/>
  <c r="AP756" i="2"/>
  <c r="AR756" i="2"/>
  <c r="AT756" i="2"/>
  <c r="AU756" i="2"/>
  <c r="AW756" i="2"/>
  <c r="AX756" i="2"/>
  <c r="AY756" i="2"/>
  <c r="AZ756" i="2"/>
  <c r="BA756" i="2"/>
  <c r="X740" i="2"/>
  <c r="Y740" i="2"/>
  <c r="Z740" i="2"/>
  <c r="AA740" i="2"/>
  <c r="AB740" i="2"/>
  <c r="AC740" i="2"/>
  <c r="AE740" i="2"/>
  <c r="AF740" i="2"/>
  <c r="AH740" i="2"/>
  <c r="AJ740" i="2"/>
  <c r="AK740" i="2"/>
  <c r="AM740" i="2"/>
  <c r="AO740" i="2"/>
  <c r="AP740" i="2"/>
  <c r="AR740" i="2"/>
  <c r="AT740" i="2"/>
  <c r="AU740" i="2"/>
  <c r="AW740" i="2"/>
  <c r="AX740" i="2"/>
  <c r="AY740" i="2"/>
  <c r="AZ740" i="2"/>
  <c r="BA740" i="2"/>
  <c r="X2182" i="2"/>
  <c r="Y2182" i="2"/>
  <c r="Z2182" i="2"/>
  <c r="AA2182" i="2"/>
  <c r="AB2182" i="2"/>
  <c r="AC2182" i="2"/>
  <c r="AE2182" i="2"/>
  <c r="AF2182" i="2"/>
  <c r="AH2182" i="2"/>
  <c r="AJ2182" i="2"/>
  <c r="AK2182" i="2"/>
  <c r="AM2182" i="2"/>
  <c r="AO2182" i="2"/>
  <c r="AP2182" i="2"/>
  <c r="AR2182" i="2"/>
  <c r="AT2182" i="2"/>
  <c r="AU2182" i="2"/>
  <c r="AW2182" i="2"/>
  <c r="AX2182" i="2"/>
  <c r="AY2182" i="2"/>
  <c r="AZ2182" i="2"/>
  <c r="BA2182" i="2"/>
  <c r="X1317" i="2"/>
  <c r="Y1317" i="2"/>
  <c r="Z1317" i="2"/>
  <c r="AA1317" i="2"/>
  <c r="AB1317" i="2"/>
  <c r="AC1317" i="2"/>
  <c r="AE1317" i="2"/>
  <c r="AF1317" i="2"/>
  <c r="AH1317" i="2"/>
  <c r="AJ1317" i="2"/>
  <c r="AK1317" i="2"/>
  <c r="AM1317" i="2"/>
  <c r="AO1317" i="2"/>
  <c r="AP1317" i="2"/>
  <c r="AR1317" i="2"/>
  <c r="AT1317" i="2"/>
  <c r="AU1317" i="2"/>
  <c r="AW1317" i="2"/>
  <c r="AX1317" i="2"/>
  <c r="AY1317" i="2"/>
  <c r="AZ1317" i="2"/>
  <c r="BA1317" i="2"/>
  <c r="X1817" i="2"/>
  <c r="Y1817" i="2"/>
  <c r="Z1817" i="2"/>
  <c r="AA1817" i="2"/>
  <c r="AB1817" i="2"/>
  <c r="AC1817" i="2"/>
  <c r="AE1817" i="2"/>
  <c r="AF1817" i="2"/>
  <c r="AH1817" i="2"/>
  <c r="AJ1817" i="2"/>
  <c r="AK1817" i="2"/>
  <c r="AM1817" i="2"/>
  <c r="AO1817" i="2"/>
  <c r="AP1817" i="2"/>
  <c r="AR1817" i="2"/>
  <c r="AT1817" i="2"/>
  <c r="AU1817" i="2"/>
  <c r="AW1817" i="2"/>
  <c r="AX1817" i="2"/>
  <c r="AY1817" i="2"/>
  <c r="AZ1817" i="2"/>
  <c r="BA1817" i="2"/>
  <c r="X1450" i="2"/>
  <c r="Y1450" i="2"/>
  <c r="Z1450" i="2"/>
  <c r="AA1450" i="2"/>
  <c r="AB1450" i="2"/>
  <c r="AC1450" i="2"/>
  <c r="AE1450" i="2"/>
  <c r="AF1450" i="2"/>
  <c r="AH1450" i="2"/>
  <c r="AJ1450" i="2"/>
  <c r="AK1450" i="2"/>
  <c r="AM1450" i="2"/>
  <c r="AO1450" i="2"/>
  <c r="AP1450" i="2"/>
  <c r="AR1450" i="2"/>
  <c r="AT1450" i="2"/>
  <c r="AU1450" i="2"/>
  <c r="AW1450" i="2"/>
  <c r="AX1450" i="2"/>
  <c r="AY1450" i="2"/>
  <c r="AZ1450" i="2"/>
  <c r="BA1450" i="2"/>
  <c r="X696" i="2"/>
  <c r="Y696" i="2"/>
  <c r="Z696" i="2"/>
  <c r="AA696" i="2"/>
  <c r="AB696" i="2"/>
  <c r="AC696" i="2"/>
  <c r="AE696" i="2"/>
  <c r="AF696" i="2"/>
  <c r="AH696" i="2"/>
  <c r="AJ696" i="2"/>
  <c r="AK696" i="2"/>
  <c r="AM696" i="2"/>
  <c r="AO696" i="2"/>
  <c r="AP696" i="2"/>
  <c r="AR696" i="2"/>
  <c r="AT696" i="2"/>
  <c r="AU696" i="2"/>
  <c r="AW696" i="2"/>
  <c r="AX696" i="2"/>
  <c r="AY696" i="2"/>
  <c r="AZ696" i="2"/>
  <c r="BA696" i="2"/>
  <c r="X2224" i="2"/>
  <c r="Y2224" i="2"/>
  <c r="Z2224" i="2"/>
  <c r="AA2224" i="2"/>
  <c r="AB2224" i="2"/>
  <c r="AC2224" i="2"/>
  <c r="AE2224" i="2"/>
  <c r="AF2224" i="2"/>
  <c r="AH2224" i="2"/>
  <c r="AJ2224" i="2"/>
  <c r="AK2224" i="2"/>
  <c r="AM2224" i="2"/>
  <c r="AO2224" i="2"/>
  <c r="AP2224" i="2"/>
  <c r="AR2224" i="2"/>
  <c r="AT2224" i="2"/>
  <c r="AU2224" i="2"/>
  <c r="AW2224" i="2"/>
  <c r="AX2224" i="2"/>
  <c r="AY2224" i="2"/>
  <c r="AZ2224" i="2"/>
  <c r="BA2224" i="2"/>
  <c r="X258" i="2"/>
  <c r="Y258" i="2"/>
  <c r="Z258" i="2"/>
  <c r="AA258" i="2"/>
  <c r="AB258" i="2"/>
  <c r="AC258" i="2"/>
  <c r="AE258" i="2"/>
  <c r="AF258" i="2"/>
  <c r="AH258" i="2"/>
  <c r="AJ258" i="2"/>
  <c r="AK258" i="2"/>
  <c r="AM258" i="2"/>
  <c r="AO258" i="2"/>
  <c r="AP258" i="2"/>
  <c r="AR258" i="2"/>
  <c r="AT258" i="2"/>
  <c r="AU258" i="2"/>
  <c r="AW258" i="2"/>
  <c r="AX258" i="2"/>
  <c r="AY258" i="2"/>
  <c r="AZ258" i="2"/>
  <c r="BA258" i="2"/>
  <c r="X1208" i="2"/>
  <c r="Y1208" i="2"/>
  <c r="Z1208" i="2"/>
  <c r="AA1208" i="2"/>
  <c r="AB1208" i="2"/>
  <c r="AC1208" i="2"/>
  <c r="AE1208" i="2"/>
  <c r="AF1208" i="2"/>
  <c r="AH1208" i="2"/>
  <c r="AJ1208" i="2"/>
  <c r="AK1208" i="2"/>
  <c r="AM1208" i="2"/>
  <c r="AO1208" i="2"/>
  <c r="AP1208" i="2"/>
  <c r="AR1208" i="2"/>
  <c r="AT1208" i="2"/>
  <c r="AU1208" i="2"/>
  <c r="AW1208" i="2"/>
  <c r="AX1208" i="2"/>
  <c r="AY1208" i="2"/>
  <c r="AZ1208" i="2"/>
  <c r="BA1208" i="2"/>
  <c r="X1720" i="2"/>
  <c r="Y1720" i="2"/>
  <c r="Z1720" i="2"/>
  <c r="AA1720" i="2"/>
  <c r="AB1720" i="2"/>
  <c r="AC1720" i="2"/>
  <c r="AE1720" i="2"/>
  <c r="AF1720" i="2"/>
  <c r="AH1720" i="2"/>
  <c r="AJ1720" i="2"/>
  <c r="AK1720" i="2"/>
  <c r="AM1720" i="2"/>
  <c r="AO1720" i="2"/>
  <c r="AP1720" i="2"/>
  <c r="AR1720" i="2"/>
  <c r="AT1720" i="2"/>
  <c r="AU1720" i="2"/>
  <c r="AW1720" i="2"/>
  <c r="AX1720" i="2"/>
  <c r="AY1720" i="2"/>
  <c r="AZ1720" i="2"/>
  <c r="BA1720" i="2"/>
  <c r="X156" i="2"/>
  <c r="Y156" i="2"/>
  <c r="Z156" i="2"/>
  <c r="AA156" i="2"/>
  <c r="AB156" i="2"/>
  <c r="AC156" i="2"/>
  <c r="AE156" i="2"/>
  <c r="AF156" i="2"/>
  <c r="AH156" i="2"/>
  <c r="AJ156" i="2"/>
  <c r="AK156" i="2"/>
  <c r="AM156" i="2"/>
  <c r="AO156" i="2"/>
  <c r="AP156" i="2"/>
  <c r="AR156" i="2"/>
  <c r="AT156" i="2"/>
  <c r="AU156" i="2"/>
  <c r="AW156" i="2"/>
  <c r="AX156" i="2"/>
  <c r="AY156" i="2"/>
  <c r="AZ156" i="2"/>
  <c r="BA156" i="2"/>
  <c r="X1506" i="2"/>
  <c r="Y1506" i="2"/>
  <c r="Z1506" i="2"/>
  <c r="AA1506" i="2"/>
  <c r="AB1506" i="2"/>
  <c r="AC1506" i="2"/>
  <c r="AE1506" i="2"/>
  <c r="AF1506" i="2"/>
  <c r="AH1506" i="2"/>
  <c r="AJ1506" i="2"/>
  <c r="AK1506" i="2"/>
  <c r="AM1506" i="2"/>
  <c r="AO1506" i="2"/>
  <c r="AP1506" i="2"/>
  <c r="AR1506" i="2"/>
  <c r="AT1506" i="2"/>
  <c r="AU1506" i="2"/>
  <c r="AW1506" i="2"/>
  <c r="AX1506" i="2"/>
  <c r="AY1506" i="2"/>
  <c r="AZ1506" i="2"/>
  <c r="BA1506" i="2"/>
  <c r="X537" i="2"/>
  <c r="Y537" i="2"/>
  <c r="Z537" i="2"/>
  <c r="AA537" i="2"/>
  <c r="AB537" i="2"/>
  <c r="AC537" i="2"/>
  <c r="AE537" i="2"/>
  <c r="AF537" i="2"/>
  <c r="AH537" i="2"/>
  <c r="AJ537" i="2"/>
  <c r="AK537" i="2"/>
  <c r="AM537" i="2"/>
  <c r="AO537" i="2"/>
  <c r="AP537" i="2"/>
  <c r="AR537" i="2"/>
  <c r="AT537" i="2"/>
  <c r="AU537" i="2"/>
  <c r="AW537" i="2"/>
  <c r="AX537" i="2"/>
  <c r="AY537" i="2"/>
  <c r="AZ537" i="2"/>
  <c r="BA537" i="2"/>
  <c r="X1205" i="2"/>
  <c r="Y1205" i="2"/>
  <c r="Z1205" i="2"/>
  <c r="AA1205" i="2"/>
  <c r="AB1205" i="2"/>
  <c r="AC1205" i="2"/>
  <c r="AE1205" i="2"/>
  <c r="AF1205" i="2"/>
  <c r="AH1205" i="2"/>
  <c r="AJ1205" i="2"/>
  <c r="AK1205" i="2"/>
  <c r="AM1205" i="2"/>
  <c r="AO1205" i="2"/>
  <c r="AP1205" i="2"/>
  <c r="AR1205" i="2"/>
  <c r="AT1205" i="2"/>
  <c r="AU1205" i="2"/>
  <c r="AW1205" i="2"/>
  <c r="AX1205" i="2"/>
  <c r="AY1205" i="2"/>
  <c r="AZ1205" i="2"/>
  <c r="BA1205" i="2"/>
  <c r="X444" i="2"/>
  <c r="Y444" i="2"/>
  <c r="Z444" i="2"/>
  <c r="AA444" i="2"/>
  <c r="AB444" i="2"/>
  <c r="AC444" i="2"/>
  <c r="AE444" i="2"/>
  <c r="AF444" i="2"/>
  <c r="AH444" i="2"/>
  <c r="AJ444" i="2"/>
  <c r="AK444" i="2"/>
  <c r="AM444" i="2"/>
  <c r="AO444" i="2"/>
  <c r="AP444" i="2"/>
  <c r="AR444" i="2"/>
  <c r="AT444" i="2"/>
  <c r="AU444" i="2"/>
  <c r="AW444" i="2"/>
  <c r="AX444" i="2"/>
  <c r="AY444" i="2"/>
  <c r="AZ444" i="2"/>
  <c r="BA444" i="2"/>
  <c r="X1722" i="2"/>
  <c r="Y1722" i="2"/>
  <c r="Z1722" i="2"/>
  <c r="AA1722" i="2"/>
  <c r="AB1722" i="2"/>
  <c r="AC1722" i="2"/>
  <c r="AE1722" i="2"/>
  <c r="AF1722" i="2"/>
  <c r="AH1722" i="2"/>
  <c r="AJ1722" i="2"/>
  <c r="AK1722" i="2"/>
  <c r="AM1722" i="2"/>
  <c r="AO1722" i="2"/>
  <c r="AP1722" i="2"/>
  <c r="AR1722" i="2"/>
  <c r="AT1722" i="2"/>
  <c r="AU1722" i="2"/>
  <c r="AW1722" i="2"/>
  <c r="AX1722" i="2"/>
  <c r="AY1722" i="2"/>
  <c r="AZ1722" i="2"/>
  <c r="BA1722" i="2"/>
  <c r="X1303" i="2"/>
  <c r="Y1303" i="2"/>
  <c r="Z1303" i="2"/>
  <c r="AA1303" i="2"/>
  <c r="AB1303" i="2"/>
  <c r="AC1303" i="2"/>
  <c r="AE1303" i="2"/>
  <c r="AF1303" i="2"/>
  <c r="AH1303" i="2"/>
  <c r="AJ1303" i="2"/>
  <c r="AK1303" i="2"/>
  <c r="AM1303" i="2"/>
  <c r="AO1303" i="2"/>
  <c r="AP1303" i="2"/>
  <c r="AR1303" i="2"/>
  <c r="AT1303" i="2"/>
  <c r="AU1303" i="2"/>
  <c r="AW1303" i="2"/>
  <c r="AX1303" i="2"/>
  <c r="AY1303" i="2"/>
  <c r="AZ1303" i="2"/>
  <c r="BA1303" i="2"/>
  <c r="X466" i="2"/>
  <c r="Y466" i="2"/>
  <c r="Z466" i="2"/>
  <c r="AA466" i="2"/>
  <c r="AB466" i="2"/>
  <c r="AC466" i="2"/>
  <c r="AE466" i="2"/>
  <c r="AF466" i="2"/>
  <c r="AH466" i="2"/>
  <c r="AJ466" i="2"/>
  <c r="AK466" i="2"/>
  <c r="AM466" i="2"/>
  <c r="AO466" i="2"/>
  <c r="AP466" i="2"/>
  <c r="AR466" i="2"/>
  <c r="AT466" i="2"/>
  <c r="AU466" i="2"/>
  <c r="AW466" i="2"/>
  <c r="AX466" i="2"/>
  <c r="AY466" i="2"/>
  <c r="AZ466" i="2"/>
  <c r="BA466" i="2"/>
  <c r="X247" i="2"/>
  <c r="Y247" i="2"/>
  <c r="Z247" i="2"/>
  <c r="AA247" i="2"/>
  <c r="AB247" i="2"/>
  <c r="AC247" i="2"/>
  <c r="AE247" i="2"/>
  <c r="AF247" i="2"/>
  <c r="AH247" i="2"/>
  <c r="AJ247" i="2"/>
  <c r="AK247" i="2"/>
  <c r="AM247" i="2"/>
  <c r="AO247" i="2"/>
  <c r="AP247" i="2"/>
  <c r="AR247" i="2"/>
  <c r="AT247" i="2"/>
  <c r="AU247" i="2"/>
  <c r="AW247" i="2"/>
  <c r="AX247" i="2"/>
  <c r="AY247" i="2"/>
  <c r="AZ247" i="2"/>
  <c r="BA247" i="2"/>
  <c r="X790" i="2"/>
  <c r="Y790" i="2"/>
  <c r="Z790" i="2"/>
  <c r="AA790" i="2"/>
  <c r="AB790" i="2"/>
  <c r="AC790" i="2"/>
  <c r="AE790" i="2"/>
  <c r="AF790" i="2"/>
  <c r="AH790" i="2"/>
  <c r="AJ790" i="2"/>
  <c r="AK790" i="2"/>
  <c r="AM790" i="2"/>
  <c r="AO790" i="2"/>
  <c r="AP790" i="2"/>
  <c r="AR790" i="2"/>
  <c r="AT790" i="2"/>
  <c r="AU790" i="2"/>
  <c r="AW790" i="2"/>
  <c r="AX790" i="2"/>
  <c r="AY790" i="2"/>
  <c r="AZ790" i="2"/>
  <c r="BA790" i="2"/>
  <c r="X786" i="2"/>
  <c r="Y786" i="2"/>
  <c r="Z786" i="2"/>
  <c r="AA786" i="2"/>
  <c r="AB786" i="2"/>
  <c r="AC786" i="2"/>
  <c r="AE786" i="2"/>
  <c r="AF786" i="2"/>
  <c r="AH786" i="2"/>
  <c r="AJ786" i="2"/>
  <c r="AK786" i="2"/>
  <c r="AM786" i="2"/>
  <c r="AO786" i="2"/>
  <c r="AP786" i="2"/>
  <c r="AR786" i="2"/>
  <c r="AT786" i="2"/>
  <c r="AU786" i="2"/>
  <c r="AW786" i="2"/>
  <c r="AX786" i="2"/>
  <c r="AY786" i="2"/>
  <c r="AZ786" i="2"/>
  <c r="BA786" i="2"/>
  <c r="X787" i="2"/>
  <c r="Y787" i="2"/>
  <c r="Z787" i="2"/>
  <c r="AA787" i="2"/>
  <c r="AB787" i="2"/>
  <c r="AC787" i="2"/>
  <c r="AE787" i="2"/>
  <c r="AF787" i="2"/>
  <c r="AH787" i="2"/>
  <c r="AJ787" i="2"/>
  <c r="AK787" i="2"/>
  <c r="AM787" i="2"/>
  <c r="AO787" i="2"/>
  <c r="AP787" i="2"/>
  <c r="AR787" i="2"/>
  <c r="AT787" i="2"/>
  <c r="AU787" i="2"/>
  <c r="AW787" i="2"/>
  <c r="AX787" i="2"/>
  <c r="AY787" i="2"/>
  <c r="AZ787" i="2"/>
  <c r="BA787" i="2"/>
  <c r="X554" i="2"/>
  <c r="Y554" i="2"/>
  <c r="Z554" i="2"/>
  <c r="AA554" i="2"/>
  <c r="AB554" i="2"/>
  <c r="AC554" i="2"/>
  <c r="AE554" i="2"/>
  <c r="AF554" i="2"/>
  <c r="AH554" i="2"/>
  <c r="AJ554" i="2"/>
  <c r="AK554" i="2"/>
  <c r="AM554" i="2"/>
  <c r="AO554" i="2"/>
  <c r="AP554" i="2"/>
  <c r="AR554" i="2"/>
  <c r="AT554" i="2"/>
  <c r="AU554" i="2"/>
  <c r="AW554" i="2"/>
  <c r="AX554" i="2"/>
  <c r="AY554" i="2"/>
  <c r="AZ554" i="2"/>
  <c r="BA554" i="2"/>
  <c r="X99" i="2"/>
  <c r="Y99" i="2"/>
  <c r="Z99" i="2"/>
  <c r="AA99" i="2"/>
  <c r="AB99" i="2"/>
  <c r="AC99" i="2"/>
  <c r="AE99" i="2"/>
  <c r="AF99" i="2"/>
  <c r="AH99" i="2"/>
  <c r="AJ99" i="2"/>
  <c r="AK99" i="2"/>
  <c r="AM99" i="2"/>
  <c r="AO99" i="2"/>
  <c r="AP99" i="2"/>
  <c r="AR99" i="2"/>
  <c r="AT99" i="2"/>
  <c r="AU99" i="2"/>
  <c r="AW99" i="2"/>
  <c r="AX99" i="2"/>
  <c r="AY99" i="2"/>
  <c r="AZ99" i="2"/>
  <c r="BA99" i="2"/>
  <c r="X642" i="2"/>
  <c r="Y642" i="2"/>
  <c r="Z642" i="2"/>
  <c r="AA642" i="2"/>
  <c r="AB642" i="2"/>
  <c r="AC642" i="2"/>
  <c r="AE642" i="2"/>
  <c r="AF642" i="2"/>
  <c r="AH642" i="2"/>
  <c r="AJ642" i="2"/>
  <c r="AK642" i="2"/>
  <c r="AM642" i="2"/>
  <c r="AO642" i="2"/>
  <c r="AP642" i="2"/>
  <c r="AR642" i="2"/>
  <c r="AT642" i="2"/>
  <c r="AU642" i="2"/>
  <c r="AW642" i="2"/>
  <c r="AX642" i="2"/>
  <c r="AY642" i="2"/>
  <c r="AZ642" i="2"/>
  <c r="BA642" i="2"/>
  <c r="X922" i="2"/>
  <c r="Y922" i="2"/>
  <c r="Z922" i="2"/>
  <c r="AA922" i="2"/>
  <c r="AB922" i="2"/>
  <c r="AC922" i="2"/>
  <c r="AE922" i="2"/>
  <c r="AF922" i="2"/>
  <c r="AH922" i="2"/>
  <c r="AJ922" i="2"/>
  <c r="AK922" i="2"/>
  <c r="AM922" i="2"/>
  <c r="AO922" i="2"/>
  <c r="AP922" i="2"/>
  <c r="AR922" i="2"/>
  <c r="AT922" i="2"/>
  <c r="AU922" i="2"/>
  <c r="AW922" i="2"/>
  <c r="AX922" i="2"/>
  <c r="AY922" i="2"/>
  <c r="AZ922" i="2"/>
  <c r="BA922" i="2"/>
  <c r="X919" i="2"/>
  <c r="Y919" i="2"/>
  <c r="Z919" i="2"/>
  <c r="AA919" i="2"/>
  <c r="AB919" i="2"/>
  <c r="AC919" i="2"/>
  <c r="AE919" i="2"/>
  <c r="AF919" i="2"/>
  <c r="AH919" i="2"/>
  <c r="AJ919" i="2"/>
  <c r="AK919" i="2"/>
  <c r="AM919" i="2"/>
  <c r="AO919" i="2"/>
  <c r="AP919" i="2"/>
  <c r="AR919" i="2"/>
  <c r="AT919" i="2"/>
  <c r="AU919" i="2"/>
  <c r="AW919" i="2"/>
  <c r="AX919" i="2"/>
  <c r="AY919" i="2"/>
  <c r="AZ919" i="2"/>
  <c r="BA919" i="2"/>
  <c r="X929" i="2"/>
  <c r="Y929" i="2"/>
  <c r="Z929" i="2"/>
  <c r="AA929" i="2"/>
  <c r="AB929" i="2"/>
  <c r="AC929" i="2"/>
  <c r="AE929" i="2"/>
  <c r="AF929" i="2"/>
  <c r="AH929" i="2"/>
  <c r="AJ929" i="2"/>
  <c r="AK929" i="2"/>
  <c r="AM929" i="2"/>
  <c r="AO929" i="2"/>
  <c r="AP929" i="2"/>
  <c r="AR929" i="2"/>
  <c r="AT929" i="2"/>
  <c r="AU929" i="2"/>
  <c r="AW929" i="2"/>
  <c r="AX929" i="2"/>
  <c r="AY929" i="2"/>
  <c r="AZ929" i="2"/>
  <c r="BA929" i="2"/>
  <c r="X189" i="2"/>
  <c r="Y189" i="2"/>
  <c r="Z189" i="2"/>
  <c r="AA189" i="2"/>
  <c r="AB189" i="2"/>
  <c r="AC189" i="2"/>
  <c r="AE189" i="2"/>
  <c r="AF189" i="2"/>
  <c r="AH189" i="2"/>
  <c r="AJ189" i="2"/>
  <c r="AK189" i="2"/>
  <c r="AM189" i="2"/>
  <c r="AO189" i="2"/>
  <c r="AP189" i="2"/>
  <c r="AR189" i="2"/>
  <c r="AT189" i="2"/>
  <c r="AU189" i="2"/>
  <c r="AW189" i="2"/>
  <c r="AX189" i="2"/>
  <c r="AY189" i="2"/>
  <c r="AZ189" i="2"/>
  <c r="BA189" i="2"/>
  <c r="X2223" i="2"/>
  <c r="Y2223" i="2"/>
  <c r="Z2223" i="2"/>
  <c r="AA2223" i="2"/>
  <c r="AB2223" i="2"/>
  <c r="AC2223" i="2"/>
  <c r="AE2223" i="2"/>
  <c r="AF2223" i="2"/>
  <c r="AH2223" i="2"/>
  <c r="AJ2223" i="2"/>
  <c r="AK2223" i="2"/>
  <c r="AM2223" i="2"/>
  <c r="AO2223" i="2"/>
  <c r="AP2223" i="2"/>
  <c r="AR2223" i="2"/>
  <c r="AT2223" i="2"/>
  <c r="AU2223" i="2"/>
  <c r="AW2223" i="2"/>
  <c r="AX2223" i="2"/>
  <c r="AY2223" i="2"/>
  <c r="AZ2223" i="2"/>
  <c r="BA2223" i="2"/>
  <c r="X1284" i="2"/>
  <c r="Y1284" i="2"/>
  <c r="Z1284" i="2"/>
  <c r="AA1284" i="2"/>
  <c r="AB1284" i="2"/>
  <c r="AC1284" i="2"/>
  <c r="AE1284" i="2"/>
  <c r="AF1284" i="2"/>
  <c r="AH1284" i="2"/>
  <c r="AJ1284" i="2"/>
  <c r="AK1284" i="2"/>
  <c r="AM1284" i="2"/>
  <c r="AO1284" i="2"/>
  <c r="AP1284" i="2"/>
  <c r="AR1284" i="2"/>
  <c r="AT1284" i="2"/>
  <c r="AU1284" i="2"/>
  <c r="AW1284" i="2"/>
  <c r="AX1284" i="2"/>
  <c r="AY1284" i="2"/>
  <c r="AZ1284" i="2"/>
  <c r="BA1284" i="2"/>
  <c r="X1616" i="2"/>
  <c r="Y1616" i="2"/>
  <c r="Z1616" i="2"/>
  <c r="AA1616" i="2"/>
  <c r="AB1616" i="2"/>
  <c r="AC1616" i="2"/>
  <c r="AE1616" i="2"/>
  <c r="AF1616" i="2"/>
  <c r="AH1616" i="2"/>
  <c r="AJ1616" i="2"/>
  <c r="AK1616" i="2"/>
  <c r="AM1616" i="2"/>
  <c r="AO1616" i="2"/>
  <c r="AP1616" i="2"/>
  <c r="AR1616" i="2"/>
  <c r="AT1616" i="2"/>
  <c r="AU1616" i="2"/>
  <c r="AW1616" i="2"/>
  <c r="AX1616" i="2"/>
  <c r="AY1616" i="2"/>
  <c r="AZ1616" i="2"/>
  <c r="BA1616" i="2"/>
  <c r="X1316" i="2"/>
  <c r="Y1316" i="2"/>
  <c r="Z1316" i="2"/>
  <c r="AA1316" i="2"/>
  <c r="AB1316" i="2"/>
  <c r="AC1316" i="2"/>
  <c r="AE1316" i="2"/>
  <c r="AF1316" i="2"/>
  <c r="AH1316" i="2"/>
  <c r="AJ1316" i="2"/>
  <c r="AK1316" i="2"/>
  <c r="AM1316" i="2"/>
  <c r="AO1316" i="2"/>
  <c r="AP1316" i="2"/>
  <c r="AR1316" i="2"/>
  <c r="AT1316" i="2"/>
  <c r="AU1316" i="2"/>
  <c r="AW1316" i="2"/>
  <c r="AX1316" i="2"/>
  <c r="AY1316" i="2"/>
  <c r="AZ1316" i="2"/>
  <c r="BA1316" i="2"/>
  <c r="X1547" i="2"/>
  <c r="Y1547" i="2"/>
  <c r="Z1547" i="2"/>
  <c r="AA1547" i="2"/>
  <c r="AB1547" i="2"/>
  <c r="AC1547" i="2"/>
  <c r="AE1547" i="2"/>
  <c r="AF1547" i="2"/>
  <c r="AH1547" i="2"/>
  <c r="AJ1547" i="2"/>
  <c r="AK1547" i="2"/>
  <c r="AM1547" i="2"/>
  <c r="AO1547" i="2"/>
  <c r="AP1547" i="2"/>
  <c r="AR1547" i="2"/>
  <c r="AT1547" i="2"/>
  <c r="AU1547" i="2"/>
  <c r="AW1547" i="2"/>
  <c r="AX1547" i="2"/>
  <c r="AY1547" i="2"/>
  <c r="AZ1547" i="2"/>
  <c r="BA1547" i="2"/>
  <c r="X1685" i="2"/>
  <c r="Y1685" i="2"/>
  <c r="Z1685" i="2"/>
  <c r="AA1685" i="2"/>
  <c r="AB1685" i="2"/>
  <c r="AC1685" i="2"/>
  <c r="AE1685" i="2"/>
  <c r="AF1685" i="2"/>
  <c r="AH1685" i="2"/>
  <c r="AJ1685" i="2"/>
  <c r="AK1685" i="2"/>
  <c r="AM1685" i="2"/>
  <c r="AO1685" i="2"/>
  <c r="AP1685" i="2"/>
  <c r="AR1685" i="2"/>
  <c r="AT1685" i="2"/>
  <c r="AU1685" i="2"/>
  <c r="AW1685" i="2"/>
  <c r="AX1685" i="2"/>
  <c r="AY1685" i="2"/>
  <c r="AZ1685" i="2"/>
  <c r="BA1685" i="2"/>
  <c r="X767" i="2"/>
  <c r="Y767" i="2"/>
  <c r="Z767" i="2"/>
  <c r="AA767" i="2"/>
  <c r="AB767" i="2"/>
  <c r="AC767" i="2"/>
  <c r="AE767" i="2"/>
  <c r="AF767" i="2"/>
  <c r="AH767" i="2"/>
  <c r="AJ767" i="2"/>
  <c r="AK767" i="2"/>
  <c r="AM767" i="2"/>
  <c r="AO767" i="2"/>
  <c r="AP767" i="2"/>
  <c r="AR767" i="2"/>
  <c r="AT767" i="2"/>
  <c r="AU767" i="2"/>
  <c r="AW767" i="2"/>
  <c r="AX767" i="2"/>
  <c r="AY767" i="2"/>
  <c r="AZ767" i="2"/>
  <c r="BA767" i="2"/>
  <c r="X999" i="2"/>
  <c r="Y999" i="2"/>
  <c r="Z999" i="2"/>
  <c r="AA999" i="2"/>
  <c r="AB999" i="2"/>
  <c r="AC999" i="2"/>
  <c r="AE999" i="2"/>
  <c r="AF999" i="2"/>
  <c r="AH999" i="2"/>
  <c r="AJ999" i="2"/>
  <c r="AK999" i="2"/>
  <c r="AM999" i="2"/>
  <c r="AO999" i="2"/>
  <c r="AP999" i="2"/>
  <c r="AR999" i="2"/>
  <c r="AT999" i="2"/>
  <c r="AU999" i="2"/>
  <c r="AW999" i="2"/>
  <c r="AX999" i="2"/>
  <c r="AY999" i="2"/>
  <c r="AZ999" i="2"/>
  <c r="BA999" i="2"/>
  <c r="X391" i="2"/>
  <c r="Y391" i="2"/>
  <c r="Z391" i="2"/>
  <c r="AA391" i="2"/>
  <c r="AB391" i="2"/>
  <c r="AC391" i="2"/>
  <c r="AE391" i="2"/>
  <c r="AF391" i="2"/>
  <c r="AH391" i="2"/>
  <c r="AJ391" i="2"/>
  <c r="AK391" i="2"/>
  <c r="AM391" i="2"/>
  <c r="AO391" i="2"/>
  <c r="AP391" i="2"/>
  <c r="AR391" i="2"/>
  <c r="AT391" i="2"/>
  <c r="AU391" i="2"/>
  <c r="AW391" i="2"/>
  <c r="AX391" i="2"/>
  <c r="AY391" i="2"/>
  <c r="AZ391" i="2"/>
  <c r="BA391" i="2"/>
  <c r="X307" i="2"/>
  <c r="Y307" i="2"/>
  <c r="Z307" i="2"/>
  <c r="AA307" i="2"/>
  <c r="AB307" i="2"/>
  <c r="AC307" i="2"/>
  <c r="AE307" i="2"/>
  <c r="AF307" i="2"/>
  <c r="AH307" i="2"/>
  <c r="AJ307" i="2"/>
  <c r="AK307" i="2"/>
  <c r="AM307" i="2"/>
  <c r="AO307" i="2"/>
  <c r="AP307" i="2"/>
  <c r="AR307" i="2"/>
  <c r="AT307" i="2"/>
  <c r="AU307" i="2"/>
  <c r="AW307" i="2"/>
  <c r="AX307" i="2"/>
  <c r="AY307" i="2"/>
  <c r="AZ307" i="2"/>
  <c r="BA307" i="2"/>
  <c r="X1481" i="2"/>
  <c r="Y1481" i="2"/>
  <c r="Z1481" i="2"/>
  <c r="AA1481" i="2"/>
  <c r="AB1481" i="2"/>
  <c r="AC1481" i="2"/>
  <c r="AE1481" i="2"/>
  <c r="AF1481" i="2"/>
  <c r="AH1481" i="2"/>
  <c r="AJ1481" i="2"/>
  <c r="AK1481" i="2"/>
  <c r="AM1481" i="2"/>
  <c r="AO1481" i="2"/>
  <c r="AP1481" i="2"/>
  <c r="AR1481" i="2"/>
  <c r="AT1481" i="2"/>
  <c r="AU1481" i="2"/>
  <c r="AW1481" i="2"/>
  <c r="AX1481" i="2"/>
  <c r="AY1481" i="2"/>
  <c r="AZ1481" i="2"/>
  <c r="BA1481" i="2"/>
  <c r="X431" i="2"/>
  <c r="Y431" i="2"/>
  <c r="Z431" i="2"/>
  <c r="AA431" i="2"/>
  <c r="AB431" i="2"/>
  <c r="AC431" i="2"/>
  <c r="AE431" i="2"/>
  <c r="AF431" i="2"/>
  <c r="AH431" i="2"/>
  <c r="AJ431" i="2"/>
  <c r="AK431" i="2"/>
  <c r="AM431" i="2"/>
  <c r="AO431" i="2"/>
  <c r="AP431" i="2"/>
  <c r="AR431" i="2"/>
  <c r="AT431" i="2"/>
  <c r="AU431" i="2"/>
  <c r="AW431" i="2"/>
  <c r="AX431" i="2"/>
  <c r="AY431" i="2"/>
  <c r="AZ431" i="2"/>
  <c r="BA431" i="2"/>
  <c r="X2127" i="2"/>
  <c r="Y2127" i="2"/>
  <c r="Z2127" i="2"/>
  <c r="AA2127" i="2"/>
  <c r="AB2127" i="2"/>
  <c r="AC2127" i="2"/>
  <c r="AE2127" i="2"/>
  <c r="AF2127" i="2"/>
  <c r="AH2127" i="2"/>
  <c r="AJ2127" i="2"/>
  <c r="AK2127" i="2"/>
  <c r="AM2127" i="2"/>
  <c r="AO2127" i="2"/>
  <c r="AP2127" i="2"/>
  <c r="AR2127" i="2"/>
  <c r="AT2127" i="2"/>
  <c r="AU2127" i="2"/>
  <c r="AW2127" i="2"/>
  <c r="AX2127" i="2"/>
  <c r="AY2127" i="2"/>
  <c r="AZ2127" i="2"/>
  <c r="BA2127" i="2"/>
  <c r="X2128" i="2"/>
  <c r="Y2128" i="2"/>
  <c r="Z2128" i="2"/>
  <c r="AA2128" i="2"/>
  <c r="AB2128" i="2"/>
  <c r="AC2128" i="2"/>
  <c r="AE2128" i="2"/>
  <c r="AF2128" i="2"/>
  <c r="AH2128" i="2"/>
  <c r="AJ2128" i="2"/>
  <c r="AK2128" i="2"/>
  <c r="AM2128" i="2"/>
  <c r="AO2128" i="2"/>
  <c r="AP2128" i="2"/>
  <c r="AR2128" i="2"/>
  <c r="AT2128" i="2"/>
  <c r="AU2128" i="2"/>
  <c r="AW2128" i="2"/>
  <c r="AX2128" i="2"/>
  <c r="AY2128" i="2"/>
  <c r="AZ2128" i="2"/>
  <c r="BA2128" i="2"/>
  <c r="X905" i="2"/>
  <c r="Y905" i="2"/>
  <c r="Z905" i="2"/>
  <c r="AA905" i="2"/>
  <c r="AB905" i="2"/>
  <c r="AC905" i="2"/>
  <c r="AE905" i="2"/>
  <c r="AF905" i="2"/>
  <c r="AH905" i="2"/>
  <c r="AJ905" i="2"/>
  <c r="AK905" i="2"/>
  <c r="AM905" i="2"/>
  <c r="AO905" i="2"/>
  <c r="AP905" i="2"/>
  <c r="AR905" i="2"/>
  <c r="AT905" i="2"/>
  <c r="AU905" i="2"/>
  <c r="AW905" i="2"/>
  <c r="AX905" i="2"/>
  <c r="AY905" i="2"/>
  <c r="AZ905" i="2"/>
  <c r="BA905" i="2"/>
  <c r="X945" i="2"/>
  <c r="Y945" i="2"/>
  <c r="Z945" i="2"/>
  <c r="AA945" i="2"/>
  <c r="AB945" i="2"/>
  <c r="AC945" i="2"/>
  <c r="AE945" i="2"/>
  <c r="AF945" i="2"/>
  <c r="AH945" i="2"/>
  <c r="AJ945" i="2"/>
  <c r="AK945" i="2"/>
  <c r="AM945" i="2"/>
  <c r="AO945" i="2"/>
  <c r="AP945" i="2"/>
  <c r="AR945" i="2"/>
  <c r="AT945" i="2"/>
  <c r="AU945" i="2"/>
  <c r="AW945" i="2"/>
  <c r="AX945" i="2"/>
  <c r="AY945" i="2"/>
  <c r="AZ945" i="2"/>
  <c r="BA945" i="2"/>
  <c r="X1532" i="2"/>
  <c r="Y1532" i="2"/>
  <c r="Z1532" i="2"/>
  <c r="AA1532" i="2"/>
  <c r="AB1532" i="2"/>
  <c r="AC1532" i="2"/>
  <c r="AE1532" i="2"/>
  <c r="AF1532" i="2"/>
  <c r="AH1532" i="2"/>
  <c r="AJ1532" i="2"/>
  <c r="AK1532" i="2"/>
  <c r="AM1532" i="2"/>
  <c r="AO1532" i="2"/>
  <c r="AP1532" i="2"/>
  <c r="AR1532" i="2"/>
  <c r="AT1532" i="2"/>
  <c r="AU1532" i="2"/>
  <c r="AW1532" i="2"/>
  <c r="AX1532" i="2"/>
  <c r="AY1532" i="2"/>
  <c r="AZ1532" i="2"/>
  <c r="BA1532" i="2"/>
  <c r="X90" i="2"/>
  <c r="Y90" i="2"/>
  <c r="Z90" i="2"/>
  <c r="AA90" i="2"/>
  <c r="AB90" i="2"/>
  <c r="AC90" i="2"/>
  <c r="AE90" i="2"/>
  <c r="AF90" i="2"/>
  <c r="AH90" i="2"/>
  <c r="AJ90" i="2"/>
  <c r="AK90" i="2"/>
  <c r="AM90" i="2"/>
  <c r="AO90" i="2"/>
  <c r="AP90" i="2"/>
  <c r="AR90" i="2"/>
  <c r="AT90" i="2"/>
  <c r="AU90" i="2"/>
  <c r="AW90" i="2"/>
  <c r="AX90" i="2"/>
  <c r="AY90" i="2"/>
  <c r="AZ90" i="2"/>
  <c r="BA90" i="2"/>
  <c r="X28" i="2"/>
  <c r="Y28" i="2"/>
  <c r="Z28" i="2"/>
  <c r="AA28" i="2"/>
  <c r="AB28" i="2"/>
  <c r="AC28" i="2"/>
  <c r="AE28" i="2"/>
  <c r="AF28" i="2"/>
  <c r="AH28" i="2"/>
  <c r="AJ28" i="2"/>
  <c r="AK28" i="2"/>
  <c r="AM28" i="2"/>
  <c r="AO28" i="2"/>
  <c r="AP28" i="2"/>
  <c r="AR28" i="2"/>
  <c r="AT28" i="2"/>
  <c r="AU28" i="2"/>
  <c r="AW28" i="2"/>
  <c r="AX28" i="2"/>
  <c r="AY28" i="2"/>
  <c r="AZ28" i="2"/>
  <c r="BA28" i="2"/>
  <c r="X58" i="2"/>
  <c r="Y58" i="2"/>
  <c r="Z58" i="2"/>
  <c r="AA58" i="2"/>
  <c r="AB58" i="2"/>
  <c r="AC58" i="2"/>
  <c r="AE58" i="2"/>
  <c r="AF58" i="2"/>
  <c r="AH58" i="2"/>
  <c r="AJ58" i="2"/>
  <c r="AK58" i="2"/>
  <c r="AM58" i="2"/>
  <c r="AO58" i="2"/>
  <c r="AP58" i="2"/>
  <c r="AR58" i="2"/>
  <c r="AT58" i="2"/>
  <c r="AU58" i="2"/>
  <c r="AW58" i="2"/>
  <c r="AX58" i="2"/>
  <c r="AY58" i="2"/>
  <c r="AZ58" i="2"/>
  <c r="BA58" i="2"/>
  <c r="X84" i="2"/>
  <c r="Y84" i="2"/>
  <c r="Z84" i="2"/>
  <c r="AA84" i="2"/>
  <c r="AB84" i="2"/>
  <c r="AC84" i="2"/>
  <c r="AE84" i="2"/>
  <c r="AF84" i="2"/>
  <c r="AH84" i="2"/>
  <c r="AJ84" i="2"/>
  <c r="AK84" i="2"/>
  <c r="AM84" i="2"/>
  <c r="AO84" i="2"/>
  <c r="AP84" i="2"/>
  <c r="AR84" i="2"/>
  <c r="AT84" i="2"/>
  <c r="AU84" i="2"/>
  <c r="AW84" i="2"/>
  <c r="AX84" i="2"/>
  <c r="AY84" i="2"/>
  <c r="AZ84" i="2"/>
  <c r="BA84" i="2"/>
  <c r="X329" i="2"/>
  <c r="Y329" i="2"/>
  <c r="Z329" i="2"/>
  <c r="AA329" i="2"/>
  <c r="AB329" i="2"/>
  <c r="AC329" i="2"/>
  <c r="AE329" i="2"/>
  <c r="AF329" i="2"/>
  <c r="AH329" i="2"/>
  <c r="AJ329" i="2"/>
  <c r="AK329" i="2"/>
  <c r="AM329" i="2"/>
  <c r="AO329" i="2"/>
  <c r="AP329" i="2"/>
  <c r="AR329" i="2"/>
  <c r="AT329" i="2"/>
  <c r="AU329" i="2"/>
  <c r="AW329" i="2"/>
  <c r="AX329" i="2"/>
  <c r="AY329" i="2"/>
  <c r="AZ329" i="2"/>
  <c r="BA329" i="2"/>
  <c r="X639" i="2"/>
  <c r="Y639" i="2"/>
  <c r="Z639" i="2"/>
  <c r="AA639" i="2"/>
  <c r="AB639" i="2"/>
  <c r="AC639" i="2"/>
  <c r="AE639" i="2"/>
  <c r="AF639" i="2"/>
  <c r="AH639" i="2"/>
  <c r="AJ639" i="2"/>
  <c r="AK639" i="2"/>
  <c r="AM639" i="2"/>
  <c r="AO639" i="2"/>
  <c r="AP639" i="2"/>
  <c r="AR639" i="2"/>
  <c r="AT639" i="2"/>
  <c r="AU639" i="2"/>
  <c r="AW639" i="2"/>
  <c r="AX639" i="2"/>
  <c r="AY639" i="2"/>
  <c r="AZ639" i="2"/>
  <c r="BA639" i="2"/>
  <c r="X2179" i="2"/>
  <c r="Y2179" i="2"/>
  <c r="Z2179" i="2"/>
  <c r="AA2179" i="2"/>
  <c r="AB2179" i="2"/>
  <c r="AC2179" i="2"/>
  <c r="AE2179" i="2"/>
  <c r="AF2179" i="2"/>
  <c r="AH2179" i="2"/>
  <c r="AJ2179" i="2"/>
  <c r="AK2179" i="2"/>
  <c r="AM2179" i="2"/>
  <c r="AO2179" i="2"/>
  <c r="AP2179" i="2"/>
  <c r="AR2179" i="2"/>
  <c r="AT2179" i="2"/>
  <c r="AU2179" i="2"/>
  <c r="AW2179" i="2"/>
  <c r="AX2179" i="2"/>
  <c r="AY2179" i="2"/>
  <c r="AZ2179" i="2"/>
  <c r="BA2179" i="2"/>
  <c r="X54" i="2"/>
  <c r="Y54" i="2"/>
  <c r="Z54" i="2"/>
  <c r="AA54" i="2"/>
  <c r="AB54" i="2"/>
  <c r="AC54" i="2"/>
  <c r="AE54" i="2"/>
  <c r="AF54" i="2"/>
  <c r="AH54" i="2"/>
  <c r="AJ54" i="2"/>
  <c r="AK54" i="2"/>
  <c r="AM54" i="2"/>
  <c r="AO54" i="2"/>
  <c r="AP54" i="2"/>
  <c r="AR54" i="2"/>
  <c r="AT54" i="2"/>
  <c r="AU54" i="2"/>
  <c r="AW54" i="2"/>
  <c r="AX54" i="2"/>
  <c r="AY54" i="2"/>
  <c r="AZ54" i="2"/>
  <c r="BA54" i="2"/>
  <c r="X132" i="2"/>
  <c r="Y132" i="2"/>
  <c r="Z132" i="2"/>
  <c r="AA132" i="2"/>
  <c r="AB132" i="2"/>
  <c r="AC132" i="2"/>
  <c r="AE132" i="2"/>
  <c r="AF132" i="2"/>
  <c r="AH132" i="2"/>
  <c r="AJ132" i="2"/>
  <c r="AK132" i="2"/>
  <c r="AM132" i="2"/>
  <c r="AO132" i="2"/>
  <c r="AP132" i="2"/>
  <c r="AR132" i="2"/>
  <c r="AT132" i="2"/>
  <c r="AU132" i="2"/>
  <c r="AW132" i="2"/>
  <c r="AX132" i="2"/>
  <c r="AY132" i="2"/>
  <c r="AZ132" i="2"/>
  <c r="BA132" i="2"/>
  <c r="X2178" i="2"/>
  <c r="Y2178" i="2"/>
  <c r="Z2178" i="2"/>
  <c r="AA2178" i="2"/>
  <c r="AB2178" i="2"/>
  <c r="AC2178" i="2"/>
  <c r="AE2178" i="2"/>
  <c r="AF2178" i="2"/>
  <c r="AH2178" i="2"/>
  <c r="AJ2178" i="2"/>
  <c r="AK2178" i="2"/>
  <c r="AM2178" i="2"/>
  <c r="AO2178" i="2"/>
  <c r="AP2178" i="2"/>
  <c r="AR2178" i="2"/>
  <c r="AT2178" i="2"/>
  <c r="AU2178" i="2"/>
  <c r="AW2178" i="2"/>
  <c r="AX2178" i="2"/>
  <c r="AY2178" i="2"/>
  <c r="AZ2178" i="2"/>
  <c r="BA2178" i="2"/>
  <c r="X1999" i="2"/>
  <c r="Y1999" i="2"/>
  <c r="Z1999" i="2"/>
  <c r="AA1999" i="2"/>
  <c r="AB1999" i="2"/>
  <c r="AC1999" i="2"/>
  <c r="AE1999" i="2"/>
  <c r="AF1999" i="2"/>
  <c r="AH1999" i="2"/>
  <c r="AJ1999" i="2"/>
  <c r="AK1999" i="2"/>
  <c r="AM1999" i="2"/>
  <c r="AO1999" i="2"/>
  <c r="AP1999" i="2"/>
  <c r="AR1999" i="2"/>
  <c r="AT1999" i="2"/>
  <c r="AU1999" i="2"/>
  <c r="AW1999" i="2"/>
  <c r="AX1999" i="2"/>
  <c r="AY1999" i="2"/>
  <c r="AZ1999" i="2"/>
  <c r="BA1999" i="2"/>
  <c r="X139" i="2"/>
  <c r="Y139" i="2"/>
  <c r="Z139" i="2"/>
  <c r="AA139" i="2"/>
  <c r="AB139" i="2"/>
  <c r="AC139" i="2"/>
  <c r="AE139" i="2"/>
  <c r="AF139" i="2"/>
  <c r="AH139" i="2"/>
  <c r="AJ139" i="2"/>
  <c r="AK139" i="2"/>
  <c r="AM139" i="2"/>
  <c r="AO139" i="2"/>
  <c r="AP139" i="2"/>
  <c r="AR139" i="2"/>
  <c r="AT139" i="2"/>
  <c r="AU139" i="2"/>
  <c r="AW139" i="2"/>
  <c r="AX139" i="2"/>
  <c r="AY139" i="2"/>
  <c r="AZ139" i="2"/>
  <c r="BA139" i="2"/>
  <c r="X37" i="2"/>
  <c r="Y37" i="2"/>
  <c r="Z37" i="2"/>
  <c r="AA37" i="2"/>
  <c r="AB37" i="2"/>
  <c r="AC37" i="2"/>
  <c r="AE37" i="2"/>
  <c r="AF37" i="2"/>
  <c r="AH37" i="2"/>
  <c r="AJ37" i="2"/>
  <c r="AK37" i="2"/>
  <c r="AM37" i="2"/>
  <c r="AO37" i="2"/>
  <c r="AP37" i="2"/>
  <c r="AR37" i="2"/>
  <c r="AT37" i="2"/>
  <c r="AU37" i="2"/>
  <c r="AW37" i="2"/>
  <c r="AX37" i="2"/>
  <c r="AY37" i="2"/>
  <c r="AZ37" i="2"/>
  <c r="BA37" i="2"/>
  <c r="X330" i="2"/>
  <c r="Y330" i="2"/>
  <c r="Z330" i="2"/>
  <c r="AA330" i="2"/>
  <c r="AB330" i="2"/>
  <c r="AC330" i="2"/>
  <c r="AE330" i="2"/>
  <c r="AF330" i="2"/>
  <c r="AH330" i="2"/>
  <c r="AJ330" i="2"/>
  <c r="AK330" i="2"/>
  <c r="AM330" i="2"/>
  <c r="AO330" i="2"/>
  <c r="AP330" i="2"/>
  <c r="AR330" i="2"/>
  <c r="AT330" i="2"/>
  <c r="AU330" i="2"/>
  <c r="AW330" i="2"/>
  <c r="AX330" i="2"/>
  <c r="AY330" i="2"/>
  <c r="AZ330" i="2"/>
  <c r="BA330" i="2"/>
  <c r="X2124" i="2"/>
  <c r="Y2124" i="2"/>
  <c r="Z2124" i="2"/>
  <c r="AA2124" i="2"/>
  <c r="AB2124" i="2"/>
  <c r="AC2124" i="2"/>
  <c r="AE2124" i="2"/>
  <c r="AF2124" i="2"/>
  <c r="AH2124" i="2"/>
  <c r="AJ2124" i="2"/>
  <c r="AK2124" i="2"/>
  <c r="AM2124" i="2"/>
  <c r="AO2124" i="2"/>
  <c r="AP2124" i="2"/>
  <c r="AR2124" i="2"/>
  <c r="AT2124" i="2"/>
  <c r="AU2124" i="2"/>
  <c r="AW2124" i="2"/>
  <c r="AX2124" i="2"/>
  <c r="AY2124" i="2"/>
  <c r="AZ2124" i="2"/>
  <c r="BA2124" i="2"/>
  <c r="X312" i="2"/>
  <c r="Y312" i="2"/>
  <c r="Z312" i="2"/>
  <c r="AA312" i="2"/>
  <c r="AB312" i="2"/>
  <c r="AC312" i="2"/>
  <c r="AE312" i="2"/>
  <c r="AF312" i="2"/>
  <c r="AH312" i="2"/>
  <c r="AJ312" i="2"/>
  <c r="AK312" i="2"/>
  <c r="AM312" i="2"/>
  <c r="AO312" i="2"/>
  <c r="AP312" i="2"/>
  <c r="AR312" i="2"/>
  <c r="AT312" i="2"/>
  <c r="AU312" i="2"/>
  <c r="AW312" i="2"/>
  <c r="AX312" i="2"/>
  <c r="AY312" i="2"/>
  <c r="AZ312" i="2"/>
  <c r="BA312" i="2"/>
  <c r="X2198" i="2"/>
  <c r="Y2198" i="2"/>
  <c r="Z2198" i="2"/>
  <c r="AA2198" i="2"/>
  <c r="AB2198" i="2"/>
  <c r="AC2198" i="2"/>
  <c r="AE2198" i="2"/>
  <c r="AF2198" i="2"/>
  <c r="AH2198" i="2"/>
  <c r="AJ2198" i="2"/>
  <c r="AK2198" i="2"/>
  <c r="AM2198" i="2"/>
  <c r="AO2198" i="2"/>
  <c r="AP2198" i="2"/>
  <c r="AR2198" i="2"/>
  <c r="AT2198" i="2"/>
  <c r="AU2198" i="2"/>
  <c r="AW2198" i="2"/>
  <c r="AX2198" i="2"/>
  <c r="AY2198" i="2"/>
  <c r="AZ2198" i="2"/>
  <c r="BA2198" i="2"/>
  <c r="X324" i="2"/>
  <c r="Y324" i="2"/>
  <c r="Z324" i="2"/>
  <c r="AA324" i="2"/>
  <c r="AB324" i="2"/>
  <c r="AC324" i="2"/>
  <c r="AE324" i="2"/>
  <c r="AF324" i="2"/>
  <c r="AH324" i="2"/>
  <c r="AJ324" i="2"/>
  <c r="AK324" i="2"/>
  <c r="AM324" i="2"/>
  <c r="AO324" i="2"/>
  <c r="AP324" i="2"/>
  <c r="AR324" i="2"/>
  <c r="AT324" i="2"/>
  <c r="AU324" i="2"/>
  <c r="AW324" i="2"/>
  <c r="AX324" i="2"/>
  <c r="AY324" i="2"/>
  <c r="AZ324" i="2"/>
  <c r="BA324" i="2"/>
  <c r="X2088" i="2"/>
  <c r="Y2088" i="2"/>
  <c r="Z2088" i="2"/>
  <c r="AA2088" i="2"/>
  <c r="AB2088" i="2"/>
  <c r="AC2088" i="2"/>
  <c r="AE2088" i="2"/>
  <c r="AF2088" i="2"/>
  <c r="AH2088" i="2"/>
  <c r="AJ2088" i="2"/>
  <c r="AK2088" i="2"/>
  <c r="AM2088" i="2"/>
  <c r="AO2088" i="2"/>
  <c r="AP2088" i="2"/>
  <c r="AR2088" i="2"/>
  <c r="AT2088" i="2"/>
  <c r="AU2088" i="2"/>
  <c r="AW2088" i="2"/>
  <c r="AX2088" i="2"/>
  <c r="AY2088" i="2"/>
  <c r="AZ2088" i="2"/>
  <c r="BA2088" i="2"/>
  <c r="X1573" i="2"/>
  <c r="Y1573" i="2"/>
  <c r="Z1573" i="2"/>
  <c r="AA1573" i="2"/>
  <c r="AB1573" i="2"/>
  <c r="AC1573" i="2"/>
  <c r="AE1573" i="2"/>
  <c r="AF1573" i="2"/>
  <c r="AH1573" i="2"/>
  <c r="AJ1573" i="2"/>
  <c r="AK1573" i="2"/>
  <c r="AM1573" i="2"/>
  <c r="AO1573" i="2"/>
  <c r="AP1573" i="2"/>
  <c r="AR1573" i="2"/>
  <c r="AT1573" i="2"/>
  <c r="AU1573" i="2"/>
  <c r="AW1573" i="2"/>
  <c r="AX1573" i="2"/>
  <c r="AY1573" i="2"/>
  <c r="AZ1573" i="2"/>
  <c r="BA1573" i="2"/>
  <c r="X1123" i="2"/>
  <c r="Y1123" i="2"/>
  <c r="Z1123" i="2"/>
  <c r="AA1123" i="2"/>
  <c r="AB1123" i="2"/>
  <c r="AC1123" i="2"/>
  <c r="AE1123" i="2"/>
  <c r="AF1123" i="2"/>
  <c r="AH1123" i="2"/>
  <c r="AJ1123" i="2"/>
  <c r="AK1123" i="2"/>
  <c r="AM1123" i="2"/>
  <c r="AO1123" i="2"/>
  <c r="AP1123" i="2"/>
  <c r="AR1123" i="2"/>
  <c r="AT1123" i="2"/>
  <c r="AU1123" i="2"/>
  <c r="AW1123" i="2"/>
  <c r="AX1123" i="2"/>
  <c r="AY1123" i="2"/>
  <c r="AZ1123" i="2"/>
  <c r="BA1123" i="2"/>
  <c r="X169" i="2"/>
  <c r="Y169" i="2"/>
  <c r="Z169" i="2"/>
  <c r="AA169" i="2"/>
  <c r="AB169" i="2"/>
  <c r="AC169" i="2"/>
  <c r="AE169" i="2"/>
  <c r="AF169" i="2"/>
  <c r="AH169" i="2"/>
  <c r="AJ169" i="2"/>
  <c r="AK169" i="2"/>
  <c r="AM169" i="2"/>
  <c r="AO169" i="2"/>
  <c r="AP169" i="2"/>
  <c r="AR169" i="2"/>
  <c r="AT169" i="2"/>
  <c r="AU169" i="2"/>
  <c r="AW169" i="2"/>
  <c r="AX169" i="2"/>
  <c r="AY169" i="2"/>
  <c r="AZ169" i="2"/>
  <c r="BA169" i="2"/>
  <c r="X1904" i="2"/>
  <c r="Y1904" i="2"/>
  <c r="Z1904" i="2"/>
  <c r="AA1904" i="2"/>
  <c r="AB1904" i="2"/>
  <c r="AC1904" i="2"/>
  <c r="AE1904" i="2"/>
  <c r="AF1904" i="2"/>
  <c r="AH1904" i="2"/>
  <c r="AJ1904" i="2"/>
  <c r="AK1904" i="2"/>
  <c r="AM1904" i="2"/>
  <c r="AO1904" i="2"/>
  <c r="AP1904" i="2"/>
  <c r="AR1904" i="2"/>
  <c r="AT1904" i="2"/>
  <c r="AU1904" i="2"/>
  <c r="AW1904" i="2"/>
  <c r="AX1904" i="2"/>
  <c r="AY1904" i="2"/>
  <c r="AZ1904" i="2"/>
  <c r="BA1904" i="2"/>
  <c r="X7" i="2"/>
  <c r="Y7" i="2"/>
  <c r="Z7" i="2"/>
  <c r="AA7" i="2"/>
  <c r="AB7" i="2"/>
  <c r="AC7" i="2"/>
  <c r="AE7" i="2"/>
  <c r="AF7" i="2"/>
  <c r="AH7" i="2"/>
  <c r="AJ7" i="2"/>
  <c r="AK7" i="2"/>
  <c r="AM7" i="2"/>
  <c r="AO7" i="2"/>
  <c r="AP7" i="2"/>
  <c r="AR7" i="2"/>
  <c r="AT7" i="2"/>
  <c r="AU7" i="2"/>
  <c r="AW7" i="2"/>
  <c r="AX7" i="2"/>
  <c r="AY7" i="2"/>
  <c r="AZ7" i="2"/>
  <c r="BA7" i="2"/>
  <c r="X1328" i="2"/>
  <c r="Y1328" i="2"/>
  <c r="Z1328" i="2"/>
  <c r="AA1328" i="2"/>
  <c r="AB1328" i="2"/>
  <c r="AC1328" i="2"/>
  <c r="AE1328" i="2"/>
  <c r="AF1328" i="2"/>
  <c r="AH1328" i="2"/>
  <c r="AJ1328" i="2"/>
  <c r="AK1328" i="2"/>
  <c r="AM1328" i="2"/>
  <c r="AO1328" i="2"/>
  <c r="AP1328" i="2"/>
  <c r="AR1328" i="2"/>
  <c r="AT1328" i="2"/>
  <c r="AU1328" i="2"/>
  <c r="AW1328" i="2"/>
  <c r="AX1328" i="2"/>
  <c r="AY1328" i="2"/>
  <c r="AZ1328" i="2"/>
  <c r="BA1328" i="2"/>
  <c r="X692" i="2"/>
  <c r="Y692" i="2"/>
  <c r="Z692" i="2"/>
  <c r="AA692" i="2"/>
  <c r="AB692" i="2"/>
  <c r="AC692" i="2"/>
  <c r="AE692" i="2"/>
  <c r="AF692" i="2"/>
  <c r="AH692" i="2"/>
  <c r="AJ692" i="2"/>
  <c r="AK692" i="2"/>
  <c r="AM692" i="2"/>
  <c r="AO692" i="2"/>
  <c r="AP692" i="2"/>
  <c r="AR692" i="2"/>
  <c r="AT692" i="2"/>
  <c r="AU692" i="2"/>
  <c r="AW692" i="2"/>
  <c r="AX692" i="2"/>
  <c r="AY692" i="2"/>
  <c r="AZ692" i="2"/>
  <c r="BA692" i="2"/>
  <c r="X781" i="2"/>
  <c r="Y781" i="2"/>
  <c r="Z781" i="2"/>
  <c r="AA781" i="2"/>
  <c r="AB781" i="2"/>
  <c r="AC781" i="2"/>
  <c r="AE781" i="2"/>
  <c r="AF781" i="2"/>
  <c r="AH781" i="2"/>
  <c r="AJ781" i="2"/>
  <c r="AK781" i="2"/>
  <c r="AM781" i="2"/>
  <c r="AO781" i="2"/>
  <c r="AP781" i="2"/>
  <c r="AR781" i="2"/>
  <c r="AT781" i="2"/>
  <c r="AU781" i="2"/>
  <c r="AW781" i="2"/>
  <c r="AX781" i="2"/>
  <c r="AY781" i="2"/>
  <c r="AZ781" i="2"/>
  <c r="BA781" i="2"/>
  <c r="X1241" i="2"/>
  <c r="Y1241" i="2"/>
  <c r="Z1241" i="2"/>
  <c r="AA1241" i="2"/>
  <c r="AB1241" i="2"/>
  <c r="AC1241" i="2"/>
  <c r="AE1241" i="2"/>
  <c r="AF1241" i="2"/>
  <c r="AH1241" i="2"/>
  <c r="AJ1241" i="2"/>
  <c r="AK1241" i="2"/>
  <c r="AM1241" i="2"/>
  <c r="AO1241" i="2"/>
  <c r="AP1241" i="2"/>
  <c r="AR1241" i="2"/>
  <c r="AT1241" i="2"/>
  <c r="AU1241" i="2"/>
  <c r="AW1241" i="2"/>
  <c r="AX1241" i="2"/>
  <c r="AY1241" i="2"/>
  <c r="AZ1241" i="2"/>
  <c r="BA1241" i="2"/>
  <c r="X120" i="2"/>
  <c r="Y120" i="2"/>
  <c r="Z120" i="2"/>
  <c r="AA120" i="2"/>
  <c r="AB120" i="2"/>
  <c r="AC120" i="2"/>
  <c r="AE120" i="2"/>
  <c r="AF120" i="2"/>
  <c r="AH120" i="2"/>
  <c r="AJ120" i="2"/>
  <c r="AK120" i="2"/>
  <c r="AM120" i="2"/>
  <c r="AO120" i="2"/>
  <c r="AP120" i="2"/>
  <c r="AR120" i="2"/>
  <c r="AT120" i="2"/>
  <c r="AU120" i="2"/>
  <c r="AW120" i="2"/>
  <c r="AX120" i="2"/>
  <c r="AY120" i="2"/>
  <c r="AZ120" i="2"/>
  <c r="BA120" i="2"/>
  <c r="X1077" i="2"/>
  <c r="Y1077" i="2"/>
  <c r="Z1077" i="2"/>
  <c r="AA1077" i="2"/>
  <c r="AB1077" i="2"/>
  <c r="AC1077" i="2"/>
  <c r="AE1077" i="2"/>
  <c r="AF1077" i="2"/>
  <c r="AH1077" i="2"/>
  <c r="AJ1077" i="2"/>
  <c r="AK1077" i="2"/>
  <c r="AM1077" i="2"/>
  <c r="AO1077" i="2"/>
  <c r="AP1077" i="2"/>
  <c r="AR1077" i="2"/>
  <c r="AT1077" i="2"/>
  <c r="AU1077" i="2"/>
  <c r="AW1077" i="2"/>
  <c r="AX1077" i="2"/>
  <c r="AY1077" i="2"/>
  <c r="AZ1077" i="2"/>
  <c r="BA1077" i="2"/>
  <c r="X158" i="2"/>
  <c r="Y158" i="2"/>
  <c r="Z158" i="2"/>
  <c r="AA158" i="2"/>
  <c r="AB158" i="2"/>
  <c r="AC158" i="2"/>
  <c r="AE158" i="2"/>
  <c r="AF158" i="2"/>
  <c r="AH158" i="2"/>
  <c r="AJ158" i="2"/>
  <c r="AK158" i="2"/>
  <c r="AM158" i="2"/>
  <c r="AO158" i="2"/>
  <c r="AP158" i="2"/>
  <c r="AR158" i="2"/>
  <c r="AT158" i="2"/>
  <c r="AU158" i="2"/>
  <c r="AW158" i="2"/>
  <c r="AX158" i="2"/>
  <c r="AY158" i="2"/>
  <c r="AZ158" i="2"/>
  <c r="BA158" i="2"/>
  <c r="X904" i="2"/>
  <c r="Y904" i="2"/>
  <c r="Z904" i="2"/>
  <c r="AA904" i="2"/>
  <c r="AB904" i="2"/>
  <c r="AC904" i="2"/>
  <c r="AE904" i="2"/>
  <c r="AF904" i="2"/>
  <c r="AH904" i="2"/>
  <c r="AJ904" i="2"/>
  <c r="AK904" i="2"/>
  <c r="AM904" i="2"/>
  <c r="AO904" i="2"/>
  <c r="AP904" i="2"/>
  <c r="AR904" i="2"/>
  <c r="AT904" i="2"/>
  <c r="AU904" i="2"/>
  <c r="AW904" i="2"/>
  <c r="AX904" i="2"/>
  <c r="AY904" i="2"/>
  <c r="AZ904" i="2"/>
  <c r="BA904" i="2"/>
  <c r="X269" i="2"/>
  <c r="Y269" i="2"/>
  <c r="Z269" i="2"/>
  <c r="AA269" i="2"/>
  <c r="AB269" i="2"/>
  <c r="AC269" i="2"/>
  <c r="AE269" i="2"/>
  <c r="AF269" i="2"/>
  <c r="AH269" i="2"/>
  <c r="AJ269" i="2"/>
  <c r="AK269" i="2"/>
  <c r="AM269" i="2"/>
  <c r="AO269" i="2"/>
  <c r="AP269" i="2"/>
  <c r="AR269" i="2"/>
  <c r="AT269" i="2"/>
  <c r="AU269" i="2"/>
  <c r="AW269" i="2"/>
  <c r="AX269" i="2"/>
  <c r="AY269" i="2"/>
  <c r="AZ269" i="2"/>
  <c r="BA269" i="2"/>
  <c r="X1586" i="2"/>
  <c r="Y1586" i="2"/>
  <c r="Z1586" i="2"/>
  <c r="AA1586" i="2"/>
  <c r="AB1586" i="2"/>
  <c r="AC1586" i="2"/>
  <c r="AE1586" i="2"/>
  <c r="AF1586" i="2"/>
  <c r="AH1586" i="2"/>
  <c r="AJ1586" i="2"/>
  <c r="AK1586" i="2"/>
  <c r="AM1586" i="2"/>
  <c r="AO1586" i="2"/>
  <c r="AP1586" i="2"/>
  <c r="AR1586" i="2"/>
  <c r="AT1586" i="2"/>
  <c r="AU1586" i="2"/>
  <c r="AW1586" i="2"/>
  <c r="AX1586" i="2"/>
  <c r="AY1586" i="2"/>
  <c r="AZ1586" i="2"/>
  <c r="BA1586" i="2"/>
  <c r="X280" i="2"/>
  <c r="Y280" i="2"/>
  <c r="Z280" i="2"/>
  <c r="AA280" i="2"/>
  <c r="AB280" i="2"/>
  <c r="AC280" i="2"/>
  <c r="AE280" i="2"/>
  <c r="AF280" i="2"/>
  <c r="AH280" i="2"/>
  <c r="AJ280" i="2"/>
  <c r="AK280" i="2"/>
  <c r="AM280" i="2"/>
  <c r="AO280" i="2"/>
  <c r="AP280" i="2"/>
  <c r="AR280" i="2"/>
  <c r="AT280" i="2"/>
  <c r="AU280" i="2"/>
  <c r="AW280" i="2"/>
  <c r="AX280" i="2"/>
  <c r="AY280" i="2"/>
  <c r="AZ280" i="2"/>
  <c r="BA280" i="2"/>
  <c r="X1431" i="2"/>
  <c r="Y1431" i="2"/>
  <c r="Z1431" i="2"/>
  <c r="AA1431" i="2"/>
  <c r="AB1431" i="2"/>
  <c r="AC1431" i="2"/>
  <c r="AE1431" i="2"/>
  <c r="AF1431" i="2"/>
  <c r="AH1431" i="2"/>
  <c r="AJ1431" i="2"/>
  <c r="AK1431" i="2"/>
  <c r="AM1431" i="2"/>
  <c r="AO1431" i="2"/>
  <c r="AP1431" i="2"/>
  <c r="AR1431" i="2"/>
  <c r="AT1431" i="2"/>
  <c r="AU1431" i="2"/>
  <c r="AW1431" i="2"/>
  <c r="AX1431" i="2"/>
  <c r="AY1431" i="2"/>
  <c r="AZ1431" i="2"/>
  <c r="BA1431" i="2"/>
  <c r="X131" i="2"/>
  <c r="Y131" i="2"/>
  <c r="Z131" i="2"/>
  <c r="AA131" i="2"/>
  <c r="AB131" i="2"/>
  <c r="AC131" i="2"/>
  <c r="AE131" i="2"/>
  <c r="AF131" i="2"/>
  <c r="AH131" i="2"/>
  <c r="AJ131" i="2"/>
  <c r="AK131" i="2"/>
  <c r="AM131" i="2"/>
  <c r="AO131" i="2"/>
  <c r="AP131" i="2"/>
  <c r="AR131" i="2"/>
  <c r="AT131" i="2"/>
  <c r="AU131" i="2"/>
  <c r="AW131" i="2"/>
  <c r="AX131" i="2"/>
  <c r="AY131" i="2"/>
  <c r="AZ131" i="2"/>
  <c r="BA131" i="2"/>
  <c r="X1334" i="2"/>
  <c r="Y1334" i="2"/>
  <c r="Z1334" i="2"/>
  <c r="AA1334" i="2"/>
  <c r="AB1334" i="2"/>
  <c r="AC1334" i="2"/>
  <c r="AE1334" i="2"/>
  <c r="AF1334" i="2"/>
  <c r="AH1334" i="2"/>
  <c r="AJ1334" i="2"/>
  <c r="AK1334" i="2"/>
  <c r="AM1334" i="2"/>
  <c r="AO1334" i="2"/>
  <c r="AP1334" i="2"/>
  <c r="AR1334" i="2"/>
  <c r="AT1334" i="2"/>
  <c r="AU1334" i="2"/>
  <c r="AW1334" i="2"/>
  <c r="AX1334" i="2"/>
  <c r="AY1334" i="2"/>
  <c r="AZ1334" i="2"/>
  <c r="BA1334" i="2"/>
  <c r="X591" i="2"/>
  <c r="Y591" i="2"/>
  <c r="Z591" i="2"/>
  <c r="AA591" i="2"/>
  <c r="AB591" i="2"/>
  <c r="AC591" i="2"/>
  <c r="AE591" i="2"/>
  <c r="AF591" i="2"/>
  <c r="AH591" i="2"/>
  <c r="AJ591" i="2"/>
  <c r="AK591" i="2"/>
  <c r="AM591" i="2"/>
  <c r="AO591" i="2"/>
  <c r="AP591" i="2"/>
  <c r="AR591" i="2"/>
  <c r="AT591" i="2"/>
  <c r="AU591" i="2"/>
  <c r="AW591" i="2"/>
  <c r="AX591" i="2"/>
  <c r="AY591" i="2"/>
  <c r="AZ591" i="2"/>
  <c r="BA591" i="2"/>
  <c r="X2035" i="2"/>
  <c r="Y2035" i="2"/>
  <c r="Z2035" i="2"/>
  <c r="AA2035" i="2"/>
  <c r="AB2035" i="2"/>
  <c r="AC2035" i="2"/>
  <c r="AE2035" i="2"/>
  <c r="AF2035" i="2"/>
  <c r="AH2035" i="2"/>
  <c r="AJ2035" i="2"/>
  <c r="AK2035" i="2"/>
  <c r="AM2035" i="2"/>
  <c r="AO2035" i="2"/>
  <c r="AP2035" i="2"/>
  <c r="AR2035" i="2"/>
  <c r="AT2035" i="2"/>
  <c r="AU2035" i="2"/>
  <c r="AW2035" i="2"/>
  <c r="AX2035" i="2"/>
  <c r="AY2035" i="2"/>
  <c r="AZ2035" i="2"/>
  <c r="BA2035" i="2"/>
  <c r="X1307" i="2"/>
  <c r="Y1307" i="2"/>
  <c r="Z1307" i="2"/>
  <c r="AA1307" i="2"/>
  <c r="AB1307" i="2"/>
  <c r="AC1307" i="2"/>
  <c r="AE1307" i="2"/>
  <c r="AF1307" i="2"/>
  <c r="AH1307" i="2"/>
  <c r="AJ1307" i="2"/>
  <c r="AK1307" i="2"/>
  <c r="AM1307" i="2"/>
  <c r="AO1307" i="2"/>
  <c r="AP1307" i="2"/>
  <c r="AR1307" i="2"/>
  <c r="AT1307" i="2"/>
  <c r="AU1307" i="2"/>
  <c r="AW1307" i="2"/>
  <c r="AX1307" i="2"/>
  <c r="AY1307" i="2"/>
  <c r="AZ1307" i="2"/>
  <c r="BA1307" i="2"/>
  <c r="X2043" i="2"/>
  <c r="Y2043" i="2"/>
  <c r="Z2043" i="2"/>
  <c r="AA2043" i="2"/>
  <c r="AB2043" i="2"/>
  <c r="AC2043" i="2"/>
  <c r="AE2043" i="2"/>
  <c r="AF2043" i="2"/>
  <c r="AH2043" i="2"/>
  <c r="AJ2043" i="2"/>
  <c r="AK2043" i="2"/>
  <c r="AM2043" i="2"/>
  <c r="AO2043" i="2"/>
  <c r="AP2043" i="2"/>
  <c r="AR2043" i="2"/>
  <c r="AT2043" i="2"/>
  <c r="AU2043" i="2"/>
  <c r="AW2043" i="2"/>
  <c r="AX2043" i="2"/>
  <c r="AY2043" i="2"/>
  <c r="AZ2043" i="2"/>
  <c r="BA2043" i="2"/>
  <c r="X776" i="2"/>
  <c r="Y776" i="2"/>
  <c r="Z776" i="2"/>
  <c r="AA776" i="2"/>
  <c r="AB776" i="2"/>
  <c r="AC776" i="2"/>
  <c r="AE776" i="2"/>
  <c r="AF776" i="2"/>
  <c r="AH776" i="2"/>
  <c r="AJ776" i="2"/>
  <c r="AK776" i="2"/>
  <c r="AM776" i="2"/>
  <c r="AO776" i="2"/>
  <c r="AP776" i="2"/>
  <c r="AR776" i="2"/>
  <c r="AT776" i="2"/>
  <c r="AU776" i="2"/>
  <c r="AW776" i="2"/>
  <c r="AX776" i="2"/>
  <c r="AY776" i="2"/>
  <c r="AZ776" i="2"/>
  <c r="BA776" i="2"/>
  <c r="X27" i="2"/>
  <c r="Y27" i="2"/>
  <c r="Z27" i="2"/>
  <c r="AA27" i="2"/>
  <c r="AB27" i="2"/>
  <c r="AC27" i="2"/>
  <c r="AE27" i="2"/>
  <c r="AF27" i="2"/>
  <c r="AH27" i="2"/>
  <c r="AJ27" i="2"/>
  <c r="AK27" i="2"/>
  <c r="AM27" i="2"/>
  <c r="AO27" i="2"/>
  <c r="AP27" i="2"/>
  <c r="AR27" i="2"/>
  <c r="AT27" i="2"/>
  <c r="AU27" i="2"/>
  <c r="AW27" i="2"/>
  <c r="AX27" i="2"/>
  <c r="AY27" i="2"/>
  <c r="AZ27" i="2"/>
  <c r="BA27" i="2"/>
  <c r="X1295" i="2"/>
  <c r="Y1295" i="2"/>
  <c r="Z1295" i="2"/>
  <c r="AA1295" i="2"/>
  <c r="AB1295" i="2"/>
  <c r="AC1295" i="2"/>
  <c r="AE1295" i="2"/>
  <c r="AF1295" i="2"/>
  <c r="AH1295" i="2"/>
  <c r="AJ1295" i="2"/>
  <c r="AK1295" i="2"/>
  <c r="AM1295" i="2"/>
  <c r="AO1295" i="2"/>
  <c r="AP1295" i="2"/>
  <c r="AR1295" i="2"/>
  <c r="AT1295" i="2"/>
  <c r="AU1295" i="2"/>
  <c r="AW1295" i="2"/>
  <c r="AX1295" i="2"/>
  <c r="AY1295" i="2"/>
  <c r="AZ1295" i="2"/>
  <c r="BA1295" i="2"/>
  <c r="X2025" i="2"/>
  <c r="Y2025" i="2"/>
  <c r="Z2025" i="2"/>
  <c r="AA2025" i="2"/>
  <c r="AB2025" i="2"/>
  <c r="AC2025" i="2"/>
  <c r="AE2025" i="2"/>
  <c r="AF2025" i="2"/>
  <c r="AH2025" i="2"/>
  <c r="AJ2025" i="2"/>
  <c r="AK2025" i="2"/>
  <c r="AM2025" i="2"/>
  <c r="AO2025" i="2"/>
  <c r="AP2025" i="2"/>
  <c r="AR2025" i="2"/>
  <c r="AT2025" i="2"/>
  <c r="AU2025" i="2"/>
  <c r="AW2025" i="2"/>
  <c r="AX2025" i="2"/>
  <c r="AY2025" i="2"/>
  <c r="AZ2025" i="2"/>
  <c r="BA2025" i="2"/>
  <c r="X263" i="2"/>
  <c r="Y263" i="2"/>
  <c r="Z263" i="2"/>
  <c r="AA263" i="2"/>
  <c r="AB263" i="2"/>
  <c r="AC263" i="2"/>
  <c r="AE263" i="2"/>
  <c r="AF263" i="2"/>
  <c r="AH263" i="2"/>
  <c r="AJ263" i="2"/>
  <c r="AK263" i="2"/>
  <c r="AM263" i="2"/>
  <c r="AO263" i="2"/>
  <c r="AP263" i="2"/>
  <c r="AR263" i="2"/>
  <c r="AT263" i="2"/>
  <c r="AU263" i="2"/>
  <c r="AW263" i="2"/>
  <c r="AX263" i="2"/>
  <c r="AY263" i="2"/>
  <c r="AZ263" i="2"/>
  <c r="BA263" i="2"/>
  <c r="X1026" i="2"/>
  <c r="Y1026" i="2"/>
  <c r="Z1026" i="2"/>
  <c r="AA1026" i="2"/>
  <c r="AB1026" i="2"/>
  <c r="AC1026" i="2"/>
  <c r="AE1026" i="2"/>
  <c r="AF1026" i="2"/>
  <c r="AH1026" i="2"/>
  <c r="AJ1026" i="2"/>
  <c r="AK1026" i="2"/>
  <c r="AM1026" i="2"/>
  <c r="AO1026" i="2"/>
  <c r="AP1026" i="2"/>
  <c r="AR1026" i="2"/>
  <c r="AT1026" i="2"/>
  <c r="AU1026" i="2"/>
  <c r="AW1026" i="2"/>
  <c r="AX1026" i="2"/>
  <c r="AY1026" i="2"/>
  <c r="AZ1026" i="2"/>
  <c r="BA1026" i="2"/>
  <c r="X1009" i="2"/>
  <c r="Y1009" i="2"/>
  <c r="Z1009" i="2"/>
  <c r="AA1009" i="2"/>
  <c r="AB1009" i="2"/>
  <c r="AC1009" i="2"/>
  <c r="AE1009" i="2"/>
  <c r="AF1009" i="2"/>
  <c r="AH1009" i="2"/>
  <c r="AJ1009" i="2"/>
  <c r="AK1009" i="2"/>
  <c r="AM1009" i="2"/>
  <c r="AO1009" i="2"/>
  <c r="AP1009" i="2"/>
  <c r="AR1009" i="2"/>
  <c r="AT1009" i="2"/>
  <c r="AU1009" i="2"/>
  <c r="AW1009" i="2"/>
  <c r="AX1009" i="2"/>
  <c r="AY1009" i="2"/>
  <c r="AZ1009" i="2"/>
  <c r="BA1009" i="2"/>
  <c r="X648" i="2"/>
  <c r="Y648" i="2"/>
  <c r="Z648" i="2"/>
  <c r="AA648" i="2"/>
  <c r="AB648" i="2"/>
  <c r="AC648" i="2"/>
  <c r="AE648" i="2"/>
  <c r="AF648" i="2"/>
  <c r="AH648" i="2"/>
  <c r="AJ648" i="2"/>
  <c r="AK648" i="2"/>
  <c r="AM648" i="2"/>
  <c r="AO648" i="2"/>
  <c r="AP648" i="2"/>
  <c r="AR648" i="2"/>
  <c r="AT648" i="2"/>
  <c r="AU648" i="2"/>
  <c r="AW648" i="2"/>
  <c r="AX648" i="2"/>
  <c r="AY648" i="2"/>
  <c r="AZ648" i="2"/>
  <c r="BA648" i="2"/>
  <c r="X3" i="2"/>
  <c r="Y3" i="2"/>
  <c r="Z3" i="2"/>
  <c r="AA3" i="2"/>
  <c r="AB3" i="2"/>
  <c r="AC3" i="2"/>
  <c r="AE3" i="2"/>
  <c r="AF3" i="2"/>
  <c r="AH3" i="2"/>
  <c r="AJ3" i="2"/>
  <c r="AK3" i="2"/>
  <c r="AM3" i="2"/>
  <c r="AO3" i="2"/>
  <c r="AP3" i="2"/>
  <c r="AR3" i="2"/>
  <c r="AT3" i="2"/>
  <c r="AU3" i="2"/>
  <c r="AW3" i="2"/>
  <c r="AX3" i="2"/>
  <c r="AY3" i="2"/>
  <c r="AZ3" i="2"/>
  <c r="BA3" i="2"/>
  <c r="X1629" i="2"/>
  <c r="Y1629" i="2"/>
  <c r="Z1629" i="2"/>
  <c r="AA1629" i="2"/>
  <c r="AB1629" i="2"/>
  <c r="AC1629" i="2"/>
  <c r="AE1629" i="2"/>
  <c r="AF1629" i="2"/>
  <c r="AH1629" i="2"/>
  <c r="AJ1629" i="2"/>
  <c r="AK1629" i="2"/>
  <c r="AM1629" i="2"/>
  <c r="AO1629" i="2"/>
  <c r="AP1629" i="2"/>
  <c r="AR1629" i="2"/>
  <c r="AT1629" i="2"/>
  <c r="AU1629" i="2"/>
  <c r="AW1629" i="2"/>
  <c r="AX1629" i="2"/>
  <c r="AY1629" i="2"/>
  <c r="AZ1629" i="2"/>
  <c r="BA1629" i="2"/>
  <c r="X1434" i="2"/>
  <c r="Y1434" i="2"/>
  <c r="Z1434" i="2"/>
  <c r="AA1434" i="2"/>
  <c r="AB1434" i="2"/>
  <c r="AC1434" i="2"/>
  <c r="AE1434" i="2"/>
  <c r="AF1434" i="2"/>
  <c r="AH1434" i="2"/>
  <c r="AJ1434" i="2"/>
  <c r="AK1434" i="2"/>
  <c r="AM1434" i="2"/>
  <c r="AO1434" i="2"/>
  <c r="AP1434" i="2"/>
  <c r="AR1434" i="2"/>
  <c r="AT1434" i="2"/>
  <c r="AU1434" i="2"/>
  <c r="AW1434" i="2"/>
  <c r="AX1434" i="2"/>
  <c r="AY1434" i="2"/>
  <c r="AZ1434" i="2"/>
  <c r="BA1434" i="2"/>
  <c r="X1286" i="2"/>
  <c r="Y1286" i="2"/>
  <c r="Z1286" i="2"/>
  <c r="AA1286" i="2"/>
  <c r="AB1286" i="2"/>
  <c r="AC1286" i="2"/>
  <c r="AE1286" i="2"/>
  <c r="AF1286" i="2"/>
  <c r="AH1286" i="2"/>
  <c r="AJ1286" i="2"/>
  <c r="AK1286" i="2"/>
  <c r="AM1286" i="2"/>
  <c r="AO1286" i="2"/>
  <c r="AP1286" i="2"/>
  <c r="AR1286" i="2"/>
  <c r="AT1286" i="2"/>
  <c r="AU1286" i="2"/>
  <c r="AW1286" i="2"/>
  <c r="AX1286" i="2"/>
  <c r="AY1286" i="2"/>
  <c r="AZ1286" i="2"/>
  <c r="BA1286" i="2"/>
  <c r="X2066" i="2"/>
  <c r="Y2066" i="2"/>
  <c r="Z2066" i="2"/>
  <c r="AA2066" i="2"/>
  <c r="AB2066" i="2"/>
  <c r="AC2066" i="2"/>
  <c r="AE2066" i="2"/>
  <c r="AF2066" i="2"/>
  <c r="AH2066" i="2"/>
  <c r="AJ2066" i="2"/>
  <c r="AK2066" i="2"/>
  <c r="AM2066" i="2"/>
  <c r="AO2066" i="2"/>
  <c r="AP2066" i="2"/>
  <c r="AR2066" i="2"/>
  <c r="AT2066" i="2"/>
  <c r="AU2066" i="2"/>
  <c r="AW2066" i="2"/>
  <c r="AX2066" i="2"/>
  <c r="AY2066" i="2"/>
  <c r="AZ2066" i="2"/>
  <c r="BA2066" i="2"/>
  <c r="X385" i="2"/>
  <c r="Y385" i="2"/>
  <c r="Z385" i="2"/>
  <c r="AA385" i="2"/>
  <c r="AB385" i="2"/>
  <c r="AC385" i="2"/>
  <c r="AE385" i="2"/>
  <c r="AF385" i="2"/>
  <c r="AH385" i="2"/>
  <c r="AJ385" i="2"/>
  <c r="AK385" i="2"/>
  <c r="AM385" i="2"/>
  <c r="AO385" i="2"/>
  <c r="AP385" i="2"/>
  <c r="AR385" i="2"/>
  <c r="AT385" i="2"/>
  <c r="AU385" i="2"/>
  <c r="AW385" i="2"/>
  <c r="AX385" i="2"/>
  <c r="AY385" i="2"/>
  <c r="AZ385" i="2"/>
  <c r="BA385" i="2"/>
  <c r="X232" i="2"/>
  <c r="Y232" i="2"/>
  <c r="Z232" i="2"/>
  <c r="AA232" i="2"/>
  <c r="AB232" i="2"/>
  <c r="AC232" i="2"/>
  <c r="AE232" i="2"/>
  <c r="AF232" i="2"/>
  <c r="AH232" i="2"/>
  <c r="AJ232" i="2"/>
  <c r="AK232" i="2"/>
  <c r="AM232" i="2"/>
  <c r="AO232" i="2"/>
  <c r="AP232" i="2"/>
  <c r="AR232" i="2"/>
  <c r="AT232" i="2"/>
  <c r="AU232" i="2"/>
  <c r="AW232" i="2"/>
  <c r="AX232" i="2"/>
  <c r="AY232" i="2"/>
  <c r="AZ232" i="2"/>
  <c r="BA232" i="2"/>
  <c r="X509" i="2"/>
  <c r="Y509" i="2"/>
  <c r="Z509" i="2"/>
  <c r="AA509" i="2"/>
  <c r="AB509" i="2"/>
  <c r="AC509" i="2"/>
  <c r="AE509" i="2"/>
  <c r="AF509" i="2"/>
  <c r="AH509" i="2"/>
  <c r="AJ509" i="2"/>
  <c r="AK509" i="2"/>
  <c r="AM509" i="2"/>
  <c r="AO509" i="2"/>
  <c r="AP509" i="2"/>
  <c r="AR509" i="2"/>
  <c r="AT509" i="2"/>
  <c r="AU509" i="2"/>
  <c r="AW509" i="2"/>
  <c r="AX509" i="2"/>
  <c r="AY509" i="2"/>
  <c r="AZ509" i="2"/>
  <c r="BA509" i="2"/>
  <c r="X449" i="2"/>
  <c r="Y449" i="2"/>
  <c r="Z449" i="2"/>
  <c r="AA449" i="2"/>
  <c r="AB449" i="2"/>
  <c r="AC449" i="2"/>
  <c r="AE449" i="2"/>
  <c r="AF449" i="2"/>
  <c r="AH449" i="2"/>
  <c r="AJ449" i="2"/>
  <c r="AK449" i="2"/>
  <c r="AM449" i="2"/>
  <c r="AO449" i="2"/>
  <c r="AP449" i="2"/>
  <c r="AR449" i="2"/>
  <c r="AT449" i="2"/>
  <c r="AU449" i="2"/>
  <c r="AW449" i="2"/>
  <c r="AX449" i="2"/>
  <c r="AY449" i="2"/>
  <c r="AZ449" i="2"/>
  <c r="BA449" i="2"/>
  <c r="X773" i="2"/>
  <c r="Y773" i="2"/>
  <c r="Z773" i="2"/>
  <c r="AA773" i="2"/>
  <c r="AB773" i="2"/>
  <c r="AC773" i="2"/>
  <c r="AE773" i="2"/>
  <c r="AF773" i="2"/>
  <c r="AH773" i="2"/>
  <c r="AJ773" i="2"/>
  <c r="AK773" i="2"/>
  <c r="AM773" i="2"/>
  <c r="AO773" i="2"/>
  <c r="AP773" i="2"/>
  <c r="AR773" i="2"/>
  <c r="AT773" i="2"/>
  <c r="AU773" i="2"/>
  <c r="AW773" i="2"/>
  <c r="AX773" i="2"/>
  <c r="AY773" i="2"/>
  <c r="AZ773" i="2"/>
  <c r="BA773" i="2"/>
  <c r="X1395" i="2"/>
  <c r="Y1395" i="2"/>
  <c r="Z1395" i="2"/>
  <c r="AA1395" i="2"/>
  <c r="AB1395" i="2"/>
  <c r="AC1395" i="2"/>
  <c r="AE1395" i="2"/>
  <c r="AF1395" i="2"/>
  <c r="AH1395" i="2"/>
  <c r="AJ1395" i="2"/>
  <c r="AK1395" i="2"/>
  <c r="AM1395" i="2"/>
  <c r="AO1395" i="2"/>
  <c r="AP1395" i="2"/>
  <c r="AR1395" i="2"/>
  <c r="AT1395" i="2"/>
  <c r="AU1395" i="2"/>
  <c r="AW1395" i="2"/>
  <c r="AX1395" i="2"/>
  <c r="AY1395" i="2"/>
  <c r="AZ1395" i="2"/>
  <c r="BA1395" i="2"/>
  <c r="X1961" i="2"/>
  <c r="Y1961" i="2"/>
  <c r="Z1961" i="2"/>
  <c r="AA1961" i="2"/>
  <c r="AB1961" i="2"/>
  <c r="AC1961" i="2"/>
  <c r="AE1961" i="2"/>
  <c r="AF1961" i="2"/>
  <c r="AH1961" i="2"/>
  <c r="AJ1961" i="2"/>
  <c r="AK1961" i="2"/>
  <c r="AM1961" i="2"/>
  <c r="AO1961" i="2"/>
  <c r="AP1961" i="2"/>
  <c r="AR1961" i="2"/>
  <c r="AT1961" i="2"/>
  <c r="AU1961" i="2"/>
  <c r="AW1961" i="2"/>
  <c r="AX1961" i="2"/>
  <c r="AY1961" i="2"/>
  <c r="AZ1961" i="2"/>
  <c r="BA1961" i="2"/>
  <c r="X706" i="2"/>
  <c r="Y706" i="2"/>
  <c r="Z706" i="2"/>
  <c r="AA706" i="2"/>
  <c r="AB706" i="2"/>
  <c r="AC706" i="2"/>
  <c r="AE706" i="2"/>
  <c r="AF706" i="2"/>
  <c r="AH706" i="2"/>
  <c r="AJ706" i="2"/>
  <c r="AK706" i="2"/>
  <c r="AM706" i="2"/>
  <c r="AO706" i="2"/>
  <c r="AP706" i="2"/>
  <c r="AR706" i="2"/>
  <c r="AT706" i="2"/>
  <c r="AU706" i="2"/>
  <c r="AW706" i="2"/>
  <c r="AX706" i="2"/>
  <c r="AY706" i="2"/>
  <c r="AZ706" i="2"/>
  <c r="BA706" i="2"/>
  <c r="X1249" i="2"/>
  <c r="Y1249" i="2"/>
  <c r="Z1249" i="2"/>
  <c r="AA1249" i="2"/>
  <c r="AB1249" i="2"/>
  <c r="AC1249" i="2"/>
  <c r="AE1249" i="2"/>
  <c r="AF1249" i="2"/>
  <c r="AH1249" i="2"/>
  <c r="AJ1249" i="2"/>
  <c r="AK1249" i="2"/>
  <c r="AM1249" i="2"/>
  <c r="AO1249" i="2"/>
  <c r="AP1249" i="2"/>
  <c r="AR1249" i="2"/>
  <c r="AT1249" i="2"/>
  <c r="AU1249" i="2"/>
  <c r="AW1249" i="2"/>
  <c r="AX1249" i="2"/>
  <c r="AY1249" i="2"/>
  <c r="AZ1249" i="2"/>
  <c r="BA1249" i="2"/>
  <c r="X1449" i="2"/>
  <c r="Y1449" i="2"/>
  <c r="Z1449" i="2"/>
  <c r="AA1449" i="2"/>
  <c r="AB1449" i="2"/>
  <c r="AC1449" i="2"/>
  <c r="AE1449" i="2"/>
  <c r="AF1449" i="2"/>
  <c r="AH1449" i="2"/>
  <c r="AJ1449" i="2"/>
  <c r="AK1449" i="2"/>
  <c r="AM1449" i="2"/>
  <c r="AO1449" i="2"/>
  <c r="AP1449" i="2"/>
  <c r="AR1449" i="2"/>
  <c r="AT1449" i="2"/>
  <c r="AU1449" i="2"/>
  <c r="AW1449" i="2"/>
  <c r="AX1449" i="2"/>
  <c r="AY1449" i="2"/>
  <c r="AZ1449" i="2"/>
  <c r="BA1449" i="2"/>
  <c r="X350" i="2"/>
  <c r="Y350" i="2"/>
  <c r="Z350" i="2"/>
  <c r="AA350" i="2"/>
  <c r="AB350" i="2"/>
  <c r="AC350" i="2"/>
  <c r="AE350" i="2"/>
  <c r="AF350" i="2"/>
  <c r="AH350" i="2"/>
  <c r="AJ350" i="2"/>
  <c r="AK350" i="2"/>
  <c r="AM350" i="2"/>
  <c r="AO350" i="2"/>
  <c r="AP350" i="2"/>
  <c r="AR350" i="2"/>
  <c r="AT350" i="2"/>
  <c r="AU350" i="2"/>
  <c r="AW350" i="2"/>
  <c r="AX350" i="2"/>
  <c r="AY350" i="2"/>
  <c r="AZ350" i="2"/>
  <c r="BA350" i="2"/>
  <c r="X1667" i="2"/>
  <c r="Y1667" i="2"/>
  <c r="Z1667" i="2"/>
  <c r="AA1667" i="2"/>
  <c r="AB1667" i="2"/>
  <c r="AC1667" i="2"/>
  <c r="AE1667" i="2"/>
  <c r="AF1667" i="2"/>
  <c r="AH1667" i="2"/>
  <c r="AJ1667" i="2"/>
  <c r="AK1667" i="2"/>
  <c r="AM1667" i="2"/>
  <c r="AO1667" i="2"/>
  <c r="AP1667" i="2"/>
  <c r="AR1667" i="2"/>
  <c r="AT1667" i="2"/>
  <c r="AU1667" i="2"/>
  <c r="AW1667" i="2"/>
  <c r="AX1667" i="2"/>
  <c r="AY1667" i="2"/>
  <c r="AZ1667" i="2"/>
  <c r="BA1667" i="2"/>
  <c r="X101" i="2"/>
  <c r="Y101" i="2"/>
  <c r="Z101" i="2"/>
  <c r="AA101" i="2"/>
  <c r="AB101" i="2"/>
  <c r="AC101" i="2"/>
  <c r="AE101" i="2"/>
  <c r="AF101" i="2"/>
  <c r="AH101" i="2"/>
  <c r="AJ101" i="2"/>
  <c r="AK101" i="2"/>
  <c r="AM101" i="2"/>
  <c r="AO101" i="2"/>
  <c r="AP101" i="2"/>
  <c r="AR101" i="2"/>
  <c r="AT101" i="2"/>
  <c r="AU101" i="2"/>
  <c r="AW101" i="2"/>
  <c r="AX101" i="2"/>
  <c r="AY101" i="2"/>
  <c r="AZ101" i="2"/>
  <c r="BA101" i="2"/>
  <c r="X1734" i="2"/>
  <c r="Y1734" i="2"/>
  <c r="Z1734" i="2"/>
  <c r="AA1734" i="2"/>
  <c r="AB1734" i="2"/>
  <c r="AC1734" i="2"/>
  <c r="AE1734" i="2"/>
  <c r="AF1734" i="2"/>
  <c r="AH1734" i="2"/>
  <c r="AJ1734" i="2"/>
  <c r="AK1734" i="2"/>
  <c r="AM1734" i="2"/>
  <c r="AO1734" i="2"/>
  <c r="AP1734" i="2"/>
  <c r="AR1734" i="2"/>
  <c r="AT1734" i="2"/>
  <c r="AU1734" i="2"/>
  <c r="AW1734" i="2"/>
  <c r="AX1734" i="2"/>
  <c r="AY1734" i="2"/>
  <c r="AZ1734" i="2"/>
  <c r="BA1734" i="2"/>
  <c r="X1494" i="2"/>
  <c r="Y1494" i="2"/>
  <c r="Z1494" i="2"/>
  <c r="AA1494" i="2"/>
  <c r="AB1494" i="2"/>
  <c r="AC1494" i="2"/>
  <c r="AE1494" i="2"/>
  <c r="AF1494" i="2"/>
  <c r="AH1494" i="2"/>
  <c r="AJ1494" i="2"/>
  <c r="AK1494" i="2"/>
  <c r="AM1494" i="2"/>
  <c r="AO1494" i="2"/>
  <c r="AP1494" i="2"/>
  <c r="AR1494" i="2"/>
  <c r="AT1494" i="2"/>
  <c r="AU1494" i="2"/>
  <c r="AW1494" i="2"/>
  <c r="AX1494" i="2"/>
  <c r="AY1494" i="2"/>
  <c r="AZ1494" i="2"/>
  <c r="BA1494" i="2"/>
  <c r="X323" i="2"/>
  <c r="Y323" i="2"/>
  <c r="Z323" i="2"/>
  <c r="AA323" i="2"/>
  <c r="AB323" i="2"/>
  <c r="AC323" i="2"/>
  <c r="AE323" i="2"/>
  <c r="AF323" i="2"/>
  <c r="AH323" i="2"/>
  <c r="AJ323" i="2"/>
  <c r="AK323" i="2"/>
  <c r="AM323" i="2"/>
  <c r="AO323" i="2"/>
  <c r="AP323" i="2"/>
  <c r="AR323" i="2"/>
  <c r="AT323" i="2"/>
  <c r="AU323" i="2"/>
  <c r="AW323" i="2"/>
  <c r="AX323" i="2"/>
  <c r="AY323" i="2"/>
  <c r="AZ323" i="2"/>
  <c r="BA323" i="2"/>
  <c r="X1635" i="2"/>
  <c r="Y1635" i="2"/>
  <c r="Z1635" i="2"/>
  <c r="AA1635" i="2"/>
  <c r="AB1635" i="2"/>
  <c r="AC1635" i="2"/>
  <c r="AE1635" i="2"/>
  <c r="AF1635" i="2"/>
  <c r="AH1635" i="2"/>
  <c r="AJ1635" i="2"/>
  <c r="AK1635" i="2"/>
  <c r="AM1635" i="2"/>
  <c r="AO1635" i="2"/>
  <c r="AP1635" i="2"/>
  <c r="AR1635" i="2"/>
  <c r="AT1635" i="2"/>
  <c r="AU1635" i="2"/>
  <c r="AW1635" i="2"/>
  <c r="AX1635" i="2"/>
  <c r="AY1635" i="2"/>
  <c r="AZ1635" i="2"/>
  <c r="BA1635" i="2"/>
  <c r="X497" i="2"/>
  <c r="Y497" i="2"/>
  <c r="Z497" i="2"/>
  <c r="AA497" i="2"/>
  <c r="AB497" i="2"/>
  <c r="AC497" i="2"/>
  <c r="AE497" i="2"/>
  <c r="AF497" i="2"/>
  <c r="AH497" i="2"/>
  <c r="AJ497" i="2"/>
  <c r="AK497" i="2"/>
  <c r="AM497" i="2"/>
  <c r="AO497" i="2"/>
  <c r="AP497" i="2"/>
  <c r="AR497" i="2"/>
  <c r="AT497" i="2"/>
  <c r="AU497" i="2"/>
  <c r="AW497" i="2"/>
  <c r="AX497" i="2"/>
  <c r="AY497" i="2"/>
  <c r="AZ497" i="2"/>
  <c r="BA497" i="2"/>
  <c r="X550" i="2"/>
  <c r="Y550" i="2"/>
  <c r="Z550" i="2"/>
  <c r="AA550" i="2"/>
  <c r="AB550" i="2"/>
  <c r="AC550" i="2"/>
  <c r="AE550" i="2"/>
  <c r="AF550" i="2"/>
  <c r="AH550" i="2"/>
  <c r="AJ550" i="2"/>
  <c r="AK550" i="2"/>
  <c r="AM550" i="2"/>
  <c r="AO550" i="2"/>
  <c r="AP550" i="2"/>
  <c r="AR550" i="2"/>
  <c r="AT550" i="2"/>
  <c r="AU550" i="2"/>
  <c r="AW550" i="2"/>
  <c r="AX550" i="2"/>
  <c r="AY550" i="2"/>
  <c r="AZ550" i="2"/>
  <c r="BA550" i="2"/>
  <c r="X622" i="2"/>
  <c r="Y622" i="2"/>
  <c r="Z622" i="2"/>
  <c r="AA622" i="2"/>
  <c r="AB622" i="2"/>
  <c r="AC622" i="2"/>
  <c r="AE622" i="2"/>
  <c r="AF622" i="2"/>
  <c r="AH622" i="2"/>
  <c r="AJ622" i="2"/>
  <c r="AK622" i="2"/>
  <c r="AM622" i="2"/>
  <c r="AO622" i="2"/>
  <c r="AP622" i="2"/>
  <c r="AR622" i="2"/>
  <c r="AT622" i="2"/>
  <c r="AU622" i="2"/>
  <c r="AW622" i="2"/>
  <c r="AX622" i="2"/>
  <c r="AY622" i="2"/>
  <c r="AZ622" i="2"/>
  <c r="BA622" i="2"/>
  <c r="X1631" i="2"/>
  <c r="Y1631" i="2"/>
  <c r="Z1631" i="2"/>
  <c r="AA1631" i="2"/>
  <c r="AB1631" i="2"/>
  <c r="AC1631" i="2"/>
  <c r="AE1631" i="2"/>
  <c r="AF1631" i="2"/>
  <c r="AH1631" i="2"/>
  <c r="AJ1631" i="2"/>
  <c r="AK1631" i="2"/>
  <c r="AM1631" i="2"/>
  <c r="AO1631" i="2"/>
  <c r="AP1631" i="2"/>
  <c r="AR1631" i="2"/>
  <c r="AT1631" i="2"/>
  <c r="AU1631" i="2"/>
  <c r="AW1631" i="2"/>
  <c r="AX1631" i="2"/>
  <c r="AY1631" i="2"/>
  <c r="AZ1631" i="2"/>
  <c r="BA1631" i="2"/>
  <c r="X1155" i="2"/>
  <c r="Y1155" i="2"/>
  <c r="Z1155" i="2"/>
  <c r="AA1155" i="2"/>
  <c r="AB1155" i="2"/>
  <c r="AC1155" i="2"/>
  <c r="AE1155" i="2"/>
  <c r="AF1155" i="2"/>
  <c r="AH1155" i="2"/>
  <c r="AJ1155" i="2"/>
  <c r="AK1155" i="2"/>
  <c r="AM1155" i="2"/>
  <c r="AO1155" i="2"/>
  <c r="AP1155" i="2"/>
  <c r="AR1155" i="2"/>
  <c r="AT1155" i="2"/>
  <c r="AU1155" i="2"/>
  <c r="AW1155" i="2"/>
  <c r="AX1155" i="2"/>
  <c r="AY1155" i="2"/>
  <c r="AZ1155" i="2"/>
  <c r="BA1155" i="2"/>
  <c r="X1245" i="2"/>
  <c r="Y1245" i="2"/>
  <c r="Z1245" i="2"/>
  <c r="AA1245" i="2"/>
  <c r="AB1245" i="2"/>
  <c r="AC1245" i="2"/>
  <c r="AE1245" i="2"/>
  <c r="AF1245" i="2"/>
  <c r="AH1245" i="2"/>
  <c r="AJ1245" i="2"/>
  <c r="AK1245" i="2"/>
  <c r="AM1245" i="2"/>
  <c r="AO1245" i="2"/>
  <c r="AP1245" i="2"/>
  <c r="AR1245" i="2"/>
  <c r="AT1245" i="2"/>
  <c r="AU1245" i="2"/>
  <c r="AW1245" i="2"/>
  <c r="AX1245" i="2"/>
  <c r="AY1245" i="2"/>
  <c r="AZ1245" i="2"/>
  <c r="BA1245" i="2"/>
  <c r="X1243" i="2"/>
  <c r="Y1243" i="2"/>
  <c r="Z1243" i="2"/>
  <c r="AA1243" i="2"/>
  <c r="AB1243" i="2"/>
  <c r="AC1243" i="2"/>
  <c r="AE1243" i="2"/>
  <c r="AF1243" i="2"/>
  <c r="AH1243" i="2"/>
  <c r="AJ1243" i="2"/>
  <c r="AK1243" i="2"/>
  <c r="AM1243" i="2"/>
  <c r="AO1243" i="2"/>
  <c r="AP1243" i="2"/>
  <c r="AR1243" i="2"/>
  <c r="AT1243" i="2"/>
  <c r="AU1243" i="2"/>
  <c r="AW1243" i="2"/>
  <c r="AX1243" i="2"/>
  <c r="AY1243" i="2"/>
  <c r="AZ1243" i="2"/>
  <c r="BA1243" i="2"/>
  <c r="X701" i="2"/>
  <c r="Y701" i="2"/>
  <c r="Z701" i="2"/>
  <c r="AA701" i="2"/>
  <c r="AB701" i="2"/>
  <c r="AC701" i="2"/>
  <c r="AE701" i="2"/>
  <c r="AF701" i="2"/>
  <c r="AH701" i="2"/>
  <c r="AJ701" i="2"/>
  <c r="AK701" i="2"/>
  <c r="AM701" i="2"/>
  <c r="AO701" i="2"/>
  <c r="AP701" i="2"/>
  <c r="AR701" i="2"/>
  <c r="AT701" i="2"/>
  <c r="AU701" i="2"/>
  <c r="AW701" i="2"/>
  <c r="AX701" i="2"/>
  <c r="AY701" i="2"/>
  <c r="AZ701" i="2"/>
  <c r="BA701" i="2"/>
  <c r="X318" i="2"/>
  <c r="Y318" i="2"/>
  <c r="Z318" i="2"/>
  <c r="AA318" i="2"/>
  <c r="AB318" i="2"/>
  <c r="AC318" i="2"/>
  <c r="AE318" i="2"/>
  <c r="AF318" i="2"/>
  <c r="AH318" i="2"/>
  <c r="AJ318" i="2"/>
  <c r="AK318" i="2"/>
  <c r="AM318" i="2"/>
  <c r="AO318" i="2"/>
  <c r="AP318" i="2"/>
  <c r="AR318" i="2"/>
  <c r="AT318" i="2"/>
  <c r="AU318" i="2"/>
  <c r="AW318" i="2"/>
  <c r="AX318" i="2"/>
  <c r="AY318" i="2"/>
  <c r="AZ318" i="2"/>
  <c r="BA318" i="2"/>
  <c r="X1418" i="2"/>
  <c r="Y1418" i="2"/>
  <c r="Z1418" i="2"/>
  <c r="AA1418" i="2"/>
  <c r="AB1418" i="2"/>
  <c r="AC1418" i="2"/>
  <c r="AE1418" i="2"/>
  <c r="AF1418" i="2"/>
  <c r="AH1418" i="2"/>
  <c r="AJ1418" i="2"/>
  <c r="AK1418" i="2"/>
  <c r="AM1418" i="2"/>
  <c r="AO1418" i="2"/>
  <c r="AP1418" i="2"/>
  <c r="AR1418" i="2"/>
  <c r="AT1418" i="2"/>
  <c r="AU1418" i="2"/>
  <c r="AW1418" i="2"/>
  <c r="AX1418" i="2"/>
  <c r="AY1418" i="2"/>
  <c r="AZ1418" i="2"/>
  <c r="BA1418" i="2"/>
  <c r="X1848" i="2"/>
  <c r="Y1848" i="2"/>
  <c r="Z1848" i="2"/>
  <c r="AA1848" i="2"/>
  <c r="AB1848" i="2"/>
  <c r="AC1848" i="2"/>
  <c r="AE1848" i="2"/>
  <c r="AF1848" i="2"/>
  <c r="AH1848" i="2"/>
  <c r="AJ1848" i="2"/>
  <c r="AK1848" i="2"/>
  <c r="AM1848" i="2"/>
  <c r="AO1848" i="2"/>
  <c r="AP1848" i="2"/>
  <c r="AR1848" i="2"/>
  <c r="AT1848" i="2"/>
  <c r="AU1848" i="2"/>
  <c r="AW1848" i="2"/>
  <c r="AX1848" i="2"/>
  <c r="AY1848" i="2"/>
  <c r="AZ1848" i="2"/>
  <c r="BA1848" i="2"/>
  <c r="X453" i="2"/>
  <c r="Y453" i="2"/>
  <c r="Z453" i="2"/>
  <c r="AA453" i="2"/>
  <c r="AB453" i="2"/>
  <c r="AC453" i="2"/>
  <c r="AE453" i="2"/>
  <c r="AF453" i="2"/>
  <c r="AH453" i="2"/>
  <c r="AJ453" i="2"/>
  <c r="AK453" i="2"/>
  <c r="AM453" i="2"/>
  <c r="AO453" i="2"/>
  <c r="AP453" i="2"/>
  <c r="AR453" i="2"/>
  <c r="AT453" i="2"/>
  <c r="AU453" i="2"/>
  <c r="AW453" i="2"/>
  <c r="AX453" i="2"/>
  <c r="AY453" i="2"/>
  <c r="AZ453" i="2"/>
  <c r="BA453" i="2"/>
  <c r="X354" i="2"/>
  <c r="Y354" i="2"/>
  <c r="Z354" i="2"/>
  <c r="AA354" i="2"/>
  <c r="AB354" i="2"/>
  <c r="AC354" i="2"/>
  <c r="AE354" i="2"/>
  <c r="AF354" i="2"/>
  <c r="AH354" i="2"/>
  <c r="AJ354" i="2"/>
  <c r="AK354" i="2"/>
  <c r="AM354" i="2"/>
  <c r="AO354" i="2"/>
  <c r="AP354" i="2"/>
  <c r="AR354" i="2"/>
  <c r="AT354" i="2"/>
  <c r="AU354" i="2"/>
  <c r="AW354" i="2"/>
  <c r="AX354" i="2"/>
  <c r="AY354" i="2"/>
  <c r="AZ354" i="2"/>
  <c r="BA354" i="2"/>
  <c r="X1354" i="2"/>
  <c r="Y1354" i="2"/>
  <c r="Z1354" i="2"/>
  <c r="AA1354" i="2"/>
  <c r="AB1354" i="2"/>
  <c r="AC1354" i="2"/>
  <c r="AE1354" i="2"/>
  <c r="AF1354" i="2"/>
  <c r="AH1354" i="2"/>
  <c r="AJ1354" i="2"/>
  <c r="AK1354" i="2"/>
  <c r="AM1354" i="2"/>
  <c r="AO1354" i="2"/>
  <c r="AP1354" i="2"/>
  <c r="AR1354" i="2"/>
  <c r="AT1354" i="2"/>
  <c r="AU1354" i="2"/>
  <c r="AW1354" i="2"/>
  <c r="AX1354" i="2"/>
  <c r="AY1354" i="2"/>
  <c r="AZ1354" i="2"/>
  <c r="BA1354" i="2"/>
  <c r="X1054" i="2"/>
  <c r="Y1054" i="2"/>
  <c r="Z1054" i="2"/>
  <c r="AA1054" i="2"/>
  <c r="AB1054" i="2"/>
  <c r="AC1054" i="2"/>
  <c r="AE1054" i="2"/>
  <c r="AF1054" i="2"/>
  <c r="AH1054" i="2"/>
  <c r="AJ1054" i="2"/>
  <c r="AK1054" i="2"/>
  <c r="AM1054" i="2"/>
  <c r="AO1054" i="2"/>
  <c r="AP1054" i="2"/>
  <c r="AR1054" i="2"/>
  <c r="AT1054" i="2"/>
  <c r="AU1054" i="2"/>
  <c r="AW1054" i="2"/>
  <c r="AX1054" i="2"/>
  <c r="AY1054" i="2"/>
  <c r="AZ1054" i="2"/>
  <c r="BA1054" i="2"/>
  <c r="X1044" i="2"/>
  <c r="Y1044" i="2"/>
  <c r="Z1044" i="2"/>
  <c r="AA1044" i="2"/>
  <c r="AB1044" i="2"/>
  <c r="AC1044" i="2"/>
  <c r="AE1044" i="2"/>
  <c r="AF1044" i="2"/>
  <c r="AH1044" i="2"/>
  <c r="AJ1044" i="2"/>
  <c r="AK1044" i="2"/>
  <c r="AM1044" i="2"/>
  <c r="AO1044" i="2"/>
  <c r="AP1044" i="2"/>
  <c r="AR1044" i="2"/>
  <c r="AT1044" i="2"/>
  <c r="AU1044" i="2"/>
  <c r="AW1044" i="2"/>
  <c r="AX1044" i="2"/>
  <c r="AY1044" i="2"/>
  <c r="AZ1044" i="2"/>
  <c r="BA1044" i="2"/>
  <c r="X2023" i="2"/>
  <c r="Y2023" i="2"/>
  <c r="Z2023" i="2"/>
  <c r="AA2023" i="2"/>
  <c r="AB2023" i="2"/>
  <c r="AC2023" i="2"/>
  <c r="AE2023" i="2"/>
  <c r="AF2023" i="2"/>
  <c r="AH2023" i="2"/>
  <c r="AJ2023" i="2"/>
  <c r="AK2023" i="2"/>
  <c r="AM2023" i="2"/>
  <c r="AO2023" i="2"/>
  <c r="AP2023" i="2"/>
  <c r="AR2023" i="2"/>
  <c r="AT2023" i="2"/>
  <c r="AU2023" i="2"/>
  <c r="AW2023" i="2"/>
  <c r="AX2023" i="2"/>
  <c r="AY2023" i="2"/>
  <c r="AZ2023" i="2"/>
  <c r="BA2023" i="2"/>
  <c r="X1963" i="2"/>
  <c r="Y1963" i="2"/>
  <c r="Z1963" i="2"/>
  <c r="AA1963" i="2"/>
  <c r="AB1963" i="2"/>
  <c r="AC1963" i="2"/>
  <c r="AE1963" i="2"/>
  <c r="AF1963" i="2"/>
  <c r="AH1963" i="2"/>
  <c r="AJ1963" i="2"/>
  <c r="AK1963" i="2"/>
  <c r="AM1963" i="2"/>
  <c r="AO1963" i="2"/>
  <c r="AP1963" i="2"/>
  <c r="AR1963" i="2"/>
  <c r="AT1963" i="2"/>
  <c r="AU1963" i="2"/>
  <c r="AW1963" i="2"/>
  <c r="AX1963" i="2"/>
  <c r="AY1963" i="2"/>
  <c r="AZ1963" i="2"/>
  <c r="BA1963" i="2"/>
  <c r="X1601" i="2"/>
  <c r="Y1601" i="2"/>
  <c r="Z1601" i="2"/>
  <c r="AA1601" i="2"/>
  <c r="AB1601" i="2"/>
  <c r="AC1601" i="2"/>
  <c r="AE1601" i="2"/>
  <c r="AF1601" i="2"/>
  <c r="AH1601" i="2"/>
  <c r="AJ1601" i="2"/>
  <c r="AK1601" i="2"/>
  <c r="AM1601" i="2"/>
  <c r="AO1601" i="2"/>
  <c r="AP1601" i="2"/>
  <c r="AR1601" i="2"/>
  <c r="AT1601" i="2"/>
  <c r="AU1601" i="2"/>
  <c r="AW1601" i="2"/>
  <c r="AX1601" i="2"/>
  <c r="AY1601" i="2"/>
  <c r="AZ1601" i="2"/>
  <c r="BA1601" i="2"/>
  <c r="X92" i="2"/>
  <c r="Y92" i="2"/>
  <c r="Z92" i="2"/>
  <c r="AA92" i="2"/>
  <c r="AB92" i="2"/>
  <c r="AC92" i="2"/>
  <c r="AE92" i="2"/>
  <c r="AF92" i="2"/>
  <c r="AH92" i="2"/>
  <c r="AJ92" i="2"/>
  <c r="AK92" i="2"/>
  <c r="AM92" i="2"/>
  <c r="AO92" i="2"/>
  <c r="AP92" i="2"/>
  <c r="AR92" i="2"/>
  <c r="AT92" i="2"/>
  <c r="AU92" i="2"/>
  <c r="AW92" i="2"/>
  <c r="AX92" i="2"/>
  <c r="AY92" i="2"/>
  <c r="AZ92" i="2"/>
  <c r="BA92" i="2"/>
  <c r="X981" i="2"/>
  <c r="Y981" i="2"/>
  <c r="Z981" i="2"/>
  <c r="AA981" i="2"/>
  <c r="AB981" i="2"/>
  <c r="AC981" i="2"/>
  <c r="AE981" i="2"/>
  <c r="AF981" i="2"/>
  <c r="AH981" i="2"/>
  <c r="AJ981" i="2"/>
  <c r="AK981" i="2"/>
  <c r="AM981" i="2"/>
  <c r="AO981" i="2"/>
  <c r="AP981" i="2"/>
  <c r="AR981" i="2"/>
  <c r="AT981" i="2"/>
  <c r="AU981" i="2"/>
  <c r="AW981" i="2"/>
  <c r="AX981" i="2"/>
  <c r="AY981" i="2"/>
  <c r="AZ981" i="2"/>
  <c r="BA981" i="2"/>
  <c r="X1385" i="2"/>
  <c r="Y1385" i="2"/>
  <c r="Z1385" i="2"/>
  <c r="AA1385" i="2"/>
  <c r="AB1385" i="2"/>
  <c r="AC1385" i="2"/>
  <c r="AE1385" i="2"/>
  <c r="AF1385" i="2"/>
  <c r="AH1385" i="2"/>
  <c r="AJ1385" i="2"/>
  <c r="AK1385" i="2"/>
  <c r="AM1385" i="2"/>
  <c r="AO1385" i="2"/>
  <c r="AP1385" i="2"/>
  <c r="AR1385" i="2"/>
  <c r="AT1385" i="2"/>
  <c r="AU1385" i="2"/>
  <c r="AW1385" i="2"/>
  <c r="AX1385" i="2"/>
  <c r="AY1385" i="2"/>
  <c r="AZ1385" i="2"/>
  <c r="BA1385" i="2"/>
  <c r="X1608" i="2"/>
  <c r="Y1608" i="2"/>
  <c r="Z1608" i="2"/>
  <c r="AA1608" i="2"/>
  <c r="AB1608" i="2"/>
  <c r="AC1608" i="2"/>
  <c r="AE1608" i="2"/>
  <c r="AF1608" i="2"/>
  <c r="AH1608" i="2"/>
  <c r="AJ1608" i="2"/>
  <c r="AK1608" i="2"/>
  <c r="AM1608" i="2"/>
  <c r="AO1608" i="2"/>
  <c r="AP1608" i="2"/>
  <c r="AR1608" i="2"/>
  <c r="AT1608" i="2"/>
  <c r="AU1608" i="2"/>
  <c r="AW1608" i="2"/>
  <c r="AX1608" i="2"/>
  <c r="AY1608" i="2"/>
  <c r="AZ1608" i="2"/>
  <c r="BA1608" i="2"/>
  <c r="X654" i="2"/>
  <c r="Y654" i="2"/>
  <c r="Z654" i="2"/>
  <c r="AA654" i="2"/>
  <c r="AB654" i="2"/>
  <c r="AC654" i="2"/>
  <c r="AE654" i="2"/>
  <c r="AF654" i="2"/>
  <c r="AH654" i="2"/>
  <c r="AJ654" i="2"/>
  <c r="AK654" i="2"/>
  <c r="AM654" i="2"/>
  <c r="AO654" i="2"/>
  <c r="AP654" i="2"/>
  <c r="AR654" i="2"/>
  <c r="AT654" i="2"/>
  <c r="AU654" i="2"/>
  <c r="AW654" i="2"/>
  <c r="AX654" i="2"/>
  <c r="AY654" i="2"/>
  <c r="AZ654" i="2"/>
  <c r="BA654" i="2"/>
  <c r="X1305" i="2"/>
  <c r="Y1305" i="2"/>
  <c r="Z1305" i="2"/>
  <c r="AA1305" i="2"/>
  <c r="AB1305" i="2"/>
  <c r="AC1305" i="2"/>
  <c r="AE1305" i="2"/>
  <c r="AF1305" i="2"/>
  <c r="AH1305" i="2"/>
  <c r="AJ1305" i="2"/>
  <c r="AK1305" i="2"/>
  <c r="AM1305" i="2"/>
  <c r="AO1305" i="2"/>
  <c r="AP1305" i="2"/>
  <c r="AR1305" i="2"/>
  <c r="AT1305" i="2"/>
  <c r="AU1305" i="2"/>
  <c r="AW1305" i="2"/>
  <c r="AX1305" i="2"/>
  <c r="AY1305" i="2"/>
  <c r="AZ1305" i="2"/>
  <c r="BA1305" i="2"/>
  <c r="X1847" i="2"/>
  <c r="Y1847" i="2"/>
  <c r="Z1847" i="2"/>
  <c r="AA1847" i="2"/>
  <c r="AB1847" i="2"/>
  <c r="AC1847" i="2"/>
  <c r="AE1847" i="2"/>
  <c r="AF1847" i="2"/>
  <c r="AH1847" i="2"/>
  <c r="AJ1847" i="2"/>
  <c r="AK1847" i="2"/>
  <c r="AM1847" i="2"/>
  <c r="AO1847" i="2"/>
  <c r="AP1847" i="2"/>
  <c r="AR1847" i="2"/>
  <c r="AT1847" i="2"/>
  <c r="AU1847" i="2"/>
  <c r="AW1847" i="2"/>
  <c r="AX1847" i="2"/>
  <c r="AY1847" i="2"/>
  <c r="AZ1847" i="2"/>
  <c r="BA1847" i="2"/>
  <c r="X1454" i="2"/>
  <c r="Y1454" i="2"/>
  <c r="Z1454" i="2"/>
  <c r="AA1454" i="2"/>
  <c r="AB1454" i="2"/>
  <c r="AC1454" i="2"/>
  <c r="AE1454" i="2"/>
  <c r="AF1454" i="2"/>
  <c r="AH1454" i="2"/>
  <c r="AJ1454" i="2"/>
  <c r="AK1454" i="2"/>
  <c r="AM1454" i="2"/>
  <c r="AO1454" i="2"/>
  <c r="AP1454" i="2"/>
  <c r="AR1454" i="2"/>
  <c r="AT1454" i="2"/>
  <c r="AU1454" i="2"/>
  <c r="AW1454" i="2"/>
  <c r="AX1454" i="2"/>
  <c r="AY1454" i="2"/>
  <c r="AZ1454" i="2"/>
  <c r="BA1454" i="2"/>
  <c r="X1514" i="2"/>
  <c r="Y1514" i="2"/>
  <c r="Z1514" i="2"/>
  <c r="AA1514" i="2"/>
  <c r="AB1514" i="2"/>
  <c r="AC1514" i="2"/>
  <c r="AE1514" i="2"/>
  <c r="AF1514" i="2"/>
  <c r="AH1514" i="2"/>
  <c r="AJ1514" i="2"/>
  <c r="AK1514" i="2"/>
  <c r="AM1514" i="2"/>
  <c r="AO1514" i="2"/>
  <c r="AP1514" i="2"/>
  <c r="AR1514" i="2"/>
  <c r="AT1514" i="2"/>
  <c r="AU1514" i="2"/>
  <c r="AW1514" i="2"/>
  <c r="AX1514" i="2"/>
  <c r="AY1514" i="2"/>
  <c r="AZ1514" i="2"/>
  <c r="BA1514" i="2"/>
  <c r="X2015" i="2"/>
  <c r="Y2015" i="2"/>
  <c r="Z2015" i="2"/>
  <c r="AA2015" i="2"/>
  <c r="AB2015" i="2"/>
  <c r="AC2015" i="2"/>
  <c r="AE2015" i="2"/>
  <c r="AF2015" i="2"/>
  <c r="AH2015" i="2"/>
  <c r="AJ2015" i="2"/>
  <c r="AK2015" i="2"/>
  <c r="AM2015" i="2"/>
  <c r="AO2015" i="2"/>
  <c r="AP2015" i="2"/>
  <c r="AR2015" i="2"/>
  <c r="AT2015" i="2"/>
  <c r="AU2015" i="2"/>
  <c r="AW2015" i="2"/>
  <c r="AX2015" i="2"/>
  <c r="AY2015" i="2"/>
  <c r="AZ2015" i="2"/>
  <c r="BA2015" i="2"/>
  <c r="X2203" i="2"/>
  <c r="Y2203" i="2"/>
  <c r="Z2203" i="2"/>
  <c r="AA2203" i="2"/>
  <c r="AB2203" i="2"/>
  <c r="AC2203" i="2"/>
  <c r="AE2203" i="2"/>
  <c r="AF2203" i="2"/>
  <c r="AH2203" i="2"/>
  <c r="AJ2203" i="2"/>
  <c r="AK2203" i="2"/>
  <c r="AM2203" i="2"/>
  <c r="AO2203" i="2"/>
  <c r="AP2203" i="2"/>
  <c r="AR2203" i="2"/>
  <c r="AT2203" i="2"/>
  <c r="AU2203" i="2"/>
  <c r="AW2203" i="2"/>
  <c r="AX2203" i="2"/>
  <c r="AY2203" i="2"/>
  <c r="AZ2203" i="2"/>
  <c r="BA2203" i="2"/>
  <c r="X1103" i="2"/>
  <c r="Y1103" i="2"/>
  <c r="Z1103" i="2"/>
  <c r="AA1103" i="2"/>
  <c r="AB1103" i="2"/>
  <c r="AC1103" i="2"/>
  <c r="AE1103" i="2"/>
  <c r="AF1103" i="2"/>
  <c r="AH1103" i="2"/>
  <c r="AJ1103" i="2"/>
  <c r="AK1103" i="2"/>
  <c r="AM1103" i="2"/>
  <c r="AO1103" i="2"/>
  <c r="AP1103" i="2"/>
  <c r="AR1103" i="2"/>
  <c r="AT1103" i="2"/>
  <c r="AU1103" i="2"/>
  <c r="AW1103" i="2"/>
  <c r="AX1103" i="2"/>
  <c r="AY1103" i="2"/>
  <c r="AZ1103" i="2"/>
  <c r="BA1103" i="2"/>
  <c r="X2261" i="2"/>
  <c r="Y2261" i="2"/>
  <c r="Z2261" i="2"/>
  <c r="AA2261" i="2"/>
  <c r="AB2261" i="2"/>
  <c r="AC2261" i="2"/>
  <c r="AE2261" i="2"/>
  <c r="AF2261" i="2"/>
  <c r="AH2261" i="2"/>
  <c r="AJ2261" i="2"/>
  <c r="AK2261" i="2"/>
  <c r="AM2261" i="2"/>
  <c r="AO2261" i="2"/>
  <c r="AP2261" i="2"/>
  <c r="AR2261" i="2"/>
  <c r="AT2261" i="2"/>
  <c r="AU2261" i="2"/>
  <c r="AW2261" i="2"/>
  <c r="AX2261" i="2"/>
  <c r="AY2261" i="2"/>
  <c r="AZ2261" i="2"/>
  <c r="BA2261" i="2"/>
  <c r="X1487" i="2"/>
  <c r="Y1487" i="2"/>
  <c r="Z1487" i="2"/>
  <c r="AA1487" i="2"/>
  <c r="AB1487" i="2"/>
  <c r="AC1487" i="2"/>
  <c r="AE1487" i="2"/>
  <c r="AF1487" i="2"/>
  <c r="AH1487" i="2"/>
  <c r="AJ1487" i="2"/>
  <c r="AK1487" i="2"/>
  <c r="AM1487" i="2"/>
  <c r="AO1487" i="2"/>
  <c r="AP1487" i="2"/>
  <c r="AR1487" i="2"/>
  <c r="AT1487" i="2"/>
  <c r="AU1487" i="2"/>
  <c r="AW1487" i="2"/>
  <c r="AX1487" i="2"/>
  <c r="AY1487" i="2"/>
  <c r="AZ1487" i="2"/>
  <c r="BA1487" i="2"/>
  <c r="X1715" i="2"/>
  <c r="Y1715" i="2"/>
  <c r="Z1715" i="2"/>
  <c r="AA1715" i="2"/>
  <c r="AB1715" i="2"/>
  <c r="AC1715" i="2"/>
  <c r="AE1715" i="2"/>
  <c r="AF1715" i="2"/>
  <c r="AH1715" i="2"/>
  <c r="AJ1715" i="2"/>
  <c r="AK1715" i="2"/>
  <c r="AM1715" i="2"/>
  <c r="AO1715" i="2"/>
  <c r="AP1715" i="2"/>
  <c r="AR1715" i="2"/>
  <c r="AT1715" i="2"/>
  <c r="AU1715" i="2"/>
  <c r="AW1715" i="2"/>
  <c r="AX1715" i="2"/>
  <c r="AY1715" i="2"/>
  <c r="AZ1715" i="2"/>
  <c r="BA1715" i="2"/>
  <c r="X190" i="2"/>
  <c r="Y190" i="2"/>
  <c r="Z190" i="2"/>
  <c r="AA190" i="2"/>
  <c r="AB190" i="2"/>
  <c r="AC190" i="2"/>
  <c r="AE190" i="2"/>
  <c r="AF190" i="2"/>
  <c r="AH190" i="2"/>
  <c r="AJ190" i="2"/>
  <c r="AK190" i="2"/>
  <c r="AM190" i="2"/>
  <c r="AO190" i="2"/>
  <c r="AP190" i="2"/>
  <c r="AR190" i="2"/>
  <c r="AT190" i="2"/>
  <c r="AU190" i="2"/>
  <c r="AW190" i="2"/>
  <c r="AX190" i="2"/>
  <c r="AY190" i="2"/>
  <c r="AZ190" i="2"/>
  <c r="BA190" i="2"/>
  <c r="X2008" i="2"/>
  <c r="Y2008" i="2"/>
  <c r="Z2008" i="2"/>
  <c r="AA2008" i="2"/>
  <c r="AB2008" i="2"/>
  <c r="AC2008" i="2"/>
  <c r="AE2008" i="2"/>
  <c r="AF2008" i="2"/>
  <c r="AH2008" i="2"/>
  <c r="AJ2008" i="2"/>
  <c r="AK2008" i="2"/>
  <c r="AM2008" i="2"/>
  <c r="AO2008" i="2"/>
  <c r="AP2008" i="2"/>
  <c r="AR2008" i="2"/>
  <c r="AT2008" i="2"/>
  <c r="AU2008" i="2"/>
  <c r="AW2008" i="2"/>
  <c r="AX2008" i="2"/>
  <c r="AY2008" i="2"/>
  <c r="AZ2008" i="2"/>
  <c r="BA2008" i="2"/>
  <c r="X2181" i="2"/>
  <c r="Y2181" i="2"/>
  <c r="Z2181" i="2"/>
  <c r="AA2181" i="2"/>
  <c r="AB2181" i="2"/>
  <c r="AC2181" i="2"/>
  <c r="AE2181" i="2"/>
  <c r="AF2181" i="2"/>
  <c r="AH2181" i="2"/>
  <c r="AJ2181" i="2"/>
  <c r="AK2181" i="2"/>
  <c r="AM2181" i="2"/>
  <c r="AO2181" i="2"/>
  <c r="AP2181" i="2"/>
  <c r="AR2181" i="2"/>
  <c r="AT2181" i="2"/>
  <c r="AU2181" i="2"/>
  <c r="AW2181" i="2"/>
  <c r="AX2181" i="2"/>
  <c r="AY2181" i="2"/>
  <c r="AZ2181" i="2"/>
  <c r="BA2181" i="2"/>
  <c r="X394" i="2"/>
  <c r="Y394" i="2"/>
  <c r="Z394" i="2"/>
  <c r="AA394" i="2"/>
  <c r="AB394" i="2"/>
  <c r="AC394" i="2"/>
  <c r="AE394" i="2"/>
  <c r="AF394" i="2"/>
  <c r="AH394" i="2"/>
  <c r="AJ394" i="2"/>
  <c r="AK394" i="2"/>
  <c r="AM394" i="2"/>
  <c r="AO394" i="2"/>
  <c r="AP394" i="2"/>
  <c r="AR394" i="2"/>
  <c r="AT394" i="2"/>
  <c r="AU394" i="2"/>
  <c r="AW394" i="2"/>
  <c r="AX394" i="2"/>
  <c r="AY394" i="2"/>
  <c r="AZ394" i="2"/>
  <c r="BA394" i="2"/>
  <c r="X352" i="2"/>
  <c r="Y352" i="2"/>
  <c r="Z352" i="2"/>
  <c r="AA352" i="2"/>
  <c r="AB352" i="2"/>
  <c r="AC352" i="2"/>
  <c r="AE352" i="2"/>
  <c r="AF352" i="2"/>
  <c r="AH352" i="2"/>
  <c r="AJ352" i="2"/>
  <c r="AK352" i="2"/>
  <c r="AM352" i="2"/>
  <c r="AO352" i="2"/>
  <c r="AP352" i="2"/>
  <c r="AR352" i="2"/>
  <c r="AT352" i="2"/>
  <c r="AU352" i="2"/>
  <c r="AW352" i="2"/>
  <c r="AX352" i="2"/>
  <c r="AY352" i="2"/>
  <c r="AZ352" i="2"/>
  <c r="BA352" i="2"/>
  <c r="X1136" i="2"/>
  <c r="Y1136" i="2"/>
  <c r="Z1136" i="2"/>
  <c r="AA1136" i="2"/>
  <c r="AB1136" i="2"/>
  <c r="AC1136" i="2"/>
  <c r="AE1136" i="2"/>
  <c r="AF1136" i="2"/>
  <c r="AH1136" i="2"/>
  <c r="AJ1136" i="2"/>
  <c r="AK1136" i="2"/>
  <c r="AM1136" i="2"/>
  <c r="AO1136" i="2"/>
  <c r="AP1136" i="2"/>
  <c r="AR1136" i="2"/>
  <c r="AT1136" i="2"/>
  <c r="AU1136" i="2"/>
  <c r="AW1136" i="2"/>
  <c r="AX1136" i="2"/>
  <c r="AY1136" i="2"/>
  <c r="AZ1136" i="2"/>
  <c r="BA1136" i="2"/>
  <c r="X764" i="2"/>
  <c r="Y764" i="2"/>
  <c r="Z764" i="2"/>
  <c r="AA764" i="2"/>
  <c r="AB764" i="2"/>
  <c r="AC764" i="2"/>
  <c r="AE764" i="2"/>
  <c r="AF764" i="2"/>
  <c r="AH764" i="2"/>
  <c r="AJ764" i="2"/>
  <c r="AK764" i="2"/>
  <c r="AM764" i="2"/>
  <c r="AO764" i="2"/>
  <c r="AP764" i="2"/>
  <c r="AR764" i="2"/>
  <c r="AT764" i="2"/>
  <c r="AU764" i="2"/>
  <c r="AW764" i="2"/>
  <c r="AX764" i="2"/>
  <c r="AY764" i="2"/>
  <c r="AZ764" i="2"/>
  <c r="BA764" i="2"/>
  <c r="X488" i="2"/>
  <c r="Y488" i="2"/>
  <c r="Z488" i="2"/>
  <c r="AA488" i="2"/>
  <c r="AB488" i="2"/>
  <c r="AC488" i="2"/>
  <c r="AE488" i="2"/>
  <c r="AF488" i="2"/>
  <c r="AH488" i="2"/>
  <c r="AJ488" i="2"/>
  <c r="AK488" i="2"/>
  <c r="AM488" i="2"/>
  <c r="AO488" i="2"/>
  <c r="AP488" i="2"/>
  <c r="AR488" i="2"/>
  <c r="AT488" i="2"/>
  <c r="AU488" i="2"/>
  <c r="AW488" i="2"/>
  <c r="AX488" i="2"/>
  <c r="AY488" i="2"/>
  <c r="AZ488" i="2"/>
  <c r="BA488" i="2"/>
  <c r="X1129" i="2"/>
  <c r="Y1129" i="2"/>
  <c r="Z1129" i="2"/>
  <c r="AA1129" i="2"/>
  <c r="AB1129" i="2"/>
  <c r="AC1129" i="2"/>
  <c r="AE1129" i="2"/>
  <c r="AF1129" i="2"/>
  <c r="AH1129" i="2"/>
  <c r="AJ1129" i="2"/>
  <c r="AK1129" i="2"/>
  <c r="AM1129" i="2"/>
  <c r="AO1129" i="2"/>
  <c r="AP1129" i="2"/>
  <c r="AR1129" i="2"/>
  <c r="AT1129" i="2"/>
  <c r="AU1129" i="2"/>
  <c r="AW1129" i="2"/>
  <c r="AX1129" i="2"/>
  <c r="AY1129" i="2"/>
  <c r="AZ1129" i="2"/>
  <c r="BA1129" i="2"/>
  <c r="X110" i="2"/>
  <c r="Y110" i="2"/>
  <c r="Z110" i="2"/>
  <c r="AA110" i="2"/>
  <c r="AB110" i="2"/>
  <c r="AC110" i="2"/>
  <c r="AE110" i="2"/>
  <c r="AF110" i="2"/>
  <c r="AH110" i="2"/>
  <c r="AJ110" i="2"/>
  <c r="AK110" i="2"/>
  <c r="AM110" i="2"/>
  <c r="AO110" i="2"/>
  <c r="AP110" i="2"/>
  <c r="AR110" i="2"/>
  <c r="AT110" i="2"/>
  <c r="AU110" i="2"/>
  <c r="AW110" i="2"/>
  <c r="AX110" i="2"/>
  <c r="AY110" i="2"/>
  <c r="AZ110" i="2"/>
  <c r="BA110" i="2"/>
  <c r="X1259" i="2"/>
  <c r="Y1259" i="2"/>
  <c r="Z1259" i="2"/>
  <c r="AA1259" i="2"/>
  <c r="AB1259" i="2"/>
  <c r="AC1259" i="2"/>
  <c r="AE1259" i="2"/>
  <c r="AF1259" i="2"/>
  <c r="AH1259" i="2"/>
  <c r="AJ1259" i="2"/>
  <c r="AK1259" i="2"/>
  <c r="AM1259" i="2"/>
  <c r="AO1259" i="2"/>
  <c r="AP1259" i="2"/>
  <c r="AR1259" i="2"/>
  <c r="AT1259" i="2"/>
  <c r="AU1259" i="2"/>
  <c r="AW1259" i="2"/>
  <c r="AX1259" i="2"/>
  <c r="AY1259" i="2"/>
  <c r="AZ1259" i="2"/>
  <c r="BA1259" i="2"/>
  <c r="X2052" i="2"/>
  <c r="Y2052" i="2"/>
  <c r="Z2052" i="2"/>
  <c r="AA2052" i="2"/>
  <c r="AB2052" i="2"/>
  <c r="AC2052" i="2"/>
  <c r="AE2052" i="2"/>
  <c r="AF2052" i="2"/>
  <c r="AH2052" i="2"/>
  <c r="AJ2052" i="2"/>
  <c r="AK2052" i="2"/>
  <c r="AM2052" i="2"/>
  <c r="AO2052" i="2"/>
  <c r="AP2052" i="2"/>
  <c r="AR2052" i="2"/>
  <c r="AT2052" i="2"/>
  <c r="AU2052" i="2"/>
  <c r="AW2052" i="2"/>
  <c r="AX2052" i="2"/>
  <c r="AY2052" i="2"/>
  <c r="AZ2052" i="2"/>
  <c r="BA2052" i="2"/>
  <c r="X345" i="2"/>
  <c r="Y345" i="2"/>
  <c r="Z345" i="2"/>
  <c r="AA345" i="2"/>
  <c r="AB345" i="2"/>
  <c r="AC345" i="2"/>
  <c r="AE345" i="2"/>
  <c r="AF345" i="2"/>
  <c r="AH345" i="2"/>
  <c r="AJ345" i="2"/>
  <c r="AK345" i="2"/>
  <c r="AM345" i="2"/>
  <c r="AO345" i="2"/>
  <c r="AP345" i="2"/>
  <c r="AR345" i="2"/>
  <c r="AT345" i="2"/>
  <c r="AU345" i="2"/>
  <c r="AW345" i="2"/>
  <c r="AX345" i="2"/>
  <c r="AY345" i="2"/>
  <c r="AZ345" i="2"/>
  <c r="BA345" i="2"/>
  <c r="X688" i="2"/>
  <c r="Y688" i="2"/>
  <c r="Z688" i="2"/>
  <c r="AA688" i="2"/>
  <c r="AB688" i="2"/>
  <c r="AC688" i="2"/>
  <c r="AE688" i="2"/>
  <c r="AF688" i="2"/>
  <c r="AH688" i="2"/>
  <c r="AJ688" i="2"/>
  <c r="AK688" i="2"/>
  <c r="AM688" i="2"/>
  <c r="AO688" i="2"/>
  <c r="AP688" i="2"/>
  <c r="AR688" i="2"/>
  <c r="AT688" i="2"/>
  <c r="AU688" i="2"/>
  <c r="AW688" i="2"/>
  <c r="AX688" i="2"/>
  <c r="AY688" i="2"/>
  <c r="AZ688" i="2"/>
  <c r="BA688" i="2"/>
  <c r="X314" i="2"/>
  <c r="Y314" i="2"/>
  <c r="Z314" i="2"/>
  <c r="AA314" i="2"/>
  <c r="AB314" i="2"/>
  <c r="AC314" i="2"/>
  <c r="AE314" i="2"/>
  <c r="AF314" i="2"/>
  <c r="AH314" i="2"/>
  <c r="AJ314" i="2"/>
  <c r="AK314" i="2"/>
  <c r="AM314" i="2"/>
  <c r="AO314" i="2"/>
  <c r="AP314" i="2"/>
  <c r="AR314" i="2"/>
  <c r="AT314" i="2"/>
  <c r="AU314" i="2"/>
  <c r="AW314" i="2"/>
  <c r="AX314" i="2"/>
  <c r="AY314" i="2"/>
  <c r="AZ314" i="2"/>
  <c r="BA314" i="2"/>
  <c r="X422" i="2"/>
  <c r="Y422" i="2"/>
  <c r="Z422" i="2"/>
  <c r="AA422" i="2"/>
  <c r="AB422" i="2"/>
  <c r="AC422" i="2"/>
  <c r="AE422" i="2"/>
  <c r="AF422" i="2"/>
  <c r="AH422" i="2"/>
  <c r="AJ422" i="2"/>
  <c r="AK422" i="2"/>
  <c r="AM422" i="2"/>
  <c r="AO422" i="2"/>
  <c r="AP422" i="2"/>
  <c r="AR422" i="2"/>
  <c r="AT422" i="2"/>
  <c r="AU422" i="2"/>
  <c r="AW422" i="2"/>
  <c r="AX422" i="2"/>
  <c r="AY422" i="2"/>
  <c r="AZ422" i="2"/>
  <c r="BA422" i="2"/>
  <c r="X435" i="2"/>
  <c r="Y435" i="2"/>
  <c r="Z435" i="2"/>
  <c r="AA435" i="2"/>
  <c r="AB435" i="2"/>
  <c r="AC435" i="2"/>
  <c r="AE435" i="2"/>
  <c r="AF435" i="2"/>
  <c r="AH435" i="2"/>
  <c r="AJ435" i="2"/>
  <c r="AK435" i="2"/>
  <c r="AM435" i="2"/>
  <c r="AO435" i="2"/>
  <c r="AP435" i="2"/>
  <c r="AR435" i="2"/>
  <c r="AT435" i="2"/>
  <c r="AU435" i="2"/>
  <c r="AW435" i="2"/>
  <c r="AX435" i="2"/>
  <c r="AY435" i="2"/>
  <c r="AZ435" i="2"/>
  <c r="BA435" i="2"/>
  <c r="X1256" i="2"/>
  <c r="Y1256" i="2"/>
  <c r="Z1256" i="2"/>
  <c r="AA1256" i="2"/>
  <c r="AB1256" i="2"/>
  <c r="AC1256" i="2"/>
  <c r="AE1256" i="2"/>
  <c r="AF1256" i="2"/>
  <c r="AH1256" i="2"/>
  <c r="AJ1256" i="2"/>
  <c r="AK1256" i="2"/>
  <c r="AM1256" i="2"/>
  <c r="AO1256" i="2"/>
  <c r="AP1256" i="2"/>
  <c r="AR1256" i="2"/>
  <c r="AT1256" i="2"/>
  <c r="AU1256" i="2"/>
  <c r="AW1256" i="2"/>
  <c r="AX1256" i="2"/>
  <c r="AY1256" i="2"/>
  <c r="AZ1256" i="2"/>
  <c r="BA1256" i="2"/>
  <c r="X2131" i="2"/>
  <c r="Y2131" i="2"/>
  <c r="Z2131" i="2"/>
  <c r="AA2131" i="2"/>
  <c r="AB2131" i="2"/>
  <c r="AC2131" i="2"/>
  <c r="AE2131" i="2"/>
  <c r="AF2131" i="2"/>
  <c r="AH2131" i="2"/>
  <c r="AJ2131" i="2"/>
  <c r="AK2131" i="2"/>
  <c r="AM2131" i="2"/>
  <c r="AO2131" i="2"/>
  <c r="AP2131" i="2"/>
  <c r="AR2131" i="2"/>
  <c r="AT2131" i="2"/>
  <c r="AU2131" i="2"/>
  <c r="AW2131" i="2"/>
  <c r="AX2131" i="2"/>
  <c r="AY2131" i="2"/>
  <c r="AZ2131" i="2"/>
  <c r="BA2131" i="2"/>
  <c r="X374" i="2"/>
  <c r="Y374" i="2"/>
  <c r="Z374" i="2"/>
  <c r="AA374" i="2"/>
  <c r="AB374" i="2"/>
  <c r="AC374" i="2"/>
  <c r="AE374" i="2"/>
  <c r="AF374" i="2"/>
  <c r="AH374" i="2"/>
  <c r="AJ374" i="2"/>
  <c r="AK374" i="2"/>
  <c r="AM374" i="2"/>
  <c r="AO374" i="2"/>
  <c r="AP374" i="2"/>
  <c r="AR374" i="2"/>
  <c r="AT374" i="2"/>
  <c r="AU374" i="2"/>
  <c r="AW374" i="2"/>
  <c r="AX374" i="2"/>
  <c r="AY374" i="2"/>
  <c r="AZ374" i="2"/>
  <c r="BA374" i="2"/>
  <c r="X747" i="2"/>
  <c r="Y747" i="2"/>
  <c r="Z747" i="2"/>
  <c r="AA747" i="2"/>
  <c r="AB747" i="2"/>
  <c r="AC747" i="2"/>
  <c r="AE747" i="2"/>
  <c r="AF747" i="2"/>
  <c r="AH747" i="2"/>
  <c r="AJ747" i="2"/>
  <c r="AK747" i="2"/>
  <c r="AM747" i="2"/>
  <c r="AO747" i="2"/>
  <c r="AP747" i="2"/>
  <c r="AR747" i="2"/>
  <c r="AT747" i="2"/>
  <c r="AU747" i="2"/>
  <c r="AW747" i="2"/>
  <c r="AX747" i="2"/>
  <c r="AY747" i="2"/>
  <c r="AZ747" i="2"/>
  <c r="BA747" i="2"/>
  <c r="X219" i="2"/>
  <c r="Y219" i="2"/>
  <c r="Z219" i="2"/>
  <c r="AA219" i="2"/>
  <c r="AB219" i="2"/>
  <c r="AC219" i="2"/>
  <c r="AE219" i="2"/>
  <c r="AF219" i="2"/>
  <c r="AH219" i="2"/>
  <c r="AJ219" i="2"/>
  <c r="AK219" i="2"/>
  <c r="AM219" i="2"/>
  <c r="AO219" i="2"/>
  <c r="AP219" i="2"/>
  <c r="AR219" i="2"/>
  <c r="AT219" i="2"/>
  <c r="AU219" i="2"/>
  <c r="AW219" i="2"/>
  <c r="AX219" i="2"/>
  <c r="AY219" i="2"/>
  <c r="AZ219" i="2"/>
  <c r="BA219" i="2"/>
  <c r="X1425" i="2"/>
  <c r="Y1425" i="2"/>
  <c r="Z1425" i="2"/>
  <c r="AA1425" i="2"/>
  <c r="AB1425" i="2"/>
  <c r="AC1425" i="2"/>
  <c r="AE1425" i="2"/>
  <c r="AF1425" i="2"/>
  <c r="AH1425" i="2"/>
  <c r="AJ1425" i="2"/>
  <c r="AK1425" i="2"/>
  <c r="AM1425" i="2"/>
  <c r="AO1425" i="2"/>
  <c r="AP1425" i="2"/>
  <c r="AR1425" i="2"/>
  <c r="AT1425" i="2"/>
  <c r="AU1425" i="2"/>
  <c r="AW1425" i="2"/>
  <c r="AX1425" i="2"/>
  <c r="AY1425" i="2"/>
  <c r="AZ1425" i="2"/>
  <c r="BA1425" i="2"/>
  <c r="X327" i="2"/>
  <c r="Y327" i="2"/>
  <c r="Z327" i="2"/>
  <c r="AA327" i="2"/>
  <c r="AB327" i="2"/>
  <c r="AC327" i="2"/>
  <c r="AE327" i="2"/>
  <c r="AF327" i="2"/>
  <c r="AH327" i="2"/>
  <c r="AJ327" i="2"/>
  <c r="AK327" i="2"/>
  <c r="AM327" i="2"/>
  <c r="AO327" i="2"/>
  <c r="AP327" i="2"/>
  <c r="AR327" i="2"/>
  <c r="AT327" i="2"/>
  <c r="AU327" i="2"/>
  <c r="AW327" i="2"/>
  <c r="AX327" i="2"/>
  <c r="AY327" i="2"/>
  <c r="AZ327" i="2"/>
  <c r="BA327" i="2"/>
  <c r="X1752" i="2"/>
  <c r="Y1752" i="2"/>
  <c r="Z1752" i="2"/>
  <c r="AA1752" i="2"/>
  <c r="AB1752" i="2"/>
  <c r="AC1752" i="2"/>
  <c r="AE1752" i="2"/>
  <c r="AF1752" i="2"/>
  <c r="AH1752" i="2"/>
  <c r="AJ1752" i="2"/>
  <c r="AK1752" i="2"/>
  <c r="AM1752" i="2"/>
  <c r="AO1752" i="2"/>
  <c r="AP1752" i="2"/>
  <c r="AR1752" i="2"/>
  <c r="AT1752" i="2"/>
  <c r="AU1752" i="2"/>
  <c r="AW1752" i="2"/>
  <c r="AX1752" i="2"/>
  <c r="AY1752" i="2"/>
  <c r="AZ1752" i="2"/>
  <c r="BA1752" i="2"/>
  <c r="X1470" i="2"/>
  <c r="Y1470" i="2"/>
  <c r="Z1470" i="2"/>
  <c r="AA1470" i="2"/>
  <c r="AB1470" i="2"/>
  <c r="AC1470" i="2"/>
  <c r="AE1470" i="2"/>
  <c r="AF1470" i="2"/>
  <c r="AH1470" i="2"/>
  <c r="AJ1470" i="2"/>
  <c r="AK1470" i="2"/>
  <c r="AM1470" i="2"/>
  <c r="AO1470" i="2"/>
  <c r="AP1470" i="2"/>
  <c r="AR1470" i="2"/>
  <c r="AT1470" i="2"/>
  <c r="AU1470" i="2"/>
  <c r="AW1470" i="2"/>
  <c r="AX1470" i="2"/>
  <c r="AY1470" i="2"/>
  <c r="AZ1470" i="2"/>
  <c r="BA1470" i="2"/>
  <c r="X2044" i="2"/>
  <c r="Y2044" i="2"/>
  <c r="Z2044" i="2"/>
  <c r="AA2044" i="2"/>
  <c r="AB2044" i="2"/>
  <c r="AC2044" i="2"/>
  <c r="AE2044" i="2"/>
  <c r="AF2044" i="2"/>
  <c r="AH2044" i="2"/>
  <c r="AJ2044" i="2"/>
  <c r="AK2044" i="2"/>
  <c r="AM2044" i="2"/>
  <c r="AO2044" i="2"/>
  <c r="AP2044" i="2"/>
  <c r="AR2044" i="2"/>
  <c r="AT2044" i="2"/>
  <c r="AU2044" i="2"/>
  <c r="AW2044" i="2"/>
  <c r="AX2044" i="2"/>
  <c r="AY2044" i="2"/>
  <c r="AZ2044" i="2"/>
  <c r="BA2044" i="2"/>
  <c r="X729" i="2"/>
  <c r="Y729" i="2"/>
  <c r="Z729" i="2"/>
  <c r="AA729" i="2"/>
  <c r="AB729" i="2"/>
  <c r="AC729" i="2"/>
  <c r="AE729" i="2"/>
  <c r="AF729" i="2"/>
  <c r="AH729" i="2"/>
  <c r="AJ729" i="2"/>
  <c r="AK729" i="2"/>
  <c r="AM729" i="2"/>
  <c r="AO729" i="2"/>
  <c r="AP729" i="2"/>
  <c r="AR729" i="2"/>
  <c r="AT729" i="2"/>
  <c r="AU729" i="2"/>
  <c r="AW729" i="2"/>
  <c r="AX729" i="2"/>
  <c r="AY729" i="2"/>
  <c r="AZ729" i="2"/>
  <c r="BA729" i="2"/>
  <c r="X1512" i="2"/>
  <c r="Y1512" i="2"/>
  <c r="Z1512" i="2"/>
  <c r="AA1512" i="2"/>
  <c r="AB1512" i="2"/>
  <c r="AC1512" i="2"/>
  <c r="AE1512" i="2"/>
  <c r="AF1512" i="2"/>
  <c r="AH1512" i="2"/>
  <c r="AJ1512" i="2"/>
  <c r="AK1512" i="2"/>
  <c r="AM1512" i="2"/>
  <c r="AO1512" i="2"/>
  <c r="AP1512" i="2"/>
  <c r="AR1512" i="2"/>
  <c r="AT1512" i="2"/>
  <c r="AU1512" i="2"/>
  <c r="AW1512" i="2"/>
  <c r="AX1512" i="2"/>
  <c r="AY1512" i="2"/>
  <c r="AZ1512" i="2"/>
  <c r="BA1512" i="2"/>
  <c r="X522" i="2"/>
  <c r="Y522" i="2"/>
  <c r="Z522" i="2"/>
  <c r="AA522" i="2"/>
  <c r="AB522" i="2"/>
  <c r="AC522" i="2"/>
  <c r="AE522" i="2"/>
  <c r="AF522" i="2"/>
  <c r="AH522" i="2"/>
  <c r="AJ522" i="2"/>
  <c r="AK522" i="2"/>
  <c r="AM522" i="2"/>
  <c r="AO522" i="2"/>
  <c r="AP522" i="2"/>
  <c r="AR522" i="2"/>
  <c r="AT522" i="2"/>
  <c r="AU522" i="2"/>
  <c r="AW522" i="2"/>
  <c r="AX522" i="2"/>
  <c r="AY522" i="2"/>
  <c r="AZ522" i="2"/>
  <c r="BA522" i="2"/>
  <c r="X624" i="2"/>
  <c r="Y624" i="2"/>
  <c r="Z624" i="2"/>
  <c r="AA624" i="2"/>
  <c r="AB624" i="2"/>
  <c r="AC624" i="2"/>
  <c r="AE624" i="2"/>
  <c r="AF624" i="2"/>
  <c r="AH624" i="2"/>
  <c r="AJ624" i="2"/>
  <c r="AK624" i="2"/>
  <c r="AM624" i="2"/>
  <c r="AO624" i="2"/>
  <c r="AP624" i="2"/>
  <c r="AR624" i="2"/>
  <c r="AT624" i="2"/>
  <c r="AU624" i="2"/>
  <c r="AW624" i="2"/>
  <c r="AX624" i="2"/>
  <c r="AY624" i="2"/>
  <c r="AZ624" i="2"/>
  <c r="BA624" i="2"/>
  <c r="X492" i="2"/>
  <c r="Y492" i="2"/>
  <c r="Z492" i="2"/>
  <c r="AA492" i="2"/>
  <c r="AB492" i="2"/>
  <c r="AC492" i="2"/>
  <c r="AE492" i="2"/>
  <c r="AF492" i="2"/>
  <c r="AH492" i="2"/>
  <c r="AJ492" i="2"/>
  <c r="AK492" i="2"/>
  <c r="AM492" i="2"/>
  <c r="AO492" i="2"/>
  <c r="AP492" i="2"/>
  <c r="AR492" i="2"/>
  <c r="AT492" i="2"/>
  <c r="AU492" i="2"/>
  <c r="AW492" i="2"/>
  <c r="AX492" i="2"/>
  <c r="AY492" i="2"/>
  <c r="AZ492" i="2"/>
  <c r="BA492" i="2"/>
  <c r="X1762" i="2"/>
  <c r="Y1762" i="2"/>
  <c r="Z1762" i="2"/>
  <c r="AA1762" i="2"/>
  <c r="AB1762" i="2"/>
  <c r="AC1762" i="2"/>
  <c r="AE1762" i="2"/>
  <c r="AF1762" i="2"/>
  <c r="AH1762" i="2"/>
  <c r="AJ1762" i="2"/>
  <c r="AK1762" i="2"/>
  <c r="AM1762" i="2"/>
  <c r="AO1762" i="2"/>
  <c r="AP1762" i="2"/>
  <c r="AR1762" i="2"/>
  <c r="AT1762" i="2"/>
  <c r="AU1762" i="2"/>
  <c r="AW1762" i="2"/>
  <c r="AX1762" i="2"/>
  <c r="AY1762" i="2"/>
  <c r="AZ1762" i="2"/>
  <c r="BA1762" i="2"/>
  <c r="X2120" i="2"/>
  <c r="Y2120" i="2"/>
  <c r="Z2120" i="2"/>
  <c r="AA2120" i="2"/>
  <c r="AB2120" i="2"/>
  <c r="AC2120" i="2"/>
  <c r="AE2120" i="2"/>
  <c r="AF2120" i="2"/>
  <c r="AH2120" i="2"/>
  <c r="AJ2120" i="2"/>
  <c r="AK2120" i="2"/>
  <c r="AM2120" i="2"/>
  <c r="AO2120" i="2"/>
  <c r="AP2120" i="2"/>
  <c r="AR2120" i="2"/>
  <c r="AT2120" i="2"/>
  <c r="AU2120" i="2"/>
  <c r="AW2120" i="2"/>
  <c r="AX2120" i="2"/>
  <c r="AY2120" i="2"/>
  <c r="AZ2120" i="2"/>
  <c r="BA2120" i="2"/>
  <c r="X1670" i="2"/>
  <c r="Y1670" i="2"/>
  <c r="Z1670" i="2"/>
  <c r="AA1670" i="2"/>
  <c r="AB1670" i="2"/>
  <c r="AC1670" i="2"/>
  <c r="AE1670" i="2"/>
  <c r="AF1670" i="2"/>
  <c r="AH1670" i="2"/>
  <c r="AJ1670" i="2"/>
  <c r="AK1670" i="2"/>
  <c r="AM1670" i="2"/>
  <c r="AO1670" i="2"/>
  <c r="AP1670" i="2"/>
  <c r="AR1670" i="2"/>
  <c r="AT1670" i="2"/>
  <c r="AU1670" i="2"/>
  <c r="AW1670" i="2"/>
  <c r="AX1670" i="2"/>
  <c r="AY1670" i="2"/>
  <c r="AZ1670" i="2"/>
  <c r="BA1670" i="2"/>
  <c r="X983" i="2"/>
  <c r="Y983" i="2"/>
  <c r="Z983" i="2"/>
  <c r="AA983" i="2"/>
  <c r="AB983" i="2"/>
  <c r="AC983" i="2"/>
  <c r="AE983" i="2"/>
  <c r="AF983" i="2"/>
  <c r="AH983" i="2"/>
  <c r="AJ983" i="2"/>
  <c r="AK983" i="2"/>
  <c r="AM983" i="2"/>
  <c r="AO983" i="2"/>
  <c r="AP983" i="2"/>
  <c r="AR983" i="2"/>
  <c r="AT983" i="2"/>
  <c r="AU983" i="2"/>
  <c r="AW983" i="2"/>
  <c r="AX983" i="2"/>
  <c r="AY983" i="2"/>
  <c r="AZ983" i="2"/>
  <c r="BA983" i="2"/>
  <c r="X896" i="2"/>
  <c r="Y896" i="2"/>
  <c r="Z896" i="2"/>
  <c r="AA896" i="2"/>
  <c r="AB896" i="2"/>
  <c r="AC896" i="2"/>
  <c r="AE896" i="2"/>
  <c r="AF896" i="2"/>
  <c r="AH896" i="2"/>
  <c r="AJ896" i="2"/>
  <c r="AK896" i="2"/>
  <c r="AM896" i="2"/>
  <c r="AO896" i="2"/>
  <c r="AP896" i="2"/>
  <c r="AR896" i="2"/>
  <c r="AT896" i="2"/>
  <c r="AU896" i="2"/>
  <c r="AW896" i="2"/>
  <c r="AX896" i="2"/>
  <c r="AY896" i="2"/>
  <c r="AZ896" i="2"/>
  <c r="BA896" i="2"/>
  <c r="X593" i="2"/>
  <c r="Y593" i="2"/>
  <c r="Z593" i="2"/>
  <c r="AA593" i="2"/>
  <c r="AB593" i="2"/>
  <c r="AC593" i="2"/>
  <c r="AE593" i="2"/>
  <c r="AF593" i="2"/>
  <c r="AH593" i="2"/>
  <c r="AJ593" i="2"/>
  <c r="AK593" i="2"/>
  <c r="AM593" i="2"/>
  <c r="AO593" i="2"/>
  <c r="AP593" i="2"/>
  <c r="AR593" i="2"/>
  <c r="AT593" i="2"/>
  <c r="AU593" i="2"/>
  <c r="AW593" i="2"/>
  <c r="AX593" i="2"/>
  <c r="AY593" i="2"/>
  <c r="AZ593" i="2"/>
  <c r="BA593" i="2"/>
  <c r="X220" i="2"/>
  <c r="Y220" i="2"/>
  <c r="Z220" i="2"/>
  <c r="AA220" i="2"/>
  <c r="AB220" i="2"/>
  <c r="AC220" i="2"/>
  <c r="AE220" i="2"/>
  <c r="AF220" i="2"/>
  <c r="AH220" i="2"/>
  <c r="AJ220" i="2"/>
  <c r="AK220" i="2"/>
  <c r="AM220" i="2"/>
  <c r="AO220" i="2"/>
  <c r="AP220" i="2"/>
  <c r="AR220" i="2"/>
  <c r="AT220" i="2"/>
  <c r="AU220" i="2"/>
  <c r="AW220" i="2"/>
  <c r="AX220" i="2"/>
  <c r="AY220" i="2"/>
  <c r="AZ220" i="2"/>
  <c r="BA220" i="2"/>
  <c r="X1533" i="2"/>
  <c r="Y1533" i="2"/>
  <c r="Z1533" i="2"/>
  <c r="AA1533" i="2"/>
  <c r="AB1533" i="2"/>
  <c r="AC1533" i="2"/>
  <c r="AE1533" i="2"/>
  <c r="AF1533" i="2"/>
  <c r="AH1533" i="2"/>
  <c r="AJ1533" i="2"/>
  <c r="AK1533" i="2"/>
  <c r="AM1533" i="2"/>
  <c r="AO1533" i="2"/>
  <c r="AP1533" i="2"/>
  <c r="AR1533" i="2"/>
  <c r="AT1533" i="2"/>
  <c r="AU1533" i="2"/>
  <c r="AW1533" i="2"/>
  <c r="AX1533" i="2"/>
  <c r="AY1533" i="2"/>
  <c r="AZ1533" i="2"/>
  <c r="BA1533" i="2"/>
  <c r="X250" i="2"/>
  <c r="Y250" i="2"/>
  <c r="Z250" i="2"/>
  <c r="AA250" i="2"/>
  <c r="AB250" i="2"/>
  <c r="AC250" i="2"/>
  <c r="AE250" i="2"/>
  <c r="AF250" i="2"/>
  <c r="AH250" i="2"/>
  <c r="AJ250" i="2"/>
  <c r="AK250" i="2"/>
  <c r="AM250" i="2"/>
  <c r="AO250" i="2"/>
  <c r="AP250" i="2"/>
  <c r="AR250" i="2"/>
  <c r="AT250" i="2"/>
  <c r="AU250" i="2"/>
  <c r="AW250" i="2"/>
  <c r="AX250" i="2"/>
  <c r="AY250" i="2"/>
  <c r="AZ250" i="2"/>
  <c r="BA250" i="2"/>
  <c r="X1981" i="2"/>
  <c r="Y1981" i="2"/>
  <c r="Z1981" i="2"/>
  <c r="AA1981" i="2"/>
  <c r="AB1981" i="2"/>
  <c r="AC1981" i="2"/>
  <c r="AE1981" i="2"/>
  <c r="AF1981" i="2"/>
  <c r="AH1981" i="2"/>
  <c r="AJ1981" i="2"/>
  <c r="AK1981" i="2"/>
  <c r="AM1981" i="2"/>
  <c r="AO1981" i="2"/>
  <c r="AP1981" i="2"/>
  <c r="AR1981" i="2"/>
  <c r="AT1981" i="2"/>
  <c r="AU1981" i="2"/>
  <c r="AW1981" i="2"/>
  <c r="AX1981" i="2"/>
  <c r="AY1981" i="2"/>
  <c r="AZ1981" i="2"/>
  <c r="BA1981" i="2"/>
  <c r="X1557" i="2"/>
  <c r="Y1557" i="2"/>
  <c r="Z1557" i="2"/>
  <c r="AA1557" i="2"/>
  <c r="AB1557" i="2"/>
  <c r="AC1557" i="2"/>
  <c r="AE1557" i="2"/>
  <c r="AF1557" i="2"/>
  <c r="AH1557" i="2"/>
  <c r="AJ1557" i="2"/>
  <c r="AK1557" i="2"/>
  <c r="AM1557" i="2"/>
  <c r="AO1557" i="2"/>
  <c r="AP1557" i="2"/>
  <c r="AR1557" i="2"/>
  <c r="AT1557" i="2"/>
  <c r="AU1557" i="2"/>
  <c r="AW1557" i="2"/>
  <c r="AX1557" i="2"/>
  <c r="AY1557" i="2"/>
  <c r="AZ1557" i="2"/>
  <c r="BA1557" i="2"/>
  <c r="X123" i="2"/>
  <c r="Y123" i="2"/>
  <c r="Z123" i="2"/>
  <c r="AA123" i="2"/>
  <c r="AB123" i="2"/>
  <c r="AC123" i="2"/>
  <c r="AE123" i="2"/>
  <c r="AF123" i="2"/>
  <c r="AH123" i="2"/>
  <c r="AJ123" i="2"/>
  <c r="AK123" i="2"/>
  <c r="AM123" i="2"/>
  <c r="AO123" i="2"/>
  <c r="AP123" i="2"/>
  <c r="AR123" i="2"/>
  <c r="AT123" i="2"/>
  <c r="AU123" i="2"/>
  <c r="AW123" i="2"/>
  <c r="AX123" i="2"/>
  <c r="AY123" i="2"/>
  <c r="AZ123" i="2"/>
  <c r="BA123" i="2"/>
  <c r="X29" i="2"/>
  <c r="Y29" i="2"/>
  <c r="Z29" i="2"/>
  <c r="AA29" i="2"/>
  <c r="AB29" i="2"/>
  <c r="AC29" i="2"/>
  <c r="AE29" i="2"/>
  <c r="AF29" i="2"/>
  <c r="AH29" i="2"/>
  <c r="AJ29" i="2"/>
  <c r="AK29" i="2"/>
  <c r="AM29" i="2"/>
  <c r="AO29" i="2"/>
  <c r="AP29" i="2"/>
  <c r="AR29" i="2"/>
  <c r="AT29" i="2"/>
  <c r="AU29" i="2"/>
  <c r="AW29" i="2"/>
  <c r="AX29" i="2"/>
  <c r="AY29" i="2"/>
  <c r="AZ29" i="2"/>
  <c r="BA29" i="2"/>
  <c r="X1603" i="2"/>
  <c r="Y1603" i="2"/>
  <c r="Z1603" i="2"/>
  <c r="AA1603" i="2"/>
  <c r="AB1603" i="2"/>
  <c r="AC1603" i="2"/>
  <c r="AE1603" i="2"/>
  <c r="AF1603" i="2"/>
  <c r="AH1603" i="2"/>
  <c r="AJ1603" i="2"/>
  <c r="AK1603" i="2"/>
  <c r="AM1603" i="2"/>
  <c r="AO1603" i="2"/>
  <c r="AP1603" i="2"/>
  <c r="AR1603" i="2"/>
  <c r="AT1603" i="2"/>
  <c r="AU1603" i="2"/>
  <c r="AW1603" i="2"/>
  <c r="AX1603" i="2"/>
  <c r="AY1603" i="2"/>
  <c r="AZ1603" i="2"/>
  <c r="BA1603" i="2"/>
  <c r="X1374" i="2"/>
  <c r="Y1374" i="2"/>
  <c r="Z1374" i="2"/>
  <c r="AA1374" i="2"/>
  <c r="AB1374" i="2"/>
  <c r="AC1374" i="2"/>
  <c r="AE1374" i="2"/>
  <c r="AF1374" i="2"/>
  <c r="AH1374" i="2"/>
  <c r="AJ1374" i="2"/>
  <c r="AK1374" i="2"/>
  <c r="AM1374" i="2"/>
  <c r="AO1374" i="2"/>
  <c r="AP1374" i="2"/>
  <c r="AR1374" i="2"/>
  <c r="AT1374" i="2"/>
  <c r="AU1374" i="2"/>
  <c r="AW1374" i="2"/>
  <c r="AX1374" i="2"/>
  <c r="AY1374" i="2"/>
  <c r="AZ1374" i="2"/>
  <c r="BA1374" i="2"/>
  <c r="X2215" i="2"/>
  <c r="Y2215" i="2"/>
  <c r="Z2215" i="2"/>
  <c r="AA2215" i="2"/>
  <c r="AB2215" i="2"/>
  <c r="AC2215" i="2"/>
  <c r="AE2215" i="2"/>
  <c r="AF2215" i="2"/>
  <c r="AH2215" i="2"/>
  <c r="AJ2215" i="2"/>
  <c r="AK2215" i="2"/>
  <c r="AM2215" i="2"/>
  <c r="AO2215" i="2"/>
  <c r="AP2215" i="2"/>
  <c r="AR2215" i="2"/>
  <c r="AT2215" i="2"/>
  <c r="AU2215" i="2"/>
  <c r="AW2215" i="2"/>
  <c r="AX2215" i="2"/>
  <c r="AY2215" i="2"/>
  <c r="AZ2215" i="2"/>
  <c r="BA2215" i="2"/>
  <c r="X1121" i="2"/>
  <c r="Y1121" i="2"/>
  <c r="Z1121" i="2"/>
  <c r="AA1121" i="2"/>
  <c r="AB1121" i="2"/>
  <c r="AC1121" i="2"/>
  <c r="AE1121" i="2"/>
  <c r="AF1121" i="2"/>
  <c r="AH1121" i="2"/>
  <c r="AJ1121" i="2"/>
  <c r="AK1121" i="2"/>
  <c r="AM1121" i="2"/>
  <c r="AO1121" i="2"/>
  <c r="AP1121" i="2"/>
  <c r="AR1121" i="2"/>
  <c r="AT1121" i="2"/>
  <c r="AU1121" i="2"/>
  <c r="AW1121" i="2"/>
  <c r="AX1121" i="2"/>
  <c r="AY1121" i="2"/>
  <c r="AZ1121" i="2"/>
  <c r="BA1121" i="2"/>
  <c r="X831" i="2"/>
  <c r="Y831" i="2"/>
  <c r="Z831" i="2"/>
  <c r="AA831" i="2"/>
  <c r="AB831" i="2"/>
  <c r="AC831" i="2"/>
  <c r="AE831" i="2"/>
  <c r="AF831" i="2"/>
  <c r="AH831" i="2"/>
  <c r="AJ831" i="2"/>
  <c r="AK831" i="2"/>
  <c r="AM831" i="2"/>
  <c r="AO831" i="2"/>
  <c r="AP831" i="2"/>
  <c r="AR831" i="2"/>
  <c r="AT831" i="2"/>
  <c r="AU831" i="2"/>
  <c r="AW831" i="2"/>
  <c r="AX831" i="2"/>
  <c r="AY831" i="2"/>
  <c r="AZ831" i="2"/>
  <c r="BA831" i="2"/>
  <c r="X176" i="2"/>
  <c r="Y176" i="2"/>
  <c r="Z176" i="2"/>
  <c r="AA176" i="2"/>
  <c r="AB176" i="2"/>
  <c r="AC176" i="2"/>
  <c r="AE176" i="2"/>
  <c r="AF176" i="2"/>
  <c r="AH176" i="2"/>
  <c r="AJ176" i="2"/>
  <c r="AK176" i="2"/>
  <c r="AM176" i="2"/>
  <c r="AO176" i="2"/>
  <c r="AP176" i="2"/>
  <c r="AR176" i="2"/>
  <c r="AT176" i="2"/>
  <c r="AU176" i="2"/>
  <c r="AW176" i="2"/>
  <c r="AX176" i="2"/>
  <c r="AY176" i="2"/>
  <c r="AZ176" i="2"/>
  <c r="BA176" i="2"/>
  <c r="X1240" i="2"/>
  <c r="Y1240" i="2"/>
  <c r="Z1240" i="2"/>
  <c r="AA1240" i="2"/>
  <c r="AB1240" i="2"/>
  <c r="AC1240" i="2"/>
  <c r="AE1240" i="2"/>
  <c r="AF1240" i="2"/>
  <c r="AH1240" i="2"/>
  <c r="AJ1240" i="2"/>
  <c r="AK1240" i="2"/>
  <c r="AM1240" i="2"/>
  <c r="AO1240" i="2"/>
  <c r="AP1240" i="2"/>
  <c r="AR1240" i="2"/>
  <c r="AT1240" i="2"/>
  <c r="AU1240" i="2"/>
  <c r="AW1240" i="2"/>
  <c r="AX1240" i="2"/>
  <c r="AY1240" i="2"/>
  <c r="AZ1240" i="2"/>
  <c r="BA1240" i="2"/>
  <c r="X2200" i="2"/>
  <c r="Y2200" i="2"/>
  <c r="Z2200" i="2"/>
  <c r="AA2200" i="2"/>
  <c r="AB2200" i="2"/>
  <c r="AC2200" i="2"/>
  <c r="AE2200" i="2"/>
  <c r="AF2200" i="2"/>
  <c r="AH2200" i="2"/>
  <c r="AJ2200" i="2"/>
  <c r="AK2200" i="2"/>
  <c r="AM2200" i="2"/>
  <c r="AO2200" i="2"/>
  <c r="AP2200" i="2"/>
  <c r="AR2200" i="2"/>
  <c r="AT2200" i="2"/>
  <c r="AU2200" i="2"/>
  <c r="AW2200" i="2"/>
  <c r="AX2200" i="2"/>
  <c r="AY2200" i="2"/>
  <c r="AZ2200" i="2"/>
  <c r="BA2200" i="2"/>
  <c r="X1466" i="2"/>
  <c r="Y1466" i="2"/>
  <c r="Z1466" i="2"/>
  <c r="AA1466" i="2"/>
  <c r="AB1466" i="2"/>
  <c r="AC1466" i="2"/>
  <c r="AE1466" i="2"/>
  <c r="AF1466" i="2"/>
  <c r="AH1466" i="2"/>
  <c r="AJ1466" i="2"/>
  <c r="AK1466" i="2"/>
  <c r="AM1466" i="2"/>
  <c r="AO1466" i="2"/>
  <c r="AP1466" i="2"/>
  <c r="AR1466" i="2"/>
  <c r="AT1466" i="2"/>
  <c r="AU1466" i="2"/>
  <c r="AW1466" i="2"/>
  <c r="AX1466" i="2"/>
  <c r="AY1466" i="2"/>
  <c r="AZ1466" i="2"/>
  <c r="BA1466" i="2"/>
  <c r="X1322" i="2"/>
  <c r="Y1322" i="2"/>
  <c r="Z1322" i="2"/>
  <c r="AA1322" i="2"/>
  <c r="AB1322" i="2"/>
  <c r="AC1322" i="2"/>
  <c r="AE1322" i="2"/>
  <c r="AF1322" i="2"/>
  <c r="AH1322" i="2"/>
  <c r="AJ1322" i="2"/>
  <c r="AK1322" i="2"/>
  <c r="AM1322" i="2"/>
  <c r="AO1322" i="2"/>
  <c r="AP1322" i="2"/>
  <c r="AR1322" i="2"/>
  <c r="AT1322" i="2"/>
  <c r="AU1322" i="2"/>
  <c r="AW1322" i="2"/>
  <c r="AX1322" i="2"/>
  <c r="AY1322" i="2"/>
  <c r="AZ1322" i="2"/>
  <c r="BA1322" i="2"/>
  <c r="X1369" i="2"/>
  <c r="Y1369" i="2"/>
  <c r="Z1369" i="2"/>
  <c r="AA1369" i="2"/>
  <c r="AB1369" i="2"/>
  <c r="AC1369" i="2"/>
  <c r="AE1369" i="2"/>
  <c r="AF1369" i="2"/>
  <c r="AH1369" i="2"/>
  <c r="AJ1369" i="2"/>
  <c r="AK1369" i="2"/>
  <c r="AM1369" i="2"/>
  <c r="AO1369" i="2"/>
  <c r="AP1369" i="2"/>
  <c r="AR1369" i="2"/>
  <c r="AT1369" i="2"/>
  <c r="AU1369" i="2"/>
  <c r="AW1369" i="2"/>
  <c r="AX1369" i="2"/>
  <c r="AY1369" i="2"/>
  <c r="AZ1369" i="2"/>
  <c r="BA1369" i="2"/>
  <c r="X680" i="2"/>
  <c r="Y680" i="2"/>
  <c r="Z680" i="2"/>
  <c r="AA680" i="2"/>
  <c r="AB680" i="2"/>
  <c r="AC680" i="2"/>
  <c r="AE680" i="2"/>
  <c r="AF680" i="2"/>
  <c r="AH680" i="2"/>
  <c r="AJ680" i="2"/>
  <c r="AK680" i="2"/>
  <c r="AM680" i="2"/>
  <c r="AO680" i="2"/>
  <c r="AP680" i="2"/>
  <c r="AR680" i="2"/>
  <c r="AT680" i="2"/>
  <c r="AU680" i="2"/>
  <c r="AW680" i="2"/>
  <c r="AX680" i="2"/>
  <c r="AY680" i="2"/>
  <c r="AZ680" i="2"/>
  <c r="BA680" i="2"/>
  <c r="X1679" i="2"/>
  <c r="Y1679" i="2"/>
  <c r="Z1679" i="2"/>
  <c r="AA1679" i="2"/>
  <c r="AB1679" i="2"/>
  <c r="AC1679" i="2"/>
  <c r="AE1679" i="2"/>
  <c r="AF1679" i="2"/>
  <c r="AH1679" i="2"/>
  <c r="AJ1679" i="2"/>
  <c r="AK1679" i="2"/>
  <c r="AM1679" i="2"/>
  <c r="AO1679" i="2"/>
  <c r="AP1679" i="2"/>
  <c r="AR1679" i="2"/>
  <c r="AT1679" i="2"/>
  <c r="AU1679" i="2"/>
  <c r="AW1679" i="2"/>
  <c r="AX1679" i="2"/>
  <c r="AY1679" i="2"/>
  <c r="AZ1679" i="2"/>
  <c r="BA1679" i="2"/>
  <c r="X60" i="2"/>
  <c r="Y60" i="2"/>
  <c r="Z60" i="2"/>
  <c r="AA60" i="2"/>
  <c r="AB60" i="2"/>
  <c r="AC60" i="2"/>
  <c r="AE60" i="2"/>
  <c r="AF60" i="2"/>
  <c r="AH60" i="2"/>
  <c r="AJ60" i="2"/>
  <c r="AK60" i="2"/>
  <c r="AM60" i="2"/>
  <c r="AO60" i="2"/>
  <c r="AP60" i="2"/>
  <c r="AR60" i="2"/>
  <c r="AT60" i="2"/>
  <c r="AU60" i="2"/>
  <c r="AW60" i="2"/>
  <c r="AX60" i="2"/>
  <c r="AY60" i="2"/>
  <c r="AZ60" i="2"/>
  <c r="BA60" i="2"/>
  <c r="X270" i="2"/>
  <c r="Y270" i="2"/>
  <c r="Z270" i="2"/>
  <c r="AA270" i="2"/>
  <c r="AB270" i="2"/>
  <c r="AC270" i="2"/>
  <c r="AE270" i="2"/>
  <c r="AF270" i="2"/>
  <c r="AH270" i="2"/>
  <c r="AJ270" i="2"/>
  <c r="AK270" i="2"/>
  <c r="AM270" i="2"/>
  <c r="AO270" i="2"/>
  <c r="AP270" i="2"/>
  <c r="AR270" i="2"/>
  <c r="AT270" i="2"/>
  <c r="AU270" i="2"/>
  <c r="AW270" i="2"/>
  <c r="AX270" i="2"/>
  <c r="AY270" i="2"/>
  <c r="AZ270" i="2"/>
  <c r="BA270" i="2"/>
  <c r="X1500" i="2"/>
  <c r="Y1500" i="2"/>
  <c r="Z1500" i="2"/>
  <c r="AA1500" i="2"/>
  <c r="AB1500" i="2"/>
  <c r="AC1500" i="2"/>
  <c r="AE1500" i="2"/>
  <c r="AF1500" i="2"/>
  <c r="AH1500" i="2"/>
  <c r="AJ1500" i="2"/>
  <c r="AK1500" i="2"/>
  <c r="AM1500" i="2"/>
  <c r="AO1500" i="2"/>
  <c r="AP1500" i="2"/>
  <c r="AR1500" i="2"/>
  <c r="AT1500" i="2"/>
  <c r="AU1500" i="2"/>
  <c r="AW1500" i="2"/>
  <c r="AX1500" i="2"/>
  <c r="AY1500" i="2"/>
  <c r="AZ1500" i="2"/>
  <c r="BA1500" i="2"/>
  <c r="X955" i="2"/>
  <c r="Y955" i="2"/>
  <c r="Z955" i="2"/>
  <c r="AA955" i="2"/>
  <c r="AB955" i="2"/>
  <c r="AC955" i="2"/>
  <c r="AE955" i="2"/>
  <c r="AF955" i="2"/>
  <c r="AH955" i="2"/>
  <c r="AJ955" i="2"/>
  <c r="AK955" i="2"/>
  <c r="AM955" i="2"/>
  <c r="AO955" i="2"/>
  <c r="AP955" i="2"/>
  <c r="AR955" i="2"/>
  <c r="AT955" i="2"/>
  <c r="AU955" i="2"/>
  <c r="AW955" i="2"/>
  <c r="AX955" i="2"/>
  <c r="AY955" i="2"/>
  <c r="AZ955" i="2"/>
  <c r="BA955" i="2"/>
  <c r="X917" i="2"/>
  <c r="Y917" i="2"/>
  <c r="Z917" i="2"/>
  <c r="AA917" i="2"/>
  <c r="AB917" i="2"/>
  <c r="AC917" i="2"/>
  <c r="AE917" i="2"/>
  <c r="AF917" i="2"/>
  <c r="AH917" i="2"/>
  <c r="AJ917" i="2"/>
  <c r="AK917" i="2"/>
  <c r="AM917" i="2"/>
  <c r="AO917" i="2"/>
  <c r="AP917" i="2"/>
  <c r="AR917" i="2"/>
  <c r="AT917" i="2"/>
  <c r="AU917" i="2"/>
  <c r="AW917" i="2"/>
  <c r="AX917" i="2"/>
  <c r="AY917" i="2"/>
  <c r="AZ917" i="2"/>
  <c r="BA917" i="2"/>
  <c r="X2137" i="2"/>
  <c r="Y2137" i="2"/>
  <c r="Z2137" i="2"/>
  <c r="AA2137" i="2"/>
  <c r="AB2137" i="2"/>
  <c r="AC2137" i="2"/>
  <c r="AE2137" i="2"/>
  <c r="AF2137" i="2"/>
  <c r="AH2137" i="2"/>
  <c r="AJ2137" i="2"/>
  <c r="AK2137" i="2"/>
  <c r="AM2137" i="2"/>
  <c r="AO2137" i="2"/>
  <c r="AP2137" i="2"/>
  <c r="AR2137" i="2"/>
  <c r="AT2137" i="2"/>
  <c r="AU2137" i="2"/>
  <c r="AW2137" i="2"/>
  <c r="AX2137" i="2"/>
  <c r="AY2137" i="2"/>
  <c r="AZ2137" i="2"/>
  <c r="BA2137" i="2"/>
  <c r="X2063" i="2"/>
  <c r="Y2063" i="2"/>
  <c r="Z2063" i="2"/>
  <c r="AA2063" i="2"/>
  <c r="AB2063" i="2"/>
  <c r="AC2063" i="2"/>
  <c r="AE2063" i="2"/>
  <c r="AF2063" i="2"/>
  <c r="AH2063" i="2"/>
  <c r="AJ2063" i="2"/>
  <c r="AK2063" i="2"/>
  <c r="AM2063" i="2"/>
  <c r="AO2063" i="2"/>
  <c r="AP2063" i="2"/>
  <c r="AR2063" i="2"/>
  <c r="AT2063" i="2"/>
  <c r="AU2063" i="2"/>
  <c r="AW2063" i="2"/>
  <c r="AX2063" i="2"/>
  <c r="AY2063" i="2"/>
  <c r="AZ2063" i="2"/>
  <c r="BA2063" i="2"/>
  <c r="X1966" i="2"/>
  <c r="Y1966" i="2"/>
  <c r="Z1966" i="2"/>
  <c r="AA1966" i="2"/>
  <c r="AB1966" i="2"/>
  <c r="AC1966" i="2"/>
  <c r="AE1966" i="2"/>
  <c r="AF1966" i="2"/>
  <c r="AH1966" i="2"/>
  <c r="AJ1966" i="2"/>
  <c r="AK1966" i="2"/>
  <c r="AM1966" i="2"/>
  <c r="AO1966" i="2"/>
  <c r="AP1966" i="2"/>
  <c r="AR1966" i="2"/>
  <c r="AT1966" i="2"/>
  <c r="AU1966" i="2"/>
  <c r="AW1966" i="2"/>
  <c r="AX1966" i="2"/>
  <c r="AY1966" i="2"/>
  <c r="AZ1966" i="2"/>
  <c r="BA1966" i="2"/>
  <c r="X2263" i="2"/>
  <c r="Y2263" i="2"/>
  <c r="Z2263" i="2"/>
  <c r="AA2263" i="2"/>
  <c r="AB2263" i="2"/>
  <c r="AC2263" i="2"/>
  <c r="AE2263" i="2"/>
  <c r="AF2263" i="2"/>
  <c r="AH2263" i="2"/>
  <c r="AJ2263" i="2"/>
  <c r="AK2263" i="2"/>
  <c r="AM2263" i="2"/>
  <c r="AO2263" i="2"/>
  <c r="AP2263" i="2"/>
  <c r="AR2263" i="2"/>
  <c r="AT2263" i="2"/>
  <c r="AU2263" i="2"/>
  <c r="AW2263" i="2"/>
  <c r="AX2263" i="2"/>
  <c r="AY2263" i="2"/>
  <c r="AZ2263" i="2"/>
  <c r="BA2263" i="2"/>
  <c r="X1965" i="2"/>
  <c r="Y1965" i="2"/>
  <c r="Z1965" i="2"/>
  <c r="AA1965" i="2"/>
  <c r="AB1965" i="2"/>
  <c r="AC1965" i="2"/>
  <c r="AE1965" i="2"/>
  <c r="AF1965" i="2"/>
  <c r="AH1965" i="2"/>
  <c r="AJ1965" i="2"/>
  <c r="AK1965" i="2"/>
  <c r="AM1965" i="2"/>
  <c r="AO1965" i="2"/>
  <c r="AP1965" i="2"/>
  <c r="AR1965" i="2"/>
  <c r="AT1965" i="2"/>
  <c r="AU1965" i="2"/>
  <c r="AW1965" i="2"/>
  <c r="AX1965" i="2"/>
  <c r="AY1965" i="2"/>
  <c r="AZ1965" i="2"/>
  <c r="BA1965" i="2"/>
  <c r="X424" i="2"/>
  <c r="Y424" i="2"/>
  <c r="Z424" i="2"/>
  <c r="AA424" i="2"/>
  <c r="AB424" i="2"/>
  <c r="AC424" i="2"/>
  <c r="AE424" i="2"/>
  <c r="AF424" i="2"/>
  <c r="AH424" i="2"/>
  <c r="AJ424" i="2"/>
  <c r="AK424" i="2"/>
  <c r="AM424" i="2"/>
  <c r="AO424" i="2"/>
  <c r="AP424" i="2"/>
  <c r="AR424" i="2"/>
  <c r="AT424" i="2"/>
  <c r="AU424" i="2"/>
  <c r="AW424" i="2"/>
  <c r="AX424" i="2"/>
  <c r="AY424" i="2"/>
  <c r="AZ424" i="2"/>
  <c r="BA424" i="2"/>
  <c r="X2209" i="2"/>
  <c r="Y2209" i="2"/>
  <c r="Z2209" i="2"/>
  <c r="AA2209" i="2"/>
  <c r="AB2209" i="2"/>
  <c r="AC2209" i="2"/>
  <c r="AE2209" i="2"/>
  <c r="AF2209" i="2"/>
  <c r="AH2209" i="2"/>
  <c r="AJ2209" i="2"/>
  <c r="AK2209" i="2"/>
  <c r="AM2209" i="2"/>
  <c r="AO2209" i="2"/>
  <c r="AP2209" i="2"/>
  <c r="AR2209" i="2"/>
  <c r="AT2209" i="2"/>
  <c r="AU2209" i="2"/>
  <c r="AW2209" i="2"/>
  <c r="AX2209" i="2"/>
  <c r="AY2209" i="2"/>
  <c r="AZ2209" i="2"/>
  <c r="BA2209" i="2"/>
  <c r="X1702" i="2"/>
  <c r="Y1702" i="2"/>
  <c r="Z1702" i="2"/>
  <c r="AA1702" i="2"/>
  <c r="AB1702" i="2"/>
  <c r="AC1702" i="2"/>
  <c r="AE1702" i="2"/>
  <c r="AF1702" i="2"/>
  <c r="AH1702" i="2"/>
  <c r="AJ1702" i="2"/>
  <c r="AK1702" i="2"/>
  <c r="AM1702" i="2"/>
  <c r="AO1702" i="2"/>
  <c r="AP1702" i="2"/>
  <c r="AR1702" i="2"/>
  <c r="AT1702" i="2"/>
  <c r="AU1702" i="2"/>
  <c r="AW1702" i="2"/>
  <c r="AX1702" i="2"/>
  <c r="AY1702" i="2"/>
  <c r="AZ1702" i="2"/>
  <c r="BA1702" i="2"/>
  <c r="X685" i="2"/>
  <c r="Y685" i="2"/>
  <c r="Z685" i="2"/>
  <c r="AA685" i="2"/>
  <c r="AB685" i="2"/>
  <c r="AC685" i="2"/>
  <c r="AE685" i="2"/>
  <c r="AF685" i="2"/>
  <c r="AH685" i="2"/>
  <c r="AJ685" i="2"/>
  <c r="AK685" i="2"/>
  <c r="AM685" i="2"/>
  <c r="AO685" i="2"/>
  <c r="AP685" i="2"/>
  <c r="AR685" i="2"/>
  <c r="AT685" i="2"/>
  <c r="AU685" i="2"/>
  <c r="AW685" i="2"/>
  <c r="AX685" i="2"/>
  <c r="AY685" i="2"/>
  <c r="AZ685" i="2"/>
  <c r="BA685" i="2"/>
  <c r="X1052" i="2"/>
  <c r="Y1052" i="2"/>
  <c r="Z1052" i="2"/>
  <c r="AA1052" i="2"/>
  <c r="AB1052" i="2"/>
  <c r="AC1052" i="2"/>
  <c r="AE1052" i="2"/>
  <c r="AF1052" i="2"/>
  <c r="AH1052" i="2"/>
  <c r="AJ1052" i="2"/>
  <c r="AK1052" i="2"/>
  <c r="AM1052" i="2"/>
  <c r="AO1052" i="2"/>
  <c r="AP1052" i="2"/>
  <c r="AR1052" i="2"/>
  <c r="AT1052" i="2"/>
  <c r="AU1052" i="2"/>
  <c r="AW1052" i="2"/>
  <c r="AX1052" i="2"/>
  <c r="AY1052" i="2"/>
  <c r="AZ1052" i="2"/>
  <c r="BA1052" i="2"/>
  <c r="X2061" i="2"/>
  <c r="Y2061" i="2"/>
  <c r="Z2061" i="2"/>
  <c r="AA2061" i="2"/>
  <c r="AB2061" i="2"/>
  <c r="AC2061" i="2"/>
  <c r="AE2061" i="2"/>
  <c r="AF2061" i="2"/>
  <c r="AH2061" i="2"/>
  <c r="AJ2061" i="2"/>
  <c r="AK2061" i="2"/>
  <c r="AM2061" i="2"/>
  <c r="AO2061" i="2"/>
  <c r="AP2061" i="2"/>
  <c r="AR2061" i="2"/>
  <c r="AT2061" i="2"/>
  <c r="AU2061" i="2"/>
  <c r="AW2061" i="2"/>
  <c r="AX2061" i="2"/>
  <c r="AY2061" i="2"/>
  <c r="AZ2061" i="2"/>
  <c r="BA2061" i="2"/>
  <c r="X1362" i="2"/>
  <c r="Y1362" i="2"/>
  <c r="Z1362" i="2"/>
  <c r="AA1362" i="2"/>
  <c r="AB1362" i="2"/>
  <c r="AC1362" i="2"/>
  <c r="AE1362" i="2"/>
  <c r="AF1362" i="2"/>
  <c r="AH1362" i="2"/>
  <c r="AJ1362" i="2"/>
  <c r="AK1362" i="2"/>
  <c r="AM1362" i="2"/>
  <c r="AO1362" i="2"/>
  <c r="AP1362" i="2"/>
  <c r="AR1362" i="2"/>
  <c r="AT1362" i="2"/>
  <c r="AU1362" i="2"/>
  <c r="AW1362" i="2"/>
  <c r="AX1362" i="2"/>
  <c r="AY1362" i="2"/>
  <c r="AZ1362" i="2"/>
  <c r="BA1362" i="2"/>
  <c r="X1919" i="2"/>
  <c r="Y1919" i="2"/>
  <c r="Z1919" i="2"/>
  <c r="AA1919" i="2"/>
  <c r="AB1919" i="2"/>
  <c r="AC1919" i="2"/>
  <c r="AE1919" i="2"/>
  <c r="AF1919" i="2"/>
  <c r="AH1919" i="2"/>
  <c r="AJ1919" i="2"/>
  <c r="AK1919" i="2"/>
  <c r="AM1919" i="2"/>
  <c r="AO1919" i="2"/>
  <c r="AP1919" i="2"/>
  <c r="AR1919" i="2"/>
  <c r="AT1919" i="2"/>
  <c r="AU1919" i="2"/>
  <c r="AW1919" i="2"/>
  <c r="AX1919" i="2"/>
  <c r="AY1919" i="2"/>
  <c r="AZ1919" i="2"/>
  <c r="BA1919" i="2"/>
  <c r="X1853" i="2"/>
  <c r="Y1853" i="2"/>
  <c r="Z1853" i="2"/>
  <c r="AA1853" i="2"/>
  <c r="AB1853" i="2"/>
  <c r="AC1853" i="2"/>
  <c r="AE1853" i="2"/>
  <c r="AF1853" i="2"/>
  <c r="AH1853" i="2"/>
  <c r="AJ1853" i="2"/>
  <c r="AK1853" i="2"/>
  <c r="AM1853" i="2"/>
  <c r="AO1853" i="2"/>
  <c r="AP1853" i="2"/>
  <c r="AR1853" i="2"/>
  <c r="AT1853" i="2"/>
  <c r="AU1853" i="2"/>
  <c r="AW1853" i="2"/>
  <c r="AX1853" i="2"/>
  <c r="AY1853" i="2"/>
  <c r="AZ1853" i="2"/>
  <c r="BA1853" i="2"/>
  <c r="X2244" i="2"/>
  <c r="Y2244" i="2"/>
  <c r="Z2244" i="2"/>
  <c r="AA2244" i="2"/>
  <c r="AB2244" i="2"/>
  <c r="AC2244" i="2"/>
  <c r="AE2244" i="2"/>
  <c r="AF2244" i="2"/>
  <c r="AH2244" i="2"/>
  <c r="AJ2244" i="2"/>
  <c r="AK2244" i="2"/>
  <c r="AM2244" i="2"/>
  <c r="AO2244" i="2"/>
  <c r="AP2244" i="2"/>
  <c r="AR2244" i="2"/>
  <c r="AT2244" i="2"/>
  <c r="AU2244" i="2"/>
  <c r="AW2244" i="2"/>
  <c r="AX2244" i="2"/>
  <c r="AY2244" i="2"/>
  <c r="AZ2244" i="2"/>
  <c r="BA2244" i="2"/>
  <c r="X478" i="2"/>
  <c r="Y478" i="2"/>
  <c r="Z478" i="2"/>
  <c r="AA478" i="2"/>
  <c r="AB478" i="2"/>
  <c r="AC478" i="2"/>
  <c r="AE478" i="2"/>
  <c r="AF478" i="2"/>
  <c r="AH478" i="2"/>
  <c r="AJ478" i="2"/>
  <c r="AK478" i="2"/>
  <c r="AM478" i="2"/>
  <c r="AO478" i="2"/>
  <c r="AP478" i="2"/>
  <c r="AR478" i="2"/>
  <c r="AT478" i="2"/>
  <c r="AU478" i="2"/>
  <c r="AW478" i="2"/>
  <c r="AX478" i="2"/>
  <c r="AY478" i="2"/>
  <c r="AZ478" i="2"/>
  <c r="BA478" i="2"/>
  <c r="X2192" i="2"/>
  <c r="Y2192" i="2"/>
  <c r="Z2192" i="2"/>
  <c r="AA2192" i="2"/>
  <c r="AB2192" i="2"/>
  <c r="AC2192" i="2"/>
  <c r="AE2192" i="2"/>
  <c r="AF2192" i="2"/>
  <c r="AH2192" i="2"/>
  <c r="AJ2192" i="2"/>
  <c r="AK2192" i="2"/>
  <c r="AM2192" i="2"/>
  <c r="AO2192" i="2"/>
  <c r="AP2192" i="2"/>
  <c r="AR2192" i="2"/>
  <c r="AT2192" i="2"/>
  <c r="AU2192" i="2"/>
  <c r="AW2192" i="2"/>
  <c r="AX2192" i="2"/>
  <c r="AY2192" i="2"/>
  <c r="AZ2192" i="2"/>
  <c r="BA2192" i="2"/>
  <c r="X651" i="2"/>
  <c r="Y651" i="2"/>
  <c r="Z651" i="2"/>
  <c r="AA651" i="2"/>
  <c r="AB651" i="2"/>
  <c r="AC651" i="2"/>
  <c r="AE651" i="2"/>
  <c r="AF651" i="2"/>
  <c r="AH651" i="2"/>
  <c r="AJ651" i="2"/>
  <c r="AK651" i="2"/>
  <c r="AM651" i="2"/>
  <c r="AO651" i="2"/>
  <c r="AP651" i="2"/>
  <c r="AR651" i="2"/>
  <c r="AT651" i="2"/>
  <c r="AU651" i="2"/>
  <c r="AW651" i="2"/>
  <c r="AX651" i="2"/>
  <c r="AY651" i="2"/>
  <c r="AZ651" i="2"/>
  <c r="BA651" i="2"/>
  <c r="X177" i="2"/>
  <c r="Y177" i="2"/>
  <c r="Z177" i="2"/>
  <c r="AA177" i="2"/>
  <c r="AB177" i="2"/>
  <c r="AC177" i="2"/>
  <c r="AE177" i="2"/>
  <c r="AF177" i="2"/>
  <c r="AH177" i="2"/>
  <c r="AJ177" i="2"/>
  <c r="AK177" i="2"/>
  <c r="AM177" i="2"/>
  <c r="AO177" i="2"/>
  <c r="AP177" i="2"/>
  <c r="AR177" i="2"/>
  <c r="AT177" i="2"/>
  <c r="AU177" i="2"/>
  <c r="AW177" i="2"/>
  <c r="AX177" i="2"/>
  <c r="AY177" i="2"/>
  <c r="AZ177" i="2"/>
  <c r="BA177" i="2"/>
  <c r="X48" i="2"/>
  <c r="Y48" i="2"/>
  <c r="Z48" i="2"/>
  <c r="AA48" i="2"/>
  <c r="AB48" i="2"/>
  <c r="AC48" i="2"/>
  <c r="AE48" i="2"/>
  <c r="AF48" i="2"/>
  <c r="AH48" i="2"/>
  <c r="AJ48" i="2"/>
  <c r="AK48" i="2"/>
  <c r="AM48" i="2"/>
  <c r="AO48" i="2"/>
  <c r="AP48" i="2"/>
  <c r="AR48" i="2"/>
  <c r="AT48" i="2"/>
  <c r="AU48" i="2"/>
  <c r="AW48" i="2"/>
  <c r="AX48" i="2"/>
  <c r="AY48" i="2"/>
  <c r="AZ48" i="2"/>
  <c r="BA48" i="2"/>
  <c r="X1909" i="2"/>
  <c r="Y1909" i="2"/>
  <c r="Z1909" i="2"/>
  <c r="AA1909" i="2"/>
  <c r="AB1909" i="2"/>
  <c r="AC1909" i="2"/>
  <c r="AE1909" i="2"/>
  <c r="AF1909" i="2"/>
  <c r="AH1909" i="2"/>
  <c r="AJ1909" i="2"/>
  <c r="AK1909" i="2"/>
  <c r="AM1909" i="2"/>
  <c r="AO1909" i="2"/>
  <c r="AP1909" i="2"/>
  <c r="AR1909" i="2"/>
  <c r="AT1909" i="2"/>
  <c r="AU1909" i="2"/>
  <c r="AW1909" i="2"/>
  <c r="AX1909" i="2"/>
  <c r="AY1909" i="2"/>
  <c r="AZ1909" i="2"/>
  <c r="BA1909" i="2"/>
  <c r="X1462" i="2"/>
  <c r="Y1462" i="2"/>
  <c r="Z1462" i="2"/>
  <c r="AA1462" i="2"/>
  <c r="AB1462" i="2"/>
  <c r="AC1462" i="2"/>
  <c r="AE1462" i="2"/>
  <c r="AF1462" i="2"/>
  <c r="AH1462" i="2"/>
  <c r="AJ1462" i="2"/>
  <c r="AK1462" i="2"/>
  <c r="AM1462" i="2"/>
  <c r="AO1462" i="2"/>
  <c r="AP1462" i="2"/>
  <c r="AR1462" i="2"/>
  <c r="AT1462" i="2"/>
  <c r="AU1462" i="2"/>
  <c r="AW1462" i="2"/>
  <c r="AX1462" i="2"/>
  <c r="AY1462" i="2"/>
  <c r="AZ1462" i="2"/>
  <c r="BA1462" i="2"/>
  <c r="X1680" i="2"/>
  <c r="Y1680" i="2"/>
  <c r="Z1680" i="2"/>
  <c r="AA1680" i="2"/>
  <c r="AB1680" i="2"/>
  <c r="AC1680" i="2"/>
  <c r="AE1680" i="2"/>
  <c r="AF1680" i="2"/>
  <c r="AH1680" i="2"/>
  <c r="AJ1680" i="2"/>
  <c r="AK1680" i="2"/>
  <c r="AM1680" i="2"/>
  <c r="AO1680" i="2"/>
  <c r="AP1680" i="2"/>
  <c r="AR1680" i="2"/>
  <c r="AT1680" i="2"/>
  <c r="AU1680" i="2"/>
  <c r="AW1680" i="2"/>
  <c r="AX1680" i="2"/>
  <c r="AY1680" i="2"/>
  <c r="AZ1680" i="2"/>
  <c r="BA1680" i="2"/>
  <c r="X705" i="2"/>
  <c r="Y705" i="2"/>
  <c r="Z705" i="2"/>
  <c r="AA705" i="2"/>
  <c r="AB705" i="2"/>
  <c r="AC705" i="2"/>
  <c r="AE705" i="2"/>
  <c r="AF705" i="2"/>
  <c r="AH705" i="2"/>
  <c r="AJ705" i="2"/>
  <c r="AK705" i="2"/>
  <c r="AM705" i="2"/>
  <c r="AO705" i="2"/>
  <c r="AP705" i="2"/>
  <c r="AR705" i="2"/>
  <c r="AT705" i="2"/>
  <c r="AU705" i="2"/>
  <c r="AW705" i="2"/>
  <c r="AX705" i="2"/>
  <c r="AY705" i="2"/>
  <c r="AZ705" i="2"/>
  <c r="BA705" i="2"/>
  <c r="X105" i="2"/>
  <c r="Y105" i="2"/>
  <c r="Z105" i="2"/>
  <c r="AA105" i="2"/>
  <c r="AB105" i="2"/>
  <c r="AC105" i="2"/>
  <c r="AE105" i="2"/>
  <c r="AF105" i="2"/>
  <c r="AH105" i="2"/>
  <c r="AJ105" i="2"/>
  <c r="AK105" i="2"/>
  <c r="AM105" i="2"/>
  <c r="AO105" i="2"/>
  <c r="AP105" i="2"/>
  <c r="AR105" i="2"/>
  <c r="AT105" i="2"/>
  <c r="AU105" i="2"/>
  <c r="AW105" i="2"/>
  <c r="AX105" i="2"/>
  <c r="AY105" i="2"/>
  <c r="AZ105" i="2"/>
  <c r="BA105" i="2"/>
  <c r="X1368" i="2"/>
  <c r="Y1368" i="2"/>
  <c r="Z1368" i="2"/>
  <c r="AA1368" i="2"/>
  <c r="AB1368" i="2"/>
  <c r="AC1368" i="2"/>
  <c r="AE1368" i="2"/>
  <c r="AF1368" i="2"/>
  <c r="AH1368" i="2"/>
  <c r="AJ1368" i="2"/>
  <c r="AK1368" i="2"/>
  <c r="AM1368" i="2"/>
  <c r="AO1368" i="2"/>
  <c r="AP1368" i="2"/>
  <c r="AR1368" i="2"/>
  <c r="AT1368" i="2"/>
  <c r="AU1368" i="2"/>
  <c r="AW1368" i="2"/>
  <c r="AX1368" i="2"/>
  <c r="AY1368" i="2"/>
  <c r="AZ1368" i="2"/>
  <c r="BA1368" i="2"/>
  <c r="X597" i="2"/>
  <c r="Y597" i="2"/>
  <c r="Z597" i="2"/>
  <c r="AA597" i="2"/>
  <c r="AB597" i="2"/>
  <c r="AC597" i="2"/>
  <c r="AE597" i="2"/>
  <c r="AF597" i="2"/>
  <c r="AH597" i="2"/>
  <c r="AJ597" i="2"/>
  <c r="AK597" i="2"/>
  <c r="AM597" i="2"/>
  <c r="AO597" i="2"/>
  <c r="AP597" i="2"/>
  <c r="AR597" i="2"/>
  <c r="AT597" i="2"/>
  <c r="AU597" i="2"/>
  <c r="AW597" i="2"/>
  <c r="AX597" i="2"/>
  <c r="AY597" i="2"/>
  <c r="AZ597" i="2"/>
  <c r="BA597" i="2"/>
  <c r="X134" i="2"/>
  <c r="Y134" i="2"/>
  <c r="Z134" i="2"/>
  <c r="AA134" i="2"/>
  <c r="AB134" i="2"/>
  <c r="AC134" i="2"/>
  <c r="AE134" i="2"/>
  <c r="AF134" i="2"/>
  <c r="AH134" i="2"/>
  <c r="AJ134" i="2"/>
  <c r="AK134" i="2"/>
  <c r="AM134" i="2"/>
  <c r="AO134" i="2"/>
  <c r="AP134" i="2"/>
  <c r="AR134" i="2"/>
  <c r="AT134" i="2"/>
  <c r="AU134" i="2"/>
  <c r="AW134" i="2"/>
  <c r="AX134" i="2"/>
  <c r="AY134" i="2"/>
  <c r="AZ134" i="2"/>
  <c r="BA134" i="2"/>
  <c r="X2114" i="2"/>
  <c r="Y2114" i="2"/>
  <c r="Z2114" i="2"/>
  <c r="AA2114" i="2"/>
  <c r="AB2114" i="2"/>
  <c r="AC2114" i="2"/>
  <c r="AE2114" i="2"/>
  <c r="AF2114" i="2"/>
  <c r="AH2114" i="2"/>
  <c r="AJ2114" i="2"/>
  <c r="AK2114" i="2"/>
  <c r="AM2114" i="2"/>
  <c r="AO2114" i="2"/>
  <c r="AP2114" i="2"/>
  <c r="AR2114" i="2"/>
  <c r="AT2114" i="2"/>
  <c r="AU2114" i="2"/>
  <c r="AW2114" i="2"/>
  <c r="AX2114" i="2"/>
  <c r="AY2114" i="2"/>
  <c r="AZ2114" i="2"/>
  <c r="BA2114" i="2"/>
  <c r="X1084" i="2"/>
  <c r="Y1084" i="2"/>
  <c r="Z1084" i="2"/>
  <c r="AA1084" i="2"/>
  <c r="AB1084" i="2"/>
  <c r="AC1084" i="2"/>
  <c r="AE1084" i="2"/>
  <c r="AF1084" i="2"/>
  <c r="AH1084" i="2"/>
  <c r="AJ1084" i="2"/>
  <c r="AK1084" i="2"/>
  <c r="AM1084" i="2"/>
  <c r="AO1084" i="2"/>
  <c r="AP1084" i="2"/>
  <c r="AR1084" i="2"/>
  <c r="AT1084" i="2"/>
  <c r="AU1084" i="2"/>
  <c r="AW1084" i="2"/>
  <c r="AX1084" i="2"/>
  <c r="AY1084" i="2"/>
  <c r="AZ1084" i="2"/>
  <c r="BA1084" i="2"/>
  <c r="X1769" i="2"/>
  <c r="Y1769" i="2"/>
  <c r="Z1769" i="2"/>
  <c r="AA1769" i="2"/>
  <c r="AB1769" i="2"/>
  <c r="AC1769" i="2"/>
  <c r="AE1769" i="2"/>
  <c r="AF1769" i="2"/>
  <c r="AH1769" i="2"/>
  <c r="AJ1769" i="2"/>
  <c r="AK1769" i="2"/>
  <c r="AM1769" i="2"/>
  <c r="AO1769" i="2"/>
  <c r="AP1769" i="2"/>
  <c r="AR1769" i="2"/>
  <c r="AT1769" i="2"/>
  <c r="AU1769" i="2"/>
  <c r="AW1769" i="2"/>
  <c r="AX1769" i="2"/>
  <c r="AY1769" i="2"/>
  <c r="AZ1769" i="2"/>
  <c r="BA1769" i="2"/>
  <c r="X1401" i="2"/>
  <c r="Y1401" i="2"/>
  <c r="Z1401" i="2"/>
  <c r="AA1401" i="2"/>
  <c r="AB1401" i="2"/>
  <c r="AC1401" i="2"/>
  <c r="AE1401" i="2"/>
  <c r="AF1401" i="2"/>
  <c r="AH1401" i="2"/>
  <c r="AJ1401" i="2"/>
  <c r="AK1401" i="2"/>
  <c r="AM1401" i="2"/>
  <c r="AO1401" i="2"/>
  <c r="AP1401" i="2"/>
  <c r="AR1401" i="2"/>
  <c r="AT1401" i="2"/>
  <c r="AU1401" i="2"/>
  <c r="AW1401" i="2"/>
  <c r="AX1401" i="2"/>
  <c r="AY1401" i="2"/>
  <c r="AZ1401" i="2"/>
  <c r="BA1401" i="2"/>
  <c r="X1403" i="2"/>
  <c r="Y1403" i="2"/>
  <c r="Z1403" i="2"/>
  <c r="AA1403" i="2"/>
  <c r="AB1403" i="2"/>
  <c r="AC1403" i="2"/>
  <c r="AE1403" i="2"/>
  <c r="AF1403" i="2"/>
  <c r="AH1403" i="2"/>
  <c r="AJ1403" i="2"/>
  <c r="AK1403" i="2"/>
  <c r="AM1403" i="2"/>
  <c r="AO1403" i="2"/>
  <c r="AP1403" i="2"/>
  <c r="AR1403" i="2"/>
  <c r="AT1403" i="2"/>
  <c r="AU1403" i="2"/>
  <c r="AW1403" i="2"/>
  <c r="AX1403" i="2"/>
  <c r="AY1403" i="2"/>
  <c r="AZ1403" i="2"/>
  <c r="BA1403" i="2"/>
  <c r="X833" i="2"/>
  <c r="Y833" i="2"/>
  <c r="Z833" i="2"/>
  <c r="AA833" i="2"/>
  <c r="AB833" i="2"/>
  <c r="AC833" i="2"/>
  <c r="AE833" i="2"/>
  <c r="AF833" i="2"/>
  <c r="AH833" i="2"/>
  <c r="AJ833" i="2"/>
  <c r="AK833" i="2"/>
  <c r="AM833" i="2"/>
  <c r="AO833" i="2"/>
  <c r="AP833" i="2"/>
  <c r="AR833" i="2"/>
  <c r="AT833" i="2"/>
  <c r="AU833" i="2"/>
  <c r="AW833" i="2"/>
  <c r="AX833" i="2"/>
  <c r="AY833" i="2"/>
  <c r="AZ833" i="2"/>
  <c r="BA833" i="2"/>
  <c r="X484" i="2"/>
  <c r="Y484" i="2"/>
  <c r="Z484" i="2"/>
  <c r="AA484" i="2"/>
  <c r="AB484" i="2"/>
  <c r="AC484" i="2"/>
  <c r="AE484" i="2"/>
  <c r="AF484" i="2"/>
  <c r="AH484" i="2"/>
  <c r="AJ484" i="2"/>
  <c r="AK484" i="2"/>
  <c r="AM484" i="2"/>
  <c r="AO484" i="2"/>
  <c r="AP484" i="2"/>
  <c r="AR484" i="2"/>
  <c r="AT484" i="2"/>
  <c r="AU484" i="2"/>
  <c r="AW484" i="2"/>
  <c r="AX484" i="2"/>
  <c r="AY484" i="2"/>
  <c r="AZ484" i="2"/>
  <c r="BA484" i="2"/>
  <c r="X1178" i="2"/>
  <c r="Y1178" i="2"/>
  <c r="Z1178" i="2"/>
  <c r="AA1178" i="2"/>
  <c r="AB1178" i="2"/>
  <c r="AC1178" i="2"/>
  <c r="AE1178" i="2"/>
  <c r="AF1178" i="2"/>
  <c r="AH1178" i="2"/>
  <c r="AJ1178" i="2"/>
  <c r="AK1178" i="2"/>
  <c r="AM1178" i="2"/>
  <c r="AO1178" i="2"/>
  <c r="AP1178" i="2"/>
  <c r="AR1178" i="2"/>
  <c r="AT1178" i="2"/>
  <c r="AU1178" i="2"/>
  <c r="AW1178" i="2"/>
  <c r="AX1178" i="2"/>
  <c r="AY1178" i="2"/>
  <c r="AZ1178" i="2"/>
  <c r="BA1178" i="2"/>
  <c r="X1672" i="2"/>
  <c r="Y1672" i="2"/>
  <c r="Z1672" i="2"/>
  <c r="AA1672" i="2"/>
  <c r="AB1672" i="2"/>
  <c r="AC1672" i="2"/>
  <c r="AE1672" i="2"/>
  <c r="AF1672" i="2"/>
  <c r="AH1672" i="2"/>
  <c r="AJ1672" i="2"/>
  <c r="AK1672" i="2"/>
  <c r="AM1672" i="2"/>
  <c r="AO1672" i="2"/>
  <c r="AP1672" i="2"/>
  <c r="AR1672" i="2"/>
  <c r="AT1672" i="2"/>
  <c r="AU1672" i="2"/>
  <c r="AW1672" i="2"/>
  <c r="AX1672" i="2"/>
  <c r="AY1672" i="2"/>
  <c r="AZ1672" i="2"/>
  <c r="BA1672" i="2"/>
  <c r="X1082" i="2"/>
  <c r="Y1082" i="2"/>
  <c r="Z1082" i="2"/>
  <c r="AA1082" i="2"/>
  <c r="AB1082" i="2"/>
  <c r="AC1082" i="2"/>
  <c r="AE1082" i="2"/>
  <c r="AF1082" i="2"/>
  <c r="AH1082" i="2"/>
  <c r="AJ1082" i="2"/>
  <c r="AK1082" i="2"/>
  <c r="AM1082" i="2"/>
  <c r="AO1082" i="2"/>
  <c r="AP1082" i="2"/>
  <c r="AR1082" i="2"/>
  <c r="AT1082" i="2"/>
  <c r="AU1082" i="2"/>
  <c r="AW1082" i="2"/>
  <c r="AX1082" i="2"/>
  <c r="AY1082" i="2"/>
  <c r="AZ1082" i="2"/>
  <c r="BA1082" i="2"/>
  <c r="X1101" i="2"/>
  <c r="Y1101" i="2"/>
  <c r="Z1101" i="2"/>
  <c r="AA1101" i="2"/>
  <c r="AB1101" i="2"/>
  <c r="AC1101" i="2"/>
  <c r="AE1101" i="2"/>
  <c r="AF1101" i="2"/>
  <c r="AH1101" i="2"/>
  <c r="AJ1101" i="2"/>
  <c r="AK1101" i="2"/>
  <c r="AM1101" i="2"/>
  <c r="AO1101" i="2"/>
  <c r="AP1101" i="2"/>
  <c r="AR1101" i="2"/>
  <c r="AT1101" i="2"/>
  <c r="AU1101" i="2"/>
  <c r="AW1101" i="2"/>
  <c r="AX1101" i="2"/>
  <c r="AY1101" i="2"/>
  <c r="AZ1101" i="2"/>
  <c r="BA1101" i="2"/>
  <c r="X427" i="2"/>
  <c r="Y427" i="2"/>
  <c r="Z427" i="2"/>
  <c r="AA427" i="2"/>
  <c r="AB427" i="2"/>
  <c r="AC427" i="2"/>
  <c r="AE427" i="2"/>
  <c r="AF427" i="2"/>
  <c r="AH427" i="2"/>
  <c r="AJ427" i="2"/>
  <c r="AK427" i="2"/>
  <c r="AM427" i="2"/>
  <c r="AO427" i="2"/>
  <c r="AP427" i="2"/>
  <c r="AR427" i="2"/>
  <c r="AT427" i="2"/>
  <c r="AU427" i="2"/>
  <c r="AW427" i="2"/>
  <c r="AX427" i="2"/>
  <c r="AY427" i="2"/>
  <c r="AZ427" i="2"/>
  <c r="BA427" i="2"/>
  <c r="X49" i="2"/>
  <c r="Y49" i="2"/>
  <c r="Z49" i="2"/>
  <c r="AA49" i="2"/>
  <c r="AB49" i="2"/>
  <c r="AC49" i="2"/>
  <c r="AE49" i="2"/>
  <c r="AF49" i="2"/>
  <c r="AH49" i="2"/>
  <c r="AJ49" i="2"/>
  <c r="AK49" i="2"/>
  <c r="AM49" i="2"/>
  <c r="AO49" i="2"/>
  <c r="AP49" i="2"/>
  <c r="AR49" i="2"/>
  <c r="AT49" i="2"/>
  <c r="AU49" i="2"/>
  <c r="AW49" i="2"/>
  <c r="AX49" i="2"/>
  <c r="AY49" i="2"/>
  <c r="AZ49" i="2"/>
  <c r="BA49" i="2"/>
  <c r="X1015" i="2"/>
  <c r="Y1015" i="2"/>
  <c r="Z1015" i="2"/>
  <c r="AA1015" i="2"/>
  <c r="AB1015" i="2"/>
  <c r="AC1015" i="2"/>
  <c r="AE1015" i="2"/>
  <c r="AF1015" i="2"/>
  <c r="AH1015" i="2"/>
  <c r="AJ1015" i="2"/>
  <c r="AK1015" i="2"/>
  <c r="AM1015" i="2"/>
  <c r="AO1015" i="2"/>
  <c r="AP1015" i="2"/>
  <c r="AR1015" i="2"/>
  <c r="AT1015" i="2"/>
  <c r="AU1015" i="2"/>
  <c r="AW1015" i="2"/>
  <c r="AX1015" i="2"/>
  <c r="AY1015" i="2"/>
  <c r="AZ1015" i="2"/>
  <c r="BA1015" i="2"/>
  <c r="X1388" i="2"/>
  <c r="Y1388" i="2"/>
  <c r="Z1388" i="2"/>
  <c r="AA1388" i="2"/>
  <c r="AB1388" i="2"/>
  <c r="AC1388" i="2"/>
  <c r="AE1388" i="2"/>
  <c r="AF1388" i="2"/>
  <c r="AH1388" i="2"/>
  <c r="AJ1388" i="2"/>
  <c r="AK1388" i="2"/>
  <c r="AM1388" i="2"/>
  <c r="AO1388" i="2"/>
  <c r="AP1388" i="2"/>
  <c r="AR1388" i="2"/>
  <c r="AT1388" i="2"/>
  <c r="AU1388" i="2"/>
  <c r="AW1388" i="2"/>
  <c r="AX1388" i="2"/>
  <c r="AY1388" i="2"/>
  <c r="AZ1388" i="2"/>
  <c r="BA1388" i="2"/>
  <c r="X1523" i="2"/>
  <c r="Y1523" i="2"/>
  <c r="Z1523" i="2"/>
  <c r="AA1523" i="2"/>
  <c r="AB1523" i="2"/>
  <c r="AC1523" i="2"/>
  <c r="AE1523" i="2"/>
  <c r="AF1523" i="2"/>
  <c r="AH1523" i="2"/>
  <c r="AJ1523" i="2"/>
  <c r="AK1523" i="2"/>
  <c r="AM1523" i="2"/>
  <c r="AO1523" i="2"/>
  <c r="AP1523" i="2"/>
  <c r="AR1523" i="2"/>
  <c r="AT1523" i="2"/>
  <c r="AU1523" i="2"/>
  <c r="AW1523" i="2"/>
  <c r="AX1523" i="2"/>
  <c r="AY1523" i="2"/>
  <c r="AZ1523" i="2"/>
  <c r="BA1523" i="2"/>
  <c r="X1055" i="2"/>
  <c r="Y1055" i="2"/>
  <c r="Z1055" i="2"/>
  <c r="AA1055" i="2"/>
  <c r="AB1055" i="2"/>
  <c r="AC1055" i="2"/>
  <c r="AE1055" i="2"/>
  <c r="AF1055" i="2"/>
  <c r="AH1055" i="2"/>
  <c r="AJ1055" i="2"/>
  <c r="AK1055" i="2"/>
  <c r="AM1055" i="2"/>
  <c r="AO1055" i="2"/>
  <c r="AP1055" i="2"/>
  <c r="AR1055" i="2"/>
  <c r="AT1055" i="2"/>
  <c r="AU1055" i="2"/>
  <c r="AW1055" i="2"/>
  <c r="AX1055" i="2"/>
  <c r="AY1055" i="2"/>
  <c r="AZ1055" i="2"/>
  <c r="BA1055" i="2"/>
  <c r="X819" i="2"/>
  <c r="Y819" i="2"/>
  <c r="Z819" i="2"/>
  <c r="AA819" i="2"/>
  <c r="AB819" i="2"/>
  <c r="AC819" i="2"/>
  <c r="AE819" i="2"/>
  <c r="AF819" i="2"/>
  <c r="AH819" i="2"/>
  <c r="AJ819" i="2"/>
  <c r="AK819" i="2"/>
  <c r="AM819" i="2"/>
  <c r="AO819" i="2"/>
  <c r="AP819" i="2"/>
  <c r="AR819" i="2"/>
  <c r="AT819" i="2"/>
  <c r="AU819" i="2"/>
  <c r="AW819" i="2"/>
  <c r="AX819" i="2"/>
  <c r="AY819" i="2"/>
  <c r="AZ819" i="2"/>
  <c r="BA819" i="2"/>
  <c r="X1819" i="2"/>
  <c r="Y1819" i="2"/>
  <c r="Z1819" i="2"/>
  <c r="AA1819" i="2"/>
  <c r="AB1819" i="2"/>
  <c r="AC1819" i="2"/>
  <c r="AE1819" i="2"/>
  <c r="AF1819" i="2"/>
  <c r="AH1819" i="2"/>
  <c r="AJ1819" i="2"/>
  <c r="AK1819" i="2"/>
  <c r="AM1819" i="2"/>
  <c r="AO1819" i="2"/>
  <c r="AP1819" i="2"/>
  <c r="AR1819" i="2"/>
  <c r="AT1819" i="2"/>
  <c r="AU1819" i="2"/>
  <c r="AW1819" i="2"/>
  <c r="AX1819" i="2"/>
  <c r="AY1819" i="2"/>
  <c r="AZ1819" i="2"/>
  <c r="BA1819" i="2"/>
  <c r="X724" i="2"/>
  <c r="Y724" i="2"/>
  <c r="Z724" i="2"/>
  <c r="AA724" i="2"/>
  <c r="AB724" i="2"/>
  <c r="AC724" i="2"/>
  <c r="AE724" i="2"/>
  <c r="AF724" i="2"/>
  <c r="AH724" i="2"/>
  <c r="AJ724" i="2"/>
  <c r="AK724" i="2"/>
  <c r="AM724" i="2"/>
  <c r="AO724" i="2"/>
  <c r="AP724" i="2"/>
  <c r="AR724" i="2"/>
  <c r="AT724" i="2"/>
  <c r="AU724" i="2"/>
  <c r="AW724" i="2"/>
  <c r="AX724" i="2"/>
  <c r="AY724" i="2"/>
  <c r="AZ724" i="2"/>
  <c r="BA724" i="2"/>
  <c r="X1164" i="2"/>
  <c r="Y1164" i="2"/>
  <c r="Z1164" i="2"/>
  <c r="AA1164" i="2"/>
  <c r="AB1164" i="2"/>
  <c r="AC1164" i="2"/>
  <c r="AE1164" i="2"/>
  <c r="AF1164" i="2"/>
  <c r="AH1164" i="2"/>
  <c r="AJ1164" i="2"/>
  <c r="AK1164" i="2"/>
  <c r="AM1164" i="2"/>
  <c r="AO1164" i="2"/>
  <c r="AP1164" i="2"/>
  <c r="AR1164" i="2"/>
  <c r="AT1164" i="2"/>
  <c r="AU1164" i="2"/>
  <c r="AW1164" i="2"/>
  <c r="AX1164" i="2"/>
  <c r="AY1164" i="2"/>
  <c r="AZ1164" i="2"/>
  <c r="BA1164" i="2"/>
  <c r="X2028" i="2"/>
  <c r="Y2028" i="2"/>
  <c r="Z2028" i="2"/>
  <c r="AA2028" i="2"/>
  <c r="AB2028" i="2"/>
  <c r="AC2028" i="2"/>
  <c r="AE2028" i="2"/>
  <c r="AF2028" i="2"/>
  <c r="AH2028" i="2"/>
  <c r="AJ2028" i="2"/>
  <c r="AK2028" i="2"/>
  <c r="AM2028" i="2"/>
  <c r="AO2028" i="2"/>
  <c r="AP2028" i="2"/>
  <c r="AR2028" i="2"/>
  <c r="AT2028" i="2"/>
  <c r="AU2028" i="2"/>
  <c r="AW2028" i="2"/>
  <c r="AX2028" i="2"/>
  <c r="AY2028" i="2"/>
  <c r="AZ2028" i="2"/>
  <c r="BA2028" i="2"/>
  <c r="X2150" i="2"/>
  <c r="Y2150" i="2"/>
  <c r="Z2150" i="2"/>
  <c r="AA2150" i="2"/>
  <c r="AB2150" i="2"/>
  <c r="AC2150" i="2"/>
  <c r="AE2150" i="2"/>
  <c r="AF2150" i="2"/>
  <c r="AH2150" i="2"/>
  <c r="AJ2150" i="2"/>
  <c r="AK2150" i="2"/>
  <c r="AM2150" i="2"/>
  <c r="AO2150" i="2"/>
  <c r="AP2150" i="2"/>
  <c r="AR2150" i="2"/>
  <c r="AT2150" i="2"/>
  <c r="AU2150" i="2"/>
  <c r="AW2150" i="2"/>
  <c r="AX2150" i="2"/>
  <c r="AY2150" i="2"/>
  <c r="AZ2150" i="2"/>
  <c r="BA2150" i="2"/>
  <c r="X1594" i="2"/>
  <c r="Y1594" i="2"/>
  <c r="Z1594" i="2"/>
  <c r="AA1594" i="2"/>
  <c r="AB1594" i="2"/>
  <c r="AC1594" i="2"/>
  <c r="AE1594" i="2"/>
  <c r="AF1594" i="2"/>
  <c r="AH1594" i="2"/>
  <c r="AJ1594" i="2"/>
  <c r="AK1594" i="2"/>
  <c r="AM1594" i="2"/>
  <c r="AO1594" i="2"/>
  <c r="AP1594" i="2"/>
  <c r="AR1594" i="2"/>
  <c r="AT1594" i="2"/>
  <c r="AU1594" i="2"/>
  <c r="AW1594" i="2"/>
  <c r="AX1594" i="2"/>
  <c r="AY1594" i="2"/>
  <c r="AZ1594" i="2"/>
  <c r="BA1594" i="2"/>
  <c r="X1549" i="2"/>
  <c r="Y1549" i="2"/>
  <c r="Z1549" i="2"/>
  <c r="AA1549" i="2"/>
  <c r="AB1549" i="2"/>
  <c r="AC1549" i="2"/>
  <c r="AE1549" i="2"/>
  <c r="AF1549" i="2"/>
  <c r="AH1549" i="2"/>
  <c r="AJ1549" i="2"/>
  <c r="AK1549" i="2"/>
  <c r="AM1549" i="2"/>
  <c r="AO1549" i="2"/>
  <c r="AP1549" i="2"/>
  <c r="AR1549" i="2"/>
  <c r="AT1549" i="2"/>
  <c r="AU1549" i="2"/>
  <c r="AW1549" i="2"/>
  <c r="AX1549" i="2"/>
  <c r="AY1549" i="2"/>
  <c r="AZ1549" i="2"/>
  <c r="BA1549" i="2"/>
  <c r="X815" i="2"/>
  <c r="Y815" i="2"/>
  <c r="Z815" i="2"/>
  <c r="AA815" i="2"/>
  <c r="AB815" i="2"/>
  <c r="AC815" i="2"/>
  <c r="AE815" i="2"/>
  <c r="AF815" i="2"/>
  <c r="AH815" i="2"/>
  <c r="AJ815" i="2"/>
  <c r="AK815" i="2"/>
  <c r="AM815" i="2"/>
  <c r="AO815" i="2"/>
  <c r="AP815" i="2"/>
  <c r="AR815" i="2"/>
  <c r="AT815" i="2"/>
  <c r="AU815" i="2"/>
  <c r="AW815" i="2"/>
  <c r="AX815" i="2"/>
  <c r="AY815" i="2"/>
  <c r="AZ815" i="2"/>
  <c r="BA815" i="2"/>
  <c r="X1701" i="2"/>
  <c r="Y1701" i="2"/>
  <c r="Z1701" i="2"/>
  <c r="AA1701" i="2"/>
  <c r="AB1701" i="2"/>
  <c r="AC1701" i="2"/>
  <c r="AE1701" i="2"/>
  <c r="AF1701" i="2"/>
  <c r="AH1701" i="2"/>
  <c r="AJ1701" i="2"/>
  <c r="AK1701" i="2"/>
  <c r="AM1701" i="2"/>
  <c r="AO1701" i="2"/>
  <c r="AP1701" i="2"/>
  <c r="AR1701" i="2"/>
  <c r="AT1701" i="2"/>
  <c r="AU1701" i="2"/>
  <c r="AW1701" i="2"/>
  <c r="AX1701" i="2"/>
  <c r="AY1701" i="2"/>
  <c r="AZ1701" i="2"/>
  <c r="BA1701" i="2"/>
  <c r="X88" i="2"/>
  <c r="Y88" i="2"/>
  <c r="Z88" i="2"/>
  <c r="AA88" i="2"/>
  <c r="AB88" i="2"/>
  <c r="AC88" i="2"/>
  <c r="AE88" i="2"/>
  <c r="AF88" i="2"/>
  <c r="AH88" i="2"/>
  <c r="AJ88" i="2"/>
  <c r="AK88" i="2"/>
  <c r="AM88" i="2"/>
  <c r="AO88" i="2"/>
  <c r="AP88" i="2"/>
  <c r="AR88" i="2"/>
  <c r="AT88" i="2"/>
  <c r="AU88" i="2"/>
  <c r="AW88" i="2"/>
  <c r="AX88" i="2"/>
  <c r="AY88" i="2"/>
  <c r="AZ88" i="2"/>
  <c r="BA88" i="2"/>
  <c r="X1206" i="2"/>
  <c r="Y1206" i="2"/>
  <c r="Z1206" i="2"/>
  <c r="AA1206" i="2"/>
  <c r="AB1206" i="2"/>
  <c r="AC1206" i="2"/>
  <c r="AE1206" i="2"/>
  <c r="AF1206" i="2"/>
  <c r="AH1206" i="2"/>
  <c r="AJ1206" i="2"/>
  <c r="AK1206" i="2"/>
  <c r="AM1206" i="2"/>
  <c r="AO1206" i="2"/>
  <c r="AP1206" i="2"/>
  <c r="AR1206" i="2"/>
  <c r="AT1206" i="2"/>
  <c r="AU1206" i="2"/>
  <c r="AW1206" i="2"/>
  <c r="AX1206" i="2"/>
  <c r="AY1206" i="2"/>
  <c r="AZ1206" i="2"/>
  <c r="BA1206" i="2"/>
  <c r="X138" i="2"/>
  <c r="Y138" i="2"/>
  <c r="Z138" i="2"/>
  <c r="AA138" i="2"/>
  <c r="AB138" i="2"/>
  <c r="AC138" i="2"/>
  <c r="AE138" i="2"/>
  <c r="AF138" i="2"/>
  <c r="AH138" i="2"/>
  <c r="AJ138" i="2"/>
  <c r="AK138" i="2"/>
  <c r="AM138" i="2"/>
  <c r="AO138" i="2"/>
  <c r="AP138" i="2"/>
  <c r="AR138" i="2"/>
  <c r="AT138" i="2"/>
  <c r="AU138" i="2"/>
  <c r="AW138" i="2"/>
  <c r="AX138" i="2"/>
  <c r="AY138" i="2"/>
  <c r="AZ138" i="2"/>
  <c r="BA138" i="2"/>
  <c r="X1242" i="2"/>
  <c r="Y1242" i="2"/>
  <c r="Z1242" i="2"/>
  <c r="AA1242" i="2"/>
  <c r="AB1242" i="2"/>
  <c r="AC1242" i="2"/>
  <c r="AE1242" i="2"/>
  <c r="AF1242" i="2"/>
  <c r="AH1242" i="2"/>
  <c r="AJ1242" i="2"/>
  <c r="AK1242" i="2"/>
  <c r="AM1242" i="2"/>
  <c r="AO1242" i="2"/>
  <c r="AP1242" i="2"/>
  <c r="AR1242" i="2"/>
  <c r="AT1242" i="2"/>
  <c r="AU1242" i="2"/>
  <c r="AW1242" i="2"/>
  <c r="AX1242" i="2"/>
  <c r="AY1242" i="2"/>
  <c r="AZ1242" i="2"/>
  <c r="BA1242" i="2"/>
  <c r="X1215" i="2"/>
  <c r="Y1215" i="2"/>
  <c r="Z1215" i="2"/>
  <c r="AA1215" i="2"/>
  <c r="AB1215" i="2"/>
  <c r="AC1215" i="2"/>
  <c r="AE1215" i="2"/>
  <c r="AF1215" i="2"/>
  <c r="AH1215" i="2"/>
  <c r="AJ1215" i="2"/>
  <c r="AK1215" i="2"/>
  <c r="AM1215" i="2"/>
  <c r="AO1215" i="2"/>
  <c r="AP1215" i="2"/>
  <c r="AR1215" i="2"/>
  <c r="AT1215" i="2"/>
  <c r="AU1215" i="2"/>
  <c r="AW1215" i="2"/>
  <c r="AX1215" i="2"/>
  <c r="AY1215" i="2"/>
  <c r="AZ1215" i="2"/>
  <c r="BA1215" i="2"/>
  <c r="X208" i="2"/>
  <c r="Y208" i="2"/>
  <c r="Z208" i="2"/>
  <c r="AA208" i="2"/>
  <c r="AB208" i="2"/>
  <c r="AC208" i="2"/>
  <c r="AE208" i="2"/>
  <c r="AF208" i="2"/>
  <c r="AH208" i="2"/>
  <c r="AJ208" i="2"/>
  <c r="AK208" i="2"/>
  <c r="AM208" i="2"/>
  <c r="AO208" i="2"/>
  <c r="BB208" i="2" s="1"/>
  <c r="AP208" i="2"/>
  <c r="AR208" i="2"/>
  <c r="AT208" i="2"/>
  <c r="AU208" i="2"/>
  <c r="AW208" i="2"/>
  <c r="AX208" i="2"/>
  <c r="AY208" i="2"/>
  <c r="AZ208" i="2"/>
  <c r="BA208" i="2"/>
  <c r="X1273" i="2"/>
  <c r="Y1273" i="2"/>
  <c r="Z1273" i="2"/>
  <c r="AA1273" i="2"/>
  <c r="AB1273" i="2"/>
  <c r="AC1273" i="2"/>
  <c r="AE1273" i="2"/>
  <c r="AF1273" i="2"/>
  <c r="AH1273" i="2"/>
  <c r="AJ1273" i="2"/>
  <c r="AK1273" i="2"/>
  <c r="AM1273" i="2"/>
  <c r="AO1273" i="2"/>
  <c r="AP1273" i="2"/>
  <c r="AR1273" i="2"/>
  <c r="AT1273" i="2"/>
  <c r="AU1273" i="2"/>
  <c r="AW1273" i="2"/>
  <c r="AX1273" i="2"/>
  <c r="AY1273" i="2"/>
  <c r="AZ1273" i="2"/>
  <c r="BA1273" i="2"/>
  <c r="X43" i="2"/>
  <c r="Y43" i="2"/>
  <c r="Z43" i="2"/>
  <c r="AA43" i="2"/>
  <c r="AB43" i="2"/>
  <c r="AC43" i="2"/>
  <c r="AE43" i="2"/>
  <c r="AF43" i="2"/>
  <c r="AH43" i="2"/>
  <c r="AJ43" i="2"/>
  <c r="AK43" i="2"/>
  <c r="AM43" i="2"/>
  <c r="AO43" i="2"/>
  <c r="AP43" i="2"/>
  <c r="AR43" i="2"/>
  <c r="AT43" i="2"/>
  <c r="AU43" i="2"/>
  <c r="AW43" i="2"/>
  <c r="AX43" i="2"/>
  <c r="AY43" i="2"/>
  <c r="AZ43" i="2"/>
  <c r="BA43" i="2"/>
  <c r="X1094" i="2"/>
  <c r="Y1094" i="2"/>
  <c r="Z1094" i="2"/>
  <c r="AA1094" i="2"/>
  <c r="AB1094" i="2"/>
  <c r="AC1094" i="2"/>
  <c r="AE1094" i="2"/>
  <c r="AF1094" i="2"/>
  <c r="AH1094" i="2"/>
  <c r="AJ1094" i="2"/>
  <c r="AK1094" i="2"/>
  <c r="AM1094" i="2"/>
  <c r="AO1094" i="2"/>
  <c r="AP1094" i="2"/>
  <c r="AR1094" i="2"/>
  <c r="AT1094" i="2"/>
  <c r="AU1094" i="2"/>
  <c r="AW1094" i="2"/>
  <c r="AX1094" i="2"/>
  <c r="AY1094" i="2"/>
  <c r="AZ1094" i="2"/>
  <c r="BA1094" i="2"/>
  <c r="X820" i="2"/>
  <c r="Y820" i="2"/>
  <c r="Z820" i="2"/>
  <c r="AA820" i="2"/>
  <c r="AB820" i="2"/>
  <c r="AC820" i="2"/>
  <c r="AE820" i="2"/>
  <c r="AF820" i="2"/>
  <c r="AH820" i="2"/>
  <c r="AJ820" i="2"/>
  <c r="AK820" i="2"/>
  <c r="AM820" i="2"/>
  <c r="AO820" i="2"/>
  <c r="AP820" i="2"/>
  <c r="AR820" i="2"/>
  <c r="AT820" i="2"/>
  <c r="AU820" i="2"/>
  <c r="AW820" i="2"/>
  <c r="AX820" i="2"/>
  <c r="AY820" i="2"/>
  <c r="AZ820" i="2"/>
  <c r="BA820" i="2"/>
  <c r="X400" i="2"/>
  <c r="Y400" i="2"/>
  <c r="Z400" i="2"/>
  <c r="AA400" i="2"/>
  <c r="AB400" i="2"/>
  <c r="AC400" i="2"/>
  <c r="AE400" i="2"/>
  <c r="AF400" i="2"/>
  <c r="AH400" i="2"/>
  <c r="AJ400" i="2"/>
  <c r="AK400" i="2"/>
  <c r="AM400" i="2"/>
  <c r="AO400" i="2"/>
  <c r="AP400" i="2"/>
  <c r="AR400" i="2"/>
  <c r="AT400" i="2"/>
  <c r="AU400" i="2"/>
  <c r="AW400" i="2"/>
  <c r="AX400" i="2"/>
  <c r="AY400" i="2"/>
  <c r="AZ400" i="2"/>
  <c r="BA400" i="2"/>
  <c r="X1254" i="2"/>
  <c r="Y1254" i="2"/>
  <c r="Z1254" i="2"/>
  <c r="AA1254" i="2"/>
  <c r="AB1254" i="2"/>
  <c r="AC1254" i="2"/>
  <c r="AE1254" i="2"/>
  <c r="AF1254" i="2"/>
  <c r="AH1254" i="2"/>
  <c r="AJ1254" i="2"/>
  <c r="AK1254" i="2"/>
  <c r="AM1254" i="2"/>
  <c r="AO1254" i="2"/>
  <c r="AP1254" i="2"/>
  <c r="AR1254" i="2"/>
  <c r="AT1254" i="2"/>
  <c r="AU1254" i="2"/>
  <c r="AW1254" i="2"/>
  <c r="AX1254" i="2"/>
  <c r="AY1254" i="2"/>
  <c r="AZ1254" i="2"/>
  <c r="BA1254" i="2"/>
  <c r="X142" i="2"/>
  <c r="Y142" i="2"/>
  <c r="Z142" i="2"/>
  <c r="AA142" i="2"/>
  <c r="AB142" i="2"/>
  <c r="AC142" i="2"/>
  <c r="AE142" i="2"/>
  <c r="AF142" i="2"/>
  <c r="AH142" i="2"/>
  <c r="AJ142" i="2"/>
  <c r="AK142" i="2"/>
  <c r="AM142" i="2"/>
  <c r="AO142" i="2"/>
  <c r="AP142" i="2"/>
  <c r="AR142" i="2"/>
  <c r="AT142" i="2"/>
  <c r="AU142" i="2"/>
  <c r="AW142" i="2"/>
  <c r="AX142" i="2"/>
  <c r="AY142" i="2"/>
  <c r="AZ142" i="2"/>
  <c r="BA142" i="2"/>
  <c r="X1761" i="2"/>
  <c r="Y1761" i="2"/>
  <c r="Z1761" i="2"/>
  <c r="AA1761" i="2"/>
  <c r="AB1761" i="2"/>
  <c r="AC1761" i="2"/>
  <c r="AE1761" i="2"/>
  <c r="AF1761" i="2"/>
  <c r="AH1761" i="2"/>
  <c r="AJ1761" i="2"/>
  <c r="AK1761" i="2"/>
  <c r="AM1761" i="2"/>
  <c r="AO1761" i="2"/>
  <c r="BE1761" i="2" s="1"/>
  <c r="AP1761" i="2"/>
  <c r="AR1761" i="2"/>
  <c r="AT1761" i="2"/>
  <c r="AU1761" i="2"/>
  <c r="AW1761" i="2"/>
  <c r="AX1761" i="2"/>
  <c r="AY1761" i="2"/>
  <c r="AZ1761" i="2"/>
  <c r="BA1761" i="2"/>
  <c r="X1199" i="2"/>
  <c r="Y1199" i="2"/>
  <c r="Z1199" i="2"/>
  <c r="AA1199" i="2"/>
  <c r="AB1199" i="2"/>
  <c r="AC1199" i="2"/>
  <c r="AE1199" i="2"/>
  <c r="BE1199" i="2" s="1"/>
  <c r="AF1199" i="2"/>
  <c r="AH1199" i="2"/>
  <c r="AJ1199" i="2"/>
  <c r="AK1199" i="2"/>
  <c r="AM1199" i="2"/>
  <c r="AO1199" i="2"/>
  <c r="AP1199" i="2"/>
  <c r="AR1199" i="2"/>
  <c r="AT1199" i="2"/>
  <c r="AU1199" i="2"/>
  <c r="AW1199" i="2"/>
  <c r="AX1199" i="2"/>
  <c r="AY1199" i="2"/>
  <c r="AZ1199" i="2"/>
  <c r="BA1199" i="2"/>
  <c r="X1626" i="2"/>
  <c r="Y1626" i="2"/>
  <c r="Z1626" i="2"/>
  <c r="AA1626" i="2"/>
  <c r="AB1626" i="2"/>
  <c r="AC1626" i="2"/>
  <c r="AE1626" i="2"/>
  <c r="AF1626" i="2"/>
  <c r="AH1626" i="2"/>
  <c r="AJ1626" i="2"/>
  <c r="AK1626" i="2"/>
  <c r="AM1626" i="2"/>
  <c r="AO1626" i="2"/>
  <c r="AP1626" i="2"/>
  <c r="AR1626" i="2"/>
  <c r="AT1626" i="2"/>
  <c r="AU1626" i="2"/>
  <c r="AW1626" i="2"/>
  <c r="AX1626" i="2"/>
  <c r="AY1626" i="2"/>
  <c r="AZ1626" i="2"/>
  <c r="BA1626" i="2"/>
  <c r="X1377" i="2"/>
  <c r="Y1377" i="2"/>
  <c r="Z1377" i="2"/>
  <c r="AA1377" i="2"/>
  <c r="AB1377" i="2"/>
  <c r="AC1377" i="2"/>
  <c r="AE1377" i="2"/>
  <c r="AF1377" i="2"/>
  <c r="AH1377" i="2"/>
  <c r="AJ1377" i="2"/>
  <c r="AK1377" i="2"/>
  <c r="AM1377" i="2"/>
  <c r="AO1377" i="2"/>
  <c r="AP1377" i="2"/>
  <c r="AR1377" i="2"/>
  <c r="AT1377" i="2"/>
  <c r="AU1377" i="2"/>
  <c r="AW1377" i="2"/>
  <c r="AX1377" i="2"/>
  <c r="AY1377" i="2"/>
  <c r="AZ1377" i="2"/>
  <c r="BA1377" i="2"/>
  <c r="X679" i="2"/>
  <c r="Y679" i="2"/>
  <c r="Z679" i="2"/>
  <c r="AA679" i="2"/>
  <c r="AB679" i="2"/>
  <c r="AC679" i="2"/>
  <c r="AE679" i="2"/>
  <c r="AF679" i="2"/>
  <c r="AH679" i="2"/>
  <c r="AJ679" i="2"/>
  <c r="AK679" i="2"/>
  <c r="AM679" i="2"/>
  <c r="AO679" i="2"/>
  <c r="BE679" i="2" s="1"/>
  <c r="AP679" i="2"/>
  <c r="AR679" i="2"/>
  <c r="AT679" i="2"/>
  <c r="AU679" i="2"/>
  <c r="AW679" i="2"/>
  <c r="AX679" i="2"/>
  <c r="AY679" i="2"/>
  <c r="AZ679" i="2"/>
  <c r="BA679" i="2"/>
  <c r="X1161" i="2"/>
  <c r="Y1161" i="2"/>
  <c r="Z1161" i="2"/>
  <c r="AA1161" i="2"/>
  <c r="AB1161" i="2"/>
  <c r="AC1161" i="2"/>
  <c r="AE1161" i="2"/>
  <c r="AF1161" i="2"/>
  <c r="AH1161" i="2"/>
  <c r="AJ1161" i="2"/>
  <c r="AK1161" i="2"/>
  <c r="AM1161" i="2"/>
  <c r="AO1161" i="2"/>
  <c r="AP1161" i="2"/>
  <c r="AR1161" i="2"/>
  <c r="AT1161" i="2"/>
  <c r="AU1161" i="2"/>
  <c r="AW1161" i="2"/>
  <c r="AX1161" i="2"/>
  <c r="AY1161" i="2"/>
  <c r="AZ1161" i="2"/>
  <c r="BA1161" i="2"/>
  <c r="X64" i="2"/>
  <c r="Y64" i="2"/>
  <c r="Z64" i="2"/>
  <c r="AA64" i="2"/>
  <c r="AB64" i="2"/>
  <c r="AC64" i="2"/>
  <c r="AE64" i="2"/>
  <c r="AF64" i="2"/>
  <c r="AH64" i="2"/>
  <c r="AJ64" i="2"/>
  <c r="AK64" i="2"/>
  <c r="AM64" i="2"/>
  <c r="AO64" i="2"/>
  <c r="AP64" i="2"/>
  <c r="AR64" i="2"/>
  <c r="AT64" i="2"/>
  <c r="AU64" i="2"/>
  <c r="AW64" i="2"/>
  <c r="AX64" i="2"/>
  <c r="AY64" i="2"/>
  <c r="AZ64" i="2"/>
  <c r="BA64" i="2"/>
  <c r="X575" i="2"/>
  <c r="Y575" i="2"/>
  <c r="Z575" i="2"/>
  <c r="AA575" i="2"/>
  <c r="AB575" i="2"/>
  <c r="AC575" i="2"/>
  <c r="AE575" i="2"/>
  <c r="AF575" i="2"/>
  <c r="AH575" i="2"/>
  <c r="AJ575" i="2"/>
  <c r="AK575" i="2"/>
  <c r="AM575" i="2"/>
  <c r="AO575" i="2"/>
  <c r="AP575" i="2"/>
  <c r="AR575" i="2"/>
  <c r="AT575" i="2"/>
  <c r="AU575" i="2"/>
  <c r="AW575" i="2"/>
  <c r="AX575" i="2"/>
  <c r="AY575" i="2"/>
  <c r="AZ575" i="2"/>
  <c r="BA575" i="2"/>
  <c r="X1139" i="2"/>
  <c r="Y1139" i="2"/>
  <c r="Z1139" i="2"/>
  <c r="AA1139" i="2"/>
  <c r="AB1139" i="2"/>
  <c r="AC1139" i="2"/>
  <c r="AE1139" i="2"/>
  <c r="AF1139" i="2"/>
  <c r="AH1139" i="2"/>
  <c r="AJ1139" i="2"/>
  <c r="AK1139" i="2"/>
  <c r="AM1139" i="2"/>
  <c r="AO1139" i="2"/>
  <c r="BD1139" i="2" s="1"/>
  <c r="AP1139" i="2"/>
  <c r="AR1139" i="2"/>
  <c r="AT1139" i="2"/>
  <c r="AU1139" i="2"/>
  <c r="AW1139" i="2"/>
  <c r="AX1139" i="2"/>
  <c r="AY1139" i="2"/>
  <c r="AZ1139" i="2"/>
  <c r="BA1139" i="2"/>
  <c r="X665" i="2"/>
  <c r="Y665" i="2"/>
  <c r="Z665" i="2"/>
  <c r="AA665" i="2"/>
  <c r="AB665" i="2"/>
  <c r="AC665" i="2"/>
  <c r="AE665" i="2"/>
  <c r="BC665" i="2" s="1"/>
  <c r="AF665" i="2"/>
  <c r="AH665" i="2"/>
  <c r="AJ665" i="2"/>
  <c r="AK665" i="2"/>
  <c r="AM665" i="2"/>
  <c r="AO665" i="2"/>
  <c r="AP665" i="2"/>
  <c r="AR665" i="2"/>
  <c r="AT665" i="2"/>
  <c r="AU665" i="2"/>
  <c r="AW665" i="2"/>
  <c r="AX665" i="2"/>
  <c r="AY665" i="2"/>
  <c r="AZ665" i="2"/>
  <c r="BA665" i="2"/>
  <c r="X746" i="2"/>
  <c r="Y746" i="2"/>
  <c r="Z746" i="2"/>
  <c r="AA746" i="2"/>
  <c r="AB746" i="2"/>
  <c r="AC746" i="2"/>
  <c r="AE746" i="2"/>
  <c r="AF746" i="2"/>
  <c r="AH746" i="2"/>
  <c r="AJ746" i="2"/>
  <c r="AK746" i="2"/>
  <c r="AM746" i="2"/>
  <c r="AO746" i="2"/>
  <c r="AP746" i="2"/>
  <c r="AR746" i="2"/>
  <c r="AT746" i="2"/>
  <c r="AU746" i="2"/>
  <c r="AW746" i="2"/>
  <c r="AX746" i="2"/>
  <c r="AY746" i="2"/>
  <c r="AZ746" i="2"/>
  <c r="BA746" i="2"/>
  <c r="X1204" i="2"/>
  <c r="Y1204" i="2"/>
  <c r="Z1204" i="2"/>
  <c r="AA1204" i="2"/>
  <c r="AB1204" i="2"/>
  <c r="AC1204" i="2"/>
  <c r="AE1204" i="2"/>
  <c r="AF1204" i="2"/>
  <c r="AH1204" i="2"/>
  <c r="AJ1204" i="2"/>
  <c r="AK1204" i="2"/>
  <c r="AM1204" i="2"/>
  <c r="AO1204" i="2"/>
  <c r="AP1204" i="2"/>
  <c r="AR1204" i="2"/>
  <c r="AT1204" i="2"/>
  <c r="AU1204" i="2"/>
  <c r="AW1204" i="2"/>
  <c r="AX1204" i="2"/>
  <c r="AY1204" i="2"/>
  <c r="AZ1204" i="2"/>
  <c r="BA1204" i="2"/>
  <c r="X775" i="2"/>
  <c r="Y775" i="2"/>
  <c r="Z775" i="2"/>
  <c r="AA775" i="2"/>
  <c r="AB775" i="2"/>
  <c r="AC775" i="2"/>
  <c r="AE775" i="2"/>
  <c r="AF775" i="2"/>
  <c r="AH775" i="2"/>
  <c r="AJ775" i="2"/>
  <c r="AK775" i="2"/>
  <c r="AM775" i="2"/>
  <c r="AO775" i="2"/>
  <c r="BE775" i="2" s="1"/>
  <c r="AP775" i="2"/>
  <c r="AR775" i="2"/>
  <c r="AT775" i="2"/>
  <c r="AU775" i="2"/>
  <c r="AW775" i="2"/>
  <c r="AX775" i="2"/>
  <c r="AY775" i="2"/>
  <c r="AZ775" i="2"/>
  <c r="BA775" i="2"/>
  <c r="X637" i="2"/>
  <c r="Y637" i="2"/>
  <c r="Z637" i="2"/>
  <c r="AA637" i="2"/>
  <c r="AB637" i="2"/>
  <c r="AC637" i="2"/>
  <c r="AE637" i="2"/>
  <c r="AF637" i="2"/>
  <c r="AH637" i="2"/>
  <c r="AJ637" i="2"/>
  <c r="AK637" i="2"/>
  <c r="AM637" i="2"/>
  <c r="AO637" i="2"/>
  <c r="AP637" i="2"/>
  <c r="AR637" i="2"/>
  <c r="AT637" i="2"/>
  <c r="AU637" i="2"/>
  <c r="AW637" i="2"/>
  <c r="AX637" i="2"/>
  <c r="AY637" i="2"/>
  <c r="AZ637" i="2"/>
  <c r="BA637" i="2"/>
  <c r="X1732" i="2"/>
  <c r="Y1732" i="2"/>
  <c r="Z1732" i="2"/>
  <c r="AA1732" i="2"/>
  <c r="AB1732" i="2"/>
  <c r="AC1732" i="2"/>
  <c r="AE1732" i="2"/>
  <c r="AF1732" i="2"/>
  <c r="AH1732" i="2"/>
  <c r="AJ1732" i="2"/>
  <c r="AK1732" i="2"/>
  <c r="AM1732" i="2"/>
  <c r="AO1732" i="2"/>
  <c r="AP1732" i="2"/>
  <c r="AR1732" i="2"/>
  <c r="AT1732" i="2"/>
  <c r="AU1732" i="2"/>
  <c r="AW1732" i="2"/>
  <c r="AX1732" i="2"/>
  <c r="AY1732" i="2"/>
  <c r="AZ1732" i="2"/>
  <c r="BA1732" i="2"/>
  <c r="X1392" i="2"/>
  <c r="Y1392" i="2"/>
  <c r="Z1392" i="2"/>
  <c r="AA1392" i="2"/>
  <c r="AB1392" i="2"/>
  <c r="AC1392" i="2"/>
  <c r="AE1392" i="2"/>
  <c r="AF1392" i="2"/>
  <c r="AH1392" i="2"/>
  <c r="AJ1392" i="2"/>
  <c r="AK1392" i="2"/>
  <c r="AM1392" i="2"/>
  <c r="AO1392" i="2"/>
  <c r="AP1392" i="2"/>
  <c r="AR1392" i="2"/>
  <c r="AT1392" i="2"/>
  <c r="AU1392" i="2"/>
  <c r="AW1392" i="2"/>
  <c r="AX1392" i="2"/>
  <c r="AY1392" i="2"/>
  <c r="AZ1392" i="2"/>
  <c r="BA1392" i="2"/>
  <c r="X1366" i="2"/>
  <c r="Y1366" i="2"/>
  <c r="Z1366" i="2"/>
  <c r="AA1366" i="2"/>
  <c r="AB1366" i="2"/>
  <c r="AC1366" i="2"/>
  <c r="AE1366" i="2"/>
  <c r="AF1366" i="2"/>
  <c r="AH1366" i="2"/>
  <c r="AJ1366" i="2"/>
  <c r="AK1366" i="2"/>
  <c r="AM1366" i="2"/>
  <c r="AO1366" i="2"/>
  <c r="BE1366" i="2" s="1"/>
  <c r="AP1366" i="2"/>
  <c r="AR1366" i="2"/>
  <c r="AT1366" i="2"/>
  <c r="AU1366" i="2"/>
  <c r="AW1366" i="2"/>
  <c r="AX1366" i="2"/>
  <c r="AY1366" i="2"/>
  <c r="AZ1366" i="2"/>
  <c r="BA1366" i="2"/>
  <c r="X1145" i="2"/>
  <c r="Y1145" i="2"/>
  <c r="Z1145" i="2"/>
  <c r="AA1145" i="2"/>
  <c r="AB1145" i="2"/>
  <c r="AC1145" i="2"/>
  <c r="AE1145" i="2"/>
  <c r="BD1145" i="2" s="1"/>
  <c r="AF1145" i="2"/>
  <c r="AH1145" i="2"/>
  <c r="AJ1145" i="2"/>
  <c r="AK1145" i="2"/>
  <c r="AM1145" i="2"/>
  <c r="AO1145" i="2"/>
  <c r="AP1145" i="2"/>
  <c r="AR1145" i="2"/>
  <c r="AT1145" i="2"/>
  <c r="AU1145" i="2"/>
  <c r="AW1145" i="2"/>
  <c r="AX1145" i="2"/>
  <c r="AY1145" i="2"/>
  <c r="AZ1145" i="2"/>
  <c r="BA1145" i="2"/>
  <c r="X31" i="2"/>
  <c r="Y31" i="2"/>
  <c r="Z31" i="2"/>
  <c r="AA31" i="2"/>
  <c r="AB31" i="2"/>
  <c r="AC31" i="2"/>
  <c r="AE31" i="2"/>
  <c r="AF31" i="2"/>
  <c r="AH31" i="2"/>
  <c r="AJ31" i="2"/>
  <c r="AK31" i="2"/>
  <c r="AM31" i="2"/>
  <c r="AO31" i="2"/>
  <c r="AP31" i="2"/>
  <c r="AR31" i="2"/>
  <c r="AT31" i="2"/>
  <c r="AU31" i="2"/>
  <c r="AW31" i="2"/>
  <c r="AX31" i="2"/>
  <c r="AY31" i="2"/>
  <c r="AZ31" i="2"/>
  <c r="BA31" i="2"/>
  <c r="X2262" i="2"/>
  <c r="Y2262" i="2"/>
  <c r="Z2262" i="2"/>
  <c r="AA2262" i="2"/>
  <c r="AB2262" i="2"/>
  <c r="AC2262" i="2"/>
  <c r="AE2262" i="2"/>
  <c r="AF2262" i="2"/>
  <c r="AH2262" i="2"/>
  <c r="AJ2262" i="2"/>
  <c r="AK2262" i="2"/>
  <c r="AM2262" i="2"/>
  <c r="AO2262" i="2"/>
  <c r="AP2262" i="2"/>
  <c r="AR2262" i="2"/>
  <c r="AT2262" i="2"/>
  <c r="AU2262" i="2"/>
  <c r="AW2262" i="2"/>
  <c r="AX2262" i="2"/>
  <c r="AY2262" i="2"/>
  <c r="AZ2262" i="2"/>
  <c r="BA2262" i="2"/>
  <c r="X633" i="2"/>
  <c r="Y633" i="2"/>
  <c r="Z633" i="2"/>
  <c r="AA633" i="2"/>
  <c r="AB633" i="2"/>
  <c r="AC633" i="2"/>
  <c r="AE633" i="2"/>
  <c r="AF633" i="2"/>
  <c r="AH633" i="2"/>
  <c r="AJ633" i="2"/>
  <c r="AK633" i="2"/>
  <c r="AM633" i="2"/>
  <c r="AO633" i="2"/>
  <c r="AP633" i="2"/>
  <c r="AR633" i="2"/>
  <c r="AT633" i="2"/>
  <c r="AU633" i="2"/>
  <c r="AW633" i="2"/>
  <c r="AX633" i="2"/>
  <c r="AY633" i="2"/>
  <c r="AZ633" i="2"/>
  <c r="BA633" i="2"/>
  <c r="X1824" i="2"/>
  <c r="Y1824" i="2"/>
  <c r="Z1824" i="2"/>
  <c r="AA1824" i="2"/>
  <c r="AB1824" i="2"/>
  <c r="AC1824" i="2"/>
  <c r="AE1824" i="2"/>
  <c r="BE1824" i="2" s="1"/>
  <c r="AF1824" i="2"/>
  <c r="AH1824" i="2"/>
  <c r="AJ1824" i="2"/>
  <c r="AK1824" i="2"/>
  <c r="AM1824" i="2"/>
  <c r="AO1824" i="2"/>
  <c r="AP1824" i="2"/>
  <c r="AR1824" i="2"/>
  <c r="AT1824" i="2"/>
  <c r="AU1824" i="2"/>
  <c r="AW1824" i="2"/>
  <c r="AX1824" i="2"/>
  <c r="AY1824" i="2"/>
  <c r="AZ1824" i="2"/>
  <c r="BA1824" i="2"/>
  <c r="X107" i="2"/>
  <c r="Y107" i="2"/>
  <c r="Z107" i="2"/>
  <c r="AA107" i="2"/>
  <c r="AB107" i="2"/>
  <c r="AC107" i="2"/>
  <c r="AE107" i="2"/>
  <c r="AF107" i="2"/>
  <c r="AH107" i="2"/>
  <c r="AJ107" i="2"/>
  <c r="AK107" i="2"/>
  <c r="AM107" i="2"/>
  <c r="AO107" i="2"/>
  <c r="AP107" i="2"/>
  <c r="AR107" i="2"/>
  <c r="AT107" i="2"/>
  <c r="AU107" i="2"/>
  <c r="AW107" i="2"/>
  <c r="AX107" i="2"/>
  <c r="AY107" i="2"/>
  <c r="AZ107" i="2"/>
  <c r="BA107" i="2"/>
  <c r="X35" i="2"/>
  <c r="Y35" i="2"/>
  <c r="Z35" i="2"/>
  <c r="AA35" i="2"/>
  <c r="AB35" i="2"/>
  <c r="AC35" i="2"/>
  <c r="AE35" i="2"/>
  <c r="AF35" i="2"/>
  <c r="AH35" i="2"/>
  <c r="AJ35" i="2"/>
  <c r="AK35" i="2"/>
  <c r="AM35" i="2"/>
  <c r="AO35" i="2"/>
  <c r="AP35" i="2"/>
  <c r="AR35" i="2"/>
  <c r="AT35" i="2"/>
  <c r="AU35" i="2"/>
  <c r="AW35" i="2"/>
  <c r="AX35" i="2"/>
  <c r="AY35" i="2"/>
  <c r="AZ35" i="2"/>
  <c r="BA35" i="2"/>
  <c r="X436" i="2"/>
  <c r="Y436" i="2"/>
  <c r="Z436" i="2"/>
  <c r="AA436" i="2"/>
  <c r="AB436" i="2"/>
  <c r="AC436" i="2"/>
  <c r="AE436" i="2"/>
  <c r="AF436" i="2"/>
  <c r="AH436" i="2"/>
  <c r="AJ436" i="2"/>
  <c r="AK436" i="2"/>
  <c r="AM436" i="2"/>
  <c r="AO436" i="2"/>
  <c r="BB436" i="2" s="1"/>
  <c r="AP436" i="2"/>
  <c r="AR436" i="2"/>
  <c r="AT436" i="2"/>
  <c r="AU436" i="2"/>
  <c r="AW436" i="2"/>
  <c r="AX436" i="2"/>
  <c r="AY436" i="2"/>
  <c r="AZ436" i="2"/>
  <c r="BA436" i="2"/>
  <c r="X1196" i="2"/>
  <c r="Y1196" i="2"/>
  <c r="Z1196" i="2"/>
  <c r="AA1196" i="2"/>
  <c r="AB1196" i="2"/>
  <c r="AC1196" i="2"/>
  <c r="AE1196" i="2"/>
  <c r="AF1196" i="2"/>
  <c r="AH1196" i="2"/>
  <c r="AJ1196" i="2"/>
  <c r="AK1196" i="2"/>
  <c r="AM1196" i="2"/>
  <c r="AO1196" i="2"/>
  <c r="AP1196" i="2"/>
  <c r="AR1196" i="2"/>
  <c r="AT1196" i="2"/>
  <c r="AU1196" i="2"/>
  <c r="AW1196" i="2"/>
  <c r="AX1196" i="2"/>
  <c r="AY1196" i="2"/>
  <c r="AZ1196" i="2"/>
  <c r="BA1196" i="2"/>
  <c r="X1866" i="2"/>
  <c r="Y1866" i="2"/>
  <c r="Z1866" i="2"/>
  <c r="AA1866" i="2"/>
  <c r="AB1866" i="2"/>
  <c r="AC1866" i="2"/>
  <c r="AE1866" i="2"/>
  <c r="AF1866" i="2"/>
  <c r="AH1866" i="2"/>
  <c r="AJ1866" i="2"/>
  <c r="AK1866" i="2"/>
  <c r="AM1866" i="2"/>
  <c r="AO1866" i="2"/>
  <c r="AP1866" i="2"/>
  <c r="AR1866" i="2"/>
  <c r="AT1866" i="2"/>
  <c r="AU1866" i="2"/>
  <c r="AW1866" i="2"/>
  <c r="AX1866" i="2"/>
  <c r="AY1866" i="2"/>
  <c r="AZ1866" i="2"/>
  <c r="BA1866" i="2"/>
  <c r="X878" i="2"/>
  <c r="Y878" i="2"/>
  <c r="Z878" i="2"/>
  <c r="AA878" i="2"/>
  <c r="AB878" i="2"/>
  <c r="AC878" i="2"/>
  <c r="AE878" i="2"/>
  <c r="AF878" i="2"/>
  <c r="AH878" i="2"/>
  <c r="AJ878" i="2"/>
  <c r="AK878" i="2"/>
  <c r="AM878" i="2"/>
  <c r="AO878" i="2"/>
  <c r="AP878" i="2"/>
  <c r="AR878" i="2"/>
  <c r="AT878" i="2"/>
  <c r="AU878" i="2"/>
  <c r="AW878" i="2"/>
  <c r="AX878" i="2"/>
  <c r="AY878" i="2"/>
  <c r="AZ878" i="2"/>
  <c r="BA878" i="2"/>
  <c r="X304" i="2"/>
  <c r="Y304" i="2"/>
  <c r="Z304" i="2"/>
  <c r="AA304" i="2"/>
  <c r="AB304" i="2"/>
  <c r="AC304" i="2"/>
  <c r="AE304" i="2"/>
  <c r="AF304" i="2"/>
  <c r="AH304" i="2"/>
  <c r="AJ304" i="2"/>
  <c r="AK304" i="2"/>
  <c r="AM304" i="2"/>
  <c r="AO304" i="2"/>
  <c r="BE304" i="2" s="1"/>
  <c r="AP304" i="2"/>
  <c r="AR304" i="2"/>
  <c r="AT304" i="2"/>
  <c r="AU304" i="2"/>
  <c r="AW304" i="2"/>
  <c r="AX304" i="2"/>
  <c r="AY304" i="2"/>
  <c r="AZ304" i="2"/>
  <c r="BA304" i="2"/>
  <c r="X2078" i="2"/>
  <c r="Y2078" i="2"/>
  <c r="Z2078" i="2"/>
  <c r="AA2078" i="2"/>
  <c r="AB2078" i="2"/>
  <c r="AC2078" i="2"/>
  <c r="AE2078" i="2"/>
  <c r="AF2078" i="2"/>
  <c r="AH2078" i="2"/>
  <c r="AJ2078" i="2"/>
  <c r="AK2078" i="2"/>
  <c r="AM2078" i="2"/>
  <c r="AO2078" i="2"/>
  <c r="AP2078" i="2"/>
  <c r="AR2078" i="2"/>
  <c r="AT2078" i="2"/>
  <c r="AU2078" i="2"/>
  <c r="AW2078" i="2"/>
  <c r="AX2078" i="2"/>
  <c r="AY2078" i="2"/>
  <c r="AZ2078" i="2"/>
  <c r="BA2078" i="2"/>
  <c r="X1759" i="2"/>
  <c r="Y1759" i="2"/>
  <c r="Z1759" i="2"/>
  <c r="AA1759" i="2"/>
  <c r="AB1759" i="2"/>
  <c r="AC1759" i="2"/>
  <c r="AE1759" i="2"/>
  <c r="AF1759" i="2"/>
  <c r="AH1759" i="2"/>
  <c r="AJ1759" i="2"/>
  <c r="AK1759" i="2"/>
  <c r="AM1759" i="2"/>
  <c r="AO1759" i="2"/>
  <c r="AP1759" i="2"/>
  <c r="AR1759" i="2"/>
  <c r="AT1759" i="2"/>
  <c r="AU1759" i="2"/>
  <c r="AW1759" i="2"/>
  <c r="AX1759" i="2"/>
  <c r="AY1759" i="2"/>
  <c r="AZ1759" i="2"/>
  <c r="BA1759" i="2"/>
  <c r="X516" i="2"/>
  <c r="Y516" i="2"/>
  <c r="Z516" i="2"/>
  <c r="AA516" i="2"/>
  <c r="AB516" i="2"/>
  <c r="AC516" i="2"/>
  <c r="AE516" i="2"/>
  <c r="AF516" i="2"/>
  <c r="AH516" i="2"/>
  <c r="AJ516" i="2"/>
  <c r="AK516" i="2"/>
  <c r="AM516" i="2"/>
  <c r="AO516" i="2"/>
  <c r="AP516" i="2"/>
  <c r="AR516" i="2"/>
  <c r="AT516" i="2"/>
  <c r="AU516" i="2"/>
  <c r="AW516" i="2"/>
  <c r="AX516" i="2"/>
  <c r="AY516" i="2"/>
  <c r="AZ516" i="2"/>
  <c r="BA516" i="2"/>
  <c r="X1432" i="2"/>
  <c r="Y1432" i="2"/>
  <c r="Z1432" i="2"/>
  <c r="AA1432" i="2"/>
  <c r="AB1432" i="2"/>
  <c r="AC1432" i="2"/>
  <c r="AE1432" i="2"/>
  <c r="AF1432" i="2"/>
  <c r="AH1432" i="2"/>
  <c r="AJ1432" i="2"/>
  <c r="AK1432" i="2"/>
  <c r="AM1432" i="2"/>
  <c r="AO1432" i="2"/>
  <c r="AP1432" i="2"/>
  <c r="AR1432" i="2"/>
  <c r="AT1432" i="2"/>
  <c r="AU1432" i="2"/>
  <c r="AW1432" i="2"/>
  <c r="AX1432" i="2"/>
  <c r="AY1432" i="2"/>
  <c r="AZ1432" i="2"/>
  <c r="BA1432" i="2"/>
  <c r="X126" i="2"/>
  <c r="Y126" i="2"/>
  <c r="Z126" i="2"/>
  <c r="AA126" i="2"/>
  <c r="AB126" i="2"/>
  <c r="AC126" i="2"/>
  <c r="AE126" i="2"/>
  <c r="BE126" i="2" s="1"/>
  <c r="AF126" i="2"/>
  <c r="AH126" i="2"/>
  <c r="AJ126" i="2"/>
  <c r="AK126" i="2"/>
  <c r="AM126" i="2"/>
  <c r="AO126" i="2"/>
  <c r="AP126" i="2"/>
  <c r="AR126" i="2"/>
  <c r="AT126" i="2"/>
  <c r="AU126" i="2"/>
  <c r="AW126" i="2"/>
  <c r="AX126" i="2"/>
  <c r="AY126" i="2"/>
  <c r="AZ126" i="2"/>
  <c r="BA126" i="2"/>
  <c r="X954" i="2"/>
  <c r="Y954" i="2"/>
  <c r="Z954" i="2"/>
  <c r="AA954" i="2"/>
  <c r="AB954" i="2"/>
  <c r="AC954" i="2"/>
  <c r="AE954" i="2"/>
  <c r="AF954" i="2"/>
  <c r="AH954" i="2"/>
  <c r="AJ954" i="2"/>
  <c r="AK954" i="2"/>
  <c r="AM954" i="2"/>
  <c r="AO954" i="2"/>
  <c r="AP954" i="2"/>
  <c r="AR954" i="2"/>
  <c r="AT954" i="2"/>
  <c r="AU954" i="2"/>
  <c r="AW954" i="2"/>
  <c r="AX954" i="2"/>
  <c r="AY954" i="2"/>
  <c r="AZ954" i="2"/>
  <c r="BA954" i="2"/>
  <c r="X133" i="2"/>
  <c r="Y133" i="2"/>
  <c r="Z133" i="2"/>
  <c r="AA133" i="2"/>
  <c r="AB133" i="2"/>
  <c r="AC133" i="2"/>
  <c r="AE133" i="2"/>
  <c r="AF133" i="2"/>
  <c r="AH133" i="2"/>
  <c r="AJ133" i="2"/>
  <c r="AK133" i="2"/>
  <c r="AM133" i="2"/>
  <c r="AO133" i="2"/>
  <c r="AP133" i="2"/>
  <c r="AR133" i="2"/>
  <c r="AT133" i="2"/>
  <c r="AU133" i="2"/>
  <c r="AW133" i="2"/>
  <c r="AX133" i="2"/>
  <c r="AY133" i="2"/>
  <c r="AZ133" i="2"/>
  <c r="BA133" i="2"/>
  <c r="X962" i="2"/>
  <c r="Y962" i="2"/>
  <c r="Z962" i="2"/>
  <c r="AA962" i="2"/>
  <c r="AB962" i="2"/>
  <c r="AC962" i="2"/>
  <c r="AE962" i="2"/>
  <c r="AF962" i="2"/>
  <c r="AH962" i="2"/>
  <c r="AJ962" i="2"/>
  <c r="AK962" i="2"/>
  <c r="AM962" i="2"/>
  <c r="AO962" i="2"/>
  <c r="BC962" i="2" s="1"/>
  <c r="AP962" i="2"/>
  <c r="AR962" i="2"/>
  <c r="AT962" i="2"/>
  <c r="AU962" i="2"/>
  <c r="AW962" i="2"/>
  <c r="AX962" i="2"/>
  <c r="AY962" i="2"/>
  <c r="AZ962" i="2"/>
  <c r="BA962" i="2"/>
  <c r="X1856" i="2"/>
  <c r="Y1856" i="2"/>
  <c r="Z1856" i="2"/>
  <c r="AA1856" i="2"/>
  <c r="AB1856" i="2"/>
  <c r="AC1856" i="2"/>
  <c r="AE1856" i="2"/>
  <c r="BE1856" i="2" s="1"/>
  <c r="AF1856" i="2"/>
  <c r="AH1856" i="2"/>
  <c r="AJ1856" i="2"/>
  <c r="AK1856" i="2"/>
  <c r="AM1856" i="2"/>
  <c r="AO1856" i="2"/>
  <c r="AP1856" i="2"/>
  <c r="AR1856" i="2"/>
  <c r="AT1856" i="2"/>
  <c r="AU1856" i="2"/>
  <c r="AW1856" i="2"/>
  <c r="AX1856" i="2"/>
  <c r="AY1856" i="2"/>
  <c r="AZ1856" i="2"/>
  <c r="BA1856" i="2"/>
  <c r="X33" i="2"/>
  <c r="Y33" i="2"/>
  <c r="Z33" i="2"/>
  <c r="AA33" i="2"/>
  <c r="AB33" i="2"/>
  <c r="AC33" i="2"/>
  <c r="AE33" i="2"/>
  <c r="AF33" i="2"/>
  <c r="AH33" i="2"/>
  <c r="AJ33" i="2"/>
  <c r="AK33" i="2"/>
  <c r="AM33" i="2"/>
  <c r="AO33" i="2"/>
  <c r="AP33" i="2"/>
  <c r="AR33" i="2"/>
  <c r="AT33" i="2"/>
  <c r="AU33" i="2"/>
  <c r="AW33" i="2"/>
  <c r="AX33" i="2"/>
  <c r="AY33" i="2"/>
  <c r="AZ33" i="2"/>
  <c r="BA33" i="2"/>
  <c r="X1717" i="2"/>
  <c r="Y1717" i="2"/>
  <c r="Z1717" i="2"/>
  <c r="AA1717" i="2"/>
  <c r="AB1717" i="2"/>
  <c r="AC1717" i="2"/>
  <c r="AE1717" i="2"/>
  <c r="AF1717" i="2"/>
  <c r="AH1717" i="2"/>
  <c r="AJ1717" i="2"/>
  <c r="AK1717" i="2"/>
  <c r="AM1717" i="2"/>
  <c r="AO1717" i="2"/>
  <c r="AP1717" i="2"/>
  <c r="AR1717" i="2"/>
  <c r="AT1717" i="2"/>
  <c r="AU1717" i="2"/>
  <c r="AW1717" i="2"/>
  <c r="AX1717" i="2"/>
  <c r="AY1717" i="2"/>
  <c r="AZ1717" i="2"/>
  <c r="BA1717" i="2"/>
  <c r="X818" i="2"/>
  <c r="Y818" i="2"/>
  <c r="Z818" i="2"/>
  <c r="AA818" i="2"/>
  <c r="AB818" i="2"/>
  <c r="AC818" i="2"/>
  <c r="AE818" i="2"/>
  <c r="AF818" i="2"/>
  <c r="AH818" i="2"/>
  <c r="AJ818" i="2"/>
  <c r="AK818" i="2"/>
  <c r="AM818" i="2"/>
  <c r="AO818" i="2"/>
  <c r="BE818" i="2" s="1"/>
  <c r="AP818" i="2"/>
  <c r="AR818" i="2"/>
  <c r="AT818" i="2"/>
  <c r="AU818" i="2"/>
  <c r="AW818" i="2"/>
  <c r="AX818" i="2"/>
  <c r="AY818" i="2"/>
  <c r="AZ818" i="2"/>
  <c r="BA818" i="2"/>
  <c r="X365" i="2"/>
  <c r="Y365" i="2"/>
  <c r="Z365" i="2"/>
  <c r="AA365" i="2"/>
  <c r="AB365" i="2"/>
  <c r="AC365" i="2"/>
  <c r="AE365" i="2"/>
  <c r="BC365" i="2" s="1"/>
  <c r="AF365" i="2"/>
  <c r="AH365" i="2"/>
  <c r="AJ365" i="2"/>
  <c r="AK365" i="2"/>
  <c r="AM365" i="2"/>
  <c r="AO365" i="2"/>
  <c r="AP365" i="2"/>
  <c r="AR365" i="2"/>
  <c r="AT365" i="2"/>
  <c r="AU365" i="2"/>
  <c r="AW365" i="2"/>
  <c r="AX365" i="2"/>
  <c r="AY365" i="2"/>
  <c r="AZ365" i="2"/>
  <c r="BA365" i="2"/>
  <c r="X1618" i="2"/>
  <c r="Y1618" i="2"/>
  <c r="Z1618" i="2"/>
  <c r="AA1618" i="2"/>
  <c r="AB1618" i="2"/>
  <c r="AC1618" i="2"/>
  <c r="AE1618" i="2"/>
  <c r="AF1618" i="2"/>
  <c r="AH1618" i="2"/>
  <c r="AJ1618" i="2"/>
  <c r="AK1618" i="2"/>
  <c r="AM1618" i="2"/>
  <c r="AO1618" i="2"/>
  <c r="AP1618" i="2"/>
  <c r="AR1618" i="2"/>
  <c r="AT1618" i="2"/>
  <c r="AU1618" i="2"/>
  <c r="AW1618" i="2"/>
  <c r="AX1618" i="2"/>
  <c r="AY1618" i="2"/>
  <c r="AZ1618" i="2"/>
  <c r="BA1618" i="2"/>
  <c r="X2279" i="2"/>
  <c r="Y2279" i="2"/>
  <c r="Z2279" i="2"/>
  <c r="AA2279" i="2"/>
  <c r="AB2279" i="2"/>
  <c r="AC2279" i="2"/>
  <c r="AE2279" i="2"/>
  <c r="AF2279" i="2"/>
  <c r="AH2279" i="2"/>
  <c r="AJ2279" i="2"/>
  <c r="AK2279" i="2"/>
  <c r="AM2279" i="2"/>
  <c r="AO2279" i="2"/>
  <c r="AP2279" i="2"/>
  <c r="AR2279" i="2"/>
  <c r="AT2279" i="2"/>
  <c r="AU2279" i="2"/>
  <c r="AW2279" i="2"/>
  <c r="AX2279" i="2"/>
  <c r="AY2279" i="2"/>
  <c r="AZ2279" i="2"/>
  <c r="BA2279" i="2"/>
  <c r="X211" i="2"/>
  <c r="Y211" i="2"/>
  <c r="Z211" i="2"/>
  <c r="AA211" i="2"/>
  <c r="AB211" i="2"/>
  <c r="AC211" i="2"/>
  <c r="AE211" i="2"/>
  <c r="AF211" i="2"/>
  <c r="AH211" i="2"/>
  <c r="AJ211" i="2"/>
  <c r="AK211" i="2"/>
  <c r="AM211" i="2"/>
  <c r="AO211" i="2"/>
  <c r="BC211" i="2" s="1"/>
  <c r="AP211" i="2"/>
  <c r="AR211" i="2"/>
  <c r="AT211" i="2"/>
  <c r="AU211" i="2"/>
  <c r="AW211" i="2"/>
  <c r="AX211" i="2"/>
  <c r="AY211" i="2"/>
  <c r="AZ211" i="2"/>
  <c r="BA211" i="2"/>
  <c r="X1820" i="2"/>
  <c r="Y1820" i="2"/>
  <c r="Z1820" i="2"/>
  <c r="AA1820" i="2"/>
  <c r="AB1820" i="2"/>
  <c r="AC1820" i="2"/>
  <c r="AE1820" i="2"/>
  <c r="BB1820" i="2" s="1"/>
  <c r="AF1820" i="2"/>
  <c r="AH1820" i="2"/>
  <c r="AJ1820" i="2"/>
  <c r="AK1820" i="2"/>
  <c r="AM1820" i="2"/>
  <c r="AO1820" i="2"/>
  <c r="AP1820" i="2"/>
  <c r="AR1820" i="2"/>
  <c r="AT1820" i="2"/>
  <c r="AU1820" i="2"/>
  <c r="AW1820" i="2"/>
  <c r="AX1820" i="2"/>
  <c r="AY1820" i="2"/>
  <c r="AZ1820" i="2"/>
  <c r="BA1820" i="2"/>
  <c r="X1840" i="2"/>
  <c r="Y1840" i="2"/>
  <c r="Z1840" i="2"/>
  <c r="AA1840" i="2"/>
  <c r="AB1840" i="2"/>
  <c r="AC1840" i="2"/>
  <c r="AE1840" i="2"/>
  <c r="AF1840" i="2"/>
  <c r="AH1840" i="2"/>
  <c r="AJ1840" i="2"/>
  <c r="AK1840" i="2"/>
  <c r="AM1840" i="2"/>
  <c r="AO1840" i="2"/>
  <c r="AP1840" i="2"/>
  <c r="AR1840" i="2"/>
  <c r="AT1840" i="2"/>
  <c r="AU1840" i="2"/>
  <c r="AW1840" i="2"/>
  <c r="AX1840" i="2"/>
  <c r="AY1840" i="2"/>
  <c r="AZ1840" i="2"/>
  <c r="BA1840" i="2"/>
  <c r="X1749" i="2"/>
  <c r="Y1749" i="2"/>
  <c r="Z1749" i="2"/>
  <c r="AA1749" i="2"/>
  <c r="AB1749" i="2"/>
  <c r="AC1749" i="2"/>
  <c r="AE1749" i="2"/>
  <c r="AF1749" i="2"/>
  <c r="AH1749" i="2"/>
  <c r="AJ1749" i="2"/>
  <c r="AK1749" i="2"/>
  <c r="AM1749" i="2"/>
  <c r="AO1749" i="2"/>
  <c r="AP1749" i="2"/>
  <c r="AR1749" i="2"/>
  <c r="AT1749" i="2"/>
  <c r="AU1749" i="2"/>
  <c r="AW1749" i="2"/>
  <c r="AX1749" i="2"/>
  <c r="AY1749" i="2"/>
  <c r="AZ1749" i="2"/>
  <c r="BA1749" i="2"/>
  <c r="X1276" i="2"/>
  <c r="Y1276" i="2"/>
  <c r="Z1276" i="2"/>
  <c r="AA1276" i="2"/>
  <c r="AB1276" i="2"/>
  <c r="AC1276" i="2"/>
  <c r="AE1276" i="2"/>
  <c r="AF1276" i="2"/>
  <c r="AH1276" i="2"/>
  <c r="AJ1276" i="2"/>
  <c r="AK1276" i="2"/>
  <c r="AM1276" i="2"/>
  <c r="AO1276" i="2"/>
  <c r="BE1276" i="2" s="1"/>
  <c r="AP1276" i="2"/>
  <c r="AR1276" i="2"/>
  <c r="AT1276" i="2"/>
  <c r="AU1276" i="2"/>
  <c r="AW1276" i="2"/>
  <c r="AX1276" i="2"/>
  <c r="AY1276" i="2"/>
  <c r="AZ1276" i="2"/>
  <c r="BA1276" i="2"/>
  <c r="X1810" i="2"/>
  <c r="Y1810" i="2"/>
  <c r="Z1810" i="2"/>
  <c r="AA1810" i="2"/>
  <c r="AB1810" i="2"/>
  <c r="AC1810" i="2"/>
  <c r="AE1810" i="2"/>
  <c r="BD1810" i="2" s="1"/>
  <c r="AF1810" i="2"/>
  <c r="AH1810" i="2"/>
  <c r="AJ1810" i="2"/>
  <c r="AK1810" i="2"/>
  <c r="AM1810" i="2"/>
  <c r="AO1810" i="2"/>
  <c r="AP1810" i="2"/>
  <c r="AR1810" i="2"/>
  <c r="AT1810" i="2"/>
  <c r="AU1810" i="2"/>
  <c r="AW1810" i="2"/>
  <c r="AX1810" i="2"/>
  <c r="AY1810" i="2"/>
  <c r="AZ1810" i="2"/>
  <c r="BA1810" i="2"/>
  <c r="X1662" i="2"/>
  <c r="Y1662" i="2"/>
  <c r="Z1662" i="2"/>
  <c r="AA1662" i="2"/>
  <c r="AB1662" i="2"/>
  <c r="AC1662" i="2"/>
  <c r="AE1662" i="2"/>
  <c r="AF1662" i="2"/>
  <c r="AH1662" i="2"/>
  <c r="AJ1662" i="2"/>
  <c r="AK1662" i="2"/>
  <c r="AM1662" i="2"/>
  <c r="AO1662" i="2"/>
  <c r="AP1662" i="2"/>
  <c r="AR1662" i="2"/>
  <c r="AT1662" i="2"/>
  <c r="AU1662" i="2"/>
  <c r="AW1662" i="2"/>
  <c r="AX1662" i="2"/>
  <c r="AY1662" i="2"/>
  <c r="AZ1662" i="2"/>
  <c r="BA1662" i="2"/>
  <c r="X1075" i="2"/>
  <c r="Y1075" i="2"/>
  <c r="Z1075" i="2"/>
  <c r="AA1075" i="2"/>
  <c r="AB1075" i="2"/>
  <c r="AC1075" i="2"/>
  <c r="AE1075" i="2"/>
  <c r="AF1075" i="2"/>
  <c r="AH1075" i="2"/>
  <c r="AJ1075" i="2"/>
  <c r="AK1075" i="2"/>
  <c r="AM1075" i="2"/>
  <c r="AO1075" i="2"/>
  <c r="AP1075" i="2"/>
  <c r="AR1075" i="2"/>
  <c r="AT1075" i="2"/>
  <c r="AU1075" i="2"/>
  <c r="AW1075" i="2"/>
  <c r="AX1075" i="2"/>
  <c r="AY1075" i="2"/>
  <c r="AZ1075" i="2"/>
  <c r="BA1075" i="2"/>
  <c r="X1801" i="2"/>
  <c r="Y1801" i="2"/>
  <c r="Z1801" i="2"/>
  <c r="AA1801" i="2"/>
  <c r="AB1801" i="2"/>
  <c r="AC1801" i="2"/>
  <c r="AE1801" i="2"/>
  <c r="AF1801" i="2"/>
  <c r="AH1801" i="2"/>
  <c r="AJ1801" i="2"/>
  <c r="AK1801" i="2"/>
  <c r="AM1801" i="2"/>
  <c r="AO1801" i="2"/>
  <c r="AP1801" i="2"/>
  <c r="AR1801" i="2"/>
  <c r="AT1801" i="2"/>
  <c r="AU1801" i="2"/>
  <c r="AW1801" i="2"/>
  <c r="AX1801" i="2"/>
  <c r="AY1801" i="2"/>
  <c r="AZ1801" i="2"/>
  <c r="BA1801" i="2"/>
  <c r="X2115" i="2"/>
  <c r="Y2115" i="2"/>
  <c r="Z2115" i="2"/>
  <c r="AA2115" i="2"/>
  <c r="AB2115" i="2"/>
  <c r="AC2115" i="2"/>
  <c r="AE2115" i="2"/>
  <c r="BE2115" i="2" s="1"/>
  <c r="AF2115" i="2"/>
  <c r="AH2115" i="2"/>
  <c r="AJ2115" i="2"/>
  <c r="AK2115" i="2"/>
  <c r="AM2115" i="2"/>
  <c r="AO2115" i="2"/>
  <c r="AP2115" i="2"/>
  <c r="AR2115" i="2"/>
  <c r="AT2115" i="2"/>
  <c r="AU2115" i="2"/>
  <c r="AW2115" i="2"/>
  <c r="AX2115" i="2"/>
  <c r="AY2115" i="2"/>
  <c r="AZ2115" i="2"/>
  <c r="BA2115" i="2"/>
  <c r="X1742" i="2"/>
  <c r="Y1742" i="2"/>
  <c r="Z1742" i="2"/>
  <c r="AA1742" i="2"/>
  <c r="AB1742" i="2"/>
  <c r="AC1742" i="2"/>
  <c r="AE1742" i="2"/>
  <c r="AF1742" i="2"/>
  <c r="AH1742" i="2"/>
  <c r="AJ1742" i="2"/>
  <c r="AK1742" i="2"/>
  <c r="AM1742" i="2"/>
  <c r="AO1742" i="2"/>
  <c r="AP1742" i="2"/>
  <c r="AR1742" i="2"/>
  <c r="AT1742" i="2"/>
  <c r="AU1742" i="2"/>
  <c r="AW1742" i="2"/>
  <c r="AX1742" i="2"/>
  <c r="AY1742" i="2"/>
  <c r="AZ1742" i="2"/>
  <c r="BA1742" i="2"/>
  <c r="X271" i="2"/>
  <c r="Y271" i="2"/>
  <c r="Z271" i="2"/>
  <c r="AA271" i="2"/>
  <c r="AB271" i="2"/>
  <c r="AC271" i="2"/>
  <c r="AE271" i="2"/>
  <c r="AF271" i="2"/>
  <c r="AH271" i="2"/>
  <c r="AJ271" i="2"/>
  <c r="AK271" i="2"/>
  <c r="AM271" i="2"/>
  <c r="AO271" i="2"/>
  <c r="AP271" i="2"/>
  <c r="AR271" i="2"/>
  <c r="AT271" i="2"/>
  <c r="AU271" i="2"/>
  <c r="AW271" i="2"/>
  <c r="AX271" i="2"/>
  <c r="AY271" i="2"/>
  <c r="AZ271" i="2"/>
  <c r="BA271" i="2"/>
  <c r="X1766" i="2"/>
  <c r="Y1766" i="2"/>
  <c r="Z1766" i="2"/>
  <c r="AA1766" i="2"/>
  <c r="AB1766" i="2"/>
  <c r="AC1766" i="2"/>
  <c r="AE1766" i="2"/>
  <c r="AF1766" i="2"/>
  <c r="AH1766" i="2"/>
  <c r="AJ1766" i="2"/>
  <c r="AK1766" i="2"/>
  <c r="AM1766" i="2"/>
  <c r="AO1766" i="2"/>
  <c r="AP1766" i="2"/>
  <c r="AR1766" i="2"/>
  <c r="AT1766" i="2"/>
  <c r="AU1766" i="2"/>
  <c r="AW1766" i="2"/>
  <c r="AX1766" i="2"/>
  <c r="AY1766" i="2"/>
  <c r="AZ1766" i="2"/>
  <c r="BA1766" i="2"/>
  <c r="X2062" i="2"/>
  <c r="Y2062" i="2"/>
  <c r="Z2062" i="2"/>
  <c r="AA2062" i="2"/>
  <c r="AB2062" i="2"/>
  <c r="AC2062" i="2"/>
  <c r="AE2062" i="2"/>
  <c r="BC2062" i="2" s="1"/>
  <c r="AF2062" i="2"/>
  <c r="AH2062" i="2"/>
  <c r="AJ2062" i="2"/>
  <c r="AK2062" i="2"/>
  <c r="AM2062" i="2"/>
  <c r="AO2062" i="2"/>
  <c r="AP2062" i="2"/>
  <c r="AR2062" i="2"/>
  <c r="AT2062" i="2"/>
  <c r="AU2062" i="2"/>
  <c r="AW2062" i="2"/>
  <c r="AX2062" i="2"/>
  <c r="AY2062" i="2"/>
  <c r="AZ2062" i="2"/>
  <c r="BA2062" i="2"/>
  <c r="X577" i="2"/>
  <c r="Y577" i="2"/>
  <c r="Z577" i="2"/>
  <c r="AA577" i="2"/>
  <c r="AB577" i="2"/>
  <c r="AC577" i="2"/>
  <c r="AE577" i="2"/>
  <c r="AF577" i="2"/>
  <c r="AH577" i="2"/>
  <c r="AJ577" i="2"/>
  <c r="AK577" i="2"/>
  <c r="AM577" i="2"/>
  <c r="AO577" i="2"/>
  <c r="AP577" i="2"/>
  <c r="AR577" i="2"/>
  <c r="AT577" i="2"/>
  <c r="AU577" i="2"/>
  <c r="AW577" i="2"/>
  <c r="AX577" i="2"/>
  <c r="AY577" i="2"/>
  <c r="AZ577" i="2"/>
  <c r="BA577" i="2"/>
  <c r="X2265" i="2"/>
  <c r="Y2265" i="2"/>
  <c r="Z2265" i="2"/>
  <c r="AA2265" i="2"/>
  <c r="AB2265" i="2"/>
  <c r="AC2265" i="2"/>
  <c r="AE2265" i="2"/>
  <c r="AF2265" i="2"/>
  <c r="AH2265" i="2"/>
  <c r="AJ2265" i="2"/>
  <c r="AK2265" i="2"/>
  <c r="AM2265" i="2"/>
  <c r="AO2265" i="2"/>
  <c r="AP2265" i="2"/>
  <c r="AR2265" i="2"/>
  <c r="AT2265" i="2"/>
  <c r="AU2265" i="2"/>
  <c r="AW2265" i="2"/>
  <c r="AX2265" i="2"/>
  <c r="AY2265" i="2"/>
  <c r="AZ2265" i="2"/>
  <c r="BA2265" i="2"/>
  <c r="X2251" i="2"/>
  <c r="Y2251" i="2"/>
  <c r="Z2251" i="2"/>
  <c r="AA2251" i="2"/>
  <c r="AB2251" i="2"/>
  <c r="AC2251" i="2"/>
  <c r="AE2251" i="2"/>
  <c r="AF2251" i="2"/>
  <c r="AH2251" i="2"/>
  <c r="AJ2251" i="2"/>
  <c r="AK2251" i="2"/>
  <c r="AM2251" i="2"/>
  <c r="AO2251" i="2"/>
  <c r="BC2251" i="2" s="1"/>
  <c r="AP2251" i="2"/>
  <c r="AR2251" i="2"/>
  <c r="AT2251" i="2"/>
  <c r="AU2251" i="2"/>
  <c r="AW2251" i="2"/>
  <c r="AX2251" i="2"/>
  <c r="AY2251" i="2"/>
  <c r="AZ2251" i="2"/>
  <c r="BA2251" i="2"/>
  <c r="X490" i="2"/>
  <c r="Y490" i="2"/>
  <c r="Z490" i="2"/>
  <c r="AA490" i="2"/>
  <c r="AB490" i="2"/>
  <c r="AC490" i="2"/>
  <c r="AE490" i="2"/>
  <c r="BE490" i="2" s="1"/>
  <c r="AF490" i="2"/>
  <c r="AH490" i="2"/>
  <c r="AJ490" i="2"/>
  <c r="AK490" i="2"/>
  <c r="AM490" i="2"/>
  <c r="AO490" i="2"/>
  <c r="AP490" i="2"/>
  <c r="AR490" i="2"/>
  <c r="AT490" i="2"/>
  <c r="AU490" i="2"/>
  <c r="AW490" i="2"/>
  <c r="AX490" i="2"/>
  <c r="AY490" i="2"/>
  <c r="AZ490" i="2"/>
  <c r="BA490" i="2"/>
  <c r="X1936" i="2"/>
  <c r="Y1936" i="2"/>
  <c r="Z1936" i="2"/>
  <c r="AA1936" i="2"/>
  <c r="AB1936" i="2"/>
  <c r="AC1936" i="2"/>
  <c r="AE1936" i="2"/>
  <c r="AF1936" i="2"/>
  <c r="AH1936" i="2"/>
  <c r="AJ1936" i="2"/>
  <c r="AK1936" i="2"/>
  <c r="AM1936" i="2"/>
  <c r="AO1936" i="2"/>
  <c r="AP1936" i="2"/>
  <c r="AR1936" i="2"/>
  <c r="AT1936" i="2"/>
  <c r="AU1936" i="2"/>
  <c r="AW1936" i="2"/>
  <c r="AX1936" i="2"/>
  <c r="AY1936" i="2"/>
  <c r="AZ1936" i="2"/>
  <c r="BA1936" i="2"/>
  <c r="X590" i="2"/>
  <c r="Y590" i="2"/>
  <c r="Z590" i="2"/>
  <c r="AA590" i="2"/>
  <c r="AB590" i="2"/>
  <c r="AC590" i="2"/>
  <c r="AE590" i="2"/>
  <c r="AF590" i="2"/>
  <c r="AH590" i="2"/>
  <c r="AJ590" i="2"/>
  <c r="AK590" i="2"/>
  <c r="AM590" i="2"/>
  <c r="AO590" i="2"/>
  <c r="AP590" i="2"/>
  <c r="AR590" i="2"/>
  <c r="AT590" i="2"/>
  <c r="AU590" i="2"/>
  <c r="AW590" i="2"/>
  <c r="AX590" i="2"/>
  <c r="AY590" i="2"/>
  <c r="AZ590" i="2"/>
  <c r="BA590" i="2"/>
  <c r="X21" i="2"/>
  <c r="Y21" i="2"/>
  <c r="Z21" i="2"/>
  <c r="AA21" i="2"/>
  <c r="AB21" i="2"/>
  <c r="AC21" i="2"/>
  <c r="AE21" i="2"/>
  <c r="AF21" i="2"/>
  <c r="AH21" i="2"/>
  <c r="AJ21" i="2"/>
  <c r="AK21" i="2"/>
  <c r="AM21" i="2"/>
  <c r="AO21" i="2"/>
  <c r="AP21" i="2"/>
  <c r="AR21" i="2"/>
  <c r="AT21" i="2"/>
  <c r="AU21" i="2"/>
  <c r="AW21" i="2"/>
  <c r="AX21" i="2"/>
  <c r="AY21" i="2"/>
  <c r="AZ21" i="2"/>
  <c r="BA21" i="2"/>
  <c r="X644" i="2"/>
  <c r="Y644" i="2"/>
  <c r="Z644" i="2"/>
  <c r="AA644" i="2"/>
  <c r="AB644" i="2"/>
  <c r="AC644" i="2"/>
  <c r="AE644" i="2"/>
  <c r="BD644" i="2" s="1"/>
  <c r="AF644" i="2"/>
  <c r="AH644" i="2"/>
  <c r="AJ644" i="2"/>
  <c r="AK644" i="2"/>
  <c r="AM644" i="2"/>
  <c r="AO644" i="2"/>
  <c r="AP644" i="2"/>
  <c r="AR644" i="2"/>
  <c r="AT644" i="2"/>
  <c r="AU644" i="2"/>
  <c r="AW644" i="2"/>
  <c r="AX644" i="2"/>
  <c r="AY644" i="2"/>
  <c r="AZ644" i="2"/>
  <c r="BA644" i="2"/>
  <c r="X606" i="2"/>
  <c r="Y606" i="2"/>
  <c r="Z606" i="2"/>
  <c r="AA606" i="2"/>
  <c r="AB606" i="2"/>
  <c r="AC606" i="2"/>
  <c r="AE606" i="2"/>
  <c r="AF606" i="2"/>
  <c r="AH606" i="2"/>
  <c r="AJ606" i="2"/>
  <c r="AK606" i="2"/>
  <c r="AM606" i="2"/>
  <c r="AO606" i="2"/>
  <c r="AP606" i="2"/>
  <c r="AR606" i="2"/>
  <c r="AT606" i="2"/>
  <c r="AU606" i="2"/>
  <c r="AW606" i="2"/>
  <c r="AX606" i="2"/>
  <c r="AY606" i="2"/>
  <c r="AZ606" i="2"/>
  <c r="BA606" i="2"/>
  <c r="X1335" i="2"/>
  <c r="Y1335" i="2"/>
  <c r="Z1335" i="2"/>
  <c r="AA1335" i="2"/>
  <c r="AB1335" i="2"/>
  <c r="AC1335" i="2"/>
  <c r="AE1335" i="2"/>
  <c r="AF1335" i="2"/>
  <c r="AH1335" i="2"/>
  <c r="AJ1335" i="2"/>
  <c r="AK1335" i="2"/>
  <c r="AM1335" i="2"/>
  <c r="AO1335" i="2"/>
  <c r="AP1335" i="2"/>
  <c r="AR1335" i="2"/>
  <c r="AT1335" i="2"/>
  <c r="AU1335" i="2"/>
  <c r="AW1335" i="2"/>
  <c r="AX1335" i="2"/>
  <c r="AY1335" i="2"/>
  <c r="AZ1335" i="2"/>
  <c r="BA1335" i="2"/>
  <c r="X1267" i="2"/>
  <c r="Y1267" i="2"/>
  <c r="Z1267" i="2"/>
  <c r="AA1267" i="2"/>
  <c r="AB1267" i="2"/>
  <c r="AC1267" i="2"/>
  <c r="AE1267" i="2"/>
  <c r="AF1267" i="2"/>
  <c r="AH1267" i="2"/>
  <c r="AJ1267" i="2"/>
  <c r="AK1267" i="2"/>
  <c r="AM1267" i="2"/>
  <c r="AO1267" i="2"/>
  <c r="BC1267" i="2" s="1"/>
  <c r="AP1267" i="2"/>
  <c r="AR1267" i="2"/>
  <c r="AT1267" i="2"/>
  <c r="AU1267" i="2"/>
  <c r="AW1267" i="2"/>
  <c r="AX1267" i="2"/>
  <c r="AY1267" i="2"/>
  <c r="AZ1267" i="2"/>
  <c r="BA1267" i="2"/>
  <c r="X893" i="2"/>
  <c r="Y893" i="2"/>
  <c r="Z893" i="2"/>
  <c r="AA893" i="2"/>
  <c r="AB893" i="2"/>
  <c r="AC893" i="2"/>
  <c r="AE893" i="2"/>
  <c r="BE893" i="2" s="1"/>
  <c r="AF893" i="2"/>
  <c r="AH893" i="2"/>
  <c r="AJ893" i="2"/>
  <c r="AK893" i="2"/>
  <c r="AM893" i="2"/>
  <c r="AO893" i="2"/>
  <c r="AP893" i="2"/>
  <c r="AR893" i="2"/>
  <c r="AT893" i="2"/>
  <c r="AU893" i="2"/>
  <c r="AW893" i="2"/>
  <c r="AX893" i="2"/>
  <c r="AY893" i="2"/>
  <c r="AZ893" i="2"/>
  <c r="BA893" i="2"/>
  <c r="X1986" i="2"/>
  <c r="Y1986" i="2"/>
  <c r="Z1986" i="2"/>
  <c r="AA1986" i="2"/>
  <c r="AB1986" i="2"/>
  <c r="AC1986" i="2"/>
  <c r="AE1986" i="2"/>
  <c r="AF1986" i="2"/>
  <c r="AH1986" i="2"/>
  <c r="AJ1986" i="2"/>
  <c r="AK1986" i="2"/>
  <c r="AM1986" i="2"/>
  <c r="AO1986" i="2"/>
  <c r="AP1986" i="2"/>
  <c r="AR1986" i="2"/>
  <c r="AT1986" i="2"/>
  <c r="AU1986" i="2"/>
  <c r="AW1986" i="2"/>
  <c r="AX1986" i="2"/>
  <c r="AY1986" i="2"/>
  <c r="AZ1986" i="2"/>
  <c r="BA1986" i="2"/>
  <c r="X168" i="2"/>
  <c r="Y168" i="2"/>
  <c r="Z168" i="2"/>
  <c r="AA168" i="2"/>
  <c r="AB168" i="2"/>
  <c r="AC168" i="2"/>
  <c r="AE168" i="2"/>
  <c r="AF168" i="2"/>
  <c r="AH168" i="2"/>
  <c r="AJ168" i="2"/>
  <c r="AK168" i="2"/>
  <c r="AM168" i="2"/>
  <c r="AO168" i="2"/>
  <c r="AP168" i="2"/>
  <c r="AR168" i="2"/>
  <c r="AT168" i="2"/>
  <c r="AU168" i="2"/>
  <c r="AW168" i="2"/>
  <c r="AX168" i="2"/>
  <c r="AY168" i="2"/>
  <c r="AZ168" i="2"/>
  <c r="BA168" i="2"/>
  <c r="X2191" i="2"/>
  <c r="Y2191" i="2"/>
  <c r="Z2191" i="2"/>
  <c r="AA2191" i="2"/>
  <c r="AB2191" i="2"/>
  <c r="AC2191" i="2"/>
  <c r="AE2191" i="2"/>
  <c r="AF2191" i="2"/>
  <c r="AH2191" i="2"/>
  <c r="AJ2191" i="2"/>
  <c r="AK2191" i="2"/>
  <c r="AM2191" i="2"/>
  <c r="AO2191" i="2"/>
  <c r="BE2191" i="2" s="1"/>
  <c r="AP2191" i="2"/>
  <c r="AR2191" i="2"/>
  <c r="AT2191" i="2"/>
  <c r="AU2191" i="2"/>
  <c r="AW2191" i="2"/>
  <c r="AX2191" i="2"/>
  <c r="AY2191" i="2"/>
  <c r="AZ2191" i="2"/>
  <c r="BA2191" i="2"/>
  <c r="X961" i="2"/>
  <c r="Y961" i="2"/>
  <c r="Z961" i="2"/>
  <c r="AA961" i="2"/>
  <c r="AB961" i="2"/>
  <c r="AC961" i="2"/>
  <c r="AE961" i="2"/>
  <c r="BB961" i="2" s="1"/>
  <c r="AF961" i="2"/>
  <c r="AH961" i="2"/>
  <c r="AJ961" i="2"/>
  <c r="AK961" i="2"/>
  <c r="AM961" i="2"/>
  <c r="AO961" i="2"/>
  <c r="AP961" i="2"/>
  <c r="AR961" i="2"/>
  <c r="AT961" i="2"/>
  <c r="AU961" i="2"/>
  <c r="AW961" i="2"/>
  <c r="AX961" i="2"/>
  <c r="AY961" i="2"/>
  <c r="AZ961" i="2"/>
  <c r="BA961" i="2"/>
  <c r="X615" i="2"/>
  <c r="Y615" i="2"/>
  <c r="Z615" i="2"/>
  <c r="AA615" i="2"/>
  <c r="AB615" i="2"/>
  <c r="AC615" i="2"/>
  <c r="AE615" i="2"/>
  <c r="AF615" i="2"/>
  <c r="AH615" i="2"/>
  <c r="AJ615" i="2"/>
  <c r="AK615" i="2"/>
  <c r="AM615" i="2"/>
  <c r="AO615" i="2"/>
  <c r="AP615" i="2"/>
  <c r="AR615" i="2"/>
  <c r="AT615" i="2"/>
  <c r="AU615" i="2"/>
  <c r="AW615" i="2"/>
  <c r="AX615" i="2"/>
  <c r="AY615" i="2"/>
  <c r="AZ615" i="2"/>
  <c r="BA615" i="2"/>
  <c r="X359" i="2"/>
  <c r="Y359" i="2"/>
  <c r="Z359" i="2"/>
  <c r="AA359" i="2"/>
  <c r="AB359" i="2"/>
  <c r="AC359" i="2"/>
  <c r="AE359" i="2"/>
  <c r="AF359" i="2"/>
  <c r="AH359" i="2"/>
  <c r="AJ359" i="2"/>
  <c r="AK359" i="2"/>
  <c r="AM359" i="2"/>
  <c r="AO359" i="2"/>
  <c r="AP359" i="2"/>
  <c r="AR359" i="2"/>
  <c r="AT359" i="2"/>
  <c r="AU359" i="2"/>
  <c r="AW359" i="2"/>
  <c r="AX359" i="2"/>
  <c r="AY359" i="2"/>
  <c r="AZ359" i="2"/>
  <c r="BA359" i="2"/>
  <c r="X1630" i="2"/>
  <c r="Y1630" i="2"/>
  <c r="Z1630" i="2"/>
  <c r="AA1630" i="2"/>
  <c r="AB1630" i="2"/>
  <c r="AC1630" i="2"/>
  <c r="AE1630" i="2"/>
  <c r="AF1630" i="2"/>
  <c r="AH1630" i="2"/>
  <c r="AJ1630" i="2"/>
  <c r="AK1630" i="2"/>
  <c r="AM1630" i="2"/>
  <c r="AO1630" i="2"/>
  <c r="AP1630" i="2"/>
  <c r="AR1630" i="2"/>
  <c r="AT1630" i="2"/>
  <c r="AU1630" i="2"/>
  <c r="AW1630" i="2"/>
  <c r="AX1630" i="2"/>
  <c r="AY1630" i="2"/>
  <c r="AZ1630" i="2"/>
  <c r="BA1630" i="2"/>
  <c r="X1453" i="2"/>
  <c r="Y1453" i="2"/>
  <c r="Z1453" i="2"/>
  <c r="AA1453" i="2"/>
  <c r="AB1453" i="2"/>
  <c r="AC1453" i="2"/>
  <c r="AE1453" i="2"/>
  <c r="AF1453" i="2"/>
  <c r="AH1453" i="2"/>
  <c r="AJ1453" i="2"/>
  <c r="AK1453" i="2"/>
  <c r="AM1453" i="2"/>
  <c r="AO1453" i="2"/>
  <c r="AP1453" i="2"/>
  <c r="AR1453" i="2"/>
  <c r="AT1453" i="2"/>
  <c r="AU1453" i="2"/>
  <c r="AW1453" i="2"/>
  <c r="AX1453" i="2"/>
  <c r="AY1453" i="2"/>
  <c r="AZ1453" i="2"/>
  <c r="BA1453" i="2"/>
  <c r="X2216" i="2"/>
  <c r="Y2216" i="2"/>
  <c r="Z2216" i="2"/>
  <c r="AA2216" i="2"/>
  <c r="AB2216" i="2"/>
  <c r="AC2216" i="2"/>
  <c r="AE2216" i="2"/>
  <c r="AF2216" i="2"/>
  <c r="AH2216" i="2"/>
  <c r="AJ2216" i="2"/>
  <c r="AK2216" i="2"/>
  <c r="AM2216" i="2"/>
  <c r="AO2216" i="2"/>
  <c r="AP2216" i="2"/>
  <c r="AR2216" i="2"/>
  <c r="AT2216" i="2"/>
  <c r="AU2216" i="2"/>
  <c r="AW2216" i="2"/>
  <c r="AX2216" i="2"/>
  <c r="AY2216" i="2"/>
  <c r="AZ2216" i="2"/>
  <c r="BA2216" i="2"/>
  <c r="X1311" i="2"/>
  <c r="Y1311" i="2"/>
  <c r="Z1311" i="2"/>
  <c r="AA1311" i="2"/>
  <c r="AB1311" i="2"/>
  <c r="AC1311" i="2"/>
  <c r="AE1311" i="2"/>
  <c r="AF1311" i="2"/>
  <c r="AH1311" i="2"/>
  <c r="AJ1311" i="2"/>
  <c r="AK1311" i="2"/>
  <c r="AM1311" i="2"/>
  <c r="AO1311" i="2"/>
  <c r="AP1311" i="2"/>
  <c r="AR1311" i="2"/>
  <c r="AT1311" i="2"/>
  <c r="AU1311" i="2"/>
  <c r="AW1311" i="2"/>
  <c r="AX1311" i="2"/>
  <c r="AY1311" i="2"/>
  <c r="AZ1311" i="2"/>
  <c r="BA1311" i="2"/>
  <c r="X647" i="2"/>
  <c r="Y647" i="2"/>
  <c r="Z647" i="2"/>
  <c r="AA647" i="2"/>
  <c r="AB647" i="2"/>
  <c r="AC647" i="2"/>
  <c r="AE647" i="2"/>
  <c r="AF647" i="2"/>
  <c r="AH647" i="2"/>
  <c r="AJ647" i="2"/>
  <c r="AK647" i="2"/>
  <c r="AM647" i="2"/>
  <c r="AO647" i="2"/>
  <c r="AP647" i="2"/>
  <c r="AR647" i="2"/>
  <c r="AT647" i="2"/>
  <c r="AU647" i="2"/>
  <c r="AW647" i="2"/>
  <c r="AX647" i="2"/>
  <c r="AY647" i="2"/>
  <c r="AZ647" i="2"/>
  <c r="BA647" i="2"/>
  <c r="X475" i="2"/>
  <c r="Y475" i="2"/>
  <c r="Z475" i="2"/>
  <c r="AA475" i="2"/>
  <c r="AB475" i="2"/>
  <c r="AC475" i="2"/>
  <c r="AE475" i="2"/>
  <c r="AF475" i="2"/>
  <c r="AH475" i="2"/>
  <c r="AJ475" i="2"/>
  <c r="AK475" i="2"/>
  <c r="AM475" i="2"/>
  <c r="AO475" i="2"/>
  <c r="AP475" i="2"/>
  <c r="AR475" i="2"/>
  <c r="AT475" i="2"/>
  <c r="AU475" i="2"/>
  <c r="AW475" i="2"/>
  <c r="AX475" i="2"/>
  <c r="AY475" i="2"/>
  <c r="AZ475" i="2"/>
  <c r="BA475" i="2"/>
  <c r="X1528" i="2"/>
  <c r="Y1528" i="2"/>
  <c r="Z1528" i="2"/>
  <c r="AA1528" i="2"/>
  <c r="AB1528" i="2"/>
  <c r="AC1528" i="2"/>
  <c r="AE1528" i="2"/>
  <c r="AF1528" i="2"/>
  <c r="AH1528" i="2"/>
  <c r="AJ1528" i="2"/>
  <c r="AK1528" i="2"/>
  <c r="AM1528" i="2"/>
  <c r="AO1528" i="2"/>
  <c r="AP1528" i="2"/>
  <c r="AR1528" i="2"/>
  <c r="AT1528" i="2"/>
  <c r="AU1528" i="2"/>
  <c r="AW1528" i="2"/>
  <c r="AX1528" i="2"/>
  <c r="AY1528" i="2"/>
  <c r="AZ1528" i="2"/>
  <c r="BA1528" i="2"/>
  <c r="X2049" i="2"/>
  <c r="Y2049" i="2"/>
  <c r="Z2049" i="2"/>
  <c r="AA2049" i="2"/>
  <c r="AB2049" i="2"/>
  <c r="AC2049" i="2"/>
  <c r="AE2049" i="2"/>
  <c r="AF2049" i="2"/>
  <c r="AH2049" i="2"/>
  <c r="AJ2049" i="2"/>
  <c r="AK2049" i="2"/>
  <c r="AM2049" i="2"/>
  <c r="AO2049" i="2"/>
  <c r="AP2049" i="2"/>
  <c r="AR2049" i="2"/>
  <c r="AT2049" i="2"/>
  <c r="AU2049" i="2"/>
  <c r="AW2049" i="2"/>
  <c r="AX2049" i="2"/>
  <c r="AY2049" i="2"/>
  <c r="AZ2049" i="2"/>
  <c r="BA2049" i="2"/>
  <c r="X596" i="2"/>
  <c r="Y596" i="2"/>
  <c r="Z596" i="2"/>
  <c r="AA596" i="2"/>
  <c r="AB596" i="2"/>
  <c r="AC596" i="2"/>
  <c r="AE596" i="2"/>
  <c r="AF596" i="2"/>
  <c r="AH596" i="2"/>
  <c r="AJ596" i="2"/>
  <c r="AK596" i="2"/>
  <c r="AM596" i="2"/>
  <c r="AO596" i="2"/>
  <c r="AP596" i="2"/>
  <c r="AR596" i="2"/>
  <c r="AT596" i="2"/>
  <c r="AU596" i="2"/>
  <c r="AW596" i="2"/>
  <c r="AX596" i="2"/>
  <c r="AY596" i="2"/>
  <c r="AZ596" i="2"/>
  <c r="BA596" i="2"/>
  <c r="X1233" i="2"/>
  <c r="Y1233" i="2"/>
  <c r="Z1233" i="2"/>
  <c r="AA1233" i="2"/>
  <c r="AB1233" i="2"/>
  <c r="AC1233" i="2"/>
  <c r="AE1233" i="2"/>
  <c r="AF1233" i="2"/>
  <c r="AH1233" i="2"/>
  <c r="AJ1233" i="2"/>
  <c r="AK1233" i="2"/>
  <c r="AM1233" i="2"/>
  <c r="AO1233" i="2"/>
  <c r="AP1233" i="2"/>
  <c r="AR1233" i="2"/>
  <c r="AT1233" i="2"/>
  <c r="AU1233" i="2"/>
  <c r="AW1233" i="2"/>
  <c r="AX1233" i="2"/>
  <c r="AY1233" i="2"/>
  <c r="AZ1233" i="2"/>
  <c r="BA1233" i="2"/>
  <c r="X507" i="2"/>
  <c r="Y507" i="2"/>
  <c r="Z507" i="2"/>
  <c r="AA507" i="2"/>
  <c r="AB507" i="2"/>
  <c r="AC507" i="2"/>
  <c r="AE507" i="2"/>
  <c r="AF507" i="2"/>
  <c r="AH507" i="2"/>
  <c r="AJ507" i="2"/>
  <c r="AK507" i="2"/>
  <c r="AM507" i="2"/>
  <c r="AO507" i="2"/>
  <c r="AP507" i="2"/>
  <c r="AR507" i="2"/>
  <c r="AT507" i="2"/>
  <c r="AU507" i="2"/>
  <c r="AW507" i="2"/>
  <c r="AX507" i="2"/>
  <c r="AY507" i="2"/>
  <c r="AZ507" i="2"/>
  <c r="BA507" i="2"/>
  <c r="X2240" i="2"/>
  <c r="Y2240" i="2"/>
  <c r="Z2240" i="2"/>
  <c r="AA2240" i="2"/>
  <c r="AB2240" i="2"/>
  <c r="AC2240" i="2"/>
  <c r="AE2240" i="2"/>
  <c r="AF2240" i="2"/>
  <c r="AH2240" i="2"/>
  <c r="AJ2240" i="2"/>
  <c r="AK2240" i="2"/>
  <c r="AM2240" i="2"/>
  <c r="AO2240" i="2"/>
  <c r="AP2240" i="2"/>
  <c r="AR2240" i="2"/>
  <c r="AT2240" i="2"/>
  <c r="AU2240" i="2"/>
  <c r="AW2240" i="2"/>
  <c r="AX2240" i="2"/>
  <c r="AY2240" i="2"/>
  <c r="AZ2240" i="2"/>
  <c r="BA2240" i="2"/>
  <c r="X730" i="2"/>
  <c r="Y730" i="2"/>
  <c r="Z730" i="2"/>
  <c r="AA730" i="2"/>
  <c r="AB730" i="2"/>
  <c r="AC730" i="2"/>
  <c r="AE730" i="2"/>
  <c r="AF730" i="2"/>
  <c r="AH730" i="2"/>
  <c r="AJ730" i="2"/>
  <c r="AK730" i="2"/>
  <c r="AM730" i="2"/>
  <c r="AO730" i="2"/>
  <c r="AP730" i="2"/>
  <c r="AR730" i="2"/>
  <c r="AT730" i="2"/>
  <c r="AU730" i="2"/>
  <c r="AW730" i="2"/>
  <c r="AX730" i="2"/>
  <c r="AY730" i="2"/>
  <c r="AZ730" i="2"/>
  <c r="BA730" i="2"/>
  <c r="X864" i="2"/>
  <c r="Y864" i="2"/>
  <c r="Z864" i="2"/>
  <c r="AA864" i="2"/>
  <c r="AB864" i="2"/>
  <c r="AC864" i="2"/>
  <c r="AE864" i="2"/>
  <c r="AF864" i="2"/>
  <c r="AH864" i="2"/>
  <c r="AJ864" i="2"/>
  <c r="AK864" i="2"/>
  <c r="AM864" i="2"/>
  <c r="AO864" i="2"/>
  <c r="AP864" i="2"/>
  <c r="AR864" i="2"/>
  <c r="AT864" i="2"/>
  <c r="AU864" i="2"/>
  <c r="AW864" i="2"/>
  <c r="AX864" i="2"/>
  <c r="AY864" i="2"/>
  <c r="AZ864" i="2"/>
  <c r="BA864" i="2"/>
  <c r="X686" i="2"/>
  <c r="Y686" i="2"/>
  <c r="Z686" i="2"/>
  <c r="AA686" i="2"/>
  <c r="AB686" i="2"/>
  <c r="AC686" i="2"/>
  <c r="AE686" i="2"/>
  <c r="AF686" i="2"/>
  <c r="AH686" i="2"/>
  <c r="AJ686" i="2"/>
  <c r="AK686" i="2"/>
  <c r="AM686" i="2"/>
  <c r="AO686" i="2"/>
  <c r="AP686" i="2"/>
  <c r="AR686" i="2"/>
  <c r="AT686" i="2"/>
  <c r="AU686" i="2"/>
  <c r="AW686" i="2"/>
  <c r="AX686" i="2"/>
  <c r="AY686" i="2"/>
  <c r="AZ686" i="2"/>
  <c r="BA686" i="2"/>
  <c r="X913" i="2"/>
  <c r="Y913" i="2"/>
  <c r="Z913" i="2"/>
  <c r="AA913" i="2"/>
  <c r="AB913" i="2"/>
  <c r="AC913" i="2"/>
  <c r="AE913" i="2"/>
  <c r="AF913" i="2"/>
  <c r="AH913" i="2"/>
  <c r="AJ913" i="2"/>
  <c r="AK913" i="2"/>
  <c r="AM913" i="2"/>
  <c r="AO913" i="2"/>
  <c r="AP913" i="2"/>
  <c r="AR913" i="2"/>
  <c r="AT913" i="2"/>
  <c r="AU913" i="2"/>
  <c r="AW913" i="2"/>
  <c r="AX913" i="2"/>
  <c r="AY913" i="2"/>
  <c r="AZ913" i="2"/>
  <c r="BA913" i="2"/>
  <c r="X285" i="2"/>
  <c r="Y285" i="2"/>
  <c r="Z285" i="2"/>
  <c r="AA285" i="2"/>
  <c r="AB285" i="2"/>
  <c r="AC285" i="2"/>
  <c r="AE285" i="2"/>
  <c r="AF285" i="2"/>
  <c r="AH285" i="2"/>
  <c r="AJ285" i="2"/>
  <c r="AK285" i="2"/>
  <c r="AM285" i="2"/>
  <c r="AO285" i="2"/>
  <c r="BD285" i="2" s="1"/>
  <c r="AP285" i="2"/>
  <c r="AR285" i="2"/>
  <c r="AT285" i="2"/>
  <c r="AU285" i="2"/>
  <c r="AW285" i="2"/>
  <c r="AX285" i="2"/>
  <c r="AY285" i="2"/>
  <c r="AZ285" i="2"/>
  <c r="BA285" i="2"/>
  <c r="X739" i="2"/>
  <c r="Y739" i="2"/>
  <c r="Z739" i="2"/>
  <c r="AA739" i="2"/>
  <c r="AB739" i="2"/>
  <c r="AC739" i="2"/>
  <c r="AE739" i="2"/>
  <c r="AF739" i="2"/>
  <c r="AH739" i="2"/>
  <c r="AJ739" i="2"/>
  <c r="AK739" i="2"/>
  <c r="AM739" i="2"/>
  <c r="AO739" i="2"/>
  <c r="AP739" i="2"/>
  <c r="AR739" i="2"/>
  <c r="AT739" i="2"/>
  <c r="AU739" i="2"/>
  <c r="AW739" i="2"/>
  <c r="AX739" i="2"/>
  <c r="AY739" i="2"/>
  <c r="AZ739" i="2"/>
  <c r="BA739" i="2"/>
  <c r="X469" i="2"/>
  <c r="Y469" i="2"/>
  <c r="Z469" i="2"/>
  <c r="AA469" i="2"/>
  <c r="AB469" i="2"/>
  <c r="AC469" i="2"/>
  <c r="AE469" i="2"/>
  <c r="AF469" i="2"/>
  <c r="AH469" i="2"/>
  <c r="AJ469" i="2"/>
  <c r="AK469" i="2"/>
  <c r="AM469" i="2"/>
  <c r="AO469" i="2"/>
  <c r="AP469" i="2"/>
  <c r="AR469" i="2"/>
  <c r="AT469" i="2"/>
  <c r="AU469" i="2"/>
  <c r="AW469" i="2"/>
  <c r="AX469" i="2"/>
  <c r="AY469" i="2"/>
  <c r="AZ469" i="2"/>
  <c r="BA469" i="2"/>
  <c r="X715" i="2"/>
  <c r="Y715" i="2"/>
  <c r="Z715" i="2"/>
  <c r="AA715" i="2"/>
  <c r="AB715" i="2"/>
  <c r="AC715" i="2"/>
  <c r="AE715" i="2"/>
  <c r="AF715" i="2"/>
  <c r="AH715" i="2"/>
  <c r="AJ715" i="2"/>
  <c r="AK715" i="2"/>
  <c r="AM715" i="2"/>
  <c r="AO715" i="2"/>
  <c r="AP715" i="2"/>
  <c r="AR715" i="2"/>
  <c r="AT715" i="2"/>
  <c r="AU715" i="2"/>
  <c r="AW715" i="2"/>
  <c r="AX715" i="2"/>
  <c r="AY715" i="2"/>
  <c r="AZ715" i="2"/>
  <c r="BA715" i="2"/>
  <c r="X822" i="2"/>
  <c r="Y822" i="2"/>
  <c r="Z822" i="2"/>
  <c r="AA822" i="2"/>
  <c r="AB822" i="2"/>
  <c r="AC822" i="2"/>
  <c r="AE822" i="2"/>
  <c r="AF822" i="2"/>
  <c r="AH822" i="2"/>
  <c r="AJ822" i="2"/>
  <c r="AK822" i="2"/>
  <c r="AM822" i="2"/>
  <c r="AO822" i="2"/>
  <c r="AP822" i="2"/>
  <c r="AR822" i="2"/>
  <c r="AT822" i="2"/>
  <c r="AU822" i="2"/>
  <c r="AW822" i="2"/>
  <c r="AX822" i="2"/>
  <c r="AY822" i="2"/>
  <c r="AZ822" i="2"/>
  <c r="BA822" i="2"/>
  <c r="X2123" i="2"/>
  <c r="Y2123" i="2"/>
  <c r="Z2123" i="2"/>
  <c r="AA2123" i="2"/>
  <c r="AB2123" i="2"/>
  <c r="AC2123" i="2"/>
  <c r="AE2123" i="2"/>
  <c r="AF2123" i="2"/>
  <c r="AH2123" i="2"/>
  <c r="AJ2123" i="2"/>
  <c r="AK2123" i="2"/>
  <c r="AM2123" i="2"/>
  <c r="AO2123" i="2"/>
  <c r="AP2123" i="2"/>
  <c r="AR2123" i="2"/>
  <c r="AT2123" i="2"/>
  <c r="AU2123" i="2"/>
  <c r="AW2123" i="2"/>
  <c r="AX2123" i="2"/>
  <c r="AY2123" i="2"/>
  <c r="AZ2123" i="2"/>
  <c r="BA2123" i="2"/>
  <c r="X213" i="2"/>
  <c r="Y213" i="2"/>
  <c r="Z213" i="2"/>
  <c r="AA213" i="2"/>
  <c r="AB213" i="2"/>
  <c r="AC213" i="2"/>
  <c r="AE213" i="2"/>
  <c r="AF213" i="2"/>
  <c r="AH213" i="2"/>
  <c r="AJ213" i="2"/>
  <c r="AK213" i="2"/>
  <c r="AM213" i="2"/>
  <c r="AO213" i="2"/>
  <c r="AP213" i="2"/>
  <c r="AR213" i="2"/>
  <c r="AT213" i="2"/>
  <c r="AU213" i="2"/>
  <c r="AW213" i="2"/>
  <c r="AX213" i="2"/>
  <c r="AY213" i="2"/>
  <c r="AZ213" i="2"/>
  <c r="BA213" i="2"/>
  <c r="X658" i="2"/>
  <c r="Y658" i="2"/>
  <c r="Z658" i="2"/>
  <c r="AA658" i="2"/>
  <c r="AB658" i="2"/>
  <c r="AC658" i="2"/>
  <c r="AE658" i="2"/>
  <c r="AF658" i="2"/>
  <c r="AH658" i="2"/>
  <c r="AJ658" i="2"/>
  <c r="AK658" i="2"/>
  <c r="AM658" i="2"/>
  <c r="AO658" i="2"/>
  <c r="AP658" i="2"/>
  <c r="AR658" i="2"/>
  <c r="AT658" i="2"/>
  <c r="AU658" i="2"/>
  <c r="AW658" i="2"/>
  <c r="AX658" i="2"/>
  <c r="AY658" i="2"/>
  <c r="AZ658" i="2"/>
  <c r="BA658" i="2"/>
  <c r="X517" i="2"/>
  <c r="Y517" i="2"/>
  <c r="Z517" i="2"/>
  <c r="AA517" i="2"/>
  <c r="AB517" i="2"/>
  <c r="AC517" i="2"/>
  <c r="AE517" i="2"/>
  <c r="AF517" i="2"/>
  <c r="AH517" i="2"/>
  <c r="AJ517" i="2"/>
  <c r="AK517" i="2"/>
  <c r="AM517" i="2"/>
  <c r="AO517" i="2"/>
  <c r="AP517" i="2"/>
  <c r="AR517" i="2"/>
  <c r="AT517" i="2"/>
  <c r="AU517" i="2"/>
  <c r="AW517" i="2"/>
  <c r="AX517" i="2"/>
  <c r="AY517" i="2"/>
  <c r="AZ517" i="2"/>
  <c r="BA517" i="2"/>
  <c r="X367" i="2"/>
  <c r="Y367" i="2"/>
  <c r="Z367" i="2"/>
  <c r="AA367" i="2"/>
  <c r="AB367" i="2"/>
  <c r="AC367" i="2"/>
  <c r="AE367" i="2"/>
  <c r="BC367" i="2" s="1"/>
  <c r="AF367" i="2"/>
  <c r="AH367" i="2"/>
  <c r="AJ367" i="2"/>
  <c r="AK367" i="2"/>
  <c r="AM367" i="2"/>
  <c r="AO367" i="2"/>
  <c r="AP367" i="2"/>
  <c r="AR367" i="2"/>
  <c r="AT367" i="2"/>
  <c r="AU367" i="2"/>
  <c r="AW367" i="2"/>
  <c r="AX367" i="2"/>
  <c r="AY367" i="2"/>
  <c r="AZ367" i="2"/>
  <c r="BA367" i="2"/>
  <c r="X1638" i="2"/>
  <c r="Y1638" i="2"/>
  <c r="Z1638" i="2"/>
  <c r="AA1638" i="2"/>
  <c r="AB1638" i="2"/>
  <c r="AC1638" i="2"/>
  <c r="AE1638" i="2"/>
  <c r="AF1638" i="2"/>
  <c r="AH1638" i="2"/>
  <c r="AJ1638" i="2"/>
  <c r="AK1638" i="2"/>
  <c r="AM1638" i="2"/>
  <c r="AO1638" i="2"/>
  <c r="AP1638" i="2"/>
  <c r="AR1638" i="2"/>
  <c r="AT1638" i="2"/>
  <c r="AU1638" i="2"/>
  <c r="AW1638" i="2"/>
  <c r="AX1638" i="2"/>
  <c r="AY1638" i="2"/>
  <c r="AZ1638" i="2"/>
  <c r="BA1638" i="2"/>
  <c r="X2180" i="2"/>
  <c r="Y2180" i="2"/>
  <c r="Z2180" i="2"/>
  <c r="AA2180" i="2"/>
  <c r="AB2180" i="2"/>
  <c r="AC2180" i="2"/>
  <c r="AE2180" i="2"/>
  <c r="AF2180" i="2"/>
  <c r="AH2180" i="2"/>
  <c r="AJ2180" i="2"/>
  <c r="AK2180" i="2"/>
  <c r="AM2180" i="2"/>
  <c r="AO2180" i="2"/>
  <c r="AP2180" i="2"/>
  <c r="AR2180" i="2"/>
  <c r="AT2180" i="2"/>
  <c r="AU2180" i="2"/>
  <c r="AW2180" i="2"/>
  <c r="AX2180" i="2"/>
  <c r="AY2180" i="2"/>
  <c r="AZ2180" i="2"/>
  <c r="BA2180" i="2"/>
  <c r="X1585" i="2"/>
  <c r="Y1585" i="2"/>
  <c r="Z1585" i="2"/>
  <c r="AA1585" i="2"/>
  <c r="AB1585" i="2"/>
  <c r="AC1585" i="2"/>
  <c r="AE1585" i="2"/>
  <c r="AF1585" i="2"/>
  <c r="AH1585" i="2"/>
  <c r="AJ1585" i="2"/>
  <c r="AK1585" i="2"/>
  <c r="AM1585" i="2"/>
  <c r="AO1585" i="2"/>
  <c r="AP1585" i="2"/>
  <c r="AR1585" i="2"/>
  <c r="AT1585" i="2"/>
  <c r="AU1585" i="2"/>
  <c r="AW1585" i="2"/>
  <c r="AX1585" i="2"/>
  <c r="AY1585" i="2"/>
  <c r="AZ1585" i="2"/>
  <c r="BA1585" i="2"/>
  <c r="X1348" i="2"/>
  <c r="Y1348" i="2"/>
  <c r="Z1348" i="2"/>
  <c r="AA1348" i="2"/>
  <c r="AB1348" i="2"/>
  <c r="AC1348" i="2"/>
  <c r="AE1348" i="2"/>
  <c r="AF1348" i="2"/>
  <c r="AH1348" i="2"/>
  <c r="AJ1348" i="2"/>
  <c r="AK1348" i="2"/>
  <c r="AM1348" i="2"/>
  <c r="AO1348" i="2"/>
  <c r="AP1348" i="2"/>
  <c r="AR1348" i="2"/>
  <c r="AT1348" i="2"/>
  <c r="AU1348" i="2"/>
  <c r="AW1348" i="2"/>
  <c r="AX1348" i="2"/>
  <c r="AY1348" i="2"/>
  <c r="AZ1348" i="2"/>
  <c r="BA1348" i="2"/>
  <c r="X538" i="2"/>
  <c r="Y538" i="2"/>
  <c r="Z538" i="2"/>
  <c r="AA538" i="2"/>
  <c r="AB538" i="2"/>
  <c r="AC538" i="2"/>
  <c r="AE538" i="2"/>
  <c r="AF538" i="2"/>
  <c r="AH538" i="2"/>
  <c r="AJ538" i="2"/>
  <c r="AK538" i="2"/>
  <c r="AM538" i="2"/>
  <c r="AO538" i="2"/>
  <c r="AP538" i="2"/>
  <c r="AR538" i="2"/>
  <c r="AT538" i="2"/>
  <c r="AU538" i="2"/>
  <c r="AW538" i="2"/>
  <c r="AX538" i="2"/>
  <c r="AY538" i="2"/>
  <c r="AZ538" i="2"/>
  <c r="BA538" i="2"/>
  <c r="X514" i="2"/>
  <c r="Y514" i="2"/>
  <c r="Z514" i="2"/>
  <c r="AA514" i="2"/>
  <c r="AB514" i="2"/>
  <c r="AC514" i="2"/>
  <c r="AE514" i="2"/>
  <c r="AF514" i="2"/>
  <c r="AH514" i="2"/>
  <c r="AJ514" i="2"/>
  <c r="AK514" i="2"/>
  <c r="AM514" i="2"/>
  <c r="AO514" i="2"/>
  <c r="AP514" i="2"/>
  <c r="AR514" i="2"/>
  <c r="AT514" i="2"/>
  <c r="AU514" i="2"/>
  <c r="AW514" i="2"/>
  <c r="AX514" i="2"/>
  <c r="AY514" i="2"/>
  <c r="AZ514" i="2"/>
  <c r="BA514" i="2"/>
  <c r="X959" i="2"/>
  <c r="Y959" i="2"/>
  <c r="Z959" i="2"/>
  <c r="AA959" i="2"/>
  <c r="AB959" i="2"/>
  <c r="AC959" i="2"/>
  <c r="AE959" i="2"/>
  <c r="AF959" i="2"/>
  <c r="AH959" i="2"/>
  <c r="AJ959" i="2"/>
  <c r="AK959" i="2"/>
  <c r="AM959" i="2"/>
  <c r="AO959" i="2"/>
  <c r="BC959" i="2" s="1"/>
  <c r="AP959" i="2"/>
  <c r="AR959" i="2"/>
  <c r="AT959" i="2"/>
  <c r="AU959" i="2"/>
  <c r="AW959" i="2"/>
  <c r="AX959" i="2"/>
  <c r="AY959" i="2"/>
  <c r="AZ959" i="2"/>
  <c r="BA959" i="2"/>
  <c r="X1874" i="2"/>
  <c r="Y1874" i="2"/>
  <c r="Z1874" i="2"/>
  <c r="AA1874" i="2"/>
  <c r="AB1874" i="2"/>
  <c r="AC1874" i="2"/>
  <c r="AE1874" i="2"/>
  <c r="BB1874" i="2" s="1"/>
  <c r="AF1874" i="2"/>
  <c r="AH1874" i="2"/>
  <c r="AJ1874" i="2"/>
  <c r="AK1874" i="2"/>
  <c r="AM1874" i="2"/>
  <c r="AO1874" i="2"/>
  <c r="AP1874" i="2"/>
  <c r="AR1874" i="2"/>
  <c r="AT1874" i="2"/>
  <c r="AU1874" i="2"/>
  <c r="AW1874" i="2"/>
  <c r="AX1874" i="2"/>
  <c r="AY1874" i="2"/>
  <c r="AZ1874" i="2"/>
  <c r="BA1874" i="2"/>
  <c r="X1721" i="2"/>
  <c r="Y1721" i="2"/>
  <c r="Z1721" i="2"/>
  <c r="AA1721" i="2"/>
  <c r="AB1721" i="2"/>
  <c r="AC1721" i="2"/>
  <c r="AE1721" i="2"/>
  <c r="AF1721" i="2"/>
  <c r="AH1721" i="2"/>
  <c r="AJ1721" i="2"/>
  <c r="AK1721" i="2"/>
  <c r="AM1721" i="2"/>
  <c r="AO1721" i="2"/>
  <c r="AP1721" i="2"/>
  <c r="AR1721" i="2"/>
  <c r="AT1721" i="2"/>
  <c r="AU1721" i="2"/>
  <c r="AW1721" i="2"/>
  <c r="AX1721" i="2"/>
  <c r="AY1721" i="2"/>
  <c r="AZ1721" i="2"/>
  <c r="BA1721" i="2"/>
  <c r="X1851" i="2"/>
  <c r="Y1851" i="2"/>
  <c r="Z1851" i="2"/>
  <c r="AA1851" i="2"/>
  <c r="AB1851" i="2"/>
  <c r="AC1851" i="2"/>
  <c r="AE1851" i="2"/>
  <c r="AF1851" i="2"/>
  <c r="AH1851" i="2"/>
  <c r="AJ1851" i="2"/>
  <c r="AK1851" i="2"/>
  <c r="AM1851" i="2"/>
  <c r="AO1851" i="2"/>
  <c r="AP1851" i="2"/>
  <c r="AR1851" i="2"/>
  <c r="AT1851" i="2"/>
  <c r="AU1851" i="2"/>
  <c r="AW1851" i="2"/>
  <c r="AX1851" i="2"/>
  <c r="AY1851" i="2"/>
  <c r="AZ1851" i="2"/>
  <c r="BA1851" i="2"/>
  <c r="X765" i="2"/>
  <c r="Y765" i="2"/>
  <c r="Z765" i="2"/>
  <c r="AA765" i="2"/>
  <c r="AB765" i="2"/>
  <c r="AC765" i="2"/>
  <c r="AE765" i="2"/>
  <c r="AF765" i="2"/>
  <c r="AH765" i="2"/>
  <c r="AJ765" i="2"/>
  <c r="AK765" i="2"/>
  <c r="AM765" i="2"/>
  <c r="AO765" i="2"/>
  <c r="AP765" i="2"/>
  <c r="AR765" i="2"/>
  <c r="AT765" i="2"/>
  <c r="AU765" i="2"/>
  <c r="AW765" i="2"/>
  <c r="AX765" i="2"/>
  <c r="AY765" i="2"/>
  <c r="AZ765" i="2"/>
  <c r="BA765" i="2"/>
  <c r="X1287" i="2"/>
  <c r="Y1287" i="2"/>
  <c r="Z1287" i="2"/>
  <c r="AA1287" i="2"/>
  <c r="AB1287" i="2"/>
  <c r="AC1287" i="2"/>
  <c r="AE1287" i="2"/>
  <c r="AF1287" i="2"/>
  <c r="AH1287" i="2"/>
  <c r="AJ1287" i="2"/>
  <c r="AK1287" i="2"/>
  <c r="AM1287" i="2"/>
  <c r="AO1287" i="2"/>
  <c r="AP1287" i="2"/>
  <c r="AR1287" i="2"/>
  <c r="AT1287" i="2"/>
  <c r="AU1287" i="2"/>
  <c r="AW1287" i="2"/>
  <c r="AX1287" i="2"/>
  <c r="AY1287" i="2"/>
  <c r="AZ1287" i="2"/>
  <c r="BA1287" i="2"/>
  <c r="X1370" i="2"/>
  <c r="Y1370" i="2"/>
  <c r="Z1370" i="2"/>
  <c r="AA1370" i="2"/>
  <c r="AB1370" i="2"/>
  <c r="AC1370" i="2"/>
  <c r="AE1370" i="2"/>
  <c r="AF1370" i="2"/>
  <c r="AH1370" i="2"/>
  <c r="AJ1370" i="2"/>
  <c r="AK1370" i="2"/>
  <c r="AM1370" i="2"/>
  <c r="AO1370" i="2"/>
  <c r="AP1370" i="2"/>
  <c r="AR1370" i="2"/>
  <c r="AT1370" i="2"/>
  <c r="AU1370" i="2"/>
  <c r="AW1370" i="2"/>
  <c r="AX1370" i="2"/>
  <c r="AY1370" i="2"/>
  <c r="AZ1370" i="2"/>
  <c r="BA1370" i="2"/>
  <c r="X2206" i="2"/>
  <c r="Y2206" i="2"/>
  <c r="Z2206" i="2"/>
  <c r="AA2206" i="2"/>
  <c r="AB2206" i="2"/>
  <c r="AC2206" i="2"/>
  <c r="AE2206" i="2"/>
  <c r="AF2206" i="2"/>
  <c r="AH2206" i="2"/>
  <c r="AJ2206" i="2"/>
  <c r="AK2206" i="2"/>
  <c r="AM2206" i="2"/>
  <c r="AO2206" i="2"/>
  <c r="AP2206" i="2"/>
  <c r="AR2206" i="2"/>
  <c r="AT2206" i="2"/>
  <c r="AU2206" i="2"/>
  <c r="AW2206" i="2"/>
  <c r="AX2206" i="2"/>
  <c r="AY2206" i="2"/>
  <c r="AZ2206" i="2"/>
  <c r="BA2206" i="2"/>
  <c r="X666" i="2"/>
  <c r="Y666" i="2"/>
  <c r="Z666" i="2"/>
  <c r="AA666" i="2"/>
  <c r="AB666" i="2"/>
  <c r="AC666" i="2"/>
  <c r="AE666" i="2"/>
  <c r="AF666" i="2"/>
  <c r="AH666" i="2"/>
  <c r="AJ666" i="2"/>
  <c r="AK666" i="2"/>
  <c r="AM666" i="2"/>
  <c r="AO666" i="2"/>
  <c r="AP666" i="2"/>
  <c r="AR666" i="2"/>
  <c r="AT666" i="2"/>
  <c r="AU666" i="2"/>
  <c r="AW666" i="2"/>
  <c r="AX666" i="2"/>
  <c r="AY666" i="2"/>
  <c r="AZ666" i="2"/>
  <c r="BA666" i="2"/>
  <c r="X1380" i="2"/>
  <c r="Y1380" i="2"/>
  <c r="Z1380" i="2"/>
  <c r="AA1380" i="2"/>
  <c r="AB1380" i="2"/>
  <c r="AC1380" i="2"/>
  <c r="AE1380" i="2"/>
  <c r="AF1380" i="2"/>
  <c r="AH1380" i="2"/>
  <c r="AJ1380" i="2"/>
  <c r="AK1380" i="2"/>
  <c r="AM1380" i="2"/>
  <c r="AO1380" i="2"/>
  <c r="AP1380" i="2"/>
  <c r="AR1380" i="2"/>
  <c r="AT1380" i="2"/>
  <c r="AU1380" i="2"/>
  <c r="AW1380" i="2"/>
  <c r="AX1380" i="2"/>
  <c r="AY1380" i="2"/>
  <c r="AZ1380" i="2"/>
  <c r="BA1380" i="2"/>
  <c r="X1266" i="2"/>
  <c r="Y1266" i="2"/>
  <c r="Z1266" i="2"/>
  <c r="AA1266" i="2"/>
  <c r="AB1266" i="2"/>
  <c r="AC1266" i="2"/>
  <c r="AE1266" i="2"/>
  <c r="AF1266" i="2"/>
  <c r="AH1266" i="2"/>
  <c r="AJ1266" i="2"/>
  <c r="AK1266" i="2"/>
  <c r="AM1266" i="2"/>
  <c r="AO1266" i="2"/>
  <c r="AP1266" i="2"/>
  <c r="AR1266" i="2"/>
  <c r="AT1266" i="2"/>
  <c r="AU1266" i="2"/>
  <c r="AW1266" i="2"/>
  <c r="AX1266" i="2"/>
  <c r="AY1266" i="2"/>
  <c r="AZ1266" i="2"/>
  <c r="BA1266" i="2"/>
  <c r="X1574" i="2"/>
  <c r="Y1574" i="2"/>
  <c r="Z1574" i="2"/>
  <c r="AA1574" i="2"/>
  <c r="AB1574" i="2"/>
  <c r="AC1574" i="2"/>
  <c r="AE1574" i="2"/>
  <c r="AF1574" i="2"/>
  <c r="AH1574" i="2"/>
  <c r="AJ1574" i="2"/>
  <c r="AK1574" i="2"/>
  <c r="AM1574" i="2"/>
  <c r="AO1574" i="2"/>
  <c r="AP1574" i="2"/>
  <c r="AR1574" i="2"/>
  <c r="AT1574" i="2"/>
  <c r="AU1574" i="2"/>
  <c r="AW1574" i="2"/>
  <c r="AX1574" i="2"/>
  <c r="AY1574" i="2"/>
  <c r="AZ1574" i="2"/>
  <c r="BA1574" i="2"/>
  <c r="X641" i="2"/>
  <c r="Y641" i="2"/>
  <c r="Z641" i="2"/>
  <c r="AA641" i="2"/>
  <c r="AB641" i="2"/>
  <c r="AC641" i="2"/>
  <c r="AE641" i="2"/>
  <c r="AF641" i="2"/>
  <c r="AH641" i="2"/>
  <c r="AJ641" i="2"/>
  <c r="AK641" i="2"/>
  <c r="AM641" i="2"/>
  <c r="AO641" i="2"/>
  <c r="AP641" i="2"/>
  <c r="AR641" i="2"/>
  <c r="AT641" i="2"/>
  <c r="AU641" i="2"/>
  <c r="AW641" i="2"/>
  <c r="AX641" i="2"/>
  <c r="AY641" i="2"/>
  <c r="AZ641" i="2"/>
  <c r="BA641" i="2"/>
  <c r="X1261" i="2"/>
  <c r="Y1261" i="2"/>
  <c r="Z1261" i="2"/>
  <c r="AA1261" i="2"/>
  <c r="AB1261" i="2"/>
  <c r="AC1261" i="2"/>
  <c r="AE1261" i="2"/>
  <c r="AF1261" i="2"/>
  <c r="AH1261" i="2"/>
  <c r="AJ1261" i="2"/>
  <c r="AK1261" i="2"/>
  <c r="AM1261" i="2"/>
  <c r="AO1261" i="2"/>
  <c r="AP1261" i="2"/>
  <c r="AR1261" i="2"/>
  <c r="AT1261" i="2"/>
  <c r="AU1261" i="2"/>
  <c r="AW1261" i="2"/>
  <c r="AX1261" i="2"/>
  <c r="AY1261" i="2"/>
  <c r="AZ1261" i="2"/>
  <c r="BA1261" i="2"/>
  <c r="X348" i="2"/>
  <c r="Y348" i="2"/>
  <c r="Z348" i="2"/>
  <c r="AA348" i="2"/>
  <c r="AB348" i="2"/>
  <c r="AC348" i="2"/>
  <c r="AE348" i="2"/>
  <c r="AF348" i="2"/>
  <c r="AH348" i="2"/>
  <c r="AJ348" i="2"/>
  <c r="AK348" i="2"/>
  <c r="AM348" i="2"/>
  <c r="AO348" i="2"/>
  <c r="AP348" i="2"/>
  <c r="AR348" i="2"/>
  <c r="AT348" i="2"/>
  <c r="AU348" i="2"/>
  <c r="AW348" i="2"/>
  <c r="AX348" i="2"/>
  <c r="AY348" i="2"/>
  <c r="AZ348" i="2"/>
  <c r="BA348" i="2"/>
  <c r="X802" i="2"/>
  <c r="Y802" i="2"/>
  <c r="Z802" i="2"/>
  <c r="AA802" i="2"/>
  <c r="AB802" i="2"/>
  <c r="AC802" i="2"/>
  <c r="AE802" i="2"/>
  <c r="AF802" i="2"/>
  <c r="AH802" i="2"/>
  <c r="AJ802" i="2"/>
  <c r="AK802" i="2"/>
  <c r="AM802" i="2"/>
  <c r="AO802" i="2"/>
  <c r="AP802" i="2"/>
  <c r="AR802" i="2"/>
  <c r="AT802" i="2"/>
  <c r="AU802" i="2"/>
  <c r="AW802" i="2"/>
  <c r="AX802" i="2"/>
  <c r="AY802" i="2"/>
  <c r="AZ802" i="2"/>
  <c r="BA802" i="2"/>
  <c r="X1231" i="2"/>
  <c r="Y1231" i="2"/>
  <c r="Z1231" i="2"/>
  <c r="AA1231" i="2"/>
  <c r="AB1231" i="2"/>
  <c r="AC1231" i="2"/>
  <c r="AE1231" i="2"/>
  <c r="AF1231" i="2"/>
  <c r="AH1231" i="2"/>
  <c r="AJ1231" i="2"/>
  <c r="AK1231" i="2"/>
  <c r="AM1231" i="2"/>
  <c r="AO1231" i="2"/>
  <c r="AP1231" i="2"/>
  <c r="AR1231" i="2"/>
  <c r="AT1231" i="2"/>
  <c r="AU1231" i="2"/>
  <c r="AW1231" i="2"/>
  <c r="AX1231" i="2"/>
  <c r="AY1231" i="2"/>
  <c r="AZ1231" i="2"/>
  <c r="BA1231" i="2"/>
  <c r="X1455" i="2"/>
  <c r="Y1455" i="2"/>
  <c r="Z1455" i="2"/>
  <c r="AA1455" i="2"/>
  <c r="AB1455" i="2"/>
  <c r="AC1455" i="2"/>
  <c r="AE1455" i="2"/>
  <c r="AF1455" i="2"/>
  <c r="AH1455" i="2"/>
  <c r="AJ1455" i="2"/>
  <c r="AK1455" i="2"/>
  <c r="AM1455" i="2"/>
  <c r="AO1455" i="2"/>
  <c r="AP1455" i="2"/>
  <c r="AR1455" i="2"/>
  <c r="AT1455" i="2"/>
  <c r="AU1455" i="2"/>
  <c r="AW1455" i="2"/>
  <c r="AX1455" i="2"/>
  <c r="AY1455" i="2"/>
  <c r="AZ1455" i="2"/>
  <c r="BA1455" i="2"/>
  <c r="X792" i="2"/>
  <c r="Y792" i="2"/>
  <c r="Z792" i="2"/>
  <c r="AA792" i="2"/>
  <c r="AB792" i="2"/>
  <c r="AC792" i="2"/>
  <c r="AE792" i="2"/>
  <c r="AF792" i="2"/>
  <c r="AH792" i="2"/>
  <c r="AJ792" i="2"/>
  <c r="AK792" i="2"/>
  <c r="AM792" i="2"/>
  <c r="AO792" i="2"/>
  <c r="AP792" i="2"/>
  <c r="AR792" i="2"/>
  <c r="AT792" i="2"/>
  <c r="AU792" i="2"/>
  <c r="AW792" i="2"/>
  <c r="AX792" i="2"/>
  <c r="AY792" i="2"/>
  <c r="AZ792" i="2"/>
  <c r="BA792" i="2"/>
  <c r="X1228" i="2"/>
  <c r="Y1228" i="2"/>
  <c r="Z1228" i="2"/>
  <c r="AA1228" i="2"/>
  <c r="AB1228" i="2"/>
  <c r="AC1228" i="2"/>
  <c r="AE1228" i="2"/>
  <c r="AF1228" i="2"/>
  <c r="AH1228" i="2"/>
  <c r="AJ1228" i="2"/>
  <c r="AK1228" i="2"/>
  <c r="AM1228" i="2"/>
  <c r="AO1228" i="2"/>
  <c r="AP1228" i="2"/>
  <c r="AR1228" i="2"/>
  <c r="AT1228" i="2"/>
  <c r="AU1228" i="2"/>
  <c r="AW1228" i="2"/>
  <c r="AX1228" i="2"/>
  <c r="AY1228" i="2"/>
  <c r="AZ1228" i="2"/>
  <c r="BA1228" i="2"/>
  <c r="X255" i="2"/>
  <c r="Y255" i="2"/>
  <c r="Z255" i="2"/>
  <c r="AA255" i="2"/>
  <c r="AB255" i="2"/>
  <c r="AC255" i="2"/>
  <c r="AE255" i="2"/>
  <c r="AF255" i="2"/>
  <c r="AH255" i="2"/>
  <c r="AJ255" i="2"/>
  <c r="AK255" i="2"/>
  <c r="AM255" i="2"/>
  <c r="AO255" i="2"/>
  <c r="AP255" i="2"/>
  <c r="AR255" i="2"/>
  <c r="AT255" i="2"/>
  <c r="AU255" i="2"/>
  <c r="AW255" i="2"/>
  <c r="AX255" i="2"/>
  <c r="AY255" i="2"/>
  <c r="AZ255" i="2"/>
  <c r="BA255" i="2"/>
  <c r="X1090" i="2"/>
  <c r="Y1090" i="2"/>
  <c r="Z1090" i="2"/>
  <c r="AA1090" i="2"/>
  <c r="AB1090" i="2"/>
  <c r="AC1090" i="2"/>
  <c r="AE1090" i="2"/>
  <c r="AF1090" i="2"/>
  <c r="AH1090" i="2"/>
  <c r="AJ1090" i="2"/>
  <c r="AK1090" i="2"/>
  <c r="AM1090" i="2"/>
  <c r="AO1090" i="2"/>
  <c r="AP1090" i="2"/>
  <c r="AR1090" i="2"/>
  <c r="AT1090" i="2"/>
  <c r="AU1090" i="2"/>
  <c r="AW1090" i="2"/>
  <c r="AX1090" i="2"/>
  <c r="AY1090" i="2"/>
  <c r="AZ1090" i="2"/>
  <c r="BA1090" i="2"/>
  <c r="X846" i="2"/>
  <c r="Y846" i="2"/>
  <c r="Z846" i="2"/>
  <c r="AA846" i="2"/>
  <c r="AB846" i="2"/>
  <c r="AC846" i="2"/>
  <c r="AE846" i="2"/>
  <c r="AF846" i="2"/>
  <c r="AH846" i="2"/>
  <c r="AJ846" i="2"/>
  <c r="AK846" i="2"/>
  <c r="AM846" i="2"/>
  <c r="AO846" i="2"/>
  <c r="AP846" i="2"/>
  <c r="AR846" i="2"/>
  <c r="AT846" i="2"/>
  <c r="AU846" i="2"/>
  <c r="AW846" i="2"/>
  <c r="AX846" i="2"/>
  <c r="AY846" i="2"/>
  <c r="AZ846" i="2"/>
  <c r="BA846" i="2"/>
  <c r="X691" i="2"/>
  <c r="Y691" i="2"/>
  <c r="Z691" i="2"/>
  <c r="AA691" i="2"/>
  <c r="AB691" i="2"/>
  <c r="AC691" i="2"/>
  <c r="AE691" i="2"/>
  <c r="AF691" i="2"/>
  <c r="AH691" i="2"/>
  <c r="AJ691" i="2"/>
  <c r="AK691" i="2"/>
  <c r="AM691" i="2"/>
  <c r="AO691" i="2"/>
  <c r="AP691" i="2"/>
  <c r="AR691" i="2"/>
  <c r="AT691" i="2"/>
  <c r="AU691" i="2"/>
  <c r="AW691" i="2"/>
  <c r="AX691" i="2"/>
  <c r="AY691" i="2"/>
  <c r="AZ691" i="2"/>
  <c r="BA691" i="2"/>
  <c r="X443" i="2"/>
  <c r="Y443" i="2"/>
  <c r="Z443" i="2"/>
  <c r="AA443" i="2"/>
  <c r="AB443" i="2"/>
  <c r="AC443" i="2"/>
  <c r="AE443" i="2"/>
  <c r="AF443" i="2"/>
  <c r="AH443" i="2"/>
  <c r="AJ443" i="2"/>
  <c r="AK443" i="2"/>
  <c r="AM443" i="2"/>
  <c r="AO443" i="2"/>
  <c r="AP443" i="2"/>
  <c r="AR443" i="2"/>
  <c r="AT443" i="2"/>
  <c r="AU443" i="2"/>
  <c r="AW443" i="2"/>
  <c r="AX443" i="2"/>
  <c r="AY443" i="2"/>
  <c r="AZ443" i="2"/>
  <c r="BA443" i="2"/>
  <c r="X1360" i="2"/>
  <c r="Y1360" i="2"/>
  <c r="Z1360" i="2"/>
  <c r="AA1360" i="2"/>
  <c r="AB1360" i="2"/>
  <c r="AC1360" i="2"/>
  <c r="AE1360" i="2"/>
  <c r="BB1360" i="2" s="1"/>
  <c r="AF1360" i="2"/>
  <c r="AH1360" i="2"/>
  <c r="AJ1360" i="2"/>
  <c r="AK1360" i="2"/>
  <c r="AM1360" i="2"/>
  <c r="AO1360" i="2"/>
  <c r="AP1360" i="2"/>
  <c r="AR1360" i="2"/>
  <c r="AT1360" i="2"/>
  <c r="AU1360" i="2"/>
  <c r="AW1360" i="2"/>
  <c r="AX1360" i="2"/>
  <c r="AY1360" i="2"/>
  <c r="AZ1360" i="2"/>
  <c r="BA1360" i="2"/>
  <c r="X2103" i="2"/>
  <c r="Y2103" i="2"/>
  <c r="Z2103" i="2"/>
  <c r="AA2103" i="2"/>
  <c r="AB2103" i="2"/>
  <c r="AC2103" i="2"/>
  <c r="AE2103" i="2"/>
  <c r="AF2103" i="2"/>
  <c r="AH2103" i="2"/>
  <c r="AJ2103" i="2"/>
  <c r="AK2103" i="2"/>
  <c r="AM2103" i="2"/>
  <c r="AO2103" i="2"/>
  <c r="AP2103" i="2"/>
  <c r="AR2103" i="2"/>
  <c r="AT2103" i="2"/>
  <c r="AU2103" i="2"/>
  <c r="AW2103" i="2"/>
  <c r="AX2103" i="2"/>
  <c r="AY2103" i="2"/>
  <c r="AZ2103" i="2"/>
  <c r="BA2103" i="2"/>
  <c r="X2141" i="2"/>
  <c r="Y2141" i="2"/>
  <c r="Z2141" i="2"/>
  <c r="AA2141" i="2"/>
  <c r="AB2141" i="2"/>
  <c r="AC2141" i="2"/>
  <c r="AE2141" i="2"/>
  <c r="AF2141" i="2"/>
  <c r="AH2141" i="2"/>
  <c r="AJ2141" i="2"/>
  <c r="AK2141" i="2"/>
  <c r="AM2141" i="2"/>
  <c r="AO2141" i="2"/>
  <c r="AP2141" i="2"/>
  <c r="AR2141" i="2"/>
  <c r="AT2141" i="2"/>
  <c r="AU2141" i="2"/>
  <c r="AW2141" i="2"/>
  <c r="AX2141" i="2"/>
  <c r="AY2141" i="2"/>
  <c r="AZ2141" i="2"/>
  <c r="BA2141" i="2"/>
  <c r="X698" i="2"/>
  <c r="Y698" i="2"/>
  <c r="Z698" i="2"/>
  <c r="AA698" i="2"/>
  <c r="AB698" i="2"/>
  <c r="AC698" i="2"/>
  <c r="AE698" i="2"/>
  <c r="AF698" i="2"/>
  <c r="AH698" i="2"/>
  <c r="AJ698" i="2"/>
  <c r="AK698" i="2"/>
  <c r="AM698" i="2"/>
  <c r="AO698" i="2"/>
  <c r="AP698" i="2"/>
  <c r="AR698" i="2"/>
  <c r="AT698" i="2"/>
  <c r="AU698" i="2"/>
  <c r="AW698" i="2"/>
  <c r="AX698" i="2"/>
  <c r="AY698" i="2"/>
  <c r="AZ698" i="2"/>
  <c r="BA698" i="2"/>
  <c r="X921" i="2"/>
  <c r="Y921" i="2"/>
  <c r="Z921" i="2"/>
  <c r="AA921" i="2"/>
  <c r="AB921" i="2"/>
  <c r="AC921" i="2"/>
  <c r="AE921" i="2"/>
  <c r="AF921" i="2"/>
  <c r="AH921" i="2"/>
  <c r="AJ921" i="2"/>
  <c r="AK921" i="2"/>
  <c r="AM921" i="2"/>
  <c r="AO921" i="2"/>
  <c r="AP921" i="2"/>
  <c r="AR921" i="2"/>
  <c r="AT921" i="2"/>
  <c r="AU921" i="2"/>
  <c r="AW921" i="2"/>
  <c r="AX921" i="2"/>
  <c r="AY921" i="2"/>
  <c r="AZ921" i="2"/>
  <c r="BA921" i="2"/>
  <c r="X1426" i="2"/>
  <c r="Y1426" i="2"/>
  <c r="Z1426" i="2"/>
  <c r="AA1426" i="2"/>
  <c r="AB1426" i="2"/>
  <c r="AC1426" i="2"/>
  <c r="AE1426" i="2"/>
  <c r="AF1426" i="2"/>
  <c r="AH1426" i="2"/>
  <c r="AJ1426" i="2"/>
  <c r="AK1426" i="2"/>
  <c r="AM1426" i="2"/>
  <c r="AO1426" i="2"/>
  <c r="AP1426" i="2"/>
  <c r="AR1426" i="2"/>
  <c r="AT1426" i="2"/>
  <c r="AU1426" i="2"/>
  <c r="AW1426" i="2"/>
  <c r="AX1426" i="2"/>
  <c r="AY1426" i="2"/>
  <c r="AZ1426" i="2"/>
  <c r="BA1426" i="2"/>
  <c r="X411" i="2"/>
  <c r="Y411" i="2"/>
  <c r="Z411" i="2"/>
  <c r="AA411" i="2"/>
  <c r="AB411" i="2"/>
  <c r="AC411" i="2"/>
  <c r="AE411" i="2"/>
  <c r="AF411" i="2"/>
  <c r="AH411" i="2"/>
  <c r="AJ411" i="2"/>
  <c r="AK411" i="2"/>
  <c r="AM411" i="2"/>
  <c r="AO411" i="2"/>
  <c r="AP411" i="2"/>
  <c r="AR411" i="2"/>
  <c r="AT411" i="2"/>
  <c r="AU411" i="2"/>
  <c r="AW411" i="2"/>
  <c r="AX411" i="2"/>
  <c r="AY411" i="2"/>
  <c r="AZ411" i="2"/>
  <c r="BA411" i="2"/>
  <c r="X1800" i="2"/>
  <c r="Y1800" i="2"/>
  <c r="Z1800" i="2"/>
  <c r="AA1800" i="2"/>
  <c r="AB1800" i="2"/>
  <c r="AC1800" i="2"/>
  <c r="AE1800" i="2"/>
  <c r="AF1800" i="2"/>
  <c r="AH1800" i="2"/>
  <c r="AJ1800" i="2"/>
  <c r="AK1800" i="2"/>
  <c r="AM1800" i="2"/>
  <c r="AO1800" i="2"/>
  <c r="AP1800" i="2"/>
  <c r="AR1800" i="2"/>
  <c r="AT1800" i="2"/>
  <c r="AU1800" i="2"/>
  <c r="AW1800" i="2"/>
  <c r="AX1800" i="2"/>
  <c r="AY1800" i="2"/>
  <c r="AZ1800" i="2"/>
  <c r="BA1800" i="2"/>
  <c r="X1238" i="2"/>
  <c r="Y1238" i="2"/>
  <c r="Z1238" i="2"/>
  <c r="AA1238" i="2"/>
  <c r="AB1238" i="2"/>
  <c r="AC1238" i="2"/>
  <c r="AE1238" i="2"/>
  <c r="AF1238" i="2"/>
  <c r="AH1238" i="2"/>
  <c r="AJ1238" i="2"/>
  <c r="AK1238" i="2"/>
  <c r="AM1238" i="2"/>
  <c r="AO1238" i="2"/>
  <c r="AP1238" i="2"/>
  <c r="AR1238" i="2"/>
  <c r="AT1238" i="2"/>
  <c r="AU1238" i="2"/>
  <c r="AW1238" i="2"/>
  <c r="AX1238" i="2"/>
  <c r="AY1238" i="2"/>
  <c r="AZ1238" i="2"/>
  <c r="BA1238" i="2"/>
  <c r="X2242" i="2"/>
  <c r="Y2242" i="2"/>
  <c r="Z2242" i="2"/>
  <c r="AA2242" i="2"/>
  <c r="AB2242" i="2"/>
  <c r="AC2242" i="2"/>
  <c r="AE2242" i="2"/>
  <c r="AF2242" i="2"/>
  <c r="AH2242" i="2"/>
  <c r="AJ2242" i="2"/>
  <c r="AK2242" i="2"/>
  <c r="AM2242" i="2"/>
  <c r="AO2242" i="2"/>
  <c r="AP2242" i="2"/>
  <c r="AR2242" i="2"/>
  <c r="AT2242" i="2"/>
  <c r="AU2242" i="2"/>
  <c r="AW2242" i="2"/>
  <c r="AX2242" i="2"/>
  <c r="AY2242" i="2"/>
  <c r="AZ2242" i="2"/>
  <c r="BA2242" i="2"/>
  <c r="X777" i="2"/>
  <c r="Y777" i="2"/>
  <c r="Z777" i="2"/>
  <c r="AA777" i="2"/>
  <c r="AB777" i="2"/>
  <c r="AC777" i="2"/>
  <c r="AE777" i="2"/>
  <c r="AF777" i="2"/>
  <c r="AH777" i="2"/>
  <c r="AJ777" i="2"/>
  <c r="AK777" i="2"/>
  <c r="AM777" i="2"/>
  <c r="AO777" i="2"/>
  <c r="AP777" i="2"/>
  <c r="AR777" i="2"/>
  <c r="AT777" i="2"/>
  <c r="AU777" i="2"/>
  <c r="AW777" i="2"/>
  <c r="AX777" i="2"/>
  <c r="AY777" i="2"/>
  <c r="AZ777" i="2"/>
  <c r="BA777" i="2"/>
  <c r="X1995" i="2"/>
  <c r="Y1995" i="2"/>
  <c r="Z1995" i="2"/>
  <c r="AA1995" i="2"/>
  <c r="AB1995" i="2"/>
  <c r="AC1995" i="2"/>
  <c r="AE1995" i="2"/>
  <c r="AF1995" i="2"/>
  <c r="AH1995" i="2"/>
  <c r="AJ1995" i="2"/>
  <c r="AK1995" i="2"/>
  <c r="AM1995" i="2"/>
  <c r="AO1995" i="2"/>
  <c r="AP1995" i="2"/>
  <c r="AR1995" i="2"/>
  <c r="AT1995" i="2"/>
  <c r="AU1995" i="2"/>
  <c r="AW1995" i="2"/>
  <c r="AX1995" i="2"/>
  <c r="AY1995" i="2"/>
  <c r="AZ1995" i="2"/>
  <c r="BA1995" i="2"/>
  <c r="X442" i="2"/>
  <c r="Y442" i="2"/>
  <c r="Z442" i="2"/>
  <c r="AA442" i="2"/>
  <c r="AB442" i="2"/>
  <c r="AC442" i="2"/>
  <c r="AE442" i="2"/>
  <c r="AF442" i="2"/>
  <c r="AH442" i="2"/>
  <c r="AJ442" i="2"/>
  <c r="AK442" i="2"/>
  <c r="AM442" i="2"/>
  <c r="AO442" i="2"/>
  <c r="AP442" i="2"/>
  <c r="AR442" i="2"/>
  <c r="AT442" i="2"/>
  <c r="AU442" i="2"/>
  <c r="AW442" i="2"/>
  <c r="AX442" i="2"/>
  <c r="AY442" i="2"/>
  <c r="AZ442" i="2"/>
  <c r="BA442" i="2"/>
  <c r="X716" i="2"/>
  <c r="Y716" i="2"/>
  <c r="Z716" i="2"/>
  <c r="AA716" i="2"/>
  <c r="AB716" i="2"/>
  <c r="AC716" i="2"/>
  <c r="AE716" i="2"/>
  <c r="AF716" i="2"/>
  <c r="AH716" i="2"/>
  <c r="AJ716" i="2"/>
  <c r="AK716" i="2"/>
  <c r="AM716" i="2"/>
  <c r="AO716" i="2"/>
  <c r="AP716" i="2"/>
  <c r="AR716" i="2"/>
  <c r="AT716" i="2"/>
  <c r="AU716" i="2"/>
  <c r="AW716" i="2"/>
  <c r="AX716" i="2"/>
  <c r="AY716" i="2"/>
  <c r="AZ716" i="2"/>
  <c r="BA716" i="2"/>
  <c r="X785" i="2"/>
  <c r="Y785" i="2"/>
  <c r="Z785" i="2"/>
  <c r="AA785" i="2"/>
  <c r="AB785" i="2"/>
  <c r="AC785" i="2"/>
  <c r="AE785" i="2"/>
  <c r="AF785" i="2"/>
  <c r="AH785" i="2"/>
  <c r="AJ785" i="2"/>
  <c r="AK785" i="2"/>
  <c r="AM785" i="2"/>
  <c r="AO785" i="2"/>
  <c r="AP785" i="2"/>
  <c r="AR785" i="2"/>
  <c r="AT785" i="2"/>
  <c r="AU785" i="2"/>
  <c r="AW785" i="2"/>
  <c r="AX785" i="2"/>
  <c r="AY785" i="2"/>
  <c r="AZ785" i="2"/>
  <c r="BA785" i="2"/>
  <c r="X783" i="2"/>
  <c r="Y783" i="2"/>
  <c r="Z783" i="2"/>
  <c r="AA783" i="2"/>
  <c r="AB783" i="2"/>
  <c r="AC783" i="2"/>
  <c r="AE783" i="2"/>
  <c r="AF783" i="2"/>
  <c r="AH783" i="2"/>
  <c r="AJ783" i="2"/>
  <c r="AK783" i="2"/>
  <c r="AM783" i="2"/>
  <c r="AO783" i="2"/>
  <c r="AP783" i="2"/>
  <c r="AR783" i="2"/>
  <c r="AT783" i="2"/>
  <c r="AU783" i="2"/>
  <c r="AW783" i="2"/>
  <c r="AX783" i="2"/>
  <c r="AY783" i="2"/>
  <c r="AZ783" i="2"/>
  <c r="BA783" i="2"/>
  <c r="X180" i="2"/>
  <c r="Y180" i="2"/>
  <c r="Z180" i="2"/>
  <c r="AA180" i="2"/>
  <c r="AB180" i="2"/>
  <c r="AC180" i="2"/>
  <c r="AE180" i="2"/>
  <c r="BE180" i="2" s="1"/>
  <c r="AF180" i="2"/>
  <c r="AH180" i="2"/>
  <c r="AJ180" i="2"/>
  <c r="AK180" i="2"/>
  <c r="AM180" i="2"/>
  <c r="AO180" i="2"/>
  <c r="AP180" i="2"/>
  <c r="AR180" i="2"/>
  <c r="AT180" i="2"/>
  <c r="AU180" i="2"/>
  <c r="AW180" i="2"/>
  <c r="AX180" i="2"/>
  <c r="AY180" i="2"/>
  <c r="AZ180" i="2"/>
  <c r="BA180" i="2"/>
  <c r="X840" i="2"/>
  <c r="Y840" i="2"/>
  <c r="Z840" i="2"/>
  <c r="AA840" i="2"/>
  <c r="AB840" i="2"/>
  <c r="AC840" i="2"/>
  <c r="AE840" i="2"/>
  <c r="AF840" i="2"/>
  <c r="AH840" i="2"/>
  <c r="AJ840" i="2"/>
  <c r="AK840" i="2"/>
  <c r="AM840" i="2"/>
  <c r="AO840" i="2"/>
  <c r="AP840" i="2"/>
  <c r="AR840" i="2"/>
  <c r="AT840" i="2"/>
  <c r="AU840" i="2"/>
  <c r="AW840" i="2"/>
  <c r="AX840" i="2"/>
  <c r="AY840" i="2"/>
  <c r="AZ840" i="2"/>
  <c r="BA840" i="2"/>
  <c r="X1285" i="2"/>
  <c r="Y1285" i="2"/>
  <c r="Z1285" i="2"/>
  <c r="AA1285" i="2"/>
  <c r="AB1285" i="2"/>
  <c r="AC1285" i="2"/>
  <c r="AE1285" i="2"/>
  <c r="AF1285" i="2"/>
  <c r="AH1285" i="2"/>
  <c r="AJ1285" i="2"/>
  <c r="AK1285" i="2"/>
  <c r="AM1285" i="2"/>
  <c r="AO1285" i="2"/>
  <c r="AP1285" i="2"/>
  <c r="AR1285" i="2"/>
  <c r="AT1285" i="2"/>
  <c r="AU1285" i="2"/>
  <c r="AW1285" i="2"/>
  <c r="AX1285" i="2"/>
  <c r="AY1285" i="2"/>
  <c r="AZ1285" i="2"/>
  <c r="BA1285" i="2"/>
  <c r="X1555" i="2"/>
  <c r="Y1555" i="2"/>
  <c r="Z1555" i="2"/>
  <c r="AA1555" i="2"/>
  <c r="AB1555" i="2"/>
  <c r="AC1555" i="2"/>
  <c r="AE1555" i="2"/>
  <c r="AF1555" i="2"/>
  <c r="AH1555" i="2"/>
  <c r="AJ1555" i="2"/>
  <c r="AK1555" i="2"/>
  <c r="AM1555" i="2"/>
  <c r="AO1555" i="2"/>
  <c r="AP1555" i="2"/>
  <c r="AR1555" i="2"/>
  <c r="AT1555" i="2"/>
  <c r="AU1555" i="2"/>
  <c r="AW1555" i="2"/>
  <c r="AX1555" i="2"/>
  <c r="AY1555" i="2"/>
  <c r="AZ1555" i="2"/>
  <c r="BA1555" i="2"/>
  <c r="X796" i="2"/>
  <c r="Y796" i="2"/>
  <c r="Z796" i="2"/>
  <c r="AA796" i="2"/>
  <c r="AB796" i="2"/>
  <c r="AC796" i="2"/>
  <c r="AE796" i="2"/>
  <c r="AF796" i="2"/>
  <c r="AH796" i="2"/>
  <c r="AJ796" i="2"/>
  <c r="AK796" i="2"/>
  <c r="AM796" i="2"/>
  <c r="AO796" i="2"/>
  <c r="AP796" i="2"/>
  <c r="AR796" i="2"/>
  <c r="AT796" i="2"/>
  <c r="AU796" i="2"/>
  <c r="AW796" i="2"/>
  <c r="AX796" i="2"/>
  <c r="AY796" i="2"/>
  <c r="AZ796" i="2"/>
  <c r="BA796" i="2"/>
  <c r="X2033" i="2"/>
  <c r="Y2033" i="2"/>
  <c r="Z2033" i="2"/>
  <c r="AA2033" i="2"/>
  <c r="AB2033" i="2"/>
  <c r="AC2033" i="2"/>
  <c r="AE2033" i="2"/>
  <c r="AF2033" i="2"/>
  <c r="AH2033" i="2"/>
  <c r="AJ2033" i="2"/>
  <c r="AK2033" i="2"/>
  <c r="AM2033" i="2"/>
  <c r="AO2033" i="2"/>
  <c r="AP2033" i="2"/>
  <c r="AR2033" i="2"/>
  <c r="AT2033" i="2"/>
  <c r="AU2033" i="2"/>
  <c r="AW2033" i="2"/>
  <c r="AX2033" i="2"/>
  <c r="AY2033" i="2"/>
  <c r="AZ2033" i="2"/>
  <c r="BA2033" i="2"/>
  <c r="X1371" i="2"/>
  <c r="Y1371" i="2"/>
  <c r="Z1371" i="2"/>
  <c r="AA1371" i="2"/>
  <c r="AB1371" i="2"/>
  <c r="AC1371" i="2"/>
  <c r="AE1371" i="2"/>
  <c r="AF1371" i="2"/>
  <c r="AH1371" i="2"/>
  <c r="AJ1371" i="2"/>
  <c r="AK1371" i="2"/>
  <c r="AM1371" i="2"/>
  <c r="AO1371" i="2"/>
  <c r="AP1371" i="2"/>
  <c r="AR1371" i="2"/>
  <c r="AT1371" i="2"/>
  <c r="AU1371" i="2"/>
  <c r="AW1371" i="2"/>
  <c r="AX1371" i="2"/>
  <c r="AY1371" i="2"/>
  <c r="AZ1371" i="2"/>
  <c r="BA1371" i="2"/>
  <c r="X1358" i="2"/>
  <c r="Y1358" i="2"/>
  <c r="Z1358" i="2"/>
  <c r="AA1358" i="2"/>
  <c r="AB1358" i="2"/>
  <c r="AC1358" i="2"/>
  <c r="AE1358" i="2"/>
  <c r="AF1358" i="2"/>
  <c r="AH1358" i="2"/>
  <c r="AJ1358" i="2"/>
  <c r="AK1358" i="2"/>
  <c r="AM1358" i="2"/>
  <c r="AO1358" i="2"/>
  <c r="BD1358" i="2" s="1"/>
  <c r="AP1358" i="2"/>
  <c r="AR1358" i="2"/>
  <c r="AT1358" i="2"/>
  <c r="AU1358" i="2"/>
  <c r="AW1358" i="2"/>
  <c r="AX1358" i="2"/>
  <c r="AY1358" i="2"/>
  <c r="AZ1358" i="2"/>
  <c r="BA1358" i="2"/>
  <c r="X1484" i="2"/>
  <c r="Y1484" i="2"/>
  <c r="Z1484" i="2"/>
  <c r="AA1484" i="2"/>
  <c r="AB1484" i="2"/>
  <c r="AC1484" i="2"/>
  <c r="AE1484" i="2"/>
  <c r="AF1484" i="2"/>
  <c r="AH1484" i="2"/>
  <c r="AJ1484" i="2"/>
  <c r="AK1484" i="2"/>
  <c r="AM1484" i="2"/>
  <c r="AO1484" i="2"/>
  <c r="AP1484" i="2"/>
  <c r="AR1484" i="2"/>
  <c r="AT1484" i="2"/>
  <c r="AU1484" i="2"/>
  <c r="AW1484" i="2"/>
  <c r="AX1484" i="2"/>
  <c r="AY1484" i="2"/>
  <c r="AZ1484" i="2"/>
  <c r="BA1484" i="2"/>
  <c r="X2147" i="2"/>
  <c r="Y2147" i="2"/>
  <c r="Z2147" i="2"/>
  <c r="AA2147" i="2"/>
  <c r="AB2147" i="2"/>
  <c r="AC2147" i="2"/>
  <c r="AE2147" i="2"/>
  <c r="AF2147" i="2"/>
  <c r="AH2147" i="2"/>
  <c r="AJ2147" i="2"/>
  <c r="AK2147" i="2"/>
  <c r="AM2147" i="2"/>
  <c r="AO2147" i="2"/>
  <c r="AP2147" i="2"/>
  <c r="AR2147" i="2"/>
  <c r="AT2147" i="2"/>
  <c r="AU2147" i="2"/>
  <c r="AW2147" i="2"/>
  <c r="AX2147" i="2"/>
  <c r="AY2147" i="2"/>
  <c r="AZ2147" i="2"/>
  <c r="BA2147" i="2"/>
  <c r="X2060" i="2"/>
  <c r="Y2060" i="2"/>
  <c r="Z2060" i="2"/>
  <c r="AA2060" i="2"/>
  <c r="AB2060" i="2"/>
  <c r="AC2060" i="2"/>
  <c r="AE2060" i="2"/>
  <c r="AF2060" i="2"/>
  <c r="AH2060" i="2"/>
  <c r="AJ2060" i="2"/>
  <c r="AK2060" i="2"/>
  <c r="AM2060" i="2"/>
  <c r="AO2060" i="2"/>
  <c r="AP2060" i="2"/>
  <c r="AR2060" i="2"/>
  <c r="AT2060" i="2"/>
  <c r="AU2060" i="2"/>
  <c r="AW2060" i="2"/>
  <c r="AX2060" i="2"/>
  <c r="AY2060" i="2"/>
  <c r="AZ2060" i="2"/>
  <c r="BA2060" i="2"/>
  <c r="X1644" i="2"/>
  <c r="Y1644" i="2"/>
  <c r="Z1644" i="2"/>
  <c r="AA1644" i="2"/>
  <c r="AB1644" i="2"/>
  <c r="AC1644" i="2"/>
  <c r="AE1644" i="2"/>
  <c r="AF1644" i="2"/>
  <c r="AH1644" i="2"/>
  <c r="AJ1644" i="2"/>
  <c r="AK1644" i="2"/>
  <c r="AM1644" i="2"/>
  <c r="AO1644" i="2"/>
  <c r="AP1644" i="2"/>
  <c r="AR1644" i="2"/>
  <c r="AT1644" i="2"/>
  <c r="AU1644" i="2"/>
  <c r="AW1644" i="2"/>
  <c r="AX1644" i="2"/>
  <c r="AY1644" i="2"/>
  <c r="AZ1644" i="2"/>
  <c r="BA1644" i="2"/>
  <c r="X2241" i="2"/>
  <c r="Y2241" i="2"/>
  <c r="Z2241" i="2"/>
  <c r="AA2241" i="2"/>
  <c r="AB2241" i="2"/>
  <c r="AC2241" i="2"/>
  <c r="AE2241" i="2"/>
  <c r="AF2241" i="2"/>
  <c r="AH2241" i="2"/>
  <c r="AJ2241" i="2"/>
  <c r="AK2241" i="2"/>
  <c r="AM2241" i="2"/>
  <c r="AO2241" i="2"/>
  <c r="AP2241" i="2"/>
  <c r="AR2241" i="2"/>
  <c r="AT2241" i="2"/>
  <c r="AU2241" i="2"/>
  <c r="AW2241" i="2"/>
  <c r="AX2241" i="2"/>
  <c r="AY2241" i="2"/>
  <c r="AZ2241" i="2"/>
  <c r="BA2241" i="2"/>
  <c r="X230" i="2"/>
  <c r="Y230" i="2"/>
  <c r="Z230" i="2"/>
  <c r="AA230" i="2"/>
  <c r="AB230" i="2"/>
  <c r="AC230" i="2"/>
  <c r="AE230" i="2"/>
  <c r="AF230" i="2"/>
  <c r="AH230" i="2"/>
  <c r="AJ230" i="2"/>
  <c r="AK230" i="2"/>
  <c r="AM230" i="2"/>
  <c r="AO230" i="2"/>
  <c r="AP230" i="2"/>
  <c r="AR230" i="2"/>
  <c r="AT230" i="2"/>
  <c r="AU230" i="2"/>
  <c r="AW230" i="2"/>
  <c r="AX230" i="2"/>
  <c r="AY230" i="2"/>
  <c r="AZ230" i="2"/>
  <c r="BA230" i="2"/>
  <c r="X1997" i="2"/>
  <c r="Y1997" i="2"/>
  <c r="Z1997" i="2"/>
  <c r="AA1997" i="2"/>
  <c r="AB1997" i="2"/>
  <c r="AC1997" i="2"/>
  <c r="AE1997" i="2"/>
  <c r="AF1997" i="2"/>
  <c r="AH1997" i="2"/>
  <c r="AJ1997" i="2"/>
  <c r="AK1997" i="2"/>
  <c r="AM1997" i="2"/>
  <c r="AO1997" i="2"/>
  <c r="AP1997" i="2"/>
  <c r="AR1997" i="2"/>
  <c r="AT1997" i="2"/>
  <c r="AU1997" i="2"/>
  <c r="AW1997" i="2"/>
  <c r="AX1997" i="2"/>
  <c r="AY1997" i="2"/>
  <c r="AZ1997" i="2"/>
  <c r="BA1997" i="2"/>
  <c r="X1564" i="2"/>
  <c r="Y1564" i="2"/>
  <c r="Z1564" i="2"/>
  <c r="AA1564" i="2"/>
  <c r="AB1564" i="2"/>
  <c r="AC1564" i="2"/>
  <c r="AE1564" i="2"/>
  <c r="AF1564" i="2"/>
  <c r="AH1564" i="2"/>
  <c r="AJ1564" i="2"/>
  <c r="AK1564" i="2"/>
  <c r="AM1564" i="2"/>
  <c r="AO1564" i="2"/>
  <c r="AP1564" i="2"/>
  <c r="AR1564" i="2"/>
  <c r="AT1564" i="2"/>
  <c r="AU1564" i="2"/>
  <c r="AW1564" i="2"/>
  <c r="AX1564" i="2"/>
  <c r="AY1564" i="2"/>
  <c r="AZ1564" i="2"/>
  <c r="BA1564" i="2"/>
  <c r="X2050" i="2"/>
  <c r="Y2050" i="2"/>
  <c r="Z2050" i="2"/>
  <c r="AA2050" i="2"/>
  <c r="AB2050" i="2"/>
  <c r="AC2050" i="2"/>
  <c r="AE2050" i="2"/>
  <c r="BD2050" i="2" s="1"/>
  <c r="AF2050" i="2"/>
  <c r="AH2050" i="2"/>
  <c r="AJ2050" i="2"/>
  <c r="AK2050" i="2"/>
  <c r="AM2050" i="2"/>
  <c r="AO2050" i="2"/>
  <c r="AP2050" i="2"/>
  <c r="AR2050" i="2"/>
  <c r="AT2050" i="2"/>
  <c r="AU2050" i="2"/>
  <c r="AW2050" i="2"/>
  <c r="AX2050" i="2"/>
  <c r="AY2050" i="2"/>
  <c r="AZ2050" i="2"/>
  <c r="BA2050" i="2"/>
  <c r="X2202" i="2"/>
  <c r="Y2202" i="2"/>
  <c r="Z2202" i="2"/>
  <c r="AA2202" i="2"/>
  <c r="AB2202" i="2"/>
  <c r="AC2202" i="2"/>
  <c r="AE2202" i="2"/>
  <c r="AF2202" i="2"/>
  <c r="AH2202" i="2"/>
  <c r="AJ2202" i="2"/>
  <c r="AK2202" i="2"/>
  <c r="AM2202" i="2"/>
  <c r="AO2202" i="2"/>
  <c r="AP2202" i="2"/>
  <c r="AR2202" i="2"/>
  <c r="AT2202" i="2"/>
  <c r="AU2202" i="2"/>
  <c r="AW2202" i="2"/>
  <c r="AX2202" i="2"/>
  <c r="AY2202" i="2"/>
  <c r="AZ2202" i="2"/>
  <c r="BA2202" i="2"/>
  <c r="X2073" i="2"/>
  <c r="Y2073" i="2"/>
  <c r="Z2073" i="2"/>
  <c r="AA2073" i="2"/>
  <c r="AB2073" i="2"/>
  <c r="AC2073" i="2"/>
  <c r="AE2073" i="2"/>
  <c r="AF2073" i="2"/>
  <c r="AH2073" i="2"/>
  <c r="AJ2073" i="2"/>
  <c r="AK2073" i="2"/>
  <c r="AM2073" i="2"/>
  <c r="AO2073" i="2"/>
  <c r="AP2073" i="2"/>
  <c r="AR2073" i="2"/>
  <c r="AT2073" i="2"/>
  <c r="AU2073" i="2"/>
  <c r="AW2073" i="2"/>
  <c r="AX2073" i="2"/>
  <c r="AY2073" i="2"/>
  <c r="AZ2073" i="2"/>
  <c r="BA2073" i="2"/>
  <c r="X2189" i="2"/>
  <c r="Y2189" i="2"/>
  <c r="Z2189" i="2"/>
  <c r="AA2189" i="2"/>
  <c r="AB2189" i="2"/>
  <c r="AC2189" i="2"/>
  <c r="AE2189" i="2"/>
  <c r="AF2189" i="2"/>
  <c r="AH2189" i="2"/>
  <c r="AJ2189" i="2"/>
  <c r="AK2189" i="2"/>
  <c r="AM2189" i="2"/>
  <c r="AO2189" i="2"/>
  <c r="AP2189" i="2"/>
  <c r="AR2189" i="2"/>
  <c r="AT2189" i="2"/>
  <c r="AU2189" i="2"/>
  <c r="AW2189" i="2"/>
  <c r="AX2189" i="2"/>
  <c r="AY2189" i="2"/>
  <c r="AZ2189" i="2"/>
  <c r="BA2189" i="2"/>
  <c r="X2201" i="2"/>
  <c r="Y2201" i="2"/>
  <c r="Z2201" i="2"/>
  <c r="AA2201" i="2"/>
  <c r="AB2201" i="2"/>
  <c r="AC2201" i="2"/>
  <c r="AE2201" i="2"/>
  <c r="BC2201" i="2" s="1"/>
  <c r="AF2201" i="2"/>
  <c r="AH2201" i="2"/>
  <c r="AJ2201" i="2"/>
  <c r="AK2201" i="2"/>
  <c r="AM2201" i="2"/>
  <c r="AO2201" i="2"/>
  <c r="AP2201" i="2"/>
  <c r="AR2201" i="2"/>
  <c r="AT2201" i="2"/>
  <c r="AU2201" i="2"/>
  <c r="AW2201" i="2"/>
  <c r="AX2201" i="2"/>
  <c r="AY2201" i="2"/>
  <c r="AZ2201" i="2"/>
  <c r="BA2201" i="2"/>
  <c r="X518" i="2"/>
  <c r="Y518" i="2"/>
  <c r="Z518" i="2"/>
  <c r="AA518" i="2"/>
  <c r="AB518" i="2"/>
  <c r="AC518" i="2"/>
  <c r="AE518" i="2"/>
  <c r="AF518" i="2"/>
  <c r="AH518" i="2"/>
  <c r="AJ518" i="2"/>
  <c r="AK518" i="2"/>
  <c r="AM518" i="2"/>
  <c r="AO518" i="2"/>
  <c r="AP518" i="2"/>
  <c r="AR518" i="2"/>
  <c r="AT518" i="2"/>
  <c r="AU518" i="2"/>
  <c r="AW518" i="2"/>
  <c r="AX518" i="2"/>
  <c r="AY518" i="2"/>
  <c r="AZ518" i="2"/>
  <c r="BA518" i="2"/>
  <c r="X930" i="2"/>
  <c r="Y930" i="2"/>
  <c r="Z930" i="2"/>
  <c r="AA930" i="2"/>
  <c r="AB930" i="2"/>
  <c r="AC930" i="2"/>
  <c r="AE930" i="2"/>
  <c r="AF930" i="2"/>
  <c r="AH930" i="2"/>
  <c r="AJ930" i="2"/>
  <c r="AK930" i="2"/>
  <c r="AM930" i="2"/>
  <c r="AO930" i="2"/>
  <c r="AP930" i="2"/>
  <c r="AR930" i="2"/>
  <c r="AT930" i="2"/>
  <c r="AU930" i="2"/>
  <c r="AW930" i="2"/>
  <c r="AX930" i="2"/>
  <c r="AY930" i="2"/>
  <c r="AZ930" i="2"/>
  <c r="BA930" i="2"/>
  <c r="X2070" i="2"/>
  <c r="Y2070" i="2"/>
  <c r="Z2070" i="2"/>
  <c r="AA2070" i="2"/>
  <c r="AB2070" i="2"/>
  <c r="AC2070" i="2"/>
  <c r="AE2070" i="2"/>
  <c r="AF2070" i="2"/>
  <c r="AH2070" i="2"/>
  <c r="AJ2070" i="2"/>
  <c r="AK2070" i="2"/>
  <c r="AM2070" i="2"/>
  <c r="AO2070" i="2"/>
  <c r="AP2070" i="2"/>
  <c r="AR2070" i="2"/>
  <c r="AT2070" i="2"/>
  <c r="AU2070" i="2"/>
  <c r="AW2070" i="2"/>
  <c r="AX2070" i="2"/>
  <c r="AY2070" i="2"/>
  <c r="AZ2070" i="2"/>
  <c r="BA2070" i="2"/>
  <c r="X2067" i="2"/>
  <c r="Y2067" i="2"/>
  <c r="Z2067" i="2"/>
  <c r="AA2067" i="2"/>
  <c r="AB2067" i="2"/>
  <c r="AC2067" i="2"/>
  <c r="AE2067" i="2"/>
  <c r="BE2067" i="2" s="1"/>
  <c r="AF2067" i="2"/>
  <c r="AH2067" i="2"/>
  <c r="AJ2067" i="2"/>
  <c r="AK2067" i="2"/>
  <c r="AM2067" i="2"/>
  <c r="AO2067" i="2"/>
  <c r="AP2067" i="2"/>
  <c r="AR2067" i="2"/>
  <c r="AT2067" i="2"/>
  <c r="AU2067" i="2"/>
  <c r="AW2067" i="2"/>
  <c r="AX2067" i="2"/>
  <c r="AY2067" i="2"/>
  <c r="AZ2067" i="2"/>
  <c r="BA2067" i="2"/>
  <c r="X1320" i="2"/>
  <c r="Y1320" i="2"/>
  <c r="Z1320" i="2"/>
  <c r="AA1320" i="2"/>
  <c r="AB1320" i="2"/>
  <c r="AC1320" i="2"/>
  <c r="AE1320" i="2"/>
  <c r="AF1320" i="2"/>
  <c r="AH1320" i="2"/>
  <c r="AJ1320" i="2"/>
  <c r="AK1320" i="2"/>
  <c r="AM1320" i="2"/>
  <c r="AO1320" i="2"/>
  <c r="AP1320" i="2"/>
  <c r="AR1320" i="2"/>
  <c r="AT1320" i="2"/>
  <c r="AU1320" i="2"/>
  <c r="AW1320" i="2"/>
  <c r="AX1320" i="2"/>
  <c r="AY1320" i="2"/>
  <c r="AZ1320" i="2"/>
  <c r="BA1320" i="2"/>
  <c r="X11" i="2"/>
  <c r="Y11" i="2"/>
  <c r="Z11" i="2"/>
  <c r="AA11" i="2"/>
  <c r="AB11" i="2"/>
  <c r="AC11" i="2"/>
  <c r="AE11" i="2"/>
  <c r="AF11" i="2"/>
  <c r="AH11" i="2"/>
  <c r="AJ11" i="2"/>
  <c r="AK11" i="2"/>
  <c r="AM11" i="2"/>
  <c r="AO11" i="2"/>
  <c r="AP11" i="2"/>
  <c r="AR11" i="2"/>
  <c r="AT11" i="2"/>
  <c r="AU11" i="2"/>
  <c r="AW11" i="2"/>
  <c r="AX11" i="2"/>
  <c r="AY11" i="2"/>
  <c r="AZ11" i="2"/>
  <c r="BA11" i="2"/>
  <c r="X1468" i="2"/>
  <c r="Y1468" i="2"/>
  <c r="Z1468" i="2"/>
  <c r="AA1468" i="2"/>
  <c r="AB1468" i="2"/>
  <c r="AC1468" i="2"/>
  <c r="AE1468" i="2"/>
  <c r="AF1468" i="2"/>
  <c r="AH1468" i="2"/>
  <c r="AJ1468" i="2"/>
  <c r="AK1468" i="2"/>
  <c r="AM1468" i="2"/>
  <c r="AO1468" i="2"/>
  <c r="BB1468" i="2" s="1"/>
  <c r="AP1468" i="2"/>
  <c r="AR1468" i="2"/>
  <c r="AT1468" i="2"/>
  <c r="AU1468" i="2"/>
  <c r="AW1468" i="2"/>
  <c r="AX1468" i="2"/>
  <c r="AY1468" i="2"/>
  <c r="AZ1468" i="2"/>
  <c r="BA1468" i="2"/>
  <c r="X1931" i="2"/>
  <c r="Y1931" i="2"/>
  <c r="Z1931" i="2"/>
  <c r="AA1931" i="2"/>
  <c r="AB1931" i="2"/>
  <c r="AC1931" i="2"/>
  <c r="AE1931" i="2"/>
  <c r="AF1931" i="2"/>
  <c r="AH1931" i="2"/>
  <c r="AJ1931" i="2"/>
  <c r="AK1931" i="2"/>
  <c r="AM1931" i="2"/>
  <c r="AO1931" i="2"/>
  <c r="AP1931" i="2"/>
  <c r="AR1931" i="2"/>
  <c r="AT1931" i="2"/>
  <c r="AU1931" i="2"/>
  <c r="AW1931" i="2"/>
  <c r="AX1931" i="2"/>
  <c r="AY1931" i="2"/>
  <c r="AZ1931" i="2"/>
  <c r="BA1931" i="2"/>
  <c r="X1686" i="2"/>
  <c r="Y1686" i="2"/>
  <c r="Z1686" i="2"/>
  <c r="AA1686" i="2"/>
  <c r="AB1686" i="2"/>
  <c r="AC1686" i="2"/>
  <c r="AE1686" i="2"/>
  <c r="AF1686" i="2"/>
  <c r="AH1686" i="2"/>
  <c r="AJ1686" i="2"/>
  <c r="AK1686" i="2"/>
  <c r="AM1686" i="2"/>
  <c r="AO1686" i="2"/>
  <c r="AP1686" i="2"/>
  <c r="AR1686" i="2"/>
  <c r="AT1686" i="2"/>
  <c r="AU1686" i="2"/>
  <c r="AW1686" i="2"/>
  <c r="AX1686" i="2"/>
  <c r="AY1686" i="2"/>
  <c r="AZ1686" i="2"/>
  <c r="BA1686" i="2"/>
  <c r="X1559" i="2"/>
  <c r="Y1559" i="2"/>
  <c r="Z1559" i="2"/>
  <c r="AA1559" i="2"/>
  <c r="AB1559" i="2"/>
  <c r="AC1559" i="2"/>
  <c r="AE1559" i="2"/>
  <c r="AF1559" i="2"/>
  <c r="AH1559" i="2"/>
  <c r="AJ1559" i="2"/>
  <c r="AK1559" i="2"/>
  <c r="AM1559" i="2"/>
  <c r="AO1559" i="2"/>
  <c r="AP1559" i="2"/>
  <c r="AR1559" i="2"/>
  <c r="AT1559" i="2"/>
  <c r="AU1559" i="2"/>
  <c r="AW1559" i="2"/>
  <c r="AX1559" i="2"/>
  <c r="AY1559" i="2"/>
  <c r="AZ1559" i="2"/>
  <c r="BA1559" i="2"/>
  <c r="X1062" i="2"/>
  <c r="Y1062" i="2"/>
  <c r="Z1062" i="2"/>
  <c r="AA1062" i="2"/>
  <c r="AB1062" i="2"/>
  <c r="AC1062" i="2"/>
  <c r="AE1062" i="2"/>
  <c r="AF1062" i="2"/>
  <c r="AH1062" i="2"/>
  <c r="AJ1062" i="2"/>
  <c r="AK1062" i="2"/>
  <c r="AM1062" i="2"/>
  <c r="AO1062" i="2"/>
  <c r="BB1062" i="2" s="1"/>
  <c r="AP1062" i="2"/>
  <c r="AR1062" i="2"/>
  <c r="AT1062" i="2"/>
  <c r="AU1062" i="2"/>
  <c r="AW1062" i="2"/>
  <c r="AX1062" i="2"/>
  <c r="AY1062" i="2"/>
  <c r="AZ1062" i="2"/>
  <c r="BA1062" i="2"/>
  <c r="X1352" i="2"/>
  <c r="Y1352" i="2"/>
  <c r="Z1352" i="2"/>
  <c r="AA1352" i="2"/>
  <c r="AB1352" i="2"/>
  <c r="AC1352" i="2"/>
  <c r="AE1352" i="2"/>
  <c r="AF1352" i="2"/>
  <c r="AH1352" i="2"/>
  <c r="AJ1352" i="2"/>
  <c r="AK1352" i="2"/>
  <c r="AM1352" i="2"/>
  <c r="AO1352" i="2"/>
  <c r="AP1352" i="2"/>
  <c r="AR1352" i="2"/>
  <c r="AT1352" i="2"/>
  <c r="AU1352" i="2"/>
  <c r="AW1352" i="2"/>
  <c r="AX1352" i="2"/>
  <c r="AY1352" i="2"/>
  <c r="AZ1352" i="2"/>
  <c r="BA1352" i="2"/>
  <c r="X2207" i="2"/>
  <c r="Y2207" i="2"/>
  <c r="Z2207" i="2"/>
  <c r="AA2207" i="2"/>
  <c r="AB2207" i="2"/>
  <c r="AC2207" i="2"/>
  <c r="AE2207" i="2"/>
  <c r="AF2207" i="2"/>
  <c r="AH2207" i="2"/>
  <c r="AJ2207" i="2"/>
  <c r="AK2207" i="2"/>
  <c r="AM2207" i="2"/>
  <c r="AO2207" i="2"/>
  <c r="AP2207" i="2"/>
  <c r="AR2207" i="2"/>
  <c r="AT2207" i="2"/>
  <c r="AU2207" i="2"/>
  <c r="AW2207" i="2"/>
  <c r="AX2207" i="2"/>
  <c r="AY2207" i="2"/>
  <c r="AZ2207" i="2"/>
  <c r="BA2207" i="2"/>
  <c r="X2266" i="2"/>
  <c r="Y2266" i="2"/>
  <c r="Z2266" i="2"/>
  <c r="AA2266" i="2"/>
  <c r="AB2266" i="2"/>
  <c r="AC2266" i="2"/>
  <c r="AE2266" i="2"/>
  <c r="AF2266" i="2"/>
  <c r="AH2266" i="2"/>
  <c r="AJ2266" i="2"/>
  <c r="AK2266" i="2"/>
  <c r="AM2266" i="2"/>
  <c r="AO2266" i="2"/>
  <c r="AP2266" i="2"/>
  <c r="AR2266" i="2"/>
  <c r="AT2266" i="2"/>
  <c r="AU2266" i="2"/>
  <c r="AW2266" i="2"/>
  <c r="AX2266" i="2"/>
  <c r="AY2266" i="2"/>
  <c r="AZ2266" i="2"/>
  <c r="BA2266" i="2"/>
  <c r="X1728" i="2"/>
  <c r="Y1728" i="2"/>
  <c r="Z1728" i="2"/>
  <c r="AA1728" i="2"/>
  <c r="AB1728" i="2"/>
  <c r="AC1728" i="2"/>
  <c r="AE1728" i="2"/>
  <c r="AF1728" i="2"/>
  <c r="AH1728" i="2"/>
  <c r="AJ1728" i="2"/>
  <c r="AK1728" i="2"/>
  <c r="AM1728" i="2"/>
  <c r="AO1728" i="2"/>
  <c r="AP1728" i="2"/>
  <c r="AR1728" i="2"/>
  <c r="AT1728" i="2"/>
  <c r="AU1728" i="2"/>
  <c r="AW1728" i="2"/>
  <c r="AX1728" i="2"/>
  <c r="AY1728" i="2"/>
  <c r="AZ1728" i="2"/>
  <c r="BA1728" i="2"/>
  <c r="X1000" i="2"/>
  <c r="Y1000" i="2"/>
  <c r="Z1000" i="2"/>
  <c r="AA1000" i="2"/>
  <c r="AB1000" i="2"/>
  <c r="AC1000" i="2"/>
  <c r="AE1000" i="2"/>
  <c r="AF1000" i="2"/>
  <c r="AH1000" i="2"/>
  <c r="AJ1000" i="2"/>
  <c r="AK1000" i="2"/>
  <c r="AM1000" i="2"/>
  <c r="AO1000" i="2"/>
  <c r="AP1000" i="2"/>
  <c r="AR1000" i="2"/>
  <c r="AT1000" i="2"/>
  <c r="AU1000" i="2"/>
  <c r="AW1000" i="2"/>
  <c r="AX1000" i="2"/>
  <c r="AY1000" i="2"/>
  <c r="AZ1000" i="2"/>
  <c r="BA1000" i="2"/>
  <c r="X481" i="2"/>
  <c r="Y481" i="2"/>
  <c r="Z481" i="2"/>
  <c r="AA481" i="2"/>
  <c r="AB481" i="2"/>
  <c r="AC481" i="2"/>
  <c r="AE481" i="2"/>
  <c r="AF481" i="2"/>
  <c r="AH481" i="2"/>
  <c r="AJ481" i="2"/>
  <c r="AK481" i="2"/>
  <c r="AM481" i="2"/>
  <c r="AO481" i="2"/>
  <c r="AP481" i="2"/>
  <c r="AR481" i="2"/>
  <c r="AT481" i="2"/>
  <c r="AU481" i="2"/>
  <c r="AW481" i="2"/>
  <c r="AX481" i="2"/>
  <c r="AY481" i="2"/>
  <c r="AZ481" i="2"/>
  <c r="BA481" i="2"/>
  <c r="X1413" i="2"/>
  <c r="Y1413" i="2"/>
  <c r="Z1413" i="2"/>
  <c r="AA1413" i="2"/>
  <c r="AB1413" i="2"/>
  <c r="AC1413" i="2"/>
  <c r="AE1413" i="2"/>
  <c r="AF1413" i="2"/>
  <c r="AH1413" i="2"/>
  <c r="AJ1413" i="2"/>
  <c r="AK1413" i="2"/>
  <c r="AM1413" i="2"/>
  <c r="AO1413" i="2"/>
  <c r="AP1413" i="2"/>
  <c r="AR1413" i="2"/>
  <c r="AT1413" i="2"/>
  <c r="AU1413" i="2"/>
  <c r="AW1413" i="2"/>
  <c r="AX1413" i="2"/>
  <c r="AY1413" i="2"/>
  <c r="AZ1413" i="2"/>
  <c r="BA1413" i="2"/>
  <c r="X1698" i="2"/>
  <c r="Y1698" i="2"/>
  <c r="Z1698" i="2"/>
  <c r="AA1698" i="2"/>
  <c r="AB1698" i="2"/>
  <c r="AC1698" i="2"/>
  <c r="AE1698" i="2"/>
  <c r="AF1698" i="2"/>
  <c r="AH1698" i="2"/>
  <c r="AJ1698" i="2"/>
  <c r="AK1698" i="2"/>
  <c r="AM1698" i="2"/>
  <c r="AO1698" i="2"/>
  <c r="BE1698" i="2" s="1"/>
  <c r="AP1698" i="2"/>
  <c r="AR1698" i="2"/>
  <c r="AT1698" i="2"/>
  <c r="AU1698" i="2"/>
  <c r="AW1698" i="2"/>
  <c r="AX1698" i="2"/>
  <c r="AY1698" i="2"/>
  <c r="AZ1698" i="2"/>
  <c r="BA1698" i="2"/>
  <c r="X844" i="2"/>
  <c r="Y844" i="2"/>
  <c r="Z844" i="2"/>
  <c r="AA844" i="2"/>
  <c r="AB844" i="2"/>
  <c r="AC844" i="2"/>
  <c r="AE844" i="2"/>
  <c r="AF844" i="2"/>
  <c r="AH844" i="2"/>
  <c r="AJ844" i="2"/>
  <c r="AK844" i="2"/>
  <c r="AM844" i="2"/>
  <c r="AO844" i="2"/>
  <c r="AP844" i="2"/>
  <c r="AR844" i="2"/>
  <c r="AT844" i="2"/>
  <c r="AU844" i="2"/>
  <c r="AW844" i="2"/>
  <c r="AX844" i="2"/>
  <c r="AY844" i="2"/>
  <c r="AZ844" i="2"/>
  <c r="BA844" i="2"/>
  <c r="X2148" i="2"/>
  <c r="Y2148" i="2"/>
  <c r="Z2148" i="2"/>
  <c r="AA2148" i="2"/>
  <c r="AB2148" i="2"/>
  <c r="AC2148" i="2"/>
  <c r="AE2148" i="2"/>
  <c r="AF2148" i="2"/>
  <c r="AH2148" i="2"/>
  <c r="AJ2148" i="2"/>
  <c r="AK2148" i="2"/>
  <c r="AM2148" i="2"/>
  <c r="AO2148" i="2"/>
  <c r="AP2148" i="2"/>
  <c r="AR2148" i="2"/>
  <c r="AT2148" i="2"/>
  <c r="AU2148" i="2"/>
  <c r="AW2148" i="2"/>
  <c r="AX2148" i="2"/>
  <c r="AY2148" i="2"/>
  <c r="AZ2148" i="2"/>
  <c r="BA2148" i="2"/>
  <c r="X681" i="2"/>
  <c r="Y681" i="2"/>
  <c r="Z681" i="2"/>
  <c r="AA681" i="2"/>
  <c r="AB681" i="2"/>
  <c r="AC681" i="2"/>
  <c r="AE681" i="2"/>
  <c r="AF681" i="2"/>
  <c r="AH681" i="2"/>
  <c r="AJ681" i="2"/>
  <c r="AK681" i="2"/>
  <c r="AM681" i="2"/>
  <c r="AO681" i="2"/>
  <c r="AP681" i="2"/>
  <c r="AR681" i="2"/>
  <c r="AT681" i="2"/>
  <c r="AU681" i="2"/>
  <c r="AW681" i="2"/>
  <c r="AX681" i="2"/>
  <c r="AY681" i="2"/>
  <c r="AZ681" i="2"/>
  <c r="BA681" i="2"/>
  <c r="X2117" i="2"/>
  <c r="Y2117" i="2"/>
  <c r="Z2117" i="2"/>
  <c r="AA2117" i="2"/>
  <c r="AB2117" i="2"/>
  <c r="AC2117" i="2"/>
  <c r="AE2117" i="2"/>
  <c r="AF2117" i="2"/>
  <c r="AH2117" i="2"/>
  <c r="AJ2117" i="2"/>
  <c r="AK2117" i="2"/>
  <c r="AM2117" i="2"/>
  <c r="AO2117" i="2"/>
  <c r="BC2117" i="2" s="1"/>
  <c r="AP2117" i="2"/>
  <c r="AR2117" i="2"/>
  <c r="AT2117" i="2"/>
  <c r="AU2117" i="2"/>
  <c r="AW2117" i="2"/>
  <c r="AX2117" i="2"/>
  <c r="AY2117" i="2"/>
  <c r="AZ2117" i="2"/>
  <c r="BA2117" i="2"/>
  <c r="X1913" i="2"/>
  <c r="Y1913" i="2"/>
  <c r="Z1913" i="2"/>
  <c r="AA1913" i="2"/>
  <c r="AB1913" i="2"/>
  <c r="AC1913" i="2"/>
  <c r="AE1913" i="2"/>
  <c r="AF1913" i="2"/>
  <c r="AH1913" i="2"/>
  <c r="AJ1913" i="2"/>
  <c r="AK1913" i="2"/>
  <c r="AM1913" i="2"/>
  <c r="AO1913" i="2"/>
  <c r="AP1913" i="2"/>
  <c r="AR1913" i="2"/>
  <c r="AT1913" i="2"/>
  <c r="AU1913" i="2"/>
  <c r="AW1913" i="2"/>
  <c r="AX1913" i="2"/>
  <c r="AY1913" i="2"/>
  <c r="AZ1913" i="2"/>
  <c r="BA1913" i="2"/>
  <c r="X589" i="2"/>
  <c r="Y589" i="2"/>
  <c r="Z589" i="2"/>
  <c r="AA589" i="2"/>
  <c r="AB589" i="2"/>
  <c r="AC589" i="2"/>
  <c r="AE589" i="2"/>
  <c r="AF589" i="2"/>
  <c r="AH589" i="2"/>
  <c r="AJ589" i="2"/>
  <c r="AK589" i="2"/>
  <c r="AM589" i="2"/>
  <c r="AO589" i="2"/>
  <c r="AP589" i="2"/>
  <c r="AR589" i="2"/>
  <c r="AT589" i="2"/>
  <c r="AU589" i="2"/>
  <c r="AW589" i="2"/>
  <c r="AX589" i="2"/>
  <c r="AY589" i="2"/>
  <c r="AZ589" i="2"/>
  <c r="BA589" i="2"/>
  <c r="X2003" i="2"/>
  <c r="Y2003" i="2"/>
  <c r="Z2003" i="2"/>
  <c r="AA2003" i="2"/>
  <c r="AB2003" i="2"/>
  <c r="AC2003" i="2"/>
  <c r="AE2003" i="2"/>
  <c r="AF2003" i="2"/>
  <c r="AH2003" i="2"/>
  <c r="AJ2003" i="2"/>
  <c r="AK2003" i="2"/>
  <c r="AM2003" i="2"/>
  <c r="AO2003" i="2"/>
  <c r="AP2003" i="2"/>
  <c r="AR2003" i="2"/>
  <c r="AT2003" i="2"/>
  <c r="AU2003" i="2"/>
  <c r="AW2003" i="2"/>
  <c r="AX2003" i="2"/>
  <c r="AY2003" i="2"/>
  <c r="AZ2003" i="2"/>
  <c r="BA2003" i="2"/>
  <c r="X734" i="2"/>
  <c r="Y734" i="2"/>
  <c r="Z734" i="2"/>
  <c r="AA734" i="2"/>
  <c r="AB734" i="2"/>
  <c r="AC734" i="2"/>
  <c r="AE734" i="2"/>
  <c r="AF734" i="2"/>
  <c r="AH734" i="2"/>
  <c r="AJ734" i="2"/>
  <c r="AK734" i="2"/>
  <c r="AM734" i="2"/>
  <c r="AO734" i="2"/>
  <c r="AP734" i="2"/>
  <c r="AR734" i="2"/>
  <c r="AT734" i="2"/>
  <c r="AU734" i="2"/>
  <c r="AW734" i="2"/>
  <c r="AX734" i="2"/>
  <c r="AY734" i="2"/>
  <c r="AZ734" i="2"/>
  <c r="BA734" i="2"/>
  <c r="X889" i="2"/>
  <c r="Y889" i="2"/>
  <c r="Z889" i="2"/>
  <c r="AA889" i="2"/>
  <c r="AB889" i="2"/>
  <c r="AC889" i="2"/>
  <c r="AE889" i="2"/>
  <c r="AF889" i="2"/>
  <c r="AH889" i="2"/>
  <c r="AJ889" i="2"/>
  <c r="AK889" i="2"/>
  <c r="AM889" i="2"/>
  <c r="AO889" i="2"/>
  <c r="AP889" i="2"/>
  <c r="AR889" i="2"/>
  <c r="AT889" i="2"/>
  <c r="AU889" i="2"/>
  <c r="AW889" i="2"/>
  <c r="AX889" i="2"/>
  <c r="AY889" i="2"/>
  <c r="AZ889" i="2"/>
  <c r="BA889" i="2"/>
  <c r="X1309" i="2"/>
  <c r="Y1309" i="2"/>
  <c r="Z1309" i="2"/>
  <c r="AA1309" i="2"/>
  <c r="AB1309" i="2"/>
  <c r="AC1309" i="2"/>
  <c r="AE1309" i="2"/>
  <c r="AF1309" i="2"/>
  <c r="AH1309" i="2"/>
  <c r="AJ1309" i="2"/>
  <c r="AK1309" i="2"/>
  <c r="AM1309" i="2"/>
  <c r="AO1309" i="2"/>
  <c r="AP1309" i="2"/>
  <c r="AR1309" i="2"/>
  <c r="AT1309" i="2"/>
  <c r="AU1309" i="2"/>
  <c r="AW1309" i="2"/>
  <c r="AX1309" i="2"/>
  <c r="AY1309" i="2"/>
  <c r="AZ1309" i="2"/>
  <c r="BA1309" i="2"/>
  <c r="X511" i="2"/>
  <c r="Y511" i="2"/>
  <c r="Z511" i="2"/>
  <c r="AA511" i="2"/>
  <c r="AB511" i="2"/>
  <c r="AC511" i="2"/>
  <c r="AE511" i="2"/>
  <c r="AF511" i="2"/>
  <c r="AH511" i="2"/>
  <c r="AJ511" i="2"/>
  <c r="AK511" i="2"/>
  <c r="AM511" i="2"/>
  <c r="AO511" i="2"/>
  <c r="AP511" i="2"/>
  <c r="AR511" i="2"/>
  <c r="AT511" i="2"/>
  <c r="AU511" i="2"/>
  <c r="AW511" i="2"/>
  <c r="AX511" i="2"/>
  <c r="AY511" i="2"/>
  <c r="AZ511" i="2"/>
  <c r="BA511" i="2"/>
  <c r="X535" i="2"/>
  <c r="Y535" i="2"/>
  <c r="Z535" i="2"/>
  <c r="AA535" i="2"/>
  <c r="AB535" i="2"/>
  <c r="AC535" i="2"/>
  <c r="AE535" i="2"/>
  <c r="AF535" i="2"/>
  <c r="AH535" i="2"/>
  <c r="AJ535" i="2"/>
  <c r="AK535" i="2"/>
  <c r="AM535" i="2"/>
  <c r="AO535" i="2"/>
  <c r="AP535" i="2"/>
  <c r="AR535" i="2"/>
  <c r="AT535" i="2"/>
  <c r="AU535" i="2"/>
  <c r="AW535" i="2"/>
  <c r="AX535" i="2"/>
  <c r="AY535" i="2"/>
  <c r="AZ535" i="2"/>
  <c r="BA535" i="2"/>
  <c r="X687" i="2"/>
  <c r="Y687" i="2"/>
  <c r="Z687" i="2"/>
  <c r="AA687" i="2"/>
  <c r="AB687" i="2"/>
  <c r="AC687" i="2"/>
  <c r="AE687" i="2"/>
  <c r="AF687" i="2"/>
  <c r="AH687" i="2"/>
  <c r="AJ687" i="2"/>
  <c r="AK687" i="2"/>
  <c r="AM687" i="2"/>
  <c r="AO687" i="2"/>
  <c r="AP687" i="2"/>
  <c r="AR687" i="2"/>
  <c r="AT687" i="2"/>
  <c r="AU687" i="2"/>
  <c r="AW687" i="2"/>
  <c r="AX687" i="2"/>
  <c r="AY687" i="2"/>
  <c r="AZ687" i="2"/>
  <c r="BA687" i="2"/>
  <c r="X334" i="2"/>
  <c r="Y334" i="2"/>
  <c r="Z334" i="2"/>
  <c r="AA334" i="2"/>
  <c r="AB334" i="2"/>
  <c r="AC334" i="2"/>
  <c r="AE334" i="2"/>
  <c r="AF334" i="2"/>
  <c r="AH334" i="2"/>
  <c r="AJ334" i="2"/>
  <c r="AK334" i="2"/>
  <c r="AM334" i="2"/>
  <c r="AO334" i="2"/>
  <c r="AP334" i="2"/>
  <c r="AR334" i="2"/>
  <c r="AT334" i="2"/>
  <c r="AU334" i="2"/>
  <c r="AW334" i="2"/>
  <c r="AX334" i="2"/>
  <c r="AY334" i="2"/>
  <c r="AZ334" i="2"/>
  <c r="BA334" i="2"/>
  <c r="X1580" i="2"/>
  <c r="Y1580" i="2"/>
  <c r="Z1580" i="2"/>
  <c r="AA1580" i="2"/>
  <c r="AB1580" i="2"/>
  <c r="AC1580" i="2"/>
  <c r="AE1580" i="2"/>
  <c r="AF1580" i="2"/>
  <c r="AH1580" i="2"/>
  <c r="AJ1580" i="2"/>
  <c r="AK1580" i="2"/>
  <c r="AM1580" i="2"/>
  <c r="AO1580" i="2"/>
  <c r="AP1580" i="2"/>
  <c r="AR1580" i="2"/>
  <c r="AT1580" i="2"/>
  <c r="AU1580" i="2"/>
  <c r="AW1580" i="2"/>
  <c r="AX1580" i="2"/>
  <c r="AY1580" i="2"/>
  <c r="AZ1580" i="2"/>
  <c r="BA1580" i="2"/>
  <c r="X182" i="2"/>
  <c r="Y182" i="2"/>
  <c r="Z182" i="2"/>
  <c r="AA182" i="2"/>
  <c r="AB182" i="2"/>
  <c r="AC182" i="2"/>
  <c r="AE182" i="2"/>
  <c r="AF182" i="2"/>
  <c r="AH182" i="2"/>
  <c r="AJ182" i="2"/>
  <c r="AK182" i="2"/>
  <c r="AM182" i="2"/>
  <c r="AO182" i="2"/>
  <c r="BB182" i="2" s="1"/>
  <c r="AP182" i="2"/>
  <c r="AR182" i="2"/>
  <c r="AT182" i="2"/>
  <c r="AU182" i="2"/>
  <c r="AW182" i="2"/>
  <c r="AX182" i="2"/>
  <c r="AY182" i="2"/>
  <c r="AZ182" i="2"/>
  <c r="BA182" i="2"/>
  <c r="X1622" i="2"/>
  <c r="Y1622" i="2"/>
  <c r="Z1622" i="2"/>
  <c r="AA1622" i="2"/>
  <c r="AB1622" i="2"/>
  <c r="AC1622" i="2"/>
  <c r="AE1622" i="2"/>
  <c r="AF1622" i="2"/>
  <c r="AH1622" i="2"/>
  <c r="AJ1622" i="2"/>
  <c r="AK1622" i="2"/>
  <c r="AM1622" i="2"/>
  <c r="AO1622" i="2"/>
  <c r="AP1622" i="2"/>
  <c r="AR1622" i="2"/>
  <c r="AT1622" i="2"/>
  <c r="AU1622" i="2"/>
  <c r="AW1622" i="2"/>
  <c r="AX1622" i="2"/>
  <c r="AY1622" i="2"/>
  <c r="AZ1622" i="2"/>
  <c r="BA1622" i="2"/>
  <c r="X1760" i="2"/>
  <c r="Y1760" i="2"/>
  <c r="Z1760" i="2"/>
  <c r="AA1760" i="2"/>
  <c r="AB1760" i="2"/>
  <c r="AC1760" i="2"/>
  <c r="AE1760" i="2"/>
  <c r="AF1760" i="2"/>
  <c r="AH1760" i="2"/>
  <c r="AJ1760" i="2"/>
  <c r="AK1760" i="2"/>
  <c r="AM1760" i="2"/>
  <c r="AO1760" i="2"/>
  <c r="AP1760" i="2"/>
  <c r="AR1760" i="2"/>
  <c r="AT1760" i="2"/>
  <c r="AU1760" i="2"/>
  <c r="AW1760" i="2"/>
  <c r="AX1760" i="2"/>
  <c r="AY1760" i="2"/>
  <c r="AZ1760" i="2"/>
  <c r="BA1760" i="2"/>
  <c r="X1785" i="2"/>
  <c r="Y1785" i="2"/>
  <c r="Z1785" i="2"/>
  <c r="AA1785" i="2"/>
  <c r="AB1785" i="2"/>
  <c r="AC1785" i="2"/>
  <c r="AE1785" i="2"/>
  <c r="AF1785" i="2"/>
  <c r="AH1785" i="2"/>
  <c r="AJ1785" i="2"/>
  <c r="AK1785" i="2"/>
  <c r="AM1785" i="2"/>
  <c r="AO1785" i="2"/>
  <c r="AP1785" i="2"/>
  <c r="AR1785" i="2"/>
  <c r="AT1785" i="2"/>
  <c r="AU1785" i="2"/>
  <c r="AW1785" i="2"/>
  <c r="AX1785" i="2"/>
  <c r="AY1785" i="2"/>
  <c r="AZ1785" i="2"/>
  <c r="BA1785" i="2"/>
  <c r="X1536" i="2"/>
  <c r="Y1536" i="2"/>
  <c r="Z1536" i="2"/>
  <c r="AA1536" i="2"/>
  <c r="AB1536" i="2"/>
  <c r="AC1536" i="2"/>
  <c r="AE1536" i="2"/>
  <c r="AF1536" i="2"/>
  <c r="AH1536" i="2"/>
  <c r="AJ1536" i="2"/>
  <c r="AK1536" i="2"/>
  <c r="AM1536" i="2"/>
  <c r="AO1536" i="2"/>
  <c r="BB1536" i="2" s="1"/>
  <c r="AP1536" i="2"/>
  <c r="AR1536" i="2"/>
  <c r="AT1536" i="2"/>
  <c r="AU1536" i="2"/>
  <c r="AW1536" i="2"/>
  <c r="AX1536" i="2"/>
  <c r="AY1536" i="2"/>
  <c r="AZ1536" i="2"/>
  <c r="BA1536" i="2"/>
  <c r="X1816" i="2"/>
  <c r="Y1816" i="2"/>
  <c r="Z1816" i="2"/>
  <c r="AA1816" i="2"/>
  <c r="AB1816" i="2"/>
  <c r="AC1816" i="2"/>
  <c r="AE1816" i="2"/>
  <c r="AF1816" i="2"/>
  <c r="AH1816" i="2"/>
  <c r="AJ1816" i="2"/>
  <c r="AK1816" i="2"/>
  <c r="AM1816" i="2"/>
  <c r="AO1816" i="2"/>
  <c r="AP1816" i="2"/>
  <c r="AR1816" i="2"/>
  <c r="AT1816" i="2"/>
  <c r="AU1816" i="2"/>
  <c r="AW1816" i="2"/>
  <c r="AX1816" i="2"/>
  <c r="AY1816" i="2"/>
  <c r="AZ1816" i="2"/>
  <c r="BA1816" i="2"/>
  <c r="X738" i="2"/>
  <c r="Y738" i="2"/>
  <c r="Z738" i="2"/>
  <c r="AA738" i="2"/>
  <c r="AB738" i="2"/>
  <c r="AC738" i="2"/>
  <c r="AE738" i="2"/>
  <c r="AF738" i="2"/>
  <c r="AH738" i="2"/>
  <c r="AJ738" i="2"/>
  <c r="AK738" i="2"/>
  <c r="AM738" i="2"/>
  <c r="AO738" i="2"/>
  <c r="AP738" i="2"/>
  <c r="AR738" i="2"/>
  <c r="AT738" i="2"/>
  <c r="AU738" i="2"/>
  <c r="AW738" i="2"/>
  <c r="AX738" i="2"/>
  <c r="AY738" i="2"/>
  <c r="AZ738" i="2"/>
  <c r="BA738" i="2"/>
  <c r="X600" i="2"/>
  <c r="Y600" i="2"/>
  <c r="Z600" i="2"/>
  <c r="AA600" i="2"/>
  <c r="AB600" i="2"/>
  <c r="AC600" i="2"/>
  <c r="AE600" i="2"/>
  <c r="AF600" i="2"/>
  <c r="AH600" i="2"/>
  <c r="AJ600" i="2"/>
  <c r="AK600" i="2"/>
  <c r="AM600" i="2"/>
  <c r="AO600" i="2"/>
  <c r="AP600" i="2"/>
  <c r="AR600" i="2"/>
  <c r="AT600" i="2"/>
  <c r="AU600" i="2"/>
  <c r="AW600" i="2"/>
  <c r="AX600" i="2"/>
  <c r="AY600" i="2"/>
  <c r="AZ600" i="2"/>
  <c r="BA600" i="2"/>
  <c r="X178" i="2"/>
  <c r="Y178" i="2"/>
  <c r="Z178" i="2"/>
  <c r="AA178" i="2"/>
  <c r="AB178" i="2"/>
  <c r="AC178" i="2"/>
  <c r="AE178" i="2"/>
  <c r="AF178" i="2"/>
  <c r="AH178" i="2"/>
  <c r="AJ178" i="2"/>
  <c r="AK178" i="2"/>
  <c r="AM178" i="2"/>
  <c r="AO178" i="2"/>
  <c r="AP178" i="2"/>
  <c r="AR178" i="2"/>
  <c r="AT178" i="2"/>
  <c r="AU178" i="2"/>
  <c r="AW178" i="2"/>
  <c r="AX178" i="2"/>
  <c r="AY178" i="2"/>
  <c r="AZ178" i="2"/>
  <c r="BA178" i="2"/>
  <c r="X769" i="2"/>
  <c r="Y769" i="2"/>
  <c r="Z769" i="2"/>
  <c r="AA769" i="2"/>
  <c r="AB769" i="2"/>
  <c r="AC769" i="2"/>
  <c r="AE769" i="2"/>
  <c r="AF769" i="2"/>
  <c r="AH769" i="2"/>
  <c r="AJ769" i="2"/>
  <c r="AK769" i="2"/>
  <c r="AM769" i="2"/>
  <c r="AO769" i="2"/>
  <c r="AP769" i="2"/>
  <c r="AR769" i="2"/>
  <c r="AT769" i="2"/>
  <c r="AU769" i="2"/>
  <c r="AW769" i="2"/>
  <c r="AX769" i="2"/>
  <c r="AY769" i="2"/>
  <c r="AZ769" i="2"/>
  <c r="BA769" i="2"/>
  <c r="X2195" i="2"/>
  <c r="Y2195" i="2"/>
  <c r="Z2195" i="2"/>
  <c r="AA2195" i="2"/>
  <c r="AB2195" i="2"/>
  <c r="AC2195" i="2"/>
  <c r="AE2195" i="2"/>
  <c r="AF2195" i="2"/>
  <c r="AH2195" i="2"/>
  <c r="AJ2195" i="2"/>
  <c r="AK2195" i="2"/>
  <c r="AM2195" i="2"/>
  <c r="AO2195" i="2"/>
  <c r="AP2195" i="2"/>
  <c r="AR2195" i="2"/>
  <c r="AT2195" i="2"/>
  <c r="AU2195" i="2"/>
  <c r="AW2195" i="2"/>
  <c r="AX2195" i="2"/>
  <c r="AY2195" i="2"/>
  <c r="AZ2195" i="2"/>
  <c r="BA2195" i="2"/>
  <c r="X1846" i="2"/>
  <c r="Y1846" i="2"/>
  <c r="Z1846" i="2"/>
  <c r="AA1846" i="2"/>
  <c r="AB1846" i="2"/>
  <c r="AC1846" i="2"/>
  <c r="AE1846" i="2"/>
  <c r="AF1846" i="2"/>
  <c r="AH1846" i="2"/>
  <c r="AJ1846" i="2"/>
  <c r="AK1846" i="2"/>
  <c r="AM1846" i="2"/>
  <c r="AO1846" i="2"/>
  <c r="AP1846" i="2"/>
  <c r="AR1846" i="2"/>
  <c r="AT1846" i="2"/>
  <c r="AU1846" i="2"/>
  <c r="AW1846" i="2"/>
  <c r="AX1846" i="2"/>
  <c r="AY1846" i="2"/>
  <c r="AZ1846" i="2"/>
  <c r="BA1846" i="2"/>
  <c r="X2275" i="2"/>
  <c r="Y2275" i="2"/>
  <c r="Z2275" i="2"/>
  <c r="AA2275" i="2"/>
  <c r="AB2275" i="2"/>
  <c r="AC2275" i="2"/>
  <c r="AE2275" i="2"/>
  <c r="AF2275" i="2"/>
  <c r="AH2275" i="2"/>
  <c r="AJ2275" i="2"/>
  <c r="AK2275" i="2"/>
  <c r="AM2275" i="2"/>
  <c r="AO2275" i="2"/>
  <c r="AP2275" i="2"/>
  <c r="AR2275" i="2"/>
  <c r="AT2275" i="2"/>
  <c r="AU2275" i="2"/>
  <c r="AW2275" i="2"/>
  <c r="AX2275" i="2"/>
  <c r="AY2275" i="2"/>
  <c r="AZ2275" i="2"/>
  <c r="BA2275" i="2"/>
  <c r="X1391" i="2"/>
  <c r="Y1391" i="2"/>
  <c r="Z1391" i="2"/>
  <c r="AA1391" i="2"/>
  <c r="AB1391" i="2"/>
  <c r="AC1391" i="2"/>
  <c r="AE1391" i="2"/>
  <c r="BC1391" i="2" s="1"/>
  <c r="AF1391" i="2"/>
  <c r="AH1391" i="2"/>
  <c r="AJ1391" i="2"/>
  <c r="AK1391" i="2"/>
  <c r="AM1391" i="2"/>
  <c r="AO1391" i="2"/>
  <c r="AP1391" i="2"/>
  <c r="AR1391" i="2"/>
  <c r="AT1391" i="2"/>
  <c r="AU1391" i="2"/>
  <c r="AW1391" i="2"/>
  <c r="AX1391" i="2"/>
  <c r="AY1391" i="2"/>
  <c r="AZ1391" i="2"/>
  <c r="BA1391" i="2"/>
  <c r="X111" i="2"/>
  <c r="Y111" i="2"/>
  <c r="Z111" i="2"/>
  <c r="AA111" i="2"/>
  <c r="AB111" i="2"/>
  <c r="AC111" i="2"/>
  <c r="AE111" i="2"/>
  <c r="AF111" i="2"/>
  <c r="AH111" i="2"/>
  <c r="AJ111" i="2"/>
  <c r="AK111" i="2"/>
  <c r="AM111" i="2"/>
  <c r="AO111" i="2"/>
  <c r="AP111" i="2"/>
  <c r="AR111" i="2"/>
  <c r="AT111" i="2"/>
  <c r="AU111" i="2"/>
  <c r="AW111" i="2"/>
  <c r="AX111" i="2"/>
  <c r="AY111" i="2"/>
  <c r="AZ111" i="2"/>
  <c r="BA111" i="2"/>
  <c r="X1996" i="2"/>
  <c r="Y1996" i="2"/>
  <c r="Z1996" i="2"/>
  <c r="AA1996" i="2"/>
  <c r="AB1996" i="2"/>
  <c r="AC1996" i="2"/>
  <c r="AE1996" i="2"/>
  <c r="AF1996" i="2"/>
  <c r="AH1996" i="2"/>
  <c r="AJ1996" i="2"/>
  <c r="AK1996" i="2"/>
  <c r="AM1996" i="2"/>
  <c r="AO1996" i="2"/>
  <c r="AP1996" i="2"/>
  <c r="AR1996" i="2"/>
  <c r="AT1996" i="2"/>
  <c r="AU1996" i="2"/>
  <c r="AW1996" i="2"/>
  <c r="AX1996" i="2"/>
  <c r="AY1996" i="2"/>
  <c r="AZ1996" i="2"/>
  <c r="BA1996" i="2"/>
  <c r="X1797" i="2"/>
  <c r="Y1797" i="2"/>
  <c r="Z1797" i="2"/>
  <c r="AA1797" i="2"/>
  <c r="AB1797" i="2"/>
  <c r="AC1797" i="2"/>
  <c r="AE1797" i="2"/>
  <c r="AF1797" i="2"/>
  <c r="AH1797" i="2"/>
  <c r="AJ1797" i="2"/>
  <c r="AK1797" i="2"/>
  <c r="AM1797" i="2"/>
  <c r="AO1797" i="2"/>
  <c r="BE1797" i="2" s="1"/>
  <c r="AP1797" i="2"/>
  <c r="AR1797" i="2"/>
  <c r="AT1797" i="2"/>
  <c r="AU1797" i="2"/>
  <c r="AW1797" i="2"/>
  <c r="AX1797" i="2"/>
  <c r="AY1797" i="2"/>
  <c r="AZ1797" i="2"/>
  <c r="BA1797" i="2"/>
  <c r="X186" i="2"/>
  <c r="Y186" i="2"/>
  <c r="Z186" i="2"/>
  <c r="AA186" i="2"/>
  <c r="AB186" i="2"/>
  <c r="AC186" i="2"/>
  <c r="AE186" i="2"/>
  <c r="AF186" i="2"/>
  <c r="AH186" i="2"/>
  <c r="AJ186" i="2"/>
  <c r="AK186" i="2"/>
  <c r="AM186" i="2"/>
  <c r="AO186" i="2"/>
  <c r="AP186" i="2"/>
  <c r="AR186" i="2"/>
  <c r="AT186" i="2"/>
  <c r="AU186" i="2"/>
  <c r="AW186" i="2"/>
  <c r="AX186" i="2"/>
  <c r="AY186" i="2"/>
  <c r="AZ186" i="2"/>
  <c r="BA186" i="2"/>
  <c r="X66" i="2"/>
  <c r="Y66" i="2"/>
  <c r="Z66" i="2"/>
  <c r="AA66" i="2"/>
  <c r="AB66" i="2"/>
  <c r="AC66" i="2"/>
  <c r="AE66" i="2"/>
  <c r="AF66" i="2"/>
  <c r="AH66" i="2"/>
  <c r="AJ66" i="2"/>
  <c r="AK66" i="2"/>
  <c r="AM66" i="2"/>
  <c r="AO66" i="2"/>
  <c r="AP66" i="2"/>
  <c r="AR66" i="2"/>
  <c r="AT66" i="2"/>
  <c r="AU66" i="2"/>
  <c r="AW66" i="2"/>
  <c r="AX66" i="2"/>
  <c r="AY66" i="2"/>
  <c r="AZ66" i="2"/>
  <c r="BA66" i="2"/>
  <c r="X1429" i="2"/>
  <c r="Y1429" i="2"/>
  <c r="Z1429" i="2"/>
  <c r="AA1429" i="2"/>
  <c r="AB1429" i="2"/>
  <c r="AC1429" i="2"/>
  <c r="AE1429" i="2"/>
  <c r="AF1429" i="2"/>
  <c r="AH1429" i="2"/>
  <c r="AJ1429" i="2"/>
  <c r="AK1429" i="2"/>
  <c r="AM1429" i="2"/>
  <c r="AO1429" i="2"/>
  <c r="AP1429" i="2"/>
  <c r="AR1429" i="2"/>
  <c r="AT1429" i="2"/>
  <c r="AU1429" i="2"/>
  <c r="AW1429" i="2"/>
  <c r="AX1429" i="2"/>
  <c r="AY1429" i="2"/>
  <c r="AZ1429" i="2"/>
  <c r="BA1429" i="2"/>
  <c r="X629" i="2"/>
  <c r="Y629" i="2"/>
  <c r="Z629" i="2"/>
  <c r="AA629" i="2"/>
  <c r="AB629" i="2"/>
  <c r="AC629" i="2"/>
  <c r="AE629" i="2"/>
  <c r="AF629" i="2"/>
  <c r="AH629" i="2"/>
  <c r="AJ629" i="2"/>
  <c r="AK629" i="2"/>
  <c r="AM629" i="2"/>
  <c r="AO629" i="2"/>
  <c r="BC629" i="2" s="1"/>
  <c r="AP629" i="2"/>
  <c r="AR629" i="2"/>
  <c r="AT629" i="2"/>
  <c r="AU629" i="2"/>
  <c r="AW629" i="2"/>
  <c r="AX629" i="2"/>
  <c r="AY629" i="2"/>
  <c r="AZ629" i="2"/>
  <c r="BA629" i="2"/>
  <c r="X1268" i="2"/>
  <c r="Y1268" i="2"/>
  <c r="Z1268" i="2"/>
  <c r="AA1268" i="2"/>
  <c r="AB1268" i="2"/>
  <c r="AC1268" i="2"/>
  <c r="AE1268" i="2"/>
  <c r="AF1268" i="2"/>
  <c r="AH1268" i="2"/>
  <c r="AJ1268" i="2"/>
  <c r="AK1268" i="2"/>
  <c r="AM1268" i="2"/>
  <c r="AO1268" i="2"/>
  <c r="AP1268" i="2"/>
  <c r="AR1268" i="2"/>
  <c r="AT1268" i="2"/>
  <c r="AU1268" i="2"/>
  <c r="AW1268" i="2"/>
  <c r="AX1268" i="2"/>
  <c r="AY1268" i="2"/>
  <c r="AZ1268" i="2"/>
  <c r="BA1268" i="2"/>
  <c r="X771" i="2"/>
  <c r="Y771" i="2"/>
  <c r="Z771" i="2"/>
  <c r="AA771" i="2"/>
  <c r="AB771" i="2"/>
  <c r="AC771" i="2"/>
  <c r="AE771" i="2"/>
  <c r="AF771" i="2"/>
  <c r="AH771" i="2"/>
  <c r="AJ771" i="2"/>
  <c r="AK771" i="2"/>
  <c r="AM771" i="2"/>
  <c r="AO771" i="2"/>
  <c r="AP771" i="2"/>
  <c r="AR771" i="2"/>
  <c r="AT771" i="2"/>
  <c r="AU771" i="2"/>
  <c r="AW771" i="2"/>
  <c r="AX771" i="2"/>
  <c r="AY771" i="2"/>
  <c r="AZ771" i="2"/>
  <c r="BA771" i="2"/>
  <c r="X261" i="2"/>
  <c r="Y261" i="2"/>
  <c r="Z261" i="2"/>
  <c r="AA261" i="2"/>
  <c r="AB261" i="2"/>
  <c r="AC261" i="2"/>
  <c r="AE261" i="2"/>
  <c r="AF261" i="2"/>
  <c r="AH261" i="2"/>
  <c r="AJ261" i="2"/>
  <c r="AK261" i="2"/>
  <c r="AM261" i="2"/>
  <c r="AO261" i="2"/>
  <c r="AP261" i="2"/>
  <c r="AR261" i="2"/>
  <c r="AT261" i="2"/>
  <c r="AU261" i="2"/>
  <c r="AW261" i="2"/>
  <c r="AX261" i="2"/>
  <c r="AY261" i="2"/>
  <c r="AZ261" i="2"/>
  <c r="BA261" i="2"/>
  <c r="X393" i="2"/>
  <c r="Y393" i="2"/>
  <c r="Z393" i="2"/>
  <c r="AA393" i="2"/>
  <c r="AB393" i="2"/>
  <c r="AC393" i="2"/>
  <c r="AE393" i="2"/>
  <c r="AF393" i="2"/>
  <c r="AH393" i="2"/>
  <c r="AJ393" i="2"/>
  <c r="AK393" i="2"/>
  <c r="AM393" i="2"/>
  <c r="AO393" i="2"/>
  <c r="AP393" i="2"/>
  <c r="AR393" i="2"/>
  <c r="AT393" i="2"/>
  <c r="AU393" i="2"/>
  <c r="AW393" i="2"/>
  <c r="AX393" i="2"/>
  <c r="AY393" i="2"/>
  <c r="AZ393" i="2"/>
  <c r="BA393" i="2"/>
  <c r="X1808" i="2"/>
  <c r="Y1808" i="2"/>
  <c r="Z1808" i="2"/>
  <c r="AA1808" i="2"/>
  <c r="AB1808" i="2"/>
  <c r="AC1808" i="2"/>
  <c r="AE1808" i="2"/>
  <c r="BE1808" i="2" s="1"/>
  <c r="AF1808" i="2"/>
  <c r="AH1808" i="2"/>
  <c r="AJ1808" i="2"/>
  <c r="AK1808" i="2"/>
  <c r="AM1808" i="2"/>
  <c r="AO1808" i="2"/>
  <c r="AP1808" i="2"/>
  <c r="AR1808" i="2"/>
  <c r="AT1808" i="2"/>
  <c r="AU1808" i="2"/>
  <c r="AW1808" i="2"/>
  <c r="AX1808" i="2"/>
  <c r="AY1808" i="2"/>
  <c r="AZ1808" i="2"/>
  <c r="BA1808" i="2"/>
  <c r="X611" i="2"/>
  <c r="Y611" i="2"/>
  <c r="Z611" i="2"/>
  <c r="AA611" i="2"/>
  <c r="AB611" i="2"/>
  <c r="AC611" i="2"/>
  <c r="AE611" i="2"/>
  <c r="AF611" i="2"/>
  <c r="AH611" i="2"/>
  <c r="AJ611" i="2"/>
  <c r="AK611" i="2"/>
  <c r="AM611" i="2"/>
  <c r="AO611" i="2"/>
  <c r="AP611" i="2"/>
  <c r="AR611" i="2"/>
  <c r="AT611" i="2"/>
  <c r="AU611" i="2"/>
  <c r="AW611" i="2"/>
  <c r="AX611" i="2"/>
  <c r="AY611" i="2"/>
  <c r="AZ611" i="2"/>
  <c r="BA611" i="2"/>
  <c r="X798" i="2"/>
  <c r="Y798" i="2"/>
  <c r="Z798" i="2"/>
  <c r="AA798" i="2"/>
  <c r="AB798" i="2"/>
  <c r="AC798" i="2"/>
  <c r="AE798" i="2"/>
  <c r="AF798" i="2"/>
  <c r="AH798" i="2"/>
  <c r="AJ798" i="2"/>
  <c r="AK798" i="2"/>
  <c r="AM798" i="2"/>
  <c r="AO798" i="2"/>
  <c r="AP798" i="2"/>
  <c r="AR798" i="2"/>
  <c r="AT798" i="2"/>
  <c r="AU798" i="2"/>
  <c r="AW798" i="2"/>
  <c r="AX798" i="2"/>
  <c r="AY798" i="2"/>
  <c r="AZ798" i="2"/>
  <c r="BA798" i="2"/>
  <c r="X1329" i="2"/>
  <c r="Y1329" i="2"/>
  <c r="Z1329" i="2"/>
  <c r="AA1329" i="2"/>
  <c r="AB1329" i="2"/>
  <c r="AC1329" i="2"/>
  <c r="AE1329" i="2"/>
  <c r="AF1329" i="2"/>
  <c r="AH1329" i="2"/>
  <c r="AJ1329" i="2"/>
  <c r="AK1329" i="2"/>
  <c r="AM1329" i="2"/>
  <c r="AO1329" i="2"/>
  <c r="AP1329" i="2"/>
  <c r="AR1329" i="2"/>
  <c r="AT1329" i="2"/>
  <c r="AU1329" i="2"/>
  <c r="AW1329" i="2"/>
  <c r="AX1329" i="2"/>
  <c r="AY1329" i="2"/>
  <c r="AZ1329" i="2"/>
  <c r="BA1329" i="2"/>
  <c r="X2121" i="2"/>
  <c r="Y2121" i="2"/>
  <c r="Z2121" i="2"/>
  <c r="AA2121" i="2"/>
  <c r="AB2121" i="2"/>
  <c r="AC2121" i="2"/>
  <c r="AE2121" i="2"/>
  <c r="AF2121" i="2"/>
  <c r="AH2121" i="2"/>
  <c r="AJ2121" i="2"/>
  <c r="AK2121" i="2"/>
  <c r="AM2121" i="2"/>
  <c r="AO2121" i="2"/>
  <c r="AP2121" i="2"/>
  <c r="AR2121" i="2"/>
  <c r="AT2121" i="2"/>
  <c r="AU2121" i="2"/>
  <c r="AW2121" i="2"/>
  <c r="AX2121" i="2"/>
  <c r="AY2121" i="2"/>
  <c r="AZ2121" i="2"/>
  <c r="BA2121" i="2"/>
  <c r="X356" i="2"/>
  <c r="Y356" i="2"/>
  <c r="Z356" i="2"/>
  <c r="AA356" i="2"/>
  <c r="AB356" i="2"/>
  <c r="AC356" i="2"/>
  <c r="AE356" i="2"/>
  <c r="AF356" i="2"/>
  <c r="AH356" i="2"/>
  <c r="AJ356" i="2"/>
  <c r="AK356" i="2"/>
  <c r="AM356" i="2"/>
  <c r="AO356" i="2"/>
  <c r="AP356" i="2"/>
  <c r="AR356" i="2"/>
  <c r="AT356" i="2"/>
  <c r="AU356" i="2"/>
  <c r="AW356" i="2"/>
  <c r="AX356" i="2"/>
  <c r="AY356" i="2"/>
  <c r="AZ356" i="2"/>
  <c r="BA356" i="2"/>
  <c r="X2075" i="2"/>
  <c r="Y2075" i="2"/>
  <c r="Z2075" i="2"/>
  <c r="AA2075" i="2"/>
  <c r="AB2075" i="2"/>
  <c r="AC2075" i="2"/>
  <c r="AE2075" i="2"/>
  <c r="AF2075" i="2"/>
  <c r="AH2075" i="2"/>
  <c r="AJ2075" i="2"/>
  <c r="AK2075" i="2"/>
  <c r="AM2075" i="2"/>
  <c r="AO2075" i="2"/>
  <c r="AP2075" i="2"/>
  <c r="AR2075" i="2"/>
  <c r="AT2075" i="2"/>
  <c r="AU2075" i="2"/>
  <c r="AW2075" i="2"/>
  <c r="AX2075" i="2"/>
  <c r="AY2075" i="2"/>
  <c r="AZ2075" i="2"/>
  <c r="BA2075" i="2"/>
  <c r="X421" i="2"/>
  <c r="Y421" i="2"/>
  <c r="Z421" i="2"/>
  <c r="AA421" i="2"/>
  <c r="AB421" i="2"/>
  <c r="AC421" i="2"/>
  <c r="AE421" i="2"/>
  <c r="AF421" i="2"/>
  <c r="AH421" i="2"/>
  <c r="AJ421" i="2"/>
  <c r="AK421" i="2"/>
  <c r="AM421" i="2"/>
  <c r="AO421" i="2"/>
  <c r="AP421" i="2"/>
  <c r="AR421" i="2"/>
  <c r="AT421" i="2"/>
  <c r="AU421" i="2"/>
  <c r="AW421" i="2"/>
  <c r="AX421" i="2"/>
  <c r="AY421" i="2"/>
  <c r="AZ421" i="2"/>
  <c r="BA421" i="2"/>
  <c r="X957" i="2"/>
  <c r="Y957" i="2"/>
  <c r="Z957" i="2"/>
  <c r="AA957" i="2"/>
  <c r="AB957" i="2"/>
  <c r="AC957" i="2"/>
  <c r="AE957" i="2"/>
  <c r="AF957" i="2"/>
  <c r="AH957" i="2"/>
  <c r="AJ957" i="2"/>
  <c r="AK957" i="2"/>
  <c r="AM957" i="2"/>
  <c r="AO957" i="2"/>
  <c r="AP957" i="2"/>
  <c r="AR957" i="2"/>
  <c r="AT957" i="2"/>
  <c r="AU957" i="2"/>
  <c r="AW957" i="2"/>
  <c r="AX957" i="2"/>
  <c r="AY957" i="2"/>
  <c r="AZ957" i="2"/>
  <c r="BA957" i="2"/>
  <c r="X1930" i="2"/>
  <c r="Y1930" i="2"/>
  <c r="Z1930" i="2"/>
  <c r="AA1930" i="2"/>
  <c r="AB1930" i="2"/>
  <c r="AC1930" i="2"/>
  <c r="AE1930" i="2"/>
  <c r="AF1930" i="2"/>
  <c r="AH1930" i="2"/>
  <c r="AJ1930" i="2"/>
  <c r="AK1930" i="2"/>
  <c r="AM1930" i="2"/>
  <c r="AO1930" i="2"/>
  <c r="AP1930" i="2"/>
  <c r="AR1930" i="2"/>
  <c r="AT1930" i="2"/>
  <c r="AU1930" i="2"/>
  <c r="AW1930" i="2"/>
  <c r="AX1930" i="2"/>
  <c r="AY1930" i="2"/>
  <c r="AZ1930" i="2"/>
  <c r="BA1930" i="2"/>
  <c r="X485" i="2"/>
  <c r="Y485" i="2"/>
  <c r="Z485" i="2"/>
  <c r="AA485" i="2"/>
  <c r="AB485" i="2"/>
  <c r="AC485" i="2"/>
  <c r="AE485" i="2"/>
  <c r="AF485" i="2"/>
  <c r="AH485" i="2"/>
  <c r="AJ485" i="2"/>
  <c r="AK485" i="2"/>
  <c r="AM485" i="2"/>
  <c r="AO485" i="2"/>
  <c r="AP485" i="2"/>
  <c r="AR485" i="2"/>
  <c r="AT485" i="2"/>
  <c r="AU485" i="2"/>
  <c r="AW485" i="2"/>
  <c r="AX485" i="2"/>
  <c r="AY485" i="2"/>
  <c r="AZ485" i="2"/>
  <c r="BA485" i="2"/>
  <c r="X2018" i="2"/>
  <c r="Y2018" i="2"/>
  <c r="Z2018" i="2"/>
  <c r="AA2018" i="2"/>
  <c r="AB2018" i="2"/>
  <c r="AC2018" i="2"/>
  <c r="AE2018" i="2"/>
  <c r="AF2018" i="2"/>
  <c r="AH2018" i="2"/>
  <c r="AJ2018" i="2"/>
  <c r="AK2018" i="2"/>
  <c r="AM2018" i="2"/>
  <c r="AO2018" i="2"/>
  <c r="AP2018" i="2"/>
  <c r="AR2018" i="2"/>
  <c r="AT2018" i="2"/>
  <c r="AU2018" i="2"/>
  <c r="AW2018" i="2"/>
  <c r="AX2018" i="2"/>
  <c r="AY2018" i="2"/>
  <c r="AZ2018" i="2"/>
  <c r="BA2018" i="2"/>
  <c r="X923" i="2"/>
  <c r="Y923" i="2"/>
  <c r="Z923" i="2"/>
  <c r="AA923" i="2"/>
  <c r="AB923" i="2"/>
  <c r="AC923" i="2"/>
  <c r="AE923" i="2"/>
  <c r="AF923" i="2"/>
  <c r="AH923" i="2"/>
  <c r="AJ923" i="2"/>
  <c r="AK923" i="2"/>
  <c r="AM923" i="2"/>
  <c r="AO923" i="2"/>
  <c r="AP923" i="2"/>
  <c r="AR923" i="2"/>
  <c r="AT923" i="2"/>
  <c r="AU923" i="2"/>
  <c r="AW923" i="2"/>
  <c r="AX923" i="2"/>
  <c r="AY923" i="2"/>
  <c r="AZ923" i="2"/>
  <c r="BA923" i="2"/>
  <c r="X1716" i="2"/>
  <c r="Y1716" i="2"/>
  <c r="Z1716" i="2"/>
  <c r="AA1716" i="2"/>
  <c r="AB1716" i="2"/>
  <c r="AC1716" i="2"/>
  <c r="AE1716" i="2"/>
  <c r="AF1716" i="2"/>
  <c r="AH1716" i="2"/>
  <c r="AJ1716" i="2"/>
  <c r="AK1716" i="2"/>
  <c r="AM1716" i="2"/>
  <c r="AO1716" i="2"/>
  <c r="AP1716" i="2"/>
  <c r="AR1716" i="2"/>
  <c r="AT1716" i="2"/>
  <c r="AU1716" i="2"/>
  <c r="AW1716" i="2"/>
  <c r="AX1716" i="2"/>
  <c r="AY1716" i="2"/>
  <c r="AZ1716" i="2"/>
  <c r="BA1716" i="2"/>
  <c r="X1258" i="2"/>
  <c r="Y1258" i="2"/>
  <c r="Z1258" i="2"/>
  <c r="AA1258" i="2"/>
  <c r="AB1258" i="2"/>
  <c r="AC1258" i="2"/>
  <c r="AE1258" i="2"/>
  <c r="AF1258" i="2"/>
  <c r="AH1258" i="2"/>
  <c r="AJ1258" i="2"/>
  <c r="AK1258" i="2"/>
  <c r="AM1258" i="2"/>
  <c r="AO1258" i="2"/>
  <c r="AP1258" i="2"/>
  <c r="AR1258" i="2"/>
  <c r="AT1258" i="2"/>
  <c r="AU1258" i="2"/>
  <c r="AW1258" i="2"/>
  <c r="AX1258" i="2"/>
  <c r="AY1258" i="2"/>
  <c r="AZ1258" i="2"/>
  <c r="BA1258" i="2"/>
  <c r="X1855" i="2"/>
  <c r="Y1855" i="2"/>
  <c r="Z1855" i="2"/>
  <c r="AA1855" i="2"/>
  <c r="AB1855" i="2"/>
  <c r="AC1855" i="2"/>
  <c r="AE1855" i="2"/>
  <c r="AF1855" i="2"/>
  <c r="AH1855" i="2"/>
  <c r="AJ1855" i="2"/>
  <c r="AK1855" i="2"/>
  <c r="AM1855" i="2"/>
  <c r="AO1855" i="2"/>
  <c r="AP1855" i="2"/>
  <c r="AR1855" i="2"/>
  <c r="AT1855" i="2"/>
  <c r="AU1855" i="2"/>
  <c r="AW1855" i="2"/>
  <c r="AX1855" i="2"/>
  <c r="AY1855" i="2"/>
  <c r="AZ1855" i="2"/>
  <c r="BA1855" i="2"/>
  <c r="X426" i="2"/>
  <c r="Y426" i="2"/>
  <c r="Z426" i="2"/>
  <c r="AA426" i="2"/>
  <c r="AB426" i="2"/>
  <c r="AC426" i="2"/>
  <c r="AE426" i="2"/>
  <c r="AF426" i="2"/>
  <c r="AH426" i="2"/>
  <c r="AJ426" i="2"/>
  <c r="AK426" i="2"/>
  <c r="AM426" i="2"/>
  <c r="AO426" i="2"/>
  <c r="AP426" i="2"/>
  <c r="AR426" i="2"/>
  <c r="AT426" i="2"/>
  <c r="AU426" i="2"/>
  <c r="AW426" i="2"/>
  <c r="AX426" i="2"/>
  <c r="AY426" i="2"/>
  <c r="AZ426" i="2"/>
  <c r="BA426" i="2"/>
  <c r="X1803" i="2"/>
  <c r="Y1803" i="2"/>
  <c r="Z1803" i="2"/>
  <c r="AA1803" i="2"/>
  <c r="AB1803" i="2"/>
  <c r="AC1803" i="2"/>
  <c r="AE1803" i="2"/>
  <c r="AF1803" i="2"/>
  <c r="AH1803" i="2"/>
  <c r="AJ1803" i="2"/>
  <c r="AK1803" i="2"/>
  <c r="AM1803" i="2"/>
  <c r="AO1803" i="2"/>
  <c r="AP1803" i="2"/>
  <c r="AR1803" i="2"/>
  <c r="AT1803" i="2"/>
  <c r="AU1803" i="2"/>
  <c r="AW1803" i="2"/>
  <c r="AX1803" i="2"/>
  <c r="AY1803" i="2"/>
  <c r="AZ1803" i="2"/>
  <c r="BA1803" i="2"/>
  <c r="X2217" i="2"/>
  <c r="Y2217" i="2"/>
  <c r="Z2217" i="2"/>
  <c r="AA2217" i="2"/>
  <c r="AB2217" i="2"/>
  <c r="AC2217" i="2"/>
  <c r="AE2217" i="2"/>
  <c r="AF2217" i="2"/>
  <c r="AH2217" i="2"/>
  <c r="AJ2217" i="2"/>
  <c r="AK2217" i="2"/>
  <c r="AM2217" i="2"/>
  <c r="AO2217" i="2"/>
  <c r="AP2217" i="2"/>
  <c r="AR2217" i="2"/>
  <c r="AT2217" i="2"/>
  <c r="AU2217" i="2"/>
  <c r="AW2217" i="2"/>
  <c r="AX2217" i="2"/>
  <c r="AY2217" i="2"/>
  <c r="AZ2217" i="2"/>
  <c r="BA2217" i="2"/>
  <c r="X1624" i="2"/>
  <c r="Y1624" i="2"/>
  <c r="Z1624" i="2"/>
  <c r="AA1624" i="2"/>
  <c r="AB1624" i="2"/>
  <c r="AC1624" i="2"/>
  <c r="AE1624" i="2"/>
  <c r="AF1624" i="2"/>
  <c r="AH1624" i="2"/>
  <c r="AJ1624" i="2"/>
  <c r="AK1624" i="2"/>
  <c r="AM1624" i="2"/>
  <c r="AO1624" i="2"/>
  <c r="BC1624" i="2" s="1"/>
  <c r="AP1624" i="2"/>
  <c r="AR1624" i="2"/>
  <c r="AT1624" i="2"/>
  <c r="AU1624" i="2"/>
  <c r="AW1624" i="2"/>
  <c r="AX1624" i="2"/>
  <c r="AY1624" i="2"/>
  <c r="AZ1624" i="2"/>
  <c r="BA1624" i="2"/>
  <c r="X1613" i="2"/>
  <c r="Y1613" i="2"/>
  <c r="Z1613" i="2"/>
  <c r="AA1613" i="2"/>
  <c r="AB1613" i="2"/>
  <c r="AC1613" i="2"/>
  <c r="AE1613" i="2"/>
  <c r="AF1613" i="2"/>
  <c r="AH1613" i="2"/>
  <c r="AJ1613" i="2"/>
  <c r="AK1613" i="2"/>
  <c r="AM1613" i="2"/>
  <c r="AO1613" i="2"/>
  <c r="AP1613" i="2"/>
  <c r="AR1613" i="2"/>
  <c r="AT1613" i="2"/>
  <c r="AU1613" i="2"/>
  <c r="AW1613" i="2"/>
  <c r="AX1613" i="2"/>
  <c r="AY1613" i="2"/>
  <c r="AZ1613" i="2"/>
  <c r="BA1613" i="2"/>
  <c r="X1983" i="2"/>
  <c r="Y1983" i="2"/>
  <c r="Z1983" i="2"/>
  <c r="AA1983" i="2"/>
  <c r="AB1983" i="2"/>
  <c r="AC1983" i="2"/>
  <c r="AE1983" i="2"/>
  <c r="AF1983" i="2"/>
  <c r="AH1983" i="2"/>
  <c r="AJ1983" i="2"/>
  <c r="AK1983" i="2"/>
  <c r="AM1983" i="2"/>
  <c r="AO1983" i="2"/>
  <c r="AP1983" i="2"/>
  <c r="AR1983" i="2"/>
  <c r="AT1983" i="2"/>
  <c r="AU1983" i="2"/>
  <c r="AW1983" i="2"/>
  <c r="AX1983" i="2"/>
  <c r="AY1983" i="2"/>
  <c r="AZ1983" i="2"/>
  <c r="BA1983" i="2"/>
  <c r="X1646" i="2"/>
  <c r="Y1646" i="2"/>
  <c r="Z1646" i="2"/>
  <c r="AA1646" i="2"/>
  <c r="AB1646" i="2"/>
  <c r="AC1646" i="2"/>
  <c r="AE1646" i="2"/>
  <c r="AF1646" i="2"/>
  <c r="AH1646" i="2"/>
  <c r="AJ1646" i="2"/>
  <c r="AK1646" i="2"/>
  <c r="AM1646" i="2"/>
  <c r="AO1646" i="2"/>
  <c r="AP1646" i="2"/>
  <c r="AR1646" i="2"/>
  <c r="AT1646" i="2"/>
  <c r="AU1646" i="2"/>
  <c r="AW1646" i="2"/>
  <c r="AX1646" i="2"/>
  <c r="AY1646" i="2"/>
  <c r="AZ1646" i="2"/>
  <c r="BA1646" i="2"/>
  <c r="X1548" i="2"/>
  <c r="Y1548" i="2"/>
  <c r="Z1548" i="2"/>
  <c r="AA1548" i="2"/>
  <c r="AB1548" i="2"/>
  <c r="AC1548" i="2"/>
  <c r="AE1548" i="2"/>
  <c r="AF1548" i="2"/>
  <c r="AH1548" i="2"/>
  <c r="AJ1548" i="2"/>
  <c r="AK1548" i="2"/>
  <c r="AM1548" i="2"/>
  <c r="AO1548" i="2"/>
  <c r="AP1548" i="2"/>
  <c r="AR1548" i="2"/>
  <c r="AT1548" i="2"/>
  <c r="AU1548" i="2"/>
  <c r="AW1548" i="2"/>
  <c r="AX1548" i="2"/>
  <c r="AY1548" i="2"/>
  <c r="AZ1548" i="2"/>
  <c r="BA1548" i="2"/>
  <c r="X1478" i="2"/>
  <c r="Y1478" i="2"/>
  <c r="Z1478" i="2"/>
  <c r="AA1478" i="2"/>
  <c r="AB1478" i="2"/>
  <c r="AC1478" i="2"/>
  <c r="AE1478" i="2"/>
  <c r="AF1478" i="2"/>
  <c r="AH1478" i="2"/>
  <c r="AJ1478" i="2"/>
  <c r="AK1478" i="2"/>
  <c r="AM1478" i="2"/>
  <c r="AO1478" i="2"/>
  <c r="AP1478" i="2"/>
  <c r="AR1478" i="2"/>
  <c r="AT1478" i="2"/>
  <c r="AU1478" i="2"/>
  <c r="AW1478" i="2"/>
  <c r="AX1478" i="2"/>
  <c r="AY1478" i="2"/>
  <c r="AZ1478" i="2"/>
  <c r="BA1478" i="2"/>
  <c r="X347" i="2"/>
  <c r="Y347" i="2"/>
  <c r="Z347" i="2"/>
  <c r="AA347" i="2"/>
  <c r="AB347" i="2"/>
  <c r="AC347" i="2"/>
  <c r="AE347" i="2"/>
  <c r="AF347" i="2"/>
  <c r="AH347" i="2"/>
  <c r="AJ347" i="2"/>
  <c r="AK347" i="2"/>
  <c r="AM347" i="2"/>
  <c r="AO347" i="2"/>
  <c r="AP347" i="2"/>
  <c r="AR347" i="2"/>
  <c r="AT347" i="2"/>
  <c r="AU347" i="2"/>
  <c r="AW347" i="2"/>
  <c r="AX347" i="2"/>
  <c r="AY347" i="2"/>
  <c r="AZ347" i="2"/>
  <c r="BA347" i="2"/>
  <c r="X924" i="2"/>
  <c r="Y924" i="2"/>
  <c r="Z924" i="2"/>
  <c r="AA924" i="2"/>
  <c r="AB924" i="2"/>
  <c r="AC924" i="2"/>
  <c r="AE924" i="2"/>
  <c r="AF924" i="2"/>
  <c r="AH924" i="2"/>
  <c r="AJ924" i="2"/>
  <c r="AK924" i="2"/>
  <c r="AM924" i="2"/>
  <c r="AO924" i="2"/>
  <c r="AP924" i="2"/>
  <c r="AR924" i="2"/>
  <c r="AT924" i="2"/>
  <c r="AU924" i="2"/>
  <c r="AW924" i="2"/>
  <c r="AX924" i="2"/>
  <c r="AY924" i="2"/>
  <c r="AZ924" i="2"/>
  <c r="BA924" i="2"/>
  <c r="X2083" i="2"/>
  <c r="Y2083" i="2"/>
  <c r="Z2083" i="2"/>
  <c r="AA2083" i="2"/>
  <c r="AB2083" i="2"/>
  <c r="AC2083" i="2"/>
  <c r="AE2083" i="2"/>
  <c r="AF2083" i="2"/>
  <c r="AH2083" i="2"/>
  <c r="AJ2083" i="2"/>
  <c r="AK2083" i="2"/>
  <c r="AM2083" i="2"/>
  <c r="AO2083" i="2"/>
  <c r="BD2083" i="2" s="1"/>
  <c r="AP2083" i="2"/>
  <c r="AR2083" i="2"/>
  <c r="AT2083" i="2"/>
  <c r="AU2083" i="2"/>
  <c r="AW2083" i="2"/>
  <c r="AX2083" i="2"/>
  <c r="AY2083" i="2"/>
  <c r="AZ2083" i="2"/>
  <c r="BA2083" i="2"/>
  <c r="X1927" i="2"/>
  <c r="Y1927" i="2"/>
  <c r="Z1927" i="2"/>
  <c r="AA1927" i="2"/>
  <c r="AB1927" i="2"/>
  <c r="AC1927" i="2"/>
  <c r="AE1927" i="2"/>
  <c r="AF1927" i="2"/>
  <c r="AH1927" i="2"/>
  <c r="AJ1927" i="2"/>
  <c r="AK1927" i="2"/>
  <c r="AM1927" i="2"/>
  <c r="AO1927" i="2"/>
  <c r="AP1927" i="2"/>
  <c r="AR1927" i="2"/>
  <c r="AU1927" i="2"/>
  <c r="AW1927" i="2"/>
  <c r="AX1927" i="2"/>
  <c r="AY1927" i="2"/>
  <c r="AZ1927" i="2"/>
  <c r="BA1927" i="2"/>
  <c r="X1845" i="2"/>
  <c r="Y1845" i="2"/>
  <c r="Z1845" i="2"/>
  <c r="AA1845" i="2"/>
  <c r="AB1845" i="2"/>
  <c r="AC1845" i="2"/>
  <c r="AE1845" i="2"/>
  <c r="AF1845" i="2"/>
  <c r="AH1845" i="2"/>
  <c r="AJ1845" i="2"/>
  <c r="AK1845" i="2"/>
  <c r="AM1845" i="2"/>
  <c r="AO1845" i="2"/>
  <c r="AP1845" i="2"/>
  <c r="AR1845" i="2"/>
  <c r="AT1845" i="2"/>
  <c r="AU1845" i="2"/>
  <c r="AW1845" i="2"/>
  <c r="AX1845" i="2"/>
  <c r="AY1845" i="2"/>
  <c r="AZ1845" i="2"/>
  <c r="BA1845" i="2"/>
  <c r="X2257" i="2"/>
  <c r="Y2257" i="2"/>
  <c r="Z2257" i="2"/>
  <c r="AA2257" i="2"/>
  <c r="AB2257" i="2"/>
  <c r="AC2257" i="2"/>
  <c r="AE2257" i="2"/>
  <c r="AF2257" i="2"/>
  <c r="AH2257" i="2"/>
  <c r="AJ2257" i="2"/>
  <c r="AK2257" i="2"/>
  <c r="AM2257" i="2"/>
  <c r="AO2257" i="2"/>
  <c r="AP2257" i="2"/>
  <c r="AR2257" i="2"/>
  <c r="AT2257" i="2"/>
  <c r="AU2257" i="2"/>
  <c r="AW2257" i="2"/>
  <c r="AX2257" i="2"/>
  <c r="AY2257" i="2"/>
  <c r="AZ2257" i="2"/>
  <c r="BA2257" i="2"/>
  <c r="X2248" i="2"/>
  <c r="Y2248" i="2"/>
  <c r="Z2248" i="2"/>
  <c r="AA2248" i="2"/>
  <c r="AB2248" i="2"/>
  <c r="AC2248" i="2"/>
  <c r="AE2248" i="2"/>
  <c r="AF2248" i="2"/>
  <c r="AH2248" i="2"/>
  <c r="AJ2248" i="2"/>
  <c r="AK2248" i="2"/>
  <c r="AM2248" i="2"/>
  <c r="AO2248" i="2"/>
  <c r="AP2248" i="2"/>
  <c r="AR2248" i="2"/>
  <c r="AT2248" i="2"/>
  <c r="AU2248" i="2"/>
  <c r="AW2248" i="2"/>
  <c r="AX2248" i="2"/>
  <c r="AY2248" i="2"/>
  <c r="AZ2248" i="2"/>
  <c r="BA2248" i="2"/>
  <c r="X1393" i="2"/>
  <c r="Y1393" i="2"/>
  <c r="Z1393" i="2"/>
  <c r="AA1393" i="2"/>
  <c r="AB1393" i="2"/>
  <c r="AC1393" i="2"/>
  <c r="AE1393" i="2"/>
  <c r="AF1393" i="2"/>
  <c r="AH1393" i="2"/>
  <c r="AJ1393" i="2"/>
  <c r="AK1393" i="2"/>
  <c r="AM1393" i="2"/>
  <c r="AO1393" i="2"/>
  <c r="AP1393" i="2"/>
  <c r="AR1393" i="2"/>
  <c r="AT1393" i="2"/>
  <c r="BB1393" i="2" s="1"/>
  <c r="AU1393" i="2"/>
  <c r="AW1393" i="2"/>
  <c r="AX1393" i="2"/>
  <c r="AY1393" i="2"/>
  <c r="AZ1393" i="2"/>
  <c r="BA1393" i="2"/>
  <c r="X434" i="2"/>
  <c r="Y434" i="2"/>
  <c r="Z434" i="2"/>
  <c r="AA434" i="2"/>
  <c r="AB434" i="2"/>
  <c r="AC434" i="2"/>
  <c r="AE434" i="2"/>
  <c r="AF434" i="2"/>
  <c r="AH434" i="2"/>
  <c r="AJ434" i="2"/>
  <c r="AK434" i="2"/>
  <c r="AM434" i="2"/>
  <c r="AO434" i="2"/>
  <c r="AP434" i="2"/>
  <c r="AR434" i="2"/>
  <c r="AT434" i="2"/>
  <c r="AU434" i="2"/>
  <c r="AW434" i="2"/>
  <c r="AX434" i="2"/>
  <c r="AY434" i="2"/>
  <c r="AZ434" i="2"/>
  <c r="BA434" i="2"/>
  <c r="X115" i="2"/>
  <c r="Y115" i="2"/>
  <c r="Z115" i="2"/>
  <c r="AA115" i="2"/>
  <c r="AB115" i="2"/>
  <c r="AC115" i="2"/>
  <c r="AE115" i="2"/>
  <c r="AF115" i="2"/>
  <c r="AH115" i="2"/>
  <c r="AJ115" i="2"/>
  <c r="AK115" i="2"/>
  <c r="AM115" i="2"/>
  <c r="AO115" i="2"/>
  <c r="AP115" i="2"/>
  <c r="AR115" i="2"/>
  <c r="AT115" i="2"/>
  <c r="AU115" i="2"/>
  <c r="AW115" i="2"/>
  <c r="AX115" i="2"/>
  <c r="AY115" i="2"/>
  <c r="AZ115" i="2"/>
  <c r="BA115" i="2"/>
  <c r="X1751" i="2"/>
  <c r="Y1751" i="2"/>
  <c r="Z1751" i="2"/>
  <c r="AA1751" i="2"/>
  <c r="AB1751" i="2"/>
  <c r="AC1751" i="2"/>
  <c r="AE1751" i="2"/>
  <c r="AF1751" i="2"/>
  <c r="AH1751" i="2"/>
  <c r="AJ1751" i="2"/>
  <c r="AK1751" i="2"/>
  <c r="AM1751" i="2"/>
  <c r="AO1751" i="2"/>
  <c r="AP1751" i="2"/>
  <c r="AR1751" i="2"/>
  <c r="AT1751" i="2"/>
  <c r="AU1751" i="2"/>
  <c r="AW1751" i="2"/>
  <c r="AX1751" i="2"/>
  <c r="AY1751" i="2"/>
  <c r="AZ1751" i="2"/>
  <c r="BA1751" i="2"/>
  <c r="X1257" i="2"/>
  <c r="Y1257" i="2"/>
  <c r="Z1257" i="2"/>
  <c r="AA1257" i="2"/>
  <c r="AB1257" i="2"/>
  <c r="AC1257" i="2"/>
  <c r="AE1257" i="2"/>
  <c r="AF1257" i="2"/>
  <c r="AH1257" i="2"/>
  <c r="AJ1257" i="2"/>
  <c r="AK1257" i="2"/>
  <c r="AM1257" i="2"/>
  <c r="AO1257" i="2"/>
  <c r="AP1257" i="2"/>
  <c r="AR1257" i="2"/>
  <c r="AT1257" i="2"/>
  <c r="BC1257" i="2" s="1"/>
  <c r="AU1257" i="2"/>
  <c r="AW1257" i="2"/>
  <c r="AX1257" i="2"/>
  <c r="AY1257" i="2"/>
  <c r="AZ1257" i="2"/>
  <c r="BA1257" i="2"/>
  <c r="X1818" i="2"/>
  <c r="Y1818" i="2"/>
  <c r="Z1818" i="2"/>
  <c r="AA1818" i="2"/>
  <c r="AB1818" i="2"/>
  <c r="AC1818" i="2"/>
  <c r="AE1818" i="2"/>
  <c r="AF1818" i="2"/>
  <c r="AH1818" i="2"/>
  <c r="AJ1818" i="2"/>
  <c r="BC1818" i="2" s="1"/>
  <c r="AK1818" i="2"/>
  <c r="AM1818" i="2"/>
  <c r="AO1818" i="2"/>
  <c r="AP1818" i="2"/>
  <c r="AR1818" i="2"/>
  <c r="AT1818" i="2"/>
  <c r="AU1818" i="2"/>
  <c r="AW1818" i="2"/>
  <c r="AX1818" i="2"/>
  <c r="AY1818" i="2"/>
  <c r="AZ1818" i="2"/>
  <c r="BA1818" i="2"/>
  <c r="X72" i="2"/>
  <c r="Y72" i="2"/>
  <c r="Z72" i="2"/>
  <c r="AA72" i="2"/>
  <c r="AB72" i="2"/>
  <c r="AC72" i="2"/>
  <c r="AE72" i="2"/>
  <c r="AF72" i="2"/>
  <c r="AH72" i="2"/>
  <c r="AJ72" i="2"/>
  <c r="AK72" i="2"/>
  <c r="AM72" i="2"/>
  <c r="AO72" i="2"/>
  <c r="AP72" i="2"/>
  <c r="AR72" i="2"/>
  <c r="AT72" i="2"/>
  <c r="AU72" i="2"/>
  <c r="AW72" i="2"/>
  <c r="AX72" i="2"/>
  <c r="AY72" i="2"/>
  <c r="AZ72" i="2"/>
  <c r="BA72" i="2"/>
  <c r="X1579" i="2"/>
  <c r="Y1579" i="2"/>
  <c r="Z1579" i="2"/>
  <c r="AA1579" i="2"/>
  <c r="AB1579" i="2"/>
  <c r="AC1579" i="2"/>
  <c r="AE1579" i="2"/>
  <c r="AF1579" i="2"/>
  <c r="AH1579" i="2"/>
  <c r="AJ1579" i="2"/>
  <c r="AK1579" i="2"/>
  <c r="AM1579" i="2"/>
  <c r="AO1579" i="2"/>
  <c r="AP1579" i="2"/>
  <c r="AR1579" i="2"/>
  <c r="AT1579" i="2"/>
  <c r="AU1579" i="2"/>
  <c r="AW1579" i="2"/>
  <c r="AX1579" i="2"/>
  <c r="AY1579" i="2"/>
  <c r="AZ1579" i="2"/>
  <c r="BA1579" i="2"/>
  <c r="X1929" i="2"/>
  <c r="Y1929" i="2"/>
  <c r="Z1929" i="2"/>
  <c r="AA1929" i="2"/>
  <c r="AB1929" i="2"/>
  <c r="AC1929" i="2"/>
  <c r="AE1929" i="2"/>
  <c r="AF1929" i="2"/>
  <c r="AH1929" i="2"/>
  <c r="AJ1929" i="2"/>
  <c r="AK1929" i="2"/>
  <c r="AM1929" i="2"/>
  <c r="AO1929" i="2"/>
  <c r="AP1929" i="2"/>
  <c r="AR1929" i="2"/>
  <c r="AT1929" i="2"/>
  <c r="AU1929" i="2"/>
  <c r="AW1929" i="2"/>
  <c r="AX1929" i="2"/>
  <c r="AY1929" i="2"/>
  <c r="AZ1929" i="2"/>
  <c r="BA1929" i="2"/>
  <c r="X749" i="2"/>
  <c r="Y749" i="2"/>
  <c r="Z749" i="2"/>
  <c r="AA749" i="2"/>
  <c r="AB749" i="2"/>
  <c r="AC749" i="2"/>
  <c r="AE749" i="2"/>
  <c r="AF749" i="2"/>
  <c r="AH749" i="2"/>
  <c r="AJ749" i="2"/>
  <c r="BD749" i="2" s="1"/>
  <c r="AK749" i="2"/>
  <c r="AM749" i="2"/>
  <c r="AO749" i="2"/>
  <c r="AP749" i="2"/>
  <c r="AR749" i="2"/>
  <c r="AT749" i="2"/>
  <c r="AU749" i="2"/>
  <c r="AW749" i="2"/>
  <c r="AX749" i="2"/>
  <c r="AY749" i="2"/>
  <c r="AZ749" i="2"/>
  <c r="BA749" i="2"/>
  <c r="X1713" i="2"/>
  <c r="Y1713" i="2"/>
  <c r="Z1713" i="2"/>
  <c r="AA1713" i="2"/>
  <c r="AB1713" i="2"/>
  <c r="AC1713" i="2"/>
  <c r="AE1713" i="2"/>
  <c r="AF1713" i="2"/>
  <c r="AH1713" i="2"/>
  <c r="AJ1713" i="2"/>
  <c r="AK1713" i="2"/>
  <c r="AM1713" i="2"/>
  <c r="AO1713" i="2"/>
  <c r="AP1713" i="2"/>
  <c r="AR1713" i="2"/>
  <c r="AT1713" i="2"/>
  <c r="AU1713" i="2"/>
  <c r="AW1713" i="2"/>
  <c r="AX1713" i="2"/>
  <c r="AY1713" i="2"/>
  <c r="AZ1713" i="2"/>
  <c r="BA1713" i="2"/>
  <c r="X1281" i="2"/>
  <c r="Y1281" i="2"/>
  <c r="Z1281" i="2"/>
  <c r="AA1281" i="2"/>
  <c r="AB1281" i="2"/>
  <c r="AC1281" i="2"/>
  <c r="AE1281" i="2"/>
  <c r="AF1281" i="2"/>
  <c r="AH1281" i="2"/>
  <c r="AJ1281" i="2"/>
  <c r="AK1281" i="2"/>
  <c r="AM1281" i="2"/>
  <c r="AO1281" i="2"/>
  <c r="AP1281" i="2"/>
  <c r="AR1281" i="2"/>
  <c r="AT1281" i="2"/>
  <c r="AU1281" i="2"/>
  <c r="AW1281" i="2"/>
  <c r="AX1281" i="2"/>
  <c r="AY1281" i="2"/>
  <c r="AZ1281" i="2"/>
  <c r="BA1281" i="2"/>
  <c r="X1409" i="2"/>
  <c r="Y1409" i="2"/>
  <c r="Z1409" i="2"/>
  <c r="AA1409" i="2"/>
  <c r="AB1409" i="2"/>
  <c r="AC1409" i="2"/>
  <c r="AE1409" i="2"/>
  <c r="AF1409" i="2"/>
  <c r="AH1409" i="2"/>
  <c r="AJ1409" i="2"/>
  <c r="AK1409" i="2"/>
  <c r="AM1409" i="2"/>
  <c r="AO1409" i="2"/>
  <c r="AP1409" i="2"/>
  <c r="AR1409" i="2"/>
  <c r="AT1409" i="2"/>
  <c r="BE1409" i="2" s="1"/>
  <c r="AU1409" i="2"/>
  <c r="AW1409" i="2"/>
  <c r="AX1409" i="2"/>
  <c r="AY1409" i="2"/>
  <c r="AZ1409" i="2"/>
  <c r="BA1409" i="2"/>
  <c r="X580" i="2"/>
  <c r="Y580" i="2"/>
  <c r="Z580" i="2"/>
  <c r="AA580" i="2"/>
  <c r="AB580" i="2"/>
  <c r="AC580" i="2"/>
  <c r="AE580" i="2"/>
  <c r="AF580" i="2"/>
  <c r="AH580" i="2"/>
  <c r="AJ580" i="2"/>
  <c r="BD580" i="2" s="1"/>
  <c r="AK580" i="2"/>
  <c r="AM580" i="2"/>
  <c r="AO580" i="2"/>
  <c r="AP580" i="2"/>
  <c r="AR580" i="2"/>
  <c r="AT580" i="2"/>
  <c r="AU580" i="2"/>
  <c r="AW580" i="2"/>
  <c r="AX580" i="2"/>
  <c r="AY580" i="2"/>
  <c r="AZ580" i="2"/>
  <c r="BA580" i="2"/>
  <c r="X727" i="2"/>
  <c r="Y727" i="2"/>
  <c r="Z727" i="2"/>
  <c r="AA727" i="2"/>
  <c r="AB727" i="2"/>
  <c r="AC727" i="2"/>
  <c r="AE727" i="2"/>
  <c r="AF727" i="2"/>
  <c r="AH727" i="2"/>
  <c r="AJ727" i="2"/>
  <c r="AK727" i="2"/>
  <c r="AM727" i="2"/>
  <c r="AO727" i="2"/>
  <c r="AP727" i="2"/>
  <c r="AR727" i="2"/>
  <c r="AT727" i="2"/>
  <c r="AU727" i="2"/>
  <c r="AW727" i="2"/>
  <c r="AX727" i="2"/>
  <c r="AY727" i="2"/>
  <c r="AZ727" i="2"/>
  <c r="BA727" i="2"/>
  <c r="X2125" i="2"/>
  <c r="Y2125" i="2"/>
  <c r="Z2125" i="2"/>
  <c r="AA2125" i="2"/>
  <c r="AB2125" i="2"/>
  <c r="AC2125" i="2"/>
  <c r="AE2125" i="2"/>
  <c r="AF2125" i="2"/>
  <c r="AH2125" i="2"/>
  <c r="AJ2125" i="2"/>
  <c r="AK2125" i="2"/>
  <c r="AM2125" i="2"/>
  <c r="AO2125" i="2"/>
  <c r="AP2125" i="2"/>
  <c r="AR2125" i="2"/>
  <c r="AT2125" i="2"/>
  <c r="AU2125" i="2"/>
  <c r="AW2125" i="2"/>
  <c r="AX2125" i="2"/>
  <c r="AY2125" i="2"/>
  <c r="AZ2125" i="2"/>
  <c r="BA2125" i="2"/>
  <c r="X601" i="2"/>
  <c r="Y601" i="2"/>
  <c r="Z601" i="2"/>
  <c r="AA601" i="2"/>
  <c r="AB601" i="2"/>
  <c r="AC601" i="2"/>
  <c r="AE601" i="2"/>
  <c r="AF601" i="2"/>
  <c r="AH601" i="2"/>
  <c r="AJ601" i="2"/>
  <c r="AK601" i="2"/>
  <c r="AM601" i="2"/>
  <c r="AO601" i="2"/>
  <c r="AP601" i="2"/>
  <c r="AR601" i="2"/>
  <c r="AT601" i="2"/>
  <c r="BD601" i="2" s="1"/>
  <c r="AU601" i="2"/>
  <c r="AW601" i="2"/>
  <c r="AX601" i="2"/>
  <c r="AY601" i="2"/>
  <c r="AZ601" i="2"/>
  <c r="BA601" i="2"/>
  <c r="X340" i="2"/>
  <c r="Y340" i="2"/>
  <c r="Z340" i="2"/>
  <c r="AA340" i="2"/>
  <c r="AB340" i="2"/>
  <c r="AC340" i="2"/>
  <c r="AE340" i="2"/>
  <c r="AF340" i="2"/>
  <c r="AH340" i="2"/>
  <c r="AJ340" i="2"/>
  <c r="AK340" i="2"/>
  <c r="AM340" i="2"/>
  <c r="AO340" i="2"/>
  <c r="AP340" i="2"/>
  <c r="AR340" i="2"/>
  <c r="AT340" i="2"/>
  <c r="AU340" i="2"/>
  <c r="AW340" i="2"/>
  <c r="AX340" i="2"/>
  <c r="AY340" i="2"/>
  <c r="AZ340" i="2"/>
  <c r="BA340" i="2"/>
  <c r="X2064" i="2"/>
  <c r="Y2064" i="2"/>
  <c r="Z2064" i="2"/>
  <c r="AA2064" i="2"/>
  <c r="AB2064" i="2"/>
  <c r="AC2064" i="2"/>
  <c r="AE2064" i="2"/>
  <c r="AF2064" i="2"/>
  <c r="AH2064" i="2"/>
  <c r="AJ2064" i="2"/>
  <c r="AK2064" i="2"/>
  <c r="AM2064" i="2"/>
  <c r="AO2064" i="2"/>
  <c r="AP2064" i="2"/>
  <c r="AR2064" i="2"/>
  <c r="AT2064" i="2"/>
  <c r="AU2064" i="2"/>
  <c r="AW2064" i="2"/>
  <c r="AX2064" i="2"/>
  <c r="AY2064" i="2"/>
  <c r="AZ2064" i="2"/>
  <c r="BA2064" i="2"/>
  <c r="X503" i="2"/>
  <c r="Y503" i="2"/>
  <c r="Z503" i="2"/>
  <c r="AA503" i="2"/>
  <c r="AB503" i="2"/>
  <c r="AC503" i="2"/>
  <c r="AE503" i="2"/>
  <c r="AF503" i="2"/>
  <c r="AH503" i="2"/>
  <c r="AJ503" i="2"/>
  <c r="AK503" i="2"/>
  <c r="AM503" i="2"/>
  <c r="AO503" i="2"/>
  <c r="AP503" i="2"/>
  <c r="AR503" i="2"/>
  <c r="AT503" i="2"/>
  <c r="AU503" i="2"/>
  <c r="AW503" i="2"/>
  <c r="AX503" i="2"/>
  <c r="AY503" i="2"/>
  <c r="AZ503" i="2"/>
  <c r="BA503" i="2"/>
  <c r="X1794" i="2"/>
  <c r="Y1794" i="2"/>
  <c r="Z1794" i="2"/>
  <c r="AA1794" i="2"/>
  <c r="AB1794" i="2"/>
  <c r="AC1794" i="2"/>
  <c r="AE1794" i="2"/>
  <c r="AF1794" i="2"/>
  <c r="AH1794" i="2"/>
  <c r="AJ1794" i="2"/>
  <c r="AK1794" i="2"/>
  <c r="AM1794" i="2"/>
  <c r="AO1794" i="2"/>
  <c r="AP1794" i="2"/>
  <c r="AR1794" i="2"/>
  <c r="AT1794" i="2"/>
  <c r="AU1794" i="2"/>
  <c r="AW1794" i="2"/>
  <c r="AX1794" i="2"/>
  <c r="AY1794" i="2"/>
  <c r="AZ1794" i="2"/>
  <c r="BA1794" i="2"/>
  <c r="X415" i="2"/>
  <c r="Y415" i="2"/>
  <c r="Z415" i="2"/>
  <c r="AA415" i="2"/>
  <c r="AB415" i="2"/>
  <c r="AC415" i="2"/>
  <c r="AE415" i="2"/>
  <c r="AF415" i="2"/>
  <c r="AH415" i="2"/>
  <c r="AJ415" i="2"/>
  <c r="AK415" i="2"/>
  <c r="AM415" i="2"/>
  <c r="AO415" i="2"/>
  <c r="AP415" i="2"/>
  <c r="AR415" i="2"/>
  <c r="AT415" i="2"/>
  <c r="AU415" i="2"/>
  <c r="AW415" i="2"/>
  <c r="AX415" i="2"/>
  <c r="AY415" i="2"/>
  <c r="AZ415" i="2"/>
  <c r="BA415" i="2"/>
  <c r="X2109" i="2"/>
  <c r="Y2109" i="2"/>
  <c r="Z2109" i="2"/>
  <c r="AA2109" i="2"/>
  <c r="AB2109" i="2"/>
  <c r="AC2109" i="2"/>
  <c r="AE2109" i="2"/>
  <c r="AF2109" i="2"/>
  <c r="AH2109" i="2"/>
  <c r="AJ2109" i="2"/>
  <c r="AK2109" i="2"/>
  <c r="AM2109" i="2"/>
  <c r="AO2109" i="2"/>
  <c r="AP2109" i="2"/>
  <c r="AR2109" i="2"/>
  <c r="AT2109" i="2"/>
  <c r="AU2109" i="2"/>
  <c r="AW2109" i="2"/>
  <c r="AX2109" i="2"/>
  <c r="AY2109" i="2"/>
  <c r="AZ2109" i="2"/>
  <c r="BA2109" i="2"/>
  <c r="X419" i="2"/>
  <c r="Y419" i="2"/>
  <c r="Z419" i="2"/>
  <c r="AA419" i="2"/>
  <c r="AB419" i="2"/>
  <c r="AC419" i="2"/>
  <c r="AE419" i="2"/>
  <c r="AF419" i="2"/>
  <c r="AH419" i="2"/>
  <c r="AJ419" i="2"/>
  <c r="AK419" i="2"/>
  <c r="AM419" i="2"/>
  <c r="AO419" i="2"/>
  <c r="AP419" i="2"/>
  <c r="AR419" i="2"/>
  <c r="AT419" i="2"/>
  <c r="AU419" i="2"/>
  <c r="AW419" i="2"/>
  <c r="AX419" i="2"/>
  <c r="AY419" i="2"/>
  <c r="AZ419" i="2"/>
  <c r="BA419" i="2"/>
  <c r="X1796" i="2"/>
  <c r="Y1796" i="2"/>
  <c r="Z1796" i="2"/>
  <c r="AA1796" i="2"/>
  <c r="AB1796" i="2"/>
  <c r="AC1796" i="2"/>
  <c r="AE1796" i="2"/>
  <c r="AF1796" i="2"/>
  <c r="AH1796" i="2"/>
  <c r="AJ1796" i="2"/>
  <c r="AK1796" i="2"/>
  <c r="AM1796" i="2"/>
  <c r="AO1796" i="2"/>
  <c r="AP1796" i="2"/>
  <c r="AR1796" i="2"/>
  <c r="AT1796" i="2"/>
  <c r="AU1796" i="2"/>
  <c r="AW1796" i="2"/>
  <c r="AX1796" i="2"/>
  <c r="AY1796" i="2"/>
  <c r="AZ1796" i="2"/>
  <c r="BA1796" i="2"/>
  <c r="X649" i="2"/>
  <c r="Y649" i="2"/>
  <c r="Z649" i="2"/>
  <c r="AA649" i="2"/>
  <c r="AB649" i="2"/>
  <c r="AC649" i="2"/>
  <c r="AE649" i="2"/>
  <c r="AF649" i="2"/>
  <c r="AH649" i="2"/>
  <c r="AJ649" i="2"/>
  <c r="AK649" i="2"/>
  <c r="AM649" i="2"/>
  <c r="AO649" i="2"/>
  <c r="AP649" i="2"/>
  <c r="AR649" i="2"/>
  <c r="AT649" i="2"/>
  <c r="AU649" i="2"/>
  <c r="AW649" i="2"/>
  <c r="AX649" i="2"/>
  <c r="AY649" i="2"/>
  <c r="AZ649" i="2"/>
  <c r="BA649" i="2"/>
  <c r="X1540" i="2"/>
  <c r="Y1540" i="2"/>
  <c r="Z1540" i="2"/>
  <c r="AA1540" i="2"/>
  <c r="AB1540" i="2"/>
  <c r="AC1540" i="2"/>
  <c r="AE1540" i="2"/>
  <c r="AF1540" i="2"/>
  <c r="AH1540" i="2"/>
  <c r="AJ1540" i="2"/>
  <c r="AK1540" i="2"/>
  <c r="AM1540" i="2"/>
  <c r="AO1540" i="2"/>
  <c r="AP1540" i="2"/>
  <c r="AR1540" i="2"/>
  <c r="AT1540" i="2"/>
  <c r="AU1540" i="2"/>
  <c r="AW1540" i="2"/>
  <c r="AX1540" i="2"/>
  <c r="AY1540" i="2"/>
  <c r="AZ1540" i="2"/>
  <c r="BA1540" i="2"/>
  <c r="X525" i="2"/>
  <c r="Y525" i="2"/>
  <c r="Z525" i="2"/>
  <c r="AA525" i="2"/>
  <c r="AB525" i="2"/>
  <c r="AC525" i="2"/>
  <c r="AE525" i="2"/>
  <c r="AF525" i="2"/>
  <c r="AH525" i="2"/>
  <c r="AJ525" i="2"/>
  <c r="AK525" i="2"/>
  <c r="AM525" i="2"/>
  <c r="AO525" i="2"/>
  <c r="AP525" i="2"/>
  <c r="AR525" i="2"/>
  <c r="AT525" i="2"/>
  <c r="AU525" i="2"/>
  <c r="AW525" i="2"/>
  <c r="AX525" i="2"/>
  <c r="AY525" i="2"/>
  <c r="AZ525" i="2"/>
  <c r="BA525" i="2"/>
  <c r="X533" i="2"/>
  <c r="Y533" i="2"/>
  <c r="Z533" i="2"/>
  <c r="AA533" i="2"/>
  <c r="AB533" i="2"/>
  <c r="AC533" i="2"/>
  <c r="AE533" i="2"/>
  <c r="AF533" i="2"/>
  <c r="AH533" i="2"/>
  <c r="AJ533" i="2"/>
  <c r="AK533" i="2"/>
  <c r="AM533" i="2"/>
  <c r="AO533" i="2"/>
  <c r="AP533" i="2"/>
  <c r="AR533" i="2"/>
  <c r="AT533" i="2"/>
  <c r="AU533" i="2"/>
  <c r="AW533" i="2"/>
  <c r="AX533" i="2"/>
  <c r="AY533" i="2"/>
  <c r="AZ533" i="2"/>
  <c r="BA533" i="2"/>
  <c r="X172" i="2"/>
  <c r="Y172" i="2"/>
  <c r="Z172" i="2"/>
  <c r="AA172" i="2"/>
  <c r="AB172" i="2"/>
  <c r="AC172" i="2"/>
  <c r="AE172" i="2"/>
  <c r="AF172" i="2"/>
  <c r="AH172" i="2"/>
  <c r="AJ172" i="2"/>
  <c r="AK172" i="2"/>
  <c r="AM172" i="2"/>
  <c r="AO172" i="2"/>
  <c r="AP172" i="2"/>
  <c r="AR172" i="2"/>
  <c r="AT172" i="2"/>
  <c r="AU172" i="2"/>
  <c r="AW172" i="2"/>
  <c r="AX172" i="2"/>
  <c r="AY172" i="2"/>
  <c r="AZ172" i="2"/>
  <c r="BA172" i="2"/>
  <c r="X2132" i="2"/>
  <c r="Y2132" i="2"/>
  <c r="Z2132" i="2"/>
  <c r="AA2132" i="2"/>
  <c r="AB2132" i="2"/>
  <c r="AC2132" i="2"/>
  <c r="AE2132" i="2"/>
  <c r="AF2132" i="2"/>
  <c r="AH2132" i="2"/>
  <c r="AJ2132" i="2"/>
  <c r="AK2132" i="2"/>
  <c r="AM2132" i="2"/>
  <c r="AO2132" i="2"/>
  <c r="AP2132" i="2"/>
  <c r="AR2132" i="2"/>
  <c r="AT2132" i="2"/>
  <c r="AU2132" i="2"/>
  <c r="AW2132" i="2"/>
  <c r="AX2132" i="2"/>
  <c r="AY2132" i="2"/>
  <c r="AZ2132" i="2"/>
  <c r="BA2132" i="2"/>
  <c r="X915" i="2"/>
  <c r="Y915" i="2"/>
  <c r="Z915" i="2"/>
  <c r="AA915" i="2"/>
  <c r="AB915" i="2"/>
  <c r="AC915" i="2"/>
  <c r="AE915" i="2"/>
  <c r="AF915" i="2"/>
  <c r="AH915" i="2"/>
  <c r="AJ915" i="2"/>
  <c r="AK915" i="2"/>
  <c r="AM915" i="2"/>
  <c r="AO915" i="2"/>
  <c r="AP915" i="2"/>
  <c r="AR915" i="2"/>
  <c r="AT915" i="2"/>
  <c r="AU915" i="2"/>
  <c r="AW915" i="2"/>
  <c r="AX915" i="2"/>
  <c r="AY915" i="2"/>
  <c r="AZ915" i="2"/>
  <c r="BA915" i="2"/>
  <c r="X1436" i="2"/>
  <c r="Y1436" i="2"/>
  <c r="Z1436" i="2"/>
  <c r="AA1436" i="2"/>
  <c r="AB1436" i="2"/>
  <c r="AC1436" i="2"/>
  <c r="AE1436" i="2"/>
  <c r="AF1436" i="2"/>
  <c r="AH1436" i="2"/>
  <c r="AJ1436" i="2"/>
  <c r="AK1436" i="2"/>
  <c r="AM1436" i="2"/>
  <c r="AO1436" i="2"/>
  <c r="AP1436" i="2"/>
  <c r="AR1436" i="2"/>
  <c r="AT1436" i="2"/>
  <c r="AU1436" i="2"/>
  <c r="AW1436" i="2"/>
  <c r="AX1436" i="2"/>
  <c r="AY1436" i="2"/>
  <c r="AZ1436" i="2"/>
  <c r="BA1436" i="2"/>
  <c r="X758" i="2"/>
  <c r="Y758" i="2"/>
  <c r="Z758" i="2"/>
  <c r="AA758" i="2"/>
  <c r="AB758" i="2"/>
  <c r="AC758" i="2"/>
  <c r="AE758" i="2"/>
  <c r="AF758" i="2"/>
  <c r="AH758" i="2"/>
  <c r="AJ758" i="2"/>
  <c r="BC758" i="2" s="1"/>
  <c r="AK758" i="2"/>
  <c r="AM758" i="2"/>
  <c r="AO758" i="2"/>
  <c r="AP758" i="2"/>
  <c r="AR758" i="2"/>
  <c r="AT758" i="2"/>
  <c r="AU758" i="2"/>
  <c r="AW758" i="2"/>
  <c r="AX758" i="2"/>
  <c r="AY758" i="2"/>
  <c r="AZ758" i="2"/>
  <c r="BA758" i="2"/>
  <c r="X1270" i="2"/>
  <c r="Y1270" i="2"/>
  <c r="Z1270" i="2"/>
  <c r="AA1270" i="2"/>
  <c r="AB1270" i="2"/>
  <c r="AC1270" i="2"/>
  <c r="AE1270" i="2"/>
  <c r="AF1270" i="2"/>
  <c r="AH1270" i="2"/>
  <c r="AJ1270" i="2"/>
  <c r="AK1270" i="2"/>
  <c r="AM1270" i="2"/>
  <c r="AO1270" i="2"/>
  <c r="AP1270" i="2"/>
  <c r="AR1270" i="2"/>
  <c r="AT1270" i="2"/>
  <c r="AU1270" i="2"/>
  <c r="AW1270" i="2"/>
  <c r="AX1270" i="2"/>
  <c r="AY1270" i="2"/>
  <c r="AZ1270" i="2"/>
  <c r="BA1270" i="2"/>
  <c r="X273" i="2"/>
  <c r="Y273" i="2"/>
  <c r="Z273" i="2"/>
  <c r="AA273" i="2"/>
  <c r="AB273" i="2"/>
  <c r="AC273" i="2"/>
  <c r="AE273" i="2"/>
  <c r="AF273" i="2"/>
  <c r="AH273" i="2"/>
  <c r="AJ273" i="2"/>
  <c r="AK273" i="2"/>
  <c r="AM273" i="2"/>
  <c r="AO273" i="2"/>
  <c r="AP273" i="2"/>
  <c r="AR273" i="2"/>
  <c r="AT273" i="2"/>
  <c r="AU273" i="2"/>
  <c r="AW273" i="2"/>
  <c r="AX273" i="2"/>
  <c r="AY273" i="2"/>
  <c r="AZ273" i="2"/>
  <c r="BA273" i="2"/>
  <c r="X1675" i="2"/>
  <c r="Y1675" i="2"/>
  <c r="Z1675" i="2"/>
  <c r="AA1675" i="2"/>
  <c r="AB1675" i="2"/>
  <c r="AC1675" i="2"/>
  <c r="AE1675" i="2"/>
  <c r="AF1675" i="2"/>
  <c r="AH1675" i="2"/>
  <c r="AJ1675" i="2"/>
  <c r="AK1675" i="2"/>
  <c r="AM1675" i="2"/>
  <c r="AO1675" i="2"/>
  <c r="AP1675" i="2"/>
  <c r="AR1675" i="2"/>
  <c r="AT1675" i="2"/>
  <c r="AU1675" i="2"/>
  <c r="AW1675" i="2"/>
  <c r="AX1675" i="2"/>
  <c r="AY1675" i="2"/>
  <c r="AZ1675" i="2"/>
  <c r="BA1675" i="2"/>
  <c r="X814" i="2"/>
  <c r="Y814" i="2"/>
  <c r="Z814" i="2"/>
  <c r="AA814" i="2"/>
  <c r="AB814" i="2"/>
  <c r="AC814" i="2"/>
  <c r="AE814" i="2"/>
  <c r="AF814" i="2"/>
  <c r="AH814" i="2"/>
  <c r="AJ814" i="2"/>
  <c r="BE814" i="2" s="1"/>
  <c r="AK814" i="2"/>
  <c r="AM814" i="2"/>
  <c r="AO814" i="2"/>
  <c r="AP814" i="2"/>
  <c r="AR814" i="2"/>
  <c r="AT814" i="2"/>
  <c r="AU814" i="2"/>
  <c r="AW814" i="2"/>
  <c r="AX814" i="2"/>
  <c r="AY814" i="2"/>
  <c r="AZ814" i="2"/>
  <c r="BA814" i="2"/>
  <c r="X392" i="2"/>
  <c r="Y392" i="2"/>
  <c r="Z392" i="2"/>
  <c r="AA392" i="2"/>
  <c r="AB392" i="2"/>
  <c r="AC392" i="2"/>
  <c r="AE392" i="2"/>
  <c r="AF392" i="2"/>
  <c r="AH392" i="2"/>
  <c r="AJ392" i="2"/>
  <c r="AK392" i="2"/>
  <c r="AM392" i="2"/>
  <c r="AO392" i="2"/>
  <c r="AP392" i="2"/>
  <c r="AR392" i="2"/>
  <c r="AT392" i="2"/>
  <c r="AU392" i="2"/>
  <c r="AW392" i="2"/>
  <c r="AX392" i="2"/>
  <c r="AY392" i="2"/>
  <c r="AZ392" i="2"/>
  <c r="BA392" i="2"/>
  <c r="X1498" i="2"/>
  <c r="Y1498" i="2"/>
  <c r="Z1498" i="2"/>
  <c r="AA1498" i="2"/>
  <c r="AB1498" i="2"/>
  <c r="AC1498" i="2"/>
  <c r="AE1498" i="2"/>
  <c r="AF1498" i="2"/>
  <c r="AH1498" i="2"/>
  <c r="AJ1498" i="2"/>
  <c r="AK1498" i="2"/>
  <c r="AM1498" i="2"/>
  <c r="AO1498" i="2"/>
  <c r="AP1498" i="2"/>
  <c r="AR1498" i="2"/>
  <c r="AT1498" i="2"/>
  <c r="AU1498" i="2"/>
  <c r="AW1498" i="2"/>
  <c r="AX1498" i="2"/>
  <c r="AY1498" i="2"/>
  <c r="AZ1498" i="2"/>
  <c r="BA1498" i="2"/>
  <c r="X1460" i="2"/>
  <c r="Y1460" i="2"/>
  <c r="Z1460" i="2"/>
  <c r="AA1460" i="2"/>
  <c r="AB1460" i="2"/>
  <c r="AC1460" i="2"/>
  <c r="AE1460" i="2"/>
  <c r="AF1460" i="2"/>
  <c r="AH1460" i="2"/>
  <c r="AJ1460" i="2"/>
  <c r="AK1460" i="2"/>
  <c r="AM1460" i="2"/>
  <c r="AO1460" i="2"/>
  <c r="AP1460" i="2"/>
  <c r="AR1460" i="2"/>
  <c r="AT1460" i="2"/>
  <c r="AU1460" i="2"/>
  <c r="AW1460" i="2"/>
  <c r="AX1460" i="2"/>
  <c r="AY1460" i="2"/>
  <c r="AZ1460" i="2"/>
  <c r="BA1460" i="2"/>
  <c r="X817" i="2"/>
  <c r="Y817" i="2"/>
  <c r="Z817" i="2"/>
  <c r="AA817" i="2"/>
  <c r="AB817" i="2"/>
  <c r="AC817" i="2"/>
  <c r="AE817" i="2"/>
  <c r="AF817" i="2"/>
  <c r="AH817" i="2"/>
  <c r="AJ817" i="2"/>
  <c r="BC817" i="2" s="1"/>
  <c r="AK817" i="2"/>
  <c r="AM817" i="2"/>
  <c r="AO817" i="2"/>
  <c r="AP817" i="2"/>
  <c r="AR817" i="2"/>
  <c r="AT817" i="2"/>
  <c r="AU817" i="2"/>
  <c r="AW817" i="2"/>
  <c r="AX817" i="2"/>
  <c r="AY817" i="2"/>
  <c r="AZ817" i="2"/>
  <c r="BA817" i="2"/>
  <c r="X185" i="2"/>
  <c r="Y185" i="2"/>
  <c r="Z185" i="2"/>
  <c r="AA185" i="2"/>
  <c r="AB185" i="2"/>
  <c r="AC185" i="2"/>
  <c r="AE185" i="2"/>
  <c r="AF185" i="2"/>
  <c r="AH185" i="2"/>
  <c r="AJ185" i="2"/>
  <c r="AK185" i="2"/>
  <c r="AM185" i="2"/>
  <c r="AO185" i="2"/>
  <c r="AP185" i="2"/>
  <c r="AR185" i="2"/>
  <c r="AT185" i="2"/>
  <c r="AU185" i="2"/>
  <c r="AW185" i="2"/>
  <c r="AX185" i="2"/>
  <c r="AY185" i="2"/>
  <c r="AZ185" i="2"/>
  <c r="BA185" i="2"/>
  <c r="X1247" i="2"/>
  <c r="Y1247" i="2"/>
  <c r="Z1247" i="2"/>
  <c r="AA1247" i="2"/>
  <c r="AB1247" i="2"/>
  <c r="AC1247" i="2"/>
  <c r="AE1247" i="2"/>
  <c r="AF1247" i="2"/>
  <c r="AH1247" i="2"/>
  <c r="AJ1247" i="2"/>
  <c r="AK1247" i="2"/>
  <c r="AM1247" i="2"/>
  <c r="AO1247" i="2"/>
  <c r="AP1247" i="2"/>
  <c r="AR1247" i="2"/>
  <c r="AT1247" i="2"/>
  <c r="AU1247" i="2"/>
  <c r="AW1247" i="2"/>
  <c r="AX1247" i="2"/>
  <c r="AY1247" i="2"/>
  <c r="AZ1247" i="2"/>
  <c r="BA1247" i="2"/>
  <c r="X2105" i="2"/>
  <c r="Y2105" i="2"/>
  <c r="Z2105" i="2"/>
  <c r="AA2105" i="2"/>
  <c r="AB2105" i="2"/>
  <c r="AC2105" i="2"/>
  <c r="AE2105" i="2"/>
  <c r="AF2105" i="2"/>
  <c r="AH2105" i="2"/>
  <c r="AJ2105" i="2"/>
  <c r="AK2105" i="2"/>
  <c r="AM2105" i="2"/>
  <c r="AO2105" i="2"/>
  <c r="AP2105" i="2"/>
  <c r="AR2105" i="2"/>
  <c r="AT2105" i="2"/>
  <c r="AU2105" i="2"/>
  <c r="AW2105" i="2"/>
  <c r="AX2105" i="2"/>
  <c r="AY2105" i="2"/>
  <c r="AZ2105" i="2"/>
  <c r="BA2105" i="2"/>
  <c r="X1589" i="2"/>
  <c r="Y1589" i="2"/>
  <c r="Z1589" i="2"/>
  <c r="AA1589" i="2"/>
  <c r="AB1589" i="2"/>
  <c r="AC1589" i="2"/>
  <c r="AE1589" i="2"/>
  <c r="AF1589" i="2"/>
  <c r="AH1589" i="2"/>
  <c r="AJ1589" i="2"/>
  <c r="AK1589" i="2"/>
  <c r="AM1589" i="2"/>
  <c r="AO1589" i="2"/>
  <c r="AP1589" i="2"/>
  <c r="AR1589" i="2"/>
  <c r="AT1589" i="2"/>
  <c r="AU1589" i="2"/>
  <c r="AW1589" i="2"/>
  <c r="AX1589" i="2"/>
  <c r="AY1589" i="2"/>
  <c r="AZ1589" i="2"/>
  <c r="BA1589" i="2"/>
  <c r="X1998" i="2"/>
  <c r="Y1998" i="2"/>
  <c r="Z1998" i="2"/>
  <c r="AA1998" i="2"/>
  <c r="AB1998" i="2"/>
  <c r="AC1998" i="2"/>
  <c r="AE1998" i="2"/>
  <c r="AF1998" i="2"/>
  <c r="AH1998" i="2"/>
  <c r="AJ1998" i="2"/>
  <c r="AK1998" i="2"/>
  <c r="AM1998" i="2"/>
  <c r="AO1998" i="2"/>
  <c r="AP1998" i="2"/>
  <c r="AR1998" i="2"/>
  <c r="AT1998" i="2"/>
  <c r="AU1998" i="2"/>
  <c r="AW1998" i="2"/>
  <c r="AX1998" i="2"/>
  <c r="AY1998" i="2"/>
  <c r="AZ1998" i="2"/>
  <c r="BA1998" i="2"/>
  <c r="X2177" i="2"/>
  <c r="Y2177" i="2"/>
  <c r="Z2177" i="2"/>
  <c r="AA2177" i="2"/>
  <c r="AB2177" i="2"/>
  <c r="AC2177" i="2"/>
  <c r="AE2177" i="2"/>
  <c r="AF2177" i="2"/>
  <c r="AH2177" i="2"/>
  <c r="AJ2177" i="2"/>
  <c r="AK2177" i="2"/>
  <c r="AM2177" i="2"/>
  <c r="AO2177" i="2"/>
  <c r="AP2177" i="2"/>
  <c r="AR2177" i="2"/>
  <c r="AT2177" i="2"/>
  <c r="AU2177" i="2"/>
  <c r="AW2177" i="2"/>
  <c r="AX2177" i="2"/>
  <c r="AY2177" i="2"/>
  <c r="AZ2177" i="2"/>
  <c r="BA2177" i="2"/>
  <c r="X370" i="2"/>
  <c r="Y370" i="2"/>
  <c r="Z370" i="2"/>
  <c r="AA370" i="2"/>
  <c r="AB370" i="2"/>
  <c r="AC370" i="2"/>
  <c r="AE370" i="2"/>
  <c r="AF370" i="2"/>
  <c r="AH370" i="2"/>
  <c r="AJ370" i="2"/>
  <c r="AK370" i="2"/>
  <c r="AM370" i="2"/>
  <c r="AO370" i="2"/>
  <c r="AP370" i="2"/>
  <c r="AR370" i="2"/>
  <c r="AT370" i="2"/>
  <c r="BC370" i="2" s="1"/>
  <c r="AU370" i="2"/>
  <c r="AW370" i="2"/>
  <c r="AX370" i="2"/>
  <c r="AY370" i="2"/>
  <c r="AZ370" i="2"/>
  <c r="BA370" i="2"/>
  <c r="X2134" i="2"/>
  <c r="Y2134" i="2"/>
  <c r="Z2134" i="2"/>
  <c r="AA2134" i="2"/>
  <c r="AB2134" i="2"/>
  <c r="AC2134" i="2"/>
  <c r="AE2134" i="2"/>
  <c r="AF2134" i="2"/>
  <c r="AH2134" i="2"/>
  <c r="AJ2134" i="2"/>
  <c r="BD2134" i="2" s="1"/>
  <c r="AK2134" i="2"/>
  <c r="AM2134" i="2"/>
  <c r="AO2134" i="2"/>
  <c r="AP2134" i="2"/>
  <c r="AR2134" i="2"/>
  <c r="AT2134" i="2"/>
  <c r="AU2134" i="2"/>
  <c r="AW2134" i="2"/>
  <c r="AX2134" i="2"/>
  <c r="AY2134" i="2"/>
  <c r="AZ2134" i="2"/>
  <c r="BA2134" i="2"/>
  <c r="X975" i="2"/>
  <c r="Y975" i="2"/>
  <c r="Z975" i="2"/>
  <c r="AA975" i="2"/>
  <c r="AB975" i="2"/>
  <c r="AC975" i="2"/>
  <c r="AE975" i="2"/>
  <c r="AF975" i="2"/>
  <c r="AH975" i="2"/>
  <c r="AJ975" i="2"/>
  <c r="AK975" i="2"/>
  <c r="AM975" i="2"/>
  <c r="AO975" i="2"/>
  <c r="AP975" i="2"/>
  <c r="AR975" i="2"/>
  <c r="AT975" i="2"/>
  <c r="AU975" i="2"/>
  <c r="AW975" i="2"/>
  <c r="AX975" i="2"/>
  <c r="AY975" i="2"/>
  <c r="AZ975" i="2"/>
  <c r="BA975" i="2"/>
  <c r="X2190" i="2"/>
  <c r="Y2190" i="2"/>
  <c r="Z2190" i="2"/>
  <c r="AA2190" i="2"/>
  <c r="AB2190" i="2"/>
  <c r="AC2190" i="2"/>
  <c r="AE2190" i="2"/>
  <c r="AF2190" i="2"/>
  <c r="AH2190" i="2"/>
  <c r="AJ2190" i="2"/>
  <c r="AK2190" i="2"/>
  <c r="AM2190" i="2"/>
  <c r="AO2190" i="2"/>
  <c r="AP2190" i="2"/>
  <c r="AR2190" i="2"/>
  <c r="AT2190" i="2"/>
  <c r="AU2190" i="2"/>
  <c r="AW2190" i="2"/>
  <c r="AX2190" i="2"/>
  <c r="AY2190" i="2"/>
  <c r="AZ2190" i="2"/>
  <c r="BA2190" i="2"/>
  <c r="X2258" i="2"/>
  <c r="Y2258" i="2"/>
  <c r="Z2258" i="2"/>
  <c r="AA2258" i="2"/>
  <c r="AB2258" i="2"/>
  <c r="AC2258" i="2"/>
  <c r="AE2258" i="2"/>
  <c r="AF2258" i="2"/>
  <c r="AH2258" i="2"/>
  <c r="AJ2258" i="2"/>
  <c r="AK2258" i="2"/>
  <c r="AM2258" i="2"/>
  <c r="AO2258" i="2"/>
  <c r="AP2258" i="2"/>
  <c r="AR2258" i="2"/>
  <c r="AT2258" i="2"/>
  <c r="AU2258" i="2"/>
  <c r="AW2258" i="2"/>
  <c r="AX2258" i="2"/>
  <c r="AY2258" i="2"/>
  <c r="AZ2258" i="2"/>
  <c r="BA2258" i="2"/>
  <c r="X2277" i="2"/>
  <c r="Y2277" i="2"/>
  <c r="Z2277" i="2"/>
  <c r="AA2277" i="2"/>
  <c r="AB2277" i="2"/>
  <c r="AC2277" i="2"/>
  <c r="AE2277" i="2"/>
  <c r="AF2277" i="2"/>
  <c r="AH2277" i="2"/>
  <c r="AJ2277" i="2"/>
  <c r="AK2277" i="2"/>
  <c r="AM2277" i="2"/>
  <c r="AO2277" i="2"/>
  <c r="AP2277" i="2"/>
  <c r="AR2277" i="2"/>
  <c r="AT2277" i="2"/>
  <c r="AU2277" i="2"/>
  <c r="AW2277" i="2"/>
  <c r="AX2277" i="2"/>
  <c r="AY2277" i="2"/>
  <c r="AZ2277" i="2"/>
  <c r="BA2277" i="2"/>
  <c r="X2058" i="2"/>
  <c r="Y2058" i="2"/>
  <c r="Z2058" i="2"/>
  <c r="AA2058" i="2"/>
  <c r="AB2058" i="2"/>
  <c r="AC2058" i="2"/>
  <c r="AE2058" i="2"/>
  <c r="AF2058" i="2"/>
  <c r="AH2058" i="2"/>
  <c r="AJ2058" i="2"/>
  <c r="AK2058" i="2"/>
  <c r="AM2058" i="2"/>
  <c r="AO2058" i="2"/>
  <c r="AP2058" i="2"/>
  <c r="AR2058" i="2"/>
  <c r="AT2058" i="2"/>
  <c r="AU2058" i="2"/>
  <c r="AW2058" i="2"/>
  <c r="AX2058" i="2"/>
  <c r="AY2058" i="2"/>
  <c r="AZ2058" i="2"/>
  <c r="BA2058" i="2"/>
  <c r="X1771" i="2"/>
  <c r="Y1771" i="2"/>
  <c r="Z1771" i="2"/>
  <c r="AA1771" i="2"/>
  <c r="AB1771" i="2"/>
  <c r="AC1771" i="2"/>
  <c r="AE1771" i="2"/>
  <c r="AF1771" i="2"/>
  <c r="AH1771" i="2"/>
  <c r="AJ1771" i="2"/>
  <c r="AK1771" i="2"/>
  <c r="AM1771" i="2"/>
  <c r="AO1771" i="2"/>
  <c r="AP1771" i="2"/>
  <c r="AR1771" i="2"/>
  <c r="AT1771" i="2"/>
  <c r="AU1771" i="2"/>
  <c r="AW1771" i="2"/>
  <c r="AX1771" i="2"/>
  <c r="AY1771" i="2"/>
  <c r="AZ1771" i="2"/>
  <c r="BA1771" i="2"/>
  <c r="X1937" i="2"/>
  <c r="Y1937" i="2"/>
  <c r="Z1937" i="2"/>
  <c r="AA1937" i="2"/>
  <c r="AB1937" i="2"/>
  <c r="AC1937" i="2"/>
  <c r="AE1937" i="2"/>
  <c r="AF1937" i="2"/>
  <c r="AH1937" i="2"/>
  <c r="AJ1937" i="2"/>
  <c r="AK1937" i="2"/>
  <c r="AM1937" i="2"/>
  <c r="AO1937" i="2"/>
  <c r="AP1937" i="2"/>
  <c r="AR1937" i="2"/>
  <c r="AT1937" i="2"/>
  <c r="BC1937" i="2" s="1"/>
  <c r="AU1937" i="2"/>
  <c r="AW1937" i="2"/>
  <c r="AX1937" i="2"/>
  <c r="AY1937" i="2"/>
  <c r="AZ1937" i="2"/>
  <c r="BA1937" i="2"/>
  <c r="X1832" i="2"/>
  <c r="Y1832" i="2"/>
  <c r="Z1832" i="2"/>
  <c r="AA1832" i="2"/>
  <c r="AB1832" i="2"/>
  <c r="AC1832" i="2"/>
  <c r="AE1832" i="2"/>
  <c r="AF1832" i="2"/>
  <c r="AH1832" i="2"/>
  <c r="AJ1832" i="2"/>
  <c r="AK1832" i="2"/>
  <c r="AM1832" i="2"/>
  <c r="AO1832" i="2"/>
  <c r="AP1832" i="2"/>
  <c r="AR1832" i="2"/>
  <c r="AT1832" i="2"/>
  <c r="AU1832" i="2"/>
  <c r="AW1832" i="2"/>
  <c r="AX1832" i="2"/>
  <c r="AY1832" i="2"/>
  <c r="AZ1832" i="2"/>
  <c r="BA1832" i="2"/>
  <c r="X2009" i="2"/>
  <c r="Y2009" i="2"/>
  <c r="Z2009" i="2"/>
  <c r="AA2009" i="2"/>
  <c r="AB2009" i="2"/>
  <c r="AC2009" i="2"/>
  <c r="AE2009" i="2"/>
  <c r="AF2009" i="2"/>
  <c r="AH2009" i="2"/>
  <c r="AJ2009" i="2"/>
  <c r="AK2009" i="2"/>
  <c r="AM2009" i="2"/>
  <c r="AO2009" i="2"/>
  <c r="AP2009" i="2"/>
  <c r="AR2009" i="2"/>
  <c r="AT2009" i="2"/>
  <c r="AU2009" i="2"/>
  <c r="AW2009" i="2"/>
  <c r="AX2009" i="2"/>
  <c r="AY2009" i="2"/>
  <c r="AZ2009" i="2"/>
  <c r="BA2009" i="2"/>
  <c r="X153" i="2"/>
  <c r="Y153" i="2"/>
  <c r="Z153" i="2"/>
  <c r="AA153" i="2"/>
  <c r="AB153" i="2"/>
  <c r="AC153" i="2"/>
  <c r="AE153" i="2"/>
  <c r="AF153" i="2"/>
  <c r="AH153" i="2"/>
  <c r="AJ153" i="2"/>
  <c r="AK153" i="2"/>
  <c r="AM153" i="2"/>
  <c r="AO153" i="2"/>
  <c r="AP153" i="2"/>
  <c r="AR153" i="2"/>
  <c r="AT153" i="2"/>
  <c r="AU153" i="2"/>
  <c r="AW153" i="2"/>
  <c r="AX153" i="2"/>
  <c r="AY153" i="2"/>
  <c r="AZ153" i="2"/>
  <c r="BA153" i="2"/>
  <c r="X1664" i="2"/>
  <c r="Y1664" i="2"/>
  <c r="Z1664" i="2"/>
  <c r="AA1664" i="2"/>
  <c r="AB1664" i="2"/>
  <c r="AC1664" i="2"/>
  <c r="AE1664" i="2"/>
  <c r="AF1664" i="2"/>
  <c r="AH1664" i="2"/>
  <c r="AJ1664" i="2"/>
  <c r="AK1664" i="2"/>
  <c r="AM1664" i="2"/>
  <c r="AO1664" i="2"/>
  <c r="AP1664" i="2"/>
  <c r="AR1664" i="2"/>
  <c r="AT1664" i="2"/>
  <c r="BB1664" i="2" s="1"/>
  <c r="AU1664" i="2"/>
  <c r="AW1664" i="2"/>
  <c r="AX1664" i="2"/>
  <c r="AY1664" i="2"/>
  <c r="AZ1664" i="2"/>
  <c r="BA1664" i="2"/>
  <c r="X1222" i="2"/>
  <c r="Y1222" i="2"/>
  <c r="Z1222" i="2"/>
  <c r="AA1222" i="2"/>
  <c r="AB1222" i="2"/>
  <c r="AC1222" i="2"/>
  <c r="AE1222" i="2"/>
  <c r="AF1222" i="2"/>
  <c r="AH1222" i="2"/>
  <c r="AJ1222" i="2"/>
  <c r="AK1222" i="2"/>
  <c r="AM1222" i="2"/>
  <c r="AO1222" i="2"/>
  <c r="AP1222" i="2"/>
  <c r="AR1222" i="2"/>
  <c r="AT1222" i="2"/>
  <c r="AU1222" i="2"/>
  <c r="AW1222" i="2"/>
  <c r="AX1222" i="2"/>
  <c r="AY1222" i="2"/>
  <c r="AZ1222" i="2"/>
  <c r="BA1222" i="2"/>
  <c r="X157" i="2"/>
  <c r="Y157" i="2"/>
  <c r="Z157" i="2"/>
  <c r="AA157" i="2"/>
  <c r="AB157" i="2"/>
  <c r="AC157" i="2"/>
  <c r="AE157" i="2"/>
  <c r="AF157" i="2"/>
  <c r="AH157" i="2"/>
  <c r="AJ157" i="2"/>
  <c r="AK157" i="2"/>
  <c r="AM157" i="2"/>
  <c r="AO157" i="2"/>
  <c r="AP157" i="2"/>
  <c r="AR157" i="2"/>
  <c r="AT157" i="2"/>
  <c r="AU157" i="2"/>
  <c r="AW157" i="2"/>
  <c r="AX157" i="2"/>
  <c r="AY157" i="2"/>
  <c r="AZ157" i="2"/>
  <c r="BA157" i="2"/>
  <c r="X389" i="2"/>
  <c r="Y389" i="2"/>
  <c r="Z389" i="2"/>
  <c r="AA389" i="2"/>
  <c r="AB389" i="2"/>
  <c r="AC389" i="2"/>
  <c r="AE389" i="2"/>
  <c r="AF389" i="2"/>
  <c r="AH389" i="2"/>
  <c r="AJ389" i="2"/>
  <c r="AK389" i="2"/>
  <c r="AM389" i="2"/>
  <c r="AO389" i="2"/>
  <c r="AP389" i="2"/>
  <c r="AR389" i="2"/>
  <c r="AT389" i="2"/>
  <c r="AU389" i="2"/>
  <c r="AW389" i="2"/>
  <c r="AX389" i="2"/>
  <c r="AY389" i="2"/>
  <c r="AZ389" i="2"/>
  <c r="BA389" i="2"/>
  <c r="X423" i="2"/>
  <c r="Y423" i="2"/>
  <c r="Z423" i="2"/>
  <c r="AA423" i="2"/>
  <c r="AB423" i="2"/>
  <c r="AC423" i="2"/>
  <c r="AE423" i="2"/>
  <c r="AF423" i="2"/>
  <c r="AH423" i="2"/>
  <c r="AJ423" i="2"/>
  <c r="AK423" i="2"/>
  <c r="AM423" i="2"/>
  <c r="AO423" i="2"/>
  <c r="AP423" i="2"/>
  <c r="AR423" i="2"/>
  <c r="AT423" i="2"/>
  <c r="BC423" i="2" s="1"/>
  <c r="AU423" i="2"/>
  <c r="AW423" i="2"/>
  <c r="AX423" i="2"/>
  <c r="AY423" i="2"/>
  <c r="AZ423" i="2"/>
  <c r="BA423" i="2"/>
  <c r="X588" i="2"/>
  <c r="Y588" i="2"/>
  <c r="Z588" i="2"/>
  <c r="AA588" i="2"/>
  <c r="AB588" i="2"/>
  <c r="AC588" i="2"/>
  <c r="AE588" i="2"/>
  <c r="AF588" i="2"/>
  <c r="AH588" i="2"/>
  <c r="AJ588" i="2"/>
  <c r="AK588" i="2"/>
  <c r="AM588" i="2"/>
  <c r="AO588" i="2"/>
  <c r="AP588" i="2"/>
  <c r="AR588" i="2"/>
  <c r="AT588" i="2"/>
  <c r="AU588" i="2"/>
  <c r="AW588" i="2"/>
  <c r="AX588" i="2"/>
  <c r="AY588" i="2"/>
  <c r="AZ588" i="2"/>
  <c r="BA588" i="2"/>
  <c r="X1543" i="2"/>
  <c r="Y1543" i="2"/>
  <c r="Z1543" i="2"/>
  <c r="AA1543" i="2"/>
  <c r="AB1543" i="2"/>
  <c r="AC1543" i="2"/>
  <c r="AE1543" i="2"/>
  <c r="AF1543" i="2"/>
  <c r="AH1543" i="2"/>
  <c r="AJ1543" i="2"/>
  <c r="AK1543" i="2"/>
  <c r="AM1543" i="2"/>
  <c r="AO1543" i="2"/>
  <c r="AP1543" i="2"/>
  <c r="AR1543" i="2"/>
  <c r="AT1543" i="2"/>
  <c r="AU1543" i="2"/>
  <c r="AW1543" i="2"/>
  <c r="AX1543" i="2"/>
  <c r="AY1543" i="2"/>
  <c r="AZ1543" i="2"/>
  <c r="BA1543" i="2"/>
  <c r="X44" i="2"/>
  <c r="Y44" i="2"/>
  <c r="Z44" i="2"/>
  <c r="AA44" i="2"/>
  <c r="AB44" i="2"/>
  <c r="AC44" i="2"/>
  <c r="AE44" i="2"/>
  <c r="AF44" i="2"/>
  <c r="AH44" i="2"/>
  <c r="AJ44" i="2"/>
  <c r="AK44" i="2"/>
  <c r="AM44" i="2"/>
  <c r="AO44" i="2"/>
  <c r="AP44" i="2"/>
  <c r="AR44" i="2"/>
  <c r="AT44" i="2"/>
  <c r="AU44" i="2"/>
  <c r="AW44" i="2"/>
  <c r="AX44" i="2"/>
  <c r="AY44" i="2"/>
  <c r="AZ44" i="2"/>
  <c r="BA44" i="2"/>
  <c r="X570" i="2"/>
  <c r="Y570" i="2"/>
  <c r="Z570" i="2"/>
  <c r="AA570" i="2"/>
  <c r="AB570" i="2"/>
  <c r="AC570" i="2"/>
  <c r="AE570" i="2"/>
  <c r="AF570" i="2"/>
  <c r="AH570" i="2"/>
  <c r="AJ570" i="2"/>
  <c r="AK570" i="2"/>
  <c r="AM570" i="2"/>
  <c r="AO570" i="2"/>
  <c r="AP570" i="2"/>
  <c r="AR570" i="2"/>
  <c r="AT570" i="2"/>
  <c r="AU570" i="2"/>
  <c r="AW570" i="2"/>
  <c r="AX570" i="2"/>
  <c r="AY570" i="2"/>
  <c r="AZ570" i="2"/>
  <c r="BA570" i="2"/>
  <c r="X987" i="2"/>
  <c r="Y987" i="2"/>
  <c r="Z987" i="2"/>
  <c r="AA987" i="2"/>
  <c r="AB987" i="2"/>
  <c r="AC987" i="2"/>
  <c r="AE987" i="2"/>
  <c r="AF987" i="2"/>
  <c r="AH987" i="2"/>
  <c r="AJ987" i="2"/>
  <c r="AK987" i="2"/>
  <c r="AM987" i="2"/>
  <c r="AO987" i="2"/>
  <c r="AP987" i="2"/>
  <c r="AR987" i="2"/>
  <c r="AT987" i="2"/>
  <c r="AU987" i="2"/>
  <c r="AW987" i="2"/>
  <c r="AX987" i="2"/>
  <c r="AY987" i="2"/>
  <c r="AZ987" i="2"/>
  <c r="BA987" i="2"/>
  <c r="X2116" i="2"/>
  <c r="Y2116" i="2"/>
  <c r="Z2116" i="2"/>
  <c r="AA2116" i="2"/>
  <c r="AB2116" i="2"/>
  <c r="AC2116" i="2"/>
  <c r="AE2116" i="2"/>
  <c r="AF2116" i="2"/>
  <c r="AH2116" i="2"/>
  <c r="AJ2116" i="2"/>
  <c r="AK2116" i="2"/>
  <c r="AM2116" i="2"/>
  <c r="AO2116" i="2"/>
  <c r="AP2116" i="2"/>
  <c r="AR2116" i="2"/>
  <c r="AT2116" i="2"/>
  <c r="AU2116" i="2"/>
  <c r="AW2116" i="2"/>
  <c r="AX2116" i="2"/>
  <c r="AY2116" i="2"/>
  <c r="AZ2116" i="2"/>
  <c r="BA2116" i="2"/>
  <c r="X289" i="2"/>
  <c r="Y289" i="2"/>
  <c r="Z289" i="2"/>
  <c r="AA289" i="2"/>
  <c r="AB289" i="2"/>
  <c r="AC289" i="2"/>
  <c r="AE289" i="2"/>
  <c r="AF289" i="2"/>
  <c r="AH289" i="2"/>
  <c r="AJ289" i="2"/>
  <c r="AK289" i="2"/>
  <c r="AM289" i="2"/>
  <c r="AO289" i="2"/>
  <c r="AP289" i="2"/>
  <c r="AR289" i="2"/>
  <c r="AT289" i="2"/>
  <c r="AU289" i="2"/>
  <c r="AW289" i="2"/>
  <c r="AX289" i="2"/>
  <c r="AY289" i="2"/>
  <c r="AZ289" i="2"/>
  <c r="BA289" i="2"/>
  <c r="X809" i="2"/>
  <c r="Y809" i="2"/>
  <c r="Z809" i="2"/>
  <c r="AA809" i="2"/>
  <c r="AB809" i="2"/>
  <c r="AC809" i="2"/>
  <c r="AE809" i="2"/>
  <c r="AF809" i="2"/>
  <c r="AH809" i="2"/>
  <c r="AJ809" i="2"/>
  <c r="AK809" i="2"/>
  <c r="AM809" i="2"/>
  <c r="AO809" i="2"/>
  <c r="AP809" i="2"/>
  <c r="AR809" i="2"/>
  <c r="AT809" i="2"/>
  <c r="BB809" i="2" s="1"/>
  <c r="AU809" i="2"/>
  <c r="AW809" i="2"/>
  <c r="AX809" i="2"/>
  <c r="AY809" i="2"/>
  <c r="AZ809" i="2"/>
  <c r="BA809" i="2"/>
  <c r="X795" i="2"/>
  <c r="Y795" i="2"/>
  <c r="Z795" i="2"/>
  <c r="AA795" i="2"/>
  <c r="AB795" i="2"/>
  <c r="AC795" i="2"/>
  <c r="AE795" i="2"/>
  <c r="AF795" i="2"/>
  <c r="AH795" i="2"/>
  <c r="AJ795" i="2"/>
  <c r="AK795" i="2"/>
  <c r="AM795" i="2"/>
  <c r="AO795" i="2"/>
  <c r="AP795" i="2"/>
  <c r="AR795" i="2"/>
  <c r="AT795" i="2"/>
  <c r="AU795" i="2"/>
  <c r="AW795" i="2"/>
  <c r="AX795" i="2"/>
  <c r="AY795" i="2"/>
  <c r="AZ795" i="2"/>
  <c r="BA795" i="2"/>
  <c r="X47" i="2"/>
  <c r="Y47" i="2"/>
  <c r="Z47" i="2"/>
  <c r="AA47" i="2"/>
  <c r="AB47" i="2"/>
  <c r="AC47" i="2"/>
  <c r="AE47" i="2"/>
  <c r="AF47" i="2"/>
  <c r="AH47" i="2"/>
  <c r="AJ47" i="2"/>
  <c r="AK47" i="2"/>
  <c r="AM47" i="2"/>
  <c r="AO47" i="2"/>
  <c r="AP47" i="2"/>
  <c r="AR47" i="2"/>
  <c r="AT47" i="2"/>
  <c r="AU47" i="2"/>
  <c r="AW47" i="2"/>
  <c r="AX47" i="2"/>
  <c r="AY47" i="2"/>
  <c r="AZ47" i="2"/>
  <c r="BA47" i="2"/>
  <c r="X532" i="2"/>
  <c r="Y532" i="2"/>
  <c r="Z532" i="2"/>
  <c r="AA532" i="2"/>
  <c r="AB532" i="2"/>
  <c r="AC532" i="2"/>
  <c r="AE532" i="2"/>
  <c r="AF532" i="2"/>
  <c r="AH532" i="2"/>
  <c r="AJ532" i="2"/>
  <c r="AK532" i="2"/>
  <c r="AM532" i="2"/>
  <c r="AO532" i="2"/>
  <c r="AP532" i="2"/>
  <c r="AR532" i="2"/>
  <c r="AT532" i="2"/>
  <c r="AU532" i="2"/>
  <c r="AW532" i="2"/>
  <c r="AX532" i="2"/>
  <c r="AY532" i="2"/>
  <c r="AZ532" i="2"/>
  <c r="BA532" i="2"/>
  <c r="X671" i="2"/>
  <c r="Y671" i="2"/>
  <c r="Z671" i="2"/>
  <c r="AA671" i="2"/>
  <c r="AB671" i="2"/>
  <c r="AC671" i="2"/>
  <c r="AE671" i="2"/>
  <c r="AF671" i="2"/>
  <c r="AH671" i="2"/>
  <c r="AJ671" i="2"/>
  <c r="AK671" i="2"/>
  <c r="AM671" i="2"/>
  <c r="AO671" i="2"/>
  <c r="AP671" i="2"/>
  <c r="AR671" i="2"/>
  <c r="AT671" i="2"/>
  <c r="AU671" i="2"/>
  <c r="AW671" i="2"/>
  <c r="AX671" i="2"/>
  <c r="AY671" i="2"/>
  <c r="AZ671" i="2"/>
  <c r="BA671" i="2"/>
  <c r="X854" i="2"/>
  <c r="Y854" i="2"/>
  <c r="Z854" i="2"/>
  <c r="AA854" i="2"/>
  <c r="AB854" i="2"/>
  <c r="AC854" i="2"/>
  <c r="AE854" i="2"/>
  <c r="AF854" i="2"/>
  <c r="AH854" i="2"/>
  <c r="AJ854" i="2"/>
  <c r="AK854" i="2"/>
  <c r="AM854" i="2"/>
  <c r="AO854" i="2"/>
  <c r="AP854" i="2"/>
  <c r="AR854" i="2"/>
  <c r="AT854" i="2"/>
  <c r="AU854" i="2"/>
  <c r="AW854" i="2"/>
  <c r="AX854" i="2"/>
  <c r="AY854" i="2"/>
  <c r="AZ854" i="2"/>
  <c r="BA854" i="2"/>
  <c r="X842" i="2"/>
  <c r="Y842" i="2"/>
  <c r="Z842" i="2"/>
  <c r="AA842" i="2"/>
  <c r="AB842" i="2"/>
  <c r="AC842" i="2"/>
  <c r="AE842" i="2"/>
  <c r="AF842" i="2"/>
  <c r="AH842" i="2"/>
  <c r="AJ842" i="2"/>
  <c r="AK842" i="2"/>
  <c r="AM842" i="2"/>
  <c r="AO842" i="2"/>
  <c r="AP842" i="2"/>
  <c r="AR842" i="2"/>
  <c r="AT842" i="2"/>
  <c r="AU842" i="2"/>
  <c r="AW842" i="2"/>
  <c r="AX842" i="2"/>
  <c r="AY842" i="2"/>
  <c r="AZ842" i="2"/>
  <c r="BA842" i="2"/>
  <c r="X933" i="2"/>
  <c r="Y933" i="2"/>
  <c r="Z933" i="2"/>
  <c r="AA933" i="2"/>
  <c r="AB933" i="2"/>
  <c r="AC933" i="2"/>
  <c r="AE933" i="2"/>
  <c r="AF933" i="2"/>
  <c r="AH933" i="2"/>
  <c r="AJ933" i="2"/>
  <c r="AK933" i="2"/>
  <c r="AM933" i="2"/>
  <c r="AO933" i="2"/>
  <c r="AP933" i="2"/>
  <c r="AR933" i="2"/>
  <c r="AT933" i="2"/>
  <c r="AU933" i="2"/>
  <c r="AW933" i="2"/>
  <c r="AX933" i="2"/>
  <c r="AY933" i="2"/>
  <c r="AZ933" i="2"/>
  <c r="BA933" i="2"/>
  <c r="X472" i="2"/>
  <c r="Y472" i="2"/>
  <c r="Z472" i="2"/>
  <c r="AA472" i="2"/>
  <c r="AB472" i="2"/>
  <c r="AC472" i="2"/>
  <c r="AE472" i="2"/>
  <c r="AF472" i="2"/>
  <c r="AH472" i="2"/>
  <c r="AJ472" i="2"/>
  <c r="AK472" i="2"/>
  <c r="AM472" i="2"/>
  <c r="AO472" i="2"/>
  <c r="AP472" i="2"/>
  <c r="AR472" i="2"/>
  <c r="AT472" i="2"/>
  <c r="BC472" i="2" s="1"/>
  <c r="AU472" i="2"/>
  <c r="AW472" i="2"/>
  <c r="AX472" i="2"/>
  <c r="AY472" i="2"/>
  <c r="AZ472" i="2"/>
  <c r="BA472" i="2"/>
  <c r="X867" i="2"/>
  <c r="Y867" i="2"/>
  <c r="Z867" i="2"/>
  <c r="AA867" i="2"/>
  <c r="AB867" i="2"/>
  <c r="AC867" i="2"/>
  <c r="AE867" i="2"/>
  <c r="AF867" i="2"/>
  <c r="AH867" i="2"/>
  <c r="AJ867" i="2"/>
  <c r="AK867" i="2"/>
  <c r="AM867" i="2"/>
  <c r="AO867" i="2"/>
  <c r="AP867" i="2"/>
  <c r="AR867" i="2"/>
  <c r="AT867" i="2"/>
  <c r="AU867" i="2"/>
  <c r="AW867" i="2"/>
  <c r="AX867" i="2"/>
  <c r="AY867" i="2"/>
  <c r="AZ867" i="2"/>
  <c r="BA867" i="2"/>
  <c r="X355" i="2"/>
  <c r="Y355" i="2"/>
  <c r="Z355" i="2"/>
  <c r="AA355" i="2"/>
  <c r="AB355" i="2"/>
  <c r="AC355" i="2"/>
  <c r="AE355" i="2"/>
  <c r="AF355" i="2"/>
  <c r="AH355" i="2"/>
  <c r="AJ355" i="2"/>
  <c r="AK355" i="2"/>
  <c r="AM355" i="2"/>
  <c r="AO355" i="2"/>
  <c r="AP355" i="2"/>
  <c r="AR355" i="2"/>
  <c r="AT355" i="2"/>
  <c r="AU355" i="2"/>
  <c r="AW355" i="2"/>
  <c r="AX355" i="2"/>
  <c r="AY355" i="2"/>
  <c r="AZ355" i="2"/>
  <c r="BA355" i="2"/>
  <c r="X512" i="2"/>
  <c r="Y512" i="2"/>
  <c r="Z512" i="2"/>
  <c r="AA512" i="2"/>
  <c r="AB512" i="2"/>
  <c r="AC512" i="2"/>
  <c r="AE512" i="2"/>
  <c r="AF512" i="2"/>
  <c r="AH512" i="2"/>
  <c r="AJ512" i="2"/>
  <c r="AK512" i="2"/>
  <c r="AM512" i="2"/>
  <c r="AO512" i="2"/>
  <c r="AP512" i="2"/>
  <c r="AR512" i="2"/>
  <c r="AT512" i="2"/>
  <c r="AU512" i="2"/>
  <c r="AW512" i="2"/>
  <c r="AX512" i="2"/>
  <c r="AY512" i="2"/>
  <c r="AZ512" i="2"/>
  <c r="BA512" i="2"/>
  <c r="X124" i="2"/>
  <c r="Y124" i="2"/>
  <c r="Z124" i="2"/>
  <c r="AA124" i="2"/>
  <c r="AB124" i="2"/>
  <c r="AC124" i="2"/>
  <c r="AE124" i="2"/>
  <c r="AF124" i="2"/>
  <c r="AH124" i="2"/>
  <c r="AJ124" i="2"/>
  <c r="AK124" i="2"/>
  <c r="AM124" i="2"/>
  <c r="AO124" i="2"/>
  <c r="AP124" i="2"/>
  <c r="AR124" i="2"/>
  <c r="AT124" i="2"/>
  <c r="AU124" i="2"/>
  <c r="AW124" i="2"/>
  <c r="AX124" i="2"/>
  <c r="AY124" i="2"/>
  <c r="AZ124" i="2"/>
  <c r="BA124" i="2"/>
  <c r="X279" i="2"/>
  <c r="Y279" i="2"/>
  <c r="Z279" i="2"/>
  <c r="AA279" i="2"/>
  <c r="AB279" i="2"/>
  <c r="AC279" i="2"/>
  <c r="AE279" i="2"/>
  <c r="AF279" i="2"/>
  <c r="AH279" i="2"/>
  <c r="AJ279" i="2"/>
  <c r="BD279" i="2" s="1"/>
  <c r="AK279" i="2"/>
  <c r="AM279" i="2"/>
  <c r="AO279" i="2"/>
  <c r="AP279" i="2"/>
  <c r="AR279" i="2"/>
  <c r="AT279" i="2"/>
  <c r="AU279" i="2"/>
  <c r="AW279" i="2"/>
  <c r="AX279" i="2"/>
  <c r="AY279" i="2"/>
  <c r="AZ279" i="2"/>
  <c r="BA279" i="2"/>
  <c r="X1982" i="2"/>
  <c r="Y1982" i="2"/>
  <c r="Z1982" i="2"/>
  <c r="AA1982" i="2"/>
  <c r="AB1982" i="2"/>
  <c r="AC1982" i="2"/>
  <c r="AE1982" i="2"/>
  <c r="AF1982" i="2"/>
  <c r="AH1982" i="2"/>
  <c r="AJ1982" i="2"/>
  <c r="AK1982" i="2"/>
  <c r="AM1982" i="2"/>
  <c r="AO1982" i="2"/>
  <c r="AP1982" i="2"/>
  <c r="AR1982" i="2"/>
  <c r="AT1982" i="2"/>
  <c r="AU1982" i="2"/>
  <c r="AW1982" i="2"/>
  <c r="AX1982" i="2"/>
  <c r="AY1982" i="2"/>
  <c r="AZ1982" i="2"/>
  <c r="BA1982" i="2"/>
  <c r="X467" i="2"/>
  <c r="Y467" i="2"/>
  <c r="Z467" i="2"/>
  <c r="AA467" i="2"/>
  <c r="AB467" i="2"/>
  <c r="AC467" i="2"/>
  <c r="AE467" i="2"/>
  <c r="AF467" i="2"/>
  <c r="AH467" i="2"/>
  <c r="AJ467" i="2"/>
  <c r="AK467" i="2"/>
  <c r="AM467" i="2"/>
  <c r="AO467" i="2"/>
  <c r="AP467" i="2"/>
  <c r="AR467" i="2"/>
  <c r="AT467" i="2"/>
  <c r="AU467" i="2"/>
  <c r="AW467" i="2"/>
  <c r="AX467" i="2"/>
  <c r="AY467" i="2"/>
  <c r="AZ467" i="2"/>
  <c r="BA467" i="2"/>
  <c r="X433" i="2"/>
  <c r="Y433" i="2"/>
  <c r="Z433" i="2"/>
  <c r="AA433" i="2"/>
  <c r="AB433" i="2"/>
  <c r="AC433" i="2"/>
  <c r="AE433" i="2"/>
  <c r="AF433" i="2"/>
  <c r="AH433" i="2"/>
  <c r="AJ433" i="2"/>
  <c r="AK433" i="2"/>
  <c r="AM433" i="2"/>
  <c r="AO433" i="2"/>
  <c r="AP433" i="2"/>
  <c r="AR433" i="2"/>
  <c r="AT433" i="2"/>
  <c r="BC433" i="2" s="1"/>
  <c r="AU433" i="2"/>
  <c r="AW433" i="2"/>
  <c r="AX433" i="2"/>
  <c r="AY433" i="2"/>
  <c r="AZ433" i="2"/>
  <c r="BA433" i="2"/>
  <c r="X1791" i="2"/>
  <c r="Y1791" i="2"/>
  <c r="Z1791" i="2"/>
  <c r="AA1791" i="2"/>
  <c r="AB1791" i="2"/>
  <c r="AC1791" i="2"/>
  <c r="AE1791" i="2"/>
  <c r="AF1791" i="2"/>
  <c r="AH1791" i="2"/>
  <c r="AJ1791" i="2"/>
  <c r="AK1791" i="2"/>
  <c r="AM1791" i="2"/>
  <c r="AO1791" i="2"/>
  <c r="AP1791" i="2"/>
  <c r="AR1791" i="2"/>
  <c r="AT1791" i="2"/>
  <c r="AU1791" i="2"/>
  <c r="AW1791" i="2"/>
  <c r="AX1791" i="2"/>
  <c r="AY1791" i="2"/>
  <c r="AZ1791" i="2"/>
  <c r="BA1791" i="2"/>
  <c r="X296" i="2"/>
  <c r="Y296" i="2"/>
  <c r="Z296" i="2"/>
  <c r="AA296" i="2"/>
  <c r="AB296" i="2"/>
  <c r="AC296" i="2"/>
  <c r="AE296" i="2"/>
  <c r="AF296" i="2"/>
  <c r="AH296" i="2"/>
  <c r="AJ296" i="2"/>
  <c r="AK296" i="2"/>
  <c r="AM296" i="2"/>
  <c r="AO296" i="2"/>
  <c r="AP296" i="2"/>
  <c r="AR296" i="2"/>
  <c r="AT296" i="2"/>
  <c r="AU296" i="2"/>
  <c r="AW296" i="2"/>
  <c r="AX296" i="2"/>
  <c r="AY296" i="2"/>
  <c r="AZ296" i="2"/>
  <c r="BA296" i="2"/>
  <c r="X384" i="2"/>
  <c r="Y384" i="2"/>
  <c r="Z384" i="2"/>
  <c r="AA384" i="2"/>
  <c r="AB384" i="2"/>
  <c r="AC384" i="2"/>
  <c r="AE384" i="2"/>
  <c r="AF384" i="2"/>
  <c r="AH384" i="2"/>
  <c r="AJ384" i="2"/>
  <c r="AK384" i="2"/>
  <c r="AM384" i="2"/>
  <c r="AO384" i="2"/>
  <c r="AP384" i="2"/>
  <c r="AR384" i="2"/>
  <c r="AT384" i="2"/>
  <c r="AU384" i="2"/>
  <c r="AW384" i="2"/>
  <c r="AX384" i="2"/>
  <c r="AY384" i="2"/>
  <c r="AZ384" i="2"/>
  <c r="BA384" i="2"/>
  <c r="X640" i="2"/>
  <c r="Y640" i="2"/>
  <c r="Z640" i="2"/>
  <c r="AA640" i="2"/>
  <c r="AB640" i="2"/>
  <c r="AC640" i="2"/>
  <c r="AE640" i="2"/>
  <c r="AF640" i="2"/>
  <c r="AH640" i="2"/>
  <c r="AJ640" i="2"/>
  <c r="AK640" i="2"/>
  <c r="AM640" i="2"/>
  <c r="AO640" i="2"/>
  <c r="AP640" i="2"/>
  <c r="AR640" i="2"/>
  <c r="AT640" i="2"/>
  <c r="AU640" i="2"/>
  <c r="AW640" i="2"/>
  <c r="AX640" i="2"/>
  <c r="AY640" i="2"/>
  <c r="AZ640" i="2"/>
  <c r="BA640" i="2"/>
  <c r="X353" i="2"/>
  <c r="Y353" i="2"/>
  <c r="Z353" i="2"/>
  <c r="AA353" i="2"/>
  <c r="AB353" i="2"/>
  <c r="AC353" i="2"/>
  <c r="AE353" i="2"/>
  <c r="AF353" i="2"/>
  <c r="AH353" i="2"/>
  <c r="AJ353" i="2"/>
  <c r="AK353" i="2"/>
  <c r="AM353" i="2"/>
  <c r="AO353" i="2"/>
  <c r="AP353" i="2"/>
  <c r="AR353" i="2"/>
  <c r="AT353" i="2"/>
  <c r="AU353" i="2"/>
  <c r="AW353" i="2"/>
  <c r="AX353" i="2"/>
  <c r="AY353" i="2"/>
  <c r="AZ353" i="2"/>
  <c r="BA353" i="2"/>
  <c r="X275" i="2"/>
  <c r="Y275" i="2"/>
  <c r="Z275" i="2"/>
  <c r="AA275" i="2"/>
  <c r="AB275" i="2"/>
  <c r="AC275" i="2"/>
  <c r="AE275" i="2"/>
  <c r="AF275" i="2"/>
  <c r="AH275" i="2"/>
  <c r="AJ275" i="2"/>
  <c r="AK275" i="2"/>
  <c r="AM275" i="2"/>
  <c r="AO275" i="2"/>
  <c r="AP275" i="2"/>
  <c r="AR275" i="2"/>
  <c r="AT275" i="2"/>
  <c r="AU275" i="2"/>
  <c r="AW275" i="2"/>
  <c r="AX275" i="2"/>
  <c r="AY275" i="2"/>
  <c r="AZ275" i="2"/>
  <c r="BA275" i="2"/>
  <c r="X1584" i="2"/>
  <c r="Y1584" i="2"/>
  <c r="Z1584" i="2"/>
  <c r="AA1584" i="2"/>
  <c r="AB1584" i="2"/>
  <c r="AC1584" i="2"/>
  <c r="AE1584" i="2"/>
  <c r="AF1584" i="2"/>
  <c r="AH1584" i="2"/>
  <c r="AJ1584" i="2"/>
  <c r="AK1584" i="2"/>
  <c r="AM1584" i="2"/>
  <c r="AO1584" i="2"/>
  <c r="AP1584" i="2"/>
  <c r="AR1584" i="2"/>
  <c r="AT1584" i="2"/>
  <c r="AU1584" i="2"/>
  <c r="AW1584" i="2"/>
  <c r="AX1584" i="2"/>
  <c r="AY1584" i="2"/>
  <c r="AZ1584" i="2"/>
  <c r="BA1584" i="2"/>
  <c r="X93" i="2"/>
  <c r="Y93" i="2"/>
  <c r="Z93" i="2"/>
  <c r="AA93" i="2"/>
  <c r="AB93" i="2"/>
  <c r="AC93" i="2"/>
  <c r="AE93" i="2"/>
  <c r="AF93" i="2"/>
  <c r="AH93" i="2"/>
  <c r="AJ93" i="2"/>
  <c r="AK93" i="2"/>
  <c r="AM93" i="2"/>
  <c r="AO93" i="2"/>
  <c r="AP93" i="2"/>
  <c r="AR93" i="2"/>
  <c r="AT93" i="2"/>
  <c r="AU93" i="2"/>
  <c r="AW93" i="2"/>
  <c r="AX93" i="2"/>
  <c r="AY93" i="2"/>
  <c r="AZ93" i="2"/>
  <c r="BA93" i="2"/>
  <c r="X78" i="2"/>
  <c r="Y78" i="2"/>
  <c r="Z78" i="2"/>
  <c r="AA78" i="2"/>
  <c r="AB78" i="2"/>
  <c r="AC78" i="2"/>
  <c r="AE78" i="2"/>
  <c r="AF78" i="2"/>
  <c r="AH78" i="2"/>
  <c r="AJ78" i="2"/>
  <c r="AK78" i="2"/>
  <c r="AM78" i="2"/>
  <c r="AO78" i="2"/>
  <c r="AP78" i="2"/>
  <c r="AR78" i="2"/>
  <c r="AT78" i="2"/>
  <c r="AU78" i="2"/>
  <c r="AW78" i="2"/>
  <c r="AX78" i="2"/>
  <c r="AY78" i="2"/>
  <c r="AZ78" i="2"/>
  <c r="BA78" i="2"/>
  <c r="X667" i="2"/>
  <c r="Y667" i="2"/>
  <c r="Z667" i="2"/>
  <c r="AA667" i="2"/>
  <c r="AB667" i="2"/>
  <c r="AC667" i="2"/>
  <c r="AE667" i="2"/>
  <c r="AF667" i="2"/>
  <c r="AH667" i="2"/>
  <c r="AJ667" i="2"/>
  <c r="AK667" i="2"/>
  <c r="AM667" i="2"/>
  <c r="AO667" i="2"/>
  <c r="AP667" i="2"/>
  <c r="AR667" i="2"/>
  <c r="AT667" i="2"/>
  <c r="AU667" i="2"/>
  <c r="AW667" i="2"/>
  <c r="AX667" i="2"/>
  <c r="AY667" i="2"/>
  <c r="AZ667" i="2"/>
  <c r="BA667" i="2"/>
  <c r="X2208" i="2"/>
  <c r="Y2208" i="2"/>
  <c r="Z2208" i="2"/>
  <c r="AA2208" i="2"/>
  <c r="AB2208" i="2"/>
  <c r="AC2208" i="2"/>
  <c r="AE2208" i="2"/>
  <c r="AF2208" i="2"/>
  <c r="AH2208" i="2"/>
  <c r="AJ2208" i="2"/>
  <c r="AK2208" i="2"/>
  <c r="AM2208" i="2"/>
  <c r="AO2208" i="2"/>
  <c r="AP2208" i="2"/>
  <c r="AR2208" i="2"/>
  <c r="AT2208" i="2"/>
  <c r="AU2208" i="2"/>
  <c r="AW2208" i="2"/>
  <c r="AX2208" i="2"/>
  <c r="AY2208" i="2"/>
  <c r="AZ2208" i="2"/>
  <c r="BA2208" i="2"/>
  <c r="X1355" i="2"/>
  <c r="Y1355" i="2"/>
  <c r="Z1355" i="2"/>
  <c r="AA1355" i="2"/>
  <c r="AB1355" i="2"/>
  <c r="AC1355" i="2"/>
  <c r="AE1355" i="2"/>
  <c r="AF1355" i="2"/>
  <c r="AH1355" i="2"/>
  <c r="AJ1355" i="2"/>
  <c r="AK1355" i="2"/>
  <c r="AM1355" i="2"/>
  <c r="AO1355" i="2"/>
  <c r="AP1355" i="2"/>
  <c r="AR1355" i="2"/>
  <c r="AT1355" i="2"/>
  <c r="BB1355" i="2" s="1"/>
  <c r="AU1355" i="2"/>
  <c r="AW1355" i="2"/>
  <c r="AX1355" i="2"/>
  <c r="AY1355" i="2"/>
  <c r="AZ1355" i="2"/>
  <c r="BA1355" i="2"/>
  <c r="X553" i="2"/>
  <c r="Y553" i="2"/>
  <c r="Z553" i="2"/>
  <c r="AA553" i="2"/>
  <c r="AB553" i="2"/>
  <c r="AC553" i="2"/>
  <c r="AE553" i="2"/>
  <c r="AF553" i="2"/>
  <c r="AH553" i="2"/>
  <c r="AJ553" i="2"/>
  <c r="AK553" i="2"/>
  <c r="AM553" i="2"/>
  <c r="AO553" i="2"/>
  <c r="AP553" i="2"/>
  <c r="AR553" i="2"/>
  <c r="AT553" i="2"/>
  <c r="AU553" i="2"/>
  <c r="AW553" i="2"/>
  <c r="AX553" i="2"/>
  <c r="AY553" i="2"/>
  <c r="AZ553" i="2"/>
  <c r="BA553" i="2"/>
  <c r="X2211" i="2"/>
  <c r="Y2211" i="2"/>
  <c r="Z2211" i="2"/>
  <c r="AA2211" i="2"/>
  <c r="AB2211" i="2"/>
  <c r="AC2211" i="2"/>
  <c r="AE2211" i="2"/>
  <c r="AF2211" i="2"/>
  <c r="AH2211" i="2"/>
  <c r="AJ2211" i="2"/>
  <c r="AK2211" i="2"/>
  <c r="AM2211" i="2"/>
  <c r="AO2211" i="2"/>
  <c r="AP2211" i="2"/>
  <c r="AR2211" i="2"/>
  <c r="AT2211" i="2"/>
  <c r="AU2211" i="2"/>
  <c r="AW2211" i="2"/>
  <c r="AX2211" i="2"/>
  <c r="AY2211" i="2"/>
  <c r="AZ2211" i="2"/>
  <c r="BA2211" i="2"/>
  <c r="X1104" i="2"/>
  <c r="Y1104" i="2"/>
  <c r="Z1104" i="2"/>
  <c r="AA1104" i="2"/>
  <c r="AB1104" i="2"/>
  <c r="AC1104" i="2"/>
  <c r="AE1104" i="2"/>
  <c r="AF1104" i="2"/>
  <c r="AH1104" i="2"/>
  <c r="AJ1104" i="2"/>
  <c r="AK1104" i="2"/>
  <c r="AM1104" i="2"/>
  <c r="AO1104" i="2"/>
  <c r="AP1104" i="2"/>
  <c r="AR1104" i="2"/>
  <c r="AT1104" i="2"/>
  <c r="AU1104" i="2"/>
  <c r="AW1104" i="2"/>
  <c r="AX1104" i="2"/>
  <c r="AY1104" i="2"/>
  <c r="AZ1104" i="2"/>
  <c r="BA1104" i="2"/>
  <c r="X405" i="2"/>
  <c r="Y405" i="2"/>
  <c r="Z405" i="2"/>
  <c r="AA405" i="2"/>
  <c r="AB405" i="2"/>
  <c r="AC405" i="2"/>
  <c r="AE405" i="2"/>
  <c r="AF405" i="2"/>
  <c r="AH405" i="2"/>
  <c r="AJ405" i="2"/>
  <c r="AK405" i="2"/>
  <c r="AM405" i="2"/>
  <c r="AO405" i="2"/>
  <c r="AP405" i="2"/>
  <c r="AR405" i="2"/>
  <c r="AT405" i="2"/>
  <c r="BB405" i="2" s="1"/>
  <c r="AU405" i="2"/>
  <c r="AW405" i="2"/>
  <c r="AX405" i="2"/>
  <c r="AY405" i="2"/>
  <c r="AZ405" i="2"/>
  <c r="BA405" i="2"/>
  <c r="X1673" i="2"/>
  <c r="Y1673" i="2"/>
  <c r="Z1673" i="2"/>
  <c r="AA1673" i="2"/>
  <c r="AB1673" i="2"/>
  <c r="AC1673" i="2"/>
  <c r="AE1673" i="2"/>
  <c r="AF1673" i="2"/>
  <c r="AH1673" i="2"/>
  <c r="AJ1673" i="2"/>
  <c r="AK1673" i="2"/>
  <c r="AM1673" i="2"/>
  <c r="AO1673" i="2"/>
  <c r="AP1673" i="2"/>
  <c r="AR1673" i="2"/>
  <c r="AT1673" i="2"/>
  <c r="AU1673" i="2"/>
  <c r="AW1673" i="2"/>
  <c r="AX1673" i="2"/>
  <c r="AY1673" i="2"/>
  <c r="AZ1673" i="2"/>
  <c r="BA1673" i="2"/>
  <c r="X322" i="2"/>
  <c r="Y322" i="2"/>
  <c r="Z322" i="2"/>
  <c r="AA322" i="2"/>
  <c r="AB322" i="2"/>
  <c r="AC322" i="2"/>
  <c r="AE322" i="2"/>
  <c r="AF322" i="2"/>
  <c r="AH322" i="2"/>
  <c r="AJ322" i="2"/>
  <c r="AK322" i="2"/>
  <c r="AM322" i="2"/>
  <c r="AO322" i="2"/>
  <c r="AP322" i="2"/>
  <c r="AR322" i="2"/>
  <c r="AT322" i="2"/>
  <c r="AU322" i="2"/>
  <c r="AW322" i="2"/>
  <c r="AX322" i="2"/>
  <c r="AY322" i="2"/>
  <c r="AZ322" i="2"/>
  <c r="BA322" i="2"/>
  <c r="X759" i="2"/>
  <c r="Y759" i="2"/>
  <c r="Z759" i="2"/>
  <c r="AA759" i="2"/>
  <c r="AB759" i="2"/>
  <c r="AC759" i="2"/>
  <c r="AE759" i="2"/>
  <c r="AF759" i="2"/>
  <c r="AH759" i="2"/>
  <c r="AJ759" i="2"/>
  <c r="AK759" i="2"/>
  <c r="AM759" i="2"/>
  <c r="AO759" i="2"/>
  <c r="AP759" i="2"/>
  <c r="AR759" i="2"/>
  <c r="AT759" i="2"/>
  <c r="AU759" i="2"/>
  <c r="AW759" i="2"/>
  <c r="AX759" i="2"/>
  <c r="AY759" i="2"/>
  <c r="AZ759" i="2"/>
  <c r="BA759" i="2"/>
  <c r="X1283" i="2"/>
  <c r="Y1283" i="2"/>
  <c r="Z1283" i="2"/>
  <c r="AA1283" i="2"/>
  <c r="AB1283" i="2"/>
  <c r="AC1283" i="2"/>
  <c r="AE1283" i="2"/>
  <c r="AF1283" i="2"/>
  <c r="AH1283" i="2"/>
  <c r="AJ1283" i="2"/>
  <c r="AK1283" i="2"/>
  <c r="AM1283" i="2"/>
  <c r="AO1283" i="2"/>
  <c r="AP1283" i="2"/>
  <c r="AR1283" i="2"/>
  <c r="AT1283" i="2"/>
  <c r="BE1283" i="2" s="1"/>
  <c r="AU1283" i="2"/>
  <c r="AW1283" i="2"/>
  <c r="AX1283" i="2"/>
  <c r="AY1283" i="2"/>
  <c r="AZ1283" i="2"/>
  <c r="BA1283" i="2"/>
  <c r="X861" i="2"/>
  <c r="Y861" i="2"/>
  <c r="Z861" i="2"/>
  <c r="AA861" i="2"/>
  <c r="AB861" i="2"/>
  <c r="AC861" i="2"/>
  <c r="AE861" i="2"/>
  <c r="AF861" i="2"/>
  <c r="AH861" i="2"/>
  <c r="AJ861" i="2"/>
  <c r="AK861" i="2"/>
  <c r="AM861" i="2"/>
  <c r="AO861" i="2"/>
  <c r="AP861" i="2"/>
  <c r="AR861" i="2"/>
  <c r="AT861" i="2"/>
  <c r="AU861" i="2"/>
  <c r="AW861" i="2"/>
  <c r="AX861" i="2"/>
  <c r="AY861" i="2"/>
  <c r="AZ861" i="2"/>
  <c r="BA861" i="2"/>
  <c r="X515" i="2"/>
  <c r="Y515" i="2"/>
  <c r="Z515" i="2"/>
  <c r="AA515" i="2"/>
  <c r="AB515" i="2"/>
  <c r="AC515" i="2"/>
  <c r="AE515" i="2"/>
  <c r="AF515" i="2"/>
  <c r="AH515" i="2"/>
  <c r="AJ515" i="2"/>
  <c r="AK515" i="2"/>
  <c r="AM515" i="2"/>
  <c r="AO515" i="2"/>
  <c r="AP515" i="2"/>
  <c r="AR515" i="2"/>
  <c r="AT515" i="2"/>
  <c r="AU515" i="2"/>
  <c r="AW515" i="2"/>
  <c r="AX515" i="2"/>
  <c r="AY515" i="2"/>
  <c r="AZ515" i="2"/>
  <c r="BA515" i="2"/>
  <c r="X870" i="2"/>
  <c r="Y870" i="2"/>
  <c r="Z870" i="2"/>
  <c r="AA870" i="2"/>
  <c r="AB870" i="2"/>
  <c r="AC870" i="2"/>
  <c r="AE870" i="2"/>
  <c r="AF870" i="2"/>
  <c r="AH870" i="2"/>
  <c r="AJ870" i="2"/>
  <c r="AK870" i="2"/>
  <c r="AM870" i="2"/>
  <c r="AO870" i="2"/>
  <c r="AP870" i="2"/>
  <c r="AR870" i="2"/>
  <c r="AT870" i="2"/>
  <c r="AU870" i="2"/>
  <c r="AW870" i="2"/>
  <c r="AX870" i="2"/>
  <c r="AY870" i="2"/>
  <c r="AZ870" i="2"/>
  <c r="BA870" i="2"/>
  <c r="X1615" i="2"/>
  <c r="Y1615" i="2"/>
  <c r="Z1615" i="2"/>
  <c r="AA1615" i="2"/>
  <c r="AB1615" i="2"/>
  <c r="AC1615" i="2"/>
  <c r="AE1615" i="2"/>
  <c r="AF1615" i="2"/>
  <c r="AH1615" i="2"/>
  <c r="AJ1615" i="2"/>
  <c r="AK1615" i="2"/>
  <c r="AM1615" i="2"/>
  <c r="AO1615" i="2"/>
  <c r="AP1615" i="2"/>
  <c r="AR1615" i="2"/>
  <c r="AT1615" i="2"/>
  <c r="AU1615" i="2"/>
  <c r="AW1615" i="2"/>
  <c r="AX1615" i="2"/>
  <c r="AY1615" i="2"/>
  <c r="AZ1615" i="2"/>
  <c r="BA1615" i="2"/>
  <c r="X1550" i="2"/>
  <c r="Y1550" i="2"/>
  <c r="Z1550" i="2"/>
  <c r="AA1550" i="2"/>
  <c r="AB1550" i="2"/>
  <c r="AC1550" i="2"/>
  <c r="AE1550" i="2"/>
  <c r="AF1550" i="2"/>
  <c r="AH1550" i="2"/>
  <c r="AJ1550" i="2"/>
  <c r="AK1550" i="2"/>
  <c r="AM1550" i="2"/>
  <c r="AO1550" i="2"/>
  <c r="AP1550" i="2"/>
  <c r="AR1550" i="2"/>
  <c r="AT1550" i="2"/>
  <c r="AU1550" i="2"/>
  <c r="AW1550" i="2"/>
  <c r="AX1550" i="2"/>
  <c r="AY1550" i="2"/>
  <c r="AZ1550" i="2"/>
  <c r="BA1550" i="2"/>
  <c r="X2186" i="2"/>
  <c r="Y2186" i="2"/>
  <c r="Z2186" i="2"/>
  <c r="AA2186" i="2"/>
  <c r="AB2186" i="2"/>
  <c r="AC2186" i="2"/>
  <c r="AE2186" i="2"/>
  <c r="AF2186" i="2"/>
  <c r="AH2186" i="2"/>
  <c r="AJ2186" i="2"/>
  <c r="AK2186" i="2"/>
  <c r="AM2186" i="2"/>
  <c r="AO2186" i="2"/>
  <c r="AP2186" i="2"/>
  <c r="AR2186" i="2"/>
  <c r="AT2186" i="2"/>
  <c r="AU2186" i="2"/>
  <c r="AW2186" i="2"/>
  <c r="AX2186" i="2"/>
  <c r="AY2186" i="2"/>
  <c r="AZ2186" i="2"/>
  <c r="BA2186" i="2"/>
  <c r="X2143" i="2"/>
  <c r="Y2143" i="2"/>
  <c r="Z2143" i="2"/>
  <c r="AA2143" i="2"/>
  <c r="AB2143" i="2"/>
  <c r="AC2143" i="2"/>
  <c r="AE2143" i="2"/>
  <c r="AF2143" i="2"/>
  <c r="AH2143" i="2"/>
  <c r="AJ2143" i="2"/>
  <c r="AK2143" i="2"/>
  <c r="AM2143" i="2"/>
  <c r="AO2143" i="2"/>
  <c r="AP2143" i="2"/>
  <c r="AR2143" i="2"/>
  <c r="AT2143" i="2"/>
  <c r="AU2143" i="2"/>
  <c r="AW2143" i="2"/>
  <c r="AX2143" i="2"/>
  <c r="AY2143" i="2"/>
  <c r="AZ2143" i="2"/>
  <c r="BA2143" i="2"/>
  <c r="X1954" i="2"/>
  <c r="Y1954" i="2"/>
  <c r="Z1954" i="2"/>
  <c r="AA1954" i="2"/>
  <c r="AB1954" i="2"/>
  <c r="AC1954" i="2"/>
  <c r="AE1954" i="2"/>
  <c r="AF1954" i="2"/>
  <c r="AH1954" i="2"/>
  <c r="AJ1954" i="2"/>
  <c r="AK1954" i="2"/>
  <c r="AM1954" i="2"/>
  <c r="AO1954" i="2"/>
  <c r="AP1954" i="2"/>
  <c r="AR1954" i="2"/>
  <c r="AT1954" i="2"/>
  <c r="BC1954" i="2" s="1"/>
  <c r="AU1954" i="2"/>
  <c r="AW1954" i="2"/>
  <c r="AX1954" i="2"/>
  <c r="AY1954" i="2"/>
  <c r="AZ1954" i="2"/>
  <c r="BA1954" i="2"/>
  <c r="X141" i="2"/>
  <c r="Y141" i="2"/>
  <c r="Z141" i="2"/>
  <c r="AA141" i="2"/>
  <c r="AB141" i="2"/>
  <c r="AC141" i="2"/>
  <c r="AE141" i="2"/>
  <c r="AF141" i="2"/>
  <c r="AH141" i="2"/>
  <c r="AJ141" i="2"/>
  <c r="AK141" i="2"/>
  <c r="AM141" i="2"/>
  <c r="AO141" i="2"/>
  <c r="AP141" i="2"/>
  <c r="AR141" i="2"/>
  <c r="AT141" i="2"/>
  <c r="AU141" i="2"/>
  <c r="AW141" i="2"/>
  <c r="AX141" i="2"/>
  <c r="AY141" i="2"/>
  <c r="AZ141" i="2"/>
  <c r="BA141" i="2"/>
  <c r="X931" i="2"/>
  <c r="Y931" i="2"/>
  <c r="Z931" i="2"/>
  <c r="AA931" i="2"/>
  <c r="AB931" i="2"/>
  <c r="AC931" i="2"/>
  <c r="AE931" i="2"/>
  <c r="AF931" i="2"/>
  <c r="AH931" i="2"/>
  <c r="AJ931" i="2"/>
  <c r="AK931" i="2"/>
  <c r="AM931" i="2"/>
  <c r="AO931" i="2"/>
  <c r="AP931" i="2"/>
  <c r="AR931" i="2"/>
  <c r="AT931" i="2"/>
  <c r="AU931" i="2"/>
  <c r="AW931" i="2"/>
  <c r="AX931" i="2"/>
  <c r="AY931" i="2"/>
  <c r="AZ931" i="2"/>
  <c r="BA931" i="2"/>
  <c r="X173" i="2"/>
  <c r="Y173" i="2"/>
  <c r="Z173" i="2"/>
  <c r="AA173" i="2"/>
  <c r="AB173" i="2"/>
  <c r="AC173" i="2"/>
  <c r="AE173" i="2"/>
  <c r="AF173" i="2"/>
  <c r="AH173" i="2"/>
  <c r="AJ173" i="2"/>
  <c r="AK173" i="2"/>
  <c r="AM173" i="2"/>
  <c r="AO173" i="2"/>
  <c r="AP173" i="2"/>
  <c r="AR173" i="2"/>
  <c r="AT173" i="2"/>
  <c r="AU173" i="2"/>
  <c r="AW173" i="2"/>
  <c r="AX173" i="2"/>
  <c r="AY173" i="2"/>
  <c r="AZ173" i="2"/>
  <c r="BA173" i="2"/>
  <c r="X1379" i="2"/>
  <c r="Y1379" i="2"/>
  <c r="Z1379" i="2"/>
  <c r="AA1379" i="2"/>
  <c r="AB1379" i="2"/>
  <c r="AC1379" i="2"/>
  <c r="AE1379" i="2"/>
  <c r="AF1379" i="2"/>
  <c r="AH1379" i="2"/>
  <c r="AJ1379" i="2"/>
  <c r="AK1379" i="2"/>
  <c r="AM1379" i="2"/>
  <c r="AO1379" i="2"/>
  <c r="AP1379" i="2"/>
  <c r="AR1379" i="2"/>
  <c r="AT1379" i="2"/>
  <c r="BB1379" i="2" s="1"/>
  <c r="AU1379" i="2"/>
  <c r="AW1379" i="2"/>
  <c r="AX1379" i="2"/>
  <c r="AY1379" i="2"/>
  <c r="AZ1379" i="2"/>
  <c r="BA1379" i="2"/>
  <c r="X960" i="2"/>
  <c r="Y960" i="2"/>
  <c r="Z960" i="2"/>
  <c r="AA960" i="2"/>
  <c r="AB960" i="2"/>
  <c r="AC960" i="2"/>
  <c r="AE960" i="2"/>
  <c r="AF960" i="2"/>
  <c r="AH960" i="2"/>
  <c r="AJ960" i="2"/>
  <c r="AK960" i="2"/>
  <c r="AM960" i="2"/>
  <c r="AO960" i="2"/>
  <c r="AP960" i="2"/>
  <c r="AR960" i="2"/>
  <c r="AT960" i="2"/>
  <c r="AU960" i="2"/>
  <c r="AW960" i="2"/>
  <c r="AX960" i="2"/>
  <c r="AY960" i="2"/>
  <c r="AZ960" i="2"/>
  <c r="BA960" i="2"/>
  <c r="X2053" i="2"/>
  <c r="Y2053" i="2"/>
  <c r="Z2053" i="2"/>
  <c r="AA2053" i="2"/>
  <c r="AB2053" i="2"/>
  <c r="AC2053" i="2"/>
  <c r="AE2053" i="2"/>
  <c r="AF2053" i="2"/>
  <c r="AH2053" i="2"/>
  <c r="AJ2053" i="2"/>
  <c r="AK2053" i="2"/>
  <c r="AM2053" i="2"/>
  <c r="AO2053" i="2"/>
  <c r="AP2053" i="2"/>
  <c r="AR2053" i="2"/>
  <c r="AT2053" i="2"/>
  <c r="AU2053" i="2"/>
  <c r="AW2053" i="2"/>
  <c r="AX2053" i="2"/>
  <c r="AY2053" i="2"/>
  <c r="AZ2053" i="2"/>
  <c r="BA2053" i="2"/>
  <c r="X65" i="2"/>
  <c r="Y65" i="2"/>
  <c r="Z65" i="2"/>
  <c r="AA65" i="2"/>
  <c r="AB65" i="2"/>
  <c r="AC65" i="2"/>
  <c r="AE65" i="2"/>
  <c r="AF65" i="2"/>
  <c r="AH65" i="2"/>
  <c r="AJ65" i="2"/>
  <c r="AK65" i="2"/>
  <c r="AM65" i="2"/>
  <c r="AO65" i="2"/>
  <c r="AP65" i="2"/>
  <c r="AR65" i="2"/>
  <c r="AT65" i="2"/>
  <c r="AU65" i="2"/>
  <c r="AW65" i="2"/>
  <c r="AX65" i="2"/>
  <c r="AY65" i="2"/>
  <c r="AZ65" i="2"/>
  <c r="BA65" i="2"/>
  <c r="X1695" i="2"/>
  <c r="Y1695" i="2"/>
  <c r="Z1695" i="2"/>
  <c r="AA1695" i="2"/>
  <c r="AB1695" i="2"/>
  <c r="AC1695" i="2"/>
  <c r="AE1695" i="2"/>
  <c r="AF1695" i="2"/>
  <c r="AH1695" i="2"/>
  <c r="AJ1695" i="2"/>
  <c r="AK1695" i="2"/>
  <c r="AM1695" i="2"/>
  <c r="AO1695" i="2"/>
  <c r="AP1695" i="2"/>
  <c r="AR1695" i="2"/>
  <c r="AT1695" i="2"/>
  <c r="BD1695" i="2" s="1"/>
  <c r="AU1695" i="2"/>
  <c r="AW1695" i="2"/>
  <c r="AX1695" i="2"/>
  <c r="AY1695" i="2"/>
  <c r="AZ1695" i="2"/>
  <c r="BA1695" i="2"/>
  <c r="X551" i="2"/>
  <c r="Y551" i="2"/>
  <c r="Z551" i="2"/>
  <c r="AA551" i="2"/>
  <c r="AB551" i="2"/>
  <c r="AC551" i="2"/>
  <c r="AE551" i="2"/>
  <c r="AF551" i="2"/>
  <c r="AH551" i="2"/>
  <c r="AJ551" i="2"/>
  <c r="AK551" i="2"/>
  <c r="AM551" i="2"/>
  <c r="AO551" i="2"/>
  <c r="AP551" i="2"/>
  <c r="AR551" i="2"/>
  <c r="AT551" i="2"/>
  <c r="AU551" i="2"/>
  <c r="AW551" i="2"/>
  <c r="AX551" i="2"/>
  <c r="AY551" i="2"/>
  <c r="AZ551" i="2"/>
  <c r="BA551" i="2"/>
  <c r="X328" i="2"/>
  <c r="Y328" i="2"/>
  <c r="Z328" i="2"/>
  <c r="AA328" i="2"/>
  <c r="AB328" i="2"/>
  <c r="AC328" i="2"/>
  <c r="AE328" i="2"/>
  <c r="AF328" i="2"/>
  <c r="AH328" i="2"/>
  <c r="AJ328" i="2"/>
  <c r="AK328" i="2"/>
  <c r="AM328" i="2"/>
  <c r="AO328" i="2"/>
  <c r="AP328" i="2"/>
  <c r="AR328" i="2"/>
  <c r="AT328" i="2"/>
  <c r="AU328" i="2"/>
  <c r="AW328" i="2"/>
  <c r="AX328" i="2"/>
  <c r="AY328" i="2"/>
  <c r="AZ328" i="2"/>
  <c r="BA328" i="2"/>
  <c r="X735" i="2"/>
  <c r="Y735" i="2"/>
  <c r="Z735" i="2"/>
  <c r="AA735" i="2"/>
  <c r="AB735" i="2"/>
  <c r="AC735" i="2"/>
  <c r="AE735" i="2"/>
  <c r="AF735" i="2"/>
  <c r="AH735" i="2"/>
  <c r="AJ735" i="2"/>
  <c r="AK735" i="2"/>
  <c r="AM735" i="2"/>
  <c r="AO735" i="2"/>
  <c r="AP735" i="2"/>
  <c r="AR735" i="2"/>
  <c r="AT735" i="2"/>
  <c r="AU735" i="2"/>
  <c r="AW735" i="2"/>
  <c r="AX735" i="2"/>
  <c r="AY735" i="2"/>
  <c r="AZ735" i="2"/>
  <c r="BA735" i="2"/>
  <c r="X754" i="2"/>
  <c r="Y754" i="2"/>
  <c r="Z754" i="2"/>
  <c r="AA754" i="2"/>
  <c r="AB754" i="2"/>
  <c r="AC754" i="2"/>
  <c r="AE754" i="2"/>
  <c r="AF754" i="2"/>
  <c r="AH754" i="2"/>
  <c r="AJ754" i="2"/>
  <c r="AK754" i="2"/>
  <c r="AM754" i="2"/>
  <c r="AO754" i="2"/>
  <c r="AP754" i="2"/>
  <c r="AR754" i="2"/>
  <c r="AT754" i="2"/>
  <c r="BD754" i="2" s="1"/>
  <c r="AU754" i="2"/>
  <c r="AW754" i="2"/>
  <c r="AX754" i="2"/>
  <c r="AY754" i="2"/>
  <c r="AZ754" i="2"/>
  <c r="BA754" i="2"/>
  <c r="X473" i="2"/>
  <c r="Y473" i="2"/>
  <c r="Z473" i="2"/>
  <c r="AA473" i="2"/>
  <c r="AB473" i="2"/>
  <c r="AC473" i="2"/>
  <c r="AE473" i="2"/>
  <c r="AF473" i="2"/>
  <c r="AH473" i="2"/>
  <c r="AJ473" i="2"/>
  <c r="AK473" i="2"/>
  <c r="AM473" i="2"/>
  <c r="AO473" i="2"/>
  <c r="AP473" i="2"/>
  <c r="AR473" i="2"/>
  <c r="AT473" i="2"/>
  <c r="AU473" i="2"/>
  <c r="AW473" i="2"/>
  <c r="AX473" i="2"/>
  <c r="AY473" i="2"/>
  <c r="AZ473" i="2"/>
  <c r="BA473" i="2"/>
  <c r="X576" i="2"/>
  <c r="Y576" i="2"/>
  <c r="Z576" i="2"/>
  <c r="AA576" i="2"/>
  <c r="AB576" i="2"/>
  <c r="AC576" i="2"/>
  <c r="AE576" i="2"/>
  <c r="AF576" i="2"/>
  <c r="AH576" i="2"/>
  <c r="AJ576" i="2"/>
  <c r="AK576" i="2"/>
  <c r="AM576" i="2"/>
  <c r="AO576" i="2"/>
  <c r="AP576" i="2"/>
  <c r="AR576" i="2"/>
  <c r="AT576" i="2"/>
  <c r="AU576" i="2"/>
  <c r="AW576" i="2"/>
  <c r="AX576" i="2"/>
  <c r="AY576" i="2"/>
  <c r="AZ576" i="2"/>
  <c r="BA576" i="2"/>
  <c r="X1896" i="2"/>
  <c r="Y1896" i="2"/>
  <c r="Z1896" i="2"/>
  <c r="AA1896" i="2"/>
  <c r="AB1896" i="2"/>
  <c r="AC1896" i="2"/>
  <c r="AE1896" i="2"/>
  <c r="AF1896" i="2"/>
  <c r="AH1896" i="2"/>
  <c r="AJ1896" i="2"/>
  <c r="AK1896" i="2"/>
  <c r="AM1896" i="2"/>
  <c r="AO1896" i="2"/>
  <c r="AP1896" i="2"/>
  <c r="AR1896" i="2"/>
  <c r="AT1896" i="2"/>
  <c r="AU1896" i="2"/>
  <c r="AW1896" i="2"/>
  <c r="AX1896" i="2"/>
  <c r="AY1896" i="2"/>
  <c r="AZ1896" i="2"/>
  <c r="BA1896" i="2"/>
  <c r="X284" i="2"/>
  <c r="Y284" i="2"/>
  <c r="Z284" i="2"/>
  <c r="AA284" i="2"/>
  <c r="AB284" i="2"/>
  <c r="AC284" i="2"/>
  <c r="AE284" i="2"/>
  <c r="AF284" i="2"/>
  <c r="AH284" i="2"/>
  <c r="AJ284" i="2"/>
  <c r="AK284" i="2"/>
  <c r="AM284" i="2"/>
  <c r="AO284" i="2"/>
  <c r="AP284" i="2"/>
  <c r="AR284" i="2"/>
  <c r="AT284" i="2"/>
  <c r="BD284" i="2" s="1"/>
  <c r="AU284" i="2"/>
  <c r="AW284" i="2"/>
  <c r="AX284" i="2"/>
  <c r="AY284" i="2"/>
  <c r="AZ284" i="2"/>
  <c r="BA284" i="2"/>
  <c r="X171" i="2"/>
  <c r="Y171" i="2"/>
  <c r="Z171" i="2"/>
  <c r="AA171" i="2"/>
  <c r="AB171" i="2"/>
  <c r="AC171" i="2"/>
  <c r="AE171" i="2"/>
  <c r="AF171" i="2"/>
  <c r="AH171" i="2"/>
  <c r="AJ171" i="2"/>
  <c r="AK171" i="2"/>
  <c r="AM171" i="2"/>
  <c r="AO171" i="2"/>
  <c r="AP171" i="2"/>
  <c r="AR171" i="2"/>
  <c r="AT171" i="2"/>
  <c r="AU171" i="2"/>
  <c r="AW171" i="2"/>
  <c r="AX171" i="2"/>
  <c r="AY171" i="2"/>
  <c r="AZ171" i="2"/>
  <c r="BA171" i="2"/>
  <c r="X1378" i="2"/>
  <c r="Y1378" i="2"/>
  <c r="Z1378" i="2"/>
  <c r="AA1378" i="2"/>
  <c r="AB1378" i="2"/>
  <c r="AC1378" i="2"/>
  <c r="AE1378" i="2"/>
  <c r="AF1378" i="2"/>
  <c r="AH1378" i="2"/>
  <c r="AJ1378" i="2"/>
  <c r="AK1378" i="2"/>
  <c r="AM1378" i="2"/>
  <c r="AO1378" i="2"/>
  <c r="AP1378" i="2"/>
  <c r="AR1378" i="2"/>
  <c r="AT1378" i="2"/>
  <c r="AU1378" i="2"/>
  <c r="AW1378" i="2"/>
  <c r="AX1378" i="2"/>
  <c r="AY1378" i="2"/>
  <c r="AZ1378" i="2"/>
  <c r="BA1378" i="2"/>
  <c r="X344" i="2"/>
  <c r="Y344" i="2"/>
  <c r="Z344" i="2"/>
  <c r="AA344" i="2"/>
  <c r="AB344" i="2"/>
  <c r="AC344" i="2"/>
  <c r="AE344" i="2"/>
  <c r="AF344" i="2"/>
  <c r="AH344" i="2"/>
  <c r="AJ344" i="2"/>
  <c r="AK344" i="2"/>
  <c r="AM344" i="2"/>
  <c r="AO344" i="2"/>
  <c r="AP344" i="2"/>
  <c r="AR344" i="2"/>
  <c r="AT344" i="2"/>
  <c r="AU344" i="2"/>
  <c r="AW344" i="2"/>
  <c r="AX344" i="2"/>
  <c r="AY344" i="2"/>
  <c r="AZ344" i="2"/>
  <c r="BA344" i="2"/>
  <c r="X1477" i="2"/>
  <c r="Y1477" i="2"/>
  <c r="Z1477" i="2"/>
  <c r="AA1477" i="2"/>
  <c r="AB1477" i="2"/>
  <c r="AC1477" i="2"/>
  <c r="AE1477" i="2"/>
  <c r="AF1477" i="2"/>
  <c r="AH1477" i="2"/>
  <c r="AJ1477" i="2"/>
  <c r="AK1477" i="2"/>
  <c r="AM1477" i="2"/>
  <c r="AO1477" i="2"/>
  <c r="AP1477" i="2"/>
  <c r="AR1477" i="2"/>
  <c r="AT1477" i="2"/>
  <c r="AU1477" i="2"/>
  <c r="AW1477" i="2"/>
  <c r="AX1477" i="2"/>
  <c r="AY1477" i="2"/>
  <c r="AZ1477" i="2"/>
  <c r="BA1477" i="2"/>
  <c r="X1687" i="2"/>
  <c r="Y1687" i="2"/>
  <c r="Z1687" i="2"/>
  <c r="AA1687" i="2"/>
  <c r="AB1687" i="2"/>
  <c r="AC1687" i="2"/>
  <c r="AE1687" i="2"/>
  <c r="AF1687" i="2"/>
  <c r="AH1687" i="2"/>
  <c r="AJ1687" i="2"/>
  <c r="AK1687" i="2"/>
  <c r="AM1687" i="2"/>
  <c r="AO1687" i="2"/>
  <c r="AP1687" i="2"/>
  <c r="AR1687" i="2"/>
  <c r="AT1687" i="2"/>
  <c r="AU1687" i="2"/>
  <c r="AW1687" i="2"/>
  <c r="AX1687" i="2"/>
  <c r="AY1687" i="2"/>
  <c r="AZ1687" i="2"/>
  <c r="BA1687" i="2"/>
  <c r="X309" i="2"/>
  <c r="Y309" i="2"/>
  <c r="Z309" i="2"/>
  <c r="AA309" i="2"/>
  <c r="AB309" i="2"/>
  <c r="AC309" i="2"/>
  <c r="AE309" i="2"/>
  <c r="AF309" i="2"/>
  <c r="AH309" i="2"/>
  <c r="AJ309" i="2"/>
  <c r="AK309" i="2"/>
  <c r="AM309" i="2"/>
  <c r="AO309" i="2"/>
  <c r="AP309" i="2"/>
  <c r="AR309" i="2"/>
  <c r="AT309" i="2"/>
  <c r="AU309" i="2"/>
  <c r="AW309" i="2"/>
  <c r="AX309" i="2"/>
  <c r="AY309" i="2"/>
  <c r="AZ309" i="2"/>
  <c r="BA309" i="2"/>
  <c r="X430" i="2"/>
  <c r="Y430" i="2"/>
  <c r="Z430" i="2"/>
  <c r="AA430" i="2"/>
  <c r="AB430" i="2"/>
  <c r="AC430" i="2"/>
  <c r="AE430" i="2"/>
  <c r="AF430" i="2"/>
  <c r="AH430" i="2"/>
  <c r="AJ430" i="2"/>
  <c r="AK430" i="2"/>
  <c r="AM430" i="2"/>
  <c r="AO430" i="2"/>
  <c r="AP430" i="2"/>
  <c r="AR430" i="2"/>
  <c r="AT430" i="2"/>
  <c r="AU430" i="2"/>
  <c r="AW430" i="2"/>
  <c r="AX430" i="2"/>
  <c r="AY430" i="2"/>
  <c r="AZ430" i="2"/>
  <c r="BA430" i="2"/>
  <c r="X843" i="2"/>
  <c r="Y843" i="2"/>
  <c r="Z843" i="2"/>
  <c r="AA843" i="2"/>
  <c r="AB843" i="2"/>
  <c r="AC843" i="2"/>
  <c r="AE843" i="2"/>
  <c r="AF843" i="2"/>
  <c r="AH843" i="2"/>
  <c r="AJ843" i="2"/>
  <c r="AK843" i="2"/>
  <c r="AM843" i="2"/>
  <c r="AO843" i="2"/>
  <c r="AP843" i="2"/>
  <c r="AR843" i="2"/>
  <c r="AT843" i="2"/>
  <c r="BE843" i="2" s="1"/>
  <c r="AU843" i="2"/>
  <c r="AW843" i="2"/>
  <c r="AX843" i="2"/>
  <c r="AY843" i="2"/>
  <c r="AZ843" i="2"/>
  <c r="BA843" i="2"/>
  <c r="X486" i="2"/>
  <c r="Y486" i="2"/>
  <c r="Z486" i="2"/>
  <c r="AA486" i="2"/>
  <c r="AB486" i="2"/>
  <c r="AC486" i="2"/>
  <c r="AE486" i="2"/>
  <c r="AF486" i="2"/>
  <c r="AH486" i="2"/>
  <c r="AJ486" i="2"/>
  <c r="AK486" i="2"/>
  <c r="AM486" i="2"/>
  <c r="AO486" i="2"/>
  <c r="AP486" i="2"/>
  <c r="AR486" i="2"/>
  <c r="AT486" i="2"/>
  <c r="AU486" i="2"/>
  <c r="AW486" i="2"/>
  <c r="AX486" i="2"/>
  <c r="AY486" i="2"/>
  <c r="AZ486" i="2"/>
  <c r="BA486" i="2"/>
  <c r="X621" i="2"/>
  <c r="Y621" i="2"/>
  <c r="Z621" i="2"/>
  <c r="AA621" i="2"/>
  <c r="AB621" i="2"/>
  <c r="AC621" i="2"/>
  <c r="AE621" i="2"/>
  <c r="AF621" i="2"/>
  <c r="AH621" i="2"/>
  <c r="AJ621" i="2"/>
  <c r="AK621" i="2"/>
  <c r="AM621" i="2"/>
  <c r="AO621" i="2"/>
  <c r="AP621" i="2"/>
  <c r="AR621" i="2"/>
  <c r="AT621" i="2"/>
  <c r="AU621" i="2"/>
  <c r="AW621" i="2"/>
  <c r="AX621" i="2"/>
  <c r="AY621" i="2"/>
  <c r="AZ621" i="2"/>
  <c r="BA621" i="2"/>
  <c r="X578" i="2"/>
  <c r="Y578" i="2"/>
  <c r="Z578" i="2"/>
  <c r="AA578" i="2"/>
  <c r="AB578" i="2"/>
  <c r="AC578" i="2"/>
  <c r="AE578" i="2"/>
  <c r="AF578" i="2"/>
  <c r="AH578" i="2"/>
  <c r="AJ578" i="2"/>
  <c r="AK578" i="2"/>
  <c r="AM578" i="2"/>
  <c r="AO578" i="2"/>
  <c r="AP578" i="2"/>
  <c r="AR578" i="2"/>
  <c r="AT578" i="2"/>
  <c r="AU578" i="2"/>
  <c r="AW578" i="2"/>
  <c r="AX578" i="2"/>
  <c r="AY578" i="2"/>
  <c r="AZ578" i="2"/>
  <c r="BA578" i="2"/>
  <c r="X1236" i="2"/>
  <c r="Y1236" i="2"/>
  <c r="Z1236" i="2"/>
  <c r="AA1236" i="2"/>
  <c r="AB1236" i="2"/>
  <c r="AC1236" i="2"/>
  <c r="AE1236" i="2"/>
  <c r="AF1236" i="2"/>
  <c r="AH1236" i="2"/>
  <c r="AJ1236" i="2"/>
  <c r="AK1236" i="2"/>
  <c r="AM1236" i="2"/>
  <c r="AO1236" i="2"/>
  <c r="AP1236" i="2"/>
  <c r="AR1236" i="2"/>
  <c r="AT1236" i="2"/>
  <c r="AU1236" i="2"/>
  <c r="AW1236" i="2"/>
  <c r="AX1236" i="2"/>
  <c r="AY1236" i="2"/>
  <c r="AZ1236" i="2"/>
  <c r="BA1236" i="2"/>
  <c r="X540" i="2"/>
  <c r="Y540" i="2"/>
  <c r="Z540" i="2"/>
  <c r="AA540" i="2"/>
  <c r="AB540" i="2"/>
  <c r="AC540" i="2"/>
  <c r="AE540" i="2"/>
  <c r="AF540" i="2"/>
  <c r="AH540" i="2"/>
  <c r="AJ540" i="2"/>
  <c r="AK540" i="2"/>
  <c r="AM540" i="2"/>
  <c r="AO540" i="2"/>
  <c r="AP540" i="2"/>
  <c r="AR540" i="2"/>
  <c r="AT540" i="2"/>
  <c r="AU540" i="2"/>
  <c r="AW540" i="2"/>
  <c r="AX540" i="2"/>
  <c r="AY540" i="2"/>
  <c r="AZ540" i="2"/>
  <c r="BA540" i="2"/>
  <c r="X650" i="2"/>
  <c r="Y650" i="2"/>
  <c r="Z650" i="2"/>
  <c r="AA650" i="2"/>
  <c r="AB650" i="2"/>
  <c r="AC650" i="2"/>
  <c r="AE650" i="2"/>
  <c r="AF650" i="2"/>
  <c r="AH650" i="2"/>
  <c r="AJ650" i="2"/>
  <c r="AK650" i="2"/>
  <c r="AM650" i="2"/>
  <c r="AO650" i="2"/>
  <c r="AP650" i="2"/>
  <c r="AR650" i="2"/>
  <c r="AT650" i="2"/>
  <c r="AU650" i="2"/>
  <c r="AW650" i="2"/>
  <c r="AX650" i="2"/>
  <c r="AY650" i="2"/>
  <c r="AZ650" i="2"/>
  <c r="BA650" i="2"/>
  <c r="X2057" i="2"/>
  <c r="Y2057" i="2"/>
  <c r="Z2057" i="2"/>
  <c r="AA2057" i="2"/>
  <c r="AB2057" i="2"/>
  <c r="AC2057" i="2"/>
  <c r="AE2057" i="2"/>
  <c r="AF2057" i="2"/>
  <c r="AH2057" i="2"/>
  <c r="AJ2057" i="2"/>
  <c r="AK2057" i="2"/>
  <c r="AM2057" i="2"/>
  <c r="AO2057" i="2"/>
  <c r="AP2057" i="2"/>
  <c r="AR2057" i="2"/>
  <c r="AT2057" i="2"/>
  <c r="AU2057" i="2"/>
  <c r="AW2057" i="2"/>
  <c r="AX2057" i="2"/>
  <c r="AY2057" i="2"/>
  <c r="AZ2057" i="2"/>
  <c r="BA2057" i="2"/>
  <c r="X282" i="2"/>
  <c r="Y282" i="2"/>
  <c r="Z282" i="2"/>
  <c r="AA282" i="2"/>
  <c r="AB282" i="2"/>
  <c r="AC282" i="2"/>
  <c r="AE282" i="2"/>
  <c r="AF282" i="2"/>
  <c r="AH282" i="2"/>
  <c r="AJ282" i="2"/>
  <c r="AK282" i="2"/>
  <c r="AM282" i="2"/>
  <c r="AO282" i="2"/>
  <c r="AP282" i="2"/>
  <c r="AR282" i="2"/>
  <c r="AT282" i="2"/>
  <c r="AU282" i="2"/>
  <c r="AW282" i="2"/>
  <c r="AX282" i="2"/>
  <c r="AY282" i="2"/>
  <c r="AZ282" i="2"/>
  <c r="BA282" i="2"/>
  <c r="X742" i="2"/>
  <c r="Y742" i="2"/>
  <c r="Z742" i="2"/>
  <c r="AA742" i="2"/>
  <c r="AB742" i="2"/>
  <c r="AC742" i="2"/>
  <c r="AE742" i="2"/>
  <c r="AF742" i="2"/>
  <c r="AH742" i="2"/>
  <c r="AJ742" i="2"/>
  <c r="AK742" i="2"/>
  <c r="AM742" i="2"/>
  <c r="AO742" i="2"/>
  <c r="AP742" i="2"/>
  <c r="AR742" i="2"/>
  <c r="AT742" i="2"/>
  <c r="AU742" i="2"/>
  <c r="AW742" i="2"/>
  <c r="AX742" i="2"/>
  <c r="AY742" i="2"/>
  <c r="AZ742" i="2"/>
  <c r="BA742" i="2"/>
  <c r="X683" i="2"/>
  <c r="Y683" i="2"/>
  <c r="Z683" i="2"/>
  <c r="AA683" i="2"/>
  <c r="AB683" i="2"/>
  <c r="AC683" i="2"/>
  <c r="AE683" i="2"/>
  <c r="AF683" i="2"/>
  <c r="AH683" i="2"/>
  <c r="AJ683" i="2"/>
  <c r="AK683" i="2"/>
  <c r="AM683" i="2"/>
  <c r="AO683" i="2"/>
  <c r="AP683" i="2"/>
  <c r="AR683" i="2"/>
  <c r="AT683" i="2"/>
  <c r="AU683" i="2"/>
  <c r="AW683" i="2"/>
  <c r="AX683" i="2"/>
  <c r="AY683" i="2"/>
  <c r="AZ683" i="2"/>
  <c r="BA683" i="2"/>
  <c r="X429" i="2"/>
  <c r="Y429" i="2"/>
  <c r="Z429" i="2"/>
  <c r="AA429" i="2"/>
  <c r="AB429" i="2"/>
  <c r="AC429" i="2"/>
  <c r="AE429" i="2"/>
  <c r="AF429" i="2"/>
  <c r="AH429" i="2"/>
  <c r="AJ429" i="2"/>
  <c r="AK429" i="2"/>
  <c r="AM429" i="2"/>
  <c r="AO429" i="2"/>
  <c r="AP429" i="2"/>
  <c r="AR429" i="2"/>
  <c r="AT429" i="2"/>
  <c r="AU429" i="2"/>
  <c r="AW429" i="2"/>
  <c r="AX429" i="2"/>
  <c r="AY429" i="2"/>
  <c r="AZ429" i="2"/>
  <c r="BA429" i="2"/>
  <c r="X1994" i="2"/>
  <c r="Y1994" i="2"/>
  <c r="Z1994" i="2"/>
  <c r="AA1994" i="2"/>
  <c r="AB1994" i="2"/>
  <c r="AC1994" i="2"/>
  <c r="AE1994" i="2"/>
  <c r="AF1994" i="2"/>
  <c r="AH1994" i="2"/>
  <c r="AJ1994" i="2"/>
  <c r="AK1994" i="2"/>
  <c r="AM1994" i="2"/>
  <c r="AO1994" i="2"/>
  <c r="AP1994" i="2"/>
  <c r="AR1994" i="2"/>
  <c r="AT1994" i="2"/>
  <c r="BC1994" i="2" s="1"/>
  <c r="AU1994" i="2"/>
  <c r="AW1994" i="2"/>
  <c r="AX1994" i="2"/>
  <c r="AY1994" i="2"/>
  <c r="AZ1994" i="2"/>
  <c r="BA1994" i="2"/>
  <c r="X2010" i="2"/>
  <c r="Y2010" i="2"/>
  <c r="Z2010" i="2"/>
  <c r="AA2010" i="2"/>
  <c r="AB2010" i="2"/>
  <c r="AC2010" i="2"/>
  <c r="AE2010" i="2"/>
  <c r="AF2010" i="2"/>
  <c r="AH2010" i="2"/>
  <c r="AJ2010" i="2"/>
  <c r="AK2010" i="2"/>
  <c r="AM2010" i="2"/>
  <c r="AO2010" i="2"/>
  <c r="AP2010" i="2"/>
  <c r="AR2010" i="2"/>
  <c r="AT2010" i="2"/>
  <c r="AU2010" i="2"/>
  <c r="AW2010" i="2"/>
  <c r="AX2010" i="2"/>
  <c r="AY2010" i="2"/>
  <c r="AZ2010" i="2"/>
  <c r="BA2010" i="2"/>
  <c r="X2071" i="2"/>
  <c r="Y2071" i="2"/>
  <c r="Z2071" i="2"/>
  <c r="AA2071" i="2"/>
  <c r="AB2071" i="2"/>
  <c r="AC2071" i="2"/>
  <c r="AE2071" i="2"/>
  <c r="AF2071" i="2"/>
  <c r="AH2071" i="2"/>
  <c r="AJ2071" i="2"/>
  <c r="AK2071" i="2"/>
  <c r="AM2071" i="2"/>
  <c r="AO2071" i="2"/>
  <c r="AP2071" i="2"/>
  <c r="AR2071" i="2"/>
  <c r="AT2071" i="2"/>
  <c r="AU2071" i="2"/>
  <c r="AW2071" i="2"/>
  <c r="AX2071" i="2"/>
  <c r="AY2071" i="2"/>
  <c r="AZ2071" i="2"/>
  <c r="BA2071" i="2"/>
  <c r="X2176" i="2"/>
  <c r="Y2176" i="2"/>
  <c r="Z2176" i="2"/>
  <c r="AA2176" i="2"/>
  <c r="AB2176" i="2"/>
  <c r="AC2176" i="2"/>
  <c r="AE2176" i="2"/>
  <c r="AF2176" i="2"/>
  <c r="AH2176" i="2"/>
  <c r="AJ2176" i="2"/>
  <c r="AK2176" i="2"/>
  <c r="AM2176" i="2"/>
  <c r="AO2176" i="2"/>
  <c r="AP2176" i="2"/>
  <c r="AR2176" i="2"/>
  <c r="AT2176" i="2"/>
  <c r="AU2176" i="2"/>
  <c r="AW2176" i="2"/>
  <c r="AX2176" i="2"/>
  <c r="AY2176" i="2"/>
  <c r="AZ2176" i="2"/>
  <c r="BA2176" i="2"/>
  <c r="X2218" i="2"/>
  <c r="Y2218" i="2"/>
  <c r="Z2218" i="2"/>
  <c r="AA2218" i="2"/>
  <c r="AB2218" i="2"/>
  <c r="AC2218" i="2"/>
  <c r="AE2218" i="2"/>
  <c r="AF2218" i="2"/>
  <c r="AH2218" i="2"/>
  <c r="AJ2218" i="2"/>
  <c r="AK2218" i="2"/>
  <c r="AM2218" i="2"/>
  <c r="AO2218" i="2"/>
  <c r="AP2218" i="2"/>
  <c r="AR2218" i="2"/>
  <c r="AT2218" i="2"/>
  <c r="BD2218" i="2" s="1"/>
  <c r="AU2218" i="2"/>
  <c r="AW2218" i="2"/>
  <c r="AX2218" i="2"/>
  <c r="AY2218" i="2"/>
  <c r="AZ2218" i="2"/>
  <c r="BA2218" i="2"/>
  <c r="X2065" i="2"/>
  <c r="Y2065" i="2"/>
  <c r="Z2065" i="2"/>
  <c r="AA2065" i="2"/>
  <c r="AB2065" i="2"/>
  <c r="AC2065" i="2"/>
  <c r="AE2065" i="2"/>
  <c r="AF2065" i="2"/>
  <c r="AH2065" i="2"/>
  <c r="AJ2065" i="2"/>
  <c r="AK2065" i="2"/>
  <c r="AM2065" i="2"/>
  <c r="AO2065" i="2"/>
  <c r="AP2065" i="2"/>
  <c r="AR2065" i="2"/>
  <c r="AT2065" i="2"/>
  <c r="AU2065" i="2"/>
  <c r="AW2065" i="2"/>
  <c r="AX2065" i="2"/>
  <c r="AY2065" i="2"/>
  <c r="AZ2065" i="2"/>
  <c r="BA2065" i="2"/>
  <c r="X2016" i="2"/>
  <c r="Y2016" i="2"/>
  <c r="Z2016" i="2"/>
  <c r="AA2016" i="2"/>
  <c r="AB2016" i="2"/>
  <c r="AC2016" i="2"/>
  <c r="AE2016" i="2"/>
  <c r="AF2016" i="2"/>
  <c r="AH2016" i="2"/>
  <c r="AJ2016" i="2"/>
  <c r="AK2016" i="2"/>
  <c r="AM2016" i="2"/>
  <c r="AO2016" i="2"/>
  <c r="AP2016" i="2"/>
  <c r="AR2016" i="2"/>
  <c r="AT2016" i="2"/>
  <c r="AU2016" i="2"/>
  <c r="AW2016" i="2"/>
  <c r="AX2016" i="2"/>
  <c r="AY2016" i="2"/>
  <c r="AZ2016" i="2"/>
  <c r="BA2016" i="2"/>
  <c r="X2138" i="2"/>
  <c r="Y2138" i="2"/>
  <c r="Z2138" i="2"/>
  <c r="AA2138" i="2"/>
  <c r="AB2138" i="2"/>
  <c r="AC2138" i="2"/>
  <c r="AE2138" i="2"/>
  <c r="AF2138" i="2"/>
  <c r="AH2138" i="2"/>
  <c r="AJ2138" i="2"/>
  <c r="AK2138" i="2"/>
  <c r="AM2138" i="2"/>
  <c r="AO2138" i="2"/>
  <c r="AP2138" i="2"/>
  <c r="AR2138" i="2"/>
  <c r="AT2138" i="2"/>
  <c r="AU2138" i="2"/>
  <c r="AW2138" i="2"/>
  <c r="AX2138" i="2"/>
  <c r="AY2138" i="2"/>
  <c r="AZ2138" i="2"/>
  <c r="BA2138" i="2"/>
  <c r="X505" i="2"/>
  <c r="Y505" i="2"/>
  <c r="Z505" i="2"/>
  <c r="AA505" i="2"/>
  <c r="AB505" i="2"/>
  <c r="AC505" i="2"/>
  <c r="AE505" i="2"/>
  <c r="AF505" i="2"/>
  <c r="AH505" i="2"/>
  <c r="AJ505" i="2"/>
  <c r="AK505" i="2"/>
  <c r="AM505" i="2"/>
  <c r="AO505" i="2"/>
  <c r="AP505" i="2"/>
  <c r="AR505" i="2"/>
  <c r="AT505" i="2"/>
  <c r="AU505" i="2"/>
  <c r="AW505" i="2"/>
  <c r="AX505" i="2"/>
  <c r="AY505" i="2"/>
  <c r="AZ505" i="2"/>
  <c r="BA505" i="2"/>
  <c r="X1705" i="2"/>
  <c r="Y1705" i="2"/>
  <c r="Z1705" i="2"/>
  <c r="AA1705" i="2"/>
  <c r="AB1705" i="2"/>
  <c r="AC1705" i="2"/>
  <c r="AE1705" i="2"/>
  <c r="AF1705" i="2"/>
  <c r="AH1705" i="2"/>
  <c r="AJ1705" i="2"/>
  <c r="AK1705" i="2"/>
  <c r="AM1705" i="2"/>
  <c r="AO1705" i="2"/>
  <c r="AP1705" i="2"/>
  <c r="AR1705" i="2"/>
  <c r="AT1705" i="2"/>
  <c r="AU1705" i="2"/>
  <c r="AW1705" i="2"/>
  <c r="AX1705" i="2"/>
  <c r="AY1705" i="2"/>
  <c r="AZ1705" i="2"/>
  <c r="BA1705" i="2"/>
  <c r="X1707" i="2"/>
  <c r="Y1707" i="2"/>
  <c r="Z1707" i="2"/>
  <c r="AA1707" i="2"/>
  <c r="AB1707" i="2"/>
  <c r="AC1707" i="2"/>
  <c r="AE1707" i="2"/>
  <c r="AF1707" i="2"/>
  <c r="AH1707" i="2"/>
  <c r="AJ1707" i="2"/>
  <c r="AK1707" i="2"/>
  <c r="AM1707" i="2"/>
  <c r="AO1707" i="2"/>
  <c r="AP1707" i="2"/>
  <c r="AR1707" i="2"/>
  <c r="AT1707" i="2"/>
  <c r="AU1707" i="2"/>
  <c r="AW1707" i="2"/>
  <c r="AX1707" i="2"/>
  <c r="AY1707" i="2"/>
  <c r="AZ1707" i="2"/>
  <c r="BA1707" i="2"/>
  <c r="X2084" i="2"/>
  <c r="Y2084" i="2"/>
  <c r="Z2084" i="2"/>
  <c r="AA2084" i="2"/>
  <c r="AB2084" i="2"/>
  <c r="AC2084" i="2"/>
  <c r="AE2084" i="2"/>
  <c r="AF2084" i="2"/>
  <c r="AH2084" i="2"/>
  <c r="AJ2084" i="2"/>
  <c r="AK2084" i="2"/>
  <c r="AM2084" i="2"/>
  <c r="AO2084" i="2"/>
  <c r="AP2084" i="2"/>
  <c r="AR2084" i="2"/>
  <c r="AT2084" i="2"/>
  <c r="AU2084" i="2"/>
  <c r="AW2084" i="2"/>
  <c r="AX2084" i="2"/>
  <c r="AY2084" i="2"/>
  <c r="AZ2084" i="2"/>
  <c r="BA2084" i="2"/>
  <c r="X1518" i="2"/>
  <c r="Y1518" i="2"/>
  <c r="Z1518" i="2"/>
  <c r="AA1518" i="2"/>
  <c r="AB1518" i="2"/>
  <c r="AC1518" i="2"/>
  <c r="AE1518" i="2"/>
  <c r="AF1518" i="2"/>
  <c r="AH1518" i="2"/>
  <c r="AJ1518" i="2"/>
  <c r="AK1518" i="2"/>
  <c r="AM1518" i="2"/>
  <c r="AO1518" i="2"/>
  <c r="AP1518" i="2"/>
  <c r="AR1518" i="2"/>
  <c r="AT1518" i="2"/>
  <c r="AU1518" i="2"/>
  <c r="AW1518" i="2"/>
  <c r="AX1518" i="2"/>
  <c r="AY1518" i="2"/>
  <c r="AZ1518" i="2"/>
  <c r="BA1518" i="2"/>
  <c r="X1567" i="2"/>
  <c r="Y1567" i="2"/>
  <c r="Z1567" i="2"/>
  <c r="AA1567" i="2"/>
  <c r="AB1567" i="2"/>
  <c r="AC1567" i="2"/>
  <c r="AE1567" i="2"/>
  <c r="AF1567" i="2"/>
  <c r="AH1567" i="2"/>
  <c r="AJ1567" i="2"/>
  <c r="AK1567" i="2"/>
  <c r="AM1567" i="2"/>
  <c r="AO1567" i="2"/>
  <c r="AP1567" i="2"/>
  <c r="AR1567" i="2"/>
  <c r="AT1567" i="2"/>
  <c r="AU1567" i="2"/>
  <c r="AW1567" i="2"/>
  <c r="AX1567" i="2"/>
  <c r="AY1567" i="2"/>
  <c r="AZ1567" i="2"/>
  <c r="BA1567" i="2"/>
  <c r="X1935" i="2"/>
  <c r="Y1935" i="2"/>
  <c r="Z1935" i="2"/>
  <c r="AA1935" i="2"/>
  <c r="AB1935" i="2"/>
  <c r="AC1935" i="2"/>
  <c r="AE1935" i="2"/>
  <c r="AF1935" i="2"/>
  <c r="AH1935" i="2"/>
  <c r="AJ1935" i="2"/>
  <c r="AK1935" i="2"/>
  <c r="AM1935" i="2"/>
  <c r="AO1935" i="2"/>
  <c r="AP1935" i="2"/>
  <c r="AR1935" i="2"/>
  <c r="AT1935" i="2"/>
  <c r="AU1935" i="2"/>
  <c r="AW1935" i="2"/>
  <c r="AX1935" i="2"/>
  <c r="AY1935" i="2"/>
  <c r="AZ1935" i="2"/>
  <c r="BA1935" i="2"/>
  <c r="X1827" i="2"/>
  <c r="Y1827" i="2"/>
  <c r="Z1827" i="2"/>
  <c r="AA1827" i="2"/>
  <c r="AB1827" i="2"/>
  <c r="AC1827" i="2"/>
  <c r="AE1827" i="2"/>
  <c r="AF1827" i="2"/>
  <c r="AH1827" i="2"/>
  <c r="AJ1827" i="2"/>
  <c r="AK1827" i="2"/>
  <c r="AM1827" i="2"/>
  <c r="AO1827" i="2"/>
  <c r="AP1827" i="2"/>
  <c r="AR1827" i="2"/>
  <c r="AT1827" i="2"/>
  <c r="AU1827" i="2"/>
  <c r="AW1827" i="2"/>
  <c r="AX1827" i="2"/>
  <c r="AY1827" i="2"/>
  <c r="AZ1827" i="2"/>
  <c r="BA1827" i="2"/>
  <c r="X1844" i="2"/>
  <c r="Y1844" i="2"/>
  <c r="Z1844" i="2"/>
  <c r="AA1844" i="2"/>
  <c r="AB1844" i="2"/>
  <c r="AC1844" i="2"/>
  <c r="AE1844" i="2"/>
  <c r="AF1844" i="2"/>
  <c r="AH1844" i="2"/>
  <c r="AJ1844" i="2"/>
  <c r="AK1844" i="2"/>
  <c r="AM1844" i="2"/>
  <c r="AO1844" i="2"/>
  <c r="AP1844" i="2"/>
  <c r="AR1844" i="2"/>
  <c r="AT1844" i="2"/>
  <c r="BC1844" i="2" s="1"/>
  <c r="AU1844" i="2"/>
  <c r="AW1844" i="2"/>
  <c r="AX1844" i="2"/>
  <c r="AY1844" i="2"/>
  <c r="AZ1844" i="2"/>
  <c r="BA1844" i="2"/>
  <c r="X998" i="2"/>
  <c r="Y998" i="2"/>
  <c r="Z998" i="2"/>
  <c r="AA998" i="2"/>
  <c r="AB998" i="2"/>
  <c r="AC998" i="2"/>
  <c r="AE998" i="2"/>
  <c r="AF998" i="2"/>
  <c r="AH998" i="2"/>
  <c r="AJ998" i="2"/>
  <c r="AK998" i="2"/>
  <c r="AM998" i="2"/>
  <c r="AO998" i="2"/>
  <c r="AP998" i="2"/>
  <c r="AR998" i="2"/>
  <c r="AT998" i="2"/>
  <c r="AU998" i="2"/>
  <c r="AW998" i="2"/>
  <c r="AX998" i="2"/>
  <c r="AY998" i="2"/>
  <c r="AZ998" i="2"/>
  <c r="BA998" i="2"/>
  <c r="X1704" i="2"/>
  <c r="Y1704" i="2"/>
  <c r="Z1704" i="2"/>
  <c r="AA1704" i="2"/>
  <c r="AB1704" i="2"/>
  <c r="AC1704" i="2"/>
  <c r="AE1704" i="2"/>
  <c r="AF1704" i="2"/>
  <c r="AH1704" i="2"/>
  <c r="AJ1704" i="2"/>
  <c r="AK1704" i="2"/>
  <c r="AM1704" i="2"/>
  <c r="AO1704" i="2"/>
  <c r="AP1704" i="2"/>
  <c r="AR1704" i="2"/>
  <c r="AT1704" i="2"/>
  <c r="AU1704" i="2"/>
  <c r="AW1704" i="2"/>
  <c r="AX1704" i="2"/>
  <c r="AY1704" i="2"/>
  <c r="AZ1704" i="2"/>
  <c r="BA1704" i="2"/>
  <c r="X1987" i="2"/>
  <c r="Y1987" i="2"/>
  <c r="Z1987" i="2"/>
  <c r="AA1987" i="2"/>
  <c r="AB1987" i="2"/>
  <c r="AC1987" i="2"/>
  <c r="AE1987" i="2"/>
  <c r="AF1987" i="2"/>
  <c r="AH1987" i="2"/>
  <c r="AJ1987" i="2"/>
  <c r="AK1987" i="2"/>
  <c r="AM1987" i="2"/>
  <c r="AO1987" i="2"/>
  <c r="AP1987" i="2"/>
  <c r="AR1987" i="2"/>
  <c r="AT1987" i="2"/>
  <c r="AU1987" i="2"/>
  <c r="AW1987" i="2"/>
  <c r="AX1987" i="2"/>
  <c r="AY1987" i="2"/>
  <c r="AZ1987" i="2"/>
  <c r="BA1987" i="2"/>
  <c r="X460" i="2"/>
  <c r="Y460" i="2"/>
  <c r="Z460" i="2"/>
  <c r="AA460" i="2"/>
  <c r="AB460" i="2"/>
  <c r="AC460" i="2"/>
  <c r="AE460" i="2"/>
  <c r="AF460" i="2"/>
  <c r="AH460" i="2"/>
  <c r="AJ460" i="2"/>
  <c r="AK460" i="2"/>
  <c r="AM460" i="2"/>
  <c r="AO460" i="2"/>
  <c r="AP460" i="2"/>
  <c r="AR460" i="2"/>
  <c r="AT460" i="2"/>
  <c r="AU460" i="2"/>
  <c r="AW460" i="2"/>
  <c r="AX460" i="2"/>
  <c r="AY460" i="2"/>
  <c r="AZ460" i="2"/>
  <c r="BA460" i="2"/>
  <c r="X1526" i="2"/>
  <c r="Y1526" i="2"/>
  <c r="Z1526" i="2"/>
  <c r="AA1526" i="2"/>
  <c r="AB1526" i="2"/>
  <c r="AC1526" i="2"/>
  <c r="AE1526" i="2"/>
  <c r="AF1526" i="2"/>
  <c r="AH1526" i="2"/>
  <c r="AJ1526" i="2"/>
  <c r="AK1526" i="2"/>
  <c r="AM1526" i="2"/>
  <c r="AO1526" i="2"/>
  <c r="AP1526" i="2"/>
  <c r="AR1526" i="2"/>
  <c r="AT1526" i="2"/>
  <c r="AU1526" i="2"/>
  <c r="AW1526" i="2"/>
  <c r="AX1526" i="2"/>
  <c r="AY1526" i="2"/>
  <c r="AZ1526" i="2"/>
  <c r="BA1526" i="2"/>
  <c r="X524" i="2"/>
  <c r="Y524" i="2"/>
  <c r="Z524" i="2"/>
  <c r="AA524" i="2"/>
  <c r="AB524" i="2"/>
  <c r="AC524" i="2"/>
  <c r="AE524" i="2"/>
  <c r="AF524" i="2"/>
  <c r="AH524" i="2"/>
  <c r="AJ524" i="2"/>
  <c r="AK524" i="2"/>
  <c r="AM524" i="2"/>
  <c r="AO524" i="2"/>
  <c r="AP524" i="2"/>
  <c r="AR524" i="2"/>
  <c r="AT524" i="2"/>
  <c r="AU524" i="2"/>
  <c r="AW524" i="2"/>
  <c r="AX524" i="2"/>
  <c r="AY524" i="2"/>
  <c r="AZ524" i="2"/>
  <c r="BA524" i="2"/>
  <c r="X569" i="2"/>
  <c r="Y569" i="2"/>
  <c r="Z569" i="2"/>
  <c r="AA569" i="2"/>
  <c r="AB569" i="2"/>
  <c r="AC569" i="2"/>
  <c r="AE569" i="2"/>
  <c r="AF569" i="2"/>
  <c r="AH569" i="2"/>
  <c r="AJ569" i="2"/>
  <c r="AK569" i="2"/>
  <c r="AM569" i="2"/>
  <c r="AO569" i="2"/>
  <c r="AP569" i="2"/>
  <c r="AR569" i="2"/>
  <c r="AT569" i="2"/>
  <c r="AU569" i="2"/>
  <c r="AW569" i="2"/>
  <c r="AX569" i="2"/>
  <c r="AY569" i="2"/>
  <c r="AZ569" i="2"/>
  <c r="BA569" i="2"/>
  <c r="X990" i="2"/>
  <c r="Y990" i="2"/>
  <c r="Z990" i="2"/>
  <c r="AA990" i="2"/>
  <c r="AB990" i="2"/>
  <c r="AC990" i="2"/>
  <c r="AE990" i="2"/>
  <c r="AF990" i="2"/>
  <c r="AH990" i="2"/>
  <c r="AJ990" i="2"/>
  <c r="AK990" i="2"/>
  <c r="AM990" i="2"/>
  <c r="AO990" i="2"/>
  <c r="AP990" i="2"/>
  <c r="AR990" i="2"/>
  <c r="AT990" i="2"/>
  <c r="AU990" i="2"/>
  <c r="AW990" i="2"/>
  <c r="AX990" i="2"/>
  <c r="AY990" i="2"/>
  <c r="AZ990" i="2"/>
  <c r="BA990" i="2"/>
  <c r="X903" i="2"/>
  <c r="Y903" i="2"/>
  <c r="Z903" i="2"/>
  <c r="AA903" i="2"/>
  <c r="AB903" i="2"/>
  <c r="AC903" i="2"/>
  <c r="AE903" i="2"/>
  <c r="AF903" i="2"/>
  <c r="AH903" i="2"/>
  <c r="AJ903" i="2"/>
  <c r="AK903" i="2"/>
  <c r="AM903" i="2"/>
  <c r="AO903" i="2"/>
  <c r="AP903" i="2"/>
  <c r="AR903" i="2"/>
  <c r="AT903" i="2"/>
  <c r="AU903" i="2"/>
  <c r="AW903" i="2"/>
  <c r="AX903" i="2"/>
  <c r="AY903" i="2"/>
  <c r="AZ903" i="2"/>
  <c r="BA903" i="2"/>
  <c r="X1439" i="2"/>
  <c r="Y1439" i="2"/>
  <c r="Z1439" i="2"/>
  <c r="AA1439" i="2"/>
  <c r="AB1439" i="2"/>
  <c r="AC1439" i="2"/>
  <c r="AE1439" i="2"/>
  <c r="AF1439" i="2"/>
  <c r="AH1439" i="2"/>
  <c r="AJ1439" i="2"/>
  <c r="AK1439" i="2"/>
  <c r="AM1439" i="2"/>
  <c r="AO1439" i="2"/>
  <c r="AP1439" i="2"/>
  <c r="AR1439" i="2"/>
  <c r="AT1439" i="2"/>
  <c r="AU1439" i="2"/>
  <c r="AW1439" i="2"/>
  <c r="AX1439" i="2"/>
  <c r="AY1439" i="2"/>
  <c r="AZ1439" i="2"/>
  <c r="BA1439" i="2"/>
  <c r="X166" i="2"/>
  <c r="Y166" i="2"/>
  <c r="Z166" i="2"/>
  <c r="AA166" i="2"/>
  <c r="AB166" i="2"/>
  <c r="AC166" i="2"/>
  <c r="AE166" i="2"/>
  <c r="AF166" i="2"/>
  <c r="AH166" i="2"/>
  <c r="AJ166" i="2"/>
  <c r="AK166" i="2"/>
  <c r="AM166" i="2"/>
  <c r="AO166" i="2"/>
  <c r="AP166" i="2"/>
  <c r="AR166" i="2"/>
  <c r="AT166" i="2"/>
  <c r="AU166" i="2"/>
  <c r="AW166" i="2"/>
  <c r="AX166" i="2"/>
  <c r="AY166" i="2"/>
  <c r="AZ166" i="2"/>
  <c r="BA166" i="2"/>
  <c r="X784" i="2"/>
  <c r="Y784" i="2"/>
  <c r="Z784" i="2"/>
  <c r="AA784" i="2"/>
  <c r="AB784" i="2"/>
  <c r="AC784" i="2"/>
  <c r="AE784" i="2"/>
  <c r="AF784" i="2"/>
  <c r="AH784" i="2"/>
  <c r="AJ784" i="2"/>
  <c r="AK784" i="2"/>
  <c r="AM784" i="2"/>
  <c r="AO784" i="2"/>
  <c r="AP784" i="2"/>
  <c r="AR784" i="2"/>
  <c r="AT784" i="2"/>
  <c r="AU784" i="2"/>
  <c r="AW784" i="2"/>
  <c r="AX784" i="2"/>
  <c r="AY784" i="2"/>
  <c r="AZ784" i="2"/>
  <c r="BA784" i="2"/>
  <c r="X1754" i="2"/>
  <c r="Y1754" i="2"/>
  <c r="Z1754" i="2"/>
  <c r="AA1754" i="2"/>
  <c r="AB1754" i="2"/>
  <c r="AC1754" i="2"/>
  <c r="AE1754" i="2"/>
  <c r="AF1754" i="2"/>
  <c r="AH1754" i="2"/>
  <c r="AJ1754" i="2"/>
  <c r="AK1754" i="2"/>
  <c r="AM1754" i="2"/>
  <c r="AO1754" i="2"/>
  <c r="AP1754" i="2"/>
  <c r="AR1754" i="2"/>
  <c r="AT1754" i="2"/>
  <c r="AU1754" i="2"/>
  <c r="AW1754" i="2"/>
  <c r="AX1754" i="2"/>
  <c r="AY1754" i="2"/>
  <c r="AZ1754" i="2"/>
  <c r="BA1754" i="2"/>
  <c r="X909" i="2"/>
  <c r="Y909" i="2"/>
  <c r="Z909" i="2"/>
  <c r="AA909" i="2"/>
  <c r="AB909" i="2"/>
  <c r="AC909" i="2"/>
  <c r="AE909" i="2"/>
  <c r="AF909" i="2"/>
  <c r="AH909" i="2"/>
  <c r="AJ909" i="2"/>
  <c r="AK909" i="2"/>
  <c r="AM909" i="2"/>
  <c r="AO909" i="2"/>
  <c r="AP909" i="2"/>
  <c r="AR909" i="2"/>
  <c r="AT909" i="2"/>
  <c r="AU909" i="2"/>
  <c r="AW909" i="2"/>
  <c r="AX909" i="2"/>
  <c r="AY909" i="2"/>
  <c r="AZ909" i="2"/>
  <c r="BA909" i="2"/>
  <c r="X926" i="2"/>
  <c r="Y926" i="2"/>
  <c r="Z926" i="2"/>
  <c r="AA926" i="2"/>
  <c r="AB926" i="2"/>
  <c r="AC926" i="2"/>
  <c r="AE926" i="2"/>
  <c r="AF926" i="2"/>
  <c r="AH926" i="2"/>
  <c r="AJ926" i="2"/>
  <c r="AK926" i="2"/>
  <c r="AM926" i="2"/>
  <c r="AO926" i="2"/>
  <c r="AP926" i="2"/>
  <c r="AR926" i="2"/>
  <c r="AT926" i="2"/>
  <c r="AU926" i="2"/>
  <c r="AW926" i="2"/>
  <c r="AX926" i="2"/>
  <c r="AY926" i="2"/>
  <c r="AZ926" i="2"/>
  <c r="BA926" i="2"/>
  <c r="X1875" i="2"/>
  <c r="Y1875" i="2"/>
  <c r="Z1875" i="2"/>
  <c r="AA1875" i="2"/>
  <c r="AB1875" i="2"/>
  <c r="AC1875" i="2"/>
  <c r="AE1875" i="2"/>
  <c r="AF1875" i="2"/>
  <c r="AH1875" i="2"/>
  <c r="AJ1875" i="2"/>
  <c r="AK1875" i="2"/>
  <c r="AM1875" i="2"/>
  <c r="AO1875" i="2"/>
  <c r="AP1875" i="2"/>
  <c r="AR1875" i="2"/>
  <c r="AT1875" i="2"/>
  <c r="AU1875" i="2"/>
  <c r="AW1875" i="2"/>
  <c r="AX1875" i="2"/>
  <c r="AY1875" i="2"/>
  <c r="AZ1875" i="2"/>
  <c r="BA1875" i="2"/>
  <c r="X1697" i="2"/>
  <c r="Y1697" i="2"/>
  <c r="Z1697" i="2"/>
  <c r="AA1697" i="2"/>
  <c r="AB1697" i="2"/>
  <c r="AC1697" i="2"/>
  <c r="AE1697" i="2"/>
  <c r="AF1697" i="2"/>
  <c r="AH1697" i="2"/>
  <c r="AJ1697" i="2"/>
  <c r="AK1697" i="2"/>
  <c r="AM1697" i="2"/>
  <c r="AO1697" i="2"/>
  <c r="AP1697" i="2"/>
  <c r="AR1697" i="2"/>
  <c r="AT1697" i="2"/>
  <c r="AU1697" i="2"/>
  <c r="AW1697" i="2"/>
  <c r="AX1697" i="2"/>
  <c r="AY1697" i="2"/>
  <c r="AZ1697" i="2"/>
  <c r="BA1697" i="2"/>
  <c r="X794" i="2"/>
  <c r="Y794" i="2"/>
  <c r="Z794" i="2"/>
  <c r="AA794" i="2"/>
  <c r="AB794" i="2"/>
  <c r="AC794" i="2"/>
  <c r="AE794" i="2"/>
  <c r="AF794" i="2"/>
  <c r="AH794" i="2"/>
  <c r="AJ794" i="2"/>
  <c r="AK794" i="2"/>
  <c r="AM794" i="2"/>
  <c r="AO794" i="2"/>
  <c r="AP794" i="2"/>
  <c r="AR794" i="2"/>
  <c r="AT794" i="2"/>
  <c r="AU794" i="2"/>
  <c r="AW794" i="2"/>
  <c r="AX794" i="2"/>
  <c r="AY794" i="2"/>
  <c r="AZ794" i="2"/>
  <c r="BA794" i="2"/>
  <c r="X567" i="2"/>
  <c r="Y567" i="2"/>
  <c r="Z567" i="2"/>
  <c r="AA567" i="2"/>
  <c r="AB567" i="2"/>
  <c r="AC567" i="2"/>
  <c r="AE567" i="2"/>
  <c r="AF567" i="2"/>
  <c r="AH567" i="2"/>
  <c r="AJ567" i="2"/>
  <c r="AK567" i="2"/>
  <c r="AM567" i="2"/>
  <c r="AO567" i="2"/>
  <c r="AP567" i="2"/>
  <c r="AR567" i="2"/>
  <c r="AT567" i="2"/>
  <c r="AU567" i="2"/>
  <c r="AW567" i="2"/>
  <c r="AX567" i="2"/>
  <c r="AY567" i="2"/>
  <c r="AZ567" i="2"/>
  <c r="BA567" i="2"/>
  <c r="X847" i="2"/>
  <c r="Y847" i="2"/>
  <c r="Z847" i="2"/>
  <c r="AA847" i="2"/>
  <c r="AB847" i="2"/>
  <c r="AC847" i="2"/>
  <c r="AE847" i="2"/>
  <c r="AF847" i="2"/>
  <c r="AH847" i="2"/>
  <c r="AJ847" i="2"/>
  <c r="AK847" i="2"/>
  <c r="AM847" i="2"/>
  <c r="AO847" i="2"/>
  <c r="AP847" i="2"/>
  <c r="AR847" i="2"/>
  <c r="AT847" i="2"/>
  <c r="AU847" i="2"/>
  <c r="AW847" i="2"/>
  <c r="AX847" i="2"/>
  <c r="AY847" i="2"/>
  <c r="AZ847" i="2"/>
  <c r="BA847" i="2"/>
  <c r="X778" i="2"/>
  <c r="Y778" i="2"/>
  <c r="Z778" i="2"/>
  <c r="AA778" i="2"/>
  <c r="AB778" i="2"/>
  <c r="AC778" i="2"/>
  <c r="AE778" i="2"/>
  <c r="AF778" i="2"/>
  <c r="AH778" i="2"/>
  <c r="AJ778" i="2"/>
  <c r="AK778" i="2"/>
  <c r="AM778" i="2"/>
  <c r="AO778" i="2"/>
  <c r="AP778" i="2"/>
  <c r="AR778" i="2"/>
  <c r="AT778" i="2"/>
  <c r="AU778" i="2"/>
  <c r="AW778" i="2"/>
  <c r="AX778" i="2"/>
  <c r="AY778" i="2"/>
  <c r="AZ778" i="2"/>
  <c r="BA778" i="2"/>
  <c r="X1356" i="2"/>
  <c r="Y1356" i="2"/>
  <c r="Z1356" i="2"/>
  <c r="AA1356" i="2"/>
  <c r="AB1356" i="2"/>
  <c r="AC1356" i="2"/>
  <c r="AE1356" i="2"/>
  <c r="AF1356" i="2"/>
  <c r="AH1356" i="2"/>
  <c r="AJ1356" i="2"/>
  <c r="AK1356" i="2"/>
  <c r="AM1356" i="2"/>
  <c r="AO1356" i="2"/>
  <c r="AP1356" i="2"/>
  <c r="AR1356" i="2"/>
  <c r="AT1356" i="2"/>
  <c r="AU1356" i="2"/>
  <c r="AW1356" i="2"/>
  <c r="AX1356" i="2"/>
  <c r="AY1356" i="2"/>
  <c r="AZ1356" i="2"/>
  <c r="BA1356" i="2"/>
  <c r="X632" i="2"/>
  <c r="Y632" i="2"/>
  <c r="Z632" i="2"/>
  <c r="AA632" i="2"/>
  <c r="AB632" i="2"/>
  <c r="AC632" i="2"/>
  <c r="AE632" i="2"/>
  <c r="AF632" i="2"/>
  <c r="AH632" i="2"/>
  <c r="AJ632" i="2"/>
  <c r="AK632" i="2"/>
  <c r="AM632" i="2"/>
  <c r="AO632" i="2"/>
  <c r="AP632" i="2"/>
  <c r="AR632" i="2"/>
  <c r="AT632" i="2"/>
  <c r="AU632" i="2"/>
  <c r="AW632" i="2"/>
  <c r="AX632" i="2"/>
  <c r="AY632" i="2"/>
  <c r="AZ632" i="2"/>
  <c r="BA632" i="2"/>
  <c r="X331" i="2"/>
  <c r="Y331" i="2"/>
  <c r="Z331" i="2"/>
  <c r="AA331" i="2"/>
  <c r="AB331" i="2"/>
  <c r="AC331" i="2"/>
  <c r="AE331" i="2"/>
  <c r="AF331" i="2"/>
  <c r="AH331" i="2"/>
  <c r="AJ331" i="2"/>
  <c r="AK331" i="2"/>
  <c r="AM331" i="2"/>
  <c r="AO331" i="2"/>
  <c r="AP331" i="2"/>
  <c r="AR331" i="2"/>
  <c r="AT331" i="2"/>
  <c r="BC331" i="2" s="1"/>
  <c r="AU331" i="2"/>
  <c r="AW331" i="2"/>
  <c r="AX331" i="2"/>
  <c r="AY331" i="2"/>
  <c r="AZ331" i="2"/>
  <c r="BA331" i="2"/>
  <c r="X298" i="2"/>
  <c r="Y298" i="2"/>
  <c r="Z298" i="2"/>
  <c r="AA298" i="2"/>
  <c r="AB298" i="2"/>
  <c r="AC298" i="2"/>
  <c r="AE298" i="2"/>
  <c r="AF298" i="2"/>
  <c r="AH298" i="2"/>
  <c r="AJ298" i="2"/>
  <c r="AK298" i="2"/>
  <c r="AM298" i="2"/>
  <c r="AO298" i="2"/>
  <c r="AP298" i="2"/>
  <c r="AR298" i="2"/>
  <c r="AT298" i="2"/>
  <c r="AU298" i="2"/>
  <c r="AW298" i="2"/>
  <c r="AX298" i="2"/>
  <c r="AY298" i="2"/>
  <c r="AZ298" i="2"/>
  <c r="BA298" i="2"/>
  <c r="X1962" i="2"/>
  <c r="Y1962" i="2"/>
  <c r="Z1962" i="2"/>
  <c r="AA1962" i="2"/>
  <c r="AB1962" i="2"/>
  <c r="AC1962" i="2"/>
  <c r="AE1962" i="2"/>
  <c r="AF1962" i="2"/>
  <c r="AH1962" i="2"/>
  <c r="AJ1962" i="2"/>
  <c r="AK1962" i="2"/>
  <c r="AM1962" i="2"/>
  <c r="AO1962" i="2"/>
  <c r="AP1962" i="2"/>
  <c r="AR1962" i="2"/>
  <c r="AT1962" i="2"/>
  <c r="AU1962" i="2"/>
  <c r="AW1962" i="2"/>
  <c r="AX1962" i="2"/>
  <c r="AY1962" i="2"/>
  <c r="AZ1962" i="2"/>
  <c r="BA1962" i="2"/>
  <c r="X125" i="2"/>
  <c r="Y125" i="2"/>
  <c r="Z125" i="2"/>
  <c r="AA125" i="2"/>
  <c r="AB125" i="2"/>
  <c r="AC125" i="2"/>
  <c r="AE125" i="2"/>
  <c r="AF125" i="2"/>
  <c r="AH125" i="2"/>
  <c r="AJ125" i="2"/>
  <c r="AK125" i="2"/>
  <c r="AM125" i="2"/>
  <c r="AO125" i="2"/>
  <c r="AP125" i="2"/>
  <c r="AR125" i="2"/>
  <c r="AT125" i="2"/>
  <c r="AU125" i="2"/>
  <c r="AW125" i="2"/>
  <c r="AX125" i="2"/>
  <c r="AY125" i="2"/>
  <c r="AZ125" i="2"/>
  <c r="BA125" i="2"/>
  <c r="X1610" i="2"/>
  <c r="Y1610" i="2"/>
  <c r="Z1610" i="2"/>
  <c r="AA1610" i="2"/>
  <c r="AB1610" i="2"/>
  <c r="AC1610" i="2"/>
  <c r="AE1610" i="2"/>
  <c r="AF1610" i="2"/>
  <c r="AH1610" i="2"/>
  <c r="AJ1610" i="2"/>
  <c r="AK1610" i="2"/>
  <c r="AM1610" i="2"/>
  <c r="AO1610" i="2"/>
  <c r="AP1610" i="2"/>
  <c r="AR1610" i="2"/>
  <c r="AT1610" i="2"/>
  <c r="BD1610" i="2" s="1"/>
  <c r="AU1610" i="2"/>
  <c r="AW1610" i="2"/>
  <c r="AX1610" i="2"/>
  <c r="AY1610" i="2"/>
  <c r="AZ1610" i="2"/>
  <c r="BA1610" i="2"/>
  <c r="X829" i="2"/>
  <c r="Y829" i="2"/>
  <c r="Z829" i="2"/>
  <c r="AA829" i="2"/>
  <c r="AB829" i="2"/>
  <c r="AC829" i="2"/>
  <c r="AE829" i="2"/>
  <c r="AF829" i="2"/>
  <c r="AH829" i="2"/>
  <c r="AJ829" i="2"/>
  <c r="AK829" i="2"/>
  <c r="AM829" i="2"/>
  <c r="AO829" i="2"/>
  <c r="AP829" i="2"/>
  <c r="AR829" i="2"/>
  <c r="AT829" i="2"/>
  <c r="AU829" i="2"/>
  <c r="AW829" i="2"/>
  <c r="AX829" i="2"/>
  <c r="AY829" i="2"/>
  <c r="AZ829" i="2"/>
  <c r="BA829" i="2"/>
  <c r="X669" i="2"/>
  <c r="Y669" i="2"/>
  <c r="Z669" i="2"/>
  <c r="AA669" i="2"/>
  <c r="AB669" i="2"/>
  <c r="AC669" i="2"/>
  <c r="AE669" i="2"/>
  <c r="AF669" i="2"/>
  <c r="AH669" i="2"/>
  <c r="AJ669" i="2"/>
  <c r="AK669" i="2"/>
  <c r="AM669" i="2"/>
  <c r="AO669" i="2"/>
  <c r="AP669" i="2"/>
  <c r="AR669" i="2"/>
  <c r="AT669" i="2"/>
  <c r="AU669" i="2"/>
  <c r="AW669" i="2"/>
  <c r="AX669" i="2"/>
  <c r="AY669" i="2"/>
  <c r="AZ669" i="2"/>
  <c r="BA669" i="2"/>
  <c r="X1255" i="2"/>
  <c r="Y1255" i="2"/>
  <c r="Z1255" i="2"/>
  <c r="AA1255" i="2"/>
  <c r="AB1255" i="2"/>
  <c r="AC1255" i="2"/>
  <c r="AE1255" i="2"/>
  <c r="AF1255" i="2"/>
  <c r="AH1255" i="2"/>
  <c r="AJ1255" i="2"/>
  <c r="AK1255" i="2"/>
  <c r="AM1255" i="2"/>
  <c r="AO1255" i="2"/>
  <c r="AP1255" i="2"/>
  <c r="AR1255" i="2"/>
  <c r="AT1255" i="2"/>
  <c r="AU1255" i="2"/>
  <c r="AW1255" i="2"/>
  <c r="AX1255" i="2"/>
  <c r="AY1255" i="2"/>
  <c r="AZ1255" i="2"/>
  <c r="BA1255" i="2"/>
  <c r="X341" i="2"/>
  <c r="Y341" i="2"/>
  <c r="Z341" i="2"/>
  <c r="AA341" i="2"/>
  <c r="AB341" i="2"/>
  <c r="AC341" i="2"/>
  <c r="AE341" i="2"/>
  <c r="AF341" i="2"/>
  <c r="AH341" i="2"/>
  <c r="AJ341" i="2"/>
  <c r="AK341" i="2"/>
  <c r="AM341" i="2"/>
  <c r="AO341" i="2"/>
  <c r="AP341" i="2"/>
  <c r="AR341" i="2"/>
  <c r="AT341" i="2"/>
  <c r="AU341" i="2"/>
  <c r="AW341" i="2"/>
  <c r="AX341" i="2"/>
  <c r="AY341" i="2"/>
  <c r="AZ341" i="2"/>
  <c r="BA341" i="2"/>
  <c r="X986" i="2"/>
  <c r="Y986" i="2"/>
  <c r="Z986" i="2"/>
  <c r="AA986" i="2"/>
  <c r="AB986" i="2"/>
  <c r="AC986" i="2"/>
  <c r="AE986" i="2"/>
  <c r="AF986" i="2"/>
  <c r="AH986" i="2"/>
  <c r="AJ986" i="2"/>
  <c r="AK986" i="2"/>
  <c r="AM986" i="2"/>
  <c r="AO986" i="2"/>
  <c r="AP986" i="2"/>
  <c r="AR986" i="2"/>
  <c r="AT986" i="2"/>
  <c r="AU986" i="2"/>
  <c r="AW986" i="2"/>
  <c r="AX986" i="2"/>
  <c r="AY986" i="2"/>
  <c r="AZ986" i="2"/>
  <c r="BA986" i="2"/>
  <c r="X755" i="2"/>
  <c r="Y755" i="2"/>
  <c r="Z755" i="2"/>
  <c r="AA755" i="2"/>
  <c r="AB755" i="2"/>
  <c r="AC755" i="2"/>
  <c r="AE755" i="2"/>
  <c r="AF755" i="2"/>
  <c r="AH755" i="2"/>
  <c r="AJ755" i="2"/>
  <c r="AK755" i="2"/>
  <c r="AM755" i="2"/>
  <c r="AO755" i="2"/>
  <c r="AP755" i="2"/>
  <c r="AR755" i="2"/>
  <c r="AT755" i="2"/>
  <c r="AU755" i="2"/>
  <c r="AW755" i="2"/>
  <c r="AX755" i="2"/>
  <c r="AY755" i="2"/>
  <c r="AZ755" i="2"/>
  <c r="BA755" i="2"/>
  <c r="X894" i="2"/>
  <c r="Y894" i="2"/>
  <c r="Z894" i="2"/>
  <c r="AA894" i="2"/>
  <c r="AB894" i="2"/>
  <c r="AC894" i="2"/>
  <c r="AE894" i="2"/>
  <c r="AF894" i="2"/>
  <c r="AH894" i="2"/>
  <c r="AJ894" i="2"/>
  <c r="AK894" i="2"/>
  <c r="AM894" i="2"/>
  <c r="AO894" i="2"/>
  <c r="AP894" i="2"/>
  <c r="AR894" i="2"/>
  <c r="AT894" i="2"/>
  <c r="AU894" i="2"/>
  <c r="AW894" i="2"/>
  <c r="AX894" i="2"/>
  <c r="AY894" i="2"/>
  <c r="AZ894" i="2"/>
  <c r="BA894" i="2"/>
  <c r="X963" i="2"/>
  <c r="Y963" i="2"/>
  <c r="Z963" i="2"/>
  <c r="AA963" i="2"/>
  <c r="AB963" i="2"/>
  <c r="AC963" i="2"/>
  <c r="AE963" i="2"/>
  <c r="AF963" i="2"/>
  <c r="AH963" i="2"/>
  <c r="AJ963" i="2"/>
  <c r="AK963" i="2"/>
  <c r="AM963" i="2"/>
  <c r="AO963" i="2"/>
  <c r="AP963" i="2"/>
  <c r="AR963" i="2"/>
  <c r="AT963" i="2"/>
  <c r="BE963" i="2" s="1"/>
  <c r="AU963" i="2"/>
  <c r="AW963" i="2"/>
  <c r="AX963" i="2"/>
  <c r="AY963" i="2"/>
  <c r="AZ963" i="2"/>
  <c r="BA963" i="2"/>
  <c r="X700" i="2"/>
  <c r="Y700" i="2"/>
  <c r="Z700" i="2"/>
  <c r="AA700" i="2"/>
  <c r="AB700" i="2"/>
  <c r="AC700" i="2"/>
  <c r="AE700" i="2"/>
  <c r="AF700" i="2"/>
  <c r="AH700" i="2"/>
  <c r="AJ700" i="2"/>
  <c r="AK700" i="2"/>
  <c r="AM700" i="2"/>
  <c r="AO700" i="2"/>
  <c r="AP700" i="2"/>
  <c r="AR700" i="2"/>
  <c r="AT700" i="2"/>
  <c r="AU700" i="2"/>
  <c r="AW700" i="2"/>
  <c r="AX700" i="2"/>
  <c r="AY700" i="2"/>
  <c r="AZ700" i="2"/>
  <c r="BA700" i="2"/>
  <c r="X1587" i="2"/>
  <c r="Y1587" i="2"/>
  <c r="Z1587" i="2"/>
  <c r="AA1587" i="2"/>
  <c r="AB1587" i="2"/>
  <c r="AC1587" i="2"/>
  <c r="AE1587" i="2"/>
  <c r="AF1587" i="2"/>
  <c r="AH1587" i="2"/>
  <c r="AJ1587" i="2"/>
  <c r="AK1587" i="2"/>
  <c r="AM1587" i="2"/>
  <c r="AO1587" i="2"/>
  <c r="AP1587" i="2"/>
  <c r="AR1587" i="2"/>
  <c r="AT1587" i="2"/>
  <c r="AU1587" i="2"/>
  <c r="AW1587" i="2"/>
  <c r="AX1587" i="2"/>
  <c r="AY1587" i="2"/>
  <c r="AZ1587" i="2"/>
  <c r="BA1587" i="2"/>
  <c r="X69" i="2"/>
  <c r="Y69" i="2"/>
  <c r="Z69" i="2"/>
  <c r="AA69" i="2"/>
  <c r="AB69" i="2"/>
  <c r="AC69" i="2"/>
  <c r="AE69" i="2"/>
  <c r="AF69" i="2"/>
  <c r="AH69" i="2"/>
  <c r="AJ69" i="2"/>
  <c r="AK69" i="2"/>
  <c r="AM69" i="2"/>
  <c r="AO69" i="2"/>
  <c r="AP69" i="2"/>
  <c r="AR69" i="2"/>
  <c r="AT69" i="2"/>
  <c r="AU69" i="2"/>
  <c r="AW69" i="2"/>
  <c r="AX69" i="2"/>
  <c r="AY69" i="2"/>
  <c r="AZ69" i="2"/>
  <c r="BA69" i="2"/>
  <c r="X311" i="2"/>
  <c r="Y311" i="2"/>
  <c r="Z311" i="2"/>
  <c r="AA311" i="2"/>
  <c r="AB311" i="2"/>
  <c r="AC311" i="2"/>
  <c r="AE311" i="2"/>
  <c r="AF311" i="2"/>
  <c r="AH311" i="2"/>
  <c r="AJ311" i="2"/>
  <c r="AK311" i="2"/>
  <c r="AM311" i="2"/>
  <c r="AO311" i="2"/>
  <c r="AP311" i="2"/>
  <c r="AR311" i="2"/>
  <c r="AT311" i="2"/>
  <c r="AU311" i="2"/>
  <c r="AW311" i="2"/>
  <c r="AX311" i="2"/>
  <c r="AY311" i="2"/>
  <c r="AZ311" i="2"/>
  <c r="BA311" i="2"/>
  <c r="X825" i="2"/>
  <c r="Y825" i="2"/>
  <c r="Z825" i="2"/>
  <c r="AA825" i="2"/>
  <c r="AB825" i="2"/>
  <c r="AC825" i="2"/>
  <c r="AE825" i="2"/>
  <c r="AF825" i="2"/>
  <c r="AH825" i="2"/>
  <c r="AJ825" i="2"/>
  <c r="AK825" i="2"/>
  <c r="AM825" i="2"/>
  <c r="AO825" i="2"/>
  <c r="AP825" i="2"/>
  <c r="AR825" i="2"/>
  <c r="AT825" i="2"/>
  <c r="AU825" i="2"/>
  <c r="AW825" i="2"/>
  <c r="AX825" i="2"/>
  <c r="AY825" i="2"/>
  <c r="AZ825" i="2"/>
  <c r="BA825" i="2"/>
  <c r="X281" i="2"/>
  <c r="Y281" i="2"/>
  <c r="Z281" i="2"/>
  <c r="AA281" i="2"/>
  <c r="AB281" i="2"/>
  <c r="AC281" i="2"/>
  <c r="AE281" i="2"/>
  <c r="AF281" i="2"/>
  <c r="AH281" i="2"/>
  <c r="AJ281" i="2"/>
  <c r="AK281" i="2"/>
  <c r="AM281" i="2"/>
  <c r="AO281" i="2"/>
  <c r="AP281" i="2"/>
  <c r="AR281" i="2"/>
  <c r="AT281" i="2"/>
  <c r="AU281" i="2"/>
  <c r="AW281" i="2"/>
  <c r="AX281" i="2"/>
  <c r="AY281" i="2"/>
  <c r="AZ281" i="2"/>
  <c r="BA281" i="2"/>
  <c r="X549" i="2"/>
  <c r="Y549" i="2"/>
  <c r="Z549" i="2"/>
  <c r="AA549" i="2"/>
  <c r="AB549" i="2"/>
  <c r="AC549" i="2"/>
  <c r="AE549" i="2"/>
  <c r="AF549" i="2"/>
  <c r="AH549" i="2"/>
  <c r="AJ549" i="2"/>
  <c r="AK549" i="2"/>
  <c r="AM549" i="2"/>
  <c r="AO549" i="2"/>
  <c r="AP549" i="2"/>
  <c r="AR549" i="2"/>
  <c r="AT549" i="2"/>
  <c r="AU549" i="2"/>
  <c r="AW549" i="2"/>
  <c r="AX549" i="2"/>
  <c r="AY549" i="2"/>
  <c r="AZ549" i="2"/>
  <c r="BA549" i="2"/>
  <c r="X1504" i="2"/>
  <c r="Y1504" i="2"/>
  <c r="Z1504" i="2"/>
  <c r="AA1504" i="2"/>
  <c r="AB1504" i="2"/>
  <c r="AC1504" i="2"/>
  <c r="AE1504" i="2"/>
  <c r="AF1504" i="2"/>
  <c r="AH1504" i="2"/>
  <c r="AJ1504" i="2"/>
  <c r="AK1504" i="2"/>
  <c r="AM1504" i="2"/>
  <c r="AO1504" i="2"/>
  <c r="AP1504" i="2"/>
  <c r="AR1504" i="2"/>
  <c r="AT1504" i="2"/>
  <c r="BE1504" i="2" s="1"/>
  <c r="AU1504" i="2"/>
  <c r="AW1504" i="2"/>
  <c r="AX1504" i="2"/>
  <c r="AY1504" i="2"/>
  <c r="AZ1504" i="2"/>
  <c r="BA1504" i="2"/>
  <c r="X1441" i="2"/>
  <c r="Y1441" i="2"/>
  <c r="Z1441" i="2"/>
  <c r="AA1441" i="2"/>
  <c r="AB1441" i="2"/>
  <c r="AC1441" i="2"/>
  <c r="AE1441" i="2"/>
  <c r="AF1441" i="2"/>
  <c r="AH1441" i="2"/>
  <c r="AJ1441" i="2"/>
  <c r="AK1441" i="2"/>
  <c r="AM1441" i="2"/>
  <c r="AO1441" i="2"/>
  <c r="AP1441" i="2"/>
  <c r="AR1441" i="2"/>
  <c r="AT1441" i="2"/>
  <c r="AU1441" i="2"/>
  <c r="AW1441" i="2"/>
  <c r="AX1441" i="2"/>
  <c r="AY1441" i="2"/>
  <c r="AZ1441" i="2"/>
  <c r="BA1441" i="2"/>
  <c r="X1577" i="2"/>
  <c r="Y1577" i="2"/>
  <c r="Z1577" i="2"/>
  <c r="AA1577" i="2"/>
  <c r="AB1577" i="2"/>
  <c r="AC1577" i="2"/>
  <c r="AE1577" i="2"/>
  <c r="AF1577" i="2"/>
  <c r="AH1577" i="2"/>
  <c r="AJ1577" i="2"/>
  <c r="AK1577" i="2"/>
  <c r="AM1577" i="2"/>
  <c r="AO1577" i="2"/>
  <c r="AP1577" i="2"/>
  <c r="AR1577" i="2"/>
  <c r="AT1577" i="2"/>
  <c r="AU1577" i="2"/>
  <c r="AW1577" i="2"/>
  <c r="AX1577" i="2"/>
  <c r="AY1577" i="2"/>
  <c r="AZ1577" i="2"/>
  <c r="BA1577" i="2"/>
  <c r="X1110" i="2"/>
  <c r="Y1110" i="2"/>
  <c r="Z1110" i="2"/>
  <c r="AA1110" i="2"/>
  <c r="AB1110" i="2"/>
  <c r="AC1110" i="2"/>
  <c r="AE1110" i="2"/>
  <c r="AF1110" i="2"/>
  <c r="AH1110" i="2"/>
  <c r="AJ1110" i="2"/>
  <c r="AK1110" i="2"/>
  <c r="AM1110" i="2"/>
  <c r="AO1110" i="2"/>
  <c r="AP1110" i="2"/>
  <c r="AR1110" i="2"/>
  <c r="AT1110" i="2"/>
  <c r="AU1110" i="2"/>
  <c r="AW1110" i="2"/>
  <c r="AX1110" i="2"/>
  <c r="AY1110" i="2"/>
  <c r="AZ1110" i="2"/>
  <c r="BA1110" i="2"/>
  <c r="X1990" i="2"/>
  <c r="Y1990" i="2"/>
  <c r="Z1990" i="2"/>
  <c r="AA1990" i="2"/>
  <c r="AB1990" i="2"/>
  <c r="AC1990" i="2"/>
  <c r="AE1990" i="2"/>
  <c r="AF1990" i="2"/>
  <c r="AH1990" i="2"/>
  <c r="AJ1990" i="2"/>
  <c r="AK1990" i="2"/>
  <c r="AM1990" i="2"/>
  <c r="AO1990" i="2"/>
  <c r="AP1990" i="2"/>
  <c r="AR1990" i="2"/>
  <c r="AT1990" i="2"/>
  <c r="BB1990" i="2" s="1"/>
  <c r="AU1990" i="2"/>
  <c r="AW1990" i="2"/>
  <c r="AX1990" i="2"/>
  <c r="AY1990" i="2"/>
  <c r="AZ1990" i="2"/>
  <c r="BA1990" i="2"/>
  <c r="X684" i="2"/>
  <c r="Y684" i="2"/>
  <c r="Z684" i="2"/>
  <c r="AA684" i="2"/>
  <c r="AB684" i="2"/>
  <c r="AC684" i="2"/>
  <c r="AE684" i="2"/>
  <c r="AF684" i="2"/>
  <c r="AH684" i="2"/>
  <c r="AJ684" i="2"/>
  <c r="AK684" i="2"/>
  <c r="AM684" i="2"/>
  <c r="AO684" i="2"/>
  <c r="AP684" i="2"/>
  <c r="AR684" i="2"/>
  <c r="AT684" i="2"/>
  <c r="AU684" i="2"/>
  <c r="AW684" i="2"/>
  <c r="AX684" i="2"/>
  <c r="AY684" i="2"/>
  <c r="AZ684" i="2"/>
  <c r="BA684" i="2"/>
  <c r="X760" i="2"/>
  <c r="Y760" i="2"/>
  <c r="Z760" i="2"/>
  <c r="AA760" i="2"/>
  <c r="AB760" i="2"/>
  <c r="AC760" i="2"/>
  <c r="AE760" i="2"/>
  <c r="AF760" i="2"/>
  <c r="AH760" i="2"/>
  <c r="AJ760" i="2"/>
  <c r="AK760" i="2"/>
  <c r="AM760" i="2"/>
  <c r="AO760" i="2"/>
  <c r="AP760" i="2"/>
  <c r="AR760" i="2"/>
  <c r="AT760" i="2"/>
  <c r="AU760" i="2"/>
  <c r="AW760" i="2"/>
  <c r="AX760" i="2"/>
  <c r="AY760" i="2"/>
  <c r="AZ760" i="2"/>
  <c r="BA760" i="2"/>
  <c r="X618" i="2"/>
  <c r="Y618" i="2"/>
  <c r="Z618" i="2"/>
  <c r="AA618" i="2"/>
  <c r="AB618" i="2"/>
  <c r="AC618" i="2"/>
  <c r="AE618" i="2"/>
  <c r="AF618" i="2"/>
  <c r="AH618" i="2"/>
  <c r="AJ618" i="2"/>
  <c r="AK618" i="2"/>
  <c r="AM618" i="2"/>
  <c r="AO618" i="2"/>
  <c r="AP618" i="2"/>
  <c r="AR618" i="2"/>
  <c r="AT618" i="2"/>
  <c r="AU618" i="2"/>
  <c r="AW618" i="2"/>
  <c r="AX618" i="2"/>
  <c r="AY618" i="2"/>
  <c r="AZ618" i="2"/>
  <c r="BA618" i="2"/>
  <c r="X1330" i="2"/>
  <c r="Y1330" i="2"/>
  <c r="Z1330" i="2"/>
  <c r="AA1330" i="2"/>
  <c r="AB1330" i="2"/>
  <c r="AC1330" i="2"/>
  <c r="AE1330" i="2"/>
  <c r="AF1330" i="2"/>
  <c r="AH1330" i="2"/>
  <c r="AJ1330" i="2"/>
  <c r="AK1330" i="2"/>
  <c r="AM1330" i="2"/>
  <c r="AO1330" i="2"/>
  <c r="AP1330" i="2"/>
  <c r="AR1330" i="2"/>
  <c r="AT1330" i="2"/>
  <c r="AU1330" i="2"/>
  <c r="AW1330" i="2"/>
  <c r="AX1330" i="2"/>
  <c r="AY1330" i="2"/>
  <c r="AZ1330" i="2"/>
  <c r="BA1330" i="2"/>
  <c r="X1341" i="2"/>
  <c r="Y1341" i="2"/>
  <c r="Z1341" i="2"/>
  <c r="AA1341" i="2"/>
  <c r="AB1341" i="2"/>
  <c r="AC1341" i="2"/>
  <c r="AE1341" i="2"/>
  <c r="AF1341" i="2"/>
  <c r="AH1341" i="2"/>
  <c r="AJ1341" i="2"/>
  <c r="AK1341" i="2"/>
  <c r="AM1341" i="2"/>
  <c r="AO1341" i="2"/>
  <c r="AP1341" i="2"/>
  <c r="AR1341" i="2"/>
  <c r="AT1341" i="2"/>
  <c r="AU1341" i="2"/>
  <c r="AW1341" i="2"/>
  <c r="AX1341" i="2"/>
  <c r="AY1341" i="2"/>
  <c r="AZ1341" i="2"/>
  <c r="BA1341" i="2"/>
  <c r="X1529" i="2"/>
  <c r="Y1529" i="2"/>
  <c r="Z1529" i="2"/>
  <c r="AA1529" i="2"/>
  <c r="AB1529" i="2"/>
  <c r="AC1529" i="2"/>
  <c r="AE1529" i="2"/>
  <c r="AF1529" i="2"/>
  <c r="AH1529" i="2"/>
  <c r="AJ1529" i="2"/>
  <c r="AK1529" i="2"/>
  <c r="AM1529" i="2"/>
  <c r="AO1529" i="2"/>
  <c r="AP1529" i="2"/>
  <c r="AR1529" i="2"/>
  <c r="AT1529" i="2"/>
  <c r="AU1529" i="2"/>
  <c r="AW1529" i="2"/>
  <c r="AX1529" i="2"/>
  <c r="AY1529" i="2"/>
  <c r="AZ1529" i="2"/>
  <c r="BA1529" i="2"/>
  <c r="X858" i="2"/>
  <c r="Y858" i="2"/>
  <c r="Z858" i="2"/>
  <c r="AA858" i="2"/>
  <c r="AB858" i="2"/>
  <c r="AC858" i="2"/>
  <c r="AE858" i="2"/>
  <c r="AF858" i="2"/>
  <c r="AH858" i="2"/>
  <c r="AJ858" i="2"/>
  <c r="AK858" i="2"/>
  <c r="AM858" i="2"/>
  <c r="AO858" i="2"/>
  <c r="AP858" i="2"/>
  <c r="AR858" i="2"/>
  <c r="AT858" i="2"/>
  <c r="AU858" i="2"/>
  <c r="AW858" i="2"/>
  <c r="AX858" i="2"/>
  <c r="AY858" i="2"/>
  <c r="AZ858" i="2"/>
  <c r="BA858" i="2"/>
  <c r="X877" i="2"/>
  <c r="Y877" i="2"/>
  <c r="Z877" i="2"/>
  <c r="AA877" i="2"/>
  <c r="AB877" i="2"/>
  <c r="AC877" i="2"/>
  <c r="AE877" i="2"/>
  <c r="AF877" i="2"/>
  <c r="AH877" i="2"/>
  <c r="AJ877" i="2"/>
  <c r="AK877" i="2"/>
  <c r="AM877" i="2"/>
  <c r="AO877" i="2"/>
  <c r="AP877" i="2"/>
  <c r="AR877" i="2"/>
  <c r="AT877" i="2"/>
  <c r="AU877" i="2"/>
  <c r="AW877" i="2"/>
  <c r="AX877" i="2"/>
  <c r="AY877" i="2"/>
  <c r="AZ877" i="2"/>
  <c r="BA877" i="2"/>
  <c r="X42" i="2"/>
  <c r="Y42" i="2"/>
  <c r="Z42" i="2"/>
  <c r="AA42" i="2"/>
  <c r="AB42" i="2"/>
  <c r="AC42" i="2"/>
  <c r="AE42" i="2"/>
  <c r="AF42" i="2"/>
  <c r="AH42" i="2"/>
  <c r="AJ42" i="2"/>
  <c r="AK42" i="2"/>
  <c r="AM42" i="2"/>
  <c r="AO42" i="2"/>
  <c r="AP42" i="2"/>
  <c r="AR42" i="2"/>
  <c r="AT42" i="2"/>
  <c r="AU42" i="2"/>
  <c r="AW42" i="2"/>
  <c r="AX42" i="2"/>
  <c r="AY42" i="2"/>
  <c r="AZ42" i="2"/>
  <c r="BA42" i="2"/>
  <c r="X287" i="2"/>
  <c r="Y287" i="2"/>
  <c r="Z287" i="2"/>
  <c r="AA287" i="2"/>
  <c r="AB287" i="2"/>
  <c r="AC287" i="2"/>
  <c r="AE287" i="2"/>
  <c r="AF287" i="2"/>
  <c r="AH287" i="2"/>
  <c r="AJ287" i="2"/>
  <c r="AK287" i="2"/>
  <c r="AM287" i="2"/>
  <c r="AO287" i="2"/>
  <c r="AP287" i="2"/>
  <c r="AR287" i="2"/>
  <c r="AT287" i="2"/>
  <c r="AU287" i="2"/>
  <c r="AW287" i="2"/>
  <c r="AX287" i="2"/>
  <c r="AY287" i="2"/>
  <c r="AZ287" i="2"/>
  <c r="BA287" i="2"/>
  <c r="X243" i="2"/>
  <c r="Y243" i="2"/>
  <c r="Z243" i="2"/>
  <c r="AA243" i="2"/>
  <c r="AB243" i="2"/>
  <c r="AC243" i="2"/>
  <c r="AE243" i="2"/>
  <c r="AF243" i="2"/>
  <c r="AH243" i="2"/>
  <c r="AJ243" i="2"/>
  <c r="AK243" i="2"/>
  <c r="AM243" i="2"/>
  <c r="AO243" i="2"/>
  <c r="AP243" i="2"/>
  <c r="AR243" i="2"/>
  <c r="AT243" i="2"/>
  <c r="AU243" i="2"/>
  <c r="AW243" i="2"/>
  <c r="AX243" i="2"/>
  <c r="AY243" i="2"/>
  <c r="AZ243" i="2"/>
  <c r="BA243" i="2"/>
  <c r="X964" i="2"/>
  <c r="Y964" i="2"/>
  <c r="Z964" i="2"/>
  <c r="AA964" i="2"/>
  <c r="AB964" i="2"/>
  <c r="AC964" i="2"/>
  <c r="AE964" i="2"/>
  <c r="AF964" i="2"/>
  <c r="AH964" i="2"/>
  <c r="AJ964" i="2"/>
  <c r="AK964" i="2"/>
  <c r="AM964" i="2"/>
  <c r="AO964" i="2"/>
  <c r="AP964" i="2"/>
  <c r="AR964" i="2"/>
  <c r="AT964" i="2"/>
  <c r="AU964" i="2"/>
  <c r="AW964" i="2"/>
  <c r="AX964" i="2"/>
  <c r="AY964" i="2"/>
  <c r="AZ964" i="2"/>
  <c r="BA964" i="2"/>
  <c r="X1581" i="2"/>
  <c r="Y1581" i="2"/>
  <c r="Z1581" i="2"/>
  <c r="AA1581" i="2"/>
  <c r="AB1581" i="2"/>
  <c r="AC1581" i="2"/>
  <c r="AE1581" i="2"/>
  <c r="AF1581" i="2"/>
  <c r="AH1581" i="2"/>
  <c r="AJ1581" i="2"/>
  <c r="AK1581" i="2"/>
  <c r="AM1581" i="2"/>
  <c r="AO1581" i="2"/>
  <c r="AP1581" i="2"/>
  <c r="AR1581" i="2"/>
  <c r="AT1581" i="2"/>
  <c r="AU1581" i="2"/>
  <c r="AW1581" i="2"/>
  <c r="AX1581" i="2"/>
  <c r="AY1581" i="2"/>
  <c r="AZ1581" i="2"/>
  <c r="BA1581" i="2"/>
  <c r="X608" i="2"/>
  <c r="Y608" i="2"/>
  <c r="Z608" i="2"/>
  <c r="AA608" i="2"/>
  <c r="AB608" i="2"/>
  <c r="AC608" i="2"/>
  <c r="AE608" i="2"/>
  <c r="AF608" i="2"/>
  <c r="AH608" i="2"/>
  <c r="AJ608" i="2"/>
  <c r="AK608" i="2"/>
  <c r="AM608" i="2"/>
  <c r="AO608" i="2"/>
  <c r="AP608" i="2"/>
  <c r="AR608" i="2"/>
  <c r="AT608" i="2"/>
  <c r="AU608" i="2"/>
  <c r="AW608" i="2"/>
  <c r="AX608" i="2"/>
  <c r="AY608" i="2"/>
  <c r="AZ608" i="2"/>
  <c r="BA608" i="2"/>
  <c r="X316" i="2"/>
  <c r="Y316" i="2"/>
  <c r="Z316" i="2"/>
  <c r="AA316" i="2"/>
  <c r="AB316" i="2"/>
  <c r="AC316" i="2"/>
  <c r="AE316" i="2"/>
  <c r="AF316" i="2"/>
  <c r="AH316" i="2"/>
  <c r="AJ316" i="2"/>
  <c r="AK316" i="2"/>
  <c r="AM316" i="2"/>
  <c r="AO316" i="2"/>
  <c r="AP316" i="2"/>
  <c r="AR316" i="2"/>
  <c r="AT316" i="2"/>
  <c r="AU316" i="2"/>
  <c r="AW316" i="2"/>
  <c r="AX316" i="2"/>
  <c r="AY316" i="2"/>
  <c r="AZ316" i="2"/>
  <c r="BA316" i="2"/>
  <c r="X1879" i="2"/>
  <c r="Y1879" i="2"/>
  <c r="Z1879" i="2"/>
  <c r="AA1879" i="2"/>
  <c r="AB1879" i="2"/>
  <c r="AC1879" i="2"/>
  <c r="AE1879" i="2"/>
  <c r="AF1879" i="2"/>
  <c r="AH1879" i="2"/>
  <c r="AJ1879" i="2"/>
  <c r="AK1879" i="2"/>
  <c r="AM1879" i="2"/>
  <c r="AO1879" i="2"/>
  <c r="AP1879" i="2"/>
  <c r="AR1879" i="2"/>
  <c r="AT1879" i="2"/>
  <c r="AU1879" i="2"/>
  <c r="AW1879" i="2"/>
  <c r="AX1879" i="2"/>
  <c r="AY1879" i="2"/>
  <c r="AZ1879" i="2"/>
  <c r="BA1879" i="2"/>
  <c r="X1578" i="2"/>
  <c r="Y1578" i="2"/>
  <c r="Z1578" i="2"/>
  <c r="AA1578" i="2"/>
  <c r="AB1578" i="2"/>
  <c r="AC1578" i="2"/>
  <c r="AE1578" i="2"/>
  <c r="AF1578" i="2"/>
  <c r="AH1578" i="2"/>
  <c r="AJ1578" i="2"/>
  <c r="AK1578" i="2"/>
  <c r="AM1578" i="2"/>
  <c r="AO1578" i="2"/>
  <c r="AP1578" i="2"/>
  <c r="AR1578" i="2"/>
  <c r="AT1578" i="2"/>
  <c r="AU1578" i="2"/>
  <c r="AW1578" i="2"/>
  <c r="AX1578" i="2"/>
  <c r="AY1578" i="2"/>
  <c r="AZ1578" i="2"/>
  <c r="BA1578" i="2"/>
  <c r="X530" i="2"/>
  <c r="Y530" i="2"/>
  <c r="Z530" i="2"/>
  <c r="AA530" i="2"/>
  <c r="AB530" i="2"/>
  <c r="AC530" i="2"/>
  <c r="AE530" i="2"/>
  <c r="AF530" i="2"/>
  <c r="AH530" i="2"/>
  <c r="AJ530" i="2"/>
  <c r="AK530" i="2"/>
  <c r="AM530" i="2"/>
  <c r="AO530" i="2"/>
  <c r="AP530" i="2"/>
  <c r="AR530" i="2"/>
  <c r="AT530" i="2"/>
  <c r="AU530" i="2"/>
  <c r="AW530" i="2"/>
  <c r="AX530" i="2"/>
  <c r="AY530" i="2"/>
  <c r="AZ530" i="2"/>
  <c r="BA530" i="2"/>
  <c r="X246" i="2"/>
  <c r="Y246" i="2"/>
  <c r="Z246" i="2"/>
  <c r="AA246" i="2"/>
  <c r="AB246" i="2"/>
  <c r="AC246" i="2"/>
  <c r="AE246" i="2"/>
  <c r="AF246" i="2"/>
  <c r="AH246" i="2"/>
  <c r="AJ246" i="2"/>
  <c r="AK246" i="2"/>
  <c r="AM246" i="2"/>
  <c r="AO246" i="2"/>
  <c r="AP246" i="2"/>
  <c r="AR246" i="2"/>
  <c r="AT246" i="2"/>
  <c r="AU246" i="2"/>
  <c r="AW246" i="2"/>
  <c r="AX246" i="2"/>
  <c r="AY246" i="2"/>
  <c r="AZ246" i="2"/>
  <c r="BA246" i="2"/>
  <c r="X1765" i="2"/>
  <c r="Y1765" i="2"/>
  <c r="Z1765" i="2"/>
  <c r="AA1765" i="2"/>
  <c r="AB1765" i="2"/>
  <c r="AC1765" i="2"/>
  <c r="AE1765" i="2"/>
  <c r="AF1765" i="2"/>
  <c r="AH1765" i="2"/>
  <c r="AJ1765" i="2"/>
  <c r="AK1765" i="2"/>
  <c r="AM1765" i="2"/>
  <c r="AO1765" i="2"/>
  <c r="AP1765" i="2"/>
  <c r="AR1765" i="2"/>
  <c r="AT1765" i="2"/>
  <c r="AU1765" i="2"/>
  <c r="AW1765" i="2"/>
  <c r="AX1765" i="2"/>
  <c r="AY1765" i="2"/>
  <c r="AZ1765" i="2"/>
  <c r="BA1765" i="2"/>
  <c r="X2094" i="2"/>
  <c r="Y2094" i="2"/>
  <c r="Z2094" i="2"/>
  <c r="AA2094" i="2"/>
  <c r="AB2094" i="2"/>
  <c r="AC2094" i="2"/>
  <c r="AE2094" i="2"/>
  <c r="AF2094" i="2"/>
  <c r="AH2094" i="2"/>
  <c r="AJ2094" i="2"/>
  <c r="AK2094" i="2"/>
  <c r="AM2094" i="2"/>
  <c r="AO2094" i="2"/>
  <c r="AP2094" i="2"/>
  <c r="AR2094" i="2"/>
  <c r="AT2094" i="2"/>
  <c r="AU2094" i="2"/>
  <c r="AW2094" i="2"/>
  <c r="AX2094" i="2"/>
  <c r="AY2094" i="2"/>
  <c r="AZ2094" i="2"/>
  <c r="BA2094" i="2"/>
  <c r="X272" i="2"/>
  <c r="Y272" i="2"/>
  <c r="Z272" i="2"/>
  <c r="AA272" i="2"/>
  <c r="AB272" i="2"/>
  <c r="AC272" i="2"/>
  <c r="AE272" i="2"/>
  <c r="AF272" i="2"/>
  <c r="AH272" i="2"/>
  <c r="AJ272" i="2"/>
  <c r="AK272" i="2"/>
  <c r="AM272" i="2"/>
  <c r="AO272" i="2"/>
  <c r="AP272" i="2"/>
  <c r="AR272" i="2"/>
  <c r="AT272" i="2"/>
  <c r="AU272" i="2"/>
  <c r="AW272" i="2"/>
  <c r="AX272" i="2"/>
  <c r="AY272" i="2"/>
  <c r="AZ272" i="2"/>
  <c r="BA272" i="2"/>
  <c r="X908" i="2"/>
  <c r="Y908" i="2"/>
  <c r="Z908" i="2"/>
  <c r="AA908" i="2"/>
  <c r="AB908" i="2"/>
  <c r="AC908" i="2"/>
  <c r="AE908" i="2"/>
  <c r="AF908" i="2"/>
  <c r="AH908" i="2"/>
  <c r="AJ908" i="2"/>
  <c r="AK908" i="2"/>
  <c r="AM908" i="2"/>
  <c r="AO908" i="2"/>
  <c r="AP908" i="2"/>
  <c r="AR908" i="2"/>
  <c r="AT908" i="2"/>
  <c r="AU908" i="2"/>
  <c r="AW908" i="2"/>
  <c r="AX908" i="2"/>
  <c r="AY908" i="2"/>
  <c r="AZ908" i="2"/>
  <c r="BA908" i="2"/>
  <c r="X414" i="2"/>
  <c r="Y414" i="2"/>
  <c r="Z414" i="2"/>
  <c r="AA414" i="2"/>
  <c r="AB414" i="2"/>
  <c r="AC414" i="2"/>
  <c r="AE414" i="2"/>
  <c r="AF414" i="2"/>
  <c r="AH414" i="2"/>
  <c r="AJ414" i="2"/>
  <c r="AK414" i="2"/>
  <c r="AM414" i="2"/>
  <c r="AO414" i="2"/>
  <c r="AP414" i="2"/>
  <c r="AR414" i="2"/>
  <c r="AT414" i="2"/>
  <c r="AU414" i="2"/>
  <c r="AW414" i="2"/>
  <c r="AX414" i="2"/>
  <c r="AY414" i="2"/>
  <c r="AZ414" i="2"/>
  <c r="BA414" i="2"/>
  <c r="X277" i="2"/>
  <c r="Y277" i="2"/>
  <c r="Z277" i="2"/>
  <c r="AA277" i="2"/>
  <c r="AB277" i="2"/>
  <c r="AC277" i="2"/>
  <c r="AE277" i="2"/>
  <c r="AF277" i="2"/>
  <c r="AH277" i="2"/>
  <c r="AJ277" i="2"/>
  <c r="AK277" i="2"/>
  <c r="AM277" i="2"/>
  <c r="AO277" i="2"/>
  <c r="AP277" i="2"/>
  <c r="AR277" i="2"/>
  <c r="AT277" i="2"/>
  <c r="AU277" i="2"/>
  <c r="AW277" i="2"/>
  <c r="AX277" i="2"/>
  <c r="AY277" i="2"/>
  <c r="AZ277" i="2"/>
  <c r="BA277" i="2"/>
  <c r="X67" i="2"/>
  <c r="Y67" i="2"/>
  <c r="Z67" i="2"/>
  <c r="AA67" i="2"/>
  <c r="AB67" i="2"/>
  <c r="AC67" i="2"/>
  <c r="AE67" i="2"/>
  <c r="AF67" i="2"/>
  <c r="AH67" i="2"/>
  <c r="AJ67" i="2"/>
  <c r="AK67" i="2"/>
  <c r="AM67" i="2"/>
  <c r="AO67" i="2"/>
  <c r="AP67" i="2"/>
  <c r="AR67" i="2"/>
  <c r="AT67" i="2"/>
  <c r="AU67" i="2"/>
  <c r="AW67" i="2"/>
  <c r="AX67" i="2"/>
  <c r="AY67" i="2"/>
  <c r="AZ67" i="2"/>
  <c r="BA67" i="2"/>
  <c r="X985" i="2"/>
  <c r="Y985" i="2"/>
  <c r="Z985" i="2"/>
  <c r="AA985" i="2"/>
  <c r="AB985" i="2"/>
  <c r="AC985" i="2"/>
  <c r="AE985" i="2"/>
  <c r="AF985" i="2"/>
  <c r="AH985" i="2"/>
  <c r="AJ985" i="2"/>
  <c r="AK985" i="2"/>
  <c r="AM985" i="2"/>
  <c r="AO985" i="2"/>
  <c r="AP985" i="2"/>
  <c r="AR985" i="2"/>
  <c r="AT985" i="2"/>
  <c r="AU985" i="2"/>
  <c r="AW985" i="2"/>
  <c r="AX985" i="2"/>
  <c r="AY985" i="2"/>
  <c r="AZ985" i="2"/>
  <c r="BA985" i="2"/>
  <c r="X224" i="2"/>
  <c r="Y224" i="2"/>
  <c r="Z224" i="2"/>
  <c r="AA224" i="2"/>
  <c r="AB224" i="2"/>
  <c r="AC224" i="2"/>
  <c r="AE224" i="2"/>
  <c r="AF224" i="2"/>
  <c r="AH224" i="2"/>
  <c r="AJ224" i="2"/>
  <c r="AK224" i="2"/>
  <c r="AM224" i="2"/>
  <c r="AO224" i="2"/>
  <c r="AP224" i="2"/>
  <c r="AR224" i="2"/>
  <c r="AT224" i="2"/>
  <c r="AU224" i="2"/>
  <c r="AW224" i="2"/>
  <c r="AX224" i="2"/>
  <c r="AY224" i="2"/>
  <c r="AZ224" i="2"/>
  <c r="BA224" i="2"/>
  <c r="X1347" i="2"/>
  <c r="Y1347" i="2"/>
  <c r="Z1347" i="2"/>
  <c r="AA1347" i="2"/>
  <c r="AB1347" i="2"/>
  <c r="AC1347" i="2"/>
  <c r="AE1347" i="2"/>
  <c r="AF1347" i="2"/>
  <c r="AH1347" i="2"/>
  <c r="AJ1347" i="2"/>
  <c r="AK1347" i="2"/>
  <c r="AM1347" i="2"/>
  <c r="AO1347" i="2"/>
  <c r="AP1347" i="2"/>
  <c r="AR1347" i="2"/>
  <c r="AT1347" i="2"/>
  <c r="AU1347" i="2"/>
  <c r="AW1347" i="2"/>
  <c r="AX1347" i="2"/>
  <c r="AY1347" i="2"/>
  <c r="AZ1347" i="2"/>
  <c r="BA1347" i="2"/>
  <c r="X937" i="2"/>
  <c r="Y937" i="2"/>
  <c r="Z937" i="2"/>
  <c r="AA937" i="2"/>
  <c r="AB937" i="2"/>
  <c r="AC937" i="2"/>
  <c r="AE937" i="2"/>
  <c r="AF937" i="2"/>
  <c r="AH937" i="2"/>
  <c r="AJ937" i="2"/>
  <c r="AK937" i="2"/>
  <c r="AM937" i="2"/>
  <c r="AO937" i="2"/>
  <c r="AP937" i="2"/>
  <c r="AR937" i="2"/>
  <c r="AT937" i="2"/>
  <c r="AU937" i="2"/>
  <c r="AW937" i="2"/>
  <c r="AX937" i="2"/>
  <c r="AY937" i="2"/>
  <c r="AZ937" i="2"/>
  <c r="BA937" i="2"/>
  <c r="X2000" i="2"/>
  <c r="Y2000" i="2"/>
  <c r="Z2000" i="2"/>
  <c r="AA2000" i="2"/>
  <c r="AB2000" i="2"/>
  <c r="AC2000" i="2"/>
  <c r="AE2000" i="2"/>
  <c r="AF2000" i="2"/>
  <c r="AH2000" i="2"/>
  <c r="AJ2000" i="2"/>
  <c r="AK2000" i="2"/>
  <c r="AM2000" i="2"/>
  <c r="AO2000" i="2"/>
  <c r="AP2000" i="2"/>
  <c r="AR2000" i="2"/>
  <c r="AT2000" i="2"/>
  <c r="AU2000" i="2"/>
  <c r="AW2000" i="2"/>
  <c r="AX2000" i="2"/>
  <c r="AY2000" i="2"/>
  <c r="AZ2000" i="2"/>
  <c r="BA2000" i="2"/>
  <c r="X349" i="2"/>
  <c r="Y349" i="2"/>
  <c r="Z349" i="2"/>
  <c r="AA349" i="2"/>
  <c r="AB349" i="2"/>
  <c r="AC349" i="2"/>
  <c r="AE349" i="2"/>
  <c r="AF349" i="2"/>
  <c r="AH349" i="2"/>
  <c r="AJ349" i="2"/>
  <c r="AK349" i="2"/>
  <c r="AM349" i="2"/>
  <c r="AO349" i="2"/>
  <c r="AP349" i="2"/>
  <c r="AR349" i="2"/>
  <c r="AT349" i="2"/>
  <c r="AU349" i="2"/>
  <c r="AW349" i="2"/>
  <c r="AX349" i="2"/>
  <c r="AY349" i="2"/>
  <c r="AZ349" i="2"/>
  <c r="BA349" i="2"/>
  <c r="X2122" i="2"/>
  <c r="Y2122" i="2"/>
  <c r="Z2122" i="2"/>
  <c r="AA2122" i="2"/>
  <c r="AB2122" i="2"/>
  <c r="AC2122" i="2"/>
  <c r="AE2122" i="2"/>
  <c r="AF2122" i="2"/>
  <c r="AH2122" i="2"/>
  <c r="AJ2122" i="2"/>
  <c r="AK2122" i="2"/>
  <c r="AM2122" i="2"/>
  <c r="AO2122" i="2"/>
  <c r="AP2122" i="2"/>
  <c r="AR2122" i="2"/>
  <c r="AT2122" i="2"/>
  <c r="AU2122" i="2"/>
  <c r="AW2122" i="2"/>
  <c r="AX2122" i="2"/>
  <c r="AY2122" i="2"/>
  <c r="AZ2122" i="2"/>
  <c r="BA2122" i="2"/>
  <c r="X741" i="2"/>
  <c r="Y741" i="2"/>
  <c r="Z741" i="2"/>
  <c r="AA741" i="2"/>
  <c r="AB741" i="2"/>
  <c r="AC741" i="2"/>
  <c r="AE741" i="2"/>
  <c r="AF741" i="2"/>
  <c r="AH741" i="2"/>
  <c r="AJ741" i="2"/>
  <c r="AK741" i="2"/>
  <c r="AM741" i="2"/>
  <c r="AO741" i="2"/>
  <c r="AP741" i="2"/>
  <c r="AR741" i="2"/>
  <c r="AT741" i="2"/>
  <c r="AU741" i="2"/>
  <c r="AW741" i="2"/>
  <c r="AX741" i="2"/>
  <c r="AY741" i="2"/>
  <c r="AZ741" i="2"/>
  <c r="BA741" i="2"/>
  <c r="X2097" i="2"/>
  <c r="Y2097" i="2"/>
  <c r="Z2097" i="2"/>
  <c r="AA2097" i="2"/>
  <c r="AB2097" i="2"/>
  <c r="AC2097" i="2"/>
  <c r="AE2097" i="2"/>
  <c r="AF2097" i="2"/>
  <c r="AH2097" i="2"/>
  <c r="AJ2097" i="2"/>
  <c r="AK2097" i="2"/>
  <c r="AM2097" i="2"/>
  <c r="AO2097" i="2"/>
  <c r="AP2097" i="2"/>
  <c r="AR2097" i="2"/>
  <c r="AT2097" i="2"/>
  <c r="AU2097" i="2"/>
  <c r="AW2097" i="2"/>
  <c r="AX2097" i="2"/>
  <c r="AY2097" i="2"/>
  <c r="AZ2097" i="2"/>
  <c r="BA2097" i="2"/>
  <c r="X2213" i="2"/>
  <c r="Y2213" i="2"/>
  <c r="Z2213" i="2"/>
  <c r="AA2213" i="2"/>
  <c r="AB2213" i="2"/>
  <c r="AC2213" i="2"/>
  <c r="AE2213" i="2"/>
  <c r="AF2213" i="2"/>
  <c r="AH2213" i="2"/>
  <c r="AJ2213" i="2"/>
  <c r="AK2213" i="2"/>
  <c r="AM2213" i="2"/>
  <c r="AO2213" i="2"/>
  <c r="AP2213" i="2"/>
  <c r="AR2213" i="2"/>
  <c r="AT2213" i="2"/>
  <c r="AU2213" i="2"/>
  <c r="AW2213" i="2"/>
  <c r="AX2213" i="2"/>
  <c r="AY2213" i="2"/>
  <c r="AZ2213" i="2"/>
  <c r="BA2213" i="2"/>
  <c r="X1917" i="2"/>
  <c r="Y1917" i="2"/>
  <c r="Z1917" i="2"/>
  <c r="AA1917" i="2"/>
  <c r="AB1917" i="2"/>
  <c r="AC1917" i="2"/>
  <c r="AE1917" i="2"/>
  <c r="AF1917" i="2"/>
  <c r="AH1917" i="2"/>
  <c r="AJ1917" i="2"/>
  <c r="AK1917" i="2"/>
  <c r="AM1917" i="2"/>
  <c r="AO1917" i="2"/>
  <c r="AP1917" i="2"/>
  <c r="AR1917" i="2"/>
  <c r="AT1917" i="2"/>
  <c r="AU1917" i="2"/>
  <c r="AW1917" i="2"/>
  <c r="AX1917" i="2"/>
  <c r="AY1917" i="2"/>
  <c r="AZ1917" i="2"/>
  <c r="BA1917" i="2"/>
  <c r="X1773" i="2"/>
  <c r="Y1773" i="2"/>
  <c r="Z1773" i="2"/>
  <c r="AA1773" i="2"/>
  <c r="AB1773" i="2"/>
  <c r="AC1773" i="2"/>
  <c r="AE1773" i="2"/>
  <c r="AF1773" i="2"/>
  <c r="AH1773" i="2"/>
  <c r="AJ1773" i="2"/>
  <c r="AK1773" i="2"/>
  <c r="AM1773" i="2"/>
  <c r="AO1773" i="2"/>
  <c r="AP1773" i="2"/>
  <c r="AR1773" i="2"/>
  <c r="AT1773" i="2"/>
  <c r="AU1773" i="2"/>
  <c r="AW1773" i="2"/>
  <c r="AX1773" i="2"/>
  <c r="AY1773" i="2"/>
  <c r="AZ1773" i="2"/>
  <c r="BA1773" i="2"/>
  <c r="X690" i="2"/>
  <c r="Y690" i="2"/>
  <c r="Z690" i="2"/>
  <c r="AA690" i="2"/>
  <c r="AB690" i="2"/>
  <c r="AC690" i="2"/>
  <c r="AE690" i="2"/>
  <c r="AF690" i="2"/>
  <c r="AH690" i="2"/>
  <c r="AJ690" i="2"/>
  <c r="AK690" i="2"/>
  <c r="AM690" i="2"/>
  <c r="AO690" i="2"/>
  <c r="AP690" i="2"/>
  <c r="AR690" i="2"/>
  <c r="AT690" i="2"/>
  <c r="AU690" i="2"/>
  <c r="AW690" i="2"/>
  <c r="AX690" i="2"/>
  <c r="AY690" i="2"/>
  <c r="AZ690" i="2"/>
  <c r="BA690" i="2"/>
  <c r="X932" i="2"/>
  <c r="Y932" i="2"/>
  <c r="Z932" i="2"/>
  <c r="AA932" i="2"/>
  <c r="AB932" i="2"/>
  <c r="AC932" i="2"/>
  <c r="AE932" i="2"/>
  <c r="AF932" i="2"/>
  <c r="AH932" i="2"/>
  <c r="AJ932" i="2"/>
  <c r="AK932" i="2"/>
  <c r="AM932" i="2"/>
  <c r="AO932" i="2"/>
  <c r="AP932" i="2"/>
  <c r="AR932" i="2"/>
  <c r="AT932" i="2"/>
  <c r="AU932" i="2"/>
  <c r="AW932" i="2"/>
  <c r="AX932" i="2"/>
  <c r="AY932" i="2"/>
  <c r="AZ932" i="2"/>
  <c r="BA932" i="2"/>
  <c r="X317" i="2"/>
  <c r="Y317" i="2"/>
  <c r="Z317" i="2"/>
  <c r="AA317" i="2"/>
  <c r="AB317" i="2"/>
  <c r="AC317" i="2"/>
  <c r="AE317" i="2"/>
  <c r="AF317" i="2"/>
  <c r="AH317" i="2"/>
  <c r="AJ317" i="2"/>
  <c r="AK317" i="2"/>
  <c r="AM317" i="2"/>
  <c r="AO317" i="2"/>
  <c r="AP317" i="2"/>
  <c r="AR317" i="2"/>
  <c r="AT317" i="2"/>
  <c r="AU317" i="2"/>
  <c r="AW317" i="2"/>
  <c r="AX317" i="2"/>
  <c r="AY317" i="2"/>
  <c r="AZ317" i="2"/>
  <c r="BA317" i="2"/>
  <c r="X386" i="2"/>
  <c r="Y386" i="2"/>
  <c r="Z386" i="2"/>
  <c r="AA386" i="2"/>
  <c r="AB386" i="2"/>
  <c r="AC386" i="2"/>
  <c r="AE386" i="2"/>
  <c r="AF386" i="2"/>
  <c r="AH386" i="2"/>
  <c r="AJ386" i="2"/>
  <c r="AK386" i="2"/>
  <c r="AM386" i="2"/>
  <c r="AO386" i="2"/>
  <c r="AP386" i="2"/>
  <c r="AR386" i="2"/>
  <c r="AT386" i="2"/>
  <c r="AU386" i="2"/>
  <c r="AW386" i="2"/>
  <c r="AX386" i="2"/>
  <c r="AY386" i="2"/>
  <c r="AZ386" i="2"/>
  <c r="BA386" i="2"/>
  <c r="X343" i="2"/>
  <c r="Y343" i="2"/>
  <c r="Z343" i="2"/>
  <c r="AA343" i="2"/>
  <c r="AB343" i="2"/>
  <c r="AC343" i="2"/>
  <c r="AE343" i="2"/>
  <c r="AF343" i="2"/>
  <c r="AH343" i="2"/>
  <c r="AJ343" i="2"/>
  <c r="AK343" i="2"/>
  <c r="AM343" i="2"/>
  <c r="AO343" i="2"/>
  <c r="AP343" i="2"/>
  <c r="AR343" i="2"/>
  <c r="AT343" i="2"/>
  <c r="AU343" i="2"/>
  <c r="AW343" i="2"/>
  <c r="AX343" i="2"/>
  <c r="AY343" i="2"/>
  <c r="AZ343" i="2"/>
  <c r="BA343" i="2"/>
  <c r="X1693" i="2"/>
  <c r="Y1693" i="2"/>
  <c r="Z1693" i="2"/>
  <c r="AA1693" i="2"/>
  <c r="AB1693" i="2"/>
  <c r="AC1693" i="2"/>
  <c r="AE1693" i="2"/>
  <c r="AF1693" i="2"/>
  <c r="AH1693" i="2"/>
  <c r="AJ1693" i="2"/>
  <c r="AK1693" i="2"/>
  <c r="AM1693" i="2"/>
  <c r="AO1693" i="2"/>
  <c r="AP1693" i="2"/>
  <c r="AR1693" i="2"/>
  <c r="AT1693" i="2"/>
  <c r="BD1693" i="2" s="1"/>
  <c r="AU1693" i="2"/>
  <c r="AW1693" i="2"/>
  <c r="AX1693" i="2"/>
  <c r="AY1693" i="2"/>
  <c r="AZ1693" i="2"/>
  <c r="BA1693" i="2"/>
  <c r="X1232" i="2"/>
  <c r="Y1232" i="2"/>
  <c r="Z1232" i="2"/>
  <c r="AA1232" i="2"/>
  <c r="AB1232" i="2"/>
  <c r="AC1232" i="2"/>
  <c r="AE1232" i="2"/>
  <c r="AF1232" i="2"/>
  <c r="AH1232" i="2"/>
  <c r="AJ1232" i="2"/>
  <c r="AK1232" i="2"/>
  <c r="AM1232" i="2"/>
  <c r="AO1232" i="2"/>
  <c r="AP1232" i="2"/>
  <c r="AR1232" i="2"/>
  <c r="AT1232" i="2"/>
  <c r="AU1232" i="2"/>
  <c r="AW1232" i="2"/>
  <c r="AX1232" i="2"/>
  <c r="AY1232" i="2"/>
  <c r="AZ1232" i="2"/>
  <c r="BA1232" i="2"/>
  <c r="X595" i="2"/>
  <c r="Y595" i="2"/>
  <c r="Z595" i="2"/>
  <c r="AA595" i="2"/>
  <c r="AB595" i="2"/>
  <c r="AC595" i="2"/>
  <c r="AE595" i="2"/>
  <c r="AF595" i="2"/>
  <c r="AH595" i="2"/>
  <c r="AJ595" i="2"/>
  <c r="AK595" i="2"/>
  <c r="AM595" i="2"/>
  <c r="AO595" i="2"/>
  <c r="AP595" i="2"/>
  <c r="AR595" i="2"/>
  <c r="AT595" i="2"/>
  <c r="AU595" i="2"/>
  <c r="AW595" i="2"/>
  <c r="AX595" i="2"/>
  <c r="AY595" i="2"/>
  <c r="AZ595" i="2"/>
  <c r="BA595" i="2"/>
  <c r="X953" i="2"/>
  <c r="Y953" i="2"/>
  <c r="Z953" i="2"/>
  <c r="AA953" i="2"/>
  <c r="AB953" i="2"/>
  <c r="AC953" i="2"/>
  <c r="AE953" i="2"/>
  <c r="AF953" i="2"/>
  <c r="AH953" i="2"/>
  <c r="AJ953" i="2"/>
  <c r="AK953" i="2"/>
  <c r="AM953" i="2"/>
  <c r="AO953" i="2"/>
  <c r="AP953" i="2"/>
  <c r="AR953" i="2"/>
  <c r="AT953" i="2"/>
  <c r="AU953" i="2"/>
  <c r="AW953" i="2"/>
  <c r="AX953" i="2"/>
  <c r="AY953" i="2"/>
  <c r="AZ953" i="2"/>
  <c r="BA953" i="2"/>
  <c r="X891" i="2"/>
  <c r="Y891" i="2"/>
  <c r="Z891" i="2"/>
  <c r="AA891" i="2"/>
  <c r="AB891" i="2"/>
  <c r="AC891" i="2"/>
  <c r="AE891" i="2"/>
  <c r="AF891" i="2"/>
  <c r="AH891" i="2"/>
  <c r="AJ891" i="2"/>
  <c r="AK891" i="2"/>
  <c r="AM891" i="2"/>
  <c r="AO891" i="2"/>
  <c r="AP891" i="2"/>
  <c r="AR891" i="2"/>
  <c r="AT891" i="2"/>
  <c r="AU891" i="2"/>
  <c r="AW891" i="2"/>
  <c r="AX891" i="2"/>
  <c r="AY891" i="2"/>
  <c r="AZ891" i="2"/>
  <c r="BA891" i="2"/>
  <c r="X748" i="2"/>
  <c r="Y748" i="2"/>
  <c r="Z748" i="2"/>
  <c r="AA748" i="2"/>
  <c r="AB748" i="2"/>
  <c r="AC748" i="2"/>
  <c r="AE748" i="2"/>
  <c r="AF748" i="2"/>
  <c r="AH748" i="2"/>
  <c r="AJ748" i="2"/>
  <c r="AK748" i="2"/>
  <c r="AM748" i="2"/>
  <c r="AO748" i="2"/>
  <c r="AP748" i="2"/>
  <c r="AR748" i="2"/>
  <c r="AT748" i="2"/>
  <c r="AU748" i="2"/>
  <c r="AW748" i="2"/>
  <c r="AX748" i="2"/>
  <c r="AY748" i="2"/>
  <c r="AZ748" i="2"/>
  <c r="BA748" i="2"/>
  <c r="X1489" i="2"/>
  <c r="Y1489" i="2"/>
  <c r="Z1489" i="2"/>
  <c r="AA1489" i="2"/>
  <c r="AB1489" i="2"/>
  <c r="AC1489" i="2"/>
  <c r="AE1489" i="2"/>
  <c r="AF1489" i="2"/>
  <c r="AH1489" i="2"/>
  <c r="AJ1489" i="2"/>
  <c r="AK1489" i="2"/>
  <c r="AM1489" i="2"/>
  <c r="AO1489" i="2"/>
  <c r="AP1489" i="2"/>
  <c r="AR1489" i="2"/>
  <c r="AT1489" i="2"/>
  <c r="AU1489" i="2"/>
  <c r="AW1489" i="2"/>
  <c r="AX1489" i="2"/>
  <c r="AY1489" i="2"/>
  <c r="AZ1489" i="2"/>
  <c r="BA1489" i="2"/>
  <c r="X2151" i="2"/>
  <c r="Y2151" i="2"/>
  <c r="Z2151" i="2"/>
  <c r="AA2151" i="2"/>
  <c r="AB2151" i="2"/>
  <c r="AC2151" i="2"/>
  <c r="AE2151" i="2"/>
  <c r="AF2151" i="2"/>
  <c r="AH2151" i="2"/>
  <c r="AJ2151" i="2"/>
  <c r="AK2151" i="2"/>
  <c r="AM2151" i="2"/>
  <c r="AO2151" i="2"/>
  <c r="AP2151" i="2"/>
  <c r="AR2151" i="2"/>
  <c r="AT2151" i="2"/>
  <c r="AU2151" i="2"/>
  <c r="AW2151" i="2"/>
  <c r="AX2151" i="2"/>
  <c r="AY2151" i="2"/>
  <c r="AZ2151" i="2"/>
  <c r="BA2151" i="2"/>
  <c r="X437" i="2"/>
  <c r="Y437" i="2"/>
  <c r="Z437" i="2"/>
  <c r="AA437" i="2"/>
  <c r="AB437" i="2"/>
  <c r="AC437" i="2"/>
  <c r="AE437" i="2"/>
  <c r="AF437" i="2"/>
  <c r="AH437" i="2"/>
  <c r="AJ437" i="2"/>
  <c r="AK437" i="2"/>
  <c r="AM437" i="2"/>
  <c r="AO437" i="2"/>
  <c r="AP437" i="2"/>
  <c r="AR437" i="2"/>
  <c r="AT437" i="2"/>
  <c r="AU437" i="2"/>
  <c r="AW437" i="2"/>
  <c r="AX437" i="2"/>
  <c r="AY437" i="2"/>
  <c r="AZ437" i="2"/>
  <c r="BA437" i="2"/>
  <c r="X1405" i="2"/>
  <c r="Y1405" i="2"/>
  <c r="Z1405" i="2"/>
  <c r="AA1405" i="2"/>
  <c r="AB1405" i="2"/>
  <c r="AC1405" i="2"/>
  <c r="AE1405" i="2"/>
  <c r="AF1405" i="2"/>
  <c r="AH1405" i="2"/>
  <c r="AJ1405" i="2"/>
  <c r="AK1405" i="2"/>
  <c r="AM1405" i="2"/>
  <c r="AO1405" i="2"/>
  <c r="AP1405" i="2"/>
  <c r="AR1405" i="2"/>
  <c r="AT1405" i="2"/>
  <c r="AU1405" i="2"/>
  <c r="AW1405" i="2"/>
  <c r="AX1405" i="2"/>
  <c r="AY1405" i="2"/>
  <c r="AZ1405" i="2"/>
  <c r="BA1405" i="2"/>
  <c r="X410" i="2"/>
  <c r="Y410" i="2"/>
  <c r="Z410" i="2"/>
  <c r="AA410" i="2"/>
  <c r="AB410" i="2"/>
  <c r="AC410" i="2"/>
  <c r="AE410" i="2"/>
  <c r="AF410" i="2"/>
  <c r="AH410" i="2"/>
  <c r="AJ410" i="2"/>
  <c r="AK410" i="2"/>
  <c r="AM410" i="2"/>
  <c r="AO410" i="2"/>
  <c r="AP410" i="2"/>
  <c r="AR410" i="2"/>
  <c r="AT410" i="2"/>
  <c r="AU410" i="2"/>
  <c r="AW410" i="2"/>
  <c r="AX410" i="2"/>
  <c r="AY410" i="2"/>
  <c r="AZ410" i="2"/>
  <c r="BA410" i="2"/>
  <c r="X1552" i="2"/>
  <c r="Y1552" i="2"/>
  <c r="Z1552" i="2"/>
  <c r="AA1552" i="2"/>
  <c r="AB1552" i="2"/>
  <c r="AC1552" i="2"/>
  <c r="AE1552" i="2"/>
  <c r="AF1552" i="2"/>
  <c r="AH1552" i="2"/>
  <c r="AJ1552" i="2"/>
  <c r="BE1552" i="2" s="1"/>
  <c r="AK1552" i="2"/>
  <c r="AM1552" i="2"/>
  <c r="AO1552" i="2"/>
  <c r="AP1552" i="2"/>
  <c r="AR1552" i="2"/>
  <c r="AT1552" i="2"/>
  <c r="AU1552" i="2"/>
  <c r="AW1552" i="2"/>
  <c r="AX1552" i="2"/>
  <c r="AY1552" i="2"/>
  <c r="AZ1552" i="2"/>
  <c r="BA1552" i="2"/>
  <c r="X643" i="2"/>
  <c r="Y643" i="2"/>
  <c r="Z643" i="2"/>
  <c r="AA643" i="2"/>
  <c r="AB643" i="2"/>
  <c r="AC643" i="2"/>
  <c r="AE643" i="2"/>
  <c r="AF643" i="2"/>
  <c r="AH643" i="2"/>
  <c r="AJ643" i="2"/>
  <c r="AK643" i="2"/>
  <c r="AM643" i="2"/>
  <c r="AO643" i="2"/>
  <c r="AP643" i="2"/>
  <c r="AR643" i="2"/>
  <c r="AT643" i="2"/>
  <c r="AU643" i="2"/>
  <c r="AW643" i="2"/>
  <c r="AX643" i="2"/>
  <c r="AY643" i="2"/>
  <c r="AZ643" i="2"/>
  <c r="BA643" i="2"/>
  <c r="X1464" i="2"/>
  <c r="Y1464" i="2"/>
  <c r="Z1464" i="2"/>
  <c r="AA1464" i="2"/>
  <c r="AB1464" i="2"/>
  <c r="AC1464" i="2"/>
  <c r="AE1464" i="2"/>
  <c r="AF1464" i="2"/>
  <c r="AH1464" i="2"/>
  <c r="AJ1464" i="2"/>
  <c r="AK1464" i="2"/>
  <c r="AM1464" i="2"/>
  <c r="AO1464" i="2"/>
  <c r="AP1464" i="2"/>
  <c r="AR1464" i="2"/>
  <c r="AT1464" i="2"/>
  <c r="AU1464" i="2"/>
  <c r="AW1464" i="2"/>
  <c r="AX1464" i="2"/>
  <c r="AY1464" i="2"/>
  <c r="AZ1464" i="2"/>
  <c r="BA1464" i="2"/>
  <c r="X548" i="2"/>
  <c r="Y548" i="2"/>
  <c r="Z548" i="2"/>
  <c r="AA548" i="2"/>
  <c r="AB548" i="2"/>
  <c r="AC548" i="2"/>
  <c r="AE548" i="2"/>
  <c r="AF548" i="2"/>
  <c r="AH548" i="2"/>
  <c r="AJ548" i="2"/>
  <c r="AK548" i="2"/>
  <c r="AM548" i="2"/>
  <c r="AO548" i="2"/>
  <c r="AP548" i="2"/>
  <c r="AR548" i="2"/>
  <c r="AT548" i="2"/>
  <c r="AU548" i="2"/>
  <c r="AW548" i="2"/>
  <c r="AX548" i="2"/>
  <c r="AY548" i="2"/>
  <c r="AZ548" i="2"/>
  <c r="BA548" i="2"/>
  <c r="X52" i="2"/>
  <c r="Y52" i="2"/>
  <c r="Z52" i="2"/>
  <c r="AA52" i="2"/>
  <c r="AB52" i="2"/>
  <c r="AC52" i="2"/>
  <c r="AE52" i="2"/>
  <c r="AF52" i="2"/>
  <c r="AH52" i="2"/>
  <c r="AJ52" i="2"/>
  <c r="AK52" i="2"/>
  <c r="AM52" i="2"/>
  <c r="AO52" i="2"/>
  <c r="AP52" i="2"/>
  <c r="AR52" i="2"/>
  <c r="AT52" i="2"/>
  <c r="AU52" i="2"/>
  <c r="AW52" i="2"/>
  <c r="AX52" i="2"/>
  <c r="AY52" i="2"/>
  <c r="AZ52" i="2"/>
  <c r="BA52" i="2"/>
  <c r="X237" i="2"/>
  <c r="Y237" i="2"/>
  <c r="Z237" i="2"/>
  <c r="AA237" i="2"/>
  <c r="AB237" i="2"/>
  <c r="AC237" i="2"/>
  <c r="AE237" i="2"/>
  <c r="AF237" i="2"/>
  <c r="AH237" i="2"/>
  <c r="AJ237" i="2"/>
  <c r="AK237" i="2"/>
  <c r="AM237" i="2"/>
  <c r="AO237" i="2"/>
  <c r="AP237" i="2"/>
  <c r="AR237" i="2"/>
  <c r="AT237" i="2"/>
  <c r="AU237" i="2"/>
  <c r="AW237" i="2"/>
  <c r="AX237" i="2"/>
  <c r="AY237" i="2"/>
  <c r="AZ237" i="2"/>
  <c r="BA237" i="2"/>
  <c r="X1047" i="2"/>
  <c r="Y1047" i="2"/>
  <c r="Z1047" i="2"/>
  <c r="AA1047" i="2"/>
  <c r="AB1047" i="2"/>
  <c r="AC1047" i="2"/>
  <c r="AE1047" i="2"/>
  <c r="AF1047" i="2"/>
  <c r="AH1047" i="2"/>
  <c r="AJ1047" i="2"/>
  <c r="AK1047" i="2"/>
  <c r="AM1047" i="2"/>
  <c r="AO1047" i="2"/>
  <c r="AP1047" i="2"/>
  <c r="AR1047" i="2"/>
  <c r="AT1047" i="2"/>
  <c r="AU1047" i="2"/>
  <c r="AW1047" i="2"/>
  <c r="AX1047" i="2"/>
  <c r="AY1047" i="2"/>
  <c r="AZ1047" i="2"/>
  <c r="BA1047" i="2"/>
  <c r="X1544" i="2"/>
  <c r="Y1544" i="2"/>
  <c r="Z1544" i="2"/>
  <c r="AA1544" i="2"/>
  <c r="AB1544" i="2"/>
  <c r="AC1544" i="2"/>
  <c r="AE1544" i="2"/>
  <c r="AF1544" i="2"/>
  <c r="AH1544" i="2"/>
  <c r="AJ1544" i="2"/>
  <c r="AK1544" i="2"/>
  <c r="AM1544" i="2"/>
  <c r="AO1544" i="2"/>
  <c r="AP1544" i="2"/>
  <c r="AR1544" i="2"/>
  <c r="AT1544" i="2"/>
  <c r="AU1544" i="2"/>
  <c r="AW1544" i="2"/>
  <c r="AX1544" i="2"/>
  <c r="AY1544" i="2"/>
  <c r="AZ1544" i="2"/>
  <c r="BA1544" i="2"/>
  <c r="X579" i="2"/>
  <c r="Y579" i="2"/>
  <c r="Z579" i="2"/>
  <c r="AA579" i="2"/>
  <c r="AB579" i="2"/>
  <c r="AC579" i="2"/>
  <c r="AE579" i="2"/>
  <c r="AF579" i="2"/>
  <c r="AH579" i="2"/>
  <c r="AJ579" i="2"/>
  <c r="AK579" i="2"/>
  <c r="AM579" i="2"/>
  <c r="AO579" i="2"/>
  <c r="AP579" i="2"/>
  <c r="AR579" i="2"/>
  <c r="AT579" i="2"/>
  <c r="AU579" i="2"/>
  <c r="AW579" i="2"/>
  <c r="AX579" i="2"/>
  <c r="AY579" i="2"/>
  <c r="AZ579" i="2"/>
  <c r="BA579" i="2"/>
  <c r="X939" i="2"/>
  <c r="Y939" i="2"/>
  <c r="Z939" i="2"/>
  <c r="AA939" i="2"/>
  <c r="AB939" i="2"/>
  <c r="AC939" i="2"/>
  <c r="AE939" i="2"/>
  <c r="AF939" i="2"/>
  <c r="AH939" i="2"/>
  <c r="AJ939" i="2"/>
  <c r="AK939" i="2"/>
  <c r="AM939" i="2"/>
  <c r="AO939" i="2"/>
  <c r="AP939" i="2"/>
  <c r="AR939" i="2"/>
  <c r="AT939" i="2"/>
  <c r="AU939" i="2"/>
  <c r="AW939" i="2"/>
  <c r="AX939" i="2"/>
  <c r="AY939" i="2"/>
  <c r="AZ939" i="2"/>
  <c r="BA939" i="2"/>
  <c r="X598" i="2"/>
  <c r="Y598" i="2"/>
  <c r="Z598" i="2"/>
  <c r="AA598" i="2"/>
  <c r="AB598" i="2"/>
  <c r="AC598" i="2"/>
  <c r="AE598" i="2"/>
  <c r="AF598" i="2"/>
  <c r="AH598" i="2"/>
  <c r="AJ598" i="2"/>
  <c r="AK598" i="2"/>
  <c r="AM598" i="2"/>
  <c r="AO598" i="2"/>
  <c r="AP598" i="2"/>
  <c r="AR598" i="2"/>
  <c r="AT598" i="2"/>
  <c r="AU598" i="2"/>
  <c r="AW598" i="2"/>
  <c r="AX598" i="2"/>
  <c r="AY598" i="2"/>
  <c r="AZ598" i="2"/>
  <c r="BA598" i="2"/>
  <c r="X1419" i="2"/>
  <c r="Y1419" i="2"/>
  <c r="Z1419" i="2"/>
  <c r="AA1419" i="2"/>
  <c r="AB1419" i="2"/>
  <c r="AC1419" i="2"/>
  <c r="AE1419" i="2"/>
  <c r="AF1419" i="2"/>
  <c r="AH1419" i="2"/>
  <c r="AJ1419" i="2"/>
  <c r="AK1419" i="2"/>
  <c r="AM1419" i="2"/>
  <c r="AO1419" i="2"/>
  <c r="AP1419" i="2"/>
  <c r="AR1419" i="2"/>
  <c r="AT1419" i="2"/>
  <c r="AU1419" i="2"/>
  <c r="AW1419" i="2"/>
  <c r="AX1419" i="2"/>
  <c r="AY1419" i="2"/>
  <c r="AZ1419" i="2"/>
  <c r="BA1419" i="2"/>
  <c r="X1408" i="2"/>
  <c r="Y1408" i="2"/>
  <c r="Z1408" i="2"/>
  <c r="AA1408" i="2"/>
  <c r="AB1408" i="2"/>
  <c r="AC1408" i="2"/>
  <c r="AE1408" i="2"/>
  <c r="AF1408" i="2"/>
  <c r="AH1408" i="2"/>
  <c r="AJ1408" i="2"/>
  <c r="AK1408" i="2"/>
  <c r="AM1408" i="2"/>
  <c r="AO1408" i="2"/>
  <c r="AP1408" i="2"/>
  <c r="AR1408" i="2"/>
  <c r="AT1408" i="2"/>
  <c r="AU1408" i="2"/>
  <c r="AW1408" i="2"/>
  <c r="AX1408" i="2"/>
  <c r="AY1408" i="2"/>
  <c r="AZ1408" i="2"/>
  <c r="BA1408" i="2"/>
  <c r="X736" i="2"/>
  <c r="Y736" i="2"/>
  <c r="Z736" i="2"/>
  <c r="AA736" i="2"/>
  <c r="AB736" i="2"/>
  <c r="AC736" i="2"/>
  <c r="AE736" i="2"/>
  <c r="AF736" i="2"/>
  <c r="AH736" i="2"/>
  <c r="AJ736" i="2"/>
  <c r="AK736" i="2"/>
  <c r="AM736" i="2"/>
  <c r="AO736" i="2"/>
  <c r="AP736" i="2"/>
  <c r="AR736" i="2"/>
  <c r="AT736" i="2"/>
  <c r="AU736" i="2"/>
  <c r="AW736" i="2"/>
  <c r="AX736" i="2"/>
  <c r="AY736" i="2"/>
  <c r="AZ736" i="2"/>
  <c r="BA736" i="2"/>
  <c r="X1647" i="2"/>
  <c r="Y1647" i="2"/>
  <c r="Z1647" i="2"/>
  <c r="AA1647" i="2"/>
  <c r="AB1647" i="2"/>
  <c r="AC1647" i="2"/>
  <c r="AE1647" i="2"/>
  <c r="AF1647" i="2"/>
  <c r="AH1647" i="2"/>
  <c r="AJ1647" i="2"/>
  <c r="AK1647" i="2"/>
  <c r="AM1647" i="2"/>
  <c r="AO1647" i="2"/>
  <c r="AP1647" i="2"/>
  <c r="AR1647" i="2"/>
  <c r="AT1647" i="2"/>
  <c r="AU1647" i="2"/>
  <c r="AW1647" i="2"/>
  <c r="AX1647" i="2"/>
  <c r="AY1647" i="2"/>
  <c r="AZ1647" i="2"/>
  <c r="BA1647" i="2"/>
  <c r="X288" i="2"/>
  <c r="Y288" i="2"/>
  <c r="Z288" i="2"/>
  <c r="AA288" i="2"/>
  <c r="AB288" i="2"/>
  <c r="AC288" i="2"/>
  <c r="AE288" i="2"/>
  <c r="AF288" i="2"/>
  <c r="AH288" i="2"/>
  <c r="AJ288" i="2"/>
  <c r="AK288" i="2"/>
  <c r="AM288" i="2"/>
  <c r="AO288" i="2"/>
  <c r="AP288" i="2"/>
  <c r="AR288" i="2"/>
  <c r="AT288" i="2"/>
  <c r="AU288" i="2"/>
  <c r="AW288" i="2"/>
  <c r="AX288" i="2"/>
  <c r="AY288" i="2"/>
  <c r="AZ288" i="2"/>
  <c r="BA288" i="2"/>
  <c r="X547" i="2"/>
  <c r="Y547" i="2"/>
  <c r="Z547" i="2"/>
  <c r="AA547" i="2"/>
  <c r="AB547" i="2"/>
  <c r="AC547" i="2"/>
  <c r="AE547" i="2"/>
  <c r="AF547" i="2"/>
  <c r="AH547" i="2"/>
  <c r="AJ547" i="2"/>
  <c r="AK547" i="2"/>
  <c r="AM547" i="2"/>
  <c r="AO547" i="2"/>
  <c r="AP547" i="2"/>
  <c r="AR547" i="2"/>
  <c r="AT547" i="2"/>
  <c r="AU547" i="2"/>
  <c r="AW547" i="2"/>
  <c r="AX547" i="2"/>
  <c r="AY547" i="2"/>
  <c r="AZ547" i="2"/>
  <c r="BA547" i="2"/>
  <c r="X234" i="2"/>
  <c r="Y234" i="2"/>
  <c r="Z234" i="2"/>
  <c r="AA234" i="2"/>
  <c r="AB234" i="2"/>
  <c r="AC234" i="2"/>
  <c r="AE234" i="2"/>
  <c r="AF234" i="2"/>
  <c r="AH234" i="2"/>
  <c r="AJ234" i="2"/>
  <c r="AK234" i="2"/>
  <c r="AM234" i="2"/>
  <c r="AO234" i="2"/>
  <c r="AP234" i="2"/>
  <c r="AR234" i="2"/>
  <c r="AT234" i="2"/>
  <c r="AU234" i="2"/>
  <c r="AW234" i="2"/>
  <c r="AX234" i="2"/>
  <c r="AY234" i="2"/>
  <c r="AZ234" i="2"/>
  <c r="BA234" i="2"/>
  <c r="X1250" i="2"/>
  <c r="Y1250" i="2"/>
  <c r="Z1250" i="2"/>
  <c r="AA1250" i="2"/>
  <c r="AB1250" i="2"/>
  <c r="AC1250" i="2"/>
  <c r="AE1250" i="2"/>
  <c r="AF1250" i="2"/>
  <c r="AH1250" i="2"/>
  <c r="AJ1250" i="2"/>
  <c r="AK1250" i="2"/>
  <c r="AM1250" i="2"/>
  <c r="AO1250" i="2"/>
  <c r="AP1250" i="2"/>
  <c r="AR1250" i="2"/>
  <c r="AT1250" i="2"/>
  <c r="AU1250" i="2"/>
  <c r="AW1250" i="2"/>
  <c r="AX1250" i="2"/>
  <c r="AY1250" i="2"/>
  <c r="AZ1250" i="2"/>
  <c r="BA1250" i="2"/>
  <c r="X689" i="2"/>
  <c r="Y689" i="2"/>
  <c r="Z689" i="2"/>
  <c r="AA689" i="2"/>
  <c r="AB689" i="2"/>
  <c r="AC689" i="2"/>
  <c r="AE689" i="2"/>
  <c r="AF689" i="2"/>
  <c r="AH689" i="2"/>
  <c r="AJ689" i="2"/>
  <c r="AK689" i="2"/>
  <c r="AM689" i="2"/>
  <c r="AO689" i="2"/>
  <c r="AP689" i="2"/>
  <c r="AR689" i="2"/>
  <c r="AT689" i="2"/>
  <c r="AU689" i="2"/>
  <c r="AW689" i="2"/>
  <c r="AX689" i="2"/>
  <c r="AY689" i="2"/>
  <c r="AZ689" i="2"/>
  <c r="BA689" i="2"/>
  <c r="X545" i="2"/>
  <c r="Y545" i="2"/>
  <c r="Z545" i="2"/>
  <c r="AA545" i="2"/>
  <c r="AB545" i="2"/>
  <c r="AC545" i="2"/>
  <c r="AE545" i="2"/>
  <c r="AF545" i="2"/>
  <c r="AH545" i="2"/>
  <c r="AJ545" i="2"/>
  <c r="AK545" i="2"/>
  <c r="AM545" i="2"/>
  <c r="AO545" i="2"/>
  <c r="AP545" i="2"/>
  <c r="AR545" i="2"/>
  <c r="AT545" i="2"/>
  <c r="AU545" i="2"/>
  <c r="AW545" i="2"/>
  <c r="AX545" i="2"/>
  <c r="AY545" i="2"/>
  <c r="AZ545" i="2"/>
  <c r="BA545" i="2"/>
  <c r="X678" i="2"/>
  <c r="Y678" i="2"/>
  <c r="Z678" i="2"/>
  <c r="AA678" i="2"/>
  <c r="AB678" i="2"/>
  <c r="AC678" i="2"/>
  <c r="AE678" i="2"/>
  <c r="AF678" i="2"/>
  <c r="AH678" i="2"/>
  <c r="AJ678" i="2"/>
  <c r="AK678" i="2"/>
  <c r="AM678" i="2"/>
  <c r="AO678" i="2"/>
  <c r="AP678" i="2"/>
  <c r="AR678" i="2"/>
  <c r="AT678" i="2"/>
  <c r="AU678" i="2"/>
  <c r="AW678" i="2"/>
  <c r="AX678" i="2"/>
  <c r="AY678" i="2"/>
  <c r="AZ678" i="2"/>
  <c r="BA678" i="2"/>
  <c r="X2095" i="2"/>
  <c r="Y2095" i="2"/>
  <c r="Z2095" i="2"/>
  <c r="AA2095" i="2"/>
  <c r="AB2095" i="2"/>
  <c r="AC2095" i="2"/>
  <c r="AE2095" i="2"/>
  <c r="AF2095" i="2"/>
  <c r="AH2095" i="2"/>
  <c r="AJ2095" i="2"/>
  <c r="AK2095" i="2"/>
  <c r="AM2095" i="2"/>
  <c r="AO2095" i="2"/>
  <c r="AP2095" i="2"/>
  <c r="AR2095" i="2"/>
  <c r="AT2095" i="2"/>
  <c r="AU2095" i="2"/>
  <c r="AW2095" i="2"/>
  <c r="AX2095" i="2"/>
  <c r="AY2095" i="2"/>
  <c r="AZ2095" i="2"/>
  <c r="BA2095" i="2"/>
  <c r="X808" i="2"/>
  <c r="Y808" i="2"/>
  <c r="Z808" i="2"/>
  <c r="AA808" i="2"/>
  <c r="AB808" i="2"/>
  <c r="AC808" i="2"/>
  <c r="AE808" i="2"/>
  <c r="AF808" i="2"/>
  <c r="AH808" i="2"/>
  <c r="AJ808" i="2"/>
  <c r="AK808" i="2"/>
  <c r="AM808" i="2"/>
  <c r="AO808" i="2"/>
  <c r="AP808" i="2"/>
  <c r="AR808" i="2"/>
  <c r="AT808" i="2"/>
  <c r="AU808" i="2"/>
  <c r="AW808" i="2"/>
  <c r="AX808" i="2"/>
  <c r="AY808" i="2"/>
  <c r="AZ808" i="2"/>
  <c r="BA808" i="2"/>
  <c r="X871" i="2"/>
  <c r="Y871" i="2"/>
  <c r="Z871" i="2"/>
  <c r="AA871" i="2"/>
  <c r="AB871" i="2"/>
  <c r="AC871" i="2"/>
  <c r="AE871" i="2"/>
  <c r="AF871" i="2"/>
  <c r="AH871" i="2"/>
  <c r="AJ871" i="2"/>
  <c r="AK871" i="2"/>
  <c r="AM871" i="2"/>
  <c r="AO871" i="2"/>
  <c r="AP871" i="2"/>
  <c r="AR871" i="2"/>
  <c r="AT871" i="2"/>
  <c r="AU871" i="2"/>
  <c r="AW871" i="2"/>
  <c r="AX871" i="2"/>
  <c r="AY871" i="2"/>
  <c r="AZ871" i="2"/>
  <c r="BA871" i="2"/>
  <c r="X1524" i="2"/>
  <c r="Y1524" i="2"/>
  <c r="Z1524" i="2"/>
  <c r="AA1524" i="2"/>
  <c r="AB1524" i="2"/>
  <c r="AC1524" i="2"/>
  <c r="AE1524" i="2"/>
  <c r="AF1524" i="2"/>
  <c r="AH1524" i="2"/>
  <c r="AJ1524" i="2"/>
  <c r="AK1524" i="2"/>
  <c r="AM1524" i="2"/>
  <c r="AO1524" i="2"/>
  <c r="AP1524" i="2"/>
  <c r="AR1524" i="2"/>
  <c r="AT1524" i="2"/>
  <c r="AU1524" i="2"/>
  <c r="AW1524" i="2"/>
  <c r="AX1524" i="2"/>
  <c r="AY1524" i="2"/>
  <c r="AZ1524" i="2"/>
  <c r="BA1524" i="2"/>
  <c r="X462" i="2"/>
  <c r="Y462" i="2"/>
  <c r="Z462" i="2"/>
  <c r="AA462" i="2"/>
  <c r="AB462" i="2"/>
  <c r="AC462" i="2"/>
  <c r="AE462" i="2"/>
  <c r="AF462" i="2"/>
  <c r="AH462" i="2"/>
  <c r="AJ462" i="2"/>
  <c r="AK462" i="2"/>
  <c r="AM462" i="2"/>
  <c r="AO462" i="2"/>
  <c r="AP462" i="2"/>
  <c r="AR462" i="2"/>
  <c r="AT462" i="2"/>
  <c r="AU462" i="2"/>
  <c r="AW462" i="2"/>
  <c r="AX462" i="2"/>
  <c r="AY462" i="2"/>
  <c r="AZ462" i="2"/>
  <c r="BA462" i="2"/>
  <c r="X375" i="2"/>
  <c r="Y375" i="2"/>
  <c r="Z375" i="2"/>
  <c r="AA375" i="2"/>
  <c r="AB375" i="2"/>
  <c r="AC375" i="2"/>
  <c r="AE375" i="2"/>
  <c r="AF375" i="2"/>
  <c r="AH375" i="2"/>
  <c r="AJ375" i="2"/>
  <c r="AK375" i="2"/>
  <c r="AM375" i="2"/>
  <c r="AO375" i="2"/>
  <c r="AP375" i="2"/>
  <c r="AR375" i="2"/>
  <c r="AT375" i="2"/>
  <c r="AU375" i="2"/>
  <c r="AW375" i="2"/>
  <c r="AX375" i="2"/>
  <c r="AY375" i="2"/>
  <c r="AZ375" i="2"/>
  <c r="BA375" i="2"/>
  <c r="X1319" i="2"/>
  <c r="Y1319" i="2"/>
  <c r="Z1319" i="2"/>
  <c r="AA1319" i="2"/>
  <c r="AB1319" i="2"/>
  <c r="AC1319" i="2"/>
  <c r="AE1319" i="2"/>
  <c r="AF1319" i="2"/>
  <c r="AH1319" i="2"/>
  <c r="AJ1319" i="2"/>
  <c r="AK1319" i="2"/>
  <c r="AM1319" i="2"/>
  <c r="AO1319" i="2"/>
  <c r="AP1319" i="2"/>
  <c r="AR1319" i="2"/>
  <c r="AT1319" i="2"/>
  <c r="AU1319" i="2"/>
  <c r="AW1319" i="2"/>
  <c r="AX1319" i="2"/>
  <c r="AY1319" i="2"/>
  <c r="AZ1319" i="2"/>
  <c r="BA1319" i="2"/>
  <c r="X699" i="2"/>
  <c r="Y699" i="2"/>
  <c r="Z699" i="2"/>
  <c r="AA699" i="2"/>
  <c r="AB699" i="2"/>
  <c r="AC699" i="2"/>
  <c r="AE699" i="2"/>
  <c r="AF699" i="2"/>
  <c r="AH699" i="2"/>
  <c r="AJ699" i="2"/>
  <c r="AK699" i="2"/>
  <c r="AM699" i="2"/>
  <c r="AO699" i="2"/>
  <c r="AP699" i="2"/>
  <c r="AR699" i="2"/>
  <c r="AT699" i="2"/>
  <c r="AU699" i="2"/>
  <c r="AW699" i="2"/>
  <c r="AX699" i="2"/>
  <c r="AY699" i="2"/>
  <c r="AZ699" i="2"/>
  <c r="BA699" i="2"/>
  <c r="X1301" i="2"/>
  <c r="Y1301" i="2"/>
  <c r="Z1301" i="2"/>
  <c r="AA1301" i="2"/>
  <c r="AB1301" i="2"/>
  <c r="AC1301" i="2"/>
  <c r="AE1301" i="2"/>
  <c r="AF1301" i="2"/>
  <c r="AH1301" i="2"/>
  <c r="AJ1301" i="2"/>
  <c r="AK1301" i="2"/>
  <c r="AM1301" i="2"/>
  <c r="AO1301" i="2"/>
  <c r="AP1301" i="2"/>
  <c r="AR1301" i="2"/>
  <c r="AT1301" i="2"/>
  <c r="AU1301" i="2"/>
  <c r="AW1301" i="2"/>
  <c r="AX1301" i="2"/>
  <c r="AY1301" i="2"/>
  <c r="AZ1301" i="2"/>
  <c r="BA1301" i="2"/>
  <c r="X1289" i="2"/>
  <c r="Y1289" i="2"/>
  <c r="Z1289" i="2"/>
  <c r="AA1289" i="2"/>
  <c r="AB1289" i="2"/>
  <c r="AC1289" i="2"/>
  <c r="AE1289" i="2"/>
  <c r="AF1289" i="2"/>
  <c r="AH1289" i="2"/>
  <c r="AJ1289" i="2"/>
  <c r="AK1289" i="2"/>
  <c r="AM1289" i="2"/>
  <c r="AO1289" i="2"/>
  <c r="AP1289" i="2"/>
  <c r="AR1289" i="2"/>
  <c r="AT1289" i="2"/>
  <c r="AU1289" i="2"/>
  <c r="AW1289" i="2"/>
  <c r="AX1289" i="2"/>
  <c r="AY1289" i="2"/>
  <c r="AZ1289" i="2"/>
  <c r="BA1289" i="2"/>
  <c r="X459" i="2"/>
  <c r="Y459" i="2"/>
  <c r="Z459" i="2"/>
  <c r="AA459" i="2"/>
  <c r="AB459" i="2"/>
  <c r="AC459" i="2"/>
  <c r="AE459" i="2"/>
  <c r="AF459" i="2"/>
  <c r="AH459" i="2"/>
  <c r="AJ459" i="2"/>
  <c r="AK459" i="2"/>
  <c r="AM459" i="2"/>
  <c r="AO459" i="2"/>
  <c r="AP459" i="2"/>
  <c r="AR459" i="2"/>
  <c r="AT459" i="2"/>
  <c r="AU459" i="2"/>
  <c r="AW459" i="2"/>
  <c r="AX459" i="2"/>
  <c r="AY459" i="2"/>
  <c r="AZ459" i="2"/>
  <c r="BA459" i="2"/>
  <c r="X670" i="2"/>
  <c r="Y670" i="2"/>
  <c r="Z670" i="2"/>
  <c r="AA670" i="2"/>
  <c r="AB670" i="2"/>
  <c r="AC670" i="2"/>
  <c r="AE670" i="2"/>
  <c r="AF670" i="2"/>
  <c r="AH670" i="2"/>
  <c r="AJ670" i="2"/>
  <c r="AK670" i="2"/>
  <c r="AM670" i="2"/>
  <c r="AO670" i="2"/>
  <c r="AP670" i="2"/>
  <c r="AR670" i="2"/>
  <c r="AT670" i="2"/>
  <c r="AU670" i="2"/>
  <c r="AW670" i="2"/>
  <c r="AX670" i="2"/>
  <c r="AY670" i="2"/>
  <c r="AZ670" i="2"/>
  <c r="BA670" i="2"/>
  <c r="X693" i="2"/>
  <c r="Y693" i="2"/>
  <c r="Z693" i="2"/>
  <c r="AA693" i="2"/>
  <c r="AB693" i="2"/>
  <c r="AC693" i="2"/>
  <c r="AE693" i="2"/>
  <c r="AF693" i="2"/>
  <c r="AH693" i="2"/>
  <c r="AJ693" i="2"/>
  <c r="AK693" i="2"/>
  <c r="AM693" i="2"/>
  <c r="AO693" i="2"/>
  <c r="AP693" i="2"/>
  <c r="AR693" i="2"/>
  <c r="AT693" i="2"/>
  <c r="AU693" i="2"/>
  <c r="AW693" i="2"/>
  <c r="AX693" i="2"/>
  <c r="AY693" i="2"/>
  <c r="AZ693" i="2"/>
  <c r="BA693" i="2"/>
  <c r="X2171" i="2"/>
  <c r="Y2171" i="2"/>
  <c r="Z2171" i="2"/>
  <c r="AA2171" i="2"/>
  <c r="AB2171" i="2"/>
  <c r="AC2171" i="2"/>
  <c r="AE2171" i="2"/>
  <c r="AF2171" i="2"/>
  <c r="AH2171" i="2"/>
  <c r="AJ2171" i="2"/>
  <c r="AK2171" i="2"/>
  <c r="AM2171" i="2"/>
  <c r="AO2171" i="2"/>
  <c r="AP2171" i="2"/>
  <c r="AR2171" i="2"/>
  <c r="AT2171" i="2"/>
  <c r="AU2171" i="2"/>
  <c r="AW2171" i="2"/>
  <c r="AX2171" i="2"/>
  <c r="AY2171" i="2"/>
  <c r="AZ2171" i="2"/>
  <c r="BA2171" i="2"/>
  <c r="X122" i="2"/>
  <c r="Y122" i="2"/>
  <c r="Z122" i="2"/>
  <c r="AA122" i="2"/>
  <c r="AB122" i="2"/>
  <c r="AC122" i="2"/>
  <c r="AE122" i="2"/>
  <c r="AF122" i="2"/>
  <c r="AH122" i="2"/>
  <c r="AJ122" i="2"/>
  <c r="AK122" i="2"/>
  <c r="AM122" i="2"/>
  <c r="AO122" i="2"/>
  <c r="AP122" i="2"/>
  <c r="AR122" i="2"/>
  <c r="AT122" i="2"/>
  <c r="AU122" i="2"/>
  <c r="AW122" i="2"/>
  <c r="AX122" i="2"/>
  <c r="AY122" i="2"/>
  <c r="AZ122" i="2"/>
  <c r="BA122" i="2"/>
  <c r="X989" i="2"/>
  <c r="Y989" i="2"/>
  <c r="Z989" i="2"/>
  <c r="AA989" i="2"/>
  <c r="AB989" i="2"/>
  <c r="AC989" i="2"/>
  <c r="AE989" i="2"/>
  <c r="AF989" i="2"/>
  <c r="AH989" i="2"/>
  <c r="AJ989" i="2"/>
  <c r="AK989" i="2"/>
  <c r="AM989" i="2"/>
  <c r="AO989" i="2"/>
  <c r="AP989" i="2"/>
  <c r="AR989" i="2"/>
  <c r="AT989" i="2"/>
  <c r="AU989" i="2"/>
  <c r="AW989" i="2"/>
  <c r="AX989" i="2"/>
  <c r="AY989" i="2"/>
  <c r="AZ989" i="2"/>
  <c r="BA989" i="2"/>
  <c r="X1493" i="2"/>
  <c r="Y1493" i="2"/>
  <c r="Z1493" i="2"/>
  <c r="AA1493" i="2"/>
  <c r="AB1493" i="2"/>
  <c r="AC1493" i="2"/>
  <c r="AE1493" i="2"/>
  <c r="AF1493" i="2"/>
  <c r="AH1493" i="2"/>
  <c r="AJ1493" i="2"/>
  <c r="AK1493" i="2"/>
  <c r="AM1493" i="2"/>
  <c r="AO1493" i="2"/>
  <c r="AP1493" i="2"/>
  <c r="AR1493" i="2"/>
  <c r="AT1493" i="2"/>
  <c r="AU1493" i="2"/>
  <c r="AW1493" i="2"/>
  <c r="AX1493" i="2"/>
  <c r="AY1493" i="2"/>
  <c r="AZ1493" i="2"/>
  <c r="BA1493" i="2"/>
  <c r="X1642" i="2"/>
  <c r="Y1642" i="2"/>
  <c r="Z1642" i="2"/>
  <c r="AA1642" i="2"/>
  <c r="AB1642" i="2"/>
  <c r="AC1642" i="2"/>
  <c r="AE1642" i="2"/>
  <c r="AF1642" i="2"/>
  <c r="AH1642" i="2"/>
  <c r="AJ1642" i="2"/>
  <c r="AK1642" i="2"/>
  <c r="AM1642" i="2"/>
  <c r="AO1642" i="2"/>
  <c r="AP1642" i="2"/>
  <c r="AR1642" i="2"/>
  <c r="AT1642" i="2"/>
  <c r="AU1642" i="2"/>
  <c r="AW1642" i="2"/>
  <c r="AX1642" i="2"/>
  <c r="AY1642" i="2"/>
  <c r="AZ1642" i="2"/>
  <c r="BA1642" i="2"/>
  <c r="X94" i="2"/>
  <c r="Y94" i="2"/>
  <c r="Z94" i="2"/>
  <c r="AA94" i="2"/>
  <c r="AB94" i="2"/>
  <c r="AC94" i="2"/>
  <c r="AE94" i="2"/>
  <c r="AF94" i="2"/>
  <c r="AH94" i="2"/>
  <c r="AJ94" i="2"/>
  <c r="AK94" i="2"/>
  <c r="AM94" i="2"/>
  <c r="AO94" i="2"/>
  <c r="AP94" i="2"/>
  <c r="AR94" i="2"/>
  <c r="AT94" i="2"/>
  <c r="AU94" i="2"/>
  <c r="AW94" i="2"/>
  <c r="AX94" i="2"/>
  <c r="AY94" i="2"/>
  <c r="AZ94" i="2"/>
  <c r="BA94" i="2"/>
  <c r="X542" i="2"/>
  <c r="Y542" i="2"/>
  <c r="Z542" i="2"/>
  <c r="AA542" i="2"/>
  <c r="AB542" i="2"/>
  <c r="AC542" i="2"/>
  <c r="AE542" i="2"/>
  <c r="AF542" i="2"/>
  <c r="AH542" i="2"/>
  <c r="AJ542" i="2"/>
  <c r="AK542" i="2"/>
  <c r="AM542" i="2"/>
  <c r="AO542" i="2"/>
  <c r="AP542" i="2"/>
  <c r="AR542" i="2"/>
  <c r="AT542" i="2"/>
  <c r="AU542" i="2"/>
  <c r="AW542" i="2"/>
  <c r="AX542" i="2"/>
  <c r="AY542" i="2"/>
  <c r="AZ542" i="2"/>
  <c r="BA542" i="2"/>
  <c r="X1522" i="2"/>
  <c r="Y1522" i="2"/>
  <c r="Z1522" i="2"/>
  <c r="AA1522" i="2"/>
  <c r="AB1522" i="2"/>
  <c r="AC1522" i="2"/>
  <c r="AE1522" i="2"/>
  <c r="AF1522" i="2"/>
  <c r="AH1522" i="2"/>
  <c r="AJ1522" i="2"/>
  <c r="AK1522" i="2"/>
  <c r="AM1522" i="2"/>
  <c r="AO1522" i="2"/>
  <c r="AP1522" i="2"/>
  <c r="AR1522" i="2"/>
  <c r="AT1522" i="2"/>
  <c r="AU1522" i="2"/>
  <c r="AW1522" i="2"/>
  <c r="AX1522" i="2"/>
  <c r="AY1522" i="2"/>
  <c r="AZ1522" i="2"/>
  <c r="BA1522" i="2"/>
  <c r="X543" i="2"/>
  <c r="Y543" i="2"/>
  <c r="Z543" i="2"/>
  <c r="AA543" i="2"/>
  <c r="AB543" i="2"/>
  <c r="AC543" i="2"/>
  <c r="AE543" i="2"/>
  <c r="AF543" i="2"/>
  <c r="AH543" i="2"/>
  <c r="AJ543" i="2"/>
  <c r="AK543" i="2"/>
  <c r="AM543" i="2"/>
  <c r="AO543" i="2"/>
  <c r="AP543" i="2"/>
  <c r="AR543" i="2"/>
  <c r="AT543" i="2"/>
  <c r="AU543" i="2"/>
  <c r="AW543" i="2"/>
  <c r="AX543" i="2"/>
  <c r="AY543" i="2"/>
  <c r="AZ543" i="2"/>
  <c r="BA543" i="2"/>
  <c r="X1407" i="2"/>
  <c r="Y1407" i="2"/>
  <c r="Z1407" i="2"/>
  <c r="AA1407" i="2"/>
  <c r="AB1407" i="2"/>
  <c r="AC1407" i="2"/>
  <c r="AE1407" i="2"/>
  <c r="AF1407" i="2"/>
  <c r="AH1407" i="2"/>
  <c r="AJ1407" i="2"/>
  <c r="AK1407" i="2"/>
  <c r="AM1407" i="2"/>
  <c r="AO1407" i="2"/>
  <c r="AP1407" i="2"/>
  <c r="AR1407" i="2"/>
  <c r="AT1407" i="2"/>
  <c r="AU1407" i="2"/>
  <c r="AW1407" i="2"/>
  <c r="AX1407" i="2"/>
  <c r="AY1407" i="2"/>
  <c r="AZ1407" i="2"/>
  <c r="BA1407" i="2"/>
  <c r="X170" i="2"/>
  <c r="Y170" i="2"/>
  <c r="Z170" i="2"/>
  <c r="AA170" i="2"/>
  <c r="AB170" i="2"/>
  <c r="AC170" i="2"/>
  <c r="AE170" i="2"/>
  <c r="AF170" i="2"/>
  <c r="AH170" i="2"/>
  <c r="AJ170" i="2"/>
  <c r="AK170" i="2"/>
  <c r="AM170" i="2"/>
  <c r="AO170" i="2"/>
  <c r="AP170" i="2"/>
  <c r="AR170" i="2"/>
  <c r="AT170" i="2"/>
  <c r="AU170" i="2"/>
  <c r="AW170" i="2"/>
  <c r="AX170" i="2"/>
  <c r="AY170" i="2"/>
  <c r="AZ170" i="2"/>
  <c r="BA170" i="2"/>
  <c r="X161" i="2"/>
  <c r="Y161" i="2"/>
  <c r="Z161" i="2"/>
  <c r="AA161" i="2"/>
  <c r="AB161" i="2"/>
  <c r="AC161" i="2"/>
  <c r="AE161" i="2"/>
  <c r="AF161" i="2"/>
  <c r="AH161" i="2"/>
  <c r="AJ161" i="2"/>
  <c r="AK161" i="2"/>
  <c r="AM161" i="2"/>
  <c r="AO161" i="2"/>
  <c r="AP161" i="2"/>
  <c r="AR161" i="2"/>
  <c r="AT161" i="2"/>
  <c r="AU161" i="2"/>
  <c r="AW161" i="2"/>
  <c r="AX161" i="2"/>
  <c r="AY161" i="2"/>
  <c r="AZ161" i="2"/>
  <c r="BA161" i="2"/>
  <c r="X2167" i="2"/>
  <c r="Y2167" i="2"/>
  <c r="Z2167" i="2"/>
  <c r="AA2167" i="2"/>
  <c r="AB2167" i="2"/>
  <c r="AC2167" i="2"/>
  <c r="AE2167" i="2"/>
  <c r="AF2167" i="2"/>
  <c r="AH2167" i="2"/>
  <c r="AJ2167" i="2"/>
  <c r="AK2167" i="2"/>
  <c r="AM2167" i="2"/>
  <c r="AO2167" i="2"/>
  <c r="AP2167" i="2"/>
  <c r="AR2167" i="2"/>
  <c r="AT2167" i="2"/>
  <c r="AU2167" i="2"/>
  <c r="AW2167" i="2"/>
  <c r="AX2167" i="2"/>
  <c r="AY2167" i="2"/>
  <c r="AZ2167" i="2"/>
  <c r="BA2167" i="2"/>
  <c r="X645" i="2"/>
  <c r="Y645" i="2"/>
  <c r="Z645" i="2"/>
  <c r="AA645" i="2"/>
  <c r="AB645" i="2"/>
  <c r="AC645" i="2"/>
  <c r="AE645" i="2"/>
  <c r="AF645" i="2"/>
  <c r="AH645" i="2"/>
  <c r="AJ645" i="2"/>
  <c r="AK645" i="2"/>
  <c r="AM645" i="2"/>
  <c r="AO645" i="2"/>
  <c r="AP645" i="2"/>
  <c r="AR645" i="2"/>
  <c r="AT645" i="2"/>
  <c r="AU645" i="2"/>
  <c r="AW645" i="2"/>
  <c r="AX645" i="2"/>
  <c r="AY645" i="2"/>
  <c r="AZ645" i="2"/>
  <c r="BA645" i="2"/>
  <c r="X2129" i="2"/>
  <c r="Y2129" i="2"/>
  <c r="Z2129" i="2"/>
  <c r="AA2129" i="2"/>
  <c r="AB2129" i="2"/>
  <c r="AC2129" i="2"/>
  <c r="AE2129" i="2"/>
  <c r="AF2129" i="2"/>
  <c r="AH2129" i="2"/>
  <c r="AJ2129" i="2"/>
  <c r="AK2129" i="2"/>
  <c r="AM2129" i="2"/>
  <c r="AO2129" i="2"/>
  <c r="AP2129" i="2"/>
  <c r="AR2129" i="2"/>
  <c r="AT2129" i="2"/>
  <c r="AU2129" i="2"/>
  <c r="AW2129" i="2"/>
  <c r="AX2129" i="2"/>
  <c r="AY2129" i="2"/>
  <c r="AZ2129" i="2"/>
  <c r="BA2129" i="2"/>
  <c r="X1582" i="2"/>
  <c r="Y1582" i="2"/>
  <c r="Z1582" i="2"/>
  <c r="AA1582" i="2"/>
  <c r="AB1582" i="2"/>
  <c r="AC1582" i="2"/>
  <c r="AE1582" i="2"/>
  <c r="AF1582" i="2"/>
  <c r="AH1582" i="2"/>
  <c r="AJ1582" i="2"/>
  <c r="AK1582" i="2"/>
  <c r="AM1582" i="2"/>
  <c r="AO1582" i="2"/>
  <c r="AP1582" i="2"/>
  <c r="AR1582" i="2"/>
  <c r="AT1582" i="2"/>
  <c r="AU1582" i="2"/>
  <c r="AW1582" i="2"/>
  <c r="AX1582" i="2"/>
  <c r="AY1582" i="2"/>
  <c r="AZ1582" i="2"/>
  <c r="BA1582" i="2"/>
  <c r="X2278" i="2"/>
  <c r="Y2278" i="2"/>
  <c r="Z2278" i="2"/>
  <c r="AA2278" i="2"/>
  <c r="AB2278" i="2"/>
  <c r="AC2278" i="2"/>
  <c r="AE2278" i="2"/>
  <c r="AF2278" i="2"/>
  <c r="AH2278" i="2"/>
  <c r="AJ2278" i="2"/>
  <c r="AK2278" i="2"/>
  <c r="AM2278" i="2"/>
  <c r="AO2278" i="2"/>
  <c r="AP2278" i="2"/>
  <c r="AR2278" i="2"/>
  <c r="AT2278" i="2"/>
  <c r="AU2278" i="2"/>
  <c r="AW2278" i="2"/>
  <c r="AX2278" i="2"/>
  <c r="AY2278" i="2"/>
  <c r="AZ2278" i="2"/>
  <c r="BA2278" i="2"/>
  <c r="X958" i="2"/>
  <c r="Y958" i="2"/>
  <c r="Z958" i="2"/>
  <c r="AA958" i="2"/>
  <c r="AB958" i="2"/>
  <c r="AC958" i="2"/>
  <c r="AE958" i="2"/>
  <c r="AF958" i="2"/>
  <c r="AH958" i="2"/>
  <c r="AJ958" i="2"/>
  <c r="AK958" i="2"/>
  <c r="AM958" i="2"/>
  <c r="AO958" i="2"/>
  <c r="AP958" i="2"/>
  <c r="AR958" i="2"/>
  <c r="AT958" i="2"/>
  <c r="AU958" i="2"/>
  <c r="AW958" i="2"/>
  <c r="AX958" i="2"/>
  <c r="AY958" i="2"/>
  <c r="AZ958" i="2"/>
  <c r="BA958" i="2"/>
  <c r="X2280" i="2"/>
  <c r="Y2280" i="2"/>
  <c r="Z2280" i="2"/>
  <c r="AA2280" i="2"/>
  <c r="AB2280" i="2"/>
  <c r="AC2280" i="2"/>
  <c r="AE2280" i="2"/>
  <c r="AF2280" i="2"/>
  <c r="AH2280" i="2"/>
  <c r="AJ2280" i="2"/>
  <c r="AK2280" i="2"/>
  <c r="AM2280" i="2"/>
  <c r="AO2280" i="2"/>
  <c r="AP2280" i="2"/>
  <c r="AR2280" i="2"/>
  <c r="AT2280" i="2"/>
  <c r="AU2280" i="2"/>
  <c r="AW2280" i="2"/>
  <c r="AX2280" i="2"/>
  <c r="AY2280" i="2"/>
  <c r="AZ2280" i="2"/>
  <c r="BA2280" i="2"/>
  <c r="X546" i="2"/>
  <c r="Y546" i="2"/>
  <c r="Z546" i="2"/>
  <c r="AA546" i="2"/>
  <c r="AB546" i="2"/>
  <c r="AC546" i="2"/>
  <c r="AE546" i="2"/>
  <c r="AF546" i="2"/>
  <c r="AH546" i="2"/>
  <c r="AJ546" i="2"/>
  <c r="AK546" i="2"/>
  <c r="AM546" i="2"/>
  <c r="AO546" i="2"/>
  <c r="AP546" i="2"/>
  <c r="AR546" i="2"/>
  <c r="AT546" i="2"/>
  <c r="AU546" i="2"/>
  <c r="AW546" i="2"/>
  <c r="AX546" i="2"/>
  <c r="AY546" i="2"/>
  <c r="AZ546" i="2"/>
  <c r="BA546" i="2"/>
  <c r="X880" i="2"/>
  <c r="Y880" i="2"/>
  <c r="Z880" i="2"/>
  <c r="AA880" i="2"/>
  <c r="AB880" i="2"/>
  <c r="AC880" i="2"/>
  <c r="AE880" i="2"/>
  <c r="AF880" i="2"/>
  <c r="AH880" i="2"/>
  <c r="AJ880" i="2"/>
  <c r="AK880" i="2"/>
  <c r="AM880" i="2"/>
  <c r="AO880" i="2"/>
  <c r="AP880" i="2"/>
  <c r="AR880" i="2"/>
  <c r="AT880" i="2"/>
  <c r="AU880" i="2"/>
  <c r="AW880" i="2"/>
  <c r="AX880" i="2"/>
  <c r="AY880" i="2"/>
  <c r="AZ880" i="2"/>
  <c r="BA880" i="2"/>
  <c r="X1003" i="2"/>
  <c r="Y1003" i="2"/>
  <c r="Z1003" i="2"/>
  <c r="AA1003" i="2"/>
  <c r="AB1003" i="2"/>
  <c r="AC1003" i="2"/>
  <c r="AE1003" i="2"/>
  <c r="AF1003" i="2"/>
  <c r="AH1003" i="2"/>
  <c r="AJ1003" i="2"/>
  <c r="AK1003" i="2"/>
  <c r="AM1003" i="2"/>
  <c r="AO1003" i="2"/>
  <c r="AP1003" i="2"/>
  <c r="AR1003" i="2"/>
  <c r="AT1003" i="2"/>
  <c r="AU1003" i="2"/>
  <c r="AW1003" i="2"/>
  <c r="AX1003" i="2"/>
  <c r="AY1003" i="2"/>
  <c r="AZ1003" i="2"/>
  <c r="BA1003" i="2"/>
  <c r="X22" i="2"/>
  <c r="Y22" i="2"/>
  <c r="Z22" i="2"/>
  <c r="AA22" i="2"/>
  <c r="AB22" i="2"/>
  <c r="AC22" i="2"/>
  <c r="AE22" i="2"/>
  <c r="AF22" i="2"/>
  <c r="AH22" i="2"/>
  <c r="AJ22" i="2"/>
  <c r="AK22" i="2"/>
  <c r="AM22" i="2"/>
  <c r="AO22" i="2"/>
  <c r="AP22" i="2"/>
  <c r="AR22" i="2"/>
  <c r="AT22" i="2"/>
  <c r="AU22" i="2"/>
  <c r="AW22" i="2"/>
  <c r="AX22" i="2"/>
  <c r="AY22" i="2"/>
  <c r="AZ22" i="2"/>
  <c r="BA22" i="2"/>
  <c r="X174" i="2"/>
  <c r="Y174" i="2"/>
  <c r="Z174" i="2"/>
  <c r="AA174" i="2"/>
  <c r="AB174" i="2"/>
  <c r="AC174" i="2"/>
  <c r="AE174" i="2"/>
  <c r="AF174" i="2"/>
  <c r="AH174" i="2"/>
  <c r="AJ174" i="2"/>
  <c r="AK174" i="2"/>
  <c r="AM174" i="2"/>
  <c r="AO174" i="2"/>
  <c r="AP174" i="2"/>
  <c r="AR174" i="2"/>
  <c r="AT174" i="2"/>
  <c r="AU174" i="2"/>
  <c r="AW174" i="2"/>
  <c r="AX174" i="2"/>
  <c r="AY174" i="2"/>
  <c r="AZ174" i="2"/>
  <c r="BA174" i="2"/>
  <c r="X980" i="2"/>
  <c r="Y980" i="2"/>
  <c r="Z980" i="2"/>
  <c r="AA980" i="2"/>
  <c r="AB980" i="2"/>
  <c r="AC980" i="2"/>
  <c r="AE980" i="2"/>
  <c r="AF980" i="2"/>
  <c r="AH980" i="2"/>
  <c r="AJ980" i="2"/>
  <c r="AK980" i="2"/>
  <c r="AM980" i="2"/>
  <c r="AO980" i="2"/>
  <c r="AP980" i="2"/>
  <c r="AR980" i="2"/>
  <c r="AT980" i="2"/>
  <c r="AU980" i="2"/>
  <c r="AW980" i="2"/>
  <c r="AX980" i="2"/>
  <c r="AY980" i="2"/>
  <c r="AZ980" i="2"/>
  <c r="BA980" i="2"/>
  <c r="X623" i="2"/>
  <c r="Y623" i="2"/>
  <c r="Z623" i="2"/>
  <c r="AA623" i="2"/>
  <c r="AB623" i="2"/>
  <c r="AC623" i="2"/>
  <c r="AE623" i="2"/>
  <c r="AF623" i="2"/>
  <c r="AH623" i="2"/>
  <c r="AJ623" i="2"/>
  <c r="AK623" i="2"/>
  <c r="AM623" i="2"/>
  <c r="AO623" i="2"/>
  <c r="AP623" i="2"/>
  <c r="AR623" i="2"/>
  <c r="AT623" i="2"/>
  <c r="AU623" i="2"/>
  <c r="AW623" i="2"/>
  <c r="AX623" i="2"/>
  <c r="AY623" i="2"/>
  <c r="AZ623" i="2"/>
  <c r="BA623" i="2"/>
  <c r="X2004" i="2"/>
  <c r="Y2004" i="2"/>
  <c r="Z2004" i="2"/>
  <c r="AA2004" i="2"/>
  <c r="AB2004" i="2"/>
  <c r="AC2004" i="2"/>
  <c r="AE2004" i="2"/>
  <c r="AF2004" i="2"/>
  <c r="AH2004" i="2"/>
  <c r="AJ2004" i="2"/>
  <c r="AK2004" i="2"/>
  <c r="AM2004" i="2"/>
  <c r="AO2004" i="2"/>
  <c r="AP2004" i="2"/>
  <c r="AR2004" i="2"/>
  <c r="AT2004" i="2"/>
  <c r="AU2004" i="2"/>
  <c r="AW2004" i="2"/>
  <c r="AX2004" i="2"/>
  <c r="AY2004" i="2"/>
  <c r="AZ2004" i="2"/>
  <c r="BA2004" i="2"/>
  <c r="X884" i="2"/>
  <c r="Y884" i="2"/>
  <c r="Z884" i="2"/>
  <c r="AA884" i="2"/>
  <c r="AB884" i="2"/>
  <c r="AC884" i="2"/>
  <c r="AE884" i="2"/>
  <c r="AF884" i="2"/>
  <c r="AH884" i="2"/>
  <c r="AJ884" i="2"/>
  <c r="AK884" i="2"/>
  <c r="AM884" i="2"/>
  <c r="AO884" i="2"/>
  <c r="AP884" i="2"/>
  <c r="AR884" i="2"/>
  <c r="AT884" i="2"/>
  <c r="AU884" i="2"/>
  <c r="AW884" i="2"/>
  <c r="AX884" i="2"/>
  <c r="AY884" i="2"/>
  <c r="AZ884" i="2"/>
  <c r="BA884" i="2"/>
  <c r="X268" i="2"/>
  <c r="Y268" i="2"/>
  <c r="Z268" i="2"/>
  <c r="AA268" i="2"/>
  <c r="AB268" i="2"/>
  <c r="AC268" i="2"/>
  <c r="AE268" i="2"/>
  <c r="AF268" i="2"/>
  <c r="AH268" i="2"/>
  <c r="AJ268" i="2"/>
  <c r="AK268" i="2"/>
  <c r="AM268" i="2"/>
  <c r="AO268" i="2"/>
  <c r="AP268" i="2"/>
  <c r="AR268" i="2"/>
  <c r="AT268" i="2"/>
  <c r="AU268" i="2"/>
  <c r="AW268" i="2"/>
  <c r="AX268" i="2"/>
  <c r="AY268" i="2"/>
  <c r="AZ268" i="2"/>
  <c r="BA268" i="2"/>
  <c r="X440" i="2"/>
  <c r="Y440" i="2"/>
  <c r="Z440" i="2"/>
  <c r="AA440" i="2"/>
  <c r="AB440" i="2"/>
  <c r="AC440" i="2"/>
  <c r="AE440" i="2"/>
  <c r="AF440" i="2"/>
  <c r="AH440" i="2"/>
  <c r="AJ440" i="2"/>
  <c r="AK440" i="2"/>
  <c r="AM440" i="2"/>
  <c r="AO440" i="2"/>
  <c r="AP440" i="2"/>
  <c r="AR440" i="2"/>
  <c r="AT440" i="2"/>
  <c r="AU440" i="2"/>
  <c r="AW440" i="2"/>
  <c r="AX440" i="2"/>
  <c r="AY440" i="2"/>
  <c r="AZ440" i="2"/>
  <c r="BA440" i="2"/>
  <c r="X416" i="2"/>
  <c r="Y416" i="2"/>
  <c r="Z416" i="2"/>
  <c r="AA416" i="2"/>
  <c r="AB416" i="2"/>
  <c r="AC416" i="2"/>
  <c r="AE416" i="2"/>
  <c r="AF416" i="2"/>
  <c r="AH416" i="2"/>
  <c r="AJ416" i="2"/>
  <c r="AK416" i="2"/>
  <c r="AM416" i="2"/>
  <c r="AO416" i="2"/>
  <c r="AP416" i="2"/>
  <c r="AR416" i="2"/>
  <c r="AT416" i="2"/>
  <c r="AU416" i="2"/>
  <c r="AW416" i="2"/>
  <c r="AX416" i="2"/>
  <c r="AY416" i="2"/>
  <c r="AZ416" i="2"/>
  <c r="BA416" i="2"/>
  <c r="X256" i="2"/>
  <c r="Y256" i="2"/>
  <c r="Z256" i="2"/>
  <c r="AA256" i="2"/>
  <c r="AB256" i="2"/>
  <c r="AC256" i="2"/>
  <c r="AE256" i="2"/>
  <c r="AF256" i="2"/>
  <c r="AH256" i="2"/>
  <c r="AJ256" i="2"/>
  <c r="AK256" i="2"/>
  <c r="AM256" i="2"/>
  <c r="AO256" i="2"/>
  <c r="AP256" i="2"/>
  <c r="AR256" i="2"/>
  <c r="AT256" i="2"/>
  <c r="AU256" i="2"/>
  <c r="AW256" i="2"/>
  <c r="AX256" i="2"/>
  <c r="AY256" i="2"/>
  <c r="AZ256" i="2"/>
  <c r="BA256" i="2"/>
  <c r="X1520" i="2"/>
  <c r="Y1520" i="2"/>
  <c r="Z1520" i="2"/>
  <c r="AA1520" i="2"/>
  <c r="AB1520" i="2"/>
  <c r="AC1520" i="2"/>
  <c r="AE1520" i="2"/>
  <c r="AF1520" i="2"/>
  <c r="AH1520" i="2"/>
  <c r="AJ1520" i="2"/>
  <c r="AK1520" i="2"/>
  <c r="AM1520" i="2"/>
  <c r="AO1520" i="2"/>
  <c r="AP1520" i="2"/>
  <c r="AR1520" i="2"/>
  <c r="AT1520" i="2"/>
  <c r="AU1520" i="2"/>
  <c r="AW1520" i="2"/>
  <c r="AX1520" i="2"/>
  <c r="AY1520" i="2"/>
  <c r="AZ1520" i="2"/>
  <c r="BA1520" i="2"/>
  <c r="X163" i="2"/>
  <c r="Y163" i="2"/>
  <c r="Z163" i="2"/>
  <c r="AA163" i="2"/>
  <c r="AB163" i="2"/>
  <c r="AC163" i="2"/>
  <c r="AE163" i="2"/>
  <c r="AF163" i="2"/>
  <c r="AH163" i="2"/>
  <c r="AJ163" i="2"/>
  <c r="AK163" i="2"/>
  <c r="AM163" i="2"/>
  <c r="AO163" i="2"/>
  <c r="AP163" i="2"/>
  <c r="AR163" i="2"/>
  <c r="AT163" i="2"/>
  <c r="AU163" i="2"/>
  <c r="AW163" i="2"/>
  <c r="AX163" i="2"/>
  <c r="AY163" i="2"/>
  <c r="AZ163" i="2"/>
  <c r="BA163" i="2"/>
  <c r="X2146" i="2"/>
  <c r="Y2146" i="2"/>
  <c r="Z2146" i="2"/>
  <c r="AA2146" i="2"/>
  <c r="AB2146" i="2"/>
  <c r="AC2146" i="2"/>
  <c r="AE2146" i="2"/>
  <c r="AF2146" i="2"/>
  <c r="AH2146" i="2"/>
  <c r="AJ2146" i="2"/>
  <c r="AK2146" i="2"/>
  <c r="AM2146" i="2"/>
  <c r="AO2146" i="2"/>
  <c r="AP2146" i="2"/>
  <c r="AR2146" i="2"/>
  <c r="AT2146" i="2"/>
  <c r="AU2146" i="2"/>
  <c r="AW2146" i="2"/>
  <c r="AX2146" i="2"/>
  <c r="AY2146" i="2"/>
  <c r="AZ2146" i="2"/>
  <c r="BA2146" i="2"/>
  <c r="X451" i="2"/>
  <c r="Y451" i="2"/>
  <c r="Z451" i="2"/>
  <c r="AA451" i="2"/>
  <c r="AB451" i="2"/>
  <c r="AC451" i="2"/>
  <c r="AE451" i="2"/>
  <c r="AF451" i="2"/>
  <c r="AH451" i="2"/>
  <c r="AJ451" i="2"/>
  <c r="AK451" i="2"/>
  <c r="AM451" i="2"/>
  <c r="AO451" i="2"/>
  <c r="AP451" i="2"/>
  <c r="AR451" i="2"/>
  <c r="AT451" i="2"/>
  <c r="AU451" i="2"/>
  <c r="AW451" i="2"/>
  <c r="AX451" i="2"/>
  <c r="AY451" i="2"/>
  <c r="AZ451" i="2"/>
  <c r="BA451" i="2"/>
  <c r="X857" i="2"/>
  <c r="Y857" i="2"/>
  <c r="Z857" i="2"/>
  <c r="AA857" i="2"/>
  <c r="AB857" i="2"/>
  <c r="AC857" i="2"/>
  <c r="AE857" i="2"/>
  <c r="AF857" i="2"/>
  <c r="AH857" i="2"/>
  <c r="AJ857" i="2"/>
  <c r="AK857" i="2"/>
  <c r="AM857" i="2"/>
  <c r="AO857" i="2"/>
  <c r="AP857" i="2"/>
  <c r="AR857" i="2"/>
  <c r="AT857" i="2"/>
  <c r="AU857" i="2"/>
  <c r="AW857" i="2"/>
  <c r="AX857" i="2"/>
  <c r="AY857" i="2"/>
  <c r="AZ857" i="2"/>
  <c r="BA857" i="2"/>
  <c r="X1435" i="2"/>
  <c r="Y1435" i="2"/>
  <c r="Z1435" i="2"/>
  <c r="AA1435" i="2"/>
  <c r="AB1435" i="2"/>
  <c r="AC1435" i="2"/>
  <c r="AE1435" i="2"/>
  <c r="AF1435" i="2"/>
  <c r="AH1435" i="2"/>
  <c r="AJ1435" i="2"/>
  <c r="AK1435" i="2"/>
  <c r="AM1435" i="2"/>
  <c r="AO1435" i="2"/>
  <c r="AP1435" i="2"/>
  <c r="AR1435" i="2"/>
  <c r="AT1435" i="2"/>
  <c r="AU1435" i="2"/>
  <c r="AW1435" i="2"/>
  <c r="AX1435" i="2"/>
  <c r="AY1435" i="2"/>
  <c r="AZ1435" i="2"/>
  <c r="BA1435" i="2"/>
  <c r="X582" i="2"/>
  <c r="Y582" i="2"/>
  <c r="Z582" i="2"/>
  <c r="AA582" i="2"/>
  <c r="AB582" i="2"/>
  <c r="AC582" i="2"/>
  <c r="AE582" i="2"/>
  <c r="AF582" i="2"/>
  <c r="AH582" i="2"/>
  <c r="AJ582" i="2"/>
  <c r="AK582" i="2"/>
  <c r="AM582" i="2"/>
  <c r="AO582" i="2"/>
  <c r="AP582" i="2"/>
  <c r="AR582" i="2"/>
  <c r="AT582" i="2"/>
  <c r="AU582" i="2"/>
  <c r="AW582" i="2"/>
  <c r="AX582" i="2"/>
  <c r="AY582" i="2"/>
  <c r="AZ582" i="2"/>
  <c r="BA582" i="2"/>
  <c r="X510" i="2"/>
  <c r="Y510" i="2"/>
  <c r="Z510" i="2"/>
  <c r="AA510" i="2"/>
  <c r="AB510" i="2"/>
  <c r="AC510" i="2"/>
  <c r="AE510" i="2"/>
  <c r="AF510" i="2"/>
  <c r="AH510" i="2"/>
  <c r="AJ510" i="2"/>
  <c r="AK510" i="2"/>
  <c r="AM510" i="2"/>
  <c r="AO510" i="2"/>
  <c r="AP510" i="2"/>
  <c r="AR510" i="2"/>
  <c r="AT510" i="2"/>
  <c r="AU510" i="2"/>
  <c r="AW510" i="2"/>
  <c r="AX510" i="2"/>
  <c r="AY510" i="2"/>
  <c r="AZ510" i="2"/>
  <c r="BA510" i="2"/>
  <c r="X338" i="2"/>
  <c r="Y338" i="2"/>
  <c r="Z338" i="2"/>
  <c r="AA338" i="2"/>
  <c r="AB338" i="2"/>
  <c r="AC338" i="2"/>
  <c r="AE338" i="2"/>
  <c r="AF338" i="2"/>
  <c r="AH338" i="2"/>
  <c r="AJ338" i="2"/>
  <c r="AK338" i="2"/>
  <c r="AM338" i="2"/>
  <c r="AO338" i="2"/>
  <c r="AP338" i="2"/>
  <c r="AR338" i="2"/>
  <c r="AT338" i="2"/>
  <c r="AU338" i="2"/>
  <c r="AW338" i="2"/>
  <c r="AX338" i="2"/>
  <c r="AY338" i="2"/>
  <c r="AZ338" i="2"/>
  <c r="BA338" i="2"/>
  <c r="X455" i="2"/>
  <c r="Y455" i="2"/>
  <c r="Z455" i="2"/>
  <c r="AA455" i="2"/>
  <c r="AB455" i="2"/>
  <c r="AC455" i="2"/>
  <c r="AE455" i="2"/>
  <c r="AF455" i="2"/>
  <c r="AH455" i="2"/>
  <c r="AJ455" i="2"/>
  <c r="AK455" i="2"/>
  <c r="AM455" i="2"/>
  <c r="AO455" i="2"/>
  <c r="AP455" i="2"/>
  <c r="AR455" i="2"/>
  <c r="AT455" i="2"/>
  <c r="AU455" i="2"/>
  <c r="AW455" i="2"/>
  <c r="AX455" i="2"/>
  <c r="AY455" i="2"/>
  <c r="AZ455" i="2"/>
  <c r="BA455" i="2"/>
  <c r="X676" i="2"/>
  <c r="Y676" i="2"/>
  <c r="Z676" i="2"/>
  <c r="AA676" i="2"/>
  <c r="AB676" i="2"/>
  <c r="AC676" i="2"/>
  <c r="AE676" i="2"/>
  <c r="AF676" i="2"/>
  <c r="AH676" i="2"/>
  <c r="AJ676" i="2"/>
  <c r="AK676" i="2"/>
  <c r="AM676" i="2"/>
  <c r="AO676" i="2"/>
  <c r="AP676" i="2"/>
  <c r="AR676" i="2"/>
  <c r="AT676" i="2"/>
  <c r="AU676" i="2"/>
  <c r="AW676" i="2"/>
  <c r="AX676" i="2"/>
  <c r="AY676" i="2"/>
  <c r="AZ676" i="2"/>
  <c r="BA676" i="2"/>
  <c r="X325" i="2"/>
  <c r="Y325" i="2"/>
  <c r="Z325" i="2"/>
  <c r="AA325" i="2"/>
  <c r="AB325" i="2"/>
  <c r="AC325" i="2"/>
  <c r="AE325" i="2"/>
  <c r="AF325" i="2"/>
  <c r="AH325" i="2"/>
  <c r="AJ325" i="2"/>
  <c r="AK325" i="2"/>
  <c r="AM325" i="2"/>
  <c r="AO325" i="2"/>
  <c r="AP325" i="2"/>
  <c r="AR325" i="2"/>
  <c r="AT325" i="2"/>
  <c r="AU325" i="2"/>
  <c r="AW325" i="2"/>
  <c r="AX325" i="2"/>
  <c r="AY325" i="2"/>
  <c r="AZ325" i="2"/>
  <c r="BA325" i="2"/>
  <c r="X2007" i="2"/>
  <c r="Y2007" i="2"/>
  <c r="Z2007" i="2"/>
  <c r="AA2007" i="2"/>
  <c r="AB2007" i="2"/>
  <c r="AC2007" i="2"/>
  <c r="AE2007" i="2"/>
  <c r="AF2007" i="2"/>
  <c r="AH2007" i="2"/>
  <c r="AJ2007" i="2"/>
  <c r="AK2007" i="2"/>
  <c r="AM2007" i="2"/>
  <c r="AO2007" i="2"/>
  <c r="AP2007" i="2"/>
  <c r="AR2007" i="2"/>
  <c r="AT2007" i="2"/>
  <c r="AU2007" i="2"/>
  <c r="AW2007" i="2"/>
  <c r="AX2007" i="2"/>
  <c r="AY2007" i="2"/>
  <c r="AZ2007" i="2"/>
  <c r="BA2007" i="2"/>
  <c r="X812" i="2"/>
  <c r="Y812" i="2"/>
  <c r="Z812" i="2"/>
  <c r="AA812" i="2"/>
  <c r="AB812" i="2"/>
  <c r="AC812" i="2"/>
  <c r="AE812" i="2"/>
  <c r="AF812" i="2"/>
  <c r="AH812" i="2"/>
  <c r="AJ812" i="2"/>
  <c r="AK812" i="2"/>
  <c r="AM812" i="2"/>
  <c r="AO812" i="2"/>
  <c r="AP812" i="2"/>
  <c r="AR812" i="2"/>
  <c r="AT812" i="2"/>
  <c r="AU812" i="2"/>
  <c r="AW812" i="2"/>
  <c r="AX812" i="2"/>
  <c r="AY812" i="2"/>
  <c r="AZ812" i="2"/>
  <c r="BA812" i="2"/>
  <c r="X251" i="2"/>
  <c r="Y251" i="2"/>
  <c r="Z251" i="2"/>
  <c r="AA251" i="2"/>
  <c r="AB251" i="2"/>
  <c r="AC251" i="2"/>
  <c r="AE251" i="2"/>
  <c r="AF251" i="2"/>
  <c r="AH251" i="2"/>
  <c r="AJ251" i="2"/>
  <c r="AK251" i="2"/>
  <c r="AM251" i="2"/>
  <c r="AO251" i="2"/>
  <c r="AP251" i="2"/>
  <c r="AR251" i="2"/>
  <c r="AT251" i="2"/>
  <c r="AU251" i="2"/>
  <c r="AW251" i="2"/>
  <c r="AX251" i="2"/>
  <c r="AY251" i="2"/>
  <c r="AZ251" i="2"/>
  <c r="BA251" i="2"/>
  <c r="X218" i="2"/>
  <c r="Y218" i="2"/>
  <c r="Z218" i="2"/>
  <c r="AA218" i="2"/>
  <c r="AB218" i="2"/>
  <c r="AC218" i="2"/>
  <c r="AE218" i="2"/>
  <c r="AF218" i="2"/>
  <c r="AH218" i="2"/>
  <c r="AJ218" i="2"/>
  <c r="AK218" i="2"/>
  <c r="AM218" i="2"/>
  <c r="AO218" i="2"/>
  <c r="AP218" i="2"/>
  <c r="AR218" i="2"/>
  <c r="AT218" i="2"/>
  <c r="AU218" i="2"/>
  <c r="AW218" i="2"/>
  <c r="AX218" i="2"/>
  <c r="AY218" i="2"/>
  <c r="AZ218" i="2"/>
  <c r="BA218" i="2"/>
  <c r="X188" i="2"/>
  <c r="Y188" i="2"/>
  <c r="Z188" i="2"/>
  <c r="AA188" i="2"/>
  <c r="AB188" i="2"/>
  <c r="AC188" i="2"/>
  <c r="AE188" i="2"/>
  <c r="AF188" i="2"/>
  <c r="AH188" i="2"/>
  <c r="AJ188" i="2"/>
  <c r="AK188" i="2"/>
  <c r="AM188" i="2"/>
  <c r="AO188" i="2"/>
  <c r="AP188" i="2"/>
  <c r="AR188" i="2"/>
  <c r="AT188" i="2"/>
  <c r="AU188" i="2"/>
  <c r="AW188" i="2"/>
  <c r="AX188" i="2"/>
  <c r="AY188" i="2"/>
  <c r="AZ188" i="2"/>
  <c r="BA188" i="2"/>
  <c r="X728" i="2"/>
  <c r="Y728" i="2"/>
  <c r="Z728" i="2"/>
  <c r="AA728" i="2"/>
  <c r="AB728" i="2"/>
  <c r="AC728" i="2"/>
  <c r="AE728" i="2"/>
  <c r="AF728" i="2"/>
  <c r="AH728" i="2"/>
  <c r="AJ728" i="2"/>
  <c r="AK728" i="2"/>
  <c r="AM728" i="2"/>
  <c r="AO728" i="2"/>
  <c r="AP728" i="2"/>
  <c r="AR728" i="2"/>
  <c r="AT728" i="2"/>
  <c r="AU728" i="2"/>
  <c r="AW728" i="2"/>
  <c r="AX728" i="2"/>
  <c r="AY728" i="2"/>
  <c r="AZ728" i="2"/>
  <c r="BA728" i="2"/>
  <c r="X2169" i="2"/>
  <c r="Y2169" i="2"/>
  <c r="Z2169" i="2"/>
  <c r="AA2169" i="2"/>
  <c r="AB2169" i="2"/>
  <c r="AC2169" i="2"/>
  <c r="AE2169" i="2"/>
  <c r="AF2169" i="2"/>
  <c r="AH2169" i="2"/>
  <c r="AJ2169" i="2"/>
  <c r="AK2169" i="2"/>
  <c r="AM2169" i="2"/>
  <c r="AO2169" i="2"/>
  <c r="AP2169" i="2"/>
  <c r="AR2169" i="2"/>
  <c r="AT2169" i="2"/>
  <c r="AU2169" i="2"/>
  <c r="AW2169" i="2"/>
  <c r="AX2169" i="2"/>
  <c r="AY2169" i="2"/>
  <c r="AZ2169" i="2"/>
  <c r="BA2169" i="2"/>
  <c r="X914" i="2"/>
  <c r="Y914" i="2"/>
  <c r="Z914" i="2"/>
  <c r="AA914" i="2"/>
  <c r="AB914" i="2"/>
  <c r="AC914" i="2"/>
  <c r="AE914" i="2"/>
  <c r="AF914" i="2"/>
  <c r="AH914" i="2"/>
  <c r="AJ914" i="2"/>
  <c r="AK914" i="2"/>
  <c r="AM914" i="2"/>
  <c r="AO914" i="2"/>
  <c r="AP914" i="2"/>
  <c r="AR914" i="2"/>
  <c r="AT914" i="2"/>
  <c r="AU914" i="2"/>
  <c r="AW914" i="2"/>
  <c r="AX914" i="2"/>
  <c r="AY914" i="2"/>
  <c r="AZ914" i="2"/>
  <c r="BA914" i="2"/>
  <c r="X362" i="2"/>
  <c r="Y362" i="2"/>
  <c r="Z362" i="2"/>
  <c r="AA362" i="2"/>
  <c r="AB362" i="2"/>
  <c r="AC362" i="2"/>
  <c r="AE362" i="2"/>
  <c r="AF362" i="2"/>
  <c r="AH362" i="2"/>
  <c r="AJ362" i="2"/>
  <c r="AK362" i="2"/>
  <c r="AM362" i="2"/>
  <c r="AO362" i="2"/>
  <c r="AP362" i="2"/>
  <c r="AR362" i="2"/>
  <c r="AT362" i="2"/>
  <c r="AU362" i="2"/>
  <c r="AW362" i="2"/>
  <c r="AX362" i="2"/>
  <c r="AY362" i="2"/>
  <c r="AZ362" i="2"/>
  <c r="BA362" i="2"/>
  <c r="X1554" i="2"/>
  <c r="Y1554" i="2"/>
  <c r="Z1554" i="2"/>
  <c r="AA1554" i="2"/>
  <c r="AB1554" i="2"/>
  <c r="AC1554" i="2"/>
  <c r="AE1554" i="2"/>
  <c r="AF1554" i="2"/>
  <c r="AH1554" i="2"/>
  <c r="AJ1554" i="2"/>
  <c r="AK1554" i="2"/>
  <c r="AM1554" i="2"/>
  <c r="AO1554" i="2"/>
  <c r="AP1554" i="2"/>
  <c r="AR1554" i="2"/>
  <c r="AT1554" i="2"/>
  <c r="AU1554" i="2"/>
  <c r="AW1554" i="2"/>
  <c r="AX1554" i="2"/>
  <c r="AY1554" i="2"/>
  <c r="AZ1554" i="2"/>
  <c r="BA1554" i="2"/>
  <c r="X1922" i="2"/>
  <c r="Y1922" i="2"/>
  <c r="Z1922" i="2"/>
  <c r="AA1922" i="2"/>
  <c r="AB1922" i="2"/>
  <c r="AC1922" i="2"/>
  <c r="AE1922" i="2"/>
  <c r="AF1922" i="2"/>
  <c r="AH1922" i="2"/>
  <c r="AJ1922" i="2"/>
  <c r="AK1922" i="2"/>
  <c r="AM1922" i="2"/>
  <c r="AO1922" i="2"/>
  <c r="AP1922" i="2"/>
  <c r="AR1922" i="2"/>
  <c r="AT1922" i="2"/>
  <c r="AU1922" i="2"/>
  <c r="AW1922" i="2"/>
  <c r="AX1922" i="2"/>
  <c r="AY1922" i="2"/>
  <c r="AZ1922" i="2"/>
  <c r="BA1922" i="2"/>
  <c r="X862" i="2"/>
  <c r="Y862" i="2"/>
  <c r="Z862" i="2"/>
  <c r="AA862" i="2"/>
  <c r="AB862" i="2"/>
  <c r="AC862" i="2"/>
  <c r="AE862" i="2"/>
  <c r="AF862" i="2"/>
  <c r="AH862" i="2"/>
  <c r="AJ862" i="2"/>
  <c r="AK862" i="2"/>
  <c r="AM862" i="2"/>
  <c r="AO862" i="2"/>
  <c r="AP862" i="2"/>
  <c r="AR862" i="2"/>
  <c r="AT862" i="2"/>
  <c r="AU862" i="2"/>
  <c r="AW862" i="2"/>
  <c r="AX862" i="2"/>
  <c r="AY862" i="2"/>
  <c r="AZ862" i="2"/>
  <c r="BA862" i="2"/>
  <c r="X823" i="2"/>
  <c r="Y823" i="2"/>
  <c r="Z823" i="2"/>
  <c r="AA823" i="2"/>
  <c r="AB823" i="2"/>
  <c r="AC823" i="2"/>
  <c r="AE823" i="2"/>
  <c r="AF823" i="2"/>
  <c r="AH823" i="2"/>
  <c r="AJ823" i="2"/>
  <c r="AK823" i="2"/>
  <c r="AM823" i="2"/>
  <c r="AO823" i="2"/>
  <c r="AP823" i="2"/>
  <c r="AR823" i="2"/>
  <c r="AT823" i="2"/>
  <c r="AU823" i="2"/>
  <c r="AW823" i="2"/>
  <c r="AX823" i="2"/>
  <c r="AY823" i="2"/>
  <c r="AZ823" i="2"/>
  <c r="BA823" i="2"/>
  <c r="X2005" i="2"/>
  <c r="Y2005" i="2"/>
  <c r="Z2005" i="2"/>
  <c r="AA2005" i="2"/>
  <c r="AB2005" i="2"/>
  <c r="AC2005" i="2"/>
  <c r="AE2005" i="2"/>
  <c r="AF2005" i="2"/>
  <c r="AH2005" i="2"/>
  <c r="AJ2005" i="2"/>
  <c r="AK2005" i="2"/>
  <c r="AM2005" i="2"/>
  <c r="AO2005" i="2"/>
  <c r="AP2005" i="2"/>
  <c r="AR2005" i="2"/>
  <c r="AT2005" i="2"/>
  <c r="AU2005" i="2"/>
  <c r="AW2005" i="2"/>
  <c r="AX2005" i="2"/>
  <c r="AY2005" i="2"/>
  <c r="AZ2005" i="2"/>
  <c r="BA2005" i="2"/>
  <c r="X457" i="2"/>
  <c r="Y457" i="2"/>
  <c r="Z457" i="2"/>
  <c r="AA457" i="2"/>
  <c r="AB457" i="2"/>
  <c r="AC457" i="2"/>
  <c r="AE457" i="2"/>
  <c r="AF457" i="2"/>
  <c r="AH457" i="2"/>
  <c r="AJ457" i="2"/>
  <c r="AK457" i="2"/>
  <c r="AM457" i="2"/>
  <c r="AO457" i="2"/>
  <c r="AP457" i="2"/>
  <c r="AR457" i="2"/>
  <c r="AT457" i="2"/>
  <c r="AU457" i="2"/>
  <c r="AW457" i="2"/>
  <c r="AX457" i="2"/>
  <c r="AY457" i="2"/>
  <c r="AZ457" i="2"/>
  <c r="BA457" i="2"/>
  <c r="X2006" i="2"/>
  <c r="Y2006" i="2"/>
  <c r="Z2006" i="2"/>
  <c r="AA2006" i="2"/>
  <c r="AB2006" i="2"/>
  <c r="AC2006" i="2"/>
  <c r="AE2006" i="2"/>
  <c r="AF2006" i="2"/>
  <c r="AH2006" i="2"/>
  <c r="AJ2006" i="2"/>
  <c r="AK2006" i="2"/>
  <c r="AM2006" i="2"/>
  <c r="AO2006" i="2"/>
  <c r="AP2006" i="2"/>
  <c r="AR2006" i="2"/>
  <c r="AT2006" i="2"/>
  <c r="AU2006" i="2"/>
  <c r="AW2006" i="2"/>
  <c r="AX2006" i="2"/>
  <c r="AY2006" i="2"/>
  <c r="AZ2006" i="2"/>
  <c r="BA2006" i="2"/>
  <c r="X531" i="2"/>
  <c r="Y531" i="2"/>
  <c r="Z531" i="2"/>
  <c r="AA531" i="2"/>
  <c r="AB531" i="2"/>
  <c r="AC531" i="2"/>
  <c r="AE531" i="2"/>
  <c r="AF531" i="2"/>
  <c r="AH531" i="2"/>
  <c r="AJ531" i="2"/>
  <c r="AK531" i="2"/>
  <c r="AM531" i="2"/>
  <c r="AO531" i="2"/>
  <c r="AP531" i="2"/>
  <c r="AR531" i="2"/>
  <c r="AT531" i="2"/>
  <c r="AU531" i="2"/>
  <c r="AW531" i="2"/>
  <c r="AX531" i="2"/>
  <c r="AY531" i="2"/>
  <c r="AZ531" i="2"/>
  <c r="BA531" i="2"/>
  <c r="X398" i="2"/>
  <c r="Y398" i="2"/>
  <c r="Z398" i="2"/>
  <c r="AA398" i="2"/>
  <c r="AB398" i="2"/>
  <c r="AC398" i="2"/>
  <c r="AE398" i="2"/>
  <c r="AF398" i="2"/>
  <c r="AH398" i="2"/>
  <c r="AJ398" i="2"/>
  <c r="AK398" i="2"/>
  <c r="AM398" i="2"/>
  <c r="AO398" i="2"/>
  <c r="AP398" i="2"/>
  <c r="AR398" i="2"/>
  <c r="AT398" i="2"/>
  <c r="AU398" i="2"/>
  <c r="AW398" i="2"/>
  <c r="AX398" i="2"/>
  <c r="AY398" i="2"/>
  <c r="AZ398" i="2"/>
  <c r="BA398" i="2"/>
  <c r="X613" i="2"/>
  <c r="Y613" i="2"/>
  <c r="Z613" i="2"/>
  <c r="AA613" i="2"/>
  <c r="AB613" i="2"/>
  <c r="AC613" i="2"/>
  <c r="AE613" i="2"/>
  <c r="AF613" i="2"/>
  <c r="AH613" i="2"/>
  <c r="AJ613" i="2"/>
  <c r="AK613" i="2"/>
  <c r="AM613" i="2"/>
  <c r="AO613" i="2"/>
  <c r="AP613" i="2"/>
  <c r="AR613" i="2"/>
  <c r="AT613" i="2"/>
  <c r="AU613" i="2"/>
  <c r="AW613" i="2"/>
  <c r="AX613" i="2"/>
  <c r="AY613" i="2"/>
  <c r="AZ613" i="2"/>
  <c r="BA613" i="2"/>
  <c r="X363" i="2"/>
  <c r="Y363" i="2"/>
  <c r="Z363" i="2"/>
  <c r="AA363" i="2"/>
  <c r="AB363" i="2"/>
  <c r="AC363" i="2"/>
  <c r="AE363" i="2"/>
  <c r="AF363" i="2"/>
  <c r="AH363" i="2"/>
  <c r="AJ363" i="2"/>
  <c r="AK363" i="2"/>
  <c r="AM363" i="2"/>
  <c r="AO363" i="2"/>
  <c r="AP363" i="2"/>
  <c r="AR363" i="2"/>
  <c r="AT363" i="2"/>
  <c r="AU363" i="2"/>
  <c r="AW363" i="2"/>
  <c r="AX363" i="2"/>
  <c r="AY363" i="2"/>
  <c r="AZ363" i="2"/>
  <c r="BA363" i="2"/>
  <c r="X816" i="2"/>
  <c r="Y816" i="2"/>
  <c r="Z816" i="2"/>
  <c r="AA816" i="2"/>
  <c r="AB816" i="2"/>
  <c r="AC816" i="2"/>
  <c r="AE816" i="2"/>
  <c r="AF816" i="2"/>
  <c r="AH816" i="2"/>
  <c r="AJ816" i="2"/>
  <c r="AK816" i="2"/>
  <c r="AM816" i="2"/>
  <c r="AO816" i="2"/>
  <c r="AP816" i="2"/>
  <c r="AR816" i="2"/>
  <c r="AT816" i="2"/>
  <c r="AU816" i="2"/>
  <c r="AW816" i="2"/>
  <c r="AX816" i="2"/>
  <c r="AY816" i="2"/>
  <c r="AZ816" i="2"/>
  <c r="BA816" i="2"/>
  <c r="X768" i="2"/>
  <c r="Y768" i="2"/>
  <c r="Z768" i="2"/>
  <c r="AA768" i="2"/>
  <c r="AB768" i="2"/>
  <c r="AC768" i="2"/>
  <c r="AE768" i="2"/>
  <c r="AF768" i="2"/>
  <c r="AH768" i="2"/>
  <c r="AJ768" i="2"/>
  <c r="AK768" i="2"/>
  <c r="AM768" i="2"/>
  <c r="AO768" i="2"/>
  <c r="AP768" i="2"/>
  <c r="AR768" i="2"/>
  <c r="AT768" i="2"/>
  <c r="AU768" i="2"/>
  <c r="AW768" i="2"/>
  <c r="AX768" i="2"/>
  <c r="AY768" i="2"/>
  <c r="AZ768" i="2"/>
  <c r="BA768" i="2"/>
  <c r="X563" i="2"/>
  <c r="Y563" i="2"/>
  <c r="Z563" i="2"/>
  <c r="AA563" i="2"/>
  <c r="AB563" i="2"/>
  <c r="AC563" i="2"/>
  <c r="AE563" i="2"/>
  <c r="AF563" i="2"/>
  <c r="AH563" i="2"/>
  <c r="AJ563" i="2"/>
  <c r="AK563" i="2"/>
  <c r="AM563" i="2"/>
  <c r="AO563" i="2"/>
  <c r="AP563" i="2"/>
  <c r="AR563" i="2"/>
  <c r="AT563" i="2"/>
  <c r="AU563" i="2"/>
  <c r="AW563" i="2"/>
  <c r="AX563" i="2"/>
  <c r="AY563" i="2"/>
  <c r="AZ563" i="2"/>
  <c r="BA563" i="2"/>
  <c r="X827" i="2"/>
  <c r="Y827" i="2"/>
  <c r="Z827" i="2"/>
  <c r="AA827" i="2"/>
  <c r="AB827" i="2"/>
  <c r="AC827" i="2"/>
  <c r="AE827" i="2"/>
  <c r="AF827" i="2"/>
  <c r="AH827" i="2"/>
  <c r="AJ827" i="2"/>
  <c r="AK827" i="2"/>
  <c r="AM827" i="2"/>
  <c r="AO827" i="2"/>
  <c r="AP827" i="2"/>
  <c r="AR827" i="2"/>
  <c r="AT827" i="2"/>
  <c r="AU827" i="2"/>
  <c r="AW827" i="2"/>
  <c r="AX827" i="2"/>
  <c r="AY827" i="2"/>
  <c r="AZ827" i="2"/>
  <c r="BA827" i="2"/>
  <c r="X378" i="2"/>
  <c r="Y378" i="2"/>
  <c r="Z378" i="2"/>
  <c r="AA378" i="2"/>
  <c r="AB378" i="2"/>
  <c r="AC378" i="2"/>
  <c r="AE378" i="2"/>
  <c r="AF378" i="2"/>
  <c r="AH378" i="2"/>
  <c r="AJ378" i="2"/>
  <c r="AK378" i="2"/>
  <c r="AM378" i="2"/>
  <c r="AO378" i="2"/>
  <c r="AP378" i="2"/>
  <c r="AR378" i="2"/>
  <c r="AT378" i="2"/>
  <c r="AU378" i="2"/>
  <c r="AW378" i="2"/>
  <c r="AX378" i="2"/>
  <c r="AY378" i="2"/>
  <c r="AZ378" i="2"/>
  <c r="BA378" i="2"/>
  <c r="X1382" i="2"/>
  <c r="Y1382" i="2"/>
  <c r="Z1382" i="2"/>
  <c r="AA1382" i="2"/>
  <c r="AB1382" i="2"/>
  <c r="AC1382" i="2"/>
  <c r="AE1382" i="2"/>
  <c r="AF1382" i="2"/>
  <c r="AH1382" i="2"/>
  <c r="AJ1382" i="2"/>
  <c r="AK1382" i="2"/>
  <c r="AM1382" i="2"/>
  <c r="AO1382" i="2"/>
  <c r="AP1382" i="2"/>
  <c r="AR1382" i="2"/>
  <c r="AT1382" i="2"/>
  <c r="AU1382" i="2"/>
  <c r="AW1382" i="2"/>
  <c r="AX1382" i="2"/>
  <c r="AY1382" i="2"/>
  <c r="AZ1382" i="2"/>
  <c r="BA1382" i="2"/>
  <c r="X797" i="2"/>
  <c r="Y797" i="2"/>
  <c r="Z797" i="2"/>
  <c r="AA797" i="2"/>
  <c r="AB797" i="2"/>
  <c r="AC797" i="2"/>
  <c r="AE797" i="2"/>
  <c r="AF797" i="2"/>
  <c r="AH797" i="2"/>
  <c r="AJ797" i="2"/>
  <c r="AK797" i="2"/>
  <c r="AM797" i="2"/>
  <c r="AO797" i="2"/>
  <c r="AP797" i="2"/>
  <c r="AR797" i="2"/>
  <c r="AT797" i="2"/>
  <c r="AU797" i="2"/>
  <c r="AW797" i="2"/>
  <c r="AX797" i="2"/>
  <c r="AY797" i="2"/>
  <c r="AZ797" i="2"/>
  <c r="BA797" i="2"/>
  <c r="X2210" i="2"/>
  <c r="Y2210" i="2"/>
  <c r="Z2210" i="2"/>
  <c r="AA2210" i="2"/>
  <c r="AB2210" i="2"/>
  <c r="AC2210" i="2"/>
  <c r="AE2210" i="2"/>
  <c r="AF2210" i="2"/>
  <c r="AH2210" i="2"/>
  <c r="AJ2210" i="2"/>
  <c r="AK2210" i="2"/>
  <c r="AM2210" i="2"/>
  <c r="AO2210" i="2"/>
  <c r="AP2210" i="2"/>
  <c r="AR2210" i="2"/>
  <c r="AT2210" i="2"/>
  <c r="AU2210" i="2"/>
  <c r="AW2210" i="2"/>
  <c r="AX2210" i="2"/>
  <c r="AY2210" i="2"/>
  <c r="AZ2210" i="2"/>
  <c r="BA2210" i="2"/>
  <c r="X1860" i="2"/>
  <c r="Y1860" i="2"/>
  <c r="Z1860" i="2"/>
  <c r="AA1860" i="2"/>
  <c r="AB1860" i="2"/>
  <c r="AC1860" i="2"/>
  <c r="AE1860" i="2"/>
  <c r="AF1860" i="2"/>
  <c r="AH1860" i="2"/>
  <c r="AJ1860" i="2"/>
  <c r="AK1860" i="2"/>
  <c r="AM1860" i="2"/>
  <c r="AO1860" i="2"/>
  <c r="AP1860" i="2"/>
  <c r="AR1860" i="2"/>
  <c r="AT1860" i="2"/>
  <c r="AU1860" i="2"/>
  <c r="AW1860" i="2"/>
  <c r="AX1860" i="2"/>
  <c r="AY1860" i="2"/>
  <c r="AZ1860" i="2"/>
  <c r="BA1860" i="2"/>
  <c r="X1488" i="2"/>
  <c r="Y1488" i="2"/>
  <c r="Z1488" i="2"/>
  <c r="AA1488" i="2"/>
  <c r="AB1488" i="2"/>
  <c r="AC1488" i="2"/>
  <c r="AE1488" i="2"/>
  <c r="AF1488" i="2"/>
  <c r="AH1488" i="2"/>
  <c r="AJ1488" i="2"/>
  <c r="AK1488" i="2"/>
  <c r="AM1488" i="2"/>
  <c r="AO1488" i="2"/>
  <c r="AP1488" i="2"/>
  <c r="AR1488" i="2"/>
  <c r="AT1488" i="2"/>
  <c r="AU1488" i="2"/>
  <c r="AW1488" i="2"/>
  <c r="AX1488" i="2"/>
  <c r="AY1488" i="2"/>
  <c r="AZ1488" i="2"/>
  <c r="BA1488" i="2"/>
  <c r="X1553" i="2"/>
  <c r="Y1553" i="2"/>
  <c r="Z1553" i="2"/>
  <c r="AA1553" i="2"/>
  <c r="AB1553" i="2"/>
  <c r="AC1553" i="2"/>
  <c r="AE1553" i="2"/>
  <c r="AF1553" i="2"/>
  <c r="AH1553" i="2"/>
  <c r="AJ1553" i="2"/>
  <c r="AK1553" i="2"/>
  <c r="AM1553" i="2"/>
  <c r="AO1553" i="2"/>
  <c r="AP1553" i="2"/>
  <c r="AR1553" i="2"/>
  <c r="AT1553" i="2"/>
  <c r="AU1553" i="2"/>
  <c r="AW1553" i="2"/>
  <c r="AX1553" i="2"/>
  <c r="AY1553" i="2"/>
  <c r="AZ1553" i="2"/>
  <c r="BA1553" i="2"/>
  <c r="X2021" i="2"/>
  <c r="Y2021" i="2"/>
  <c r="Z2021" i="2"/>
  <c r="AA2021" i="2"/>
  <c r="AB2021" i="2"/>
  <c r="AC2021" i="2"/>
  <c r="AE2021" i="2"/>
  <c r="AF2021" i="2"/>
  <c r="AH2021" i="2"/>
  <c r="AJ2021" i="2"/>
  <c r="AK2021" i="2"/>
  <c r="AM2021" i="2"/>
  <c r="AO2021" i="2"/>
  <c r="AP2021" i="2"/>
  <c r="AR2021" i="2"/>
  <c r="AT2021" i="2"/>
  <c r="AU2021" i="2"/>
  <c r="AW2021" i="2"/>
  <c r="AX2021" i="2"/>
  <c r="AY2021" i="2"/>
  <c r="AZ2021" i="2"/>
  <c r="BA2021" i="2"/>
  <c r="X1318" i="2"/>
  <c r="Y1318" i="2"/>
  <c r="Z1318" i="2"/>
  <c r="AA1318" i="2"/>
  <c r="AB1318" i="2"/>
  <c r="AC1318" i="2"/>
  <c r="AE1318" i="2"/>
  <c r="AF1318" i="2"/>
  <c r="AH1318" i="2"/>
  <c r="AJ1318" i="2"/>
  <c r="AK1318" i="2"/>
  <c r="AM1318" i="2"/>
  <c r="AO1318" i="2"/>
  <c r="AP1318" i="2"/>
  <c r="AR1318" i="2"/>
  <c r="AT1318" i="2"/>
  <c r="AU1318" i="2"/>
  <c r="AW1318" i="2"/>
  <c r="AX1318" i="2"/>
  <c r="AY1318" i="2"/>
  <c r="AZ1318" i="2"/>
  <c r="BA1318" i="2"/>
  <c r="X875" i="2"/>
  <c r="Y875" i="2"/>
  <c r="Z875" i="2"/>
  <c r="AA875" i="2"/>
  <c r="AB875" i="2"/>
  <c r="AC875" i="2"/>
  <c r="AE875" i="2"/>
  <c r="AF875" i="2"/>
  <c r="AH875" i="2"/>
  <c r="AJ875" i="2"/>
  <c r="AK875" i="2"/>
  <c r="AM875" i="2"/>
  <c r="AO875" i="2"/>
  <c r="AP875" i="2"/>
  <c r="AR875" i="2"/>
  <c r="AT875" i="2"/>
  <c r="AU875" i="2"/>
  <c r="AW875" i="2"/>
  <c r="AX875" i="2"/>
  <c r="AY875" i="2"/>
  <c r="AZ875" i="2"/>
  <c r="BA875" i="2"/>
  <c r="X1972" i="2"/>
  <c r="Y1972" i="2"/>
  <c r="Z1972" i="2"/>
  <c r="AA1972" i="2"/>
  <c r="AB1972" i="2"/>
  <c r="AC1972" i="2"/>
  <c r="AE1972" i="2"/>
  <c r="AF1972" i="2"/>
  <c r="AH1972" i="2"/>
  <c r="AJ1972" i="2"/>
  <c r="AK1972" i="2"/>
  <c r="AM1972" i="2"/>
  <c r="AO1972" i="2"/>
  <c r="AP1972" i="2"/>
  <c r="AR1972" i="2"/>
  <c r="AT1972" i="2"/>
  <c r="AU1972" i="2"/>
  <c r="AW1972" i="2"/>
  <c r="AX1972" i="2"/>
  <c r="AY1972" i="2"/>
  <c r="AZ1972" i="2"/>
  <c r="BA1972" i="2"/>
  <c r="X2214" i="2"/>
  <c r="Y2214" i="2"/>
  <c r="Z2214" i="2"/>
  <c r="AA2214" i="2"/>
  <c r="AB2214" i="2"/>
  <c r="AC2214" i="2"/>
  <c r="AE2214" i="2"/>
  <c r="AF2214" i="2"/>
  <c r="AH2214" i="2"/>
  <c r="AJ2214" i="2"/>
  <c r="AK2214" i="2"/>
  <c r="AM2214" i="2"/>
  <c r="AO2214" i="2"/>
  <c r="AP2214" i="2"/>
  <c r="AR2214" i="2"/>
  <c r="AT2214" i="2"/>
  <c r="AU2214" i="2"/>
  <c r="AW2214" i="2"/>
  <c r="AX2214" i="2"/>
  <c r="AY2214" i="2"/>
  <c r="AZ2214" i="2"/>
  <c r="BA2214" i="2"/>
  <c r="X2281" i="2"/>
  <c r="Y2281" i="2"/>
  <c r="Z2281" i="2"/>
  <c r="AA2281" i="2"/>
  <c r="AB2281" i="2"/>
  <c r="AC2281" i="2"/>
  <c r="AE2281" i="2"/>
  <c r="AF2281" i="2"/>
  <c r="AH2281" i="2"/>
  <c r="AJ2281" i="2"/>
  <c r="AK2281" i="2"/>
  <c r="AM2281" i="2"/>
  <c r="AO2281" i="2"/>
  <c r="AP2281" i="2"/>
  <c r="AR2281" i="2"/>
  <c r="AT2281" i="2"/>
  <c r="AU2281" i="2"/>
  <c r="AW2281" i="2"/>
  <c r="AX2281" i="2"/>
  <c r="AY2281" i="2"/>
  <c r="AZ2281" i="2"/>
  <c r="BA2281" i="2"/>
  <c r="X1591" i="2"/>
  <c r="Y1591" i="2"/>
  <c r="Z1591" i="2"/>
  <c r="AA1591" i="2"/>
  <c r="AB1591" i="2"/>
  <c r="AC1591" i="2"/>
  <c r="AE1591" i="2"/>
  <c r="AF1591" i="2"/>
  <c r="AH1591" i="2"/>
  <c r="AJ1591" i="2"/>
  <c r="AK1591" i="2"/>
  <c r="AM1591" i="2"/>
  <c r="AO1591" i="2"/>
  <c r="AP1591" i="2"/>
  <c r="AR1591" i="2"/>
  <c r="AT1591" i="2"/>
  <c r="AU1591" i="2"/>
  <c r="AW1591" i="2"/>
  <c r="AX1591" i="2"/>
  <c r="AY1591" i="2"/>
  <c r="AZ1591" i="2"/>
  <c r="BA1591" i="2"/>
  <c r="X887" i="2"/>
  <c r="Y887" i="2"/>
  <c r="Z887" i="2"/>
  <c r="AA887" i="2"/>
  <c r="AB887" i="2"/>
  <c r="AC887" i="2"/>
  <c r="AE887" i="2"/>
  <c r="AF887" i="2"/>
  <c r="AH887" i="2"/>
  <c r="AJ887" i="2"/>
  <c r="AK887" i="2"/>
  <c r="AM887" i="2"/>
  <c r="AO887" i="2"/>
  <c r="AP887" i="2"/>
  <c r="AR887" i="2"/>
  <c r="AT887" i="2"/>
  <c r="AU887" i="2"/>
  <c r="AW887" i="2"/>
  <c r="AX887" i="2"/>
  <c r="AY887" i="2"/>
  <c r="AZ887" i="2"/>
  <c r="BA887" i="2"/>
  <c r="X1862" i="2"/>
  <c r="Y1862" i="2"/>
  <c r="Z1862" i="2"/>
  <c r="AA1862" i="2"/>
  <c r="AB1862" i="2"/>
  <c r="AC1862" i="2"/>
  <c r="AE1862" i="2"/>
  <c r="AF1862" i="2"/>
  <c r="AH1862" i="2"/>
  <c r="AJ1862" i="2"/>
  <c r="AK1862" i="2"/>
  <c r="AM1862" i="2"/>
  <c r="AO1862" i="2"/>
  <c r="AP1862" i="2"/>
  <c r="AR1862" i="2"/>
  <c r="AT1862" i="2"/>
  <c r="AU1862" i="2"/>
  <c r="AW1862" i="2"/>
  <c r="AX1862" i="2"/>
  <c r="AY1862" i="2"/>
  <c r="AZ1862" i="2"/>
  <c r="BA1862" i="2"/>
  <c r="X339" i="2"/>
  <c r="Y339" i="2"/>
  <c r="Z339" i="2"/>
  <c r="AA339" i="2"/>
  <c r="AB339" i="2"/>
  <c r="AC339" i="2"/>
  <c r="AE339" i="2"/>
  <c r="AF339" i="2"/>
  <c r="AH339" i="2"/>
  <c r="AJ339" i="2"/>
  <c r="AK339" i="2"/>
  <c r="AM339" i="2"/>
  <c r="AO339" i="2"/>
  <c r="AP339" i="2"/>
  <c r="AR339" i="2"/>
  <c r="AT339" i="2"/>
  <c r="AU339" i="2"/>
  <c r="AW339" i="2"/>
  <c r="AX339" i="2"/>
  <c r="AY339" i="2"/>
  <c r="AZ339" i="2"/>
  <c r="BA339" i="2"/>
  <c r="X366" i="2"/>
  <c r="Y366" i="2"/>
  <c r="Z366" i="2"/>
  <c r="AA366" i="2"/>
  <c r="AB366" i="2"/>
  <c r="AC366" i="2"/>
  <c r="AE366" i="2"/>
  <c r="AF366" i="2"/>
  <c r="AH366" i="2"/>
  <c r="AJ366" i="2"/>
  <c r="AK366" i="2"/>
  <c r="AM366" i="2"/>
  <c r="AO366" i="2"/>
  <c r="AP366" i="2"/>
  <c r="AR366" i="2"/>
  <c r="AT366" i="2"/>
  <c r="AU366" i="2"/>
  <c r="AW366" i="2"/>
  <c r="AX366" i="2"/>
  <c r="AY366" i="2"/>
  <c r="AZ366" i="2"/>
  <c r="BA366" i="2"/>
  <c r="X113" i="2"/>
  <c r="Y113" i="2"/>
  <c r="Z113" i="2"/>
  <c r="AA113" i="2"/>
  <c r="AB113" i="2"/>
  <c r="AC113" i="2"/>
  <c r="AE113" i="2"/>
  <c r="AF113" i="2"/>
  <c r="AH113" i="2"/>
  <c r="AJ113" i="2"/>
  <c r="AK113" i="2"/>
  <c r="AM113" i="2"/>
  <c r="AO113" i="2"/>
  <c r="AP113" i="2"/>
  <c r="AR113" i="2"/>
  <c r="AT113" i="2"/>
  <c r="AU113" i="2"/>
  <c r="AW113" i="2"/>
  <c r="AX113" i="2"/>
  <c r="AY113" i="2"/>
  <c r="AZ113" i="2"/>
  <c r="BA113" i="2"/>
  <c r="X1412" i="2"/>
  <c r="Y1412" i="2"/>
  <c r="Z1412" i="2"/>
  <c r="AA1412" i="2"/>
  <c r="AB1412" i="2"/>
  <c r="AC1412" i="2"/>
  <c r="AE1412" i="2"/>
  <c r="AF1412" i="2"/>
  <c r="AH1412" i="2"/>
  <c r="AJ1412" i="2"/>
  <c r="AK1412" i="2"/>
  <c r="AM1412" i="2"/>
  <c r="AO1412" i="2"/>
  <c r="AP1412" i="2"/>
  <c r="AR1412" i="2"/>
  <c r="AT1412" i="2"/>
  <c r="AU1412" i="2"/>
  <c r="AW1412" i="2"/>
  <c r="AX1412" i="2"/>
  <c r="AY1412" i="2"/>
  <c r="AZ1412" i="2"/>
  <c r="BA1412" i="2"/>
  <c r="X1223" i="2"/>
  <c r="Y1223" i="2"/>
  <c r="Z1223" i="2"/>
  <c r="AA1223" i="2"/>
  <c r="AB1223" i="2"/>
  <c r="AC1223" i="2"/>
  <c r="AE1223" i="2"/>
  <c r="AF1223" i="2"/>
  <c r="AH1223" i="2"/>
  <c r="AJ1223" i="2"/>
  <c r="AK1223" i="2"/>
  <c r="AM1223" i="2"/>
  <c r="AO1223" i="2"/>
  <c r="AP1223" i="2"/>
  <c r="AR1223" i="2"/>
  <c r="AT1223" i="2"/>
  <c r="AU1223" i="2"/>
  <c r="AW1223" i="2"/>
  <c r="AX1223" i="2"/>
  <c r="AY1223" i="2"/>
  <c r="AZ1223" i="2"/>
  <c r="BA1223" i="2"/>
  <c r="X192" i="2"/>
  <c r="Y192" i="2"/>
  <c r="Z192" i="2"/>
  <c r="AA192" i="2"/>
  <c r="AB192" i="2"/>
  <c r="AC192" i="2"/>
  <c r="AE192" i="2"/>
  <c r="AF192" i="2"/>
  <c r="AH192" i="2"/>
  <c r="AJ192" i="2"/>
  <c r="AK192" i="2"/>
  <c r="AM192" i="2"/>
  <c r="AO192" i="2"/>
  <c r="AP192" i="2"/>
  <c r="AR192" i="2"/>
  <c r="AT192" i="2"/>
  <c r="AU192" i="2"/>
  <c r="AW192" i="2"/>
  <c r="AX192" i="2"/>
  <c r="AY192" i="2"/>
  <c r="AZ192" i="2"/>
  <c r="BA192" i="2"/>
  <c r="X536" i="2"/>
  <c r="Y536" i="2"/>
  <c r="Z536" i="2"/>
  <c r="AA536" i="2"/>
  <c r="AB536" i="2"/>
  <c r="AC536" i="2"/>
  <c r="AE536" i="2"/>
  <c r="AF536" i="2"/>
  <c r="AH536" i="2"/>
  <c r="AJ536" i="2"/>
  <c r="AK536" i="2"/>
  <c r="AM536" i="2"/>
  <c r="AO536" i="2"/>
  <c r="AP536" i="2"/>
  <c r="AR536" i="2"/>
  <c r="AT536" i="2"/>
  <c r="AU536" i="2"/>
  <c r="AW536" i="2"/>
  <c r="AX536" i="2"/>
  <c r="AY536" i="2"/>
  <c r="AZ536" i="2"/>
  <c r="BA536" i="2"/>
  <c r="X1605" i="2"/>
  <c r="Y1605" i="2"/>
  <c r="Z1605" i="2"/>
  <c r="AA1605" i="2"/>
  <c r="AB1605" i="2"/>
  <c r="AC1605" i="2"/>
  <c r="AE1605" i="2"/>
  <c r="AF1605" i="2"/>
  <c r="AH1605" i="2"/>
  <c r="AJ1605" i="2"/>
  <c r="AK1605" i="2"/>
  <c r="AM1605" i="2"/>
  <c r="AO1605" i="2"/>
  <c r="AP1605" i="2"/>
  <c r="AR1605" i="2"/>
  <c r="AT1605" i="2"/>
  <c r="AU1605" i="2"/>
  <c r="AW1605" i="2"/>
  <c r="AX1605" i="2"/>
  <c r="AY1605" i="2"/>
  <c r="AZ1605" i="2"/>
  <c r="BA1605" i="2"/>
  <c r="X527" i="2"/>
  <c r="Y527" i="2"/>
  <c r="Z527" i="2"/>
  <c r="AA527" i="2"/>
  <c r="AB527" i="2"/>
  <c r="AC527" i="2"/>
  <c r="AE527" i="2"/>
  <c r="AF527" i="2"/>
  <c r="AH527" i="2"/>
  <c r="AJ527" i="2"/>
  <c r="AK527" i="2"/>
  <c r="AM527" i="2"/>
  <c r="AO527" i="2"/>
  <c r="AP527" i="2"/>
  <c r="AR527" i="2"/>
  <c r="AT527" i="2"/>
  <c r="AU527" i="2"/>
  <c r="AW527" i="2"/>
  <c r="AX527" i="2"/>
  <c r="AY527" i="2"/>
  <c r="AZ527" i="2"/>
  <c r="BA527" i="2"/>
  <c r="X882" i="2"/>
  <c r="Y882" i="2"/>
  <c r="Z882" i="2"/>
  <c r="AA882" i="2"/>
  <c r="AB882" i="2"/>
  <c r="AC882" i="2"/>
  <c r="AE882" i="2"/>
  <c r="AF882" i="2"/>
  <c r="AH882" i="2"/>
  <c r="AJ882" i="2"/>
  <c r="AK882" i="2"/>
  <c r="AM882" i="2"/>
  <c r="AO882" i="2"/>
  <c r="AP882" i="2"/>
  <c r="AR882" i="2"/>
  <c r="AT882" i="2"/>
  <c r="AU882" i="2"/>
  <c r="AW882" i="2"/>
  <c r="AX882" i="2"/>
  <c r="AY882" i="2"/>
  <c r="AZ882" i="2"/>
  <c r="BA882" i="2"/>
  <c r="X326" i="2"/>
  <c r="Y326" i="2"/>
  <c r="Z326" i="2"/>
  <c r="AA326" i="2"/>
  <c r="AB326" i="2"/>
  <c r="AC326" i="2"/>
  <c r="AE326" i="2"/>
  <c r="AF326" i="2"/>
  <c r="AH326" i="2"/>
  <c r="AJ326" i="2"/>
  <c r="AK326" i="2"/>
  <c r="AM326" i="2"/>
  <c r="AO326" i="2"/>
  <c r="AP326" i="2"/>
  <c r="AR326" i="2"/>
  <c r="AT326" i="2"/>
  <c r="AU326" i="2"/>
  <c r="AW326" i="2"/>
  <c r="AX326" i="2"/>
  <c r="AY326" i="2"/>
  <c r="AZ326" i="2"/>
  <c r="BA326" i="2"/>
  <c r="X619" i="2"/>
  <c r="Y619" i="2"/>
  <c r="Z619" i="2"/>
  <c r="AA619" i="2"/>
  <c r="AB619" i="2"/>
  <c r="AC619" i="2"/>
  <c r="AE619" i="2"/>
  <c r="AF619" i="2"/>
  <c r="AH619" i="2"/>
  <c r="AJ619" i="2"/>
  <c r="AK619" i="2"/>
  <c r="AM619" i="2"/>
  <c r="AO619" i="2"/>
  <c r="AP619" i="2"/>
  <c r="AR619" i="2"/>
  <c r="AT619" i="2"/>
  <c r="AU619" i="2"/>
  <c r="AW619" i="2"/>
  <c r="AX619" i="2"/>
  <c r="AY619" i="2"/>
  <c r="AZ619" i="2"/>
  <c r="BA619" i="2"/>
  <c r="X745" i="2"/>
  <c r="Y745" i="2"/>
  <c r="Z745" i="2"/>
  <c r="AA745" i="2"/>
  <c r="AB745" i="2"/>
  <c r="AC745" i="2"/>
  <c r="AE745" i="2"/>
  <c r="AF745" i="2"/>
  <c r="AH745" i="2"/>
  <c r="AJ745" i="2"/>
  <c r="AK745" i="2"/>
  <c r="AM745" i="2"/>
  <c r="AO745" i="2"/>
  <c r="AP745" i="2"/>
  <c r="AR745" i="2"/>
  <c r="AT745" i="2"/>
  <c r="AU745" i="2"/>
  <c r="AW745" i="2"/>
  <c r="AX745" i="2"/>
  <c r="AY745" i="2"/>
  <c r="AZ745" i="2"/>
  <c r="BA745" i="2"/>
  <c r="X1128" i="2"/>
  <c r="Y1128" i="2"/>
  <c r="Z1128" i="2"/>
  <c r="AA1128" i="2"/>
  <c r="AB1128" i="2"/>
  <c r="AC1128" i="2"/>
  <c r="AE1128" i="2"/>
  <c r="AF1128" i="2"/>
  <c r="AH1128" i="2"/>
  <c r="AJ1128" i="2"/>
  <c r="AK1128" i="2"/>
  <c r="AM1128" i="2"/>
  <c r="AO1128" i="2"/>
  <c r="AP1128" i="2"/>
  <c r="AR1128" i="2"/>
  <c r="AT1128" i="2"/>
  <c r="AU1128" i="2"/>
  <c r="AW1128" i="2"/>
  <c r="AX1128" i="2"/>
  <c r="AY1128" i="2"/>
  <c r="AZ1128" i="2"/>
  <c r="BA1128" i="2"/>
  <c r="X897" i="2"/>
  <c r="Y897" i="2"/>
  <c r="Z897" i="2"/>
  <c r="AA897" i="2"/>
  <c r="AB897" i="2"/>
  <c r="AC897" i="2"/>
  <c r="AE897" i="2"/>
  <c r="AF897" i="2"/>
  <c r="AH897" i="2"/>
  <c r="AJ897" i="2"/>
  <c r="AK897" i="2"/>
  <c r="AM897" i="2"/>
  <c r="AO897" i="2"/>
  <c r="AP897" i="2"/>
  <c r="AR897" i="2"/>
  <c r="AT897" i="2"/>
  <c r="AU897" i="2"/>
  <c r="AW897" i="2"/>
  <c r="AX897" i="2"/>
  <c r="AY897" i="2"/>
  <c r="AZ897" i="2"/>
  <c r="BA897" i="2"/>
  <c r="X373" i="2"/>
  <c r="Y373" i="2"/>
  <c r="Z373" i="2"/>
  <c r="AA373" i="2"/>
  <c r="AB373" i="2"/>
  <c r="AC373" i="2"/>
  <c r="AE373" i="2"/>
  <c r="AF373" i="2"/>
  <c r="AH373" i="2"/>
  <c r="AJ373" i="2"/>
  <c r="AK373" i="2"/>
  <c r="AM373" i="2"/>
  <c r="AO373" i="2"/>
  <c r="AP373" i="2"/>
  <c r="AR373" i="2"/>
  <c r="AT373" i="2"/>
  <c r="AU373" i="2"/>
  <c r="AW373" i="2"/>
  <c r="AX373" i="2"/>
  <c r="AY373" i="2"/>
  <c r="AZ373" i="2"/>
  <c r="BA373" i="2"/>
  <c r="X223" i="2"/>
  <c r="Y223" i="2"/>
  <c r="Z223" i="2"/>
  <c r="AA223" i="2"/>
  <c r="AB223" i="2"/>
  <c r="AC223" i="2"/>
  <c r="AE223" i="2"/>
  <c r="AF223" i="2"/>
  <c r="AH223" i="2"/>
  <c r="AJ223" i="2"/>
  <c r="AK223" i="2"/>
  <c r="AM223" i="2"/>
  <c r="AO223" i="2"/>
  <c r="AP223" i="2"/>
  <c r="AR223" i="2"/>
  <c r="AT223" i="2"/>
  <c r="AU223" i="2"/>
  <c r="AW223" i="2"/>
  <c r="AX223" i="2"/>
  <c r="AY223" i="2"/>
  <c r="AZ223" i="2"/>
  <c r="BA223" i="2"/>
  <c r="X74" i="2"/>
  <c r="Y74" i="2"/>
  <c r="Z74" i="2"/>
  <c r="AA74" i="2"/>
  <c r="AB74" i="2"/>
  <c r="AC74" i="2"/>
  <c r="AE74" i="2"/>
  <c r="AF74" i="2"/>
  <c r="AH74" i="2"/>
  <c r="AJ74" i="2"/>
  <c r="AK74" i="2"/>
  <c r="AM74" i="2"/>
  <c r="AO74" i="2"/>
  <c r="AP74" i="2"/>
  <c r="AR74" i="2"/>
  <c r="AT74" i="2"/>
  <c r="AU74" i="2"/>
  <c r="AW74" i="2"/>
  <c r="AX74" i="2"/>
  <c r="AY74" i="2"/>
  <c r="AZ74" i="2"/>
  <c r="BA74" i="2"/>
  <c r="X719" i="2"/>
  <c r="Y719" i="2"/>
  <c r="Z719" i="2"/>
  <c r="AA719" i="2"/>
  <c r="AB719" i="2"/>
  <c r="AC719" i="2"/>
  <c r="AE719" i="2"/>
  <c r="AF719" i="2"/>
  <c r="AH719" i="2"/>
  <c r="AJ719" i="2"/>
  <c r="AK719" i="2"/>
  <c r="AM719" i="2"/>
  <c r="AO719" i="2"/>
  <c r="AP719" i="2"/>
  <c r="AR719" i="2"/>
  <c r="AT719" i="2"/>
  <c r="AU719" i="2"/>
  <c r="AW719" i="2"/>
  <c r="AX719" i="2"/>
  <c r="AY719" i="2"/>
  <c r="AZ719" i="2"/>
  <c r="BA719" i="2"/>
  <c r="X236" i="2"/>
  <c r="Y236" i="2"/>
  <c r="Z236" i="2"/>
  <c r="AA236" i="2"/>
  <c r="AB236" i="2"/>
  <c r="AC236" i="2"/>
  <c r="AE236" i="2"/>
  <c r="AF236" i="2"/>
  <c r="AH236" i="2"/>
  <c r="AJ236" i="2"/>
  <c r="AK236" i="2"/>
  <c r="AM236" i="2"/>
  <c r="AO236" i="2"/>
  <c r="AP236" i="2"/>
  <c r="AR236" i="2"/>
  <c r="AT236" i="2"/>
  <c r="AU236" i="2"/>
  <c r="AW236" i="2"/>
  <c r="AX236" i="2"/>
  <c r="AY236" i="2"/>
  <c r="AZ236" i="2"/>
  <c r="BA236" i="2"/>
  <c r="X1645" i="2"/>
  <c r="Y1645" i="2"/>
  <c r="Z1645" i="2"/>
  <c r="AA1645" i="2"/>
  <c r="AB1645" i="2"/>
  <c r="AC1645" i="2"/>
  <c r="AE1645" i="2"/>
  <c r="AF1645" i="2"/>
  <c r="AH1645" i="2"/>
  <c r="AJ1645" i="2"/>
  <c r="AK1645" i="2"/>
  <c r="AM1645" i="2"/>
  <c r="AO1645" i="2"/>
  <c r="AP1645" i="2"/>
  <c r="AR1645" i="2"/>
  <c r="AT1645" i="2"/>
  <c r="AU1645" i="2"/>
  <c r="AW1645" i="2"/>
  <c r="AX1645" i="2"/>
  <c r="AY1645" i="2"/>
  <c r="AZ1645" i="2"/>
  <c r="BA1645" i="2"/>
  <c r="X447" i="2"/>
  <c r="Y447" i="2"/>
  <c r="Z447" i="2"/>
  <c r="AA447" i="2"/>
  <c r="AB447" i="2"/>
  <c r="AC447" i="2"/>
  <c r="AE447" i="2"/>
  <c r="AF447" i="2"/>
  <c r="AH447" i="2"/>
  <c r="AJ447" i="2"/>
  <c r="AK447" i="2"/>
  <c r="AM447" i="2"/>
  <c r="AO447" i="2"/>
  <c r="AP447" i="2"/>
  <c r="AR447" i="2"/>
  <c r="AT447" i="2"/>
  <c r="AU447" i="2"/>
  <c r="AW447" i="2"/>
  <c r="AX447" i="2"/>
  <c r="AY447" i="2"/>
  <c r="AZ447" i="2"/>
  <c r="BA447" i="2"/>
  <c r="X175" i="2"/>
  <c r="Y175" i="2"/>
  <c r="Z175" i="2"/>
  <c r="AA175" i="2"/>
  <c r="AB175" i="2"/>
  <c r="AC175" i="2"/>
  <c r="AE175" i="2"/>
  <c r="AF175" i="2"/>
  <c r="AH175" i="2"/>
  <c r="AJ175" i="2"/>
  <c r="AK175" i="2"/>
  <c r="AM175" i="2"/>
  <c r="AO175" i="2"/>
  <c r="AP175" i="2"/>
  <c r="AR175" i="2"/>
  <c r="AT175" i="2"/>
  <c r="AU175" i="2"/>
  <c r="AW175" i="2"/>
  <c r="AX175" i="2"/>
  <c r="AY175" i="2"/>
  <c r="AZ175" i="2"/>
  <c r="BA175" i="2"/>
  <c r="X468" i="2"/>
  <c r="Y468" i="2"/>
  <c r="Z468" i="2"/>
  <c r="AA468" i="2"/>
  <c r="AB468" i="2"/>
  <c r="AC468" i="2"/>
  <c r="AE468" i="2"/>
  <c r="AF468" i="2"/>
  <c r="AH468" i="2"/>
  <c r="AJ468" i="2"/>
  <c r="AK468" i="2"/>
  <c r="AM468" i="2"/>
  <c r="AO468" i="2"/>
  <c r="AP468" i="2"/>
  <c r="AR468" i="2"/>
  <c r="AT468" i="2"/>
  <c r="AU468" i="2"/>
  <c r="AW468" i="2"/>
  <c r="AX468" i="2"/>
  <c r="AY468" i="2"/>
  <c r="AZ468" i="2"/>
  <c r="BA468" i="2"/>
  <c r="X723" i="2"/>
  <c r="Y723" i="2"/>
  <c r="Z723" i="2"/>
  <c r="AA723" i="2"/>
  <c r="AB723" i="2"/>
  <c r="AC723" i="2"/>
  <c r="AE723" i="2"/>
  <c r="AF723" i="2"/>
  <c r="AH723" i="2"/>
  <c r="AJ723" i="2"/>
  <c r="AK723" i="2"/>
  <c r="AM723" i="2"/>
  <c r="AO723" i="2"/>
  <c r="AP723" i="2"/>
  <c r="AR723" i="2"/>
  <c r="AT723" i="2"/>
  <c r="AU723" i="2"/>
  <c r="AW723" i="2"/>
  <c r="AX723" i="2"/>
  <c r="AY723" i="2"/>
  <c r="AZ723" i="2"/>
  <c r="BA723" i="2"/>
  <c r="X402" i="2"/>
  <c r="Y402" i="2"/>
  <c r="Z402" i="2"/>
  <c r="AA402" i="2"/>
  <c r="AB402" i="2"/>
  <c r="AC402" i="2"/>
  <c r="AE402" i="2"/>
  <c r="AF402" i="2"/>
  <c r="AH402" i="2"/>
  <c r="AJ402" i="2"/>
  <c r="AK402" i="2"/>
  <c r="AM402" i="2"/>
  <c r="AO402" i="2"/>
  <c r="AP402" i="2"/>
  <c r="AR402" i="2"/>
  <c r="AT402" i="2"/>
  <c r="AU402" i="2"/>
  <c r="AW402" i="2"/>
  <c r="AX402" i="2"/>
  <c r="AY402" i="2"/>
  <c r="AZ402" i="2"/>
  <c r="BA402" i="2"/>
  <c r="X951" i="2"/>
  <c r="Y951" i="2"/>
  <c r="Z951" i="2"/>
  <c r="AA951" i="2"/>
  <c r="AB951" i="2"/>
  <c r="AC951" i="2"/>
  <c r="AE951" i="2"/>
  <c r="AF951" i="2"/>
  <c r="AH951" i="2"/>
  <c r="AJ951" i="2"/>
  <c r="AK951" i="2"/>
  <c r="AM951" i="2"/>
  <c r="AO951" i="2"/>
  <c r="AP951" i="2"/>
  <c r="AR951" i="2"/>
  <c r="AT951" i="2"/>
  <c r="AU951" i="2"/>
  <c r="AW951" i="2"/>
  <c r="AX951" i="2"/>
  <c r="AY951" i="2"/>
  <c r="AZ951" i="2"/>
  <c r="BA951" i="2"/>
  <c r="X388" i="2"/>
  <c r="Y388" i="2"/>
  <c r="Z388" i="2"/>
  <c r="AA388" i="2"/>
  <c r="AB388" i="2"/>
  <c r="AC388" i="2"/>
  <c r="AE388" i="2"/>
  <c r="AF388" i="2"/>
  <c r="AH388" i="2"/>
  <c r="AJ388" i="2"/>
  <c r="AK388" i="2"/>
  <c r="AM388" i="2"/>
  <c r="AO388" i="2"/>
  <c r="AP388" i="2"/>
  <c r="AR388" i="2"/>
  <c r="AT388" i="2"/>
  <c r="AU388" i="2"/>
  <c r="AW388" i="2"/>
  <c r="AX388" i="2"/>
  <c r="AY388" i="2"/>
  <c r="AZ388" i="2"/>
  <c r="BA388" i="2"/>
  <c r="X439" i="2"/>
  <c r="Y439" i="2"/>
  <c r="Z439" i="2"/>
  <c r="AA439" i="2"/>
  <c r="AB439" i="2"/>
  <c r="AC439" i="2"/>
  <c r="AE439" i="2"/>
  <c r="AF439" i="2"/>
  <c r="AH439" i="2"/>
  <c r="AJ439" i="2"/>
  <c r="AK439" i="2"/>
  <c r="AM439" i="2"/>
  <c r="AO439" i="2"/>
  <c r="AP439" i="2"/>
  <c r="AR439" i="2"/>
  <c r="AT439" i="2"/>
  <c r="AU439" i="2"/>
  <c r="AW439" i="2"/>
  <c r="AX439" i="2"/>
  <c r="AY439" i="2"/>
  <c r="AZ439" i="2"/>
  <c r="BA439" i="2"/>
  <c r="X1619" i="2"/>
  <c r="Y1619" i="2"/>
  <c r="Z1619" i="2"/>
  <c r="AA1619" i="2"/>
  <c r="AB1619" i="2"/>
  <c r="AC1619" i="2"/>
  <c r="AE1619" i="2"/>
  <c r="AF1619" i="2"/>
  <c r="AH1619" i="2"/>
  <c r="AJ1619" i="2"/>
  <c r="AK1619" i="2"/>
  <c r="AM1619" i="2"/>
  <c r="AO1619" i="2"/>
  <c r="AP1619" i="2"/>
  <c r="AR1619" i="2"/>
  <c r="AT1619" i="2"/>
  <c r="AU1619" i="2"/>
  <c r="AW1619" i="2"/>
  <c r="AX1619" i="2"/>
  <c r="AY1619" i="2"/>
  <c r="AZ1619" i="2"/>
  <c r="BA1619" i="2"/>
  <c r="X609" i="2"/>
  <c r="Y609" i="2"/>
  <c r="Z609" i="2"/>
  <c r="AA609" i="2"/>
  <c r="AB609" i="2"/>
  <c r="AC609" i="2"/>
  <c r="AE609" i="2"/>
  <c r="AF609" i="2"/>
  <c r="AH609" i="2"/>
  <c r="AJ609" i="2"/>
  <c r="AK609" i="2"/>
  <c r="AM609" i="2"/>
  <c r="AO609" i="2"/>
  <c r="AP609" i="2"/>
  <c r="AR609" i="2"/>
  <c r="AT609" i="2"/>
  <c r="AU609" i="2"/>
  <c r="AW609" i="2"/>
  <c r="AX609" i="2"/>
  <c r="AY609" i="2"/>
  <c r="AZ609" i="2"/>
  <c r="BA609" i="2"/>
  <c r="X988" i="2"/>
  <c r="Y988" i="2"/>
  <c r="Z988" i="2"/>
  <c r="AA988" i="2"/>
  <c r="AB988" i="2"/>
  <c r="AC988" i="2"/>
  <c r="AE988" i="2"/>
  <c r="AF988" i="2"/>
  <c r="AH988" i="2"/>
  <c r="AJ988" i="2"/>
  <c r="AK988" i="2"/>
  <c r="AM988" i="2"/>
  <c r="AO988" i="2"/>
  <c r="AP988" i="2"/>
  <c r="AR988" i="2"/>
  <c r="AT988" i="2"/>
  <c r="AU988" i="2"/>
  <c r="AW988" i="2"/>
  <c r="AX988" i="2"/>
  <c r="AY988" i="2"/>
  <c r="AZ988" i="2"/>
  <c r="BA988" i="2"/>
  <c r="X494" i="2"/>
  <c r="Y494" i="2"/>
  <c r="Z494" i="2"/>
  <c r="AA494" i="2"/>
  <c r="AB494" i="2"/>
  <c r="AC494" i="2"/>
  <c r="AE494" i="2"/>
  <c r="AF494" i="2"/>
  <c r="AH494" i="2"/>
  <c r="AJ494" i="2"/>
  <c r="AK494" i="2"/>
  <c r="AM494" i="2"/>
  <c r="AO494" i="2"/>
  <c r="AP494" i="2"/>
  <c r="AR494" i="2"/>
  <c r="AT494" i="2"/>
  <c r="AU494" i="2"/>
  <c r="AW494" i="2"/>
  <c r="AX494" i="2"/>
  <c r="AY494" i="2"/>
  <c r="AZ494" i="2"/>
  <c r="BA494" i="2"/>
  <c r="X949" i="2"/>
  <c r="Y949" i="2"/>
  <c r="Z949" i="2"/>
  <c r="AA949" i="2"/>
  <c r="AB949" i="2"/>
  <c r="AC949" i="2"/>
  <c r="AE949" i="2"/>
  <c r="AF949" i="2"/>
  <c r="AH949" i="2"/>
  <c r="AJ949" i="2"/>
  <c r="AK949" i="2"/>
  <c r="AM949" i="2"/>
  <c r="AO949" i="2"/>
  <c r="AP949" i="2"/>
  <c r="AR949" i="2"/>
  <c r="AT949" i="2"/>
  <c r="AU949" i="2"/>
  <c r="AW949" i="2"/>
  <c r="AX949" i="2"/>
  <c r="AY949" i="2"/>
  <c r="AZ949" i="2"/>
  <c r="BA949" i="2"/>
  <c r="X1501" i="2"/>
  <c r="Y1501" i="2"/>
  <c r="Z1501" i="2"/>
  <c r="AA1501" i="2"/>
  <c r="AB1501" i="2"/>
  <c r="AC1501" i="2"/>
  <c r="AE1501" i="2"/>
  <c r="AF1501" i="2"/>
  <c r="AH1501" i="2"/>
  <c r="AJ1501" i="2"/>
  <c r="AK1501" i="2"/>
  <c r="AM1501" i="2"/>
  <c r="AO1501" i="2"/>
  <c r="AP1501" i="2"/>
  <c r="AR1501" i="2"/>
  <c r="AT1501" i="2"/>
  <c r="AU1501" i="2"/>
  <c r="AW1501" i="2"/>
  <c r="AX1501" i="2"/>
  <c r="AY1501" i="2"/>
  <c r="AZ1501" i="2"/>
  <c r="BA1501" i="2"/>
  <c r="X901" i="2"/>
  <c r="Y901" i="2"/>
  <c r="Z901" i="2"/>
  <c r="AA901" i="2"/>
  <c r="AB901" i="2"/>
  <c r="AC901" i="2"/>
  <c r="AE901" i="2"/>
  <c r="AF901" i="2"/>
  <c r="AH901" i="2"/>
  <c r="AJ901" i="2"/>
  <c r="AK901" i="2"/>
  <c r="AM901" i="2"/>
  <c r="AO901" i="2"/>
  <c r="AP901" i="2"/>
  <c r="AR901" i="2"/>
  <c r="AT901" i="2"/>
  <c r="AU901" i="2"/>
  <c r="AW901" i="2"/>
  <c r="AX901" i="2"/>
  <c r="AY901" i="2"/>
  <c r="AZ901" i="2"/>
  <c r="BA901" i="2"/>
  <c r="X895" i="2"/>
  <c r="Y895" i="2"/>
  <c r="Z895" i="2"/>
  <c r="AA895" i="2"/>
  <c r="AB895" i="2"/>
  <c r="AC895" i="2"/>
  <c r="AE895" i="2"/>
  <c r="AF895" i="2"/>
  <c r="AH895" i="2"/>
  <c r="AJ895" i="2"/>
  <c r="AK895" i="2"/>
  <c r="AM895" i="2"/>
  <c r="AO895" i="2"/>
  <c r="AP895" i="2"/>
  <c r="AR895" i="2"/>
  <c r="AT895" i="2"/>
  <c r="AU895" i="2"/>
  <c r="AW895" i="2"/>
  <c r="AX895" i="2"/>
  <c r="AY895" i="2"/>
  <c r="AZ895" i="2"/>
  <c r="BA895" i="2"/>
  <c r="X207" i="2"/>
  <c r="Y207" i="2"/>
  <c r="Z207" i="2"/>
  <c r="AA207" i="2"/>
  <c r="AB207" i="2"/>
  <c r="AC207" i="2"/>
  <c r="AE207" i="2"/>
  <c r="AF207" i="2"/>
  <c r="AH207" i="2"/>
  <c r="AJ207" i="2"/>
  <c r="AK207" i="2"/>
  <c r="AM207" i="2"/>
  <c r="AO207" i="2"/>
  <c r="AP207" i="2"/>
  <c r="AR207" i="2"/>
  <c r="AT207" i="2"/>
  <c r="AU207" i="2"/>
  <c r="AW207" i="2"/>
  <c r="AX207" i="2"/>
  <c r="AY207" i="2"/>
  <c r="AZ207" i="2"/>
  <c r="BA207" i="2"/>
  <c r="X721" i="2"/>
  <c r="Y721" i="2"/>
  <c r="Z721" i="2"/>
  <c r="AA721" i="2"/>
  <c r="AB721" i="2"/>
  <c r="AC721" i="2"/>
  <c r="AE721" i="2"/>
  <c r="AF721" i="2"/>
  <c r="AH721" i="2"/>
  <c r="AJ721" i="2"/>
  <c r="AK721" i="2"/>
  <c r="AM721" i="2"/>
  <c r="AO721" i="2"/>
  <c r="AP721" i="2"/>
  <c r="AR721" i="2"/>
  <c r="AT721" i="2"/>
  <c r="AU721" i="2"/>
  <c r="AW721" i="2"/>
  <c r="AX721" i="2"/>
  <c r="AY721" i="2"/>
  <c r="AZ721" i="2"/>
  <c r="BA721" i="2"/>
  <c r="X828" i="2"/>
  <c r="Y828" i="2"/>
  <c r="Z828" i="2"/>
  <c r="AA828" i="2"/>
  <c r="AB828" i="2"/>
  <c r="AC828" i="2"/>
  <c r="AE828" i="2"/>
  <c r="AF828" i="2"/>
  <c r="AH828" i="2"/>
  <c r="AJ828" i="2"/>
  <c r="AK828" i="2"/>
  <c r="AM828" i="2"/>
  <c r="AO828" i="2"/>
  <c r="AP828" i="2"/>
  <c r="AR828" i="2"/>
  <c r="AT828" i="2"/>
  <c r="AU828" i="2"/>
  <c r="AW828" i="2"/>
  <c r="AX828" i="2"/>
  <c r="AY828" i="2"/>
  <c r="AZ828" i="2"/>
  <c r="BA828" i="2"/>
  <c r="X1461" i="2"/>
  <c r="Y1461" i="2"/>
  <c r="Z1461" i="2"/>
  <c r="AA1461" i="2"/>
  <c r="AB1461" i="2"/>
  <c r="AC1461" i="2"/>
  <c r="AE1461" i="2"/>
  <c r="AF1461" i="2"/>
  <c r="AH1461" i="2"/>
  <c r="AJ1461" i="2"/>
  <c r="AK1461" i="2"/>
  <c r="AM1461" i="2"/>
  <c r="AO1461" i="2"/>
  <c r="AP1461" i="2"/>
  <c r="AR1461" i="2"/>
  <c r="AT1461" i="2"/>
  <c r="AU1461" i="2"/>
  <c r="AW1461" i="2"/>
  <c r="AX1461" i="2"/>
  <c r="AY1461" i="2"/>
  <c r="AZ1461" i="2"/>
  <c r="BA1461" i="2"/>
  <c r="X408" i="2"/>
  <c r="Y408" i="2"/>
  <c r="Z408" i="2"/>
  <c r="AA408" i="2"/>
  <c r="AB408" i="2"/>
  <c r="AC408" i="2"/>
  <c r="AE408" i="2"/>
  <c r="AF408" i="2"/>
  <c r="AH408" i="2"/>
  <c r="AJ408" i="2"/>
  <c r="AK408" i="2"/>
  <c r="AM408" i="2"/>
  <c r="AO408" i="2"/>
  <c r="AP408" i="2"/>
  <c r="AR408" i="2"/>
  <c r="AT408" i="2"/>
  <c r="AU408" i="2"/>
  <c r="AW408" i="2"/>
  <c r="AX408" i="2"/>
  <c r="AY408" i="2"/>
  <c r="AZ408" i="2"/>
  <c r="BA408" i="2"/>
  <c r="X235" i="2"/>
  <c r="Y235" i="2"/>
  <c r="Z235" i="2"/>
  <c r="AA235" i="2"/>
  <c r="AB235" i="2"/>
  <c r="AC235" i="2"/>
  <c r="AE235" i="2"/>
  <c r="AF235" i="2"/>
  <c r="AH235" i="2"/>
  <c r="AJ235" i="2"/>
  <c r="AK235" i="2"/>
  <c r="AM235" i="2"/>
  <c r="AO235" i="2"/>
  <c r="AP235" i="2"/>
  <c r="AR235" i="2"/>
  <c r="AT235" i="2"/>
  <c r="AU235" i="2"/>
  <c r="AW235" i="2"/>
  <c r="AX235" i="2"/>
  <c r="AY235" i="2"/>
  <c r="AZ235" i="2"/>
  <c r="BA235" i="2"/>
  <c r="X2170" i="2"/>
  <c r="Y2170" i="2"/>
  <c r="Z2170" i="2"/>
  <c r="AA2170" i="2"/>
  <c r="AB2170" i="2"/>
  <c r="AC2170" i="2"/>
  <c r="AE2170" i="2"/>
  <c r="AF2170" i="2"/>
  <c r="AH2170" i="2"/>
  <c r="AJ2170" i="2"/>
  <c r="AK2170" i="2"/>
  <c r="AM2170" i="2"/>
  <c r="AO2170" i="2"/>
  <c r="AP2170" i="2"/>
  <c r="AR2170" i="2"/>
  <c r="AT2170" i="2"/>
  <c r="AU2170" i="2"/>
  <c r="AW2170" i="2"/>
  <c r="AX2170" i="2"/>
  <c r="AY2170" i="2"/>
  <c r="AZ2170" i="2"/>
  <c r="BA2170" i="2"/>
  <c r="X907" i="2"/>
  <c r="Y907" i="2"/>
  <c r="Z907" i="2"/>
  <c r="AA907" i="2"/>
  <c r="AB907" i="2"/>
  <c r="AC907" i="2"/>
  <c r="AE907" i="2"/>
  <c r="AF907" i="2"/>
  <c r="AH907" i="2"/>
  <c r="AJ907" i="2"/>
  <c r="AK907" i="2"/>
  <c r="AM907" i="2"/>
  <c r="AO907" i="2"/>
  <c r="AP907" i="2"/>
  <c r="AR907" i="2"/>
  <c r="AT907" i="2"/>
  <c r="AU907" i="2"/>
  <c r="AW907" i="2"/>
  <c r="AX907" i="2"/>
  <c r="AY907" i="2"/>
  <c r="AZ907" i="2"/>
  <c r="BA907" i="2"/>
  <c r="X1235" i="2"/>
  <c r="Y1235" i="2"/>
  <c r="Z1235" i="2"/>
  <c r="AA1235" i="2"/>
  <c r="AB1235" i="2"/>
  <c r="AC1235" i="2"/>
  <c r="AE1235" i="2"/>
  <c r="AF1235" i="2"/>
  <c r="AH1235" i="2"/>
  <c r="AJ1235" i="2"/>
  <c r="AK1235" i="2"/>
  <c r="AM1235" i="2"/>
  <c r="AO1235" i="2"/>
  <c r="AP1235" i="2"/>
  <c r="AR1235" i="2"/>
  <c r="AT1235" i="2"/>
  <c r="AU1235" i="2"/>
  <c r="AW1235" i="2"/>
  <c r="AX1235" i="2"/>
  <c r="AY1235" i="2"/>
  <c r="AZ1235" i="2"/>
  <c r="BA1235" i="2"/>
  <c r="X770" i="2"/>
  <c r="Y770" i="2"/>
  <c r="Z770" i="2"/>
  <c r="AA770" i="2"/>
  <c r="AB770" i="2"/>
  <c r="AC770" i="2"/>
  <c r="AE770" i="2"/>
  <c r="AF770" i="2"/>
  <c r="AH770" i="2"/>
  <c r="AJ770" i="2"/>
  <c r="AK770" i="2"/>
  <c r="AM770" i="2"/>
  <c r="AO770" i="2"/>
  <c r="AP770" i="2"/>
  <c r="AR770" i="2"/>
  <c r="AT770" i="2"/>
  <c r="AU770" i="2"/>
  <c r="AW770" i="2"/>
  <c r="AX770" i="2"/>
  <c r="AY770" i="2"/>
  <c r="AZ770" i="2"/>
  <c r="BA770" i="2"/>
  <c r="X446" i="2"/>
  <c r="Y446" i="2"/>
  <c r="Z446" i="2"/>
  <c r="AA446" i="2"/>
  <c r="AB446" i="2"/>
  <c r="AC446" i="2"/>
  <c r="AE446" i="2"/>
  <c r="AF446" i="2"/>
  <c r="AH446" i="2"/>
  <c r="AJ446" i="2"/>
  <c r="AK446" i="2"/>
  <c r="AM446" i="2"/>
  <c r="AO446" i="2"/>
  <c r="AP446" i="2"/>
  <c r="AR446" i="2"/>
  <c r="AT446" i="2"/>
  <c r="AU446" i="2"/>
  <c r="AW446" i="2"/>
  <c r="AX446" i="2"/>
  <c r="AY446" i="2"/>
  <c r="AZ446" i="2"/>
  <c r="BA446" i="2"/>
  <c r="X762" i="2"/>
  <c r="Y762" i="2"/>
  <c r="Z762" i="2"/>
  <c r="AA762" i="2"/>
  <c r="AB762" i="2"/>
  <c r="AC762" i="2"/>
  <c r="AE762" i="2"/>
  <c r="AF762" i="2"/>
  <c r="AH762" i="2"/>
  <c r="AJ762" i="2"/>
  <c r="AK762" i="2"/>
  <c r="AM762" i="2"/>
  <c r="AO762" i="2"/>
  <c r="AP762" i="2"/>
  <c r="AR762" i="2"/>
  <c r="AT762" i="2"/>
  <c r="AU762" i="2"/>
  <c r="AW762" i="2"/>
  <c r="AX762" i="2"/>
  <c r="AY762" i="2"/>
  <c r="AZ762" i="2"/>
  <c r="BA762" i="2"/>
  <c r="X866" i="2"/>
  <c r="Y866" i="2"/>
  <c r="Z866" i="2"/>
  <c r="AA866" i="2"/>
  <c r="AB866" i="2"/>
  <c r="AC866" i="2"/>
  <c r="AE866" i="2"/>
  <c r="AF866" i="2"/>
  <c r="AH866" i="2"/>
  <c r="AJ866" i="2"/>
  <c r="AK866" i="2"/>
  <c r="AM866" i="2"/>
  <c r="AO866" i="2"/>
  <c r="AP866" i="2"/>
  <c r="AR866" i="2"/>
  <c r="AT866" i="2"/>
  <c r="AU866" i="2"/>
  <c r="AW866" i="2"/>
  <c r="AX866" i="2"/>
  <c r="AY866" i="2"/>
  <c r="AZ866" i="2"/>
  <c r="BA866" i="2"/>
  <c r="X722" i="2"/>
  <c r="Y722" i="2"/>
  <c r="Z722" i="2"/>
  <c r="AA722" i="2"/>
  <c r="AB722" i="2"/>
  <c r="AC722" i="2"/>
  <c r="AE722" i="2"/>
  <c r="AF722" i="2"/>
  <c r="AH722" i="2"/>
  <c r="AJ722" i="2"/>
  <c r="AK722" i="2"/>
  <c r="AM722" i="2"/>
  <c r="AO722" i="2"/>
  <c r="AP722" i="2"/>
  <c r="AR722" i="2"/>
  <c r="AT722" i="2"/>
  <c r="AU722" i="2"/>
  <c r="AW722" i="2"/>
  <c r="AX722" i="2"/>
  <c r="AY722" i="2"/>
  <c r="AZ722" i="2"/>
  <c r="BA722" i="2"/>
  <c r="X2162" i="2"/>
  <c r="Y2162" i="2"/>
  <c r="Z2162" i="2"/>
  <c r="AA2162" i="2"/>
  <c r="AB2162" i="2"/>
  <c r="AC2162" i="2"/>
  <c r="AE2162" i="2"/>
  <c r="AF2162" i="2"/>
  <c r="AH2162" i="2"/>
  <c r="AJ2162" i="2"/>
  <c r="AK2162" i="2"/>
  <c r="AM2162" i="2"/>
  <c r="AO2162" i="2"/>
  <c r="AP2162" i="2"/>
  <c r="AR2162" i="2"/>
  <c r="AT2162" i="2"/>
  <c r="AU2162" i="2"/>
  <c r="AW2162" i="2"/>
  <c r="AX2162" i="2"/>
  <c r="AY2162" i="2"/>
  <c r="AZ2162" i="2"/>
  <c r="BA2162" i="2"/>
  <c r="X1870" i="2"/>
  <c r="Y1870" i="2"/>
  <c r="Z1870" i="2"/>
  <c r="AA1870" i="2"/>
  <c r="AB1870" i="2"/>
  <c r="AC1870" i="2"/>
  <c r="AE1870" i="2"/>
  <c r="AF1870" i="2"/>
  <c r="AH1870" i="2"/>
  <c r="AJ1870" i="2"/>
  <c r="AK1870" i="2"/>
  <c r="AM1870" i="2"/>
  <c r="AO1870" i="2"/>
  <c r="AP1870" i="2"/>
  <c r="AR1870" i="2"/>
  <c r="AT1870" i="2"/>
  <c r="AU1870" i="2"/>
  <c r="AW1870" i="2"/>
  <c r="AX1870" i="2"/>
  <c r="AY1870" i="2"/>
  <c r="AZ1870" i="2"/>
  <c r="BA1870" i="2"/>
  <c r="X1251" i="2"/>
  <c r="Y1251" i="2"/>
  <c r="Z1251" i="2"/>
  <c r="AA1251" i="2"/>
  <c r="AB1251" i="2"/>
  <c r="AC1251" i="2"/>
  <c r="AE1251" i="2"/>
  <c r="AF1251" i="2"/>
  <c r="AH1251" i="2"/>
  <c r="AJ1251" i="2"/>
  <c r="AK1251" i="2"/>
  <c r="AM1251" i="2"/>
  <c r="AO1251" i="2"/>
  <c r="AP1251" i="2"/>
  <c r="AR1251" i="2"/>
  <c r="AT1251" i="2"/>
  <c r="AU1251" i="2"/>
  <c r="AW1251" i="2"/>
  <c r="AX1251" i="2"/>
  <c r="AY1251" i="2"/>
  <c r="AZ1251" i="2"/>
  <c r="BA1251" i="2"/>
  <c r="X713" i="2"/>
  <c r="Y713" i="2"/>
  <c r="Z713" i="2"/>
  <c r="AA713" i="2"/>
  <c r="AB713" i="2"/>
  <c r="AC713" i="2"/>
  <c r="AE713" i="2"/>
  <c r="AF713" i="2"/>
  <c r="AH713" i="2"/>
  <c r="AJ713" i="2"/>
  <c r="AK713" i="2"/>
  <c r="AM713" i="2"/>
  <c r="AO713" i="2"/>
  <c r="AP713" i="2"/>
  <c r="AR713" i="2"/>
  <c r="AT713" i="2"/>
  <c r="AU713" i="2"/>
  <c r="AW713" i="2"/>
  <c r="AX713" i="2"/>
  <c r="AY713" i="2"/>
  <c r="AZ713" i="2"/>
  <c r="BA713" i="2"/>
  <c r="X799" i="2"/>
  <c r="Y799" i="2"/>
  <c r="Z799" i="2"/>
  <c r="AA799" i="2"/>
  <c r="AB799" i="2"/>
  <c r="AC799" i="2"/>
  <c r="AE799" i="2"/>
  <c r="AF799" i="2"/>
  <c r="AH799" i="2"/>
  <c r="AJ799" i="2"/>
  <c r="AK799" i="2"/>
  <c r="AM799" i="2"/>
  <c r="AO799" i="2"/>
  <c r="AP799" i="2"/>
  <c r="AR799" i="2"/>
  <c r="AT799" i="2"/>
  <c r="AU799" i="2"/>
  <c r="AW799" i="2"/>
  <c r="AX799" i="2"/>
  <c r="AY799" i="2"/>
  <c r="AZ799" i="2"/>
  <c r="BA799" i="2"/>
  <c r="X441" i="2"/>
  <c r="Y441" i="2"/>
  <c r="Z441" i="2"/>
  <c r="AA441" i="2"/>
  <c r="AB441" i="2"/>
  <c r="AC441" i="2"/>
  <c r="AE441" i="2"/>
  <c r="AF441" i="2"/>
  <c r="AH441" i="2"/>
  <c r="AJ441" i="2"/>
  <c r="AK441" i="2"/>
  <c r="AM441" i="2"/>
  <c r="AO441" i="2"/>
  <c r="AP441" i="2"/>
  <c r="AR441" i="2"/>
  <c r="AT441" i="2"/>
  <c r="AU441" i="2"/>
  <c r="AW441" i="2"/>
  <c r="AX441" i="2"/>
  <c r="AY441" i="2"/>
  <c r="AZ441" i="2"/>
  <c r="BA441" i="2"/>
  <c r="X562" i="2"/>
  <c r="Y562" i="2"/>
  <c r="Z562" i="2"/>
  <c r="AA562" i="2"/>
  <c r="AB562" i="2"/>
  <c r="AC562" i="2"/>
  <c r="AE562" i="2"/>
  <c r="AF562" i="2"/>
  <c r="AH562" i="2"/>
  <c r="AJ562" i="2"/>
  <c r="AK562" i="2"/>
  <c r="AM562" i="2"/>
  <c r="AO562" i="2"/>
  <c r="AP562" i="2"/>
  <c r="AR562" i="2"/>
  <c r="AT562" i="2"/>
  <c r="AU562" i="2"/>
  <c r="AW562" i="2"/>
  <c r="AX562" i="2"/>
  <c r="AY562" i="2"/>
  <c r="AZ562" i="2"/>
  <c r="BA562" i="2"/>
  <c r="X860" i="2"/>
  <c r="Y860" i="2"/>
  <c r="Z860" i="2"/>
  <c r="AA860" i="2"/>
  <c r="AB860" i="2"/>
  <c r="AC860" i="2"/>
  <c r="AE860" i="2"/>
  <c r="AF860" i="2"/>
  <c r="AH860" i="2"/>
  <c r="AJ860" i="2"/>
  <c r="AK860" i="2"/>
  <c r="AM860" i="2"/>
  <c r="AO860" i="2"/>
  <c r="AP860" i="2"/>
  <c r="AR860" i="2"/>
  <c r="AT860" i="2"/>
  <c r="AU860" i="2"/>
  <c r="AW860" i="2"/>
  <c r="AX860" i="2"/>
  <c r="AY860" i="2"/>
  <c r="AZ860" i="2"/>
  <c r="BA860" i="2"/>
  <c r="X1527" i="2"/>
  <c r="Y1527" i="2"/>
  <c r="Z1527" i="2"/>
  <c r="AA1527" i="2"/>
  <c r="AB1527" i="2"/>
  <c r="AC1527" i="2"/>
  <c r="AE1527" i="2"/>
  <c r="AF1527" i="2"/>
  <c r="AH1527" i="2"/>
  <c r="AJ1527" i="2"/>
  <c r="AK1527" i="2"/>
  <c r="AM1527" i="2"/>
  <c r="AO1527" i="2"/>
  <c r="AP1527" i="2"/>
  <c r="AR1527" i="2"/>
  <c r="AT1527" i="2"/>
  <c r="AU1527" i="2"/>
  <c r="AW1527" i="2"/>
  <c r="AX1527" i="2"/>
  <c r="AY1527" i="2"/>
  <c r="AZ1527" i="2"/>
  <c r="BA1527" i="2"/>
  <c r="X1394" i="2"/>
  <c r="Y1394" i="2"/>
  <c r="Z1394" i="2"/>
  <c r="AA1394" i="2"/>
  <c r="AB1394" i="2"/>
  <c r="AC1394" i="2"/>
  <c r="AE1394" i="2"/>
  <c r="AF1394" i="2"/>
  <c r="AH1394" i="2"/>
  <c r="AJ1394" i="2"/>
  <c r="AK1394" i="2"/>
  <c r="AM1394" i="2"/>
  <c r="AO1394" i="2"/>
  <c r="AP1394" i="2"/>
  <c r="AR1394" i="2"/>
  <c r="AT1394" i="2"/>
  <c r="AU1394" i="2"/>
  <c r="AW1394" i="2"/>
  <c r="AX1394" i="2"/>
  <c r="AY1394" i="2"/>
  <c r="AZ1394" i="2"/>
  <c r="BA1394" i="2"/>
  <c r="X382" i="2"/>
  <c r="Y382" i="2"/>
  <c r="Z382" i="2"/>
  <c r="AA382" i="2"/>
  <c r="AB382" i="2"/>
  <c r="AC382" i="2"/>
  <c r="AE382" i="2"/>
  <c r="AF382" i="2"/>
  <c r="AH382" i="2"/>
  <c r="AJ382" i="2"/>
  <c r="AK382" i="2"/>
  <c r="AM382" i="2"/>
  <c r="AO382" i="2"/>
  <c r="AP382" i="2"/>
  <c r="AR382" i="2"/>
  <c r="AT382" i="2"/>
  <c r="AU382" i="2"/>
  <c r="AW382" i="2"/>
  <c r="AX382" i="2"/>
  <c r="AY382" i="2"/>
  <c r="AZ382" i="2"/>
  <c r="BA382" i="2"/>
  <c r="X801" i="2"/>
  <c r="Y801" i="2"/>
  <c r="Z801" i="2"/>
  <c r="AA801" i="2"/>
  <c r="AB801" i="2"/>
  <c r="AC801" i="2"/>
  <c r="AE801" i="2"/>
  <c r="AF801" i="2"/>
  <c r="AH801" i="2"/>
  <c r="AJ801" i="2"/>
  <c r="AK801" i="2"/>
  <c r="AM801" i="2"/>
  <c r="AO801" i="2"/>
  <c r="AP801" i="2"/>
  <c r="AR801" i="2"/>
  <c r="AT801" i="2"/>
  <c r="AU801" i="2"/>
  <c r="AW801" i="2"/>
  <c r="AX801" i="2"/>
  <c r="AY801" i="2"/>
  <c r="AZ801" i="2"/>
  <c r="BA801" i="2"/>
  <c r="X1237" i="2"/>
  <c r="Y1237" i="2"/>
  <c r="Z1237" i="2"/>
  <c r="AA1237" i="2"/>
  <c r="AB1237" i="2"/>
  <c r="AC1237" i="2"/>
  <c r="AE1237" i="2"/>
  <c r="AF1237" i="2"/>
  <c r="AH1237" i="2"/>
  <c r="AJ1237" i="2"/>
  <c r="AK1237" i="2"/>
  <c r="AM1237" i="2"/>
  <c r="AO1237" i="2"/>
  <c r="AP1237" i="2"/>
  <c r="AR1237" i="2"/>
  <c r="AT1237" i="2"/>
  <c r="AU1237" i="2"/>
  <c r="AW1237" i="2"/>
  <c r="AX1237" i="2"/>
  <c r="AY1237" i="2"/>
  <c r="AZ1237" i="2"/>
  <c r="BA1237" i="2"/>
  <c r="X1365" i="2"/>
  <c r="Y1365" i="2"/>
  <c r="Z1365" i="2"/>
  <c r="AA1365" i="2"/>
  <c r="AB1365" i="2"/>
  <c r="AC1365" i="2"/>
  <c r="AE1365" i="2"/>
  <c r="AF1365" i="2"/>
  <c r="AH1365" i="2"/>
  <c r="AJ1365" i="2"/>
  <c r="AK1365" i="2"/>
  <c r="AM1365" i="2"/>
  <c r="AO1365" i="2"/>
  <c r="AP1365" i="2"/>
  <c r="AR1365" i="2"/>
  <c r="AT1365" i="2"/>
  <c r="AU1365" i="2"/>
  <c r="AW1365" i="2"/>
  <c r="AX1365" i="2"/>
  <c r="AY1365" i="2"/>
  <c r="AZ1365" i="2"/>
  <c r="BA1365" i="2"/>
  <c r="X972" i="2"/>
  <c r="Y972" i="2"/>
  <c r="Z972" i="2"/>
  <c r="AA972" i="2"/>
  <c r="AB972" i="2"/>
  <c r="AC972" i="2"/>
  <c r="AE972" i="2"/>
  <c r="AF972" i="2"/>
  <c r="AH972" i="2"/>
  <c r="AJ972" i="2"/>
  <c r="AK972" i="2"/>
  <c r="AM972" i="2"/>
  <c r="AO972" i="2"/>
  <c r="AP972" i="2"/>
  <c r="AR972" i="2"/>
  <c r="AT972" i="2"/>
  <c r="AU972" i="2"/>
  <c r="AW972" i="2"/>
  <c r="AX972" i="2"/>
  <c r="AY972" i="2"/>
  <c r="AZ972" i="2"/>
  <c r="BA972" i="2"/>
  <c r="X978" i="2"/>
  <c r="Y978" i="2"/>
  <c r="Z978" i="2"/>
  <c r="AA978" i="2"/>
  <c r="AB978" i="2"/>
  <c r="AC978" i="2"/>
  <c r="AE978" i="2"/>
  <c r="AF978" i="2"/>
  <c r="AH978" i="2"/>
  <c r="AJ978" i="2"/>
  <c r="AK978" i="2"/>
  <c r="AM978" i="2"/>
  <c r="AO978" i="2"/>
  <c r="AP978" i="2"/>
  <c r="AR978" i="2"/>
  <c r="AT978" i="2"/>
  <c r="AU978" i="2"/>
  <c r="AW978" i="2"/>
  <c r="AX978" i="2"/>
  <c r="AY978" i="2"/>
  <c r="AZ978" i="2"/>
  <c r="BA978" i="2"/>
  <c r="X1272" i="2"/>
  <c r="Y1272" i="2"/>
  <c r="Z1272" i="2"/>
  <c r="AA1272" i="2"/>
  <c r="AB1272" i="2"/>
  <c r="AC1272" i="2"/>
  <c r="AE1272" i="2"/>
  <c r="AF1272" i="2"/>
  <c r="AH1272" i="2"/>
  <c r="AJ1272" i="2"/>
  <c r="AK1272" i="2"/>
  <c r="AM1272" i="2"/>
  <c r="AO1272" i="2"/>
  <c r="AP1272" i="2"/>
  <c r="AR1272" i="2"/>
  <c r="AT1272" i="2"/>
  <c r="AU1272" i="2"/>
  <c r="AW1272" i="2"/>
  <c r="AX1272" i="2"/>
  <c r="AY1272" i="2"/>
  <c r="AZ1272" i="2"/>
  <c r="BA1272" i="2"/>
  <c r="X851" i="2"/>
  <c r="Y851" i="2"/>
  <c r="Z851" i="2"/>
  <c r="AA851" i="2"/>
  <c r="AB851" i="2"/>
  <c r="AC851" i="2"/>
  <c r="AE851" i="2"/>
  <c r="AF851" i="2"/>
  <c r="AH851" i="2"/>
  <c r="AJ851" i="2"/>
  <c r="AK851" i="2"/>
  <c r="AM851" i="2"/>
  <c r="AO851" i="2"/>
  <c r="AP851" i="2"/>
  <c r="AR851" i="2"/>
  <c r="AT851" i="2"/>
  <c r="AU851" i="2"/>
  <c r="AW851" i="2"/>
  <c r="AX851" i="2"/>
  <c r="AY851" i="2"/>
  <c r="AZ851" i="2"/>
  <c r="BA851" i="2"/>
  <c r="X432" i="2"/>
  <c r="Y432" i="2"/>
  <c r="Z432" i="2"/>
  <c r="AA432" i="2"/>
  <c r="AB432" i="2"/>
  <c r="AC432" i="2"/>
  <c r="AE432" i="2"/>
  <c r="AF432" i="2"/>
  <c r="AH432" i="2"/>
  <c r="AJ432" i="2"/>
  <c r="AK432" i="2"/>
  <c r="AM432" i="2"/>
  <c r="AO432" i="2"/>
  <c r="AP432" i="2"/>
  <c r="AR432" i="2"/>
  <c r="AT432" i="2"/>
  <c r="AU432" i="2"/>
  <c r="AW432" i="2"/>
  <c r="AX432" i="2"/>
  <c r="AY432" i="2"/>
  <c r="AZ432" i="2"/>
  <c r="BA432" i="2"/>
  <c r="X308" i="2"/>
  <c r="Y308" i="2"/>
  <c r="Z308" i="2"/>
  <c r="AA308" i="2"/>
  <c r="AB308" i="2"/>
  <c r="AC308" i="2"/>
  <c r="AE308" i="2"/>
  <c r="AF308" i="2"/>
  <c r="AH308" i="2"/>
  <c r="AJ308" i="2"/>
  <c r="AK308" i="2"/>
  <c r="AM308" i="2"/>
  <c r="AO308" i="2"/>
  <c r="AP308" i="2"/>
  <c r="AR308" i="2"/>
  <c r="AT308" i="2"/>
  <c r="AU308" i="2"/>
  <c r="AW308" i="2"/>
  <c r="AX308" i="2"/>
  <c r="AY308" i="2"/>
  <c r="AZ308" i="2"/>
  <c r="BA308" i="2"/>
  <c r="X165" i="2"/>
  <c r="Y165" i="2"/>
  <c r="Z165" i="2"/>
  <c r="AA165" i="2"/>
  <c r="AB165" i="2"/>
  <c r="AC165" i="2"/>
  <c r="AE165" i="2"/>
  <c r="AF165" i="2"/>
  <c r="AH165" i="2"/>
  <c r="AJ165" i="2"/>
  <c r="AK165" i="2"/>
  <c r="AM165" i="2"/>
  <c r="AO165" i="2"/>
  <c r="AP165" i="2"/>
  <c r="AR165" i="2"/>
  <c r="AT165" i="2"/>
  <c r="AU165" i="2"/>
  <c r="AW165" i="2"/>
  <c r="AX165" i="2"/>
  <c r="AY165" i="2"/>
  <c r="AZ165" i="2"/>
  <c r="BA165" i="2"/>
  <c r="X470" i="2"/>
  <c r="Y470" i="2"/>
  <c r="Z470" i="2"/>
  <c r="AA470" i="2"/>
  <c r="AB470" i="2"/>
  <c r="AC470" i="2"/>
  <c r="AE470" i="2"/>
  <c r="AF470" i="2"/>
  <c r="AH470" i="2"/>
  <c r="AJ470" i="2"/>
  <c r="AK470" i="2"/>
  <c r="AM470" i="2"/>
  <c r="AO470" i="2"/>
  <c r="AP470" i="2"/>
  <c r="AR470" i="2"/>
  <c r="AT470" i="2"/>
  <c r="AU470" i="2"/>
  <c r="AW470" i="2"/>
  <c r="AX470" i="2"/>
  <c r="AY470" i="2"/>
  <c r="AZ470" i="2"/>
  <c r="BA470" i="2"/>
  <c r="X407" i="2"/>
  <c r="Y407" i="2"/>
  <c r="Z407" i="2"/>
  <c r="AA407" i="2"/>
  <c r="AB407" i="2"/>
  <c r="AC407" i="2"/>
  <c r="AE407" i="2"/>
  <c r="AF407" i="2"/>
  <c r="AH407" i="2"/>
  <c r="AJ407" i="2"/>
  <c r="AK407" i="2"/>
  <c r="AM407" i="2"/>
  <c r="AO407" i="2"/>
  <c r="AP407" i="2"/>
  <c r="AR407" i="2"/>
  <c r="AT407" i="2"/>
  <c r="AU407" i="2"/>
  <c r="AW407" i="2"/>
  <c r="AX407" i="2"/>
  <c r="AY407" i="2"/>
  <c r="AZ407" i="2"/>
  <c r="BA407" i="2"/>
  <c r="X973" i="2"/>
  <c r="Y973" i="2"/>
  <c r="Z973" i="2"/>
  <c r="AA973" i="2"/>
  <c r="AB973" i="2"/>
  <c r="AC973" i="2"/>
  <c r="AE973" i="2"/>
  <c r="AF973" i="2"/>
  <c r="AH973" i="2"/>
  <c r="AJ973" i="2"/>
  <c r="AK973" i="2"/>
  <c r="AM973" i="2"/>
  <c r="AO973" i="2"/>
  <c r="AP973" i="2"/>
  <c r="AR973" i="2"/>
  <c r="AT973" i="2"/>
  <c r="AU973" i="2"/>
  <c r="AW973" i="2"/>
  <c r="AX973" i="2"/>
  <c r="AY973" i="2"/>
  <c r="AZ973" i="2"/>
  <c r="BA973" i="2"/>
  <c r="X1969" i="2"/>
  <c r="Y1969" i="2"/>
  <c r="Z1969" i="2"/>
  <c r="AA1969" i="2"/>
  <c r="AB1969" i="2"/>
  <c r="AC1969" i="2"/>
  <c r="AE1969" i="2"/>
  <c r="AF1969" i="2"/>
  <c r="AH1969" i="2"/>
  <c r="AJ1969" i="2"/>
  <c r="AK1969" i="2"/>
  <c r="AM1969" i="2"/>
  <c r="AO1969" i="2"/>
  <c r="AP1969" i="2"/>
  <c r="AR1969" i="2"/>
  <c r="AT1969" i="2"/>
  <c r="AU1969" i="2"/>
  <c r="AW1969" i="2"/>
  <c r="AX1969" i="2"/>
  <c r="AY1969" i="2"/>
  <c r="AZ1969" i="2"/>
  <c r="BA1969" i="2"/>
  <c r="X381" i="2"/>
  <c r="Y381" i="2"/>
  <c r="Z381" i="2"/>
  <c r="AA381" i="2"/>
  <c r="AB381" i="2"/>
  <c r="AC381" i="2"/>
  <c r="AE381" i="2"/>
  <c r="AF381" i="2"/>
  <c r="AH381" i="2"/>
  <c r="AJ381" i="2"/>
  <c r="AK381" i="2"/>
  <c r="AM381" i="2"/>
  <c r="AO381" i="2"/>
  <c r="AP381" i="2"/>
  <c r="AR381" i="2"/>
  <c r="AT381" i="2"/>
  <c r="AU381" i="2"/>
  <c r="AW381" i="2"/>
  <c r="AX381" i="2"/>
  <c r="AY381" i="2"/>
  <c r="AZ381" i="2"/>
  <c r="BA381" i="2"/>
  <c r="X2144" i="2"/>
  <c r="Y2144" i="2"/>
  <c r="Z2144" i="2"/>
  <c r="AA2144" i="2"/>
  <c r="AB2144" i="2"/>
  <c r="AC2144" i="2"/>
  <c r="AE2144" i="2"/>
  <c r="AF2144" i="2"/>
  <c r="AH2144" i="2"/>
  <c r="AJ2144" i="2"/>
  <c r="AK2144" i="2"/>
  <c r="AM2144" i="2"/>
  <c r="AO2144" i="2"/>
  <c r="AP2144" i="2"/>
  <c r="AR2144" i="2"/>
  <c r="AT2144" i="2"/>
  <c r="AU2144" i="2"/>
  <c r="AW2144" i="2"/>
  <c r="AX2144" i="2"/>
  <c r="AY2144" i="2"/>
  <c r="AZ2144" i="2"/>
  <c r="BA2144" i="2"/>
  <c r="X2164" i="2"/>
  <c r="Y2164" i="2"/>
  <c r="Z2164" i="2"/>
  <c r="AA2164" i="2"/>
  <c r="AB2164" i="2"/>
  <c r="AC2164" i="2"/>
  <c r="AE2164" i="2"/>
  <c r="AF2164" i="2"/>
  <c r="AH2164" i="2"/>
  <c r="AJ2164" i="2"/>
  <c r="AK2164" i="2"/>
  <c r="AM2164" i="2"/>
  <c r="AO2164" i="2"/>
  <c r="AP2164" i="2"/>
  <c r="AR2164" i="2"/>
  <c r="AT2164" i="2"/>
  <c r="AU2164" i="2"/>
  <c r="AW2164" i="2"/>
  <c r="AX2164" i="2"/>
  <c r="AY2164" i="2"/>
  <c r="AZ2164" i="2"/>
  <c r="BA2164" i="2"/>
  <c r="X1957" i="2"/>
  <c r="Y1957" i="2"/>
  <c r="Z1957" i="2"/>
  <c r="AA1957" i="2"/>
  <c r="AB1957" i="2"/>
  <c r="AC1957" i="2"/>
  <c r="AE1957" i="2"/>
  <c r="AF1957" i="2"/>
  <c r="AH1957" i="2"/>
  <c r="AJ1957" i="2"/>
  <c r="AK1957" i="2"/>
  <c r="AM1957" i="2"/>
  <c r="AO1957" i="2"/>
  <c r="AP1957" i="2"/>
  <c r="AR1957" i="2"/>
  <c r="AT1957" i="2"/>
  <c r="AU1957" i="2"/>
  <c r="AW1957" i="2"/>
  <c r="AX1957" i="2"/>
  <c r="AY1957" i="2"/>
  <c r="AZ1957" i="2"/>
  <c r="BA1957" i="2"/>
  <c r="X2149" i="2"/>
  <c r="Y2149" i="2"/>
  <c r="Z2149" i="2"/>
  <c r="AA2149" i="2"/>
  <c r="AB2149" i="2"/>
  <c r="AC2149" i="2"/>
  <c r="AE2149" i="2"/>
  <c r="AF2149" i="2"/>
  <c r="AH2149" i="2"/>
  <c r="AJ2149" i="2"/>
  <c r="AK2149" i="2"/>
  <c r="AM2149" i="2"/>
  <c r="AO2149" i="2"/>
  <c r="AP2149" i="2"/>
  <c r="AR2149" i="2"/>
  <c r="AT2149" i="2"/>
  <c r="AU2149" i="2"/>
  <c r="AW2149" i="2"/>
  <c r="AX2149" i="2"/>
  <c r="AY2149" i="2"/>
  <c r="AZ2149" i="2"/>
  <c r="BA2149" i="2"/>
  <c r="X2046" i="2"/>
  <c r="Y2046" i="2"/>
  <c r="Z2046" i="2"/>
  <c r="AA2046" i="2"/>
  <c r="AB2046" i="2"/>
  <c r="AC2046" i="2"/>
  <c r="AE2046" i="2"/>
  <c r="AF2046" i="2"/>
  <c r="AH2046" i="2"/>
  <c r="AJ2046" i="2"/>
  <c r="AK2046" i="2"/>
  <c r="AM2046" i="2"/>
  <c r="AO2046" i="2"/>
  <c r="AP2046" i="2"/>
  <c r="AR2046" i="2"/>
  <c r="AT2046" i="2"/>
  <c r="AU2046" i="2"/>
  <c r="AW2046" i="2"/>
  <c r="AX2046" i="2"/>
  <c r="AY2046" i="2"/>
  <c r="AZ2046" i="2"/>
  <c r="BA2046" i="2"/>
  <c r="X1964" i="2"/>
  <c r="Y1964" i="2"/>
  <c r="Z1964" i="2"/>
  <c r="AA1964" i="2"/>
  <c r="AB1964" i="2"/>
  <c r="AC1964" i="2"/>
  <c r="AE1964" i="2"/>
  <c r="AF1964" i="2"/>
  <c r="AH1964" i="2"/>
  <c r="AJ1964" i="2"/>
  <c r="AK1964" i="2"/>
  <c r="AM1964" i="2"/>
  <c r="AO1964" i="2"/>
  <c r="AP1964" i="2"/>
  <c r="AR1964" i="2"/>
  <c r="AT1964" i="2"/>
  <c r="AU1964" i="2"/>
  <c r="AW1964" i="2"/>
  <c r="AX1964" i="2"/>
  <c r="AY1964" i="2"/>
  <c r="AZ1964" i="2"/>
  <c r="BA1964" i="2"/>
  <c r="X2276" i="2"/>
  <c r="Y2276" i="2"/>
  <c r="Z2276" i="2"/>
  <c r="AA2276" i="2"/>
  <c r="AB2276" i="2"/>
  <c r="AC2276" i="2"/>
  <c r="AE2276" i="2"/>
  <c r="AF2276" i="2"/>
  <c r="AH2276" i="2"/>
  <c r="AJ2276" i="2"/>
  <c r="AK2276" i="2"/>
  <c r="AM2276" i="2"/>
  <c r="AO2276" i="2"/>
  <c r="AP2276" i="2"/>
  <c r="AR2276" i="2"/>
  <c r="AT2276" i="2"/>
  <c r="AU2276" i="2"/>
  <c r="AW2276" i="2"/>
  <c r="AX2276" i="2"/>
  <c r="AY2276" i="2"/>
  <c r="AZ2276" i="2"/>
  <c r="BA2276" i="2"/>
  <c r="X950" i="2"/>
  <c r="Y950" i="2"/>
  <c r="Z950" i="2"/>
  <c r="AA950" i="2"/>
  <c r="AB950" i="2"/>
  <c r="AC950" i="2"/>
  <c r="AE950" i="2"/>
  <c r="AF950" i="2"/>
  <c r="AH950" i="2"/>
  <c r="AJ950" i="2"/>
  <c r="AK950" i="2"/>
  <c r="AM950" i="2"/>
  <c r="AO950" i="2"/>
  <c r="AP950" i="2"/>
  <c r="AR950" i="2"/>
  <c r="AT950" i="2"/>
  <c r="AU950" i="2"/>
  <c r="AW950" i="2"/>
  <c r="AX950" i="2"/>
  <c r="AY950" i="2"/>
  <c r="AZ950" i="2"/>
  <c r="BA950" i="2"/>
  <c r="X245" i="2"/>
  <c r="Y245" i="2"/>
  <c r="Z245" i="2"/>
  <c r="AA245" i="2"/>
  <c r="AB245" i="2"/>
  <c r="AC245" i="2"/>
  <c r="AE245" i="2"/>
  <c r="AF245" i="2"/>
  <c r="AH245" i="2"/>
  <c r="AJ245" i="2"/>
  <c r="AK245" i="2"/>
  <c r="AM245" i="2"/>
  <c r="AO245" i="2"/>
  <c r="AP245" i="2"/>
  <c r="AR245" i="2"/>
  <c r="AT245" i="2"/>
  <c r="AU245" i="2"/>
  <c r="AW245" i="2"/>
  <c r="AX245" i="2"/>
  <c r="AY245" i="2"/>
  <c r="AZ245" i="2"/>
  <c r="BA245" i="2"/>
  <c r="X1838" i="2"/>
  <c r="Y1838" i="2"/>
  <c r="Z1838" i="2"/>
  <c r="AA1838" i="2"/>
  <c r="AB1838" i="2"/>
  <c r="AC1838" i="2"/>
  <c r="AE1838" i="2"/>
  <c r="AF1838" i="2"/>
  <c r="AH1838" i="2"/>
  <c r="AJ1838" i="2"/>
  <c r="AK1838" i="2"/>
  <c r="AM1838" i="2"/>
  <c r="AO1838" i="2"/>
  <c r="AP1838" i="2"/>
  <c r="AR1838" i="2"/>
  <c r="AT1838" i="2"/>
  <c r="AU1838" i="2"/>
  <c r="AW1838" i="2"/>
  <c r="AX1838" i="2"/>
  <c r="AY1838" i="2"/>
  <c r="AZ1838" i="2"/>
  <c r="BA1838" i="2"/>
  <c r="X1665" i="2"/>
  <c r="Y1665" i="2"/>
  <c r="Z1665" i="2"/>
  <c r="AA1665" i="2"/>
  <c r="AB1665" i="2"/>
  <c r="AC1665" i="2"/>
  <c r="AE1665" i="2"/>
  <c r="AF1665" i="2"/>
  <c r="AH1665" i="2"/>
  <c r="AJ1665" i="2"/>
  <c r="AK1665" i="2"/>
  <c r="AM1665" i="2"/>
  <c r="AO1665" i="2"/>
  <c r="AP1665" i="2"/>
  <c r="AR1665" i="2"/>
  <c r="AT1665" i="2"/>
  <c r="AU1665" i="2"/>
  <c r="AW1665" i="2"/>
  <c r="AX1665" i="2"/>
  <c r="AY1665" i="2"/>
  <c r="AZ1665" i="2"/>
  <c r="BA1665" i="2"/>
  <c r="X865" i="2"/>
  <c r="Y865" i="2"/>
  <c r="Z865" i="2"/>
  <c r="AA865" i="2"/>
  <c r="AB865" i="2"/>
  <c r="AC865" i="2"/>
  <c r="AE865" i="2"/>
  <c r="AF865" i="2"/>
  <c r="AH865" i="2"/>
  <c r="AJ865" i="2"/>
  <c r="AK865" i="2"/>
  <c r="AM865" i="2"/>
  <c r="AO865" i="2"/>
  <c r="AP865" i="2"/>
  <c r="AR865" i="2"/>
  <c r="AT865" i="2"/>
  <c r="AU865" i="2"/>
  <c r="AW865" i="2"/>
  <c r="AX865" i="2"/>
  <c r="AY865" i="2"/>
  <c r="AZ865" i="2"/>
  <c r="BA865" i="2"/>
  <c r="X1747" i="2"/>
  <c r="Y1747" i="2"/>
  <c r="Z1747" i="2"/>
  <c r="AA1747" i="2"/>
  <c r="AB1747" i="2"/>
  <c r="AC1747" i="2"/>
  <c r="AE1747" i="2"/>
  <c r="AF1747" i="2"/>
  <c r="AH1747" i="2"/>
  <c r="AJ1747" i="2"/>
  <c r="AK1747" i="2"/>
  <c r="AM1747" i="2"/>
  <c r="AO1747" i="2"/>
  <c r="AP1747" i="2"/>
  <c r="AR1747" i="2"/>
  <c r="AT1747" i="2"/>
  <c r="AU1747" i="2"/>
  <c r="AW1747" i="2"/>
  <c r="AX1747" i="2"/>
  <c r="AY1747" i="2"/>
  <c r="AZ1747" i="2"/>
  <c r="BA1747" i="2"/>
  <c r="X1340" i="2"/>
  <c r="Y1340" i="2"/>
  <c r="Z1340" i="2"/>
  <c r="AA1340" i="2"/>
  <c r="AB1340" i="2"/>
  <c r="AC1340" i="2"/>
  <c r="AE1340" i="2"/>
  <c r="AF1340" i="2"/>
  <c r="AH1340" i="2"/>
  <c r="AJ1340" i="2"/>
  <c r="AK1340" i="2"/>
  <c r="AM1340" i="2"/>
  <c r="AO1340" i="2"/>
  <c r="AP1340" i="2"/>
  <c r="AR1340" i="2"/>
  <c r="AT1340" i="2"/>
  <c r="AU1340" i="2"/>
  <c r="AW1340" i="2"/>
  <c r="AX1340" i="2"/>
  <c r="AY1340" i="2"/>
  <c r="AZ1340" i="2"/>
  <c r="BA1340" i="2"/>
  <c r="X1843" i="2"/>
  <c r="Y1843" i="2"/>
  <c r="Z1843" i="2"/>
  <c r="AA1843" i="2"/>
  <c r="AB1843" i="2"/>
  <c r="AC1843" i="2"/>
  <c r="AE1843" i="2"/>
  <c r="AF1843" i="2"/>
  <c r="AH1843" i="2"/>
  <c r="AJ1843" i="2"/>
  <c r="AK1843" i="2"/>
  <c r="AM1843" i="2"/>
  <c r="AO1843" i="2"/>
  <c r="AP1843" i="2"/>
  <c r="AR1843" i="2"/>
  <c r="AT1843" i="2"/>
  <c r="AU1843" i="2"/>
  <c r="AW1843" i="2"/>
  <c r="AX1843" i="2"/>
  <c r="AY1843" i="2"/>
  <c r="AZ1843" i="2"/>
  <c r="BA1843" i="2"/>
  <c r="X1727" i="2"/>
  <c r="Y1727" i="2"/>
  <c r="Z1727" i="2"/>
  <c r="AA1727" i="2"/>
  <c r="AB1727" i="2"/>
  <c r="AC1727" i="2"/>
  <c r="AE1727" i="2"/>
  <c r="AF1727" i="2"/>
  <c r="AH1727" i="2"/>
  <c r="AJ1727" i="2"/>
  <c r="AK1727" i="2"/>
  <c r="AM1727" i="2"/>
  <c r="AO1727" i="2"/>
  <c r="AP1727" i="2"/>
  <c r="AR1727" i="2"/>
  <c r="AT1727" i="2"/>
  <c r="AU1727" i="2"/>
  <c r="AW1727" i="2"/>
  <c r="AX1727" i="2"/>
  <c r="AY1727" i="2"/>
  <c r="AZ1727" i="2"/>
  <c r="BA1727" i="2"/>
  <c r="X2196" i="2"/>
  <c r="Y2196" i="2"/>
  <c r="Z2196" i="2"/>
  <c r="AA2196" i="2"/>
  <c r="AB2196" i="2"/>
  <c r="AC2196" i="2"/>
  <c r="AE2196" i="2"/>
  <c r="AF2196" i="2"/>
  <c r="AH2196" i="2"/>
  <c r="AJ2196" i="2"/>
  <c r="AK2196" i="2"/>
  <c r="AM2196" i="2"/>
  <c r="AO2196" i="2"/>
  <c r="AP2196" i="2"/>
  <c r="AR2196" i="2"/>
  <c r="AT2196" i="2"/>
  <c r="AU2196" i="2"/>
  <c r="AW2196" i="2"/>
  <c r="AX2196" i="2"/>
  <c r="AY2196" i="2"/>
  <c r="AZ2196" i="2"/>
  <c r="BA2196" i="2"/>
  <c r="X1911" i="2"/>
  <c r="Y1911" i="2"/>
  <c r="Z1911" i="2"/>
  <c r="AA1911" i="2"/>
  <c r="AB1911" i="2"/>
  <c r="AC1911" i="2"/>
  <c r="AE1911" i="2"/>
  <c r="AF1911" i="2"/>
  <c r="AH1911" i="2"/>
  <c r="AJ1911" i="2"/>
  <c r="AK1911" i="2"/>
  <c r="AM1911" i="2"/>
  <c r="AO1911" i="2"/>
  <c r="AP1911" i="2"/>
  <c r="AR1911" i="2"/>
  <c r="AT1911" i="2"/>
  <c r="AU1911" i="2"/>
  <c r="AW1911" i="2"/>
  <c r="AX1911" i="2"/>
  <c r="AY1911" i="2"/>
  <c r="AZ1911" i="2"/>
  <c r="BA1911" i="2"/>
  <c r="X1861" i="2"/>
  <c r="Y1861" i="2"/>
  <c r="Z1861" i="2"/>
  <c r="AA1861" i="2"/>
  <c r="AB1861" i="2"/>
  <c r="AC1861" i="2"/>
  <c r="AE1861" i="2"/>
  <c r="AF1861" i="2"/>
  <c r="AH1861" i="2"/>
  <c r="AJ1861" i="2"/>
  <c r="AK1861" i="2"/>
  <c r="AM1861" i="2"/>
  <c r="AO1861" i="2"/>
  <c r="AP1861" i="2"/>
  <c r="AR1861" i="2"/>
  <c r="AT1861" i="2"/>
  <c r="AU1861" i="2"/>
  <c r="AW1861" i="2"/>
  <c r="AX1861" i="2"/>
  <c r="AY1861" i="2"/>
  <c r="AZ1861" i="2"/>
  <c r="BA1861" i="2"/>
  <c r="X2168" i="2"/>
  <c r="Y2168" i="2"/>
  <c r="Z2168" i="2"/>
  <c r="AA2168" i="2"/>
  <c r="AB2168" i="2"/>
  <c r="AC2168" i="2"/>
  <c r="AE2168" i="2"/>
  <c r="AF2168" i="2"/>
  <c r="AH2168" i="2"/>
  <c r="AJ2168" i="2"/>
  <c r="AK2168" i="2"/>
  <c r="AM2168" i="2"/>
  <c r="AO2168" i="2"/>
  <c r="AP2168" i="2"/>
  <c r="AR2168" i="2"/>
  <c r="AT2168" i="2"/>
  <c r="AU2168" i="2"/>
  <c r="AW2168" i="2"/>
  <c r="AX2168" i="2"/>
  <c r="AY2168" i="2"/>
  <c r="AZ2168" i="2"/>
  <c r="BA2168" i="2"/>
  <c r="X1763" i="2"/>
  <c r="Y1763" i="2"/>
  <c r="Z1763" i="2"/>
  <c r="AA1763" i="2"/>
  <c r="AB1763" i="2"/>
  <c r="AC1763" i="2"/>
  <c r="AE1763" i="2"/>
  <c r="AF1763" i="2"/>
  <c r="AH1763" i="2"/>
  <c r="AJ1763" i="2"/>
  <c r="AK1763" i="2"/>
  <c r="AM1763" i="2"/>
  <c r="AO1763" i="2"/>
  <c r="AP1763" i="2"/>
  <c r="AR1763" i="2"/>
  <c r="AT1763" i="2"/>
  <c r="AU1763" i="2"/>
  <c r="AW1763" i="2"/>
  <c r="AX1763" i="2"/>
  <c r="AY1763" i="2"/>
  <c r="AZ1763" i="2"/>
  <c r="BA1763" i="2"/>
  <c r="X1976" i="2"/>
  <c r="Y1976" i="2"/>
  <c r="Z1976" i="2"/>
  <c r="AA1976" i="2"/>
  <c r="AB1976" i="2"/>
  <c r="AC1976" i="2"/>
  <c r="AE1976" i="2"/>
  <c r="AF1976" i="2"/>
  <c r="AH1976" i="2"/>
  <c r="AJ1976" i="2"/>
  <c r="AK1976" i="2"/>
  <c r="AM1976" i="2"/>
  <c r="AO1976" i="2"/>
  <c r="AP1976" i="2"/>
  <c r="AR1976" i="2"/>
  <c r="AT1976" i="2"/>
  <c r="AU1976" i="2"/>
  <c r="AW1976" i="2"/>
  <c r="AX1976" i="2"/>
  <c r="AY1976" i="2"/>
  <c r="AZ1976" i="2"/>
  <c r="BA1976" i="2"/>
  <c r="X2166" i="2"/>
  <c r="Y2166" i="2"/>
  <c r="Z2166" i="2"/>
  <c r="AA2166" i="2"/>
  <c r="AB2166" i="2"/>
  <c r="AC2166" i="2"/>
  <c r="AE2166" i="2"/>
  <c r="AF2166" i="2"/>
  <c r="AH2166" i="2"/>
  <c r="AJ2166" i="2"/>
  <c r="AK2166" i="2"/>
  <c r="AM2166" i="2"/>
  <c r="AO2166" i="2"/>
  <c r="AP2166" i="2"/>
  <c r="AR2166" i="2"/>
  <c r="AT2166" i="2"/>
  <c r="AU2166" i="2"/>
  <c r="AW2166" i="2"/>
  <c r="AX2166" i="2"/>
  <c r="AY2166" i="2"/>
  <c r="AZ2166" i="2"/>
  <c r="BA2166" i="2"/>
  <c r="X112" i="2"/>
  <c r="Y112" i="2"/>
  <c r="Z112" i="2"/>
  <c r="AA112" i="2"/>
  <c r="AB112" i="2"/>
  <c r="AC112" i="2"/>
  <c r="AE112" i="2"/>
  <c r="AF112" i="2"/>
  <c r="AH112" i="2"/>
  <c r="AJ112" i="2"/>
  <c r="AK112" i="2"/>
  <c r="AM112" i="2"/>
  <c r="AO112" i="2"/>
  <c r="AP112" i="2"/>
  <c r="AR112" i="2"/>
  <c r="AT112" i="2"/>
  <c r="AU112" i="2"/>
  <c r="AW112" i="2"/>
  <c r="AX112" i="2"/>
  <c r="AY112" i="2"/>
  <c r="AZ112" i="2"/>
  <c r="BA112" i="2"/>
  <c r="X476" i="2"/>
  <c r="Y476" i="2"/>
  <c r="Z476" i="2"/>
  <c r="AA476" i="2"/>
  <c r="AB476" i="2"/>
  <c r="AC476" i="2"/>
  <c r="AE476" i="2"/>
  <c r="AF476" i="2"/>
  <c r="AH476" i="2"/>
  <c r="AJ476" i="2"/>
  <c r="AK476" i="2"/>
  <c r="AM476" i="2"/>
  <c r="AO476" i="2"/>
  <c r="AP476" i="2"/>
  <c r="AR476" i="2"/>
  <c r="AT476" i="2"/>
  <c r="AU476" i="2"/>
  <c r="AW476" i="2"/>
  <c r="AX476" i="2"/>
  <c r="AY476" i="2"/>
  <c r="AZ476" i="2"/>
  <c r="BA476" i="2"/>
  <c r="X2030" i="2"/>
  <c r="Y2030" i="2"/>
  <c r="Z2030" i="2"/>
  <c r="AA2030" i="2"/>
  <c r="AB2030" i="2"/>
  <c r="AC2030" i="2"/>
  <c r="AE2030" i="2"/>
  <c r="AF2030" i="2"/>
  <c r="AH2030" i="2"/>
  <c r="AJ2030" i="2"/>
  <c r="AK2030" i="2"/>
  <c r="AM2030" i="2"/>
  <c r="AO2030" i="2"/>
  <c r="AP2030" i="2"/>
  <c r="AR2030" i="2"/>
  <c r="AT2030" i="2"/>
  <c r="AU2030" i="2"/>
  <c r="AW2030" i="2"/>
  <c r="AX2030" i="2"/>
  <c r="AY2030" i="2"/>
  <c r="AZ2030" i="2"/>
  <c r="BA2030" i="2"/>
  <c r="X195" i="2"/>
  <c r="Y195" i="2"/>
  <c r="Z195" i="2"/>
  <c r="AA195" i="2"/>
  <c r="AB195" i="2"/>
  <c r="AC195" i="2"/>
  <c r="AE195" i="2"/>
  <c r="AF195" i="2"/>
  <c r="AH195" i="2"/>
  <c r="AJ195" i="2"/>
  <c r="AK195" i="2"/>
  <c r="AM195" i="2"/>
  <c r="AO195" i="2"/>
  <c r="AP195" i="2"/>
  <c r="AR195" i="2"/>
  <c r="AT195" i="2"/>
  <c r="AU195" i="2"/>
  <c r="AW195" i="2"/>
  <c r="AX195" i="2"/>
  <c r="AY195" i="2"/>
  <c r="AZ195" i="2"/>
  <c r="BA195" i="2"/>
  <c r="X162" i="2"/>
  <c r="Y162" i="2"/>
  <c r="Z162" i="2"/>
  <c r="AA162" i="2"/>
  <c r="AB162" i="2"/>
  <c r="AC162" i="2"/>
  <c r="AE162" i="2"/>
  <c r="AF162" i="2"/>
  <c r="AH162" i="2"/>
  <c r="AJ162" i="2"/>
  <c r="AK162" i="2"/>
  <c r="AM162" i="2"/>
  <c r="AO162" i="2"/>
  <c r="AP162" i="2"/>
  <c r="AR162" i="2"/>
  <c r="AT162" i="2"/>
  <c r="AU162" i="2"/>
  <c r="AW162" i="2"/>
  <c r="AX162" i="2"/>
  <c r="AY162" i="2"/>
  <c r="AZ162" i="2"/>
  <c r="BA162" i="2"/>
  <c r="X1989" i="2"/>
  <c r="Y1989" i="2"/>
  <c r="Z1989" i="2"/>
  <c r="AA1989" i="2"/>
  <c r="AB1989" i="2"/>
  <c r="AC1989" i="2"/>
  <c r="AE1989" i="2"/>
  <c r="AF1989" i="2"/>
  <c r="AH1989" i="2"/>
  <c r="AJ1989" i="2"/>
  <c r="AK1989" i="2"/>
  <c r="AM1989" i="2"/>
  <c r="AO1989" i="2"/>
  <c r="AP1989" i="2"/>
  <c r="AR1989" i="2"/>
  <c r="AT1989" i="2"/>
  <c r="AU1989" i="2"/>
  <c r="AW1989" i="2"/>
  <c r="AX1989" i="2"/>
  <c r="AY1989" i="2"/>
  <c r="AZ1989" i="2"/>
  <c r="BA1989" i="2"/>
  <c r="X117" i="2"/>
  <c r="Y117" i="2"/>
  <c r="Z117" i="2"/>
  <c r="AA117" i="2"/>
  <c r="AB117" i="2"/>
  <c r="AC117" i="2"/>
  <c r="AE117" i="2"/>
  <c r="AF117" i="2"/>
  <c r="AH117" i="2"/>
  <c r="AJ117" i="2"/>
  <c r="AK117" i="2"/>
  <c r="AM117" i="2"/>
  <c r="AO117" i="2"/>
  <c r="AP117" i="2"/>
  <c r="AR117" i="2"/>
  <c r="AT117" i="2"/>
  <c r="AU117" i="2"/>
  <c r="AW117" i="2"/>
  <c r="AX117" i="2"/>
  <c r="AY117" i="2"/>
  <c r="AZ117" i="2"/>
  <c r="BA117" i="2"/>
  <c r="X61" i="2"/>
  <c r="Y61" i="2"/>
  <c r="Z61" i="2"/>
  <c r="AA61" i="2"/>
  <c r="AB61" i="2"/>
  <c r="AC61" i="2"/>
  <c r="AE61" i="2"/>
  <c r="AF61" i="2"/>
  <c r="AH61" i="2"/>
  <c r="AJ61" i="2"/>
  <c r="AK61" i="2"/>
  <c r="AM61" i="2"/>
  <c r="AO61" i="2"/>
  <c r="AP61" i="2"/>
  <c r="AR61" i="2"/>
  <c r="AT61" i="2"/>
  <c r="AU61" i="2"/>
  <c r="AW61" i="2"/>
  <c r="AX61" i="2"/>
  <c r="AY61" i="2"/>
  <c r="AZ61" i="2"/>
  <c r="BA61" i="2"/>
  <c r="X292" i="2"/>
  <c r="Y292" i="2"/>
  <c r="Z292" i="2"/>
  <c r="AA292" i="2"/>
  <c r="AB292" i="2"/>
  <c r="AC292" i="2"/>
  <c r="AE292" i="2"/>
  <c r="AF292" i="2"/>
  <c r="AH292" i="2"/>
  <c r="AJ292" i="2"/>
  <c r="AK292" i="2"/>
  <c r="AM292" i="2"/>
  <c r="AO292" i="2"/>
  <c r="AP292" i="2"/>
  <c r="AR292" i="2"/>
  <c r="AT292" i="2"/>
  <c r="AU292" i="2"/>
  <c r="AW292" i="2"/>
  <c r="AX292" i="2"/>
  <c r="AY292" i="2"/>
  <c r="AZ292" i="2"/>
  <c r="BA292" i="2"/>
  <c r="X2069" i="2"/>
  <c r="Y2069" i="2"/>
  <c r="Z2069" i="2"/>
  <c r="AA2069" i="2"/>
  <c r="AB2069" i="2"/>
  <c r="AC2069" i="2"/>
  <c r="AE2069" i="2"/>
  <c r="AF2069" i="2"/>
  <c r="AH2069" i="2"/>
  <c r="AJ2069" i="2"/>
  <c r="AK2069" i="2"/>
  <c r="AM2069" i="2"/>
  <c r="AO2069" i="2"/>
  <c r="AP2069" i="2"/>
  <c r="AR2069" i="2"/>
  <c r="AT2069" i="2"/>
  <c r="AU2069" i="2"/>
  <c r="AW2069" i="2"/>
  <c r="AX2069" i="2"/>
  <c r="AY2069" i="2"/>
  <c r="AZ2069" i="2"/>
  <c r="BA2069" i="2"/>
  <c r="X1743" i="2"/>
  <c r="Y1743" i="2"/>
  <c r="Z1743" i="2"/>
  <c r="AA1743" i="2"/>
  <c r="AB1743" i="2"/>
  <c r="AC1743" i="2"/>
  <c r="AE1743" i="2"/>
  <c r="AF1743" i="2"/>
  <c r="AH1743" i="2"/>
  <c r="AJ1743" i="2"/>
  <c r="AK1743" i="2"/>
  <c r="AM1743" i="2"/>
  <c r="AO1743" i="2"/>
  <c r="AP1743" i="2"/>
  <c r="AR1743" i="2"/>
  <c r="AT1743" i="2"/>
  <c r="AU1743" i="2"/>
  <c r="AW1743" i="2"/>
  <c r="AX1743" i="2"/>
  <c r="AY1743" i="2"/>
  <c r="AZ1743" i="2"/>
  <c r="BA1743" i="2"/>
  <c r="X772" i="2"/>
  <c r="Y772" i="2"/>
  <c r="Z772" i="2"/>
  <c r="AA772" i="2"/>
  <c r="AB772" i="2"/>
  <c r="AC772" i="2"/>
  <c r="AE772" i="2"/>
  <c r="AF772" i="2"/>
  <c r="AH772" i="2"/>
  <c r="AJ772" i="2"/>
  <c r="AK772" i="2"/>
  <c r="AM772" i="2"/>
  <c r="AO772" i="2"/>
  <c r="AP772" i="2"/>
  <c r="AR772" i="2"/>
  <c r="AT772" i="2"/>
  <c r="AU772" i="2"/>
  <c r="AW772" i="2"/>
  <c r="AX772" i="2"/>
  <c r="AY772" i="2"/>
  <c r="AZ772" i="2"/>
  <c r="BA772" i="2"/>
  <c r="X2264" i="2"/>
  <c r="Y2264" i="2"/>
  <c r="Z2264" i="2"/>
  <c r="AA2264" i="2"/>
  <c r="AB2264" i="2"/>
  <c r="AC2264" i="2"/>
  <c r="AE2264" i="2"/>
  <c r="AF2264" i="2"/>
  <c r="AH2264" i="2"/>
  <c r="AJ2264" i="2"/>
  <c r="AK2264" i="2"/>
  <c r="AM2264" i="2"/>
  <c r="AO2264" i="2"/>
  <c r="AP2264" i="2"/>
  <c r="AR2264" i="2"/>
  <c r="AT2264" i="2"/>
  <c r="AU2264" i="2"/>
  <c r="AW2264" i="2"/>
  <c r="AX2264" i="2"/>
  <c r="AY2264" i="2"/>
  <c r="AZ2264" i="2"/>
  <c r="BA2264" i="2"/>
  <c r="X725" i="2"/>
  <c r="Y725" i="2"/>
  <c r="Z725" i="2"/>
  <c r="AA725" i="2"/>
  <c r="AB725" i="2"/>
  <c r="AC725" i="2"/>
  <c r="AE725" i="2"/>
  <c r="AF725" i="2"/>
  <c r="AH725" i="2"/>
  <c r="AJ725" i="2"/>
  <c r="AK725" i="2"/>
  <c r="AM725" i="2"/>
  <c r="AO725" i="2"/>
  <c r="AP725" i="2"/>
  <c r="AR725" i="2"/>
  <c r="AT725" i="2"/>
  <c r="AU725" i="2"/>
  <c r="AW725" i="2"/>
  <c r="AX725" i="2"/>
  <c r="AY725" i="2"/>
  <c r="AZ725" i="2"/>
  <c r="BA725" i="2"/>
  <c r="X523" i="2"/>
  <c r="Y523" i="2"/>
  <c r="Z523" i="2"/>
  <c r="AA523" i="2"/>
  <c r="AB523" i="2"/>
  <c r="AC523" i="2"/>
  <c r="AE523" i="2"/>
  <c r="AF523" i="2"/>
  <c r="AH523" i="2"/>
  <c r="AJ523" i="2"/>
  <c r="AK523" i="2"/>
  <c r="AM523" i="2"/>
  <c r="AO523" i="2"/>
  <c r="AP523" i="2"/>
  <c r="AR523" i="2"/>
  <c r="AT523" i="2"/>
  <c r="AU523" i="2"/>
  <c r="AW523" i="2"/>
  <c r="AX523" i="2"/>
  <c r="AY523" i="2"/>
  <c r="AZ523" i="2"/>
  <c r="BA523" i="2"/>
  <c r="X714" i="2"/>
  <c r="Y714" i="2"/>
  <c r="Z714" i="2"/>
  <c r="AA714" i="2"/>
  <c r="AB714" i="2"/>
  <c r="AC714" i="2"/>
  <c r="AE714" i="2"/>
  <c r="AF714" i="2"/>
  <c r="AH714" i="2"/>
  <c r="AJ714" i="2"/>
  <c r="AK714" i="2"/>
  <c r="AM714" i="2"/>
  <c r="AO714" i="2"/>
  <c r="AP714" i="2"/>
  <c r="AR714" i="2"/>
  <c r="AT714" i="2"/>
  <c r="AU714" i="2"/>
  <c r="AW714" i="2"/>
  <c r="AX714" i="2"/>
  <c r="AY714" i="2"/>
  <c r="AZ714" i="2"/>
  <c r="BA714" i="2"/>
  <c r="X1915" i="2"/>
  <c r="Y1915" i="2"/>
  <c r="Z1915" i="2"/>
  <c r="AA1915" i="2"/>
  <c r="AB1915" i="2"/>
  <c r="AC1915" i="2"/>
  <c r="AE1915" i="2"/>
  <c r="AF1915" i="2"/>
  <c r="AH1915" i="2"/>
  <c r="AJ1915" i="2"/>
  <c r="AK1915" i="2"/>
  <c r="AM1915" i="2"/>
  <c r="AO1915" i="2"/>
  <c r="AP1915" i="2"/>
  <c r="AR1915" i="2"/>
  <c r="AT1915" i="2"/>
  <c r="AU1915" i="2"/>
  <c r="AW1915" i="2"/>
  <c r="AX1915" i="2"/>
  <c r="AY1915" i="2"/>
  <c r="AZ1915" i="2"/>
  <c r="BA1915" i="2"/>
  <c r="X62" i="2"/>
  <c r="Y62" i="2"/>
  <c r="Z62" i="2"/>
  <c r="AA62" i="2"/>
  <c r="AB62" i="2"/>
  <c r="AC62" i="2"/>
  <c r="AE62" i="2"/>
  <c r="AF62" i="2"/>
  <c r="AH62" i="2"/>
  <c r="AJ62" i="2"/>
  <c r="AK62" i="2"/>
  <c r="AM62" i="2"/>
  <c r="AO62" i="2"/>
  <c r="AP62" i="2"/>
  <c r="AR62" i="2"/>
  <c r="AT62" i="2"/>
  <c r="AU62" i="2"/>
  <c r="AW62" i="2"/>
  <c r="AX62" i="2"/>
  <c r="AY62" i="2"/>
  <c r="AZ62" i="2"/>
  <c r="BA62" i="2"/>
  <c r="X1735" i="2"/>
  <c r="Y1735" i="2"/>
  <c r="Z1735" i="2"/>
  <c r="AA1735" i="2"/>
  <c r="AB1735" i="2"/>
  <c r="AC1735" i="2"/>
  <c r="AE1735" i="2"/>
  <c r="AF1735" i="2"/>
  <c r="AH1735" i="2"/>
  <c r="AJ1735" i="2"/>
  <c r="AK1735" i="2"/>
  <c r="AM1735" i="2"/>
  <c r="AO1735" i="2"/>
  <c r="AP1735" i="2"/>
  <c r="AR1735" i="2"/>
  <c r="AT1735" i="2"/>
  <c r="AU1735" i="2"/>
  <c r="AW1735" i="2"/>
  <c r="AX1735" i="2"/>
  <c r="AY1735" i="2"/>
  <c r="AZ1735" i="2"/>
  <c r="BA1735" i="2"/>
  <c r="X1921" i="2"/>
  <c r="Y1921" i="2"/>
  <c r="Z1921" i="2"/>
  <c r="AA1921" i="2"/>
  <c r="AB1921" i="2"/>
  <c r="AC1921" i="2"/>
  <c r="AE1921" i="2"/>
  <c r="AF1921" i="2"/>
  <c r="AH1921" i="2"/>
  <c r="AJ1921" i="2"/>
  <c r="AK1921" i="2"/>
  <c r="AM1921" i="2"/>
  <c r="AO1921" i="2"/>
  <c r="AP1921" i="2"/>
  <c r="AR1921" i="2"/>
  <c r="AT1921" i="2"/>
  <c r="AU1921" i="2"/>
  <c r="AW1921" i="2"/>
  <c r="AX1921" i="2"/>
  <c r="AY1921" i="2"/>
  <c r="AZ1921" i="2"/>
  <c r="BA1921" i="2"/>
  <c r="X1456" i="2"/>
  <c r="Y1456" i="2"/>
  <c r="Z1456" i="2"/>
  <c r="AA1456" i="2"/>
  <c r="AB1456" i="2"/>
  <c r="AC1456" i="2"/>
  <c r="AE1456" i="2"/>
  <c r="AF1456" i="2"/>
  <c r="AH1456" i="2"/>
  <c r="AJ1456" i="2"/>
  <c r="AK1456" i="2"/>
  <c r="AM1456" i="2"/>
  <c r="AO1456" i="2"/>
  <c r="AP1456" i="2"/>
  <c r="AR1456" i="2"/>
  <c r="AT1456" i="2"/>
  <c r="AU1456" i="2"/>
  <c r="AW1456" i="2"/>
  <c r="AX1456" i="2"/>
  <c r="AY1456" i="2"/>
  <c r="AZ1456" i="2"/>
  <c r="BA1456" i="2"/>
  <c r="X566" i="2"/>
  <c r="Y566" i="2"/>
  <c r="Z566" i="2"/>
  <c r="AA566" i="2"/>
  <c r="AB566" i="2"/>
  <c r="AC566" i="2"/>
  <c r="AE566" i="2"/>
  <c r="AF566" i="2"/>
  <c r="AH566" i="2"/>
  <c r="AJ566" i="2"/>
  <c r="AK566" i="2"/>
  <c r="AM566" i="2"/>
  <c r="AO566" i="2"/>
  <c r="AP566" i="2"/>
  <c r="AR566" i="2"/>
  <c r="AT566" i="2"/>
  <c r="AU566" i="2"/>
  <c r="AW566" i="2"/>
  <c r="AX566" i="2"/>
  <c r="AY566" i="2"/>
  <c r="AZ566" i="2"/>
  <c r="BA566" i="2"/>
  <c r="X160" i="2"/>
  <c r="Y160" i="2"/>
  <c r="Z160" i="2"/>
  <c r="AA160" i="2"/>
  <c r="AB160" i="2"/>
  <c r="AC160" i="2"/>
  <c r="AE160" i="2"/>
  <c r="AF160" i="2"/>
  <c r="AH160" i="2"/>
  <c r="AJ160" i="2"/>
  <c r="AK160" i="2"/>
  <c r="AM160" i="2"/>
  <c r="AO160" i="2"/>
  <c r="AP160" i="2"/>
  <c r="AR160" i="2"/>
  <c r="AT160" i="2"/>
  <c r="AU160" i="2"/>
  <c r="AW160" i="2"/>
  <c r="AX160" i="2"/>
  <c r="AY160" i="2"/>
  <c r="AZ160" i="2"/>
  <c r="BA160" i="2"/>
  <c r="X1993" i="2"/>
  <c r="Y1993" i="2"/>
  <c r="Z1993" i="2"/>
  <c r="AA1993" i="2"/>
  <c r="AB1993" i="2"/>
  <c r="AC1993" i="2"/>
  <c r="AE1993" i="2"/>
  <c r="AF1993" i="2"/>
  <c r="AH1993" i="2"/>
  <c r="AJ1993" i="2"/>
  <c r="AK1993" i="2"/>
  <c r="AM1993" i="2"/>
  <c r="AO1993" i="2"/>
  <c r="AP1993" i="2"/>
  <c r="AR1993" i="2"/>
  <c r="AT1993" i="2"/>
  <c r="AU1993" i="2"/>
  <c r="AW1993" i="2"/>
  <c r="AX1993" i="2"/>
  <c r="AY1993" i="2"/>
  <c r="AZ1993" i="2"/>
  <c r="BA1993" i="2"/>
  <c r="X1967" i="2"/>
  <c r="Y1967" i="2"/>
  <c r="Z1967" i="2"/>
  <c r="AA1967" i="2"/>
  <c r="AB1967" i="2"/>
  <c r="AC1967" i="2"/>
  <c r="AE1967" i="2"/>
  <c r="AF1967" i="2"/>
  <c r="AH1967" i="2"/>
  <c r="AJ1967" i="2"/>
  <c r="AK1967" i="2"/>
  <c r="AM1967" i="2"/>
  <c r="AO1967" i="2"/>
  <c r="AP1967" i="2"/>
  <c r="AR1967" i="2"/>
  <c r="AT1967" i="2"/>
  <c r="AU1967" i="2"/>
  <c r="AW1967" i="2"/>
  <c r="AX1967" i="2"/>
  <c r="AY1967" i="2"/>
  <c r="AZ1967" i="2"/>
  <c r="BA1967" i="2"/>
  <c r="X2165" i="2"/>
  <c r="Y2165" i="2"/>
  <c r="Z2165" i="2"/>
  <c r="AA2165" i="2"/>
  <c r="AB2165" i="2"/>
  <c r="AC2165" i="2"/>
  <c r="AE2165" i="2"/>
  <c r="AF2165" i="2"/>
  <c r="AH2165" i="2"/>
  <c r="AJ2165" i="2"/>
  <c r="AK2165" i="2"/>
  <c r="AM2165" i="2"/>
  <c r="AO2165" i="2"/>
  <c r="AP2165" i="2"/>
  <c r="AR2165" i="2"/>
  <c r="AT2165" i="2"/>
  <c r="AU2165" i="2"/>
  <c r="AW2165" i="2"/>
  <c r="AX2165" i="2"/>
  <c r="AY2165" i="2"/>
  <c r="AZ2165" i="2"/>
  <c r="BA2165" i="2"/>
  <c r="X319" i="2"/>
  <c r="Y319" i="2"/>
  <c r="Z319" i="2"/>
  <c r="AA319" i="2"/>
  <c r="AB319" i="2"/>
  <c r="AC319" i="2"/>
  <c r="AE319" i="2"/>
  <c r="AF319" i="2"/>
  <c r="AH319" i="2"/>
  <c r="AJ319" i="2"/>
  <c r="AK319" i="2"/>
  <c r="AM319" i="2"/>
  <c r="AO319" i="2"/>
  <c r="AP319" i="2"/>
  <c r="AR319" i="2"/>
  <c r="AT319" i="2"/>
  <c r="AU319" i="2"/>
  <c r="AW319" i="2"/>
  <c r="AX319" i="2"/>
  <c r="AY319" i="2"/>
  <c r="AZ319" i="2"/>
  <c r="BA319" i="2"/>
  <c r="X2087" i="2"/>
  <c r="Y2087" i="2"/>
  <c r="Z2087" i="2"/>
  <c r="AA2087" i="2"/>
  <c r="AB2087" i="2"/>
  <c r="AC2087" i="2"/>
  <c r="AE2087" i="2"/>
  <c r="AF2087" i="2"/>
  <c r="AH2087" i="2"/>
  <c r="AJ2087" i="2"/>
  <c r="AK2087" i="2"/>
  <c r="AM2087" i="2"/>
  <c r="AO2087" i="2"/>
  <c r="AP2087" i="2"/>
  <c r="AR2087" i="2"/>
  <c r="AT2087" i="2"/>
  <c r="AU2087" i="2"/>
  <c r="AW2087" i="2"/>
  <c r="AX2087" i="2"/>
  <c r="AY2087" i="2"/>
  <c r="AZ2087" i="2"/>
  <c r="BA2087" i="2"/>
  <c r="X1733" i="2"/>
  <c r="Y1733" i="2"/>
  <c r="Z1733" i="2"/>
  <c r="AA1733" i="2"/>
  <c r="AB1733" i="2"/>
  <c r="AC1733" i="2"/>
  <c r="AE1733" i="2"/>
  <c r="AF1733" i="2"/>
  <c r="AH1733" i="2"/>
  <c r="AJ1733" i="2"/>
  <c r="AK1733" i="2"/>
  <c r="AM1733" i="2"/>
  <c r="AO1733" i="2"/>
  <c r="AP1733" i="2"/>
  <c r="AR1733" i="2"/>
  <c r="AT1733" i="2"/>
  <c r="AU1733" i="2"/>
  <c r="AW1733" i="2"/>
  <c r="AX1733" i="2"/>
  <c r="AY1733" i="2"/>
  <c r="AZ1733" i="2"/>
  <c r="BA1733" i="2"/>
  <c r="X1661" i="2"/>
  <c r="Y1661" i="2"/>
  <c r="Z1661" i="2"/>
  <c r="AA1661" i="2"/>
  <c r="AB1661" i="2"/>
  <c r="AC1661" i="2"/>
  <c r="AE1661" i="2"/>
  <c r="AF1661" i="2"/>
  <c r="AH1661" i="2"/>
  <c r="AJ1661" i="2"/>
  <c r="AK1661" i="2"/>
  <c r="AM1661" i="2"/>
  <c r="AO1661" i="2"/>
  <c r="AP1661" i="2"/>
  <c r="AR1661" i="2"/>
  <c r="AT1661" i="2"/>
  <c r="AU1661" i="2"/>
  <c r="AW1661" i="2"/>
  <c r="AX1661" i="2"/>
  <c r="AY1661" i="2"/>
  <c r="AZ1661" i="2"/>
  <c r="BA1661" i="2"/>
  <c r="X114" i="2"/>
  <c r="Y114" i="2"/>
  <c r="Z114" i="2"/>
  <c r="AA114" i="2"/>
  <c r="AB114" i="2"/>
  <c r="AC114" i="2"/>
  <c r="AE114" i="2"/>
  <c r="AF114" i="2"/>
  <c r="AH114" i="2"/>
  <c r="AJ114" i="2"/>
  <c r="AK114" i="2"/>
  <c r="AM114" i="2"/>
  <c r="AO114" i="2"/>
  <c r="AP114" i="2"/>
  <c r="AR114" i="2"/>
  <c r="AT114" i="2"/>
  <c r="AU114" i="2"/>
  <c r="AW114" i="2"/>
  <c r="AX114" i="2"/>
  <c r="AY114" i="2"/>
  <c r="AZ114" i="2"/>
  <c r="BA114" i="2"/>
  <c r="X2111" i="2"/>
  <c r="Y2111" i="2"/>
  <c r="Z2111" i="2"/>
  <c r="AA2111" i="2"/>
  <c r="AB2111" i="2"/>
  <c r="AC2111" i="2"/>
  <c r="AE2111" i="2"/>
  <c r="AF2111" i="2"/>
  <c r="AH2111" i="2"/>
  <c r="AJ2111" i="2"/>
  <c r="AK2111" i="2"/>
  <c r="AM2111" i="2"/>
  <c r="AO2111" i="2"/>
  <c r="AP2111" i="2"/>
  <c r="AR2111" i="2"/>
  <c r="AT2111" i="2"/>
  <c r="AU2111" i="2"/>
  <c r="AW2111" i="2"/>
  <c r="AX2111" i="2"/>
  <c r="AY2111" i="2"/>
  <c r="AZ2111" i="2"/>
  <c r="BA2111" i="2"/>
  <c r="X849" i="2"/>
  <c r="Y849" i="2"/>
  <c r="Z849" i="2"/>
  <c r="AA849" i="2"/>
  <c r="AB849" i="2"/>
  <c r="AC849" i="2"/>
  <c r="AE849" i="2"/>
  <c r="AF849" i="2"/>
  <c r="AH849" i="2"/>
  <c r="AJ849" i="2"/>
  <c r="AK849" i="2"/>
  <c r="AM849" i="2"/>
  <c r="AO849" i="2"/>
  <c r="AP849" i="2"/>
  <c r="AR849" i="2"/>
  <c r="AT849" i="2"/>
  <c r="AU849" i="2"/>
  <c r="AW849" i="2"/>
  <c r="AX849" i="2"/>
  <c r="AY849" i="2"/>
  <c r="AZ849" i="2"/>
  <c r="BA849" i="2"/>
  <c r="X159" i="2"/>
  <c r="Y159" i="2"/>
  <c r="Z159" i="2"/>
  <c r="AA159" i="2"/>
  <c r="AB159" i="2"/>
  <c r="AC159" i="2"/>
  <c r="AE159" i="2"/>
  <c r="AF159" i="2"/>
  <c r="AH159" i="2"/>
  <c r="AJ159" i="2"/>
  <c r="AK159" i="2"/>
  <c r="AM159" i="2"/>
  <c r="AO159" i="2"/>
  <c r="AP159" i="2"/>
  <c r="AR159" i="2"/>
  <c r="AT159" i="2"/>
  <c r="AU159" i="2"/>
  <c r="AW159" i="2"/>
  <c r="AX159" i="2"/>
  <c r="AY159" i="2"/>
  <c r="AZ159" i="2"/>
  <c r="BA159" i="2"/>
  <c r="X397" i="2"/>
  <c r="Y397" i="2"/>
  <c r="Z397" i="2"/>
  <c r="AA397" i="2"/>
  <c r="AB397" i="2"/>
  <c r="AC397" i="2"/>
  <c r="AE397" i="2"/>
  <c r="AF397" i="2"/>
  <c r="AH397" i="2"/>
  <c r="AJ397" i="2"/>
  <c r="AK397" i="2"/>
  <c r="AM397" i="2"/>
  <c r="AO397" i="2"/>
  <c r="AP397" i="2"/>
  <c r="AR397" i="2"/>
  <c r="AT397" i="2"/>
  <c r="AU397" i="2"/>
  <c r="AW397" i="2"/>
  <c r="AX397" i="2"/>
  <c r="AY397" i="2"/>
  <c r="AZ397" i="2"/>
  <c r="BA397" i="2"/>
  <c r="X1918" i="2"/>
  <c r="Y1918" i="2"/>
  <c r="Z1918" i="2"/>
  <c r="AA1918" i="2"/>
  <c r="AB1918" i="2"/>
  <c r="AC1918" i="2"/>
  <c r="AE1918" i="2"/>
  <c r="AF1918" i="2"/>
  <c r="AH1918" i="2"/>
  <c r="AJ1918" i="2"/>
  <c r="AK1918" i="2"/>
  <c r="AM1918" i="2"/>
  <c r="AO1918" i="2"/>
  <c r="AP1918" i="2"/>
  <c r="AR1918" i="2"/>
  <c r="AT1918" i="2"/>
  <c r="AU1918" i="2"/>
  <c r="AW1918" i="2"/>
  <c r="AX1918" i="2"/>
  <c r="AY1918" i="2"/>
  <c r="AZ1918" i="2"/>
  <c r="BA1918" i="2"/>
  <c r="X116" i="2"/>
  <c r="Y116" i="2"/>
  <c r="Z116" i="2"/>
  <c r="AA116" i="2"/>
  <c r="AB116" i="2"/>
  <c r="AC116" i="2"/>
  <c r="AE116" i="2"/>
  <c r="AF116" i="2"/>
  <c r="AH116" i="2"/>
  <c r="AJ116" i="2"/>
  <c r="AK116" i="2"/>
  <c r="AM116" i="2"/>
  <c r="AO116" i="2"/>
  <c r="AP116" i="2"/>
  <c r="AR116" i="2"/>
  <c r="AT116" i="2"/>
  <c r="AU116" i="2"/>
  <c r="AW116" i="2"/>
  <c r="AX116" i="2"/>
  <c r="AY116" i="2"/>
  <c r="AZ116" i="2"/>
  <c r="BA116" i="2"/>
  <c r="X1744" i="2"/>
  <c r="Y1744" i="2"/>
  <c r="Z1744" i="2"/>
  <c r="AA1744" i="2"/>
  <c r="AB1744" i="2"/>
  <c r="AC1744" i="2"/>
  <c r="AE1744" i="2"/>
  <c r="AF1744" i="2"/>
  <c r="AH1744" i="2"/>
  <c r="AJ1744" i="2"/>
  <c r="AK1744" i="2"/>
  <c r="AM1744" i="2"/>
  <c r="AO1744" i="2"/>
  <c r="AP1744" i="2"/>
  <c r="AR1744" i="2"/>
  <c r="AT1744" i="2"/>
  <c r="AU1744" i="2"/>
  <c r="AW1744" i="2"/>
  <c r="AX1744" i="2"/>
  <c r="AY1744" i="2"/>
  <c r="AZ1744" i="2"/>
  <c r="BA1744" i="2"/>
  <c r="X1865" i="2"/>
  <c r="Y1865" i="2"/>
  <c r="Z1865" i="2"/>
  <c r="AA1865" i="2"/>
  <c r="AB1865" i="2"/>
  <c r="AC1865" i="2"/>
  <c r="AE1865" i="2"/>
  <c r="AF1865" i="2"/>
  <c r="AH1865" i="2"/>
  <c r="AJ1865" i="2"/>
  <c r="AK1865" i="2"/>
  <c r="AM1865" i="2"/>
  <c r="AO1865" i="2"/>
  <c r="AP1865" i="2"/>
  <c r="AR1865" i="2"/>
  <c r="AT1865" i="2"/>
  <c r="AU1865" i="2"/>
  <c r="AW1865" i="2"/>
  <c r="AX1865" i="2"/>
  <c r="AY1865" i="2"/>
  <c r="AZ1865" i="2"/>
  <c r="BA1865" i="2"/>
  <c r="X2156" i="2"/>
  <c r="Y2156" i="2"/>
  <c r="Z2156" i="2"/>
  <c r="AA2156" i="2"/>
  <c r="AB2156" i="2"/>
  <c r="AC2156" i="2"/>
  <c r="AE2156" i="2"/>
  <c r="AF2156" i="2"/>
  <c r="AH2156" i="2"/>
  <c r="AJ2156" i="2"/>
  <c r="AK2156" i="2"/>
  <c r="AM2156" i="2"/>
  <c r="AO2156" i="2"/>
  <c r="AP2156" i="2"/>
  <c r="AR2156" i="2"/>
  <c r="AT2156" i="2"/>
  <c r="AU2156" i="2"/>
  <c r="AW2156" i="2"/>
  <c r="AX2156" i="2"/>
  <c r="AY2156" i="2"/>
  <c r="AZ2156" i="2"/>
  <c r="BA2156" i="2"/>
  <c r="X1923" i="2"/>
  <c r="Y1923" i="2"/>
  <c r="Z1923" i="2"/>
  <c r="AA1923" i="2"/>
  <c r="AB1923" i="2"/>
  <c r="AC1923" i="2"/>
  <c r="AE1923" i="2"/>
  <c r="AF1923" i="2"/>
  <c r="AH1923" i="2"/>
  <c r="AJ1923" i="2"/>
  <c r="AK1923" i="2"/>
  <c r="AM1923" i="2"/>
  <c r="AO1923" i="2"/>
  <c r="AP1923" i="2"/>
  <c r="AR1923" i="2"/>
  <c r="AT1923" i="2"/>
  <c r="AU1923" i="2"/>
  <c r="AW1923" i="2"/>
  <c r="AX1923" i="2"/>
  <c r="AY1923" i="2"/>
  <c r="AZ1923" i="2"/>
  <c r="BA1923" i="2"/>
  <c r="X2155" i="2"/>
  <c r="Y2155" i="2"/>
  <c r="Z2155" i="2"/>
  <c r="AA2155" i="2"/>
  <c r="AB2155" i="2"/>
  <c r="AC2155" i="2"/>
  <c r="AE2155" i="2"/>
  <c r="AF2155" i="2"/>
  <c r="AH2155" i="2"/>
  <c r="AJ2155" i="2"/>
  <c r="AK2155" i="2"/>
  <c r="AM2155" i="2"/>
  <c r="AO2155" i="2"/>
  <c r="AP2155" i="2"/>
  <c r="AR2155" i="2"/>
  <c r="AT2155" i="2"/>
  <c r="AU2155" i="2"/>
  <c r="AW2155" i="2"/>
  <c r="AX2155" i="2"/>
  <c r="AY2155" i="2"/>
  <c r="AZ2155" i="2"/>
  <c r="BA2155" i="2"/>
  <c r="X164" i="2"/>
  <c r="Y164" i="2"/>
  <c r="Z164" i="2"/>
  <c r="AA164" i="2"/>
  <c r="AB164" i="2"/>
  <c r="AC164" i="2"/>
  <c r="AE164" i="2"/>
  <c r="AF164" i="2"/>
  <c r="AH164" i="2"/>
  <c r="AJ164" i="2"/>
  <c r="AK164" i="2"/>
  <c r="AM164" i="2"/>
  <c r="AO164" i="2"/>
  <c r="AP164" i="2"/>
  <c r="AR164" i="2"/>
  <c r="AT164" i="2"/>
  <c r="AU164" i="2"/>
  <c r="AW164" i="2"/>
  <c r="AX164" i="2"/>
  <c r="AY164" i="2"/>
  <c r="AZ164" i="2"/>
  <c r="BA164" i="2"/>
  <c r="X2022" i="2"/>
  <c r="Y2022" i="2"/>
  <c r="Z2022" i="2"/>
  <c r="AA2022" i="2"/>
  <c r="AB2022" i="2"/>
  <c r="AC2022" i="2"/>
  <c r="AE2022" i="2"/>
  <c r="AF2022" i="2"/>
  <c r="AH2022" i="2"/>
  <c r="AJ2022" i="2"/>
  <c r="AK2022" i="2"/>
  <c r="AM2022" i="2"/>
  <c r="AO2022" i="2"/>
  <c r="AP2022" i="2"/>
  <c r="AR2022" i="2"/>
  <c r="AT2022" i="2"/>
  <c r="AU2022" i="2"/>
  <c r="AW2022" i="2"/>
  <c r="AX2022" i="2"/>
  <c r="AY2022" i="2"/>
  <c r="AZ2022" i="2"/>
  <c r="BA2022" i="2"/>
  <c r="X2175" i="2"/>
  <c r="Y2175" i="2"/>
  <c r="Z2175" i="2"/>
  <c r="AA2175" i="2"/>
  <c r="AB2175" i="2"/>
  <c r="AC2175" i="2"/>
  <c r="AE2175" i="2"/>
  <c r="AF2175" i="2"/>
  <c r="AH2175" i="2"/>
  <c r="AJ2175" i="2"/>
  <c r="AK2175" i="2"/>
  <c r="AM2175" i="2"/>
  <c r="AO2175" i="2"/>
  <c r="AP2175" i="2"/>
  <c r="AR2175" i="2"/>
  <c r="AT2175" i="2"/>
  <c r="AU2175" i="2"/>
  <c r="AW2175" i="2"/>
  <c r="AX2175" i="2"/>
  <c r="AY2175" i="2"/>
  <c r="AZ2175" i="2"/>
  <c r="BA2175" i="2"/>
  <c r="X1920" i="2"/>
  <c r="Y1920" i="2"/>
  <c r="Z1920" i="2"/>
  <c r="AA1920" i="2"/>
  <c r="AB1920" i="2"/>
  <c r="AC1920" i="2"/>
  <c r="AE1920" i="2"/>
  <c r="AF1920" i="2"/>
  <c r="AH1920" i="2"/>
  <c r="AJ1920" i="2"/>
  <c r="AK1920" i="2"/>
  <c r="AM1920" i="2"/>
  <c r="AO1920" i="2"/>
  <c r="AP1920" i="2"/>
  <c r="AR1920" i="2"/>
  <c r="AT1920" i="2"/>
  <c r="AU1920" i="2"/>
  <c r="AW1920" i="2"/>
  <c r="AX1920" i="2"/>
  <c r="AY1920" i="2"/>
  <c r="AZ1920" i="2"/>
  <c r="BA1920" i="2"/>
  <c r="X493" i="2"/>
  <c r="Y493" i="2"/>
  <c r="Z493" i="2"/>
  <c r="AA493" i="2"/>
  <c r="AB493" i="2"/>
  <c r="AC493" i="2"/>
  <c r="AE493" i="2"/>
  <c r="AF493" i="2"/>
  <c r="AH493" i="2"/>
  <c r="AJ493" i="2"/>
  <c r="AK493" i="2"/>
  <c r="AM493" i="2"/>
  <c r="AO493" i="2"/>
  <c r="AP493" i="2"/>
  <c r="AR493" i="2"/>
  <c r="AT493" i="2"/>
  <c r="AU493" i="2"/>
  <c r="AW493" i="2"/>
  <c r="AX493" i="2"/>
  <c r="AY493" i="2"/>
  <c r="AZ493" i="2"/>
  <c r="BA493" i="2"/>
  <c r="X506" i="2"/>
  <c r="Y506" i="2"/>
  <c r="Z506" i="2"/>
  <c r="AA506" i="2"/>
  <c r="AB506" i="2"/>
  <c r="AC506" i="2"/>
  <c r="AE506" i="2"/>
  <c r="AF506" i="2"/>
  <c r="AH506" i="2"/>
  <c r="AJ506" i="2"/>
  <c r="AK506" i="2"/>
  <c r="AM506" i="2"/>
  <c r="AO506" i="2"/>
  <c r="AP506" i="2"/>
  <c r="AR506" i="2"/>
  <c r="AT506" i="2"/>
  <c r="AU506" i="2"/>
  <c r="AW506" i="2"/>
  <c r="AX506" i="2"/>
  <c r="AY506" i="2"/>
  <c r="AZ506" i="2"/>
  <c r="BA506" i="2"/>
  <c r="X2135" i="2"/>
  <c r="Y2135" i="2"/>
  <c r="Z2135" i="2"/>
  <c r="AA2135" i="2"/>
  <c r="AB2135" i="2"/>
  <c r="AC2135" i="2"/>
  <c r="AE2135" i="2"/>
  <c r="AF2135" i="2"/>
  <c r="AH2135" i="2"/>
  <c r="AJ2135" i="2"/>
  <c r="AK2135" i="2"/>
  <c r="AM2135" i="2"/>
  <c r="AO2135" i="2"/>
  <c r="AP2135" i="2"/>
  <c r="AR2135" i="2"/>
  <c r="AT2135" i="2"/>
  <c r="AU2135" i="2"/>
  <c r="AW2135" i="2"/>
  <c r="AX2135" i="2"/>
  <c r="AY2135" i="2"/>
  <c r="AZ2135" i="2"/>
  <c r="BA2135" i="2"/>
  <c r="X674" i="2"/>
  <c r="Y674" i="2"/>
  <c r="Z674" i="2"/>
  <c r="AA674" i="2"/>
  <c r="AB674" i="2"/>
  <c r="AC674" i="2"/>
  <c r="AE674" i="2"/>
  <c r="AF674" i="2"/>
  <c r="AH674" i="2"/>
  <c r="AJ674" i="2"/>
  <c r="AK674" i="2"/>
  <c r="AM674" i="2"/>
  <c r="AO674" i="2"/>
  <c r="AP674" i="2"/>
  <c r="AR674" i="2"/>
  <c r="AT674" i="2"/>
  <c r="AU674" i="2"/>
  <c r="AW674" i="2"/>
  <c r="AX674" i="2"/>
  <c r="AY674" i="2"/>
  <c r="AZ674" i="2"/>
  <c r="BA674" i="2"/>
  <c r="X480" i="2"/>
  <c r="Y480" i="2"/>
  <c r="Z480" i="2"/>
  <c r="AA480" i="2"/>
  <c r="AB480" i="2"/>
  <c r="AC480" i="2"/>
  <c r="AE480" i="2"/>
  <c r="AF480" i="2"/>
  <c r="AH480" i="2"/>
  <c r="AJ480" i="2"/>
  <c r="AK480" i="2"/>
  <c r="AM480" i="2"/>
  <c r="AO480" i="2"/>
  <c r="AP480" i="2"/>
  <c r="AR480" i="2"/>
  <c r="AT480" i="2"/>
  <c r="AU480" i="2"/>
  <c r="AW480" i="2"/>
  <c r="AX480" i="2"/>
  <c r="AY480" i="2"/>
  <c r="AZ480" i="2"/>
  <c r="BA480" i="2"/>
  <c r="X717" i="2"/>
  <c r="Y717" i="2"/>
  <c r="Z717" i="2"/>
  <c r="AA717" i="2"/>
  <c r="AB717" i="2"/>
  <c r="AC717" i="2"/>
  <c r="AE717" i="2"/>
  <c r="AF717" i="2"/>
  <c r="AH717" i="2"/>
  <c r="AJ717" i="2"/>
  <c r="AK717" i="2"/>
  <c r="AM717" i="2"/>
  <c r="AO717" i="2"/>
  <c r="AP717" i="2"/>
  <c r="AR717" i="2"/>
  <c r="AT717" i="2"/>
  <c r="AU717" i="2"/>
  <c r="AW717" i="2"/>
  <c r="AX717" i="2"/>
  <c r="AY717" i="2"/>
  <c r="AZ717" i="2"/>
  <c r="BA717" i="2"/>
  <c r="X2227" i="2"/>
  <c r="Y2227" i="2"/>
  <c r="Z2227" i="2"/>
  <c r="AA2227" i="2"/>
  <c r="AB2227" i="2"/>
  <c r="AC2227" i="2"/>
  <c r="AE2227" i="2"/>
  <c r="AF2227" i="2"/>
  <c r="AH2227" i="2"/>
  <c r="AJ2227" i="2"/>
  <c r="AK2227" i="2"/>
  <c r="AM2227" i="2"/>
  <c r="AO2227" i="2"/>
  <c r="AP2227" i="2"/>
  <c r="AR2227" i="2"/>
  <c r="AT2227" i="2"/>
  <c r="AU2227" i="2"/>
  <c r="AW2227" i="2"/>
  <c r="AX2227" i="2"/>
  <c r="AY2227" i="2"/>
  <c r="AZ2227" i="2"/>
  <c r="BA2227" i="2"/>
  <c r="X2154" i="2"/>
  <c r="Y2154" i="2"/>
  <c r="Z2154" i="2"/>
  <c r="AA2154" i="2"/>
  <c r="AB2154" i="2"/>
  <c r="AC2154" i="2"/>
  <c r="AE2154" i="2"/>
  <c r="AF2154" i="2"/>
  <c r="AH2154" i="2"/>
  <c r="AJ2154" i="2"/>
  <c r="AK2154" i="2"/>
  <c r="AM2154" i="2"/>
  <c r="AO2154" i="2"/>
  <c r="AP2154" i="2"/>
  <c r="AR2154" i="2"/>
  <c r="AT2154" i="2"/>
  <c r="AU2154" i="2"/>
  <c r="AW2154" i="2"/>
  <c r="AX2154" i="2"/>
  <c r="AY2154" i="2"/>
  <c r="AZ2154" i="2"/>
  <c r="BA2154" i="2"/>
  <c r="X377" i="2"/>
  <c r="Y377" i="2"/>
  <c r="Z377" i="2"/>
  <c r="AA377" i="2"/>
  <c r="AB377" i="2"/>
  <c r="AC377" i="2"/>
  <c r="AE377" i="2"/>
  <c r="AF377" i="2"/>
  <c r="AH377" i="2"/>
  <c r="AJ377" i="2"/>
  <c r="AK377" i="2"/>
  <c r="AM377" i="2"/>
  <c r="AO377" i="2"/>
  <c r="AP377" i="2"/>
  <c r="AR377" i="2"/>
  <c r="AT377" i="2"/>
  <c r="AU377" i="2"/>
  <c r="AW377" i="2"/>
  <c r="AX377" i="2"/>
  <c r="AY377" i="2"/>
  <c r="AZ377" i="2"/>
  <c r="BA377" i="2"/>
  <c r="X376" i="2"/>
  <c r="Y376" i="2"/>
  <c r="Z376" i="2"/>
  <c r="AA376" i="2"/>
  <c r="AB376" i="2"/>
  <c r="AC376" i="2"/>
  <c r="AE376" i="2"/>
  <c r="AF376" i="2"/>
  <c r="AH376" i="2"/>
  <c r="AJ376" i="2"/>
  <c r="AK376" i="2"/>
  <c r="AM376" i="2"/>
  <c r="AO376" i="2"/>
  <c r="AP376" i="2"/>
  <c r="AR376" i="2"/>
  <c r="AT376" i="2"/>
  <c r="AU376" i="2"/>
  <c r="AW376" i="2"/>
  <c r="AX376" i="2"/>
  <c r="AY376" i="2"/>
  <c r="AZ376" i="2"/>
  <c r="BA376" i="2"/>
  <c r="X2232" i="2"/>
  <c r="Y2232" i="2"/>
  <c r="Z2232" i="2"/>
  <c r="AA2232" i="2"/>
  <c r="AB2232" i="2"/>
  <c r="AC2232" i="2"/>
  <c r="AE2232" i="2"/>
  <c r="AF2232" i="2"/>
  <c r="AH2232" i="2"/>
  <c r="AJ2232" i="2"/>
  <c r="AK2232" i="2"/>
  <c r="AM2232" i="2"/>
  <c r="AO2232" i="2"/>
  <c r="AP2232" i="2"/>
  <c r="AR2232" i="2"/>
  <c r="AT2232" i="2"/>
  <c r="AU2232" i="2"/>
  <c r="AW2232" i="2"/>
  <c r="AX2232" i="2"/>
  <c r="AY2232" i="2"/>
  <c r="AZ2232" i="2"/>
  <c r="BA2232" i="2"/>
  <c r="X2237" i="2"/>
  <c r="Y2237" i="2"/>
  <c r="Z2237" i="2"/>
  <c r="AA2237" i="2"/>
  <c r="AB2237" i="2"/>
  <c r="AC2237" i="2"/>
  <c r="AE2237" i="2"/>
  <c r="AF2237" i="2"/>
  <c r="AH2237" i="2"/>
  <c r="AJ2237" i="2"/>
  <c r="AK2237" i="2"/>
  <c r="AM2237" i="2"/>
  <c r="AO2237" i="2"/>
  <c r="AP2237" i="2"/>
  <c r="AR2237" i="2"/>
  <c r="AT2237" i="2"/>
  <c r="AU2237" i="2"/>
  <c r="AW2237" i="2"/>
  <c r="AX2237" i="2"/>
  <c r="AY2237" i="2"/>
  <c r="AZ2237" i="2"/>
  <c r="BA2237" i="2"/>
  <c r="X342" i="2"/>
  <c r="Y342" i="2"/>
  <c r="Z342" i="2"/>
  <c r="AA342" i="2"/>
  <c r="AB342" i="2"/>
  <c r="AC342" i="2"/>
  <c r="AE342" i="2"/>
  <c r="AF342" i="2"/>
  <c r="AH342" i="2"/>
  <c r="AJ342" i="2"/>
  <c r="AK342" i="2"/>
  <c r="AM342" i="2"/>
  <c r="AO342" i="2"/>
  <c r="AP342" i="2"/>
  <c r="AR342" i="2"/>
  <c r="AT342" i="2"/>
  <c r="AU342" i="2"/>
  <c r="AW342" i="2"/>
  <c r="AX342" i="2"/>
  <c r="AY342" i="2"/>
  <c r="AZ342" i="2"/>
  <c r="BA342" i="2"/>
  <c r="X675" i="2"/>
  <c r="Y675" i="2"/>
  <c r="Z675" i="2"/>
  <c r="AA675" i="2"/>
  <c r="AB675" i="2"/>
  <c r="AC675" i="2"/>
  <c r="AE675" i="2"/>
  <c r="AF675" i="2"/>
  <c r="AH675" i="2"/>
  <c r="AJ675" i="2"/>
  <c r="AK675" i="2"/>
  <c r="AM675" i="2"/>
  <c r="AO675" i="2"/>
  <c r="AP675" i="2"/>
  <c r="AR675" i="2"/>
  <c r="AT675" i="2"/>
  <c r="AU675" i="2"/>
  <c r="AW675" i="2"/>
  <c r="AX675" i="2"/>
  <c r="AY675" i="2"/>
  <c r="AZ675" i="2"/>
  <c r="BA675" i="2"/>
  <c r="X1292" i="2"/>
  <c r="Y1292" i="2"/>
  <c r="Z1292" i="2"/>
  <c r="AA1292" i="2"/>
  <c r="AB1292" i="2"/>
  <c r="AC1292" i="2"/>
  <c r="AE1292" i="2"/>
  <c r="AF1292" i="2"/>
  <c r="AH1292" i="2"/>
  <c r="AJ1292" i="2"/>
  <c r="AK1292" i="2"/>
  <c r="AM1292" i="2"/>
  <c r="AO1292" i="2"/>
  <c r="AP1292" i="2"/>
  <c r="AR1292" i="2"/>
  <c r="AT1292" i="2"/>
  <c r="AU1292" i="2"/>
  <c r="AW1292" i="2"/>
  <c r="AX1292" i="2"/>
  <c r="AY1292" i="2"/>
  <c r="AZ1292" i="2"/>
  <c r="BA1292" i="2"/>
  <c r="X804" i="2"/>
  <c r="Y804" i="2"/>
  <c r="Z804" i="2"/>
  <c r="AA804" i="2"/>
  <c r="AB804" i="2"/>
  <c r="AC804" i="2"/>
  <c r="AE804" i="2"/>
  <c r="AF804" i="2"/>
  <c r="AH804" i="2"/>
  <c r="AJ804" i="2"/>
  <c r="AK804" i="2"/>
  <c r="AM804" i="2"/>
  <c r="AO804" i="2"/>
  <c r="AP804" i="2"/>
  <c r="AR804" i="2"/>
  <c r="AT804" i="2"/>
  <c r="AU804" i="2"/>
  <c r="AW804" i="2"/>
  <c r="AX804" i="2"/>
  <c r="AY804" i="2"/>
  <c r="AZ804" i="2"/>
  <c r="BA804" i="2"/>
  <c r="X1404" i="2"/>
  <c r="Y1404" i="2"/>
  <c r="Z1404" i="2"/>
  <c r="AA1404" i="2"/>
  <c r="AB1404" i="2"/>
  <c r="AC1404" i="2"/>
  <c r="AE1404" i="2"/>
  <c r="AF1404" i="2"/>
  <c r="AH1404" i="2"/>
  <c r="AJ1404" i="2"/>
  <c r="AK1404" i="2"/>
  <c r="AM1404" i="2"/>
  <c r="AO1404" i="2"/>
  <c r="AP1404" i="2"/>
  <c r="AR1404" i="2"/>
  <c r="AT1404" i="2"/>
  <c r="AU1404" i="2"/>
  <c r="AW1404" i="2"/>
  <c r="AX1404" i="2"/>
  <c r="AY1404" i="2"/>
  <c r="AZ1404" i="2"/>
  <c r="BA1404" i="2"/>
  <c r="X202" i="2"/>
  <c r="Y202" i="2"/>
  <c r="Z202" i="2"/>
  <c r="AA202" i="2"/>
  <c r="AB202" i="2"/>
  <c r="AC202" i="2"/>
  <c r="AE202" i="2"/>
  <c r="AF202" i="2"/>
  <c r="AH202" i="2"/>
  <c r="AJ202" i="2"/>
  <c r="AK202" i="2"/>
  <c r="AM202" i="2"/>
  <c r="AO202" i="2"/>
  <c r="AP202" i="2"/>
  <c r="AR202" i="2"/>
  <c r="AT202" i="2"/>
  <c r="AU202" i="2"/>
  <c r="AW202" i="2"/>
  <c r="AX202" i="2"/>
  <c r="AY202" i="2"/>
  <c r="AZ202" i="2"/>
  <c r="BA202" i="2"/>
  <c r="X1737" i="2"/>
  <c r="Y1737" i="2"/>
  <c r="Z1737" i="2"/>
  <c r="AA1737" i="2"/>
  <c r="AB1737" i="2"/>
  <c r="AC1737" i="2"/>
  <c r="AE1737" i="2"/>
  <c r="AF1737" i="2"/>
  <c r="AH1737" i="2"/>
  <c r="AJ1737" i="2"/>
  <c r="AK1737" i="2"/>
  <c r="AM1737" i="2"/>
  <c r="AO1737" i="2"/>
  <c r="AP1737" i="2"/>
  <c r="AR1737" i="2"/>
  <c r="AT1737" i="2"/>
  <c r="AU1737" i="2"/>
  <c r="AW1737" i="2"/>
  <c r="AX1737" i="2"/>
  <c r="AY1737" i="2"/>
  <c r="AZ1737" i="2"/>
  <c r="BA1737" i="2"/>
  <c r="X1475" i="2"/>
  <c r="Y1475" i="2"/>
  <c r="Z1475" i="2"/>
  <c r="AA1475" i="2"/>
  <c r="AB1475" i="2"/>
  <c r="AC1475" i="2"/>
  <c r="AE1475" i="2"/>
  <c r="AF1475" i="2"/>
  <c r="AH1475" i="2"/>
  <c r="AJ1475" i="2"/>
  <c r="AK1475" i="2"/>
  <c r="AM1475" i="2"/>
  <c r="AO1475" i="2"/>
  <c r="AP1475" i="2"/>
  <c r="AR1475" i="2"/>
  <c r="AT1475" i="2"/>
  <c r="AU1475" i="2"/>
  <c r="AW1475" i="2"/>
  <c r="AX1475" i="2"/>
  <c r="AY1475" i="2"/>
  <c r="AZ1475" i="2"/>
  <c r="BA1475" i="2"/>
  <c r="X2235" i="2"/>
  <c r="Y2235" i="2"/>
  <c r="Z2235" i="2"/>
  <c r="AA2235" i="2"/>
  <c r="AB2235" i="2"/>
  <c r="AC2235" i="2"/>
  <c r="AE2235" i="2"/>
  <c r="AF2235" i="2"/>
  <c r="AH2235" i="2"/>
  <c r="AJ2235" i="2"/>
  <c r="AK2235" i="2"/>
  <c r="AM2235" i="2"/>
  <c r="AO2235" i="2"/>
  <c r="AP2235" i="2"/>
  <c r="AR2235" i="2"/>
  <c r="AT2235" i="2"/>
  <c r="AU2235" i="2"/>
  <c r="AW2235" i="2"/>
  <c r="AX2235" i="2"/>
  <c r="AY2235" i="2"/>
  <c r="AZ2235" i="2"/>
  <c r="BA2235" i="2"/>
  <c r="X2252" i="2"/>
  <c r="Y2252" i="2"/>
  <c r="Z2252" i="2"/>
  <c r="AA2252" i="2"/>
  <c r="AB2252" i="2"/>
  <c r="AC2252" i="2"/>
  <c r="AE2252" i="2"/>
  <c r="AF2252" i="2"/>
  <c r="AH2252" i="2"/>
  <c r="AJ2252" i="2"/>
  <c r="AK2252" i="2"/>
  <c r="AM2252" i="2"/>
  <c r="AO2252" i="2"/>
  <c r="AP2252" i="2"/>
  <c r="AR2252" i="2"/>
  <c r="AT2252" i="2"/>
  <c r="AU2252" i="2"/>
  <c r="AW2252" i="2"/>
  <c r="AX2252" i="2"/>
  <c r="AY2252" i="2"/>
  <c r="AZ2252" i="2"/>
  <c r="BA2252" i="2"/>
  <c r="X1778" i="2"/>
  <c r="Y1778" i="2"/>
  <c r="Z1778" i="2"/>
  <c r="AA1778" i="2"/>
  <c r="AB1778" i="2"/>
  <c r="AC1778" i="2"/>
  <c r="AE1778" i="2"/>
  <c r="AF1778" i="2"/>
  <c r="AH1778" i="2"/>
  <c r="AJ1778" i="2"/>
  <c r="AK1778" i="2"/>
  <c r="AM1778" i="2"/>
  <c r="AO1778" i="2"/>
  <c r="AP1778" i="2"/>
  <c r="AR1778" i="2"/>
  <c r="AT1778" i="2"/>
  <c r="AU1778" i="2"/>
  <c r="AW1778" i="2"/>
  <c r="AX1778" i="2"/>
  <c r="AY1778" i="2"/>
  <c r="AZ1778" i="2"/>
  <c r="BA1778" i="2"/>
  <c r="X2236" i="2"/>
  <c r="Y2236" i="2"/>
  <c r="Z2236" i="2"/>
  <c r="AA2236" i="2"/>
  <c r="AB2236" i="2"/>
  <c r="AC2236" i="2"/>
  <c r="AE2236" i="2"/>
  <c r="AF2236" i="2"/>
  <c r="AH2236" i="2"/>
  <c r="AJ2236" i="2"/>
  <c r="AK2236" i="2"/>
  <c r="AM2236" i="2"/>
  <c r="AO2236" i="2"/>
  <c r="AP2236" i="2"/>
  <c r="AR2236" i="2"/>
  <c r="AT2236" i="2"/>
  <c r="AU2236" i="2"/>
  <c r="AW2236" i="2"/>
  <c r="AX2236" i="2"/>
  <c r="AY2236" i="2"/>
  <c r="AZ2236" i="2"/>
  <c r="BA2236" i="2"/>
  <c r="X2234" i="2"/>
  <c r="Y2234" i="2"/>
  <c r="Z2234" i="2"/>
  <c r="AA2234" i="2"/>
  <c r="AB2234" i="2"/>
  <c r="AC2234" i="2"/>
  <c r="AE2234" i="2"/>
  <c r="AF2234" i="2"/>
  <c r="AH2234" i="2"/>
  <c r="AJ2234" i="2"/>
  <c r="AK2234" i="2"/>
  <c r="AM2234" i="2"/>
  <c r="AO2234" i="2"/>
  <c r="AP2234" i="2"/>
  <c r="AR2234" i="2"/>
  <c r="AT2234" i="2"/>
  <c r="AU2234" i="2"/>
  <c r="AW2234" i="2"/>
  <c r="AX2234" i="2"/>
  <c r="AY2234" i="2"/>
  <c r="AZ2234" i="2"/>
  <c r="BA2234" i="2"/>
  <c r="J21" i="1"/>
  <c r="J22" i="1" s="1"/>
  <c r="K21" i="1"/>
  <c r="K22" i="1" s="1"/>
  <c r="Q22" i="1"/>
  <c r="C174" i="1"/>
  <c r="BB423" i="2"/>
  <c r="BD840" i="2"/>
  <c r="BC33" i="2"/>
  <c r="BE1523" i="2"/>
  <c r="BE427" i="2"/>
  <c r="BE60" i="2"/>
  <c r="BE2200" i="2"/>
  <c r="BD1240" i="2"/>
  <c r="BE764" i="2"/>
  <c r="BC692" i="2"/>
  <c r="BC391" i="2"/>
  <c r="BC696" i="2"/>
  <c r="BC2182" i="2"/>
  <c r="BC1049" i="2"/>
  <c r="BE628" i="2"/>
  <c r="BC663" i="2"/>
  <c r="BE560" i="2"/>
  <c r="BE187" i="2"/>
  <c r="BE2093" i="2"/>
  <c r="BC2072" i="2"/>
  <c r="BE1032" i="2"/>
  <c r="BE561" i="2"/>
  <c r="BB489" i="2"/>
  <c r="BC1634" i="2"/>
  <c r="BC225" i="2"/>
  <c r="BC1288" i="2"/>
  <c r="BC2259" i="2"/>
  <c r="BC396" i="2"/>
  <c r="BD894" i="2"/>
  <c r="BD347" i="2"/>
  <c r="BD481" i="2"/>
  <c r="BD1686" i="2"/>
  <c r="BD1320" i="2"/>
  <c r="BB930" i="2"/>
  <c r="BE518" i="2"/>
  <c r="BE359" i="2"/>
  <c r="BE168" i="2"/>
  <c r="BE590" i="2"/>
  <c r="BD2251" i="2"/>
  <c r="BC2265" i="2"/>
  <c r="BC1206" i="2"/>
  <c r="BC1164" i="2"/>
  <c r="BC1055" i="2"/>
  <c r="BE1702" i="2"/>
  <c r="BE2263" i="2"/>
  <c r="BC2008" i="2"/>
  <c r="BE1487" i="2"/>
  <c r="BC1026" i="2"/>
  <c r="BE776" i="2"/>
  <c r="BC2223" i="2"/>
  <c r="BE929" i="2"/>
  <c r="BC787" i="2"/>
  <c r="BC1205" i="2"/>
  <c r="BE1506" i="2"/>
  <c r="BC477" i="2"/>
  <c r="BC2032" i="2"/>
  <c r="BC918" i="2"/>
  <c r="BC1151" i="2"/>
  <c r="BC653" i="2"/>
  <c r="BC1561" i="2"/>
  <c r="BE1535" i="2"/>
  <c r="BE1491" i="2"/>
  <c r="BE454" i="2"/>
  <c r="BC1786" i="2"/>
  <c r="BC779" i="2"/>
  <c r="BC1357" i="2"/>
  <c r="BC89" i="2"/>
  <c r="BC1306" i="2"/>
  <c r="BE1091" i="2"/>
  <c r="BB2037" i="2"/>
  <c r="BB204" i="2"/>
  <c r="BD1381" i="2"/>
  <c r="BB511" i="2"/>
  <c r="BD2033" i="2"/>
  <c r="BD1426" i="2"/>
  <c r="BD348" i="2"/>
  <c r="BD1370" i="2"/>
  <c r="BD1721" i="2"/>
  <c r="BD538" i="2"/>
  <c r="BB2180" i="2"/>
  <c r="BD213" i="2"/>
  <c r="BB715" i="2"/>
  <c r="BE469" i="2"/>
  <c r="BE913" i="2"/>
  <c r="BE2049" i="2"/>
  <c r="BE2279" i="2"/>
  <c r="BE1204" i="2"/>
  <c r="BE575" i="2"/>
  <c r="BE142" i="2"/>
  <c r="BE400" i="2"/>
  <c r="BD820" i="2"/>
  <c r="BC1094" i="2"/>
  <c r="BB43" i="2"/>
  <c r="BC1909" i="2"/>
  <c r="BC1919" i="2"/>
  <c r="BC2061" i="2"/>
  <c r="BD327" i="2"/>
  <c r="BC422" i="2"/>
  <c r="BC453" i="2"/>
  <c r="BC1494" i="2"/>
  <c r="BC350" i="2"/>
  <c r="BC509" i="2"/>
  <c r="BE232" i="2"/>
  <c r="BC54" i="2"/>
  <c r="BE329" i="2"/>
  <c r="BC2199" i="2"/>
  <c r="BC1730" i="2"/>
  <c r="BC2086" i="2"/>
  <c r="BC417" i="2"/>
  <c r="BC2047" i="2"/>
  <c r="BE75" i="2"/>
  <c r="BE1198" i="2"/>
  <c r="BC1339" i="2"/>
  <c r="BC2055" i="2"/>
  <c r="BC1271" i="2"/>
  <c r="BB1263" i="2"/>
  <c r="BB1588" i="2"/>
  <c r="BB1031" i="2"/>
  <c r="BB2255" i="2"/>
  <c r="BD1076" i="2"/>
  <c r="BB966" i="2"/>
  <c r="BD1209" i="2"/>
  <c r="BB1050" i="2"/>
  <c r="BB1943" i="2"/>
  <c r="BB130" i="2"/>
  <c r="BB425" i="2"/>
  <c r="BD1310" i="2"/>
  <c r="BB1625" i="2"/>
  <c r="BD1131" i="2"/>
  <c r="BE1179" i="2"/>
  <c r="BD856" i="2"/>
  <c r="BB1632" i="2"/>
  <c r="BB1427" i="2"/>
  <c r="BD179" i="2"/>
  <c r="BD215" i="2"/>
  <c r="BB874" i="2"/>
  <c r="BD1389" i="2"/>
  <c r="BD19" i="2"/>
  <c r="BB702" i="2"/>
  <c r="BD1028" i="2"/>
  <c r="BD1207" i="2"/>
  <c r="BD1039" i="2"/>
  <c r="BC2054" i="2"/>
  <c r="BD1884" i="2"/>
  <c r="BB1885" i="2"/>
  <c r="BB295" i="2"/>
  <c r="BB1027" i="2"/>
  <c r="BD1837" i="2"/>
  <c r="BD2270" i="2"/>
  <c r="BD1192" i="2"/>
  <c r="BD1775" i="2"/>
  <c r="BB890" i="2"/>
  <c r="BB971" i="2"/>
  <c r="BB1900" i="2"/>
  <c r="BB1541" i="2"/>
  <c r="BB868" i="2"/>
  <c r="BD977" i="2"/>
  <c r="BD2194" i="2"/>
  <c r="BB612" i="2"/>
  <c r="BD1825" i="2"/>
  <c r="BB761" i="2"/>
  <c r="BB1833" i="2"/>
  <c r="BD1711" i="2"/>
  <c r="BD2099" i="2"/>
  <c r="BB2187" i="2"/>
  <c r="BB1383" i="2"/>
  <c r="BD46" i="2"/>
  <c r="BD1944" i="2"/>
  <c r="BD1202" i="2"/>
  <c r="BD1888" i="2"/>
  <c r="BD1189" i="2"/>
  <c r="BD1446" i="2"/>
  <c r="BE2106" i="2"/>
  <c r="BD15" i="2"/>
  <c r="BB1790" i="2"/>
  <c r="BB151" i="2"/>
  <c r="BB1780" i="2"/>
  <c r="BB1117" i="2"/>
  <c r="BB1841" i="2"/>
  <c r="BB1537" i="2"/>
  <c r="BB881" i="2"/>
  <c r="BB743" i="2"/>
  <c r="BD1083" i="2"/>
  <c r="BE1148" i="2"/>
  <c r="BB1147" i="2"/>
  <c r="BD617" i="2"/>
  <c r="BB970" i="2"/>
  <c r="BC552" i="2"/>
  <c r="BB150" i="2"/>
  <c r="BD1694" i="2"/>
  <c r="BB1176" i="2"/>
  <c r="BD1058" i="2"/>
  <c r="BD209" i="2"/>
  <c r="BD1905" i="2"/>
  <c r="BD2098" i="2"/>
  <c r="BD935" i="2"/>
  <c r="BD673" i="2"/>
  <c r="BB1422" i="2"/>
  <c r="BB1724" i="2"/>
  <c r="BD1598" i="2"/>
  <c r="BD1738" i="2"/>
  <c r="BD1740" i="2"/>
  <c r="BD1708" i="2"/>
  <c r="BD735" i="2"/>
  <c r="BD1760" i="2"/>
  <c r="BD2148" i="2"/>
  <c r="BB1413" i="2"/>
  <c r="BE481" i="2"/>
  <c r="BD2202" i="2"/>
  <c r="BD846" i="2"/>
  <c r="BD792" i="2"/>
  <c r="BE348" i="2"/>
  <c r="BB1574" i="2"/>
  <c r="BE1311" i="2"/>
  <c r="BC359" i="2"/>
  <c r="BC1742" i="2"/>
  <c r="BE133" i="2"/>
  <c r="BE35" i="2"/>
  <c r="BE1392" i="2"/>
  <c r="BD775" i="2"/>
  <c r="BC1204" i="2"/>
  <c r="BB746" i="2"/>
  <c r="BC1242" i="2"/>
  <c r="BE724" i="2"/>
  <c r="BD1672" i="2"/>
  <c r="BC2114" i="2"/>
  <c r="BC597" i="2"/>
  <c r="BE1362" i="2"/>
  <c r="BE917" i="2"/>
  <c r="BE1500" i="2"/>
  <c r="BD270" i="2"/>
  <c r="BE1374" i="2"/>
  <c r="BE1670" i="2"/>
  <c r="BE624" i="2"/>
  <c r="BE1752" i="2"/>
  <c r="BE435" i="2"/>
  <c r="BE314" i="2"/>
  <c r="BE1129" i="2"/>
  <c r="BD488" i="2"/>
  <c r="BC764" i="2"/>
  <c r="BC2203" i="2"/>
  <c r="BC1847" i="2"/>
  <c r="BE1305" i="2"/>
  <c r="BE1243" i="2"/>
  <c r="BB1961" i="2"/>
  <c r="BB773" i="2"/>
  <c r="BC1286" i="2"/>
  <c r="BC648" i="2"/>
  <c r="BE1009" i="2"/>
  <c r="BD503" i="2"/>
  <c r="BD1930" i="2"/>
  <c r="BD230" i="2"/>
  <c r="BD2147" i="2"/>
  <c r="BB1371" i="2"/>
  <c r="BE2033" i="2"/>
  <c r="BD2103" i="2"/>
  <c r="BD1638" i="2"/>
  <c r="BC507" i="2"/>
  <c r="BE1335" i="2"/>
  <c r="BE271" i="2"/>
  <c r="BE1749" i="2"/>
  <c r="BD211" i="2"/>
  <c r="BC2279" i="2"/>
  <c r="BC107" i="2"/>
  <c r="BE1377" i="2"/>
  <c r="BE1215" i="2"/>
  <c r="BC1549" i="2"/>
  <c r="BB2150" i="2"/>
  <c r="BC49" i="2"/>
  <c r="BB2192" i="2"/>
  <c r="BB2244" i="2"/>
  <c r="BC2209" i="2"/>
  <c r="BE1322" i="2"/>
  <c r="BC1981" i="2"/>
  <c r="BC1533" i="2"/>
  <c r="BC522" i="2"/>
  <c r="BC1470" i="2"/>
  <c r="BE2131" i="2"/>
  <c r="BE1259" i="2"/>
  <c r="BE2181" i="2"/>
  <c r="BB1514" i="2"/>
  <c r="BC1385" i="2"/>
  <c r="BC1044" i="2"/>
  <c r="BE354" i="2"/>
  <c r="BC1586" i="2"/>
  <c r="BD44" i="2"/>
  <c r="BB1540" i="2"/>
  <c r="BD1751" i="2"/>
  <c r="BB1268" i="2"/>
  <c r="BB1429" i="2"/>
  <c r="BD66" i="2"/>
  <c r="BD334" i="2"/>
  <c r="BD2207" i="2"/>
  <c r="BD716" i="2"/>
  <c r="BD2242" i="2"/>
  <c r="BB411" i="2"/>
  <c r="BE1426" i="2"/>
  <c r="BD1266" i="2"/>
  <c r="BC1986" i="2"/>
  <c r="BE1075" i="2"/>
  <c r="BE1717" i="2"/>
  <c r="BE516" i="2"/>
  <c r="BE2078" i="2"/>
  <c r="BD304" i="2"/>
  <c r="BC878" i="2"/>
  <c r="BB1866" i="2"/>
  <c r="BC64" i="2"/>
  <c r="BB88" i="2"/>
  <c r="BE815" i="2"/>
  <c r="BB1388" i="2"/>
  <c r="BC1403" i="2"/>
  <c r="BB48" i="2"/>
  <c r="BE651" i="2"/>
  <c r="BB1052" i="2"/>
  <c r="BD685" i="2"/>
  <c r="BC1679" i="2"/>
  <c r="BC1466" i="2"/>
  <c r="BE1557" i="2"/>
  <c r="BE220" i="2"/>
  <c r="BC2120" i="2"/>
  <c r="BC492" i="2"/>
  <c r="BC1256" i="2"/>
  <c r="BC688" i="2"/>
  <c r="BC110" i="2"/>
  <c r="BD2203" i="2"/>
  <c r="BC92" i="2"/>
  <c r="BB1963" i="2"/>
  <c r="BC701" i="2"/>
  <c r="BC550" i="2"/>
  <c r="BE1494" i="2"/>
  <c r="BC466" i="2"/>
  <c r="BC1720" i="2"/>
  <c r="BB1230" i="2"/>
  <c r="BC1643" i="2"/>
  <c r="BE920" i="2"/>
  <c r="BC406" i="2"/>
  <c r="BC2089" i="2"/>
  <c r="BE625" i="2"/>
  <c r="BC682" i="2"/>
  <c r="BE2204" i="2"/>
  <c r="BC1595" i="2"/>
  <c r="BC708" i="2"/>
  <c r="BC364" i="2"/>
  <c r="BC297" i="2"/>
  <c r="BE603" i="2"/>
  <c r="BC109" i="2"/>
  <c r="BC672" i="2"/>
  <c r="BC1525" i="2"/>
  <c r="BE984" i="2"/>
  <c r="BC260" i="2"/>
  <c r="BE465" i="2"/>
  <c r="BE534" i="2"/>
  <c r="BD1535" i="2"/>
  <c r="BC2020" i="2"/>
  <c r="BE1639" i="2"/>
  <c r="BE1495" i="2"/>
  <c r="BE1787" i="2"/>
  <c r="BE956" i="2"/>
  <c r="BE458" i="2"/>
  <c r="BD1198" i="2"/>
  <c r="BC1294" i="2"/>
  <c r="BC293" i="2"/>
  <c r="BC1691" i="2"/>
  <c r="BC32" i="2"/>
  <c r="BC242" i="2"/>
  <c r="BC574" i="2"/>
  <c r="BE253" i="2"/>
  <c r="BC2107" i="2"/>
  <c r="BC197" i="2"/>
  <c r="BC1124" i="2"/>
  <c r="BC631" i="2"/>
  <c r="BE626" i="2"/>
  <c r="BC1510" i="2"/>
  <c r="BC1274" i="2"/>
  <c r="BC1214" i="2"/>
  <c r="BB1353" i="2"/>
  <c r="BB428" i="2"/>
  <c r="BD1263" i="2"/>
  <c r="BB1473" i="2"/>
  <c r="BB2226" i="2"/>
  <c r="BB1141" i="2"/>
  <c r="BD278" i="2"/>
  <c r="BD1224" i="2"/>
  <c r="BB1681" i="2"/>
  <c r="BB1556" i="2"/>
  <c r="BB2082" i="2"/>
  <c r="BE1437" i="2"/>
  <c r="BB1029" i="2"/>
  <c r="BD841" i="2"/>
  <c r="BD1130" i="2"/>
  <c r="BD1942" i="2"/>
  <c r="BB119" i="2"/>
  <c r="BB266" i="2"/>
  <c r="BE881" i="2"/>
  <c r="BB1020" i="2"/>
  <c r="BD1056" i="2"/>
  <c r="BB1507" i="2"/>
  <c r="BE1328" i="2"/>
  <c r="BC1573" i="2"/>
  <c r="BC139" i="2"/>
  <c r="BB1316" i="2"/>
  <c r="BE1284" i="2"/>
  <c r="BB1449" i="2"/>
  <c r="BE706" i="2"/>
  <c r="BB1629" i="2"/>
  <c r="BC27" i="2"/>
  <c r="BC1334" i="2"/>
  <c r="BE280" i="2"/>
  <c r="BE1123" i="2"/>
  <c r="BE2198" i="2"/>
  <c r="BC2127" i="2"/>
  <c r="BB1303" i="2"/>
  <c r="BE444" i="2"/>
  <c r="BE1042" i="2"/>
  <c r="BC2096" i="2"/>
  <c r="BC1201" i="2"/>
  <c r="BE811" i="2"/>
  <c r="BC1472" i="2"/>
  <c r="BE1160" i="2"/>
  <c r="BB821" i="2"/>
  <c r="BE1373" i="2"/>
  <c r="BC97" i="2"/>
  <c r="BC526" i="2"/>
  <c r="BC1414" i="2"/>
  <c r="BC968" i="2"/>
  <c r="BC1229" i="2"/>
  <c r="BC1275" i="2"/>
  <c r="BC810" i="2"/>
  <c r="BC412" i="2"/>
  <c r="BE1479" i="2"/>
  <c r="BE586" i="2"/>
  <c r="BE620" i="2"/>
  <c r="BB1398" i="2"/>
  <c r="BE149" i="2"/>
  <c r="BE233" i="2"/>
  <c r="BE1599" i="2"/>
  <c r="BE249" i="2"/>
  <c r="BC1420" i="2"/>
  <c r="BC2108" i="2"/>
  <c r="BC1135" i="2"/>
  <c r="BC607" i="2"/>
  <c r="BC14" i="2"/>
  <c r="BC1571" i="2"/>
  <c r="BC2017" i="2"/>
  <c r="BE448" i="2"/>
  <c r="BC438" i="2"/>
  <c r="BC583" i="2"/>
  <c r="BC2172" i="2"/>
  <c r="BC885" i="2"/>
  <c r="BE1345" i="2"/>
  <c r="BC1496" i="2"/>
  <c r="BB1043" i="2"/>
  <c r="BB942" i="2"/>
  <c r="BB333" i="2"/>
  <c r="BB1692" i="2"/>
  <c r="BD1858" i="2"/>
  <c r="BB1668" i="2"/>
  <c r="BB1474" i="2"/>
  <c r="BB1690" i="2"/>
  <c r="BD788" i="2"/>
  <c r="BD1497" i="2"/>
  <c r="BB254" i="2"/>
  <c r="BB2153" i="2"/>
  <c r="BB1871" i="2"/>
  <c r="BB1013" i="2"/>
  <c r="BE890" i="2"/>
  <c r="BD2079" i="2"/>
  <c r="BD248" i="2"/>
  <c r="BB938" i="2"/>
  <c r="BB565" i="2"/>
  <c r="BD750" i="2"/>
  <c r="BB57" i="2"/>
  <c r="BD652" i="2"/>
  <c r="BB1674" i="2"/>
  <c r="BE2043" i="2"/>
  <c r="BE2035" i="2"/>
  <c r="BC1241" i="2"/>
  <c r="BE37" i="2"/>
  <c r="BE132" i="2"/>
  <c r="BC1532" i="2"/>
  <c r="BE905" i="2"/>
  <c r="BC1547" i="2"/>
  <c r="BC922" i="2"/>
  <c r="BB740" i="2"/>
  <c r="BE16" i="2"/>
  <c r="BC1264" i="2"/>
  <c r="BC2183" i="2"/>
  <c r="BE244" i="2"/>
  <c r="BB1723" i="2"/>
  <c r="BC852" i="2"/>
  <c r="BC1038" i="2"/>
  <c r="BC68" i="2"/>
  <c r="BC1831" i="2"/>
  <c r="BC1333" i="2"/>
  <c r="BC368" i="2"/>
  <c r="BE1197" i="2"/>
  <c r="BC916" i="2"/>
  <c r="BC910" i="2"/>
  <c r="BE2159" i="2"/>
  <c r="BE1140" i="2"/>
  <c r="BE294" i="2"/>
  <c r="BE605" i="2"/>
  <c r="BC718" i="2"/>
  <c r="BE556" i="2"/>
  <c r="BE1342" i="2"/>
  <c r="BE1361" i="2"/>
  <c r="BE1012" i="2"/>
  <c r="BD1606" i="2"/>
  <c r="BC1046" i="2"/>
  <c r="BC1363" i="2"/>
  <c r="BC1651" i="2"/>
  <c r="BE1748" i="2"/>
  <c r="BC1562" i="2"/>
  <c r="BC863" i="2"/>
  <c r="BC1590" i="2"/>
  <c r="BC806" i="2"/>
  <c r="BC925" i="2"/>
  <c r="BC712" i="2"/>
  <c r="BC944" i="2"/>
  <c r="BC1279" i="2"/>
  <c r="BE1336" i="2"/>
  <c r="BB1099" i="2"/>
  <c r="BB504" i="2"/>
  <c r="BB661" i="2"/>
  <c r="BB539" i="2"/>
  <c r="BB1509" i="2"/>
  <c r="BE1117" i="2"/>
  <c r="BB108" i="2"/>
  <c r="BB1424" i="2"/>
  <c r="BB1828" i="2"/>
  <c r="BD1974" i="2"/>
  <c r="BB521" i="2"/>
  <c r="BB1592" i="2"/>
  <c r="BD199" i="2"/>
  <c r="BB1150" i="2"/>
  <c r="BB401" i="2"/>
  <c r="BD1173" i="2"/>
  <c r="BD1296" i="2"/>
  <c r="BB2081" i="2"/>
  <c r="BB1563" i="2"/>
  <c r="BB853" i="2"/>
  <c r="BB264" i="2"/>
  <c r="BD2080" i="2"/>
  <c r="BD1297" i="2"/>
  <c r="BB2077" i="2"/>
  <c r="BD1112" i="2"/>
  <c r="BB1530" i="2"/>
  <c r="BC81" i="2"/>
  <c r="BB707" i="2"/>
  <c r="BD1246" i="2"/>
  <c r="BB2076" i="2"/>
  <c r="BB30" i="2"/>
  <c r="BD947" i="2"/>
  <c r="BD1172" i="2"/>
  <c r="BD1789" i="2"/>
  <c r="BD2142" i="2"/>
  <c r="BB2174" i="2"/>
  <c r="BC977" i="2"/>
  <c r="BD1444" i="2"/>
  <c r="BB336" i="2"/>
  <c r="BD1774" i="2"/>
  <c r="BB1359" i="2"/>
  <c r="BD1521" i="2"/>
  <c r="BD1045" i="2"/>
  <c r="BD20" i="2"/>
  <c r="BB103" i="2"/>
  <c r="BB1079" i="2"/>
  <c r="BD614" i="2"/>
  <c r="BD1017" i="2"/>
  <c r="BC1711" i="2"/>
  <c r="BB2267" i="2"/>
  <c r="BB2001" i="2"/>
  <c r="BD214" i="2"/>
  <c r="BB9" i="2"/>
  <c r="BD1933" i="2"/>
  <c r="BC1706" i="2"/>
  <c r="BB1542" i="2"/>
  <c r="BC1814" i="2"/>
  <c r="BD1916" i="2"/>
  <c r="BC1158" i="2"/>
  <c r="BD1660" i="2"/>
  <c r="BB1741" i="2"/>
  <c r="BB1216" i="2"/>
  <c r="BD2038" i="2"/>
  <c r="BC1211" i="2"/>
  <c r="BE971" i="2"/>
  <c r="BB1171" i="2"/>
  <c r="BB487" i="2"/>
  <c r="BB86" i="2"/>
  <c r="BB1226" i="2"/>
  <c r="BB1014" i="2"/>
  <c r="BB1308" i="2"/>
  <c r="BD1991" i="2"/>
  <c r="BB1736" i="2"/>
  <c r="BB1682" i="2"/>
  <c r="BB1539" i="2"/>
  <c r="BD80" i="2"/>
  <c r="BB40" i="2"/>
  <c r="BB1092" i="2"/>
  <c r="BD1423" i="2"/>
  <c r="BB82" i="2"/>
  <c r="BD2173" i="2"/>
  <c r="BB934" i="2"/>
  <c r="BC179" i="2"/>
  <c r="BB1057" i="2"/>
  <c r="BB1914" i="2"/>
  <c r="BD1633" i="2"/>
  <c r="BB1689" i="2"/>
  <c r="BD1064" i="2"/>
  <c r="BD1007" i="2"/>
  <c r="BC1389" i="2"/>
  <c r="BD1534" i="2"/>
  <c r="BB1024" i="2"/>
  <c r="BD239" i="2"/>
  <c r="BB1676" i="2"/>
  <c r="BB198" i="2"/>
  <c r="BD2011" i="2"/>
  <c r="BD1080" i="2"/>
  <c r="BD1006" i="2"/>
  <c r="BC1183" i="2"/>
  <c r="BB1926" i="2"/>
  <c r="BD1252" i="2"/>
  <c r="BC935" i="2"/>
  <c r="BD1298" i="2"/>
  <c r="BB1830" i="2"/>
  <c r="BB136" i="2"/>
  <c r="BD2268" i="2"/>
  <c r="BB1538" i="2"/>
  <c r="BD1081" i="2"/>
  <c r="BE1884" i="2"/>
  <c r="BB1517" i="2"/>
  <c r="BD154" i="2"/>
  <c r="BB1772" i="2"/>
  <c r="BD1212" i="2"/>
  <c r="BD1822" i="2"/>
  <c r="BB155" i="2"/>
  <c r="BB1654" i="2"/>
  <c r="BD2271" i="2"/>
  <c r="BE1984" i="2"/>
  <c r="BB997" i="2"/>
  <c r="BB483" i="2"/>
  <c r="BB1227" i="2"/>
  <c r="BD557" i="2"/>
  <c r="BE425" i="2"/>
  <c r="BB1570" i="2"/>
  <c r="BD967" i="2"/>
  <c r="BB1430" i="2"/>
  <c r="BB23" i="2"/>
  <c r="BB418" i="2"/>
  <c r="BD191" i="2"/>
  <c r="BB1277" i="2"/>
  <c r="BB996" i="2"/>
  <c r="BD1975" i="2"/>
  <c r="BD1652" i="2"/>
  <c r="BD1187" i="2"/>
  <c r="BD976" i="2"/>
  <c r="BB1344" i="2"/>
  <c r="BD201" i="2"/>
  <c r="BB1244" i="2"/>
  <c r="BB1170" i="2"/>
  <c r="BD1269" i="2"/>
  <c r="BB148" i="2"/>
  <c r="BD1893" i="2"/>
  <c r="BD1350" i="2"/>
  <c r="BB2102" i="2"/>
  <c r="BD1659" i="2"/>
  <c r="BB1859" i="2"/>
  <c r="BD1180" i="2"/>
  <c r="BD5" i="2"/>
  <c r="BB24" i="2"/>
  <c r="BD2245" i="2"/>
  <c r="BB1086" i="2"/>
  <c r="BB1174" i="2"/>
  <c r="BB1712" i="2"/>
  <c r="BD238" i="2"/>
  <c r="BD1798" i="2"/>
  <c r="BB212" i="2"/>
  <c r="BB1568" i="2"/>
  <c r="BD1492" i="2"/>
  <c r="BB1115" i="2"/>
  <c r="BB1795" i="2"/>
  <c r="BB1053" i="2"/>
  <c r="BD1001" i="2"/>
  <c r="BD1040" i="2"/>
  <c r="BB1781" i="2"/>
  <c r="BD1902" i="2"/>
  <c r="BC1899" i="2"/>
  <c r="BC1714" i="2"/>
  <c r="BD1806" i="2"/>
  <c r="BD203" i="2"/>
  <c r="BB143" i="2"/>
  <c r="BB2256" i="2"/>
  <c r="BB1739" i="2"/>
  <c r="BB1978" i="2"/>
  <c r="BD2246" i="2"/>
  <c r="BB2133" i="2"/>
  <c r="BC46" i="2"/>
  <c r="BD927" i="2"/>
  <c r="BB845" i="2"/>
  <c r="BB948" i="2"/>
  <c r="BD1402" i="2"/>
  <c r="BB1410" i="2"/>
  <c r="BD167" i="2"/>
  <c r="BC1888" i="2"/>
  <c r="BD1314" i="2"/>
  <c r="BB1059" i="2"/>
  <c r="BD1813" i="2"/>
  <c r="BD1868" i="2"/>
  <c r="BC1096" i="2"/>
  <c r="BB144" i="2"/>
  <c r="BC1892" i="2"/>
  <c r="BD1764" i="2"/>
  <c r="BD1842" i="2"/>
  <c r="BD1166" i="2"/>
  <c r="BD152" i="2"/>
  <c r="BD1903" i="2"/>
  <c r="BB532" i="2"/>
  <c r="BD289" i="2"/>
  <c r="BD419" i="2"/>
  <c r="BD1579" i="2"/>
  <c r="BB1258" i="2"/>
  <c r="BB261" i="2"/>
  <c r="BC1268" i="2"/>
  <c r="BB600" i="2"/>
  <c r="BB1580" i="2"/>
  <c r="BE334" i="2"/>
  <c r="BE2148" i="2"/>
  <c r="BB11" i="2"/>
  <c r="BE1320" i="2"/>
  <c r="BB2060" i="2"/>
  <c r="BE2147" i="2"/>
  <c r="BB796" i="2"/>
  <c r="BB777" i="2"/>
  <c r="BE2242" i="2"/>
  <c r="BE792" i="2"/>
  <c r="BB802" i="2"/>
  <c r="BB666" i="2"/>
  <c r="BE1721" i="2"/>
  <c r="BD1552" i="2"/>
  <c r="BB430" i="2"/>
  <c r="BD915" i="2"/>
  <c r="BD2125" i="2"/>
  <c r="BD2248" i="2"/>
  <c r="BD1803" i="2"/>
  <c r="BD356" i="2"/>
  <c r="BD1309" i="2"/>
  <c r="BB2266" i="2"/>
  <c r="BB2073" i="2"/>
  <c r="BE2202" i="2"/>
  <c r="BB1285" i="2"/>
  <c r="BE840" i="2"/>
  <c r="BB2141" i="2"/>
  <c r="BE2103" i="2"/>
  <c r="BD641" i="2"/>
  <c r="BE1266" i="2"/>
  <c r="BB2206" i="2"/>
  <c r="BB1287" i="2"/>
  <c r="BD926" i="2"/>
  <c r="BD1104" i="2"/>
  <c r="BD1247" i="2"/>
  <c r="BB1270" i="2"/>
  <c r="BD525" i="2"/>
  <c r="BB2064" i="2"/>
  <c r="BD1281" i="2"/>
  <c r="BB115" i="2"/>
  <c r="BB2217" i="2"/>
  <c r="BB798" i="2"/>
  <c r="BD611" i="2"/>
  <c r="BB1846" i="2"/>
  <c r="BD2195" i="2"/>
  <c r="BC511" i="2"/>
  <c r="BD589" i="2"/>
  <c r="BB1559" i="2"/>
  <c r="BE1686" i="2"/>
  <c r="BB1997" i="2"/>
  <c r="BE230" i="2"/>
  <c r="BB785" i="2"/>
  <c r="BE716" i="2"/>
  <c r="BB691" i="2"/>
  <c r="BE846" i="2"/>
  <c r="BB1228" i="2"/>
  <c r="BB1455" i="2"/>
  <c r="BE1370" i="2"/>
  <c r="BB484" i="2"/>
  <c r="BD2114" i="2"/>
  <c r="BB134" i="2"/>
  <c r="BE1368" i="2"/>
  <c r="BC2192" i="2"/>
  <c r="BD1919" i="2"/>
  <c r="BE424" i="2"/>
  <c r="BD1965" i="2"/>
  <c r="BC2263" i="2"/>
  <c r="BC2137" i="2"/>
  <c r="BC955" i="2"/>
  <c r="BE680" i="2"/>
  <c r="BD1369" i="2"/>
  <c r="BE1121" i="2"/>
  <c r="BD2215" i="2"/>
  <c r="BB1603" i="2"/>
  <c r="BC983" i="2"/>
  <c r="BE1512" i="2"/>
  <c r="BD729" i="2"/>
  <c r="BE747" i="2"/>
  <c r="BD374" i="2"/>
  <c r="BE345" i="2"/>
  <c r="BD2052" i="2"/>
  <c r="BE190" i="2"/>
  <c r="BD1715" i="2"/>
  <c r="BB2261" i="2"/>
  <c r="BE2015" i="2"/>
  <c r="BC1514" i="2"/>
  <c r="BB654" i="2"/>
  <c r="BE981" i="2"/>
  <c r="BE1054" i="2"/>
  <c r="BB453" i="2"/>
  <c r="BB1418" i="2"/>
  <c r="BC1245" i="2"/>
  <c r="BE323" i="2"/>
  <c r="BB101" i="2"/>
  <c r="BC1961" i="2"/>
  <c r="BD509" i="2"/>
  <c r="BB385" i="2"/>
  <c r="BE1434" i="2"/>
  <c r="BC1629" i="2"/>
  <c r="BD648" i="2"/>
  <c r="BE2025" i="2"/>
  <c r="BC2043" i="2"/>
  <c r="BE1586" i="2"/>
  <c r="BE904" i="2"/>
  <c r="BE120" i="2"/>
  <c r="BB84" i="2"/>
  <c r="BB431" i="2"/>
  <c r="BE307" i="2"/>
  <c r="BE767" i="2"/>
  <c r="BB642" i="2"/>
  <c r="BE554" i="2"/>
  <c r="BE790" i="2"/>
  <c r="BB1208" i="2"/>
  <c r="BE2224" i="2"/>
  <c r="BE1817" i="2"/>
  <c r="BB529" i="2"/>
  <c r="BE1696" i="2"/>
  <c r="BE627" i="2"/>
  <c r="BB300" i="2"/>
  <c r="BE1839" i="2"/>
  <c r="BB193" i="2"/>
  <c r="BE1980" i="2"/>
  <c r="BE36" i="2"/>
  <c r="BB121" i="2"/>
  <c r="BE1699" i="2"/>
  <c r="BB56" i="2"/>
  <c r="BE677" i="2"/>
  <c r="BC2029" i="2"/>
  <c r="BC1849" i="2"/>
  <c r="BE1127" i="2"/>
  <c r="BC911" i="2"/>
  <c r="BC2161" i="2"/>
  <c r="BE1850" i="2"/>
  <c r="BC2260" i="2"/>
  <c r="BC2100" i="2"/>
  <c r="BE946" i="2"/>
  <c r="BC404" i="2"/>
  <c r="BC1327" i="2"/>
  <c r="BE372" i="2"/>
  <c r="BC898" i="2"/>
  <c r="BC302" i="2"/>
  <c r="BB514" i="2"/>
  <c r="BE538" i="2"/>
  <c r="BC1528" i="2"/>
  <c r="BD2191" i="2"/>
  <c r="BC168" i="2"/>
  <c r="BC606" i="2"/>
  <c r="BE2062" i="2"/>
  <c r="BD1766" i="2"/>
  <c r="BC271" i="2"/>
  <c r="BC1662" i="2"/>
  <c r="BE365" i="2"/>
  <c r="BD818" i="2"/>
  <c r="BC1717" i="2"/>
  <c r="BC954" i="2"/>
  <c r="BE1196" i="2"/>
  <c r="BD436" i="2"/>
  <c r="BC35" i="2"/>
  <c r="BB107" i="2"/>
  <c r="BC31" i="2"/>
  <c r="BE665" i="2"/>
  <c r="BB64" i="2"/>
  <c r="BC1626" i="2"/>
  <c r="BE1273" i="2"/>
  <c r="BD208" i="2"/>
  <c r="BB1242" i="2"/>
  <c r="BB1594" i="2"/>
  <c r="BE2028" i="2"/>
  <c r="BC1819" i="2"/>
  <c r="BE1055" i="2"/>
  <c r="BB1523" i="2"/>
  <c r="BC1101" i="2"/>
  <c r="BB1178" i="2"/>
  <c r="BE833" i="2"/>
  <c r="BC1769" i="2"/>
  <c r="BB705" i="2"/>
  <c r="BE1462" i="2"/>
  <c r="BB177" i="2"/>
  <c r="BE478" i="2"/>
  <c r="BE2209" i="2"/>
  <c r="BE2063" i="2"/>
  <c r="BD2137" i="2"/>
  <c r="BC917" i="2"/>
  <c r="BC270" i="2"/>
  <c r="BE1679" i="2"/>
  <c r="BC1240" i="2"/>
  <c r="BE29" i="2"/>
  <c r="BD123" i="2"/>
  <c r="BE896" i="2"/>
  <c r="BD983" i="2"/>
  <c r="BB1470" i="2"/>
  <c r="BB1256" i="2"/>
  <c r="BB110" i="2"/>
  <c r="BC1136" i="2"/>
  <c r="BE1103" i="2"/>
  <c r="BE1608" i="2"/>
  <c r="BB1385" i="2"/>
  <c r="BE2023" i="2"/>
  <c r="BE1044" i="2"/>
  <c r="BE1848" i="2"/>
  <c r="BB701" i="2"/>
  <c r="BE1155" i="2"/>
  <c r="BE1667" i="2"/>
  <c r="BB1249" i="2"/>
  <c r="BE2066" i="2"/>
  <c r="BE1286" i="2"/>
  <c r="BE27" i="2"/>
  <c r="BE591" i="2"/>
  <c r="BE1077" i="2"/>
  <c r="BE1904" i="2"/>
  <c r="BD169" i="2"/>
  <c r="BB1573" i="2"/>
  <c r="BE2124" i="2"/>
  <c r="BD330" i="2"/>
  <c r="BB139" i="2"/>
  <c r="BE2179" i="2"/>
  <c r="BD639" i="2"/>
  <c r="BC329" i="2"/>
  <c r="BB999" i="2"/>
  <c r="BE1685" i="2"/>
  <c r="BE1616" i="2"/>
  <c r="BB786" i="2"/>
  <c r="BE247" i="2"/>
  <c r="BE1722" i="2"/>
  <c r="BB1450" i="2"/>
  <c r="BE1317" i="2"/>
  <c r="BE756" i="2"/>
  <c r="BB610" i="2"/>
  <c r="BE1863" i="2"/>
  <c r="BB1100" i="2"/>
  <c r="BE2036" i="2"/>
  <c r="BE360" i="2"/>
  <c r="BB1163" i="2"/>
  <c r="BE780" i="2"/>
  <c r="BB34" i="2"/>
  <c r="BC737" i="2"/>
  <c r="BE2222" i="2"/>
  <c r="BC1060" i="2"/>
  <c r="BC140" i="2"/>
  <c r="BE71" i="2"/>
  <c r="BC371" i="2"/>
  <c r="BC604" i="2"/>
  <c r="BE102" i="2"/>
  <c r="BC634" i="2"/>
  <c r="BC299" i="2"/>
  <c r="BE1415" i="2"/>
  <c r="BC409" i="2"/>
  <c r="BE1638" i="2"/>
  <c r="BB285" i="2"/>
  <c r="BC2049" i="2"/>
  <c r="BC2216" i="2"/>
  <c r="BD1267" i="2"/>
  <c r="BC1335" i="2"/>
  <c r="BC1936" i="2"/>
  <c r="BD1801" i="2"/>
  <c r="BC1075" i="2"/>
  <c r="BC1840" i="2"/>
  <c r="BC133" i="2"/>
  <c r="BC1759" i="2"/>
  <c r="BD633" i="2"/>
  <c r="BC1732" i="2"/>
  <c r="BB575" i="2"/>
  <c r="BD679" i="2"/>
  <c r="BC1377" i="2"/>
  <c r="BB1626" i="2"/>
  <c r="BC1254" i="2"/>
  <c r="BB1215" i="2"/>
  <c r="BE138" i="2"/>
  <c r="BC1701" i="2"/>
  <c r="BE1549" i="2"/>
  <c r="BD1164" i="2"/>
  <c r="BB1819" i="2"/>
  <c r="BB1101" i="2"/>
  <c r="BE965" i="2"/>
  <c r="BC1558" i="2"/>
  <c r="BC782" i="2"/>
  <c r="BE210" i="2"/>
  <c r="BC383" i="2"/>
  <c r="BC646" i="2"/>
  <c r="BE445" i="2"/>
  <c r="BC1513" i="2"/>
  <c r="BB658" i="2"/>
  <c r="BE213" i="2"/>
  <c r="BB913" i="2"/>
  <c r="BD686" i="2"/>
  <c r="BC1311" i="2"/>
  <c r="BC615" i="2"/>
  <c r="BC590" i="2"/>
  <c r="BC577" i="2"/>
  <c r="BE1810" i="2"/>
  <c r="BC1749" i="2"/>
  <c r="BC1618" i="2"/>
  <c r="BC516" i="2"/>
  <c r="BC1866" i="2"/>
  <c r="BB2262" i="2"/>
  <c r="BE1145" i="2"/>
  <c r="BD1366" i="2"/>
  <c r="BC1392" i="2"/>
  <c r="BC746" i="2"/>
  <c r="BC142" i="2"/>
  <c r="BB1254" i="2"/>
  <c r="BC43" i="2"/>
  <c r="BD1206" i="2"/>
  <c r="BE88" i="2"/>
  <c r="BB1701" i="2"/>
  <c r="BC2150" i="2"/>
  <c r="BB724" i="2"/>
  <c r="BE819" i="2"/>
  <c r="BC1388" i="2"/>
  <c r="BE49" i="2"/>
  <c r="BB427" i="2"/>
  <c r="BE1082" i="2"/>
  <c r="BC484" i="2"/>
  <c r="BB1401" i="2"/>
  <c r="BE1084" i="2"/>
  <c r="BB597" i="2"/>
  <c r="BE1909" i="2"/>
  <c r="BE1853" i="2"/>
  <c r="BC1965" i="2"/>
  <c r="BC1966" i="2"/>
  <c r="BB831" i="2"/>
  <c r="BE250" i="2"/>
  <c r="BD1533" i="2"/>
  <c r="BE1762" i="2"/>
  <c r="BD492" i="2"/>
  <c r="BC624" i="2"/>
  <c r="BC374" i="2"/>
  <c r="BD422" i="2"/>
  <c r="BB688" i="2"/>
  <c r="BE352" i="2"/>
  <c r="BD394" i="2"/>
  <c r="BC2181" i="2"/>
  <c r="BE1454" i="2"/>
  <c r="BB1847" i="2"/>
  <c r="BE1601" i="2"/>
  <c r="BB1354" i="2"/>
  <c r="BE622" i="2"/>
  <c r="BB550" i="2"/>
  <c r="BB1635" i="2"/>
  <c r="BE350" i="2"/>
  <c r="BE449" i="2"/>
  <c r="BE3" i="2"/>
  <c r="BE1295" i="2"/>
  <c r="BE1334" i="2"/>
  <c r="BE1431" i="2"/>
  <c r="BE269" i="2"/>
  <c r="BE158" i="2"/>
  <c r="BE781" i="2"/>
  <c r="BD692" i="2"/>
  <c r="BB7" i="2"/>
  <c r="BE2088" i="2"/>
  <c r="BD324" i="2"/>
  <c r="BB312" i="2"/>
  <c r="BE1999" i="2"/>
  <c r="BD2178" i="2"/>
  <c r="BC132" i="2"/>
  <c r="BB54" i="2"/>
  <c r="BB945" i="2"/>
  <c r="BE2128" i="2"/>
  <c r="BE1481" i="2"/>
  <c r="BB189" i="2"/>
  <c r="BE919" i="2"/>
  <c r="BE99" i="2"/>
  <c r="BB537" i="2"/>
  <c r="BE156" i="2"/>
  <c r="BE258" i="2"/>
  <c r="BB1440" i="2"/>
  <c r="BE474" i="2"/>
  <c r="BE1177" i="2"/>
  <c r="BB1718" i="2"/>
  <c r="BE1977" i="2"/>
  <c r="BE1072" i="2"/>
  <c r="BB2219" i="2"/>
  <c r="BE76" i="2"/>
  <c r="BE906" i="2"/>
  <c r="BB813" i="2"/>
  <c r="BE1239" i="2"/>
  <c r="BE587" i="2"/>
  <c r="BE395" i="2"/>
  <c r="BE70" i="2"/>
  <c r="BE636" i="2"/>
  <c r="BC1114" i="2"/>
  <c r="BE257" i="2"/>
  <c r="BC1186" i="2"/>
  <c r="BC2112" i="2"/>
  <c r="BE1653" i="2"/>
  <c r="BC2247" i="2"/>
  <c r="BC216" i="2"/>
  <c r="BE1576" i="2"/>
  <c r="BC2074" i="2"/>
  <c r="BC585" i="2"/>
  <c r="BE1597" i="2"/>
  <c r="BC420" i="2"/>
  <c r="BC1343" i="2"/>
  <c r="BE892" i="2"/>
  <c r="BC222" i="2"/>
  <c r="BC335" i="2"/>
  <c r="BE1304" i="2"/>
  <c r="BE559" i="2"/>
  <c r="BC586" i="2"/>
  <c r="BC1113" i="2"/>
  <c r="BE1445" i="2"/>
  <c r="BC695" i="2"/>
  <c r="BC605" i="2"/>
  <c r="BC75" i="2"/>
  <c r="BE1483" i="2"/>
  <c r="BE751" i="2"/>
  <c r="BD620" i="2"/>
  <c r="BC872" i="2"/>
  <c r="BC732" i="2"/>
  <c r="BC454" i="2"/>
  <c r="BC1331" i="2"/>
  <c r="BC1093" i="2"/>
  <c r="BC1599" i="2"/>
  <c r="BC1032" i="2"/>
  <c r="BE564" i="2"/>
  <c r="BD561" i="2"/>
  <c r="BB1346" i="2"/>
  <c r="BE332" i="2"/>
  <c r="BE902" i="2"/>
  <c r="BD249" i="2"/>
  <c r="BB1463" i="2"/>
  <c r="BE45" i="2"/>
  <c r="BC826" i="2"/>
  <c r="BC995" i="2"/>
  <c r="BC1433" i="2"/>
  <c r="BC413" i="2"/>
  <c r="BE1002" i="2"/>
  <c r="BC1299" i="2"/>
  <c r="BE495" i="2"/>
  <c r="BC1037" i="2"/>
  <c r="BD1451" i="2"/>
  <c r="BD1122" i="2"/>
  <c r="BE2091" i="2"/>
  <c r="BD1036" i="2"/>
  <c r="BB1938" i="2"/>
  <c r="BD1499" i="2"/>
  <c r="BD1168" i="2"/>
  <c r="BB807" i="2"/>
  <c r="BE266" i="2"/>
  <c r="BD992" i="2"/>
  <c r="BD502" i="2"/>
  <c r="BB1648" i="2"/>
  <c r="BB1416" i="2"/>
  <c r="BE1834" i="2"/>
  <c r="BD1857" i="2"/>
  <c r="BD499" i="2"/>
  <c r="BE2081" i="2"/>
  <c r="BD194" i="2"/>
  <c r="BB267" i="2"/>
  <c r="BE1171" i="2"/>
  <c r="BD1901" i="2"/>
  <c r="BB1836" i="2"/>
  <c r="BD291" i="2"/>
  <c r="BE1570" i="2"/>
  <c r="BD1452" i="2"/>
  <c r="BD1782" i="2"/>
  <c r="BE1147" i="2"/>
  <c r="BE996" i="2"/>
  <c r="BB835" i="2"/>
  <c r="BE1632" i="2"/>
  <c r="BB602" i="2"/>
  <c r="BC1187" i="2"/>
  <c r="BB709" i="2"/>
  <c r="BC482" i="2"/>
  <c r="BE1447" i="2"/>
  <c r="BC2068" i="2"/>
  <c r="BC555" i="2"/>
  <c r="BE450" i="2"/>
  <c r="BE1525" i="2"/>
  <c r="BC668" i="2"/>
  <c r="BC572" i="2"/>
  <c r="BE1745" i="2"/>
  <c r="BE463" i="2"/>
  <c r="BE1607" i="2"/>
  <c r="BE803" i="2"/>
  <c r="BD984" i="2"/>
  <c r="BC1384" i="2"/>
  <c r="BE1609" i="2"/>
  <c r="BE718" i="2"/>
  <c r="BE1882" i="2"/>
  <c r="BE2020" i="2"/>
  <c r="BE513" i="2"/>
  <c r="BE310" i="2"/>
  <c r="BD1342" i="2"/>
  <c r="BB228" i="2"/>
  <c r="BE2026" i="2"/>
  <c r="BE568" i="2"/>
  <c r="BD1495" i="2"/>
  <c r="BC303" i="2"/>
  <c r="BC1213" i="2"/>
  <c r="BE290" i="2"/>
  <c r="BC380" i="2"/>
  <c r="BC1191" i="2"/>
  <c r="BE461" i="2"/>
  <c r="BC2254" i="2"/>
  <c r="BC757" i="2"/>
  <c r="BC500" i="2"/>
  <c r="BC2002" i="2"/>
  <c r="BE2126" i="2"/>
  <c r="BC824" i="2"/>
  <c r="BC793" i="2"/>
  <c r="BE2056" i="2"/>
  <c r="BC1321" i="2"/>
  <c r="BE711" i="2"/>
  <c r="BC346" i="2"/>
  <c r="BC1260" i="2"/>
  <c r="BE1088" i="2"/>
  <c r="BC496" i="2"/>
  <c r="BE498" i="2"/>
  <c r="BC1480" i="2"/>
  <c r="BE1253" i="2"/>
  <c r="BB703" i="2"/>
  <c r="BB262" i="2"/>
  <c r="BB876" i="2"/>
  <c r="BD1588" i="2"/>
  <c r="BB135" i="2"/>
  <c r="BB1890" i="2"/>
  <c r="BB594" i="2"/>
  <c r="BD333" i="2"/>
  <c r="BB1068" i="2"/>
  <c r="BB558" i="2"/>
  <c r="BB1508" i="2"/>
  <c r="BB1628" i="2"/>
  <c r="BC1858" i="2"/>
  <c r="BB1979" i="2"/>
  <c r="BB940" i="2"/>
  <c r="BE204" i="2"/>
  <c r="BD87" i="2"/>
  <c r="BD206" i="2"/>
  <c r="BB832" i="2"/>
  <c r="BE1690" i="2"/>
  <c r="BD456" i="2"/>
  <c r="BD1120" i="2"/>
  <c r="BB1138" i="2"/>
  <c r="BE108" i="2"/>
  <c r="BD26" i="2"/>
  <c r="BD1021" i="2"/>
  <c r="BE1029" i="2"/>
  <c r="BE1020" i="2"/>
  <c r="BD763" i="2"/>
  <c r="BE1107" i="2"/>
  <c r="BD1375" i="2"/>
  <c r="BB1658" i="2"/>
  <c r="BD1220" i="2"/>
  <c r="BE1674" i="2"/>
  <c r="BD1551" i="2"/>
  <c r="BB1815" i="2"/>
  <c r="BD2101" i="2"/>
  <c r="BE1541" i="2"/>
  <c r="BD229" i="2"/>
  <c r="BB306" i="2"/>
  <c r="BD1546" i="2"/>
  <c r="BE1563" i="2"/>
  <c r="BD1511" i="2"/>
  <c r="BE487" i="2"/>
  <c r="BD800" i="2"/>
  <c r="BB1946" i="2"/>
  <c r="BD1505" i="2"/>
  <c r="BE1430" i="2"/>
  <c r="BD1152" i="2"/>
  <c r="BB791" i="2"/>
  <c r="BB471" i="2"/>
  <c r="BB1112" i="2"/>
  <c r="BD1126" i="2"/>
  <c r="BB1649" i="2"/>
  <c r="BB2197" i="2"/>
  <c r="BD8" i="2"/>
  <c r="BB519" i="2"/>
  <c r="BE1539" i="2"/>
  <c r="BD1167" i="2"/>
  <c r="BB227" i="2"/>
  <c r="BE1427" i="2"/>
  <c r="BB1162" i="2"/>
  <c r="BB146" i="2"/>
  <c r="BD1073" i="2"/>
  <c r="BC80" i="2"/>
  <c r="BB1067" i="2"/>
  <c r="BB2136" i="2"/>
  <c r="BC1105" i="2"/>
  <c r="BE1515" i="2"/>
  <c r="BC592" i="2"/>
  <c r="BC390" i="2"/>
  <c r="BE1349" i="2"/>
  <c r="BC1119" i="2"/>
  <c r="BC294" i="2"/>
  <c r="BE1684" i="2"/>
  <c r="BC731" i="2"/>
  <c r="BE726" i="2"/>
  <c r="BE337" i="2"/>
  <c r="BE260" i="2"/>
  <c r="BC1784" i="2"/>
  <c r="BC1491" i="2"/>
  <c r="BC839" i="2"/>
  <c r="BC233" i="2"/>
  <c r="BC59" i="2"/>
  <c r="BE491" i="2"/>
  <c r="BE789" i="2"/>
  <c r="BD1361" i="2"/>
  <c r="BB720" i="2"/>
  <c r="BE744" i="2"/>
  <c r="BE1332" i="2"/>
  <c r="BD1787" i="2"/>
  <c r="BC387" i="2"/>
  <c r="BC53" i="2"/>
  <c r="BC1448" i="2"/>
  <c r="BC181" i="2"/>
  <c r="BE850" i="2"/>
  <c r="BC2269" i="2"/>
  <c r="BC544" i="2"/>
  <c r="BE879" i="2"/>
  <c r="BC399" i="2"/>
  <c r="BC1560" i="2"/>
  <c r="BE912" i="2"/>
  <c r="BC479" i="2"/>
  <c r="BC900" i="2"/>
  <c r="BC1458" i="2"/>
  <c r="BE848" i="2"/>
  <c r="BC1280" i="2"/>
  <c r="BC805" i="2"/>
  <c r="BE351" i="2"/>
  <c r="BC886" i="2"/>
  <c r="BC830" i="2"/>
  <c r="BE305" i="2"/>
  <c r="BC936" i="2"/>
  <c r="BB508" i="2"/>
  <c r="BB231" i="2"/>
  <c r="BD656" i="2"/>
  <c r="BB313" i="2"/>
  <c r="BB1641" i="2"/>
  <c r="BB1602" i="2"/>
  <c r="BD1043" i="2"/>
  <c r="BB1688" i="2"/>
  <c r="BB221" i="2"/>
  <c r="BD504" i="2"/>
  <c r="BC966" i="2"/>
  <c r="BB1600" i="2"/>
  <c r="BB1614" i="2"/>
  <c r="BB77" i="2"/>
  <c r="BB1531" i="2"/>
  <c r="BB315" i="2"/>
  <c r="BE1681" i="2"/>
  <c r="BD541" i="2"/>
  <c r="BD85" i="2"/>
  <c r="BB1048" i="2"/>
  <c r="BE1841" i="2"/>
  <c r="BD1195" i="2"/>
  <c r="BD6" i="2"/>
  <c r="BB1324" i="2"/>
  <c r="BE254" i="2"/>
  <c r="BD2014" i="2"/>
  <c r="BD1181" i="2"/>
  <c r="BB1262" i="2"/>
  <c r="BE1424" i="2"/>
  <c r="BD1612" i="2"/>
  <c r="BD1663" i="2"/>
  <c r="BB241" i="2"/>
  <c r="BE1943" i="2"/>
  <c r="BD869" i="2"/>
  <c r="BB1248" i="2"/>
  <c r="BE938" i="2"/>
  <c r="BD369" i="2"/>
  <c r="BB1085" i="2"/>
  <c r="BD1971" i="2"/>
  <c r="BE521" i="2"/>
  <c r="BD1165" i="2"/>
  <c r="BB1583" i="2"/>
  <c r="BD1041" i="2"/>
  <c r="BE1150" i="2"/>
  <c r="BD753" i="2"/>
  <c r="BB1476" i="2"/>
  <c r="BD941" i="2"/>
  <c r="BE997" i="2"/>
  <c r="BD993" i="2"/>
  <c r="BB635" i="2"/>
  <c r="BD1940" i="2"/>
  <c r="BE1227" i="2"/>
  <c r="BD991" i="2"/>
  <c r="BB1225" i="2"/>
  <c r="BD859" i="2"/>
  <c r="BE1625" i="2"/>
  <c r="BD2188" i="2"/>
  <c r="BB1154" i="2"/>
  <c r="BD1604" i="2"/>
  <c r="BE264" i="2"/>
  <c r="BD616" i="2"/>
  <c r="BB1118" i="2"/>
  <c r="BD969" i="2"/>
  <c r="BE1014" i="2"/>
  <c r="BD1428" i="2"/>
  <c r="BC617" i="2"/>
  <c r="BB1516" i="2"/>
  <c r="BB1126" i="2"/>
  <c r="BD1089" i="2"/>
  <c r="BB183" i="2"/>
  <c r="BC1991" i="2"/>
  <c r="BB1611" i="2"/>
  <c r="BB274" i="2"/>
  <c r="BD1016" i="2"/>
  <c r="BE30" i="2"/>
  <c r="BD196" i="2"/>
  <c r="BD1887" i="2"/>
  <c r="BB2118" i="2"/>
  <c r="BB1073" i="2"/>
  <c r="BB1116" i="2"/>
  <c r="BC1172" i="2"/>
  <c r="BE766" i="2"/>
  <c r="BC836" i="2"/>
  <c r="BC2163" i="2"/>
  <c r="BE1812" i="2"/>
  <c r="BC1873" i="2"/>
  <c r="BE752" i="2"/>
  <c r="BC1102" i="2"/>
  <c r="BC774" i="2"/>
  <c r="BE2249" i="2"/>
  <c r="BC838" i="2"/>
  <c r="BC994" i="2"/>
  <c r="BE704" i="2"/>
  <c r="BC528" i="2"/>
  <c r="BC321" i="2"/>
  <c r="BC1569" i="2"/>
  <c r="BE2140" i="2"/>
  <c r="BC2019" i="2"/>
  <c r="BB1709" i="2"/>
  <c r="BD1353" i="2"/>
  <c r="BB1203" i="2"/>
  <c r="BB1325" i="2"/>
  <c r="BB1443" i="2"/>
  <c r="BD1031" i="2"/>
  <c r="BB599" i="2"/>
  <c r="BB1656" i="2"/>
  <c r="BD1692" i="2"/>
  <c r="BB1323" i="2"/>
  <c r="BB73" i="2"/>
  <c r="BB584" i="2"/>
  <c r="BD1175" i="2"/>
  <c r="BD952" i="2"/>
  <c r="BB1193" i="2"/>
  <c r="BE1509" i="2"/>
  <c r="BD888" i="2"/>
  <c r="BD1367" i="2"/>
  <c r="BB1783" i="2"/>
  <c r="BE2082" i="2"/>
  <c r="BD2031" i="2"/>
  <c r="BD17" i="2"/>
  <c r="BB2042" i="2"/>
  <c r="BE2048" i="2"/>
  <c r="BD1078" i="2"/>
  <c r="BD694" i="2"/>
  <c r="BB1746" i="2"/>
  <c r="BE1013" i="2"/>
  <c r="BD1406" i="2"/>
  <c r="BD1821" i="2"/>
  <c r="BB83" i="2"/>
  <c r="BE119" i="2"/>
  <c r="BD2130" i="2"/>
  <c r="BD1565" i="2"/>
  <c r="BB276" i="2"/>
  <c r="BD1700" i="2"/>
  <c r="BE743" i="2"/>
  <c r="BD1779" i="2"/>
  <c r="BB184" i="2"/>
  <c r="BD1185" i="2"/>
  <c r="BE57" i="2"/>
  <c r="BD1025" i="2"/>
  <c r="BB520" i="2"/>
  <c r="BD1897" i="2"/>
  <c r="BE401" i="2"/>
  <c r="BD1300" i="2"/>
  <c r="BB638" i="2"/>
  <c r="BD2139" i="2"/>
  <c r="BE483" i="2"/>
  <c r="BD240" i="2"/>
  <c r="BB660" i="2"/>
  <c r="BD18" i="2"/>
  <c r="BD943" i="2"/>
  <c r="BB1428" i="2"/>
  <c r="BD2077" i="2"/>
  <c r="BB379" i="2"/>
  <c r="BB1089" i="2"/>
  <c r="BC2152" i="2"/>
  <c r="BB1376" i="2"/>
  <c r="BB657" i="2"/>
  <c r="BE100" i="2"/>
  <c r="BD145" i="2"/>
  <c r="BB50" i="2"/>
  <c r="BE868" i="2"/>
  <c r="BD1623" i="2"/>
  <c r="BB1758" i="2"/>
  <c r="BD1482" i="2"/>
  <c r="BC1485" i="2"/>
  <c r="BB1338" i="2"/>
  <c r="BB129" i="2"/>
  <c r="BB2243" i="2"/>
  <c r="BB1022" i="2"/>
  <c r="BC976" i="2"/>
  <c r="BB2145" i="2"/>
  <c r="BB1960" i="2"/>
  <c r="BB664" i="2"/>
  <c r="BC215" i="2"/>
  <c r="BB1326" i="2"/>
  <c r="BB403" i="2"/>
  <c r="BB96" i="2"/>
  <c r="BB662" i="2"/>
  <c r="BB733" i="2"/>
  <c r="BD2034" i="2"/>
  <c r="BC1269" i="2"/>
  <c r="BB1400" i="2"/>
  <c r="BB226" i="2"/>
  <c r="BB659" i="2"/>
  <c r="BD1459" i="2"/>
  <c r="BC19" i="2"/>
  <c r="BB1098" i="2"/>
  <c r="BB1877" i="2"/>
  <c r="BB1290" i="2"/>
  <c r="BB1883" i="2"/>
  <c r="BB1894" i="2"/>
  <c r="BD1941" i="2"/>
  <c r="BC1659" i="2"/>
  <c r="BB2119" i="2"/>
  <c r="BB1878" i="2"/>
  <c r="BB1180" i="2"/>
  <c r="BD1399" i="2"/>
  <c r="BC214" i="2"/>
  <c r="BB1132" i="2"/>
  <c r="BB1337" i="2"/>
  <c r="BB1933" i="2"/>
  <c r="BD1142" i="2"/>
  <c r="BC5" i="2"/>
  <c r="BB2039" i="2"/>
  <c r="BB2059" i="2"/>
  <c r="BB1006" i="2"/>
  <c r="BC2246" i="2"/>
  <c r="BB2092" i="2"/>
  <c r="BB1970" i="2"/>
  <c r="BB899" i="2"/>
  <c r="BC1944" i="2"/>
  <c r="BB1465" i="2"/>
  <c r="BB2113" i="2"/>
  <c r="BB1950" i="2"/>
  <c r="BC1968" i="2"/>
  <c r="BB2185" i="2"/>
  <c r="BB1234" i="2"/>
  <c r="BB358" i="2"/>
  <c r="BC1402" i="2"/>
  <c r="BB1502" i="2"/>
  <c r="BB1703" i="2"/>
  <c r="BB1108" i="2"/>
  <c r="BC1636" i="2"/>
  <c r="BB1719" i="2"/>
  <c r="BB2230" i="2"/>
  <c r="BB1061" i="2"/>
  <c r="BC2268" i="2"/>
  <c r="BB286" i="2"/>
  <c r="BB2160" i="2"/>
  <c r="BC1891" i="2"/>
  <c r="BD2231" i="2"/>
  <c r="BB1143" i="2"/>
  <c r="BB1621" i="2"/>
  <c r="BC1789" i="2"/>
  <c r="BB106" i="2"/>
  <c r="BB147" i="2"/>
  <c r="BB855" i="2"/>
  <c r="BC2173" i="2"/>
  <c r="BB1397" i="2"/>
  <c r="BB1572" i="2"/>
  <c r="BD874" i="2"/>
  <c r="BB630" i="2"/>
  <c r="BC201" i="2"/>
  <c r="BD1359" i="2"/>
  <c r="BD1689" i="2"/>
  <c r="BB2034" i="2"/>
  <c r="BD148" i="2"/>
  <c r="BC1064" i="2"/>
  <c r="BB573" i="2"/>
  <c r="BB39" i="2"/>
  <c r="BB1459" i="2"/>
  <c r="BD702" i="2"/>
  <c r="BC1893" i="2"/>
  <c r="BB501" i="2"/>
  <c r="BB1519" i="2"/>
  <c r="BD1024" i="2"/>
  <c r="BC614" i="2"/>
  <c r="BB2158" i="2"/>
  <c r="BB1190" i="2"/>
  <c r="BB1941" i="2"/>
  <c r="BD1457" i="2"/>
  <c r="BC239" i="2"/>
  <c r="BB1776" i="2"/>
  <c r="BB928" i="2"/>
  <c r="BB1399" i="2"/>
  <c r="BD98" i="2"/>
  <c r="BC2098" i="2"/>
  <c r="BB1291" i="2"/>
  <c r="BB2110" i="2"/>
  <c r="BB1142" i="2"/>
  <c r="BD217" i="2"/>
  <c r="BC2011" i="2"/>
  <c r="BB1265" i="2"/>
  <c r="BB1051" i="2"/>
  <c r="BB1876" i="2"/>
  <c r="BC2245" i="2"/>
  <c r="BB1188" i="2"/>
  <c r="BB252" i="2"/>
  <c r="BB1939" i="2"/>
  <c r="BC1039" i="2"/>
  <c r="BB1949" i="2"/>
  <c r="BB1992" i="2"/>
  <c r="BB1620" i="2"/>
  <c r="BC1252" i="2"/>
  <c r="BB1881" i="2"/>
  <c r="BB1731" i="2"/>
  <c r="BB464" i="2"/>
  <c r="BC238" i="2"/>
  <c r="BB259" i="2"/>
  <c r="BB1792" i="2"/>
  <c r="BC167" i="2"/>
  <c r="BB1069" i="2"/>
  <c r="BB1895" i="2"/>
  <c r="BB974" i="2"/>
  <c r="BC1189" i="2"/>
  <c r="BB1869" i="2"/>
  <c r="BB1575" i="2"/>
  <c r="BB1457" i="2"/>
  <c r="BD1859" i="2"/>
  <c r="BC1028" i="2"/>
  <c r="BB1095" i="2"/>
  <c r="BB1200" i="2"/>
  <c r="BB128" i="2"/>
  <c r="BB98" i="2"/>
  <c r="BD9" i="2"/>
  <c r="BC1438" i="2"/>
  <c r="BB1070" i="2"/>
  <c r="BB1811" i="2"/>
  <c r="BB217" i="2"/>
  <c r="BD24" i="2"/>
  <c r="BC1080" i="2"/>
  <c r="BB1217" i="2"/>
  <c r="BB1074" i="2"/>
  <c r="BB1011" i="2"/>
  <c r="BC1207" i="2"/>
  <c r="BB1066" i="2"/>
  <c r="BB4" i="2"/>
  <c r="BB2142" i="2"/>
  <c r="BB834" i="2"/>
  <c r="BC2194" i="2"/>
  <c r="BB571" i="2"/>
  <c r="BB1156" i="2"/>
  <c r="BB2157" i="2"/>
  <c r="BC1444" i="2"/>
  <c r="BB1387" i="2"/>
  <c r="BD1326" i="2"/>
  <c r="BD96" i="2"/>
  <c r="BB1045" i="2"/>
  <c r="BB1471" i="2"/>
  <c r="BB301" i="2"/>
  <c r="BB1007" i="2"/>
  <c r="BD659" i="2"/>
  <c r="BC20" i="2"/>
  <c r="BB982" i="2"/>
  <c r="BB1854" i="2"/>
  <c r="BB1350" i="2"/>
  <c r="BD1877" i="2"/>
  <c r="BB1017" i="2"/>
  <c r="BD1894" i="2"/>
  <c r="BC2099" i="2"/>
  <c r="BC1905" i="2"/>
  <c r="BC927" i="2"/>
  <c r="BB2221" i="2"/>
  <c r="BB1467" i="2"/>
  <c r="BB1503" i="2"/>
  <c r="BC673" i="2"/>
  <c r="BB10" i="2"/>
  <c r="BB2184" i="2"/>
  <c r="BB265" i="2"/>
  <c r="BC1298" i="2"/>
  <c r="BB1947" i="2"/>
  <c r="BB1666" i="2"/>
  <c r="BB1710" i="2"/>
  <c r="BC1798" i="2"/>
  <c r="BB452" i="2"/>
  <c r="BB1469" i="2"/>
  <c r="BB697" i="2"/>
  <c r="BC1446" i="2"/>
  <c r="BB1952" i="2"/>
  <c r="BB1908" i="2"/>
  <c r="BB1065" i="2"/>
  <c r="BE2231" i="2"/>
  <c r="BB1637" i="2"/>
  <c r="BB1872" i="2"/>
  <c r="BB1729" i="2"/>
  <c r="BB1886" i="2"/>
  <c r="BB1804" i="2"/>
  <c r="BB1221" i="2"/>
  <c r="BB1063" i="2"/>
  <c r="BB1033" i="2"/>
  <c r="BC1184" i="2"/>
  <c r="BB1097" i="2"/>
  <c r="BB1219" i="2"/>
  <c r="BB1019" i="2"/>
  <c r="BB1956" i="2"/>
  <c r="BE1928" i="2"/>
  <c r="BB2040" i="2"/>
  <c r="BB1018" i="2"/>
  <c r="BC1958" i="2"/>
  <c r="BB1169" i="2"/>
  <c r="BC1708" i="2"/>
  <c r="BB12" i="2"/>
  <c r="BB1959" i="2"/>
  <c r="BB2027" i="2"/>
  <c r="BE1182" i="2"/>
  <c r="BB2233" i="2"/>
  <c r="BB1726" i="2"/>
  <c r="BC1134" i="2"/>
  <c r="BC1008" i="2"/>
  <c r="BE1314" i="2"/>
  <c r="BB1802" i="2"/>
  <c r="BB1617" i="2"/>
  <c r="BC1421" i="2"/>
  <c r="BE1598" i="2"/>
  <c r="BB1864" i="2"/>
  <c r="BB1149" i="2"/>
  <c r="BC1907" i="2"/>
  <c r="BB1757" i="2"/>
  <c r="BB95" i="2"/>
  <c r="BB1953" i="2"/>
  <c r="BB1671" i="2"/>
  <c r="BD1053" i="2"/>
  <c r="BB1951" i="2"/>
  <c r="BB1030" i="2"/>
  <c r="BC1683" i="2"/>
  <c r="BB118" i="2"/>
  <c r="BB1087" i="2"/>
  <c r="BE1657" i="2"/>
  <c r="BB1932" i="2"/>
  <c r="BB2229" i="2"/>
  <c r="BC1925" i="2"/>
  <c r="BB1934" i="2"/>
  <c r="BB2253" i="2"/>
  <c r="BB2272" i="2"/>
  <c r="BC1678" i="2"/>
  <c r="BB2239" i="2"/>
  <c r="BB1725" i="2"/>
  <c r="BB1411" i="2"/>
  <c r="BB2212" i="2"/>
  <c r="BB581" i="2"/>
  <c r="BC1081" i="2"/>
  <c r="BB1593" i="2"/>
  <c r="BB1627" i="2"/>
  <c r="BC2041" i="2"/>
  <c r="BC1492" i="2"/>
  <c r="BB1750" i="2"/>
  <c r="BB1315" i="2"/>
  <c r="BC1640" i="2"/>
  <c r="BC1868" i="2"/>
  <c r="BB1755" i="2"/>
  <c r="BB1809" i="2"/>
  <c r="BC1756" i="2"/>
  <c r="BC1829" i="2"/>
  <c r="BB1777" i="2"/>
  <c r="BB1867" i="2"/>
  <c r="BB1212" i="2"/>
  <c r="BC1822" i="2"/>
  <c r="BB200" i="2"/>
  <c r="BB1826" i="2"/>
  <c r="BE1023" i="2"/>
  <c r="BB1948" i="2"/>
  <c r="BB1906" i="2"/>
  <c r="BC41" i="2"/>
  <c r="BB137" i="2"/>
  <c r="BB2228" i="2"/>
  <c r="BC1924" i="2"/>
  <c r="BB1807" i="2"/>
  <c r="BB1910" i="2"/>
  <c r="BB1770" i="2"/>
  <c r="BB2273" i="2"/>
  <c r="BB1788" i="2"/>
  <c r="BE1805" i="2"/>
  <c r="BB1912" i="2"/>
  <c r="BB926" i="2"/>
  <c r="BB569" i="2"/>
  <c r="BB384" i="2"/>
  <c r="BB512" i="2"/>
  <c r="BB44" i="2"/>
  <c r="BB2177" i="2"/>
  <c r="BB1247" i="2"/>
  <c r="BB1498" i="2"/>
  <c r="BB273" i="2"/>
  <c r="BB915" i="2"/>
  <c r="BB525" i="2"/>
  <c r="BB419" i="2"/>
  <c r="BB503" i="2"/>
  <c r="BB2125" i="2"/>
  <c r="BB1281" i="2"/>
  <c r="BB1579" i="2"/>
  <c r="BB1751" i="2"/>
  <c r="BB2248" i="2"/>
  <c r="BE1983" i="2"/>
  <c r="BE1716" i="2"/>
  <c r="BE356" i="2"/>
  <c r="BB1329" i="2"/>
  <c r="BE771" i="2"/>
  <c r="BE111" i="2"/>
  <c r="BE738" i="2"/>
  <c r="BE1760" i="2"/>
  <c r="BC1580" i="2"/>
  <c r="BC157" i="2"/>
  <c r="BC1540" i="2"/>
  <c r="BC115" i="2"/>
  <c r="BC2257" i="2"/>
  <c r="BC924" i="2"/>
  <c r="BC1258" i="2"/>
  <c r="BC485" i="2"/>
  <c r="BC798" i="2"/>
  <c r="BC261" i="2"/>
  <c r="BC1429" i="2"/>
  <c r="BC1996" i="2"/>
  <c r="BC1846" i="2"/>
  <c r="BC600" i="2"/>
  <c r="BC1785" i="2"/>
  <c r="BE567" i="2"/>
  <c r="BE430" i="2"/>
  <c r="BE1896" i="2"/>
  <c r="BE532" i="2"/>
  <c r="BE44" i="2"/>
  <c r="BE153" i="2"/>
  <c r="BE2190" i="2"/>
  <c r="BE1247" i="2"/>
  <c r="BE1498" i="2"/>
  <c r="BE273" i="2"/>
  <c r="BE915" i="2"/>
  <c r="BE525" i="2"/>
  <c r="BE419" i="2"/>
  <c r="BE503" i="2"/>
  <c r="BE2125" i="2"/>
  <c r="BE1281" i="2"/>
  <c r="BE1579" i="2"/>
  <c r="BE1751" i="2"/>
  <c r="BE2248" i="2"/>
  <c r="BB347" i="2"/>
  <c r="BB1983" i="2"/>
  <c r="BB1716" i="2"/>
  <c r="BB1930" i="2"/>
  <c r="BB356" i="2"/>
  <c r="BB611" i="2"/>
  <c r="BB771" i="2"/>
  <c r="BB66" i="2"/>
  <c r="BB111" i="2"/>
  <c r="BB2195" i="2"/>
  <c r="BB738" i="2"/>
  <c r="BC681" i="2"/>
  <c r="BC1413" i="2"/>
  <c r="BC2266" i="2"/>
  <c r="BC1559" i="2"/>
  <c r="BC930" i="2"/>
  <c r="BC2073" i="2"/>
  <c r="BC1997" i="2"/>
  <c r="BC2060" i="2"/>
  <c r="BC1371" i="2"/>
  <c r="BC1285" i="2"/>
  <c r="BC785" i="2"/>
  <c r="BC777" i="2"/>
  <c r="BC411" i="2"/>
  <c r="BC2141" i="2"/>
  <c r="BC691" i="2"/>
  <c r="BC1228" i="2"/>
  <c r="BC802" i="2"/>
  <c r="BC1574" i="2"/>
  <c r="BC2206" i="2"/>
  <c r="BC1851" i="2"/>
  <c r="BC514" i="2"/>
  <c r="BC2180" i="2"/>
  <c r="BC658" i="2"/>
  <c r="BC715" i="2"/>
  <c r="BE686" i="2"/>
  <c r="BB507" i="2"/>
  <c r="BB2049" i="2"/>
  <c r="BB1528" i="2"/>
  <c r="BC647" i="2"/>
  <c r="BB1311" i="2"/>
  <c r="BB2216" i="2"/>
  <c r="BB359" i="2"/>
  <c r="BB615" i="2"/>
  <c r="BB168" i="2"/>
  <c r="BB1986" i="2"/>
  <c r="BB1335" i="2"/>
  <c r="BB606" i="2"/>
  <c r="BB590" i="2"/>
  <c r="BB1936" i="2"/>
  <c r="BE2251" i="2"/>
  <c r="BB2265" i="2"/>
  <c r="BB577" i="2"/>
  <c r="BC1766" i="2"/>
  <c r="BB271" i="2"/>
  <c r="BB1742" i="2"/>
  <c r="BC1801" i="2"/>
  <c r="BE1801" i="2"/>
  <c r="BB1075" i="2"/>
  <c r="BB1662" i="2"/>
  <c r="BC1276" i="2"/>
  <c r="BB1749" i="2"/>
  <c r="BB1840" i="2"/>
  <c r="BE211" i="2"/>
  <c r="BB2279" i="2"/>
  <c r="BB1618" i="2"/>
  <c r="BB1717" i="2"/>
  <c r="BB33" i="2"/>
  <c r="BE962" i="2"/>
  <c r="BB133" i="2"/>
  <c r="BB954" i="2"/>
  <c r="BC1432" i="2"/>
  <c r="BB516" i="2"/>
  <c r="BB1759" i="2"/>
  <c r="BC304" i="2"/>
  <c r="BB878" i="2"/>
  <c r="BC436" i="2"/>
  <c r="BE436" i="2"/>
  <c r="BB35" i="2"/>
  <c r="BC633" i="2"/>
  <c r="BE633" i="2"/>
  <c r="BC1366" i="2"/>
  <c r="BB1392" i="2"/>
  <c r="BB1732" i="2"/>
  <c r="BC775" i="2"/>
  <c r="BB1204" i="2"/>
  <c r="BC1139" i="2"/>
  <c r="BE1139" i="2"/>
  <c r="BC679" i="2"/>
  <c r="BB1377" i="2"/>
  <c r="BC1761" i="2"/>
  <c r="BB142" i="2"/>
  <c r="BC820" i="2"/>
  <c r="BE820" i="2"/>
  <c r="BB1094" i="2"/>
  <c r="BC208" i="2"/>
  <c r="BE208" i="2"/>
  <c r="BE1206" i="2"/>
  <c r="BE1164" i="2"/>
  <c r="BE1672" i="2"/>
  <c r="BE1403" i="2"/>
  <c r="BE2114" i="2"/>
  <c r="BE2192" i="2"/>
  <c r="BB478" i="2"/>
  <c r="BE1919" i="2"/>
  <c r="BB1362" i="2"/>
  <c r="BB2061" i="2"/>
  <c r="BC685" i="2"/>
  <c r="BE685" i="2"/>
  <c r="BB1702" i="2"/>
  <c r="BB2209" i="2"/>
  <c r="BE1965" i="2"/>
  <c r="BB2263" i="2"/>
  <c r="BB1966" i="2"/>
  <c r="BE2137" i="2"/>
  <c r="BB917" i="2"/>
  <c r="BB955" i="2"/>
  <c r="BE270" i="2"/>
  <c r="BB60" i="2"/>
  <c r="BB1679" i="2"/>
  <c r="BC1369" i="2"/>
  <c r="BE1369" i="2"/>
  <c r="BB1322" i="2"/>
  <c r="BB1466" i="2"/>
  <c r="BE1240" i="2"/>
  <c r="BB176" i="2"/>
  <c r="BC2215" i="2"/>
  <c r="BE2215" i="2"/>
  <c r="BB1374" i="2"/>
  <c r="BC123" i="2"/>
  <c r="BE123" i="2"/>
  <c r="BB1557" i="2"/>
  <c r="BB1981" i="2"/>
  <c r="BE1533" i="2"/>
  <c r="BB220" i="2"/>
  <c r="BB593" i="2"/>
  <c r="BE983" i="2"/>
  <c r="BB1670" i="2"/>
  <c r="BB2120" i="2"/>
  <c r="BE492" i="2"/>
  <c r="BB624" i="2"/>
  <c r="BB522" i="2"/>
  <c r="BC729" i="2"/>
  <c r="BE729" i="2"/>
  <c r="BB2044" i="2"/>
  <c r="BC327" i="2"/>
  <c r="BE327" i="2"/>
  <c r="BB1425" i="2"/>
  <c r="BB219" i="2"/>
  <c r="BE374" i="2"/>
  <c r="BB2131" i="2"/>
  <c r="BE422" i="2"/>
  <c r="BB314" i="2"/>
  <c r="BC2052" i="2"/>
  <c r="BE2052" i="2"/>
  <c r="BB1259" i="2"/>
  <c r="BC488" i="2"/>
  <c r="BE488" i="2"/>
  <c r="BB764" i="2"/>
  <c r="BB1136" i="2"/>
  <c r="BC394" i="2"/>
  <c r="BE394" i="2"/>
  <c r="BB2181" i="2"/>
  <c r="BB2008" i="2"/>
  <c r="BC1715" i="2"/>
  <c r="BE1715" i="2"/>
  <c r="BB1487" i="2"/>
  <c r="BE2203" i="2"/>
  <c r="BB2015" i="2"/>
  <c r="BE1847" i="2"/>
  <c r="BB1305" i="2"/>
  <c r="BE1385" i="2"/>
  <c r="BB981" i="2"/>
  <c r="BB92" i="2"/>
  <c r="BC1963" i="2"/>
  <c r="BE1963" i="2"/>
  <c r="BB2023" i="2"/>
  <c r="BB1044" i="2"/>
  <c r="BC1354" i="2"/>
  <c r="BE1354" i="2"/>
  <c r="BB354" i="2"/>
  <c r="BC1418" i="2"/>
  <c r="BE1418" i="2"/>
  <c r="BB318" i="2"/>
  <c r="BE1245" i="2"/>
  <c r="BB1155" i="2"/>
  <c r="BE550" i="2"/>
  <c r="BB497" i="2"/>
  <c r="BB1734" i="2"/>
  <c r="BE1961" i="2"/>
  <c r="BB1395" i="2"/>
  <c r="BE509" i="2"/>
  <c r="BB232" i="2"/>
  <c r="BB1434" i="2"/>
  <c r="BB1009" i="2"/>
  <c r="BE1026" i="2"/>
  <c r="BC2025" i="2"/>
  <c r="BB1295" i="2"/>
  <c r="BB1307" i="2"/>
  <c r="BB131" i="2"/>
  <c r="BB269" i="2"/>
  <c r="BB120" i="2"/>
  <c r="BE1241" i="2"/>
  <c r="BB1328" i="2"/>
  <c r="BE7" i="2"/>
  <c r="BC169" i="2"/>
  <c r="BB1123" i="2"/>
  <c r="BE1573" i="2"/>
  <c r="BC324" i="2"/>
  <c r="BB2198" i="2"/>
  <c r="BE312" i="2"/>
  <c r="BC330" i="2"/>
  <c r="BB37" i="2"/>
  <c r="BE139" i="2"/>
  <c r="BC2178" i="2"/>
  <c r="BB132" i="2"/>
  <c r="BE54" i="2"/>
  <c r="BC639" i="2"/>
  <c r="BB329" i="2"/>
  <c r="BE84" i="2"/>
  <c r="BE28" i="2"/>
  <c r="BC28" i="2"/>
  <c r="BB1760" i="2"/>
  <c r="BB334" i="2"/>
  <c r="BB1309" i="2"/>
  <c r="BB589" i="2"/>
  <c r="BB2148" i="2"/>
  <c r="BB481" i="2"/>
  <c r="BB2207" i="2"/>
  <c r="BB1686" i="2"/>
  <c r="BB1320" i="2"/>
  <c r="BB518" i="2"/>
  <c r="BB2202" i="2"/>
  <c r="BB230" i="2"/>
  <c r="BB2147" i="2"/>
  <c r="BB2033" i="2"/>
  <c r="BB840" i="2"/>
  <c r="BB716" i="2"/>
  <c r="BB2242" i="2"/>
  <c r="BB1426" i="2"/>
  <c r="BB2103" i="2"/>
  <c r="BB846" i="2"/>
  <c r="BB792" i="2"/>
  <c r="BB348" i="2"/>
  <c r="BB1266" i="2"/>
  <c r="BB1370" i="2"/>
  <c r="BB1721" i="2"/>
  <c r="BB538" i="2"/>
  <c r="BB1638" i="2"/>
  <c r="BB213" i="2"/>
  <c r="BB469" i="2"/>
  <c r="BE285" i="2"/>
  <c r="BC913" i="2"/>
  <c r="BD507" i="2"/>
  <c r="BD1528" i="2"/>
  <c r="BD2216" i="2"/>
  <c r="BC1453" i="2"/>
  <c r="BD615" i="2"/>
  <c r="BD1986" i="2"/>
  <c r="BD606" i="2"/>
  <c r="BD1936" i="2"/>
  <c r="BC490" i="2"/>
  <c r="BD577" i="2"/>
  <c r="BD1742" i="2"/>
  <c r="BC2115" i="2"/>
  <c r="BD1662" i="2"/>
  <c r="BD1840" i="2"/>
  <c r="BC1820" i="2"/>
  <c r="BD1618" i="2"/>
  <c r="BD33" i="2"/>
  <c r="BC1856" i="2"/>
  <c r="BD954" i="2"/>
  <c r="BC126" i="2"/>
  <c r="BD1759" i="2"/>
  <c r="BC2078" i="2"/>
  <c r="BD1866" i="2"/>
  <c r="BC1196" i="2"/>
  <c r="BD107" i="2"/>
  <c r="BC1824" i="2"/>
  <c r="BC1145" i="2"/>
  <c r="BD1732" i="2"/>
  <c r="BC637" i="2"/>
  <c r="BD746" i="2"/>
  <c r="BD64" i="2"/>
  <c r="BD1626" i="2"/>
  <c r="BC1199" i="2"/>
  <c r="BD1254" i="2"/>
  <c r="BC400" i="2"/>
  <c r="BD43" i="2"/>
  <c r="BC1273" i="2"/>
  <c r="BD1242" i="2"/>
  <c r="BC138" i="2"/>
  <c r="BD1701" i="2"/>
  <c r="BC815" i="2"/>
  <c r="BD2150" i="2"/>
  <c r="BC2028" i="2"/>
  <c r="BD1819" i="2"/>
  <c r="BC819" i="2"/>
  <c r="BD1388" i="2"/>
  <c r="BD1101" i="2"/>
  <c r="BC1082" i="2"/>
  <c r="BD484" i="2"/>
  <c r="BC833" i="2"/>
  <c r="BD1769" i="2"/>
  <c r="BC1084" i="2"/>
  <c r="BD597" i="2"/>
  <c r="BC1368" i="2"/>
  <c r="BC1462" i="2"/>
  <c r="BD177" i="2"/>
  <c r="BC651" i="2"/>
  <c r="BD2244" i="2"/>
  <c r="BC1853" i="2"/>
  <c r="BD2061" i="2"/>
  <c r="BE1052" i="2"/>
  <c r="BC1052" i="2"/>
  <c r="BD2209" i="2"/>
  <c r="BC424" i="2"/>
  <c r="BD1966" i="2"/>
  <c r="BC2063" i="2"/>
  <c r="BD955" i="2"/>
  <c r="BC1500" i="2"/>
  <c r="BD1679" i="2"/>
  <c r="BC680" i="2"/>
  <c r="BD1466" i="2"/>
  <c r="BC2200" i="2"/>
  <c r="BD831" i="2"/>
  <c r="BC1121" i="2"/>
  <c r="BD1603" i="2"/>
  <c r="BC29" i="2"/>
  <c r="BD1981" i="2"/>
  <c r="BC250" i="2"/>
  <c r="BD593" i="2"/>
  <c r="BC896" i="2"/>
  <c r="BD2120" i="2"/>
  <c r="BC1762" i="2"/>
  <c r="BD522" i="2"/>
  <c r="BC1512" i="2"/>
  <c r="BD1470" i="2"/>
  <c r="BC1752" i="2"/>
  <c r="BD219" i="2"/>
  <c r="BC747" i="2"/>
  <c r="BD1256" i="2"/>
  <c r="BC435" i="2"/>
  <c r="BD688" i="2"/>
  <c r="BC345" i="2"/>
  <c r="BD110" i="2"/>
  <c r="BC1129" i="2"/>
  <c r="BD1136" i="2"/>
  <c r="BC352" i="2"/>
  <c r="BD2008" i="2"/>
  <c r="BC190" i="2"/>
  <c r="BD2261" i="2"/>
  <c r="BC1103" i="2"/>
  <c r="BD1514" i="2"/>
  <c r="BC1454" i="2"/>
  <c r="BD654" i="2"/>
  <c r="BC1608" i="2"/>
  <c r="BC1601" i="2"/>
  <c r="BD1044" i="2"/>
  <c r="BC1054" i="2"/>
  <c r="BD453" i="2"/>
  <c r="BC1848" i="2"/>
  <c r="BD701" i="2"/>
  <c r="BC1243" i="2"/>
  <c r="BD1631" i="2"/>
  <c r="BC622" i="2"/>
  <c r="BD1635" i="2"/>
  <c r="BC323" i="2"/>
  <c r="BD101" i="2"/>
  <c r="BC1667" i="2"/>
  <c r="BD1249" i="2"/>
  <c r="BC706" i="2"/>
  <c r="BD773" i="2"/>
  <c r="BC449" i="2"/>
  <c r="BD385" i="2"/>
  <c r="BC2066" i="2"/>
  <c r="BD1629" i="2"/>
  <c r="BC3" i="2"/>
  <c r="BD1026" i="2"/>
  <c r="BC263" i="2"/>
  <c r="BD27" i="2"/>
  <c r="BC776" i="2"/>
  <c r="BB2043" i="2"/>
  <c r="BD2035" i="2"/>
  <c r="BC591" i="2"/>
  <c r="BB1334" i="2"/>
  <c r="BD1431" i="2"/>
  <c r="BC280" i="2"/>
  <c r="BB1586" i="2"/>
  <c r="BD904" i="2"/>
  <c r="BC158" i="2"/>
  <c r="BB1077" i="2"/>
  <c r="BD1241" i="2"/>
  <c r="BC781" i="2"/>
  <c r="BB692" i="2"/>
  <c r="BD7" i="2"/>
  <c r="BC1904" i="2"/>
  <c r="BB169" i="2"/>
  <c r="BD1573" i="2"/>
  <c r="BC2088" i="2"/>
  <c r="BB324" i="2"/>
  <c r="BD312" i="2"/>
  <c r="BC2124" i="2"/>
  <c r="BB330" i="2"/>
  <c r="BD139" i="2"/>
  <c r="BC1999" i="2"/>
  <c r="BB2178" i="2"/>
  <c r="BD54" i="2"/>
  <c r="BC2179" i="2"/>
  <c r="BB639" i="2"/>
  <c r="BB58" i="2"/>
  <c r="BE58" i="2"/>
  <c r="BE90" i="2"/>
  <c r="BC1360" i="2"/>
  <c r="BC2123" i="2"/>
  <c r="BB686" i="2"/>
  <c r="BE2240" i="2"/>
  <c r="BE507" i="2"/>
  <c r="BE1528" i="2"/>
  <c r="BE2216" i="2"/>
  <c r="BB1630" i="2"/>
  <c r="BE615" i="2"/>
  <c r="BE1986" i="2"/>
  <c r="BB1267" i="2"/>
  <c r="BE606" i="2"/>
  <c r="BB644" i="2"/>
  <c r="BB21" i="2"/>
  <c r="BE1936" i="2"/>
  <c r="BB2251" i="2"/>
  <c r="BE577" i="2"/>
  <c r="BB2062" i="2"/>
  <c r="BE1742" i="2"/>
  <c r="BB2115" i="2"/>
  <c r="BB1801" i="2"/>
  <c r="BE1662" i="2"/>
  <c r="BB1276" i="2"/>
  <c r="BE1840" i="2"/>
  <c r="BB211" i="2"/>
  <c r="BE1618" i="2"/>
  <c r="BB365" i="2"/>
  <c r="BB818" i="2"/>
  <c r="BE33" i="2"/>
  <c r="BB1856" i="2"/>
  <c r="BB962" i="2"/>
  <c r="BE954" i="2"/>
  <c r="BB126" i="2"/>
  <c r="BB1432" i="2"/>
  <c r="BE1759" i="2"/>
  <c r="BB2078" i="2"/>
  <c r="BE1866" i="2"/>
  <c r="BB1196" i="2"/>
  <c r="BE107" i="2"/>
  <c r="BB1824" i="2"/>
  <c r="BB633" i="2"/>
  <c r="BE31" i="2"/>
  <c r="BB1145" i="2"/>
  <c r="BE1732" i="2"/>
  <c r="BB775" i="2"/>
  <c r="BE746" i="2"/>
  <c r="BB665" i="2"/>
  <c r="BB1139" i="2"/>
  <c r="BE64" i="2"/>
  <c r="BB1161" i="2"/>
  <c r="BE1626" i="2"/>
  <c r="BB1199" i="2"/>
  <c r="BB1761" i="2"/>
  <c r="BE1254" i="2"/>
  <c r="BB400" i="2"/>
  <c r="BB820" i="2"/>
  <c r="BE43" i="2"/>
  <c r="BB1273" i="2"/>
  <c r="BE1242" i="2"/>
  <c r="BB138" i="2"/>
  <c r="BB1206" i="2"/>
  <c r="BE1701" i="2"/>
  <c r="BB815" i="2"/>
  <c r="BB1549" i="2"/>
  <c r="BE2150" i="2"/>
  <c r="BB2028" i="2"/>
  <c r="BB1164" i="2"/>
  <c r="BE1819" i="2"/>
  <c r="BB819" i="2"/>
  <c r="BB1055" i="2"/>
  <c r="BE1388" i="2"/>
  <c r="BB49" i="2"/>
  <c r="BE1101" i="2"/>
  <c r="BB1672" i="2"/>
  <c r="BE484" i="2"/>
  <c r="BB833" i="2"/>
  <c r="BB1403" i="2"/>
  <c r="BE1769" i="2"/>
  <c r="BB1084" i="2"/>
  <c r="BB2114" i="2"/>
  <c r="BE597" i="2"/>
  <c r="BB1368" i="2"/>
  <c r="BB105" i="2"/>
  <c r="BC1680" i="2"/>
  <c r="BB1462" i="2"/>
  <c r="BB1909" i="2"/>
  <c r="BC177" i="2"/>
  <c r="BE177" i="2"/>
  <c r="BB651" i="2"/>
  <c r="BC2244" i="2"/>
  <c r="BE2244" i="2"/>
  <c r="BB1853" i="2"/>
  <c r="BB1919" i="2"/>
  <c r="BE2061" i="2"/>
  <c r="BB685" i="2"/>
  <c r="BB424" i="2"/>
  <c r="BB1965" i="2"/>
  <c r="BE1966" i="2"/>
  <c r="BB2063" i="2"/>
  <c r="BB2137" i="2"/>
  <c r="BE955" i="2"/>
  <c r="BB1500" i="2"/>
  <c r="BB270" i="2"/>
  <c r="BB680" i="2"/>
  <c r="BB1369" i="2"/>
  <c r="BE1466" i="2"/>
  <c r="BB2200" i="2"/>
  <c r="BB1240" i="2"/>
  <c r="BE831" i="2"/>
  <c r="BB1121" i="2"/>
  <c r="BB2215" i="2"/>
  <c r="BE1603" i="2"/>
  <c r="BB29" i="2"/>
  <c r="BB123" i="2"/>
  <c r="BE1981" i="2"/>
  <c r="BB250" i="2"/>
  <c r="BB1533" i="2"/>
  <c r="BE593" i="2"/>
  <c r="BB896" i="2"/>
  <c r="BB983" i="2"/>
  <c r="BE2120" i="2"/>
  <c r="BB1762" i="2"/>
  <c r="BB492" i="2"/>
  <c r="BE522" i="2"/>
  <c r="BB1512" i="2"/>
  <c r="BB729" i="2"/>
  <c r="BE1470" i="2"/>
  <c r="BB327" i="2"/>
  <c r="BE219" i="2"/>
  <c r="BB747" i="2"/>
  <c r="BB374" i="2"/>
  <c r="BE1256" i="2"/>
  <c r="BB435" i="2"/>
  <c r="BB422" i="2"/>
  <c r="BE688" i="2"/>
  <c r="BB345" i="2"/>
  <c r="BB2052" i="2"/>
  <c r="BE110" i="2"/>
  <c r="BB1129" i="2"/>
  <c r="BB488" i="2"/>
  <c r="BE1136" i="2"/>
  <c r="BB352" i="2"/>
  <c r="BB394" i="2"/>
  <c r="BE2008" i="2"/>
  <c r="BB190" i="2"/>
  <c r="BB1715" i="2"/>
  <c r="BE2261" i="2"/>
  <c r="BB1103" i="2"/>
  <c r="BB2203" i="2"/>
  <c r="BE1514" i="2"/>
  <c r="BB1454" i="2"/>
  <c r="BE654" i="2"/>
  <c r="BB1608" i="2"/>
  <c r="BB1601" i="2"/>
  <c r="BE453" i="2"/>
  <c r="BB1848" i="2"/>
  <c r="BE701" i="2"/>
  <c r="BB1243" i="2"/>
  <c r="BC1631" i="2"/>
  <c r="BE1631" i="2"/>
  <c r="BB622" i="2"/>
  <c r="BC1635" i="2"/>
  <c r="BE1635" i="2"/>
  <c r="BB323" i="2"/>
  <c r="BB1494" i="2"/>
  <c r="BC101" i="2"/>
  <c r="BE101" i="2"/>
  <c r="BB1667" i="2"/>
  <c r="BB350" i="2"/>
  <c r="BC1249" i="2"/>
  <c r="BE1249" i="2"/>
  <c r="BB706" i="2"/>
  <c r="BC773" i="2"/>
  <c r="BE773" i="2"/>
  <c r="BB449" i="2"/>
  <c r="BB509" i="2"/>
  <c r="BE385" i="2"/>
  <c r="BB2066" i="2"/>
  <c r="BE1629" i="2"/>
  <c r="BB3" i="2"/>
  <c r="BE648" i="2"/>
  <c r="BB776" i="2"/>
  <c r="BC2035" i="2"/>
  <c r="BB591" i="2"/>
  <c r="BC1431" i="2"/>
  <c r="BB280" i="2"/>
  <c r="BC904" i="2"/>
  <c r="BB158" i="2"/>
  <c r="BB781" i="2"/>
  <c r="BE692" i="2"/>
  <c r="BB1904" i="2"/>
  <c r="BE169" i="2"/>
  <c r="BB2088" i="2"/>
  <c r="BE324" i="2"/>
  <c r="BB2124" i="2"/>
  <c r="BE330" i="2"/>
  <c r="BB1999" i="2"/>
  <c r="BE2178" i="2"/>
  <c r="BB2179" i="2"/>
  <c r="BE639" i="2"/>
  <c r="BC84" i="2"/>
  <c r="BE1309" i="2"/>
  <c r="BC2262" i="2"/>
  <c r="BC575" i="2"/>
  <c r="BC1215" i="2"/>
  <c r="BC88" i="2"/>
  <c r="BD1549" i="2"/>
  <c r="BE1594" i="2"/>
  <c r="BC1594" i="2"/>
  <c r="BC724" i="2"/>
  <c r="BD1055" i="2"/>
  <c r="BC1523" i="2"/>
  <c r="BD49" i="2"/>
  <c r="BC427" i="2"/>
  <c r="BC1178" i="2"/>
  <c r="BC1401" i="2"/>
  <c r="BE134" i="2"/>
  <c r="BC134" i="2"/>
  <c r="BD105" i="2"/>
  <c r="BE705" i="2"/>
  <c r="BC705" i="2"/>
  <c r="BD1909" i="2"/>
  <c r="BE48" i="2"/>
  <c r="BC48" i="2"/>
  <c r="BD2192" i="2"/>
  <c r="BC478" i="2"/>
  <c r="BC1362" i="2"/>
  <c r="BC1702" i="2"/>
  <c r="BC60" i="2"/>
  <c r="BC1322" i="2"/>
  <c r="BC176" i="2"/>
  <c r="BC1374" i="2"/>
  <c r="BC1557" i="2"/>
  <c r="BC220" i="2"/>
  <c r="BC1670" i="2"/>
  <c r="BC2044" i="2"/>
  <c r="BC1425" i="2"/>
  <c r="BC2131" i="2"/>
  <c r="BC314" i="2"/>
  <c r="BC1259" i="2"/>
  <c r="BC1487" i="2"/>
  <c r="BC2015" i="2"/>
  <c r="BD1847" i="2"/>
  <c r="BC1305" i="2"/>
  <c r="BD1385" i="2"/>
  <c r="BC981" i="2"/>
  <c r="BD1963" i="2"/>
  <c r="BC2023" i="2"/>
  <c r="BD1354" i="2"/>
  <c r="BC354" i="2"/>
  <c r="BD1418" i="2"/>
  <c r="BE318" i="2"/>
  <c r="BC318" i="2"/>
  <c r="BD1245" i="2"/>
  <c r="BC1155" i="2"/>
  <c r="BD550" i="2"/>
  <c r="BE497" i="2"/>
  <c r="BC497" i="2"/>
  <c r="BD1494" i="2"/>
  <c r="BE1734" i="2"/>
  <c r="BC1734" i="2"/>
  <c r="BD350" i="2"/>
  <c r="BE1449" i="2"/>
  <c r="BC1449" i="2"/>
  <c r="BD1961" i="2"/>
  <c r="BE1395" i="2"/>
  <c r="BC1395" i="2"/>
  <c r="BC232" i="2"/>
  <c r="BD1286" i="2"/>
  <c r="BC1434" i="2"/>
  <c r="BC1009" i="2"/>
  <c r="BD2025" i="2"/>
  <c r="BC1295" i="2"/>
  <c r="BD2043" i="2"/>
  <c r="BE1307" i="2"/>
  <c r="BC1307" i="2"/>
  <c r="BB2035" i="2"/>
  <c r="BD1334" i="2"/>
  <c r="BE131" i="2"/>
  <c r="BC131" i="2"/>
  <c r="BB1431" i="2"/>
  <c r="BD1586" i="2"/>
  <c r="BC269" i="2"/>
  <c r="BB904" i="2"/>
  <c r="BC120" i="2"/>
  <c r="BB1241" i="2"/>
  <c r="BC1328" i="2"/>
  <c r="BC1123" i="2"/>
  <c r="BC2198" i="2"/>
  <c r="BC37" i="2"/>
  <c r="BD84" i="2"/>
  <c r="BC58" i="2"/>
  <c r="BB28" i="2"/>
  <c r="BD1532" i="2"/>
  <c r="BE945" i="2"/>
  <c r="BC945" i="2"/>
  <c r="BB905" i="2"/>
  <c r="BD2127" i="2"/>
  <c r="BE431" i="2"/>
  <c r="BC431" i="2"/>
  <c r="BB1481" i="2"/>
  <c r="BD391" i="2"/>
  <c r="BE999" i="2"/>
  <c r="BC999" i="2"/>
  <c r="BB767" i="2"/>
  <c r="BD1547" i="2"/>
  <c r="BE1316" i="2"/>
  <c r="BC1316" i="2"/>
  <c r="BB1616" i="2"/>
  <c r="BD2223" i="2"/>
  <c r="BE189" i="2"/>
  <c r="BC189" i="2"/>
  <c r="BB929" i="2"/>
  <c r="BD922" i="2"/>
  <c r="BE642" i="2"/>
  <c r="BC642" i="2"/>
  <c r="BB99" i="2"/>
  <c r="BD787" i="2"/>
  <c r="BE786" i="2"/>
  <c r="BC786" i="2"/>
  <c r="BB790" i="2"/>
  <c r="BD466" i="2"/>
  <c r="BE1303" i="2"/>
  <c r="BC1303" i="2"/>
  <c r="BB1722" i="2"/>
  <c r="BD1205" i="2"/>
  <c r="BE537" i="2"/>
  <c r="BC537" i="2"/>
  <c r="BB1506" i="2"/>
  <c r="BD1720" i="2"/>
  <c r="BE1208" i="2"/>
  <c r="BC1208" i="2"/>
  <c r="BB258" i="2"/>
  <c r="BD696" i="2"/>
  <c r="BE1450" i="2"/>
  <c r="BC1450" i="2"/>
  <c r="BB1817" i="2"/>
  <c r="BD2182" i="2"/>
  <c r="BE740" i="2"/>
  <c r="BC740" i="2"/>
  <c r="BB756" i="2"/>
  <c r="BD1049" i="2"/>
  <c r="BE1440" i="2"/>
  <c r="BC1440" i="2"/>
  <c r="BD663" i="2"/>
  <c r="BE529" i="2"/>
  <c r="BC529" i="2"/>
  <c r="BB474" i="2"/>
  <c r="BD1157" i="2"/>
  <c r="BE610" i="2"/>
  <c r="BC610" i="2"/>
  <c r="BB1696" i="2"/>
  <c r="BD2096" i="2"/>
  <c r="BE1230" i="2"/>
  <c r="BC1230" i="2"/>
  <c r="BB1863" i="2"/>
  <c r="BD1201" i="2"/>
  <c r="BE1718" i="2"/>
  <c r="BC1718" i="2"/>
  <c r="BB16" i="2"/>
  <c r="BD1472" i="2"/>
  <c r="BE300" i="2"/>
  <c r="BC300" i="2"/>
  <c r="BB1977" i="2"/>
  <c r="BD1071" i="2"/>
  <c r="BE1100" i="2"/>
  <c r="BC1100" i="2"/>
  <c r="BB1839" i="2"/>
  <c r="BD1264" i="2"/>
  <c r="BE2250" i="2"/>
  <c r="BC2250" i="2"/>
  <c r="BB2036" i="2"/>
  <c r="BD1643" i="2"/>
  <c r="BE2219" i="2"/>
  <c r="BC2219" i="2"/>
  <c r="BB920" i="2"/>
  <c r="BD2183" i="2"/>
  <c r="BE193" i="2"/>
  <c r="BC193" i="2"/>
  <c r="BB76" i="2"/>
  <c r="BD2199" i="2"/>
  <c r="BE1163" i="2"/>
  <c r="BC1163" i="2"/>
  <c r="BB1980" i="2"/>
  <c r="BD406" i="2"/>
  <c r="BE821" i="2"/>
  <c r="BC821" i="2"/>
  <c r="BB780" i="2"/>
  <c r="BD1730" i="2"/>
  <c r="BE813" i="2"/>
  <c r="BC813" i="2"/>
  <c r="BD2089" i="2"/>
  <c r="BE121" i="2"/>
  <c r="BC121" i="2"/>
  <c r="BB587" i="2"/>
  <c r="BD477" i="2"/>
  <c r="BE34" i="2"/>
  <c r="BC34" i="2"/>
  <c r="BB1699" i="2"/>
  <c r="BD2032" i="2"/>
  <c r="BE1723" i="2"/>
  <c r="BC1723" i="2"/>
  <c r="BD918" i="2"/>
  <c r="BE1010" i="2"/>
  <c r="BC1010" i="2"/>
  <c r="BB1373" i="2"/>
  <c r="BD1151" i="2"/>
  <c r="BE56" i="2"/>
  <c r="BC56" i="2"/>
  <c r="BB636" i="2"/>
  <c r="BD1417" i="2"/>
  <c r="BE737" i="2"/>
  <c r="BD737" i="2"/>
  <c r="BB2029" i="2"/>
  <c r="BE97" i="2"/>
  <c r="BE682" i="2"/>
  <c r="BD682" i="2"/>
  <c r="BB1060" i="2"/>
  <c r="BE526" i="2"/>
  <c r="BE1114" i="2"/>
  <c r="BD1114" i="2"/>
  <c r="BB852" i="2"/>
  <c r="BE1414" i="2"/>
  <c r="BE1849" i="2"/>
  <c r="BD1849" i="2"/>
  <c r="BB1186" i="2"/>
  <c r="BE2086" i="2"/>
  <c r="BE140" i="2"/>
  <c r="BD140" i="2"/>
  <c r="BB911" i="2"/>
  <c r="BE1038" i="2"/>
  <c r="BD187" i="2"/>
  <c r="BB371" i="2"/>
  <c r="BE68" i="2"/>
  <c r="BE2112" i="2"/>
  <c r="BD2112" i="2"/>
  <c r="BB1595" i="2"/>
  <c r="BE1831" i="2"/>
  <c r="BE2161" i="2"/>
  <c r="BD2161" i="2"/>
  <c r="BB2247" i="2"/>
  <c r="BE1768" i="2"/>
  <c r="BE604" i="2"/>
  <c r="BD604" i="2"/>
  <c r="BB2260" i="2"/>
  <c r="BE708" i="2"/>
  <c r="BE968" i="2"/>
  <c r="BD968" i="2"/>
  <c r="BB634" i="2"/>
  <c r="BE364" i="2"/>
  <c r="BE216" i="2"/>
  <c r="BD216" i="2"/>
  <c r="BB1558" i="2"/>
  <c r="BE417" i="2"/>
  <c r="BE2100" i="2"/>
  <c r="BD2100" i="2"/>
  <c r="BB2074" i="2"/>
  <c r="BE1333" i="2"/>
  <c r="BE299" i="2"/>
  <c r="BD299" i="2"/>
  <c r="BB404" i="2"/>
  <c r="BE782" i="2"/>
  <c r="BD782" i="2"/>
  <c r="BB1229" i="2"/>
  <c r="BE2047" i="2"/>
  <c r="BE585" i="2"/>
  <c r="BD585" i="2"/>
  <c r="BB383" i="2"/>
  <c r="BE2104" i="2"/>
  <c r="BE1327" i="2"/>
  <c r="BD1327" i="2"/>
  <c r="BB420" i="2"/>
  <c r="BE297" i="2"/>
  <c r="BE409" i="2"/>
  <c r="BD409" i="2"/>
  <c r="BB898" i="2"/>
  <c r="BE1275" i="2"/>
  <c r="BE646" i="2"/>
  <c r="BD646" i="2"/>
  <c r="BB368" i="2"/>
  <c r="BE810" i="2"/>
  <c r="BE1343" i="2"/>
  <c r="BD1343" i="2"/>
  <c r="BB1513" i="2"/>
  <c r="BE837" i="2"/>
  <c r="BE302" i="2"/>
  <c r="BD302" i="2"/>
  <c r="BB482" i="2"/>
  <c r="BE653" i="2"/>
  <c r="BE1561" i="2"/>
  <c r="BD1561" i="2"/>
  <c r="BB1105" i="2"/>
  <c r="BE916" i="2"/>
  <c r="BE222" i="2"/>
  <c r="BD222" i="2"/>
  <c r="BB109" i="2"/>
  <c r="BE910" i="2"/>
  <c r="BE2068" i="2"/>
  <c r="BD2068" i="2"/>
  <c r="BB335" i="2"/>
  <c r="BE2072" i="2"/>
  <c r="BE592" i="2"/>
  <c r="BD592" i="2"/>
  <c r="BB555" i="2"/>
  <c r="BE412" i="2"/>
  <c r="BD766" i="2"/>
  <c r="BB390" i="2"/>
  <c r="BE672" i="2"/>
  <c r="BD559" i="2"/>
  <c r="BB1525" i="2"/>
  <c r="BE668" i="2"/>
  <c r="BD1349" i="2"/>
  <c r="BB586" i="2"/>
  <c r="BE1119" i="2"/>
  <c r="BD1445" i="2"/>
  <c r="BB1140" i="2"/>
  <c r="BE836" i="2"/>
  <c r="BD1745" i="2"/>
  <c r="BB463" i="2"/>
  <c r="BE695" i="2"/>
  <c r="BD1684" i="2"/>
  <c r="BB605" i="2"/>
  <c r="BE731" i="2"/>
  <c r="BD1483" i="2"/>
  <c r="BB751" i="2"/>
  <c r="BE1398" i="2"/>
  <c r="BD1607" i="2"/>
  <c r="BB803" i="2"/>
  <c r="BE872" i="2"/>
  <c r="BD726" i="2"/>
  <c r="BB337" i="2"/>
  <c r="BE1384" i="2"/>
  <c r="BD465" i="2"/>
  <c r="BB534" i="2"/>
  <c r="BE1784" i="2"/>
  <c r="BD1609" i="2"/>
  <c r="BB718" i="2"/>
  <c r="BE732" i="2"/>
  <c r="BD149" i="2"/>
  <c r="BB454" i="2"/>
  <c r="BE839" i="2"/>
  <c r="BD1882" i="2"/>
  <c r="BB2020" i="2"/>
  <c r="BE1093" i="2"/>
  <c r="BD556" i="2"/>
  <c r="BB1599" i="2"/>
  <c r="BE59" i="2"/>
  <c r="BD513" i="2"/>
  <c r="BB564" i="2"/>
  <c r="BE489" i="2"/>
  <c r="BD491" i="2"/>
  <c r="BB310" i="2"/>
  <c r="BE1346" i="2"/>
  <c r="BD1639" i="2"/>
  <c r="BB789" i="2"/>
  <c r="BE228" i="2"/>
  <c r="BD332" i="2"/>
  <c r="BB1012" i="2"/>
  <c r="BE720" i="2"/>
  <c r="BD2026" i="2"/>
  <c r="BB902" i="2"/>
  <c r="BE1420" i="2"/>
  <c r="BD744" i="2"/>
  <c r="BB568" i="2"/>
  <c r="BE1463" i="2"/>
  <c r="BD1302" i="2"/>
  <c r="BB1332" i="2"/>
  <c r="BE303" i="2"/>
  <c r="BD956" i="2"/>
  <c r="BB458" i="2"/>
  <c r="BC655" i="2"/>
  <c r="BE655" i="2"/>
  <c r="BC283" i="2"/>
  <c r="BE283" i="2"/>
  <c r="BE1486" i="2"/>
  <c r="BC187" i="2"/>
  <c r="BC766" i="2"/>
  <c r="BC559" i="2"/>
  <c r="BC1349" i="2"/>
  <c r="BC1445" i="2"/>
  <c r="BC1745" i="2"/>
  <c r="BC1684" i="2"/>
  <c r="BC1483" i="2"/>
  <c r="BC1398" i="2"/>
  <c r="BC1607" i="2"/>
  <c r="BC726" i="2"/>
  <c r="BC465" i="2"/>
  <c r="BC1609" i="2"/>
  <c r="BC149" i="2"/>
  <c r="BC1882" i="2"/>
  <c r="BC556" i="2"/>
  <c r="BC513" i="2"/>
  <c r="BC489" i="2"/>
  <c r="BC491" i="2"/>
  <c r="BC1346" i="2"/>
  <c r="BC1639" i="2"/>
  <c r="BC228" i="2"/>
  <c r="BC332" i="2"/>
  <c r="BC720" i="2"/>
  <c r="BC2026" i="2"/>
  <c r="BC744" i="2"/>
  <c r="BC1463" i="2"/>
  <c r="BC1302" i="2"/>
  <c r="BC956" i="2"/>
  <c r="BC63" i="2"/>
  <c r="BE63" i="2"/>
  <c r="BD28" i="2"/>
  <c r="BC90" i="2"/>
  <c r="BB1532" i="2"/>
  <c r="BD905" i="2"/>
  <c r="BC2128" i="2"/>
  <c r="BB2127" i="2"/>
  <c r="BD1481" i="2"/>
  <c r="BC307" i="2"/>
  <c r="BB391" i="2"/>
  <c r="BD767" i="2"/>
  <c r="BC1685" i="2"/>
  <c r="BB1547" i="2"/>
  <c r="BD1616" i="2"/>
  <c r="BC1284" i="2"/>
  <c r="BB2223" i="2"/>
  <c r="BD929" i="2"/>
  <c r="BC919" i="2"/>
  <c r="BB922" i="2"/>
  <c r="BD99" i="2"/>
  <c r="BC554" i="2"/>
  <c r="BB787" i="2"/>
  <c r="BD790" i="2"/>
  <c r="BC247" i="2"/>
  <c r="BB466" i="2"/>
  <c r="BD1722" i="2"/>
  <c r="BC444" i="2"/>
  <c r="BB1205" i="2"/>
  <c r="BD1506" i="2"/>
  <c r="BC156" i="2"/>
  <c r="BB1720" i="2"/>
  <c r="BD258" i="2"/>
  <c r="BC2224" i="2"/>
  <c r="BB696" i="2"/>
  <c r="BD1817" i="2"/>
  <c r="BC1317" i="2"/>
  <c r="BB2182" i="2"/>
  <c r="BD756" i="2"/>
  <c r="BB1049" i="2"/>
  <c r="BD1042" i="2"/>
  <c r="BC628" i="2"/>
  <c r="BB663" i="2"/>
  <c r="BD474" i="2"/>
  <c r="BC560" i="2"/>
  <c r="BB1157" i="2"/>
  <c r="BD1696" i="2"/>
  <c r="BC1177" i="2"/>
  <c r="BB2096" i="2"/>
  <c r="BD1863" i="2"/>
  <c r="BC627" i="2"/>
  <c r="BB1201" i="2"/>
  <c r="BD16" i="2"/>
  <c r="BC811" i="2"/>
  <c r="BB1472" i="2"/>
  <c r="BD1977" i="2"/>
  <c r="BC1160" i="2"/>
  <c r="BB1071" i="2"/>
  <c r="BD1839" i="2"/>
  <c r="BC1072" i="2"/>
  <c r="BB1264" i="2"/>
  <c r="BD2036" i="2"/>
  <c r="BB1643" i="2"/>
  <c r="BD920" i="2"/>
  <c r="BC360" i="2"/>
  <c r="BB2183" i="2"/>
  <c r="BD76" i="2"/>
  <c r="BC244" i="2"/>
  <c r="BB2199" i="2"/>
  <c r="BD1980" i="2"/>
  <c r="BC906" i="2"/>
  <c r="BB406" i="2"/>
  <c r="BD780" i="2"/>
  <c r="BC36" i="2"/>
  <c r="BB1730" i="2"/>
  <c r="BD1566" i="2"/>
  <c r="BC1239" i="2"/>
  <c r="BB2089" i="2"/>
  <c r="BD587" i="2"/>
  <c r="BB477" i="2"/>
  <c r="BD1699" i="2"/>
  <c r="BC625" i="2"/>
  <c r="BB2032" i="2"/>
  <c r="BD1004" i="2"/>
  <c r="BC395" i="2"/>
  <c r="BB918" i="2"/>
  <c r="BD1373" i="2"/>
  <c r="BC70" i="2"/>
  <c r="BB1151" i="2"/>
  <c r="BD636" i="2"/>
  <c r="BC677" i="2"/>
  <c r="BB1417" i="2"/>
  <c r="BE2029" i="2"/>
  <c r="BD2222" i="2"/>
  <c r="BB97" i="2"/>
  <c r="BE1060" i="2"/>
  <c r="BD2204" i="2"/>
  <c r="BB526" i="2"/>
  <c r="BE852" i="2"/>
  <c r="BD257" i="2"/>
  <c r="BB1414" i="2"/>
  <c r="BE1186" i="2"/>
  <c r="BD1127" i="2"/>
  <c r="BB2086" i="2"/>
  <c r="BE911" i="2"/>
  <c r="BD71" i="2"/>
  <c r="BB1038" i="2"/>
  <c r="BE371" i="2"/>
  <c r="BD2093" i="2"/>
  <c r="BB68" i="2"/>
  <c r="BE1595" i="2"/>
  <c r="BD1653" i="2"/>
  <c r="BB1831" i="2"/>
  <c r="BE2247" i="2"/>
  <c r="BD1850" i="2"/>
  <c r="BB1768" i="2"/>
  <c r="BE2260" i="2"/>
  <c r="BD102" i="2"/>
  <c r="BB708" i="2"/>
  <c r="BE634" i="2"/>
  <c r="BD965" i="2"/>
  <c r="BB364" i="2"/>
  <c r="BE1558" i="2"/>
  <c r="BD1576" i="2"/>
  <c r="BB417" i="2"/>
  <c r="BE2074" i="2"/>
  <c r="BD946" i="2"/>
  <c r="BB1333" i="2"/>
  <c r="BE404" i="2"/>
  <c r="BD1415" i="2"/>
  <c r="BE1229" i="2"/>
  <c r="BD210" i="2"/>
  <c r="BB2047" i="2"/>
  <c r="BE383" i="2"/>
  <c r="BD1597" i="2"/>
  <c r="BB2104" i="2"/>
  <c r="BE420" i="2"/>
  <c r="BD372" i="2"/>
  <c r="BB297" i="2"/>
  <c r="BE898" i="2"/>
  <c r="BD603" i="2"/>
  <c r="BB1275" i="2"/>
  <c r="BE368" i="2"/>
  <c r="BD445" i="2"/>
  <c r="BB810" i="2"/>
  <c r="BE1513" i="2"/>
  <c r="BD892" i="2"/>
  <c r="BB837" i="2"/>
  <c r="BE482" i="2"/>
  <c r="BD1197" i="2"/>
  <c r="BB653" i="2"/>
  <c r="BE1105" i="2"/>
  <c r="BD1447" i="2"/>
  <c r="BB916" i="2"/>
  <c r="BE109" i="2"/>
  <c r="BD1515" i="2"/>
  <c r="BB910" i="2"/>
  <c r="BE335" i="2"/>
  <c r="BD2159" i="2"/>
  <c r="BB2072" i="2"/>
  <c r="BE555" i="2"/>
  <c r="BD1304" i="2"/>
  <c r="BB412" i="2"/>
  <c r="BE390" i="2"/>
  <c r="BD450" i="2"/>
  <c r="BB672" i="2"/>
  <c r="BD1479" i="2"/>
  <c r="BB668" i="2"/>
  <c r="BD1113" i="2"/>
  <c r="BB1119" i="2"/>
  <c r="BD572" i="2"/>
  <c r="BB836" i="2"/>
  <c r="BD294" i="2"/>
  <c r="BB695" i="2"/>
  <c r="BD75" i="2"/>
  <c r="BB731" i="2"/>
  <c r="BB872" i="2"/>
  <c r="BD260" i="2"/>
  <c r="BB1384" i="2"/>
  <c r="BB1784" i="2"/>
  <c r="BD1491" i="2"/>
  <c r="BB732" i="2"/>
  <c r="BD1331" i="2"/>
  <c r="BB839" i="2"/>
  <c r="BD233" i="2"/>
  <c r="BB1093" i="2"/>
  <c r="BD1032" i="2"/>
  <c r="BB59" i="2"/>
  <c r="BB1420" i="2"/>
  <c r="BB303" i="2"/>
  <c r="BC873" i="2"/>
  <c r="BE873" i="2"/>
  <c r="BB90" i="2"/>
  <c r="BE1532" i="2"/>
  <c r="BC905" i="2"/>
  <c r="BB2128" i="2"/>
  <c r="BE2127" i="2"/>
  <c r="BC1481" i="2"/>
  <c r="BB307" i="2"/>
  <c r="BE391" i="2"/>
  <c r="BC767" i="2"/>
  <c r="BB1685" i="2"/>
  <c r="BE1547" i="2"/>
  <c r="BC1616" i="2"/>
  <c r="BB1284" i="2"/>
  <c r="BE2223" i="2"/>
  <c r="BC929" i="2"/>
  <c r="BB919" i="2"/>
  <c r="BE922" i="2"/>
  <c r="BC99" i="2"/>
  <c r="BB554" i="2"/>
  <c r="BE787" i="2"/>
  <c r="BC790" i="2"/>
  <c r="BB247" i="2"/>
  <c r="BE466" i="2"/>
  <c r="BC1722" i="2"/>
  <c r="BB444" i="2"/>
  <c r="BE1205" i="2"/>
  <c r="BC1506" i="2"/>
  <c r="BB156" i="2"/>
  <c r="BE1720" i="2"/>
  <c r="BC258" i="2"/>
  <c r="BB2224" i="2"/>
  <c r="BE696" i="2"/>
  <c r="BC1817" i="2"/>
  <c r="BB1317" i="2"/>
  <c r="BE2182" i="2"/>
  <c r="BC756" i="2"/>
  <c r="BE1049" i="2"/>
  <c r="BC1042" i="2"/>
  <c r="BB628" i="2"/>
  <c r="BE663" i="2"/>
  <c r="BC474" i="2"/>
  <c r="BB560" i="2"/>
  <c r="BE1157" i="2"/>
  <c r="BC1696" i="2"/>
  <c r="BB1177" i="2"/>
  <c r="BE2096" i="2"/>
  <c r="BC1863" i="2"/>
  <c r="BB627" i="2"/>
  <c r="BE1201" i="2"/>
  <c r="BC16" i="2"/>
  <c r="BB811" i="2"/>
  <c r="BE1472" i="2"/>
  <c r="BC1977" i="2"/>
  <c r="BB1160" i="2"/>
  <c r="BE1071" i="2"/>
  <c r="BC1839" i="2"/>
  <c r="BB1072" i="2"/>
  <c r="BE1264" i="2"/>
  <c r="BC2036" i="2"/>
  <c r="BE1643" i="2"/>
  <c r="BC920" i="2"/>
  <c r="BB360" i="2"/>
  <c r="BE2183" i="2"/>
  <c r="BC76" i="2"/>
  <c r="BB244" i="2"/>
  <c r="BE2199" i="2"/>
  <c r="BC1980" i="2"/>
  <c r="BB906" i="2"/>
  <c r="BE406" i="2"/>
  <c r="BC780" i="2"/>
  <c r="BB36" i="2"/>
  <c r="BE1730" i="2"/>
  <c r="BC1566" i="2"/>
  <c r="BB1239" i="2"/>
  <c r="BE2089" i="2"/>
  <c r="BC587" i="2"/>
  <c r="BE477" i="2"/>
  <c r="BC1699" i="2"/>
  <c r="BB625" i="2"/>
  <c r="BE2032" i="2"/>
  <c r="BC1004" i="2"/>
  <c r="BB395" i="2"/>
  <c r="BE918" i="2"/>
  <c r="BC1373" i="2"/>
  <c r="BB70" i="2"/>
  <c r="BE1151" i="2"/>
  <c r="BC636" i="2"/>
  <c r="BB677" i="2"/>
  <c r="BE1417" i="2"/>
  <c r="BC2222" i="2"/>
  <c r="BC2204" i="2"/>
  <c r="BC1127" i="2"/>
  <c r="BC71" i="2"/>
  <c r="BC2093" i="2"/>
  <c r="BC1653" i="2"/>
  <c r="BC1850" i="2"/>
  <c r="BC102" i="2"/>
  <c r="BC965" i="2"/>
  <c r="BC1576" i="2"/>
  <c r="BC946" i="2"/>
  <c r="BC1415" i="2"/>
  <c r="BC210" i="2"/>
  <c r="BC1597" i="2"/>
  <c r="BC372" i="2"/>
  <c r="BC603" i="2"/>
  <c r="BC445" i="2"/>
  <c r="BC892" i="2"/>
  <c r="BC1197" i="2"/>
  <c r="BC1447" i="2"/>
  <c r="BC1515" i="2"/>
  <c r="BC1304" i="2"/>
  <c r="BC450" i="2"/>
  <c r="BC1479" i="2"/>
  <c r="BC1140" i="2"/>
  <c r="BC463" i="2"/>
  <c r="BC751" i="2"/>
  <c r="BC620" i="2"/>
  <c r="BC803" i="2"/>
  <c r="BC984" i="2"/>
  <c r="BC337" i="2"/>
  <c r="BC534" i="2"/>
  <c r="BC1535" i="2"/>
  <c r="BC564" i="2"/>
  <c r="BC561" i="2"/>
  <c r="BC310" i="2"/>
  <c r="BC1342" i="2"/>
  <c r="BC789" i="2"/>
  <c r="BC1361" i="2"/>
  <c r="BC1012" i="2"/>
  <c r="BC1606" i="2"/>
  <c r="BC902" i="2"/>
  <c r="BC249" i="2"/>
  <c r="BC568" i="2"/>
  <c r="BC1495" i="2"/>
  <c r="BC1332" i="2"/>
  <c r="BC1787" i="2"/>
  <c r="BC458" i="2"/>
  <c r="BE1109" i="2"/>
  <c r="BE1294" i="2"/>
  <c r="BD655" i="2"/>
  <c r="BB293" i="2"/>
  <c r="BE1046" i="2"/>
  <c r="BD873" i="2"/>
  <c r="BB1786" i="2"/>
  <c r="BE2108" i="2"/>
  <c r="BD283" i="2"/>
  <c r="BB387" i="2"/>
  <c r="BE1691" i="2"/>
  <c r="BD1293" i="2"/>
  <c r="BB779" i="2"/>
  <c r="BE32" i="2"/>
  <c r="BE1213" i="2"/>
  <c r="BD1213" i="2"/>
  <c r="BB826" i="2"/>
  <c r="BE1634" i="2"/>
  <c r="BE53" i="2"/>
  <c r="BD53" i="2"/>
  <c r="BB380" i="2"/>
  <c r="BE1363" i="2"/>
  <c r="BE1651" i="2"/>
  <c r="BD1651" i="2"/>
  <c r="BB1448" i="2"/>
  <c r="BE225" i="2"/>
  <c r="BE995" i="2"/>
  <c r="BD995" i="2"/>
  <c r="BB1135" i="2"/>
  <c r="BE1288" i="2"/>
  <c r="BE1191" i="2"/>
  <c r="BD1191" i="2"/>
  <c r="BB1433" i="2"/>
  <c r="BE1106" i="2"/>
  <c r="BE181" i="2"/>
  <c r="BD181" i="2"/>
  <c r="BB2254" i="2"/>
  <c r="BE242" i="2"/>
  <c r="BE574" i="2"/>
  <c r="BD574" i="2"/>
  <c r="BB2269" i="2"/>
  <c r="BE607" i="2"/>
  <c r="BE413" i="2"/>
  <c r="BD413" i="2"/>
  <c r="BB1562" i="2"/>
  <c r="BE14" i="2"/>
  <c r="BE757" i="2"/>
  <c r="BD757" i="2"/>
  <c r="BB2220" i="2"/>
  <c r="BE1386" i="2"/>
  <c r="BE544" i="2"/>
  <c r="BD544" i="2"/>
  <c r="BB500" i="2"/>
  <c r="BE1852" i="2"/>
  <c r="BE2163" i="2"/>
  <c r="BD2163" i="2"/>
  <c r="BB399" i="2"/>
  <c r="BE863" i="2"/>
  <c r="BD1985" i="2"/>
  <c r="BB1873" i="2"/>
  <c r="BE1590" i="2"/>
  <c r="BE2002" i="2"/>
  <c r="BD2002" i="2"/>
  <c r="BB2107" i="2"/>
  <c r="BE1339" i="2"/>
  <c r="BE1560" i="2"/>
  <c r="BD1560" i="2"/>
  <c r="BB824" i="2"/>
  <c r="BE1571" i="2"/>
  <c r="BE2017" i="2"/>
  <c r="BD2017" i="2"/>
  <c r="BB479" i="2"/>
  <c r="BE197" i="2"/>
  <c r="BE1299" i="2"/>
  <c r="BD1299" i="2"/>
  <c r="BB2055" i="2"/>
  <c r="BE1124" i="2"/>
  <c r="BE793" i="2"/>
  <c r="BD793" i="2"/>
  <c r="BB1037" i="2"/>
  <c r="BE1271" i="2"/>
  <c r="BD752" i="2"/>
  <c r="BB631" i="2"/>
  <c r="BE1321" i="2"/>
  <c r="BD626" i="2"/>
  <c r="BB1357" i="2"/>
  <c r="BE1458" i="2"/>
  <c r="BD711" i="2"/>
  <c r="BB89" i="2"/>
  <c r="BE774" i="2"/>
  <c r="BD848" i="2"/>
  <c r="BB438" i="2"/>
  <c r="BE583" i="2"/>
  <c r="BD2249" i="2"/>
  <c r="BB1306" i="2"/>
  <c r="BE1260" i="2"/>
  <c r="BB883" i="2"/>
  <c r="BE805" i="2"/>
  <c r="BD1088" i="2"/>
  <c r="BB2172" i="2"/>
  <c r="BE994" i="2"/>
  <c r="BD351" i="2"/>
  <c r="BB925" i="2"/>
  <c r="BE712" i="2"/>
  <c r="BD704" i="2"/>
  <c r="BB885" i="2"/>
  <c r="BE1133" i="2"/>
  <c r="BD1345" i="2"/>
  <c r="BB2259" i="2"/>
  <c r="BE830" i="2"/>
  <c r="BD498" i="2"/>
  <c r="BB944" i="2"/>
  <c r="BE321" i="2"/>
  <c r="BD305" i="2"/>
  <c r="BB1274" i="2"/>
  <c r="BE1569" i="2"/>
  <c r="BD2140" i="2"/>
  <c r="BB1279" i="2"/>
  <c r="BE1146" i="2"/>
  <c r="BD1336" i="2"/>
  <c r="BB361" i="2"/>
  <c r="BE936" i="2"/>
  <c r="BD1253" i="2"/>
  <c r="BB1214" i="2"/>
  <c r="BD231" i="2"/>
  <c r="BD1709" i="2"/>
  <c r="BD428" i="2"/>
  <c r="BD876" i="2"/>
  <c r="BD1602" i="2"/>
  <c r="BD1443" i="2"/>
  <c r="BD2255" i="2"/>
  <c r="BD594" i="2"/>
  <c r="BD2226" i="2"/>
  <c r="BD558" i="2"/>
  <c r="BB278" i="2"/>
  <c r="BB357" i="2"/>
  <c r="BC1224" i="2"/>
  <c r="BB1175" i="2"/>
  <c r="BB1753" i="2"/>
  <c r="BC952" i="2"/>
  <c r="BB1381" i="2"/>
  <c r="BC1209" i="2"/>
  <c r="BB87" i="2"/>
  <c r="BC206" i="2"/>
  <c r="BB541" i="2"/>
  <c r="BC85" i="2"/>
  <c r="BB888" i="2"/>
  <c r="BC1367" i="2"/>
  <c r="BB788" i="2"/>
  <c r="BC1497" i="2"/>
  <c r="BB456" i="2"/>
  <c r="BC1120" i="2"/>
  <c r="BB1195" i="2"/>
  <c r="BC6" i="2"/>
  <c r="BB2031" i="2"/>
  <c r="BC17" i="2"/>
  <c r="BB1451" i="2"/>
  <c r="BC1122" i="2"/>
  <c r="BB26" i="2"/>
  <c r="BC1021" i="2"/>
  <c r="BB2014" i="2"/>
  <c r="BC1181" i="2"/>
  <c r="BB1078" i="2"/>
  <c r="BC694" i="2"/>
  <c r="BB1036" i="2"/>
  <c r="BC841" i="2"/>
  <c r="BB1130" i="2"/>
  <c r="BC1942" i="2"/>
  <c r="BB1612" i="2"/>
  <c r="BC1663" i="2"/>
  <c r="BB1406" i="2"/>
  <c r="BC1821" i="2"/>
  <c r="BB1499" i="2"/>
  <c r="BC1168" i="2"/>
  <c r="BB2079" i="2"/>
  <c r="BC248" i="2"/>
  <c r="BB2045" i="2"/>
  <c r="BC869" i="2"/>
  <c r="BB2130" i="2"/>
  <c r="BC1565" i="2"/>
  <c r="BB992" i="2"/>
  <c r="BC502" i="2"/>
  <c r="BB1974" i="2"/>
  <c r="BC1700" i="2"/>
  <c r="BB369" i="2"/>
  <c r="BC1083" i="2"/>
  <c r="BB1779" i="2"/>
  <c r="BC750" i="2"/>
  <c r="BB1056" i="2"/>
  <c r="BC1971" i="2"/>
  <c r="BB763" i="2"/>
  <c r="BC1185" i="2"/>
  <c r="BB1165" i="2"/>
  <c r="BC652" i="2"/>
  <c r="BB1025" i="2"/>
  <c r="BC199" i="2"/>
  <c r="BB1857" i="2"/>
  <c r="BC1041" i="2"/>
  <c r="BB1375" i="2"/>
  <c r="BC1897" i="2"/>
  <c r="BB753" i="2"/>
  <c r="BC1173" i="2"/>
  <c r="BB1300" i="2"/>
  <c r="BC1220" i="2"/>
  <c r="BB1296" i="2"/>
  <c r="BC941" i="2"/>
  <c r="BB1551" i="2"/>
  <c r="BC2139" i="2"/>
  <c r="BB993" i="2"/>
  <c r="BC499" i="2"/>
  <c r="BB240" i="2"/>
  <c r="BC2101" i="2"/>
  <c r="BB194" i="2"/>
  <c r="BC1940" i="2"/>
  <c r="BB229" i="2"/>
  <c r="BC557" i="2"/>
  <c r="BB991" i="2"/>
  <c r="BC1310" i="2"/>
  <c r="BB18" i="2"/>
  <c r="BC1546" i="2"/>
  <c r="BB1901" i="2"/>
  <c r="BC859" i="2"/>
  <c r="BB1278" i="2"/>
  <c r="BC1131" i="2"/>
  <c r="BB2188" i="2"/>
  <c r="BC291" i="2"/>
  <c r="BB967" i="2"/>
  <c r="BC1511" i="2"/>
  <c r="BB1452" i="2"/>
  <c r="BC1604" i="2"/>
  <c r="BB800" i="2"/>
  <c r="BC2080" i="2"/>
  <c r="BB616" i="2"/>
  <c r="BC1782" i="2"/>
  <c r="BB943" i="2"/>
  <c r="BC1505" i="2"/>
  <c r="BC969" i="2"/>
  <c r="BB1152" i="2"/>
  <c r="BC1297" i="2"/>
  <c r="BC191" i="2"/>
  <c r="BC752" i="2"/>
  <c r="BC626" i="2"/>
  <c r="BC711" i="2"/>
  <c r="BC848" i="2"/>
  <c r="BC2249" i="2"/>
  <c r="BC1091" i="2"/>
  <c r="BC1088" i="2"/>
  <c r="BC351" i="2"/>
  <c r="BC704" i="2"/>
  <c r="BC1345" i="2"/>
  <c r="BC498" i="2"/>
  <c r="BC305" i="2"/>
  <c r="BC2140" i="2"/>
  <c r="BC1336" i="2"/>
  <c r="BC1253" i="2"/>
  <c r="BE508" i="2"/>
  <c r="BD320" i="2"/>
  <c r="BD262" i="2"/>
  <c r="BD1641" i="2"/>
  <c r="BD1325" i="2"/>
  <c r="BD942" i="2"/>
  <c r="BD1890" i="2"/>
  <c r="BD221" i="2"/>
  <c r="BD1656" i="2"/>
  <c r="BD661" i="2"/>
  <c r="BB1035" i="2"/>
  <c r="BD1628" i="2"/>
  <c r="BC1628" i="2"/>
  <c r="BB1858" i="2"/>
  <c r="BB2193" i="2"/>
  <c r="BD1474" i="2"/>
  <c r="BC1474" i="2"/>
  <c r="BE1193" i="2"/>
  <c r="BE1556" i="2"/>
  <c r="BE832" i="2"/>
  <c r="BE1048" i="2"/>
  <c r="BE1783" i="2"/>
  <c r="BE1537" i="2"/>
  <c r="BE1138" i="2"/>
  <c r="BE1324" i="2"/>
  <c r="BE2042" i="2"/>
  <c r="BE2153" i="2"/>
  <c r="BE1871" i="2"/>
  <c r="BE1262" i="2"/>
  <c r="BE1746" i="2"/>
  <c r="BE1938" i="2"/>
  <c r="BE1828" i="2"/>
  <c r="BE241" i="2"/>
  <c r="BE83" i="2"/>
  <c r="BE807" i="2"/>
  <c r="BE130" i="2"/>
  <c r="BE1248" i="2"/>
  <c r="BE276" i="2"/>
  <c r="BE1648" i="2"/>
  <c r="BE565" i="2"/>
  <c r="BE1085" i="2"/>
  <c r="BE184" i="2"/>
  <c r="BE1416" i="2"/>
  <c r="BE1592" i="2"/>
  <c r="BE1583" i="2"/>
  <c r="BE520" i="2"/>
  <c r="BE1507" i="2"/>
  <c r="BE1658" i="2"/>
  <c r="BE1476" i="2"/>
  <c r="BE638" i="2"/>
  <c r="BE1900" i="2"/>
  <c r="BE1815" i="2"/>
  <c r="BE635" i="2"/>
  <c r="BE660" i="2"/>
  <c r="BE267" i="2"/>
  <c r="BE306" i="2"/>
  <c r="BE1225" i="2"/>
  <c r="BE853" i="2"/>
  <c r="BE1836" i="2"/>
  <c r="BE1111" i="2"/>
  <c r="BE1154" i="2"/>
  <c r="BE86" i="2"/>
  <c r="BE1226" i="2"/>
  <c r="BE1946" i="2"/>
  <c r="BE1118" i="2"/>
  <c r="BE23" i="2"/>
  <c r="BE418" i="2"/>
  <c r="BE791" i="2"/>
  <c r="BE970" i="2"/>
  <c r="BE1530" i="2"/>
  <c r="BE707" i="2"/>
  <c r="BE183" i="2"/>
  <c r="BB1294" i="2"/>
  <c r="BE293" i="2"/>
  <c r="BD63" i="2"/>
  <c r="BB1046" i="2"/>
  <c r="BE1786" i="2"/>
  <c r="BD1109" i="2"/>
  <c r="BB2108" i="2"/>
  <c r="BE387" i="2"/>
  <c r="BD1486" i="2"/>
  <c r="BB1691" i="2"/>
  <c r="BE779" i="2"/>
  <c r="BD45" i="2"/>
  <c r="BB32" i="2"/>
  <c r="BE826" i="2"/>
  <c r="BD290" i="2"/>
  <c r="BB1634" i="2"/>
  <c r="BE380" i="2"/>
  <c r="BD1137" i="2"/>
  <c r="BB1363" i="2"/>
  <c r="BE1448" i="2"/>
  <c r="BD1748" i="2"/>
  <c r="BB225" i="2"/>
  <c r="BE1135" i="2"/>
  <c r="BD1442" i="2"/>
  <c r="BB1288" i="2"/>
  <c r="BE1433" i="2"/>
  <c r="BD461" i="2"/>
  <c r="BB1106" i="2"/>
  <c r="BE2254" i="2"/>
  <c r="BD850" i="2"/>
  <c r="BB242" i="2"/>
  <c r="BE2269" i="2"/>
  <c r="BD253" i="2"/>
  <c r="BB607" i="2"/>
  <c r="BE1562" i="2"/>
  <c r="BD1002" i="2"/>
  <c r="BB14" i="2"/>
  <c r="BE2220" i="2"/>
  <c r="BD1125" i="2"/>
  <c r="BB1386" i="2"/>
  <c r="BE500" i="2"/>
  <c r="BD879" i="2"/>
  <c r="BE399" i="2"/>
  <c r="BD1812" i="2"/>
  <c r="BB863" i="2"/>
  <c r="BE1873" i="2"/>
  <c r="BD1490" i="2"/>
  <c r="BB1590" i="2"/>
  <c r="BE2107" i="2"/>
  <c r="BD2126" i="2"/>
  <c r="BB1339" i="2"/>
  <c r="BE824" i="2"/>
  <c r="BD912" i="2"/>
  <c r="BB1571" i="2"/>
  <c r="BE479" i="2"/>
  <c r="BD448" i="2"/>
  <c r="BB197" i="2"/>
  <c r="BE2055" i="2"/>
  <c r="BD495" i="2"/>
  <c r="BB1124" i="2"/>
  <c r="BE1037" i="2"/>
  <c r="BD2056" i="2"/>
  <c r="BB1271" i="2"/>
  <c r="BE631" i="2"/>
  <c r="BE900" i="2"/>
  <c r="BD900" i="2"/>
  <c r="BB1321" i="2"/>
  <c r="BE1357" i="2"/>
  <c r="BE1102" i="2"/>
  <c r="BD1102" i="2"/>
  <c r="BB1458" i="2"/>
  <c r="BE89" i="2"/>
  <c r="BE806" i="2"/>
  <c r="BD806" i="2"/>
  <c r="BB774" i="2"/>
  <c r="BE438" i="2"/>
  <c r="BE346" i="2"/>
  <c r="BD346" i="2"/>
  <c r="BB583" i="2"/>
  <c r="BE1306" i="2"/>
  <c r="BE1280" i="2"/>
  <c r="BD1280" i="2"/>
  <c r="BB1260" i="2"/>
  <c r="BE883" i="2"/>
  <c r="BE838" i="2"/>
  <c r="BD838" i="2"/>
  <c r="BB805" i="2"/>
  <c r="BE2172" i="2"/>
  <c r="BE1510" i="2"/>
  <c r="BD1510" i="2"/>
  <c r="BB994" i="2"/>
  <c r="BE925" i="2"/>
  <c r="BE496" i="2"/>
  <c r="BD496" i="2"/>
  <c r="BB712" i="2"/>
  <c r="BE885" i="2"/>
  <c r="BE886" i="2"/>
  <c r="BD886" i="2"/>
  <c r="BB1133" i="2"/>
  <c r="BE2259" i="2"/>
  <c r="BE528" i="2"/>
  <c r="BD528" i="2"/>
  <c r="BB830" i="2"/>
  <c r="BE944" i="2"/>
  <c r="BE396" i="2"/>
  <c r="BD396" i="2"/>
  <c r="BB321" i="2"/>
  <c r="BE1274" i="2"/>
  <c r="BE1480" i="2"/>
  <c r="BD1480" i="2"/>
  <c r="BB1569" i="2"/>
  <c r="BE1279" i="2"/>
  <c r="BE1596" i="2"/>
  <c r="BD1596" i="2"/>
  <c r="BB1146" i="2"/>
  <c r="BE361" i="2"/>
  <c r="BE2019" i="2"/>
  <c r="BD2019" i="2"/>
  <c r="BB936" i="2"/>
  <c r="BE1214" i="2"/>
  <c r="BE1496" i="2"/>
  <c r="BD1496" i="2"/>
  <c r="BD703" i="2"/>
  <c r="BD313" i="2"/>
  <c r="BD1203" i="2"/>
  <c r="BD1099" i="2"/>
  <c r="BD135" i="2"/>
  <c r="BD1688" i="2"/>
  <c r="BD599" i="2"/>
  <c r="BD1473" i="2"/>
  <c r="BD1068" i="2"/>
  <c r="BD966" i="2"/>
  <c r="BB38" i="2"/>
  <c r="BC278" i="2"/>
  <c r="BB1224" i="2"/>
  <c r="BC1175" i="2"/>
  <c r="BB952" i="2"/>
  <c r="BC1381" i="2"/>
  <c r="BB1209" i="2"/>
  <c r="BC87" i="2"/>
  <c r="BB206" i="2"/>
  <c r="BC541" i="2"/>
  <c r="BB85" i="2"/>
  <c r="BC888" i="2"/>
  <c r="BB1367" i="2"/>
  <c r="BC788" i="2"/>
  <c r="BB1497" i="2"/>
  <c r="BC456" i="2"/>
  <c r="BB1120" i="2"/>
  <c r="BC1195" i="2"/>
  <c r="BB6" i="2"/>
  <c r="BC2031" i="2"/>
  <c r="BB17" i="2"/>
  <c r="BC1451" i="2"/>
  <c r="BB1122" i="2"/>
  <c r="BC26" i="2"/>
  <c r="BB1021" i="2"/>
  <c r="BC2014" i="2"/>
  <c r="BB1181" i="2"/>
  <c r="BC1078" i="2"/>
  <c r="BB694" i="2"/>
  <c r="BC1036" i="2"/>
  <c r="BB841" i="2"/>
  <c r="BC1130" i="2"/>
  <c r="BB1942" i="2"/>
  <c r="BC1612" i="2"/>
  <c r="BB1663" i="2"/>
  <c r="BC1406" i="2"/>
  <c r="BB1821" i="2"/>
  <c r="BC1499" i="2"/>
  <c r="BB1168" i="2"/>
  <c r="BC2079" i="2"/>
  <c r="BB248" i="2"/>
  <c r="BC2045" i="2"/>
  <c r="BB869" i="2"/>
  <c r="BC2130" i="2"/>
  <c r="BB1565" i="2"/>
  <c r="BC992" i="2"/>
  <c r="BB502" i="2"/>
  <c r="BC1974" i="2"/>
  <c r="BB1700" i="2"/>
  <c r="BC369" i="2"/>
  <c r="BB1083" i="2"/>
  <c r="BC1779" i="2"/>
  <c r="BB750" i="2"/>
  <c r="BC1056" i="2"/>
  <c r="BB1971" i="2"/>
  <c r="BC763" i="2"/>
  <c r="BB1185" i="2"/>
  <c r="BC1165" i="2"/>
  <c r="BB652" i="2"/>
  <c r="BC1025" i="2"/>
  <c r="BB199" i="2"/>
  <c r="BC1857" i="2"/>
  <c r="BB1041" i="2"/>
  <c r="BC1375" i="2"/>
  <c r="BB1897" i="2"/>
  <c r="BC753" i="2"/>
  <c r="BB1173" i="2"/>
  <c r="BC1300" i="2"/>
  <c r="BB1220" i="2"/>
  <c r="BC1296" i="2"/>
  <c r="BB941" i="2"/>
  <c r="BC1551" i="2"/>
  <c r="BB2139" i="2"/>
  <c r="BC993" i="2"/>
  <c r="BB499" i="2"/>
  <c r="BC240" i="2"/>
  <c r="BB2101" i="2"/>
  <c r="BC194" i="2"/>
  <c r="BB1940" i="2"/>
  <c r="BC229" i="2"/>
  <c r="BB557" i="2"/>
  <c r="BC991" i="2"/>
  <c r="BB1310" i="2"/>
  <c r="BC18" i="2"/>
  <c r="BB1546" i="2"/>
  <c r="BC1901" i="2"/>
  <c r="BB859" i="2"/>
  <c r="BC1278" i="2"/>
  <c r="BB1131" i="2"/>
  <c r="BC2188" i="2"/>
  <c r="BB291" i="2"/>
  <c r="BC967" i="2"/>
  <c r="BB1511" i="2"/>
  <c r="BC1452" i="2"/>
  <c r="BB1604" i="2"/>
  <c r="BC800" i="2"/>
  <c r="BB2080" i="2"/>
  <c r="BC616" i="2"/>
  <c r="BB1782" i="2"/>
  <c r="BC943" i="2"/>
  <c r="BB1505" i="2"/>
  <c r="BB969" i="2"/>
  <c r="BC1152" i="2"/>
  <c r="BB1297" i="2"/>
  <c r="BC1428" i="2"/>
  <c r="BB617" i="2"/>
  <c r="BC2077" i="2"/>
  <c r="BB552" i="2"/>
  <c r="BC1112" i="2"/>
  <c r="BB81" i="2"/>
  <c r="BC1126" i="2"/>
  <c r="BB191" i="2"/>
  <c r="BC1089" i="2"/>
  <c r="BB1991" i="2"/>
  <c r="BD1277" i="2"/>
  <c r="BB79" i="2"/>
  <c r="BD79" i="2"/>
  <c r="BC1486" i="2"/>
  <c r="BC45" i="2"/>
  <c r="BC290" i="2"/>
  <c r="BC1748" i="2"/>
  <c r="BC1442" i="2"/>
  <c r="BC461" i="2"/>
  <c r="BC850" i="2"/>
  <c r="BC253" i="2"/>
  <c r="BC1002" i="2"/>
  <c r="BC1125" i="2"/>
  <c r="BC879" i="2"/>
  <c r="BC1812" i="2"/>
  <c r="BC1490" i="2"/>
  <c r="BC2126" i="2"/>
  <c r="BC912" i="2"/>
  <c r="BC448" i="2"/>
  <c r="BC495" i="2"/>
  <c r="BC2056" i="2"/>
  <c r="BE1308" i="2"/>
  <c r="BE471" i="2"/>
  <c r="BE1516" i="2"/>
  <c r="BE379" i="2"/>
  <c r="BE1669" i="2"/>
  <c r="BE1649" i="2"/>
  <c r="BE1611" i="2"/>
  <c r="BE1376" i="2"/>
  <c r="BE1682" i="2"/>
  <c r="BE274" i="2"/>
  <c r="BE657" i="2"/>
  <c r="BE2076" i="2"/>
  <c r="BE519" i="2"/>
  <c r="BE1793" i="2"/>
  <c r="BE50" i="2"/>
  <c r="BE835" i="2"/>
  <c r="BE227" i="2"/>
  <c r="BE1758" i="2"/>
  <c r="BE1162" i="2"/>
  <c r="BE2118" i="2"/>
  <c r="BE1338" i="2"/>
  <c r="BE602" i="2"/>
  <c r="BE1067" i="2"/>
  <c r="BE129" i="2"/>
  <c r="BE709" i="2"/>
  <c r="BE2012" i="2"/>
  <c r="BE106" i="2"/>
  <c r="BE612" i="2"/>
  <c r="BE571" i="2"/>
  <c r="BE2145" i="2"/>
  <c r="BE1397" i="2"/>
  <c r="BE336" i="2"/>
  <c r="BE1387" i="2"/>
  <c r="BE1057" i="2"/>
  <c r="BC856" i="2"/>
  <c r="BB1034" i="2"/>
  <c r="BC1246" i="2"/>
  <c r="BB1218" i="2"/>
  <c r="BC1545" i="2"/>
  <c r="BB1372" i="2"/>
  <c r="BC8" i="2"/>
  <c r="BB104" i="2"/>
  <c r="BC1016" i="2"/>
  <c r="BB1988" i="2"/>
  <c r="BC145" i="2"/>
  <c r="BB1153" i="2"/>
  <c r="BC1975" i="2"/>
  <c r="BB1973" i="2"/>
  <c r="BC1167" i="2"/>
  <c r="BB2225" i="2"/>
  <c r="BC196" i="2"/>
  <c r="BB1887" i="2"/>
  <c r="BC947" i="2"/>
  <c r="BB1623" i="2"/>
  <c r="BC1694" i="2"/>
  <c r="BB1889" i="2"/>
  <c r="BC1652" i="2"/>
  <c r="BB1482" i="2"/>
  <c r="BC1423" i="2"/>
  <c r="BC1774" i="2"/>
  <c r="BE1650" i="2"/>
  <c r="BE2197" i="2"/>
  <c r="BE150" i="2"/>
  <c r="BE1313" i="2"/>
  <c r="BE2085" i="2"/>
  <c r="BE1312" i="2"/>
  <c r="BE1116" i="2"/>
  <c r="BE1945" i="2"/>
  <c r="BE2136" i="2"/>
  <c r="BE1621" i="2"/>
  <c r="BE2174" i="2"/>
  <c r="BE834" i="2"/>
  <c r="BE1022" i="2"/>
  <c r="BE855" i="2"/>
  <c r="BE934" i="2"/>
  <c r="BE2157" i="2"/>
  <c r="BE664" i="2"/>
  <c r="BE630" i="2"/>
  <c r="BC1277" i="2"/>
  <c r="BB2152" i="2"/>
  <c r="BC79" i="2"/>
  <c r="BB856" i="2"/>
  <c r="BD1034" i="2"/>
  <c r="BC1034" i="2"/>
  <c r="BB1246" i="2"/>
  <c r="BD1218" i="2"/>
  <c r="BC1218" i="2"/>
  <c r="BB1545" i="2"/>
  <c r="BD1372" i="2"/>
  <c r="BC1372" i="2"/>
  <c r="BB8" i="2"/>
  <c r="BD104" i="2"/>
  <c r="BC104" i="2"/>
  <c r="BB1016" i="2"/>
  <c r="BD1988" i="2"/>
  <c r="BC1988" i="2"/>
  <c r="BB145" i="2"/>
  <c r="BD1153" i="2"/>
  <c r="BC1153" i="2"/>
  <c r="BB1975" i="2"/>
  <c r="BD1973" i="2"/>
  <c r="BC1973" i="2"/>
  <c r="BB1167" i="2"/>
  <c r="BD2225" i="2"/>
  <c r="BC2225" i="2"/>
  <c r="BB196" i="2"/>
  <c r="BC1887" i="2"/>
  <c r="BB947" i="2"/>
  <c r="BC1623" i="2"/>
  <c r="BB1694" i="2"/>
  <c r="BC1889" i="2"/>
  <c r="BB1652" i="2"/>
  <c r="BC1482" i="2"/>
  <c r="BB1485" i="2"/>
  <c r="BC146" i="2"/>
  <c r="BB1364" i="2"/>
  <c r="BC1073" i="2"/>
  <c r="BB80" i="2"/>
  <c r="BD40" i="2"/>
  <c r="BC40" i="2"/>
  <c r="BD1092" i="2"/>
  <c r="BC1092" i="2"/>
  <c r="BB1187" i="2"/>
  <c r="BD1143" i="2"/>
  <c r="BC1143" i="2"/>
  <c r="BB1423" i="2"/>
  <c r="BD82" i="2"/>
  <c r="BC82" i="2"/>
  <c r="BB1789" i="2"/>
  <c r="BC2142" i="2"/>
  <c r="BB977" i="2"/>
  <c r="BD2243" i="2"/>
  <c r="BC2243" i="2"/>
  <c r="BB2194" i="2"/>
  <c r="BD147" i="2"/>
  <c r="BC147" i="2"/>
  <c r="BB976" i="2"/>
  <c r="BD1344" i="2"/>
  <c r="BC1344" i="2"/>
  <c r="BB2173" i="2"/>
  <c r="BD1156" i="2"/>
  <c r="BC1156" i="2"/>
  <c r="BB179" i="2"/>
  <c r="BD1960" i="2"/>
  <c r="BC1960" i="2"/>
  <c r="BB1444" i="2"/>
  <c r="BD1572" i="2"/>
  <c r="BC1572" i="2"/>
  <c r="BB215" i="2"/>
  <c r="BC874" i="2"/>
  <c r="BB201" i="2"/>
  <c r="BC1326" i="2"/>
  <c r="BE1914" i="2"/>
  <c r="BE403" i="2"/>
  <c r="BE1170" i="2"/>
  <c r="BE662" i="2"/>
  <c r="BE733" i="2"/>
  <c r="BE1833" i="2"/>
  <c r="BE301" i="2"/>
  <c r="BE226" i="2"/>
  <c r="BE39" i="2"/>
  <c r="BE1079" i="2"/>
  <c r="BE1854" i="2"/>
  <c r="BE501" i="2"/>
  <c r="BE2102" i="2"/>
  <c r="BE1290" i="2"/>
  <c r="BE2158" i="2"/>
  <c r="BE2267" i="2"/>
  <c r="BE2001" i="2"/>
  <c r="BE2119" i="2"/>
  <c r="BE1776" i="2"/>
  <c r="BE1095" i="2"/>
  <c r="BE128" i="2"/>
  <c r="BE198" i="2"/>
  <c r="BE1337" i="2"/>
  <c r="BE2110" i="2"/>
  <c r="BE1811" i="2"/>
  <c r="BE1978" i="2"/>
  <c r="BE2059" i="2"/>
  <c r="BE1051" i="2"/>
  <c r="BE1074" i="2"/>
  <c r="BE1835" i="2"/>
  <c r="BE1970" i="2"/>
  <c r="BE252" i="2"/>
  <c r="BE1880" i="2"/>
  <c r="BE1174" i="2"/>
  <c r="BE2113" i="2"/>
  <c r="BE1992" i="2"/>
  <c r="BE948" i="2"/>
  <c r="BE1467" i="2"/>
  <c r="BE1234" i="2"/>
  <c r="BE1731" i="2"/>
  <c r="BE1724" i="2"/>
  <c r="BE2184" i="2"/>
  <c r="BE1703" i="2"/>
  <c r="BE1159" i="2"/>
  <c r="BE136" i="2"/>
  <c r="BE1666" i="2"/>
  <c r="BE2230" i="2"/>
  <c r="BE1895" i="2"/>
  <c r="BE1568" i="2"/>
  <c r="BE1469" i="2"/>
  <c r="BE2212" i="2"/>
  <c r="BE2160" i="2"/>
  <c r="BE1908" i="2"/>
  <c r="BE1575" i="2"/>
  <c r="BE1627" i="2"/>
  <c r="BE295" i="2"/>
  <c r="BE1872" i="2"/>
  <c r="BE1617" i="2"/>
  <c r="BE1315" i="2"/>
  <c r="BE1517" i="2"/>
  <c r="BE1804" i="2"/>
  <c r="BE1149" i="2"/>
  <c r="BE1809" i="2"/>
  <c r="BE1795" i="2"/>
  <c r="BE1033" i="2"/>
  <c r="BE95" i="2"/>
  <c r="BE1867" i="2"/>
  <c r="BE1097" i="2"/>
  <c r="BE1030" i="2"/>
  <c r="BC15" i="2"/>
  <c r="BE1826" i="2"/>
  <c r="BE151" i="2"/>
  <c r="BC25" i="2"/>
  <c r="BE1956" i="2"/>
  <c r="BB1040" i="2"/>
  <c r="BE1087" i="2"/>
  <c r="BC1738" i="2"/>
  <c r="BE1906" i="2"/>
  <c r="BE1654" i="2"/>
  <c r="BB1916" i="2"/>
  <c r="BE1018" i="2"/>
  <c r="BB1842" i="2"/>
  <c r="BE2229" i="2"/>
  <c r="BB1740" i="2"/>
  <c r="BE2228" i="2"/>
  <c r="BB205" i="2"/>
  <c r="BC1902" i="2"/>
  <c r="BD1899" i="2"/>
  <c r="BB1144" i="2"/>
  <c r="BB1655" i="2"/>
  <c r="BC127" i="2"/>
  <c r="BD127" i="2"/>
  <c r="BB1774" i="2"/>
  <c r="BC1359" i="2"/>
  <c r="BB1058" i="2"/>
  <c r="BC96" i="2"/>
  <c r="BB1633" i="2"/>
  <c r="BC1689" i="2"/>
  <c r="BB1521" i="2"/>
  <c r="BC1045" i="2"/>
  <c r="BB1825" i="2"/>
  <c r="BC2034" i="2"/>
  <c r="BB1269" i="2"/>
  <c r="BC148" i="2"/>
  <c r="BB1064" i="2"/>
  <c r="BC1007" i="2"/>
  <c r="BB1389" i="2"/>
  <c r="BC659" i="2"/>
  <c r="BB20" i="2"/>
  <c r="BC1459" i="2"/>
  <c r="BB19" i="2"/>
  <c r="BC702" i="2"/>
  <c r="BB1893" i="2"/>
  <c r="BC1350" i="2"/>
  <c r="BB209" i="2"/>
  <c r="BC1877" i="2"/>
  <c r="BB1534" i="2"/>
  <c r="BC1024" i="2"/>
  <c r="BB614" i="2"/>
  <c r="BC1017" i="2"/>
  <c r="BB1711" i="2"/>
  <c r="BC1894" i="2"/>
  <c r="BB2099" i="2"/>
  <c r="BC1941" i="2"/>
  <c r="BB1659" i="2"/>
  <c r="BC1457" i="2"/>
  <c r="BB239" i="2"/>
  <c r="BC1859" i="2"/>
  <c r="BB1028" i="2"/>
  <c r="BC1180" i="2"/>
  <c r="BB1905" i="2"/>
  <c r="BC1399" i="2"/>
  <c r="BB214" i="2"/>
  <c r="BC98" i="2"/>
  <c r="BB2098" i="2"/>
  <c r="BC9" i="2"/>
  <c r="BB1438" i="2"/>
  <c r="BC1933" i="2"/>
  <c r="BB1706" i="2"/>
  <c r="BC1142" i="2"/>
  <c r="BB5" i="2"/>
  <c r="BC217" i="2"/>
  <c r="BB2011" i="2"/>
  <c r="BC24" i="2"/>
  <c r="BB1080" i="2"/>
  <c r="BC1006" i="2"/>
  <c r="BB1183" i="2"/>
  <c r="BD1876" i="2"/>
  <c r="BC1876" i="2"/>
  <c r="BB2246" i="2"/>
  <c r="BD1011" i="2"/>
  <c r="BC1011" i="2"/>
  <c r="BB2245" i="2"/>
  <c r="BD2133" i="2"/>
  <c r="BC2133" i="2"/>
  <c r="BB1207" i="2"/>
  <c r="BD899" i="2"/>
  <c r="BC899" i="2"/>
  <c r="BB46" i="2"/>
  <c r="BD1939" i="2"/>
  <c r="BC1939" i="2"/>
  <c r="BB1944" i="2"/>
  <c r="BD4" i="2"/>
  <c r="BC4" i="2"/>
  <c r="BB1039" i="2"/>
  <c r="BD1926" i="2"/>
  <c r="BC1926" i="2"/>
  <c r="BB2054" i="2"/>
  <c r="BD1950" i="2"/>
  <c r="BC1950" i="2"/>
  <c r="BB927" i="2"/>
  <c r="BD1620" i="2"/>
  <c r="BC1620" i="2"/>
  <c r="BB1968" i="2"/>
  <c r="BD1712" i="2"/>
  <c r="BC1712" i="2"/>
  <c r="BB1252" i="2"/>
  <c r="BD1503" i="2"/>
  <c r="BC1503" i="2"/>
  <c r="BB935" i="2"/>
  <c r="BD358" i="2"/>
  <c r="BC358" i="2"/>
  <c r="BB673" i="2"/>
  <c r="BD464" i="2"/>
  <c r="BC464" i="2"/>
  <c r="BB1402" i="2"/>
  <c r="BD1410" i="2"/>
  <c r="BC1410" i="2"/>
  <c r="BB238" i="2"/>
  <c r="BD265" i="2"/>
  <c r="BC265" i="2"/>
  <c r="BB1202" i="2"/>
  <c r="BD1108" i="2"/>
  <c r="BC1108" i="2"/>
  <c r="BB1298" i="2"/>
  <c r="BD1792" i="2"/>
  <c r="BC1792" i="2"/>
  <c r="BB1636" i="2"/>
  <c r="BD2090" i="2"/>
  <c r="BC2090" i="2"/>
  <c r="BB167" i="2"/>
  <c r="BD1710" i="2"/>
  <c r="BC1710" i="2"/>
  <c r="BB1888" i="2"/>
  <c r="BD1061" i="2"/>
  <c r="BC1061" i="2"/>
  <c r="BB1798" i="2"/>
  <c r="BD974" i="2"/>
  <c r="BC974" i="2"/>
  <c r="BB2268" i="2"/>
  <c r="BD1538" i="2"/>
  <c r="BC1538" i="2"/>
  <c r="BB1189" i="2"/>
  <c r="BD697" i="2"/>
  <c r="BC697" i="2"/>
  <c r="BB1446" i="2"/>
  <c r="BD581" i="2"/>
  <c r="BC581" i="2"/>
  <c r="BC2106" i="2"/>
  <c r="BD1891" i="2"/>
  <c r="BE1891" i="2"/>
  <c r="BB1081" i="2"/>
  <c r="BD1065" i="2"/>
  <c r="BC1065" i="2"/>
  <c r="BC1884" i="2"/>
  <c r="BD1008" i="2"/>
  <c r="BE1008" i="2"/>
  <c r="BC2231" i="2"/>
  <c r="BD2041" i="2"/>
  <c r="BE2041" i="2"/>
  <c r="BC1314" i="2"/>
  <c r="BD1059" i="2"/>
  <c r="BC1059" i="2"/>
  <c r="BB1492" i="2"/>
  <c r="BD1729" i="2"/>
  <c r="BC1729" i="2"/>
  <c r="BC1823" i="2"/>
  <c r="BD1421" i="2"/>
  <c r="BE1421" i="2"/>
  <c r="BC1813" i="2"/>
  <c r="BD1640" i="2"/>
  <c r="BE1640" i="2"/>
  <c r="BC1598" i="2"/>
  <c r="BD1814" i="2"/>
  <c r="BB1868" i="2"/>
  <c r="BD1221" i="2"/>
  <c r="BC1221" i="2"/>
  <c r="BB1096" i="2"/>
  <c r="BD1907" i="2"/>
  <c r="BC1898" i="2"/>
  <c r="BD1756" i="2"/>
  <c r="BC154" i="2"/>
  <c r="BD1772" i="2"/>
  <c r="BC1772" i="2"/>
  <c r="BB1829" i="2"/>
  <c r="BD1184" i="2"/>
  <c r="BD1671" i="2"/>
  <c r="BC1671" i="2"/>
  <c r="BC1053" i="2"/>
  <c r="BB1822" i="2"/>
  <c r="BD1219" i="2"/>
  <c r="BC1219" i="2"/>
  <c r="BE15" i="2"/>
  <c r="BD1683" i="2"/>
  <c r="BC1001" i="2"/>
  <c r="BD1023" i="2"/>
  <c r="BE25" i="2"/>
  <c r="BD1892" i="2"/>
  <c r="BC1040" i="2"/>
  <c r="BD1928" i="2"/>
  <c r="BE1738" i="2"/>
  <c r="BD1657" i="2"/>
  <c r="BC1764" i="2"/>
  <c r="BD41" i="2"/>
  <c r="BC1916" i="2"/>
  <c r="BD1158" i="2"/>
  <c r="BC1842" i="2"/>
  <c r="BD1958" i="2"/>
  <c r="BC1740" i="2"/>
  <c r="BD1925" i="2"/>
  <c r="BC1660" i="2"/>
  <c r="BD1924" i="2"/>
  <c r="BD1714" i="2"/>
  <c r="BB1677" i="2"/>
  <c r="BC1767" i="2"/>
  <c r="BD1767" i="2"/>
  <c r="BB51" i="2"/>
  <c r="BC1210" i="2"/>
  <c r="BD1210" i="2"/>
  <c r="BE1176" i="2"/>
  <c r="BE1244" i="2"/>
  <c r="BE1351" i="2"/>
  <c r="BE710" i="2"/>
  <c r="BE761" i="2"/>
  <c r="BE1471" i="2"/>
  <c r="BE1400" i="2"/>
  <c r="BE573" i="2"/>
  <c r="BE103" i="2"/>
  <c r="BE982" i="2"/>
  <c r="BE1098" i="2"/>
  <c r="BE1519" i="2"/>
  <c r="BE1390" i="2"/>
  <c r="BE1883" i="2"/>
  <c r="BE1190" i="2"/>
  <c r="BE2187" i="2"/>
  <c r="BE1383" i="2"/>
  <c r="BE1878" i="2"/>
  <c r="BE928" i="2"/>
  <c r="BE1200" i="2"/>
  <c r="BE1676" i="2"/>
  <c r="BE1132" i="2"/>
  <c r="BE1291" i="2"/>
  <c r="BE1070" i="2"/>
  <c r="BE1739" i="2"/>
  <c r="BE2039" i="2"/>
  <c r="BE1265" i="2"/>
  <c r="BE1217" i="2"/>
  <c r="BE1542" i="2"/>
  <c r="BE2092" i="2"/>
  <c r="BE1188" i="2"/>
  <c r="BE1066" i="2"/>
  <c r="BE1086" i="2"/>
  <c r="BE1465" i="2"/>
  <c r="BE1949" i="2"/>
  <c r="BE845" i="2"/>
  <c r="BE2221" i="2"/>
  <c r="BE2185" i="2"/>
  <c r="BE1881" i="2"/>
  <c r="BE1422" i="2"/>
  <c r="BE10" i="2"/>
  <c r="BE1502" i="2"/>
  <c r="BE259" i="2"/>
  <c r="BE1830" i="2"/>
  <c r="BE1947" i="2"/>
  <c r="BE1719" i="2"/>
  <c r="BE1069" i="2"/>
  <c r="BE212" i="2"/>
  <c r="BE452" i="2"/>
  <c r="BE1411" i="2"/>
  <c r="BE286" i="2"/>
  <c r="BE1952" i="2"/>
  <c r="BE1869" i="2"/>
  <c r="BE1593" i="2"/>
  <c r="BE1885" i="2"/>
  <c r="BE1637" i="2"/>
  <c r="BE1802" i="2"/>
  <c r="BE1750" i="2"/>
  <c r="BE1027" i="2"/>
  <c r="BE1886" i="2"/>
  <c r="BE1864" i="2"/>
  <c r="BE1755" i="2"/>
  <c r="BE1115" i="2"/>
  <c r="BE1063" i="2"/>
  <c r="BE1757" i="2"/>
  <c r="BE1777" i="2"/>
  <c r="BE144" i="2"/>
  <c r="BE1951" i="2"/>
  <c r="BE200" i="2"/>
  <c r="BE1790" i="2"/>
  <c r="BC1023" i="2"/>
  <c r="BE1019" i="2"/>
  <c r="BB1892" i="2"/>
  <c r="BE118" i="2"/>
  <c r="BC1928" i="2"/>
  <c r="BE1948" i="2"/>
  <c r="BC1657" i="2"/>
  <c r="BE155" i="2"/>
  <c r="BE2040" i="2"/>
  <c r="BB1158" i="2"/>
  <c r="BE1932" i="2"/>
  <c r="BB1958" i="2"/>
  <c r="BE137" i="2"/>
  <c r="BB1925" i="2"/>
  <c r="BE1781" i="2"/>
  <c r="BB1924" i="2"/>
  <c r="BC1005" i="2"/>
  <c r="BD1005" i="2"/>
  <c r="BB13" i="2"/>
  <c r="BC2274" i="2"/>
  <c r="BD2274" i="2"/>
  <c r="BC1058" i="2"/>
  <c r="BC1633" i="2"/>
  <c r="BC1521" i="2"/>
  <c r="BC1825" i="2"/>
  <c r="BC209" i="2"/>
  <c r="BC1534" i="2"/>
  <c r="BC1953" i="2"/>
  <c r="BC1212" i="2"/>
  <c r="BC55" i="2"/>
  <c r="BD55" i="2"/>
  <c r="BB1660" i="2"/>
  <c r="BE205" i="2"/>
  <c r="BB1902" i="2"/>
  <c r="BE1169" i="2"/>
  <c r="BB1714" i="2"/>
  <c r="BE1677" i="2"/>
  <c r="BB2051" i="2"/>
  <c r="BE1910" i="2"/>
  <c r="BB1806" i="2"/>
  <c r="BE1216" i="2"/>
  <c r="BB1166" i="2"/>
  <c r="BE1655" i="2"/>
  <c r="BB203" i="2"/>
  <c r="BE51" i="2"/>
  <c r="BB1837" i="2"/>
  <c r="BE13" i="2"/>
  <c r="BB152" i="2"/>
  <c r="BE1955" i="2"/>
  <c r="BB2038" i="2"/>
  <c r="BE2027" i="2"/>
  <c r="BB1903" i="2"/>
  <c r="BE2272" i="2"/>
  <c r="BC2270" i="2"/>
  <c r="BE1788" i="2"/>
  <c r="BC1192" i="2"/>
  <c r="BE2256" i="2"/>
  <c r="BB2271" i="2"/>
  <c r="BE1726" i="2"/>
  <c r="BC1775" i="2"/>
  <c r="BE1725" i="2"/>
  <c r="BB1799" i="2"/>
  <c r="BC2051" i="2"/>
  <c r="BC1806" i="2"/>
  <c r="BC1166" i="2"/>
  <c r="BC203" i="2"/>
  <c r="BC1837" i="2"/>
  <c r="BC152" i="2"/>
  <c r="BC2038" i="2"/>
  <c r="BD1211" i="2"/>
  <c r="BC1903" i="2"/>
  <c r="BD1182" i="2"/>
  <c r="BE2270" i="2"/>
  <c r="BD1678" i="2"/>
  <c r="BE1192" i="2"/>
  <c r="BD1805" i="2"/>
  <c r="BC2271" i="2"/>
  <c r="BD1984" i="2"/>
  <c r="BE1775" i="2"/>
  <c r="BD1134" i="2"/>
  <c r="BC1799" i="2"/>
  <c r="BE1780" i="2"/>
  <c r="BB1899" i="2"/>
  <c r="BE1144" i="2"/>
  <c r="BB1708" i="2"/>
  <c r="BE1807" i="2"/>
  <c r="BB1767" i="2"/>
  <c r="BE1741" i="2"/>
  <c r="BB1005" i="2"/>
  <c r="BE12" i="2"/>
  <c r="BB55" i="2"/>
  <c r="BE1934" i="2"/>
  <c r="BB127" i="2"/>
  <c r="BE1770" i="2"/>
  <c r="BB1210" i="2"/>
  <c r="BE2238" i="2"/>
  <c r="BB2274" i="2"/>
  <c r="BE1959" i="2"/>
  <c r="BB1211" i="2"/>
  <c r="BE2253" i="2"/>
  <c r="BC1182" i="2"/>
  <c r="BE2273" i="2"/>
  <c r="BB1678" i="2"/>
  <c r="BE143" i="2"/>
  <c r="BC1805" i="2"/>
  <c r="BE2233" i="2"/>
  <c r="BC1984" i="2"/>
  <c r="BE2239" i="2"/>
  <c r="BB1134" i="2"/>
  <c r="BE1912" i="2"/>
  <c r="BB737" i="2"/>
  <c r="BD2029" i="2"/>
  <c r="BB2222" i="2"/>
  <c r="BD97" i="2"/>
  <c r="BB682" i="2"/>
  <c r="BD1060" i="2"/>
  <c r="BB2204" i="2"/>
  <c r="BD526" i="2"/>
  <c r="BB1114" i="2"/>
  <c r="BD852" i="2"/>
  <c r="BB257" i="2"/>
  <c r="BD1414" i="2"/>
  <c r="BB1849" i="2"/>
  <c r="BD1186" i="2"/>
  <c r="BB1127" i="2"/>
  <c r="BD2086" i="2"/>
  <c r="BB140" i="2"/>
  <c r="BD911" i="2"/>
  <c r="BB71" i="2"/>
  <c r="BD1038" i="2"/>
  <c r="BB187" i="2"/>
  <c r="BD371" i="2"/>
  <c r="BB2093" i="2"/>
  <c r="BD68" i="2"/>
  <c r="BB2112" i="2"/>
  <c r="BD1595" i="2"/>
  <c r="BB1653" i="2"/>
  <c r="BD1831" i="2"/>
  <c r="BB2161" i="2"/>
  <c r="BD2247" i="2"/>
  <c r="BB1850" i="2"/>
  <c r="BD1768" i="2"/>
  <c r="BB604" i="2"/>
  <c r="BD2260" i="2"/>
  <c r="BB102" i="2"/>
  <c r="BD708" i="2"/>
  <c r="BB968" i="2"/>
  <c r="BD634" i="2"/>
  <c r="BB965" i="2"/>
  <c r="BD364" i="2"/>
  <c r="BB216" i="2"/>
  <c r="BD1558" i="2"/>
  <c r="BB1576" i="2"/>
  <c r="BD417" i="2"/>
  <c r="BB2100" i="2"/>
  <c r="BD2074" i="2"/>
  <c r="BB946" i="2"/>
  <c r="BD1333" i="2"/>
  <c r="BB299" i="2"/>
  <c r="BD404" i="2"/>
  <c r="BB1415" i="2"/>
  <c r="BD2024" i="2"/>
  <c r="BB782" i="2"/>
  <c r="BD1229" i="2"/>
  <c r="BB210" i="2"/>
  <c r="BD2047" i="2"/>
  <c r="BB585" i="2"/>
  <c r="BD383" i="2"/>
  <c r="BB1597" i="2"/>
  <c r="BD2104" i="2"/>
  <c r="BB1327" i="2"/>
  <c r="BD420" i="2"/>
  <c r="BB372" i="2"/>
  <c r="BD297" i="2"/>
  <c r="BB409" i="2"/>
  <c r="BD898" i="2"/>
  <c r="BB603" i="2"/>
  <c r="BD1275" i="2"/>
  <c r="BB646" i="2"/>
  <c r="BD368" i="2"/>
  <c r="BB445" i="2"/>
  <c r="BD810" i="2"/>
  <c r="BB1343" i="2"/>
  <c r="BD1513" i="2"/>
  <c r="BB892" i="2"/>
  <c r="BD837" i="2"/>
  <c r="BB302" i="2"/>
  <c r="BD482" i="2"/>
  <c r="BB1197" i="2"/>
  <c r="BD653" i="2"/>
  <c r="BB1561" i="2"/>
  <c r="BD1105" i="2"/>
  <c r="BB1447" i="2"/>
  <c r="BD916" i="2"/>
  <c r="BB222" i="2"/>
  <c r="BD109" i="2"/>
  <c r="BB1515" i="2"/>
  <c r="BD910" i="2"/>
  <c r="BB2068" i="2"/>
  <c r="BD335" i="2"/>
  <c r="BB2159" i="2"/>
  <c r="BD2072" i="2"/>
  <c r="BB592" i="2"/>
  <c r="BD555" i="2"/>
  <c r="BB1304" i="2"/>
  <c r="BD412" i="2"/>
  <c r="BB766" i="2"/>
  <c r="BD390" i="2"/>
  <c r="BB450" i="2"/>
  <c r="BD672" i="2"/>
  <c r="BB559" i="2"/>
  <c r="BD1525" i="2"/>
  <c r="BB1479" i="2"/>
  <c r="BD668" i="2"/>
  <c r="BB1349" i="2"/>
  <c r="BD586" i="2"/>
  <c r="BB1113" i="2"/>
  <c r="BD1119" i="2"/>
  <c r="BB1445" i="2"/>
  <c r="BD1140" i="2"/>
  <c r="BB572" i="2"/>
  <c r="BD836" i="2"/>
  <c r="BB1745" i="2"/>
  <c r="BD463" i="2"/>
  <c r="BB294" i="2"/>
  <c r="BD695" i="2"/>
  <c r="BB1684" i="2"/>
  <c r="BD605" i="2"/>
  <c r="BB75" i="2"/>
  <c r="BD731" i="2"/>
  <c r="BB1483" i="2"/>
  <c r="BD751" i="2"/>
  <c r="BB620" i="2"/>
  <c r="BD1398" i="2"/>
  <c r="BB1607" i="2"/>
  <c r="BD803" i="2"/>
  <c r="BB984" i="2"/>
  <c r="BD872" i="2"/>
  <c r="BB726" i="2"/>
  <c r="BD337" i="2"/>
  <c r="BB260" i="2"/>
  <c r="BD1384" i="2"/>
  <c r="BB465" i="2"/>
  <c r="BD534" i="2"/>
  <c r="BB1535" i="2"/>
  <c r="BD1784" i="2"/>
  <c r="BB1609" i="2"/>
  <c r="BD718" i="2"/>
  <c r="BB1491" i="2"/>
  <c r="BD732" i="2"/>
  <c r="BB149" i="2"/>
  <c r="BD454" i="2"/>
  <c r="BB1331" i="2"/>
  <c r="BD839" i="2"/>
  <c r="BB1882" i="2"/>
  <c r="BD2020" i="2"/>
  <c r="BB233" i="2"/>
  <c r="BD1093" i="2"/>
  <c r="BB556" i="2"/>
  <c r="BD1599" i="2"/>
  <c r="BB1032" i="2"/>
  <c r="BD59" i="2"/>
  <c r="BB513" i="2"/>
  <c r="BD564" i="2"/>
  <c r="BB561" i="2"/>
  <c r="BD489" i="2"/>
  <c r="BB491" i="2"/>
  <c r="BD310" i="2"/>
  <c r="BB1342" i="2"/>
  <c r="BD1346" i="2"/>
  <c r="BB1639" i="2"/>
  <c r="BD789" i="2"/>
  <c r="BB1361" i="2"/>
  <c r="BD228" i="2"/>
  <c r="BB332" i="2"/>
  <c r="BD1012" i="2"/>
  <c r="BB1606" i="2"/>
  <c r="BD720" i="2"/>
  <c r="BB2026" i="2"/>
  <c r="BD902" i="2"/>
  <c r="BB249" i="2"/>
  <c r="BD1420" i="2"/>
  <c r="BB744" i="2"/>
  <c r="BD568" i="2"/>
  <c r="BB1495" i="2"/>
  <c r="BD1463" i="2"/>
  <c r="BB1302" i="2"/>
  <c r="BD1332" i="2"/>
  <c r="BB1787" i="2"/>
  <c r="BD303" i="2"/>
  <c r="BB956" i="2"/>
  <c r="BD458" i="2"/>
  <c r="BB1198" i="2"/>
  <c r="BD1294" i="2"/>
  <c r="BB655" i="2"/>
  <c r="BD293" i="2"/>
  <c r="BB63" i="2"/>
  <c r="BD1046" i="2"/>
  <c r="BB873" i="2"/>
  <c r="BD1786" i="2"/>
  <c r="BB1109" i="2"/>
  <c r="BD2108" i="2"/>
  <c r="BB283" i="2"/>
  <c r="BD387" i="2"/>
  <c r="BB1486" i="2"/>
  <c r="BD1691" i="2"/>
  <c r="BB1293" i="2"/>
  <c r="BD779" i="2"/>
  <c r="BB45" i="2"/>
  <c r="BD32" i="2"/>
  <c r="BB1213" i="2"/>
  <c r="BD826" i="2"/>
  <c r="BB290" i="2"/>
  <c r="BD1634" i="2"/>
  <c r="BB53" i="2"/>
  <c r="BD380" i="2"/>
  <c r="BB1137" i="2"/>
  <c r="BD1363" i="2"/>
  <c r="BB1651" i="2"/>
  <c r="BD1448" i="2"/>
  <c r="BB1748" i="2"/>
  <c r="BD225" i="2"/>
  <c r="BB995" i="2"/>
  <c r="BD1135" i="2"/>
  <c r="BB1442" i="2"/>
  <c r="BD1288" i="2"/>
  <c r="BB1191" i="2"/>
  <c r="BD1433" i="2"/>
  <c r="BB461" i="2"/>
  <c r="BD1106" i="2"/>
  <c r="BB181" i="2"/>
  <c r="BD2254" i="2"/>
  <c r="BB850" i="2"/>
  <c r="BD242" i="2"/>
  <c r="BB574" i="2"/>
  <c r="BD2269" i="2"/>
  <c r="BB253" i="2"/>
  <c r="BD607" i="2"/>
  <c r="BB413" i="2"/>
  <c r="BD1562" i="2"/>
  <c r="BB1002" i="2"/>
  <c r="BD14" i="2"/>
  <c r="BB757" i="2"/>
  <c r="BD2220" i="2"/>
  <c r="BB1125" i="2"/>
  <c r="BD1386" i="2"/>
  <c r="BB544" i="2"/>
  <c r="BD500" i="2"/>
  <c r="BB879" i="2"/>
  <c r="BD1852" i="2"/>
  <c r="BB2163" i="2"/>
  <c r="BD399" i="2"/>
  <c r="BB1812" i="2"/>
  <c r="BD863" i="2"/>
  <c r="BB1985" i="2"/>
  <c r="BD1873" i="2"/>
  <c r="BB1490" i="2"/>
  <c r="BD1590" i="2"/>
  <c r="BB2002" i="2"/>
  <c r="BD2107" i="2"/>
  <c r="BB2126" i="2"/>
  <c r="BD1339" i="2"/>
  <c r="BB1560" i="2"/>
  <c r="BD824" i="2"/>
  <c r="BB912" i="2"/>
  <c r="BD1571" i="2"/>
  <c r="BB2017" i="2"/>
  <c r="BD479" i="2"/>
  <c r="BB448" i="2"/>
  <c r="BD197" i="2"/>
  <c r="BB1299" i="2"/>
  <c r="BD2055" i="2"/>
  <c r="BB495" i="2"/>
  <c r="BD1124" i="2"/>
  <c r="BB793" i="2"/>
  <c r="BD1037" i="2"/>
  <c r="BB2056" i="2"/>
  <c r="BD1271" i="2"/>
  <c r="BB752" i="2"/>
  <c r="BD631" i="2"/>
  <c r="BB900" i="2"/>
  <c r="BD1321" i="2"/>
  <c r="BB626" i="2"/>
  <c r="BD1357" i="2"/>
  <c r="BB1102" i="2"/>
  <c r="BD1458" i="2"/>
  <c r="BB711" i="2"/>
  <c r="BD89" i="2"/>
  <c r="BB806" i="2"/>
  <c r="BD774" i="2"/>
  <c r="BB848" i="2"/>
  <c r="BD438" i="2"/>
  <c r="BB346" i="2"/>
  <c r="BD583" i="2"/>
  <c r="BB2249" i="2"/>
  <c r="BD1306" i="2"/>
  <c r="BB1280" i="2"/>
  <c r="BD1260" i="2"/>
  <c r="BD883" i="2"/>
  <c r="BB838" i="2"/>
  <c r="BD805" i="2"/>
  <c r="BB1088" i="2"/>
  <c r="BD2172" i="2"/>
  <c r="BB1510" i="2"/>
  <c r="BD994" i="2"/>
  <c r="BB351" i="2"/>
  <c r="BD925" i="2"/>
  <c r="BB496" i="2"/>
  <c r="BD712" i="2"/>
  <c r="BB704" i="2"/>
  <c r="BD885" i="2"/>
  <c r="BB886" i="2"/>
  <c r="BD1133" i="2"/>
  <c r="BB1345" i="2"/>
  <c r="BD2259" i="2"/>
  <c r="BB528" i="2"/>
  <c r="BD830" i="2"/>
  <c r="BB498" i="2"/>
  <c r="BD944" i="2"/>
  <c r="BB396" i="2"/>
  <c r="BD321" i="2"/>
  <c r="BB305" i="2"/>
  <c r="BD1274" i="2"/>
  <c r="BB1480" i="2"/>
  <c r="BD1569" i="2"/>
  <c r="BB2140" i="2"/>
  <c r="BD1279" i="2"/>
  <c r="BB1596" i="2"/>
  <c r="BD1146" i="2"/>
  <c r="BB1336" i="2"/>
  <c r="BD361" i="2"/>
  <c r="BB2019" i="2"/>
  <c r="BD936" i="2"/>
  <c r="BB1253" i="2"/>
  <c r="BD1214" i="2"/>
  <c r="BB1496" i="2"/>
  <c r="BC508" i="2"/>
  <c r="BE1508" i="2"/>
  <c r="BC1508" i="2"/>
  <c r="BD1508" i="2"/>
  <c r="BE1323" i="2"/>
  <c r="BC1323" i="2"/>
  <c r="BD1323" i="2"/>
  <c r="BE1614" i="2"/>
  <c r="BC1614" i="2"/>
  <c r="BD1614" i="2"/>
  <c r="BE539" i="2"/>
  <c r="BC539" i="2"/>
  <c r="BD539" i="2"/>
  <c r="BE1668" i="2"/>
  <c r="BC1668" i="2"/>
  <c r="BD1668" i="2"/>
  <c r="BE1531" i="2"/>
  <c r="BC1531" i="2"/>
  <c r="BD1531" i="2"/>
  <c r="BE940" i="2"/>
  <c r="BC940" i="2"/>
  <c r="BD940" i="2"/>
  <c r="BE1954" i="2"/>
  <c r="BC2143" i="2"/>
  <c r="BC1584" i="2"/>
  <c r="BC467" i="2"/>
  <c r="BC512" i="2"/>
  <c r="BC933" i="2"/>
  <c r="BC532" i="2"/>
  <c r="BC289" i="2"/>
  <c r="BC44" i="2"/>
  <c r="BC389" i="2"/>
  <c r="BC1771" i="2"/>
  <c r="BC2190" i="2"/>
  <c r="BC2177" i="2"/>
  <c r="BC1247" i="2"/>
  <c r="BC1498" i="2"/>
  <c r="BC273" i="2"/>
  <c r="BC915" i="2"/>
  <c r="BC525" i="2"/>
  <c r="BC419" i="2"/>
  <c r="BC503" i="2"/>
  <c r="BC2125" i="2"/>
  <c r="BC1281" i="2"/>
  <c r="BE1713" i="2"/>
  <c r="BC1579" i="2"/>
  <c r="BC1751" i="2"/>
  <c r="BE115" i="2"/>
  <c r="BC434" i="2"/>
  <c r="BC2248" i="2"/>
  <c r="BE924" i="2"/>
  <c r="BC347" i="2"/>
  <c r="BC1983" i="2"/>
  <c r="BE2217" i="2"/>
  <c r="BC1803" i="2"/>
  <c r="BC1716" i="2"/>
  <c r="BE485" i="2"/>
  <c r="BC1930" i="2"/>
  <c r="BE2075" i="2"/>
  <c r="BC356" i="2"/>
  <c r="BE798" i="2"/>
  <c r="BC611" i="2"/>
  <c r="BC393" i="2"/>
  <c r="BE261" i="2"/>
  <c r="BC771" i="2"/>
  <c r="BE1429" i="2"/>
  <c r="BC66" i="2"/>
  <c r="BE1996" i="2"/>
  <c r="BC111" i="2"/>
  <c r="BE1846" i="2"/>
  <c r="BC2195" i="2"/>
  <c r="BE600" i="2"/>
  <c r="BC738" i="2"/>
  <c r="BE1785" i="2"/>
  <c r="BC1760" i="2"/>
  <c r="BE1580" i="2"/>
  <c r="BC334" i="2"/>
  <c r="BE511" i="2"/>
  <c r="BC1309" i="2"/>
  <c r="BE2003" i="2"/>
  <c r="BC589" i="2"/>
  <c r="BE681" i="2"/>
  <c r="BC2148" i="2"/>
  <c r="BE1413" i="2"/>
  <c r="BC481" i="2"/>
  <c r="BE2266" i="2"/>
  <c r="BC2207" i="2"/>
  <c r="BE1559" i="2"/>
  <c r="BC1686" i="2"/>
  <c r="BE11" i="2"/>
  <c r="BC1320" i="2"/>
  <c r="BE930" i="2"/>
  <c r="BC518" i="2"/>
  <c r="BE2073" i="2"/>
  <c r="BC2202" i="2"/>
  <c r="BE2050" i="2"/>
  <c r="BE1997" i="2"/>
  <c r="BC230" i="2"/>
  <c r="BE2060" i="2"/>
  <c r="BC2147" i="2"/>
  <c r="BE1371" i="2"/>
  <c r="BC2033" i="2"/>
  <c r="BE1285" i="2"/>
  <c r="BC840" i="2"/>
  <c r="BE785" i="2"/>
  <c r="BC716" i="2"/>
  <c r="BE777" i="2"/>
  <c r="BC2242" i="2"/>
  <c r="BE411" i="2"/>
  <c r="BC1426" i="2"/>
  <c r="BE2141" i="2"/>
  <c r="BC2103" i="2"/>
  <c r="BE691" i="2"/>
  <c r="BC846" i="2"/>
  <c r="BC255" i="2"/>
  <c r="BE1228" i="2"/>
  <c r="BC792" i="2"/>
  <c r="BC1231" i="2"/>
  <c r="BE802" i="2"/>
  <c r="BC348" i="2"/>
  <c r="BE1574" i="2"/>
  <c r="BC1266" i="2"/>
  <c r="BE2206" i="2"/>
  <c r="BC1370" i="2"/>
  <c r="BE1851" i="2"/>
  <c r="BC1721" i="2"/>
  <c r="BE514" i="2"/>
  <c r="BC538" i="2"/>
  <c r="BE2180" i="2"/>
  <c r="BC1638" i="2"/>
  <c r="BE658" i="2"/>
  <c r="BC213" i="2"/>
  <c r="BE715" i="2"/>
  <c r="BC469" i="2"/>
  <c r="BC686" i="2"/>
  <c r="BC231" i="2"/>
  <c r="BE231" i="2"/>
  <c r="BE656" i="2"/>
  <c r="BC656" i="2"/>
  <c r="BC703" i="2"/>
  <c r="BE703" i="2"/>
  <c r="BE320" i="2"/>
  <c r="BC320" i="2"/>
  <c r="BC1709" i="2"/>
  <c r="BE1709" i="2"/>
  <c r="BE1353" i="2"/>
  <c r="BC1353" i="2"/>
  <c r="BC313" i="2"/>
  <c r="BE313" i="2"/>
  <c r="BE262" i="2"/>
  <c r="BC262" i="2"/>
  <c r="BC428" i="2"/>
  <c r="BE428" i="2"/>
  <c r="BE1263" i="2"/>
  <c r="BC1263" i="2"/>
  <c r="BC1203" i="2"/>
  <c r="BE1203" i="2"/>
  <c r="BE1641" i="2"/>
  <c r="BC1641" i="2"/>
  <c r="BC876" i="2"/>
  <c r="BE876" i="2"/>
  <c r="BE1588" i="2"/>
  <c r="BC1588" i="2"/>
  <c r="BC1099" i="2"/>
  <c r="BE1099" i="2"/>
  <c r="BE1325" i="2"/>
  <c r="BC1325" i="2"/>
  <c r="BC1602" i="2"/>
  <c r="BE1602" i="2"/>
  <c r="BE1043" i="2"/>
  <c r="BC1043" i="2"/>
  <c r="BC135" i="2"/>
  <c r="BE135" i="2"/>
  <c r="BE942" i="2"/>
  <c r="BC942" i="2"/>
  <c r="BC1443" i="2"/>
  <c r="BE1443" i="2"/>
  <c r="BE1031" i="2"/>
  <c r="BC1031" i="2"/>
  <c r="BC1688" i="2"/>
  <c r="BE1688" i="2"/>
  <c r="BE1890" i="2"/>
  <c r="BC1890" i="2"/>
  <c r="BC2255" i="2"/>
  <c r="BE2255" i="2"/>
  <c r="BE1076" i="2"/>
  <c r="BC1076" i="2"/>
  <c r="BC599" i="2"/>
  <c r="BE599" i="2"/>
  <c r="BE221" i="2"/>
  <c r="BC221" i="2"/>
  <c r="BC594" i="2"/>
  <c r="BE594" i="2"/>
  <c r="BE333" i="2"/>
  <c r="BC333" i="2"/>
  <c r="BC1473" i="2"/>
  <c r="BE1473" i="2"/>
  <c r="BE1656" i="2"/>
  <c r="BC1656" i="2"/>
  <c r="BC2226" i="2"/>
  <c r="BE2226" i="2"/>
  <c r="BE504" i="2"/>
  <c r="BC504" i="2"/>
  <c r="BC1068" i="2"/>
  <c r="BE1068" i="2"/>
  <c r="BE661" i="2"/>
  <c r="BC661" i="2"/>
  <c r="BC558" i="2"/>
  <c r="BE558" i="2"/>
  <c r="BE1692" i="2"/>
  <c r="BC1692" i="2"/>
  <c r="BD975" i="2"/>
  <c r="BD370" i="2"/>
  <c r="BD2132" i="2"/>
  <c r="BD72" i="2"/>
  <c r="BD2257" i="2"/>
  <c r="BD1646" i="2"/>
  <c r="BD2217" i="2"/>
  <c r="BD485" i="2"/>
  <c r="BD2075" i="2"/>
  <c r="BD798" i="2"/>
  <c r="BD261" i="2"/>
  <c r="BD1429" i="2"/>
  <c r="BD1996" i="2"/>
  <c r="BD1846" i="2"/>
  <c r="BD600" i="2"/>
  <c r="BD1785" i="2"/>
  <c r="BD1580" i="2"/>
  <c r="BD511" i="2"/>
  <c r="BD2003" i="2"/>
  <c r="BD681" i="2"/>
  <c r="BD2266" i="2"/>
  <c r="BD1352" i="2"/>
  <c r="BD1559" i="2"/>
  <c r="BD11" i="2"/>
  <c r="BD2073" i="2"/>
  <c r="BD1997" i="2"/>
  <c r="BD2060" i="2"/>
  <c r="BD1371" i="2"/>
  <c r="BD1285" i="2"/>
  <c r="BD785" i="2"/>
  <c r="BD777" i="2"/>
  <c r="BD1238" i="2"/>
  <c r="BD411" i="2"/>
  <c r="BD2141" i="2"/>
  <c r="BD1360" i="2"/>
  <c r="BD691" i="2"/>
  <c r="BD1228" i="2"/>
  <c r="BD802" i="2"/>
  <c r="BD1574" i="2"/>
  <c r="BD2206" i="2"/>
  <c r="BD1851" i="2"/>
  <c r="BD514" i="2"/>
  <c r="BD2180" i="2"/>
  <c r="BD658" i="2"/>
  <c r="BD715" i="2"/>
  <c r="BD913" i="2"/>
  <c r="BD2240" i="2"/>
  <c r="BD2049" i="2"/>
  <c r="BD1311" i="2"/>
  <c r="BD1453" i="2"/>
  <c r="BD359" i="2"/>
  <c r="BD168" i="2"/>
  <c r="BD893" i="2"/>
  <c r="BD1335" i="2"/>
  <c r="BD590" i="2"/>
  <c r="BD490" i="2"/>
  <c r="BD2265" i="2"/>
  <c r="BD2062" i="2"/>
  <c r="BD271" i="2"/>
  <c r="BD2115" i="2"/>
  <c r="BD1075" i="2"/>
  <c r="BD1749" i="2"/>
  <c r="BD1820" i="2"/>
  <c r="BD2279" i="2"/>
  <c r="BD365" i="2"/>
  <c r="BD1717" i="2"/>
  <c r="BD1856" i="2"/>
  <c r="BD133" i="2"/>
  <c r="BD516" i="2"/>
  <c r="BD2078" i="2"/>
  <c r="BD878" i="2"/>
  <c r="BD1196" i="2"/>
  <c r="BD35" i="2"/>
  <c r="BD1824" i="2"/>
  <c r="BD2262" i="2"/>
  <c r="BD1392" i="2"/>
  <c r="BD637" i="2"/>
  <c r="BD1204" i="2"/>
  <c r="BD665" i="2"/>
  <c r="BD575" i="2"/>
  <c r="BD1161" i="2"/>
  <c r="BD1377" i="2"/>
  <c r="BD1199" i="2"/>
  <c r="BD142" i="2"/>
  <c r="BD400" i="2"/>
  <c r="BD1094" i="2"/>
  <c r="BD1273" i="2"/>
  <c r="BD1215" i="2"/>
  <c r="BD138" i="2"/>
  <c r="BD88" i="2"/>
  <c r="BD815" i="2"/>
  <c r="BD1594" i="2"/>
  <c r="BD2028" i="2"/>
  <c r="BD724" i="2"/>
  <c r="BD819" i="2"/>
  <c r="BD1523" i="2"/>
  <c r="BD1015" i="2"/>
  <c r="BD427" i="2"/>
  <c r="BD1082" i="2"/>
  <c r="BD1178" i="2"/>
  <c r="BD833" i="2"/>
  <c r="BD1401" i="2"/>
  <c r="BD1084" i="2"/>
  <c r="BD134" i="2"/>
  <c r="BD1368" i="2"/>
  <c r="BD705" i="2"/>
  <c r="BD1462" i="2"/>
  <c r="BD48" i="2"/>
  <c r="BD651" i="2"/>
  <c r="BD478" i="2"/>
  <c r="BD1853" i="2"/>
  <c r="BD1362" i="2"/>
  <c r="BD1052" i="2"/>
  <c r="BD1702" i="2"/>
  <c r="BD424" i="2"/>
  <c r="BD2263" i="2"/>
  <c r="BD2063" i="2"/>
  <c r="BD917" i="2"/>
  <c r="BD1500" i="2"/>
  <c r="BD60" i="2"/>
  <c r="BD680" i="2"/>
  <c r="BD1322" i="2"/>
  <c r="BD2200" i="2"/>
  <c r="BD176" i="2"/>
  <c r="BD1121" i="2"/>
  <c r="BD1374" i="2"/>
  <c r="BD29" i="2"/>
  <c r="BD1557" i="2"/>
  <c r="BD250" i="2"/>
  <c r="BD220" i="2"/>
  <c r="BD896" i="2"/>
  <c r="BD1670" i="2"/>
  <c r="BD1762" i="2"/>
  <c r="BD624" i="2"/>
  <c r="BD1512" i="2"/>
  <c r="BD2044" i="2"/>
  <c r="BD1752" i="2"/>
  <c r="BD1425" i="2"/>
  <c r="BD747" i="2"/>
  <c r="BD2131" i="2"/>
  <c r="BD435" i="2"/>
  <c r="BD314" i="2"/>
  <c r="BD345" i="2"/>
  <c r="BD1259" i="2"/>
  <c r="BD1129" i="2"/>
  <c r="BD764" i="2"/>
  <c r="BD352" i="2"/>
  <c r="BD2181" i="2"/>
  <c r="BD190" i="2"/>
  <c r="BD1487" i="2"/>
  <c r="BD1103" i="2"/>
  <c r="BD2015" i="2"/>
  <c r="BD1454" i="2"/>
  <c r="BD1305" i="2"/>
  <c r="BD1608" i="2"/>
  <c r="BD981" i="2"/>
  <c r="BD1601" i="2"/>
  <c r="BD2023" i="2"/>
  <c r="BD1054" i="2"/>
  <c r="BD354" i="2"/>
  <c r="BD1848" i="2"/>
  <c r="BD318" i="2"/>
  <c r="BD1243" i="2"/>
  <c r="BD1155" i="2"/>
  <c r="BD622" i="2"/>
  <c r="BD497" i="2"/>
  <c r="BD323" i="2"/>
  <c r="BD1734" i="2"/>
  <c r="BD1667" i="2"/>
  <c r="BD1449" i="2"/>
  <c r="BD706" i="2"/>
  <c r="BD1395" i="2"/>
  <c r="BD449" i="2"/>
  <c r="BD232" i="2"/>
  <c r="BD2066" i="2"/>
  <c r="BB1286" i="2"/>
  <c r="BD1434" i="2"/>
  <c r="BD3" i="2"/>
  <c r="BB648" i="2"/>
  <c r="BD1009" i="2"/>
  <c r="BB1026" i="2"/>
  <c r="BD263" i="2"/>
  <c r="BB2025" i="2"/>
  <c r="BD1295" i="2"/>
  <c r="BB27" i="2"/>
  <c r="BD776" i="2"/>
  <c r="BD1307" i="2"/>
  <c r="BD591" i="2"/>
  <c r="BD131" i="2"/>
  <c r="BD280" i="2"/>
  <c r="BD269" i="2"/>
  <c r="BD158" i="2"/>
  <c r="BD120" i="2"/>
  <c r="BD781" i="2"/>
  <c r="BD1328" i="2"/>
  <c r="BD1904" i="2"/>
  <c r="BD1123" i="2"/>
  <c r="BD2088" i="2"/>
  <c r="BD2198" i="2"/>
  <c r="BD2124" i="2"/>
  <c r="BD37" i="2"/>
  <c r="BD1999" i="2"/>
  <c r="BD132" i="2"/>
  <c r="BD2179" i="2"/>
  <c r="BD329" i="2"/>
  <c r="BD58" i="2"/>
  <c r="BD90" i="2"/>
  <c r="BD945" i="2"/>
  <c r="BD2128" i="2"/>
  <c r="BD431" i="2"/>
  <c r="BD307" i="2"/>
  <c r="BD999" i="2"/>
  <c r="BD1685" i="2"/>
  <c r="BD1316" i="2"/>
  <c r="BD1284" i="2"/>
  <c r="BD189" i="2"/>
  <c r="BD919" i="2"/>
  <c r="BD642" i="2"/>
  <c r="BD554" i="2"/>
  <c r="BD786" i="2"/>
  <c r="BD247" i="2"/>
  <c r="BD1303" i="2"/>
  <c r="BD444" i="2"/>
  <c r="BD537" i="2"/>
  <c r="BD156" i="2"/>
  <c r="BD1208" i="2"/>
  <c r="BD2224" i="2"/>
  <c r="BD1450" i="2"/>
  <c r="BD1317" i="2"/>
  <c r="BD740" i="2"/>
  <c r="BD91" i="2"/>
  <c r="BD1440" i="2"/>
  <c r="BD628" i="2"/>
  <c r="BD529" i="2"/>
  <c r="BD560" i="2"/>
  <c r="BD610" i="2"/>
  <c r="BD1177" i="2"/>
  <c r="BD1230" i="2"/>
  <c r="BD627" i="2"/>
  <c r="BD1718" i="2"/>
  <c r="BD811" i="2"/>
  <c r="BD300" i="2"/>
  <c r="BD1160" i="2"/>
  <c r="BD1100" i="2"/>
  <c r="BD1072" i="2"/>
  <c r="BD2250" i="2"/>
  <c r="BD2205" i="2"/>
  <c r="BD2219" i="2"/>
  <c r="BD360" i="2"/>
  <c r="BD193" i="2"/>
  <c r="BD244" i="2"/>
  <c r="BD1163" i="2"/>
  <c r="BD906" i="2"/>
  <c r="BD821" i="2"/>
  <c r="BD36" i="2"/>
  <c r="BD813" i="2"/>
  <c r="BD1239" i="2"/>
  <c r="BD121" i="2"/>
  <c r="BD34" i="2"/>
  <c r="BD625" i="2"/>
  <c r="BD1723" i="2"/>
  <c r="BD395" i="2"/>
  <c r="BD1010" i="2"/>
  <c r="BD70" i="2"/>
  <c r="BD56" i="2"/>
  <c r="BD677" i="2"/>
  <c r="BE1141" i="2"/>
  <c r="BC1141" i="2"/>
  <c r="BD1141" i="2"/>
  <c r="BE1600" i="2"/>
  <c r="BC1600" i="2"/>
  <c r="BD1600" i="2"/>
  <c r="BE73" i="2"/>
  <c r="BC73" i="2"/>
  <c r="BD73" i="2"/>
  <c r="BE584" i="2"/>
  <c r="BC584" i="2"/>
  <c r="BD584" i="2"/>
  <c r="BE2037" i="2"/>
  <c r="BC2037" i="2"/>
  <c r="BD2037" i="2"/>
  <c r="BE1979" i="2"/>
  <c r="BC1979" i="2"/>
  <c r="BD1979" i="2"/>
  <c r="BE315" i="2"/>
  <c r="BC315" i="2"/>
  <c r="BD315" i="2"/>
  <c r="BD508" i="2"/>
  <c r="BD38" i="2"/>
  <c r="BC38" i="2"/>
  <c r="BD1035" i="2"/>
  <c r="BC1035" i="2"/>
  <c r="BD357" i="2"/>
  <c r="BC357" i="2"/>
  <c r="BD77" i="2"/>
  <c r="BC77" i="2"/>
  <c r="BD2013" i="2"/>
  <c r="BC2013" i="2"/>
  <c r="BD2193" i="2"/>
  <c r="BC2193" i="2"/>
  <c r="BD1753" i="2"/>
  <c r="BC1753" i="2"/>
  <c r="BD204" i="2"/>
  <c r="BD1193" i="2"/>
  <c r="BD1681" i="2"/>
  <c r="BD1556" i="2"/>
  <c r="BD1509" i="2"/>
  <c r="BD832" i="2"/>
  <c r="BD1117" i="2"/>
  <c r="BD1048" i="2"/>
  <c r="BD1690" i="2"/>
  <c r="BD1783" i="2"/>
  <c r="BD1841" i="2"/>
  <c r="BD1537" i="2"/>
  <c r="BD2082" i="2"/>
  <c r="BD1138" i="2"/>
  <c r="BD1437" i="2"/>
  <c r="BD1324" i="2"/>
  <c r="BD108" i="2"/>
  <c r="BD2042" i="2"/>
  <c r="BD254" i="2"/>
  <c r="BD2153" i="2"/>
  <c r="BD2048" i="2"/>
  <c r="BD1871" i="2"/>
  <c r="BD2091" i="2"/>
  <c r="BD1262" i="2"/>
  <c r="BD1029" i="2"/>
  <c r="BD1746" i="2"/>
  <c r="BD1424" i="2"/>
  <c r="BD1938" i="2"/>
  <c r="BD1013" i="2"/>
  <c r="BD1828" i="2"/>
  <c r="BD890" i="2"/>
  <c r="BD241" i="2"/>
  <c r="BD1050" i="2"/>
  <c r="BD83" i="2"/>
  <c r="BD1943" i="2"/>
  <c r="BD807" i="2"/>
  <c r="BD119" i="2"/>
  <c r="BD130" i="2"/>
  <c r="BD266" i="2"/>
  <c r="BD1248" i="2"/>
  <c r="BD881" i="2"/>
  <c r="BD276" i="2"/>
  <c r="BD938" i="2"/>
  <c r="BD1648" i="2"/>
  <c r="BD743" i="2"/>
  <c r="BD565" i="2"/>
  <c r="BD1148" i="2"/>
  <c r="BD1085" i="2"/>
  <c r="BD1020" i="2"/>
  <c r="BD184" i="2"/>
  <c r="BD521" i="2"/>
  <c r="BD1416" i="2"/>
  <c r="BD57" i="2"/>
  <c r="BD1592" i="2"/>
  <c r="BD1834" i="2"/>
  <c r="BD1583" i="2"/>
  <c r="BD1107" i="2"/>
  <c r="BD520" i="2"/>
  <c r="BD1150" i="2"/>
  <c r="BD1507" i="2"/>
  <c r="BD401" i="2"/>
  <c r="BD1658" i="2"/>
  <c r="BD971" i="2"/>
  <c r="BD1476" i="2"/>
  <c r="BD1674" i="2"/>
  <c r="BD638" i="2"/>
  <c r="BD997" i="2"/>
  <c r="BD1900" i="2"/>
  <c r="BD483" i="2"/>
  <c r="BD1815" i="2"/>
  <c r="BD2081" i="2"/>
  <c r="BD635" i="2"/>
  <c r="BD1541" i="2"/>
  <c r="BD660" i="2"/>
  <c r="BD1227" i="2"/>
  <c r="BD267" i="2"/>
  <c r="BD425" i="2"/>
  <c r="BD306" i="2"/>
  <c r="BD1171" i="2"/>
  <c r="BD1225" i="2"/>
  <c r="BD1563" i="2"/>
  <c r="BD853" i="2"/>
  <c r="BD1625" i="2"/>
  <c r="BD1836" i="2"/>
  <c r="BD1179" i="2"/>
  <c r="BD1111" i="2"/>
  <c r="BD1570" i="2"/>
  <c r="BD1154" i="2"/>
  <c r="BD487" i="2"/>
  <c r="BD86" i="2"/>
  <c r="BD264" i="2"/>
  <c r="BD1226" i="2"/>
  <c r="BD1946" i="2"/>
  <c r="BD1147" i="2"/>
  <c r="BD1118" i="2"/>
  <c r="BD1430" i="2"/>
  <c r="BD23" i="2"/>
  <c r="BD1014" i="2"/>
  <c r="BD418" i="2"/>
  <c r="BD1308" i="2"/>
  <c r="BD791" i="2"/>
  <c r="BD471" i="2"/>
  <c r="BD970" i="2"/>
  <c r="BD1516" i="2"/>
  <c r="BD1530" i="2"/>
  <c r="BD379" i="2"/>
  <c r="BD707" i="2"/>
  <c r="BD1669" i="2"/>
  <c r="BD183" i="2"/>
  <c r="BD1649" i="2"/>
  <c r="BD1736" i="2"/>
  <c r="BD1611" i="2"/>
  <c r="BD1650" i="2"/>
  <c r="BD1376" i="2"/>
  <c r="BD2197" i="2"/>
  <c r="BD1682" i="2"/>
  <c r="BD150" i="2"/>
  <c r="BD274" i="2"/>
  <c r="BD1313" i="2"/>
  <c r="BD657" i="2"/>
  <c r="BD100" i="2"/>
  <c r="BD2076" i="2"/>
  <c r="BD996" i="2"/>
  <c r="BD519" i="2"/>
  <c r="BD1539" i="2"/>
  <c r="BD1793" i="2"/>
  <c r="BD30" i="2"/>
  <c r="BD50" i="2"/>
  <c r="BD868" i="2"/>
  <c r="BD835" i="2"/>
  <c r="BD1632" i="2"/>
  <c r="BD227" i="2"/>
  <c r="BD1427" i="2"/>
  <c r="BD1758" i="2"/>
  <c r="BD2085" i="2"/>
  <c r="BD1162" i="2"/>
  <c r="BD1194" i="2"/>
  <c r="BD2118" i="2"/>
  <c r="BD1312" i="2"/>
  <c r="BD1338" i="2"/>
  <c r="BD1282" i="2"/>
  <c r="BD602" i="2"/>
  <c r="BD1116" i="2"/>
  <c r="BD1067" i="2"/>
  <c r="BD1945" i="2"/>
  <c r="BD129" i="2"/>
  <c r="BD2136" i="2"/>
  <c r="BD709" i="2"/>
  <c r="BD1621" i="2"/>
  <c r="BD2012" i="2"/>
  <c r="BD2174" i="2"/>
  <c r="BD106" i="2"/>
  <c r="BD834" i="2"/>
  <c r="BD612" i="2"/>
  <c r="BD1022" i="2"/>
  <c r="BD571" i="2"/>
  <c r="BD855" i="2"/>
  <c r="BD2145" i="2"/>
  <c r="BD934" i="2"/>
  <c r="BD1397" i="2"/>
  <c r="BD2157" i="2"/>
  <c r="BD336" i="2"/>
  <c r="BD664" i="2"/>
  <c r="BD1387" i="2"/>
  <c r="BD630" i="2"/>
  <c r="BD1057" i="2"/>
  <c r="BD1914" i="2"/>
  <c r="BD1176" i="2"/>
  <c r="BD403" i="2"/>
  <c r="BD1244" i="2"/>
  <c r="BD1170" i="2"/>
  <c r="BD1351" i="2"/>
  <c r="BD662" i="2"/>
  <c r="BD710" i="2"/>
  <c r="BD733" i="2"/>
  <c r="BD761" i="2"/>
  <c r="BD1833" i="2"/>
  <c r="BD1471" i="2"/>
  <c r="BD301" i="2"/>
  <c r="BD1400" i="2"/>
  <c r="BD226" i="2"/>
  <c r="BD573" i="2"/>
  <c r="BD39" i="2"/>
  <c r="BD103" i="2"/>
  <c r="BD1079" i="2"/>
  <c r="BD982" i="2"/>
  <c r="BD1854" i="2"/>
  <c r="BD1098" i="2"/>
  <c r="BD501" i="2"/>
  <c r="BD1519" i="2"/>
  <c r="BD2102" i="2"/>
  <c r="BD1390" i="2"/>
  <c r="BD1290" i="2"/>
  <c r="BD1883" i="2"/>
  <c r="BD2158" i="2"/>
  <c r="BD1190" i="2"/>
  <c r="BD2267" i="2"/>
  <c r="BD2187" i="2"/>
  <c r="BD2001" i="2"/>
  <c r="BD1383" i="2"/>
  <c r="BD2119" i="2"/>
  <c r="BD1878" i="2"/>
  <c r="BD1776" i="2"/>
  <c r="BD928" i="2"/>
  <c r="BD1095" i="2"/>
  <c r="BD1200" i="2"/>
  <c r="BD128" i="2"/>
  <c r="BD1676" i="2"/>
  <c r="BD198" i="2"/>
  <c r="BD1132" i="2"/>
  <c r="BD1337" i="2"/>
  <c r="BD1291" i="2"/>
  <c r="BD2110" i="2"/>
  <c r="BD1070" i="2"/>
  <c r="BD1811" i="2"/>
  <c r="BD1739" i="2"/>
  <c r="BD1978" i="2"/>
  <c r="BD2039" i="2"/>
  <c r="BD2059" i="2"/>
  <c r="BD1265" i="2"/>
  <c r="BD1051" i="2"/>
  <c r="BD1217" i="2"/>
  <c r="BD1074" i="2"/>
  <c r="BD1542" i="2"/>
  <c r="BD1835" i="2"/>
  <c r="BD2092" i="2"/>
  <c r="BD1970" i="2"/>
  <c r="BD1188" i="2"/>
  <c r="BD252" i="2"/>
  <c r="BD1066" i="2"/>
  <c r="BD1880" i="2"/>
  <c r="BD1086" i="2"/>
  <c r="BD1174" i="2"/>
  <c r="BD1465" i="2"/>
  <c r="BD2113" i="2"/>
  <c r="BD1949" i="2"/>
  <c r="BD1992" i="2"/>
  <c r="BD845" i="2"/>
  <c r="BD948" i="2"/>
  <c r="BD2221" i="2"/>
  <c r="BD1467" i="2"/>
  <c r="BD2185" i="2"/>
  <c r="BD1234" i="2"/>
  <c r="BD1881" i="2"/>
  <c r="BD1731" i="2"/>
  <c r="BD1422" i="2"/>
  <c r="BD1724" i="2"/>
  <c r="BD10" i="2"/>
  <c r="BD2184" i="2"/>
  <c r="BD1502" i="2"/>
  <c r="BD1703" i="2"/>
  <c r="BD259" i="2"/>
  <c r="BD1159" i="2"/>
  <c r="BD1830" i="2"/>
  <c r="BD136" i="2"/>
  <c r="BD1947" i="2"/>
  <c r="BD1666" i="2"/>
  <c r="BD1719" i="2"/>
  <c r="BD2230" i="2"/>
  <c r="BD1069" i="2"/>
  <c r="BD1895" i="2"/>
  <c r="BD212" i="2"/>
  <c r="BD1568" i="2"/>
  <c r="BD452" i="2"/>
  <c r="BD1469" i="2"/>
  <c r="BD1411" i="2"/>
  <c r="BD2212" i="2"/>
  <c r="BD286" i="2"/>
  <c r="BD2160" i="2"/>
  <c r="BB2106" i="2"/>
  <c r="BD1952" i="2"/>
  <c r="BB1891" i="2"/>
  <c r="BD1908" i="2"/>
  <c r="BD1869" i="2"/>
  <c r="BD1575" i="2"/>
  <c r="BB1884" i="2"/>
  <c r="BD1593" i="2"/>
  <c r="BB1008" i="2"/>
  <c r="BD1627" i="2"/>
  <c r="BB2231" i="2"/>
  <c r="BD1885" i="2"/>
  <c r="BB2041" i="2"/>
  <c r="BD295" i="2"/>
  <c r="BB1314" i="2"/>
  <c r="BD1637" i="2"/>
  <c r="BD1872" i="2"/>
  <c r="BD1802" i="2"/>
  <c r="BD1617" i="2"/>
  <c r="BB1823" i="2"/>
  <c r="BD1750" i="2"/>
  <c r="BB1421" i="2"/>
  <c r="BD1315" i="2"/>
  <c r="BB1813" i="2"/>
  <c r="BD1027" i="2"/>
  <c r="BB1640" i="2"/>
  <c r="BD1517" i="2"/>
  <c r="BB1598" i="2"/>
  <c r="BD1886" i="2"/>
  <c r="BB1814" i="2"/>
  <c r="BD1804" i="2"/>
  <c r="BD1864" i="2"/>
  <c r="BD1149" i="2"/>
  <c r="BD1755" i="2"/>
  <c r="BB1907" i="2"/>
  <c r="BD1809" i="2"/>
  <c r="BB1898" i="2"/>
  <c r="BD1115" i="2"/>
  <c r="BB1756" i="2"/>
  <c r="BD1795" i="2"/>
  <c r="BB154" i="2"/>
  <c r="BD1063" i="2"/>
  <c r="BD1033" i="2"/>
  <c r="BD1757" i="2"/>
  <c r="BB1184" i="2"/>
  <c r="BD95" i="2"/>
  <c r="BD1777" i="2"/>
  <c r="BD1867" i="2"/>
  <c r="BD144" i="2"/>
  <c r="BD1097" i="2"/>
  <c r="BD1951" i="2"/>
  <c r="BD1030" i="2"/>
  <c r="BB15" i="2"/>
  <c r="BD200" i="2"/>
  <c r="BB1683" i="2"/>
  <c r="BD1826" i="2"/>
  <c r="BB1001" i="2"/>
  <c r="BD1790" i="2"/>
  <c r="BB1023" i="2"/>
  <c r="BD151" i="2"/>
  <c r="BB25" i="2"/>
  <c r="BD1019" i="2"/>
  <c r="BD1956" i="2"/>
  <c r="BD118" i="2"/>
  <c r="BB1928" i="2"/>
  <c r="BD1087" i="2"/>
  <c r="BB1738" i="2"/>
  <c r="BD1948" i="2"/>
  <c r="BB1657" i="2"/>
  <c r="BD1906" i="2"/>
  <c r="BB1764" i="2"/>
  <c r="BD155" i="2"/>
  <c r="BB41" i="2"/>
  <c r="BD1654" i="2"/>
  <c r="BD2040" i="2"/>
  <c r="BD1018" i="2"/>
  <c r="BD1932" i="2"/>
  <c r="BD2229" i="2"/>
  <c r="BD137" i="2"/>
  <c r="BD2228" i="2"/>
  <c r="BD1781" i="2"/>
  <c r="BD205" i="2"/>
  <c r="BD1780" i="2"/>
  <c r="BD1169" i="2"/>
  <c r="BD1144" i="2"/>
  <c r="BD1677" i="2"/>
  <c r="BD1807" i="2"/>
  <c r="BD1910" i="2"/>
  <c r="BD1741" i="2"/>
  <c r="BD1216" i="2"/>
  <c r="BD12" i="2"/>
  <c r="BD1655" i="2"/>
  <c r="BD1934" i="2"/>
  <c r="BD51" i="2"/>
  <c r="BD1770" i="2"/>
  <c r="BD13" i="2"/>
  <c r="BD2238" i="2"/>
  <c r="BD1955" i="2"/>
  <c r="BD1959" i="2"/>
  <c r="BD2027" i="2"/>
  <c r="BD2253" i="2"/>
  <c r="BB1182" i="2"/>
  <c r="BD2272" i="2"/>
  <c r="BB2270" i="2"/>
  <c r="BD2273" i="2"/>
  <c r="BD1788" i="2"/>
  <c r="BB1192" i="2"/>
  <c r="BD143" i="2"/>
  <c r="BB1805" i="2"/>
  <c r="BD2256" i="2"/>
  <c r="BD2233" i="2"/>
  <c r="BB1984" i="2"/>
  <c r="BD1726" i="2"/>
  <c r="BB1775" i="2"/>
  <c r="BD2239" i="2"/>
  <c r="BD1725" i="2"/>
  <c r="BD1912" i="2"/>
  <c r="BE966" i="2"/>
  <c r="BE38" i="2"/>
  <c r="BE278" i="2"/>
  <c r="BE1035" i="2"/>
  <c r="BE1628" i="2"/>
  <c r="BE357" i="2"/>
  <c r="BE1224" i="2"/>
  <c r="BE77" i="2"/>
  <c r="BE1858" i="2"/>
  <c r="BE2013" i="2"/>
  <c r="BE1175" i="2"/>
  <c r="BE2193" i="2"/>
  <c r="BE1474" i="2"/>
  <c r="BE1753" i="2"/>
  <c r="BE952" i="2"/>
  <c r="BC204" i="2"/>
  <c r="BE1381" i="2"/>
  <c r="BC1193" i="2"/>
  <c r="BE1209" i="2"/>
  <c r="BC1681" i="2"/>
  <c r="BE87" i="2"/>
  <c r="BC1556" i="2"/>
  <c r="BE206" i="2"/>
  <c r="BC1509" i="2"/>
  <c r="BE541" i="2"/>
  <c r="BC832" i="2"/>
  <c r="BE85" i="2"/>
  <c r="BC1117" i="2"/>
  <c r="BE888" i="2"/>
  <c r="BC1048" i="2"/>
  <c r="BE1367" i="2"/>
  <c r="BC1690" i="2"/>
  <c r="BE788" i="2"/>
  <c r="BC1783" i="2"/>
  <c r="BE1497" i="2"/>
  <c r="BC1841" i="2"/>
  <c r="BE456" i="2"/>
  <c r="BC1537" i="2"/>
  <c r="BE1120" i="2"/>
  <c r="BC2082" i="2"/>
  <c r="BE1195" i="2"/>
  <c r="BC1138" i="2"/>
  <c r="BE6" i="2"/>
  <c r="BC1437" i="2"/>
  <c r="BE2031" i="2"/>
  <c r="BC1324" i="2"/>
  <c r="BE17" i="2"/>
  <c r="BC108" i="2"/>
  <c r="BE1451" i="2"/>
  <c r="BC2042" i="2"/>
  <c r="BE1122" i="2"/>
  <c r="BC254" i="2"/>
  <c r="BE26" i="2"/>
  <c r="BC2153" i="2"/>
  <c r="BE1021" i="2"/>
  <c r="BC2048" i="2"/>
  <c r="BE2014" i="2"/>
  <c r="BC1871" i="2"/>
  <c r="BE1181" i="2"/>
  <c r="BC2091" i="2"/>
  <c r="BE1078" i="2"/>
  <c r="BC1262" i="2"/>
  <c r="BE694" i="2"/>
  <c r="BC1029" i="2"/>
  <c r="BE1036" i="2"/>
  <c r="BC1746" i="2"/>
  <c r="BE841" i="2"/>
  <c r="BC1424" i="2"/>
  <c r="BE1130" i="2"/>
  <c r="BC1938" i="2"/>
  <c r="BE1942" i="2"/>
  <c r="BC1013" i="2"/>
  <c r="BE1612" i="2"/>
  <c r="BC1828" i="2"/>
  <c r="BE1663" i="2"/>
  <c r="BC890" i="2"/>
  <c r="BE1406" i="2"/>
  <c r="BC241" i="2"/>
  <c r="BE1821" i="2"/>
  <c r="BC1050" i="2"/>
  <c r="BE1499" i="2"/>
  <c r="BC83" i="2"/>
  <c r="BE1168" i="2"/>
  <c r="BC1943" i="2"/>
  <c r="BE2079" i="2"/>
  <c r="BC807" i="2"/>
  <c r="BE248" i="2"/>
  <c r="BC119" i="2"/>
  <c r="BE2045" i="2"/>
  <c r="BC130" i="2"/>
  <c r="BE869" i="2"/>
  <c r="BC266" i="2"/>
  <c r="BE2130" i="2"/>
  <c r="BC1248" i="2"/>
  <c r="BE1565" i="2"/>
  <c r="BC881" i="2"/>
  <c r="BE992" i="2"/>
  <c r="BC276" i="2"/>
  <c r="BE502" i="2"/>
  <c r="BC938" i="2"/>
  <c r="BE1974" i="2"/>
  <c r="BC1648" i="2"/>
  <c r="BE1700" i="2"/>
  <c r="BC743" i="2"/>
  <c r="BE369" i="2"/>
  <c r="BC565" i="2"/>
  <c r="BE1083" i="2"/>
  <c r="BC1148" i="2"/>
  <c r="BE1779" i="2"/>
  <c r="BC1085" i="2"/>
  <c r="BE750" i="2"/>
  <c r="BC1020" i="2"/>
  <c r="BE1056" i="2"/>
  <c r="BC184" i="2"/>
  <c r="BE1971" i="2"/>
  <c r="BC521" i="2"/>
  <c r="BE763" i="2"/>
  <c r="BC1416" i="2"/>
  <c r="BE1185" i="2"/>
  <c r="BC57" i="2"/>
  <c r="BE1165" i="2"/>
  <c r="BC1592" i="2"/>
  <c r="BE652" i="2"/>
  <c r="BC1834" i="2"/>
  <c r="BE1025" i="2"/>
  <c r="BC1583" i="2"/>
  <c r="BE199" i="2"/>
  <c r="BC1107" i="2"/>
  <c r="BE1857" i="2"/>
  <c r="BC520" i="2"/>
  <c r="BE1041" i="2"/>
  <c r="BC1150" i="2"/>
  <c r="BE1375" i="2"/>
  <c r="BC1507" i="2"/>
  <c r="BE1897" i="2"/>
  <c r="BC401" i="2"/>
  <c r="BE753" i="2"/>
  <c r="BC1658" i="2"/>
  <c r="BE1173" i="2"/>
  <c r="BC971" i="2"/>
  <c r="BE1300" i="2"/>
  <c r="BC1476" i="2"/>
  <c r="BE1220" i="2"/>
  <c r="BC1674" i="2"/>
  <c r="BE1296" i="2"/>
  <c r="BC638" i="2"/>
  <c r="BE941" i="2"/>
  <c r="BC997" i="2"/>
  <c r="BE1551" i="2"/>
  <c r="BC1900" i="2"/>
  <c r="BE2139" i="2"/>
  <c r="BC483" i="2"/>
  <c r="BE993" i="2"/>
  <c r="BC1815" i="2"/>
  <c r="BE499" i="2"/>
  <c r="BC2081" i="2"/>
  <c r="BE240" i="2"/>
  <c r="BC635" i="2"/>
  <c r="BE2101" i="2"/>
  <c r="BC1541" i="2"/>
  <c r="BE194" i="2"/>
  <c r="BC660" i="2"/>
  <c r="BE1940" i="2"/>
  <c r="BC1227" i="2"/>
  <c r="BE229" i="2"/>
  <c r="BC267" i="2"/>
  <c r="BE557" i="2"/>
  <c r="BC425" i="2"/>
  <c r="BE991" i="2"/>
  <c r="BC306" i="2"/>
  <c r="BE1310" i="2"/>
  <c r="BC1171" i="2"/>
  <c r="BE18" i="2"/>
  <c r="BC1225" i="2"/>
  <c r="BE1546" i="2"/>
  <c r="BC1563" i="2"/>
  <c r="BE1901" i="2"/>
  <c r="BC853" i="2"/>
  <c r="BE859" i="2"/>
  <c r="BC1625" i="2"/>
  <c r="BE1278" i="2"/>
  <c r="BC1836" i="2"/>
  <c r="BE1131" i="2"/>
  <c r="BC1179" i="2"/>
  <c r="BE2188" i="2"/>
  <c r="BC1111" i="2"/>
  <c r="BE291" i="2"/>
  <c r="BC1570" i="2"/>
  <c r="BE967" i="2"/>
  <c r="BC1154" i="2"/>
  <c r="BE1511" i="2"/>
  <c r="BC487" i="2"/>
  <c r="BE1452" i="2"/>
  <c r="BC86" i="2"/>
  <c r="BE1604" i="2"/>
  <c r="BC264" i="2"/>
  <c r="BE800" i="2"/>
  <c r="BC1226" i="2"/>
  <c r="BE2080" i="2"/>
  <c r="BE616" i="2"/>
  <c r="BC1946" i="2"/>
  <c r="BE1782" i="2"/>
  <c r="BC1147" i="2"/>
  <c r="BE943" i="2"/>
  <c r="BC1118" i="2"/>
  <c r="BE1505" i="2"/>
  <c r="BC1430" i="2"/>
  <c r="BE979" i="2"/>
  <c r="BC23" i="2"/>
  <c r="BE969" i="2"/>
  <c r="BC1014" i="2"/>
  <c r="BE1152" i="2"/>
  <c r="BC418" i="2"/>
  <c r="BE1297" i="2"/>
  <c r="BC1308" i="2"/>
  <c r="BE1428" i="2"/>
  <c r="BC791" i="2"/>
  <c r="BE617" i="2"/>
  <c r="BC471" i="2"/>
  <c r="BE2077" i="2"/>
  <c r="BC970" i="2"/>
  <c r="BE552" i="2"/>
  <c r="BC1516" i="2"/>
  <c r="BE1112" i="2"/>
  <c r="BC1530" i="2"/>
  <c r="BE81" i="2"/>
  <c r="BC379" i="2"/>
  <c r="BE1126" i="2"/>
  <c r="BC707" i="2"/>
  <c r="BE191" i="2"/>
  <c r="BC1669" i="2"/>
  <c r="BE1089" i="2"/>
  <c r="BC183" i="2"/>
  <c r="BE1991" i="2"/>
  <c r="BC1649" i="2"/>
  <c r="BE1277" i="2"/>
  <c r="BC1736" i="2"/>
  <c r="BE2152" i="2"/>
  <c r="BC1611" i="2"/>
  <c r="BE79" i="2"/>
  <c r="BC1650" i="2"/>
  <c r="BE856" i="2"/>
  <c r="BC1376" i="2"/>
  <c r="BE1034" i="2"/>
  <c r="BC2197" i="2"/>
  <c r="BE1246" i="2"/>
  <c r="BC1682" i="2"/>
  <c r="BE1218" i="2"/>
  <c r="BC150" i="2"/>
  <c r="BE1545" i="2"/>
  <c r="BC274" i="2"/>
  <c r="BE1372" i="2"/>
  <c r="BC1313" i="2"/>
  <c r="BE8" i="2"/>
  <c r="BC657" i="2"/>
  <c r="BE104" i="2"/>
  <c r="BC100" i="2"/>
  <c r="BE1016" i="2"/>
  <c r="BC2076" i="2"/>
  <c r="BE1988" i="2"/>
  <c r="BC996" i="2"/>
  <c r="BE145" i="2"/>
  <c r="BC519" i="2"/>
  <c r="BE1153" i="2"/>
  <c r="BC1539" i="2"/>
  <c r="BE1975" i="2"/>
  <c r="BC1793" i="2"/>
  <c r="BE1973" i="2"/>
  <c r="BC30" i="2"/>
  <c r="BE1167" i="2"/>
  <c r="BC50" i="2"/>
  <c r="BE2225" i="2"/>
  <c r="BC868" i="2"/>
  <c r="BE196" i="2"/>
  <c r="BC835" i="2"/>
  <c r="BE1887" i="2"/>
  <c r="BC1632" i="2"/>
  <c r="BE947" i="2"/>
  <c r="BC227" i="2"/>
  <c r="BE1623" i="2"/>
  <c r="BC1427" i="2"/>
  <c r="BE1694" i="2"/>
  <c r="BC1758" i="2"/>
  <c r="BE1889" i="2"/>
  <c r="BC2085" i="2"/>
  <c r="BE1652" i="2"/>
  <c r="BC1162" i="2"/>
  <c r="BE1482" i="2"/>
  <c r="BC1194" i="2"/>
  <c r="BE1485" i="2"/>
  <c r="BC2118" i="2"/>
  <c r="BE146" i="2"/>
  <c r="BC1312" i="2"/>
  <c r="BE1364" i="2"/>
  <c r="BC1338" i="2"/>
  <c r="BE1073" i="2"/>
  <c r="BC1282" i="2"/>
  <c r="BE80" i="2"/>
  <c r="BC602" i="2"/>
  <c r="BE40" i="2"/>
  <c r="BC1116" i="2"/>
  <c r="BE1172" i="2"/>
  <c r="BC1067" i="2"/>
  <c r="BE1092" i="2"/>
  <c r="BC1945" i="2"/>
  <c r="BE1187" i="2"/>
  <c r="BC129" i="2"/>
  <c r="BE1143" i="2"/>
  <c r="BC2136" i="2"/>
  <c r="BE1423" i="2"/>
  <c r="BC709" i="2"/>
  <c r="BE82" i="2"/>
  <c r="BC1621" i="2"/>
  <c r="BE1789" i="2"/>
  <c r="BC2012" i="2"/>
  <c r="BE2142" i="2"/>
  <c r="BC2174" i="2"/>
  <c r="BE977" i="2"/>
  <c r="BC106" i="2"/>
  <c r="BE2243" i="2"/>
  <c r="BC834" i="2"/>
  <c r="BE2194" i="2"/>
  <c r="BC612" i="2"/>
  <c r="BE147" i="2"/>
  <c r="BC1022" i="2"/>
  <c r="BE976" i="2"/>
  <c r="BC571" i="2"/>
  <c r="BE1344" i="2"/>
  <c r="BC855" i="2"/>
  <c r="BE2173" i="2"/>
  <c r="BC2145" i="2"/>
  <c r="BE1156" i="2"/>
  <c r="BC934" i="2"/>
  <c r="BE179" i="2"/>
  <c r="BC1397" i="2"/>
  <c r="BE1960" i="2"/>
  <c r="BC2157" i="2"/>
  <c r="BE1444" i="2"/>
  <c r="BC336" i="2"/>
  <c r="BE1572" i="2"/>
  <c r="BC664" i="2"/>
  <c r="BE215" i="2"/>
  <c r="BC1387" i="2"/>
  <c r="BE874" i="2"/>
  <c r="BC630" i="2"/>
  <c r="BE201" i="2"/>
  <c r="BC1057" i="2"/>
  <c r="BE1326" i="2"/>
  <c r="BC1914" i="2"/>
  <c r="BE1774" i="2"/>
  <c r="BC1176" i="2"/>
  <c r="BE1359" i="2"/>
  <c r="BC403" i="2"/>
  <c r="BE1058" i="2"/>
  <c r="BC1244" i="2"/>
  <c r="BE96" i="2"/>
  <c r="BC1170" i="2"/>
  <c r="BE1633" i="2"/>
  <c r="BC1351" i="2"/>
  <c r="BE1689" i="2"/>
  <c r="BC662" i="2"/>
  <c r="BE1521" i="2"/>
  <c r="BC710" i="2"/>
  <c r="BE1045" i="2"/>
  <c r="BC733" i="2"/>
  <c r="BE1825" i="2"/>
  <c r="BC761" i="2"/>
  <c r="BE2034" i="2"/>
  <c r="BC1833" i="2"/>
  <c r="BE1269" i="2"/>
  <c r="BC1471" i="2"/>
  <c r="BE148" i="2"/>
  <c r="BC301" i="2"/>
  <c r="BE1064" i="2"/>
  <c r="BC1400" i="2"/>
  <c r="BE1007" i="2"/>
  <c r="BC226" i="2"/>
  <c r="BE1389" i="2"/>
  <c r="BC573" i="2"/>
  <c r="BE659" i="2"/>
  <c r="BC39" i="2"/>
  <c r="BE20" i="2"/>
  <c r="BC103" i="2"/>
  <c r="BE1459" i="2"/>
  <c r="BC1079" i="2"/>
  <c r="BE19" i="2"/>
  <c r="BC982" i="2"/>
  <c r="BE702" i="2"/>
  <c r="BC1854" i="2"/>
  <c r="BE1893" i="2"/>
  <c r="BC1098" i="2"/>
  <c r="BE1350" i="2"/>
  <c r="BC501" i="2"/>
  <c r="BE209" i="2"/>
  <c r="BC1519" i="2"/>
  <c r="BE1877" i="2"/>
  <c r="BC2102" i="2"/>
  <c r="BE1534" i="2"/>
  <c r="BC1390" i="2"/>
  <c r="BE1024" i="2"/>
  <c r="BC1290" i="2"/>
  <c r="BE614" i="2"/>
  <c r="BC1883" i="2"/>
  <c r="BE1017" i="2"/>
  <c r="BC2158" i="2"/>
  <c r="BE1711" i="2"/>
  <c r="BC1190" i="2"/>
  <c r="BE1894" i="2"/>
  <c r="BC2267" i="2"/>
  <c r="BE2099" i="2"/>
  <c r="BC2187" i="2"/>
  <c r="BE1941" i="2"/>
  <c r="BC2001" i="2"/>
  <c r="BE1659" i="2"/>
  <c r="BC1383" i="2"/>
  <c r="BE1457" i="2"/>
  <c r="BC2119" i="2"/>
  <c r="BE239" i="2"/>
  <c r="BC1878" i="2"/>
  <c r="BE1859" i="2"/>
  <c r="BC1776" i="2"/>
  <c r="BE1028" i="2"/>
  <c r="BC928" i="2"/>
  <c r="BE1180" i="2"/>
  <c r="BC1095" i="2"/>
  <c r="BE1905" i="2"/>
  <c r="BC1200" i="2"/>
  <c r="BE1399" i="2"/>
  <c r="BC128" i="2"/>
  <c r="BE214" i="2"/>
  <c r="BC1676" i="2"/>
  <c r="BE98" i="2"/>
  <c r="BC198" i="2"/>
  <c r="BE2098" i="2"/>
  <c r="BC1132" i="2"/>
  <c r="BE9" i="2"/>
  <c r="BC1337" i="2"/>
  <c r="BE1438" i="2"/>
  <c r="BC1291" i="2"/>
  <c r="BE1933" i="2"/>
  <c r="BC2110" i="2"/>
  <c r="BE1706" i="2"/>
  <c r="BC1070" i="2"/>
  <c r="BE1142" i="2"/>
  <c r="BC1811" i="2"/>
  <c r="BE5" i="2"/>
  <c r="BC1739" i="2"/>
  <c r="BE217" i="2"/>
  <c r="BC1978" i="2"/>
  <c r="BE2011" i="2"/>
  <c r="BC2039" i="2"/>
  <c r="BE24" i="2"/>
  <c r="BC2059" i="2"/>
  <c r="BE1080" i="2"/>
  <c r="BC1265" i="2"/>
  <c r="BE1006" i="2"/>
  <c r="BC1051" i="2"/>
  <c r="BE1183" i="2"/>
  <c r="BC1217" i="2"/>
  <c r="BE1876" i="2"/>
  <c r="BC1074" i="2"/>
  <c r="BE2246" i="2"/>
  <c r="BC1542" i="2"/>
  <c r="BE1011" i="2"/>
  <c r="BC1835" i="2"/>
  <c r="BE2245" i="2"/>
  <c r="BC2092" i="2"/>
  <c r="BE2133" i="2"/>
  <c r="BC1970" i="2"/>
  <c r="BE1207" i="2"/>
  <c r="BC1188" i="2"/>
  <c r="BE899" i="2"/>
  <c r="BC252" i="2"/>
  <c r="BE46" i="2"/>
  <c r="BC1066" i="2"/>
  <c r="BE1939" i="2"/>
  <c r="BC1880" i="2"/>
  <c r="BE1944" i="2"/>
  <c r="BC1086" i="2"/>
  <c r="BE4" i="2"/>
  <c r="BC1174" i="2"/>
  <c r="BE1039" i="2"/>
  <c r="BC1465" i="2"/>
  <c r="BE1926" i="2"/>
  <c r="BC2113" i="2"/>
  <c r="BE2054" i="2"/>
  <c r="BC1949" i="2"/>
  <c r="BE1950" i="2"/>
  <c r="BC1992" i="2"/>
  <c r="BE927" i="2"/>
  <c r="BC845" i="2"/>
  <c r="BE1620" i="2"/>
  <c r="BC948" i="2"/>
  <c r="BE1968" i="2"/>
  <c r="BC2221" i="2"/>
  <c r="BE1712" i="2"/>
  <c r="BC1467" i="2"/>
  <c r="BE1252" i="2"/>
  <c r="BC2185" i="2"/>
  <c r="BE1503" i="2"/>
  <c r="BC1234" i="2"/>
  <c r="BE935" i="2"/>
  <c r="BC1881" i="2"/>
  <c r="BE358" i="2"/>
  <c r="BC1731" i="2"/>
  <c r="BE673" i="2"/>
  <c r="BC1422" i="2"/>
  <c r="BE464" i="2"/>
  <c r="BC1724" i="2"/>
  <c r="BE1402" i="2"/>
  <c r="BC10" i="2"/>
  <c r="BE1410" i="2"/>
  <c r="BC2184" i="2"/>
  <c r="BE238" i="2"/>
  <c r="BC1502" i="2"/>
  <c r="BE265" i="2"/>
  <c r="BC1703" i="2"/>
  <c r="BE1202" i="2"/>
  <c r="BC259" i="2"/>
  <c r="BE1108" i="2"/>
  <c r="BC1159" i="2"/>
  <c r="BE1298" i="2"/>
  <c r="BC1830" i="2"/>
  <c r="BE1792" i="2"/>
  <c r="BC136" i="2"/>
  <c r="BE1636" i="2"/>
  <c r="BC1947" i="2"/>
  <c r="BE2090" i="2"/>
  <c r="BC1666" i="2"/>
  <c r="BE167" i="2"/>
  <c r="BC1719" i="2"/>
  <c r="BE1710" i="2"/>
  <c r="BC2230" i="2"/>
  <c r="BE1888" i="2"/>
  <c r="BC1069" i="2"/>
  <c r="BE1061" i="2"/>
  <c r="BC1895" i="2"/>
  <c r="BE1798" i="2"/>
  <c r="BC212" i="2"/>
  <c r="BE974" i="2"/>
  <c r="BC1568" i="2"/>
  <c r="BE2268" i="2"/>
  <c r="BC452" i="2"/>
  <c r="BE1538" i="2"/>
  <c r="BC1469" i="2"/>
  <c r="BE1189" i="2"/>
  <c r="BC1411" i="2"/>
  <c r="BE697" i="2"/>
  <c r="BC2212" i="2"/>
  <c r="BE1446" i="2"/>
  <c r="BC286" i="2"/>
  <c r="BE581" i="2"/>
  <c r="BC2160" i="2"/>
  <c r="BC1952" i="2"/>
  <c r="BC1908" i="2"/>
  <c r="BE1081" i="2"/>
  <c r="BC1869" i="2"/>
  <c r="BE1065" i="2"/>
  <c r="BC1575" i="2"/>
  <c r="BC1593" i="2"/>
  <c r="BC1627" i="2"/>
  <c r="BC1885" i="2"/>
  <c r="BC295" i="2"/>
  <c r="BC1637" i="2"/>
  <c r="BE1059" i="2"/>
  <c r="BC1872" i="2"/>
  <c r="BE1492" i="2"/>
  <c r="BC1802" i="2"/>
  <c r="BE1729" i="2"/>
  <c r="BC1617" i="2"/>
  <c r="BE1823" i="2"/>
  <c r="BC1750" i="2"/>
  <c r="BC1315" i="2"/>
  <c r="BE1813" i="2"/>
  <c r="BC1027" i="2"/>
  <c r="BC1517" i="2"/>
  <c r="BC1886" i="2"/>
  <c r="BE1814" i="2"/>
  <c r="BC1804" i="2"/>
  <c r="BE1868" i="2"/>
  <c r="BC1864" i="2"/>
  <c r="BE1221" i="2"/>
  <c r="BC1149" i="2"/>
  <c r="BE1096" i="2"/>
  <c r="BC1755" i="2"/>
  <c r="BE1907" i="2"/>
  <c r="BC1809" i="2"/>
  <c r="BE1898" i="2"/>
  <c r="BC1115" i="2"/>
  <c r="BE1756" i="2"/>
  <c r="BC1795" i="2"/>
  <c r="BE154" i="2"/>
  <c r="BC1063" i="2"/>
  <c r="BE1772" i="2"/>
  <c r="BC1033" i="2"/>
  <c r="BE1829" i="2"/>
  <c r="BC1757" i="2"/>
  <c r="BE1184" i="2"/>
  <c r="BC95" i="2"/>
  <c r="BE1953" i="2"/>
  <c r="BC1777" i="2"/>
  <c r="BE1671" i="2"/>
  <c r="BC1867" i="2"/>
  <c r="BE1212" i="2"/>
  <c r="BC144" i="2"/>
  <c r="BE1053" i="2"/>
  <c r="BC1097" i="2"/>
  <c r="BE1822" i="2"/>
  <c r="BC1951" i="2"/>
  <c r="BE1219" i="2"/>
  <c r="BC1030" i="2"/>
  <c r="BC200" i="2"/>
  <c r="BE1683" i="2"/>
  <c r="BC1826" i="2"/>
  <c r="BE1001" i="2"/>
  <c r="BC1790" i="2"/>
  <c r="BC151" i="2"/>
  <c r="BC1019" i="2"/>
  <c r="BE1892" i="2"/>
  <c r="BC1956" i="2"/>
  <c r="BE1040" i="2"/>
  <c r="BC118" i="2"/>
  <c r="BC1087" i="2"/>
  <c r="BC1948" i="2"/>
  <c r="BC1906" i="2"/>
  <c r="BE1764" i="2"/>
  <c r="BC155" i="2"/>
  <c r="BE41" i="2"/>
  <c r="BC1654" i="2"/>
  <c r="BE1916" i="2"/>
  <c r="BC2040" i="2"/>
  <c r="BE1158" i="2"/>
  <c r="BC1018" i="2"/>
  <c r="BE1842" i="2"/>
  <c r="BC1932" i="2"/>
  <c r="BE1958" i="2"/>
  <c r="BC2229" i="2"/>
  <c r="BE1740" i="2"/>
  <c r="BC137" i="2"/>
  <c r="BE1925" i="2"/>
  <c r="BC2228" i="2"/>
  <c r="BE1660" i="2"/>
  <c r="BC1781" i="2"/>
  <c r="BE1924" i="2"/>
  <c r="BC205" i="2"/>
  <c r="BE1902" i="2"/>
  <c r="BC1780" i="2"/>
  <c r="BE1899" i="2"/>
  <c r="BC1169" i="2"/>
  <c r="BE1714" i="2"/>
  <c r="BC1144" i="2"/>
  <c r="BE1708" i="2"/>
  <c r="BC1677" i="2"/>
  <c r="BE2051" i="2"/>
  <c r="BC1807" i="2"/>
  <c r="BE1767" i="2"/>
  <c r="BC1910" i="2"/>
  <c r="BE1806" i="2"/>
  <c r="BC1741" i="2"/>
  <c r="BE1005" i="2"/>
  <c r="BC1216" i="2"/>
  <c r="BE1166" i="2"/>
  <c r="BC12" i="2"/>
  <c r="BE55" i="2"/>
  <c r="BC1655" i="2"/>
  <c r="BE203" i="2"/>
  <c r="BC1934" i="2"/>
  <c r="BE127" i="2"/>
  <c r="BC51" i="2"/>
  <c r="BE1837" i="2"/>
  <c r="BC1770" i="2"/>
  <c r="BE1210" i="2"/>
  <c r="BC13" i="2"/>
  <c r="BE152" i="2"/>
  <c r="BC2238" i="2"/>
  <c r="BE2274" i="2"/>
  <c r="BC1955" i="2"/>
  <c r="BE2038" i="2"/>
  <c r="BC1959" i="2"/>
  <c r="BE1211" i="2"/>
  <c r="BC2027" i="2"/>
  <c r="BE1903" i="2"/>
  <c r="BC2253" i="2"/>
  <c r="BC2272" i="2"/>
  <c r="BC2273" i="2"/>
  <c r="BE1678" i="2"/>
  <c r="BC1788" i="2"/>
  <c r="BC143" i="2"/>
  <c r="BC2256" i="2"/>
  <c r="BE2271" i="2"/>
  <c r="BC2233" i="2"/>
  <c r="BC1726" i="2"/>
  <c r="BC2239" i="2"/>
  <c r="BE1134" i="2"/>
  <c r="BC1725" i="2"/>
  <c r="BE1799" i="2"/>
  <c r="BC1912" i="2"/>
  <c r="AK1169" i="2"/>
  <c r="AP1144" i="2"/>
  <c r="AU1806" i="2"/>
  <c r="AF12" i="2"/>
  <c r="AK1655" i="2"/>
  <c r="AF203" i="2"/>
  <c r="AP1934" i="2"/>
  <c r="AP1210" i="2"/>
  <c r="AP152" i="2"/>
  <c r="AF2038" i="2"/>
  <c r="AK2273" i="2"/>
  <c r="AK2270" i="2"/>
  <c r="AP1725" i="2"/>
  <c r="P349" i="3"/>
  <c r="P309" i="3"/>
  <c r="AK203" i="2"/>
  <c r="AK127" i="2"/>
  <c r="AK1837" i="2"/>
  <c r="AU1134" i="2"/>
  <c r="P344" i="3"/>
  <c r="P284" i="3"/>
  <c r="P236" i="3"/>
  <c r="P228" i="3"/>
  <c r="P220" i="3"/>
  <c r="P188" i="3"/>
  <c r="P148" i="3"/>
  <c r="AP1837" i="2"/>
  <c r="AK13" i="2"/>
  <c r="AP1955" i="2"/>
  <c r="AP2027" i="2"/>
  <c r="AP1182" i="2"/>
  <c r="AF2272" i="2"/>
  <c r="P347" i="3"/>
  <c r="P343" i="3"/>
  <c r="P337" i="3"/>
  <c r="AU2273" i="2"/>
  <c r="P342" i="3"/>
  <c r="AU2274" i="2"/>
  <c r="AU1726" i="2"/>
  <c r="AK51" i="2"/>
  <c r="AP1134" i="2"/>
  <c r="AK2253" i="2"/>
  <c r="AU1799" i="2"/>
  <c r="AP1788" i="2"/>
  <c r="AK1725" i="2"/>
  <c r="AK1726" i="2"/>
  <c r="AF1788" i="2"/>
  <c r="AK2038" i="2"/>
  <c r="AU1775" i="2"/>
  <c r="AP1984" i="2"/>
  <c r="AP2038" i="2"/>
  <c r="AU1959" i="2"/>
  <c r="AP1826" i="2"/>
  <c r="AF1001" i="2"/>
  <c r="AF1023" i="2"/>
  <c r="AP1654" i="2"/>
  <c r="AP205" i="2"/>
  <c r="AP1780" i="2"/>
  <c r="AF1714" i="2"/>
  <c r="AP1807" i="2"/>
  <c r="AF1767" i="2"/>
  <c r="AP1910" i="2"/>
  <c r="AP1741" i="2"/>
  <c r="AF1005" i="2"/>
  <c r="AP12" i="2"/>
  <c r="AP1655" i="2"/>
  <c r="AP127" i="2"/>
  <c r="AU1837" i="2"/>
  <c r="AP1770" i="2"/>
  <c r="AP13" i="2"/>
  <c r="AK152" i="2"/>
  <c r="AU2238" i="2"/>
  <c r="AP2274" i="2"/>
  <c r="AU2038" i="2"/>
  <c r="AU1211" i="2"/>
  <c r="AK1903" i="2"/>
  <c r="AK1182" i="2"/>
  <c r="AU2272" i="2"/>
  <c r="AF2270" i="2"/>
  <c r="AP2273" i="2"/>
  <c r="AP1192" i="2"/>
  <c r="AK2256" i="2"/>
  <c r="AF2271" i="2"/>
  <c r="AP2233" i="2"/>
  <c r="AF1984" i="2"/>
  <c r="AP1726" i="2"/>
  <c r="AF1775" i="2"/>
  <c r="AP1799" i="2"/>
  <c r="AP1678" i="2"/>
  <c r="AF1837" i="2"/>
  <c r="AK1775" i="2"/>
  <c r="AP2256" i="2"/>
  <c r="AU143" i="2"/>
  <c r="AF1903" i="2"/>
  <c r="AK2233" i="2"/>
  <c r="AK1788" i="2"/>
  <c r="AU2270" i="2"/>
  <c r="AK1678" i="2"/>
  <c r="AK1934" i="2"/>
  <c r="AU152" i="2"/>
  <c r="AF1805" i="2"/>
  <c r="AF1725" i="2"/>
  <c r="AF1959" i="2"/>
  <c r="AU1192" i="2"/>
  <c r="AU1182" i="2"/>
  <c r="AU2027" i="2"/>
  <c r="AK1708" i="2"/>
  <c r="AK2051" i="2"/>
  <c r="AU1807" i="2"/>
  <c r="AU1910" i="2"/>
  <c r="AU1741" i="2"/>
  <c r="AK1005" i="2"/>
  <c r="AK1166" i="2"/>
  <c r="AF1934" i="2"/>
  <c r="AK1955" i="2"/>
  <c r="AK1211" i="2"/>
  <c r="AF2027" i="2"/>
  <c r="AF2233" i="2"/>
  <c r="AK2271" i="2"/>
  <c r="AP51" i="2"/>
  <c r="AF1770" i="2"/>
  <c r="AP1959" i="2"/>
  <c r="AP1805" i="2"/>
  <c r="AF1799" i="2"/>
  <c r="AK1134" i="2"/>
  <c r="BB2091" i="2"/>
  <c r="BC385" i="2"/>
  <c r="BC1852" i="2"/>
  <c r="BB1076" i="2"/>
  <c r="BB2048" i="2"/>
  <c r="BB1834" i="2"/>
  <c r="BB1312" i="2"/>
  <c r="BB1945" i="2"/>
  <c r="BB1390" i="2"/>
  <c r="BB1631" i="2"/>
  <c r="BD1799" i="2"/>
  <c r="BB460" i="2"/>
  <c r="BD469" i="2"/>
  <c r="BC1603" i="2"/>
  <c r="BC837" i="2"/>
  <c r="BE1113" i="2"/>
  <c r="BC1106" i="2"/>
  <c r="BC1417" i="2"/>
  <c r="BD1403" i="2"/>
  <c r="BB1769" i="2"/>
  <c r="BE1425" i="2"/>
  <c r="BD81" i="2"/>
  <c r="BD1545" i="2"/>
  <c r="BB100" i="2"/>
  <c r="BD1706" i="2"/>
  <c r="BD1183" i="2"/>
  <c r="BD1636" i="2"/>
  <c r="BB2090" i="2"/>
  <c r="BB681" i="2"/>
  <c r="BD518" i="2"/>
  <c r="BE1094" i="2"/>
  <c r="BC654" i="2"/>
  <c r="BE572" i="2"/>
  <c r="BE1331" i="2"/>
  <c r="BE1302" i="2"/>
  <c r="BB1179" i="2"/>
  <c r="BB1955" i="2"/>
  <c r="BE2265" i="2"/>
  <c r="BE878" i="2"/>
  <c r="BE2262" i="2"/>
  <c r="BD273" i="2"/>
  <c r="BB656" i="2"/>
  <c r="BB1313" i="2"/>
  <c r="BD1898" i="2"/>
  <c r="BC2261" i="2"/>
  <c r="BC7" i="2"/>
  <c r="BC1157" i="2"/>
  <c r="BB2250" i="2"/>
  <c r="BC1768" i="2"/>
  <c r="BE1606" i="2"/>
  <c r="BC1985" i="2"/>
  <c r="BB1148" i="2"/>
  <c r="BB1107" i="2"/>
  <c r="BD552" i="2"/>
  <c r="BD1438" i="2"/>
  <c r="BD2054" i="2"/>
  <c r="BC593" i="2"/>
  <c r="BB1245" i="2"/>
  <c r="BC312" i="2"/>
  <c r="BC2104" i="2"/>
  <c r="BC1386" i="2"/>
  <c r="BC361" i="2"/>
  <c r="BB1437" i="2"/>
  <c r="BD146" i="2"/>
  <c r="BC1364" i="2"/>
  <c r="BD2106" i="2"/>
  <c r="BD1823" i="2"/>
  <c r="BD1096" i="2"/>
  <c r="BB2238" i="2"/>
  <c r="AP1211" i="2"/>
  <c r="AP2272" i="2"/>
  <c r="AF1726" i="2"/>
  <c r="BE1178" i="2"/>
  <c r="BE1401" i="2"/>
  <c r="BE176" i="2"/>
  <c r="BE2044" i="2"/>
  <c r="BE1490" i="2"/>
  <c r="BC883" i="2"/>
  <c r="BB320" i="2"/>
  <c r="BB1669" i="2"/>
  <c r="BB1351" i="2"/>
  <c r="BB1835" i="2"/>
  <c r="BD1829" i="2"/>
  <c r="BD1953" i="2"/>
  <c r="BD2051" i="2"/>
  <c r="AU127" i="2"/>
  <c r="AF1955" i="2"/>
  <c r="AP2253" i="2"/>
  <c r="AP143" i="2"/>
  <c r="BB2085" i="2"/>
  <c r="BD1485" i="2"/>
  <c r="BD1364" i="2"/>
  <c r="AU2256" i="2"/>
  <c r="AK1984" i="2"/>
  <c r="AU2239" i="2"/>
  <c r="AP1924" i="2"/>
  <c r="AU1767" i="2"/>
  <c r="AU13" i="2"/>
  <c r="P296" i="3"/>
  <c r="P280" i="3"/>
  <c r="P264" i="3"/>
  <c r="P248" i="3"/>
  <c r="P232" i="3"/>
  <c r="P216" i="3"/>
  <c r="P200" i="3"/>
  <c r="P184" i="3"/>
  <c r="P168" i="3"/>
  <c r="P152" i="3"/>
  <c r="P136" i="3"/>
  <c r="P104" i="3"/>
  <c r="P88" i="3"/>
  <c r="P8" i="3"/>
  <c r="AP1806" i="2"/>
  <c r="AK1210" i="2"/>
  <c r="AU1788" i="2"/>
  <c r="AK1912" i="2"/>
  <c r="P330" i="3"/>
  <c r="P314" i="3"/>
  <c r="P298" i="3"/>
  <c r="P282" i="3"/>
  <c r="P250" i="3"/>
  <c r="P234" i="3"/>
  <c r="P202" i="3"/>
  <c r="P186" i="3"/>
  <c r="P170" i="3"/>
  <c r="P154" i="3"/>
  <c r="P138" i="3"/>
  <c r="P122" i="3"/>
  <c r="P58" i="3"/>
  <c r="P42" i="3"/>
  <c r="P26" i="3"/>
  <c r="P348" i="3"/>
  <c r="AK2272" i="2"/>
  <c r="P334" i="3"/>
  <c r="P326" i="3"/>
  <c r="P302" i="3"/>
  <c r="P294" i="3"/>
  <c r="P286" i="3"/>
  <c r="P278" i="3"/>
  <c r="P270" i="3"/>
  <c r="P262" i="3"/>
  <c r="P254" i="3"/>
  <c r="P238" i="3"/>
  <c r="P230" i="3"/>
  <c r="P222" i="3"/>
  <c r="P206" i="3"/>
  <c r="P198" i="3"/>
  <c r="P190" i="3"/>
  <c r="P174" i="3"/>
  <c r="P166" i="3"/>
  <c r="P142" i="3"/>
  <c r="P134" i="3"/>
  <c r="P126" i="3"/>
  <c r="P118" i="3"/>
  <c r="P110" i="3"/>
  <c r="P102" i="3"/>
  <c r="P78" i="3"/>
  <c r="P70" i="3"/>
  <c r="P54" i="3"/>
  <c r="P46" i="3"/>
  <c r="P38" i="3"/>
  <c r="P22" i="3"/>
  <c r="P14" i="3"/>
  <c r="P6" i="3"/>
  <c r="P340" i="3"/>
  <c r="P332" i="3"/>
  <c r="P324" i="3"/>
  <c r="P316" i="3"/>
  <c r="P308" i="3"/>
  <c r="P300" i="3"/>
  <c r="P292" i="3"/>
  <c r="AP1775" i="2"/>
  <c r="P276" i="3"/>
  <c r="P260" i="3"/>
  <c r="P252" i="3"/>
  <c r="P244" i="3"/>
  <c r="AK1216" i="2"/>
  <c r="AF2253" i="2"/>
  <c r="AP1903" i="2"/>
  <c r="P212" i="3"/>
  <c r="P204" i="3"/>
  <c r="AF1678" i="2"/>
  <c r="P180" i="3"/>
  <c r="P164" i="3"/>
  <c r="AK1959" i="2"/>
  <c r="P140" i="3"/>
  <c r="P132" i="3"/>
  <c r="P116" i="3"/>
  <c r="P100" i="3"/>
  <c r="P92" i="3"/>
  <c r="P76" i="3"/>
  <c r="P68" i="3"/>
  <c r="P60" i="3"/>
  <c r="P52" i="3"/>
  <c r="P44" i="3"/>
  <c r="P20" i="3"/>
  <c r="AP2230" i="2"/>
  <c r="AP1568" i="2"/>
  <c r="AF2268" i="2"/>
  <c r="AP452" i="2"/>
  <c r="AF1538" i="2"/>
  <c r="AP1469" i="2"/>
  <c r="AP1411" i="2"/>
  <c r="AP2212" i="2"/>
  <c r="AP2160" i="2"/>
  <c r="AF1891" i="2"/>
  <c r="AF1081" i="2"/>
  <c r="AP1869" i="2"/>
  <c r="AF1065" i="2"/>
  <c r="AP1575" i="2"/>
  <c r="AP1627" i="2"/>
  <c r="AF2231" i="2"/>
  <c r="AF2041" i="2"/>
  <c r="AP1637" i="2"/>
  <c r="AP1872" i="2"/>
  <c r="AF1492" i="2"/>
  <c r="AF1729" i="2"/>
  <c r="AF1823" i="2"/>
  <c r="AP1315" i="2"/>
  <c r="AF1814" i="2"/>
  <c r="AF1868" i="2"/>
  <c r="AP1864" i="2"/>
  <c r="AP1149" i="2"/>
  <c r="AF1096" i="2"/>
  <c r="AP1755" i="2"/>
  <c r="AP1115" i="2"/>
  <c r="AP1795" i="2"/>
  <c r="AF154" i="2"/>
  <c r="AP1063" i="2"/>
  <c r="AF1829" i="2"/>
  <c r="AP95" i="2"/>
  <c r="AP1867" i="2"/>
  <c r="AF1822" i="2"/>
  <c r="AP200" i="2"/>
  <c r="AF1790" i="2"/>
  <c r="AP1023" i="2"/>
  <c r="AK151" i="2"/>
  <c r="AU1928" i="2"/>
  <c r="AK1087" i="2"/>
  <c r="AU1738" i="2"/>
  <c r="AU1657" i="2"/>
  <c r="AK1906" i="2"/>
  <c r="AU41" i="2"/>
  <c r="AP2040" i="2"/>
  <c r="AF1158" i="2"/>
  <c r="AP1018" i="2"/>
  <c r="AF1740" i="2"/>
  <c r="AP2228" i="2"/>
  <c r="AF1660" i="2"/>
  <c r="AF1780" i="2"/>
  <c r="AU1714" i="2"/>
  <c r="AP2051" i="2"/>
  <c r="AK1767" i="2"/>
  <c r="AK1741" i="2"/>
  <c r="AU1216" i="2"/>
  <c r="AP1166" i="2"/>
  <c r="AK55" i="2"/>
  <c r="AU203" i="2"/>
  <c r="AK1770" i="2"/>
  <c r="AF2273" i="2"/>
  <c r="AK1805" i="2"/>
  <c r="AP2271" i="2"/>
  <c r="AK935" i="2"/>
  <c r="AU1881" i="2"/>
  <c r="AU1731" i="2"/>
  <c r="AK673" i="2"/>
  <c r="AK464" i="2"/>
  <c r="AU1724" i="2"/>
  <c r="AK1402" i="2"/>
  <c r="AU10" i="2"/>
  <c r="AK1410" i="2"/>
  <c r="AU2184" i="2"/>
  <c r="AK265" i="2"/>
  <c r="AK1202" i="2"/>
  <c r="AU259" i="2"/>
  <c r="AU1159" i="2"/>
  <c r="AU1947" i="2"/>
  <c r="AK1798" i="2"/>
  <c r="AU452" i="2"/>
  <c r="AK1538" i="2"/>
  <c r="AK1189" i="2"/>
  <c r="AU286" i="2"/>
  <c r="AK2106" i="2"/>
  <c r="AU1952" i="2"/>
  <c r="AK1891" i="2"/>
  <c r="AU1908" i="2"/>
  <c r="AU1869" i="2"/>
  <c r="AK1884" i="2"/>
  <c r="AU1593" i="2"/>
  <c r="AK1008" i="2"/>
  <c r="AU1627" i="2"/>
  <c r="AK2231" i="2"/>
  <c r="AK1314" i="2"/>
  <c r="AK1059" i="2"/>
  <c r="AU1872" i="2"/>
  <c r="AK1729" i="2"/>
  <c r="AU1617" i="2"/>
  <c r="AK1421" i="2"/>
  <c r="AU1027" i="2"/>
  <c r="AU1886" i="2"/>
  <c r="AK1868" i="2"/>
  <c r="AK1221" i="2"/>
  <c r="AU1149" i="2"/>
  <c r="AU1755" i="2"/>
  <c r="AK1898" i="2"/>
  <c r="AK1756" i="2"/>
  <c r="AU1063" i="2"/>
  <c r="AU1033" i="2"/>
  <c r="AU95" i="2"/>
  <c r="AK1053" i="2"/>
  <c r="AU1097" i="2"/>
  <c r="AU1951" i="2"/>
  <c r="AK1219" i="2"/>
  <c r="AU1023" i="2"/>
  <c r="AP1019" i="2"/>
  <c r="AP118" i="2"/>
  <c r="AP1948" i="2"/>
  <c r="AP1906" i="2"/>
  <c r="AF1764" i="2"/>
  <c r="AK1842" i="2"/>
  <c r="AU1932" i="2"/>
  <c r="AK1958" i="2"/>
  <c r="AK1925" i="2"/>
  <c r="AK1780" i="2"/>
  <c r="AU2051" i="2"/>
  <c r="AF1807" i="2"/>
  <c r="AK2027" i="2"/>
  <c r="AP2270" i="2"/>
  <c r="AF2040" i="2"/>
  <c r="AP1842" i="2"/>
  <c r="AF2229" i="2"/>
  <c r="AF1781" i="2"/>
  <c r="AK205" i="2"/>
  <c r="AP1169" i="2"/>
  <c r="AF1910" i="2"/>
  <c r="AU55" i="2"/>
  <c r="AF13" i="2"/>
  <c r="P351" i="3"/>
  <c r="AF1210" i="2"/>
  <c r="P345" i="3"/>
  <c r="AF127" i="2"/>
  <c r="P341" i="3"/>
  <c r="P339" i="3"/>
  <c r="AU2271" i="2"/>
  <c r="P335" i="3"/>
  <c r="P333" i="3"/>
  <c r="P331" i="3"/>
  <c r="P329" i="3"/>
  <c r="P327" i="3"/>
  <c r="P325" i="3"/>
  <c r="P323" i="3"/>
  <c r="P321" i="3"/>
  <c r="P319" i="3"/>
  <c r="P317" i="3"/>
  <c r="P315" i="3"/>
  <c r="P313" i="3"/>
  <c r="P311" i="3"/>
  <c r="AK1799" i="2"/>
  <c r="P307" i="3"/>
  <c r="P305" i="3"/>
  <c r="P303" i="3"/>
  <c r="P301" i="3"/>
  <c r="P299" i="3"/>
  <c r="P297" i="3"/>
  <c r="P295" i="3"/>
  <c r="P293" i="3"/>
  <c r="P291" i="3"/>
  <c r="P289" i="3"/>
  <c r="P287" i="3"/>
  <c r="P285" i="3"/>
  <c r="P283" i="3"/>
  <c r="P281" i="3"/>
  <c r="P279" i="3"/>
  <c r="P277" i="3"/>
  <c r="P275" i="3"/>
  <c r="P273" i="3"/>
  <c r="P271" i="3"/>
  <c r="P269" i="3"/>
  <c r="P267" i="3"/>
  <c r="P265" i="3"/>
  <c r="P263" i="3"/>
  <c r="P261" i="3"/>
  <c r="P259" i="3"/>
  <c r="P257" i="3"/>
  <c r="P255" i="3"/>
  <c r="P253" i="3"/>
  <c r="P251" i="3"/>
  <c r="P249" i="3"/>
  <c r="P247" i="3"/>
  <c r="P245" i="3"/>
  <c r="P243" i="3"/>
  <c r="P241" i="3"/>
  <c r="P239" i="3"/>
  <c r="P237" i="3"/>
  <c r="P235" i="3"/>
  <c r="P233" i="3"/>
  <c r="P231" i="3"/>
  <c r="P229" i="3"/>
  <c r="P227" i="3"/>
  <c r="P225" i="3"/>
  <c r="P223" i="3"/>
  <c r="P221" i="3"/>
  <c r="P219" i="3"/>
  <c r="P217" i="3"/>
  <c r="P215" i="3"/>
  <c r="P213" i="3"/>
  <c r="P211" i="3"/>
  <c r="P209" i="3"/>
  <c r="P207" i="3"/>
  <c r="P205" i="3"/>
  <c r="P203" i="3"/>
  <c r="P201" i="3"/>
  <c r="P199" i="3"/>
  <c r="P197" i="3"/>
  <c r="P195" i="3"/>
  <c r="P191" i="3"/>
  <c r="P189" i="3"/>
  <c r="P187" i="3"/>
  <c r="P185" i="3"/>
  <c r="P183" i="3"/>
  <c r="P181" i="3"/>
  <c r="P179" i="3"/>
  <c r="P177" i="3"/>
  <c r="P175" i="3"/>
  <c r="P173" i="3"/>
  <c r="P171" i="3"/>
  <c r="P169" i="3"/>
  <c r="P167" i="3"/>
  <c r="P165" i="3"/>
  <c r="P163" i="3"/>
  <c r="P161" i="3"/>
  <c r="P159" i="3"/>
  <c r="P157" i="3"/>
  <c r="P155" i="3"/>
  <c r="P153" i="3"/>
  <c r="P151" i="3"/>
  <c r="P149" i="3"/>
  <c r="P147" i="3"/>
  <c r="P145" i="3"/>
  <c r="P143" i="3"/>
  <c r="P141" i="3"/>
  <c r="P139" i="3"/>
  <c r="P137" i="3"/>
  <c r="P135" i="3"/>
  <c r="P133" i="3"/>
  <c r="P131" i="3"/>
  <c r="P129" i="3"/>
  <c r="P127" i="3"/>
  <c r="P125" i="3"/>
  <c r="P123" i="3"/>
  <c r="P121" i="3"/>
  <c r="P119" i="3"/>
  <c r="P117" i="3"/>
  <c r="P115" i="3"/>
  <c r="P113" i="3"/>
  <c r="P111" i="3"/>
  <c r="P109" i="3"/>
  <c r="P107" i="3"/>
  <c r="P105" i="3"/>
  <c r="P103" i="3"/>
  <c r="P101" i="3"/>
  <c r="P99" i="3"/>
  <c r="P97" i="3"/>
  <c r="P95" i="3"/>
  <c r="P93" i="3"/>
  <c r="P91" i="3"/>
  <c r="P89" i="3"/>
  <c r="P87" i="3"/>
  <c r="P85" i="3"/>
  <c r="P83" i="3"/>
  <c r="P81" i="3"/>
  <c r="P79" i="3"/>
  <c r="P75" i="3"/>
  <c r="P73" i="3"/>
  <c r="P71" i="3"/>
  <c r="P69" i="3"/>
  <c r="P67" i="3"/>
  <c r="P65" i="3"/>
  <c r="P63" i="3"/>
  <c r="P61" i="3"/>
  <c r="P59" i="3"/>
  <c r="P57" i="3"/>
  <c r="P55" i="3"/>
  <c r="P53" i="3"/>
  <c r="P51" i="3"/>
  <c r="P49" i="3"/>
  <c r="P47" i="3"/>
  <c r="P45" i="3"/>
  <c r="P43" i="3"/>
  <c r="P41" i="3"/>
  <c r="P39" i="3"/>
  <c r="P37" i="3"/>
  <c r="P35" i="3"/>
  <c r="P33" i="3"/>
  <c r="P31" i="3"/>
  <c r="P29" i="3"/>
  <c r="P25" i="3"/>
  <c r="P21" i="3"/>
  <c r="P19" i="3"/>
  <c r="P17" i="3"/>
  <c r="P15" i="3"/>
  <c r="P13" i="3"/>
  <c r="P11" i="3"/>
  <c r="P9" i="3"/>
  <c r="P5" i="3"/>
  <c r="P3" i="3"/>
  <c r="P338" i="3"/>
  <c r="AU1740" i="2"/>
  <c r="AK1144" i="2"/>
  <c r="P226" i="3"/>
  <c r="P124" i="3"/>
  <c r="AK12" i="2"/>
  <c r="P350" i="3"/>
  <c r="P258" i="3"/>
  <c r="P96" i="3"/>
  <c r="AU1955" i="2"/>
  <c r="AP1912" i="2"/>
  <c r="P352" i="3"/>
  <c r="P246" i="3"/>
  <c r="P192" i="3"/>
  <c r="AK143" i="2"/>
  <c r="P128" i="3"/>
  <c r="P208" i="3"/>
  <c r="P84" i="3"/>
  <c r="P322" i="3"/>
  <c r="P320" i="3"/>
  <c r="BD567" i="2"/>
  <c r="BD2084" i="2"/>
  <c r="BD384" i="2"/>
  <c r="BD512" i="2"/>
  <c r="BB933" i="2"/>
  <c r="BE671" i="2"/>
  <c r="BE289" i="2"/>
  <c r="BE389" i="2"/>
  <c r="BB153" i="2"/>
  <c r="BB1771" i="2"/>
  <c r="BB2190" i="2"/>
  <c r="BC975" i="2"/>
  <c r="BD2177" i="2"/>
  <c r="BD858" i="2"/>
  <c r="BD632" i="2"/>
  <c r="BB632" i="2"/>
  <c r="BB2138" i="2"/>
  <c r="BE2176" i="2"/>
  <c r="BD429" i="2"/>
  <c r="BE429" i="2"/>
  <c r="BD1896" i="2"/>
  <c r="BB1896" i="2"/>
  <c r="BB735" i="2"/>
  <c r="BE735" i="2"/>
  <c r="BD65" i="2"/>
  <c r="BD173" i="2"/>
  <c r="BE173" i="2"/>
  <c r="BB173" i="2"/>
  <c r="BB2143" i="2"/>
  <c r="BD2143" i="2"/>
  <c r="BB870" i="2"/>
  <c r="BD870" i="2"/>
  <c r="BE870" i="2"/>
  <c r="BD759" i="2"/>
  <c r="BB759" i="2"/>
  <c r="BB1104" i="2"/>
  <c r="BE1104" i="2"/>
  <c r="BD2208" i="2"/>
  <c r="BB2208" i="2"/>
  <c r="BB1584" i="2"/>
  <c r="BE1584" i="2"/>
  <c r="BD1584" i="2"/>
  <c r="BB467" i="2"/>
  <c r="BE467" i="2"/>
  <c r="BB124" i="2"/>
  <c r="BC1104" i="2"/>
  <c r="BC65" i="2"/>
  <c r="BC1896" i="2"/>
  <c r="BE2208" i="2"/>
  <c r="BE2143" i="2"/>
  <c r="BE344" i="2"/>
  <c r="BB578" i="2"/>
  <c r="BD1379" i="2"/>
  <c r="BC2208" i="2"/>
  <c r="BC870" i="2"/>
  <c r="BE621" i="2"/>
  <c r="BD467" i="2"/>
  <c r="BC173" i="2"/>
  <c r="BC735" i="2"/>
  <c r="BC344" i="2"/>
  <c r="BC1827" i="2"/>
  <c r="BE384" i="2"/>
  <c r="BE759" i="2"/>
  <c r="BE65" i="2"/>
  <c r="BC2009" i="2"/>
  <c r="BD933" i="2"/>
  <c r="BB389" i="2"/>
  <c r="BB289" i="2"/>
  <c r="BD153" i="2"/>
  <c r="BD389" i="2"/>
  <c r="BD1771" i="2"/>
  <c r="BD2190" i="2"/>
  <c r="BE2177" i="2"/>
  <c r="BE1771" i="2"/>
  <c r="BE933" i="2"/>
  <c r="BC69" i="2"/>
  <c r="P7" i="3"/>
  <c r="AU1598" i="2"/>
  <c r="AF1958" i="2"/>
  <c r="P48" i="3"/>
  <c r="AU167" i="2"/>
  <c r="P56" i="3"/>
  <c r="AU1660" i="2"/>
  <c r="AF2274" i="2"/>
  <c r="P160" i="3"/>
  <c r="P310" i="3"/>
  <c r="P16" i="3"/>
  <c r="AK2229" i="2"/>
  <c r="P240" i="3"/>
  <c r="AK1953" i="2"/>
  <c r="AU1219" i="2"/>
  <c r="AU200" i="2"/>
  <c r="AU1826" i="2"/>
  <c r="AU25" i="2"/>
  <c r="AP1956" i="2"/>
  <c r="AF1738" i="2"/>
  <c r="AF137" i="2"/>
  <c r="AP1677" i="2"/>
  <c r="AK1807" i="2"/>
  <c r="AF1951" i="2"/>
  <c r="AU1421" i="2"/>
  <c r="AU1001" i="2"/>
  <c r="BB2000" i="2"/>
  <c r="AU155" i="2"/>
  <c r="AU1158" i="2"/>
  <c r="AP1053" i="2"/>
  <c r="AU1683" i="2"/>
  <c r="AF1906" i="2"/>
  <c r="AU1011" i="2"/>
  <c r="AU1207" i="2"/>
  <c r="AK1880" i="2"/>
  <c r="AU1968" i="2"/>
  <c r="AU1712" i="2"/>
  <c r="AK2185" i="2"/>
  <c r="AK1234" i="2"/>
  <c r="AF1731" i="2"/>
  <c r="AP673" i="2"/>
  <c r="AF1502" i="2"/>
  <c r="AP1719" i="2"/>
  <c r="AU2268" i="2"/>
  <c r="AP2106" i="2"/>
  <c r="AP1952" i="2"/>
  <c r="AU295" i="2"/>
  <c r="AU1059" i="2"/>
  <c r="AU1729" i="2"/>
  <c r="AP1868" i="2"/>
  <c r="AF1898" i="2"/>
  <c r="AK1829" i="2"/>
  <c r="AU1184" i="2"/>
  <c r="AU1671" i="2"/>
  <c r="AP1822" i="2"/>
  <c r="AU1040" i="2"/>
  <c r="AU1906" i="2"/>
  <c r="AF1902" i="2"/>
  <c r="AF2051" i="2"/>
  <c r="P224" i="3"/>
  <c r="AU2157" i="2"/>
  <c r="AU336" i="2"/>
  <c r="AU664" i="2"/>
  <c r="AU630" i="2"/>
  <c r="AU1057" i="2"/>
  <c r="AU403" i="2"/>
  <c r="AK1058" i="2"/>
  <c r="AK1045" i="2"/>
  <c r="AK19" i="2"/>
  <c r="AK1877" i="2"/>
  <c r="AK1017" i="2"/>
  <c r="AK239" i="2"/>
  <c r="AU1878" i="2"/>
  <c r="AK1028" i="2"/>
  <c r="AK98" i="2"/>
  <c r="AK5" i="2"/>
  <c r="AK2246" i="2"/>
  <c r="AK2133" i="2"/>
  <c r="AK1926" i="2"/>
  <c r="AK1503" i="2"/>
  <c r="AK259" i="2"/>
  <c r="AF1298" i="2"/>
  <c r="AF1719" i="2"/>
  <c r="AK1895" i="2"/>
  <c r="AF2212" i="2"/>
  <c r="AU1802" i="2"/>
  <c r="AP1598" i="2"/>
  <c r="AK1907" i="2"/>
  <c r="AP1212" i="2"/>
  <c r="AF1826" i="2"/>
  <c r="AK155" i="2"/>
  <c r="BC1255" i="2"/>
  <c r="AK238" i="2"/>
  <c r="AP1884" i="2"/>
  <c r="AF1654" i="2"/>
  <c r="BE125" i="2"/>
  <c r="AU1934" i="2"/>
  <c r="BD430" i="2"/>
  <c r="AP1005" i="2"/>
  <c r="P120" i="3"/>
  <c r="AU2253" i="2"/>
  <c r="AF1598" i="2"/>
  <c r="AF1795" i="2"/>
  <c r="AU1790" i="2"/>
  <c r="AF1040" i="2"/>
  <c r="AF1948" i="2"/>
  <c r="AF1932" i="2"/>
  <c r="AU1925" i="2"/>
  <c r="AF295" i="2"/>
  <c r="AK1492" i="2"/>
  <c r="AK1886" i="2"/>
  <c r="AU144" i="2"/>
  <c r="AU15" i="2"/>
  <c r="AK1790" i="2"/>
  <c r="AU1842" i="2"/>
  <c r="AP1660" i="2"/>
  <c r="AF581" i="2"/>
  <c r="AF1059" i="2"/>
  <c r="AU1096" i="2"/>
  <c r="AK1755" i="2"/>
  <c r="AF1907" i="2"/>
  <c r="AK154" i="2"/>
  <c r="AK1212" i="2"/>
  <c r="AU1053" i="2"/>
  <c r="AK1097" i="2"/>
  <c r="AU1822" i="2"/>
  <c r="AP25" i="2"/>
  <c r="AF1928" i="2"/>
  <c r="AP1087" i="2"/>
  <c r="AF1677" i="2"/>
  <c r="AK1802" i="2"/>
  <c r="AP1421" i="2"/>
  <c r="AK1813" i="2"/>
  <c r="AK1027" i="2"/>
  <c r="AF1809" i="2"/>
  <c r="AU1115" i="2"/>
  <c r="AF1115" i="2"/>
  <c r="AP1756" i="2"/>
  <c r="AF1063" i="2"/>
  <c r="AP1829" i="2"/>
  <c r="AK1023" i="2"/>
  <c r="AK1040" i="2"/>
  <c r="AK1738" i="2"/>
  <c r="AK1654" i="2"/>
  <c r="AP1158" i="2"/>
  <c r="BD924" i="2"/>
  <c r="BB1996" i="2"/>
  <c r="BC2003" i="2"/>
  <c r="BC285" i="2"/>
  <c r="BD31" i="2"/>
  <c r="BE1015" i="2"/>
  <c r="BB1082" i="2"/>
  <c r="BC1672" i="2"/>
  <c r="BC105" i="2"/>
  <c r="BE1680" i="2"/>
  <c r="BE92" i="2"/>
  <c r="BE263" i="2"/>
  <c r="BC1077" i="2"/>
  <c r="BE91" i="2"/>
  <c r="BB1042" i="2"/>
  <c r="BC2205" i="2"/>
  <c r="BE1566" i="2"/>
  <c r="BB1004" i="2"/>
  <c r="BB1010" i="2"/>
  <c r="BC257" i="2"/>
  <c r="BE2024" i="2"/>
  <c r="BC2159" i="2"/>
  <c r="BC1198" i="2"/>
  <c r="BC1109" i="2"/>
  <c r="BC1293" i="2"/>
  <c r="BE1137" i="2"/>
  <c r="BE1442" i="2"/>
  <c r="BE1125" i="2"/>
  <c r="BB1852" i="2"/>
  <c r="BE1985" i="2"/>
  <c r="BD1091" i="2"/>
  <c r="BC1596" i="2"/>
  <c r="BC1146" i="2"/>
  <c r="BB2013" i="2"/>
  <c r="BE1050" i="2"/>
  <c r="BD2045" i="2"/>
  <c r="BD1278" i="2"/>
  <c r="BB1111" i="2"/>
  <c r="BB1396" i="2"/>
  <c r="BD979" i="2"/>
  <c r="BD2152" i="2"/>
  <c r="BB1650" i="2"/>
  <c r="BB1793" i="2"/>
  <c r="BD1889" i="2"/>
  <c r="BB1194" i="2"/>
  <c r="BE1282" i="2"/>
  <c r="BB1172" i="2"/>
  <c r="BB2012" i="2"/>
  <c r="BB710" i="2"/>
  <c r="BD1968" i="2"/>
  <c r="BB1159" i="2"/>
  <c r="BD25" i="2"/>
  <c r="BB1880" i="2"/>
  <c r="BB2109" i="2"/>
  <c r="BB1785" i="2"/>
  <c r="BB2003" i="2"/>
  <c r="BB1851" i="2"/>
  <c r="BB2240" i="2"/>
  <c r="BC831" i="2"/>
  <c r="BB1752" i="2"/>
  <c r="BC219" i="2"/>
  <c r="BB1054" i="2"/>
  <c r="BB263" i="2"/>
  <c r="BC1071" i="2"/>
  <c r="BE1004" i="2"/>
  <c r="BC2220" i="2"/>
  <c r="BC1133" i="2"/>
  <c r="BE1396" i="2"/>
  <c r="BE1736" i="2"/>
  <c r="BB1282" i="2"/>
  <c r="BC1202" i="2"/>
  <c r="BC1137" i="2"/>
  <c r="BE1293" i="2"/>
  <c r="BB1566" i="2"/>
  <c r="BD1077" i="2"/>
  <c r="BC2240" i="2"/>
  <c r="BB31" i="2"/>
  <c r="BC2024" i="2"/>
  <c r="BB2024" i="2"/>
  <c r="BB1015" i="2"/>
  <c r="BD1680" i="2"/>
  <c r="BE2205" i="2"/>
  <c r="BB1680" i="2"/>
  <c r="BB1091" i="2"/>
  <c r="BE1194" i="2"/>
  <c r="BB2205" i="2"/>
  <c r="BB91" i="2"/>
  <c r="BC91" i="2"/>
  <c r="BD92" i="2"/>
  <c r="BC1015" i="2"/>
  <c r="BE105" i="2"/>
  <c r="BC1396" i="2"/>
  <c r="BD1396" i="2"/>
  <c r="BC979" i="2"/>
  <c r="BB979" i="2"/>
  <c r="P306" i="3"/>
  <c r="AP2231" i="2"/>
  <c r="AF1469" i="2"/>
  <c r="AK167" i="2"/>
  <c r="AK452" i="2"/>
  <c r="AF2106" i="2"/>
  <c r="AP1657" i="2"/>
  <c r="AP1040" i="2"/>
  <c r="AK1018" i="2"/>
  <c r="AK1826" i="2"/>
  <c r="AK1950" i="2"/>
  <c r="AP1958" i="2"/>
  <c r="AP1892" i="2"/>
  <c r="AF1888" i="2"/>
  <c r="AP1189" i="2"/>
  <c r="AK2212" i="2"/>
  <c r="AF1884" i="2"/>
  <c r="AP1027" i="2"/>
  <c r="AK1671" i="2"/>
  <c r="AF1212" i="2"/>
  <c r="AP144" i="2"/>
  <c r="AP1951" i="2"/>
  <c r="AK25" i="2"/>
  <c r="AU1019" i="2"/>
  <c r="AK1956" i="2"/>
  <c r="AU1764" i="2"/>
  <c r="AU1018" i="2"/>
  <c r="AU1924" i="2"/>
  <c r="AU1169" i="2"/>
  <c r="AU51" i="2"/>
  <c r="AP1932" i="2"/>
  <c r="AP1740" i="2"/>
  <c r="AP1899" i="2"/>
  <c r="AK286" i="2"/>
  <c r="AU1314" i="2"/>
  <c r="AU1750" i="2"/>
  <c r="AP1517" i="2"/>
  <c r="AK2228" i="2"/>
  <c r="P328" i="3"/>
  <c r="AU1902" i="2"/>
  <c r="AU1899" i="2"/>
  <c r="AU1166" i="2"/>
  <c r="AP203" i="2"/>
  <c r="AU1144" i="2"/>
  <c r="AP55" i="2"/>
  <c r="BE1937" i="2" l="1"/>
  <c r="BB370" i="2"/>
  <c r="BC1355" i="2"/>
  <c r="BC1664" i="2"/>
  <c r="BB1409" i="2"/>
  <c r="BE1257" i="2"/>
  <c r="BE182" i="2"/>
  <c r="BB671" i="2"/>
  <c r="BD671" i="2"/>
  <c r="BB2258" i="2"/>
  <c r="BD2258" i="2"/>
  <c r="BE2258" i="2"/>
  <c r="BC1436" i="2"/>
  <c r="BB1436" i="2"/>
  <c r="BD533" i="2"/>
  <c r="BE533" i="2"/>
  <c r="BB533" i="2"/>
  <c r="BC533" i="2"/>
  <c r="BE1929" i="2"/>
  <c r="BC1929" i="2"/>
  <c r="BD1929" i="2"/>
  <c r="BB1929" i="2"/>
  <c r="BD1613" i="2"/>
  <c r="BC1613" i="2"/>
  <c r="BE1613" i="2"/>
  <c r="BD2275" i="2"/>
  <c r="BC2275" i="2"/>
  <c r="BE2275" i="2"/>
  <c r="BB769" i="2"/>
  <c r="BE769" i="2"/>
  <c r="BB535" i="2"/>
  <c r="BE535" i="2"/>
  <c r="BD535" i="2"/>
  <c r="BE844" i="2"/>
  <c r="BB844" i="2"/>
  <c r="BD844" i="2"/>
  <c r="BC844" i="2"/>
  <c r="BE1000" i="2"/>
  <c r="BD1000" i="2"/>
  <c r="BB1000" i="2"/>
  <c r="BB1352" i="2"/>
  <c r="BC1352" i="2"/>
  <c r="BE1352" i="2"/>
  <c r="BC2070" i="2"/>
  <c r="BD2070" i="2"/>
  <c r="BE2189" i="2"/>
  <c r="BD2189" i="2"/>
  <c r="BC2189" i="2"/>
  <c r="BB1644" i="2"/>
  <c r="BD1644" i="2"/>
  <c r="BE1644" i="2"/>
  <c r="BC442" i="2"/>
  <c r="BE442" i="2"/>
  <c r="BD442" i="2"/>
  <c r="BD443" i="2"/>
  <c r="BE443" i="2"/>
  <c r="BC443" i="2"/>
  <c r="BB443" i="2"/>
  <c r="BE255" i="2"/>
  <c r="BD255" i="2"/>
  <c r="BE1261" i="2"/>
  <c r="BB1261" i="2"/>
  <c r="BD1261" i="2"/>
  <c r="BC1261" i="2"/>
  <c r="BD765" i="2"/>
  <c r="BB765" i="2"/>
  <c r="BC765" i="2"/>
  <c r="BE765" i="2"/>
  <c r="BB2123" i="2"/>
  <c r="BE2123" i="2"/>
  <c r="BD2123" i="2"/>
  <c r="BD822" i="2"/>
  <c r="BB822" i="2"/>
  <c r="BE822" i="2"/>
  <c r="BB739" i="2"/>
  <c r="BC739" i="2"/>
  <c r="BE739" i="2"/>
  <c r="BB864" i="2"/>
  <c r="BE864" i="2"/>
  <c r="BC864" i="2"/>
  <c r="BD864" i="2"/>
  <c r="BE730" i="2"/>
  <c r="BB730" i="2"/>
  <c r="BD730" i="2"/>
  <c r="BB1233" i="2"/>
  <c r="BC1233" i="2"/>
  <c r="BB596" i="2"/>
  <c r="BD596" i="2"/>
  <c r="BC596" i="2"/>
  <c r="BD475" i="2"/>
  <c r="BB475" i="2"/>
  <c r="BE475" i="2"/>
  <c r="BC475" i="2"/>
  <c r="BE647" i="2"/>
  <c r="BB647" i="2"/>
  <c r="BD647" i="2"/>
  <c r="BB1453" i="2"/>
  <c r="BE1453" i="2"/>
  <c r="BC1630" i="2"/>
  <c r="BD1630" i="2"/>
  <c r="BE1630" i="2"/>
  <c r="BB640" i="2"/>
  <c r="BC640" i="2"/>
  <c r="BB2105" i="2"/>
  <c r="BE2105" i="2"/>
  <c r="BD2105" i="2"/>
  <c r="BC2105" i="2"/>
  <c r="BC1675" i="2"/>
  <c r="BB1675" i="2"/>
  <c r="BE1675" i="2"/>
  <c r="BD1675" i="2"/>
  <c r="BC601" i="2"/>
  <c r="BB601" i="2"/>
  <c r="BD1927" i="2"/>
  <c r="BB1927" i="2"/>
  <c r="BE2018" i="2"/>
  <c r="BD2018" i="2"/>
  <c r="BC2018" i="2"/>
  <c r="BD421" i="2"/>
  <c r="BB421" i="2"/>
  <c r="BC421" i="2"/>
  <c r="BC1329" i="2"/>
  <c r="BE1329" i="2"/>
  <c r="BD1329" i="2"/>
  <c r="BD393" i="2"/>
  <c r="BB393" i="2"/>
  <c r="BE393" i="2"/>
  <c r="BD629" i="2"/>
  <c r="BB629" i="2"/>
  <c r="BE629" i="2"/>
  <c r="BB186" i="2"/>
  <c r="BC186" i="2"/>
  <c r="BE186" i="2"/>
  <c r="BE1391" i="2"/>
  <c r="BD1391" i="2"/>
  <c r="BB1391" i="2"/>
  <c r="BD182" i="2"/>
  <c r="BC182" i="2"/>
  <c r="BE1913" i="2"/>
  <c r="BB1913" i="2"/>
  <c r="BD1913" i="2"/>
  <c r="BC1913" i="2"/>
  <c r="BE1728" i="2"/>
  <c r="BB1728" i="2"/>
  <c r="BC1728" i="2"/>
  <c r="BB2067" i="2"/>
  <c r="BC2067" i="2"/>
  <c r="BD2067" i="2"/>
  <c r="BB1484" i="2"/>
  <c r="BC1484" i="2"/>
  <c r="BE1484" i="2"/>
  <c r="BB783" i="2"/>
  <c r="BE783" i="2"/>
  <c r="BC783" i="2"/>
  <c r="BE1455" i="2"/>
  <c r="BC1455" i="2"/>
  <c r="BB641" i="2"/>
  <c r="BE641" i="2"/>
  <c r="BC641" i="2"/>
  <c r="BC1287" i="2"/>
  <c r="BE1287" i="2"/>
  <c r="BD1287" i="2"/>
  <c r="BD1585" i="2"/>
  <c r="BE1585" i="2"/>
  <c r="BC1585" i="2"/>
  <c r="BB255" i="2"/>
  <c r="BD367" i="2"/>
  <c r="BD186" i="2"/>
  <c r="BC1358" i="2"/>
  <c r="BC180" i="2"/>
  <c r="BE1358" i="2"/>
  <c r="BB2070" i="2"/>
  <c r="BB93" i="2"/>
  <c r="BE93" i="2"/>
  <c r="BD93" i="2"/>
  <c r="BD1796" i="2"/>
  <c r="BB1796" i="2"/>
  <c r="BE1796" i="2"/>
  <c r="BC1796" i="2"/>
  <c r="BC1409" i="2"/>
  <c r="BD1409" i="2"/>
  <c r="BB1855" i="2"/>
  <c r="BE1855" i="2"/>
  <c r="BC957" i="2"/>
  <c r="BB957" i="2"/>
  <c r="BC2121" i="2"/>
  <c r="BE2121" i="2"/>
  <c r="BD2121" i="2"/>
  <c r="BB2121" i="2"/>
  <c r="BE687" i="2"/>
  <c r="BB687" i="2"/>
  <c r="BC687" i="2"/>
  <c r="BB889" i="2"/>
  <c r="BD889" i="2"/>
  <c r="BC889" i="2"/>
  <c r="BD1468" i="2"/>
  <c r="BC1468" i="2"/>
  <c r="BE1468" i="2"/>
  <c r="BC2050" i="2"/>
  <c r="BB2050" i="2"/>
  <c r="BE796" i="2"/>
  <c r="BD796" i="2"/>
  <c r="BC796" i="2"/>
  <c r="BC1995" i="2"/>
  <c r="BD1995" i="2"/>
  <c r="BE1995" i="2"/>
  <c r="BB1995" i="2"/>
  <c r="BD1800" i="2"/>
  <c r="BB1800" i="2"/>
  <c r="BC1800" i="2"/>
  <c r="BE698" i="2"/>
  <c r="BD698" i="2"/>
  <c r="BB1090" i="2"/>
  <c r="BE1090" i="2"/>
  <c r="BD1090" i="2"/>
  <c r="BC1090" i="2"/>
  <c r="BB1380" i="2"/>
  <c r="BE1380" i="2"/>
  <c r="BE370" i="2"/>
  <c r="BE472" i="2"/>
  <c r="BC1283" i="2"/>
  <c r="BB1937" i="2"/>
  <c r="BD1455" i="2"/>
  <c r="BD687" i="2"/>
  <c r="BD809" i="2"/>
  <c r="BC1797" i="2"/>
  <c r="BC1855" i="2"/>
  <c r="BC2083" i="2"/>
  <c r="BE959" i="2"/>
  <c r="BB2275" i="2"/>
  <c r="BB2083" i="2"/>
  <c r="BD959" i="2"/>
  <c r="BB2189" i="2"/>
  <c r="BC124" i="2"/>
  <c r="BE124" i="2"/>
  <c r="BD423" i="2"/>
  <c r="BE423" i="2"/>
  <c r="BC1794" i="2"/>
  <c r="BE1794" i="2"/>
  <c r="BD1794" i="2"/>
  <c r="BB1794" i="2"/>
  <c r="BE1818" i="2"/>
  <c r="BB1818" i="2"/>
  <c r="BE1548" i="2"/>
  <c r="BD1548" i="2"/>
  <c r="BB1548" i="2"/>
  <c r="BC1548" i="2"/>
  <c r="BD1624" i="2"/>
  <c r="BB1624" i="2"/>
  <c r="BE1624" i="2"/>
  <c r="BE923" i="2"/>
  <c r="BD923" i="2"/>
  <c r="BC923" i="2"/>
  <c r="BB923" i="2"/>
  <c r="BB1808" i="2"/>
  <c r="BD1808" i="2"/>
  <c r="BC1808" i="2"/>
  <c r="BD1797" i="2"/>
  <c r="BB1797" i="2"/>
  <c r="BD1536" i="2"/>
  <c r="BE1536" i="2"/>
  <c r="BC1536" i="2"/>
  <c r="BE1622" i="2"/>
  <c r="BD1622" i="2"/>
  <c r="BB1622" i="2"/>
  <c r="BC1622" i="2"/>
  <c r="BB734" i="2"/>
  <c r="BE734" i="2"/>
  <c r="BC734" i="2"/>
  <c r="BD734" i="2"/>
  <c r="BC1062" i="2"/>
  <c r="BE1062" i="2"/>
  <c r="BD1062" i="2"/>
  <c r="BC1931" i="2"/>
  <c r="BE1931" i="2"/>
  <c r="BD1931" i="2"/>
  <c r="BB1931" i="2"/>
  <c r="BB1564" i="2"/>
  <c r="BD1564" i="2"/>
  <c r="BE1564" i="2"/>
  <c r="BE2241" i="2"/>
  <c r="BD2241" i="2"/>
  <c r="BC2241" i="2"/>
  <c r="BB2241" i="2"/>
  <c r="BD1555" i="2"/>
  <c r="BE1555" i="2"/>
  <c r="BC1555" i="2"/>
  <c r="BB1555" i="2"/>
  <c r="BB1231" i="2"/>
  <c r="BD1231" i="2"/>
  <c r="BE1348" i="2"/>
  <c r="BC1348" i="2"/>
  <c r="BB1348" i="2"/>
  <c r="BD1348" i="2"/>
  <c r="BB472" i="2"/>
  <c r="BE809" i="2"/>
  <c r="BC93" i="2"/>
  <c r="BC405" i="2"/>
  <c r="BD1233" i="2"/>
  <c r="BD180" i="2"/>
  <c r="BD1257" i="2"/>
  <c r="BD472" i="2"/>
  <c r="BC822" i="2"/>
  <c r="BE1360" i="2"/>
  <c r="BE1927" i="2"/>
  <c r="BC1000" i="2"/>
  <c r="BE596" i="2"/>
  <c r="BB1585" i="2"/>
  <c r="BB442" i="2"/>
  <c r="BD1728" i="2"/>
  <c r="BC1927" i="2"/>
  <c r="BC730" i="2"/>
  <c r="BB180" i="2"/>
  <c r="BC1615" i="2"/>
  <c r="BE1615" i="2"/>
  <c r="BB433" i="2"/>
  <c r="BD433" i="2"/>
  <c r="BB570" i="2"/>
  <c r="BE570" i="2"/>
  <c r="BB1460" i="2"/>
  <c r="BE1460" i="2"/>
  <c r="BD1460" i="2"/>
  <c r="BC1460" i="2"/>
  <c r="BB649" i="2"/>
  <c r="BC649" i="2"/>
  <c r="BC580" i="2"/>
  <c r="BE580" i="2"/>
  <c r="BC1393" i="2"/>
  <c r="BD1393" i="2"/>
  <c r="BE1393" i="2"/>
  <c r="BB1845" i="2"/>
  <c r="BE1845" i="2"/>
  <c r="BC1845" i="2"/>
  <c r="BC1478" i="2"/>
  <c r="BD1478" i="2"/>
  <c r="BB1478" i="2"/>
  <c r="BC426" i="2"/>
  <c r="BE426" i="2"/>
  <c r="BB426" i="2"/>
  <c r="BD426" i="2"/>
  <c r="BE1268" i="2"/>
  <c r="BD1268" i="2"/>
  <c r="BB178" i="2"/>
  <c r="BD178" i="2"/>
  <c r="BC178" i="2"/>
  <c r="BE178" i="2"/>
  <c r="BB1816" i="2"/>
  <c r="BE1816" i="2"/>
  <c r="BD1816" i="2"/>
  <c r="BD2117" i="2"/>
  <c r="BE2117" i="2"/>
  <c r="BD1698" i="2"/>
  <c r="BB1698" i="2"/>
  <c r="BE2201" i="2"/>
  <c r="BB2201" i="2"/>
  <c r="BD2201" i="2"/>
  <c r="BB1238" i="2"/>
  <c r="BC1238" i="2"/>
  <c r="BE1238" i="2"/>
  <c r="BE921" i="2"/>
  <c r="BC921" i="2"/>
  <c r="BB921" i="2"/>
  <c r="BD921" i="2"/>
  <c r="BD666" i="2"/>
  <c r="BC666" i="2"/>
  <c r="BE666" i="2"/>
  <c r="BD517" i="2"/>
  <c r="BE517" i="2"/>
  <c r="BB517" i="2"/>
  <c r="BD649" i="2"/>
  <c r="BE1664" i="2"/>
  <c r="BE433" i="2"/>
  <c r="BD1874" i="2"/>
  <c r="BE1874" i="2"/>
  <c r="BC1644" i="2"/>
  <c r="BE889" i="2"/>
  <c r="BE1436" i="2"/>
  <c r="BB2117" i="2"/>
  <c r="BE1800" i="2"/>
  <c r="BE2083" i="2"/>
  <c r="BE1233" i="2"/>
  <c r="BB698" i="2"/>
  <c r="BC2258" i="2"/>
  <c r="BD570" i="2"/>
  <c r="BD640" i="2"/>
  <c r="BD1355" i="2"/>
  <c r="BD1283" i="2"/>
  <c r="BD739" i="2"/>
  <c r="BD1484" i="2"/>
  <c r="BD769" i="2"/>
  <c r="BD957" i="2"/>
  <c r="BC517" i="2"/>
  <c r="BC698" i="2"/>
  <c r="BC1698" i="2"/>
  <c r="BE957" i="2"/>
  <c r="BC1874" i="2"/>
  <c r="BE2070" i="2"/>
  <c r="BB1358" i="2"/>
  <c r="BC1816" i="2"/>
  <c r="BC570" i="2"/>
  <c r="BD1664" i="2"/>
  <c r="BD124" i="2"/>
  <c r="BE640" i="2"/>
  <c r="BE1355" i="2"/>
  <c r="BD1380" i="2"/>
  <c r="BD1436" i="2"/>
  <c r="BE367" i="2"/>
  <c r="BC1564" i="2"/>
  <c r="BC535" i="2"/>
  <c r="BE1478" i="2"/>
  <c r="BE601" i="2"/>
  <c r="BC1380" i="2"/>
  <c r="BE1231" i="2"/>
  <c r="BE421" i="2"/>
  <c r="BB2018" i="2"/>
  <c r="BB367" i="2"/>
  <c r="BD783" i="2"/>
  <c r="BC769" i="2"/>
  <c r="BD1855" i="2"/>
  <c r="BB1257" i="2"/>
  <c r="BB959" i="2"/>
  <c r="BB1613" i="2"/>
  <c r="BD21" i="2"/>
  <c r="BE21" i="2"/>
  <c r="BE1766" i="2"/>
  <c r="BB1766" i="2"/>
  <c r="BD1432" i="2"/>
  <c r="BE1432" i="2"/>
  <c r="BE637" i="2"/>
  <c r="BB637" i="2"/>
  <c r="BE1161" i="2"/>
  <c r="BC1161" i="2"/>
  <c r="BE961" i="2"/>
  <c r="BC1810" i="2"/>
  <c r="BC644" i="2"/>
  <c r="BC818" i="2"/>
  <c r="BE1267" i="2"/>
  <c r="BD1276" i="2"/>
  <c r="BD962" i="2"/>
  <c r="BD961" i="2"/>
  <c r="BB893" i="2"/>
  <c r="BC893" i="2"/>
  <c r="BC2191" i="2"/>
  <c r="BB1810" i="2"/>
  <c r="BB490" i="2"/>
  <c r="BB2191" i="2"/>
  <c r="BC961" i="2"/>
  <c r="BE644" i="2"/>
  <c r="BE1820" i="2"/>
  <c r="BD126" i="2"/>
  <c r="BB679" i="2"/>
  <c r="BB1366" i="2"/>
  <c r="BB304" i="2"/>
  <c r="BC21" i="2"/>
  <c r="BD1761" i="2"/>
  <c r="BC1435" i="2"/>
  <c r="BC163" i="2"/>
  <c r="BE440" i="2"/>
  <c r="BD623" i="2"/>
  <c r="BC1003" i="2"/>
  <c r="BD958" i="2"/>
  <c r="BC459" i="2"/>
  <c r="BB1319" i="2"/>
  <c r="BE871" i="2"/>
  <c r="BB545" i="2"/>
  <c r="BC1408" i="2"/>
  <c r="BB579" i="2"/>
  <c r="BB52" i="2"/>
  <c r="BC1552" i="2"/>
  <c r="BB953" i="2"/>
  <c r="BC343" i="2"/>
  <c r="BC690" i="2"/>
  <c r="BE2097" i="2"/>
  <c r="BC2000" i="2"/>
  <c r="BE985" i="2"/>
  <c r="BD908" i="2"/>
  <c r="BE246" i="2"/>
  <c r="BE316" i="2"/>
  <c r="BC618" i="2"/>
  <c r="BE1110" i="2"/>
  <c r="BE632" i="2"/>
  <c r="BC567" i="2"/>
  <c r="BB166" i="2"/>
  <c r="BD1987" i="2"/>
  <c r="BB2084" i="2"/>
  <c r="BC2138" i="2"/>
  <c r="K174" i="1"/>
  <c r="J174" i="1"/>
  <c r="M174" i="1" s="1"/>
  <c r="I174" i="1"/>
  <c r="C180" i="1" s="1"/>
  <c r="L171" i="1"/>
  <c r="L169" i="1"/>
  <c r="L174" i="1"/>
  <c r="L173" i="1"/>
  <c r="L170" i="1"/>
  <c r="L172" i="1"/>
  <c r="P22" i="1"/>
  <c r="O22" i="1"/>
  <c r="L22" i="1"/>
  <c r="K29" i="1" s="1"/>
  <c r="BD316" i="2"/>
  <c r="BC316" i="2"/>
  <c r="BD52" i="2"/>
  <c r="BE459" i="2"/>
  <c r="BB246" i="2"/>
  <c r="BB343" i="2"/>
  <c r="BD1408" i="2"/>
  <c r="BD1319" i="2"/>
  <c r="BC545" i="2"/>
  <c r="BB1110" i="2"/>
  <c r="BC1319" i="2"/>
  <c r="BB736" i="2"/>
  <c r="T19" i="1"/>
  <c r="BB741" i="2"/>
  <c r="BE530" i="2"/>
  <c r="BD755" i="2"/>
  <c r="BB794" i="2"/>
  <c r="BD1378" i="2"/>
  <c r="BC551" i="2"/>
  <c r="BE667" i="2"/>
  <c r="BC296" i="2"/>
  <c r="BE987" i="2"/>
  <c r="BE1543" i="2"/>
  <c r="BE185" i="2"/>
  <c r="BB667" i="2"/>
  <c r="BD42" i="2"/>
  <c r="BC684" i="2"/>
  <c r="BE1441" i="2"/>
  <c r="BE986" i="2"/>
  <c r="BB2065" i="2"/>
  <c r="BE768" i="2"/>
  <c r="BE613" i="2"/>
  <c r="BB1922" i="2"/>
  <c r="BD2004" i="2"/>
  <c r="BD22" i="2"/>
  <c r="BB2280" i="2"/>
  <c r="BB2129" i="2"/>
  <c r="BB170" i="2"/>
  <c r="BB989" i="2"/>
  <c r="BD939" i="2"/>
  <c r="BB237" i="2"/>
  <c r="BB643" i="2"/>
  <c r="BB891" i="2"/>
  <c r="BE1693" i="2"/>
  <c r="BD932" i="2"/>
  <c r="BB2213" i="2"/>
  <c r="BE349" i="2"/>
  <c r="BD414" i="2"/>
  <c r="BE1879" i="2"/>
  <c r="BB964" i="2"/>
  <c r="BC877" i="2"/>
  <c r="BB1330" i="2"/>
  <c r="BC1990" i="2"/>
  <c r="BC1504" i="2"/>
  <c r="BE311" i="2"/>
  <c r="BD341" i="2"/>
  <c r="BB1610" i="2"/>
  <c r="BD331" i="2"/>
  <c r="BE847" i="2"/>
  <c r="BB1875" i="2"/>
  <c r="BC784" i="2"/>
  <c r="BD990" i="2"/>
  <c r="BD1844" i="2"/>
  <c r="BB1518" i="2"/>
  <c r="BC2218" i="2"/>
  <c r="BB1994" i="2"/>
  <c r="BC282" i="2"/>
  <c r="BC1236" i="2"/>
  <c r="BC843" i="2"/>
  <c r="BC1477" i="2"/>
  <c r="BC284" i="2"/>
  <c r="BC754" i="2"/>
  <c r="BB1695" i="2"/>
  <c r="BE1379" i="2"/>
  <c r="BD1954" i="2"/>
  <c r="BB1550" i="2"/>
  <c r="BD1615" i="2"/>
  <c r="BE405" i="2"/>
  <c r="BC414" i="2"/>
  <c r="BC2004" i="2"/>
  <c r="BD891" i="2"/>
  <c r="BC2213" i="2"/>
  <c r="BC891" i="2"/>
  <c r="BB1477" i="2"/>
  <c r="BE2218" i="2"/>
  <c r="BC847" i="2"/>
  <c r="BB1879" i="2"/>
  <c r="BC1875" i="2"/>
  <c r="BC170" i="2"/>
  <c r="BC1695" i="2"/>
  <c r="BE1236" i="2"/>
  <c r="BD349" i="2"/>
  <c r="BB1844" i="2"/>
  <c r="BB847" i="2"/>
  <c r="BD1477" i="2"/>
  <c r="BC1518" i="2"/>
  <c r="BB331" i="2"/>
  <c r="BE1477" i="2"/>
  <c r="BE1518" i="2"/>
  <c r="BC2129" i="2"/>
  <c r="BB468" i="2"/>
  <c r="BB827" i="2"/>
  <c r="BD218" i="2"/>
  <c r="BC325" i="2"/>
  <c r="BC510" i="2"/>
  <c r="BD451" i="2"/>
  <c r="BC256" i="2"/>
  <c r="BE884" i="2"/>
  <c r="BE546" i="2"/>
  <c r="BC1582" i="2"/>
  <c r="BE161" i="2"/>
  <c r="BB1522" i="2"/>
  <c r="BC1493" i="2"/>
  <c r="BC693" i="2"/>
  <c r="BE1301" i="2"/>
  <c r="BE462" i="2"/>
  <c r="BC2095" i="2"/>
  <c r="BC1250" i="2"/>
  <c r="BB1647" i="2"/>
  <c r="BB1047" i="2"/>
  <c r="BD1464" i="2"/>
  <c r="BD1405" i="2"/>
  <c r="BE748" i="2"/>
  <c r="BB1232" i="2"/>
  <c r="BE1917" i="2"/>
  <c r="BC2122" i="2"/>
  <c r="BC1347" i="2"/>
  <c r="BE277" i="2"/>
  <c r="BC1578" i="2"/>
  <c r="BE42" i="2"/>
  <c r="BE1341" i="2"/>
  <c r="BE684" i="2"/>
  <c r="BD825" i="2"/>
  <c r="BD829" i="2"/>
  <c r="BC778" i="2"/>
  <c r="BC1697" i="2"/>
  <c r="BC903" i="2"/>
  <c r="BE1526" i="2"/>
  <c r="BB998" i="2"/>
  <c r="BD1705" i="2"/>
  <c r="BD2065" i="2"/>
  <c r="BE2010" i="2"/>
  <c r="BD742" i="2"/>
  <c r="BD540" i="2"/>
  <c r="BC486" i="2"/>
  <c r="BE1687" i="2"/>
  <c r="BC171" i="2"/>
  <c r="BD473" i="2"/>
  <c r="BE551" i="2"/>
  <c r="BD960" i="2"/>
  <c r="BD141" i="2"/>
  <c r="BE1550" i="2"/>
  <c r="BE861" i="2"/>
  <c r="BD553" i="2"/>
  <c r="BB78" i="2"/>
  <c r="BB279" i="2"/>
  <c r="BB867" i="2"/>
  <c r="BE854" i="2"/>
  <c r="BB795" i="2"/>
  <c r="BC987" i="2"/>
  <c r="BE1222" i="2"/>
  <c r="BB2134" i="2"/>
  <c r="BE817" i="2"/>
  <c r="BD814" i="2"/>
  <c r="BE649" i="2"/>
  <c r="BB415" i="2"/>
  <c r="BB580" i="2"/>
  <c r="BE749" i="2"/>
  <c r="BD1818" i="2"/>
  <c r="BB434" i="2"/>
  <c r="BD1845" i="2"/>
  <c r="BE347" i="2"/>
  <c r="BD1983" i="2"/>
  <c r="BB1803" i="2"/>
  <c r="BD1716" i="2"/>
  <c r="BE1930" i="2"/>
  <c r="BE611" i="2"/>
  <c r="BD771" i="2"/>
  <c r="BE66" i="2"/>
  <c r="BD111" i="2"/>
  <c r="BE2195" i="2"/>
  <c r="BD738" i="2"/>
  <c r="BE589" i="2"/>
  <c r="BE2207" i="2"/>
  <c r="BD828" i="2"/>
  <c r="BB2281" i="2"/>
  <c r="BB823" i="2"/>
  <c r="BC362" i="2"/>
  <c r="BB2007" i="2"/>
  <c r="BD857" i="2"/>
  <c r="BE1520" i="2"/>
  <c r="BB980" i="2"/>
  <c r="BC2278" i="2"/>
  <c r="BC2167" i="2"/>
  <c r="BE543" i="2"/>
  <c r="BD2171" i="2"/>
  <c r="BB1289" i="2"/>
  <c r="BD375" i="2"/>
  <c r="BC808" i="2"/>
  <c r="BB689" i="2"/>
  <c r="BC288" i="2"/>
  <c r="BB1419" i="2"/>
  <c r="BE1544" i="2"/>
  <c r="BE548" i="2"/>
  <c r="BC1489" i="2"/>
  <c r="BC595" i="2"/>
  <c r="BC1773" i="2"/>
  <c r="BE741" i="2"/>
  <c r="BD937" i="2"/>
  <c r="BD272" i="2"/>
  <c r="BE1529" i="2"/>
  <c r="BB760" i="2"/>
  <c r="BC1577" i="2"/>
  <c r="BE1587" i="2"/>
  <c r="BB755" i="2"/>
  <c r="BD1962" i="2"/>
  <c r="BB1356" i="2"/>
  <c r="BD794" i="2"/>
  <c r="BC909" i="2"/>
  <c r="BC1704" i="2"/>
  <c r="BB1707" i="2"/>
  <c r="BE2016" i="2"/>
  <c r="BD683" i="2"/>
  <c r="BD621" i="2"/>
  <c r="BE1378" i="2"/>
  <c r="BB576" i="2"/>
  <c r="BD328" i="2"/>
  <c r="BB2053" i="2"/>
  <c r="BC931" i="2"/>
  <c r="BE515" i="2"/>
  <c r="BD322" i="2"/>
  <c r="BC667" i="2"/>
  <c r="BB275" i="2"/>
  <c r="BD296" i="2"/>
  <c r="BE355" i="2"/>
  <c r="BB842" i="2"/>
  <c r="BD47" i="2"/>
  <c r="BB2116" i="2"/>
  <c r="BB157" i="2"/>
  <c r="BB2009" i="2"/>
  <c r="BD2058" i="2"/>
  <c r="BE975" i="2"/>
  <c r="BD185" i="2"/>
  <c r="BD1270" i="2"/>
  <c r="BD1540" i="2"/>
  <c r="BD115" i="2"/>
  <c r="BB2257" i="2"/>
  <c r="BB924" i="2"/>
  <c r="BC1646" i="2"/>
  <c r="BC2217" i="2"/>
  <c r="BE1258" i="2"/>
  <c r="BB485" i="2"/>
  <c r="BB2075" i="2"/>
  <c r="BD1413" i="2"/>
  <c r="BC11" i="2"/>
  <c r="BD930" i="2"/>
  <c r="BB175" i="2"/>
  <c r="AP155" i="2"/>
  <c r="AU1809" i="2"/>
  <c r="AP1738" i="2"/>
  <c r="AK1660" i="2"/>
  <c r="AU1087" i="2"/>
  <c r="BD866" i="2"/>
  <c r="BE326" i="2"/>
  <c r="BD536" i="2"/>
  <c r="BB1553" i="2"/>
  <c r="BE563" i="2"/>
  <c r="BB613" i="2"/>
  <c r="BD398" i="2"/>
  <c r="BD2169" i="2"/>
  <c r="BC251" i="2"/>
  <c r="BD1435" i="2"/>
  <c r="BE2146" i="2"/>
  <c r="BD163" i="2"/>
  <c r="BE2004" i="2"/>
  <c r="BE623" i="2"/>
  <c r="BE22" i="2"/>
  <c r="BC2280" i="2"/>
  <c r="BE2129" i="2"/>
  <c r="BE234" i="2"/>
  <c r="BE547" i="2"/>
  <c r="BC52" i="2"/>
  <c r="BE643" i="2"/>
  <c r="BC1520" i="2"/>
  <c r="BD1047" i="2"/>
  <c r="BB1567" i="2"/>
  <c r="BC1567" i="2"/>
  <c r="BC1543" i="2"/>
  <c r="BD1543" i="2"/>
  <c r="BE588" i="2"/>
  <c r="BC588" i="2"/>
  <c r="BB1832" i="2"/>
  <c r="BC1832" i="2"/>
  <c r="BD1832" i="2"/>
  <c r="BE1832" i="2"/>
  <c r="BD2277" i="2"/>
  <c r="BB2277" i="2"/>
  <c r="BE2277" i="2"/>
  <c r="BE1998" i="2"/>
  <c r="BC1998" i="2"/>
  <c r="BB1998" i="2"/>
  <c r="BB1589" i="2"/>
  <c r="BE1589" i="2"/>
  <c r="BE392" i="2"/>
  <c r="BB392" i="2"/>
  <c r="BC392" i="2"/>
  <c r="BB758" i="2"/>
  <c r="BD758" i="2"/>
  <c r="BE758" i="2"/>
  <c r="BB2132" i="2"/>
  <c r="BE2132" i="2"/>
  <c r="BD172" i="2"/>
  <c r="BB172" i="2"/>
  <c r="BC2109" i="2"/>
  <c r="BE2109" i="2"/>
  <c r="BD2109" i="2"/>
  <c r="BD2064" i="2"/>
  <c r="BC2064" i="2"/>
  <c r="BB340" i="2"/>
  <c r="BE340" i="2"/>
  <c r="BE727" i="2"/>
  <c r="BB727" i="2"/>
  <c r="BB1713" i="2"/>
  <c r="BC1713" i="2"/>
  <c r="BD1713" i="2"/>
  <c r="BB72" i="2"/>
  <c r="BE72" i="2"/>
  <c r="BC72" i="2"/>
  <c r="BB650" i="2"/>
  <c r="BC650" i="2"/>
  <c r="BC1982" i="2"/>
  <c r="BB1982" i="2"/>
  <c r="BD1567" i="2"/>
  <c r="BE795" i="2"/>
  <c r="BD1687" i="2"/>
  <c r="BE328" i="2"/>
  <c r="BB553" i="2"/>
  <c r="BD161" i="2"/>
  <c r="BD355" i="2"/>
  <c r="BC553" i="2"/>
  <c r="BD2005" i="2"/>
  <c r="BE2005" i="2"/>
  <c r="BE309" i="2"/>
  <c r="BC309" i="2"/>
  <c r="BD309" i="2"/>
  <c r="BB309" i="2"/>
  <c r="BB1673" i="2"/>
  <c r="BC1673" i="2"/>
  <c r="BE1673" i="2"/>
  <c r="BC2211" i="2"/>
  <c r="BE2211" i="2"/>
  <c r="BB1791" i="2"/>
  <c r="BE1791" i="2"/>
  <c r="BC1791" i="2"/>
  <c r="BD854" i="2"/>
  <c r="BB854" i="2"/>
  <c r="BC854" i="2"/>
  <c r="BD998" i="2"/>
  <c r="BD548" i="2"/>
  <c r="BC748" i="2"/>
  <c r="BC2058" i="2"/>
  <c r="BB486" i="2"/>
  <c r="BD551" i="2"/>
  <c r="BE931" i="2"/>
  <c r="BD515" i="2"/>
  <c r="BC141" i="2"/>
  <c r="BC960" i="2"/>
  <c r="BC1378" i="2"/>
  <c r="BE486" i="2"/>
  <c r="BB2010" i="2"/>
  <c r="BC1705" i="2"/>
  <c r="BC842" i="2"/>
  <c r="BC1550" i="2"/>
  <c r="BD2122" i="2"/>
  <c r="BE1270" i="2"/>
  <c r="BC279" i="2"/>
  <c r="BC2016" i="2"/>
  <c r="BE1578" i="2"/>
  <c r="BC281" i="2"/>
  <c r="BB281" i="2"/>
  <c r="BC524" i="2"/>
  <c r="BB524" i="2"/>
  <c r="BB353" i="2"/>
  <c r="BC353" i="2"/>
  <c r="BB1773" i="2"/>
  <c r="BD2211" i="2"/>
  <c r="BD931" i="2"/>
  <c r="BB551" i="2"/>
  <c r="BE375" i="2"/>
  <c r="BD1697" i="2"/>
  <c r="BD689" i="2"/>
  <c r="BD1489" i="2"/>
  <c r="BD325" i="2"/>
  <c r="BC375" i="2"/>
  <c r="BD1673" i="2"/>
  <c r="BB141" i="2"/>
  <c r="BB1378" i="2"/>
  <c r="BD486" i="2"/>
  <c r="BC2010" i="2"/>
  <c r="BB1578" i="2"/>
  <c r="BB2058" i="2"/>
  <c r="BB987" i="2"/>
  <c r="BB328" i="2"/>
  <c r="BD727" i="2"/>
  <c r="BD2009" i="2"/>
  <c r="BD1356" i="2"/>
  <c r="BC340" i="2"/>
  <c r="BE1540" i="2"/>
  <c r="BE2058" i="2"/>
  <c r="BE1982" i="2"/>
  <c r="BB749" i="2"/>
  <c r="BB1222" i="2"/>
  <c r="BB1526" i="2"/>
  <c r="BE415" i="2"/>
  <c r="BB975" i="2"/>
  <c r="BB185" i="2"/>
  <c r="BE451" i="2"/>
  <c r="BC451" i="2"/>
  <c r="BD700" i="2"/>
  <c r="BC700" i="2"/>
  <c r="BB778" i="2"/>
  <c r="BD778" i="2"/>
  <c r="BB171" i="2"/>
  <c r="BD171" i="2"/>
  <c r="BD987" i="2"/>
  <c r="BD1998" i="2"/>
  <c r="BD1982" i="2"/>
  <c r="BC2277" i="2"/>
  <c r="BE1289" i="2"/>
  <c r="BC1464" i="2"/>
  <c r="BE980" i="2"/>
  <c r="BB2171" i="2"/>
  <c r="BE473" i="2"/>
  <c r="BE141" i="2"/>
  <c r="BE742" i="2"/>
  <c r="BC322" i="2"/>
  <c r="BC473" i="2"/>
  <c r="BB621" i="2"/>
  <c r="BD563" i="2"/>
  <c r="BD392" i="2"/>
  <c r="BD157" i="2"/>
  <c r="BD275" i="2"/>
  <c r="BC749" i="2"/>
  <c r="BE2064" i="2"/>
  <c r="BC1589" i="2"/>
  <c r="BC795" i="2"/>
  <c r="BB588" i="2"/>
  <c r="BC727" i="2"/>
  <c r="BE540" i="2"/>
  <c r="BD340" i="2"/>
  <c r="BD588" i="2"/>
  <c r="BB47" i="2"/>
  <c r="BD1589" i="2"/>
  <c r="BE598" i="2"/>
  <c r="BC598" i="2"/>
  <c r="BE1439" i="2"/>
  <c r="BC1439" i="2"/>
  <c r="BE576" i="2"/>
  <c r="BC576" i="2"/>
  <c r="BC2053" i="2"/>
  <c r="BD2053" i="2"/>
  <c r="BD2186" i="2"/>
  <c r="BB2186" i="2"/>
  <c r="BE2186" i="2"/>
  <c r="BC1405" i="2"/>
  <c r="BE1047" i="2"/>
  <c r="BE2009" i="2"/>
  <c r="BB1543" i="2"/>
  <c r="BB1581" i="2"/>
  <c r="BE1581" i="2"/>
  <c r="BB960" i="2"/>
  <c r="BE960" i="2"/>
  <c r="BC861" i="2"/>
  <c r="BD861" i="2"/>
  <c r="BB861" i="2"/>
  <c r="BE1356" i="2"/>
  <c r="BC683" i="2"/>
  <c r="BE867" i="2"/>
  <c r="BB1582" i="2"/>
  <c r="BC2116" i="2"/>
  <c r="BE553" i="2"/>
  <c r="BE353" i="2"/>
  <c r="BD353" i="2"/>
  <c r="BB322" i="2"/>
  <c r="BB473" i="2"/>
  <c r="BC185" i="2"/>
  <c r="BD867" i="2"/>
  <c r="BB683" i="2"/>
  <c r="BC814" i="2"/>
  <c r="BE47" i="2"/>
  <c r="BE296" i="2"/>
  <c r="BB814" i="2"/>
  <c r="BB42" i="2"/>
  <c r="BE2134" i="2"/>
  <c r="BD1222" i="2"/>
  <c r="BD817" i="2"/>
  <c r="BC884" i="2"/>
  <c r="BD576" i="2"/>
  <c r="BC328" i="2"/>
  <c r="BD1791" i="2"/>
  <c r="BC275" i="2"/>
  <c r="BE78" i="2"/>
  <c r="BB1687" i="2"/>
  <c r="BB1544" i="2"/>
  <c r="BD795" i="2"/>
  <c r="BB355" i="2"/>
  <c r="BD1581" i="2"/>
  <c r="BD2116" i="2"/>
  <c r="BC172" i="2"/>
  <c r="BC2134" i="2"/>
  <c r="BC1222" i="2"/>
  <c r="BC2132" i="2"/>
  <c r="BE172" i="2"/>
  <c r="BD415" i="2"/>
  <c r="BC1935" i="2"/>
  <c r="BB1935" i="2"/>
  <c r="BE1935" i="2"/>
  <c r="BE322" i="2"/>
  <c r="BE279" i="2"/>
  <c r="BB296" i="2"/>
  <c r="BD78" i="2"/>
  <c r="BC2186" i="2"/>
  <c r="BC47" i="2"/>
  <c r="BC415" i="2"/>
  <c r="BE157" i="2"/>
  <c r="BE842" i="2"/>
  <c r="BC78" i="2"/>
  <c r="BB817" i="2"/>
  <c r="BB1464" i="2"/>
  <c r="BC1270" i="2"/>
  <c r="BC2075" i="2"/>
  <c r="BE1803" i="2"/>
  <c r="BE434" i="2"/>
  <c r="BB1646" i="2"/>
  <c r="BD434" i="2"/>
  <c r="BE235" i="2"/>
  <c r="BB1501" i="2"/>
  <c r="BB609" i="2"/>
  <c r="BB951" i="2"/>
  <c r="BE175" i="2"/>
  <c r="BD719" i="2"/>
  <c r="BE897" i="2"/>
  <c r="BD326" i="2"/>
  <c r="BC887" i="2"/>
  <c r="BB1591" i="2"/>
  <c r="BB1972" i="2"/>
  <c r="BE1553" i="2"/>
  <c r="BB563" i="2"/>
  <c r="BD613" i="2"/>
  <c r="BE398" i="2"/>
  <c r="BD457" i="2"/>
  <c r="BE251" i="2"/>
  <c r="BC582" i="2"/>
  <c r="BC2146" i="2"/>
  <c r="BB2004" i="2"/>
  <c r="BC22" i="2"/>
  <c r="BD2129" i="2"/>
  <c r="BD170" i="2"/>
  <c r="BD542" i="2"/>
  <c r="BD94" i="2"/>
  <c r="BE989" i="2"/>
  <c r="BD237" i="2"/>
  <c r="BD643" i="2"/>
  <c r="BE891" i="2"/>
  <c r="BC1693" i="2"/>
  <c r="BB932" i="2"/>
  <c r="BD2213" i="2"/>
  <c r="BB349" i="2"/>
  <c r="BB414" i="2"/>
  <c r="BB908" i="2"/>
  <c r="BE1765" i="2"/>
  <c r="BD1879" i="2"/>
  <c r="BB877" i="2"/>
  <c r="BD1990" i="2"/>
  <c r="BB963" i="2"/>
  <c r="BE331" i="2"/>
  <c r="BD847" i="2"/>
  <c r="BC460" i="2"/>
  <c r="BE1844" i="2"/>
  <c r="BD1518" i="2"/>
  <c r="BB2218" i="2"/>
  <c r="BE1994" i="2"/>
  <c r="BD282" i="2"/>
  <c r="BD1236" i="2"/>
  <c r="BE578" i="2"/>
  <c r="BB843" i="2"/>
  <c r="BB284" i="2"/>
  <c r="BB754" i="2"/>
  <c r="BE1695" i="2"/>
  <c r="BB65" i="2"/>
  <c r="BC1379" i="2"/>
  <c r="BB1954" i="2"/>
  <c r="BB1615" i="2"/>
  <c r="BB1283" i="2"/>
  <c r="BD405" i="2"/>
  <c r="BC671" i="2"/>
  <c r="BC809" i="2"/>
  <c r="BD1937" i="2"/>
  <c r="BD1498" i="2"/>
  <c r="BD1258" i="2"/>
  <c r="BE1646" i="2"/>
  <c r="BE2257" i="2"/>
  <c r="BD339" i="2"/>
  <c r="BC1318" i="2"/>
  <c r="BD531" i="2"/>
  <c r="BE823" i="2"/>
  <c r="BD362" i="2"/>
  <c r="BE188" i="2"/>
  <c r="BC268" i="2"/>
  <c r="BC980" i="2"/>
  <c r="BD880" i="2"/>
  <c r="BC2171" i="2"/>
  <c r="BB1301" i="2"/>
  <c r="BE288" i="2"/>
  <c r="BD1232" i="2"/>
  <c r="BC741" i="2"/>
  <c r="BC1529" i="2"/>
  <c r="BD1441" i="2"/>
  <c r="BE825" i="2"/>
  <c r="BB986" i="2"/>
  <c r="BC298" i="2"/>
  <c r="BE778" i="2"/>
  <c r="BB1697" i="2"/>
  <c r="BB1754" i="2"/>
  <c r="BD903" i="2"/>
  <c r="BD524" i="2"/>
  <c r="BC998" i="2"/>
  <c r="BE1705" i="2"/>
  <c r="BE2065" i="2"/>
  <c r="BD2010" i="2"/>
  <c r="BC742" i="2"/>
  <c r="BC540" i="2"/>
  <c r="BC1687" i="2"/>
  <c r="BC355" i="2"/>
  <c r="BC867" i="2"/>
  <c r="BD842" i="2"/>
  <c r="BB373" i="2"/>
  <c r="BB619" i="2"/>
  <c r="BB218" i="2"/>
  <c r="BB451" i="2"/>
  <c r="BC174" i="2"/>
  <c r="BC1522" i="2"/>
  <c r="BB897" i="2"/>
  <c r="BD1553" i="2"/>
  <c r="AK1115" i="2"/>
  <c r="BD1235" i="2"/>
  <c r="BE207" i="2"/>
  <c r="BB949" i="2"/>
  <c r="BE439" i="2"/>
  <c r="BC402" i="2"/>
  <c r="BC447" i="2"/>
  <c r="BD1645" i="2"/>
  <c r="BE1128" i="2"/>
  <c r="BE882" i="2"/>
  <c r="BD192" i="2"/>
  <c r="BB366" i="2"/>
  <c r="BC339" i="2"/>
  <c r="BC1591" i="2"/>
  <c r="BB875" i="2"/>
  <c r="BE1488" i="2"/>
  <c r="BE1382" i="2"/>
  <c r="BD378" i="2"/>
  <c r="BC768" i="2"/>
  <c r="BE816" i="2"/>
  <c r="BB398" i="2"/>
  <c r="BE1554" i="2"/>
  <c r="BD728" i="2"/>
  <c r="BC812" i="2"/>
  <c r="BE455" i="2"/>
  <c r="BB338" i="2"/>
  <c r="BB1435" i="2"/>
  <c r="BB163" i="2"/>
  <c r="BC623" i="2"/>
  <c r="BE1003" i="2"/>
  <c r="BD645" i="2"/>
  <c r="BD2167" i="2"/>
  <c r="BC1407" i="2"/>
  <c r="BB94" i="2"/>
  <c r="BC122" i="2"/>
  <c r="BB459" i="2"/>
  <c r="BD547" i="2"/>
  <c r="BE579" i="2"/>
  <c r="BE52" i="2"/>
  <c r="BB1552" i="2"/>
  <c r="BE2151" i="2"/>
  <c r="BE953" i="2"/>
  <c r="BD343" i="2"/>
  <c r="BB690" i="2"/>
  <c r="BD2097" i="2"/>
  <c r="BD741" i="2"/>
  <c r="BD2000" i="2"/>
  <c r="BE908" i="2"/>
  <c r="BD246" i="2"/>
  <c r="BC243" i="2"/>
  <c r="BC858" i="2"/>
  <c r="BB618" i="2"/>
  <c r="BB549" i="2"/>
  <c r="BB69" i="2"/>
  <c r="BE1255" i="2"/>
  <c r="BD125" i="2"/>
  <c r="BB1439" i="2"/>
  <c r="BC569" i="2"/>
  <c r="BE2138" i="2"/>
  <c r="BC2071" i="2"/>
  <c r="BC621" i="2"/>
  <c r="BB931" i="2"/>
  <c r="BB515" i="2"/>
  <c r="BE275" i="2"/>
  <c r="BE2116" i="2"/>
  <c r="BC153" i="2"/>
  <c r="BE457" i="2"/>
  <c r="BC2214" i="2"/>
  <c r="BE2210" i="2"/>
  <c r="BC218" i="2"/>
  <c r="BD546" i="2"/>
  <c r="BE1582" i="2"/>
  <c r="BE1405" i="2"/>
  <c r="BD748" i="2"/>
  <c r="BE317" i="2"/>
  <c r="BB1347" i="2"/>
  <c r="BB277" i="2"/>
  <c r="BC42" i="2"/>
  <c r="BC1341" i="2"/>
  <c r="BD684" i="2"/>
  <c r="BB700" i="2"/>
  <c r="AP1907" i="2"/>
  <c r="BD721" i="2"/>
  <c r="BC536" i="2"/>
  <c r="BB536" i="2"/>
  <c r="BE1922" i="2"/>
  <c r="BD1922" i="2"/>
  <c r="BC1922" i="2"/>
  <c r="BB676" i="2"/>
  <c r="BE676" i="2"/>
  <c r="BE670" i="2"/>
  <c r="BD670" i="2"/>
  <c r="BE699" i="2"/>
  <c r="BB699" i="2"/>
  <c r="BB1524" i="2"/>
  <c r="BE1524" i="2"/>
  <c r="BD678" i="2"/>
  <c r="BB678" i="2"/>
  <c r="BB234" i="2"/>
  <c r="BD234" i="2"/>
  <c r="BC234" i="2"/>
  <c r="BE736" i="2"/>
  <c r="BC736" i="2"/>
  <c r="BB939" i="2"/>
  <c r="BC939" i="2"/>
  <c r="BE939" i="2"/>
  <c r="BD437" i="2"/>
  <c r="BB437" i="2"/>
  <c r="BC437" i="2"/>
  <c r="BB224" i="2"/>
  <c r="BE224" i="2"/>
  <c r="BC224" i="2"/>
  <c r="BE964" i="2"/>
  <c r="BC964" i="2"/>
  <c r="BD964" i="2"/>
  <c r="BC1330" i="2"/>
  <c r="BE1330" i="2"/>
  <c r="BD1330" i="2"/>
  <c r="BB1504" i="2"/>
  <c r="BD1504" i="2"/>
  <c r="BB311" i="2"/>
  <c r="BD311" i="2"/>
  <c r="BE341" i="2"/>
  <c r="BB341" i="2"/>
  <c r="BC341" i="2"/>
  <c r="BC1610" i="2"/>
  <c r="BE1610" i="2"/>
  <c r="BD1875" i="2"/>
  <c r="BE1875" i="2"/>
  <c r="BB784" i="2"/>
  <c r="BE784" i="2"/>
  <c r="BD784" i="2"/>
  <c r="BE990" i="2"/>
  <c r="BC990" i="2"/>
  <c r="BB990" i="2"/>
  <c r="BD505" i="2"/>
  <c r="BE505" i="2"/>
  <c r="BC505" i="2"/>
  <c r="BB505" i="2"/>
  <c r="BD344" i="2"/>
  <c r="BB344" i="2"/>
  <c r="BC816" i="2"/>
  <c r="BB402" i="2"/>
  <c r="BE366" i="2"/>
  <c r="BE1591" i="2"/>
  <c r="BE797" i="2"/>
  <c r="BB797" i="2"/>
  <c r="BE416" i="2"/>
  <c r="BB416" i="2"/>
  <c r="BD416" i="2"/>
  <c r="BD2280" i="2"/>
  <c r="BE2280" i="2"/>
  <c r="BC542" i="2"/>
  <c r="BB455" i="2"/>
  <c r="BC670" i="2"/>
  <c r="BE1223" i="2"/>
  <c r="BB1223" i="2"/>
  <c r="BD816" i="2"/>
  <c r="BC2007" i="2"/>
  <c r="BE2007" i="2"/>
  <c r="BE338" i="2"/>
  <c r="BD338" i="2"/>
  <c r="BE2278" i="2"/>
  <c r="BD2278" i="2"/>
  <c r="BB2278" i="2"/>
  <c r="BE1642" i="2"/>
  <c r="BD1642" i="2"/>
  <c r="BB1642" i="2"/>
  <c r="BD808" i="2"/>
  <c r="BB808" i="2"/>
  <c r="BE808" i="2"/>
  <c r="BE1419" i="2"/>
  <c r="BD1419" i="2"/>
  <c r="BC548" i="2"/>
  <c r="BE410" i="2"/>
  <c r="BE595" i="2"/>
  <c r="BC386" i="2"/>
  <c r="BB386" i="2"/>
  <c r="BD386" i="2"/>
  <c r="BD1773" i="2"/>
  <c r="BE1773" i="2"/>
  <c r="BE937" i="2"/>
  <c r="BC67" i="2"/>
  <c r="BB67" i="2"/>
  <c r="BE272" i="2"/>
  <c r="BB530" i="2"/>
  <c r="BE608" i="2"/>
  <c r="BB608" i="2"/>
  <c r="BD608" i="2"/>
  <c r="BC608" i="2"/>
  <c r="BC287" i="2"/>
  <c r="BB287" i="2"/>
  <c r="BC760" i="2"/>
  <c r="BD1577" i="2"/>
  <c r="BE1577" i="2"/>
  <c r="BE281" i="2"/>
  <c r="BC1587" i="2"/>
  <c r="BD1587" i="2"/>
  <c r="BC755" i="2"/>
  <c r="BD669" i="2"/>
  <c r="BB669" i="2"/>
  <c r="BC1962" i="2"/>
  <c r="BC1356" i="2"/>
  <c r="BC794" i="2"/>
  <c r="BE794" i="2"/>
  <c r="BE909" i="2"/>
  <c r="BB909" i="2"/>
  <c r="BD909" i="2"/>
  <c r="BD1439" i="2"/>
  <c r="BB1704" i="2"/>
  <c r="BE1704" i="2"/>
  <c r="BD1935" i="2"/>
  <c r="BC1707" i="2"/>
  <c r="BD1707" i="2"/>
  <c r="BE1707" i="2"/>
  <c r="BD2016" i="2"/>
  <c r="BE683" i="2"/>
  <c r="BE650" i="2"/>
  <c r="BC699" i="2"/>
  <c r="BE812" i="2"/>
  <c r="BC366" i="2"/>
  <c r="BE582" i="2"/>
  <c r="BC857" i="2"/>
  <c r="BB1489" i="2"/>
  <c r="BE1489" i="2"/>
  <c r="BE1232" i="2"/>
  <c r="BB857" i="2"/>
  <c r="BD676" i="2"/>
  <c r="BE414" i="2"/>
  <c r="BB2210" i="2"/>
  <c r="BD207" i="2"/>
  <c r="BC1232" i="2"/>
  <c r="BB722" i="2"/>
  <c r="BC235" i="2"/>
  <c r="BE721" i="2"/>
  <c r="BE113" i="2"/>
  <c r="BC827" i="2"/>
  <c r="BC563" i="2"/>
  <c r="BC457" i="2"/>
  <c r="BD914" i="2"/>
  <c r="BE914" i="2"/>
  <c r="BD884" i="2"/>
  <c r="BB884" i="2"/>
  <c r="BC546" i="2"/>
  <c r="BB546" i="2"/>
  <c r="BD1582" i="2"/>
  <c r="BD598" i="2"/>
  <c r="BC1047" i="2"/>
  <c r="BE1464" i="2"/>
  <c r="BB317" i="2"/>
  <c r="BC277" i="2"/>
  <c r="BC113" i="2"/>
  <c r="BB113" i="2"/>
  <c r="BB768" i="2"/>
  <c r="BD768" i="2"/>
  <c r="BC745" i="2"/>
  <c r="BE2167" i="2"/>
  <c r="BB2167" i="2"/>
  <c r="BD1289" i="2"/>
  <c r="BE689" i="2"/>
  <c r="BC953" i="2"/>
  <c r="BE163" i="2"/>
  <c r="BB1003" i="2"/>
  <c r="BE678" i="2"/>
  <c r="BC1554" i="2"/>
  <c r="BD459" i="2"/>
  <c r="BB22" i="2"/>
  <c r="BE402" i="2"/>
  <c r="BB410" i="2"/>
  <c r="BE386" i="2"/>
  <c r="BD2214" i="2"/>
  <c r="BD1765" i="2"/>
  <c r="BD736" i="2"/>
  <c r="BB1693" i="2"/>
  <c r="BE951" i="2"/>
  <c r="BC175" i="2"/>
  <c r="BD1862" i="2"/>
  <c r="BC1972" i="2"/>
  <c r="BC2006" i="2"/>
  <c r="BB2006" i="2"/>
  <c r="BD862" i="2"/>
  <c r="BE510" i="2"/>
  <c r="BB510" i="2"/>
  <c r="BB161" i="2"/>
  <c r="BB1493" i="2"/>
  <c r="BD1493" i="2"/>
  <c r="BE1493" i="2"/>
  <c r="BB693" i="2"/>
  <c r="BC1301" i="2"/>
  <c r="BB462" i="2"/>
  <c r="BD462" i="2"/>
  <c r="BC462" i="2"/>
  <c r="BD2095" i="2"/>
  <c r="BE2095" i="2"/>
  <c r="BB2095" i="2"/>
  <c r="BB1250" i="2"/>
  <c r="BE1250" i="2"/>
  <c r="BD1647" i="2"/>
  <c r="BE1647" i="2"/>
  <c r="BC349" i="2"/>
  <c r="BC311" i="2"/>
  <c r="BD510" i="2"/>
  <c r="BE298" i="2"/>
  <c r="BC797" i="2"/>
  <c r="BC613" i="2"/>
  <c r="BB903" i="2"/>
  <c r="BC963" i="2"/>
  <c r="BD877" i="2"/>
  <c r="BB1962" i="2"/>
  <c r="BD595" i="2"/>
  <c r="BC989" i="2"/>
  <c r="BE857" i="2"/>
  <c r="BB1488" i="2"/>
  <c r="BE268" i="2"/>
  <c r="BC317" i="2"/>
  <c r="BB914" i="2"/>
  <c r="BB623" i="2"/>
  <c r="BE2000" i="2"/>
  <c r="BB1405" i="2"/>
  <c r="BB174" i="2"/>
  <c r="BC676" i="2"/>
  <c r="BD1318" i="2"/>
  <c r="BC530" i="2"/>
  <c r="BB598" i="2"/>
  <c r="BD1994" i="2"/>
  <c r="BD843" i="2"/>
  <c r="BB1236" i="2"/>
  <c r="BE669" i="2"/>
  <c r="BD1529" i="2"/>
  <c r="BC678" i="2"/>
  <c r="BC1642" i="2"/>
  <c r="BE218" i="2"/>
  <c r="BD693" i="2"/>
  <c r="BB362" i="2"/>
  <c r="BC416" i="2"/>
  <c r="BB548" i="2"/>
  <c r="BC1289" i="2"/>
  <c r="BE1407" i="2"/>
  <c r="BE67" i="2"/>
  <c r="BC1382" i="2"/>
  <c r="BD224" i="2"/>
  <c r="BD953" i="2"/>
  <c r="BB542" i="2"/>
  <c r="BD1704" i="2"/>
  <c r="BD963" i="2"/>
  <c r="BE460" i="2"/>
  <c r="BE237" i="2"/>
  <c r="BC272" i="2"/>
  <c r="BE1697" i="2"/>
  <c r="BB1529" i="2"/>
  <c r="BD569" i="2"/>
  <c r="BC1879" i="2"/>
  <c r="BE542" i="2"/>
  <c r="BD582" i="2"/>
  <c r="BD1860" i="2"/>
  <c r="BC1860" i="2"/>
  <c r="BB531" i="2"/>
  <c r="BD268" i="2"/>
  <c r="BB543" i="2"/>
  <c r="BC543" i="2"/>
  <c r="BD543" i="2"/>
  <c r="BE2171" i="2"/>
  <c r="BD1591" i="2"/>
  <c r="BE437" i="2"/>
  <c r="BC1553" i="2"/>
  <c r="BD699" i="2"/>
  <c r="BD251" i="2"/>
  <c r="BB1128" i="2"/>
  <c r="BC338" i="2"/>
  <c r="BD2007" i="2"/>
  <c r="BE828" i="2"/>
  <c r="BD1501" i="2"/>
  <c r="BE719" i="2"/>
  <c r="BD897" i="2"/>
  <c r="BB326" i="2"/>
  <c r="BE536" i="2"/>
  <c r="BD1412" i="2"/>
  <c r="BE1412" i="2"/>
  <c r="BE887" i="2"/>
  <c r="BD797" i="2"/>
  <c r="BE174" i="2"/>
  <c r="BB1441" i="2"/>
  <c r="BB457" i="2"/>
  <c r="BD281" i="2"/>
  <c r="BC932" i="2"/>
  <c r="BD827" i="2"/>
  <c r="BE1962" i="2"/>
  <c r="BC579" i="2"/>
  <c r="BB1587" i="2"/>
  <c r="BD67" i="2"/>
  <c r="BE94" i="2"/>
  <c r="BD410" i="2"/>
  <c r="BB1862" i="2"/>
  <c r="BE1860" i="2"/>
  <c r="BC410" i="2"/>
  <c r="BD980" i="2"/>
  <c r="BE693" i="2"/>
  <c r="BE282" i="2"/>
  <c r="BD2138" i="2"/>
  <c r="BC669" i="2"/>
  <c r="BD1347" i="2"/>
  <c r="BD1524" i="2"/>
  <c r="BE1522" i="2"/>
  <c r="BE728" i="2"/>
  <c r="BD287" i="2"/>
  <c r="BD1382" i="2"/>
  <c r="BC398" i="2"/>
  <c r="BB251" i="2"/>
  <c r="BC237" i="2"/>
  <c r="BE287" i="2"/>
  <c r="BD1250" i="2"/>
  <c r="BB2146" i="2"/>
  <c r="BD460" i="2"/>
  <c r="BD760" i="2"/>
  <c r="BE524" i="2"/>
  <c r="BE877" i="2"/>
  <c r="BE170" i="2"/>
  <c r="BC937" i="2"/>
  <c r="BB272" i="2"/>
  <c r="BB1577" i="2"/>
  <c r="BB2169" i="2"/>
  <c r="BE2169" i="2"/>
  <c r="BB527" i="2"/>
  <c r="BD188" i="2"/>
  <c r="BB188" i="2"/>
  <c r="BD1520" i="2"/>
  <c r="BE880" i="2"/>
  <c r="BB880" i="2"/>
  <c r="BB375" i="2"/>
  <c r="BD288" i="2"/>
  <c r="BB288" i="2"/>
  <c r="BC1544" i="2"/>
  <c r="BD1544" i="2"/>
  <c r="BC2169" i="2"/>
  <c r="BD2146" i="2"/>
  <c r="BB1520" i="2"/>
  <c r="BE932" i="2"/>
  <c r="BB1318" i="2"/>
  <c r="BB1765" i="2"/>
  <c r="BD609" i="2"/>
  <c r="BB2021" i="2"/>
  <c r="BC2021" i="2"/>
  <c r="BB325" i="2"/>
  <c r="BE325" i="2"/>
  <c r="BD256" i="2"/>
  <c r="BE256" i="2"/>
  <c r="BB256" i="2"/>
  <c r="BE760" i="2"/>
  <c r="BE1754" i="2"/>
  <c r="BC1765" i="2"/>
  <c r="BD174" i="2"/>
  <c r="BB858" i="2"/>
  <c r="BB937" i="2"/>
  <c r="BB1407" i="2"/>
  <c r="BB582" i="2"/>
  <c r="BE2213" i="2"/>
  <c r="BC1647" i="2"/>
  <c r="BD1972" i="2"/>
  <c r="BD1301" i="2"/>
  <c r="BC880" i="2"/>
  <c r="BB282" i="2"/>
  <c r="BE1990" i="2"/>
  <c r="BC1524" i="2"/>
  <c r="BD1522" i="2"/>
  <c r="BB1382" i="2"/>
  <c r="BD1003" i="2"/>
  <c r="BB268" i="2"/>
  <c r="BB816" i="2"/>
  <c r="BE1435" i="2"/>
  <c r="BB670" i="2"/>
  <c r="BD989" i="2"/>
  <c r="BC643" i="2"/>
  <c r="BC689" i="2"/>
  <c r="BD530" i="2"/>
  <c r="BE755" i="2"/>
  <c r="BC161" i="2"/>
  <c r="BC1419" i="2"/>
  <c r="BB595" i="2"/>
  <c r="BC192" i="2"/>
  <c r="BB192" i="2"/>
  <c r="BE875" i="2"/>
  <c r="BC875" i="2"/>
  <c r="BD875" i="2"/>
  <c r="BD1488" i="2"/>
  <c r="BC1488" i="2"/>
  <c r="BC2005" i="2"/>
  <c r="BB2005" i="2"/>
  <c r="BD1554" i="2"/>
  <c r="BB1554" i="2"/>
  <c r="BC728" i="2"/>
  <c r="BB728" i="2"/>
  <c r="BB812" i="2"/>
  <c r="BD812" i="2"/>
  <c r="BD455" i="2"/>
  <c r="BC455" i="2"/>
  <c r="BC440" i="2"/>
  <c r="BB440" i="2"/>
  <c r="BD440" i="2"/>
  <c r="BE958" i="2"/>
  <c r="BB958" i="2"/>
  <c r="BC958" i="2"/>
  <c r="BE645" i="2"/>
  <c r="BB645" i="2"/>
  <c r="BC645" i="2"/>
  <c r="BD1407" i="2"/>
  <c r="BC94" i="2"/>
  <c r="BB122" i="2"/>
  <c r="BD122" i="2"/>
  <c r="BE122" i="2"/>
  <c r="BE1319" i="2"/>
  <c r="BC871" i="2"/>
  <c r="BD871" i="2"/>
  <c r="BB871" i="2"/>
  <c r="BE545" i="2"/>
  <c r="BD545" i="2"/>
  <c r="BC547" i="2"/>
  <c r="BB547" i="2"/>
  <c r="BB1408" i="2"/>
  <c r="BE1408" i="2"/>
  <c r="BD579" i="2"/>
  <c r="BC2151" i="2"/>
  <c r="BB2151" i="2"/>
  <c r="BD2151" i="2"/>
  <c r="BE343" i="2"/>
  <c r="BE690" i="2"/>
  <c r="BD690" i="2"/>
  <c r="BB2097" i="2"/>
  <c r="BC2097" i="2"/>
  <c r="BC985" i="2"/>
  <c r="BB985" i="2"/>
  <c r="BD985" i="2"/>
  <c r="BC908" i="2"/>
  <c r="BC246" i="2"/>
  <c r="BB316" i="2"/>
  <c r="BD243" i="2"/>
  <c r="BB243" i="2"/>
  <c r="BE243" i="2"/>
  <c r="BE858" i="2"/>
  <c r="BE618" i="2"/>
  <c r="BD618" i="2"/>
  <c r="BD1110" i="2"/>
  <c r="BC1110" i="2"/>
  <c r="BC549" i="2"/>
  <c r="BE549" i="2"/>
  <c r="BD549" i="2"/>
  <c r="BD69" i="2"/>
  <c r="BE69" i="2"/>
  <c r="BB894" i="2"/>
  <c r="BE894" i="2"/>
  <c r="BC894" i="2"/>
  <c r="BB1255" i="2"/>
  <c r="BD1255" i="2"/>
  <c r="BB125" i="2"/>
  <c r="BC125" i="2"/>
  <c r="BC632" i="2"/>
  <c r="BB567" i="2"/>
  <c r="BC926" i="2"/>
  <c r="BE926" i="2"/>
  <c r="BD166" i="2"/>
  <c r="BE166" i="2"/>
  <c r="BC166" i="2"/>
  <c r="BE569" i="2"/>
  <c r="BE1987" i="2"/>
  <c r="BB1987" i="2"/>
  <c r="BC1987" i="2"/>
  <c r="BE1827" i="2"/>
  <c r="BD1827" i="2"/>
  <c r="BB1827" i="2"/>
  <c r="BE2084" i="2"/>
  <c r="BC2084" i="2"/>
  <c r="BB2176" i="2"/>
  <c r="BD2176" i="2"/>
  <c r="BC2176" i="2"/>
  <c r="BB2071" i="2"/>
  <c r="BE2071" i="2"/>
  <c r="BD2071" i="2"/>
  <c r="BC429" i="2"/>
  <c r="BB429" i="2"/>
  <c r="BC2057" i="2"/>
  <c r="BE2057" i="2"/>
  <c r="BD2057" i="2"/>
  <c r="BB2057" i="2"/>
  <c r="BC578" i="2"/>
  <c r="BD578" i="2"/>
  <c r="BC430" i="2"/>
  <c r="BB882" i="2"/>
  <c r="BD882" i="2"/>
  <c r="BC882" i="2"/>
  <c r="BB748" i="2"/>
  <c r="BD317" i="2"/>
  <c r="BB1917" i="2"/>
  <c r="BB2122" i="2"/>
  <c r="BD277" i="2"/>
  <c r="BE2094" i="2"/>
  <c r="BC2094" i="2"/>
  <c r="BD2094" i="2"/>
  <c r="BC1581" i="2"/>
  <c r="BB1341" i="2"/>
  <c r="BB684" i="2"/>
  <c r="BB825" i="2"/>
  <c r="BC825" i="2"/>
  <c r="BE700" i="2"/>
  <c r="BC986" i="2"/>
  <c r="BE829" i="2"/>
  <c r="BC1754" i="2"/>
  <c r="BE998" i="2"/>
  <c r="BE2053" i="2"/>
  <c r="BC515" i="2"/>
  <c r="BC1917" i="2"/>
  <c r="BE2122" i="2"/>
  <c r="BE1347" i="2"/>
  <c r="BB2094" i="2"/>
  <c r="BD1578" i="2"/>
  <c r="BD1341" i="2"/>
  <c r="BC1441" i="2"/>
  <c r="BD650" i="2"/>
  <c r="BB540" i="2"/>
  <c r="BB2016" i="2"/>
  <c r="BE284" i="2"/>
  <c r="BD1917" i="2"/>
  <c r="BB742" i="2"/>
  <c r="BE754" i="2"/>
  <c r="BC2065" i="2"/>
  <c r="BC829" i="2"/>
  <c r="BB298" i="2"/>
  <c r="BD1754" i="2"/>
  <c r="BE903" i="2"/>
  <c r="BD1526" i="2"/>
  <c r="BC1526" i="2"/>
  <c r="BE1567" i="2"/>
  <c r="BB1705" i="2"/>
  <c r="BB2211" i="2"/>
  <c r="BD667" i="2"/>
  <c r="BD986" i="2"/>
  <c r="BB829" i="2"/>
  <c r="BD298" i="2"/>
  <c r="BC759" i="2"/>
  <c r="BC384" i="2"/>
  <c r="BE512" i="2"/>
  <c r="BD532" i="2"/>
  <c r="BE171" i="2"/>
  <c r="BD1550" i="2"/>
  <c r="BC907" i="2"/>
  <c r="BC828" i="2"/>
  <c r="BB494" i="2"/>
  <c r="BC988" i="2"/>
  <c r="BB439" i="2"/>
  <c r="BB723" i="2"/>
  <c r="BD223" i="2"/>
  <c r="BC373" i="2"/>
  <c r="BC619" i="2"/>
  <c r="BE1605" i="2"/>
  <c r="BC1223" i="2"/>
  <c r="BB1412" i="2"/>
  <c r="BE339" i="2"/>
  <c r="BC1862" i="2"/>
  <c r="BE2281" i="2"/>
  <c r="BE1318" i="2"/>
  <c r="BD2021" i="2"/>
  <c r="BB378" i="2"/>
  <c r="BE363" i="2"/>
  <c r="BC823" i="2"/>
  <c r="BC914" i="2"/>
  <c r="BC188" i="2"/>
  <c r="BD823" i="2"/>
  <c r="BD2281" i="2"/>
  <c r="BB721" i="2"/>
  <c r="BC363" i="2"/>
  <c r="BE2021" i="2"/>
  <c r="BC378" i="2"/>
  <c r="BC2281" i="2"/>
  <c r="BC901" i="2"/>
  <c r="BB388" i="2"/>
  <c r="BD468" i="2"/>
  <c r="BE373" i="2"/>
  <c r="BB1605" i="2"/>
  <c r="BC1412" i="2"/>
  <c r="BE2214" i="2"/>
  <c r="BC2210" i="2"/>
  <c r="BD2006" i="2"/>
  <c r="BB862" i="2"/>
  <c r="BE378" i="2"/>
  <c r="BC1251" i="2"/>
  <c r="BC1645" i="2"/>
  <c r="BD74" i="2"/>
  <c r="BE1501" i="2"/>
  <c r="BC326" i="2"/>
  <c r="BC1501" i="2"/>
  <c r="BD951" i="2"/>
  <c r="BC719" i="2"/>
  <c r="BC388" i="2"/>
  <c r="BB74" i="2"/>
  <c r="BE862" i="2"/>
  <c r="BD175" i="2"/>
  <c r="BD113" i="2"/>
  <c r="BC609" i="2"/>
  <c r="BB887" i="2"/>
  <c r="BD887" i="2"/>
  <c r="BE1972" i="2"/>
  <c r="BC897" i="2"/>
  <c r="BB866" i="2"/>
  <c r="BC1235" i="2"/>
  <c r="BD408" i="2"/>
  <c r="BB207" i="2"/>
  <c r="BE895" i="2"/>
  <c r="BE949" i="2"/>
  <c r="BC1619" i="2"/>
  <c r="BD439" i="2"/>
  <c r="BD402" i="2"/>
  <c r="BE723" i="2"/>
  <c r="BD447" i="2"/>
  <c r="BE74" i="2"/>
  <c r="BC1128" i="2"/>
  <c r="BE745" i="2"/>
  <c r="BD527" i="2"/>
  <c r="BE192" i="2"/>
  <c r="BD366" i="2"/>
  <c r="BD949" i="2"/>
  <c r="BC527" i="2"/>
  <c r="BC439" i="2"/>
  <c r="BE447" i="2"/>
  <c r="BD1128" i="2"/>
  <c r="BC895" i="2"/>
  <c r="AF1772" i="2"/>
  <c r="AK1951" i="2"/>
  <c r="AK1019" i="2"/>
  <c r="AK1859" i="2"/>
  <c r="P27" i="3"/>
  <c r="BC866" i="2"/>
  <c r="BB447" i="2"/>
  <c r="BE527" i="2"/>
  <c r="BC74" i="2"/>
  <c r="AK1872" i="2"/>
  <c r="BE865" i="2"/>
  <c r="BB1870" i="2"/>
  <c r="BC762" i="2"/>
  <c r="BE446" i="2"/>
  <c r="BD2170" i="2"/>
  <c r="BC1461" i="2"/>
  <c r="BB901" i="2"/>
  <c r="BD494" i="2"/>
  <c r="BD988" i="2"/>
  <c r="BD388" i="2"/>
  <c r="BE468" i="2"/>
  <c r="BB1645" i="2"/>
  <c r="BB236" i="2"/>
  <c r="BD373" i="2"/>
  <c r="BD745" i="2"/>
  <c r="BE619" i="2"/>
  <c r="BC1605" i="2"/>
  <c r="BD1223" i="2"/>
  <c r="BB339" i="2"/>
  <c r="BE1862" i="2"/>
  <c r="BB2214" i="2"/>
  <c r="BB1860" i="2"/>
  <c r="BD2210" i="2"/>
  <c r="BE827" i="2"/>
  <c r="BD363" i="2"/>
  <c r="BC531" i="2"/>
  <c r="BE2006" i="2"/>
  <c r="BC862" i="2"/>
  <c r="BE362" i="2"/>
  <c r="AP2229" i="2"/>
  <c r="BB745" i="2"/>
  <c r="BD619" i="2"/>
  <c r="BB988" i="2"/>
  <c r="BE388" i="2"/>
  <c r="BD236" i="2"/>
  <c r="BE236" i="2"/>
  <c r="P346" i="3"/>
  <c r="AK1823" i="2"/>
  <c r="P304" i="3"/>
  <c r="P290" i="3"/>
  <c r="AF1899" i="2"/>
  <c r="AU1542" i="2"/>
  <c r="AK2274" i="2"/>
  <c r="AK1711" i="2"/>
  <c r="AU2212" i="2"/>
  <c r="AK1867" i="2"/>
  <c r="AP1764" i="2"/>
  <c r="AF1777" i="2"/>
  <c r="AF1219" i="2"/>
  <c r="AK1411" i="2"/>
  <c r="P196" i="3"/>
  <c r="P172" i="3"/>
  <c r="AP1916" i="2"/>
  <c r="P112" i="3"/>
  <c r="AU137" i="2"/>
  <c r="AK1928" i="2"/>
  <c r="P64" i="3"/>
  <c r="AU1916" i="2"/>
  <c r="AU1958" i="2"/>
  <c r="BB1461" i="2"/>
  <c r="AF155" i="2"/>
  <c r="P336" i="3"/>
  <c r="AP1757" i="2"/>
  <c r="P256" i="3"/>
  <c r="AP1219" i="2"/>
  <c r="AP1898" i="2"/>
  <c r="AK1011" i="2"/>
  <c r="P146" i="3"/>
  <c r="AU1655" i="2"/>
  <c r="P194" i="3"/>
  <c r="BC2170" i="2"/>
  <c r="AK1714" i="2"/>
  <c r="AF2228" i="2"/>
  <c r="AK1677" i="2"/>
  <c r="AK200" i="2"/>
  <c r="AK1683" i="2"/>
  <c r="AF1806" i="2"/>
  <c r="AU1813" i="2"/>
  <c r="AF1019" i="2"/>
  <c r="AK1876" i="2"/>
  <c r="AK1033" i="2"/>
  <c r="AK1910" i="2"/>
  <c r="P130" i="3"/>
  <c r="AP1492" i="2"/>
  <c r="P32" i="3"/>
  <c r="AP1729" i="2"/>
  <c r="AK1617" i="2"/>
  <c r="P312" i="3"/>
  <c r="AU928" i="2"/>
  <c r="P210" i="3"/>
  <c r="AU118" i="2"/>
  <c r="AK1948" i="2"/>
  <c r="P318" i="3"/>
  <c r="AK41" i="2"/>
  <c r="AF1741" i="2"/>
  <c r="P272" i="3"/>
  <c r="AK1892" i="2"/>
  <c r="AK1899" i="2"/>
  <c r="AU1835" i="2"/>
  <c r="AF1842" i="2"/>
  <c r="AP1502" i="2"/>
  <c r="P114" i="3"/>
  <c r="P72" i="3"/>
  <c r="P66" i="3"/>
  <c r="AF1087" i="2"/>
  <c r="BB2170" i="2"/>
  <c r="BE1237" i="2"/>
  <c r="BD799" i="2"/>
  <c r="BD901" i="2"/>
  <c r="BE988" i="2"/>
  <c r="BE531" i="2"/>
  <c r="BD1605" i="2"/>
  <c r="BB363" i="2"/>
  <c r="BE165" i="2"/>
  <c r="BD978" i="2"/>
  <c r="BB1394" i="2"/>
  <c r="BC1527" i="2"/>
  <c r="BD562" i="2"/>
  <c r="BE441" i="2"/>
  <c r="BB799" i="2"/>
  <c r="BE713" i="2"/>
  <c r="BE1870" i="2"/>
  <c r="BE2162" i="2"/>
  <c r="BC722" i="2"/>
  <c r="BD762" i="2"/>
  <c r="BD446" i="2"/>
  <c r="BD770" i="2"/>
  <c r="BB1235" i="2"/>
  <c r="BB907" i="2"/>
  <c r="BE2170" i="2"/>
  <c r="BB408" i="2"/>
  <c r="BB828" i="2"/>
  <c r="BC207" i="2"/>
  <c r="BE901" i="2"/>
  <c r="BC949" i="2"/>
  <c r="BD1619" i="2"/>
  <c r="BC468" i="2"/>
  <c r="BE1645" i="2"/>
  <c r="BC236" i="2"/>
  <c r="BB719" i="2"/>
  <c r="BB223" i="2"/>
  <c r="BC978" i="2"/>
  <c r="BB762" i="2"/>
  <c r="BD1461" i="2"/>
  <c r="BC721" i="2"/>
  <c r="BB895" i="2"/>
  <c r="BE494" i="2"/>
  <c r="BE609" i="2"/>
  <c r="BC951" i="2"/>
  <c r="BD723" i="2"/>
  <c r="BC770" i="2"/>
  <c r="BC1394" i="2"/>
  <c r="BB446" i="2"/>
  <c r="BC494" i="2"/>
  <c r="BE223" i="2"/>
  <c r="BC223" i="2"/>
  <c r="BC723" i="2"/>
  <c r="BD895" i="2"/>
  <c r="BC446" i="2"/>
  <c r="BE1619" i="2"/>
  <c r="BB1619" i="2"/>
  <c r="BE1461" i="2"/>
  <c r="BC2162" i="2"/>
  <c r="I12" i="5"/>
  <c r="I13" i="5" s="1"/>
  <c r="C5" i="5"/>
  <c r="BE799" i="2"/>
  <c r="BB2162" i="2"/>
  <c r="BD2162" i="2"/>
  <c r="BD1870" i="2"/>
  <c r="BB770" i="2"/>
  <c r="BD907" i="2"/>
  <c r="BE770" i="2"/>
  <c r="BD722" i="2"/>
  <c r="BD1237" i="2"/>
  <c r="BD801" i="2"/>
  <c r="BC860" i="2"/>
  <c r="BE562" i="2"/>
  <c r="BC562" i="2"/>
  <c r="BE1989" i="2"/>
  <c r="BB381" i="2"/>
  <c r="BC407" i="2"/>
  <c r="BB165" i="2"/>
  <c r="BD432" i="2"/>
  <c r="BB851" i="2"/>
  <c r="BB1272" i="2"/>
  <c r="BB978" i="2"/>
  <c r="BD972" i="2"/>
  <c r="BD1365" i="2"/>
  <c r="BB1237" i="2"/>
  <c r="BE801" i="2"/>
  <c r="BD382" i="2"/>
  <c r="BD1394" i="2"/>
  <c r="BD1527" i="2"/>
  <c r="BE860" i="2"/>
  <c r="BB562" i="2"/>
  <c r="BB441" i="2"/>
  <c r="BC799" i="2"/>
  <c r="BB713" i="2"/>
  <c r="BD1251" i="2"/>
  <c r="BC1870" i="2"/>
  <c r="BE722" i="2"/>
  <c r="BE866" i="2"/>
  <c r="BE762" i="2"/>
  <c r="BE1235" i="2"/>
  <c r="BE907" i="2"/>
  <c r="BD235" i="2"/>
  <c r="BC408" i="2"/>
  <c r="BD851" i="2"/>
  <c r="BE972" i="2"/>
  <c r="BD860" i="2"/>
  <c r="BC441" i="2"/>
  <c r="BC1237" i="2"/>
  <c r="BB972" i="2"/>
  <c r="BD713" i="2"/>
  <c r="BB1251" i="2"/>
  <c r="BB1527" i="2"/>
  <c r="BE1527" i="2"/>
  <c r="BB382" i="2"/>
  <c r="BD441" i="2"/>
  <c r="BC801" i="2"/>
  <c r="BB860" i="2"/>
  <c r="BB1365" i="2"/>
  <c r="BC382" i="2"/>
  <c r="BE408" i="2"/>
  <c r="BE1251" i="2"/>
  <c r="BB235" i="2"/>
  <c r="BB801" i="2"/>
  <c r="BE1394" i="2"/>
  <c r="BC713" i="2"/>
  <c r="BB432" i="2"/>
  <c r="BE1365" i="2"/>
  <c r="BC1272" i="2"/>
  <c r="BD1861" i="2"/>
  <c r="BB865" i="2"/>
  <c r="BC950" i="2"/>
  <c r="BC2276" i="2"/>
  <c r="BE1957" i="2"/>
  <c r="BB2144" i="2"/>
  <c r="BE381" i="2"/>
  <c r="BC973" i="2"/>
  <c r="BB407" i="2"/>
  <c r="BE308" i="2"/>
  <c r="BE851" i="2"/>
  <c r="BD1272" i="2"/>
  <c r="BC1365" i="2"/>
  <c r="BE382" i="2"/>
  <c r="BC308" i="2"/>
  <c r="BD308" i="2"/>
  <c r="BD2022" i="2"/>
  <c r="BD2235" i="2"/>
  <c r="BC2237" i="2"/>
  <c r="BB566" i="2"/>
  <c r="BE714" i="2"/>
  <c r="BC2154" i="2"/>
  <c r="BD114" i="2"/>
  <c r="BC1967" i="2"/>
  <c r="BB1921" i="2"/>
  <c r="BD1915" i="2"/>
  <c r="BE2069" i="2"/>
  <c r="BD476" i="2"/>
  <c r="BC1957" i="2"/>
  <c r="BE116" i="2"/>
  <c r="BC493" i="2"/>
  <c r="BC397" i="2"/>
  <c r="BC1456" i="2"/>
  <c r="BE1735" i="2"/>
  <c r="BE2264" i="2"/>
  <c r="BD117" i="2"/>
  <c r="BB1727" i="2"/>
  <c r="BB2149" i="2"/>
  <c r="BD1957" i="2"/>
  <c r="BB2164" i="2"/>
  <c r="BD2144" i="2"/>
  <c r="BC381" i="2"/>
  <c r="BB973" i="2"/>
  <c r="BE407" i="2"/>
  <c r="BB1456" i="2"/>
  <c r="BB1778" i="2"/>
  <c r="BD2252" i="2"/>
  <c r="BD1475" i="2"/>
  <c r="BD804" i="2"/>
  <c r="BD1292" i="2"/>
  <c r="BC342" i="2"/>
  <c r="BE2237" i="2"/>
  <c r="BC2135" i="2"/>
  <c r="BE1920" i="2"/>
  <c r="BD2155" i="2"/>
  <c r="BB2156" i="2"/>
  <c r="BB1744" i="2"/>
  <c r="BC2111" i="2"/>
  <c r="BB1993" i="2"/>
  <c r="BB1911" i="2"/>
  <c r="BE1340" i="2"/>
  <c r="BD1665" i="2"/>
  <c r="BD1838" i="2"/>
  <c r="BE2276" i="2"/>
  <c r="BB1964" i="2"/>
  <c r="BD2236" i="2"/>
  <c r="BB202" i="2"/>
  <c r="BB1404" i="2"/>
  <c r="BE675" i="2"/>
  <c r="BC2232" i="2"/>
  <c r="BC376" i="2"/>
  <c r="BE2154" i="2"/>
  <c r="BD2227" i="2"/>
  <c r="BC717" i="2"/>
  <c r="BB506" i="2"/>
  <c r="BC164" i="2"/>
  <c r="BD1918" i="2"/>
  <c r="BB159" i="2"/>
  <c r="BC2165" i="2"/>
  <c r="BC566" i="2"/>
  <c r="BC1921" i="2"/>
  <c r="BC772" i="2"/>
  <c r="BC2069" i="2"/>
  <c r="BB61" i="2"/>
  <c r="BC1989" i="2"/>
  <c r="BE2030" i="2"/>
  <c r="BB1976" i="2"/>
  <c r="BB2168" i="2"/>
  <c r="BD717" i="2"/>
  <c r="BB2237" i="2"/>
  <c r="BC2235" i="2"/>
  <c r="BE164" i="2"/>
  <c r="BB1865" i="2"/>
  <c r="BB162" i="2"/>
  <c r="BB2252" i="2"/>
  <c r="BE376" i="2"/>
  <c r="BE2235" i="2"/>
  <c r="BE1737" i="2"/>
  <c r="BB1292" i="2"/>
  <c r="BD480" i="2"/>
  <c r="BD116" i="2"/>
  <c r="BC849" i="2"/>
  <c r="BC319" i="2"/>
  <c r="BE523" i="2"/>
  <c r="BC292" i="2"/>
  <c r="BD1865" i="2"/>
  <c r="BB717" i="2"/>
  <c r="BD2069" i="2"/>
  <c r="BC804" i="2"/>
  <c r="BD2030" i="2"/>
  <c r="BB2022" i="2"/>
  <c r="BD1923" i="2"/>
  <c r="BD1744" i="2"/>
  <c r="BE849" i="2"/>
  <c r="BC1747" i="2"/>
  <c r="BE1838" i="2"/>
  <c r="BB1969" i="2"/>
  <c r="BB470" i="2"/>
  <c r="BE1733" i="2"/>
  <c r="BB319" i="2"/>
  <c r="BC506" i="2"/>
  <c r="BC1920" i="2"/>
  <c r="BB376" i="2"/>
  <c r="BE2252" i="2"/>
  <c r="BB675" i="2"/>
  <c r="BB2069" i="2"/>
  <c r="BB849" i="2"/>
  <c r="BB2235" i="2"/>
  <c r="BD1737" i="2"/>
  <c r="BE342" i="2"/>
  <c r="BD377" i="2"/>
  <c r="BB480" i="2"/>
  <c r="BB1923" i="2"/>
  <c r="BC1915" i="2"/>
  <c r="BB523" i="2"/>
  <c r="BD725" i="2"/>
  <c r="BE772" i="2"/>
  <c r="BE1743" i="2"/>
  <c r="BC61" i="2"/>
  <c r="BE117" i="2"/>
  <c r="BE162" i="2"/>
  <c r="BE195" i="2"/>
  <c r="BC476" i="2"/>
  <c r="BE2166" i="2"/>
  <c r="BC1976" i="2"/>
  <c r="BD1763" i="2"/>
  <c r="BB1861" i="2"/>
  <c r="BD1911" i="2"/>
  <c r="BE2196" i="2"/>
  <c r="BC1727" i="2"/>
  <c r="BE1665" i="2"/>
  <c r="BB1838" i="2"/>
  <c r="BE950" i="2"/>
  <c r="BE1964" i="2"/>
  <c r="BB1957" i="2"/>
  <c r="BE2164" i="2"/>
  <c r="BD381" i="2"/>
  <c r="BD973" i="2"/>
  <c r="BD407" i="2"/>
  <c r="BE470" i="2"/>
  <c r="BC165" i="2"/>
  <c r="BB308" i="2"/>
  <c r="BE432" i="2"/>
  <c r="BC851" i="2"/>
  <c r="BE1272" i="2"/>
  <c r="BE978" i="2"/>
  <c r="BC972" i="2"/>
  <c r="BE717" i="2"/>
  <c r="BE2236" i="2"/>
  <c r="BC1475" i="2"/>
  <c r="BD506" i="2"/>
  <c r="BB2234" i="2"/>
  <c r="BC1778" i="2"/>
  <c r="BC1404" i="2"/>
  <c r="BC1292" i="2"/>
  <c r="BE2227" i="2"/>
  <c r="BB2135" i="2"/>
  <c r="BD493" i="2"/>
  <c r="BD2175" i="2"/>
  <c r="BD164" i="2"/>
  <c r="BB116" i="2"/>
  <c r="BD849" i="2"/>
  <c r="BB114" i="2"/>
  <c r="BC160" i="2"/>
  <c r="BE1456" i="2"/>
  <c r="BD1778" i="2"/>
  <c r="BC1923" i="2"/>
  <c r="BB2175" i="2"/>
  <c r="BE2135" i="2"/>
  <c r="BB2227" i="2"/>
  <c r="BD2234" i="2"/>
  <c r="BB1733" i="2"/>
  <c r="BB493" i="2"/>
  <c r="BE2175" i="2"/>
  <c r="BC523" i="2"/>
  <c r="BE506" i="2"/>
  <c r="BC2022" i="2"/>
  <c r="BC1744" i="2"/>
  <c r="BD1661" i="2"/>
  <c r="BE1921" i="2"/>
  <c r="BB772" i="2"/>
  <c r="M173" i="1"/>
  <c r="M171" i="1"/>
  <c r="M169" i="1"/>
  <c r="M172" i="1"/>
  <c r="I162" i="1"/>
  <c r="BD2237" i="2"/>
  <c r="BD1920" i="2"/>
  <c r="BC2155" i="2"/>
  <c r="BE2155" i="2"/>
  <c r="BE2156" i="2"/>
  <c r="BC1918" i="2"/>
  <c r="BE159" i="2"/>
  <c r="BC159" i="2"/>
  <c r="BE2087" i="2"/>
  <c r="BD2087" i="2"/>
  <c r="BD2165" i="2"/>
  <c r="BB2165" i="2"/>
  <c r="BD566" i="2"/>
  <c r="BC62" i="2"/>
  <c r="BC714" i="2"/>
  <c r="BB714" i="2"/>
  <c r="BD714" i="2"/>
  <c r="BC725" i="2"/>
  <c r="BB725" i="2"/>
  <c r="BE725" i="2"/>
  <c r="BE61" i="2"/>
  <c r="BD61" i="2"/>
  <c r="BB1989" i="2"/>
  <c r="BD195" i="2"/>
  <c r="BB476" i="2"/>
  <c r="BC1763" i="2"/>
  <c r="BE202" i="2"/>
  <c r="BB804" i="2"/>
  <c r="BD675" i="2"/>
  <c r="BB2154" i="2"/>
  <c r="BC674" i="2"/>
  <c r="BB2111" i="2"/>
  <c r="BE1993" i="2"/>
  <c r="BD1993" i="2"/>
  <c r="BE2022" i="2"/>
  <c r="BE2111" i="2"/>
  <c r="BE2165" i="2"/>
  <c r="BE1661" i="2"/>
  <c r="BE1475" i="2"/>
  <c r="BC2156" i="2"/>
  <c r="BD160" i="2"/>
  <c r="BC2236" i="2"/>
  <c r="BB377" i="2"/>
  <c r="BE1744" i="2"/>
  <c r="BE2234" i="2"/>
  <c r="BE804" i="2"/>
  <c r="BE1778" i="2"/>
  <c r="BB164" i="2"/>
  <c r="BC2175" i="2"/>
  <c r="BE493" i="2"/>
  <c r="BD2135" i="2"/>
  <c r="BC2227" i="2"/>
  <c r="BD376" i="2"/>
  <c r="BD342" i="2"/>
  <c r="BB1737" i="2"/>
  <c r="BC2234" i="2"/>
  <c r="BC1661" i="2"/>
  <c r="BE1292" i="2"/>
  <c r="BB2236" i="2"/>
  <c r="BB117" i="2"/>
  <c r="BB62" i="2"/>
  <c r="BD62" i="2"/>
  <c r="BC1993" i="2"/>
  <c r="BD2156" i="2"/>
  <c r="BC2252" i="2"/>
  <c r="BC1861" i="2"/>
  <c r="BB2196" i="2"/>
  <c r="BE160" i="2"/>
  <c r="BE1727" i="2"/>
  <c r="BE1923" i="2"/>
  <c r="BD772" i="2"/>
  <c r="BD1921" i="2"/>
  <c r="BE476" i="2"/>
  <c r="BC1838" i="2"/>
  <c r="BD1727" i="2"/>
  <c r="BE1404" i="2"/>
  <c r="BD1404" i="2"/>
  <c r="BC377" i="2"/>
  <c r="BE377" i="2"/>
  <c r="BC1865" i="2"/>
  <c r="BE1865" i="2"/>
  <c r="BD397" i="2"/>
  <c r="BB397" i="2"/>
  <c r="BE397" i="2"/>
  <c r="BC114" i="2"/>
  <c r="BE114" i="2"/>
  <c r="BC1733" i="2"/>
  <c r="BD1733" i="2"/>
  <c r="BE319" i="2"/>
  <c r="BD319" i="2"/>
  <c r="BE1967" i="2"/>
  <c r="BB1967" i="2"/>
  <c r="BC1743" i="2"/>
  <c r="BB1743" i="2"/>
  <c r="BD1743" i="2"/>
  <c r="BE112" i="2"/>
  <c r="BC112" i="2"/>
  <c r="BD112" i="2"/>
  <c r="BB112" i="2"/>
  <c r="BE1976" i="2"/>
  <c r="BD1976" i="2"/>
  <c r="BC2196" i="2"/>
  <c r="BD2196" i="2"/>
  <c r="BC1843" i="2"/>
  <c r="BE1843" i="2"/>
  <c r="BD1843" i="2"/>
  <c r="BC1340" i="2"/>
  <c r="BB1340" i="2"/>
  <c r="BB1747" i="2"/>
  <c r="BE1747" i="2"/>
  <c r="BD865" i="2"/>
  <c r="BC865" i="2"/>
  <c r="BB1665" i="2"/>
  <c r="BC1665" i="2"/>
  <c r="BB245" i="2"/>
  <c r="BD245" i="2"/>
  <c r="BC245" i="2"/>
  <c r="BE245" i="2"/>
  <c r="BB2276" i="2"/>
  <c r="BD2276" i="2"/>
  <c r="BC2046" i="2"/>
  <c r="BB2046" i="2"/>
  <c r="BD2046" i="2"/>
  <c r="BC2149" i="2"/>
  <c r="BE2149" i="2"/>
  <c r="BD2149" i="2"/>
  <c r="BD2164" i="2"/>
  <c r="BC2164" i="2"/>
  <c r="BC2144" i="2"/>
  <c r="BE2144" i="2"/>
  <c r="BE1969" i="2"/>
  <c r="BC1969" i="2"/>
  <c r="BD1969" i="2"/>
  <c r="BB2232" i="2"/>
  <c r="BD2232" i="2"/>
  <c r="BC480" i="2"/>
  <c r="BE480" i="2"/>
  <c r="BD1735" i="2"/>
  <c r="BC1735" i="2"/>
  <c r="BB1915" i="2"/>
  <c r="BE1915" i="2"/>
  <c r="BD2264" i="2"/>
  <c r="BC2264" i="2"/>
  <c r="BD292" i="2"/>
  <c r="BE292" i="2"/>
  <c r="BB292" i="2"/>
  <c r="BD162" i="2"/>
  <c r="BC162" i="2"/>
  <c r="BB2030" i="2"/>
  <c r="BC2030" i="2"/>
  <c r="BD2166" i="2"/>
  <c r="BB2166" i="2"/>
  <c r="BC2166" i="2"/>
  <c r="BE2168" i="2"/>
  <c r="BC2168" i="2"/>
  <c r="BD2168" i="2"/>
  <c r="BB1918" i="2"/>
  <c r="BD674" i="2"/>
  <c r="BD1967" i="2"/>
  <c r="BD523" i="2"/>
  <c r="BB2087" i="2"/>
  <c r="BC202" i="2"/>
  <c r="BC116" i="2"/>
  <c r="BC675" i="2"/>
  <c r="BC1737" i="2"/>
  <c r="BB1475" i="2"/>
  <c r="BB1920" i="2"/>
  <c r="BB674" i="2"/>
  <c r="BD2154" i="2"/>
  <c r="BE2232" i="2"/>
  <c r="BD202" i="2"/>
  <c r="BB1661" i="2"/>
  <c r="BC2087" i="2"/>
  <c r="BD159" i="2"/>
  <c r="BB2155" i="2"/>
  <c r="BB342" i="2"/>
  <c r="BB950" i="2"/>
  <c r="BE1861" i="2"/>
  <c r="BD1747" i="2"/>
  <c r="BD1456" i="2"/>
  <c r="BE674" i="2"/>
  <c r="BD1340" i="2"/>
  <c r="BC117" i="2"/>
  <c r="BE1918" i="2"/>
  <c r="BE1763" i="2"/>
  <c r="BB1735" i="2"/>
  <c r="BD2111" i="2"/>
  <c r="BD950" i="2"/>
  <c r="BE62" i="2"/>
  <c r="BC1911" i="2"/>
  <c r="BB160" i="2"/>
  <c r="BC195" i="2"/>
  <c r="BB2264" i="2"/>
  <c r="BE566" i="2"/>
  <c r="BE2046" i="2"/>
  <c r="BB1843" i="2"/>
  <c r="BC1964" i="2"/>
  <c r="BD1964" i="2"/>
  <c r="BE1911" i="2"/>
  <c r="BD1989" i="2"/>
  <c r="BB195" i="2"/>
  <c r="BD165" i="2"/>
  <c r="BC432" i="2"/>
  <c r="BB1763" i="2"/>
  <c r="BD470" i="2"/>
  <c r="BC470" i="2"/>
  <c r="BE973" i="2"/>
  <c r="M170" i="1"/>
  <c r="C50" i="1"/>
  <c r="E50" i="1" l="1"/>
  <c r="C51" i="1"/>
  <c r="C46" i="1"/>
  <c r="C48" i="1"/>
  <c r="C47" i="1"/>
  <c r="D34" i="1"/>
  <c r="D35" i="1" s="1"/>
  <c r="D36" i="1" s="1"/>
  <c r="D37" i="1" s="1"/>
  <c r="D38" i="1" s="1"/>
  <c r="D39" i="1" s="1"/>
  <c r="D40" i="1" s="1"/>
  <c r="D41" i="1" s="1"/>
  <c r="D42" i="1" s="1"/>
  <c r="M34" i="1" s="1"/>
  <c r="M35" i="1" s="1"/>
  <c r="M36" i="1" s="1"/>
  <c r="M37" i="1" s="1"/>
  <c r="M38" i="1" s="1"/>
  <c r="M39" i="1" s="1"/>
  <c r="M40" i="1" s="1"/>
  <c r="M41" i="1" s="1"/>
  <c r="M178" i="1"/>
  <c r="C49" i="1"/>
  <c r="I175" i="1"/>
  <c r="I178" i="1"/>
  <c r="I176" i="1"/>
  <c r="I177" i="1"/>
  <c r="I180" i="1"/>
  <c r="C57" i="1" s="1"/>
  <c r="I179" i="1"/>
  <c r="C56" i="1" s="1"/>
  <c r="E48" i="1" l="1"/>
  <c r="E46" i="1"/>
  <c r="E49" i="1"/>
  <c r="E51" i="1"/>
  <c r="F57" i="1"/>
  <c r="D57" i="1"/>
  <c r="H57" i="1"/>
  <c r="J57" i="1" s="1"/>
  <c r="L57" i="1" s="1"/>
  <c r="R168" i="1"/>
  <c r="E47" i="1"/>
  <c r="C54" i="1"/>
  <c r="C53" i="1"/>
  <c r="C55" i="1"/>
  <c r="M179" i="1"/>
  <c r="M175" i="1"/>
  <c r="M180" i="1"/>
  <c r="J175" i="1"/>
  <c r="K175" i="1" s="1"/>
  <c r="C52" i="1"/>
  <c r="M176" i="1"/>
  <c r="M177" i="1"/>
  <c r="J178" i="1"/>
  <c r="J176" i="1"/>
  <c r="J179" i="1"/>
  <c r="J180" i="1"/>
  <c r="J177" i="1"/>
  <c r="E52" i="1" l="1"/>
  <c r="L175" i="1"/>
  <c r="L178" i="1"/>
  <c r="K178" i="1"/>
  <c r="E55" i="1" s="1"/>
  <c r="L176" i="1"/>
  <c r="K176" i="1"/>
  <c r="E53" i="1" s="1"/>
  <c r="L180" i="1"/>
  <c r="K180" i="1"/>
  <c r="E57" i="1" s="1"/>
  <c r="K177" i="1"/>
  <c r="E54" i="1" s="1"/>
  <c r="L177" i="1"/>
  <c r="K179" i="1"/>
  <c r="E56" i="1" s="1"/>
  <c r="L179" i="1"/>
  <c r="N57" i="1" l="1"/>
  <c r="P57" i="1" s="1"/>
  <c r="G57" i="1" l="1"/>
  <c r="T57" i="1"/>
  <c r="F70" i="1" s="1"/>
  <c r="J70" i="1" s="1"/>
  <c r="N70" i="1" s="1"/>
  <c r="R70" i="1" s="1"/>
  <c r="F83" i="1" s="1"/>
  <c r="J83" i="1" s="1"/>
  <c r="N83" i="1" s="1"/>
  <c r="R83" i="1" s="1"/>
  <c r="F96" i="1" s="1"/>
  <c r="J96" i="1" s="1"/>
  <c r="N96" i="1" s="1"/>
  <c r="R96" i="1" s="1"/>
  <c r="F109" i="1" s="1"/>
  <c r="R57" i="1"/>
  <c r="J109" i="1" l="1"/>
  <c r="N109" i="1" s="1"/>
  <c r="R109" i="1" s="1"/>
  <c r="T180" i="1" s="1"/>
  <c r="D70" i="1"/>
  <c r="H70" i="1" s="1"/>
  <c r="L70" i="1" s="1"/>
  <c r="P70" i="1" s="1"/>
  <c r="D83" i="1" s="1"/>
  <c r="H83" i="1" s="1"/>
  <c r="L83" i="1" s="1"/>
  <c r="P83" i="1" s="1"/>
  <c r="D96" i="1" s="1"/>
  <c r="H96" i="1" s="1"/>
  <c r="L96" i="1" s="1"/>
  <c r="P96" i="1" s="1"/>
  <c r="D109" i="1" s="1"/>
  <c r="I57" i="1"/>
  <c r="K57" i="1" s="1"/>
  <c r="M57" i="1" s="1"/>
  <c r="H109" i="1" l="1"/>
  <c r="L109" i="1" s="1"/>
  <c r="P109" i="1" s="1"/>
  <c r="Q180" i="1" s="1"/>
  <c r="Q57" i="1"/>
  <c r="C70" i="1" s="1"/>
  <c r="G70" i="1" s="1"/>
  <c r="K70" i="1" s="1"/>
  <c r="O70" i="1" s="1"/>
  <c r="C83" i="1" s="1"/>
  <c r="G83" i="1" s="1"/>
  <c r="K83" i="1" s="1"/>
  <c r="O83" i="1" s="1"/>
  <c r="C96" i="1" s="1"/>
  <c r="G96" i="1" s="1"/>
  <c r="K96" i="1" s="1"/>
  <c r="O96" i="1" s="1"/>
  <c r="C109" i="1" s="1"/>
  <c r="O57" i="1"/>
  <c r="S57" i="1" s="1"/>
  <c r="G109" i="1" l="1"/>
  <c r="K109" i="1" s="1"/>
  <c r="O109" i="1" s="1"/>
  <c r="O180" i="1" s="1"/>
  <c r="E70" i="1"/>
  <c r="I70" i="1" s="1"/>
  <c r="M70" i="1" s="1"/>
  <c r="Q70" i="1" s="1"/>
  <c r="E83" i="1" s="1"/>
  <c r="I83" i="1" s="1"/>
  <c r="M83" i="1" s="1"/>
  <c r="Q83" i="1" l="1"/>
  <c r="E96" i="1" s="1"/>
  <c r="I96" i="1" s="1"/>
  <c r="M96" i="1" s="1"/>
  <c r="Q96" i="1" s="1"/>
  <c r="E109" i="1" s="1"/>
  <c r="R21" i="1"/>
  <c r="R22" i="1" s="1"/>
  <c r="D56" i="1" s="1"/>
  <c r="F56" i="1" s="1"/>
  <c r="H56" i="1" l="1"/>
  <c r="J56" i="1" s="1"/>
  <c r="L56" i="1" s="1"/>
  <c r="N56" i="1" s="1"/>
  <c r="G56" i="1"/>
  <c r="I56" i="1" s="1"/>
  <c r="K56" i="1" s="1"/>
  <c r="M56" i="1" s="1"/>
  <c r="I109" i="1"/>
  <c r="M109" i="1" s="1"/>
  <c r="Q109" i="1" s="1"/>
  <c r="R180" i="1" s="1"/>
  <c r="T21" i="1"/>
  <c r="Q29" i="1"/>
  <c r="D50" i="1" s="1"/>
  <c r="F50" i="1" s="1"/>
  <c r="G50" i="1" s="1"/>
  <c r="I50" i="1" s="1"/>
  <c r="K50" i="1" s="1"/>
  <c r="M50" i="1" s="1"/>
  <c r="T22" i="1"/>
  <c r="O56" i="1" l="1"/>
  <c r="S56" i="1" s="1"/>
  <c r="E69" i="1" s="1"/>
  <c r="I69" i="1" s="1"/>
  <c r="M69" i="1" s="1"/>
  <c r="Q69" i="1" s="1"/>
  <c r="E82" i="1" s="1"/>
  <c r="I82" i="1" s="1"/>
  <c r="M82" i="1" s="1"/>
  <c r="Q82" i="1" s="1"/>
  <c r="E95" i="1" s="1"/>
  <c r="I95" i="1" s="1"/>
  <c r="M95" i="1" s="1"/>
  <c r="Q95" i="1" s="1"/>
  <c r="E108" i="1" s="1"/>
  <c r="I108" i="1" s="1"/>
  <c r="M108" i="1" s="1"/>
  <c r="Q108" i="1" s="1"/>
  <c r="R179" i="1" s="1"/>
  <c r="Q56" i="1"/>
  <c r="C69" i="1" s="1"/>
  <c r="G69" i="1" s="1"/>
  <c r="K69" i="1" s="1"/>
  <c r="O69" i="1" s="1"/>
  <c r="C82" i="1" s="1"/>
  <c r="G82" i="1" s="1"/>
  <c r="K82" i="1" s="1"/>
  <c r="O82" i="1" s="1"/>
  <c r="C95" i="1" s="1"/>
  <c r="G95" i="1" s="1"/>
  <c r="K95" i="1" s="1"/>
  <c r="O95" i="1" s="1"/>
  <c r="C108" i="1" s="1"/>
  <c r="G108" i="1" s="1"/>
  <c r="K108" i="1" s="1"/>
  <c r="O108" i="1" s="1"/>
  <c r="O179" i="1" s="1"/>
  <c r="P56" i="1"/>
  <c r="T56" i="1" s="1"/>
  <c r="F69" i="1" s="1"/>
  <c r="J69" i="1" s="1"/>
  <c r="N69" i="1" s="1"/>
  <c r="R69" i="1" s="1"/>
  <c r="F82" i="1" s="1"/>
  <c r="J82" i="1" s="1"/>
  <c r="N82" i="1" s="1"/>
  <c r="R82" i="1" s="1"/>
  <c r="F95" i="1" s="1"/>
  <c r="J95" i="1" s="1"/>
  <c r="N95" i="1" s="1"/>
  <c r="R95" i="1" s="1"/>
  <c r="F108" i="1" s="1"/>
  <c r="J108" i="1" s="1"/>
  <c r="N108" i="1" s="1"/>
  <c r="R108" i="1" s="1"/>
  <c r="T179" i="1" s="1"/>
  <c r="R56" i="1"/>
  <c r="D69" i="1" s="1"/>
  <c r="H69" i="1" s="1"/>
  <c r="L69" i="1" s="1"/>
  <c r="P69" i="1" s="1"/>
  <c r="D82" i="1" s="1"/>
  <c r="H82" i="1" s="1"/>
  <c r="L82" i="1" s="1"/>
  <c r="P82" i="1" s="1"/>
  <c r="D95" i="1" s="1"/>
  <c r="H95" i="1" s="1"/>
  <c r="L95" i="1" s="1"/>
  <c r="P95" i="1" s="1"/>
  <c r="D108" i="1" s="1"/>
  <c r="H108" i="1" s="1"/>
  <c r="L108" i="1" s="1"/>
  <c r="P108" i="1" s="1"/>
  <c r="Q179" i="1" s="1"/>
  <c r="H50" i="1"/>
  <c r="J50" i="1" s="1"/>
  <c r="L50" i="1" s="1"/>
  <c r="N50" i="1" s="1"/>
  <c r="P50" i="1" s="1"/>
  <c r="T50" i="1" s="1"/>
  <c r="F63" i="1" s="1"/>
  <c r="J63" i="1" s="1"/>
  <c r="N63" i="1" s="1"/>
  <c r="R63" i="1" s="1"/>
  <c r="F76" i="1" s="1"/>
  <c r="J76" i="1" s="1"/>
  <c r="N76" i="1" s="1"/>
  <c r="R76" i="1" s="1"/>
  <c r="F89" i="1" s="1"/>
  <c r="J89" i="1" s="1"/>
  <c r="N89" i="1" s="1"/>
  <c r="R89" i="1" s="1"/>
  <c r="F102" i="1" s="1"/>
  <c r="J102" i="1" s="1"/>
  <c r="N102" i="1" s="1"/>
  <c r="R102" i="1" s="1"/>
  <c r="T173" i="1" s="1"/>
  <c r="O50" i="1"/>
  <c r="S50" i="1" s="1"/>
  <c r="E63" i="1" s="1"/>
  <c r="I63" i="1" s="1"/>
  <c r="M63" i="1" s="1"/>
  <c r="Q63" i="1" s="1"/>
  <c r="E76" i="1" s="1"/>
  <c r="I76" i="1" s="1"/>
  <c r="M76" i="1" s="1"/>
  <c r="Q76" i="1" s="1"/>
  <c r="E89" i="1" s="1"/>
  <c r="I89" i="1" s="1"/>
  <c r="M89" i="1" s="1"/>
  <c r="Q89" i="1" s="1"/>
  <c r="E102" i="1" s="1"/>
  <c r="I102" i="1" s="1"/>
  <c r="M102" i="1" s="1"/>
  <c r="Q102" i="1" s="1"/>
  <c r="R173" i="1" s="1"/>
  <c r="Q50" i="1"/>
  <c r="C63" i="1" s="1"/>
  <c r="G63" i="1" s="1"/>
  <c r="K63" i="1" s="1"/>
  <c r="O63" i="1" s="1"/>
  <c r="C76" i="1" s="1"/>
  <c r="G76" i="1" s="1"/>
  <c r="K76" i="1" s="1"/>
  <c r="O76" i="1" s="1"/>
  <c r="C89" i="1" s="1"/>
  <c r="G89" i="1" s="1"/>
  <c r="K89" i="1" s="1"/>
  <c r="O89" i="1" s="1"/>
  <c r="C102" i="1" s="1"/>
  <c r="G102" i="1" s="1"/>
  <c r="K102" i="1" s="1"/>
  <c r="O102" i="1" s="1"/>
  <c r="O173" i="1" s="1"/>
  <c r="D54" i="1"/>
  <c r="F54" i="1" s="1"/>
  <c r="D53" i="1"/>
  <c r="F53" i="1" s="1"/>
  <c r="D49" i="1"/>
  <c r="F49" i="1" s="1"/>
  <c r="H49" i="1" s="1"/>
  <c r="J49" i="1" s="1"/>
  <c r="D55" i="1"/>
  <c r="F55" i="1" s="1"/>
  <c r="D113" i="1"/>
  <c r="F113" i="1" s="1"/>
  <c r="H113" i="1" s="1"/>
  <c r="J113" i="1" s="1"/>
  <c r="L113" i="1" s="1"/>
  <c r="D120" i="1"/>
  <c r="F120" i="1" s="1"/>
  <c r="H120" i="1" s="1"/>
  <c r="J120" i="1" s="1"/>
  <c r="L120" i="1" s="1"/>
  <c r="N120" i="1" s="1"/>
  <c r="P120" i="1" s="1"/>
  <c r="D119" i="1"/>
  <c r="F119" i="1" s="1"/>
  <c r="H119" i="1" s="1"/>
  <c r="J119" i="1" s="1"/>
  <c r="L119" i="1" s="1"/>
  <c r="N119" i="1" s="1"/>
  <c r="P119" i="1" s="1"/>
  <c r="T119" i="1" s="1"/>
  <c r="D118" i="1"/>
  <c r="F118" i="1" s="1"/>
  <c r="H118" i="1" s="1"/>
  <c r="J118" i="1" s="1"/>
  <c r="L118" i="1" s="1"/>
  <c r="N118" i="1" s="1"/>
  <c r="P118" i="1" s="1"/>
  <c r="D116" i="1"/>
  <c r="F116" i="1" s="1"/>
  <c r="H116" i="1" s="1"/>
  <c r="J116" i="1" s="1"/>
  <c r="D114" i="1"/>
  <c r="F114" i="1" s="1"/>
  <c r="H114" i="1" s="1"/>
  <c r="J114" i="1" s="1"/>
  <c r="L114" i="1" s="1"/>
  <c r="N114" i="1" s="1"/>
  <c r="P114" i="1" s="1"/>
  <c r="D115" i="1"/>
  <c r="F115" i="1" s="1"/>
  <c r="H115" i="1" s="1"/>
  <c r="J115" i="1" s="1"/>
  <c r="D117" i="1"/>
  <c r="F117" i="1" s="1"/>
  <c r="H117" i="1" s="1"/>
  <c r="J117" i="1" s="1"/>
  <c r="D112" i="1"/>
  <c r="F112" i="1" s="1"/>
  <c r="H112" i="1" s="1"/>
  <c r="J112" i="1" s="1"/>
  <c r="L112" i="1" s="1"/>
  <c r="D48" i="1"/>
  <c r="F48" i="1" s="1"/>
  <c r="H48" i="1" s="1"/>
  <c r="J48" i="1" s="1"/>
  <c r="D51" i="1"/>
  <c r="F51" i="1" s="1"/>
  <c r="H51" i="1" s="1"/>
  <c r="J51" i="1" s="1"/>
  <c r="D46" i="1"/>
  <c r="F46" i="1" s="1"/>
  <c r="H46" i="1" s="1"/>
  <c r="J46" i="1" s="1"/>
  <c r="D47" i="1"/>
  <c r="F47" i="1" s="1"/>
  <c r="H47" i="1" s="1"/>
  <c r="J47" i="1" s="1"/>
  <c r="D52" i="1"/>
  <c r="F52" i="1" s="1"/>
  <c r="H52" i="1" s="1"/>
  <c r="J52" i="1" s="1"/>
  <c r="L52" i="1" s="1"/>
  <c r="N52" i="1" s="1"/>
  <c r="P52" i="1" s="1"/>
  <c r="R50" i="1" l="1"/>
  <c r="D63" i="1" s="1"/>
  <c r="H63" i="1" s="1"/>
  <c r="L63" i="1" s="1"/>
  <c r="P63" i="1" s="1"/>
  <c r="D76" i="1" s="1"/>
  <c r="H76" i="1" s="1"/>
  <c r="L76" i="1" s="1"/>
  <c r="P76" i="1" s="1"/>
  <c r="D89" i="1" s="1"/>
  <c r="H89" i="1" s="1"/>
  <c r="L89" i="1" s="1"/>
  <c r="P89" i="1" s="1"/>
  <c r="D102" i="1" s="1"/>
  <c r="H102" i="1" s="1"/>
  <c r="L102" i="1" s="1"/>
  <c r="P102" i="1" s="1"/>
  <c r="Q173" i="1" s="1"/>
  <c r="H53" i="1"/>
  <c r="J53" i="1" s="1"/>
  <c r="G53" i="1"/>
  <c r="I53" i="1" s="1"/>
  <c r="K53" i="1" s="1"/>
  <c r="M53" i="1" s="1"/>
  <c r="H54" i="1"/>
  <c r="J54" i="1" s="1"/>
  <c r="L54" i="1" s="1"/>
  <c r="N54" i="1" s="1"/>
  <c r="G54" i="1"/>
  <c r="I54" i="1" s="1"/>
  <c r="K54" i="1" s="1"/>
  <c r="M54" i="1" s="1"/>
  <c r="G49" i="1"/>
  <c r="I49" i="1" s="1"/>
  <c r="G117" i="1"/>
  <c r="I117" i="1" s="1"/>
  <c r="K117" i="1" s="1"/>
  <c r="M117" i="1" s="1"/>
  <c r="H55" i="1"/>
  <c r="J55" i="1" s="1"/>
  <c r="L55" i="1" s="1"/>
  <c r="N55" i="1" s="1"/>
  <c r="G55" i="1"/>
  <c r="I55" i="1" s="1"/>
  <c r="K55" i="1" s="1"/>
  <c r="M55" i="1" s="1"/>
  <c r="G114" i="1"/>
  <c r="I114" i="1" s="1"/>
  <c r="K114" i="1" s="1"/>
  <c r="M114" i="1" s="1"/>
  <c r="G116" i="1"/>
  <c r="I116" i="1" s="1"/>
  <c r="K116" i="1" s="1"/>
  <c r="M116" i="1" s="1"/>
  <c r="O116" i="1" s="1"/>
  <c r="S116" i="1" s="1"/>
  <c r="G112" i="1"/>
  <c r="I112" i="1" s="1"/>
  <c r="K112" i="1" s="1"/>
  <c r="M112" i="1" s="1"/>
  <c r="O112" i="1" s="1"/>
  <c r="S112" i="1" s="1"/>
  <c r="G119" i="1"/>
  <c r="I119" i="1" s="1"/>
  <c r="K119" i="1" s="1"/>
  <c r="M119" i="1" s="1"/>
  <c r="G118" i="1"/>
  <c r="I118" i="1" s="1"/>
  <c r="K118" i="1" s="1"/>
  <c r="M118" i="1" s="1"/>
  <c r="G46" i="1"/>
  <c r="I46" i="1" s="1"/>
  <c r="K46" i="1" s="1"/>
  <c r="M46" i="1" s="1"/>
  <c r="G113" i="1"/>
  <c r="I113" i="1" s="1"/>
  <c r="K113" i="1" s="1"/>
  <c r="M113" i="1" s="1"/>
  <c r="R119" i="1"/>
  <c r="D129" i="1" s="1"/>
  <c r="H129" i="1" s="1"/>
  <c r="L129" i="1" s="1"/>
  <c r="P129" i="1" s="1"/>
  <c r="D139" i="1" s="1"/>
  <c r="H139" i="1" s="1"/>
  <c r="L139" i="1" s="1"/>
  <c r="P139" i="1" s="1"/>
  <c r="D149" i="1" s="1"/>
  <c r="H149" i="1" s="1"/>
  <c r="L149" i="1" s="1"/>
  <c r="P149" i="1" s="1"/>
  <c r="D159" i="1" s="1"/>
  <c r="H159" i="1" s="1"/>
  <c r="L159" i="1" s="1"/>
  <c r="P159" i="1" s="1"/>
  <c r="Q165" i="1" s="1"/>
  <c r="G51" i="1"/>
  <c r="I51" i="1" s="1"/>
  <c r="K51" i="1" s="1"/>
  <c r="M51" i="1" s="1"/>
  <c r="F129" i="1"/>
  <c r="J129" i="1" s="1"/>
  <c r="N129" i="1" s="1"/>
  <c r="R129" i="1" s="1"/>
  <c r="F139" i="1" s="1"/>
  <c r="J139" i="1" s="1"/>
  <c r="N139" i="1" s="1"/>
  <c r="R139" i="1" s="1"/>
  <c r="F149" i="1" s="1"/>
  <c r="J149" i="1" s="1"/>
  <c r="N149" i="1" s="1"/>
  <c r="R149" i="1" s="1"/>
  <c r="F159" i="1" s="1"/>
  <c r="J159" i="1" s="1"/>
  <c r="N159" i="1" s="1"/>
  <c r="R159" i="1" s="1"/>
  <c r="T165" i="1" s="1"/>
  <c r="G52" i="1"/>
  <c r="G115" i="1"/>
  <c r="G48" i="1"/>
  <c r="G47" i="1"/>
  <c r="G120" i="1"/>
  <c r="N113" i="1"/>
  <c r="P113" i="1" s="1"/>
  <c r="T113" i="1" s="1"/>
  <c r="N112" i="1"/>
  <c r="P112" i="1" s="1"/>
  <c r="T112" i="1" s="1"/>
  <c r="R52" i="1"/>
  <c r="T52" i="1"/>
  <c r="T120" i="1"/>
  <c r="R120" i="1"/>
  <c r="T118" i="1"/>
  <c r="R118" i="1"/>
  <c r="T114" i="1"/>
  <c r="R114" i="1"/>
  <c r="L53" i="1" l="1"/>
  <c r="N53" i="1" s="1"/>
  <c r="R53" i="1" s="1"/>
  <c r="D66" i="1" s="1"/>
  <c r="H66" i="1" s="1"/>
  <c r="L66" i="1" s="1"/>
  <c r="P66" i="1" s="1"/>
  <c r="D79" i="1" s="1"/>
  <c r="H79" i="1" s="1"/>
  <c r="L79" i="1" s="1"/>
  <c r="P79" i="1" s="1"/>
  <c r="D92" i="1" s="1"/>
  <c r="H92" i="1" s="1"/>
  <c r="L92" i="1" s="1"/>
  <c r="P92" i="1" s="1"/>
  <c r="D105" i="1" s="1"/>
  <c r="L46" i="1"/>
  <c r="N46" i="1" s="1"/>
  <c r="P46" i="1" s="1"/>
  <c r="T46" i="1" s="1"/>
  <c r="F59" i="1" s="1"/>
  <c r="J59" i="1" s="1"/>
  <c r="N59" i="1" s="1"/>
  <c r="R59" i="1" s="1"/>
  <c r="F72" i="1" s="1"/>
  <c r="J72" i="1" s="1"/>
  <c r="N72" i="1" s="1"/>
  <c r="R72" i="1" s="1"/>
  <c r="F85" i="1" s="1"/>
  <c r="J85" i="1" s="1"/>
  <c r="N85" i="1" s="1"/>
  <c r="R85" i="1" s="1"/>
  <c r="F98" i="1" s="1"/>
  <c r="Q54" i="1"/>
  <c r="C67" i="1" s="1"/>
  <c r="G67" i="1" s="1"/>
  <c r="K67" i="1" s="1"/>
  <c r="O67" i="1" s="1"/>
  <c r="C80" i="1" s="1"/>
  <c r="G80" i="1" s="1"/>
  <c r="K80" i="1" s="1"/>
  <c r="O80" i="1" s="1"/>
  <c r="C93" i="1" s="1"/>
  <c r="G93" i="1" s="1"/>
  <c r="K93" i="1" s="1"/>
  <c r="O93" i="1" s="1"/>
  <c r="C106" i="1" s="1"/>
  <c r="O54" i="1"/>
  <c r="S54" i="1" s="1"/>
  <c r="E67" i="1" s="1"/>
  <c r="I67" i="1" s="1"/>
  <c r="M67" i="1" s="1"/>
  <c r="Q67" i="1" s="1"/>
  <c r="E80" i="1" s="1"/>
  <c r="I80" i="1" s="1"/>
  <c r="M80" i="1" s="1"/>
  <c r="Q80" i="1" s="1"/>
  <c r="E93" i="1" s="1"/>
  <c r="I93" i="1" s="1"/>
  <c r="M93" i="1" s="1"/>
  <c r="Q93" i="1" s="1"/>
  <c r="E106" i="1" s="1"/>
  <c r="P54" i="1"/>
  <c r="T54" i="1" s="1"/>
  <c r="F67" i="1" s="1"/>
  <c r="J67" i="1" s="1"/>
  <c r="N67" i="1" s="1"/>
  <c r="R67" i="1" s="1"/>
  <c r="F80" i="1" s="1"/>
  <c r="J80" i="1" s="1"/>
  <c r="N80" i="1" s="1"/>
  <c r="R80" i="1" s="1"/>
  <c r="F93" i="1" s="1"/>
  <c r="J93" i="1" s="1"/>
  <c r="N93" i="1" s="1"/>
  <c r="R93" i="1" s="1"/>
  <c r="F106" i="1" s="1"/>
  <c r="R54" i="1"/>
  <c r="D67" i="1" s="1"/>
  <c r="H67" i="1" s="1"/>
  <c r="L67" i="1" s="1"/>
  <c r="P67" i="1" s="1"/>
  <c r="D80" i="1" s="1"/>
  <c r="H80" i="1" s="1"/>
  <c r="L80" i="1" s="1"/>
  <c r="P80" i="1" s="1"/>
  <c r="D93" i="1" s="1"/>
  <c r="H93" i="1" s="1"/>
  <c r="L93" i="1" s="1"/>
  <c r="P93" i="1" s="1"/>
  <c r="D106" i="1" s="1"/>
  <c r="O53" i="1"/>
  <c r="S53" i="1" s="1"/>
  <c r="E66" i="1" s="1"/>
  <c r="I66" i="1" s="1"/>
  <c r="M66" i="1" s="1"/>
  <c r="Q66" i="1" s="1"/>
  <c r="E79" i="1" s="1"/>
  <c r="I79" i="1" s="1"/>
  <c r="M79" i="1" s="1"/>
  <c r="Q79" i="1" s="1"/>
  <c r="E92" i="1" s="1"/>
  <c r="I92" i="1" s="1"/>
  <c r="M92" i="1" s="1"/>
  <c r="Q92" i="1" s="1"/>
  <c r="E105" i="1" s="1"/>
  <c r="Q53" i="1"/>
  <c r="C66" i="1" s="1"/>
  <c r="G66" i="1" s="1"/>
  <c r="K66" i="1" s="1"/>
  <c r="O66" i="1" s="1"/>
  <c r="C79" i="1" s="1"/>
  <c r="G79" i="1" s="1"/>
  <c r="K79" i="1" s="1"/>
  <c r="O79" i="1" s="1"/>
  <c r="C92" i="1" s="1"/>
  <c r="G92" i="1" s="1"/>
  <c r="K92" i="1" s="1"/>
  <c r="O92" i="1" s="1"/>
  <c r="C105" i="1" s="1"/>
  <c r="O55" i="1"/>
  <c r="S55" i="1" s="1"/>
  <c r="E68" i="1" s="1"/>
  <c r="I68" i="1" s="1"/>
  <c r="M68" i="1" s="1"/>
  <c r="Q68" i="1" s="1"/>
  <c r="E81" i="1" s="1"/>
  <c r="I81" i="1" s="1"/>
  <c r="M81" i="1" s="1"/>
  <c r="Q81" i="1" s="1"/>
  <c r="E94" i="1" s="1"/>
  <c r="I94" i="1" s="1"/>
  <c r="M94" i="1" s="1"/>
  <c r="Q94" i="1" s="1"/>
  <c r="E107" i="1" s="1"/>
  <c r="Q55" i="1"/>
  <c r="C68" i="1" s="1"/>
  <c r="G68" i="1" s="1"/>
  <c r="K68" i="1" s="1"/>
  <c r="O68" i="1" s="1"/>
  <c r="C81" i="1" s="1"/>
  <c r="G81" i="1" s="1"/>
  <c r="K81" i="1" s="1"/>
  <c r="O81" i="1" s="1"/>
  <c r="C94" i="1" s="1"/>
  <c r="G94" i="1" s="1"/>
  <c r="K94" i="1" s="1"/>
  <c r="O94" i="1" s="1"/>
  <c r="C107" i="1" s="1"/>
  <c r="P55" i="1"/>
  <c r="T55" i="1" s="1"/>
  <c r="F68" i="1" s="1"/>
  <c r="J68" i="1" s="1"/>
  <c r="N68" i="1" s="1"/>
  <c r="R68" i="1" s="1"/>
  <c r="F81" i="1" s="1"/>
  <c r="J81" i="1" s="1"/>
  <c r="N81" i="1" s="1"/>
  <c r="R81" i="1" s="1"/>
  <c r="F94" i="1" s="1"/>
  <c r="J94" i="1" s="1"/>
  <c r="N94" i="1" s="1"/>
  <c r="R94" i="1" s="1"/>
  <c r="F107" i="1" s="1"/>
  <c r="R55" i="1"/>
  <c r="D68" i="1" s="1"/>
  <c r="H68" i="1" s="1"/>
  <c r="L68" i="1" s="1"/>
  <c r="P68" i="1" s="1"/>
  <c r="D81" i="1" s="1"/>
  <c r="H81" i="1" s="1"/>
  <c r="L81" i="1" s="1"/>
  <c r="P81" i="1" s="1"/>
  <c r="D94" i="1" s="1"/>
  <c r="H94" i="1" s="1"/>
  <c r="L94" i="1" s="1"/>
  <c r="P94" i="1" s="1"/>
  <c r="D107" i="1" s="1"/>
  <c r="K49" i="1"/>
  <c r="M49" i="1" s="1"/>
  <c r="Q49" i="1" s="1"/>
  <c r="L49" i="1"/>
  <c r="N49" i="1" s="1"/>
  <c r="L117" i="1"/>
  <c r="N117" i="1" s="1"/>
  <c r="P117" i="1" s="1"/>
  <c r="T117" i="1" s="1"/>
  <c r="R112" i="1"/>
  <c r="D122" i="1" s="1"/>
  <c r="H122" i="1" s="1"/>
  <c r="L122" i="1" s="1"/>
  <c r="P122" i="1" s="1"/>
  <c r="D132" i="1" s="1"/>
  <c r="H132" i="1" s="1"/>
  <c r="L132" i="1" s="1"/>
  <c r="P132" i="1" s="1"/>
  <c r="D142" i="1" s="1"/>
  <c r="H142" i="1" s="1"/>
  <c r="L142" i="1" s="1"/>
  <c r="P142" i="1" s="1"/>
  <c r="D152" i="1" s="1"/>
  <c r="H152" i="1" s="1"/>
  <c r="L152" i="1" s="1"/>
  <c r="P152" i="1" s="1"/>
  <c r="H166" i="1" s="1"/>
  <c r="O117" i="1"/>
  <c r="S117" i="1" s="1"/>
  <c r="Q117" i="1"/>
  <c r="E122" i="1"/>
  <c r="I122" i="1" s="1"/>
  <c r="M122" i="1" s="1"/>
  <c r="Q122" i="1" s="1"/>
  <c r="E132" i="1" s="1"/>
  <c r="I132" i="1" s="1"/>
  <c r="M132" i="1" s="1"/>
  <c r="E126" i="1"/>
  <c r="I126" i="1" s="1"/>
  <c r="M126" i="1" s="1"/>
  <c r="Q126" i="1" s="1"/>
  <c r="E136" i="1" s="1"/>
  <c r="I136" i="1" s="1"/>
  <c r="M136" i="1" s="1"/>
  <c r="O114" i="1"/>
  <c r="S114" i="1" s="1"/>
  <c r="Q114" i="1"/>
  <c r="O46" i="1"/>
  <c r="S46" i="1" s="1"/>
  <c r="Q46" i="1"/>
  <c r="O119" i="1"/>
  <c r="S119" i="1" s="1"/>
  <c r="Q119" i="1"/>
  <c r="O51" i="1"/>
  <c r="S51" i="1" s="1"/>
  <c r="Q51" i="1"/>
  <c r="O113" i="1"/>
  <c r="S113" i="1" s="1"/>
  <c r="Q113" i="1"/>
  <c r="O118" i="1"/>
  <c r="S118" i="1" s="1"/>
  <c r="Q118" i="1"/>
  <c r="F65" i="1"/>
  <c r="J65" i="1" s="1"/>
  <c r="N65" i="1" s="1"/>
  <c r="R65" i="1" s="1"/>
  <c r="F78" i="1" s="1"/>
  <c r="J78" i="1" s="1"/>
  <c r="N78" i="1" s="1"/>
  <c r="R78" i="1" s="1"/>
  <c r="F91" i="1" s="1"/>
  <c r="J91" i="1" s="1"/>
  <c r="N91" i="1" s="1"/>
  <c r="R91" i="1" s="1"/>
  <c r="F104" i="1" s="1"/>
  <c r="I52" i="1"/>
  <c r="K52" i="1" s="1"/>
  <c r="M52" i="1" s="1"/>
  <c r="I115" i="1"/>
  <c r="I47" i="1"/>
  <c r="F123" i="1"/>
  <c r="J123" i="1" s="1"/>
  <c r="N123" i="1" s="1"/>
  <c r="R123" i="1" s="1"/>
  <c r="F133" i="1" s="1"/>
  <c r="J133" i="1" s="1"/>
  <c r="N133" i="1" s="1"/>
  <c r="R133" i="1" s="1"/>
  <c r="F143" i="1" s="1"/>
  <c r="J143" i="1" s="1"/>
  <c r="N143" i="1" s="1"/>
  <c r="R143" i="1" s="1"/>
  <c r="F153" i="1" s="1"/>
  <c r="J153" i="1" s="1"/>
  <c r="N153" i="1" s="1"/>
  <c r="R153" i="1" s="1"/>
  <c r="T166" i="1" s="1"/>
  <c r="R113" i="1"/>
  <c r="F128" i="1"/>
  <c r="J128" i="1" s="1"/>
  <c r="N128" i="1" s="1"/>
  <c r="R128" i="1" s="1"/>
  <c r="F138" i="1" s="1"/>
  <c r="J138" i="1" s="1"/>
  <c r="N138" i="1" s="1"/>
  <c r="R138" i="1" s="1"/>
  <c r="F148" i="1" s="1"/>
  <c r="J148" i="1" s="1"/>
  <c r="N148" i="1" s="1"/>
  <c r="R148" i="1" s="1"/>
  <c r="F158" i="1" s="1"/>
  <c r="J158" i="1" s="1"/>
  <c r="N158" i="1" s="1"/>
  <c r="R158" i="1" s="1"/>
  <c r="K165" i="1" s="1"/>
  <c r="F122" i="1"/>
  <c r="J122" i="1" s="1"/>
  <c r="N122" i="1" s="1"/>
  <c r="R122" i="1" s="1"/>
  <c r="F132" i="1" s="1"/>
  <c r="J132" i="1" s="1"/>
  <c r="N132" i="1" s="1"/>
  <c r="R132" i="1" s="1"/>
  <c r="F142" i="1" s="1"/>
  <c r="J142" i="1" s="1"/>
  <c r="N142" i="1" s="1"/>
  <c r="R142" i="1" s="1"/>
  <c r="F152" i="1" s="1"/>
  <c r="J152" i="1" s="1"/>
  <c r="N152" i="1" s="1"/>
  <c r="R152" i="1" s="1"/>
  <c r="D130" i="1"/>
  <c r="H130" i="1" s="1"/>
  <c r="L130" i="1" s="1"/>
  <c r="P130" i="1" s="1"/>
  <c r="D140" i="1" s="1"/>
  <c r="H140" i="1" s="1"/>
  <c r="L140" i="1" s="1"/>
  <c r="P140" i="1" s="1"/>
  <c r="D150" i="1" s="1"/>
  <c r="H150" i="1" s="1"/>
  <c r="L150" i="1" s="1"/>
  <c r="P150" i="1" s="1"/>
  <c r="D160" i="1" s="1"/>
  <c r="H160" i="1" s="1"/>
  <c r="L160" i="1" s="1"/>
  <c r="P160" i="1" s="1"/>
  <c r="Q164" i="1" s="1"/>
  <c r="I120" i="1"/>
  <c r="K120" i="1" s="1"/>
  <c r="M120" i="1" s="1"/>
  <c r="Q112" i="1"/>
  <c r="F130" i="1"/>
  <c r="J130" i="1" s="1"/>
  <c r="N130" i="1" s="1"/>
  <c r="R130" i="1" s="1"/>
  <c r="F140" i="1" s="1"/>
  <c r="J140" i="1" s="1"/>
  <c r="N140" i="1" s="1"/>
  <c r="R140" i="1" s="1"/>
  <c r="F150" i="1" s="1"/>
  <c r="J150" i="1" s="1"/>
  <c r="N150" i="1" s="1"/>
  <c r="R150" i="1" s="1"/>
  <c r="F160" i="1" s="1"/>
  <c r="J160" i="1" s="1"/>
  <c r="N160" i="1" s="1"/>
  <c r="R160" i="1" s="1"/>
  <c r="T164" i="1" s="1"/>
  <c r="D124" i="1"/>
  <c r="H124" i="1" s="1"/>
  <c r="L124" i="1" s="1"/>
  <c r="P124" i="1" s="1"/>
  <c r="D134" i="1" s="1"/>
  <c r="H134" i="1" s="1"/>
  <c r="L134" i="1" s="1"/>
  <c r="P134" i="1" s="1"/>
  <c r="D144" i="1" s="1"/>
  <c r="H144" i="1" s="1"/>
  <c r="L144" i="1" s="1"/>
  <c r="P144" i="1" s="1"/>
  <c r="D154" i="1" s="1"/>
  <c r="H154" i="1" s="1"/>
  <c r="L154" i="1" s="1"/>
  <c r="P154" i="1" s="1"/>
  <c r="H167" i="1" s="1"/>
  <c r="D65" i="1"/>
  <c r="H65" i="1" s="1"/>
  <c r="L65" i="1" s="1"/>
  <c r="P65" i="1" s="1"/>
  <c r="D78" i="1" s="1"/>
  <c r="H78" i="1" s="1"/>
  <c r="L78" i="1" s="1"/>
  <c r="P78" i="1" s="1"/>
  <c r="D91" i="1" s="1"/>
  <c r="H91" i="1" s="1"/>
  <c r="L91" i="1" s="1"/>
  <c r="P91" i="1" s="1"/>
  <c r="D104" i="1" s="1"/>
  <c r="F124" i="1"/>
  <c r="J124" i="1" s="1"/>
  <c r="N124" i="1" s="1"/>
  <c r="R124" i="1" s="1"/>
  <c r="F134" i="1" s="1"/>
  <c r="J134" i="1" s="1"/>
  <c r="N134" i="1" s="1"/>
  <c r="R134" i="1" s="1"/>
  <c r="F144" i="1" s="1"/>
  <c r="J144" i="1" s="1"/>
  <c r="N144" i="1" s="1"/>
  <c r="R144" i="1" s="1"/>
  <c r="F154" i="1" s="1"/>
  <c r="J154" i="1" s="1"/>
  <c r="N154" i="1" s="1"/>
  <c r="R154" i="1" s="1"/>
  <c r="K167" i="1" s="1"/>
  <c r="L51" i="1"/>
  <c r="N51" i="1" s="1"/>
  <c r="R51" i="1" s="1"/>
  <c r="D128" i="1"/>
  <c r="H128" i="1" s="1"/>
  <c r="L128" i="1" s="1"/>
  <c r="P128" i="1" s="1"/>
  <c r="D138" i="1" s="1"/>
  <c r="H138" i="1" s="1"/>
  <c r="L138" i="1" s="1"/>
  <c r="P138" i="1" s="1"/>
  <c r="D148" i="1" s="1"/>
  <c r="H148" i="1" s="1"/>
  <c r="L148" i="1" s="1"/>
  <c r="P148" i="1" s="1"/>
  <c r="D158" i="1" s="1"/>
  <c r="H158" i="1" s="1"/>
  <c r="L158" i="1" s="1"/>
  <c r="P158" i="1" s="1"/>
  <c r="H165" i="1" s="1"/>
  <c r="Q116" i="1"/>
  <c r="I48" i="1"/>
  <c r="L116" i="1"/>
  <c r="N116" i="1" s="1"/>
  <c r="R116" i="1" s="1"/>
  <c r="P53" i="1" l="1"/>
  <c r="T53" i="1" s="1"/>
  <c r="F66" i="1" s="1"/>
  <c r="J66" i="1" s="1"/>
  <c r="N66" i="1" s="1"/>
  <c r="R66" i="1" s="1"/>
  <c r="F79" i="1" s="1"/>
  <c r="J79" i="1" s="1"/>
  <c r="N79" i="1" s="1"/>
  <c r="R79" i="1" s="1"/>
  <c r="F92" i="1" s="1"/>
  <c r="J92" i="1" s="1"/>
  <c r="N92" i="1" s="1"/>
  <c r="R92" i="1" s="1"/>
  <c r="F105" i="1" s="1"/>
  <c r="J105" i="1" s="1"/>
  <c r="N105" i="1" s="1"/>
  <c r="R105" i="1" s="1"/>
  <c r="T176" i="1" s="1"/>
  <c r="R117" i="1"/>
  <c r="D127" i="1" s="1"/>
  <c r="H127" i="1" s="1"/>
  <c r="L127" i="1" s="1"/>
  <c r="P127" i="1" s="1"/>
  <c r="D137" i="1" s="1"/>
  <c r="H137" i="1" s="1"/>
  <c r="L137" i="1" s="1"/>
  <c r="P137" i="1" s="1"/>
  <c r="D147" i="1" s="1"/>
  <c r="H147" i="1" s="1"/>
  <c r="L147" i="1" s="1"/>
  <c r="P147" i="1" s="1"/>
  <c r="D157" i="1" s="1"/>
  <c r="H157" i="1" s="1"/>
  <c r="L157" i="1" s="1"/>
  <c r="P157" i="1" s="1"/>
  <c r="H164" i="1" s="1"/>
  <c r="R46" i="1"/>
  <c r="D59" i="1" s="1"/>
  <c r="H59" i="1" s="1"/>
  <c r="L59" i="1" s="1"/>
  <c r="P59" i="1" s="1"/>
  <c r="D72" i="1" s="1"/>
  <c r="H72" i="1" s="1"/>
  <c r="L72" i="1" s="1"/>
  <c r="P72" i="1" s="1"/>
  <c r="D85" i="1" s="1"/>
  <c r="H85" i="1" s="1"/>
  <c r="L85" i="1" s="1"/>
  <c r="P85" i="1" s="1"/>
  <c r="D98" i="1" s="1"/>
  <c r="H98" i="1" s="1"/>
  <c r="L98" i="1" s="1"/>
  <c r="P98" i="1" s="1"/>
  <c r="Q169" i="1" s="1"/>
  <c r="J104" i="1"/>
  <c r="N104" i="1" s="1"/>
  <c r="R104" i="1" s="1"/>
  <c r="T175" i="1" s="1"/>
  <c r="G105" i="1"/>
  <c r="K105" i="1" s="1"/>
  <c r="O105" i="1" s="1"/>
  <c r="O176" i="1" s="1"/>
  <c r="J98" i="1"/>
  <c r="N98" i="1" s="1"/>
  <c r="R98" i="1" s="1"/>
  <c r="T169" i="1" s="1"/>
  <c r="I105" i="1"/>
  <c r="M105" i="1" s="1"/>
  <c r="Q105" i="1" s="1"/>
  <c r="R176" i="1" s="1"/>
  <c r="H104" i="1"/>
  <c r="L104" i="1" s="1"/>
  <c r="P104" i="1" s="1"/>
  <c r="Q175" i="1" s="1"/>
  <c r="H106" i="1"/>
  <c r="L106" i="1" s="1"/>
  <c r="P106" i="1" s="1"/>
  <c r="Q177" i="1" s="1"/>
  <c r="J106" i="1"/>
  <c r="N106" i="1" s="1"/>
  <c r="R106" i="1" s="1"/>
  <c r="T177" i="1" s="1"/>
  <c r="H107" i="1"/>
  <c r="L107" i="1" s="1"/>
  <c r="P107" i="1" s="1"/>
  <c r="Q178" i="1" s="1"/>
  <c r="I106" i="1"/>
  <c r="M106" i="1" s="1"/>
  <c r="Q106" i="1" s="1"/>
  <c r="R177" i="1" s="1"/>
  <c r="J107" i="1"/>
  <c r="N107" i="1" s="1"/>
  <c r="R107" i="1" s="1"/>
  <c r="T178" i="1" s="1"/>
  <c r="G106" i="1"/>
  <c r="K106" i="1" s="1"/>
  <c r="O106" i="1" s="1"/>
  <c r="O177" i="1" s="1"/>
  <c r="G107" i="1"/>
  <c r="K107" i="1" s="1"/>
  <c r="O107" i="1" s="1"/>
  <c r="O178" i="1" s="1"/>
  <c r="I107" i="1"/>
  <c r="M107" i="1" s="1"/>
  <c r="Q107" i="1" s="1"/>
  <c r="R178" i="1" s="1"/>
  <c r="H105" i="1"/>
  <c r="L105" i="1" s="1"/>
  <c r="P105" i="1" s="1"/>
  <c r="Q176" i="1" s="1"/>
  <c r="K115" i="1"/>
  <c r="M115" i="1" s="1"/>
  <c r="L115" i="1"/>
  <c r="N115" i="1" s="1"/>
  <c r="O49" i="1"/>
  <c r="S49" i="1" s="1"/>
  <c r="E62" i="1" s="1"/>
  <c r="I62" i="1" s="1"/>
  <c r="M62" i="1" s="1"/>
  <c r="Q62" i="1" s="1"/>
  <c r="E75" i="1" s="1"/>
  <c r="I75" i="1" s="1"/>
  <c r="M75" i="1" s="1"/>
  <c r="K48" i="1"/>
  <c r="M48" i="1" s="1"/>
  <c r="O48" i="1" s="1"/>
  <c r="S48" i="1" s="1"/>
  <c r="L48" i="1"/>
  <c r="N48" i="1" s="1"/>
  <c r="K47" i="1"/>
  <c r="M47" i="1" s="1"/>
  <c r="Q47" i="1" s="1"/>
  <c r="L47" i="1"/>
  <c r="N47" i="1" s="1"/>
  <c r="P49" i="1"/>
  <c r="T49" i="1" s="1"/>
  <c r="F62" i="1" s="1"/>
  <c r="J62" i="1" s="1"/>
  <c r="N62" i="1" s="1"/>
  <c r="R62" i="1" s="1"/>
  <c r="F75" i="1" s="1"/>
  <c r="J75" i="1" s="1"/>
  <c r="N75" i="1" s="1"/>
  <c r="R75" i="1" s="1"/>
  <c r="F88" i="1" s="1"/>
  <c r="J88" i="1" s="1"/>
  <c r="N88" i="1" s="1"/>
  <c r="R88" i="1" s="1"/>
  <c r="F101" i="1" s="1"/>
  <c r="R49" i="1"/>
  <c r="D62" i="1" s="1"/>
  <c r="H62" i="1" s="1"/>
  <c r="L62" i="1" s="1"/>
  <c r="P62" i="1" s="1"/>
  <c r="D75" i="1" s="1"/>
  <c r="H75" i="1" s="1"/>
  <c r="L75" i="1" s="1"/>
  <c r="P75" i="1" s="1"/>
  <c r="D88" i="1" s="1"/>
  <c r="H88" i="1" s="1"/>
  <c r="L88" i="1" s="1"/>
  <c r="P88" i="1" s="1"/>
  <c r="D101" i="1" s="1"/>
  <c r="O52" i="1"/>
  <c r="S52" i="1" s="1"/>
  <c r="Q52" i="1"/>
  <c r="Q136" i="1"/>
  <c r="E146" i="1" s="1"/>
  <c r="I146" i="1" s="1"/>
  <c r="M146" i="1" s="1"/>
  <c r="Q146" i="1" s="1"/>
  <c r="E156" i="1" s="1"/>
  <c r="I156" i="1" s="1"/>
  <c r="M156" i="1" s="1"/>
  <c r="Q156" i="1" s="1"/>
  <c r="R163" i="1" s="1"/>
  <c r="O120" i="1"/>
  <c r="S120" i="1" s="1"/>
  <c r="Q120" i="1"/>
  <c r="C126" i="1"/>
  <c r="G126" i="1" s="1"/>
  <c r="K126" i="1" s="1"/>
  <c r="O126" i="1" s="1"/>
  <c r="C136" i="1" s="1"/>
  <c r="G136" i="1" s="1"/>
  <c r="K136" i="1" s="1"/>
  <c r="D126" i="1"/>
  <c r="H126" i="1" s="1"/>
  <c r="L126" i="1" s="1"/>
  <c r="P126" i="1" s="1"/>
  <c r="D136" i="1" s="1"/>
  <c r="H136" i="1" s="1"/>
  <c r="L136" i="1" s="1"/>
  <c r="P136" i="1" s="1"/>
  <c r="D146" i="1" s="1"/>
  <c r="H146" i="1" s="1"/>
  <c r="L146" i="1" s="1"/>
  <c r="P146" i="1" s="1"/>
  <c r="D156" i="1" s="1"/>
  <c r="H156" i="1" s="1"/>
  <c r="L156" i="1" s="1"/>
  <c r="P156" i="1" s="1"/>
  <c r="Q163" i="1" s="1"/>
  <c r="C122" i="1"/>
  <c r="G122" i="1" s="1"/>
  <c r="K122" i="1" s="1"/>
  <c r="O122" i="1" s="1"/>
  <c r="C132" i="1" s="1"/>
  <c r="G132" i="1" s="1"/>
  <c r="K132" i="1" s="1"/>
  <c r="C128" i="1"/>
  <c r="G128" i="1" s="1"/>
  <c r="K128" i="1" s="1"/>
  <c r="O128" i="1" s="1"/>
  <c r="C138" i="1" s="1"/>
  <c r="G138" i="1" s="1"/>
  <c r="K138" i="1" s="1"/>
  <c r="E129" i="1"/>
  <c r="I129" i="1" s="1"/>
  <c r="M129" i="1" s="1"/>
  <c r="Q129" i="1" s="1"/>
  <c r="E139" i="1" s="1"/>
  <c r="I139" i="1" s="1"/>
  <c r="M139" i="1" s="1"/>
  <c r="C129" i="1"/>
  <c r="G129" i="1" s="1"/>
  <c r="K129" i="1" s="1"/>
  <c r="O129" i="1" s="1"/>
  <c r="C139" i="1" s="1"/>
  <c r="G139" i="1" s="1"/>
  <c r="K139" i="1" s="1"/>
  <c r="F127" i="1"/>
  <c r="J127" i="1" s="1"/>
  <c r="N127" i="1" s="1"/>
  <c r="R127" i="1" s="1"/>
  <c r="F137" i="1" s="1"/>
  <c r="J137" i="1" s="1"/>
  <c r="N137" i="1" s="1"/>
  <c r="R137" i="1" s="1"/>
  <c r="F147" i="1" s="1"/>
  <c r="J147" i="1" s="1"/>
  <c r="N147" i="1" s="1"/>
  <c r="R147" i="1" s="1"/>
  <c r="F157" i="1" s="1"/>
  <c r="J157" i="1" s="1"/>
  <c r="N157" i="1" s="1"/>
  <c r="R157" i="1" s="1"/>
  <c r="K164" i="1" s="1"/>
  <c r="P116" i="1"/>
  <c r="T116" i="1" s="1"/>
  <c r="P51" i="1"/>
  <c r="T51" i="1" s="1"/>
  <c r="D123" i="1"/>
  <c r="H123" i="1" s="1"/>
  <c r="L123" i="1" s="1"/>
  <c r="P123" i="1" s="1"/>
  <c r="D133" i="1" s="1"/>
  <c r="H133" i="1" s="1"/>
  <c r="L133" i="1" s="1"/>
  <c r="P133" i="1" s="1"/>
  <c r="D143" i="1" s="1"/>
  <c r="H143" i="1" s="1"/>
  <c r="L143" i="1" s="1"/>
  <c r="P143" i="1" s="1"/>
  <c r="D153" i="1" s="1"/>
  <c r="H153" i="1" s="1"/>
  <c r="L153" i="1" s="1"/>
  <c r="P153" i="1" s="1"/>
  <c r="Q166" i="1" s="1"/>
  <c r="E128" i="1"/>
  <c r="I128" i="1" s="1"/>
  <c r="M128" i="1" s="1"/>
  <c r="Q128" i="1" s="1"/>
  <c r="E138" i="1" s="1"/>
  <c r="I138" i="1" s="1"/>
  <c r="M138" i="1" s="1"/>
  <c r="C59" i="1"/>
  <c r="G59" i="1" s="1"/>
  <c r="K59" i="1" s="1"/>
  <c r="O59" i="1" s="1"/>
  <c r="C72" i="1" s="1"/>
  <c r="G72" i="1" s="1"/>
  <c r="K72" i="1" s="1"/>
  <c r="C62" i="1"/>
  <c r="G62" i="1" s="1"/>
  <c r="K62" i="1" s="1"/>
  <c r="O62" i="1" s="1"/>
  <c r="C75" i="1" s="1"/>
  <c r="G75" i="1" s="1"/>
  <c r="K75" i="1" s="1"/>
  <c r="C123" i="1"/>
  <c r="G123" i="1" s="1"/>
  <c r="K123" i="1" s="1"/>
  <c r="O123" i="1" s="1"/>
  <c r="C133" i="1" s="1"/>
  <c r="G133" i="1" s="1"/>
  <c r="K133" i="1" s="1"/>
  <c r="E123" i="1"/>
  <c r="I123" i="1" s="1"/>
  <c r="M123" i="1" s="1"/>
  <c r="Q123" i="1" s="1"/>
  <c r="E133" i="1" s="1"/>
  <c r="I133" i="1" s="1"/>
  <c r="M133" i="1" s="1"/>
  <c r="E59" i="1"/>
  <c r="I59" i="1" s="1"/>
  <c r="M59" i="1" s="1"/>
  <c r="Q59" i="1" s="1"/>
  <c r="E72" i="1" s="1"/>
  <c r="I72" i="1" s="1"/>
  <c r="M72" i="1" s="1"/>
  <c r="Q132" i="1"/>
  <c r="E142" i="1" s="1"/>
  <c r="I142" i="1" s="1"/>
  <c r="M142" i="1" s="1"/>
  <c r="Q142" i="1" s="1"/>
  <c r="E152" i="1" s="1"/>
  <c r="I152" i="1" s="1"/>
  <c r="M152" i="1" s="1"/>
  <c r="Q152" i="1" s="1"/>
  <c r="C64" i="1"/>
  <c r="G64" i="1" s="1"/>
  <c r="K64" i="1" s="1"/>
  <c r="O64" i="1" s="1"/>
  <c r="C77" i="1" s="1"/>
  <c r="G77" i="1" s="1"/>
  <c r="K77" i="1" s="1"/>
  <c r="C124" i="1"/>
  <c r="G124" i="1" s="1"/>
  <c r="K124" i="1" s="1"/>
  <c r="O124" i="1" s="1"/>
  <c r="C134" i="1" s="1"/>
  <c r="G134" i="1" s="1"/>
  <c r="K134" i="1" s="1"/>
  <c r="C127" i="1"/>
  <c r="G127" i="1" s="1"/>
  <c r="K127" i="1" s="1"/>
  <c r="O127" i="1" s="1"/>
  <c r="C137" i="1" s="1"/>
  <c r="G137" i="1" s="1"/>
  <c r="K137" i="1" s="1"/>
  <c r="D64" i="1"/>
  <c r="H64" i="1" s="1"/>
  <c r="L64" i="1" s="1"/>
  <c r="P64" i="1" s="1"/>
  <c r="D77" i="1" s="1"/>
  <c r="H77" i="1" s="1"/>
  <c r="L77" i="1" s="1"/>
  <c r="P77" i="1" s="1"/>
  <c r="D90" i="1" s="1"/>
  <c r="H90" i="1" s="1"/>
  <c r="L90" i="1" s="1"/>
  <c r="P90" i="1" s="1"/>
  <c r="D103" i="1" s="1"/>
  <c r="E64" i="1"/>
  <c r="I64" i="1" s="1"/>
  <c r="M64" i="1" s="1"/>
  <c r="Q64" i="1" s="1"/>
  <c r="E77" i="1" s="1"/>
  <c r="I77" i="1" s="1"/>
  <c r="M77" i="1" s="1"/>
  <c r="E124" i="1"/>
  <c r="I124" i="1" s="1"/>
  <c r="M124" i="1" s="1"/>
  <c r="Q124" i="1" s="1"/>
  <c r="E134" i="1" s="1"/>
  <c r="I134" i="1" s="1"/>
  <c r="M134" i="1" s="1"/>
  <c r="E127" i="1"/>
  <c r="I127" i="1" s="1"/>
  <c r="M127" i="1" s="1"/>
  <c r="Q127" i="1" s="1"/>
  <c r="E137" i="1" s="1"/>
  <c r="I137" i="1" s="1"/>
  <c r="M137" i="1" s="1"/>
  <c r="J101" i="1" l="1"/>
  <c r="N101" i="1" s="1"/>
  <c r="R101" i="1" s="1"/>
  <c r="T172" i="1" s="1"/>
  <c r="H103" i="1"/>
  <c r="L103" i="1" s="1"/>
  <c r="P103" i="1" s="1"/>
  <c r="Q174" i="1" s="1"/>
  <c r="H101" i="1"/>
  <c r="L101" i="1" s="1"/>
  <c r="P101" i="1" s="1"/>
  <c r="Q172" i="1" s="1"/>
  <c r="O47" i="1"/>
  <c r="S47" i="1" s="1"/>
  <c r="E60" i="1" s="1"/>
  <c r="I60" i="1" s="1"/>
  <c r="M60" i="1" s="1"/>
  <c r="Q60" i="1" s="1"/>
  <c r="E73" i="1" s="1"/>
  <c r="I73" i="1" s="1"/>
  <c r="M73" i="1" s="1"/>
  <c r="Q48" i="1"/>
  <c r="R47" i="1"/>
  <c r="D60" i="1" s="1"/>
  <c r="H60" i="1" s="1"/>
  <c r="L60" i="1" s="1"/>
  <c r="P60" i="1" s="1"/>
  <c r="D73" i="1" s="1"/>
  <c r="H73" i="1" s="1"/>
  <c r="L73" i="1" s="1"/>
  <c r="P73" i="1" s="1"/>
  <c r="D86" i="1" s="1"/>
  <c r="H86" i="1" s="1"/>
  <c r="L86" i="1" s="1"/>
  <c r="P86" i="1" s="1"/>
  <c r="D99" i="1" s="1"/>
  <c r="P47" i="1"/>
  <c r="T47" i="1" s="1"/>
  <c r="F60" i="1" s="1"/>
  <c r="J60" i="1" s="1"/>
  <c r="N60" i="1" s="1"/>
  <c r="R60" i="1" s="1"/>
  <c r="F73" i="1" s="1"/>
  <c r="J73" i="1" s="1"/>
  <c r="N73" i="1" s="1"/>
  <c r="R73" i="1" s="1"/>
  <c r="F86" i="1" s="1"/>
  <c r="J86" i="1" s="1"/>
  <c r="N86" i="1" s="1"/>
  <c r="R86" i="1" s="1"/>
  <c r="F99" i="1" s="1"/>
  <c r="R48" i="1"/>
  <c r="D61" i="1" s="1"/>
  <c r="H61" i="1" s="1"/>
  <c r="L61" i="1" s="1"/>
  <c r="P61" i="1" s="1"/>
  <c r="D74" i="1" s="1"/>
  <c r="H74" i="1" s="1"/>
  <c r="L74" i="1" s="1"/>
  <c r="P74" i="1" s="1"/>
  <c r="D87" i="1" s="1"/>
  <c r="H87" i="1" s="1"/>
  <c r="L87" i="1" s="1"/>
  <c r="P87" i="1" s="1"/>
  <c r="D100" i="1" s="1"/>
  <c r="P48" i="1"/>
  <c r="T48" i="1" s="1"/>
  <c r="F61" i="1" s="1"/>
  <c r="J61" i="1" s="1"/>
  <c r="N61" i="1" s="1"/>
  <c r="R61" i="1" s="1"/>
  <c r="F74" i="1" s="1"/>
  <c r="J74" i="1" s="1"/>
  <c r="N74" i="1" s="1"/>
  <c r="R74" i="1" s="1"/>
  <c r="F87" i="1" s="1"/>
  <c r="J87" i="1" s="1"/>
  <c r="N87" i="1" s="1"/>
  <c r="R87" i="1" s="1"/>
  <c r="F100" i="1" s="1"/>
  <c r="F126" i="1"/>
  <c r="J126" i="1" s="1"/>
  <c r="N126" i="1" s="1"/>
  <c r="R126" i="1" s="1"/>
  <c r="F136" i="1" s="1"/>
  <c r="J136" i="1" s="1"/>
  <c r="N136" i="1" s="1"/>
  <c r="R136" i="1" s="1"/>
  <c r="F146" i="1" s="1"/>
  <c r="J146" i="1" s="1"/>
  <c r="N146" i="1" s="1"/>
  <c r="R146" i="1" s="1"/>
  <c r="F156" i="1" s="1"/>
  <c r="J156" i="1" s="1"/>
  <c r="N156" i="1" s="1"/>
  <c r="R156" i="1" s="1"/>
  <c r="T163" i="1" s="1"/>
  <c r="O132" i="1"/>
  <c r="C142" i="1" s="1"/>
  <c r="G142" i="1" s="1"/>
  <c r="K142" i="1" s="1"/>
  <c r="O142" i="1" s="1"/>
  <c r="C152" i="1" s="1"/>
  <c r="G152" i="1" s="1"/>
  <c r="K152" i="1" s="1"/>
  <c r="O152" i="1" s="1"/>
  <c r="F166" i="1" s="1"/>
  <c r="O133" i="1"/>
  <c r="C143" i="1" s="1"/>
  <c r="G143" i="1" s="1"/>
  <c r="K143" i="1" s="1"/>
  <c r="O143" i="1" s="1"/>
  <c r="C153" i="1" s="1"/>
  <c r="G153" i="1" s="1"/>
  <c r="K153" i="1" s="1"/>
  <c r="O153" i="1" s="1"/>
  <c r="O166" i="1" s="1"/>
  <c r="O139" i="1"/>
  <c r="C149" i="1" s="1"/>
  <c r="G149" i="1" s="1"/>
  <c r="K149" i="1" s="1"/>
  <c r="O149" i="1" s="1"/>
  <c r="C159" i="1" s="1"/>
  <c r="G159" i="1" s="1"/>
  <c r="K159" i="1" s="1"/>
  <c r="O159" i="1" s="1"/>
  <c r="O165" i="1" s="1"/>
  <c r="Q137" i="1"/>
  <c r="E147" i="1" s="1"/>
  <c r="I147" i="1" s="1"/>
  <c r="M147" i="1" s="1"/>
  <c r="Q147" i="1" s="1"/>
  <c r="E157" i="1" s="1"/>
  <c r="I157" i="1" s="1"/>
  <c r="M157" i="1" s="1"/>
  <c r="Q157" i="1" s="1"/>
  <c r="I164" i="1" s="1"/>
  <c r="Q134" i="1"/>
  <c r="E144" i="1" s="1"/>
  <c r="I144" i="1" s="1"/>
  <c r="M144" i="1" s="1"/>
  <c r="Q144" i="1" s="1"/>
  <c r="E154" i="1" s="1"/>
  <c r="I154" i="1" s="1"/>
  <c r="M154" i="1" s="1"/>
  <c r="Q154" i="1" s="1"/>
  <c r="I167" i="1" s="1"/>
  <c r="Q77" i="1"/>
  <c r="E90" i="1" s="1"/>
  <c r="I90" i="1" s="1"/>
  <c r="M90" i="1" s="1"/>
  <c r="Q90" i="1" s="1"/>
  <c r="E103" i="1" s="1"/>
  <c r="Q72" i="1"/>
  <c r="E85" i="1" s="1"/>
  <c r="I85" i="1" s="1"/>
  <c r="M85" i="1" s="1"/>
  <c r="Q85" i="1" s="1"/>
  <c r="E98" i="1" s="1"/>
  <c r="Q138" i="1"/>
  <c r="E148" i="1" s="1"/>
  <c r="I148" i="1" s="1"/>
  <c r="M148" i="1" s="1"/>
  <c r="Q148" i="1" s="1"/>
  <c r="E158" i="1" s="1"/>
  <c r="I158" i="1" s="1"/>
  <c r="M158" i="1" s="1"/>
  <c r="Q158" i="1" s="1"/>
  <c r="I165" i="1" s="1"/>
  <c r="Q133" i="1"/>
  <c r="E143" i="1" s="1"/>
  <c r="I143" i="1" s="1"/>
  <c r="M143" i="1" s="1"/>
  <c r="Q143" i="1" s="1"/>
  <c r="E153" i="1" s="1"/>
  <c r="I153" i="1" s="1"/>
  <c r="M153" i="1" s="1"/>
  <c r="Q153" i="1" s="1"/>
  <c r="R166" i="1" s="1"/>
  <c r="O75" i="1"/>
  <c r="C88" i="1" s="1"/>
  <c r="G88" i="1" s="1"/>
  <c r="K88" i="1" s="1"/>
  <c r="O88" i="1" s="1"/>
  <c r="C101" i="1" s="1"/>
  <c r="Q75" i="1"/>
  <c r="E88" i="1" s="1"/>
  <c r="I88" i="1" s="1"/>
  <c r="M88" i="1" s="1"/>
  <c r="Q88" i="1" s="1"/>
  <c r="E101" i="1" s="1"/>
  <c r="O137" i="1"/>
  <c r="C147" i="1" s="1"/>
  <c r="G147" i="1" s="1"/>
  <c r="K147" i="1" s="1"/>
  <c r="O147" i="1" s="1"/>
  <c r="C157" i="1" s="1"/>
  <c r="G157" i="1" s="1"/>
  <c r="K157" i="1" s="1"/>
  <c r="O157" i="1" s="1"/>
  <c r="F164" i="1" s="1"/>
  <c r="O72" i="1"/>
  <c r="C85" i="1" s="1"/>
  <c r="G85" i="1" s="1"/>
  <c r="K85" i="1" s="1"/>
  <c r="O85" i="1" s="1"/>
  <c r="C98" i="1" s="1"/>
  <c r="Q139" i="1"/>
  <c r="E149" i="1" s="1"/>
  <c r="I149" i="1" s="1"/>
  <c r="M149" i="1" s="1"/>
  <c r="Q149" i="1" s="1"/>
  <c r="E159" i="1" s="1"/>
  <c r="I159" i="1" s="1"/>
  <c r="M159" i="1" s="1"/>
  <c r="Q159" i="1" s="1"/>
  <c r="R165" i="1" s="1"/>
  <c r="O134" i="1"/>
  <c r="C144" i="1" s="1"/>
  <c r="G144" i="1" s="1"/>
  <c r="K144" i="1" s="1"/>
  <c r="O144" i="1" s="1"/>
  <c r="C154" i="1" s="1"/>
  <c r="G154" i="1" s="1"/>
  <c r="K154" i="1" s="1"/>
  <c r="O154" i="1" s="1"/>
  <c r="F167" i="1" s="1"/>
  <c r="O77" i="1"/>
  <c r="C90" i="1" s="1"/>
  <c r="G90" i="1" s="1"/>
  <c r="K90" i="1" s="1"/>
  <c r="O90" i="1" s="1"/>
  <c r="C103" i="1" s="1"/>
  <c r="F64" i="1"/>
  <c r="J64" i="1" s="1"/>
  <c r="N64" i="1" s="1"/>
  <c r="R64" i="1" s="1"/>
  <c r="F77" i="1" s="1"/>
  <c r="J77" i="1" s="1"/>
  <c r="N77" i="1" s="1"/>
  <c r="R77" i="1" s="1"/>
  <c r="F90" i="1" s="1"/>
  <c r="J90" i="1" s="1"/>
  <c r="N90" i="1" s="1"/>
  <c r="R90" i="1" s="1"/>
  <c r="F103" i="1" s="1"/>
  <c r="P115" i="1"/>
  <c r="T115" i="1" s="1"/>
  <c r="R115" i="1"/>
  <c r="O138" i="1"/>
  <c r="C148" i="1" s="1"/>
  <c r="G148" i="1" s="1"/>
  <c r="K148" i="1" s="1"/>
  <c r="O148" i="1" s="1"/>
  <c r="C158" i="1" s="1"/>
  <c r="G158" i="1" s="1"/>
  <c r="K158" i="1" s="1"/>
  <c r="O158" i="1" s="1"/>
  <c r="F165" i="1" s="1"/>
  <c r="O115" i="1"/>
  <c r="S115" i="1" s="1"/>
  <c r="Q115" i="1"/>
  <c r="O136" i="1"/>
  <c r="C146" i="1" s="1"/>
  <c r="G146" i="1" s="1"/>
  <c r="K146" i="1" s="1"/>
  <c r="O146" i="1" s="1"/>
  <c r="C156" i="1" s="1"/>
  <c r="G156" i="1" s="1"/>
  <c r="K156" i="1" s="1"/>
  <c r="O156" i="1" s="1"/>
  <c r="O163" i="1" s="1"/>
  <c r="C130" i="1"/>
  <c r="G130" i="1" s="1"/>
  <c r="K130" i="1" s="1"/>
  <c r="O130" i="1" s="1"/>
  <c r="C140" i="1" s="1"/>
  <c r="G140" i="1" s="1"/>
  <c r="K140" i="1" s="1"/>
  <c r="E130" i="1"/>
  <c r="I130" i="1" s="1"/>
  <c r="M130" i="1" s="1"/>
  <c r="Q130" i="1" s="1"/>
  <c r="E140" i="1" s="1"/>
  <c r="I140" i="1" s="1"/>
  <c r="M140" i="1" s="1"/>
  <c r="C65" i="1"/>
  <c r="G65" i="1" s="1"/>
  <c r="K65" i="1" s="1"/>
  <c r="O65" i="1" s="1"/>
  <c r="C78" i="1" s="1"/>
  <c r="G78" i="1" s="1"/>
  <c r="K78" i="1" s="1"/>
  <c r="C61" i="1"/>
  <c r="G61" i="1" s="1"/>
  <c r="K61" i="1" s="1"/>
  <c r="O61" i="1" s="1"/>
  <c r="C74" i="1" s="1"/>
  <c r="G74" i="1" s="1"/>
  <c r="K74" i="1" s="1"/>
  <c r="E65" i="1"/>
  <c r="I65" i="1" s="1"/>
  <c r="M65" i="1" s="1"/>
  <c r="Q65" i="1" s="1"/>
  <c r="E78" i="1" s="1"/>
  <c r="I78" i="1" s="1"/>
  <c r="M78" i="1" s="1"/>
  <c r="E61" i="1"/>
  <c r="I61" i="1" s="1"/>
  <c r="M61" i="1" s="1"/>
  <c r="Q61" i="1" s="1"/>
  <c r="E74" i="1" s="1"/>
  <c r="I74" i="1" s="1"/>
  <c r="M74" i="1" s="1"/>
  <c r="C60" i="1"/>
  <c r="G60" i="1" s="1"/>
  <c r="K60" i="1" s="1"/>
  <c r="O60" i="1" s="1"/>
  <c r="C73" i="1" s="1"/>
  <c r="G73" i="1" s="1"/>
  <c r="K73" i="1" s="1"/>
  <c r="G101" i="1" l="1"/>
  <c r="K101" i="1" s="1"/>
  <c r="O101" i="1" s="1"/>
  <c r="O172" i="1" s="1"/>
  <c r="J103" i="1"/>
  <c r="N103" i="1" s="1"/>
  <c r="R103" i="1" s="1"/>
  <c r="T174" i="1" s="1"/>
  <c r="G103" i="1"/>
  <c r="K103" i="1" s="1"/>
  <c r="O103" i="1" s="1"/>
  <c r="O174" i="1" s="1"/>
  <c r="I98" i="1"/>
  <c r="M98" i="1" s="1"/>
  <c r="Q98" i="1" s="1"/>
  <c r="R169" i="1" s="1"/>
  <c r="J100" i="1"/>
  <c r="N100" i="1" s="1"/>
  <c r="R100" i="1" s="1"/>
  <c r="T171" i="1" s="1"/>
  <c r="I103" i="1"/>
  <c r="M103" i="1" s="1"/>
  <c r="Q103" i="1" s="1"/>
  <c r="R174" i="1" s="1"/>
  <c r="H100" i="1"/>
  <c r="L100" i="1" s="1"/>
  <c r="P100" i="1" s="1"/>
  <c r="Q171" i="1" s="1"/>
  <c r="G98" i="1"/>
  <c r="K98" i="1" s="1"/>
  <c r="O98" i="1" s="1"/>
  <c r="O169" i="1" s="1"/>
  <c r="J99" i="1"/>
  <c r="N99" i="1" s="1"/>
  <c r="R99" i="1" s="1"/>
  <c r="T170" i="1" s="1"/>
  <c r="I101" i="1"/>
  <c r="M101" i="1" s="1"/>
  <c r="Q101" i="1" s="1"/>
  <c r="R172" i="1" s="1"/>
  <c r="H99" i="1"/>
  <c r="L99" i="1" s="1"/>
  <c r="P99" i="1" s="1"/>
  <c r="Q170" i="1" s="1"/>
  <c r="Q74" i="1"/>
  <c r="E87" i="1" s="1"/>
  <c r="I87" i="1" s="1"/>
  <c r="M87" i="1" s="1"/>
  <c r="Q87" i="1" s="1"/>
  <c r="E100" i="1" s="1"/>
  <c r="O74" i="1"/>
  <c r="C87" i="1" s="1"/>
  <c r="G87" i="1" s="1"/>
  <c r="K87" i="1" s="1"/>
  <c r="O87" i="1" s="1"/>
  <c r="C100" i="1" s="1"/>
  <c r="O78" i="1"/>
  <c r="C91" i="1" s="1"/>
  <c r="G91" i="1" s="1"/>
  <c r="K91" i="1" s="1"/>
  <c r="O91" i="1" s="1"/>
  <c r="C104" i="1" s="1"/>
  <c r="O73" i="1"/>
  <c r="C86" i="1" s="1"/>
  <c r="G86" i="1" s="1"/>
  <c r="K86" i="1" s="1"/>
  <c r="O86" i="1" s="1"/>
  <c r="C99" i="1" s="1"/>
  <c r="Q78" i="1"/>
  <c r="E91" i="1" s="1"/>
  <c r="I91" i="1" s="1"/>
  <c r="M91" i="1" s="1"/>
  <c r="Q91" i="1" s="1"/>
  <c r="E104" i="1" s="1"/>
  <c r="Q140" i="1"/>
  <c r="E150" i="1" s="1"/>
  <c r="I150" i="1" s="1"/>
  <c r="M150" i="1" s="1"/>
  <c r="Q150" i="1" s="1"/>
  <c r="E160" i="1" s="1"/>
  <c r="I160" i="1" s="1"/>
  <c r="M160" i="1" s="1"/>
  <c r="Q160" i="1" s="1"/>
  <c r="R164" i="1" s="1"/>
  <c r="O140" i="1"/>
  <c r="C150" i="1" s="1"/>
  <c r="G150" i="1" s="1"/>
  <c r="K150" i="1" s="1"/>
  <c r="O150" i="1" s="1"/>
  <c r="C160" i="1" s="1"/>
  <c r="G160" i="1" s="1"/>
  <c r="K160" i="1" s="1"/>
  <c r="O160" i="1" s="1"/>
  <c r="O164" i="1" s="1"/>
  <c r="Q73" i="1"/>
  <c r="E86" i="1" s="1"/>
  <c r="I86" i="1" s="1"/>
  <c r="M86" i="1" s="1"/>
  <c r="Q86" i="1" s="1"/>
  <c r="E99" i="1" s="1"/>
  <c r="F125" i="1"/>
  <c r="J125" i="1" s="1"/>
  <c r="N125" i="1" s="1"/>
  <c r="R125" i="1" s="1"/>
  <c r="F135" i="1" s="1"/>
  <c r="J135" i="1" s="1"/>
  <c r="N135" i="1" s="1"/>
  <c r="R135" i="1" s="1"/>
  <c r="F145" i="1" s="1"/>
  <c r="J145" i="1" s="1"/>
  <c r="N145" i="1" s="1"/>
  <c r="R145" i="1" s="1"/>
  <c r="F155" i="1" s="1"/>
  <c r="J155" i="1" s="1"/>
  <c r="N155" i="1" s="1"/>
  <c r="R155" i="1" s="1"/>
  <c r="K163" i="1" s="1"/>
  <c r="D125" i="1"/>
  <c r="H125" i="1" s="1"/>
  <c r="L125" i="1" s="1"/>
  <c r="P125" i="1" s="1"/>
  <c r="D135" i="1" s="1"/>
  <c r="H135" i="1" s="1"/>
  <c r="L135" i="1" s="1"/>
  <c r="P135" i="1" s="1"/>
  <c r="D145" i="1" s="1"/>
  <c r="H145" i="1" s="1"/>
  <c r="L145" i="1" s="1"/>
  <c r="P145" i="1" s="1"/>
  <c r="D155" i="1" s="1"/>
  <c r="H155" i="1" s="1"/>
  <c r="L155" i="1" s="1"/>
  <c r="P155" i="1" s="1"/>
  <c r="H163" i="1" s="1"/>
  <c r="C125" i="1"/>
  <c r="G125" i="1" s="1"/>
  <c r="K125" i="1" s="1"/>
  <c r="O125" i="1" s="1"/>
  <c r="C135" i="1" s="1"/>
  <c r="G135" i="1" s="1"/>
  <c r="K135" i="1" s="1"/>
  <c r="E125" i="1"/>
  <c r="I125" i="1" s="1"/>
  <c r="M125" i="1" s="1"/>
  <c r="Q125" i="1" s="1"/>
  <c r="E135" i="1" s="1"/>
  <c r="I135" i="1" s="1"/>
  <c r="M135" i="1" s="1"/>
  <c r="G100" i="1" l="1"/>
  <c r="K100" i="1" s="1"/>
  <c r="O100" i="1" s="1"/>
  <c r="O171" i="1" s="1"/>
  <c r="I99" i="1"/>
  <c r="M99" i="1" s="1"/>
  <c r="Q99" i="1" s="1"/>
  <c r="R170" i="1" s="1"/>
  <c r="I104" i="1"/>
  <c r="M104" i="1" s="1"/>
  <c r="Q104" i="1" s="1"/>
  <c r="R175" i="1" s="1"/>
  <c r="I100" i="1"/>
  <c r="M100" i="1" s="1"/>
  <c r="Q100" i="1" s="1"/>
  <c r="R171" i="1" s="1"/>
  <c r="G99" i="1"/>
  <c r="G104" i="1"/>
  <c r="K104" i="1" s="1"/>
  <c r="O104" i="1" s="1"/>
  <c r="O175" i="1" s="1"/>
  <c r="Q135" i="1"/>
  <c r="E145" i="1" s="1"/>
  <c r="I145" i="1" s="1"/>
  <c r="M145" i="1" s="1"/>
  <c r="Q145" i="1" s="1"/>
  <c r="E155" i="1" s="1"/>
  <c r="I155" i="1" s="1"/>
  <c r="M155" i="1" s="1"/>
  <c r="Q155" i="1" s="1"/>
  <c r="I163" i="1" s="1"/>
  <c r="O135" i="1"/>
  <c r="C145" i="1" s="1"/>
  <c r="G145" i="1" s="1"/>
  <c r="K145" i="1" s="1"/>
  <c r="O145" i="1" s="1"/>
  <c r="C155" i="1" s="1"/>
  <c r="G155" i="1" s="1"/>
  <c r="K155" i="1" s="1"/>
  <c r="O155" i="1" s="1"/>
  <c r="F163" i="1" s="1"/>
  <c r="K99" i="1" l="1"/>
  <c r="O99" i="1" s="1"/>
  <c r="R162" i="1" l="1"/>
  <c r="O170" i="1"/>
</calcChain>
</file>

<file path=xl/sharedStrings.xml><?xml version="1.0" encoding="utf-8"?>
<sst xmlns="http://schemas.openxmlformats.org/spreadsheetml/2006/main" count="30439" uniqueCount="8004">
  <si>
    <t>選手名</t>
    <rPh sb="0" eb="3">
      <t>センシュメイ</t>
    </rPh>
    <phoneticPr fontId="1"/>
  </si>
  <si>
    <t>性別</t>
    <phoneticPr fontId="1"/>
  </si>
  <si>
    <t>属性</t>
    <rPh sb="0" eb="2">
      <t>ゾクセイ</t>
    </rPh>
    <phoneticPr fontId="1"/>
  </si>
  <si>
    <t>POS</t>
    <phoneticPr fontId="1"/>
  </si>
  <si>
    <t>GP</t>
    <phoneticPr fontId="1"/>
  </si>
  <si>
    <t>TP</t>
    <phoneticPr fontId="1"/>
  </si>
  <si>
    <t>Kic</t>
    <phoneticPr fontId="1"/>
  </si>
  <si>
    <t>Bod</t>
    <phoneticPr fontId="1"/>
  </si>
  <si>
    <t>Con</t>
    <phoneticPr fontId="1"/>
  </si>
  <si>
    <t>Gua</t>
    <phoneticPr fontId="1"/>
  </si>
  <si>
    <t>Spe</t>
    <phoneticPr fontId="1"/>
  </si>
  <si>
    <t>Sta</t>
    <phoneticPr fontId="1"/>
  </si>
  <si>
    <t>Gut</t>
    <phoneticPr fontId="1"/>
  </si>
  <si>
    <t>Fre</t>
    <phoneticPr fontId="1"/>
  </si>
  <si>
    <t>SUM</t>
    <phoneticPr fontId="1"/>
  </si>
  <si>
    <t>キーマン</t>
    <phoneticPr fontId="1"/>
  </si>
  <si>
    <t>DF</t>
    <phoneticPr fontId="1"/>
  </si>
  <si>
    <t>シューズ</t>
    <phoneticPr fontId="1"/>
  </si>
  <si>
    <t>ペンダント</t>
    <phoneticPr fontId="1"/>
  </si>
  <si>
    <t>ミサンガ</t>
    <phoneticPr fontId="1"/>
  </si>
  <si>
    <t>グローブ</t>
    <phoneticPr fontId="1"/>
  </si>
  <si>
    <t>FW</t>
    <phoneticPr fontId="1"/>
  </si>
  <si>
    <t>MF</t>
    <phoneticPr fontId="1"/>
  </si>
  <si>
    <t>GK</t>
    <phoneticPr fontId="1"/>
  </si>
  <si>
    <t>NS</t>
    <phoneticPr fontId="1"/>
  </si>
  <si>
    <t>LS</t>
    <phoneticPr fontId="1"/>
  </si>
  <si>
    <t>SC</t>
    <phoneticPr fontId="1"/>
  </si>
  <si>
    <t>BS</t>
    <phoneticPr fontId="1"/>
  </si>
  <si>
    <t>DR</t>
    <phoneticPr fontId="1"/>
  </si>
  <si>
    <t>BL</t>
    <phoneticPr fontId="1"/>
  </si>
  <si>
    <t>BB</t>
    <phoneticPr fontId="1"/>
  </si>
  <si>
    <t>CA</t>
    <phoneticPr fontId="1"/>
  </si>
  <si>
    <t>P1</t>
    <phoneticPr fontId="1"/>
  </si>
  <si>
    <t>P2</t>
    <phoneticPr fontId="1"/>
  </si>
  <si>
    <t>技種</t>
    <rPh sb="0" eb="1">
      <t>ワザ</t>
    </rPh>
    <rPh sb="1" eb="2">
      <t>シュ</t>
    </rPh>
    <phoneticPr fontId="1"/>
  </si>
  <si>
    <t>威力</t>
    <rPh sb="0" eb="2">
      <t>イリョク</t>
    </rPh>
    <phoneticPr fontId="1"/>
  </si>
  <si>
    <t>消費</t>
    <rPh sb="0" eb="2">
      <t>ショウヒ</t>
    </rPh>
    <phoneticPr fontId="1"/>
  </si>
  <si>
    <t>属性一致</t>
    <rPh sb="0" eb="2">
      <t>ゾクセイ</t>
    </rPh>
    <rPh sb="2" eb="4">
      <t>イッチ</t>
    </rPh>
    <phoneticPr fontId="1"/>
  </si>
  <si>
    <t>～</t>
    <phoneticPr fontId="1"/>
  </si>
  <si>
    <t>No</t>
    <phoneticPr fontId="1"/>
  </si>
  <si>
    <t>名前</t>
    <rPh sb="0" eb="2">
      <t>ナマエ</t>
    </rPh>
    <phoneticPr fontId="1"/>
  </si>
  <si>
    <t>略名</t>
    <rPh sb="0" eb="1">
      <t>リャク</t>
    </rPh>
    <rPh sb="1" eb="2">
      <t>メイ</t>
    </rPh>
    <phoneticPr fontId="1"/>
  </si>
  <si>
    <t>性別</t>
    <rPh sb="0" eb="2">
      <t>セイベツ</t>
    </rPh>
    <phoneticPr fontId="1"/>
  </si>
  <si>
    <t>POS</t>
    <phoneticPr fontId="1"/>
  </si>
  <si>
    <t>Lv99</t>
    <phoneticPr fontId="1"/>
  </si>
  <si>
    <t>育成後</t>
    <rPh sb="0" eb="2">
      <t>イクセイ</t>
    </rPh>
    <rPh sb="2" eb="3">
      <t>アト</t>
    </rPh>
    <phoneticPr fontId="1"/>
  </si>
  <si>
    <t>評価値</t>
    <rPh sb="0" eb="2">
      <t>ヒョウカ</t>
    </rPh>
    <rPh sb="2" eb="3">
      <t>アタイ</t>
    </rPh>
    <phoneticPr fontId="1"/>
  </si>
  <si>
    <t>技1</t>
    <rPh sb="0" eb="1">
      <t>ワザ</t>
    </rPh>
    <phoneticPr fontId="1"/>
  </si>
  <si>
    <t>技</t>
    <rPh sb="0" eb="1">
      <t>ワザ</t>
    </rPh>
    <phoneticPr fontId="1"/>
  </si>
  <si>
    <t>技2</t>
    <rPh sb="0" eb="1">
      <t>ワザ</t>
    </rPh>
    <phoneticPr fontId="1"/>
  </si>
  <si>
    <t>技3</t>
    <rPh sb="0" eb="1">
      <t>ワザ</t>
    </rPh>
    <phoneticPr fontId="1"/>
  </si>
  <si>
    <t>技4</t>
    <rPh sb="0" eb="1">
      <t>ワザ</t>
    </rPh>
    <phoneticPr fontId="1"/>
  </si>
  <si>
    <t>検索用１</t>
    <rPh sb="0" eb="3">
      <t>ケンサクヨウ</t>
    </rPh>
    <phoneticPr fontId="1"/>
  </si>
  <si>
    <t>検索用２</t>
    <rPh sb="0" eb="3">
      <t>ケンサクヨウ</t>
    </rPh>
    <phoneticPr fontId="1"/>
  </si>
  <si>
    <t>GP</t>
    <phoneticPr fontId="1"/>
  </si>
  <si>
    <t>TP</t>
    <phoneticPr fontId="1"/>
  </si>
  <si>
    <t>Kic</t>
    <phoneticPr fontId="1"/>
  </si>
  <si>
    <t>Bod</t>
    <phoneticPr fontId="1"/>
  </si>
  <si>
    <t>Con</t>
    <phoneticPr fontId="1"/>
  </si>
  <si>
    <t>Gua</t>
    <phoneticPr fontId="1"/>
  </si>
  <si>
    <t>Spe</t>
    <phoneticPr fontId="1"/>
  </si>
  <si>
    <t>Sta</t>
    <phoneticPr fontId="1"/>
  </si>
  <si>
    <t>Fre</t>
    <phoneticPr fontId="1"/>
  </si>
  <si>
    <t>Gut</t>
    <phoneticPr fontId="1"/>
  </si>
  <si>
    <t>Tot</t>
    <phoneticPr fontId="1"/>
  </si>
  <si>
    <t>シュート</t>
    <phoneticPr fontId="1"/>
  </si>
  <si>
    <t>ドリブル</t>
    <phoneticPr fontId="1"/>
  </si>
  <si>
    <t>ブロック</t>
    <phoneticPr fontId="1"/>
  </si>
  <si>
    <t>SB</t>
    <phoneticPr fontId="1"/>
  </si>
  <si>
    <t>キャッチ</t>
    <phoneticPr fontId="1"/>
  </si>
  <si>
    <t>円堂　守</t>
  </si>
  <si>
    <t>えんどう</t>
  </si>
  <si>
    <t>男</t>
  </si>
  <si>
    <t>山</t>
  </si>
  <si>
    <t>GK</t>
  </si>
  <si>
    <t>せいぎのてっけん</t>
  </si>
  <si>
    <t>ゴッドキャッチ</t>
  </si>
  <si>
    <t>いかりのてっつい</t>
  </si>
  <si>
    <t>イジゲン・ザ・ハンド</t>
  </si>
  <si>
    <t>風丸　一郎太</t>
  </si>
  <si>
    <t>かぜまる</t>
  </si>
  <si>
    <t>風</t>
  </si>
  <si>
    <t>DF</t>
  </si>
  <si>
    <t>しっぷうダッシュ</t>
  </si>
  <si>
    <t>ふうじんのまい</t>
  </si>
  <si>
    <t>たつまきおとし</t>
  </si>
  <si>
    <t>ザ・ハリケーン</t>
  </si>
  <si>
    <t>壁山　塀吾郎</t>
  </si>
  <si>
    <t>かべやま</t>
  </si>
  <si>
    <t>ザ・ウォール</t>
  </si>
  <si>
    <t>モグラフェイント</t>
  </si>
  <si>
    <t>ロックウォールダム</t>
  </si>
  <si>
    <t>ザ・マウンテン</t>
  </si>
  <si>
    <t>影野　仁</t>
  </si>
  <si>
    <t>じん</t>
  </si>
  <si>
    <t>林</t>
  </si>
  <si>
    <t>ワープドライブ</t>
  </si>
  <si>
    <t>うしろのしょうめん</t>
  </si>
  <si>
    <t>かげぬい</t>
  </si>
  <si>
    <t>Ｕ・ボート</t>
  </si>
  <si>
    <t>栗松　鉄平</t>
  </si>
  <si>
    <t>くりまつ</t>
  </si>
  <si>
    <t>火</t>
  </si>
  <si>
    <t>まぼろしドリブル</t>
  </si>
  <si>
    <t>すいせいシュート</t>
  </si>
  <si>
    <t>ディフェンスプラス</t>
  </si>
  <si>
    <t>ブロックサーカス</t>
  </si>
  <si>
    <t>半田　真一</t>
  </si>
  <si>
    <t>はんだ</t>
  </si>
  <si>
    <t>MF</t>
  </si>
  <si>
    <t>ジグザグスパーク</t>
  </si>
  <si>
    <t>ローリングキック</t>
  </si>
  <si>
    <t>シューティングスター</t>
  </si>
  <si>
    <t>オーディンソード</t>
  </si>
  <si>
    <t>少林寺　歩</t>
  </si>
  <si>
    <t>しょうりん</t>
  </si>
  <si>
    <t>れっぷうダッシュ</t>
  </si>
  <si>
    <t>クルクルヘッド</t>
  </si>
  <si>
    <t>クンフーアタック</t>
  </si>
  <si>
    <t>ドラゴングランド</t>
  </si>
  <si>
    <t>宍戸　佐吉</t>
  </si>
  <si>
    <t>ししど</t>
  </si>
  <si>
    <t>グレネードショット</t>
  </si>
  <si>
    <t>ごりむちゅう</t>
  </si>
  <si>
    <t>フェイクボンバー</t>
  </si>
  <si>
    <t>ドラゴントルネード</t>
  </si>
  <si>
    <t>松野　空介</t>
  </si>
  <si>
    <t>マックス</t>
  </si>
  <si>
    <t>FW</t>
  </si>
  <si>
    <t>クイックドロウ</t>
  </si>
  <si>
    <t>スピードフォース</t>
  </si>
  <si>
    <t>イリュージョンボール</t>
  </si>
  <si>
    <t>ダッシュストーム</t>
  </si>
  <si>
    <t>豪炎寺　修也</t>
  </si>
  <si>
    <t>ごうえんじ</t>
  </si>
  <si>
    <t>ファイアトルネード</t>
  </si>
  <si>
    <t>ばくねつストーム</t>
  </si>
  <si>
    <t>ばくねつスクリュー</t>
  </si>
  <si>
    <t>グランドファイア</t>
  </si>
  <si>
    <t>染岡　竜吾</t>
  </si>
  <si>
    <t>そめおか</t>
  </si>
  <si>
    <t>ドラゴンクラッシュ</t>
  </si>
  <si>
    <t>ドラゴンスレイヤー</t>
  </si>
  <si>
    <t>ワイバーンクラッシュ</t>
  </si>
  <si>
    <t>ワイバーンブリザード</t>
  </si>
  <si>
    <t>目金　欠流</t>
  </si>
  <si>
    <t>メガネ</t>
  </si>
  <si>
    <t>やくびょうがみ</t>
  </si>
  <si>
    <t>メガネクラッシュ</t>
  </si>
  <si>
    <t>カオスブレイク</t>
  </si>
  <si>
    <t>源田　幸次郎</t>
  </si>
  <si>
    <t>げんおう</t>
  </si>
  <si>
    <t>ドリルスマッシャー</t>
  </si>
  <si>
    <t>むげんのかべ</t>
  </si>
  <si>
    <t>大野　伝助</t>
  </si>
  <si>
    <t>だいでん</t>
  </si>
  <si>
    <t>ジャイアントスピン</t>
  </si>
  <si>
    <t>アースクェイク</t>
  </si>
  <si>
    <t>リフレクトバスター</t>
  </si>
  <si>
    <t>グランドクェイク</t>
  </si>
  <si>
    <t>万丈　一道</t>
  </si>
  <si>
    <t>ばんじょう</t>
  </si>
  <si>
    <t>ジャッジスルー</t>
  </si>
  <si>
    <t>サイクロン</t>
  </si>
  <si>
    <t>ドッグラン</t>
  </si>
  <si>
    <t>ダブルサイクロン</t>
  </si>
  <si>
    <t>成神　健也</t>
  </si>
  <si>
    <t>なるかみ</t>
  </si>
  <si>
    <t>キラースライド</t>
  </si>
  <si>
    <t>エコーボール</t>
  </si>
  <si>
    <t>オフェンスフォース</t>
  </si>
  <si>
    <t>五条　勝</t>
  </si>
  <si>
    <t>ごじょう</t>
  </si>
  <si>
    <t>ぶんしんフェイント</t>
  </si>
  <si>
    <t>シグマゾーン</t>
  </si>
  <si>
    <t>辺見　渡</t>
  </si>
  <si>
    <t>へんみ</t>
  </si>
  <si>
    <t>ジャッジスルー２</t>
  </si>
  <si>
    <t>フリーズショット</t>
  </si>
  <si>
    <t>グラディウスアーチ</t>
  </si>
  <si>
    <t>咲山　修二</t>
  </si>
  <si>
    <t>さきやま</t>
  </si>
  <si>
    <t>ひゃくれつショット</t>
  </si>
  <si>
    <t>ジャッジスルー３</t>
  </si>
  <si>
    <t>洞面　秀一郎</t>
  </si>
  <si>
    <t>どうめん</t>
  </si>
  <si>
    <t>フーセンガム</t>
  </si>
  <si>
    <t>デスゾーン２</t>
  </si>
  <si>
    <t>寺門　大貴</t>
  </si>
  <si>
    <t>じもん</t>
  </si>
  <si>
    <t>にひゃくれつショット</t>
  </si>
  <si>
    <t>鬼道　有人</t>
  </si>
  <si>
    <t>きどう</t>
  </si>
  <si>
    <t>ツインブースト</t>
  </si>
  <si>
    <t>こうていペンギン３ごう</t>
  </si>
  <si>
    <t>キラーフィールズ</t>
  </si>
  <si>
    <t>佐久間　次郎</t>
  </si>
  <si>
    <t>さくま</t>
  </si>
  <si>
    <t>こうていペンギン２ごう</t>
  </si>
  <si>
    <t>スペースペンギン</t>
  </si>
  <si>
    <t>兵藤　雄平</t>
  </si>
  <si>
    <t>ひょうどう</t>
  </si>
  <si>
    <t>パワーシールド</t>
  </si>
  <si>
    <t>フルパワーシールド</t>
  </si>
  <si>
    <t>ビッグスパイダー</t>
  </si>
  <si>
    <t>恵那　和樹</t>
  </si>
  <si>
    <t>えな</t>
  </si>
  <si>
    <t>ツインブーストＦ</t>
  </si>
  <si>
    <t>椋本　圭</t>
  </si>
  <si>
    <t>むくもと</t>
  </si>
  <si>
    <t>スパイラルショット</t>
  </si>
  <si>
    <t>コロドラシュート</t>
  </si>
  <si>
    <t>渋木　翔大</t>
  </si>
  <si>
    <t>しぶき</t>
  </si>
  <si>
    <t>ムーンサルト</t>
  </si>
  <si>
    <t>たつまきせんぷう</t>
  </si>
  <si>
    <t>アルマジロサーカス</t>
  </si>
  <si>
    <t>クンフーヘッド</t>
  </si>
  <si>
    <t>大楠　星士</t>
  </si>
  <si>
    <t>おおくす</t>
  </si>
  <si>
    <t>ネバーギブアップ</t>
  </si>
  <si>
    <t>ならくおとし</t>
  </si>
  <si>
    <t>ホークショット</t>
  </si>
  <si>
    <t>鉈　十三</t>
  </si>
  <si>
    <t>じゅうぞう</t>
  </si>
  <si>
    <t>キラーブレード</t>
  </si>
  <si>
    <t>ゆがむくうかん</t>
  </si>
  <si>
    <t>ガラティーン</t>
  </si>
  <si>
    <t>三途　渡</t>
  </si>
  <si>
    <t>さんず</t>
  </si>
  <si>
    <t>おんりょう</t>
  </si>
  <si>
    <t>ファントムシュート</t>
  </si>
  <si>
    <t>のろい</t>
  </si>
  <si>
    <t>柳田　しげる</t>
  </si>
  <si>
    <t>やなぎだ</t>
  </si>
  <si>
    <t>ドッペルゲンガー</t>
  </si>
  <si>
    <t>とうめいフェイント</t>
  </si>
  <si>
    <t>不乱　拳</t>
  </si>
  <si>
    <t>フランケン</t>
  </si>
  <si>
    <t>ねっけつヘッド</t>
  </si>
  <si>
    <t>ダブルロケット</t>
  </si>
  <si>
    <t>ばくれつパンチ</t>
  </si>
  <si>
    <t>カウンターストライク</t>
  </si>
  <si>
    <t>屍　藤美</t>
  </si>
  <si>
    <t>ふじみ</t>
  </si>
  <si>
    <t>霊幻　道久</t>
  </si>
  <si>
    <t>れいげん</t>
  </si>
  <si>
    <t>ガニメデプロトン</t>
  </si>
  <si>
    <t>たつまきどくぎり</t>
  </si>
  <si>
    <t>木乃伊　魔美</t>
  </si>
  <si>
    <t>ミイラ</t>
  </si>
  <si>
    <t>くものいと</t>
  </si>
  <si>
    <t>八墓　祟</t>
  </si>
  <si>
    <t>やつはか</t>
  </si>
  <si>
    <t>ハリケーンアロー</t>
  </si>
  <si>
    <t>カマイタチ</t>
  </si>
  <si>
    <t>幽谷　博之</t>
  </si>
  <si>
    <t>ゆうこく</t>
  </si>
  <si>
    <t>かみかくし</t>
  </si>
  <si>
    <t>アストロブレイク</t>
  </si>
  <si>
    <t>デスゾーン</t>
  </si>
  <si>
    <t>月村　憲一</t>
  </si>
  <si>
    <t>つきむら</t>
  </si>
  <si>
    <t>マジック</t>
  </si>
  <si>
    <t>ウルトラムーン</t>
  </si>
  <si>
    <t>ウルフレジェンド</t>
  </si>
  <si>
    <t>武羅渡　牙</t>
  </si>
  <si>
    <t>ブラッド</t>
  </si>
  <si>
    <t>むぞくせい</t>
  </si>
  <si>
    <t>どくぎりのじゅつ</t>
  </si>
  <si>
    <t>バーバリアンのたて</t>
  </si>
  <si>
    <t>不死　祀</t>
  </si>
  <si>
    <t>ふし</t>
  </si>
  <si>
    <t>しこふみ</t>
  </si>
  <si>
    <t>ロケットこぶし</t>
  </si>
  <si>
    <t>人形　幻</t>
  </si>
  <si>
    <t>にんぎょう</t>
  </si>
  <si>
    <t>あいきどう</t>
  </si>
  <si>
    <t>円谷　未知</t>
  </si>
  <si>
    <t>つぶらや</t>
  </si>
  <si>
    <t>ユニバースブラスト</t>
  </si>
  <si>
    <t>黒上　呪</t>
  </si>
  <si>
    <t>くろがみ</t>
  </si>
  <si>
    <t>サイコショット</t>
  </si>
  <si>
    <t>魔界　崇雄</t>
  </si>
  <si>
    <t>まかい</t>
  </si>
  <si>
    <t>じごくぐるま</t>
  </si>
  <si>
    <t>猪口　兵吾</t>
  </si>
  <si>
    <t>イノシシ</t>
  </si>
  <si>
    <t>リカバリー</t>
  </si>
  <si>
    <t>ワイルドクロー</t>
  </si>
  <si>
    <t>ちゃぶだいがえし</t>
  </si>
  <si>
    <t>バーンアウト</t>
  </si>
  <si>
    <t>鶏井　亮太</t>
  </si>
  <si>
    <t>ニワトリ</t>
  </si>
  <si>
    <t>ダッシュアクセル</t>
  </si>
  <si>
    <t>ほのおのかざみどり</t>
  </si>
  <si>
    <t>ブーストグライダー</t>
  </si>
  <si>
    <t>魚住　拓人</t>
  </si>
  <si>
    <t>サカナ</t>
  </si>
  <si>
    <t>スピニングカット</t>
  </si>
  <si>
    <t>ツナミブースト</t>
  </si>
  <si>
    <t>ウォーターベール</t>
  </si>
  <si>
    <t>蛙田　達士</t>
  </si>
  <si>
    <t>カエル</t>
  </si>
  <si>
    <t>フェイクボール</t>
  </si>
  <si>
    <t>獅子王　吼</t>
  </si>
  <si>
    <t>ライオン</t>
  </si>
  <si>
    <t>スーパーアルマジロ</t>
  </si>
  <si>
    <t>ホーントレイン</t>
  </si>
  <si>
    <t>モグラシャッフル</t>
  </si>
  <si>
    <t>ビーストファング</t>
  </si>
  <si>
    <t>香芽　レオン</t>
  </si>
  <si>
    <t>カメレオン</t>
  </si>
  <si>
    <t>ミラージュシュート</t>
  </si>
  <si>
    <t>大鷲　誠次</t>
  </si>
  <si>
    <t>ワシ</t>
  </si>
  <si>
    <t>コンドルダイブ</t>
  </si>
  <si>
    <t>イーグルバスター</t>
  </si>
  <si>
    <t>猿田　登</t>
  </si>
  <si>
    <t>サル</t>
  </si>
  <si>
    <t>モンキーターン</t>
  </si>
  <si>
    <t>ターザンキック</t>
  </si>
  <si>
    <t>カンガルーキック</t>
  </si>
  <si>
    <t>五利　真吾</t>
  </si>
  <si>
    <t>ゴリラ</t>
  </si>
  <si>
    <t>パワーチャージ</t>
  </si>
  <si>
    <t>蛇丸　彰真</t>
  </si>
  <si>
    <t>ヘビ</t>
  </si>
  <si>
    <t>スネークショット</t>
  </si>
  <si>
    <t>クロスドライブ</t>
  </si>
  <si>
    <t>ライトニングアクセル</t>
  </si>
  <si>
    <t>水前寺　馳威太</t>
  </si>
  <si>
    <t>チーター</t>
  </si>
  <si>
    <t>サザンクロスカット</t>
  </si>
  <si>
    <t>ダイナマイトシュート</t>
  </si>
  <si>
    <t>ぶんしんシュート</t>
  </si>
  <si>
    <t>小荒　登</t>
  </si>
  <si>
    <t>コアラ</t>
  </si>
  <si>
    <t>ラン・ボール・ラン</t>
  </si>
  <si>
    <t>判　竹夫</t>
  </si>
  <si>
    <t>パンダ</t>
  </si>
  <si>
    <t>荒井川　熊巳</t>
  </si>
  <si>
    <t>アライグマ</t>
  </si>
  <si>
    <t>根津　光夫</t>
  </si>
  <si>
    <t>ネズミ</t>
  </si>
  <si>
    <t>レインボーループ</t>
  </si>
  <si>
    <t>ざんぞう</t>
  </si>
  <si>
    <t>牛尾　空也</t>
  </si>
  <si>
    <t>ウシ</t>
  </si>
  <si>
    <t>タフネスブロック</t>
  </si>
  <si>
    <t>ギガントウォール</t>
  </si>
  <si>
    <t>杉森　威</t>
  </si>
  <si>
    <t>たけし</t>
  </si>
  <si>
    <t>シュートポケット</t>
  </si>
  <si>
    <t>弘山　誘</t>
  </si>
  <si>
    <t>ゆう</t>
  </si>
  <si>
    <t>パトリオットシュート</t>
  </si>
  <si>
    <t>花岡　強</t>
  </si>
  <si>
    <t>つよし</t>
  </si>
  <si>
    <t>アサルトシュート</t>
  </si>
  <si>
    <t>室伏　恐</t>
  </si>
  <si>
    <t>きょう</t>
  </si>
  <si>
    <t>マッドエクスプレス</t>
  </si>
  <si>
    <t>稲田　則</t>
  </si>
  <si>
    <t>のり</t>
  </si>
  <si>
    <t>プロファイルゾーン</t>
  </si>
  <si>
    <t>寺川　巌</t>
  </si>
  <si>
    <t>いわお</t>
  </si>
  <si>
    <t>スリングショット</t>
  </si>
  <si>
    <t>藤丸　啓</t>
  </si>
  <si>
    <t>けい</t>
  </si>
  <si>
    <t>ガンショット</t>
  </si>
  <si>
    <t>山郷　暴</t>
  </si>
  <si>
    <t>ばく</t>
  </si>
  <si>
    <t>山岸　迫</t>
  </si>
  <si>
    <t>せり</t>
  </si>
  <si>
    <t>ダブル・ジョー</t>
  </si>
  <si>
    <t>大部　信</t>
  </si>
  <si>
    <t>しん</t>
  </si>
  <si>
    <t>下鶴　改</t>
  </si>
  <si>
    <t>あらた</t>
  </si>
  <si>
    <t>グングニル</t>
  </si>
  <si>
    <t>真下　乏</t>
  </si>
  <si>
    <t>ましも</t>
  </si>
  <si>
    <t>トリプルディフェンス</t>
  </si>
  <si>
    <t>都築　静</t>
  </si>
  <si>
    <t>つづき</t>
  </si>
  <si>
    <t>メテオアタック</t>
  </si>
  <si>
    <t>ドこんじょうキャッチ</t>
  </si>
  <si>
    <t>平生　仁</t>
  </si>
  <si>
    <t>ひらお</t>
  </si>
  <si>
    <t>メテオシャワー</t>
  </si>
  <si>
    <t>長友　喪</t>
  </si>
  <si>
    <t>ながとも</t>
  </si>
  <si>
    <t>ドこんじょうクラブ</t>
  </si>
  <si>
    <t>水淵　無</t>
  </si>
  <si>
    <t>みずぶち</t>
  </si>
  <si>
    <t>アイアンウォール</t>
  </si>
  <si>
    <t>相戸留　捜</t>
  </si>
  <si>
    <t>アイドル</t>
  </si>
  <si>
    <t>ゴールずらし</t>
  </si>
  <si>
    <t>線路　鉄雄</t>
  </si>
  <si>
    <t>てっちゃん</t>
  </si>
  <si>
    <t>野部流　来人</t>
  </si>
  <si>
    <t>ノベル</t>
  </si>
  <si>
    <t>ドこんじょうバット</t>
  </si>
  <si>
    <t>ホエールガード</t>
  </si>
  <si>
    <t>無敵　英雄</t>
  </si>
  <si>
    <t>ヒーロー</t>
  </si>
  <si>
    <t>ジ・アース</t>
  </si>
  <si>
    <t>仮沢　装</t>
  </si>
  <si>
    <t>コスプレ</t>
  </si>
  <si>
    <t>スーパーしこふみ</t>
  </si>
  <si>
    <t>ライアーショット</t>
  </si>
  <si>
    <t>御良　一輝</t>
  </si>
  <si>
    <t>オンライン</t>
  </si>
  <si>
    <t>デザートストーム</t>
  </si>
  <si>
    <t>自作　派流</t>
  </si>
  <si>
    <t>じさくは</t>
  </si>
  <si>
    <t>イナズマおとし</t>
  </si>
  <si>
    <t>呂簿　合機</t>
  </si>
  <si>
    <t>ロボ</t>
  </si>
  <si>
    <t>コイルターン</t>
  </si>
  <si>
    <t>芸夢　好武</t>
  </si>
  <si>
    <t>ゲームき</t>
  </si>
  <si>
    <t>シャインドライブ</t>
  </si>
  <si>
    <t>漫画　萌</t>
  </si>
  <si>
    <t>まんがか</t>
  </si>
  <si>
    <t>パラディンストライク</t>
  </si>
  <si>
    <t>明井戸　達人</t>
  </si>
  <si>
    <t>アーケード</t>
  </si>
  <si>
    <t>木内　努</t>
  </si>
  <si>
    <t>きうち</t>
  </si>
  <si>
    <t>ストーンプリズン</t>
  </si>
  <si>
    <t>造形　製雄</t>
  </si>
  <si>
    <t>フィギュア</t>
  </si>
  <si>
    <t>デュアルストライク</t>
  </si>
  <si>
    <t>闘馬　草太</t>
  </si>
  <si>
    <t>とうま</t>
  </si>
  <si>
    <t>スワンダイブ</t>
  </si>
  <si>
    <t>プレッシャーパンチ</t>
  </si>
  <si>
    <t>フラッシュアッパー</t>
  </si>
  <si>
    <t>声模　索太</t>
  </si>
  <si>
    <t>せいゆう</t>
  </si>
  <si>
    <t>熱斗　探李</t>
  </si>
  <si>
    <t>ネット</t>
  </si>
  <si>
    <t>ヘビーベイビー</t>
  </si>
  <si>
    <t>百地　三太</t>
  </si>
  <si>
    <t>ももち</t>
  </si>
  <si>
    <t>つむじ</t>
  </si>
  <si>
    <t>ぶんしんブロック</t>
  </si>
  <si>
    <t>藤林　長門</t>
  </si>
  <si>
    <t>ふじばやし</t>
  </si>
  <si>
    <t>ぶんしんディフェンス</t>
  </si>
  <si>
    <t>高坂　仁</t>
  </si>
  <si>
    <t>こうさか</t>
  </si>
  <si>
    <t>児雷也　蟇助</t>
  </si>
  <si>
    <t>じらいや</t>
  </si>
  <si>
    <t>石川　五衛太</t>
  </si>
  <si>
    <t>ゴエモン</t>
  </si>
  <si>
    <t>風魔　小平太</t>
  </si>
  <si>
    <t>ふうま</t>
  </si>
  <si>
    <t>甲賀　幻</t>
  </si>
  <si>
    <t>こうが</t>
  </si>
  <si>
    <t>猿飛　佐之助</t>
  </si>
  <si>
    <t>さるとび</t>
  </si>
  <si>
    <t>柳生　十郎</t>
  </si>
  <si>
    <t>やぎゅう</t>
  </si>
  <si>
    <t>あびせげり</t>
  </si>
  <si>
    <t>初鳥　伴三</t>
  </si>
  <si>
    <t>はつとり</t>
  </si>
  <si>
    <t>かごめかごめ</t>
  </si>
  <si>
    <t>霧隠　才次</t>
    <phoneticPr fontId="1"/>
  </si>
  <si>
    <t>きりがくれ</t>
  </si>
  <si>
    <t>鉢屋　也三郎</t>
  </si>
  <si>
    <t>はちや</t>
  </si>
  <si>
    <t>加藤　段</t>
  </si>
  <si>
    <t>かとう</t>
  </si>
  <si>
    <t>出浦　清盛</t>
  </si>
  <si>
    <t>いでうら</t>
  </si>
  <si>
    <t>トカチェフボンバー</t>
  </si>
  <si>
    <t>ハーヴェスト</t>
  </si>
  <si>
    <t>滝川　一馬</t>
  </si>
  <si>
    <t>たきがわ</t>
  </si>
  <si>
    <t>城戸　弥門</t>
  </si>
  <si>
    <t>きど</t>
  </si>
  <si>
    <t>こがらし</t>
  </si>
  <si>
    <t>綾野　勇一</t>
  </si>
  <si>
    <t>あやの</t>
  </si>
  <si>
    <t>まきわりチョップ</t>
  </si>
  <si>
    <t>炭野　詠輔</t>
  </si>
  <si>
    <t>すみの</t>
  </si>
  <si>
    <t>ノーエスケイプ</t>
  </si>
  <si>
    <t>芹沢　和憲</t>
  </si>
  <si>
    <t>せりざわ</t>
  </si>
  <si>
    <t>牧谷　寛</t>
  </si>
  <si>
    <t>まきや</t>
  </si>
  <si>
    <t>塩谷　ヒロ</t>
  </si>
  <si>
    <t>しおたに</t>
  </si>
  <si>
    <t>つちだるま</t>
  </si>
  <si>
    <t>山根　羊</t>
  </si>
  <si>
    <t>やまね</t>
  </si>
  <si>
    <t>オオウチワ</t>
  </si>
  <si>
    <t>育井　庄児</t>
  </si>
  <si>
    <t>いくい</t>
  </si>
  <si>
    <t>大鯉　昇</t>
  </si>
  <si>
    <t>おおごい</t>
  </si>
  <si>
    <t>つうてんかくシュート</t>
  </si>
  <si>
    <t>原野　徹</t>
  </si>
  <si>
    <t>はらの</t>
  </si>
  <si>
    <t>根上　大地</t>
  </si>
  <si>
    <t>だいち</t>
  </si>
  <si>
    <t>ガイアブレイク</t>
  </si>
  <si>
    <t>田主丸　茂樹</t>
  </si>
  <si>
    <t>たぬしまる</t>
  </si>
  <si>
    <t>スピードプラス</t>
  </si>
  <si>
    <t>草生　久志</t>
  </si>
  <si>
    <t>くさお</t>
  </si>
  <si>
    <t>米山　植人</t>
  </si>
  <si>
    <t>よねやま</t>
  </si>
  <si>
    <t>犬飼　茂樹</t>
  </si>
  <si>
    <t>いぬかい</t>
  </si>
  <si>
    <t>福井　咲平</t>
  </si>
  <si>
    <t>ふくい</t>
  </si>
  <si>
    <t>富士　地洋</t>
  </si>
  <si>
    <t>ふじ</t>
  </si>
  <si>
    <t>軟山　弱</t>
  </si>
  <si>
    <t>なんざん</t>
  </si>
  <si>
    <t>メガウォール</t>
  </si>
  <si>
    <t>西垣　守</t>
  </si>
  <si>
    <t>にしがき</t>
  </si>
  <si>
    <t>トライペガサス</t>
  </si>
  <si>
    <t>女川　映日</t>
  </si>
  <si>
    <t>めがわ</t>
  </si>
  <si>
    <t>エッフェルドライブ</t>
  </si>
  <si>
    <t>光宗　団</t>
  </si>
  <si>
    <t>みつむね</t>
  </si>
  <si>
    <t>黒部　立樹</t>
  </si>
  <si>
    <t>くろべ</t>
  </si>
  <si>
    <t>バックトルネード</t>
  </si>
  <si>
    <t>跳山　段</t>
  </si>
  <si>
    <t>とびやま</t>
  </si>
  <si>
    <t>スピニングシュート</t>
  </si>
  <si>
    <t>屋形　直人</t>
  </si>
  <si>
    <t>やかた</t>
  </si>
  <si>
    <t>レボリューションＶ</t>
  </si>
  <si>
    <t>茂木　沙樹都</t>
  </si>
  <si>
    <t>もぎ</t>
  </si>
  <si>
    <t>武方　勝</t>
  </si>
  <si>
    <t>まさる</t>
  </si>
  <si>
    <t>トライアングルＺ</t>
  </si>
  <si>
    <t>武方　友</t>
  </si>
  <si>
    <t>とも</t>
  </si>
  <si>
    <t>ローリングスライド</t>
  </si>
  <si>
    <t>武方　努</t>
  </si>
  <si>
    <t>つとむ</t>
  </si>
  <si>
    <t>トリプルブースト</t>
  </si>
  <si>
    <t>段堂　正憲</t>
  </si>
  <si>
    <t>だんどう</t>
  </si>
  <si>
    <t>ブレードアタック</t>
  </si>
  <si>
    <t>カポエィラスナッチ</t>
  </si>
  <si>
    <t>深沢　念司</t>
  </si>
  <si>
    <t>ふかざわ</t>
  </si>
  <si>
    <t>守野　優一</t>
  </si>
  <si>
    <t>まもりの</t>
  </si>
  <si>
    <t>中井　陽介</t>
  </si>
  <si>
    <t>なかい</t>
  </si>
  <si>
    <t>石井　清気</t>
  </si>
  <si>
    <t>いしい</t>
  </si>
  <si>
    <t>イナズマ１ごう</t>
  </si>
  <si>
    <t>歩星　呑一</t>
  </si>
  <si>
    <t>ポセイドン</t>
  </si>
  <si>
    <t>つなみウォール</t>
  </si>
  <si>
    <t>阿保露　光</t>
  </si>
  <si>
    <t>アポロン</t>
  </si>
  <si>
    <t>さばきのてっつい</t>
  </si>
  <si>
    <t>デュアルストーム</t>
  </si>
  <si>
    <t>部灰　炎</t>
  </si>
  <si>
    <t>ヘパイス</t>
  </si>
  <si>
    <t>ヘルファイア</t>
  </si>
  <si>
    <t>荒須　乱</t>
  </si>
  <si>
    <t>アレス</t>
  </si>
  <si>
    <t>手魚　激</t>
  </si>
  <si>
    <t>ディオ</t>
  </si>
  <si>
    <t>メガクェイク</t>
  </si>
  <si>
    <t>グレイブストーン</t>
  </si>
  <si>
    <t>在手　実弓</t>
  </si>
  <si>
    <t>アルテミス</t>
  </si>
  <si>
    <t>ヘブンズタイム</t>
  </si>
  <si>
    <t>フォトンフラッシュ</t>
  </si>
  <si>
    <t>ディバインアロー</t>
  </si>
  <si>
    <t>経目　須商</t>
  </si>
  <si>
    <t>ヘルメス</t>
  </si>
  <si>
    <t>コロッセオガード</t>
  </si>
  <si>
    <t>明天名　智</t>
  </si>
  <si>
    <t>アテナ</t>
  </si>
  <si>
    <t>出右手　豊</t>
  </si>
  <si>
    <t>デメテル</t>
  </si>
  <si>
    <t>シュートプラス</t>
  </si>
  <si>
    <t>亜風炉　照美</t>
  </si>
  <si>
    <t>アフロディ２</t>
  </si>
  <si>
    <t>シュートフォース</t>
  </si>
  <si>
    <t>ゴッドノウズ</t>
  </si>
  <si>
    <t>ゴッドブレイク</t>
  </si>
  <si>
    <t>ジ・イカロス</t>
  </si>
  <si>
    <t>平良　貞</t>
  </si>
  <si>
    <t>ヘラ</t>
  </si>
  <si>
    <t>プラネットシールド</t>
  </si>
  <si>
    <t>位家　路主</t>
  </si>
  <si>
    <t>イカロス</t>
  </si>
  <si>
    <t>安芸　玲須</t>
  </si>
  <si>
    <t>アキレス</t>
  </si>
  <si>
    <t>経洛　玲州</t>
  </si>
  <si>
    <t>ヘラクレス</t>
  </si>
  <si>
    <t>マタドールフェイント</t>
  </si>
  <si>
    <t>黒野　時夫</t>
  </si>
  <si>
    <t>クロノス</t>
  </si>
  <si>
    <t>じくうのかべ</t>
  </si>
  <si>
    <t>目戸　宇左</t>
  </si>
  <si>
    <t>メドゥーサ</t>
  </si>
  <si>
    <t>デーモンカット</t>
  </si>
  <si>
    <t>宗像　大翔</t>
  </si>
  <si>
    <t>ひろと</t>
  </si>
  <si>
    <t>英山　海人</t>
  </si>
  <si>
    <t>かいと</t>
  </si>
  <si>
    <t>北垣　亮太</t>
  </si>
  <si>
    <t>りょうた</t>
  </si>
  <si>
    <t>瀬島　樹</t>
  </si>
  <si>
    <t>いつき</t>
  </si>
  <si>
    <t>新竹　颯太</t>
  </si>
  <si>
    <t>そうた</t>
  </si>
  <si>
    <t>池尻　陽</t>
  </si>
  <si>
    <t>はる</t>
  </si>
  <si>
    <t>たまのりピエロ</t>
  </si>
  <si>
    <t>オーロラドリブル</t>
  </si>
  <si>
    <t>寺坂　響</t>
  </si>
  <si>
    <t>てらさか</t>
  </si>
  <si>
    <t>ジグザグフレイム</t>
  </si>
  <si>
    <t>興津　蒼空</t>
  </si>
  <si>
    <t>そら</t>
  </si>
  <si>
    <t>エアライド</t>
  </si>
  <si>
    <t>間　竜介</t>
  </si>
  <si>
    <t>りゅうすけ</t>
  </si>
  <si>
    <t>がくしゅう</t>
  </si>
  <si>
    <t>森元　陸斗</t>
  </si>
  <si>
    <t>りくと</t>
  </si>
  <si>
    <t>ストライクサンバ</t>
  </si>
  <si>
    <t>如月　まこ</t>
  </si>
  <si>
    <t>まこ</t>
  </si>
  <si>
    <t>女</t>
  </si>
  <si>
    <t>青島　薫</t>
  </si>
  <si>
    <t>あおしま</t>
  </si>
  <si>
    <t>甘井　一哉</t>
  </si>
  <si>
    <t>あまい</t>
  </si>
  <si>
    <t>平田　兼</t>
  </si>
  <si>
    <t>ひらた</t>
  </si>
  <si>
    <t>ロードローラタックル</t>
  </si>
  <si>
    <t>長谷部　精児</t>
  </si>
  <si>
    <t>はせべ</t>
  </si>
  <si>
    <t>巨島　祐一</t>
  </si>
  <si>
    <t>おおしま</t>
  </si>
  <si>
    <t>オーロラカーテン</t>
  </si>
  <si>
    <t>生垣　冗</t>
  </si>
  <si>
    <t>じょう</t>
  </si>
  <si>
    <t>トルネードキャッチ</t>
  </si>
  <si>
    <t>姫島　極</t>
  </si>
  <si>
    <t>ひめじま</t>
  </si>
  <si>
    <t>じばしりかえん</t>
  </si>
  <si>
    <t>菊池　康志</t>
  </si>
  <si>
    <t>きくち</t>
  </si>
  <si>
    <t>フレイムダンス</t>
  </si>
  <si>
    <t>野馬　運</t>
  </si>
  <si>
    <t>のま</t>
  </si>
  <si>
    <t>向山　恭吾</t>
  </si>
  <si>
    <t>むかいやま</t>
  </si>
  <si>
    <t>茶木　椎斗</t>
  </si>
  <si>
    <t>ちゃき</t>
  </si>
  <si>
    <t>ダークトルネード</t>
  </si>
  <si>
    <t>加納　輪介</t>
  </si>
  <si>
    <t>かのう</t>
  </si>
  <si>
    <t>立野　誠一</t>
  </si>
  <si>
    <t>たちの</t>
  </si>
  <si>
    <t>ペガサスショット</t>
  </si>
  <si>
    <t>出前　洋</t>
  </si>
  <si>
    <t>でまえ</t>
  </si>
  <si>
    <t>ヒートタックル</t>
  </si>
  <si>
    <t>安永　英嗣</t>
  </si>
  <si>
    <t>やすなが</t>
  </si>
  <si>
    <t>水口　精司</t>
  </si>
  <si>
    <t>みずぐち</t>
  </si>
  <si>
    <t>堤　広司</t>
  </si>
  <si>
    <t>つつみ</t>
  </si>
  <si>
    <t>ストームライダー</t>
  </si>
  <si>
    <t>友岡　愛斗</t>
  </si>
  <si>
    <t>ともおか</t>
  </si>
  <si>
    <t>丸出　為夫</t>
  </si>
  <si>
    <t>まるで</t>
  </si>
  <si>
    <t>ダッシュアクセル</t>
    <phoneticPr fontId="1"/>
  </si>
  <si>
    <t>石崎　満</t>
  </si>
  <si>
    <t>いしざき</t>
  </si>
  <si>
    <t>小塚　勇介</t>
  </si>
  <si>
    <t>こづか</t>
  </si>
  <si>
    <t>八百野　スミ子</t>
  </si>
  <si>
    <t>やおの</t>
  </si>
  <si>
    <t>筆山　トメ</t>
  </si>
  <si>
    <t>トメ</t>
  </si>
  <si>
    <t>なまける</t>
    <phoneticPr fontId="1"/>
  </si>
  <si>
    <t>大玉　好美</t>
  </si>
  <si>
    <t>おおたま</t>
  </si>
  <si>
    <t>ひとりワンツー</t>
  </si>
  <si>
    <t>骨盤　整</t>
  </si>
  <si>
    <t>こつばん</t>
  </si>
  <si>
    <t>グラビテイション</t>
  </si>
  <si>
    <t>執刀　直</t>
  </si>
  <si>
    <t>しっとう</t>
  </si>
  <si>
    <t>立見　律子</t>
  </si>
  <si>
    <t>りつこ</t>
  </si>
  <si>
    <t>グッドスメル</t>
  </si>
  <si>
    <t>店街　隠典</t>
  </si>
  <si>
    <t>ごいんきょ</t>
  </si>
  <si>
    <t>メガトンヘッド</t>
  </si>
  <si>
    <t>歌川　誠</t>
  </si>
  <si>
    <t>うたがわ</t>
  </si>
  <si>
    <t>如月　沙理奈</t>
  </si>
  <si>
    <t>サリー</t>
  </si>
  <si>
    <t>プリマドンナ</t>
  </si>
  <si>
    <t>りゅうせいブレード</t>
  </si>
  <si>
    <t>三河屋　三郎</t>
  </si>
  <si>
    <t>サブちゃん</t>
  </si>
  <si>
    <t>ドラゴンキャノン</t>
  </si>
  <si>
    <t>符呂暮　岩生</t>
  </si>
  <si>
    <t>プログレ</t>
  </si>
  <si>
    <t>家守　優司</t>
  </si>
  <si>
    <t>いえもり</t>
  </si>
  <si>
    <t>ダブルグレネード</t>
  </si>
  <si>
    <t>戎　正義</t>
  </si>
  <si>
    <t>えびす</t>
  </si>
  <si>
    <t>生地　釜雄</t>
  </si>
  <si>
    <t>いくじ</t>
  </si>
  <si>
    <t>衛士　展也</t>
  </si>
  <si>
    <t>えじ</t>
  </si>
  <si>
    <t>田辺　さやか</t>
  </si>
  <si>
    <t>さやか</t>
  </si>
  <si>
    <t>リボンシャワー</t>
  </si>
  <si>
    <t>ダブルトルネード</t>
  </si>
  <si>
    <t>国木田　俳人</t>
  </si>
  <si>
    <t>はいじん</t>
  </si>
  <si>
    <t>道場　亮治</t>
  </si>
  <si>
    <t>みちば</t>
  </si>
  <si>
    <t>土盛　工司</t>
  </si>
  <si>
    <t>こうじ</t>
  </si>
  <si>
    <t>賭山　流</t>
  </si>
  <si>
    <t>かけやま</t>
  </si>
  <si>
    <t>厚田　直</t>
  </si>
  <si>
    <t>あつた</t>
  </si>
  <si>
    <t>ボルケイノカット</t>
  </si>
  <si>
    <t>速水　真刃</t>
  </si>
  <si>
    <t>マッハ</t>
  </si>
  <si>
    <t>グランフェンリル</t>
  </si>
  <si>
    <t>黄田　嵐</t>
  </si>
  <si>
    <t>おうだ</t>
  </si>
  <si>
    <t>兜　角雄</t>
  </si>
  <si>
    <t>かぶと</t>
  </si>
  <si>
    <t>調　半次</t>
  </si>
  <si>
    <t>しらべ</t>
  </si>
  <si>
    <t>玄武　冬樹</t>
  </si>
  <si>
    <t>げんぶ</t>
  </si>
  <si>
    <t>ダークフェニックス</t>
  </si>
  <si>
    <t>土野　小太郎</t>
  </si>
  <si>
    <t>つちの</t>
  </si>
  <si>
    <t>蝶野　真宇</t>
  </si>
  <si>
    <t>ちょうの</t>
  </si>
  <si>
    <t>せんぷうじん</t>
  </si>
  <si>
    <t>前田　剛</t>
  </si>
  <si>
    <t>ごう</t>
  </si>
  <si>
    <t>ねっけつパンチ</t>
  </si>
  <si>
    <t>槍野　育生</t>
  </si>
  <si>
    <t>やりの</t>
  </si>
  <si>
    <t>スティンガー</t>
  </si>
  <si>
    <t>彩雲　強</t>
  </si>
  <si>
    <t>さいうん</t>
  </si>
  <si>
    <t>桑形　刃</t>
  </si>
  <si>
    <t>くわがた</t>
  </si>
  <si>
    <t>スニーキングレイド</t>
  </si>
  <si>
    <t>矢野　球児</t>
  </si>
  <si>
    <t>きゅうじ</t>
  </si>
  <si>
    <t>伊能　忠</t>
  </si>
  <si>
    <t>いのう</t>
  </si>
  <si>
    <t>団土　弾</t>
  </si>
  <si>
    <t>だん</t>
  </si>
  <si>
    <t>てんくうおとし</t>
  </si>
  <si>
    <t>雷鳴　仁</t>
  </si>
  <si>
    <t>らいめい</t>
  </si>
  <si>
    <t>サンダービースト</t>
  </si>
  <si>
    <t>有海　直央</t>
  </si>
  <si>
    <t>アルミ</t>
  </si>
  <si>
    <t>大久保　俊生</t>
  </si>
  <si>
    <t>おおくぼ</t>
  </si>
  <si>
    <t>小手川　練</t>
  </si>
  <si>
    <t>こてがわ</t>
  </si>
  <si>
    <t>ブラックホール</t>
  </si>
  <si>
    <t>亀田　ぽん太</t>
  </si>
  <si>
    <t>ぽんた</t>
  </si>
  <si>
    <t>羽生　辰巳</t>
  </si>
  <si>
    <t>はぶ</t>
  </si>
  <si>
    <t>高杉　晋太郎</t>
  </si>
  <si>
    <t>たかすぎ</t>
  </si>
  <si>
    <t>しんくうま</t>
  </si>
  <si>
    <t>楠木　昌成</t>
  </si>
  <si>
    <t>くすのき</t>
  </si>
  <si>
    <t>信濃　望</t>
  </si>
  <si>
    <t>しなの</t>
  </si>
  <si>
    <t>伊賀　栗之助</t>
  </si>
  <si>
    <t>いが</t>
  </si>
  <si>
    <t>鎌井　達夫</t>
  </si>
  <si>
    <t>かまい</t>
  </si>
  <si>
    <t>那須　与一</t>
  </si>
  <si>
    <t>よいち</t>
  </si>
  <si>
    <t>金剛　新</t>
  </si>
  <si>
    <t>こんごう</t>
  </si>
  <si>
    <t>ウェルカムバック</t>
  </si>
  <si>
    <t>風向　拓斗</t>
  </si>
  <si>
    <t>かざむかい</t>
  </si>
  <si>
    <t>鎌桐　蒼人</t>
  </si>
  <si>
    <t>かまきり</t>
  </si>
  <si>
    <t>毛利　元気</t>
  </si>
  <si>
    <t>もうり</t>
  </si>
  <si>
    <t>写楽　庄司</t>
  </si>
  <si>
    <t>しゃらく</t>
  </si>
  <si>
    <t>定規　頑</t>
  </si>
  <si>
    <t>じょうぎ</t>
  </si>
  <si>
    <t>東　昇</t>
  </si>
  <si>
    <t>ひがし</t>
  </si>
  <si>
    <t>だいばくはつはりて</t>
  </si>
  <si>
    <t>羅城門　藤次</t>
  </si>
  <si>
    <t>らじょう</t>
  </si>
  <si>
    <t>ボディシールド</t>
  </si>
  <si>
    <t>西郷　隆</t>
  </si>
  <si>
    <t>さいごう</t>
  </si>
  <si>
    <t>坂本　良</t>
  </si>
  <si>
    <t>さかもと</t>
  </si>
  <si>
    <t>なまける</t>
  </si>
  <si>
    <t>師走　洋次</t>
  </si>
  <si>
    <t>しわす</t>
  </si>
  <si>
    <t>アイスグランド</t>
  </si>
  <si>
    <t>布袋　一人</t>
  </si>
  <si>
    <t>ほてい</t>
  </si>
  <si>
    <t>蜂須賀　シン</t>
  </si>
  <si>
    <t>はちすが</t>
  </si>
  <si>
    <t>三国　賢士</t>
  </si>
  <si>
    <t>みくに</t>
  </si>
  <si>
    <t>石倉　輝信</t>
  </si>
  <si>
    <t>いしくら</t>
  </si>
  <si>
    <t>風来　康太</t>
  </si>
  <si>
    <t>ふうらい</t>
  </si>
  <si>
    <t>海皇　星児</t>
  </si>
  <si>
    <t>かいおう</t>
  </si>
  <si>
    <t>阿蘇　燃</t>
  </si>
  <si>
    <t>あそ</t>
  </si>
  <si>
    <t>冷泉　錐</t>
  </si>
  <si>
    <t>れいぜん</t>
  </si>
  <si>
    <t>向日葵　まこと</t>
  </si>
  <si>
    <t>ひまわり</t>
  </si>
  <si>
    <t>アトミックフレア</t>
  </si>
  <si>
    <t>三宅　力丸</t>
  </si>
  <si>
    <t>りきまる</t>
  </si>
  <si>
    <t>常磐　勝男</t>
  </si>
  <si>
    <t>かつお</t>
  </si>
  <si>
    <t>龍野　寵児</t>
  </si>
  <si>
    <t>りゅうの</t>
  </si>
  <si>
    <t>卯月　一</t>
  </si>
  <si>
    <t>うづき</t>
  </si>
  <si>
    <t>近藤　勇夫</t>
  </si>
  <si>
    <t>こんどう</t>
  </si>
  <si>
    <t>シザース・ボム</t>
  </si>
  <si>
    <t>千手　孝史</t>
  </si>
  <si>
    <t>せんじゅ</t>
  </si>
  <si>
    <t>ムゲン・ザ・ハンド</t>
  </si>
  <si>
    <t>富良野　紫苑</t>
  </si>
  <si>
    <t>ふらの</t>
  </si>
  <si>
    <t>宇院　武流人</t>
  </si>
  <si>
    <t>ういん</t>
  </si>
  <si>
    <t>デュアルスマッシュ</t>
  </si>
  <si>
    <t>勝　海次</t>
  </si>
  <si>
    <t>かつ</t>
  </si>
  <si>
    <t>かえんほうしゃ</t>
  </si>
  <si>
    <t>紫電　戒</t>
  </si>
  <si>
    <t>シデン</t>
  </si>
  <si>
    <t>プロキオンネット</t>
  </si>
  <si>
    <t>聖徳　泰治</t>
  </si>
  <si>
    <t>しょうとく</t>
  </si>
  <si>
    <t>成田　覚</t>
  </si>
  <si>
    <t>なりた</t>
  </si>
  <si>
    <t>雷電　真太郎</t>
  </si>
  <si>
    <t>らいでん</t>
  </si>
  <si>
    <t>大矢　慢太郎</t>
  </si>
  <si>
    <t>おおや</t>
  </si>
  <si>
    <t>中山　律</t>
  </si>
  <si>
    <t>なかやま</t>
  </si>
  <si>
    <t>秋水　貴之</t>
  </si>
  <si>
    <t>しゅうすい</t>
  </si>
  <si>
    <t>赤川　翼</t>
  </si>
  <si>
    <t>つばさ</t>
  </si>
  <si>
    <t>裁原　正義</t>
  </si>
  <si>
    <t>さいばら</t>
  </si>
  <si>
    <t>霜月　直輔</t>
  </si>
  <si>
    <t>しもつき</t>
  </si>
  <si>
    <t>仲間田　太助</t>
  </si>
  <si>
    <t>たすけ</t>
  </si>
  <si>
    <t>光明寺　聡明</t>
  </si>
  <si>
    <t>そうめい</t>
  </si>
  <si>
    <t>臼引　十兵衛</t>
  </si>
  <si>
    <t>じゅうべえ</t>
  </si>
  <si>
    <t>近辺　十馬</t>
  </si>
  <si>
    <t>こんぺいと</t>
  </si>
  <si>
    <t>月光　満</t>
  </si>
  <si>
    <t>まんげつ</t>
  </si>
  <si>
    <t>阿修羅　三夫</t>
  </si>
  <si>
    <t>あしゅら</t>
  </si>
  <si>
    <t>波田野　漣</t>
  </si>
  <si>
    <t>はたの</t>
  </si>
  <si>
    <t>天野　雨彦</t>
  </si>
  <si>
    <t>あめひこ</t>
  </si>
  <si>
    <t>平　和人</t>
  </si>
  <si>
    <t>たいら</t>
  </si>
  <si>
    <t>地蔵　久夢</t>
  </si>
  <si>
    <t>じぞう</t>
  </si>
  <si>
    <t>鷹桐　凱</t>
  </si>
  <si>
    <t>タカ</t>
  </si>
  <si>
    <t>マジン・ザ・ハンド</t>
  </si>
  <si>
    <t>細井　高</t>
  </si>
  <si>
    <t>ほそい</t>
  </si>
  <si>
    <t>天正　叡一</t>
  </si>
  <si>
    <t>てんしょう</t>
  </si>
  <si>
    <t>大和　進</t>
  </si>
  <si>
    <t>やまと</t>
  </si>
  <si>
    <t>津曲　勉</t>
  </si>
  <si>
    <t>がり</t>
  </si>
  <si>
    <t>世良　一期</t>
  </si>
  <si>
    <t>いちご</t>
  </si>
  <si>
    <t>沖田　創</t>
  </si>
  <si>
    <t>おきた</t>
  </si>
  <si>
    <t>長崎　紀一</t>
  </si>
  <si>
    <t>ながさき</t>
  </si>
  <si>
    <t>鴨川　武一</t>
  </si>
  <si>
    <t>かも (愛媛)</t>
  </si>
  <si>
    <t>仏　良夫</t>
  </si>
  <si>
    <t>ほとけ</t>
  </si>
  <si>
    <t>箸井　邦明</t>
  </si>
  <si>
    <t>ハシ</t>
  </si>
  <si>
    <t>明智　光</t>
  </si>
  <si>
    <t>あけち</t>
  </si>
  <si>
    <t>雉端　練人</t>
  </si>
  <si>
    <t>きじはた</t>
  </si>
  <si>
    <t>神野　啓司</t>
  </si>
  <si>
    <t>じんの</t>
  </si>
  <si>
    <t>ゴッドハンド</t>
  </si>
  <si>
    <t>富嶽　厚志</t>
  </si>
  <si>
    <t>ふがく</t>
  </si>
  <si>
    <t>白間　涼</t>
  </si>
  <si>
    <t>しろま</t>
  </si>
  <si>
    <t>黒川　真夜</t>
  </si>
  <si>
    <t>くろかわ</t>
  </si>
  <si>
    <t>菖蒲　畠也</t>
  </si>
  <si>
    <t>しょうぶ</t>
  </si>
  <si>
    <t>赤城　正馬</t>
  </si>
  <si>
    <t>あかぎ</t>
  </si>
  <si>
    <t>天野　陽介</t>
  </si>
  <si>
    <t>ようすけ</t>
  </si>
  <si>
    <t>坂山　金太郎</t>
  </si>
  <si>
    <t>きんたろう</t>
  </si>
  <si>
    <t>朝露　音夢</t>
  </si>
  <si>
    <t>あさつゆ</t>
  </si>
  <si>
    <t>横浜　英二</t>
  </si>
  <si>
    <t>よこはま</t>
  </si>
  <si>
    <t>弁天　正市</t>
  </si>
  <si>
    <t>べんてん</t>
  </si>
  <si>
    <t>キーパープラス</t>
  </si>
  <si>
    <t>氷室　剛勇</t>
  </si>
  <si>
    <t>ごうゆう</t>
  </si>
  <si>
    <t>スノーエンジェル</t>
  </si>
  <si>
    <t>新間　読</t>
  </si>
  <si>
    <t>しんま</t>
  </si>
  <si>
    <t>水田　流</t>
  </si>
  <si>
    <t>ながる</t>
  </si>
  <si>
    <t>座敷　童</t>
  </si>
  <si>
    <t>ざしき</t>
  </si>
  <si>
    <t>ワームホール</t>
  </si>
  <si>
    <t>国定　忠次郎</t>
  </si>
  <si>
    <t>くにさだ</t>
  </si>
  <si>
    <t>枚田　影夫</t>
  </si>
  <si>
    <t>まいたん</t>
  </si>
  <si>
    <t>御坊　研人</t>
  </si>
  <si>
    <t>ごぼう</t>
  </si>
  <si>
    <t>大鉄　茂</t>
  </si>
  <si>
    <t>だいてつ</t>
  </si>
  <si>
    <t>布村　触</t>
  </si>
  <si>
    <t>ぬのむら</t>
  </si>
  <si>
    <t>伏木　動矢</t>
  </si>
  <si>
    <t>ふしき</t>
  </si>
  <si>
    <t>ニニンサンキャク</t>
  </si>
  <si>
    <t>日武　禄郎</t>
  </si>
  <si>
    <t>ひむろ</t>
  </si>
  <si>
    <t>福士　宏行</t>
  </si>
  <si>
    <t>ふくし</t>
  </si>
  <si>
    <t>小車　巡</t>
  </si>
  <si>
    <t>こぐるま</t>
  </si>
  <si>
    <t>熱井　羽之</t>
  </si>
  <si>
    <t>あつい</t>
  </si>
  <si>
    <t>相原　談</t>
  </si>
  <si>
    <t>そうだん</t>
  </si>
  <si>
    <t>手札　来斗</t>
  </si>
  <si>
    <t>てふだ</t>
  </si>
  <si>
    <t>金堅　護</t>
  </si>
  <si>
    <t>きんこ</t>
  </si>
  <si>
    <t>玉川　当</t>
  </si>
  <si>
    <t>たまがわ</t>
  </si>
  <si>
    <t>僧野　景市</t>
  </si>
  <si>
    <t>そうの</t>
  </si>
  <si>
    <t>亜鉛　栄</t>
  </si>
  <si>
    <t>あえん</t>
  </si>
  <si>
    <t>明井　評吾</t>
  </si>
  <si>
    <t>あかい</t>
  </si>
  <si>
    <t>有里　労人</t>
  </si>
  <si>
    <t>アリ</t>
  </si>
  <si>
    <t>湧口　鉄馬</t>
  </si>
  <si>
    <t>ゆぐち</t>
  </si>
  <si>
    <t>鳴門　潮</t>
  </si>
  <si>
    <t>なると</t>
  </si>
  <si>
    <t>六甲　嵐</t>
  </si>
  <si>
    <t>ろっこう</t>
  </si>
  <si>
    <t>遠山　金太</t>
  </si>
  <si>
    <t>とおやま</t>
  </si>
  <si>
    <t>空原　誘</t>
  </si>
  <si>
    <t>そらはら</t>
  </si>
  <si>
    <t>鈴鹿　走</t>
  </si>
  <si>
    <t>すずか</t>
  </si>
  <si>
    <t>金井　満</t>
  </si>
  <si>
    <t>かない</t>
  </si>
  <si>
    <t>金沢　努</t>
  </si>
  <si>
    <t>かねざわ</t>
  </si>
  <si>
    <t>天戸　建</t>
  </si>
  <si>
    <t>テント</t>
  </si>
  <si>
    <t>真田　幸夫</t>
  </si>
  <si>
    <t>さなだ</t>
  </si>
  <si>
    <t>水渡　長流</t>
  </si>
  <si>
    <t>みずわたり</t>
  </si>
  <si>
    <t>高胡　菜生</t>
  </si>
  <si>
    <t>こうこ (ウミガメ島)</t>
  </si>
  <si>
    <t>白金　希</t>
  </si>
  <si>
    <t>はっきん</t>
  </si>
  <si>
    <t>隼　駿介</t>
  </si>
  <si>
    <t>はやぶさ</t>
  </si>
  <si>
    <t>桐技　躍馬</t>
  </si>
  <si>
    <t>きりあや</t>
  </si>
  <si>
    <t>間宮　林三</t>
  </si>
  <si>
    <t>まみや</t>
  </si>
  <si>
    <t>出田　優士</t>
  </si>
  <si>
    <t>いでた</t>
  </si>
  <si>
    <t>音尾　風雅</t>
  </si>
  <si>
    <t>ねお</t>
  </si>
  <si>
    <t>塗壁　保</t>
  </si>
  <si>
    <t>ぬりかべ</t>
  </si>
  <si>
    <t>笠原　竜也</t>
  </si>
  <si>
    <t>かさはら</t>
  </si>
  <si>
    <t>水巻　開平</t>
  </si>
  <si>
    <t>みずまき</t>
  </si>
  <si>
    <t>宮城　錦</t>
  </si>
  <si>
    <t>みやぎ</t>
  </si>
  <si>
    <t>アステロイドベルト</t>
  </si>
  <si>
    <t>歌場　創人</t>
  </si>
  <si>
    <t>うたば</t>
  </si>
  <si>
    <t>八重樫　智</t>
  </si>
  <si>
    <t>やえがし</t>
  </si>
  <si>
    <t>花庭　蒔志</t>
  </si>
  <si>
    <t>はなにわ</t>
  </si>
  <si>
    <t>貼野　哲郎</t>
  </si>
  <si>
    <t>はるの</t>
  </si>
  <si>
    <t>山形　信洋</t>
  </si>
  <si>
    <t>やまがた</t>
  </si>
  <si>
    <t>押井　解</t>
  </si>
  <si>
    <t>おしい</t>
  </si>
  <si>
    <t>菜乃　常則</t>
  </si>
  <si>
    <t>ナノ</t>
  </si>
  <si>
    <t>吹越　一徳</t>
  </si>
  <si>
    <t>ふきこし</t>
  </si>
  <si>
    <t>松田　正敏</t>
  </si>
  <si>
    <t>まつだ</t>
  </si>
  <si>
    <t>大垣　純章</t>
  </si>
  <si>
    <t>おおがき</t>
  </si>
  <si>
    <t>新井　超</t>
  </si>
  <si>
    <t>あらい</t>
  </si>
  <si>
    <t>町田　禄郎</t>
  </si>
  <si>
    <t>まちだ</t>
  </si>
  <si>
    <t>北原　幸一</t>
  </si>
  <si>
    <t>きたはら</t>
  </si>
  <si>
    <t>入来　徹</t>
  </si>
  <si>
    <t>いりき</t>
  </si>
  <si>
    <t>江田　俊二</t>
  </si>
  <si>
    <t>しゅんじ</t>
  </si>
  <si>
    <t>西尾　信輔</t>
  </si>
  <si>
    <t>にしお</t>
  </si>
  <si>
    <t>服部　陸</t>
  </si>
  <si>
    <t>トリック</t>
  </si>
  <si>
    <t>天道　陽光</t>
  </si>
  <si>
    <t>てんとう</t>
  </si>
  <si>
    <t>質屋　流</t>
  </si>
  <si>
    <t>しちや</t>
  </si>
  <si>
    <t>銭形　芳生</t>
  </si>
  <si>
    <t>ぜにがた</t>
  </si>
  <si>
    <t>金子　一樹</t>
  </si>
  <si>
    <t>かねこ</t>
  </si>
  <si>
    <t>伝法　平介</t>
  </si>
  <si>
    <t>でんぽう</t>
  </si>
  <si>
    <t>ぞくせいきょうか</t>
  </si>
  <si>
    <t>中園　康文</t>
  </si>
  <si>
    <t>なかぞの</t>
  </si>
  <si>
    <t>阿賀　預利</t>
  </si>
  <si>
    <t>あが</t>
  </si>
  <si>
    <t>海原　浴</t>
  </si>
  <si>
    <t>うみはら</t>
  </si>
  <si>
    <t>牛頭　忠太</t>
  </si>
  <si>
    <t>ごず</t>
  </si>
  <si>
    <t>河伯　童子</t>
  </si>
  <si>
    <t>かはく</t>
  </si>
  <si>
    <t>細江　茂志</t>
  </si>
  <si>
    <t>ほそえ</t>
  </si>
  <si>
    <t>北雄　石英</t>
  </si>
  <si>
    <t>せきえい</t>
  </si>
  <si>
    <t>二宮　金次</t>
  </si>
  <si>
    <t>にのみや</t>
  </si>
  <si>
    <t>鮭川　昇</t>
  </si>
  <si>
    <t>シャケ</t>
  </si>
  <si>
    <t>メガロドン</t>
  </si>
  <si>
    <t>水原　弘也</t>
  </si>
  <si>
    <t>みずはら</t>
  </si>
  <si>
    <t>芝　生夫</t>
  </si>
  <si>
    <t>しばふ</t>
  </si>
  <si>
    <t>西嶋　路美</t>
  </si>
  <si>
    <t>にしじま</t>
  </si>
  <si>
    <t>劉備　玄</t>
  </si>
  <si>
    <t>りゅうび</t>
  </si>
  <si>
    <t>ゴッドハンドトリプル</t>
  </si>
  <si>
    <t>福島　初志</t>
  </si>
  <si>
    <t>ふくしま</t>
  </si>
  <si>
    <t>羅馬　久輝</t>
  </si>
  <si>
    <t>ローマ</t>
  </si>
  <si>
    <t>灰谷　直</t>
  </si>
  <si>
    <t>はいたに</t>
  </si>
  <si>
    <t>符川　芳正</t>
  </si>
  <si>
    <t>ふかわ</t>
  </si>
  <si>
    <t>栃木　光</t>
  </si>
  <si>
    <t>とちぎ</t>
  </si>
  <si>
    <t>張飛　益斗</t>
  </si>
  <si>
    <t>ちょうひ</t>
  </si>
  <si>
    <t>鎧　護人</t>
  </si>
  <si>
    <t>よろい</t>
  </si>
  <si>
    <t>高知　勇士</t>
  </si>
  <si>
    <t>こうち</t>
  </si>
  <si>
    <t>関羽　長人</t>
  </si>
  <si>
    <t>かんう</t>
  </si>
  <si>
    <t>札幌　澄太</t>
  </si>
  <si>
    <t>さっぽろ</t>
  </si>
  <si>
    <t>韓信　潜</t>
  </si>
  <si>
    <t>かんしん</t>
  </si>
  <si>
    <t>井口　満</t>
  </si>
  <si>
    <t>いぐち</t>
  </si>
  <si>
    <t>森下　返</t>
  </si>
  <si>
    <t>もりした</t>
  </si>
  <si>
    <t>袋崎　拓路</t>
  </si>
  <si>
    <t>ふくろさき</t>
  </si>
  <si>
    <t>ミリオンハンズ</t>
  </si>
  <si>
    <t>倉橋　大</t>
  </si>
  <si>
    <t>くらはし</t>
  </si>
  <si>
    <t>今村　修生</t>
  </si>
  <si>
    <t>いまむら</t>
  </si>
  <si>
    <t>革嶋　磨</t>
  </si>
  <si>
    <t>かわしま</t>
  </si>
  <si>
    <t>川崎　大志郎</t>
  </si>
  <si>
    <t>かわさき</t>
  </si>
  <si>
    <t>登川　光</t>
  </si>
  <si>
    <t>のぼりかわ</t>
  </si>
  <si>
    <t>開川　路也</t>
  </si>
  <si>
    <t>かいかわ</t>
  </si>
  <si>
    <t>菊丸　一休</t>
  </si>
  <si>
    <t>いっきゅう</t>
  </si>
  <si>
    <t>デュアルパス</t>
  </si>
  <si>
    <t>矢形　王星</t>
  </si>
  <si>
    <t>やがた</t>
  </si>
  <si>
    <t>鈴虫　月彦</t>
  </si>
  <si>
    <t>すずむし</t>
  </si>
  <si>
    <t>アストロゲート</t>
  </si>
  <si>
    <t>彦　牽牛</t>
  </si>
  <si>
    <t>ヒコ</t>
  </si>
  <si>
    <t>寿老　仁</t>
  </si>
  <si>
    <t>じゅろう</t>
  </si>
  <si>
    <t>南陸　極</t>
  </si>
  <si>
    <t>なんりく</t>
  </si>
  <si>
    <t>井頭　針次</t>
  </si>
  <si>
    <t>いがしら</t>
  </si>
  <si>
    <t>伊勢　隼人</t>
  </si>
  <si>
    <t>いせ</t>
  </si>
  <si>
    <t>長門　司</t>
  </si>
  <si>
    <t>ながと</t>
  </si>
  <si>
    <t>派鶴　解斗</t>
  </si>
  <si>
    <t>パズル</t>
  </si>
  <si>
    <t>札野　蝶司</t>
  </si>
  <si>
    <t>いの</t>
  </si>
  <si>
    <t>永長　千里</t>
  </si>
  <si>
    <t>ながおさ</t>
  </si>
  <si>
    <t>前園　航平</t>
  </si>
  <si>
    <t>まえぞの</t>
  </si>
  <si>
    <t>セキュリティショット</t>
  </si>
  <si>
    <t>草薙　剣</t>
  </si>
  <si>
    <t>くさなぎ</t>
  </si>
  <si>
    <t>エクスカリバー</t>
  </si>
  <si>
    <t>宇枝　歴人</t>
  </si>
  <si>
    <t>うえだ</t>
  </si>
  <si>
    <t>加賀　裕太</t>
  </si>
  <si>
    <t>かが</t>
  </si>
  <si>
    <t>野沢　公顕</t>
  </si>
  <si>
    <t>のざわ</t>
  </si>
  <si>
    <t>源　義雄</t>
  </si>
  <si>
    <t>みなもと</t>
  </si>
  <si>
    <t>長刀　睦人</t>
  </si>
  <si>
    <t>なぎなた</t>
  </si>
  <si>
    <t>長月　九</t>
  </si>
  <si>
    <t>ながつき</t>
  </si>
  <si>
    <t>日向　光伸</t>
  </si>
  <si>
    <t>ひゅうが</t>
  </si>
  <si>
    <t>玉井　央一</t>
  </si>
  <si>
    <t>たま</t>
  </si>
  <si>
    <t>大文字　文人</t>
  </si>
  <si>
    <t>だいもんじ</t>
  </si>
  <si>
    <t>烈風　金道</t>
  </si>
  <si>
    <t>れっぷう</t>
  </si>
  <si>
    <t>伊波　登</t>
  </si>
  <si>
    <t>いなみ</t>
  </si>
  <si>
    <t>広島　紅</t>
  </si>
  <si>
    <t>ひろしま</t>
  </si>
  <si>
    <t>占部　智人</t>
  </si>
  <si>
    <t>うらべ</t>
  </si>
  <si>
    <t>榎本　武</t>
  </si>
  <si>
    <t>えのもと</t>
  </si>
  <si>
    <t>砲羽　陽介</t>
  </si>
  <si>
    <t>ほうば</t>
  </si>
  <si>
    <t>徳井　種延</t>
  </si>
  <si>
    <t>とくい</t>
  </si>
  <si>
    <t>高雄　みのる</t>
  </si>
  <si>
    <t>たかお</t>
  </si>
  <si>
    <t>折田　造</t>
  </si>
  <si>
    <t>おりた</t>
  </si>
  <si>
    <t>淡島　空</t>
  </si>
  <si>
    <t>あわしま</t>
  </si>
  <si>
    <t>宮崎　太陽</t>
  </si>
  <si>
    <t>みやざき</t>
  </si>
  <si>
    <t>大丸　遠</t>
  </si>
  <si>
    <t>だいまる</t>
  </si>
  <si>
    <t>芥川　治</t>
  </si>
  <si>
    <t>あくたがわ</t>
  </si>
  <si>
    <t>薬師寺　健</t>
  </si>
  <si>
    <t>やくしじ</t>
  </si>
  <si>
    <t>香元　薫</t>
  </si>
  <si>
    <t>こうもと</t>
  </si>
  <si>
    <t>星見　透馬</t>
  </si>
  <si>
    <t>ほしみ</t>
  </si>
  <si>
    <t>大黒　弘樹</t>
  </si>
  <si>
    <t>だいこく</t>
  </si>
  <si>
    <t>十字　導昭</t>
  </si>
  <si>
    <t>じゅうじ</t>
  </si>
  <si>
    <t>電光　則武</t>
  </si>
  <si>
    <t>でんこう</t>
  </si>
  <si>
    <t>大分　温夫</t>
  </si>
  <si>
    <t>おおいた</t>
  </si>
  <si>
    <t>由馬　グレイ</t>
  </si>
  <si>
    <t>ぐれい</t>
  </si>
  <si>
    <t>山梨　不二夫</t>
  </si>
  <si>
    <t>やまなし</t>
  </si>
  <si>
    <t>髪切　徹也</t>
  </si>
  <si>
    <t>かみきり</t>
  </si>
  <si>
    <t>坂上　幹生</t>
  </si>
  <si>
    <t>みきお</t>
  </si>
  <si>
    <t>伊達　竜</t>
  </si>
  <si>
    <t>だて</t>
  </si>
  <si>
    <t>音下　重樹</t>
  </si>
  <si>
    <t>おとした</t>
  </si>
  <si>
    <t>山口　洞</t>
  </si>
  <si>
    <t>やまぐち</t>
  </si>
  <si>
    <t>香川　明央</t>
  </si>
  <si>
    <t>かがわ</t>
  </si>
  <si>
    <t>恩田　心太郎</t>
  </si>
  <si>
    <t>おんだ</t>
  </si>
  <si>
    <t>彗星　槙矢</t>
  </si>
  <si>
    <t>すいせい</t>
  </si>
  <si>
    <t>児田　山彦</t>
  </si>
  <si>
    <t>やまひこ</t>
  </si>
  <si>
    <t>畳田　和夫</t>
  </si>
  <si>
    <t>たたみだ</t>
  </si>
  <si>
    <t>徳川　康夫</t>
  </si>
  <si>
    <t>とくがわ</t>
  </si>
  <si>
    <t>大久　史也</t>
  </si>
  <si>
    <t>おおひさ</t>
  </si>
  <si>
    <t>セーフティプロテクト</t>
  </si>
  <si>
    <t>埴輪　宇一</t>
  </si>
  <si>
    <t>はにわ</t>
  </si>
  <si>
    <t>弓　すぐる</t>
  </si>
  <si>
    <t>ゆみ</t>
  </si>
  <si>
    <t>山椒　宇城人</t>
  </si>
  <si>
    <t>さんしょう</t>
  </si>
  <si>
    <t>久家　君麻呂</t>
  </si>
  <si>
    <t>くげ</t>
  </si>
  <si>
    <t>皿山　秀貴</t>
  </si>
  <si>
    <t>さらやま</t>
  </si>
  <si>
    <t>雨宮　長宏</t>
  </si>
  <si>
    <t>あまみや</t>
  </si>
  <si>
    <t>紅　伸樹</t>
  </si>
  <si>
    <t>くれない</t>
  </si>
  <si>
    <t>忍田　歳三</t>
  </si>
  <si>
    <t>としぞう</t>
  </si>
  <si>
    <t>柄崎　大吾</t>
  </si>
  <si>
    <t>つかざき</t>
  </si>
  <si>
    <t>砂　皇司</t>
  </si>
  <si>
    <t>まさご</t>
  </si>
  <si>
    <t>森　石松</t>
  </si>
  <si>
    <t>いしまつ</t>
  </si>
  <si>
    <t>福津　朔也</t>
  </si>
  <si>
    <t>ふくつ</t>
  </si>
  <si>
    <t>床尾　宗次</t>
  </si>
  <si>
    <t>そうじ</t>
  </si>
  <si>
    <t>陸奥　大吾</t>
  </si>
  <si>
    <t>むつ</t>
  </si>
  <si>
    <t>近井　未来</t>
  </si>
  <si>
    <t>ちかい</t>
  </si>
  <si>
    <t>フレイムベール</t>
  </si>
  <si>
    <t>歌田　澄人</t>
  </si>
  <si>
    <t>うただ</t>
  </si>
  <si>
    <t>雪山　岳治</t>
  </si>
  <si>
    <t>ゆきやま</t>
  </si>
  <si>
    <t>猫野　亮太</t>
  </si>
  <si>
    <t>ねこの</t>
  </si>
  <si>
    <t>戌井　太郎</t>
  </si>
  <si>
    <t>いぬい</t>
  </si>
  <si>
    <t>末野　紅</t>
  </si>
  <si>
    <t>すえの</t>
  </si>
  <si>
    <t>海東　衛</t>
  </si>
  <si>
    <t>かいとう</t>
  </si>
  <si>
    <t>中村　夢千代</t>
  </si>
  <si>
    <t>ゆめちよ</t>
  </si>
  <si>
    <t>上杉　謙吾</t>
  </si>
  <si>
    <t>うえすぎ</t>
  </si>
  <si>
    <t>江古　貴生</t>
  </si>
  <si>
    <t>エコ</t>
  </si>
  <si>
    <t>土方　歳</t>
  </si>
  <si>
    <t>ひじかた</t>
  </si>
  <si>
    <t>豊臣　秀紀</t>
  </si>
  <si>
    <t>とよとみ</t>
  </si>
  <si>
    <t>ノーザンインパクト</t>
  </si>
  <si>
    <t>平賀　源</t>
  </si>
  <si>
    <t>ひらが</t>
  </si>
  <si>
    <t>岩永　鉱介</t>
  </si>
  <si>
    <t>いわなが</t>
  </si>
  <si>
    <t>白菊　悠人</t>
  </si>
  <si>
    <t>しらぎく</t>
  </si>
  <si>
    <t>宝田　中</t>
  </si>
  <si>
    <t>あたる</t>
  </si>
  <si>
    <t>鍋山　海人</t>
  </si>
  <si>
    <t>なべ</t>
  </si>
  <si>
    <t>響　恭一</t>
  </si>
  <si>
    <t>きょういち</t>
  </si>
  <si>
    <t>幸田　大吉</t>
  </si>
  <si>
    <t>だいきち</t>
  </si>
  <si>
    <t>福岡　武雄</t>
  </si>
  <si>
    <t>ふくおか</t>
  </si>
  <si>
    <t>鮫島　嵐人</t>
  </si>
  <si>
    <t>さめじま</t>
  </si>
  <si>
    <t>尾泉　平介</t>
  </si>
  <si>
    <t>おいずみ</t>
  </si>
  <si>
    <t>黄金　丸雄</t>
  </si>
  <si>
    <t>こがね</t>
  </si>
  <si>
    <t>飛龍　仁</t>
  </si>
  <si>
    <t>ひりゅう</t>
  </si>
  <si>
    <t>寺野　竜</t>
  </si>
  <si>
    <t>てらの</t>
  </si>
  <si>
    <t>器島　改太</t>
  </si>
  <si>
    <t>きじま</t>
  </si>
  <si>
    <t>納屋　粘</t>
  </si>
  <si>
    <t>なや</t>
  </si>
  <si>
    <t>形　創</t>
  </si>
  <si>
    <t>かた</t>
  </si>
  <si>
    <t>矢地　伊久夫</t>
  </si>
  <si>
    <t>やじ</t>
  </si>
  <si>
    <t>汐崎　怜央</t>
  </si>
  <si>
    <t>しおざき</t>
  </si>
  <si>
    <t>地内　雅彦</t>
  </si>
  <si>
    <t>ちうち</t>
  </si>
  <si>
    <t>風切　彰</t>
  </si>
  <si>
    <t>かざきり</t>
  </si>
  <si>
    <t>赤江　王星</t>
  </si>
  <si>
    <t>あかえ</t>
  </si>
  <si>
    <t>牧場　羊一</t>
  </si>
  <si>
    <t>まきば</t>
  </si>
  <si>
    <t>橘花　直弘</t>
  </si>
  <si>
    <t>きっか</t>
  </si>
  <si>
    <t>水草　陽之</t>
  </si>
  <si>
    <t>みずくさ</t>
  </si>
  <si>
    <t>グレートバリアリーフ</t>
  </si>
  <si>
    <t>安倍　晴昭</t>
  </si>
  <si>
    <t>あべ</t>
  </si>
  <si>
    <t>恵比寿原　始</t>
  </si>
  <si>
    <t>はじめ</t>
  </si>
  <si>
    <t>与木　奏</t>
  </si>
  <si>
    <t>よぎ</t>
  </si>
  <si>
    <t>雲野　久斗</t>
  </si>
  <si>
    <t>うんの</t>
  </si>
  <si>
    <t>蝉本　圭輔</t>
  </si>
  <si>
    <t>せみもと</t>
  </si>
  <si>
    <t>日々原　納</t>
  </si>
  <si>
    <t>ひびはら</t>
  </si>
  <si>
    <t>目黒　和久</t>
  </si>
  <si>
    <t>めぐろ</t>
  </si>
  <si>
    <t>高野　瑠偉</t>
  </si>
  <si>
    <t>たかの</t>
  </si>
  <si>
    <t>伊集院　満</t>
  </si>
  <si>
    <t>みちる</t>
  </si>
  <si>
    <t>竜巻　渡</t>
  </si>
  <si>
    <t>たつまき</t>
  </si>
  <si>
    <t>鳩山　永人</t>
  </si>
  <si>
    <t>はとやま</t>
  </si>
  <si>
    <t>フローズンスティール</t>
  </si>
  <si>
    <t>眠井　俊郎</t>
  </si>
  <si>
    <t>ねむい</t>
  </si>
  <si>
    <t>海渡　壮介</t>
  </si>
  <si>
    <t>うみわたり</t>
  </si>
  <si>
    <t>綿矢　針次</t>
  </si>
  <si>
    <t>わたや</t>
  </si>
  <si>
    <t>竹田　合馬</t>
  </si>
  <si>
    <t>たけだ</t>
  </si>
  <si>
    <t>仲　義人</t>
  </si>
  <si>
    <t>なか</t>
  </si>
  <si>
    <t>明星　すばる</t>
  </si>
  <si>
    <t>すばる</t>
  </si>
  <si>
    <t>愛宕　達平</t>
  </si>
  <si>
    <t>あたご</t>
  </si>
  <si>
    <t>蕪木　金光</t>
  </si>
  <si>
    <t>かぶらぎ</t>
  </si>
  <si>
    <t>太鼓田　保</t>
  </si>
  <si>
    <t>ドラム</t>
  </si>
  <si>
    <t>滋賀　圭作</t>
  </si>
  <si>
    <t>しが</t>
  </si>
  <si>
    <t>古武　合気</t>
  </si>
  <si>
    <t>あいき</t>
  </si>
  <si>
    <t>岩手　民和</t>
  </si>
  <si>
    <t>いわて</t>
  </si>
  <si>
    <t>卓野　球太</t>
  </si>
  <si>
    <t>たっきゅう</t>
  </si>
  <si>
    <t>犬神　司</t>
  </si>
  <si>
    <t>いぬがみ</t>
  </si>
  <si>
    <t>辰己　検</t>
  </si>
  <si>
    <t>たつみ</t>
  </si>
  <si>
    <t>雀野　京平</t>
  </si>
  <si>
    <t>すずめ</t>
  </si>
  <si>
    <t>掘高　才介</t>
  </si>
  <si>
    <t>ほりたか</t>
  </si>
  <si>
    <t>安功　守之</t>
  </si>
  <si>
    <t>あんこう</t>
  </si>
  <si>
    <t>博多　商次</t>
  </si>
  <si>
    <t>はかた</t>
  </si>
  <si>
    <t>奈々星　典斗</t>
  </si>
  <si>
    <t>ななほし</t>
  </si>
  <si>
    <t>遊佐　紺平</t>
  </si>
  <si>
    <t>ゆさ</t>
  </si>
  <si>
    <t>保志野　光</t>
  </si>
  <si>
    <t>プリンス</t>
  </si>
  <si>
    <t>ローズスプラッシュ</t>
  </si>
  <si>
    <t>藤原　道長</t>
  </si>
  <si>
    <t>ふじわら</t>
  </si>
  <si>
    <t>海老名　安弘</t>
  </si>
  <si>
    <t>エビ</t>
  </si>
  <si>
    <t>大根　成弥</t>
  </si>
  <si>
    <t>おおね</t>
  </si>
  <si>
    <t>杉山　敬次郎</t>
  </si>
  <si>
    <t>すぎ</t>
  </si>
  <si>
    <t>青葉　清吾</t>
  </si>
  <si>
    <t>あおば</t>
  </si>
  <si>
    <t>花神　蔵六</t>
  </si>
  <si>
    <t>かしん</t>
  </si>
  <si>
    <t>新潟　越光</t>
  </si>
  <si>
    <t>にいがた</t>
  </si>
  <si>
    <t>満仁　亜斗夢</t>
  </si>
  <si>
    <t>まに</t>
  </si>
  <si>
    <t>西　月彦</t>
  </si>
  <si>
    <t>にし</t>
  </si>
  <si>
    <t>寺務　育生</t>
  </si>
  <si>
    <t>じむ</t>
  </si>
  <si>
    <t>田中　太郎</t>
  </si>
  <si>
    <t>たなか</t>
  </si>
  <si>
    <t>五月　晴彦</t>
  </si>
  <si>
    <t>さつき</t>
  </si>
  <si>
    <t>静岡　久志</t>
  </si>
  <si>
    <t>しずおか</t>
  </si>
  <si>
    <t>植木　繁治</t>
  </si>
  <si>
    <t>うえき</t>
  </si>
  <si>
    <t>七色　声司</t>
  </si>
  <si>
    <t>なないろ</t>
  </si>
  <si>
    <t>トン　ニーノ</t>
  </si>
  <si>
    <t>トンニーノ</t>
  </si>
  <si>
    <t>屋上　遊</t>
  </si>
  <si>
    <t>おがみ</t>
  </si>
  <si>
    <t>三ツ葉　葵</t>
  </si>
  <si>
    <t>みつば</t>
  </si>
  <si>
    <t>窪田　護</t>
  </si>
  <si>
    <t>くぼた</t>
  </si>
  <si>
    <t>時枝　哲矢</t>
  </si>
  <si>
    <t>ときえだ</t>
  </si>
  <si>
    <t>蝉丸　智人</t>
  </si>
  <si>
    <t>せみまる</t>
  </si>
  <si>
    <t>幹田　重人</t>
  </si>
  <si>
    <t>みきた</t>
  </si>
  <si>
    <t>探田　偵人</t>
  </si>
  <si>
    <t>たんてい</t>
  </si>
  <si>
    <t>愛甲　大介</t>
  </si>
  <si>
    <t>あいこう</t>
  </si>
  <si>
    <t>地道　彰</t>
  </si>
  <si>
    <t>じみち</t>
  </si>
  <si>
    <t>飛田　玲二</t>
  </si>
  <si>
    <t>ひきゃく</t>
  </si>
  <si>
    <t>恐山　零</t>
  </si>
  <si>
    <t>おそれやま</t>
  </si>
  <si>
    <t>阿久　鋭矢</t>
  </si>
  <si>
    <t>あく</t>
  </si>
  <si>
    <t>唐松　正豪</t>
  </si>
  <si>
    <t>からまつ</t>
  </si>
  <si>
    <t>鳥取　雄吾</t>
  </si>
  <si>
    <t>とっとり</t>
  </si>
  <si>
    <t>薬原　椋人</t>
  </si>
  <si>
    <t>むくと</t>
  </si>
  <si>
    <t>葱野　刻</t>
  </si>
  <si>
    <t>ねぎの</t>
  </si>
  <si>
    <t>弱気田　静也</t>
  </si>
  <si>
    <t>しずや</t>
  </si>
  <si>
    <t>扇谷　享</t>
  </si>
  <si>
    <t>おうぎや</t>
  </si>
  <si>
    <t>手力　崇男</t>
  </si>
  <si>
    <t>たぢから</t>
  </si>
  <si>
    <t>回法　文夫</t>
  </si>
  <si>
    <t>かいほう</t>
  </si>
  <si>
    <t>吉備　桃太郎</t>
  </si>
  <si>
    <t>ももたろう</t>
  </si>
  <si>
    <t>風間　弦</t>
  </si>
  <si>
    <t>かざま</t>
  </si>
  <si>
    <t>時任　信</t>
  </si>
  <si>
    <t>ときとう</t>
  </si>
  <si>
    <t>手崎　清矢</t>
  </si>
  <si>
    <t>てざき</t>
  </si>
  <si>
    <t>トリプルダッシュ</t>
  </si>
  <si>
    <t>絵嶋　裕斗</t>
  </si>
  <si>
    <t>えじま</t>
  </si>
  <si>
    <t>文殊　紀一</t>
  </si>
  <si>
    <t>もんじゅ</t>
  </si>
  <si>
    <t>上月　邦宏</t>
  </si>
  <si>
    <t>にんじん</t>
  </si>
  <si>
    <t>院法　歩</t>
  </si>
  <si>
    <t>いんぽう</t>
  </si>
  <si>
    <t>尾浦　玲歩</t>
  </si>
  <si>
    <t>レポ</t>
  </si>
  <si>
    <t>富良　民吾</t>
  </si>
  <si>
    <t>フラミンゴ</t>
  </si>
  <si>
    <t>馬頭　鋭気</t>
  </si>
  <si>
    <t>ばとう</t>
  </si>
  <si>
    <t>弥生　比奈太</t>
  </si>
  <si>
    <t>やよい</t>
  </si>
  <si>
    <t>ユニコーンブースト</t>
  </si>
  <si>
    <t>佐賀　三兵</t>
  </si>
  <si>
    <t>さが</t>
  </si>
  <si>
    <t>舞谷　染五郎</t>
  </si>
  <si>
    <t>まいたに</t>
  </si>
  <si>
    <t>天山　吉行</t>
  </si>
  <si>
    <t>てんざん</t>
  </si>
  <si>
    <t>鯨山　広</t>
  </si>
  <si>
    <t>くじら</t>
  </si>
  <si>
    <t>井砂　卓司</t>
  </si>
  <si>
    <t>いすな</t>
  </si>
  <si>
    <t>夜森　音夢</t>
  </si>
  <si>
    <t>やもり</t>
  </si>
  <si>
    <t>法蓮　草矢</t>
  </si>
  <si>
    <t>ほうれん</t>
  </si>
  <si>
    <t>久慈　孝彦</t>
  </si>
  <si>
    <t>クジ</t>
  </si>
  <si>
    <t>樋川　幹太</t>
  </si>
  <si>
    <t>といかわ</t>
  </si>
  <si>
    <t>弥勒　知</t>
  </si>
  <si>
    <t>みろく</t>
  </si>
  <si>
    <t>印旛　鑑次</t>
  </si>
  <si>
    <t>インカン</t>
  </si>
  <si>
    <t>火山　希一</t>
  </si>
  <si>
    <t>ひやま</t>
  </si>
  <si>
    <t>大福　笑介</t>
  </si>
  <si>
    <t>だいふく</t>
  </si>
  <si>
    <t>蛍原　鉄洋</t>
  </si>
  <si>
    <t>ほとはら</t>
  </si>
  <si>
    <t>陽炎　千晶</t>
  </si>
  <si>
    <t>かげろう</t>
  </si>
  <si>
    <t>園田　三保</t>
  </si>
  <si>
    <t>さんぽ</t>
  </si>
  <si>
    <t>白石　輝</t>
  </si>
  <si>
    <t>しらいし</t>
  </si>
  <si>
    <t>蛸田　轟大</t>
  </si>
  <si>
    <t>たこた</t>
  </si>
  <si>
    <t>奈良　清吾</t>
  </si>
  <si>
    <t>なら</t>
  </si>
  <si>
    <t>浦島　無我</t>
  </si>
  <si>
    <t>うらしま</t>
  </si>
  <si>
    <t>軟野　翔太</t>
  </si>
  <si>
    <t>なんの</t>
  </si>
  <si>
    <t>太古　弘晴</t>
  </si>
  <si>
    <t>こうせい</t>
  </si>
  <si>
    <t>湯浅　洸</t>
  </si>
  <si>
    <t>ゆあさ</t>
  </si>
  <si>
    <t>岐阜　悠紀</t>
  </si>
  <si>
    <t>ぎふ</t>
  </si>
  <si>
    <t>小椋　晋也</t>
  </si>
  <si>
    <t>おぐら</t>
  </si>
  <si>
    <t>雪舟　水墨</t>
  </si>
  <si>
    <t>せっしゅう</t>
  </si>
  <si>
    <t>小野　妹古</t>
  </si>
  <si>
    <t>いもこ</t>
  </si>
  <si>
    <t>白菜　望彦</t>
  </si>
  <si>
    <t>しらな</t>
  </si>
  <si>
    <t>タイガードライブ</t>
  </si>
  <si>
    <t>加部　蒼甫</t>
  </si>
  <si>
    <t>かべ</t>
  </si>
  <si>
    <t>貫地谷　紀久</t>
  </si>
  <si>
    <t>かんじや</t>
  </si>
  <si>
    <t>化野　実</t>
  </si>
  <si>
    <t>あだしの</t>
  </si>
  <si>
    <t>久米　龍吉</t>
  </si>
  <si>
    <t>くめ</t>
  </si>
  <si>
    <t>徳島　渓</t>
  </si>
  <si>
    <t>とくしま</t>
  </si>
  <si>
    <t>陸山　望晴</t>
  </si>
  <si>
    <t>むつやま</t>
  </si>
  <si>
    <t>地辺　克希</t>
  </si>
  <si>
    <t>ちべ</t>
  </si>
  <si>
    <t>鳴滝　晴彦</t>
  </si>
  <si>
    <t>なるたき</t>
  </si>
  <si>
    <t>山岡　洋</t>
  </si>
  <si>
    <t>やまおか</t>
  </si>
  <si>
    <t>宮坂　了</t>
  </si>
  <si>
    <t>みやさか</t>
  </si>
  <si>
    <t>エターナルブリザード</t>
  </si>
  <si>
    <t>瓜生　飾</t>
  </si>
  <si>
    <t>うりゅう</t>
  </si>
  <si>
    <t>愛媛　安春</t>
  </si>
  <si>
    <t>えひめ</t>
  </si>
  <si>
    <t>海音寺　勇一</t>
  </si>
  <si>
    <t>ヨット</t>
  </si>
  <si>
    <t>米沢　義弘</t>
  </si>
  <si>
    <t>よねざわ</t>
  </si>
  <si>
    <t>宝来　凪人</t>
  </si>
  <si>
    <t>ほうらい</t>
  </si>
  <si>
    <t>奥村　康文</t>
  </si>
  <si>
    <t>おくむら</t>
  </si>
  <si>
    <t>名島　税</t>
  </si>
  <si>
    <t>なじま</t>
  </si>
  <si>
    <t>駅道　満</t>
  </si>
  <si>
    <t>えきみち</t>
  </si>
  <si>
    <t>風流　厘</t>
  </si>
  <si>
    <t>ぷりん</t>
  </si>
  <si>
    <t>雑道　旋</t>
  </si>
  <si>
    <t>かずみち</t>
  </si>
  <si>
    <t>新谷　広司</t>
  </si>
  <si>
    <t>あらや (コンドル島)</t>
  </si>
  <si>
    <t>煎野　正秋</t>
  </si>
  <si>
    <t>せんの</t>
  </si>
  <si>
    <t>アイスブロック</t>
  </si>
  <si>
    <t>彫木　右京</t>
  </si>
  <si>
    <t>ほりき</t>
  </si>
  <si>
    <t>包木　宏明</t>
  </si>
  <si>
    <t>ひろあき</t>
  </si>
  <si>
    <t>シュートラップ</t>
  </si>
  <si>
    <t>宇那木　養</t>
  </si>
  <si>
    <t>うなぎ</t>
  </si>
  <si>
    <t>清涼　瑞章</t>
  </si>
  <si>
    <t>せいりょう</t>
  </si>
  <si>
    <t>小関　塁</t>
  </si>
  <si>
    <t>こぜき</t>
  </si>
  <si>
    <t>関口　将一</t>
  </si>
  <si>
    <t>せきぐち</t>
  </si>
  <si>
    <t>榊原　努</t>
  </si>
  <si>
    <t>さかきばら</t>
  </si>
  <si>
    <t>札名　聡</t>
  </si>
  <si>
    <t>ふだな</t>
  </si>
  <si>
    <t>流山　宏行</t>
  </si>
  <si>
    <t>りゅうこう</t>
  </si>
  <si>
    <t>鳴海　伸行</t>
  </si>
  <si>
    <t>なるみ</t>
  </si>
  <si>
    <t>椋尾　亮介</t>
  </si>
  <si>
    <t>むくお</t>
  </si>
  <si>
    <t>四川　才介</t>
  </si>
  <si>
    <t>しせん</t>
  </si>
  <si>
    <t>波村　豊</t>
  </si>
  <si>
    <t>なみむら</t>
  </si>
  <si>
    <t>松原　浩介</t>
  </si>
  <si>
    <t>まつばら</t>
  </si>
  <si>
    <t>栗林　明</t>
  </si>
  <si>
    <t>くりばやし</t>
  </si>
  <si>
    <t>小林　操</t>
  </si>
  <si>
    <t>こばやし</t>
  </si>
  <si>
    <t>草部　栄一</t>
  </si>
  <si>
    <t>くさべ</t>
  </si>
  <si>
    <t>貨平　健</t>
  </si>
  <si>
    <t>かひら</t>
  </si>
  <si>
    <t>花山　造</t>
  </si>
  <si>
    <t>はなやま</t>
  </si>
  <si>
    <t>筏柴　槙也</t>
  </si>
  <si>
    <t>はつしば</t>
  </si>
  <si>
    <t>刑部　楠生</t>
  </si>
  <si>
    <t>おさかべ</t>
  </si>
  <si>
    <t>寺本　豊</t>
  </si>
  <si>
    <t>ゆたか</t>
  </si>
  <si>
    <t>香堂　調</t>
  </si>
  <si>
    <t>こうどう</t>
  </si>
  <si>
    <t>手瑞　徹</t>
  </si>
  <si>
    <t>てみず</t>
  </si>
  <si>
    <t>岩佐　洋介</t>
  </si>
  <si>
    <t>いわさ</t>
  </si>
  <si>
    <t>曹操　孟</t>
  </si>
  <si>
    <t>そうそう</t>
  </si>
  <si>
    <t>訳嶋　英樹</t>
  </si>
  <si>
    <t>やくしま</t>
  </si>
  <si>
    <t>古式　博嗣</t>
  </si>
  <si>
    <t>こしき</t>
  </si>
  <si>
    <t>重田　光臣</t>
  </si>
  <si>
    <t>しげた</t>
  </si>
  <si>
    <t>軽井沢　啓</t>
  </si>
  <si>
    <t>かるいざわ</t>
  </si>
  <si>
    <t>島根　神</t>
  </si>
  <si>
    <t>しまね</t>
  </si>
  <si>
    <t>草下　元樹</t>
  </si>
  <si>
    <t>くさか</t>
  </si>
  <si>
    <t>鹿島　精児</t>
  </si>
  <si>
    <t>かしま</t>
  </si>
  <si>
    <t>久士田　結人</t>
  </si>
  <si>
    <t>くじた</t>
  </si>
  <si>
    <t>今田　波音</t>
  </si>
  <si>
    <t>いまだ</t>
  </si>
  <si>
    <t>茶山　充裕</t>
  </si>
  <si>
    <t>ちゃやま</t>
  </si>
  <si>
    <t>酒井　敏康</t>
  </si>
  <si>
    <t>さかい</t>
  </si>
  <si>
    <t>山上　扶樹</t>
  </si>
  <si>
    <t>やまがみ</t>
  </si>
  <si>
    <t>岩城　真一</t>
  </si>
  <si>
    <t>いわき</t>
  </si>
  <si>
    <t>継田　要</t>
  </si>
  <si>
    <t>ままだ</t>
  </si>
  <si>
    <t>井出　龍吉</t>
  </si>
  <si>
    <t>いで</t>
  </si>
  <si>
    <t>日色　慎之介</t>
  </si>
  <si>
    <t>ひいろ</t>
  </si>
  <si>
    <t>銀輪　純明</t>
  </si>
  <si>
    <t>ぎんわ</t>
  </si>
  <si>
    <t>宅間　頼太</t>
  </si>
  <si>
    <t>たくま</t>
  </si>
  <si>
    <t>七瀬　昭治</t>
  </si>
  <si>
    <t>ななせ</t>
  </si>
  <si>
    <t>南島　建</t>
  </si>
  <si>
    <t>みなみしま</t>
  </si>
  <si>
    <t>熊本　幾太郎</t>
  </si>
  <si>
    <t>くまもと</t>
  </si>
  <si>
    <t>姿田　刻</t>
  </si>
  <si>
    <t>きざむ</t>
  </si>
  <si>
    <t>密島　隆介</t>
  </si>
  <si>
    <t>みつしま</t>
  </si>
  <si>
    <t>鱈見　文太</t>
  </si>
  <si>
    <t>たらみ</t>
  </si>
  <si>
    <t>松岡　晋也</t>
  </si>
  <si>
    <t>まつおか</t>
  </si>
  <si>
    <t>井川　豊</t>
  </si>
  <si>
    <t>いがわ</t>
  </si>
  <si>
    <t>筆田　隆</t>
  </si>
  <si>
    <t>ふでた</t>
  </si>
  <si>
    <t>小出石　力丸</t>
  </si>
  <si>
    <t>おでいし</t>
  </si>
  <si>
    <t>豆葉　有起哉</t>
  </si>
  <si>
    <t>まめは</t>
  </si>
  <si>
    <t>岩沢　碧海</t>
  </si>
  <si>
    <t>いわさわ</t>
  </si>
  <si>
    <t>派田　裕司</t>
  </si>
  <si>
    <t>はだ</t>
  </si>
  <si>
    <t>宇佐美　将也</t>
  </si>
  <si>
    <t>うさみ</t>
  </si>
  <si>
    <t>国立　梅三郎</t>
  </si>
  <si>
    <t>くにたち</t>
  </si>
  <si>
    <t>勝又　一輝</t>
  </si>
  <si>
    <t>かつまた</t>
  </si>
  <si>
    <t>海崎　清美</t>
  </si>
  <si>
    <t>うみさき</t>
  </si>
  <si>
    <t>打崎　達士</t>
  </si>
  <si>
    <t>うちざき</t>
  </si>
  <si>
    <t>柘植　成樹</t>
  </si>
  <si>
    <t>つげ</t>
  </si>
  <si>
    <t>道力　鉄二</t>
  </si>
  <si>
    <t>どうりき</t>
  </si>
  <si>
    <t>粧司　浩介</t>
  </si>
  <si>
    <t>しょうじ</t>
  </si>
  <si>
    <t>茨城　渉</t>
  </si>
  <si>
    <t>いばらき</t>
  </si>
  <si>
    <t>北条　新九郎</t>
  </si>
  <si>
    <t>ほうじょう</t>
  </si>
  <si>
    <t>対崎　暇</t>
  </si>
  <si>
    <t>ついざき</t>
  </si>
  <si>
    <t>大井川　剛</t>
  </si>
  <si>
    <t>おおいがわ</t>
  </si>
  <si>
    <t>桑原　直巳</t>
  </si>
  <si>
    <t>くわはら</t>
  </si>
  <si>
    <t>段田　正義</t>
  </si>
  <si>
    <t>だんだ</t>
  </si>
  <si>
    <t>街野　開矢</t>
  </si>
  <si>
    <t>まちの</t>
  </si>
  <si>
    <t>高柳　丈二</t>
  </si>
  <si>
    <t>たかやなぎ</t>
  </si>
  <si>
    <t>須賀原　巡</t>
  </si>
  <si>
    <t>すがわら</t>
  </si>
  <si>
    <t>釜戸　親生</t>
  </si>
  <si>
    <t>かまど</t>
  </si>
  <si>
    <t>末武　安人</t>
  </si>
  <si>
    <t>すえたけ</t>
  </si>
  <si>
    <t>片畑　尚</t>
  </si>
  <si>
    <t>かたはた</t>
  </si>
  <si>
    <t>緑川　定</t>
  </si>
  <si>
    <t>毘沙門　海里</t>
  </si>
  <si>
    <t>びしゃもん</t>
  </si>
  <si>
    <t>王円　弾</t>
  </si>
  <si>
    <t>おうえん</t>
  </si>
  <si>
    <t>赤道　直元</t>
  </si>
  <si>
    <t>せきどう</t>
  </si>
  <si>
    <t>北海　道伸</t>
  </si>
  <si>
    <t>ほっかい</t>
  </si>
  <si>
    <t>観葉　植</t>
  </si>
  <si>
    <t>かんよう</t>
  </si>
  <si>
    <t>江幡　葉</t>
  </si>
  <si>
    <t>えばた</t>
  </si>
  <si>
    <t>暮連　勤</t>
  </si>
  <si>
    <t>くれん</t>
  </si>
  <si>
    <t>鴉山　天</t>
  </si>
  <si>
    <t>からす</t>
  </si>
  <si>
    <t>姫宮　雅美</t>
  </si>
  <si>
    <t>ひめみや</t>
  </si>
  <si>
    <t>衣留花　充昭</t>
  </si>
  <si>
    <t>いるか</t>
  </si>
  <si>
    <t>百舌　晶人</t>
  </si>
  <si>
    <t>もず</t>
  </si>
  <si>
    <t>生田　字郎</t>
  </si>
  <si>
    <t>いくた</t>
  </si>
  <si>
    <t>栄田　養士</t>
  </si>
  <si>
    <t>えいようし</t>
  </si>
  <si>
    <t>鋼鉄　城</t>
  </si>
  <si>
    <t>こうてつ</t>
  </si>
  <si>
    <t>秋田　尚也</t>
  </si>
  <si>
    <t>あきた</t>
  </si>
  <si>
    <t>井形　芳生</t>
  </si>
  <si>
    <t>いがた</t>
  </si>
  <si>
    <t>藍染　郁次</t>
  </si>
  <si>
    <t>あいぞめ</t>
  </si>
  <si>
    <t>手出　作郎</t>
  </si>
  <si>
    <t>てづくり</t>
  </si>
  <si>
    <t>仲泉　遊</t>
  </si>
  <si>
    <t>なかいずみ</t>
  </si>
  <si>
    <t>龍造　寺男</t>
  </si>
  <si>
    <t>りゅうぞう</t>
  </si>
  <si>
    <t>建森　解</t>
  </si>
  <si>
    <t>たてもり</t>
  </si>
  <si>
    <t>鶴田　時朗</t>
  </si>
  <si>
    <t>つるた</t>
  </si>
  <si>
    <t>花村　広之</t>
  </si>
  <si>
    <t>はなむら</t>
  </si>
  <si>
    <t>山村　明</t>
  </si>
  <si>
    <t>やまむら</t>
  </si>
  <si>
    <t>織田　信央</t>
  </si>
  <si>
    <t>おだ</t>
  </si>
  <si>
    <t>赤鯛　誠史</t>
  </si>
  <si>
    <t>あかだい</t>
  </si>
  <si>
    <t>灰島　啓二</t>
  </si>
  <si>
    <t>はいじま</t>
  </si>
  <si>
    <t>古屋　延</t>
  </si>
  <si>
    <t>ふるや</t>
  </si>
  <si>
    <t>海道　貞一</t>
  </si>
  <si>
    <t>うみみち</t>
  </si>
  <si>
    <t>越間　巨樹</t>
  </si>
  <si>
    <t>えつま</t>
  </si>
  <si>
    <t>流衣　洗</t>
  </si>
  <si>
    <t>るい</t>
  </si>
  <si>
    <t>虹野　克</t>
  </si>
  <si>
    <t>にじの</t>
  </si>
  <si>
    <t>犬原　雅之</t>
  </si>
  <si>
    <t>いぬはら</t>
  </si>
  <si>
    <t>縄手　万作</t>
  </si>
  <si>
    <t>なわて</t>
  </si>
  <si>
    <t>寺井　入道</t>
  </si>
  <si>
    <t>てらい</t>
  </si>
  <si>
    <t>上坂　納</t>
  </si>
  <si>
    <t>うえさか</t>
  </si>
  <si>
    <t>和歌山　慶</t>
  </si>
  <si>
    <t>わかやま</t>
  </si>
  <si>
    <t>飛鳥　健</t>
  </si>
  <si>
    <t>あすか</t>
  </si>
  <si>
    <t>栗山　澄太</t>
  </si>
  <si>
    <t>くりやま</t>
  </si>
  <si>
    <t>川蝉　育俊</t>
  </si>
  <si>
    <t>カワセミ</t>
  </si>
  <si>
    <t>宇田川　光臣</t>
  </si>
  <si>
    <t>うだがわ</t>
  </si>
  <si>
    <t>壬生　大将</t>
  </si>
  <si>
    <t>みぶ</t>
  </si>
  <si>
    <t>茜　広明</t>
  </si>
  <si>
    <t>あかね</t>
  </si>
  <si>
    <t>啄木　才輔</t>
  </si>
  <si>
    <t>きつつき</t>
  </si>
  <si>
    <t>群馬　草彦</t>
  </si>
  <si>
    <t>ぐんま</t>
  </si>
  <si>
    <t>天井　遥</t>
  </si>
  <si>
    <t>そらい</t>
  </si>
  <si>
    <t>家永　章</t>
  </si>
  <si>
    <t>いえなが</t>
  </si>
  <si>
    <t>山西　浩正</t>
  </si>
  <si>
    <t>やまにし</t>
  </si>
  <si>
    <t>流　周一</t>
  </si>
  <si>
    <t>ながれ</t>
  </si>
  <si>
    <t>名鏡　拓夢</t>
  </si>
  <si>
    <t>めいきょう</t>
  </si>
  <si>
    <t>日隠　影樹</t>
  </si>
  <si>
    <t>ひかげ</t>
  </si>
  <si>
    <t>岡田　孝太郎</t>
  </si>
  <si>
    <t>おかだ</t>
  </si>
  <si>
    <t>小玉　信輔</t>
  </si>
  <si>
    <t>こだま</t>
  </si>
  <si>
    <t>深道　秋生</t>
  </si>
  <si>
    <t>ふかみち</t>
  </si>
  <si>
    <t>スーパーエラシコ</t>
  </si>
  <si>
    <t>折野　創</t>
  </si>
  <si>
    <t>おりの</t>
  </si>
  <si>
    <t>水戸　邦光</t>
  </si>
  <si>
    <t>みと</t>
  </si>
  <si>
    <t>ザ・ギャラクシー</t>
  </si>
  <si>
    <t>猫田　歩</t>
  </si>
  <si>
    <t>あゆむ</t>
  </si>
  <si>
    <t>南場　恋次</t>
  </si>
  <si>
    <t>なんば</t>
  </si>
  <si>
    <t>向野　征二</t>
  </si>
  <si>
    <t>むかいの</t>
  </si>
  <si>
    <t>浦田　聡</t>
  </si>
  <si>
    <t>うらた</t>
  </si>
  <si>
    <t>青出　伸吾</t>
  </si>
  <si>
    <t>しんご</t>
  </si>
  <si>
    <t>工藤　駆</t>
  </si>
  <si>
    <t>くどう</t>
  </si>
  <si>
    <t>柿川　実</t>
  </si>
  <si>
    <t>かきがわ</t>
  </si>
  <si>
    <t>賀夢　健太郎</t>
  </si>
  <si>
    <t>ガム</t>
  </si>
  <si>
    <t>高原　竜也</t>
  </si>
  <si>
    <t>たかはら</t>
  </si>
  <si>
    <t>水仙　稔基</t>
  </si>
  <si>
    <t>すいせん</t>
  </si>
  <si>
    <t>新見　主税</t>
  </si>
  <si>
    <t>にいみ</t>
  </si>
  <si>
    <t>合方　調</t>
  </si>
  <si>
    <t>あいかた</t>
  </si>
  <si>
    <t>守久　要</t>
  </si>
  <si>
    <t>もりひさ</t>
  </si>
  <si>
    <t>高城　貞人</t>
  </si>
  <si>
    <t>たかぎ</t>
  </si>
  <si>
    <t>大石　良雄</t>
  </si>
  <si>
    <t>おおいし</t>
  </si>
  <si>
    <t>大凧　昇</t>
  </si>
  <si>
    <t>おおだこ</t>
  </si>
  <si>
    <t>子鹿　森也</t>
  </si>
  <si>
    <t>こじか</t>
  </si>
  <si>
    <t>葵　健太</t>
  </si>
  <si>
    <t>あおい</t>
  </si>
  <si>
    <t>寿　太郎</t>
  </si>
  <si>
    <t>ことぶき</t>
  </si>
  <si>
    <t>浦片　佳彦</t>
  </si>
  <si>
    <t>うらかた</t>
  </si>
  <si>
    <t>稲子　芳信</t>
  </si>
  <si>
    <t>いなご</t>
  </si>
  <si>
    <t>南瓜　敬作</t>
  </si>
  <si>
    <t>かぼちゃ</t>
  </si>
  <si>
    <t>橋口　慎之介</t>
  </si>
  <si>
    <t>はしぐち</t>
  </si>
  <si>
    <t>海堂　脩平</t>
  </si>
  <si>
    <t>かいどう</t>
  </si>
  <si>
    <t>高沢　一樹</t>
  </si>
  <si>
    <t>たかさわ</t>
  </si>
  <si>
    <t>岩田　剛基</t>
  </si>
  <si>
    <t>いわた</t>
  </si>
  <si>
    <t>院野　翔太</t>
  </si>
  <si>
    <t>いんの</t>
  </si>
  <si>
    <t>坂下　雅功</t>
  </si>
  <si>
    <t>さかした</t>
  </si>
  <si>
    <t>玉月　瞬</t>
  </si>
  <si>
    <t>たまつき</t>
  </si>
  <si>
    <t>水上　渡</t>
  </si>
  <si>
    <t>みずかみ</t>
  </si>
  <si>
    <t>五味　一樹</t>
  </si>
  <si>
    <t>ごみ</t>
  </si>
  <si>
    <t>二瓶　晶</t>
  </si>
  <si>
    <t>にへい</t>
  </si>
  <si>
    <t>滝沢　敏也</t>
  </si>
  <si>
    <t>たきざわ</t>
  </si>
  <si>
    <t>清原　光良</t>
  </si>
  <si>
    <t>てるよし</t>
  </si>
  <si>
    <t>針辻　大五郎</t>
  </si>
  <si>
    <t>はりつじ</t>
  </si>
  <si>
    <t>唐　拓郎</t>
  </si>
  <si>
    <t>とう</t>
  </si>
  <si>
    <t>砂川　碧海</t>
  </si>
  <si>
    <t>すなかわ</t>
  </si>
  <si>
    <t>品川　隆博</t>
  </si>
  <si>
    <t>しながわ</t>
  </si>
  <si>
    <t>沼口　司</t>
  </si>
  <si>
    <t>ぬまぐち</t>
  </si>
  <si>
    <t>岡野　一輝</t>
  </si>
  <si>
    <t>おかの</t>
  </si>
  <si>
    <t>孫吾　乱</t>
  </si>
  <si>
    <t>ごくう</t>
  </si>
  <si>
    <t>山中　圭</t>
  </si>
  <si>
    <t>やまなか</t>
  </si>
  <si>
    <t>布原　ヒロ</t>
  </si>
  <si>
    <t>ぬのはら</t>
  </si>
  <si>
    <t>兵庫　陽明</t>
  </si>
  <si>
    <t>ひょうご</t>
  </si>
  <si>
    <t>鉄野　洋平</t>
  </si>
  <si>
    <t>ようへい</t>
  </si>
  <si>
    <t>今川　義基</t>
  </si>
  <si>
    <t>いまがわ</t>
  </si>
  <si>
    <t>鉄山　啓作</t>
  </si>
  <si>
    <t>てつやま</t>
  </si>
  <si>
    <t>真野　有起哉</t>
  </si>
  <si>
    <t>まの</t>
  </si>
  <si>
    <t>鯉真　精児</t>
  </si>
  <si>
    <t>こいま</t>
  </si>
  <si>
    <t>榎戸　敦</t>
  </si>
  <si>
    <t>えのきど</t>
  </si>
  <si>
    <t>青森　潤</t>
  </si>
  <si>
    <t>あおもり</t>
  </si>
  <si>
    <t>川野　めだか</t>
  </si>
  <si>
    <t>めだか</t>
  </si>
  <si>
    <t>広瀬　芳正</t>
  </si>
  <si>
    <t>ひろせ</t>
  </si>
  <si>
    <t>定岡　堅</t>
  </si>
  <si>
    <t>さだおか</t>
  </si>
  <si>
    <t>大道　聡一</t>
  </si>
  <si>
    <t>おおみち</t>
  </si>
  <si>
    <t>野家　広貼</t>
  </si>
  <si>
    <t>のいえ</t>
  </si>
  <si>
    <t>大岡　善</t>
  </si>
  <si>
    <t>おおおか</t>
  </si>
  <si>
    <t>振端　敦</t>
  </si>
  <si>
    <t>ふるはた</t>
  </si>
  <si>
    <t>岩淵　晃司</t>
  </si>
  <si>
    <t>いわぶち</t>
  </si>
  <si>
    <t>大江戸　結</t>
  </si>
  <si>
    <t>おおえど</t>
  </si>
  <si>
    <t>荒川　浩正</t>
  </si>
  <si>
    <t>あらかわ</t>
  </si>
  <si>
    <t>牛原　蒼甫</t>
  </si>
  <si>
    <t>うしはら</t>
  </si>
  <si>
    <t>梵天　哲士</t>
  </si>
  <si>
    <t>ぼんてん</t>
  </si>
  <si>
    <t>比嘉　大樹</t>
  </si>
  <si>
    <t>ひが</t>
  </si>
  <si>
    <t>オフ　斎藤</t>
  </si>
  <si>
    <t>さいとう</t>
  </si>
  <si>
    <t>安川　慎之介</t>
  </si>
  <si>
    <t>やすかわ</t>
  </si>
  <si>
    <t>新村　海洋</t>
  </si>
  <si>
    <t>かいよう</t>
  </si>
  <si>
    <t>堀口　将志</t>
  </si>
  <si>
    <t>ほりぐち</t>
  </si>
  <si>
    <t>英嶋　新士</t>
  </si>
  <si>
    <t>ひでじま</t>
  </si>
  <si>
    <t>漁火　三省</t>
  </si>
  <si>
    <t>いさりび</t>
  </si>
  <si>
    <t>錬山　術</t>
  </si>
  <si>
    <t>ねりやま</t>
  </si>
  <si>
    <t>天川　光博</t>
  </si>
  <si>
    <t>あまかわ</t>
  </si>
  <si>
    <t>桜井　広司</t>
  </si>
  <si>
    <t>さくらい</t>
  </si>
  <si>
    <t>岡山　太朗</t>
  </si>
  <si>
    <t>おかやま</t>
  </si>
  <si>
    <t>三村　貴嶺</t>
  </si>
  <si>
    <t>みむら</t>
  </si>
  <si>
    <t>小西　努</t>
  </si>
  <si>
    <t>こにし</t>
  </si>
  <si>
    <t>永井　照生</t>
  </si>
  <si>
    <t>ながい</t>
  </si>
  <si>
    <t>永田　修</t>
  </si>
  <si>
    <t>ながた</t>
  </si>
  <si>
    <t>亀井　慢太郎</t>
  </si>
  <si>
    <t>かめい</t>
  </si>
  <si>
    <t>羽縞　勇太</t>
  </si>
  <si>
    <t>うじま</t>
  </si>
  <si>
    <t>計良　電</t>
  </si>
  <si>
    <t>けいら</t>
  </si>
  <si>
    <t>小泉　涼</t>
  </si>
  <si>
    <t>こいずみ</t>
  </si>
  <si>
    <t>発田　三郎</t>
  </si>
  <si>
    <t>ほった</t>
  </si>
  <si>
    <t>永島　寿明</t>
  </si>
  <si>
    <t>としあき</t>
  </si>
  <si>
    <t>酒田　達士</t>
  </si>
  <si>
    <t>さかた</t>
  </si>
  <si>
    <t>吉永　陽介</t>
  </si>
  <si>
    <t>よしなが</t>
  </si>
  <si>
    <t>総細　建</t>
  </si>
  <si>
    <t>そうざい</t>
  </si>
  <si>
    <t>小川　孝太郎</t>
  </si>
  <si>
    <t>おがわ</t>
  </si>
  <si>
    <t>縄代　亮</t>
  </si>
  <si>
    <t>りょう</t>
  </si>
  <si>
    <t>三木　俊介</t>
  </si>
  <si>
    <t>みき</t>
  </si>
  <si>
    <t>玉田　康文</t>
  </si>
  <si>
    <t>たまだ</t>
  </si>
  <si>
    <t>吉岡　瞬</t>
  </si>
  <si>
    <t>よしおか</t>
  </si>
  <si>
    <t>浜崎　克哉</t>
  </si>
  <si>
    <t>はまさき</t>
  </si>
  <si>
    <t>市松　竜也</t>
  </si>
  <si>
    <t>いちまつ</t>
  </si>
  <si>
    <t>安斎　友也</t>
  </si>
  <si>
    <t>ともや</t>
  </si>
  <si>
    <t>イグナイトスティール</t>
  </si>
  <si>
    <t>石原　高史</t>
  </si>
  <si>
    <t>いしはら</t>
  </si>
  <si>
    <t>大高　光洋</t>
  </si>
  <si>
    <t>おおだか</t>
  </si>
  <si>
    <t>柱谷　守</t>
  </si>
  <si>
    <t>はしらたに</t>
  </si>
  <si>
    <t>高岡　憲史</t>
  </si>
  <si>
    <t>たかおか</t>
  </si>
  <si>
    <t>永野　幸平</t>
  </si>
  <si>
    <t>ながの</t>
  </si>
  <si>
    <t>冷粋　翔</t>
  </si>
  <si>
    <t>しょう</t>
  </si>
  <si>
    <t>墨道　達哉</t>
  </si>
  <si>
    <t>すみみち</t>
  </si>
  <si>
    <t>根来　獅童</t>
  </si>
  <si>
    <t>ねごろ</t>
  </si>
  <si>
    <t>越智　貞夫</t>
  </si>
  <si>
    <t>さだお</t>
  </si>
  <si>
    <t>盤屋　三郎</t>
  </si>
  <si>
    <t>ばんや</t>
  </si>
  <si>
    <t>堅山　真</t>
  </si>
  <si>
    <t>かたやま</t>
  </si>
  <si>
    <t>河田　健</t>
  </si>
  <si>
    <t>かわた</t>
  </si>
  <si>
    <t>松下　祐基</t>
  </si>
  <si>
    <t>まつした</t>
  </si>
  <si>
    <t>模寺　仁晶</t>
  </si>
  <si>
    <t>モデラー</t>
  </si>
  <si>
    <t>伯林　独</t>
  </si>
  <si>
    <t>ベルリン</t>
  </si>
  <si>
    <t>青野　穂高</t>
  </si>
  <si>
    <t>あおの</t>
  </si>
  <si>
    <t>花園　精児</t>
  </si>
  <si>
    <t>はなぞの</t>
  </si>
  <si>
    <t>船田　光洋</t>
  </si>
  <si>
    <t>ふなだ</t>
  </si>
  <si>
    <t>細田　啓介</t>
  </si>
  <si>
    <t>ほそだ</t>
  </si>
  <si>
    <t>映内　正樹</t>
  </si>
  <si>
    <t>ひでうち</t>
  </si>
  <si>
    <t>藤波　貴真</t>
  </si>
  <si>
    <t>ふじなみ</t>
  </si>
  <si>
    <t>花田　誠治</t>
  </si>
  <si>
    <t>はなだ</t>
  </si>
  <si>
    <t>古賀　獅童</t>
  </si>
  <si>
    <t>こが</t>
  </si>
  <si>
    <t>埼玉　礼央</t>
  </si>
  <si>
    <t>さいたま</t>
  </si>
  <si>
    <t>粉川　悦</t>
  </si>
  <si>
    <t>こながわ</t>
  </si>
  <si>
    <t>原沢　耕司</t>
  </si>
  <si>
    <t>はらさわ</t>
  </si>
  <si>
    <t>千葉　朗人</t>
  </si>
  <si>
    <t>ちば</t>
  </si>
  <si>
    <t>ザ・バース</t>
  </si>
  <si>
    <t>東京　明志</t>
  </si>
  <si>
    <t>とうきょう</t>
  </si>
  <si>
    <t>臼田　隆太</t>
  </si>
  <si>
    <t>うすだ</t>
  </si>
  <si>
    <t>桂　菊生</t>
  </si>
  <si>
    <t>かつら</t>
  </si>
  <si>
    <t>大場　充則</t>
  </si>
  <si>
    <t>おおば</t>
  </si>
  <si>
    <t>沖縄　清志</t>
  </si>
  <si>
    <t>おきなわ</t>
  </si>
  <si>
    <t>棒迫　満</t>
  </si>
  <si>
    <t>ぼうさこ</t>
  </si>
  <si>
    <t>小池　暦</t>
  </si>
  <si>
    <t>こいけ</t>
  </si>
  <si>
    <t>針羅　憲史</t>
  </si>
  <si>
    <t>しんら</t>
  </si>
  <si>
    <t>谷村　刀麻</t>
  </si>
  <si>
    <t>たにむら</t>
  </si>
  <si>
    <t>小幡　竜也</t>
  </si>
  <si>
    <t>おばた</t>
  </si>
  <si>
    <t>極路　大作</t>
  </si>
  <si>
    <t>きわみち</t>
  </si>
  <si>
    <t>細径　塁</t>
  </si>
  <si>
    <t>ほそみち</t>
  </si>
  <si>
    <t>宮地　弘也</t>
  </si>
  <si>
    <t>みやち</t>
  </si>
  <si>
    <t>伊東　真一</t>
  </si>
  <si>
    <t>イトー</t>
  </si>
  <si>
    <t>美球　丈雄</t>
  </si>
  <si>
    <t>みたま</t>
  </si>
  <si>
    <t>神奈川　航介</t>
  </si>
  <si>
    <t>かながわ</t>
  </si>
  <si>
    <t>正目　光一</t>
  </si>
  <si>
    <t>しょうめい</t>
  </si>
  <si>
    <t>小平　暖</t>
  </si>
  <si>
    <t>こひら</t>
  </si>
  <si>
    <t>ヒロシ　ドット</t>
  </si>
  <si>
    <t>ヒロシ</t>
  </si>
  <si>
    <t>小木　徹</t>
  </si>
  <si>
    <t>おぎ</t>
  </si>
  <si>
    <t>長山　赤彦</t>
  </si>
  <si>
    <t>あかひこ</t>
  </si>
  <si>
    <t>録田　寛治</t>
  </si>
  <si>
    <t>ろくた</t>
  </si>
  <si>
    <t>声野　亮介</t>
  </si>
  <si>
    <t>こえの</t>
  </si>
  <si>
    <t>五十嵐　明</t>
  </si>
  <si>
    <t>いがらし</t>
  </si>
  <si>
    <t>警固　鉄洋</t>
  </si>
  <si>
    <t>けご</t>
  </si>
  <si>
    <t>吹石　光太郎</t>
  </si>
  <si>
    <t>ふきいし</t>
  </si>
  <si>
    <t>大丹羽　魁士</t>
  </si>
  <si>
    <t>おおにわ</t>
  </si>
  <si>
    <t>大阪　奈央彦</t>
  </si>
  <si>
    <t>おおさか</t>
  </si>
  <si>
    <t>梶原　朝夫</t>
  </si>
  <si>
    <t>かじわら</t>
  </si>
  <si>
    <t>柔　光良</t>
  </si>
  <si>
    <t>やわら</t>
  </si>
  <si>
    <t>京都　倭一</t>
  </si>
  <si>
    <t>きょうと</t>
  </si>
  <si>
    <t>三重　泰輔</t>
  </si>
  <si>
    <t>みえ</t>
  </si>
  <si>
    <t>吉野　大</t>
  </si>
  <si>
    <t>よしの</t>
  </si>
  <si>
    <t>横田　ケンイチ</t>
  </si>
  <si>
    <t>よこた</t>
  </si>
  <si>
    <t>縦　演明</t>
  </si>
  <si>
    <t>たて</t>
  </si>
  <si>
    <t>界戸　瞬</t>
  </si>
  <si>
    <t>しゅん</t>
  </si>
  <si>
    <t>末久　朗</t>
  </si>
  <si>
    <t>すえひさ</t>
  </si>
  <si>
    <t>真爪　雅彦</t>
  </si>
  <si>
    <t>まづめ</t>
  </si>
  <si>
    <t>筋原　俊二</t>
  </si>
  <si>
    <t>すじはら</t>
  </si>
  <si>
    <t>神田　基祐</t>
  </si>
  <si>
    <t>かんだ</t>
  </si>
  <si>
    <t>円輪　豊</t>
  </si>
  <si>
    <t>まるわ</t>
  </si>
  <si>
    <t>森林　進</t>
  </si>
  <si>
    <t>もりばやし</t>
  </si>
  <si>
    <t>若井　哲平</t>
  </si>
  <si>
    <t>てっぺい</t>
  </si>
  <si>
    <t>古文　次元</t>
  </si>
  <si>
    <t>ふるふみ</t>
  </si>
  <si>
    <t>舞鶴　浩正</t>
  </si>
  <si>
    <t>まいづる</t>
  </si>
  <si>
    <t>橘　フミヤ</t>
  </si>
  <si>
    <t>たちばな</t>
  </si>
  <si>
    <t>若杉　洋</t>
  </si>
  <si>
    <t>わかすぎ</t>
  </si>
  <si>
    <t>塩田　道之介</t>
  </si>
  <si>
    <t>しおた</t>
  </si>
  <si>
    <t>外山　大樹</t>
  </si>
  <si>
    <t>そとやま</t>
  </si>
  <si>
    <t>西谷　研二</t>
  </si>
  <si>
    <t>にしや</t>
  </si>
  <si>
    <t>池州　宗彦</t>
  </si>
  <si>
    <t>いけす</t>
  </si>
  <si>
    <t>請川　渡志</t>
  </si>
  <si>
    <t>うけがわ</t>
  </si>
  <si>
    <t>早津　愛輝</t>
  </si>
  <si>
    <t>はやつ</t>
  </si>
  <si>
    <t>角　努</t>
  </si>
  <si>
    <t>すみ</t>
  </si>
  <si>
    <t>中館　ヒロ</t>
  </si>
  <si>
    <t>なかだて</t>
  </si>
  <si>
    <t>今井　扶樹</t>
  </si>
  <si>
    <t>いまい</t>
  </si>
  <si>
    <t>塗谷　貞哉</t>
  </si>
  <si>
    <t>ぬりたに</t>
  </si>
  <si>
    <t>大和田　隆太</t>
  </si>
  <si>
    <t>おおわだ</t>
  </si>
  <si>
    <t>幸原　一徳</t>
  </si>
  <si>
    <t>いっとく</t>
  </si>
  <si>
    <t>大崎　練</t>
  </si>
  <si>
    <t>おおさき</t>
  </si>
  <si>
    <t>騎藤　瞬士</t>
  </si>
  <si>
    <t>きとう</t>
  </si>
  <si>
    <t>島袋　誠治</t>
  </si>
  <si>
    <t>しまぶくろ</t>
  </si>
  <si>
    <t>松本　はやと</t>
  </si>
  <si>
    <t>はやと</t>
  </si>
  <si>
    <t>夕霧　爽也</t>
  </si>
  <si>
    <t>ゆうぎり</t>
  </si>
  <si>
    <t>渡辺　映宏</t>
  </si>
  <si>
    <t>わたなべ</t>
  </si>
  <si>
    <t>赤羽　隼士</t>
  </si>
  <si>
    <t>あかばね</t>
  </si>
  <si>
    <t>乗松　響平</t>
  </si>
  <si>
    <t>のりまつ</t>
  </si>
  <si>
    <t>馬場　信輔</t>
  </si>
  <si>
    <t>ばば</t>
  </si>
  <si>
    <t>旅本　明宏</t>
  </si>
  <si>
    <t>たびもと</t>
  </si>
  <si>
    <t>加持　徹</t>
  </si>
  <si>
    <t>かじ</t>
  </si>
  <si>
    <t>上条　時生</t>
  </si>
  <si>
    <t>ときお</t>
  </si>
  <si>
    <t>門上　捻治</t>
  </si>
  <si>
    <t>かどがみ</t>
  </si>
  <si>
    <t>エイ　キング</t>
  </si>
  <si>
    <t>エイ</t>
  </si>
  <si>
    <t>西原　裕次郎</t>
  </si>
  <si>
    <t>にしはら</t>
  </si>
  <si>
    <t>山道　大樹</t>
  </si>
  <si>
    <t>やまみち</t>
  </si>
  <si>
    <t>西部　鷹也</t>
  </si>
  <si>
    <t>せいぶ</t>
  </si>
  <si>
    <t>鼻本　丈雄</t>
  </si>
  <si>
    <t>はなもと</t>
  </si>
  <si>
    <t>藤村　刃</t>
  </si>
  <si>
    <t>ふじむら</t>
  </si>
  <si>
    <t>大林　たかお</t>
  </si>
  <si>
    <t>おおばやし</t>
  </si>
  <si>
    <t>板橋　真</t>
  </si>
  <si>
    <t>いたばし</t>
  </si>
  <si>
    <t>宇賀　士郎</t>
  </si>
  <si>
    <t>うが</t>
  </si>
  <si>
    <t>沢村　瞬</t>
  </si>
  <si>
    <t>さわむら</t>
  </si>
  <si>
    <t>八田　秀隆</t>
  </si>
  <si>
    <t>やつだ</t>
  </si>
  <si>
    <t>氷山　有起哉</t>
  </si>
  <si>
    <t>こおりやま</t>
  </si>
  <si>
    <t>森田　英雄</t>
  </si>
  <si>
    <t>えいゆう</t>
  </si>
  <si>
    <t>大将　拳</t>
  </si>
  <si>
    <t>おおまさ</t>
  </si>
  <si>
    <t>藤崎　三省</t>
  </si>
  <si>
    <t>ふじさき</t>
  </si>
  <si>
    <t>帆市　輝明</t>
  </si>
  <si>
    <t>スター</t>
  </si>
  <si>
    <t>号田　具流</t>
  </si>
  <si>
    <t>ゴーグル</t>
  </si>
  <si>
    <t>勝喜　快翔</t>
  </si>
  <si>
    <t>カイト</t>
  </si>
  <si>
    <t>空野　ルイ</t>
  </si>
  <si>
    <t>クール</t>
  </si>
  <si>
    <t>自亜　米佳</t>
  </si>
  <si>
    <t>マイカ</t>
  </si>
  <si>
    <t>車谷　曲男</t>
  </si>
  <si>
    <t>くるるん</t>
  </si>
  <si>
    <t>阿後　大三</t>
  </si>
  <si>
    <t>あごん</t>
  </si>
  <si>
    <t>木田　悠翔</t>
  </si>
  <si>
    <t>ユウト</t>
  </si>
  <si>
    <t>波　乗輔</t>
  </si>
  <si>
    <t>なみのり</t>
  </si>
  <si>
    <t>ザ・タイフーン</t>
  </si>
  <si>
    <t>駒込　豆太</t>
  </si>
  <si>
    <t>こままめ</t>
  </si>
  <si>
    <t>一之瀬　一哉</t>
  </si>
  <si>
    <t>いちのせ２</t>
  </si>
  <si>
    <t>土門　飛鳥</t>
  </si>
  <si>
    <t>どもん２</t>
  </si>
  <si>
    <t>多摩野　五郎</t>
  </si>
  <si>
    <t>たまごろう</t>
  </si>
  <si>
    <t>タマシイ・ザ・ハンド</t>
  </si>
  <si>
    <t>角馬　圭太</t>
  </si>
  <si>
    <t>けいた</t>
  </si>
  <si>
    <t>サガミネーター</t>
  </si>
  <si>
    <t>サガミネタ</t>
  </si>
  <si>
    <t>きどう２</t>
  </si>
  <si>
    <t>イナズマブレイク</t>
  </si>
  <si>
    <t>闇野　カゲト</t>
  </si>
  <si>
    <t>シャドウ</t>
  </si>
  <si>
    <t>カードバスター</t>
  </si>
  <si>
    <t>五流　玲於</t>
  </si>
  <si>
    <t>ゴルレオ</t>
  </si>
  <si>
    <t>珊瑚　義郎</t>
  </si>
  <si>
    <t>コラル</t>
  </si>
  <si>
    <t>菊間　章介</t>
  </si>
  <si>
    <t>ギグ</t>
  </si>
  <si>
    <t>蟹目　出郎</t>
  </si>
  <si>
    <t>ガニメデ</t>
  </si>
  <si>
    <t>家禄　聡里</t>
  </si>
  <si>
    <t>カロン</t>
  </si>
  <si>
    <t>近畿　希望</t>
  </si>
  <si>
    <t>パンドラ</t>
  </si>
  <si>
    <t>面月　宇宙</t>
  </si>
  <si>
    <t>グリンゴ</t>
  </si>
  <si>
    <t>伊尾　駿太郎</t>
  </si>
  <si>
    <t>イオ</t>
  </si>
  <si>
    <t>七風　理夢</t>
  </si>
  <si>
    <t>リーム</t>
  </si>
  <si>
    <t>レーゼ</t>
  </si>
  <si>
    <t>オフェンスプラス</t>
  </si>
  <si>
    <t>三浦　大夢</t>
  </si>
  <si>
    <t>ディアム</t>
  </si>
  <si>
    <t>デザーム</t>
  </si>
  <si>
    <t>デザーム</t>
    <phoneticPr fontId="1"/>
  </si>
  <si>
    <t>比留間　健一</t>
  </si>
  <si>
    <t>ケンビル</t>
  </si>
  <si>
    <t>森野　留美</t>
  </si>
  <si>
    <t>モール</t>
  </si>
  <si>
    <t>村田　圭介</t>
  </si>
  <si>
    <t>ケイソン</t>
  </si>
  <si>
    <t>丹波　太二</t>
  </si>
  <si>
    <t>タイタン</t>
  </si>
  <si>
    <t>端東　虎彦</t>
  </si>
  <si>
    <t>ファドラ</t>
  </si>
  <si>
    <t>九里　風子</t>
  </si>
  <si>
    <t>クリプト</t>
  </si>
  <si>
    <t>牟礼田　蜂郎</t>
  </si>
  <si>
    <t>スオーム</t>
  </si>
  <si>
    <t>皇　マキ</t>
  </si>
  <si>
    <t>マキュア</t>
  </si>
  <si>
    <t>武藤　論</t>
  </si>
  <si>
    <t>メトロン</t>
  </si>
  <si>
    <t>瀬方　隆一郎</t>
  </si>
  <si>
    <t>ゼル</t>
  </si>
  <si>
    <t>根室　君之</t>
  </si>
  <si>
    <t>ネロ</t>
  </si>
  <si>
    <t>鯨井　隆則</t>
  </si>
  <si>
    <t>ゲイル</t>
  </si>
  <si>
    <t>紀伊　布美子</t>
  </si>
  <si>
    <t>キーブ</t>
  </si>
  <si>
    <t>石平　半蔵</t>
  </si>
  <si>
    <t>ゾーハン</t>
  </si>
  <si>
    <t>羽崎　剛太</t>
  </si>
  <si>
    <t>ハウザー</t>
  </si>
  <si>
    <t>駒沢　恭馬</t>
  </si>
  <si>
    <t>コーマ</t>
  </si>
  <si>
    <t>久井　ルル</t>
  </si>
  <si>
    <t>クィール</t>
  </si>
  <si>
    <t>阿久津　聖</t>
  </si>
  <si>
    <t>アーク</t>
  </si>
  <si>
    <t>伊豆野　由宇</t>
  </si>
  <si>
    <t>ウィーズ</t>
  </si>
  <si>
    <t>スーパーノヴァ</t>
  </si>
  <si>
    <t>八神　玲名</t>
  </si>
  <si>
    <t>ウルビダ</t>
  </si>
  <si>
    <t>Ｘブラスト</t>
  </si>
  <si>
    <t>グラン</t>
  </si>
  <si>
    <t>分校　進</t>
  </si>
  <si>
    <t>ブン</t>
  </si>
  <si>
    <t>藤府　延</t>
  </si>
  <si>
    <t>トッフェン</t>
  </si>
  <si>
    <t>須田　揚</t>
  </si>
  <si>
    <t>スターガ</t>
  </si>
  <si>
    <t>紗安　夜行</t>
  </si>
  <si>
    <t>シャン</t>
  </si>
  <si>
    <t>下円　寸</t>
  </si>
  <si>
    <t>ゲンスン</t>
  </si>
  <si>
    <t>古西　茂</t>
  </si>
  <si>
    <t>ルッサイ</t>
  </si>
  <si>
    <t>朝井野　才次</t>
  </si>
  <si>
    <t>アッサイ</t>
  </si>
  <si>
    <t>倉士部　麗一</t>
  </si>
  <si>
    <t>ラシプレー</t>
  </si>
  <si>
    <t>魚籠　卓</t>
  </si>
  <si>
    <t>ヴィークス</t>
  </si>
  <si>
    <t>色　有児</t>
  </si>
  <si>
    <t>ロアル</t>
  </si>
  <si>
    <t>満田　尊徳</t>
  </si>
  <si>
    <t>マンソン</t>
  </si>
  <si>
    <t>響木　正剛</t>
  </si>
  <si>
    <t>ひびき</t>
  </si>
  <si>
    <t>ディフェンスフォース</t>
  </si>
  <si>
    <t>浮島　一人</t>
  </si>
  <si>
    <t>うきしま</t>
  </si>
  <si>
    <t>髪村　切斗</t>
  </si>
  <si>
    <t>かみむら</t>
  </si>
  <si>
    <t>会田　力</t>
  </si>
  <si>
    <t>あいだ</t>
  </si>
  <si>
    <t>場寅　仕</t>
  </si>
  <si>
    <t>バトラー</t>
  </si>
  <si>
    <t>中間　庸</t>
  </si>
  <si>
    <t>なかま</t>
  </si>
  <si>
    <t>碇　頑五郎</t>
  </si>
  <si>
    <t>いかり</t>
  </si>
  <si>
    <t>定良　保</t>
  </si>
  <si>
    <t>テーラー</t>
  </si>
  <si>
    <t>民山　謡</t>
  </si>
  <si>
    <t>マスター</t>
  </si>
  <si>
    <t>菅田　厳</t>
  </si>
  <si>
    <t>すがた</t>
  </si>
  <si>
    <t>ザ・フェニックス</t>
  </si>
  <si>
    <t>備流田　光一</t>
  </si>
  <si>
    <t>ビルダー</t>
  </si>
  <si>
    <t>ネオ・ギャラクシー</t>
  </si>
  <si>
    <t>大岩　蔵人</t>
  </si>
  <si>
    <t>グレント</t>
  </si>
  <si>
    <t>薔薇園　華</t>
  </si>
  <si>
    <t>バーラ</t>
  </si>
  <si>
    <t>葉隠　幸太郎</t>
  </si>
  <si>
    <t>バクレー</t>
  </si>
  <si>
    <t>こうていペンギンＸ</t>
  </si>
  <si>
    <t>佐藤　数男</t>
  </si>
  <si>
    <t>サトス</t>
  </si>
  <si>
    <t>本場　激</t>
  </si>
  <si>
    <t>ボンバ</t>
  </si>
  <si>
    <t>厚石　茂人</t>
  </si>
  <si>
    <t>ヒート</t>
  </si>
  <si>
    <t>蓮池　杏</t>
  </si>
  <si>
    <t>レアン</t>
  </si>
  <si>
    <t>仁藤　穂香</t>
  </si>
  <si>
    <t>ボニトナ</t>
  </si>
  <si>
    <t>祭殿　丞</t>
  </si>
  <si>
    <t>サイデン</t>
  </si>
  <si>
    <t>熱波　夏彦</t>
  </si>
  <si>
    <t>ネッパー</t>
  </si>
  <si>
    <t>白井　一角</t>
  </si>
  <si>
    <t>ベルガ</t>
  </si>
  <si>
    <t>凍地　修児</t>
  </si>
  <si>
    <t>アイキュー</t>
  </si>
  <si>
    <t>倉掛　クララ</t>
  </si>
  <si>
    <t>クララ</t>
  </si>
  <si>
    <t>ゴッドハンドＸ</t>
  </si>
  <si>
    <t>極川　寒太郎</t>
  </si>
  <si>
    <t>ゴッカ</t>
  </si>
  <si>
    <t>凍地　愛</t>
  </si>
  <si>
    <t>アイシー</t>
  </si>
  <si>
    <t>鳥羽　蓮</t>
  </si>
  <si>
    <t>バレン</t>
  </si>
  <si>
    <t>角路　徹</t>
  </si>
  <si>
    <t>ドロル</t>
  </si>
  <si>
    <t>栗尾根　由紀</t>
  </si>
  <si>
    <t>リオーネ</t>
  </si>
  <si>
    <t>旋風野　冬司</t>
  </si>
  <si>
    <t>ブロウ</t>
  </si>
  <si>
    <t>御氷　零</t>
  </si>
  <si>
    <t>フロスト</t>
  </si>
  <si>
    <t>鉄壁　堅</t>
  </si>
  <si>
    <t>てつかべ</t>
  </si>
  <si>
    <t>五洋　武</t>
  </si>
  <si>
    <t>ごよう</t>
  </si>
  <si>
    <t>疾風　隼人</t>
  </si>
  <si>
    <t>はやて</t>
  </si>
  <si>
    <t>桜　多聞</t>
  </si>
  <si>
    <t>さくら</t>
  </si>
  <si>
    <t>角巣　英二</t>
  </si>
  <si>
    <t>スミス</t>
  </si>
  <si>
    <t>極火　務</t>
  </si>
  <si>
    <t>ごくひ</t>
  </si>
  <si>
    <t>館野　舞</t>
  </si>
  <si>
    <t>まい</t>
  </si>
  <si>
    <t>ザ・タワー</t>
  </si>
  <si>
    <t>先手　勝</t>
  </si>
  <si>
    <t>さきて</t>
  </si>
  <si>
    <t>加賀美　法子</t>
  </si>
  <si>
    <t>かがみ</t>
  </si>
  <si>
    <t>財前　塔子</t>
  </si>
  <si>
    <t>とうこ</t>
  </si>
  <si>
    <t>バタフライドリーム</t>
  </si>
  <si>
    <t>パーフェクト・タワー</t>
  </si>
  <si>
    <t>木曽久　順</t>
  </si>
  <si>
    <t>きそく</t>
  </si>
  <si>
    <t>弾倉　撃</t>
  </si>
  <si>
    <t>たまくら</t>
  </si>
  <si>
    <t>特部　遂行</t>
  </si>
  <si>
    <t>とくべ</t>
  </si>
  <si>
    <t>電受　集</t>
  </si>
  <si>
    <t>でんじゅ</t>
  </si>
  <si>
    <t>日影　リンダ</t>
  </si>
  <si>
    <t>リンダ</t>
  </si>
  <si>
    <t>身辺　保</t>
  </si>
  <si>
    <t>みのべ</t>
  </si>
  <si>
    <t>函田　鉄</t>
  </si>
  <si>
    <t>はこだ</t>
  </si>
  <si>
    <t>真都路　珠香</t>
  </si>
  <si>
    <t>まとろ</t>
  </si>
  <si>
    <t>押矢　万部</t>
  </si>
  <si>
    <t>おしや</t>
  </si>
  <si>
    <t>目深　宗司</t>
  </si>
  <si>
    <t>まぶか</t>
  </si>
  <si>
    <t>雪野　星也</t>
  </si>
  <si>
    <t>ゆきの</t>
  </si>
  <si>
    <t>荒谷　紺子</t>
  </si>
  <si>
    <t>あらや</t>
  </si>
  <si>
    <t>居屋　真降</t>
  </si>
  <si>
    <t>いや</t>
  </si>
  <si>
    <t>空野　礼文</t>
  </si>
  <si>
    <t>そらの</t>
  </si>
  <si>
    <t>吹雪　士郎</t>
  </si>
  <si>
    <t>ふぶき２Ｄ</t>
    <phoneticPr fontId="1"/>
  </si>
  <si>
    <t>氷上　烈斗</t>
  </si>
  <si>
    <t>れつと</t>
  </si>
  <si>
    <t>喜多海　流</t>
  </si>
  <si>
    <t>きたみ</t>
  </si>
  <si>
    <t>炭谷　達磨</t>
  </si>
  <si>
    <t>すみたに</t>
  </si>
  <si>
    <t>白熊　氷司</t>
  </si>
  <si>
    <t>しろくま</t>
    <phoneticPr fontId="1"/>
  </si>
  <si>
    <t>湿原　然</t>
  </si>
  <si>
    <t>しつはら</t>
  </si>
  <si>
    <t>五稜　武揚</t>
  </si>
  <si>
    <t>ごりょう</t>
  </si>
  <si>
    <t>地平　広大</t>
  </si>
  <si>
    <t>ちひら</t>
  </si>
  <si>
    <t>ふぶき２Ｆ</t>
    <phoneticPr fontId="1"/>
  </si>
  <si>
    <t>ふぶき</t>
  </si>
  <si>
    <t>垣田　大将</t>
  </si>
  <si>
    <t>かきた</t>
  </si>
  <si>
    <t>悟里　開</t>
  </si>
  <si>
    <t>さとり</t>
  </si>
  <si>
    <t>宝玉　光</t>
  </si>
  <si>
    <t>ほうぎょく</t>
  </si>
  <si>
    <t>福見　観邑</t>
  </si>
  <si>
    <t>ふくみ</t>
  </si>
  <si>
    <t>真仮名井　承</t>
  </si>
  <si>
    <t>まかない</t>
  </si>
  <si>
    <t>高夢　宗一</t>
  </si>
  <si>
    <t>こむそう</t>
  </si>
  <si>
    <t>学舎　一筋</t>
  </si>
  <si>
    <t>まなびや</t>
  </si>
  <si>
    <t>市川　太衛門</t>
  </si>
  <si>
    <t>いちかわ</t>
  </si>
  <si>
    <t>天神　阿太郎</t>
  </si>
  <si>
    <t>あたろう</t>
  </si>
  <si>
    <t>影田　巡</t>
  </si>
  <si>
    <t>かげた</t>
  </si>
  <si>
    <t>天神　吽助</t>
  </si>
  <si>
    <t>うすけ</t>
  </si>
  <si>
    <t>木暮　夕弥</t>
  </si>
  <si>
    <t>こぐれ</t>
  </si>
  <si>
    <t>五重　学</t>
  </si>
  <si>
    <t>いつしげ</t>
  </si>
  <si>
    <t>賀茂　歓行</t>
  </si>
  <si>
    <t>かも</t>
  </si>
  <si>
    <t>五山　送</t>
  </si>
  <si>
    <t>ござん</t>
  </si>
  <si>
    <t>総本　号</t>
  </si>
  <si>
    <t>おさもと</t>
  </si>
  <si>
    <t>こぐれ２</t>
  </si>
  <si>
    <t>げんおう２</t>
  </si>
  <si>
    <t>帯屋　歴人</t>
  </si>
  <si>
    <t>たいや</t>
  </si>
  <si>
    <t>弥谷　剣五</t>
  </si>
  <si>
    <t>いやたに</t>
  </si>
  <si>
    <t>郷院　猛</t>
  </si>
  <si>
    <t>ごういん</t>
  </si>
  <si>
    <t>竺和　了</t>
  </si>
  <si>
    <t>じくわ</t>
  </si>
  <si>
    <t>目座　相斗</t>
  </si>
  <si>
    <t>めざ</t>
  </si>
  <si>
    <t>日柄　美照</t>
  </si>
  <si>
    <t>ひから</t>
  </si>
  <si>
    <t>小鳥遊　忍</t>
  </si>
  <si>
    <t>たかなし</t>
  </si>
  <si>
    <t>比得　呂介</t>
  </si>
  <si>
    <t>ひえ</t>
  </si>
  <si>
    <t>不動　明王</t>
  </si>
  <si>
    <t>ふどう２</t>
  </si>
  <si>
    <t>さくま２</t>
  </si>
  <si>
    <t>こうていペンギン１ごう</t>
  </si>
  <si>
    <t>片倉　慈音</t>
  </si>
  <si>
    <t>かたくら</t>
  </si>
  <si>
    <t>相馬　善鬼</t>
  </si>
  <si>
    <t>そうま</t>
  </si>
  <si>
    <t>少弐　暁</t>
  </si>
  <si>
    <t>しょうに</t>
  </si>
  <si>
    <t>戸次　弘佑</t>
  </si>
  <si>
    <t>べつき</t>
  </si>
  <si>
    <t>一色　真砂士</t>
  </si>
  <si>
    <t>いっしき</t>
  </si>
  <si>
    <t>立向居　勇気</t>
  </si>
  <si>
    <t>たちむかい</t>
  </si>
  <si>
    <t>まおう・ザ・ハンド</t>
  </si>
  <si>
    <t>筑紫　国光</t>
  </si>
  <si>
    <t>ちくし</t>
  </si>
  <si>
    <t>大濠　満敬</t>
  </si>
  <si>
    <t>おおほり</t>
  </si>
  <si>
    <t>玄界　波人</t>
  </si>
  <si>
    <t>げんかい</t>
  </si>
  <si>
    <t>石山　防仁</t>
  </si>
  <si>
    <t>いしやま</t>
  </si>
  <si>
    <t>志賀　金印</t>
  </si>
  <si>
    <t>しか</t>
  </si>
  <si>
    <t>道端　詠</t>
  </si>
  <si>
    <t>みちはた</t>
  </si>
  <si>
    <t>祭利田　我暑衣</t>
  </si>
  <si>
    <t>まつりだ</t>
  </si>
  <si>
    <t>黒田　槍道</t>
  </si>
  <si>
    <t>くろだ</t>
  </si>
  <si>
    <t>戸田　雄一郎</t>
  </si>
  <si>
    <t>とだ</t>
  </si>
  <si>
    <t>松林　躍</t>
  </si>
  <si>
    <t>まつばやし</t>
  </si>
  <si>
    <t>仁若　芸知</t>
  </si>
  <si>
    <t>にわか</t>
  </si>
  <si>
    <t>親富　孝</t>
  </si>
  <si>
    <t>おやとみ</t>
  </si>
  <si>
    <t>長浜　細道</t>
  </si>
  <si>
    <t>ながはま</t>
  </si>
  <si>
    <t>太宰　梅吉</t>
  </si>
  <si>
    <t>だざい</t>
  </si>
  <si>
    <t>沖ノ島　宗</t>
  </si>
  <si>
    <t>おきのしま</t>
  </si>
  <si>
    <t>首里　巌</t>
  </si>
  <si>
    <t>しゅり</t>
  </si>
  <si>
    <t>平良　潜</t>
  </si>
  <si>
    <t>ダイバー</t>
  </si>
  <si>
    <t>宜保　兼勝</t>
  </si>
  <si>
    <t>ぎぼ</t>
  </si>
  <si>
    <t>綱海　条介</t>
  </si>
  <si>
    <t>つなみ</t>
  </si>
  <si>
    <t>赤嶺　宏昭</t>
  </si>
  <si>
    <t>あかみね</t>
  </si>
  <si>
    <t>渡具知　雅洋</t>
  </si>
  <si>
    <t>とぐち</t>
  </si>
  <si>
    <t>音村　楽也</t>
  </si>
  <si>
    <t>おとむら</t>
  </si>
  <si>
    <t>喜屋武　梨花</t>
  </si>
  <si>
    <t>キャン</t>
  </si>
  <si>
    <t>古謝　秀範</t>
  </si>
  <si>
    <t>こじゃ</t>
  </si>
  <si>
    <t>東江　矢須雄</t>
  </si>
  <si>
    <t>あがりえ</t>
  </si>
  <si>
    <t>池宮城　波留</t>
  </si>
  <si>
    <t>シャーク</t>
  </si>
  <si>
    <t>安室　幹生</t>
  </si>
  <si>
    <t>あむろ</t>
  </si>
  <si>
    <t>親泊　永星</t>
  </si>
  <si>
    <t>おやどまり</t>
  </si>
  <si>
    <t>瑞慶覧　礼人</t>
  </si>
  <si>
    <t>ずけらん</t>
  </si>
  <si>
    <t>知念　直輝</t>
  </si>
  <si>
    <t>ちねん</t>
  </si>
  <si>
    <t>謝花　サンゴ</t>
  </si>
  <si>
    <t>サンゴ</t>
  </si>
  <si>
    <t>たけし２</t>
  </si>
  <si>
    <t>にしがき２</t>
  </si>
  <si>
    <t>シャドウ２</t>
  </si>
  <si>
    <t>じん２</t>
  </si>
  <si>
    <t>くりまつ２</t>
  </si>
  <si>
    <t>はんだ２</t>
  </si>
  <si>
    <t>しょうりん２</t>
  </si>
  <si>
    <t>ししど２</t>
  </si>
  <si>
    <t>マックス２</t>
  </si>
  <si>
    <t>かぜまる２</t>
  </si>
  <si>
    <t>そめおか２</t>
  </si>
  <si>
    <t>土州　恋</t>
  </si>
  <si>
    <t>コイ</t>
  </si>
  <si>
    <t>はなふぶき</t>
  </si>
  <si>
    <t>スラッシュネイル</t>
  </si>
  <si>
    <t>虎浜　甲子</t>
  </si>
  <si>
    <t>こうこ</t>
  </si>
  <si>
    <t>堀　道子</t>
  </si>
  <si>
    <t>みちこ</t>
  </si>
  <si>
    <t>梅田　陽海</t>
  </si>
  <si>
    <t>はるみ</t>
  </si>
  <si>
    <t>串田　香津世</t>
  </si>
  <si>
    <t>かつよ</t>
  </si>
  <si>
    <t>万　博美</t>
  </si>
  <si>
    <t>ひろみ</t>
  </si>
  <si>
    <t>蛸谷　紀子</t>
  </si>
  <si>
    <t>のっこ</t>
  </si>
  <si>
    <t>浪川　花子</t>
  </si>
  <si>
    <t>はなこ</t>
  </si>
  <si>
    <t>天王寺　万里</t>
  </si>
  <si>
    <t>まり</t>
  </si>
  <si>
    <t>浦部　リカ</t>
  </si>
  <si>
    <t>リカ</t>
  </si>
  <si>
    <t>御堂　玲華</t>
  </si>
  <si>
    <t>れいか</t>
  </si>
  <si>
    <t>根切　ともえ</t>
  </si>
  <si>
    <t>ともえ</t>
  </si>
  <si>
    <t>通天　光里</t>
  </si>
  <si>
    <t>ひかり</t>
  </si>
  <si>
    <t>船場　銀子</t>
  </si>
  <si>
    <t>おぎん</t>
  </si>
  <si>
    <t>岸和田　祭</t>
  </si>
  <si>
    <t>まつり</t>
  </si>
  <si>
    <t>難波　花枝</t>
  </si>
  <si>
    <t>はなえ</t>
  </si>
  <si>
    <t>芙愛　瑠宇</t>
  </si>
  <si>
    <t>ファイル</t>
  </si>
  <si>
    <t>郭　張箔</t>
  </si>
  <si>
    <t>パック</t>
  </si>
  <si>
    <t>角塚　王是</t>
  </si>
  <si>
    <t>カード</t>
  </si>
  <si>
    <t>ビッグカード</t>
  </si>
  <si>
    <t>関谷　名人</t>
  </si>
  <si>
    <t>セキヤン</t>
  </si>
  <si>
    <t>小龍　翼</t>
  </si>
  <si>
    <t>ツバサ</t>
  </si>
  <si>
    <t>髪丸　速人</t>
  </si>
  <si>
    <t>かみまる</t>
  </si>
  <si>
    <t>赤坂　だるま</t>
  </si>
  <si>
    <t>だるま</t>
  </si>
  <si>
    <t>黒崎　一悶侍</t>
  </si>
  <si>
    <t>いちもんじ</t>
  </si>
  <si>
    <t>大谷　つくし</t>
  </si>
  <si>
    <t>おおたに</t>
  </si>
  <si>
    <t>円堂　カノン</t>
  </si>
  <si>
    <t>カノン</t>
  </si>
  <si>
    <t>豪炎寺　真人</t>
  </si>
  <si>
    <t>まさと</t>
  </si>
  <si>
    <t>土方　雷電</t>
  </si>
  <si>
    <t>ライデン</t>
  </si>
  <si>
    <t>雷門　夏未</t>
  </si>
  <si>
    <t>なつみ</t>
  </si>
  <si>
    <t>音無　春奈</t>
  </si>
  <si>
    <t>おとなし</t>
  </si>
  <si>
    <t>木野　秋</t>
  </si>
  <si>
    <t>きの</t>
  </si>
  <si>
    <t>中田　英寿</t>
  </si>
  <si>
    <t>ヒデナカタ</t>
  </si>
  <si>
    <t>ブレイブショット</t>
  </si>
  <si>
    <t>田尾　大二郎</t>
  </si>
  <si>
    <t>たお</t>
  </si>
  <si>
    <t>笹本　慎二</t>
  </si>
  <si>
    <t>ささもと</t>
  </si>
  <si>
    <t>浅水　祥次</t>
  </si>
  <si>
    <t>あさみず</t>
  </si>
  <si>
    <t>奥泉　平</t>
  </si>
  <si>
    <t>おくいずみ</t>
  </si>
  <si>
    <t>砂子　律夫</t>
  </si>
  <si>
    <t>すなご</t>
  </si>
  <si>
    <t>花形　栄治</t>
  </si>
  <si>
    <t>はながた</t>
  </si>
  <si>
    <t>日方　紀緒</t>
  </si>
  <si>
    <t>タキオー</t>
  </si>
  <si>
    <t>村部　貴弘</t>
  </si>
  <si>
    <t>ムラーベ</t>
  </si>
  <si>
    <t>吉竹　英利</t>
  </si>
  <si>
    <t>よしたけ</t>
  </si>
  <si>
    <t>赤渕　敬次郎</t>
  </si>
  <si>
    <t>ブッチー</t>
  </si>
  <si>
    <t>飯田　公一</t>
  </si>
  <si>
    <t>いいだ</t>
  </si>
  <si>
    <t>高間　歩唯</t>
  </si>
  <si>
    <t>あいちゃん</t>
  </si>
  <si>
    <t>大月　修作</t>
  </si>
  <si>
    <t>おおつき</t>
  </si>
  <si>
    <t>金矢　昌玄</t>
  </si>
  <si>
    <t>かなや</t>
  </si>
  <si>
    <t>佐々木　年秀</t>
  </si>
  <si>
    <t>ささき</t>
  </si>
  <si>
    <t>須和　文章</t>
  </si>
  <si>
    <t>すわ</t>
  </si>
  <si>
    <t>中谷　真之</t>
  </si>
  <si>
    <t>なかたに</t>
  </si>
  <si>
    <t>橋本　兼司</t>
  </si>
  <si>
    <t>はしもと</t>
  </si>
  <si>
    <t>広部　悟</t>
  </si>
  <si>
    <t>ひろべ</t>
  </si>
  <si>
    <t>古山　真実</t>
  </si>
  <si>
    <t>ふるやま</t>
  </si>
  <si>
    <t>丸尾　愛葉</t>
  </si>
  <si>
    <t>まるお</t>
  </si>
  <si>
    <t>門間　省吾</t>
  </si>
  <si>
    <t>もんま</t>
  </si>
  <si>
    <t>山崎　咲音</t>
  </si>
  <si>
    <t>やまざき</t>
  </si>
  <si>
    <t>和久井　祐子</t>
  </si>
  <si>
    <t>わくい</t>
  </si>
  <si>
    <t>秋元　聖</t>
  </si>
  <si>
    <t>あきもと</t>
  </si>
  <si>
    <t>石田　宏臣</t>
  </si>
  <si>
    <t>いしだ</t>
  </si>
  <si>
    <t>及川　勝信</t>
  </si>
  <si>
    <t>カツノブ</t>
  </si>
  <si>
    <t>祖母井　博実</t>
  </si>
  <si>
    <t>うばがい</t>
  </si>
  <si>
    <t>組村　淳弘</t>
  </si>
  <si>
    <t>くみむら</t>
  </si>
  <si>
    <t>迫田　麻美</t>
  </si>
  <si>
    <t>さこた</t>
  </si>
  <si>
    <t>エビリーナ</t>
  </si>
  <si>
    <t>副島　健人</t>
  </si>
  <si>
    <t>ケント</t>
  </si>
  <si>
    <t>綱森　恭介</t>
  </si>
  <si>
    <t>つなもり</t>
  </si>
  <si>
    <t>中尾　祇晶</t>
  </si>
  <si>
    <t>なかお</t>
  </si>
  <si>
    <t>野口　学人</t>
  </si>
  <si>
    <t>のぐち</t>
  </si>
  <si>
    <t>藤田　太</t>
  </si>
  <si>
    <t>ふじた</t>
  </si>
  <si>
    <t>村木　拓馬</t>
  </si>
  <si>
    <t>タクマ</t>
  </si>
  <si>
    <t>望月　透修</t>
  </si>
  <si>
    <t>もちづき</t>
  </si>
  <si>
    <t>横路　朋久</t>
  </si>
  <si>
    <t>よこみち</t>
  </si>
  <si>
    <t>浅野　色葉</t>
  </si>
  <si>
    <t>いろは</t>
  </si>
  <si>
    <t>我孫子　郁洋</t>
  </si>
  <si>
    <t>アビー</t>
  </si>
  <si>
    <t>安東　道典</t>
  </si>
  <si>
    <t>あんどう</t>
  </si>
  <si>
    <t>石毛　良仁</t>
  </si>
  <si>
    <t>いしげ</t>
  </si>
  <si>
    <t>猪俣　晃次</t>
  </si>
  <si>
    <t>いのまた</t>
  </si>
  <si>
    <t>梅崎　健大</t>
  </si>
  <si>
    <t>ケンタ</t>
  </si>
  <si>
    <t>江本　征典</t>
  </si>
  <si>
    <t>えもと</t>
  </si>
  <si>
    <t>小埜田　領平</t>
  </si>
  <si>
    <t>おのだ</t>
  </si>
  <si>
    <t>菅野　周</t>
  </si>
  <si>
    <t>かんの</t>
  </si>
  <si>
    <t>古坂　荘六</t>
  </si>
  <si>
    <t>こさか</t>
  </si>
  <si>
    <t>左久　亮介</t>
  </si>
  <si>
    <t>さく</t>
  </si>
  <si>
    <t>柴垣　昌浩</t>
  </si>
  <si>
    <t>マサ</t>
  </si>
  <si>
    <t>清水　忠志</t>
  </si>
  <si>
    <t>しみず</t>
  </si>
  <si>
    <t>尾威　主人</t>
  </si>
  <si>
    <t>ビースト</t>
  </si>
  <si>
    <t>高崎　雅彦</t>
  </si>
  <si>
    <t>たかさき</t>
  </si>
  <si>
    <t>竹中　敏晃</t>
  </si>
  <si>
    <t>たけなか</t>
  </si>
  <si>
    <t>常谷　直之</t>
  </si>
  <si>
    <t>つねや</t>
  </si>
  <si>
    <t>野田　岳</t>
  </si>
  <si>
    <t>ノダッタ</t>
  </si>
  <si>
    <t>須加　守</t>
  </si>
  <si>
    <t>スカル</t>
  </si>
  <si>
    <t>支倉　美月</t>
  </si>
  <si>
    <t>はぜくら</t>
  </si>
  <si>
    <t>平沢　雅也</t>
  </si>
  <si>
    <t>ひらさわ</t>
  </si>
  <si>
    <t>藤本　久雄</t>
  </si>
  <si>
    <t>ふじもと</t>
  </si>
  <si>
    <t>堀江　文一</t>
  </si>
  <si>
    <t>ほりえ</t>
  </si>
  <si>
    <t>谷木　圭介</t>
  </si>
  <si>
    <t>たにき</t>
  </si>
  <si>
    <t>松倉　真史</t>
  </si>
  <si>
    <t>まつくら</t>
  </si>
  <si>
    <t>万司　拓光</t>
  </si>
  <si>
    <t>まんじ</t>
  </si>
  <si>
    <t>宮永　竜介</t>
  </si>
  <si>
    <t>みやなが</t>
  </si>
  <si>
    <t>村山　昇治</t>
  </si>
  <si>
    <t>むらやま</t>
  </si>
  <si>
    <t>八幡　友佳子</t>
  </si>
  <si>
    <t>ゆかこ</t>
  </si>
  <si>
    <t>矢吹　為男</t>
  </si>
  <si>
    <t>やぶき</t>
  </si>
  <si>
    <t>弓家　礼司</t>
  </si>
  <si>
    <t>ゆげ</t>
  </si>
  <si>
    <t>渡　克明</t>
  </si>
  <si>
    <t>わたり</t>
  </si>
  <si>
    <t>和田　勇士</t>
  </si>
  <si>
    <t>わだ</t>
  </si>
  <si>
    <t>愛須　英流沙</t>
  </si>
  <si>
    <t>エルザ</t>
  </si>
  <si>
    <t>粟野　夢加</t>
  </si>
  <si>
    <t>ゆめか</t>
  </si>
  <si>
    <t>磯野　加奈恵</t>
  </si>
  <si>
    <t>かなえ</t>
  </si>
  <si>
    <t>宇恵野　可愛</t>
  </si>
  <si>
    <t>うえの</t>
  </si>
  <si>
    <t>大出　アキ</t>
  </si>
  <si>
    <t>アキ</t>
  </si>
  <si>
    <t>鹿角　結衣</t>
  </si>
  <si>
    <t>ゆい</t>
  </si>
  <si>
    <t>北形　神音</t>
  </si>
  <si>
    <t>きたがた</t>
  </si>
  <si>
    <t>見城　彩希</t>
  </si>
  <si>
    <t>サキ</t>
  </si>
  <si>
    <t>小寺　恒之</t>
  </si>
  <si>
    <t>こでら</t>
  </si>
  <si>
    <t>金色　庄七</t>
  </si>
  <si>
    <t>こんじき</t>
  </si>
  <si>
    <t>佐保　吾一</t>
  </si>
  <si>
    <t>さほ</t>
  </si>
  <si>
    <t>須田　理人</t>
  </si>
  <si>
    <t>すだ</t>
  </si>
  <si>
    <t>曽根　ちひろ</t>
  </si>
  <si>
    <t>ちひろ</t>
  </si>
  <si>
    <t>武部　紅乃</t>
  </si>
  <si>
    <t>くれの</t>
  </si>
  <si>
    <t>土屋　恵斗</t>
  </si>
  <si>
    <t>ケイト</t>
  </si>
  <si>
    <t>名倉　俊夫</t>
  </si>
  <si>
    <t>なくら</t>
  </si>
  <si>
    <t>西川　昌枝</t>
  </si>
  <si>
    <t>にしかわ</t>
  </si>
  <si>
    <t>沼上　泥江</t>
  </si>
  <si>
    <t>ピエローヌ</t>
  </si>
  <si>
    <t>主野　崇</t>
  </si>
  <si>
    <t>ぬしの</t>
  </si>
  <si>
    <t>深村　慎太郎</t>
  </si>
  <si>
    <t>シンシン</t>
  </si>
  <si>
    <t>房川　小梅</t>
  </si>
  <si>
    <t>うめちゃん</t>
  </si>
  <si>
    <t>細谷　悦司</t>
  </si>
  <si>
    <t>ほそや</t>
  </si>
  <si>
    <t>真杉　琴羽</t>
  </si>
  <si>
    <t>ことは</t>
  </si>
  <si>
    <t>寺西　富美子</t>
  </si>
  <si>
    <t>アネサン</t>
  </si>
  <si>
    <t>水沼　志帆</t>
  </si>
  <si>
    <t>ピエロン</t>
  </si>
  <si>
    <t>道原　小夜</t>
  </si>
  <si>
    <t>こより</t>
  </si>
  <si>
    <t>村上　栄里子</t>
  </si>
  <si>
    <t>むらかみ</t>
  </si>
  <si>
    <t>目抜　冴火</t>
  </si>
  <si>
    <t>さえか</t>
  </si>
  <si>
    <t>青木　将海</t>
  </si>
  <si>
    <t>ジェット</t>
  </si>
  <si>
    <t>五十部　絵里花</t>
  </si>
  <si>
    <t>プリンセス</t>
  </si>
  <si>
    <t>井本　紗由美</t>
  </si>
  <si>
    <t>いもと</t>
  </si>
  <si>
    <t>臼木　由香里</t>
  </si>
  <si>
    <t>ゆかり</t>
  </si>
  <si>
    <t>牛島　理恵</t>
  </si>
  <si>
    <t>りえ</t>
  </si>
  <si>
    <t>古家　更沙</t>
  </si>
  <si>
    <t>さらさ</t>
  </si>
  <si>
    <t>下矢　仁美</t>
  </si>
  <si>
    <t>しもや</t>
  </si>
  <si>
    <t>高森　さおり</t>
  </si>
  <si>
    <t>さおり</t>
  </si>
  <si>
    <t>多村　志奈美</t>
  </si>
  <si>
    <t>たむら</t>
  </si>
  <si>
    <t>津田　珠音</t>
  </si>
  <si>
    <t>ジュネ</t>
  </si>
  <si>
    <t>千曲　由美</t>
  </si>
  <si>
    <t>ちくま</t>
  </si>
  <si>
    <t>手島　新子</t>
  </si>
  <si>
    <t>てしま</t>
  </si>
  <si>
    <t>土井　純香</t>
  </si>
  <si>
    <t>すみか</t>
  </si>
  <si>
    <t>仲辻　紀元</t>
  </si>
  <si>
    <t>なかつじ</t>
  </si>
  <si>
    <t>新川　夏姫</t>
  </si>
  <si>
    <t>ナッキー</t>
  </si>
  <si>
    <t>西脇　星来</t>
  </si>
  <si>
    <t>せいら</t>
  </si>
  <si>
    <t>羽柴　佳夏</t>
  </si>
  <si>
    <t>かなつ</t>
  </si>
  <si>
    <t>羽生　志恵里</t>
  </si>
  <si>
    <t>しえり</t>
  </si>
  <si>
    <t>原　瞳</t>
  </si>
  <si>
    <t>ひとみ</t>
  </si>
  <si>
    <t>広岡　千早花</t>
  </si>
  <si>
    <t>ちさか</t>
  </si>
  <si>
    <t>藤内　真弓</t>
  </si>
  <si>
    <t>まゆみ</t>
  </si>
  <si>
    <t>古川　友</t>
  </si>
  <si>
    <t>ともちゃん</t>
  </si>
  <si>
    <t>星原　月海</t>
  </si>
  <si>
    <t>つぐみ</t>
  </si>
  <si>
    <t>本郷　久美</t>
  </si>
  <si>
    <t>ほんごう</t>
  </si>
  <si>
    <t>増谷　乃流</t>
  </si>
  <si>
    <t>ないる</t>
  </si>
  <si>
    <t>周　舞々</t>
  </si>
  <si>
    <t>マイマイ</t>
  </si>
  <si>
    <t>村越　紀洋</t>
  </si>
  <si>
    <t>むらこし</t>
  </si>
  <si>
    <t>守谷　稔</t>
  </si>
  <si>
    <t>もりや</t>
  </si>
  <si>
    <t>八代　桃子</t>
  </si>
  <si>
    <t>やしろ</t>
  </si>
  <si>
    <t>吉本　和希</t>
  </si>
  <si>
    <t>よしもと</t>
  </si>
  <si>
    <t>米谷　砂絵</t>
  </si>
  <si>
    <t>サエ</t>
  </si>
  <si>
    <t>秋山　海里</t>
  </si>
  <si>
    <t>かいり</t>
  </si>
  <si>
    <t>荒木　俊児</t>
  </si>
  <si>
    <t>あらき</t>
  </si>
  <si>
    <t>今崎　恵一</t>
  </si>
  <si>
    <t>いまざき</t>
  </si>
  <si>
    <t>馬見　おさむ</t>
  </si>
  <si>
    <t>うまみ</t>
  </si>
  <si>
    <t>小笠原　宏紀</t>
  </si>
  <si>
    <t>おがさわら</t>
  </si>
  <si>
    <t>桶谷　平太</t>
  </si>
  <si>
    <t>おけたに</t>
  </si>
  <si>
    <t>亀石　久朋</t>
  </si>
  <si>
    <t>かめいし</t>
  </si>
  <si>
    <t>木葉　伸年</t>
  </si>
  <si>
    <t>キバ</t>
  </si>
  <si>
    <t>見野　百合香</t>
  </si>
  <si>
    <t>ゆりか</t>
  </si>
  <si>
    <t>小門　珠美</t>
  </si>
  <si>
    <t>たまみ</t>
  </si>
  <si>
    <t>沢田　千早花</t>
  </si>
  <si>
    <t>さわだ</t>
  </si>
  <si>
    <t>世田　妙美</t>
  </si>
  <si>
    <t>タエミー</t>
  </si>
  <si>
    <t>竹之内　波恵</t>
  </si>
  <si>
    <t>なみえ</t>
  </si>
  <si>
    <t>塚本　波美</t>
  </si>
  <si>
    <t>つかもと</t>
  </si>
  <si>
    <t>照橋　昧歌</t>
  </si>
  <si>
    <t>まいか</t>
  </si>
  <si>
    <t>千鳥　八重奈</t>
  </si>
  <si>
    <t>ちどり</t>
  </si>
  <si>
    <t>束田　羽衣音</t>
  </si>
  <si>
    <t>ハイネ</t>
  </si>
  <si>
    <t>内藤　有人</t>
  </si>
  <si>
    <t>ドウ</t>
  </si>
  <si>
    <t>野崎　利洋</t>
  </si>
  <si>
    <t>ノザック</t>
  </si>
  <si>
    <t>船島　紘通</t>
  </si>
  <si>
    <t>ナッシー</t>
  </si>
  <si>
    <t>縁川　将大</t>
  </si>
  <si>
    <t>へりかわ</t>
  </si>
  <si>
    <t>本多　康平</t>
  </si>
  <si>
    <t>コーヘー</t>
  </si>
  <si>
    <t>矢木　尚史</t>
  </si>
  <si>
    <t>カプリコ</t>
  </si>
  <si>
    <t>山内　兼久</t>
  </si>
  <si>
    <t>やまうち</t>
  </si>
  <si>
    <t>輪島　俊則</t>
  </si>
  <si>
    <t>ワジ</t>
  </si>
  <si>
    <t>浅井　博視</t>
  </si>
  <si>
    <t>サイヒーロ</t>
  </si>
  <si>
    <t>路母東　二八</t>
  </si>
  <si>
    <t>ロボット</t>
  </si>
  <si>
    <t>大鹿　伸吾</t>
  </si>
  <si>
    <t>おおしか</t>
  </si>
  <si>
    <t>尾崎　佳知</t>
  </si>
  <si>
    <t>ザック (北東京)</t>
  </si>
  <si>
    <t>川上　昌也</t>
  </si>
  <si>
    <t>かわかみ</t>
  </si>
  <si>
    <t>方岡　伸一郎</t>
  </si>
  <si>
    <t>ヘッド</t>
  </si>
  <si>
    <t>宇宙　航</t>
  </si>
  <si>
    <t>ギャラク</t>
  </si>
  <si>
    <t>冴木　保則</t>
  </si>
  <si>
    <t>サエッキー</t>
  </si>
  <si>
    <t>下川原　卓</t>
  </si>
  <si>
    <t>しもがわら</t>
  </si>
  <si>
    <t>高田　心菜</t>
  </si>
  <si>
    <t>ココナ</t>
  </si>
  <si>
    <t>田頭　友好</t>
  </si>
  <si>
    <t>たがしら</t>
  </si>
  <si>
    <t>中原　寿司</t>
  </si>
  <si>
    <t>なかはら</t>
  </si>
  <si>
    <t>長坂　彰人</t>
  </si>
  <si>
    <t>ながさか</t>
  </si>
  <si>
    <t>能島　政和</t>
  </si>
  <si>
    <t>のじま</t>
  </si>
  <si>
    <t>宇智田　七郎</t>
  </si>
  <si>
    <t>セブン</t>
  </si>
  <si>
    <t>河口　丈裕</t>
  </si>
  <si>
    <t>かわぐち</t>
  </si>
  <si>
    <t>岸　尚徳</t>
  </si>
  <si>
    <t>きし</t>
  </si>
  <si>
    <t>熊谷　丈武</t>
  </si>
  <si>
    <t>くまがい</t>
  </si>
  <si>
    <t>神部　貴</t>
  </si>
  <si>
    <t>かんべ</t>
  </si>
  <si>
    <t>古都　紬</t>
  </si>
  <si>
    <t>つむぎ</t>
  </si>
  <si>
    <t>西井　とおる</t>
  </si>
  <si>
    <t>にしい</t>
  </si>
  <si>
    <t>孝橋　来夏</t>
  </si>
  <si>
    <t>らいか</t>
  </si>
  <si>
    <t>田代　若葉</t>
  </si>
  <si>
    <t>わかば</t>
  </si>
  <si>
    <t>能登　郁海</t>
  </si>
  <si>
    <t>のと</t>
  </si>
  <si>
    <t>文月　育緒</t>
  </si>
  <si>
    <t>ふみづき</t>
  </si>
  <si>
    <t>本条　宝冠</t>
  </si>
  <si>
    <t>ティア</t>
  </si>
  <si>
    <t>牧口　匠</t>
  </si>
  <si>
    <t>まきぐち</t>
  </si>
  <si>
    <t>松村　綺依</t>
  </si>
  <si>
    <t>まつむら</t>
  </si>
  <si>
    <t>宮池　椎奈</t>
  </si>
  <si>
    <t>しーちゃん</t>
  </si>
  <si>
    <t>向井　秀司</t>
  </si>
  <si>
    <t>メロン</t>
  </si>
  <si>
    <t>村松　諒</t>
  </si>
  <si>
    <t>バイソン</t>
  </si>
  <si>
    <t>安森　信也</t>
  </si>
  <si>
    <t>やすもり</t>
  </si>
  <si>
    <t>山本　鉄平</t>
  </si>
  <si>
    <t>やまもと</t>
  </si>
  <si>
    <t>吉川　基史</t>
  </si>
  <si>
    <t>よしかわ</t>
  </si>
  <si>
    <t>芦田　美智久</t>
  </si>
  <si>
    <t>あしだ</t>
  </si>
  <si>
    <t>石橋　真也</t>
  </si>
  <si>
    <t>シンヤ</t>
  </si>
  <si>
    <t>越前　冬夏</t>
  </si>
  <si>
    <t>とうか</t>
  </si>
  <si>
    <t>岡室　明久</t>
  </si>
  <si>
    <t>おかむろ</t>
  </si>
  <si>
    <t>小山　千枝里</t>
  </si>
  <si>
    <t>こやま</t>
  </si>
  <si>
    <t>坂口　新奈</t>
  </si>
  <si>
    <t>ニーナ</t>
  </si>
  <si>
    <t>茂野　久彦</t>
  </si>
  <si>
    <t>しげの</t>
  </si>
  <si>
    <t>新田　一久</t>
  </si>
  <si>
    <t>にった</t>
  </si>
  <si>
    <t>富岡　雪歌</t>
  </si>
  <si>
    <t>せつか</t>
  </si>
  <si>
    <t>聖山　七夕</t>
  </si>
  <si>
    <t>なゆ</t>
  </si>
  <si>
    <t>池田　秀章</t>
  </si>
  <si>
    <t>いけだ</t>
  </si>
  <si>
    <t>朝倉　良平</t>
  </si>
  <si>
    <t>あさくら</t>
  </si>
  <si>
    <t>海川　佳典</t>
  </si>
  <si>
    <t>うみかわ</t>
  </si>
  <si>
    <t>荻野　哲郎</t>
  </si>
  <si>
    <t>おぎの</t>
  </si>
  <si>
    <t>斉田　将光</t>
  </si>
  <si>
    <t>さいた</t>
  </si>
  <si>
    <t>作世　秀光</t>
  </si>
  <si>
    <t>させ</t>
  </si>
  <si>
    <t>多田　雄太</t>
  </si>
  <si>
    <t>ただ</t>
  </si>
  <si>
    <t>名香野　真登</t>
  </si>
  <si>
    <t>ピエロー</t>
  </si>
  <si>
    <t>鳥山　忠晴</t>
  </si>
  <si>
    <t>とりやま</t>
  </si>
  <si>
    <t>新井田　文和</t>
  </si>
  <si>
    <t>クラウン</t>
  </si>
  <si>
    <t>中島　史寿</t>
  </si>
  <si>
    <t>なかしま</t>
  </si>
  <si>
    <t>西村　和幸</t>
  </si>
  <si>
    <t>にしむら</t>
  </si>
  <si>
    <t>庭山　重雄</t>
  </si>
  <si>
    <t>にわやま</t>
  </si>
  <si>
    <t>火浦　祥太</t>
  </si>
  <si>
    <t>ひうら</t>
  </si>
  <si>
    <t>白山　恭男</t>
  </si>
  <si>
    <t>はくさん</t>
  </si>
  <si>
    <t>浜本　塁</t>
  </si>
  <si>
    <t>バッハ</t>
  </si>
  <si>
    <t>長谷川　美杏</t>
  </si>
  <si>
    <t>ビアン</t>
  </si>
  <si>
    <t>林　由哉</t>
  </si>
  <si>
    <t>はやし</t>
  </si>
  <si>
    <t>日笠　和希</t>
  </si>
  <si>
    <t>ひがさ</t>
  </si>
  <si>
    <t>肘井　靖洋</t>
  </si>
  <si>
    <t>ひじい</t>
  </si>
  <si>
    <t>平岩　竜太郎</t>
  </si>
  <si>
    <t>ひらいわ</t>
  </si>
  <si>
    <t>樋口　厚治郎</t>
  </si>
  <si>
    <t>ひぐち</t>
  </si>
  <si>
    <t>平松　銀次</t>
  </si>
  <si>
    <t>ひらまつ</t>
  </si>
  <si>
    <t>福田　光久</t>
  </si>
  <si>
    <t>ふくだ</t>
    <phoneticPr fontId="1"/>
  </si>
  <si>
    <t>舟山　省二</t>
  </si>
  <si>
    <t>ふなやま</t>
  </si>
  <si>
    <t>部島　亨</t>
  </si>
  <si>
    <t>へじま</t>
  </si>
  <si>
    <t>本間　美雨</t>
  </si>
  <si>
    <t>みう</t>
  </si>
  <si>
    <t>政池　祥多</t>
  </si>
  <si>
    <t>まさいけ</t>
  </si>
  <si>
    <t>増田　忠節</t>
  </si>
  <si>
    <t>ますだ</t>
  </si>
  <si>
    <t>松浦　義人</t>
  </si>
  <si>
    <t>まつうら</t>
  </si>
  <si>
    <t>森越　易之</t>
  </si>
  <si>
    <t>もりこし</t>
  </si>
  <si>
    <t>畑山　有</t>
  </si>
  <si>
    <t>はたけやま</t>
  </si>
  <si>
    <t>丸山　里咲</t>
  </si>
  <si>
    <t>りさ</t>
  </si>
  <si>
    <t>八十島　音彩</t>
  </si>
  <si>
    <t>ネイロン</t>
  </si>
  <si>
    <t>山田　栄斗</t>
  </si>
  <si>
    <t>やまだ</t>
  </si>
  <si>
    <t>横山　圭介</t>
  </si>
  <si>
    <t>よこやま</t>
  </si>
  <si>
    <t>吉田　数人</t>
  </si>
  <si>
    <t>よしだ</t>
  </si>
  <si>
    <t>相山　尚美</t>
  </si>
  <si>
    <t>なおみ</t>
  </si>
  <si>
    <t>阿保　初花</t>
  </si>
  <si>
    <t>アップル</t>
  </si>
  <si>
    <t>宇野　希望</t>
  </si>
  <si>
    <t>のぞみ</t>
  </si>
  <si>
    <t>押本　久仁恵</t>
  </si>
  <si>
    <t>ボニー</t>
  </si>
  <si>
    <t>加治間　水蓮</t>
  </si>
  <si>
    <t>かじま</t>
  </si>
  <si>
    <t>門岡　秀悟</t>
  </si>
  <si>
    <t>かどおか</t>
  </si>
  <si>
    <t>河高　敬作</t>
  </si>
  <si>
    <t>かわたか</t>
  </si>
  <si>
    <t>岸川　速香</t>
  </si>
  <si>
    <t>きしかわ</t>
  </si>
  <si>
    <t>釘谷　久</t>
  </si>
  <si>
    <t>くぎや</t>
  </si>
  <si>
    <t>後関　尚生</t>
  </si>
  <si>
    <t>ゴショウ</t>
  </si>
  <si>
    <t>猿渡　智哉</t>
  </si>
  <si>
    <t>さるわたり</t>
  </si>
  <si>
    <t>白坂　映</t>
  </si>
  <si>
    <t>ホリー</t>
  </si>
  <si>
    <t>曽田　一徳</t>
  </si>
  <si>
    <t>そだ</t>
  </si>
  <si>
    <t>染宮　月香</t>
  </si>
  <si>
    <t>そめみや</t>
  </si>
  <si>
    <t>竹谷　八千穂</t>
  </si>
  <si>
    <t>たけたに</t>
  </si>
  <si>
    <t>田元　寿紀</t>
  </si>
  <si>
    <t>たもと</t>
  </si>
  <si>
    <t>新宅　妃早子</t>
  </si>
  <si>
    <t>しんたく</t>
  </si>
  <si>
    <t>堂上　健太</t>
  </si>
  <si>
    <t>どうがみ</t>
  </si>
  <si>
    <t>中里　貴</t>
  </si>
  <si>
    <t>なかさと</t>
  </si>
  <si>
    <t>白王　拳士</t>
  </si>
  <si>
    <t>はくおう</t>
  </si>
  <si>
    <t>救世　功徳</t>
  </si>
  <si>
    <t>きゅうせい</t>
  </si>
  <si>
    <t>華吹　宏作</t>
  </si>
  <si>
    <t>はなぶき</t>
  </si>
  <si>
    <t>藤枝　布花</t>
  </si>
  <si>
    <t>ぬのか</t>
  </si>
  <si>
    <t>斧山　峰生</t>
  </si>
  <si>
    <t>ふやま</t>
  </si>
  <si>
    <t>浜田　一二夫</t>
  </si>
  <si>
    <t>かずお</t>
  </si>
  <si>
    <t>真中　成一</t>
  </si>
  <si>
    <t>まなか</t>
  </si>
  <si>
    <t>光木　淳志</t>
  </si>
  <si>
    <t>みつき</t>
  </si>
  <si>
    <t>朱雀　夏彦</t>
  </si>
  <si>
    <t>すざく</t>
  </si>
  <si>
    <t>三輪　星妃</t>
  </si>
  <si>
    <t>みわ</t>
  </si>
  <si>
    <t>持丸　光四郎</t>
  </si>
  <si>
    <t>モチコー</t>
  </si>
  <si>
    <t>結城　昭吾</t>
  </si>
  <si>
    <t>ユウキィ</t>
  </si>
  <si>
    <t>吉見　久敏</t>
  </si>
  <si>
    <t>よしみ</t>
  </si>
  <si>
    <t>竜洋　喜八</t>
  </si>
  <si>
    <t>りゅうよう</t>
  </si>
  <si>
    <t>淡口　真亜奈</t>
  </si>
  <si>
    <t>マーにゃん</t>
  </si>
  <si>
    <t>江波　静恵</t>
  </si>
  <si>
    <t>しずちゃん</t>
  </si>
  <si>
    <t>奥宮　宣士</t>
  </si>
  <si>
    <t>おくみや</t>
  </si>
  <si>
    <t>石堂　修光</t>
  </si>
  <si>
    <t>いしどう</t>
  </si>
  <si>
    <t>君波　好正</t>
  </si>
  <si>
    <t>きみなみ</t>
  </si>
  <si>
    <t>倉島　麻緒</t>
  </si>
  <si>
    <t>まお</t>
  </si>
  <si>
    <t>佐田　展和</t>
  </si>
  <si>
    <t>さだ</t>
  </si>
  <si>
    <t>秀宝　滋弥</t>
  </si>
  <si>
    <t>しゅうほう</t>
  </si>
  <si>
    <t>正津　弘也</t>
  </si>
  <si>
    <t>しょうづ</t>
  </si>
  <si>
    <t>大上　為男</t>
  </si>
  <si>
    <t>だいがみ</t>
  </si>
  <si>
    <t>知里　神衣</t>
  </si>
  <si>
    <t>かむい</t>
  </si>
  <si>
    <t>鳥原　剛基</t>
  </si>
  <si>
    <t>とりはら</t>
  </si>
  <si>
    <t>仲根　吹美</t>
  </si>
  <si>
    <t>なかね</t>
  </si>
  <si>
    <t>仁平　信平</t>
  </si>
  <si>
    <t>にほら</t>
  </si>
  <si>
    <t>波留　竜之介</t>
  </si>
  <si>
    <t>ハルドラ</t>
  </si>
  <si>
    <t>福川　陽子</t>
  </si>
  <si>
    <t>ふくかわ</t>
  </si>
  <si>
    <t>古市　猛斗</t>
  </si>
  <si>
    <t>ふるいち</t>
  </si>
  <si>
    <t>牧　有以子</t>
  </si>
  <si>
    <t>ゆいこ</t>
  </si>
  <si>
    <t>正岡　利春</t>
  </si>
  <si>
    <t>まさおか</t>
  </si>
  <si>
    <t>宮丸　誉彦</t>
  </si>
  <si>
    <t>みやまる</t>
  </si>
  <si>
    <t>鹿内　英文</t>
  </si>
  <si>
    <t>シカ</t>
  </si>
  <si>
    <t>芳国　政一</t>
  </si>
  <si>
    <t>よしくに</t>
  </si>
  <si>
    <t>虎西　白次</t>
  </si>
  <si>
    <t>タイガー</t>
  </si>
  <si>
    <t>タイガーストーム</t>
  </si>
  <si>
    <t>雀南　朱美</t>
  </si>
  <si>
    <t>フェニクス</t>
  </si>
  <si>
    <t>竜東　青士郎</t>
  </si>
  <si>
    <t>ドラゴン</t>
  </si>
  <si>
    <t>武北　玄宗</t>
  </si>
  <si>
    <t>タートス</t>
  </si>
  <si>
    <t>角丸　照文</t>
  </si>
  <si>
    <t>かくまる</t>
  </si>
  <si>
    <t>中登　邦三</t>
  </si>
  <si>
    <t>なかと</t>
  </si>
  <si>
    <t>王仁　禅竹</t>
  </si>
  <si>
    <t>わに</t>
  </si>
  <si>
    <t>升山　童子</t>
  </si>
  <si>
    <t>わらし</t>
  </si>
  <si>
    <t>宮北　昭修</t>
  </si>
  <si>
    <t>みやきた</t>
  </si>
  <si>
    <t>森滝　恭史</t>
  </si>
  <si>
    <t>もりたき</t>
  </si>
  <si>
    <t>吉　勝美</t>
  </si>
  <si>
    <t>よし</t>
  </si>
  <si>
    <t>谷之浦　和彦</t>
  </si>
  <si>
    <t>やのうら</t>
  </si>
  <si>
    <t>依田　博治</t>
  </si>
  <si>
    <t>よだ</t>
  </si>
  <si>
    <t>荒場　憲章</t>
  </si>
  <si>
    <t>あらば</t>
  </si>
  <si>
    <t>飯谷　泰司</t>
  </si>
  <si>
    <t>いいたに</t>
  </si>
  <si>
    <t>貝塚　桂次</t>
  </si>
  <si>
    <t>かいづか</t>
  </si>
  <si>
    <t>河原　大二郎</t>
  </si>
  <si>
    <t>かわら</t>
  </si>
  <si>
    <t>黒沢　賢人</t>
  </si>
  <si>
    <t>ジャック</t>
  </si>
  <si>
    <t>小松　四十四</t>
  </si>
  <si>
    <t>こまつ</t>
  </si>
  <si>
    <t>佐竹　正二</t>
  </si>
  <si>
    <t>さたけ</t>
  </si>
  <si>
    <t>志田　英佳</t>
  </si>
  <si>
    <t>しだ</t>
  </si>
  <si>
    <t>瀬川　流留</t>
  </si>
  <si>
    <t>ルル</t>
  </si>
  <si>
    <t>高江　万里夢</t>
  </si>
  <si>
    <t>まりむ</t>
  </si>
  <si>
    <t>高峰　瑛里沙</t>
  </si>
  <si>
    <t>えりさ</t>
  </si>
  <si>
    <t>田野倉　安志</t>
  </si>
  <si>
    <t>たのくら</t>
  </si>
  <si>
    <t>千原　桂花</t>
  </si>
  <si>
    <t>ちはら</t>
  </si>
  <si>
    <t>照川　大成</t>
  </si>
  <si>
    <t>てるかわ</t>
  </si>
  <si>
    <t>豊見山　世津</t>
  </si>
  <si>
    <t>とみやま</t>
  </si>
  <si>
    <t>浜田　二三男</t>
  </si>
  <si>
    <t>ふみお</t>
  </si>
  <si>
    <t>深谷　竜人</t>
  </si>
  <si>
    <t>カヤート</t>
  </si>
  <si>
    <t>日根　次郎</t>
  </si>
  <si>
    <t>ひね</t>
  </si>
  <si>
    <t>益川　弥瑞生</t>
  </si>
  <si>
    <t>ますかわ</t>
  </si>
  <si>
    <t>羅本　昭二</t>
  </si>
  <si>
    <t>らもと</t>
  </si>
  <si>
    <t>朝久保　允彦</t>
  </si>
  <si>
    <t>あさくぼ</t>
  </si>
  <si>
    <t>池戸　天音</t>
  </si>
  <si>
    <t>てんねん</t>
  </si>
  <si>
    <t>伊奈　合歓子</t>
  </si>
  <si>
    <t>ねむこ</t>
  </si>
  <si>
    <t>神水流　美映</t>
  </si>
  <si>
    <t>かみずる</t>
  </si>
  <si>
    <t>鉄北　園子</t>
  </si>
  <si>
    <t>てつきた</t>
  </si>
  <si>
    <t>倉持　紅葉</t>
  </si>
  <si>
    <t>くらもち</t>
  </si>
  <si>
    <t>執行　美紀</t>
  </si>
  <si>
    <t>しぎょう</t>
  </si>
  <si>
    <t>高津　和史</t>
  </si>
  <si>
    <t>たかつ</t>
  </si>
  <si>
    <t>田所　智徳</t>
  </si>
  <si>
    <t>たどころ</t>
  </si>
  <si>
    <t>津野　軍治</t>
    <phoneticPr fontId="1"/>
  </si>
  <si>
    <t>フォース</t>
  </si>
  <si>
    <t>寺下　新三郎</t>
  </si>
  <si>
    <t>デビル</t>
  </si>
  <si>
    <t>透川　隆人</t>
  </si>
  <si>
    <t>とおるがわ</t>
  </si>
  <si>
    <t>戸羽　要</t>
  </si>
  <si>
    <t>とわ</t>
  </si>
  <si>
    <t>南部　比呂文</t>
  </si>
  <si>
    <t>なんぶ</t>
  </si>
  <si>
    <t>葉月　芽亜里</t>
  </si>
  <si>
    <t>メアリー</t>
  </si>
  <si>
    <t>浜名　刻菓</t>
  </si>
  <si>
    <t>ときか</t>
  </si>
  <si>
    <t>久本　重明</t>
  </si>
  <si>
    <t>ひさもと</t>
  </si>
  <si>
    <t>福留　乙美</t>
  </si>
  <si>
    <t>ふくどめ</t>
  </si>
  <si>
    <t>三瀬　芽理衣</t>
  </si>
  <si>
    <t>メリィ</t>
  </si>
  <si>
    <t>乱橋　胡杏</t>
  </si>
  <si>
    <t>らんばし</t>
  </si>
  <si>
    <t>足立　悦雄</t>
  </si>
  <si>
    <t>エツオー</t>
  </si>
  <si>
    <t>有沢　恋音</t>
  </si>
  <si>
    <t>ありさわ</t>
  </si>
  <si>
    <t>大脇　和司</t>
  </si>
  <si>
    <t>おおわき</t>
  </si>
  <si>
    <t>無双　千仙</t>
  </si>
  <si>
    <t>むそう</t>
  </si>
  <si>
    <t>蓮台　文宗</t>
  </si>
  <si>
    <t>れんだい</t>
  </si>
  <si>
    <t>白虎　秋人</t>
  </si>
  <si>
    <t>びゃっこ</t>
  </si>
  <si>
    <t>桂本　健四郎</t>
  </si>
  <si>
    <t>かつらもと</t>
  </si>
  <si>
    <t>君島　友紀</t>
  </si>
  <si>
    <t>きみしま</t>
  </si>
  <si>
    <t>国頭　貴賀</t>
  </si>
  <si>
    <t>くにがみ</t>
  </si>
  <si>
    <t>ヒデ　キング</t>
  </si>
  <si>
    <t>ヒデ</t>
  </si>
  <si>
    <t>清家　苑香</t>
  </si>
  <si>
    <t>そのか</t>
  </si>
  <si>
    <t>代田　日出夫</t>
  </si>
  <si>
    <t>だいだ</t>
  </si>
  <si>
    <t>武上　勇吉</t>
  </si>
  <si>
    <t>たけがみ</t>
  </si>
  <si>
    <t>竹葉　貞朗</t>
  </si>
  <si>
    <t>たけば</t>
  </si>
  <si>
    <t>団野　昭南</t>
  </si>
  <si>
    <t>だんの</t>
  </si>
  <si>
    <t>堂垣　時沙</t>
  </si>
  <si>
    <t>ときさ</t>
  </si>
  <si>
    <t>長倉　悠</t>
  </si>
  <si>
    <t>ながくら</t>
  </si>
  <si>
    <t>仁村　和史</t>
  </si>
  <si>
    <t>にむら</t>
  </si>
  <si>
    <t>平本　盛道</t>
  </si>
  <si>
    <t>ひらもと</t>
  </si>
  <si>
    <t>普久原　野枝美</t>
  </si>
  <si>
    <t>のえみ</t>
  </si>
  <si>
    <t>双瀬　萌未</t>
  </si>
  <si>
    <t>ふたせ</t>
  </si>
  <si>
    <t>塙　帆志美</t>
  </si>
  <si>
    <t>はなちゃん</t>
  </si>
  <si>
    <t>横地　佳主也</t>
  </si>
  <si>
    <t>よこち</t>
  </si>
  <si>
    <t>赤空　真宏</t>
  </si>
  <si>
    <t>レッド</t>
  </si>
  <si>
    <t>緑木　忠紀</t>
  </si>
  <si>
    <t>グリーン</t>
  </si>
  <si>
    <t>青海　幸正</t>
  </si>
  <si>
    <t>ブルー</t>
  </si>
  <si>
    <t>桃河　愛</t>
  </si>
  <si>
    <t>ピンク</t>
  </si>
  <si>
    <t>黄池　善三</t>
  </si>
  <si>
    <t>イエロー</t>
  </si>
  <si>
    <t>和木　圭一郎</t>
  </si>
  <si>
    <t>レッドＤ</t>
  </si>
  <si>
    <t>明山　茂</t>
  </si>
  <si>
    <t>グリーンＤ</t>
  </si>
  <si>
    <t>川成　富生</t>
  </si>
  <si>
    <t>ブルーＤ</t>
  </si>
  <si>
    <t>高世　保奈美</t>
  </si>
  <si>
    <t>ピンクＤ</t>
  </si>
  <si>
    <t>荒馬　克洋</t>
  </si>
  <si>
    <t>イエローＤ</t>
  </si>
  <si>
    <t>田口　吉穂</t>
  </si>
  <si>
    <t>たぐち</t>
  </si>
  <si>
    <t>種田　望都</t>
  </si>
  <si>
    <t>たねだ</t>
  </si>
  <si>
    <t>津谷　友歩</t>
  </si>
  <si>
    <t>つや</t>
  </si>
  <si>
    <t>東条　宰</t>
  </si>
  <si>
    <t>とうじょう</t>
  </si>
  <si>
    <t>筒井　灯</t>
  </si>
  <si>
    <t>あかり</t>
  </si>
  <si>
    <t>徳永　悦郎</t>
  </si>
  <si>
    <t>とくなが</t>
  </si>
  <si>
    <t>深尾　虹気</t>
  </si>
  <si>
    <t>ふかお</t>
  </si>
  <si>
    <t>松谷　和穂</t>
  </si>
  <si>
    <t>まつたに</t>
  </si>
  <si>
    <t>細見　咲枝里</t>
  </si>
  <si>
    <t>さえり</t>
  </si>
  <si>
    <t>山流　邦夫</t>
  </si>
  <si>
    <t>やまりゅう</t>
  </si>
  <si>
    <t>浜夏　天衣</t>
  </si>
  <si>
    <t>なっちゃん</t>
  </si>
  <si>
    <t>阿部島　格郎</t>
  </si>
  <si>
    <t>あべしま</t>
  </si>
  <si>
    <t>勝武　洋三</t>
  </si>
  <si>
    <t>かつたけ</t>
  </si>
  <si>
    <t>押尾　栄吉</t>
  </si>
  <si>
    <t>おしお</t>
  </si>
  <si>
    <t>笹山　寛生</t>
  </si>
  <si>
    <t>ささやま</t>
  </si>
  <si>
    <t>大河　誠剛</t>
  </si>
  <si>
    <t>たいが</t>
  </si>
  <si>
    <t>丹野　立彦</t>
  </si>
  <si>
    <t>たんの</t>
  </si>
  <si>
    <t>野林　茂有</t>
  </si>
  <si>
    <t>のばやし</t>
  </si>
  <si>
    <t>青龍　春紀</t>
    <phoneticPr fontId="1"/>
  </si>
  <si>
    <t>せいりゅう</t>
  </si>
  <si>
    <t>本木　忠美</t>
  </si>
  <si>
    <t>もとき</t>
  </si>
  <si>
    <t>若泉　政基</t>
  </si>
  <si>
    <t>わかいずみ</t>
  </si>
  <si>
    <t>有働　澄也</t>
  </si>
  <si>
    <t>うどう</t>
  </si>
  <si>
    <t>安次嶺　ティナ</t>
  </si>
  <si>
    <t>ティナ</t>
  </si>
  <si>
    <t>笠山　走</t>
  </si>
  <si>
    <t>かさやま</t>
  </si>
  <si>
    <t>閃光寺　修一</t>
  </si>
  <si>
    <t>レッドＳ</t>
  </si>
  <si>
    <t>光名寺　龍二</t>
  </si>
  <si>
    <t>グリーンＳ</t>
  </si>
  <si>
    <t>風庵寺　三駈郎</t>
  </si>
  <si>
    <t>ブルーＳ</t>
  </si>
  <si>
    <t>伊豆寺　四葉</t>
  </si>
  <si>
    <t>ピンクＳ</t>
  </si>
  <si>
    <t>無頼寺　五郎蔵</t>
  </si>
  <si>
    <t>イエローＳ</t>
  </si>
  <si>
    <t>亀野　幻児</t>
  </si>
  <si>
    <t>げんじ</t>
  </si>
  <si>
    <t>我王　剛鉄</t>
  </si>
  <si>
    <t>かおてつ</t>
  </si>
  <si>
    <t>比路　保久</t>
  </si>
  <si>
    <t>コロ</t>
  </si>
  <si>
    <t>柴礼　朝雄</t>
  </si>
  <si>
    <t>シバレル</t>
  </si>
  <si>
    <t>宮院　満理子</t>
  </si>
  <si>
    <t>クイーン</t>
  </si>
  <si>
    <t>久仁　統</t>
  </si>
  <si>
    <t>キング</t>
  </si>
  <si>
    <t>城金　光留</t>
  </si>
  <si>
    <t>プラチナ</t>
  </si>
  <si>
    <t>財方　探二</t>
  </si>
  <si>
    <t>ざいほう</t>
  </si>
  <si>
    <t>欧後　欽介</t>
  </si>
  <si>
    <t>ゴールド</t>
  </si>
  <si>
    <t>宇奈本　義一</t>
  </si>
  <si>
    <t>ウナギ</t>
  </si>
  <si>
    <t>平留　九朗</t>
  </si>
  <si>
    <t>ピラルク</t>
  </si>
  <si>
    <t>熱田　実</t>
  </si>
  <si>
    <t>パッション</t>
  </si>
  <si>
    <t>雲酒　実花</t>
  </si>
  <si>
    <t>みかん</t>
  </si>
  <si>
    <t>粟生　林檎</t>
  </si>
  <si>
    <t>りんご</t>
  </si>
  <si>
    <t>代部　多恵</t>
  </si>
  <si>
    <t>しろべ</t>
  </si>
  <si>
    <t>桜島　黒兵衛</t>
  </si>
  <si>
    <t>クロブタ</t>
  </si>
  <si>
    <t>イン　チキータ</t>
  </si>
  <si>
    <t>チキータ</t>
  </si>
  <si>
    <t>鹿毛姫　呪理</t>
  </si>
  <si>
    <t>ジュリ</t>
  </si>
  <si>
    <t>安刻　真男</t>
  </si>
  <si>
    <t>サタン</t>
  </si>
  <si>
    <t>遠鳴　走市</t>
  </si>
  <si>
    <t>ハウンド</t>
  </si>
  <si>
    <t>王井　一郎</t>
  </si>
  <si>
    <t>わんちゃん</t>
  </si>
  <si>
    <t>歌舞天寺　洋</t>
  </si>
  <si>
    <t>キャプテン</t>
  </si>
  <si>
    <t>宇都宮　虎丸</t>
  </si>
  <si>
    <t>とらまる</t>
  </si>
  <si>
    <t>飛鷹　征矢</t>
  </si>
  <si>
    <t>とびたか</t>
  </si>
  <si>
    <t>目金　一斗</t>
  </si>
  <si>
    <t>かずと</t>
    <phoneticPr fontId="1"/>
  </si>
  <si>
    <t>基山　ヒロト</t>
  </si>
  <si>
    <t>ヒロト</t>
  </si>
  <si>
    <t>ふどう</t>
  </si>
  <si>
    <t>緑川　リュウジ</t>
  </si>
  <si>
    <t>みどりかわ</t>
  </si>
  <si>
    <t>砂木沼　治</t>
  </si>
  <si>
    <t>さぎぬま</t>
  </si>
  <si>
    <t>久遠　冬花</t>
  </si>
  <si>
    <t>ふゆか</t>
  </si>
  <si>
    <t>東　京</t>
  </si>
  <si>
    <t>あずま</t>
  </si>
  <si>
    <t>ロココ　ウルパ</t>
  </si>
  <si>
    <t>松下　リク</t>
  </si>
  <si>
    <t>パンツ</t>
  </si>
  <si>
    <t>北島　遊太</t>
  </si>
  <si>
    <t>ゆうた</t>
  </si>
  <si>
    <t>ぶんしんデスゾーン</t>
  </si>
  <si>
    <t>吉田　夏月</t>
  </si>
  <si>
    <t>かっちゃん</t>
  </si>
  <si>
    <t>ぶんしんペンギン</t>
  </si>
  <si>
    <t>リュウ　リク</t>
  </si>
  <si>
    <t>リュウ</t>
  </si>
  <si>
    <t>ジーン　ベイカー</t>
  </si>
  <si>
    <t>ジンベイ</t>
  </si>
  <si>
    <t>デビット　ウォーターマン</t>
  </si>
  <si>
    <t>ウォーター</t>
  </si>
  <si>
    <t>シャイン　ビーチ</t>
  </si>
  <si>
    <t>ビーチ</t>
  </si>
  <si>
    <t>カーメイ　コーラー</t>
  </si>
  <si>
    <t>タートル</t>
  </si>
  <si>
    <t>クラーク　ケイン</t>
  </si>
  <si>
    <t>クラーケン</t>
  </si>
  <si>
    <t>シュリー　プリンストン</t>
  </si>
  <si>
    <t>シュリンプ</t>
  </si>
  <si>
    <t>マット　アングル</t>
  </si>
  <si>
    <t>アングラー</t>
  </si>
  <si>
    <t>サーフ　ウィンダス</t>
  </si>
  <si>
    <t>サーフィン</t>
  </si>
  <si>
    <t>ニース　ドルフィン</t>
  </si>
  <si>
    <t>ドルフィン</t>
  </si>
  <si>
    <t>リーフ　ハミルトン</t>
  </si>
  <si>
    <t>リーフ</t>
  </si>
  <si>
    <t>ジョー　ジョーンズ</t>
  </si>
  <si>
    <t>ジョーズ</t>
  </si>
  <si>
    <t>クインシー　ホースト</t>
  </si>
  <si>
    <t>シーホース</t>
  </si>
  <si>
    <t>ホリー　サマーズ</t>
  </si>
  <si>
    <t>サマー</t>
  </si>
  <si>
    <t>クライブ　シザース</t>
  </si>
  <si>
    <t>クラブ</t>
  </si>
  <si>
    <t>ダニエル　バラック</t>
  </si>
  <si>
    <t>バラクーダ</t>
  </si>
  <si>
    <t>ブルース　マーリン</t>
  </si>
  <si>
    <t>マーリン</t>
  </si>
  <si>
    <t>ナセル　ムスタファ</t>
  </si>
  <si>
    <t>ナセル</t>
  </si>
  <si>
    <t>ファル　ファルーク</t>
  </si>
  <si>
    <t>ファル</t>
  </si>
  <si>
    <t>ビヨン　カイル</t>
  </si>
  <si>
    <t>ビヨン</t>
  </si>
  <si>
    <t>ジャメル　ジャマドゥ</t>
  </si>
  <si>
    <t>ジャメル</t>
  </si>
  <si>
    <t>ムサ　サイラー</t>
  </si>
  <si>
    <t>ムサ</t>
  </si>
  <si>
    <t>ユスフ　ムハディ</t>
  </si>
  <si>
    <t>ユスフ</t>
  </si>
  <si>
    <t>スライ　スライマーン</t>
  </si>
  <si>
    <t>スライ</t>
  </si>
  <si>
    <t>セイド　アルマンド</t>
  </si>
  <si>
    <t>セイド</t>
  </si>
  <si>
    <t>メッサー　ジャシム</t>
  </si>
  <si>
    <t>メッサー</t>
  </si>
  <si>
    <t>ザック　アブドゥラ</t>
  </si>
  <si>
    <t>ザック</t>
  </si>
  <si>
    <t>マジディ　イスマイール</t>
  </si>
  <si>
    <t>マジディ</t>
  </si>
  <si>
    <t>タラル　ハマド</t>
  </si>
  <si>
    <t>タラル</t>
  </si>
  <si>
    <t>ハッサン　アーメド</t>
  </si>
  <si>
    <t>ハッサン</t>
  </si>
  <si>
    <t>ハルファン　ジブリール</t>
  </si>
  <si>
    <t>ハルファン</t>
  </si>
  <si>
    <t>ラジャブ　イスマイール</t>
  </si>
  <si>
    <t>ラジャブ</t>
  </si>
  <si>
    <t>アデル　シディク</t>
  </si>
  <si>
    <t>アデル</t>
  </si>
  <si>
    <t>チョ　ジョンス</t>
  </si>
  <si>
    <t>ジョンス</t>
  </si>
  <si>
    <t>ファン　ウミャン</t>
  </si>
  <si>
    <t>ウミャン</t>
  </si>
  <si>
    <t>ホン　ドゥユン</t>
  </si>
  <si>
    <t>ドゥユン</t>
  </si>
  <si>
    <t>チョウ　ミョンホ</t>
  </si>
  <si>
    <t>ミョンホ</t>
  </si>
  <si>
    <t>コ　ソンファン</t>
  </si>
  <si>
    <t>ソンファン</t>
  </si>
  <si>
    <t>ドこんじょうバット</t>
    <phoneticPr fontId="1"/>
  </si>
  <si>
    <t>ドこんじょうキャッチ</t>
    <phoneticPr fontId="1"/>
  </si>
  <si>
    <t>パク　ペクヨン</t>
  </si>
  <si>
    <t>ペクヨン</t>
  </si>
  <si>
    <t>アフロディ</t>
  </si>
  <si>
    <t>キム　ウンヨン</t>
  </si>
  <si>
    <t>ウンヨン</t>
  </si>
  <si>
    <t>南雲　晴矢</t>
  </si>
  <si>
    <t>バーン</t>
  </si>
  <si>
    <t>チェ　チャンスウ</t>
  </si>
  <si>
    <t>チャンスウ</t>
  </si>
  <si>
    <t>涼野　風介</t>
  </si>
  <si>
    <t>ガゼル</t>
  </si>
  <si>
    <t>ホ　チナン</t>
  </si>
  <si>
    <t>チナン</t>
  </si>
  <si>
    <t>ソル　ヒョンデ</t>
  </si>
  <si>
    <t>ヒョンデ</t>
  </si>
  <si>
    <t>イ　チョンユン</t>
  </si>
  <si>
    <t>チョンユン</t>
  </si>
  <si>
    <t>ノ　ソンジュン</t>
  </si>
  <si>
    <t>ソンジュン</t>
  </si>
  <si>
    <t>チャ　ジョンウォン</t>
  </si>
  <si>
    <t>ジョンオン</t>
  </si>
  <si>
    <t>フレディ　マックイーン</t>
  </si>
  <si>
    <t>フレディ</t>
  </si>
  <si>
    <t>ジョニー　ガスコイン</t>
  </si>
  <si>
    <t>ジョニーＧ</t>
  </si>
  <si>
    <t>デービッド　バッキンガム</t>
  </si>
  <si>
    <t>デービッド</t>
  </si>
  <si>
    <t>ランス　ロットン</t>
  </si>
  <si>
    <t>ランス</t>
  </si>
  <si>
    <t>エッジ　リッパー</t>
  </si>
  <si>
    <t>エッジ</t>
  </si>
  <si>
    <t>ピーター　コール</t>
  </si>
  <si>
    <t>ピーター</t>
  </si>
  <si>
    <t>ゲイリー　リンクス</t>
  </si>
  <si>
    <t>ゲイリー</t>
  </si>
  <si>
    <t>ポール　アップルトン</t>
  </si>
  <si>
    <t>ポール</t>
  </si>
  <si>
    <t>エリック　パープルトン</t>
  </si>
  <si>
    <t>エリック</t>
  </si>
  <si>
    <t>エドガー　バルチナス</t>
  </si>
  <si>
    <t>エドガー</t>
  </si>
  <si>
    <t>フィリップ　オーウェン</t>
  </si>
  <si>
    <t>フィリップ</t>
  </si>
  <si>
    <t>ギャレス　バレット</t>
  </si>
  <si>
    <t>ギャレス</t>
  </si>
  <si>
    <t>マーティン　スコール</t>
  </si>
  <si>
    <t>マーティン</t>
  </si>
  <si>
    <t>ニック　ウッドゲート</t>
  </si>
  <si>
    <t>ニック</t>
  </si>
  <si>
    <t>マイキー　リチャーズ</t>
  </si>
  <si>
    <t>マイキー</t>
  </si>
  <si>
    <t>ビート　スマッシュ</t>
  </si>
  <si>
    <t>ビート</t>
  </si>
  <si>
    <t>インディゴ　ラズリ</t>
  </si>
  <si>
    <t>インディゴ</t>
  </si>
  <si>
    <t>ロゼオ　ディアマンテ</t>
  </si>
  <si>
    <t>ロゼオ</t>
  </si>
  <si>
    <t>アズベル　トルケーゼ</t>
  </si>
  <si>
    <t>アズベル</t>
  </si>
  <si>
    <t>ネッロ　アーガタ</t>
  </si>
  <si>
    <t>ネッロ</t>
  </si>
  <si>
    <t>アズロ　ザッフィーレ</t>
  </si>
  <si>
    <t>アズロ</t>
  </si>
  <si>
    <t>ベルディオ　ズメラルド</t>
  </si>
  <si>
    <t>ベルディオ</t>
  </si>
  <si>
    <t>ロッソ　グラナート</t>
  </si>
  <si>
    <t>ロッソ</t>
  </si>
  <si>
    <t>ジャッロ　トパーツィオ</t>
  </si>
  <si>
    <t>ジャッロ</t>
  </si>
  <si>
    <t>ビアンコ　ペルラ</t>
  </si>
  <si>
    <t>ビアンコ</t>
  </si>
  <si>
    <t>デモーニオ　ストラーダ</t>
  </si>
  <si>
    <t>デモーニオ</t>
  </si>
  <si>
    <t>ビオレテ　アメティスタ</t>
  </si>
  <si>
    <t>ビオレテ</t>
  </si>
  <si>
    <t>グリッジョ　ジェッソ</t>
  </si>
  <si>
    <t>グリッジョ</t>
  </si>
  <si>
    <t>パルド　ベリッロ</t>
  </si>
  <si>
    <t>パルド</t>
  </si>
  <si>
    <t>マッローネ　ティタニート</t>
  </si>
  <si>
    <t>マッローネ</t>
  </si>
  <si>
    <t>アマラント　ルビーノ</t>
  </si>
  <si>
    <t>アマラント</t>
  </si>
  <si>
    <t>ラッティモ　オパーレ</t>
  </si>
  <si>
    <t>ラッティモ</t>
  </si>
  <si>
    <t>ホルヘ　オルテガ</t>
  </si>
  <si>
    <t>ホルヘ</t>
  </si>
  <si>
    <t>テレス　トルーエ</t>
  </si>
  <si>
    <t>テレス</t>
  </si>
  <si>
    <t>フリオ　アコスタ</t>
  </si>
  <si>
    <t>フリオ</t>
  </si>
  <si>
    <t>ゴルド　ディアス</t>
  </si>
  <si>
    <t>ゴルド</t>
  </si>
  <si>
    <t>ラモン　マルチネス</t>
  </si>
  <si>
    <t>ラモン</t>
  </si>
  <si>
    <t>ジャンピングサンダー</t>
  </si>
  <si>
    <t>エステバン　カルロス</t>
  </si>
  <si>
    <t>エステバン</t>
  </si>
  <si>
    <t>セルヒオ　ペレス</t>
  </si>
  <si>
    <t>セルヒオ</t>
  </si>
  <si>
    <t>ロベルト　トーレス</t>
  </si>
  <si>
    <t>ロベルト</t>
  </si>
  <si>
    <t>パブロ　カスティーヨ</t>
  </si>
  <si>
    <t>パブロ</t>
  </si>
  <si>
    <t>レオーネ　バティゴ</t>
  </si>
  <si>
    <t>レオーネ</t>
  </si>
  <si>
    <t>ディエゴ　オロ</t>
  </si>
  <si>
    <t>ディエゴ</t>
  </si>
  <si>
    <t>リオネル　クルス</t>
  </si>
  <si>
    <t>リオネル</t>
  </si>
  <si>
    <t>マリオ　サビオラ</t>
  </si>
  <si>
    <t>マリオ</t>
  </si>
  <si>
    <t>エルナン　テベス</t>
  </si>
  <si>
    <t>エルナン</t>
  </si>
  <si>
    <t>ヘルマン　サムエル</t>
  </si>
  <si>
    <t>ヘルマン</t>
  </si>
  <si>
    <t>リカルド　アグエロ</t>
  </si>
  <si>
    <t>リカルド</t>
  </si>
  <si>
    <t>ビリー　ラピッド</t>
  </si>
  <si>
    <t>キッド</t>
  </si>
  <si>
    <t>テッド　ブライアン</t>
  </si>
  <si>
    <t>テッド</t>
  </si>
  <si>
    <t>トニー　ストライダス</t>
  </si>
  <si>
    <t>トニー</t>
  </si>
  <si>
    <t>ダイク　ダイナモ</t>
  </si>
  <si>
    <t>ダイク</t>
  </si>
  <si>
    <t>アスカ　ドモン</t>
  </si>
  <si>
    <t>ドモン</t>
  </si>
  <si>
    <t>スティーブ　ウッドマック</t>
  </si>
  <si>
    <t>スティーブ</t>
  </si>
  <si>
    <t>カズヤ　イチノセ</t>
  </si>
  <si>
    <t>イチノセ</t>
  </si>
  <si>
    <t>ショーン　ピアース</t>
  </si>
  <si>
    <t>ショーン</t>
  </si>
  <si>
    <t>マーク　クルーガー</t>
  </si>
  <si>
    <t>マーク</t>
  </si>
  <si>
    <t>ディラン　キース</t>
  </si>
  <si>
    <t>ディラン</t>
  </si>
  <si>
    <t>ミケーレ　ジャックス</t>
  </si>
  <si>
    <t>ミケーレ</t>
  </si>
  <si>
    <t>アレックス　ホーク</t>
  </si>
  <si>
    <t>アレックス</t>
  </si>
  <si>
    <t>ロブ　パーカー</t>
  </si>
  <si>
    <t>ロブ</t>
  </si>
  <si>
    <t>ボブ　ボビンス</t>
  </si>
  <si>
    <t>ボブ</t>
  </si>
  <si>
    <t>サミー　デンプシー</t>
  </si>
  <si>
    <t>サミー</t>
  </si>
  <si>
    <t>エディ　ハワード</t>
  </si>
  <si>
    <t>エディ</t>
  </si>
  <si>
    <t>ジジ　ブラージ</t>
  </si>
  <si>
    <t>ブラージ</t>
  </si>
  <si>
    <t>ベント　ガリアーノ</t>
  </si>
  <si>
    <t>ベント</t>
  </si>
  <si>
    <t>オットリーノ　ノビリ</t>
  </si>
  <si>
    <t>オットリ</t>
  </si>
  <si>
    <t>アントン　ガッツーゾ</t>
  </si>
  <si>
    <t>ガッツ</t>
  </si>
  <si>
    <t>マルコ　マセラッティ</t>
  </si>
  <si>
    <t>マルコ</t>
  </si>
  <si>
    <t>アンジェロ　ガブリーニ</t>
  </si>
  <si>
    <t>アンジェロ</t>
  </si>
  <si>
    <t>ジャンルカ　ザナルディ</t>
  </si>
  <si>
    <t>ジャンルカ</t>
  </si>
  <si>
    <t>ジョルジョ　ジャンニーニ</t>
  </si>
  <si>
    <t>ジョジョ</t>
  </si>
  <si>
    <t>ダンテ　ディアブロ</t>
  </si>
  <si>
    <t>ダンテ</t>
  </si>
  <si>
    <t>フィディオ　アルデナ</t>
  </si>
  <si>
    <t>フィディオ</t>
  </si>
  <si>
    <t>ラファエレ　ジェネラーニ</t>
  </si>
  <si>
    <t>ラファエレ</t>
  </si>
  <si>
    <t>ダニエレ　サンクティス</t>
  </si>
  <si>
    <t>ダニエレ</t>
  </si>
  <si>
    <t>エンリコ　オリビエ</t>
  </si>
  <si>
    <t>エンリコ</t>
  </si>
  <si>
    <t>アレサンドロ　ロッサ</t>
  </si>
  <si>
    <t>アレサンド</t>
  </si>
  <si>
    <t>ジュゼッペ　カンナバロ</t>
  </si>
  <si>
    <t>ジュゼッペ</t>
  </si>
  <si>
    <t>ディノ　マルディーニ</t>
  </si>
  <si>
    <t>ディノ</t>
  </si>
  <si>
    <t>ファルカオ　ダシウバ</t>
  </si>
  <si>
    <t>ファルカオ</t>
  </si>
  <si>
    <t>ラガルート　カルロス</t>
  </si>
  <si>
    <t>ラガルート</t>
  </si>
  <si>
    <t>バーグレ　アントニオ</t>
  </si>
  <si>
    <t>バーグレ</t>
  </si>
  <si>
    <t>モンストロ</t>
  </si>
  <si>
    <t>フォルミガ　クレメンス</t>
  </si>
  <si>
    <t>フォルミガ</t>
  </si>
  <si>
    <t>プレザ</t>
  </si>
  <si>
    <t>ボルボレタ　バルボッサ</t>
  </si>
  <si>
    <t>ボルボレタ</t>
  </si>
  <si>
    <t>コルジァ　セレーゾ</t>
  </si>
  <si>
    <t>コルジァ</t>
  </si>
  <si>
    <t>レオナルド　アルメイダ</t>
  </si>
  <si>
    <t>レオナルド</t>
  </si>
  <si>
    <t>マック　ロニージョ</t>
  </si>
  <si>
    <t>ロニージョ</t>
  </si>
  <si>
    <t>ガト</t>
  </si>
  <si>
    <t>シャバリー　リベイロ</t>
  </si>
  <si>
    <t>シャバリー</t>
  </si>
  <si>
    <t>ウルソ　ノゲイラ</t>
  </si>
  <si>
    <t>ウルソ</t>
  </si>
  <si>
    <t>カバーロ　オリビエラ</t>
  </si>
  <si>
    <t>カバーロ</t>
  </si>
  <si>
    <t>ティグレ　メンデス</t>
  </si>
  <si>
    <t>ティグレ</t>
  </si>
  <si>
    <t>グリロ　サントス</t>
  </si>
  <si>
    <t>グリロ</t>
  </si>
  <si>
    <t>フォクス</t>
  </si>
  <si>
    <t>ジャッカル</t>
  </si>
  <si>
    <t>ラボック　ヘンクタッカー</t>
  </si>
  <si>
    <t>ヘンク</t>
  </si>
  <si>
    <t>バファロ</t>
  </si>
  <si>
    <t>ディンゴ</t>
  </si>
  <si>
    <t>オウル</t>
  </si>
  <si>
    <t>ヘッジホッグ</t>
  </si>
  <si>
    <t>ヘッジ</t>
  </si>
  <si>
    <t>マンティス</t>
  </si>
  <si>
    <t>クロウ</t>
  </si>
  <si>
    <t>コヨーテ</t>
  </si>
  <si>
    <t>スコーピオ</t>
  </si>
  <si>
    <t>ゴライアス</t>
  </si>
  <si>
    <t>スパイダー</t>
  </si>
  <si>
    <t>ジラフ</t>
  </si>
  <si>
    <t>ガビアル</t>
  </si>
  <si>
    <t>パピヨン</t>
  </si>
  <si>
    <t>ロココ</t>
  </si>
  <si>
    <t>ウィンディ　ファスタ</t>
  </si>
  <si>
    <t>ウィンディ</t>
  </si>
  <si>
    <t>ウォルター　マウンテン</t>
  </si>
  <si>
    <t>ウォルター</t>
  </si>
  <si>
    <t>ジニー　ゲイノ</t>
  </si>
  <si>
    <t>ジニー</t>
  </si>
  <si>
    <t>マロン　イアン</t>
  </si>
  <si>
    <t>マロン</t>
  </si>
  <si>
    <t>シンティ　ハンパ</t>
  </si>
  <si>
    <t>シンティ</t>
  </si>
  <si>
    <t>ユーム　リンジー</t>
  </si>
  <si>
    <t>ユーム</t>
  </si>
  <si>
    <t>キート　ライアンド</t>
  </si>
  <si>
    <t>キート</t>
  </si>
  <si>
    <t>マキシ　クゥ</t>
  </si>
  <si>
    <t>マキシ</t>
  </si>
  <si>
    <t>ゴーシュ　フレア</t>
  </si>
  <si>
    <t>ゴーシュ</t>
  </si>
  <si>
    <t>ドラゴ　ヒル</t>
  </si>
  <si>
    <t>ドラゴ</t>
  </si>
  <si>
    <t>ケーン　サイトー</t>
  </si>
  <si>
    <t>ケーン</t>
  </si>
  <si>
    <t>ゴッドハンドＸ</t>
    <phoneticPr fontId="1"/>
  </si>
  <si>
    <t>マッコール　キサッラ</t>
  </si>
  <si>
    <t>マッコール</t>
  </si>
  <si>
    <t>メイガー　ネイサン</t>
  </si>
  <si>
    <t>メイガー</t>
  </si>
  <si>
    <t>リュー　スケール</t>
  </si>
  <si>
    <t>リュー</t>
  </si>
  <si>
    <t>スキッド　ウー</t>
  </si>
  <si>
    <t>スキッド</t>
  </si>
  <si>
    <t>ラッジ　パアラ</t>
  </si>
  <si>
    <t>ラッジ</t>
  </si>
  <si>
    <t>ケビン　ピノ</t>
  </si>
  <si>
    <t>ケビン</t>
  </si>
  <si>
    <t>ミゲル　アーロン</t>
  </si>
  <si>
    <t>ミゲル</t>
  </si>
  <si>
    <t>フランツ　プジョル</t>
  </si>
  <si>
    <t>フランツ</t>
  </si>
  <si>
    <t>ピエール　ゴダン</t>
  </si>
  <si>
    <t>ピエール</t>
  </si>
  <si>
    <t>ローラン　ペレク</t>
  </si>
  <si>
    <t>ローラン</t>
  </si>
  <si>
    <t>ジュリアン　ルソー</t>
  </si>
  <si>
    <t>ジュリアン</t>
  </si>
  <si>
    <t>ステファン　エノ</t>
  </si>
  <si>
    <t>ステファン</t>
  </si>
  <si>
    <t>ロニー　ワイス</t>
  </si>
  <si>
    <t>ロニー</t>
  </si>
  <si>
    <t>ジェローム　エロワ</t>
  </si>
  <si>
    <t>ジェローム</t>
  </si>
  <si>
    <t>アラン　ファリオ</t>
  </si>
  <si>
    <t>アラン</t>
  </si>
  <si>
    <t>エミール　ラザノ</t>
  </si>
  <si>
    <t>エミール</t>
  </si>
  <si>
    <t>アンドレ　パンゾ</t>
  </si>
  <si>
    <t>アンドレ</t>
  </si>
  <si>
    <t>ジャン　ギュタン</t>
  </si>
  <si>
    <t>ジャン</t>
  </si>
  <si>
    <t>クロード　モロー</t>
  </si>
  <si>
    <t>クロード</t>
  </si>
  <si>
    <t>ミシェル　モラン</t>
  </si>
  <si>
    <t>ミシェル</t>
  </si>
  <si>
    <t>フェルミン　サンチェス</t>
  </si>
  <si>
    <t>フェルミン</t>
  </si>
  <si>
    <t>ホセ　コスタ</t>
  </si>
  <si>
    <t>ホセ</t>
  </si>
  <si>
    <t>ラファエル　ロペス</t>
  </si>
  <si>
    <t>ラファエル</t>
  </si>
  <si>
    <t>アントニオ　ガリウス</t>
  </si>
  <si>
    <t>アントニオ</t>
  </si>
  <si>
    <t>ケラルド　ナバル</t>
  </si>
  <si>
    <t>ケラルド</t>
  </si>
  <si>
    <t>ホアン　ナダル</t>
  </si>
  <si>
    <t>ホアン</t>
  </si>
  <si>
    <t>イゴル　フレイレ</t>
  </si>
  <si>
    <t>イゴル</t>
  </si>
  <si>
    <t>ペドロ　モレノ</t>
  </si>
  <si>
    <t>ペドロ</t>
  </si>
  <si>
    <t>ミケル　ペレイロ</t>
  </si>
  <si>
    <t>ミケル</t>
  </si>
  <si>
    <t>サムエル　マヨ</t>
  </si>
  <si>
    <t>サムエル</t>
  </si>
  <si>
    <t>ダビ　ペロキ</t>
  </si>
  <si>
    <t>ダビ</t>
  </si>
  <si>
    <t>フアン　スベルディア</t>
  </si>
  <si>
    <t>フアン</t>
  </si>
  <si>
    <t>イサーク　セサル</t>
  </si>
  <si>
    <t>イサーク</t>
  </si>
  <si>
    <t>ラウデリーノ　サストレ</t>
  </si>
  <si>
    <t>ラウディ</t>
  </si>
  <si>
    <t>カルロス　アロヨ</t>
  </si>
  <si>
    <t>カルロス</t>
  </si>
  <si>
    <t>フェデリコ　ルビエラ</t>
  </si>
  <si>
    <t>フェデリコ</t>
  </si>
  <si>
    <t>トルステン　ベルガー</t>
  </si>
  <si>
    <t>トルステン</t>
  </si>
  <si>
    <t>アレクサンダー　ハウゼン</t>
  </si>
  <si>
    <t>アレク</t>
  </si>
  <si>
    <t>ハインリヒ　フリッツ</t>
  </si>
  <si>
    <t>ハインリヒ</t>
  </si>
  <si>
    <t>クルト　ザベル</t>
  </si>
  <si>
    <t>クルト</t>
  </si>
  <si>
    <t>ルーカ　シュミット</t>
  </si>
  <si>
    <t>ルーカ</t>
  </si>
  <si>
    <t>テオドール　ウルリッヒ</t>
  </si>
  <si>
    <t>テオ</t>
  </si>
  <si>
    <t>ヤン　オルデノ</t>
  </si>
  <si>
    <t>ヤン</t>
  </si>
  <si>
    <t>ニクラス　カスター</t>
  </si>
  <si>
    <t>ニクラス</t>
  </si>
  <si>
    <t>ヨナス　ポラック</t>
  </si>
  <si>
    <t>ヨナス</t>
  </si>
  <si>
    <t>マキシミリアン　ミラツ</t>
  </si>
  <si>
    <t>マキシム</t>
  </si>
  <si>
    <t>ペーター　ニムケ</t>
  </si>
  <si>
    <t>ペーター</t>
  </si>
  <si>
    <t>ゲラルト　エンダース</t>
  </si>
  <si>
    <t>ゲル</t>
  </si>
  <si>
    <t>エルビン　フォルツ</t>
  </si>
  <si>
    <t>エルビン</t>
  </si>
  <si>
    <t>イェンス　ホフマン</t>
  </si>
  <si>
    <t>イェンス</t>
  </si>
  <si>
    <t>エルンスト　フロデノ</t>
  </si>
  <si>
    <t>エルン</t>
  </si>
  <si>
    <t>マヌエル　エーヴェルス</t>
  </si>
  <si>
    <t>マヌエル</t>
  </si>
  <si>
    <t>ゾラニ　バロイ</t>
  </si>
  <si>
    <t>ゾラニ</t>
  </si>
  <si>
    <t>ディンガ　フィグラン</t>
  </si>
  <si>
    <t>ディンガ</t>
  </si>
  <si>
    <t>ジェイク　ファナ</t>
  </si>
  <si>
    <t>ジェイク</t>
  </si>
  <si>
    <t>ムゾンゲ　レドワバ</t>
  </si>
  <si>
    <t>ムゾンゲ</t>
  </si>
  <si>
    <t>カシアス　トベラ</t>
  </si>
  <si>
    <t>カシアス</t>
  </si>
  <si>
    <t>アソール　ノルキア</t>
  </si>
  <si>
    <t>アソール</t>
  </si>
  <si>
    <t>アバリ　マリンガ</t>
  </si>
  <si>
    <t>アバリ</t>
  </si>
  <si>
    <t>レジー　イネス</t>
  </si>
  <si>
    <t>レジー</t>
  </si>
  <si>
    <t>スラニ　ムロンゴ</t>
  </si>
  <si>
    <t>スラニ</t>
  </si>
  <si>
    <t>ナタル　ツォラ</t>
  </si>
  <si>
    <t>ナタル</t>
  </si>
  <si>
    <t>ムラムリ　ザマニ</t>
  </si>
  <si>
    <t>ムラムリ</t>
  </si>
  <si>
    <t>ヘゼキエル　デビリアズ</t>
  </si>
  <si>
    <t>ヘゼキエル</t>
  </si>
  <si>
    <t>ムブレロ　ツィンバ</t>
  </si>
  <si>
    <t>ムブレロ</t>
  </si>
  <si>
    <t>ケネデ　ムロベッヅィ</t>
  </si>
  <si>
    <t>ケネデ</t>
  </si>
  <si>
    <t>ヒュー　マケバ</t>
  </si>
  <si>
    <t>ヒュー</t>
  </si>
  <si>
    <t>テンバ　セペング</t>
  </si>
  <si>
    <t>テンバ</t>
  </si>
  <si>
    <t>山札　始</t>
  </si>
  <si>
    <t>やまふだ</t>
  </si>
  <si>
    <t>カードプロテクト</t>
  </si>
  <si>
    <t>捨札　終</t>
  </si>
  <si>
    <t>すてふだ</t>
  </si>
  <si>
    <t>属性賀　熱血</t>
  </si>
  <si>
    <t>ねっけつ</t>
  </si>
  <si>
    <t>属性賀　特殊</t>
  </si>
  <si>
    <t>とくしゅ</t>
  </si>
  <si>
    <t>属性賀　疾風</t>
  </si>
  <si>
    <t>しっぷう</t>
  </si>
  <si>
    <t>属性賀　組織</t>
  </si>
  <si>
    <t>そしき</t>
  </si>
  <si>
    <t>伴足　命</t>
  </si>
  <si>
    <t>プロモ</t>
  </si>
  <si>
    <t>綺羅光　門彦</t>
  </si>
  <si>
    <t>キラレア</t>
  </si>
  <si>
    <t>重根泡　勢太</t>
  </si>
  <si>
    <t>せいた</t>
  </si>
  <si>
    <t>オットナー　ガイ</t>
  </si>
  <si>
    <t>おとながい</t>
  </si>
  <si>
    <t>チェアマンＩ</t>
  </si>
  <si>
    <t>チェアマン</t>
  </si>
  <si>
    <t>清水　佐紀</t>
  </si>
  <si>
    <t>キャプ</t>
  </si>
  <si>
    <t>嗣永　桃子</t>
  </si>
  <si>
    <t>ピーチッチ</t>
  </si>
  <si>
    <t>徳永　千奈美</t>
  </si>
  <si>
    <t>ちーちゃん</t>
  </si>
  <si>
    <t>須藤　茉麻</t>
  </si>
  <si>
    <t>まぁ</t>
  </si>
  <si>
    <t>菅谷　梨沙子</t>
  </si>
  <si>
    <t>りしゃこ</t>
  </si>
  <si>
    <t>熊井　友理奈</t>
  </si>
  <si>
    <t>ゆりな</t>
  </si>
  <si>
    <t>夏焼　雅</t>
  </si>
  <si>
    <t>みーや</t>
  </si>
  <si>
    <t>亀崎　河童</t>
  </si>
  <si>
    <t>カッパ</t>
  </si>
  <si>
    <t>ザゴメル　ザンデ</t>
  </si>
  <si>
    <t>ザゴメル</t>
  </si>
  <si>
    <t>ハイボルテージ</t>
  </si>
  <si>
    <t>ニードルハンマー</t>
  </si>
  <si>
    <t>エレキトラップ</t>
  </si>
  <si>
    <t>ゲボ　トランガス</t>
  </si>
  <si>
    <t>ゲボー</t>
  </si>
  <si>
    <t>ブボ　トランガス</t>
  </si>
  <si>
    <t>ブボー</t>
  </si>
  <si>
    <t>サンダユウ　ミシマ</t>
  </si>
  <si>
    <t>サンダユウ</t>
  </si>
  <si>
    <t>デススピアー</t>
  </si>
  <si>
    <t>ドラッヘ　ギュンター</t>
  </si>
  <si>
    <t>ドラッヘ</t>
  </si>
  <si>
    <t>ミストレーネ　カルス</t>
  </si>
  <si>
    <t>ミストレ</t>
  </si>
  <si>
    <t>デスレイン</t>
  </si>
  <si>
    <t>デビルボール</t>
  </si>
  <si>
    <t>ダイッコ　ブーカ</t>
  </si>
  <si>
    <t>ダイッコ</t>
  </si>
  <si>
    <t>エスカ　バメル</t>
  </si>
  <si>
    <t>エスカバ</t>
  </si>
  <si>
    <t>エンゼルボール</t>
  </si>
  <si>
    <t>シザース・ボム</t>
    <phoneticPr fontId="1"/>
  </si>
  <si>
    <t>バダップ　スリード</t>
  </si>
  <si>
    <t>バダップ</t>
  </si>
  <si>
    <t>デスブレイク</t>
  </si>
  <si>
    <t>イッカ　スタックス</t>
  </si>
  <si>
    <t>イッカス</t>
  </si>
  <si>
    <t>ジニス　ジンキンス</t>
  </si>
  <si>
    <t>ジニスキー</t>
  </si>
  <si>
    <t>エノレル</t>
  </si>
  <si>
    <t>ホーリーゾーン</t>
  </si>
  <si>
    <t>ネネル</t>
  </si>
  <si>
    <t>ゴー・トゥ・ヘブン</t>
    <phoneticPr fontId="1"/>
  </si>
  <si>
    <t>ゲネル</t>
  </si>
  <si>
    <t>ゴー・トゥ・ヘブン</t>
  </si>
  <si>
    <t>エカデル</t>
  </si>
  <si>
    <t>ヘブンドライブ</t>
  </si>
  <si>
    <t>エルフェル</t>
  </si>
  <si>
    <t>サキネル</t>
  </si>
  <si>
    <t>ウイネル</t>
  </si>
  <si>
    <t>アイエル</t>
  </si>
  <si>
    <t>エヌエル</t>
  </si>
  <si>
    <t>ギュエール</t>
  </si>
  <si>
    <t>セイン</t>
  </si>
  <si>
    <t>アスタロス</t>
  </si>
  <si>
    <t>ジ・エンド</t>
  </si>
  <si>
    <t>ベルゼブ</t>
  </si>
  <si>
    <t>ゴー・トゥ・ヘル</t>
  </si>
  <si>
    <t>アビゴール</t>
  </si>
  <si>
    <t>ヘビーモス</t>
  </si>
  <si>
    <t>ベリアル</t>
  </si>
  <si>
    <t>ダークマター</t>
  </si>
  <si>
    <t>メフィスト</t>
  </si>
  <si>
    <t>グラーシャ</t>
  </si>
  <si>
    <t>バルバトス</t>
  </si>
  <si>
    <t>アラクネス</t>
  </si>
  <si>
    <t>サタナトス</t>
  </si>
  <si>
    <t>デスタ</t>
  </si>
  <si>
    <t>シャドウ・レイ（山）</t>
    <rPh sb="8" eb="9">
      <t>ヤマ</t>
    </rPh>
    <phoneticPr fontId="1"/>
  </si>
  <si>
    <t>射水　一賢</t>
  </si>
  <si>
    <t>いみず</t>
  </si>
  <si>
    <t>駒形　要志</t>
  </si>
  <si>
    <t>こまがた</t>
  </si>
  <si>
    <t>小御門　結理</t>
  </si>
  <si>
    <t>ユイリー</t>
  </si>
  <si>
    <t>多治　順風</t>
  </si>
  <si>
    <t>たじ</t>
  </si>
  <si>
    <t>天星　悠真</t>
  </si>
  <si>
    <t>あまぼし</t>
  </si>
  <si>
    <t>五所　涼太</t>
  </si>
  <si>
    <t>ごしょ</t>
  </si>
  <si>
    <t>芋川　祥幸</t>
  </si>
  <si>
    <t>ポテト</t>
  </si>
  <si>
    <t>三枡　圭人</t>
  </si>
  <si>
    <t>ケート</t>
  </si>
  <si>
    <t>狭井　峻也</t>
  </si>
  <si>
    <t>セマイ</t>
  </si>
  <si>
    <t>多度　和基</t>
  </si>
  <si>
    <t>たど</t>
  </si>
  <si>
    <t>安国寺　浩馬</t>
  </si>
  <si>
    <t>あんこくじ</t>
  </si>
  <si>
    <t>岩木山　野生</t>
  </si>
  <si>
    <t>いわきやま</t>
  </si>
  <si>
    <t>前鳥　信太郎</t>
  </si>
  <si>
    <t>さきとり</t>
  </si>
  <si>
    <t>戸手夢　柱</t>
  </si>
  <si>
    <t>トーテム</t>
  </si>
  <si>
    <t>此所　縁</t>
  </si>
  <si>
    <t>ココペリ</t>
  </si>
  <si>
    <t>把宇　和雨</t>
  </si>
  <si>
    <t>パウワウ</t>
  </si>
  <si>
    <t>夏縫　櫂</t>
  </si>
  <si>
    <t>カヌー</t>
  </si>
  <si>
    <t>早撃　銃子</t>
  </si>
  <si>
    <t>ガンガール</t>
  </si>
  <si>
    <t>馬乗　炉出雄</t>
  </si>
  <si>
    <t>ロデオ</t>
  </si>
  <si>
    <t>投輪　絡</t>
  </si>
  <si>
    <t>なげわ</t>
  </si>
  <si>
    <t>最上　翔太郎</t>
  </si>
  <si>
    <t>もがみ</t>
  </si>
  <si>
    <t>柳川　航希</t>
  </si>
  <si>
    <t>やながわ</t>
  </si>
  <si>
    <t>伊和　千菜美</t>
  </si>
  <si>
    <t>パラソル</t>
  </si>
  <si>
    <t>沙沙　優生</t>
  </si>
  <si>
    <t>ささ</t>
  </si>
  <si>
    <t>剣　恭平</t>
  </si>
  <si>
    <t>ソード</t>
  </si>
  <si>
    <t>好　桃妃</t>
  </si>
  <si>
    <t>ハート</t>
  </si>
  <si>
    <t>菱　拓夢</t>
  </si>
  <si>
    <t>ダイア</t>
  </si>
  <si>
    <t>棍　健斗</t>
  </si>
  <si>
    <t>クローバー</t>
  </si>
  <si>
    <t>美良野　管津夫</t>
  </si>
  <si>
    <t>ミラノ</t>
  </si>
  <si>
    <t>仮面　即</t>
  </si>
  <si>
    <t>かめん</t>
  </si>
  <si>
    <t>吹連　津栄</t>
  </si>
  <si>
    <t>フィレン</t>
  </si>
  <si>
    <t>墨田　光沙</t>
  </si>
  <si>
    <t>アリー</t>
  </si>
  <si>
    <t>彫之内　敬晴</t>
  </si>
  <si>
    <t>けいせい</t>
  </si>
  <si>
    <t>紋別　翔紘</t>
  </si>
  <si>
    <t>とびひろ</t>
  </si>
  <si>
    <t>刺枝　雪将</t>
  </si>
  <si>
    <t>サッシー</t>
  </si>
  <si>
    <t>針根津　哲成</t>
  </si>
  <si>
    <t>ハリネズミ</t>
  </si>
  <si>
    <t>鴨野　奏絵</t>
  </si>
  <si>
    <t>カモノハシ</t>
  </si>
  <si>
    <t>有袋　千愛</t>
  </si>
  <si>
    <t>カンガルー</t>
  </si>
  <si>
    <t>袋熊　輝幸</t>
  </si>
  <si>
    <t>ふくろぐま</t>
  </si>
  <si>
    <t>志村　辛太郎</t>
  </si>
  <si>
    <t>シンタ</t>
  </si>
  <si>
    <t>石床　広流</t>
  </si>
  <si>
    <t>いしどこ</t>
  </si>
  <si>
    <t>神代　裕詩朗</t>
  </si>
  <si>
    <t>しじん</t>
  </si>
  <si>
    <t>西寒田　聖平</t>
  </si>
  <si>
    <t>ナベマン</t>
  </si>
  <si>
    <t>飛江田　範</t>
  </si>
  <si>
    <t>ビーター</t>
  </si>
  <si>
    <t>赤頭　巾</t>
  </si>
  <si>
    <t>あかずきん</t>
  </si>
  <si>
    <t>靴作　小仁</t>
  </si>
  <si>
    <t>シューズ</t>
  </si>
  <si>
    <t>白雪　リンゴ</t>
  </si>
  <si>
    <t>リンゴ</t>
  </si>
  <si>
    <t>野辺沢　領汰</t>
  </si>
  <si>
    <t>のべくん</t>
  </si>
  <si>
    <t>忌部　啓司郎</t>
  </si>
  <si>
    <t>いんべ</t>
  </si>
  <si>
    <t>細石　京介</t>
  </si>
  <si>
    <t>サザレ</t>
  </si>
  <si>
    <t>助高　誉士</t>
  </si>
  <si>
    <t>ひとだすけ</t>
  </si>
  <si>
    <t>孫家　仲謀</t>
  </si>
  <si>
    <t>そんくん</t>
  </si>
  <si>
    <t>曹　孟徳</t>
  </si>
  <si>
    <t>そうくん</t>
  </si>
  <si>
    <t>飛張　益徳</t>
  </si>
  <si>
    <t>ちょうくん</t>
  </si>
  <si>
    <t>連環　貂子</t>
  </si>
  <si>
    <t>ちょうせん</t>
  </si>
  <si>
    <t>伊和都　勇真</t>
  </si>
  <si>
    <t>いわと</t>
  </si>
  <si>
    <t>有馬　詩歩</t>
  </si>
  <si>
    <t>しほ</t>
  </si>
  <si>
    <t>高城乃　風子</t>
  </si>
  <si>
    <t>ふうこ</t>
  </si>
  <si>
    <t>石手　実奈美</t>
  </si>
  <si>
    <t>みなみ</t>
  </si>
  <si>
    <t>三羽　踊</t>
  </si>
  <si>
    <t>サンバ</t>
  </si>
  <si>
    <t>理央　マルシャ</t>
  </si>
  <si>
    <t>マルシャ</t>
  </si>
  <si>
    <t>羊谷　倫義</t>
  </si>
  <si>
    <t>ひつじ</t>
  </si>
  <si>
    <t>鵜坂　有加里</t>
  </si>
  <si>
    <t>あかりん</t>
  </si>
  <si>
    <t>小流古　リオ</t>
  </si>
  <si>
    <t>リオ</t>
  </si>
  <si>
    <t>穴沢　希多留</t>
  </si>
  <si>
    <t>あなざわ</t>
  </si>
  <si>
    <t>安富　文章</t>
  </si>
  <si>
    <t>ぶんちゃん</t>
  </si>
  <si>
    <t>利根川　智夏</t>
  </si>
  <si>
    <t>ともか</t>
  </si>
  <si>
    <t>砥鹿　火蓮</t>
  </si>
  <si>
    <t>カレン</t>
  </si>
  <si>
    <t>中目　栞</t>
  </si>
  <si>
    <t>しおり</t>
  </si>
  <si>
    <t>砂田　サハラ</t>
  </si>
  <si>
    <t>サハラ</t>
  </si>
  <si>
    <t>星読　カウカ</t>
  </si>
  <si>
    <t>カウカ</t>
  </si>
  <si>
    <t>波久奴　花王瑠</t>
  </si>
  <si>
    <t>カオル</t>
  </si>
  <si>
    <t>猪苗代　阿子</t>
  </si>
  <si>
    <t>アコ</t>
  </si>
  <si>
    <t>朝長　郁海</t>
  </si>
  <si>
    <t>いくみ</t>
  </si>
  <si>
    <t>荘田　子休</t>
  </si>
  <si>
    <t>そうだ</t>
  </si>
  <si>
    <t>油田　削</t>
  </si>
  <si>
    <t>あぶらだ</t>
  </si>
  <si>
    <t>真鳥　佳子</t>
  </si>
  <si>
    <t>マトりん</t>
  </si>
  <si>
    <t>諸丘　孔明</t>
  </si>
  <si>
    <t>こうめい</t>
  </si>
  <si>
    <t>岩山　大聖</t>
  </si>
  <si>
    <t>タイセイ</t>
  </si>
  <si>
    <t>福王子　麻伊子</t>
  </si>
  <si>
    <t>まいこ</t>
  </si>
  <si>
    <t>肝付　貴美</t>
  </si>
  <si>
    <t>たかみ</t>
  </si>
  <si>
    <t>角頭　浩馬</t>
  </si>
  <si>
    <t>かくとう</t>
  </si>
  <si>
    <t>琴弾　富士子</t>
  </si>
  <si>
    <t>コトちゃん</t>
  </si>
  <si>
    <t>造船　郁海</t>
  </si>
  <si>
    <t>ぞうせん</t>
  </si>
  <si>
    <t>航海　遙</t>
  </si>
  <si>
    <t>こうかい</t>
  </si>
  <si>
    <t>舞姫　華夜</t>
  </si>
  <si>
    <t>まいひめ</t>
  </si>
  <si>
    <t>筒帽　禿</t>
  </si>
  <si>
    <t>シャコー</t>
  </si>
  <si>
    <t>月野　楽太</t>
  </si>
  <si>
    <t>ラクダ</t>
  </si>
  <si>
    <t>津軽　鏡子</t>
  </si>
  <si>
    <t>つがる</t>
  </si>
  <si>
    <t>小熊　坂洲</t>
  </si>
  <si>
    <t>サーカス</t>
  </si>
  <si>
    <t>牛窓　壮太</t>
  </si>
  <si>
    <t>うしまど</t>
  </si>
  <si>
    <t>大江　百鬼</t>
  </si>
  <si>
    <t>ひゃっき</t>
  </si>
  <si>
    <t>笛頭　峻也</t>
  </si>
  <si>
    <t>フェズ</t>
  </si>
  <si>
    <t>佐太　豪之介</t>
  </si>
  <si>
    <t>さた</t>
  </si>
  <si>
    <t>召喚　願</t>
  </si>
  <si>
    <t>しょうかん</t>
  </si>
  <si>
    <t>入来院　幹乗</t>
  </si>
  <si>
    <t>いりきいん</t>
  </si>
  <si>
    <t>乳井　和華子</t>
  </si>
  <si>
    <t>ミルク</t>
  </si>
  <si>
    <t>魚吹　華</t>
  </si>
  <si>
    <t>ハナ</t>
  </si>
  <si>
    <t>千徳　真咲</t>
  </si>
  <si>
    <t>まさき</t>
  </si>
  <si>
    <t>寒川　申</t>
  </si>
  <si>
    <t>さむかわ</t>
  </si>
  <si>
    <t>田版　啓右</t>
  </si>
  <si>
    <t>ターバン</t>
  </si>
  <si>
    <t>浅利　大樹郎</t>
  </si>
  <si>
    <t>あさり</t>
  </si>
  <si>
    <t>丸目　礼紘</t>
  </si>
  <si>
    <t>まるめ</t>
  </si>
  <si>
    <t>開口　正陽</t>
  </si>
  <si>
    <t>あぐち</t>
  </si>
  <si>
    <t>宇倍　寛明</t>
  </si>
  <si>
    <t>うべ</t>
  </si>
  <si>
    <t>狭野　焦一</t>
  </si>
  <si>
    <t>さの</t>
  </si>
  <si>
    <t>杣　有基</t>
  </si>
  <si>
    <t>そま</t>
  </si>
  <si>
    <t>一畑　幸寿</t>
  </si>
  <si>
    <t>いちはた</t>
  </si>
  <si>
    <t>葛西　克仁</t>
  </si>
  <si>
    <t>かさい</t>
  </si>
  <si>
    <t>多陣　香美</t>
  </si>
  <si>
    <t>タジン</t>
  </si>
  <si>
    <t>長等　準次</t>
  </si>
  <si>
    <t>ながら</t>
  </si>
  <si>
    <t>曲直瀬　倫義</t>
  </si>
  <si>
    <t>まなせ</t>
  </si>
  <si>
    <t>馬路　蒼騎</t>
  </si>
  <si>
    <t>うまじ</t>
  </si>
  <si>
    <t>狭山　海賀</t>
  </si>
  <si>
    <t>さやま</t>
  </si>
  <si>
    <t>網場　衣夜</t>
  </si>
  <si>
    <t>アバヤ</t>
  </si>
  <si>
    <t>小貫　才次朗</t>
  </si>
  <si>
    <t>おぬき</t>
  </si>
  <si>
    <t>阿志都　大斗</t>
  </si>
  <si>
    <t>あしつ</t>
  </si>
  <si>
    <t>衣羽　亜恵花</t>
  </si>
  <si>
    <t>エバ</t>
  </si>
  <si>
    <t>小塙　直影</t>
  </si>
  <si>
    <t>こばな</t>
  </si>
  <si>
    <t>安仁　里杏</t>
  </si>
  <si>
    <t>あんどん</t>
  </si>
  <si>
    <t>多賀谷　鯰</t>
  </si>
  <si>
    <t>ナマズ</t>
  </si>
  <si>
    <t>永源　羽乃</t>
  </si>
  <si>
    <t>ブック</t>
  </si>
  <si>
    <t>塩釜　勇造</t>
  </si>
  <si>
    <t>しおがま</t>
  </si>
  <si>
    <t>伊木　永太</t>
  </si>
  <si>
    <t>いき</t>
  </si>
  <si>
    <t>油日　桂志郎</t>
  </si>
  <si>
    <t>らーゆ</t>
  </si>
  <si>
    <t>白鷺　朱純</t>
  </si>
  <si>
    <t>しらさぎ</t>
  </si>
  <si>
    <t>老尾　明宗</t>
  </si>
  <si>
    <t>おいお</t>
  </si>
  <si>
    <t>志賀海　邦花</t>
    <phoneticPr fontId="1"/>
  </si>
  <si>
    <t>くにか</t>
  </si>
  <si>
    <t>恵隆　亜須帆</t>
  </si>
  <si>
    <t>あずほ</t>
  </si>
  <si>
    <t>天久　和志朗</t>
  </si>
  <si>
    <t>あまひさ</t>
  </si>
  <si>
    <t>生石　智児</t>
  </si>
  <si>
    <t>おいし</t>
  </si>
  <si>
    <t>丹屋　使枝</t>
  </si>
  <si>
    <t>ニャア</t>
  </si>
  <si>
    <t>魔法　陣</t>
  </si>
  <si>
    <t>まほうじん</t>
  </si>
  <si>
    <t>識名　波門</t>
  </si>
  <si>
    <t>しきな</t>
  </si>
  <si>
    <t>大笹　牧吾郎</t>
  </si>
  <si>
    <t>ささぶえ</t>
  </si>
  <si>
    <t>天穂　康沖</t>
  </si>
  <si>
    <t>あまほ</t>
  </si>
  <si>
    <t>輪王寺　頼吾</t>
  </si>
  <si>
    <t>りんのうじ</t>
  </si>
  <si>
    <t>善峯　育次郎</t>
  </si>
  <si>
    <t>よしみね</t>
  </si>
  <si>
    <t>甘蔗　隆住</t>
  </si>
  <si>
    <t>サトウキビ</t>
  </si>
  <si>
    <t>小航　噴流</t>
  </si>
  <si>
    <t>しょうこう</t>
  </si>
  <si>
    <t>珈琲　挽</t>
  </si>
  <si>
    <t>コーヒー</t>
  </si>
  <si>
    <t>黒豆　煮</t>
  </si>
  <si>
    <t>くろまめ</t>
  </si>
  <si>
    <t>高力　岐一郎</t>
  </si>
  <si>
    <t>こうりき</t>
  </si>
  <si>
    <t>イナズマ１ごうおとし</t>
  </si>
  <si>
    <t>井伊谷　茂惇</t>
  </si>
  <si>
    <t>いいのや</t>
  </si>
  <si>
    <t>煌多　滋亜</t>
  </si>
  <si>
    <t>ファン</t>
  </si>
  <si>
    <t>革包　ビアンカ</t>
  </si>
  <si>
    <t>ビアンカ</t>
  </si>
  <si>
    <t>垣添　涼奈</t>
  </si>
  <si>
    <t>すずな</t>
  </si>
  <si>
    <t>油谷　パーム</t>
  </si>
  <si>
    <t>パーム</t>
  </si>
  <si>
    <t>風祭　颯</t>
  </si>
  <si>
    <t>かざまつり</t>
  </si>
  <si>
    <t>林藤　親貞</t>
  </si>
  <si>
    <t>りんどう</t>
  </si>
  <si>
    <t>火流　将丸</t>
  </si>
  <si>
    <t>かりゅう</t>
  </si>
  <si>
    <t>不動山　右膳</t>
  </si>
  <si>
    <t>ふどうやま</t>
  </si>
  <si>
    <t>闇音　香恵羅</t>
  </si>
  <si>
    <t>やみね</t>
  </si>
  <si>
    <t>雷豪　光斗</t>
  </si>
  <si>
    <t>らいごう</t>
  </si>
  <si>
    <t>人狼　邦暁</t>
  </si>
  <si>
    <t>オオカミ</t>
  </si>
  <si>
    <t>堀米　乱太</t>
  </si>
  <si>
    <t>ランタン</t>
  </si>
  <si>
    <t>麻美　伊衣子</t>
  </si>
  <si>
    <t>マミー</t>
  </si>
  <si>
    <t>玄間　嬢子</t>
  </si>
  <si>
    <t>くろまじょ</t>
  </si>
  <si>
    <t>銀杯　尚央</t>
  </si>
  <si>
    <t>ぎんはい</t>
  </si>
  <si>
    <t>速星　常彰</t>
  </si>
  <si>
    <t>はやぼし</t>
  </si>
  <si>
    <t>隠津島　小綾</t>
  </si>
  <si>
    <t>さあや</t>
  </si>
  <si>
    <t>電算　機美</t>
  </si>
  <si>
    <t>でんさんき</t>
  </si>
  <si>
    <t>知能　測</t>
  </si>
  <si>
    <t>ちのう</t>
  </si>
  <si>
    <t>論理　的雄</t>
  </si>
  <si>
    <t>ロンリー</t>
  </si>
  <si>
    <t>統計　解</t>
  </si>
  <si>
    <t>とうけい</t>
  </si>
  <si>
    <t>炉保手　楠美</t>
  </si>
  <si>
    <t>ろぼてくす</t>
  </si>
  <si>
    <t>情報　整理</t>
  </si>
  <si>
    <t>じょうほう</t>
  </si>
  <si>
    <t>由良　風護</t>
  </si>
  <si>
    <t>ゆら</t>
  </si>
  <si>
    <t>伊香具　是</t>
  </si>
  <si>
    <t>すなお</t>
  </si>
  <si>
    <t>沖宮　敬乃</t>
  </si>
  <si>
    <t>おきちゃん</t>
  </si>
  <si>
    <t>室生　由市</t>
  </si>
  <si>
    <t>むろう</t>
  </si>
  <si>
    <t>志磨　奈恵美</t>
  </si>
  <si>
    <t>なえみ</t>
  </si>
  <si>
    <t>法界　葉香奈</t>
  </si>
  <si>
    <t>サイバン</t>
  </si>
  <si>
    <t>白鷲　乙弥</t>
  </si>
  <si>
    <t>しろわし</t>
  </si>
  <si>
    <t>丹羽　麻浅</t>
  </si>
  <si>
    <t>マーサ</t>
  </si>
  <si>
    <t>荒垣　裂空</t>
  </si>
  <si>
    <t>レックウ</t>
  </si>
  <si>
    <t>扇森　宗厚</t>
  </si>
  <si>
    <t>おおぎもり</t>
  </si>
  <si>
    <t>往馬　弥糸</t>
  </si>
  <si>
    <t>やいと</t>
  </si>
  <si>
    <t>枚聞　楽衣奈</t>
  </si>
  <si>
    <t>らいな</t>
  </si>
  <si>
    <t>黄整　凪仁</t>
  </si>
  <si>
    <t>おうせい</t>
  </si>
  <si>
    <t>紫頭　隼太</t>
  </si>
  <si>
    <t>しとう</t>
  </si>
  <si>
    <t>赤切　政辰</t>
  </si>
  <si>
    <t>あかぎり</t>
  </si>
  <si>
    <t>緑曲　安也</t>
  </si>
  <si>
    <t>みどりまげ</t>
  </si>
  <si>
    <t>桃染　月羽</t>
  </si>
  <si>
    <t>ももぞめ</t>
  </si>
  <si>
    <t>青剃　頼也</t>
  </si>
  <si>
    <t>あおそり</t>
  </si>
  <si>
    <t>海神　永基</t>
  </si>
  <si>
    <t>わたつみ</t>
  </si>
  <si>
    <t>真柄　若佐</t>
  </si>
  <si>
    <t>わかさ</t>
  </si>
  <si>
    <t>率川　桂牙</t>
  </si>
  <si>
    <t>いさがわ</t>
  </si>
  <si>
    <t>錦織　維子</t>
  </si>
  <si>
    <t>いこ</t>
  </si>
  <si>
    <t>土岐　誠吾</t>
  </si>
  <si>
    <t>とき</t>
  </si>
  <si>
    <t>白幽　漂</t>
  </si>
  <si>
    <t>しらゆう</t>
  </si>
  <si>
    <t>開地　惹句</t>
  </si>
  <si>
    <t>じゃっく</t>
  </si>
  <si>
    <t>破我　力</t>
  </si>
  <si>
    <t>パワー</t>
  </si>
  <si>
    <t>自由　主義</t>
  </si>
  <si>
    <t>じゆう</t>
  </si>
  <si>
    <t>米夢　拡</t>
  </si>
  <si>
    <t>ドリーム</t>
  </si>
  <si>
    <t>多民　集</t>
  </si>
  <si>
    <t>おおたみ</t>
  </si>
  <si>
    <t>滋園田　平美</t>
  </si>
  <si>
    <t>ジェンダー</t>
  </si>
  <si>
    <t>正義　真実</t>
  </si>
  <si>
    <t>せいぎ</t>
  </si>
  <si>
    <t>獅子谷　音目矢</t>
  </si>
  <si>
    <t>レオ</t>
  </si>
  <si>
    <t>佐曽利　アン</t>
  </si>
  <si>
    <t>スコピウス</t>
  </si>
  <si>
    <t>牡牛　羽乱</t>
  </si>
  <si>
    <t>タウルス</t>
  </si>
  <si>
    <t>山羊村　相気</t>
  </si>
  <si>
    <t>カプリコン</t>
  </si>
  <si>
    <t>天秤　明日人</t>
  </si>
  <si>
    <t>ライブラ</t>
  </si>
  <si>
    <t>蟹江　亜留太</t>
  </si>
  <si>
    <t>キャンサー</t>
  </si>
  <si>
    <t>施条　真子</t>
  </si>
  <si>
    <t>ライフル</t>
  </si>
  <si>
    <t>兵主　隊示</t>
  </si>
  <si>
    <t>へいたい</t>
  </si>
  <si>
    <t>狙撃　手津雄</t>
  </si>
  <si>
    <t>スナイパー</t>
  </si>
  <si>
    <t>乱闘　争</t>
  </si>
  <si>
    <t>とうそう</t>
  </si>
  <si>
    <t>傘手　降</t>
  </si>
  <si>
    <t>らっかさん</t>
  </si>
  <si>
    <t>令官　司</t>
  </si>
  <si>
    <t>しれい</t>
  </si>
  <si>
    <t>裁　切子</t>
  </si>
  <si>
    <t>たちきり</t>
  </si>
  <si>
    <t>針山　マチヲ</t>
  </si>
  <si>
    <t>はりやま</t>
  </si>
  <si>
    <t>巻尺　李凡</t>
  </si>
  <si>
    <t>リボン</t>
  </si>
  <si>
    <t>呪　念一</t>
  </si>
  <si>
    <t>越賀　鉄昂</t>
  </si>
  <si>
    <t>こしが</t>
  </si>
  <si>
    <t>伊佐　平紀</t>
  </si>
  <si>
    <t>いさ</t>
  </si>
  <si>
    <t>方違　恵武</t>
  </si>
  <si>
    <t>かたたがえ</t>
  </si>
  <si>
    <t>富貴　礼一郎</t>
  </si>
  <si>
    <t>ふき</t>
  </si>
  <si>
    <t>岩成　意景</t>
  </si>
  <si>
    <t>いわなり</t>
  </si>
  <si>
    <t>白峰　虎一郎</t>
  </si>
  <si>
    <t>しらみね</t>
  </si>
  <si>
    <t>石津　宗雅</t>
  </si>
  <si>
    <t>いしづ</t>
  </si>
  <si>
    <t>唐崎　桐市</t>
  </si>
  <si>
    <t>からさき</t>
  </si>
  <si>
    <t>志和　信沖</t>
  </si>
  <si>
    <t>しわ</t>
  </si>
  <si>
    <t>安宅　樹希</t>
  </si>
  <si>
    <t>キキ</t>
  </si>
  <si>
    <t>那谷　元起</t>
  </si>
  <si>
    <t>なたに</t>
  </si>
  <si>
    <t>大覚　夜市</t>
  </si>
  <si>
    <t>だいかく</t>
  </si>
  <si>
    <t>十河　法一郎</t>
  </si>
  <si>
    <t>そごう</t>
  </si>
  <si>
    <t>石作　秋兼</t>
  </si>
  <si>
    <t>いしつくり</t>
  </si>
  <si>
    <t>鳩目　金太</t>
  </si>
  <si>
    <t>ハトメ</t>
  </si>
  <si>
    <t>川勾　才斗</t>
  </si>
  <si>
    <t>かわわ</t>
  </si>
  <si>
    <t>下間　開作</t>
  </si>
  <si>
    <t>しもま</t>
  </si>
  <si>
    <t>出石　泰児</t>
  </si>
  <si>
    <t>いでいし</t>
  </si>
  <si>
    <t>岸城　直貞</t>
  </si>
  <si>
    <t>きしき</t>
  </si>
  <si>
    <t>助松　早呉郎</t>
  </si>
  <si>
    <t>すけまつ</t>
  </si>
  <si>
    <t>長束　牧人</t>
  </si>
  <si>
    <t>なつか</t>
  </si>
  <si>
    <t>伊曽　康基</t>
  </si>
  <si>
    <t>いそ</t>
  </si>
  <si>
    <t>吉備津　頼児</t>
  </si>
  <si>
    <t>きびつ</t>
  </si>
  <si>
    <t>孫　斗雲</t>
  </si>
  <si>
    <t>さるくん</t>
  </si>
  <si>
    <t>猪八　戒</t>
  </si>
  <si>
    <t>はっかい</t>
  </si>
  <si>
    <t>沙悟　浄</t>
  </si>
  <si>
    <t>さごじょう</t>
  </si>
  <si>
    <t>法師　三蔵</t>
  </si>
  <si>
    <t>さんぞう</t>
  </si>
  <si>
    <t>滅都　被</t>
  </si>
  <si>
    <t>メット</t>
  </si>
  <si>
    <t>四気　筒</t>
  </si>
  <si>
    <t>よんきとう</t>
  </si>
  <si>
    <t>千予波　運</t>
  </si>
  <si>
    <t>チョッパー</t>
  </si>
  <si>
    <t>通輪　乗香</t>
  </si>
  <si>
    <t>ツーリング</t>
  </si>
  <si>
    <t>夏鳴　耳雄</t>
  </si>
  <si>
    <t>カナル</t>
  </si>
  <si>
    <t>開放　空也</t>
  </si>
  <si>
    <t>オープン</t>
  </si>
  <si>
    <t>音九番　堂</t>
  </si>
  <si>
    <t>ネック</t>
  </si>
  <si>
    <t>辺都度　阪堂</t>
  </si>
  <si>
    <t>ヘッドホン</t>
  </si>
  <si>
    <t>草戸　育之進</t>
  </si>
  <si>
    <t>くさと</t>
  </si>
  <si>
    <t>一柳　菊渡</t>
  </si>
  <si>
    <t>ひとやなぎ</t>
  </si>
  <si>
    <t>須佐　史杏</t>
  </si>
  <si>
    <t>しあん</t>
  </si>
  <si>
    <t>久能山　茂貞</t>
  </si>
  <si>
    <t>くのうざん</t>
  </si>
  <si>
    <t>籾井　智朝</t>
  </si>
  <si>
    <t>ちあさ</t>
  </si>
  <si>
    <t>一之宮　仁衣弥</t>
  </si>
  <si>
    <t>ニーヤ</t>
  </si>
  <si>
    <t>杭全　親助</t>
  </si>
  <si>
    <t>くまた</t>
  </si>
  <si>
    <t>世良田　美愛</t>
  </si>
  <si>
    <t>みあい</t>
  </si>
  <si>
    <t>角倉　比二莉</t>
  </si>
  <si>
    <t>ひじり</t>
  </si>
  <si>
    <t>西出　陽和</t>
  </si>
  <si>
    <t>ひーくん</t>
  </si>
  <si>
    <t>多流　漕</t>
  </si>
  <si>
    <t>オール</t>
  </si>
  <si>
    <t>論具　船和</t>
  </si>
  <si>
    <t>ロング</t>
  </si>
  <si>
    <t>海図　導</t>
  </si>
  <si>
    <t>かいず</t>
  </si>
  <si>
    <t>封地　縛</t>
  </si>
  <si>
    <t>ふうじ</t>
  </si>
  <si>
    <t>衣主　多亜子</t>
  </si>
  <si>
    <t>ターコイズ</t>
  </si>
  <si>
    <t>戸間　ホーク</t>
  </si>
  <si>
    <t>トマホーク</t>
  </si>
  <si>
    <t>川瀬　笑太</t>
  </si>
  <si>
    <t>かわせ</t>
  </si>
  <si>
    <t>気多　尚浄</t>
  </si>
  <si>
    <t>けた</t>
  </si>
  <si>
    <t>尾辺良　歌子</t>
  </si>
  <si>
    <t>おぺら</t>
  </si>
  <si>
    <t>天駆　流智也</t>
  </si>
  <si>
    <t>ルチャ</t>
  </si>
  <si>
    <t>枢布　レックス</t>
  </si>
  <si>
    <t>レックス</t>
  </si>
  <si>
    <t>怪力　挟</t>
  </si>
  <si>
    <t>かいりき</t>
  </si>
  <si>
    <t>氷井流　演</t>
  </si>
  <si>
    <t>ヒール</t>
  </si>
  <si>
    <t>手裏　ケン</t>
  </si>
  <si>
    <t>シュリケン</t>
  </si>
  <si>
    <t>苦無　中</t>
  </si>
  <si>
    <t>くない</t>
  </si>
  <si>
    <t>鈎名和　掛</t>
  </si>
  <si>
    <t>かぎなわ</t>
  </si>
  <si>
    <t>巻菱　逃</t>
  </si>
  <si>
    <t>まきびし</t>
  </si>
  <si>
    <t>陽神　ラー</t>
  </si>
  <si>
    <t>ラー</t>
  </si>
  <si>
    <t>義座　句布夫</t>
  </si>
  <si>
    <t>クフ</t>
  </si>
  <si>
    <t>義座　火夫良</t>
  </si>
  <si>
    <t>カフラー</t>
  </si>
  <si>
    <t>義座　面可浦</t>
  </si>
  <si>
    <t>メンカウラ</t>
  </si>
  <si>
    <t>戸津府　超子</t>
  </si>
  <si>
    <t>トップ</t>
  </si>
  <si>
    <t>触多　ポルテ</t>
  </si>
  <si>
    <t>ポルテ</t>
  </si>
  <si>
    <t>大徳　チュール</t>
  </si>
  <si>
    <t>チュール</t>
  </si>
  <si>
    <t>着矢琉　可愛</t>
  </si>
  <si>
    <t>ギャル</t>
  </si>
  <si>
    <t>相良　幹聖</t>
  </si>
  <si>
    <t>さがら</t>
  </si>
  <si>
    <t>伊吹　死鬼</t>
  </si>
  <si>
    <t>しき</t>
  </si>
  <si>
    <t>羊家　ハマル</t>
  </si>
  <si>
    <t>アリエス</t>
  </si>
  <si>
    <t>魚勝　紐夫</t>
  </si>
  <si>
    <t>ピスケス</t>
  </si>
  <si>
    <t>射手　飼洲</t>
  </si>
  <si>
    <t>サジタリ</t>
  </si>
  <si>
    <t>乙女乃　スピカ</t>
  </si>
  <si>
    <t>ヴァーゴ</t>
  </si>
  <si>
    <t>水瓶　佐多流</t>
  </si>
  <si>
    <t>アクア</t>
  </si>
  <si>
    <t>二面　双子</t>
  </si>
  <si>
    <t>ジェミニ</t>
  </si>
  <si>
    <t>剣持　勇</t>
  </si>
  <si>
    <t>ゆうしゃ</t>
  </si>
  <si>
    <t>鎧守　騎</t>
  </si>
  <si>
    <t>ナイト</t>
  </si>
  <si>
    <t>銘慈　魔子</t>
  </si>
  <si>
    <t>メイジ</t>
  </si>
  <si>
    <t>椎府　盗人</t>
  </si>
  <si>
    <t>シーフ</t>
  </si>
  <si>
    <t>武闘　拳</t>
  </si>
  <si>
    <t>ぶとうか</t>
  </si>
  <si>
    <t>僧侶　安心</t>
  </si>
  <si>
    <t>そうりょ</t>
  </si>
  <si>
    <t>冷泉　力人</t>
  </si>
  <si>
    <t>れいぜい</t>
  </si>
  <si>
    <t>猪名野　右平</t>
  </si>
  <si>
    <t>いなの</t>
  </si>
  <si>
    <t>香宮　邦貴</t>
  </si>
  <si>
    <t>こうのみや</t>
  </si>
  <si>
    <t>宗佐　住起</t>
  </si>
  <si>
    <t>そうさ</t>
  </si>
  <si>
    <t>来島　常貞</t>
  </si>
  <si>
    <t>くるしま</t>
  </si>
  <si>
    <t>高鴨　房生</t>
  </si>
  <si>
    <t>たかがも</t>
  </si>
  <si>
    <t>善水　樹介</t>
  </si>
  <si>
    <t>ぜんすい</t>
  </si>
  <si>
    <t>須磨　力之介</t>
  </si>
  <si>
    <t>すま</t>
  </si>
  <si>
    <t>宇喜多　邦陽</t>
  </si>
  <si>
    <t>うきた</t>
  </si>
  <si>
    <t>伊奈波　常刻</t>
  </si>
  <si>
    <t>いなば</t>
  </si>
  <si>
    <t>武水　住太郎</t>
  </si>
  <si>
    <t>たけみず</t>
  </si>
  <si>
    <t>南条　房斗</t>
  </si>
  <si>
    <t>なんじょう</t>
  </si>
  <si>
    <t>安久美　天鬼</t>
  </si>
  <si>
    <t>てんき</t>
  </si>
  <si>
    <t>手切　童鬼</t>
  </si>
  <si>
    <t>どうき</t>
  </si>
  <si>
    <t>酒呑　王鬼</t>
  </si>
  <si>
    <t>おうき</t>
  </si>
  <si>
    <t>女木島　獄鬼</t>
  </si>
  <si>
    <t>ごくき</t>
  </si>
  <si>
    <t>温羅　城鬼</t>
  </si>
  <si>
    <t>じょうき</t>
  </si>
  <si>
    <t>江府　一</t>
  </si>
  <si>
    <t>レース</t>
  </si>
  <si>
    <t>望都　黒周</t>
  </si>
  <si>
    <t>モトクロス</t>
  </si>
  <si>
    <t>走破　耐久</t>
  </si>
  <si>
    <t>たいきゅう</t>
  </si>
  <si>
    <t>山岳　良利井</t>
  </si>
  <si>
    <t>ラリー</t>
  </si>
  <si>
    <t>超馬　行</t>
  </si>
  <si>
    <t>スーパー</t>
  </si>
  <si>
    <t>都来　或</t>
  </si>
  <si>
    <t>トライアル</t>
  </si>
  <si>
    <t>ケイエムシー</t>
  </si>
  <si>
    <t>ケムシ</t>
  </si>
  <si>
    <t>名前</t>
  </si>
  <si>
    <t>威力</t>
  </si>
  <si>
    <t>最終
進化</t>
    <rPh sb="0" eb="2">
      <t>サイシュウ</t>
    </rPh>
    <rPh sb="3" eb="5">
      <t>シンカ</t>
    </rPh>
    <phoneticPr fontId="1"/>
  </si>
  <si>
    <t>属性</t>
  </si>
  <si>
    <t>TP</t>
  </si>
  <si>
    <t>特性</t>
  </si>
  <si>
    <t>F率</t>
  </si>
  <si>
    <t>習得条件</t>
  </si>
  <si>
    <t>パートナー(条件)</t>
  </si>
  <si>
    <t>タイプ</t>
    <phoneticPr fontId="1"/>
  </si>
  <si>
    <t>成長</t>
  </si>
  <si>
    <t>P1</t>
  </si>
  <si>
    <t>真</t>
  </si>
  <si>
    <t>早</t>
  </si>
  <si>
    <t>DR</t>
    <phoneticPr fontId="1"/>
  </si>
  <si>
    <t>M/Sサイズ</t>
  </si>
  <si>
    <t>V</t>
  </si>
  <si>
    <t>普</t>
  </si>
  <si>
    <t>CA</t>
  </si>
  <si>
    <t>遅</t>
  </si>
  <si>
    <t>BL</t>
  </si>
  <si>
    <t>Lサイズ</t>
  </si>
  <si>
    <t>BL</t>
    <phoneticPr fontId="1"/>
  </si>
  <si>
    <t>BB</t>
  </si>
  <si>
    <t>SC</t>
  </si>
  <si>
    <t>NS</t>
  </si>
  <si>
    <t>DR</t>
    <phoneticPr fontId="1"/>
  </si>
  <si>
    <t>BL</t>
    <phoneticPr fontId="1"/>
  </si>
  <si>
    <t>LS</t>
  </si>
  <si>
    <t>BL</t>
    <phoneticPr fontId="1"/>
  </si>
  <si>
    <t>Sサイズ</t>
  </si>
  <si>
    <t>女性</t>
  </si>
  <si>
    <t>BS</t>
  </si>
  <si>
    <t>G</t>
  </si>
  <si>
    <t>2人</t>
  </si>
  <si>
    <t>P2</t>
  </si>
  <si>
    <t>シザース・ボム</t>
    <phoneticPr fontId="1"/>
  </si>
  <si>
    <t>2人(Lサイズ)</t>
  </si>
  <si>
    <t>Mサイズ</t>
  </si>
  <si>
    <t>2人(Mサイズ)</t>
  </si>
  <si>
    <t>2人(スーパーアルマジロ)</t>
  </si>
  <si>
    <t>2人(ファイアトルネード)</t>
  </si>
  <si>
    <t>M/Lサイズ</t>
  </si>
  <si>
    <t>レボリューションＶ</t>
    <phoneticPr fontId="1"/>
  </si>
  <si>
    <t>3人</t>
  </si>
  <si>
    <t>3人(Mサイズ2人)</t>
  </si>
  <si>
    <t>2人(火属性)</t>
  </si>
  <si>
    <t>ゴッドキャノン</t>
  </si>
  <si>
    <t>2人(エターナルブリザード)</t>
  </si>
  <si>
    <t>2人(バックトルネード)</t>
  </si>
  <si>
    <t>2人(イリュージョンボール)</t>
  </si>
  <si>
    <t>マキシマムファイア</t>
  </si>
  <si>
    <t>こうていペンギンＸ</t>
    <phoneticPr fontId="1"/>
  </si>
  <si>
    <t>2人(ばくねつストーム)</t>
  </si>
  <si>
    <t>オメガ・ザ・ハンド</t>
  </si>
  <si>
    <t>プライムレジェンド</t>
  </si>
  <si>
    <t>風属性</t>
  </si>
  <si>
    <t>こうていペンギン３ごう</t>
    <phoneticPr fontId="1"/>
  </si>
  <si>
    <t>火属性</t>
  </si>
  <si>
    <t>2人(風属性)</t>
  </si>
  <si>
    <t>3人(火・風属性）</t>
  </si>
  <si>
    <t>2人(山属性)</t>
  </si>
  <si>
    <t>ビッグバン</t>
  </si>
  <si>
    <t>2人(林属性)</t>
  </si>
  <si>
    <t>デスブレイク</t>
    <phoneticPr fontId="1"/>
  </si>
  <si>
    <t>ジェットストリーム</t>
  </si>
  <si>
    <t>キーマン</t>
    <phoneticPr fontId="1"/>
  </si>
  <si>
    <t>FW</t>
    <phoneticPr fontId="1"/>
  </si>
  <si>
    <t>MF</t>
    <phoneticPr fontId="1"/>
  </si>
  <si>
    <t>DF</t>
    <phoneticPr fontId="1"/>
  </si>
  <si>
    <t>GK</t>
    <phoneticPr fontId="1"/>
  </si>
  <si>
    <t>シューズ</t>
    <phoneticPr fontId="1"/>
  </si>
  <si>
    <t>グローブ</t>
    <phoneticPr fontId="1"/>
  </si>
  <si>
    <t>なし</t>
    <phoneticPr fontId="1"/>
  </si>
  <si>
    <t>ミサンガ</t>
    <phoneticPr fontId="1"/>
  </si>
  <si>
    <t>ペンダント</t>
    <phoneticPr fontId="1"/>
  </si>
  <si>
    <t>ちょうわざ！</t>
  </si>
  <si>
    <t>こんしん！</t>
  </si>
  <si>
    <t>ＲＣシュート</t>
    <phoneticPr fontId="1"/>
  </si>
  <si>
    <t>イカサマ！</t>
  </si>
  <si>
    <t>イケイケ！</t>
  </si>
  <si>
    <t>クリティカル！</t>
  </si>
  <si>
    <t>セツヤク！</t>
  </si>
  <si>
    <t>ふっかつ！</t>
  </si>
  <si>
    <t>みんなイケイケ！</t>
  </si>
  <si>
    <t>ラッキー！</t>
  </si>
  <si>
    <t>－</t>
    <phoneticPr fontId="1"/>
  </si>
  <si>
    <t>イカサマ！</t>
    <phoneticPr fontId="1"/>
  </si>
  <si>
    <t>イケメンＵＰ！</t>
  </si>
  <si>
    <t>おいろけＵＰ！</t>
  </si>
  <si>
    <t>■イナズマイレブン3　必殺技トータルテクニック簡易計算機</t>
    <rPh sb="11" eb="14">
      <t>ヒッサツワザ</t>
    </rPh>
    <rPh sb="23" eb="28">
      <t>カンイケイサンキ</t>
    </rPh>
    <phoneticPr fontId="1"/>
  </si>
  <si>
    <t>ゴッドハンド（林）</t>
    <rPh sb="7" eb="8">
      <t>ハヤシ</t>
    </rPh>
    <phoneticPr fontId="1"/>
  </si>
  <si>
    <t>マジン・ザ・ハンド（林）</t>
    <rPh sb="10" eb="11">
      <t>ハヤシ</t>
    </rPh>
    <phoneticPr fontId="1"/>
  </si>
  <si>
    <t>おいろけＵＰ！</t>
    <phoneticPr fontId="1"/>
  </si>
  <si>
    <t>イケメンＵＰ！</t>
    <phoneticPr fontId="1"/>
  </si>
  <si>
    <t>シャドウ・レイ（林）</t>
    <rPh sb="8" eb="9">
      <t>ハヤシ</t>
    </rPh>
    <phoneticPr fontId="1"/>
  </si>
  <si>
    <t>グランドクェイク</t>
    <phoneticPr fontId="1"/>
  </si>
  <si>
    <t>　選手名を選択した際に表示される選手ステータスは「最後のノート」を考慮していません。</t>
    <rPh sb="1" eb="4">
      <t>センシュメイ</t>
    </rPh>
    <rPh sb="5" eb="7">
      <t>センタク</t>
    </rPh>
    <rPh sb="9" eb="10">
      <t>サイ</t>
    </rPh>
    <rPh sb="11" eb="13">
      <t>ヒョウジ</t>
    </rPh>
    <rPh sb="16" eb="18">
      <t>センシュ</t>
    </rPh>
    <rPh sb="25" eb="27">
      <t>サイゴ</t>
    </rPh>
    <rPh sb="33" eb="35">
      <t>コウリョ</t>
    </rPh>
    <phoneticPr fontId="1"/>
  </si>
  <si>
    <t>　以下のスキルは数値に反映されません。</t>
    <rPh sb="1" eb="3">
      <t>イカ</t>
    </rPh>
    <rPh sb="8" eb="10">
      <t>スウチ</t>
    </rPh>
    <rPh sb="11" eb="13">
      <t>ハンエイ</t>
    </rPh>
    <phoneticPr fontId="1"/>
  </si>
  <si>
    <t>　・数値の変化が確認されていないスキル（シュートプラス、シュートフォースなど）</t>
    <rPh sb="2" eb="4">
      <t>スウチ</t>
    </rPh>
    <rPh sb="5" eb="7">
      <t>ヘンカ</t>
    </rPh>
    <rPh sb="8" eb="10">
      <t>カクニン</t>
    </rPh>
    <phoneticPr fontId="1"/>
  </si>
  <si>
    <t>　・相手のトータルテクニックを下げるスキル（イケメンＵＰ！、おいろけＵＰ！など）</t>
  </si>
  <si>
    <t>みんなイケイケ！</t>
    <phoneticPr fontId="1"/>
  </si>
  <si>
    <t>ｽｷﾙ適用</t>
    <rPh sb="3" eb="5">
      <t>テキヨウ</t>
    </rPh>
    <phoneticPr fontId="1"/>
  </si>
  <si>
    <t>イケイケ！</t>
    <phoneticPr fontId="1"/>
  </si>
  <si>
    <t>ネバーギブアップ</t>
    <phoneticPr fontId="1"/>
  </si>
  <si>
    <t>クリティカル！</t>
    <phoneticPr fontId="1"/>
  </si>
  <si>
    <t>疫病神</t>
    <rPh sb="0" eb="3">
      <t>ヤクビョウガミ</t>
    </rPh>
    <phoneticPr fontId="1"/>
  </si>
  <si>
    <t>最低値</t>
    <rPh sb="0" eb="2">
      <t>サイテイ</t>
    </rPh>
    <rPh sb="2" eb="3">
      <t>アタイ</t>
    </rPh>
    <phoneticPr fontId="1"/>
  </si>
  <si>
    <t>ラッキー</t>
    <phoneticPr fontId="1"/>
  </si>
  <si>
    <t>最大値</t>
    <rPh sb="0" eb="2">
      <t>サイダイ</t>
    </rPh>
    <rPh sb="2" eb="3">
      <t>アタイ</t>
    </rPh>
    <phoneticPr fontId="1"/>
  </si>
  <si>
    <t>バーニングフェーズ</t>
    <phoneticPr fontId="1"/>
  </si>
  <si>
    <t>トータルテクニック</t>
    <phoneticPr fontId="1"/>
  </si>
  <si>
    <t>クロスファイア（風）</t>
    <rPh sb="8" eb="9">
      <t>カゼ</t>
    </rPh>
    <phoneticPr fontId="1"/>
  </si>
  <si>
    <t>クロスファイア（火）</t>
    <rPh sb="8" eb="9">
      <t>ヒ</t>
    </rPh>
    <phoneticPr fontId="1"/>
  </si>
  <si>
    <t>－</t>
    <phoneticPr fontId="1"/>
  </si>
  <si>
    <t>検索用３</t>
    <rPh sb="0" eb="3">
      <t>ケンサクヨウ</t>
    </rPh>
    <phoneticPr fontId="1"/>
  </si>
  <si>
    <t>検索用４</t>
    <rPh sb="0" eb="3">
      <t>ケンサクヨウ</t>
    </rPh>
    <phoneticPr fontId="1"/>
  </si>
  <si>
    <t>検索用５</t>
    <rPh sb="0" eb="3">
      <t>ケンサクヨウ</t>
    </rPh>
    <phoneticPr fontId="1"/>
  </si>
  <si>
    <t>検索用６</t>
    <rPh sb="0" eb="3">
      <t>ケンサクヨウ</t>
    </rPh>
    <phoneticPr fontId="1"/>
  </si>
  <si>
    <t>検索用７</t>
    <rPh sb="0" eb="3">
      <t>ケンサクヨウ</t>
    </rPh>
    <phoneticPr fontId="1"/>
  </si>
  <si>
    <t>検索用８</t>
    <rPh sb="0" eb="3">
      <t>ケンサクヨウ</t>
    </rPh>
    <phoneticPr fontId="1"/>
  </si>
  <si>
    <t>みどりかわ（大阪）</t>
    <phoneticPr fontId="1"/>
  </si>
  <si>
    <t>最後のノート</t>
    <rPh sb="0" eb="2">
      <t>サイゴ</t>
    </rPh>
    <phoneticPr fontId="1"/>
  </si>
  <si>
    <t>未使用</t>
    <rPh sb="0" eb="3">
      <t>ミシヨウ</t>
    </rPh>
    <phoneticPr fontId="1"/>
  </si>
  <si>
    <t>使用済</t>
    <rPh sb="0" eb="2">
      <t>シヨウ</t>
    </rPh>
    <rPh sb="2" eb="3">
      <t>ズ</t>
    </rPh>
    <phoneticPr fontId="1"/>
  </si>
  <si>
    <t>ファイアブリザード（風）</t>
    <rPh sb="10" eb="11">
      <t>カゼ</t>
    </rPh>
    <phoneticPr fontId="1"/>
  </si>
  <si>
    <t>ファイアブリザード（火）</t>
    <rPh sb="10" eb="11">
      <t>ヒ</t>
    </rPh>
    <phoneticPr fontId="1"/>
  </si>
  <si>
    <t>ザ・ハリケーン</t>
    <phoneticPr fontId="1"/>
  </si>
  <si>
    <t>スーパースキャン（Ｂ）</t>
    <phoneticPr fontId="1"/>
  </si>
  <si>
    <t>スーパースキャン（Ｄ）</t>
    <phoneticPr fontId="1"/>
  </si>
  <si>
    <t>スーパースキャン（Ｂ）</t>
    <phoneticPr fontId="1"/>
  </si>
  <si>
    <t>スーパースキャン（Ｄ）</t>
    <phoneticPr fontId="1"/>
  </si>
  <si>
    <t>スーパースキャン（Ｂ）</t>
    <phoneticPr fontId="1"/>
  </si>
  <si>
    <t>スーパースキャン（Ｄ）</t>
    <phoneticPr fontId="1"/>
  </si>
  <si>
    <t>スーパースキャン（Ｂ）</t>
    <phoneticPr fontId="1"/>
  </si>
  <si>
    <t>スーパースキャン（Ｂ）</t>
    <phoneticPr fontId="1"/>
  </si>
  <si>
    <t>スーパースキャン（Ｄ）</t>
    <phoneticPr fontId="1"/>
  </si>
  <si>
    <t>スーパースキャン（Ｂ）</t>
    <phoneticPr fontId="1"/>
  </si>
  <si>
    <t>スーパースキャン（Ｂ）</t>
    <phoneticPr fontId="1"/>
  </si>
  <si>
    <t>スーパースキャン（Ｄ）</t>
    <phoneticPr fontId="1"/>
  </si>
  <si>
    <t>スーパースキャン（Ｂ）</t>
    <phoneticPr fontId="1"/>
  </si>
  <si>
    <t>スーパースキャン（Ｄ）</t>
    <phoneticPr fontId="1"/>
  </si>
  <si>
    <t>スーパースキャン（Ｄ）</t>
    <phoneticPr fontId="1"/>
  </si>
  <si>
    <t>スーパースキャン（Ｂ）</t>
    <phoneticPr fontId="1"/>
  </si>
  <si>
    <t>スーパースキャン（Ｂ）</t>
    <phoneticPr fontId="1"/>
  </si>
  <si>
    <t>スーパースキャン（Ｄ）</t>
    <phoneticPr fontId="1"/>
  </si>
  <si>
    <t>スーパースキャン（Ｄ）</t>
    <phoneticPr fontId="1"/>
  </si>
  <si>
    <t>スーパースキャン（Ｂ）</t>
    <phoneticPr fontId="1"/>
  </si>
  <si>
    <t>ロココ(子供)</t>
    <phoneticPr fontId="1"/>
  </si>
  <si>
    <t>～</t>
    <phoneticPr fontId="1"/>
  </si>
  <si>
    <t>～</t>
    <phoneticPr fontId="1"/>
  </si>
  <si>
    <t>Grand Fire</t>
    <phoneticPr fontId="1"/>
  </si>
  <si>
    <t>Jet Stream</t>
    <phoneticPr fontId="1"/>
  </si>
  <si>
    <t>Doom Break</t>
    <phoneticPr fontId="1"/>
  </si>
  <si>
    <t>Big Bang</t>
    <phoneticPr fontId="1"/>
  </si>
  <si>
    <t>Chaos Break</t>
    <phoneticPr fontId="1"/>
  </si>
  <si>
    <t>X Blast</t>
    <phoneticPr fontId="1"/>
  </si>
  <si>
    <t>Emperor Penguin No.3</t>
    <phoneticPr fontId="1"/>
  </si>
  <si>
    <t>God Break</t>
    <phoneticPr fontId="1"/>
  </si>
  <si>
    <t>Grand Fenrir</t>
    <phoneticPr fontId="1"/>
  </si>
  <si>
    <t>The Earth</t>
    <phoneticPr fontId="1"/>
  </si>
  <si>
    <t>Brave Shot</t>
    <phoneticPr fontId="1"/>
  </si>
  <si>
    <t>The Galaxy</t>
    <phoneticPr fontId="1"/>
  </si>
  <si>
    <t>Neo Galaxy</t>
    <phoneticPr fontId="1"/>
  </si>
  <si>
    <t>Soul Hand</t>
    <phoneticPr fontId="1"/>
  </si>
  <si>
    <t>Fiend Hand</t>
    <phoneticPr fontId="1"/>
  </si>
  <si>
    <t>Prime Legend</t>
    <phoneticPr fontId="1"/>
  </si>
  <si>
    <t>Omega Hand</t>
    <phoneticPr fontId="1"/>
  </si>
  <si>
    <t>Death Zone 2</t>
    <phoneticPr fontId="1"/>
  </si>
  <si>
    <t>High Voltage</t>
    <phoneticPr fontId="1"/>
  </si>
  <si>
    <t>The End</t>
    <phoneticPr fontId="1"/>
  </si>
  <si>
    <t>Temporal Wall</t>
    <phoneticPr fontId="1"/>
  </si>
  <si>
    <t>Holy Zone</t>
    <phoneticPr fontId="1"/>
  </si>
  <si>
    <t>Emperor Penguin No.1</t>
    <phoneticPr fontId="1"/>
  </si>
  <si>
    <t>Inazuma-1 Drop</t>
    <phoneticPr fontId="1"/>
  </si>
  <si>
    <t>Gaia Break</t>
    <phoneticPr fontId="1"/>
  </si>
  <si>
    <t>Supernova</t>
    <phoneticPr fontId="1"/>
  </si>
  <si>
    <t>Space Penguins</t>
    <phoneticPr fontId="1"/>
  </si>
  <si>
    <t>Dark Phoenix</t>
    <phoneticPr fontId="1"/>
  </si>
  <si>
    <t>God Catch</t>
    <phoneticPr fontId="1"/>
  </si>
  <si>
    <t>Triple God Hand</t>
    <phoneticPr fontId="1"/>
  </si>
  <si>
    <t>Dark Matter</t>
    <phoneticPr fontId="1"/>
  </si>
  <si>
    <t>Emperor Penguin X</t>
    <phoneticPr fontId="1"/>
  </si>
  <si>
    <t>Maximum Fire</t>
    <phoneticPr fontId="1"/>
  </si>
  <si>
    <t>The Dawn</t>
    <phoneticPr fontId="1"/>
  </si>
  <si>
    <t>Clone Penguin</t>
    <phoneticPr fontId="1"/>
  </si>
  <si>
    <t>Clone Death Zone</t>
    <phoneticPr fontId="1"/>
  </si>
  <si>
    <t>Unicorn Boost</t>
    <phoneticPr fontId="1"/>
  </si>
  <si>
    <t>Double Jaw</t>
    <phoneticPr fontId="1"/>
  </si>
  <si>
    <t>Heaven Drive</t>
    <phoneticPr fontId="1"/>
  </si>
  <si>
    <t>Tiger Storm</t>
    <phoneticPr fontId="1"/>
  </si>
  <si>
    <t>Bamboo Pattern</t>
    <phoneticPr fontId="1"/>
  </si>
  <si>
    <t>Field of Force</t>
    <phoneticPr fontId="1"/>
  </si>
  <si>
    <t>Boost Glider</t>
    <phoneticPr fontId="1"/>
  </si>
  <si>
    <t>Hurricane Arrows</t>
    <phoneticPr fontId="1"/>
  </si>
  <si>
    <t>Breakthrough 3</t>
    <phoneticPr fontId="1"/>
  </si>
  <si>
    <t>Excalibur</t>
    <phoneticPr fontId="1"/>
  </si>
  <si>
    <t>Odin Sword</t>
    <phoneticPr fontId="1"/>
  </si>
  <si>
    <t>Dragon Slayer</t>
    <phoneticPr fontId="1"/>
  </si>
  <si>
    <t>Wyvern Blizzard</t>
    <phoneticPr fontId="1"/>
  </si>
  <si>
    <t>The Phoenix</t>
    <phoneticPr fontId="1"/>
  </si>
  <si>
    <t>Celestial Smash</t>
    <phoneticPr fontId="1"/>
  </si>
  <si>
    <t>Body Shield</t>
    <phoneticPr fontId="1"/>
  </si>
  <si>
    <t>Air Ride</t>
    <phoneticPr fontId="1"/>
  </si>
  <si>
    <t>Perfect Tower</t>
    <phoneticPr fontId="1"/>
  </si>
  <si>
    <t>Million Hands</t>
    <phoneticPr fontId="1"/>
  </si>
  <si>
    <t>Beast Fang</t>
    <phoneticPr fontId="1"/>
  </si>
  <si>
    <t>Gungnir</t>
    <phoneticPr fontId="1"/>
  </si>
  <si>
    <t>Samba Strike</t>
    <phoneticPr fontId="1"/>
  </si>
  <si>
    <t>Double Tornado</t>
    <phoneticPr fontId="1"/>
  </si>
  <si>
    <t>Tri-Pegasus</t>
    <phoneticPr fontId="1"/>
  </si>
  <si>
    <t>Twin Boost F</t>
    <phoneticPr fontId="1"/>
  </si>
  <si>
    <t>The Ikaros</t>
    <phoneticPr fontId="1"/>
  </si>
  <si>
    <t>Mad Express</t>
    <phoneticPr fontId="1"/>
  </si>
  <si>
    <t>Sigma Zone</t>
    <phoneticPr fontId="1"/>
  </si>
  <si>
    <t>Triple Dash</t>
    <phoneticPr fontId="1"/>
  </si>
  <si>
    <t>Infinite Wall</t>
    <phoneticPr fontId="1"/>
  </si>
  <si>
    <t>Triple Boost</t>
    <phoneticPr fontId="1"/>
  </si>
  <si>
    <t>Almighty Cannon</t>
    <phoneticPr fontId="1"/>
  </si>
  <si>
    <t>Triangle Z</t>
    <phoneticPr fontId="1"/>
  </si>
  <si>
    <t>Eagle Buster</t>
    <phoneticPr fontId="1"/>
  </si>
  <si>
    <t>The Mountain</t>
    <phoneticPr fontId="1"/>
  </si>
  <si>
    <t>Cosmic Blast</t>
    <phoneticPr fontId="1"/>
  </si>
  <si>
    <t>Mugen The Hand</t>
    <phoneticPr fontId="1"/>
  </si>
  <si>
    <t>Doom Rain</t>
    <phoneticPr fontId="1"/>
  </si>
  <si>
    <t>Ground Quake</t>
    <phoneticPr fontId="1"/>
  </si>
  <si>
    <t>Fire Rooster</t>
    <phoneticPr fontId="1"/>
  </si>
  <si>
    <t>Angel Ball</t>
    <phoneticPr fontId="1"/>
  </si>
  <si>
    <t>Devil Ball</t>
    <phoneticPr fontId="1"/>
  </si>
  <si>
    <t>God Knows</t>
    <phoneticPr fontId="1"/>
  </si>
  <si>
    <t>Procyon Net</t>
    <phoneticPr fontId="1"/>
  </si>
  <si>
    <t>Gladius Arch</t>
    <phoneticPr fontId="1"/>
  </si>
  <si>
    <t>Go To Heaven</t>
    <phoneticPr fontId="1"/>
  </si>
  <si>
    <t>Go To Hell</t>
    <phoneticPr fontId="1"/>
  </si>
  <si>
    <t>Super Elastico</t>
    <phoneticPr fontId="1"/>
  </si>
  <si>
    <t>Dimensional Hand</t>
    <phoneticPr fontId="1"/>
  </si>
  <si>
    <t>Inazuma Break</t>
    <phoneticPr fontId="1"/>
  </si>
  <si>
    <t>Emperor Penguin No.2</t>
    <phoneticPr fontId="1"/>
  </si>
  <si>
    <t>Death Zone</t>
    <phoneticPr fontId="1"/>
  </si>
  <si>
    <t>Northern Impact</t>
    <phoneticPr fontId="1"/>
  </si>
  <si>
    <t>Atomic Flare</t>
    <phoneticPr fontId="1"/>
  </si>
  <si>
    <t>Fireball Screw</t>
    <phoneticPr fontId="1"/>
  </si>
  <si>
    <t>No Escape</t>
    <phoneticPr fontId="1"/>
  </si>
  <si>
    <t>Breakthrough 2</t>
    <phoneticPr fontId="1"/>
  </si>
  <si>
    <t>Barbarian Shield</t>
    <phoneticPr fontId="1"/>
  </si>
  <si>
    <t>Diabolical Cut</t>
    <phoneticPr fontId="1"/>
  </si>
  <si>
    <t>Wind God's Dance</t>
    <phoneticPr fontId="1"/>
  </si>
  <si>
    <t>Stone Wall</t>
    <phoneticPr fontId="1"/>
  </si>
  <si>
    <t>Gigant Wall</t>
    <phoneticPr fontId="1"/>
  </si>
  <si>
    <t>Thunder Beast</t>
    <phoneticPr fontId="1"/>
  </si>
  <si>
    <t>Butterfly Trance</t>
    <phoneticPr fontId="1"/>
  </si>
  <si>
    <t>Water Veil</t>
    <phoneticPr fontId="1"/>
  </si>
  <si>
    <t>Ignite Steal</t>
    <phoneticPr fontId="1"/>
  </si>
  <si>
    <t>Flame Veil</t>
    <phoneticPr fontId="1"/>
  </si>
  <si>
    <t>Dual Pass</t>
    <phoneticPr fontId="1"/>
  </si>
  <si>
    <t>Frozen Steal</t>
    <phoneticPr fontId="1"/>
  </si>
  <si>
    <t>Ice Block</t>
    <phoneticPr fontId="1"/>
  </si>
  <si>
    <t>Burnout</t>
    <phoneticPr fontId="1"/>
  </si>
  <si>
    <t>Astro Gate</t>
    <phoneticPr fontId="1"/>
  </si>
  <si>
    <t>Whirlwind Drop</t>
    <phoneticPr fontId="1"/>
  </si>
  <si>
    <t>Slingshot</t>
    <phoneticPr fontId="1"/>
  </si>
  <si>
    <t>Meteor Blade</t>
    <phoneticPr fontId="1"/>
  </si>
  <si>
    <t>Fireball Storm</t>
    <phoneticPr fontId="1"/>
  </si>
  <si>
    <t>Drill Smasher</t>
    <phoneticPr fontId="1"/>
  </si>
  <si>
    <t>Pegasus Shot</t>
    <phoneticPr fontId="1"/>
  </si>
  <si>
    <t>Revolution V</t>
    <phoneticPr fontId="1"/>
  </si>
  <si>
    <t>Wyvern Crash</t>
    <phoneticPr fontId="1"/>
  </si>
  <si>
    <t>Southern Cross</t>
    <phoneticPr fontId="1"/>
  </si>
  <si>
    <t>Road Roller</t>
    <phoneticPr fontId="1"/>
  </si>
  <si>
    <t>Whale Guard</t>
    <phoneticPr fontId="1"/>
  </si>
  <si>
    <t>Big Spider</t>
    <phoneticPr fontId="1"/>
  </si>
  <si>
    <t>Divine Arrows</t>
    <phoneticPr fontId="1"/>
  </si>
  <si>
    <t>Land Dragon</t>
    <phoneticPr fontId="1"/>
  </si>
  <si>
    <t>Mega Wall</t>
    <phoneticPr fontId="1"/>
  </si>
  <si>
    <t>Planet Shield</t>
    <phoneticPr fontId="1"/>
  </si>
  <si>
    <t>Three Legged Rush</t>
    <phoneticPr fontId="1"/>
  </si>
  <si>
    <t>Heaven's Time</t>
    <phoneticPr fontId="1"/>
  </si>
  <si>
    <t>Harvest</t>
    <phoneticPr fontId="1"/>
  </si>
  <si>
    <t>Double Rocket</t>
    <phoneticPr fontId="1"/>
  </si>
  <si>
    <t>Dual Smash</t>
    <phoneticPr fontId="1"/>
  </si>
  <si>
    <t>Dual Strike</t>
    <phoneticPr fontId="1"/>
  </si>
  <si>
    <t>Clone Shot</t>
    <phoneticPr fontId="1"/>
  </si>
  <si>
    <t>Dragon Cannon</t>
    <phoneticPr fontId="1"/>
  </si>
  <si>
    <t>Utter Gutsiness Club</t>
    <phoneticPr fontId="1"/>
  </si>
  <si>
    <t>Electrap</t>
    <phoneticPr fontId="1"/>
  </si>
  <si>
    <t>Triple Defence</t>
    <phoneticPr fontId="1"/>
  </si>
  <si>
    <t>The Typhoon</t>
    <phoneticPr fontId="1"/>
  </si>
  <si>
    <t>Doom Spear</t>
    <phoneticPr fontId="1"/>
  </si>
  <si>
    <t>Dragon Tornado</t>
    <phoneticPr fontId="1"/>
  </si>
  <si>
    <t>Hellfire</t>
    <phoneticPr fontId="1"/>
  </si>
  <si>
    <t>Rolling Hell</t>
    <phoneticPr fontId="1"/>
  </si>
  <si>
    <t>Mirage Shot</t>
    <phoneticPr fontId="1"/>
  </si>
  <si>
    <t>Asteroid Belt</t>
    <phoneticPr fontId="1"/>
  </si>
  <si>
    <t>Dash Storm</t>
    <phoneticPr fontId="1"/>
  </si>
  <si>
    <t>Dash Storm</t>
    <phoneticPr fontId="1"/>
  </si>
  <si>
    <t>Dual Storm</t>
    <phoneticPr fontId="1"/>
  </si>
  <si>
    <t>Sub-Terfuge</t>
    <phoneticPr fontId="1"/>
  </si>
  <si>
    <t>Circus Block</t>
    <phoneticPr fontId="1"/>
  </si>
  <si>
    <t>Shooting Star</t>
    <phoneticPr fontId="1"/>
  </si>
  <si>
    <t>Armadillo Circus</t>
    <phoneticPr fontId="1"/>
  </si>
  <si>
    <t>Lightning Sprint</t>
    <phoneticPr fontId="1"/>
  </si>
  <si>
    <t>カポエィラスナッチ</t>
    <phoneticPr fontId="1"/>
  </si>
  <si>
    <t>Capoeira Grab</t>
    <phoneticPr fontId="1"/>
  </si>
  <si>
    <t>Clone Block</t>
    <phoneticPr fontId="1"/>
  </si>
  <si>
    <t>Eiffel Drive</t>
    <phoneticPr fontId="1"/>
  </si>
  <si>
    <t>Paladin Strike</t>
    <phoneticPr fontId="1"/>
  </si>
  <si>
    <t>Aikido</t>
    <phoneticPr fontId="1"/>
  </si>
  <si>
    <t>Snow Angel</t>
    <phoneticPr fontId="1"/>
  </si>
  <si>
    <t>Matador Feint</t>
    <phoneticPr fontId="1"/>
  </si>
  <si>
    <t>God Hand X</t>
    <phoneticPr fontId="1"/>
  </si>
  <si>
    <t>Needle Hammer</t>
    <phoneticPr fontId="1"/>
  </si>
  <si>
    <t>Flash Upper</t>
    <phoneticPr fontId="1"/>
  </si>
  <si>
    <t>Sweet Deal</t>
    <phoneticPr fontId="1"/>
  </si>
  <si>
    <t>Double Wrath Shot</t>
    <phoneticPr fontId="1"/>
  </si>
  <si>
    <t>Gun Shot</t>
    <phoneticPr fontId="1"/>
  </si>
  <si>
    <t>Vac Attack</t>
    <phoneticPr fontId="1"/>
  </si>
  <si>
    <t>Card Protector</t>
    <phoneticPr fontId="1"/>
  </si>
  <si>
    <t>Colosseum Guard</t>
    <phoneticPr fontId="1"/>
  </si>
  <si>
    <t>Divine Stamp</t>
    <phoneticPr fontId="1"/>
  </si>
  <si>
    <t>Ganymede Ray</t>
    <phoneticPr fontId="1"/>
  </si>
  <si>
    <t>Echo Ball</t>
    <phoneticPr fontId="1"/>
  </si>
  <si>
    <t>Iron Wall</t>
    <phoneticPr fontId="1"/>
  </si>
  <si>
    <t>Mega Quake</t>
    <phoneticPr fontId="1"/>
  </si>
  <si>
    <t>Am-Bush</t>
    <phoneticPr fontId="1"/>
  </si>
  <si>
    <t>Whirlwind Force</t>
    <phoneticPr fontId="1"/>
  </si>
  <si>
    <t>Hammer of Fury</t>
    <phoneticPr fontId="1"/>
  </si>
  <si>
    <t>Nitro Slap</t>
    <phoneticPr fontId="1"/>
  </si>
  <si>
    <t>Tsunami Wall</t>
    <phoneticPr fontId="1"/>
  </si>
  <si>
    <t>Inazuma-1</t>
    <phoneticPr fontId="1"/>
  </si>
  <si>
    <t>Reflect Buster</t>
    <phoneticPr fontId="1"/>
  </si>
  <si>
    <t>Megalodon</t>
    <phoneticPr fontId="1"/>
  </si>
  <si>
    <t>Ultra Moon</t>
    <phoneticPr fontId="1"/>
  </si>
  <si>
    <t>Liar Shot</t>
    <phoneticPr fontId="1"/>
  </si>
  <si>
    <t>Card Slap</t>
    <phoneticPr fontId="1"/>
  </si>
  <si>
    <t>Storm Rider</t>
    <phoneticPr fontId="1"/>
  </si>
  <si>
    <t>Remote Combustion</t>
    <phoneticPr fontId="1"/>
  </si>
  <si>
    <t>Big Fan</t>
    <phoneticPr fontId="1"/>
  </si>
  <si>
    <t>Tiger Drive</t>
    <phoneticPr fontId="1"/>
  </si>
  <si>
    <t>Spectacle Crash</t>
    <phoneticPr fontId="1"/>
  </si>
  <si>
    <t>Twin Boost</t>
    <phoneticPr fontId="1"/>
  </si>
  <si>
    <t>Steeple Shot</t>
    <phoneticPr fontId="1"/>
  </si>
  <si>
    <t>Volcano Cut</t>
    <phoneticPr fontId="1"/>
  </si>
  <si>
    <t>Rolling Slide</t>
    <phoneticPr fontId="1"/>
  </si>
  <si>
    <t>Invisible Fake</t>
    <phoneticPr fontId="1"/>
  </si>
  <si>
    <t>Stone Prison</t>
    <phoneticPr fontId="1"/>
  </si>
  <si>
    <t>Heavy Mettle</t>
    <phoneticPr fontId="1"/>
  </si>
  <si>
    <t>Perimeter Zone</t>
    <phoneticPr fontId="1"/>
  </si>
  <si>
    <t>Clone Defence</t>
    <phoneticPr fontId="1"/>
  </si>
  <si>
    <t>Clone Faker</t>
    <phoneticPr fontId="1"/>
  </si>
  <si>
    <t>Mole Shuffle</t>
    <phoneticPr fontId="1"/>
  </si>
  <si>
    <t>Counter Strike</t>
    <phoneticPr fontId="1"/>
  </si>
  <si>
    <t>Shot Trap</t>
    <phoneticPr fontId="1"/>
  </si>
  <si>
    <t>Safety First</t>
    <phoneticPr fontId="1"/>
  </si>
  <si>
    <t>Table-Turner</t>
    <phoneticPr fontId="1"/>
  </si>
  <si>
    <t>Wormhole</t>
    <phoneticPr fontId="1"/>
  </si>
  <si>
    <t>Assault Shot</t>
    <phoneticPr fontId="1"/>
  </si>
  <si>
    <t>Fist of Justice</t>
    <phoneticPr fontId="1"/>
  </si>
  <si>
    <t>Astro Break</t>
    <phoneticPr fontId="1"/>
  </si>
  <si>
    <t>Eternal Blizzard</t>
    <phoneticPr fontId="1"/>
  </si>
  <si>
    <t>Monkey Turn</t>
    <phoneticPr fontId="1"/>
  </si>
  <si>
    <t>Black Magic</t>
    <phoneticPr fontId="1"/>
  </si>
  <si>
    <t>Fireball Knuckle</t>
    <phoneticPr fontId="1"/>
  </si>
  <si>
    <t>Rodeo Clown</t>
    <phoneticPr fontId="1"/>
  </si>
  <si>
    <t>Dash Accelerator</t>
    <phoneticPr fontId="1"/>
  </si>
  <si>
    <t>Flurry Dash</t>
    <phoneticPr fontId="1"/>
  </si>
  <si>
    <t>Coil Turn</t>
    <phoneticPr fontId="1"/>
  </si>
  <si>
    <t>Quick Draw</t>
    <phoneticPr fontId="1"/>
  </si>
  <si>
    <t>Double Touch</t>
    <phoneticPr fontId="1"/>
  </si>
  <si>
    <t>Toughness Block</t>
    <phoneticPr fontId="1"/>
  </si>
  <si>
    <t>Whirlwind Twister</t>
    <phoneticPr fontId="1"/>
  </si>
  <si>
    <t>Swan Dive</t>
    <phoneticPr fontId="1"/>
  </si>
  <si>
    <t>Magic</t>
    <phoneticPr fontId="1"/>
  </si>
  <si>
    <t>Supreme Spin</t>
    <phoneticPr fontId="1"/>
  </si>
  <si>
    <t>Sumo Stomp</t>
    <phoneticPr fontId="1"/>
  </si>
  <si>
    <t>Killer Blade</t>
    <phoneticPr fontId="1"/>
  </si>
  <si>
    <t>Wood Chopper</t>
    <phoneticPr fontId="1"/>
  </si>
  <si>
    <t>Pressure Punch</t>
    <phoneticPr fontId="1"/>
  </si>
  <si>
    <t>Doppelganger</t>
    <phoneticPr fontId="1"/>
  </si>
  <si>
    <t>Poison Fog</t>
    <phoneticPr fontId="1"/>
  </si>
  <si>
    <t>Tornado Catch</t>
    <phoneticPr fontId="1"/>
  </si>
  <si>
    <t>Warp Space</t>
    <phoneticPr fontId="1"/>
  </si>
  <si>
    <t>Ghost Pull</t>
    <phoneticPr fontId="1"/>
  </si>
  <si>
    <t>Rolling Kick</t>
    <phoneticPr fontId="1"/>
  </si>
  <si>
    <t>Snake Shot</t>
    <phoneticPr fontId="1"/>
  </si>
  <si>
    <t>Horn Train</t>
    <phoneticPr fontId="1"/>
  </si>
  <si>
    <t>God Hand (Wood)</t>
    <phoneticPr fontId="1"/>
  </si>
  <si>
    <t>God Hand (Earth)</t>
    <phoneticPr fontId="1"/>
  </si>
  <si>
    <t>Killer Slide</t>
    <phoneticPr fontId="1"/>
  </si>
  <si>
    <t>Spinning Shot</t>
    <phoneticPr fontId="1"/>
  </si>
  <si>
    <t>Spiral Shot</t>
    <phoneticPr fontId="1"/>
  </si>
  <si>
    <t>Tarzan Kick</t>
    <phoneticPr fontId="1"/>
  </si>
  <si>
    <t>Grenade Shot</t>
    <phoneticPr fontId="1"/>
  </si>
  <si>
    <t>Power Shield</t>
    <phoneticPr fontId="1"/>
  </si>
  <si>
    <t>Psycho Shot</t>
    <phoneticPr fontId="1"/>
  </si>
  <si>
    <t>Wild Claw</t>
    <phoneticPr fontId="1"/>
  </si>
  <si>
    <t>Rocket Kobushi</t>
    <phoneticPr fontId="1"/>
  </si>
  <si>
    <t>Bubble Gum</t>
    <phoneticPr fontId="1"/>
  </si>
  <si>
    <t>Moonsault</t>
    <phoneticPr fontId="1"/>
  </si>
  <si>
    <t>Photon Crash</t>
    <phoneticPr fontId="1"/>
  </si>
  <si>
    <t>Security Shot</t>
    <phoneticPr fontId="1"/>
  </si>
  <si>
    <t>Kung Fu Fighting</t>
    <phoneticPr fontId="1"/>
  </si>
  <si>
    <t>The Tower</t>
    <phoneticPr fontId="1"/>
  </si>
  <si>
    <t>Gale Dash</t>
    <phoneticPr fontId="1"/>
  </si>
  <si>
    <t>Inazuma Drop</t>
    <phoneticPr fontId="1"/>
  </si>
  <si>
    <t>Bewilder Blast</t>
    <phoneticPr fontId="1"/>
  </si>
  <si>
    <t>Prima Donna</t>
    <phoneticPr fontId="1"/>
  </si>
  <si>
    <t>Galatyn</t>
    <phoneticPr fontId="1"/>
  </si>
  <si>
    <t>Cyclone</t>
    <phoneticPr fontId="1"/>
  </si>
  <si>
    <t>Meteor Shower</t>
    <phoneticPr fontId="1"/>
  </si>
  <si>
    <t>Gravitation</t>
    <phoneticPr fontId="1"/>
  </si>
  <si>
    <t>Utter Gutsiness Bat</t>
    <phoneticPr fontId="1"/>
  </si>
  <si>
    <t>Acrobat Bomber</t>
    <phoneticPr fontId="1"/>
  </si>
  <si>
    <t>Defence Scan</t>
    <phoneticPr fontId="1"/>
  </si>
  <si>
    <t>Attack Scan</t>
    <phoneticPr fontId="1"/>
  </si>
  <si>
    <t>Phantom Shot</t>
    <phoneticPr fontId="1"/>
  </si>
  <si>
    <t>Teleport Shot</t>
    <phoneticPr fontId="1"/>
  </si>
  <si>
    <t>Blade Attack</t>
    <phoneticPr fontId="1"/>
  </si>
  <si>
    <t>Super Armadillo</t>
    <phoneticPr fontId="1"/>
  </si>
  <si>
    <t>Heel Kick</t>
    <phoneticPr fontId="1"/>
  </si>
  <si>
    <t>Comet Shot</t>
    <phoneticPr fontId="1"/>
  </si>
  <si>
    <t>Meteor Attack</t>
    <phoneticPr fontId="1"/>
  </si>
  <si>
    <t>Wrath Shot</t>
    <phoneticPr fontId="1"/>
  </si>
  <si>
    <t>Dirt Ball</t>
    <phoneticPr fontId="1"/>
  </si>
  <si>
    <t>Condor Dive</t>
    <phoneticPr fontId="1"/>
  </si>
  <si>
    <t>Super Sumo Stomp</t>
    <phoneticPr fontId="1"/>
  </si>
  <si>
    <t>Land of Ice</t>
    <phoneticPr fontId="1"/>
  </si>
  <si>
    <t>Mistral</t>
    <phoneticPr fontId="1"/>
  </si>
  <si>
    <t>Illusion Ball</t>
    <phoneticPr fontId="1"/>
  </si>
  <si>
    <t>Heat Tackle</t>
    <phoneticPr fontId="1"/>
  </si>
  <si>
    <t>Zigzag Spark</t>
    <phoneticPr fontId="1"/>
  </si>
  <si>
    <t>Fire Tornado</t>
    <phoneticPr fontId="1"/>
  </si>
  <si>
    <t>Baby Dragon</t>
    <phoneticPr fontId="1"/>
  </si>
  <si>
    <t>Bewildered</t>
    <phoneticPr fontId="1"/>
  </si>
  <si>
    <t>About Face</t>
    <phoneticPr fontId="1"/>
  </si>
  <si>
    <t>Freeze Shot</t>
    <phoneticPr fontId="1"/>
  </si>
  <si>
    <t>Gyro Head</t>
    <phoneticPr fontId="1"/>
  </si>
  <si>
    <t>Shot Pocket</t>
    <phoneticPr fontId="1"/>
  </si>
  <si>
    <t>Patriot Shot</t>
    <phoneticPr fontId="1"/>
  </si>
  <si>
    <t>Fireball Head</t>
    <phoneticPr fontId="1"/>
  </si>
  <si>
    <t>Ribbon Shower</t>
    <phoneticPr fontId="1"/>
  </si>
  <si>
    <t>Afterimage</t>
    <phoneticPr fontId="1"/>
  </si>
  <si>
    <t>Fake Ball</t>
    <phoneticPr fontId="1"/>
  </si>
  <si>
    <t>Run Ball Run</t>
    <phoneticPr fontId="1"/>
  </si>
  <si>
    <t>Dragon Crash</t>
    <phoneticPr fontId="1"/>
  </si>
  <si>
    <t>Fake Bomber</t>
    <phoneticPr fontId="1"/>
  </si>
  <si>
    <t>Flower Power</t>
    <phoneticPr fontId="1"/>
  </si>
  <si>
    <t>Kangaroo Kick</t>
    <phoneticPr fontId="1"/>
  </si>
  <si>
    <t>The Wall</t>
    <phoneticPr fontId="1"/>
  </si>
  <si>
    <t>Cross Drive</t>
    <phoneticPr fontId="1"/>
  </si>
  <si>
    <t>Majin the Hand (Wood)</t>
    <phoneticPr fontId="1"/>
  </si>
  <si>
    <t>Majin the Hand (Earth)</t>
    <phoneticPr fontId="1"/>
  </si>
  <si>
    <t>Abaddon Drop</t>
    <phoneticPr fontId="1"/>
  </si>
  <si>
    <t>Full Power Shield</t>
    <phoneticPr fontId="1"/>
  </si>
  <si>
    <t>Whirlwind</t>
    <phoneticPr fontId="1"/>
  </si>
  <si>
    <t>Mole Fake</t>
    <phoneticPr fontId="1"/>
  </si>
  <si>
    <t>Racing Flame</t>
    <phoneticPr fontId="1"/>
  </si>
  <si>
    <t>Spider Web</t>
    <phoneticPr fontId="1"/>
  </si>
  <si>
    <t>Earthquake</t>
    <phoneticPr fontId="1"/>
  </si>
  <si>
    <t>Megaton Head</t>
    <phoneticPr fontId="1"/>
  </si>
  <si>
    <t>Claw Slash</t>
    <phoneticPr fontId="1"/>
  </si>
  <si>
    <t>Sliding Goal</t>
    <phoneticPr fontId="1"/>
  </si>
  <si>
    <t>Bed of Roses</t>
    <phoneticPr fontId="1"/>
  </si>
  <si>
    <t>Spinning Cut</t>
    <phoneticPr fontId="1"/>
  </si>
  <si>
    <t>Black Hole</t>
    <phoneticPr fontId="1"/>
  </si>
  <si>
    <t>Aurora Curtain</t>
    <phoneticPr fontId="1"/>
  </si>
  <si>
    <t>Desert Blast</t>
    <phoneticPr fontId="1"/>
  </si>
  <si>
    <t>Back Tornado</t>
    <phoneticPr fontId="1"/>
  </si>
  <si>
    <t>Double Grenade</t>
    <phoneticPr fontId="1"/>
  </si>
  <si>
    <t>Dynamite Shot</t>
    <phoneticPr fontId="1"/>
  </si>
  <si>
    <t>Kung Fu Header</t>
    <phoneticPr fontId="1"/>
  </si>
  <si>
    <t>Rainbow Arc</t>
    <phoneticPr fontId="1"/>
  </si>
  <si>
    <t>Blazing Knuckle</t>
    <phoneticPr fontId="1"/>
  </si>
  <si>
    <t>Warp Drive</t>
    <phoneticPr fontId="1"/>
  </si>
  <si>
    <t>Zigzag Flame</t>
    <phoneticPr fontId="1"/>
  </si>
  <si>
    <t>Whirlwind Cut</t>
    <phoneticPr fontId="1"/>
  </si>
  <si>
    <t>Dark Whirlwind</t>
    <phoneticPr fontId="1"/>
  </si>
  <si>
    <t>Yo-Yo Ball</t>
    <phoneticPr fontId="1"/>
  </si>
  <si>
    <t>Utter Gutsiness Catch</t>
    <phoneticPr fontId="1"/>
  </si>
  <si>
    <t>Gravestone</t>
    <phoneticPr fontId="1"/>
  </si>
  <si>
    <t>Tsunami Boost</t>
    <phoneticPr fontId="1"/>
  </si>
  <si>
    <t>Breakthrough</t>
    <phoneticPr fontId="1"/>
  </si>
  <si>
    <t>The Stinger</t>
    <phoneticPr fontId="1"/>
  </si>
  <si>
    <t>Barrier Reef</t>
    <phoneticPr fontId="1"/>
  </si>
  <si>
    <t>Deceptor Dribble</t>
    <phoneticPr fontId="1"/>
  </si>
  <si>
    <t>Flame Dance</t>
    <phoneticPr fontId="1"/>
  </si>
  <si>
    <t>Power Charge</t>
    <phoneticPr fontId="1"/>
  </si>
  <si>
    <t>Hawk Shot</t>
    <phoneticPr fontId="1"/>
  </si>
  <si>
    <t>Shine Drive</t>
    <phoneticPr fontId="1"/>
  </si>
  <si>
    <t>Dark Tornado</t>
    <phoneticPr fontId="1"/>
  </si>
  <si>
    <t>Leaping Thunder</t>
    <phoneticPr fontId="1"/>
  </si>
  <si>
    <t>Flame Breath</t>
    <phoneticPr fontId="1"/>
  </si>
  <si>
    <t>Dog Run</t>
    <phoneticPr fontId="1"/>
  </si>
  <si>
    <t>Sleeping Dust</t>
    <phoneticPr fontId="1"/>
  </si>
  <si>
    <t>Shadow Stitch</t>
    <phoneticPr fontId="1"/>
  </si>
  <si>
    <t>Name</t>
    <phoneticPr fontId="1"/>
  </si>
  <si>
    <t>Element</t>
    <phoneticPr fontId="1"/>
  </si>
  <si>
    <t>Shadow Ray</t>
    <phoneticPr fontId="1"/>
  </si>
  <si>
    <t>Cross Fire</t>
    <phoneticPr fontId="1"/>
  </si>
  <si>
    <t>Type</t>
    <phoneticPr fontId="1"/>
  </si>
  <si>
    <t>Growth rates</t>
    <phoneticPr fontId="1"/>
  </si>
  <si>
    <t>Evolution
Type</t>
    <phoneticPr fontId="1"/>
  </si>
  <si>
    <t>Base
Power</t>
    <phoneticPr fontId="1"/>
  </si>
  <si>
    <t>Fire Blizzard</t>
    <phoneticPr fontId="1"/>
  </si>
  <si>
    <t>Limits to Growth</t>
    <phoneticPr fontId="1"/>
  </si>
  <si>
    <t>SK</t>
    <phoneticPr fontId="1"/>
  </si>
  <si>
    <t>Cool Up!</t>
    <phoneticPr fontId="1"/>
  </si>
  <si>
    <t>Charm Up!</t>
    <phoneticPr fontId="1"/>
  </si>
  <si>
    <t>Move It!</t>
    <phoneticPr fontId="1"/>
  </si>
  <si>
    <t>Keeper Plus</t>
    <phoneticPr fontId="1"/>
  </si>
  <si>
    <t>Critical!</t>
    <phoneticPr fontId="1"/>
  </si>
  <si>
    <t>Put Your Back Into It!</t>
    <phoneticPr fontId="1"/>
  </si>
  <si>
    <t>Shoot Force</t>
    <phoneticPr fontId="1"/>
  </si>
  <si>
    <t>Shoot Plus</t>
    <phoneticPr fontId="1"/>
  </si>
  <si>
    <t>Speed Force</t>
    <phoneticPr fontId="1"/>
  </si>
  <si>
    <t>Speed Plus</t>
    <phoneticPr fontId="1"/>
  </si>
  <si>
    <t>Power Element</t>
    <phoneticPr fontId="1"/>
  </si>
  <si>
    <t>Big Moves!</t>
    <phoneticPr fontId="1"/>
  </si>
  <si>
    <t>Defense Force</t>
    <phoneticPr fontId="1"/>
  </si>
  <si>
    <t>Defense Plus</t>
    <phoneticPr fontId="1"/>
  </si>
  <si>
    <t>Offense Force</t>
    <phoneticPr fontId="1"/>
  </si>
  <si>
    <t>Offense Plus</t>
    <phoneticPr fontId="1"/>
  </si>
  <si>
    <t>Everyone Move It!</t>
    <phoneticPr fontId="1"/>
  </si>
  <si>
    <t>No Element</t>
    <phoneticPr fontId="1"/>
  </si>
  <si>
    <t>Lucky!</t>
    <phoneticPr fontId="1"/>
  </si>
  <si>
    <t>Jinx</t>
    <phoneticPr fontId="1"/>
  </si>
  <si>
    <t>Never Give Up</t>
    <phoneticPr fontId="1"/>
  </si>
  <si>
    <t>Slack Off</t>
    <phoneticPr fontId="1"/>
  </si>
  <si>
    <t>Comeback Kid!</t>
    <phoneticPr fontId="1"/>
  </si>
  <si>
    <t>Recovery</t>
    <phoneticPr fontId="1"/>
  </si>
  <si>
    <t>Economy!</t>
    <phoneticPr fontId="1"/>
  </si>
  <si>
    <t>Study</t>
    <phoneticPr fontId="1"/>
  </si>
  <si>
    <t>Trickery!</t>
    <phoneticPr fontId="1"/>
  </si>
  <si>
    <t>Aurora Dribble</t>
    <phoneticPr fontId="1"/>
  </si>
  <si>
    <t>Legendary Wolf</t>
    <phoneticPr fontId="1"/>
  </si>
  <si>
    <t>GP</t>
    <phoneticPr fontId="1"/>
  </si>
  <si>
    <t>OFF</t>
    <phoneticPr fontId="1"/>
  </si>
  <si>
    <t>デススピアー</t>
    <phoneticPr fontId="1"/>
  </si>
  <si>
    <t>ON</t>
    <phoneticPr fontId="1"/>
  </si>
  <si>
    <t>OFF</t>
  </si>
  <si>
    <t>えんどう</t>
    <phoneticPr fontId="1"/>
  </si>
  <si>
    <t>Lv99</t>
    <phoneticPr fontId="8"/>
  </si>
  <si>
    <t>ステータス</t>
    <phoneticPr fontId="8"/>
  </si>
  <si>
    <t>合計</t>
    <rPh sb="0" eb="2">
      <t>ゴウケイ</t>
    </rPh>
    <phoneticPr fontId="1"/>
  </si>
  <si>
    <t>差</t>
    <rPh sb="0" eb="1">
      <t>サ</t>
    </rPh>
    <phoneticPr fontId="1"/>
  </si>
  <si>
    <t>現在値</t>
    <rPh sb="0" eb="2">
      <t>ゲンザイ</t>
    </rPh>
    <rPh sb="2" eb="3">
      <t>アタイ</t>
    </rPh>
    <phoneticPr fontId="8"/>
  </si>
  <si>
    <t>残A</t>
    <rPh sb="0" eb="1">
      <t>ノコ</t>
    </rPh>
    <phoneticPr fontId="8"/>
  </si>
  <si>
    <t>残B</t>
    <rPh sb="0" eb="1">
      <t>ザン</t>
    </rPh>
    <phoneticPr fontId="8"/>
  </si>
  <si>
    <t>残C</t>
    <rPh sb="0" eb="1">
      <t>ザン</t>
    </rPh>
    <phoneticPr fontId="8"/>
  </si>
  <si>
    <t>目標値</t>
    <rPh sb="0" eb="2">
      <t>モクヒョウ</t>
    </rPh>
    <rPh sb="2" eb="3">
      <t>アタイ</t>
    </rPh>
    <phoneticPr fontId="8"/>
  </si>
  <si>
    <t>NOTE</t>
    <phoneticPr fontId="1"/>
  </si>
  <si>
    <t>■極限育成開始時期判定機</t>
    <rPh sb="1" eb="3">
      <t>キョクゲン</t>
    </rPh>
    <rPh sb="3" eb="5">
      <t>イクセイ</t>
    </rPh>
    <rPh sb="5" eb="7">
      <t>カイシ</t>
    </rPh>
    <rPh sb="7" eb="9">
      <t>ジキ</t>
    </rPh>
    <rPh sb="9" eb="12">
      <t>ハンテイキ</t>
    </rPh>
    <phoneticPr fontId="8"/>
  </si>
  <si>
    <t>極限育成の開始時期かどうかを判定します。
選手の装備を全て外して、以下の手順で使ってください。
　1.選手名に育成する選手の名前を入力してください。Lv99の欄に選手のステータスが表示されます。
　2.対象の選手が最後のノートを使用済みであれば、NOTE欄をONにしてください。
　3.目標値のKicからGutの欄に極限育成後の目標とするステータスを入力します。
　　Lv99の値を基準に目標値を入力しましょう。
　　SUMと合計の差が0になるように調整してください。
　4.現在値に現在のステータスを入力します。
　5.残A、残B、残CにAカテ、Bカテ、Cカテにステータスをいくつ割り振ればいいかが表示されます。
　　このとき、残りの値が5未満になると数値が赤字で表示されます。</t>
    <rPh sb="0" eb="2">
      <t>キョクゲン</t>
    </rPh>
    <rPh sb="2" eb="4">
      <t>イクセイ</t>
    </rPh>
    <rPh sb="5" eb="7">
      <t>カイシ</t>
    </rPh>
    <rPh sb="7" eb="9">
      <t>ジキ</t>
    </rPh>
    <rPh sb="14" eb="16">
      <t>ハンテイ</t>
    </rPh>
    <rPh sb="21" eb="23">
      <t>センシュ</t>
    </rPh>
    <rPh sb="24" eb="26">
      <t>ソウビ</t>
    </rPh>
    <rPh sb="27" eb="28">
      <t>スベ</t>
    </rPh>
    <rPh sb="29" eb="30">
      <t>ハズ</t>
    </rPh>
    <rPh sb="33" eb="35">
      <t>イカ</t>
    </rPh>
    <rPh sb="36" eb="38">
      <t>テジュン</t>
    </rPh>
    <rPh sb="39" eb="40">
      <t>ツカ</t>
    </rPh>
    <rPh sb="51" eb="54">
      <t>センシュメイ</t>
    </rPh>
    <rPh sb="55" eb="57">
      <t>イクセイ</t>
    </rPh>
    <rPh sb="59" eb="61">
      <t>センシュ</t>
    </rPh>
    <rPh sb="62" eb="64">
      <t>ナマエ</t>
    </rPh>
    <rPh sb="65" eb="67">
      <t>ニュウリョク</t>
    </rPh>
    <rPh sb="79" eb="80">
      <t>ラン</t>
    </rPh>
    <rPh sb="81" eb="83">
      <t>センシュ</t>
    </rPh>
    <rPh sb="90" eb="92">
      <t>ヒョウジ</t>
    </rPh>
    <rPh sb="101" eb="103">
      <t>タイショウ</t>
    </rPh>
    <rPh sb="104" eb="106">
      <t>センシュ</t>
    </rPh>
    <rPh sb="107" eb="109">
      <t>サイゴ</t>
    </rPh>
    <rPh sb="114" eb="116">
      <t>シヨウ</t>
    </rPh>
    <rPh sb="116" eb="117">
      <t>ズ</t>
    </rPh>
    <rPh sb="127" eb="128">
      <t>ラン</t>
    </rPh>
    <rPh sb="143" eb="145">
      <t>モクヒョウ</t>
    </rPh>
    <rPh sb="145" eb="146">
      <t>アタイ</t>
    </rPh>
    <rPh sb="156" eb="157">
      <t>ラン</t>
    </rPh>
    <rPh sb="158" eb="160">
      <t>キョクゲン</t>
    </rPh>
    <rPh sb="160" eb="162">
      <t>イクセイ</t>
    </rPh>
    <rPh sb="162" eb="163">
      <t>アト</t>
    </rPh>
    <rPh sb="164" eb="166">
      <t>モクヒョウ</t>
    </rPh>
    <rPh sb="175" eb="177">
      <t>ニュウリョク</t>
    </rPh>
    <rPh sb="189" eb="190">
      <t>アタイ</t>
    </rPh>
    <rPh sb="191" eb="193">
      <t>キジュン</t>
    </rPh>
    <rPh sb="194" eb="196">
      <t>モクヒョウ</t>
    </rPh>
    <rPh sb="196" eb="197">
      <t>アタイ</t>
    </rPh>
    <rPh sb="198" eb="200">
      <t>ニュウリョク</t>
    </rPh>
    <rPh sb="213" eb="215">
      <t>ゴウケイ</t>
    </rPh>
    <rPh sb="216" eb="217">
      <t>サ</t>
    </rPh>
    <rPh sb="225" eb="227">
      <t>チョウセイ</t>
    </rPh>
    <rPh sb="242" eb="244">
      <t>ゲンザイ</t>
    </rPh>
    <rPh sb="251" eb="253">
      <t>ニュウリョク</t>
    </rPh>
    <rPh sb="261" eb="262">
      <t>ザン</t>
    </rPh>
    <rPh sb="264" eb="265">
      <t>ザン</t>
    </rPh>
    <rPh sb="267" eb="268">
      <t>ザン</t>
    </rPh>
    <rPh sb="291" eb="292">
      <t>ワ</t>
    </rPh>
    <rPh sb="293" eb="294">
      <t>フ</t>
    </rPh>
    <rPh sb="300" eb="302">
      <t>ヒョウジ</t>
    </rPh>
    <rPh sb="315" eb="316">
      <t>ザン</t>
    </rPh>
    <rPh sb="318" eb="319">
      <t>アタイ</t>
    </rPh>
    <rPh sb="321" eb="323">
      <t>ミマン</t>
    </rPh>
    <rPh sb="327" eb="329">
      <t>スウチ</t>
    </rPh>
    <rPh sb="330" eb="332">
      <t>アカジ</t>
    </rPh>
    <rPh sb="333" eb="335">
      <t>ヒョウジ</t>
    </rPh>
    <phoneticPr fontId="8"/>
  </si>
  <si>
    <t>　最後のノートを使用済みの場合、SUM+20となるように調整してください。</t>
    <phoneticPr fontId="1"/>
  </si>
  <si>
    <t>ボールキープ</t>
    <phoneticPr fontId="1"/>
  </si>
  <si>
    <t>コマンド</t>
    <phoneticPr fontId="1"/>
  </si>
  <si>
    <t>■状況設定</t>
    <rPh sb="1" eb="3">
      <t>ジョウキョウ</t>
    </rPh>
    <rPh sb="3" eb="5">
      <t>セッテイ</t>
    </rPh>
    <phoneticPr fontId="1"/>
  </si>
  <si>
    <t>■選手情報</t>
    <rPh sb="1" eb="5">
      <t>センシュジョウホウ</t>
    </rPh>
    <phoneticPr fontId="1"/>
  </si>
  <si>
    <t>シュートプラス</t>
    <phoneticPr fontId="1"/>
  </si>
  <si>
    <t>シュートフォース</t>
    <phoneticPr fontId="1"/>
  </si>
  <si>
    <t>オフェンスプラス</t>
    <phoneticPr fontId="1"/>
  </si>
  <si>
    <t>オフェンスフォース</t>
    <phoneticPr fontId="1"/>
  </si>
  <si>
    <t>ディフェンスプラス</t>
    <phoneticPr fontId="1"/>
  </si>
  <si>
    <t>ディフェンスフォース</t>
    <phoneticPr fontId="1"/>
  </si>
  <si>
    <t>選手情報</t>
    <rPh sb="0" eb="2">
      <t>センシュ</t>
    </rPh>
    <rPh sb="2" eb="4">
      <t>ジョウホウ</t>
    </rPh>
    <phoneticPr fontId="1"/>
  </si>
  <si>
    <t>得失点差</t>
    <rPh sb="0" eb="4">
      <t>トクシッテンサ</t>
    </rPh>
    <phoneticPr fontId="1"/>
  </si>
  <si>
    <t>装備品</t>
    <rPh sb="0" eb="3">
      <t>ソウビヒン</t>
    </rPh>
    <phoneticPr fontId="1"/>
  </si>
  <si>
    <t>秘伝書</t>
    <rPh sb="0" eb="3">
      <t>ヒデンショ</t>
    </rPh>
    <phoneticPr fontId="1"/>
  </si>
  <si>
    <t>1枠目</t>
    <rPh sb="1" eb="3">
      <t>ワクメ</t>
    </rPh>
    <phoneticPr fontId="1"/>
  </si>
  <si>
    <t>2枠目</t>
    <rPh sb="1" eb="3">
      <t>ワクメ</t>
    </rPh>
    <phoneticPr fontId="1"/>
  </si>
  <si>
    <t>ステータス</t>
    <phoneticPr fontId="1"/>
  </si>
  <si>
    <t>育成完了時</t>
    <rPh sb="0" eb="2">
      <t>イクセイ</t>
    </rPh>
    <rPh sb="2" eb="4">
      <t>カンリョウ</t>
    </rPh>
    <rPh sb="4" eb="5">
      <t>ジ</t>
    </rPh>
    <phoneticPr fontId="1"/>
  </si>
  <si>
    <t>誓いのペンダント</t>
    <phoneticPr fontId="1"/>
  </si>
  <si>
    <t>伝説のスパイク</t>
    <phoneticPr fontId="1"/>
  </si>
  <si>
    <t>最強ミサンガ</t>
    <phoneticPr fontId="1"/>
  </si>
  <si>
    <t>守りのペンダント金</t>
    <phoneticPr fontId="1"/>
  </si>
  <si>
    <t>力のペンダント金</t>
    <phoneticPr fontId="1"/>
  </si>
  <si>
    <t>異国のミサンガ</t>
    <phoneticPr fontId="1"/>
  </si>
  <si>
    <t>イナズマスパイク</t>
    <phoneticPr fontId="1"/>
  </si>
  <si>
    <t>伝説のグローブ</t>
    <phoneticPr fontId="1"/>
  </si>
  <si>
    <t>強化スキル</t>
    <rPh sb="0" eb="2">
      <t>キョウカ</t>
    </rPh>
    <phoneticPr fontId="1"/>
  </si>
  <si>
    <t>キーマン補正</t>
    <rPh sb="4" eb="6">
      <t>ホセイ</t>
    </rPh>
    <phoneticPr fontId="1"/>
  </si>
  <si>
    <t>コマンドごとのベーステクニック</t>
    <phoneticPr fontId="1"/>
  </si>
  <si>
    <t>D1</t>
  </si>
  <si>
    <t>D1</t>
    <phoneticPr fontId="1"/>
  </si>
  <si>
    <t>D2</t>
  </si>
  <si>
    <t>D2</t>
    <phoneticPr fontId="1"/>
  </si>
  <si>
    <t>DK</t>
  </si>
  <si>
    <t>DK</t>
    <phoneticPr fontId="1"/>
  </si>
  <si>
    <t>limit</t>
  </si>
  <si>
    <t>magnification</t>
  </si>
  <si>
    <t>random_width</t>
  </si>
  <si>
    <t>burning_phase</t>
  </si>
  <si>
    <t>shoot_power</t>
  </si>
  <si>
    <t>power</t>
  </si>
  <si>
    <t>オフェンス側</t>
  </si>
  <si>
    <t>ディフェンス側</t>
  </si>
  <si>
    <t>オフェンス側(必殺技)</t>
  </si>
  <si>
    <t>ディフェンス側(必殺技)</t>
  </si>
  <si>
    <t>シュート</t>
  </si>
  <si>
    <t>ループシュート</t>
  </si>
  <si>
    <t>ボレーシュート・ヘディング</t>
  </si>
  <si>
    <t>シュート(必殺技)</t>
  </si>
  <si>
    <t>キーパー</t>
  </si>
  <si>
    <t>キーパー(必殺技)</t>
  </si>
  <si>
    <t>競り合い1</t>
  </si>
  <si>
    <t>競り合い2</t>
  </si>
  <si>
    <t>競り合いでキープするか</t>
  </si>
  <si>
    <t>シュートブロック</t>
  </si>
  <si>
    <t>シュートブロック(シュート技)</t>
  </si>
  <si>
    <t>kick</t>
  </si>
  <si>
    <t>body</t>
  </si>
  <si>
    <t>guard</t>
  </si>
  <si>
    <t>control</t>
  </si>
  <si>
    <t>speed</t>
  </si>
  <si>
    <t>stamina</t>
  </si>
  <si>
    <t>flags</t>
  </si>
  <si>
    <t>NS</t>
    <phoneticPr fontId="8"/>
  </si>
  <si>
    <t>CA</t>
    <phoneticPr fontId="8"/>
  </si>
  <si>
    <t>D1</t>
    <phoneticPr fontId="8"/>
  </si>
  <si>
    <t>D2</t>
    <phoneticPr fontId="8"/>
  </si>
  <si>
    <t>DR</t>
    <phoneticPr fontId="8"/>
  </si>
  <si>
    <t>BL</t>
    <phoneticPr fontId="8"/>
  </si>
  <si>
    <t>BB</t>
    <phoneticPr fontId="8"/>
  </si>
  <si>
    <t>BS</t>
    <phoneticPr fontId="8"/>
  </si>
  <si>
    <t>DK</t>
    <phoneticPr fontId="8"/>
  </si>
  <si>
    <t>LS</t>
    <phoneticPr fontId="8"/>
  </si>
  <si>
    <t>shot</t>
    <phoneticPr fontId="8"/>
  </si>
  <si>
    <t>loop</t>
    <phoneticPr fontId="8"/>
  </si>
  <si>
    <t>head</t>
    <phoneticPr fontId="8"/>
  </si>
  <si>
    <t>catch</t>
    <phoneticPr fontId="8"/>
  </si>
  <si>
    <t>shot</t>
    <phoneticPr fontId="1"/>
  </si>
  <si>
    <t>dribble</t>
    <phoneticPr fontId="1"/>
  </si>
  <si>
    <t>block</t>
    <phoneticPr fontId="1"/>
  </si>
  <si>
    <t>dribble</t>
    <phoneticPr fontId="8"/>
  </si>
  <si>
    <t>block</t>
    <phoneticPr fontId="8"/>
  </si>
  <si>
    <t>catch</t>
    <phoneticPr fontId="1"/>
  </si>
  <si>
    <t>SC</t>
    <phoneticPr fontId="8"/>
  </si>
  <si>
    <t>ロングシュート(必殺技)</t>
    <phoneticPr fontId="8"/>
  </si>
  <si>
    <t>チェインシュート(必殺技)</t>
    <phoneticPr fontId="8"/>
  </si>
  <si>
    <t>パンチング1(必殺技)</t>
    <rPh sb="7" eb="10">
      <t>ヒッサツワザ</t>
    </rPh>
    <phoneticPr fontId="8"/>
  </si>
  <si>
    <t>パンチング2(必殺技)</t>
    <rPh sb="7" eb="10">
      <t>ヒッサツワザ</t>
    </rPh>
    <phoneticPr fontId="8"/>
  </si>
  <si>
    <t>P1</t>
    <phoneticPr fontId="8"/>
  </si>
  <si>
    <t>P2</t>
    <phoneticPr fontId="8"/>
  </si>
  <si>
    <t>チーム設定</t>
    <phoneticPr fontId="1"/>
  </si>
  <si>
    <t>必殺技系</t>
    <rPh sb="0" eb="4">
      <t>ヒッサツワザケイ</t>
    </rPh>
    <phoneticPr fontId="1"/>
  </si>
  <si>
    <t>通常コマンド系</t>
    <rPh sb="0" eb="2">
      <t>ツウジョウ</t>
    </rPh>
    <rPh sb="6" eb="7">
      <t>ケイ</t>
    </rPh>
    <phoneticPr fontId="1"/>
  </si>
  <si>
    <t>技5</t>
    <rPh sb="0" eb="1">
      <t>ワザ</t>
    </rPh>
    <phoneticPr fontId="1"/>
  </si>
  <si>
    <t>技6</t>
    <rPh sb="0" eb="1">
      <t>ワザ</t>
    </rPh>
    <phoneticPr fontId="1"/>
  </si>
  <si>
    <t>技7</t>
    <rPh sb="0" eb="1">
      <t>ワザ</t>
    </rPh>
    <phoneticPr fontId="1"/>
  </si>
  <si>
    <t>技8</t>
    <rPh sb="0" eb="1">
      <t>ワザ</t>
    </rPh>
    <phoneticPr fontId="1"/>
  </si>
  <si>
    <t>技9</t>
    <rPh sb="0" eb="1">
      <t>ワザ</t>
    </rPh>
    <phoneticPr fontId="1"/>
  </si>
  <si>
    <t>技10</t>
    <rPh sb="0" eb="1">
      <t>ワザ</t>
    </rPh>
    <phoneticPr fontId="1"/>
  </si>
  <si>
    <t>技11</t>
    <rPh sb="0" eb="1">
      <t>ワザ</t>
    </rPh>
    <phoneticPr fontId="1"/>
  </si>
  <si>
    <t>技12</t>
    <rPh sb="0" eb="1">
      <t>ワザ</t>
    </rPh>
    <phoneticPr fontId="1"/>
  </si>
  <si>
    <t>pow</t>
    <phoneticPr fontId="1"/>
  </si>
  <si>
    <t>base</t>
    <phoneticPr fontId="1"/>
  </si>
  <si>
    <t>MGN</t>
    <phoneticPr fontId="1"/>
  </si>
  <si>
    <t>技種</t>
    <rPh sb="0" eb="2">
      <t>ワザシュ</t>
    </rPh>
    <phoneticPr fontId="1"/>
  </si>
  <si>
    <t>RND(MAX)</t>
    <phoneticPr fontId="1"/>
  </si>
  <si>
    <t>RND(MIN)</t>
    <phoneticPr fontId="1"/>
  </si>
  <si>
    <t>BP(MIN)</t>
    <phoneticPr fontId="1"/>
  </si>
  <si>
    <t>BP(MAX)</t>
    <phoneticPr fontId="1"/>
  </si>
  <si>
    <t>loop</t>
    <phoneticPr fontId="1"/>
  </si>
  <si>
    <t>head</t>
    <phoneticPr fontId="1"/>
  </si>
  <si>
    <t>SHOT(MIN)</t>
    <phoneticPr fontId="1"/>
  </si>
  <si>
    <t>SHOT(MAX)</t>
    <phoneticPr fontId="1"/>
  </si>
  <si>
    <t>属性一致(MIN)</t>
    <rPh sb="0" eb="4">
      <t>ゾクセイイッチ</t>
    </rPh>
    <phoneticPr fontId="1"/>
  </si>
  <si>
    <t>属性一致(MAX)</t>
    <rPh sb="0" eb="4">
      <t>ゾクセイイッチ</t>
    </rPh>
    <phoneticPr fontId="1"/>
  </si>
  <si>
    <t>属性一致(WIN)(MIN)</t>
    <rPh sb="0" eb="4">
      <t>ゾクセイイッチ</t>
    </rPh>
    <phoneticPr fontId="1"/>
  </si>
  <si>
    <t>属性一致(WIN)(MAX)</t>
    <rPh sb="0" eb="4">
      <t>ゾクセイイッチ</t>
    </rPh>
    <phoneticPr fontId="1"/>
  </si>
  <si>
    <t>属性相性勝ち以外(MAX)</t>
    <rPh sb="0" eb="4">
      <t>ゾクセイアイショウ</t>
    </rPh>
    <rPh sb="4" eb="5">
      <t>カ</t>
    </rPh>
    <rPh sb="6" eb="8">
      <t>イガイ</t>
    </rPh>
    <phoneticPr fontId="1"/>
  </si>
  <si>
    <t>属性相性勝ち以外(MIN)</t>
    <rPh sb="0" eb="4">
      <t>ゾクセイアイショウ</t>
    </rPh>
    <rPh sb="4" eb="5">
      <t>カ</t>
    </rPh>
    <rPh sb="6" eb="8">
      <t>イガイ</t>
    </rPh>
    <phoneticPr fontId="1"/>
  </si>
  <si>
    <t>属性相性勝ち(MIN)</t>
    <rPh sb="0" eb="5">
      <t>ゾクセイアイショウカ</t>
    </rPh>
    <phoneticPr fontId="1"/>
  </si>
  <si>
    <t>属性相性勝ち(MAX)</t>
    <rPh sb="0" eb="5">
      <t>ゾクセイアイショウカ</t>
    </rPh>
    <phoneticPr fontId="1"/>
  </si>
  <si>
    <t>OFP(MIN)</t>
  </si>
  <si>
    <t>OFP(MAX)</t>
  </si>
  <si>
    <t>OFP(属性相性勝ち)(MIN)</t>
    <rPh sb="4" eb="9">
      <t>ゾクセイアイショウカ</t>
    </rPh>
    <phoneticPr fontId="1"/>
  </si>
  <si>
    <t>OFP(属性相性勝ち)(MAX)</t>
    <rPh sb="4" eb="9">
      <t>ゾクセイアイショウカ</t>
    </rPh>
    <phoneticPr fontId="1"/>
  </si>
  <si>
    <t>DFP(MIN)</t>
  </si>
  <si>
    <t>DFP(MAX)</t>
  </si>
  <si>
    <t>DFP(属性相性勝ち)(MIN)</t>
    <rPh sb="4" eb="9">
      <t>ゾクセイアイショウカ</t>
    </rPh>
    <phoneticPr fontId="1"/>
  </si>
  <si>
    <t>DFP(属性相性勝ち)(MAX)</t>
    <rPh sb="4" eb="9">
      <t>ゾクセイアイショウカ</t>
    </rPh>
    <phoneticPr fontId="1"/>
  </si>
  <si>
    <t>SHP(MIN)</t>
  </si>
  <si>
    <t>SHP(MAX)</t>
  </si>
  <si>
    <t>SHP(属性相性勝ち)(MIN)</t>
    <rPh sb="4" eb="9">
      <t>ゾクセイアイショウカ</t>
    </rPh>
    <phoneticPr fontId="1"/>
  </si>
  <si>
    <t>SHP(属性相性勝ち)(MAX)</t>
    <rPh sb="4" eb="9">
      <t>ゾクセイアイショウカ</t>
    </rPh>
    <phoneticPr fontId="1"/>
  </si>
  <si>
    <t>BigMove(MIN)</t>
  </si>
  <si>
    <t>BigMove(MAX)</t>
  </si>
  <si>
    <t>BigMove(属性相性勝ち)(MIN)</t>
    <rPh sb="8" eb="13">
      <t>ゾクセイアイショウカ</t>
    </rPh>
    <phoneticPr fontId="1"/>
  </si>
  <si>
    <t>BigMove(属性相性勝ち)(MAX)</t>
    <rPh sb="8" eb="13">
      <t>ゾクセイアイショウカ</t>
    </rPh>
    <phoneticPr fontId="1"/>
  </si>
  <si>
    <t>CRITICAL(MIN)</t>
    <phoneticPr fontId="1"/>
  </si>
  <si>
    <t>CRITICAL(MAX)</t>
    <phoneticPr fontId="1"/>
  </si>
  <si>
    <t>CRITICAL(属性相性勝ち)(MIN)</t>
    <rPh sb="9" eb="14">
      <t>ゾクセイアイショウカ</t>
    </rPh>
    <phoneticPr fontId="1"/>
  </si>
  <si>
    <t>CRITICAL(属性相性勝ち)(MAX)</t>
    <phoneticPr fontId="1"/>
  </si>
  <si>
    <t>JINX(MIN)</t>
  </si>
  <si>
    <t>JINX(属性相性勝ち)(MAX)</t>
  </si>
  <si>
    <t>LUCKY(MIN)</t>
  </si>
  <si>
    <t>LUCKY(MAX)</t>
  </si>
  <si>
    <t>LUCKY(属性相性勝ち)(MIN)</t>
    <rPh sb="6" eb="11">
      <t>ゾクセイアイショウカ</t>
    </rPh>
    <phoneticPr fontId="1"/>
  </si>
  <si>
    <t>LUCKY(属性相性勝ち)(MAX)</t>
  </si>
  <si>
    <t>OFF(MIN)</t>
  </si>
  <si>
    <t>OFF(MAX)</t>
  </si>
  <si>
    <t>OFF(属性相性勝ち)(MIN)</t>
    <rPh sb="4" eb="9">
      <t>ゾクセイアイショウカ</t>
    </rPh>
    <phoneticPr fontId="1"/>
  </si>
  <si>
    <t>OFF(属性相性勝ち)(MAX)</t>
    <rPh sb="4" eb="9">
      <t>ゾクセイアイショウカ</t>
    </rPh>
    <phoneticPr fontId="1"/>
  </si>
  <si>
    <t>SHF(MIN)</t>
  </si>
  <si>
    <t>SHF(MAX)</t>
  </si>
  <si>
    <t>SHF(属性相性勝ち)(MIN)</t>
    <rPh sb="4" eb="9">
      <t>ゾクセイアイショウカ</t>
    </rPh>
    <phoneticPr fontId="1"/>
  </si>
  <si>
    <t>SHF(属性相性勝ち)(MAX)</t>
    <rPh sb="4" eb="9">
      <t>ゾクセイアイショウカ</t>
    </rPh>
    <phoneticPr fontId="1"/>
  </si>
  <si>
    <t>DFF(MIN)</t>
  </si>
  <si>
    <t>DFF(MAX)</t>
  </si>
  <si>
    <t>DFF(属性相性勝ち)(MIN)</t>
    <rPh sb="4" eb="9">
      <t>ゾクセイアイショウカ</t>
    </rPh>
    <phoneticPr fontId="1"/>
  </si>
  <si>
    <t>DFF(属性相性勝ち)(MAX)</t>
    <rPh sb="4" eb="9">
      <t>ゾクセイアイショウカ</t>
    </rPh>
    <phoneticPr fontId="1"/>
  </si>
  <si>
    <t>NGU(MIN)</t>
  </si>
  <si>
    <t>NGU(MAX)</t>
  </si>
  <si>
    <t>NGU(属性相性勝ち)(MIN)</t>
    <rPh sb="4" eb="9">
      <t>ゾクセイアイショウカ</t>
    </rPh>
    <phoneticPr fontId="1"/>
  </si>
  <si>
    <t>NGU(属性相性勝ち)(MAX)</t>
    <rPh sb="4" eb="9">
      <t>ゾクセイアイショウカ</t>
    </rPh>
    <phoneticPr fontId="1"/>
  </si>
  <si>
    <t>MI(MIN)</t>
  </si>
  <si>
    <t>MI(MAX)</t>
  </si>
  <si>
    <t>MI(属性相性勝ち)(MIN)</t>
    <rPh sb="3" eb="8">
      <t>ゾクセイアイショウカ</t>
    </rPh>
    <phoneticPr fontId="1"/>
  </si>
  <si>
    <t>MI(属性相性勝ち)(MAX)</t>
    <rPh sb="3" eb="8">
      <t>ゾクセイアイショウカ</t>
    </rPh>
    <phoneticPr fontId="1"/>
  </si>
  <si>
    <t>EMI(MAX)</t>
  </si>
  <si>
    <t>EMI(属性相性勝ち)(EMIN)</t>
    <rPh sb="4" eb="9">
      <t>ゾクセイアイショウカ</t>
    </rPh>
    <phoneticPr fontId="1"/>
  </si>
  <si>
    <t>EMI(属性相性勝ち)(MAX)</t>
    <rPh sb="4" eb="9">
      <t>ゾクセイアイショウカ</t>
    </rPh>
    <phoneticPr fontId="1"/>
  </si>
  <si>
    <t>PYBII(MIN)</t>
  </si>
  <si>
    <t>PYBII(MAX)</t>
  </si>
  <si>
    <t>PYBII(属性相性勝ち)(MIN)</t>
    <rPh sb="6" eb="11">
      <t>ゾクセイアイショウカ</t>
    </rPh>
    <phoneticPr fontId="1"/>
  </si>
  <si>
    <t>PYBII(属性相性勝ち)(MAX)</t>
    <rPh sb="6" eb="11">
      <t>ゾクセイアイショウカ</t>
    </rPh>
    <phoneticPr fontId="1"/>
  </si>
  <si>
    <t>JINX(属性相性勝ち)(MIN)</t>
    <phoneticPr fontId="1"/>
  </si>
  <si>
    <t>その他</t>
    <rPh sb="2" eb="3">
      <t>タ</t>
    </rPh>
    <phoneticPr fontId="1"/>
  </si>
  <si>
    <t>JINX(MAX)</t>
    <phoneticPr fontId="1"/>
  </si>
  <si>
    <t>得失点差は-99から+99までの範囲の整数を入力すること</t>
    <rPh sb="0" eb="4">
      <t>トクシッテンサ</t>
    </rPh>
    <rPh sb="16" eb="18">
      <t>ハンイ</t>
    </rPh>
    <rPh sb="19" eb="21">
      <t>セイスウ</t>
    </rPh>
    <rPh sb="22" eb="24">
      <t>ニュウリョク</t>
    </rPh>
    <phoneticPr fontId="1"/>
  </si>
  <si>
    <t>疫病神(クリティカル！)</t>
    <rPh sb="0" eb="3">
      <t>ヤクビョウガミ</t>
    </rPh>
    <phoneticPr fontId="1"/>
  </si>
  <si>
    <t>競り合い[ＯＦ]</t>
    <rPh sb="0" eb="1">
      <t>セ</t>
    </rPh>
    <rPh sb="2" eb="3">
      <t>ア</t>
    </rPh>
    <phoneticPr fontId="1"/>
  </si>
  <si>
    <t>競り合い[ＤＦ]</t>
    <phoneticPr fontId="1"/>
  </si>
  <si>
    <t>EMI(EMIN)</t>
    <phoneticPr fontId="1"/>
  </si>
  <si>
    <t>JINX(CRI)(MIN)</t>
  </si>
  <si>
    <t>JINX(CRI)(MAX)</t>
  </si>
  <si>
    <t>JINX(CRI)(属性相性勝ち)(MIN)</t>
    <rPh sb="10" eb="15">
      <t>ゾクセイアイショウカ</t>
    </rPh>
    <phoneticPr fontId="1"/>
  </si>
  <si>
    <t>JINX(CRI)(属性相性勝ち)(MAX)</t>
    <rPh sb="10" eb="15">
      <t>ゾクセイアイショウカ</t>
    </rPh>
    <phoneticPr fontId="1"/>
  </si>
  <si>
    <t>GKP(MIN)</t>
  </si>
  <si>
    <t>GKP(MAX)</t>
  </si>
  <si>
    <t>GKP(属性相性勝ち)(MIN)</t>
    <rPh sb="4" eb="9">
      <t>ゾクセイアイショウカ</t>
    </rPh>
    <phoneticPr fontId="1"/>
  </si>
  <si>
    <t>GKP(属性相性勝ち)(MAX)</t>
    <rPh sb="4" eb="9">
      <t>ゾクセイアイショウカ</t>
    </rPh>
    <phoneticPr fontId="1"/>
  </si>
  <si>
    <t>こんしん！</t>
    <phoneticPr fontId="1"/>
  </si>
  <si>
    <t>ループシュート</t>
    <phoneticPr fontId="1"/>
  </si>
  <si>
    <t>通常シュート</t>
    <rPh sb="0" eb="2">
      <t>ツウジョウ</t>
    </rPh>
    <phoneticPr fontId="1"/>
  </si>
  <si>
    <t>通常ドリブル</t>
    <rPh sb="0" eb="2">
      <t>ツウジョウ</t>
    </rPh>
    <phoneticPr fontId="1"/>
  </si>
  <si>
    <t>通常ブロック</t>
    <rPh sb="0" eb="2">
      <t>ツウジョウ</t>
    </rPh>
    <phoneticPr fontId="1"/>
  </si>
  <si>
    <t>イナズマスパイク</t>
  </si>
  <si>
    <t>装備付与後</t>
    <rPh sb="0" eb="4">
      <t>ソウビフヨ</t>
    </rPh>
    <rPh sb="4" eb="5">
      <t>アト</t>
    </rPh>
    <phoneticPr fontId="1"/>
  </si>
  <si>
    <r>
      <t>　「技種」がBBの箇所は「</t>
    </r>
    <r>
      <rPr>
        <b/>
        <sz val="10"/>
        <color indexed="8"/>
        <rFont val="ＭＳ Pゴシック"/>
        <family val="3"/>
        <charset val="128"/>
      </rPr>
      <t>シュートブロック時にパワーダウン可能なシュート威力</t>
    </r>
    <r>
      <rPr>
        <sz val="10"/>
        <color indexed="8"/>
        <rFont val="ＭＳ Pゴシック"/>
        <family val="3"/>
        <charset val="128"/>
      </rPr>
      <t>」です。</t>
    </r>
    <rPh sb="2" eb="3">
      <t>ワザ</t>
    </rPh>
    <rPh sb="3" eb="4">
      <t>シュ</t>
    </rPh>
    <rPh sb="8" eb="10">
      <t>カショ</t>
    </rPh>
    <rPh sb="20" eb="21">
      <t>ジ</t>
    </rPh>
    <rPh sb="28" eb="30">
      <t>カノウ</t>
    </rPh>
    <rPh sb="35" eb="37">
      <t>イリョク</t>
    </rPh>
    <phoneticPr fontId="1"/>
  </si>
  <si>
    <r>
      <t>　　→シュートプラス、シュートスキルの効果が確認されたため</t>
    </r>
    <r>
      <rPr>
        <b/>
        <sz val="10"/>
        <color theme="1"/>
        <rFont val="ＭＳ Pゴシック"/>
        <family val="3"/>
        <charset val="128"/>
      </rPr>
      <t>対応しました。</t>
    </r>
    <r>
      <rPr>
        <sz val="10"/>
        <color theme="1"/>
        <rFont val="ＭＳ Pゴシック"/>
        <family val="3"/>
        <charset val="128"/>
      </rPr>
      <t>(2019/3/7)</t>
    </r>
    <rPh sb="19" eb="21">
      <t>コウカ</t>
    </rPh>
    <rPh sb="22" eb="24">
      <t>カクニン</t>
    </rPh>
    <rPh sb="29" eb="31">
      <t>タイオウ</t>
    </rPh>
    <phoneticPr fontId="1"/>
  </si>
  <si>
    <t>　相手のシュートがこの値をオーバーしたとき、シュートブロックに失敗します。</t>
    <rPh sb="1" eb="3">
      <t>アイテ</t>
    </rPh>
    <rPh sb="11" eb="12">
      <t>アタイ</t>
    </rPh>
    <rPh sb="31" eb="33">
      <t>シッパイ</t>
    </rPh>
    <phoneticPr fontId="1"/>
  </si>
  <si>
    <t>　シュートブロック技は「技名のみ」の行がシュートブロック時のトータルテクニックとなっており、「技名＋(通常)」の行が通常時のトータルテクニックとなっております。</t>
    <rPh sb="9" eb="10">
      <t>ワザ</t>
    </rPh>
    <rPh sb="12" eb="13">
      <t>ワザ</t>
    </rPh>
    <rPh sb="13" eb="14">
      <t>メイ</t>
    </rPh>
    <rPh sb="18" eb="19">
      <t>ギョウ</t>
    </rPh>
    <rPh sb="28" eb="29">
      <t>ジ</t>
    </rPh>
    <phoneticPr fontId="1"/>
  </si>
  <si>
    <t>　　　シュートブロックにディフェンスプラス、ディフェンスフォースの効果はかからないとの指摘を受けたため、そちらも修正しました。</t>
    <rPh sb="33" eb="35">
      <t>コウカ</t>
    </rPh>
    <phoneticPr fontId="1"/>
  </si>
  <si>
    <t>　計算機に通常コマンドバトルのトータルテクニック表示欄を追加しました。（2025/5/28）</t>
    <rPh sb="1" eb="4">
      <t>ケイサンキ</t>
    </rPh>
    <rPh sb="5" eb="7">
      <t>ツウジョウ</t>
    </rPh>
    <rPh sb="24" eb="26">
      <t>ヒョウジ</t>
    </rPh>
    <rPh sb="26" eb="27">
      <t>ラン</t>
    </rPh>
    <rPh sb="28" eb="30">
      <t>ツイカ</t>
    </rPh>
    <phoneticPr fontId="8"/>
  </si>
  <si>
    <t>　</t>
    <phoneticPr fontId="1"/>
  </si>
  <si>
    <t>通常コマンド</t>
    <rPh sb="0" eb="2">
      <t>ツウジョウ</t>
    </rPh>
    <phoneticPr fontId="1"/>
  </si>
  <si>
    <t>画像</t>
  </si>
  <si>
    <t>https://drive.google.com/uc?id=1BmmkzL-hgkoZz4IXO8xzMWa2YMuL7LOC</t>
  </si>
  <si>
    <t>https://drive.google.com/uc?id=1CIy_hF-U8yi5HgwedfhCS5HFJbsXJMs5</t>
  </si>
  <si>
    <t>https://drive.google.com/uc?id=1FzYmpHm5qyFKJaAaYl3o_ass06Xov5N2</t>
  </si>
  <si>
    <t>https://drive.google.com/uc?id=1EjfBd2X3FQd9dw7YBwZ7pqkw3QmBNczr</t>
  </si>
  <si>
    <t>https://drive.google.com/uc?id=10zPC73TjKMmMgMbMFtQkMffc_jIRLKac</t>
  </si>
  <si>
    <t>https://drive.google.com/uc?id=13nwZ9djuS7XkitV5pN143JYaXZcThC2I</t>
  </si>
  <si>
    <t>https://drive.google.com/uc?id=1ldf1I0wE0_UdJnmBi8Zo5vph--cW5I59</t>
  </si>
  <si>
    <t>https://drive.google.com/uc?id=1bQvwue8963x6gVBqg0jKvoBomQnmjKUk</t>
  </si>
  <si>
    <t>https://drive.google.com/uc?id=1ydADDrz7Us_yS1C7EDl9AXawibztF-oX</t>
  </si>
  <si>
    <t>https://drive.google.com/uc?id=1pXY5NvqQXAgf78BzzD0PD-g9KnX9-hPz</t>
  </si>
  <si>
    <t>https://drive.google.com/uc?id=1byVLy8NIDLf2ly5jP-Eit_20Ib8bNGbQ</t>
  </si>
  <si>
    <t>https://drive.google.com/uc?id=11N35sCT3p0k8gcbDaBfY-IL7cP0_4guV</t>
  </si>
  <si>
    <t>https://drive.google.com/uc?id=1ulpqGC9CUwGjsk435oKFVje3kywkG_XD</t>
  </si>
  <si>
    <t>https://drive.google.com/uc?id=1esXNgzxZb_ZPsbEqRzk6lheniSGUvW8_</t>
  </si>
  <si>
    <t>https://drive.google.com/uc?id=15W6hai_G2rlJKlXAMVhCPai4CMOd1Y9T</t>
  </si>
  <si>
    <t>https://drive.google.com/uc?id=1cRAdTzk2qJALcNuBaWPTLuF0KYk2dIkS</t>
  </si>
  <si>
    <t>https://drive.google.com/uc?id=1qvPpa90uRJWME9fLW-zR0uL0rzHchOlZ</t>
  </si>
  <si>
    <t>https://drive.google.com/uc?id=1Ip6aVRfzBkr2FSw7IcDCR5st3x3mUDHD</t>
  </si>
  <si>
    <t>https://drive.google.com/uc?id=15FqkKzeuzaDldjMH2HlHeBDu-ar9Mz0z</t>
  </si>
  <si>
    <t>https://drive.google.com/uc?id=1IyJeTKpHjUlLpj0Q3fZ1s2EM1AyvCdJx</t>
  </si>
  <si>
    <t>https://drive.google.com/uc?id=1G6qUijQhhN0bw3EZCD62JJsC-PBcroSH</t>
  </si>
  <si>
    <t>https://drive.google.com/uc?id=1jXucoOIryugYqGC-YVX4X_Yl1CTqfWyg</t>
  </si>
  <si>
    <t>https://drive.google.com/uc?id=13q4Gr3ahFNlOwnHWyM_uqm5N4GqGLceL</t>
  </si>
  <si>
    <t>https://drive.google.com/uc?id=168mBi36AjH1bQlyjy3akpfnNZNcYSExT</t>
  </si>
  <si>
    <t>https://drive.google.com/uc?id=1hyC-UbFlWz5p8jcomHJL3JgnnZCAGJVF</t>
  </si>
  <si>
    <t>https://drive.google.com/uc?id=1oa0AIVFzRV7CwVVTPm9OhiHBGrmvVXdp</t>
  </si>
  <si>
    <t>https://drive.google.com/uc?id=18f0MQALpXEJmzQd7ilh4nNpTMHsZyk8f</t>
  </si>
  <si>
    <t>https://drive.google.com/uc?id=1KYg7SR3_48ST_JuXoCjkToYnNS1a0JBw</t>
  </si>
  <si>
    <t>https://drive.google.com/uc?id=1xQRqkKU_Bw98BAobFfJlqqUB4TPk8BQl</t>
  </si>
  <si>
    <t>https://drive.google.com/uc?id=1m6zBpyESpKJBasdSrAKJWeisvb5HjcZO</t>
  </si>
  <si>
    <t>https://drive.google.com/uc?id=1hpW7K_qIADlXKe-MWAt5Y7MRJn2suSgc</t>
  </si>
  <si>
    <t>https://drive.google.com/uc?id=1ECgrlxC0LfzpZ9RUH_K_98sfJ9ziBp3u</t>
  </si>
  <si>
    <t>https://drive.google.com/uc?id=1uXWN4EjJk2r8hZ__bvPUjYS2Rwo19Jpy</t>
  </si>
  <si>
    <t>https://drive.google.com/uc?id=17yFy9yThebtjgcmV8h6vw3laQFGOLJXX</t>
  </si>
  <si>
    <t>https://drive.google.com/uc?id=111vDKtcAt6o3JSK7rq6eONDAbklkATvZ</t>
  </si>
  <si>
    <t>https://drive.google.com/uc?id=12ZLY0qRnCy8sy9vOy80scWQ-LhIuLg6Y</t>
  </si>
  <si>
    <t>https://drive.google.com/uc?id=146aR435MgEOqLcsGgRAu5LJq0dCA4aQA</t>
  </si>
  <si>
    <t>https://drive.google.com/uc?id=1Q-EKmeCLaIy6GVbfGUoFIYs36nsXoW3_</t>
  </si>
  <si>
    <t>https://drive.google.com/uc?id=1OSFrwZ0_PnC8uDRDf5rH6W3AEA4vAber</t>
  </si>
  <si>
    <t>https://drive.google.com/uc?id=1ie4FpG21NmQ598UlDJKPEiQwdfAd25M4</t>
  </si>
  <si>
    <t>https://drive.google.com/uc?id=1nzJRrBCQ1cb35VqiXakbdI4NBV6UUrOr</t>
  </si>
  <si>
    <t>https://drive.google.com/uc?id=1OAFDIseATIdTOdkcwNXtlF_vt5lc5fw9</t>
  </si>
  <si>
    <t>https://drive.google.com/uc?id=1SlR2RES9k-_rwc61_d7zGQ7wVadNiZW3</t>
  </si>
  <si>
    <t>https://drive.google.com/uc?id=1Phq_VWB6hBAN_gIYtjrhw0k4pddD6Ckp</t>
  </si>
  <si>
    <t>https://drive.google.com/uc?id=1l7lXyj_WvCHFdbIdaYJZMddSeJDwzijF</t>
  </si>
  <si>
    <t>https://drive.google.com/uc?id=1W5Gcj2gcwSY-80PSHaVbt2ef6UYPLzuY</t>
  </si>
  <si>
    <t>https://drive.google.com/uc?id=129G8ZFBcPqZNHV8TovHBUexcoelqzIZC</t>
  </si>
  <si>
    <t>https://drive.google.com/uc?id=1ohsQIsUjN94_uPRah0sxO181oclAQRXR</t>
  </si>
  <si>
    <t>https://drive.google.com/uc?id=1HdpOzhHXcQT04W56x4B4U-TnaY2ZlQMY</t>
  </si>
  <si>
    <t>https://drive.google.com/uc?id=1azl8IW2xuc5dZ8DkZYv7o5pZZAsKhKtD</t>
  </si>
  <si>
    <t>https://drive.google.com/uc?id=1JG2ThVtEV_ajugzU4-rw1R0kOBM8pkbY</t>
  </si>
  <si>
    <t>https://drive.google.com/uc?id=1Ik_7otHW7tDxE-dp8Fphy4leJlTVc0zZ</t>
  </si>
  <si>
    <t>https://drive.google.com/uc?id=1JsBc6727dAQxb5cxqynsY53Z3Mp0U1Q4</t>
  </si>
  <si>
    <t>https://drive.google.com/uc?id=1NEmNJO4gwTr6rbVuY29QaA4g34jvP1gz</t>
  </si>
  <si>
    <t>https://drive.google.com/uc?id=18VUIp2KoWRS8ceTExuGh837qPL1IBnnA</t>
  </si>
  <si>
    <t>https://drive.google.com/uc?id=1H2baGpnm-NI6JPTzSD2VS4C6Stu158bT</t>
  </si>
  <si>
    <t>https://drive.google.com/uc?id=19XQejT7SvhMFtqdEsWjhHi25Wz6i_vlo</t>
  </si>
  <si>
    <t>https://drive.google.com/uc?id=16qhiXSkukQicBoQLdzMOtHErghCfhjds</t>
  </si>
  <si>
    <t>https://drive.google.com/uc?id=1V_ry0S5BqsWrl_CPrPJIy1rOqv_MNbtC</t>
  </si>
  <si>
    <t>https://drive.google.com/uc?id=1Pcpt-H7HUxFk9sQm9BbnYsFjS45-7Nnn</t>
  </si>
  <si>
    <t>https://drive.google.com/uc?id=1GBQRmI8H9wxIejE0VhVThg8CFMmO6SWs</t>
  </si>
  <si>
    <t>https://drive.google.com/uc?id=1mAAOTJHNFl20GcTI7rMKY4-OsLx2olGs</t>
  </si>
  <si>
    <t>https://drive.google.com/uc?id=1ciovj9XgxxUbEwX9Ggw00nZqHT0YHEEx</t>
  </si>
  <si>
    <t>https://drive.google.com/uc?id=1DZ9VzgH9OFHK-2dtCL9hrU8H9Gz6mi9a</t>
  </si>
  <si>
    <t>https://drive.google.com/uc?id=1NgBdaw3iV_gjcdeuYdgeKEWVM6bbRvId</t>
  </si>
  <si>
    <t>https://drive.google.com/uc?id=12wNo8Yxmo0BlqQsL133f_16qG8swXoBv</t>
  </si>
  <si>
    <t>https://drive.google.com/uc?id=12r21Xa3TbTcpjQaMFSAQIt9Efhnbi_oy</t>
  </si>
  <si>
    <t>https://drive.google.com/uc?id=1mHraFaKe7Bw8rgcUsuawAvad7fcDuVrm</t>
  </si>
  <si>
    <t>https://drive.google.com/uc?id=1SSSQ4WPKUPh7OgBQxnR1tzifljeIKufW</t>
  </si>
  <si>
    <t>https://drive.google.com/uc?id=1x0fp0m-NQwy4C5A3TgSj77SBxraxyxNN</t>
  </si>
  <si>
    <t>https://drive.google.com/uc?id=1DMzAtTSk5fzW_hUirWUdrSNtpt-YxaxE</t>
  </si>
  <si>
    <t>https://drive.google.com/uc?id=13xt6PWvfDIgW4fEvOiTdlS_-rBk09quH</t>
  </si>
  <si>
    <t>https://drive.google.com/uc?id=1ZdsZa7eWRVs8adfcQRdx23D9c0M7rHpW</t>
  </si>
  <si>
    <t>https://drive.google.com/uc?id=1a0BJZqH-lbwEWJ58CTBiDwbUXJ-op7qm</t>
  </si>
  <si>
    <t>https://drive.google.com/uc?id=17vFBwD8IxK3zo0KUXiFMykNgk0T9hGK5</t>
  </si>
  <si>
    <t>https://drive.google.com/uc?id=1l93iKBHWA_J30bYlBUbVfBT75emWOahQ</t>
  </si>
  <si>
    <t>https://drive.google.com/uc?id=1Ljj0aLUFWMot0kRpU5vjE1hB9jr1Te-g</t>
  </si>
  <si>
    <t>https://drive.google.com/uc?id=1V0hau4cTak2pWcdsI61HeNtI3qsPXwt_</t>
  </si>
  <si>
    <t>https://drive.google.com/uc?id=1PtSXHg5JWSncI2pi2MHTwBVYpuzF9JzV</t>
  </si>
  <si>
    <t>https://drive.google.com/uc?id=1iedfY5XF8ME6ksefGy0Zl7Gc2N8igKBG</t>
  </si>
  <si>
    <t>https://drive.google.com/uc?id=1CktnXgKyRxlXpuSfLc9qkvY0w4l1eb-a</t>
  </si>
  <si>
    <t>https://drive.google.com/uc?id=1dXv7RzbE0Iz5vvugbbMb-ZXjhzrTRrQ3</t>
  </si>
  <si>
    <t>https://drive.google.com/uc?id=1N_8O3bV4WsD90Xtr5VfpTO9fGgfAuA17</t>
  </si>
  <si>
    <t>https://drive.google.com/uc?id=111zCbnEhX8PJHTCWyu42UyPIVk2NLyTE</t>
  </si>
  <si>
    <t>https://drive.google.com/uc?id=10aCrvZPPvq584uY4iiz8dyGvYf45HBCF</t>
  </si>
  <si>
    <t>https://drive.google.com/uc?id=1djN7QL9J8WVqlmZIpHe9DDuZZNpOr7ui</t>
  </si>
  <si>
    <t>https://drive.google.com/uc?id=1G8EmLWcuXx1M-yoDqeX4pog43Vg3-JKj</t>
  </si>
  <si>
    <t>https://drive.google.com/uc?id=1fVcEBy2qGZ1I0jb571Cp9UrEIuEzpXqv</t>
  </si>
  <si>
    <t>https://drive.google.com/uc?id=1WIKxsb8OIpPlax93ojmGNE53B0Qgecvs</t>
  </si>
  <si>
    <t>https://drive.google.com/uc?id=14MAFSKsn4jrmQHvu_WMMZWhMc4HElViL</t>
  </si>
  <si>
    <t>https://drive.google.com/uc?id=1YocuT1Bh4dgyhE6m2-IuLQqWl3jkCe6P</t>
  </si>
  <si>
    <t>https://drive.google.com/uc?id=1aAbyhCh9knjEiCDjdQFCxHRiZRfA6sjo</t>
  </si>
  <si>
    <t>https://drive.google.com/uc?id=1Z1dGJ8wyOBRt9yrIPvCljS8RUiA43-Ed</t>
  </si>
  <si>
    <t>https://drive.google.com/uc?id=1up8NiOnQOgDbd-YdDIyzLGT-L1pfozEu</t>
  </si>
  <si>
    <t>https://drive.google.com/uc?id=1zOPWF4GMYXY6B5rudNbgC_on479l1Yvm</t>
  </si>
  <si>
    <t>https://drive.google.com/uc?id=1m7hr8xideTGi1oxjQuePzZON3k6CJc3J</t>
  </si>
  <si>
    <t>https://drive.google.com/uc?id=1RQOt0l-vn5_UlJXPdOcJtXs6Jw7a_5_e</t>
  </si>
  <si>
    <t>https://drive.google.com/uc?id=134UnQh9S_iRSnecWWikLIMnPmHJ5ueyZ</t>
  </si>
  <si>
    <t>https://drive.google.com/uc?id=1vGwRo5mAgBSTP4kqPVHR-bl5FYDSCWeW</t>
  </si>
  <si>
    <t>https://drive.google.com/uc?id=1U7vIFTRjez9Oz58RG1hxptrhD2lm5mLo</t>
  </si>
  <si>
    <t>https://drive.google.com/uc?id=1XXYawOgo9E1IpY1LwBbF_iCcGI3HjtEC</t>
  </si>
  <si>
    <t>https://drive.google.com/uc?id=1XE4Sp6RG83ILDTr7rSJ975Xv3TxtWXhQ</t>
  </si>
  <si>
    <t>https://drive.google.com/uc?id=1WOWjPjUHT--9BydowQbuptHTcO-5Rodr</t>
  </si>
  <si>
    <t>https://drive.google.com/uc?id=1xd_rfLxbr0iTd-iD1Mqh12iEmJtswV7f</t>
  </si>
  <si>
    <t>https://drive.google.com/uc?id=1mPP3qVAOZ-OQZvvoCjtv_c5ktVC6O342</t>
  </si>
  <si>
    <t>https://drive.google.com/uc?id=1gQ5IQIP7cGMnFkAgm4Mt1FTZ7i5Besrx</t>
  </si>
  <si>
    <t>https://drive.google.com/uc?id=1EN2LM5UZ-nvXXZn5aBthptRENKnzpIBv</t>
  </si>
  <si>
    <t>https://drive.google.com/uc?id=1wo_OCyyS6ov9Dg_aV1QeHgOiyytM4y2W</t>
  </si>
  <si>
    <t>https://drive.google.com/uc?id=1RxuJqvF7C_e-5f4igg_wQiRrbjkPsL7x</t>
  </si>
  <si>
    <t>https://drive.google.com/uc?id=1w1nQVOchILufCaZbQHIFyjPLOJVIQe7U</t>
  </si>
  <si>
    <t>https://drive.google.com/uc?id=1nN4es_sm6tBpRsDMd2ESlsF8xPuiuq5r</t>
  </si>
  <si>
    <t>https://drive.google.com/uc?id=1dPbzueLDJLDnk0wcSUE4tizmyiyJo1tG</t>
  </si>
  <si>
    <t>https://drive.google.com/uc?id=1Pftlu0CSnSvA4lo_Rhxa4llYzrqrxcsC</t>
  </si>
  <si>
    <t>https://drive.google.com/uc?id=1BKTwBYdeVoRwVn0rsk11AqKwQ6xFTDJp</t>
  </si>
  <si>
    <t>https://drive.google.com/uc?id=1Sjvikrs8yQp4nRXd29wzzTLI2DTTOvJj</t>
  </si>
  <si>
    <t>https://drive.google.com/uc?id=12xSarkR2m6GqwAP_ASjfp6h0SArUhCCE</t>
  </si>
  <si>
    <t>https://drive.google.com/uc?id=1OP0J6zQlnhDQlDDrdobENa5xkxza8hyT</t>
  </si>
  <si>
    <t>https://drive.google.com/uc?id=1fiALwddFfTsqrlwAhJ8Xgn0dQobzP1e6</t>
  </si>
  <si>
    <t>https://drive.google.com/uc?id=1T-Ec76x_59dYp__InODA7OobjFYMFpwq</t>
  </si>
  <si>
    <t>https://drive.google.com/uc?id=1p2dnGECo4M4FzH65UURsQaV1Uj50KNya</t>
  </si>
  <si>
    <t>https://drive.google.com/uc?id=15Ra7rvn-O8eK-SoD7sDq7VwLuLiqSHqa</t>
  </si>
  <si>
    <t>https://drive.google.com/uc?id=1nEiCp6cJY0ol3EJWsRwGUFXx2jsr4OsC</t>
  </si>
  <si>
    <t>https://drive.google.com/uc?id=1IaGj5Z_WjTuWVBW6fcS75hVGW-EXQbI3</t>
  </si>
  <si>
    <t>https://drive.google.com/uc?id=1DfNA4flXzFgrR8ewXSDibLEONbqEchvE</t>
  </si>
  <si>
    <t>https://drive.google.com/uc?id=1CNTkUrKW_9C1j46-GRgTC4xBKYoSqrsJ</t>
  </si>
  <si>
    <t>https://drive.google.com/uc?id=1QULP407ou66lOWGF5kKMVenkEUKAedvV</t>
  </si>
  <si>
    <t>https://drive.google.com/uc?id=1BO_FfCPMy7qTo5uy6emq_nboVNlj5Gyh</t>
  </si>
  <si>
    <t>https://drive.google.com/uc?id=1TQ2QMoxlcKSPj7nMsf3cUI8-8cIK-pbu</t>
  </si>
  <si>
    <t>https://drive.google.com/uc?id=18XZubFj6vKgZl-deCVGAYfD5bXQOmkXR</t>
  </si>
  <si>
    <t>https://drive.google.com/uc?id=133RhxfoLbsWzjpZlKyZcab-FGJPzKQ34</t>
  </si>
  <si>
    <t>https://drive.google.com/uc?id=1F8XqMQ7aR72thM3_Jy-tx2z7KaUqB8Ao</t>
  </si>
  <si>
    <t>https://drive.google.com/uc?id=1oeHAJHZKO3DSEFQc18Hp93xAossdqvV5</t>
  </si>
  <si>
    <t>https://drive.google.com/uc?id=1g2tF6Rza2a2r-_mtiujcD4AB0xETmvHv</t>
  </si>
  <si>
    <t>https://drive.google.com/uc?id=1GnomP10zXIveCKY_aP3WfjoQ9NXJmPFG</t>
  </si>
  <si>
    <t>https://drive.google.com/uc?id=1mJVMBsYkF4O4NH8VwDNzBz01bX0C2kVO</t>
  </si>
  <si>
    <t>https://drive.google.com/uc?id=1iSmc7RFZ9SJaEsHGcUVXzEHPZzaYLltZ</t>
  </si>
  <si>
    <t>https://drive.google.com/uc?id=1GrOOdbi0WsGI5RtfcklViQ1G_zzDYuih</t>
  </si>
  <si>
    <t>https://drive.google.com/uc?id=1V-UT9vRB1hEgocYgjyY_JBwIiRBJEsM-</t>
  </si>
  <si>
    <t>https://drive.google.com/uc?id=1jjsz28rJLnGSwKx-xsUVPXZyB-KyOaw1</t>
  </si>
  <si>
    <t>https://drive.google.com/uc?id=17JOerjoRLLTdzdhGpvw1p4IW4YSf2zUZ</t>
  </si>
  <si>
    <t>https://drive.google.com/uc?id=1rQcbYFh-CZFqIR5-DM9nPN6n1VgGni6G</t>
  </si>
  <si>
    <t>https://drive.google.com/uc?id=1-1rQbXguMKzzIU5EfyYNFwWkt2rDkFLW</t>
  </si>
  <si>
    <t>https://drive.google.com/uc?id=1R73MvmhfQorfpcxQKOaIBH8NhJb_Ly1C</t>
  </si>
  <si>
    <t>https://drive.google.com/uc?id=1-dVpCinzegeIS4MqBzZXNJ8M0TEjEGh9</t>
  </si>
  <si>
    <t>https://drive.google.com/uc?id=1-vH1NpBFiTx631geTUPbG7jHiFrrt8Vv</t>
  </si>
  <si>
    <t>https://drive.google.com/uc?id=12lxIgFpaPQOLkRGgCH5IeJawRY33RCab</t>
  </si>
  <si>
    <t>https://drive.google.com/uc?id=1S-ymStkygQbUxi4B5eaBgP4_jaO0rVWn</t>
  </si>
  <si>
    <t>https://drive.google.com/uc?id=1s__2lioyaA-UXF3XrkxeU6QUDmuOfRqY</t>
  </si>
  <si>
    <t>https://drive.google.com/uc?id=1SmUlcT4n2Sw883mvjZvKl5ejyxgROba7</t>
  </si>
  <si>
    <t>https://drive.google.com/uc?id=1b2GWPrxjqz_XVRi6od7Ch_MmuFrFUvNS</t>
  </si>
  <si>
    <t>https://drive.google.com/uc?id=1wXVZw3EOWvQ8zDBfT_5RJuMTMtbODoS8</t>
  </si>
  <si>
    <t>https://drive.google.com/uc?id=1-teT1WyGj1iEm_2FYsf3Xvp65FaX6ZYE</t>
  </si>
  <si>
    <t>https://drive.google.com/uc?id=1NLMQBYYm3S14JOX_Pku-otwgKLBG1DXV</t>
  </si>
  <si>
    <t>https://drive.google.com/uc?id=1XswKr8oZ_sFL3GVbAZEgy1vXvam0mAXd</t>
  </si>
  <si>
    <t>https://drive.google.com/uc?id=1O31zmPK3SzbDS2ejtgj9hJ2N42w5uLB2</t>
  </si>
  <si>
    <t>https://drive.google.com/uc?id=1FFiDlPjvXtzrBBGxwafDJwBwMDE_R_R0</t>
  </si>
  <si>
    <t>https://drive.google.com/uc?id=1klj3lcLoRfQcKr9euP7yAn0lj-5M5-tQ</t>
  </si>
  <si>
    <t>https://drive.google.com/uc?id=16Gxe-SDzQWkMrwv2U1_no6IjfCv3Qr12</t>
  </si>
  <si>
    <t>https://drive.google.com/uc?id=1ol74WST4MFuxE7n83PppXCgk2OJi2mRo</t>
  </si>
  <si>
    <t>https://drive.google.com/uc?id=1FVpiRgXMGIJNqC3kfjWf36Gaky8aHlGo</t>
  </si>
  <si>
    <t>https://drive.google.com/uc?id=1E9-9jdCQtxbRhDlvzERF0IULk5Izmh0g</t>
  </si>
  <si>
    <t>https://drive.google.com/uc?id=1CiLLwps4iRFIbiCe_kbKlCq74_U1r2UK</t>
  </si>
  <si>
    <t>https://drive.google.com/uc?id=1RikdYS7-2L0I33tUeuZet6sbHPthDOK8</t>
  </si>
  <si>
    <t>https://drive.google.com/uc?id=13kPq4w8n9Rl7upD1gsukro6eGEC-BQm-</t>
  </si>
  <si>
    <t>https://drive.google.com/uc?id=1SzkTo9ACKCww2HvUycpJJ5TqKhn6qoez</t>
  </si>
  <si>
    <t>https://drive.google.com/uc?id=19-m5IBYgYeEIFaISYjVM2jjJ4nduPL7B</t>
  </si>
  <si>
    <t>https://drive.google.com/uc?id=1h-Vw-iEKya36v-eH0LyH4uzpQN5NUQOy</t>
  </si>
  <si>
    <t>https://drive.google.com/uc?id=1I8XidcHNJqh1pbobGIK_-kDjPjrCwDyw</t>
  </si>
  <si>
    <t>https://drive.google.com/uc?id=1uETp1rEvw7hI1deYcP8ReZG1x44NZSHV</t>
  </si>
  <si>
    <t>https://drive.google.com/uc?id=1CEdBPBkKcVfUB2O8_bRtJGvzYy2OQfGJ</t>
  </si>
  <si>
    <t>https://drive.google.com/uc?id=1-DFlT1UI2qzTOYoiT1W4GouCwduIdnYm</t>
  </si>
  <si>
    <t>https://drive.google.com/uc?id=1YFE06q3s2tiZGeLP9sg0L5QkkiZvFjE7</t>
  </si>
  <si>
    <t>https://drive.google.com/uc?id=1lUdchE-X4l67euyYCUjzaznLggK6kbpf</t>
  </si>
  <si>
    <t>https://drive.google.com/uc?id=1SBwBKyu-2QMW377Yn0YBXtXMskSevIij</t>
  </si>
  <si>
    <t>https://drive.google.com/uc?id=11bdKCwBSk505u2oZ7MroAoRvOmBF7yOc</t>
  </si>
  <si>
    <t>https://drive.google.com/uc?id=1fKU-1T6WoowXJ3YXWPLre7Jpsi95TEO7</t>
  </si>
  <si>
    <t>https://drive.google.com/uc?id=1vzq64f69KWxY85rB7F-sifXP6vDoIi1t</t>
  </si>
  <si>
    <t>https://drive.google.com/uc?id=1WVk6rExUj-jjlxk8FvUhIEtAMMXASNJl</t>
  </si>
  <si>
    <t>https://drive.google.com/uc?id=1DdwzZcVeMytU4SvD_c67MJBKWwBvqin5</t>
  </si>
  <si>
    <t>https://drive.google.com/uc?id=1s-9V1AgwJl9wsgbFRRJRjzAAprXG2yYp</t>
  </si>
  <si>
    <t>https://drive.google.com/uc?id=1fXFIjvgU9kuaQ1Wf575pO2a76CVLj2yA</t>
  </si>
  <si>
    <t>https://drive.google.com/uc?id=1ZbCM49KQLBffQqxMuyCMPSkPGf3hkpo9</t>
  </si>
  <si>
    <t>https://drive.google.com/uc?id=1eq8uQ-Gh8ArO9dzLxxW_6EGSjBiQ0dEl</t>
  </si>
  <si>
    <t>https://drive.google.com/uc?id=1J2QXx3inuflWu-2RPVIziqYeavEzeHni</t>
  </si>
  <si>
    <t>https://drive.google.com/uc?id=1QUXKUWcZJRGqhWXuubnOZnOY-bZEclC9</t>
  </si>
  <si>
    <t>https://drive.google.com/uc?id=1x6fOsK7aNxfLw-42L2gVWIMHZ3BlLiuS</t>
  </si>
  <si>
    <t>https://drive.google.com/uc?id=1J5rRscty4fTBAbtV_rY4yf5fdUTaKSov</t>
  </si>
  <si>
    <t>https://drive.google.com/uc?id=1rbIzAyoY4gCO6X5nDrIRcpOdWcZ0fP23</t>
  </si>
  <si>
    <t>https://drive.google.com/uc?id=1JVPLKIckBbjq4wi-ao0RbFPeAFv91pPu</t>
  </si>
  <si>
    <t>https://drive.google.com/uc?id=1mrdZahDiDhw-fmYaImZKUIuF5qASNZpv</t>
  </si>
  <si>
    <t>https://drive.google.com/uc?id=1qEZbQk5F7xBNuO4Q4n_xcr6RuQwDznXh</t>
  </si>
  <si>
    <t>https://drive.google.com/uc?id=1-8KEz6__xlj8ZjNtMFkwQ8eeDRXjZ5O_</t>
  </si>
  <si>
    <t>https://drive.google.com/uc?id=1yq0_9tZhG-NzTMfjRxYh-9MbPn9_1HqD</t>
  </si>
  <si>
    <t>https://drive.google.com/uc?id=1AOBhNiOU_Kdaww0pej4W_-_Mwu0LqgLD</t>
  </si>
  <si>
    <t>https://drive.google.com/uc?id=1KupTT50Ya_UZjaaT8-u1u4Y7bar2asFZ</t>
  </si>
  <si>
    <t>https://drive.google.com/uc?id=1Gm8cwjzjDe8j2aRHPeHt0_dJmW3TyGm3</t>
  </si>
  <si>
    <t>https://drive.google.com/uc?id=16GzJcFaOAfM0DDjq1VuroFKcAX8CGzNM</t>
  </si>
  <si>
    <t>https://drive.google.com/uc?id=1kUhBgvcF8uZvbPK0sEzYh514QAfBfblH</t>
  </si>
  <si>
    <t>https://drive.google.com/uc?id=1SIJ4sVgX1aLjF2rn9jyUyYE92gHHupMF</t>
  </si>
  <si>
    <t>https://drive.google.com/uc?id=1vulhdeTlVG_Q2Xah5_-HXxfMRWvxm2YA</t>
  </si>
  <si>
    <t>https://drive.google.com/uc?id=1JwQg1pHKbgRN-9tlu8efFP00zpRhGpz5</t>
  </si>
  <si>
    <t>https://drive.google.com/uc?id=1UaHARKG9khyuGOuKEjkbtYQ0Gp6jxt0a</t>
  </si>
  <si>
    <t>https://drive.google.com/uc?id=1RcyBxeIG_xoKiBiMSMF1c8HS96WxuvHW</t>
  </si>
  <si>
    <t>https://drive.google.com/uc?id=1F82xVVQ8hfBcDHsAjikbUkE-3GjgtkYv</t>
  </si>
  <si>
    <t>https://drive.google.com/uc?id=1vWlGnCih-fwhIJvFZbqMfh4A4-1gxUlv</t>
  </si>
  <si>
    <t>https://drive.google.com/uc?id=1-xJfZt6MGSvZUz5J_OCulo0gFTV0-BPZ</t>
  </si>
  <si>
    <t>https://drive.google.com/uc?id=1-O8BrrXl9Ko-jR8_M0LbZzgJguECo19X</t>
  </si>
  <si>
    <t>https://drive.google.com/uc?id=1LKxeHuevRgZzDD_tnU3lyylbMalB4LRq</t>
  </si>
  <si>
    <t>https://drive.google.com/uc?id=1cOAZPe8YcxJ9JB5ELCwXx3E8RcIcsrf9</t>
  </si>
  <si>
    <t>https://drive.google.com/uc?id=1AGtQgQuY0OCmf3W5WD7jZxkUhxICFpHh</t>
  </si>
  <si>
    <t>https://drive.google.com/uc?id=1A4OPzHX6to7sqk82ivg7sHCaVSFBzSZ2</t>
  </si>
  <si>
    <t>https://drive.google.com/uc?id=1TRuJdv2OJ-86tLaodH30mtnUYZM8mHMU</t>
  </si>
  <si>
    <t>https://drive.google.com/uc?id=1lGw1YUO85rGOPNoKPFlcJ31V34tp5cMh</t>
  </si>
  <si>
    <t>https://drive.google.com/uc?id=1Kb-2dv59NP72qLv6jGnm5JHsOpAHhofP</t>
  </si>
  <si>
    <t>https://drive.google.com/uc?id=1ibrmDZ_Ds-s7KNzxtt3cceeFCUZQzGkZ</t>
  </si>
  <si>
    <t>https://drive.google.com/uc?id=1ndVAxKDH9GvGfgkl0sl-nWPtPKhbzxK7</t>
  </si>
  <si>
    <t>https://drive.google.com/uc?id=1c95QKGAzfx-pnUFLJK1xdNXfhSVCqdCV</t>
  </si>
  <si>
    <t>https://drive.google.com/uc?id=1mWEbbgeuOArAQerhg3R4ZeUmCS5oH5ii</t>
  </si>
  <si>
    <t>https://drive.google.com/uc?id=1Lj_6ZDynVKX0MuWoNgQLAkVlMGgdO-At</t>
  </si>
  <si>
    <t>https://drive.google.com/uc?id=1LGW62mMPlYESAqLaiWOD8hVPuHiJ4oyz</t>
  </si>
  <si>
    <t>https://drive.google.com/uc?id=1dYFFl4FpOwSxnKK99rX4t9H4my4YngW9</t>
  </si>
  <si>
    <t>https://drive.google.com/uc?id=1jxJ6o57-FGWiUENSfExybxkSGTKOgiyq</t>
  </si>
  <si>
    <t>https://drive.google.com/uc?id=1bSZD21qLezcfVLjVCdQ9L7gPA3UKDI82</t>
  </si>
  <si>
    <t>https://drive.google.com/uc?id=1g3_ma7-fJ2ltxIPJ4P9e7fuPSWyazj6i</t>
  </si>
  <si>
    <t>https://drive.google.com/uc?id=1wKHST8tA9vSmt9TDci26VqVrAc04X2sJ</t>
  </si>
  <si>
    <t>https://drive.google.com/uc?id=1gQrBIhZFIBMIz4xnUH_C_n6SS3L4BNfp</t>
  </si>
  <si>
    <t>https://drive.google.com/uc?id=1YHfSsB7vUdgJWyNHwKaRrxG4b0jyoipb</t>
  </si>
  <si>
    <t>https://drive.google.com/uc?id=1_n4__eVKjw0mG5SCc45L_O01mCa_pyQT</t>
  </si>
  <si>
    <t>https://drive.google.com/uc?id=1-9YsV_RHkpFfDImd7WutgalbuslTBPQI</t>
  </si>
  <si>
    <t>https://drive.google.com/uc?id=1qY4UI7Sd3JRskeuPpdtSyyyyU3ecIq4i</t>
  </si>
  <si>
    <t>https://drive.google.com/uc?id=1skrrHOqDrG5xi1XBAsN9whtylOzQqXrB</t>
  </si>
  <si>
    <t>https://drive.google.com/uc?id=1Xl0xZQDT-bGErCmuihwHoc0FHIOpomr8</t>
  </si>
  <si>
    <t>https://drive.google.com/uc?id=1RcL3JFxw2IVGujW6maGwg2GcXr5r6qZB</t>
  </si>
  <si>
    <t>https://drive.google.com/uc?id=10zRY242jpGTLvgf1wMaDu7eRGgrcqE8H</t>
  </si>
  <si>
    <t>https://drive.google.com/uc?id=1dycxTIehye7w9pnX43LUAClibBHuAKIF</t>
  </si>
  <si>
    <t>https://drive.google.com/uc?id=1O2uIoeLovs0ZzaoQJfhp1sRoPrgGUY9o</t>
  </si>
  <si>
    <t>https://drive.google.com/uc?id=1MwLGm8rP-va7Pqt1kRL0WqohEHmqhH8l</t>
  </si>
  <si>
    <t>https://drive.google.com/uc?id=1H4REojLqp4N7CYYOhEMlP9vaZoJ9EZCi</t>
  </si>
  <si>
    <t>https://drive.google.com/uc?id=1r0six3eqjrbaszUk-tBU5LLzTNRJ0qg8</t>
  </si>
  <si>
    <t>https://drive.google.com/uc?id=16cR1Q8jC_6j0h9xeMwcIa8YpEGefhNVz</t>
  </si>
  <si>
    <t>https://drive.google.com/uc?id=12BZH4Q8ixwUc2VwwjatbATD2zrBgOHlu</t>
  </si>
  <si>
    <t>https://drive.google.com/uc?id=1TQTnVE7N6SnRHO8szxppdME2pqM4D0K4</t>
  </si>
  <si>
    <t>https://drive.google.com/uc?id=1GQ253J9LvFA4oy9dlVsBTfo5Zh2GV8bV</t>
  </si>
  <si>
    <t>https://drive.google.com/uc?id=1bUFSPSK5F6FsaRXzz3_Zt-MWaSU08FiX</t>
  </si>
  <si>
    <t>https://drive.google.com/uc?id=1rGwX4aHkbuMfdDuIfDuP305lOGFpPSFT</t>
  </si>
  <si>
    <t>https://drive.google.com/uc?id=1ByqNzsYUyS58kmAkODai4NxmeGJBYij2</t>
  </si>
  <si>
    <t>https://drive.google.com/uc?id=1XpKf9c8rBWVH6lDjGugHdDBo1-OR2mfR</t>
  </si>
  <si>
    <t>https://drive.google.com/uc?id=1-ejwk5MhKYVl022VafZQTxNKMMzvllPi</t>
  </si>
  <si>
    <t>https://drive.google.com/uc?id=1Lq7nlbEZBuzpH9CGSq9JeDojowwBETr6</t>
  </si>
  <si>
    <t>https://drive.google.com/uc?id=18RhAaNnAxNfIRS2dOqbpjiw5ZB7cC85b</t>
  </si>
  <si>
    <t>https://drive.google.com/uc?id=1EcAWZIWigAHoyA9cH31Y45dXjjkQiNUO</t>
  </si>
  <si>
    <t>https://drive.google.com/uc?id=1uNdjMeWWvhxTvQKe9mELE1hGf1-R7iZn</t>
  </si>
  <si>
    <t>https://drive.google.com/uc?id=1A8TUZ3KP-8pMcmDnTv-ejyKNxEzG_-00</t>
  </si>
  <si>
    <t>https://drive.google.com/uc?id=1rR-v4IC7ePYhBgGPhlDgZhpx_iH9e9tH</t>
  </si>
  <si>
    <t>https://drive.google.com/uc?id=1m6Y70wPFZRR0Ijxr_Sj0T27ajvqnh11j</t>
  </si>
  <si>
    <t>https://drive.google.com/uc?id=184Zb2a5BFg2NaI3Zi9xJIHT_YdN7NAxg</t>
  </si>
  <si>
    <t>https://drive.google.com/uc?id=1mzsuzd3lp01GeRotdAz6Kvdm1LACfWk2</t>
  </si>
  <si>
    <t>https://drive.google.com/uc?id=1eLplKl14SfFQTf-Vvuf1JYTJjdKmhc2f</t>
  </si>
  <si>
    <t>https://drive.google.com/uc?id=1yXVKNG_4eeP7H-UOrQSfj1VuiZFWg8XJ</t>
  </si>
  <si>
    <t>https://drive.google.com/uc?id=1nm45sMY9jxSWqzn1nSDcq-RrLZnPFSaw</t>
  </si>
  <si>
    <t>https://drive.google.com/uc?id=16ercMjF_mX3vp9yUqWCiLtONx47rppOR</t>
  </si>
  <si>
    <t>https://drive.google.com/uc?id=1Kn4NQhKUC11or4XtaCB0Jnk3uTbVU-Uf</t>
  </si>
  <si>
    <t>https://drive.google.com/uc?id=1CbyKmuNvUvhaoaeA4L2LZ_DGQM4YOE77</t>
  </si>
  <si>
    <t>https://drive.google.com/uc?id=1ZZ0mSxrda0F6cdaEBe9sMs__7HOCPeqD</t>
  </si>
  <si>
    <t>https://drive.google.com/uc?id=1BQkPUkfKOjStqXR81C187tMAeR9sgLth</t>
  </si>
  <si>
    <t>https://drive.google.com/uc?id=1Uqt2yi4zCz5pyiSC--BidukeMd6Mkzpk</t>
  </si>
  <si>
    <t>https://drive.google.com/uc?id=1-dUueKWrNlk1_LlUyhb-Y7j32tjBIg2P</t>
  </si>
  <si>
    <t>https://drive.google.com/uc?id=1RBeDKVXzeG5W4SHPEDSt7zf499TBQIz-</t>
  </si>
  <si>
    <t>https://drive.google.com/uc?id=1aUIIpPG0X0xqhovgaM16isjWZYXPqeag</t>
  </si>
  <si>
    <t>https://drive.google.com/uc?id=11h-FXujxOvnSEGQeJLJetPuW8JLNKcfV</t>
  </si>
  <si>
    <t>https://drive.google.com/uc?id=1njYYtWexbKddVGQhzPN4bzDlKGRnFfil</t>
  </si>
  <si>
    <t>https://drive.google.com/uc?id=1Pj9eYBhhftPHgc5AdUTMuKc_fRCIWI6L</t>
  </si>
  <si>
    <t>https://drive.google.com/uc?id=1RQ6s6L42rtu9H16I6bn0anffeonr_FW_</t>
  </si>
  <si>
    <t>https://drive.google.com/uc?id=13eF0Wn5F37WoIp0PWle_5sXIGeXpUWPp</t>
  </si>
  <si>
    <t>https://drive.google.com/uc?id=1ilKjLm3kAFh0wEZZREkoYQhfx4Vnxd-g</t>
  </si>
  <si>
    <t>https://drive.google.com/uc?id=18F-r8g7cXljv1wcw747iyUV3IZ2Mzsu-</t>
  </si>
  <si>
    <t>https://drive.google.com/uc?id=1yckLmLXp0ruD4ti_6dqsKTR3LPZzwwMT</t>
  </si>
  <si>
    <t>https://drive.google.com/uc?id=1f7Sq3Nvg1CH0sv-HWVAu1FlcPrcVDbgV</t>
  </si>
  <si>
    <t>https://drive.google.com/uc?id=1nKCqd_qXT_4fjtZUDTY9DMoFK0O1Wdvd</t>
  </si>
  <si>
    <t>https://drive.google.com/uc?id=1SM3EuX7O6-tx99z7onNx5AsT-vmxvQnK</t>
  </si>
  <si>
    <t>https://drive.google.com/uc?id=1d759JkUWfyALDfDWmdYxnCZHMpXidoMh</t>
  </si>
  <si>
    <t>https://drive.google.com/uc?id=166njdshj61C3APgBVfMalsLcKPSwug7Y</t>
  </si>
  <si>
    <t>https://drive.google.com/uc?id=1sGWQjTstVt6SOXK5ZoHtshpNZbCOOTIJ</t>
  </si>
  <si>
    <t>https://drive.google.com/uc?id=1mA81vag7H0IqgQhx8I5055QPS1WIr7MM</t>
  </si>
  <si>
    <t>https://drive.google.com/uc?id=1HgOUbzDHSxY47dezkeEQLlTrCjMLRv99</t>
  </si>
  <si>
    <t>https://drive.google.com/uc?id=14u5EaoF1lW53-hoxivzcQT9iy4Xsv3wY</t>
  </si>
  <si>
    <t>https://drive.google.com/uc?id=15cj0gWhr5HXirV-cIUMOzcbT082QFFAp</t>
  </si>
  <si>
    <t>https://drive.google.com/uc?id=1N8wNeAqtdpzsQadEmDGus0DsfIHk67Yl</t>
  </si>
  <si>
    <t>https://drive.google.com/uc?id=168-AiSw9VecqFN6I43z65r30TceISM8v</t>
  </si>
  <si>
    <t>https://drive.google.com/uc?id=1rxY4NU_W33pQrjQTi9c7ru4KQO4AAqNF</t>
  </si>
  <si>
    <t>https://drive.google.com/uc?id=1GT6uj_jcj6RlAhdFIAszAHWsFKQ5gH9S</t>
  </si>
  <si>
    <t>https://drive.google.com/uc?id=1M1w3SZMfa5ONjNEWOPfywIMUrCwmam84</t>
  </si>
  <si>
    <t>https://drive.google.com/uc?id=10EyGqBnyxTHNek4V4_0fEej38KM2eAib</t>
  </si>
  <si>
    <t>https://drive.google.com/uc?id=1SzANnCJ5ZfuoTWWjLwAdJAg341KVxEAj</t>
  </si>
  <si>
    <t>https://drive.google.com/uc?id=1WMa6oi_OHhepxRnWIcsAPl33WlqeHt_B</t>
  </si>
  <si>
    <t>https://drive.google.com/uc?id=1XOM95nzygLzJ5K9559u3UF8z0tq3bSYT</t>
  </si>
  <si>
    <t>https://drive.google.com/uc?id=1_Rz53f96Nhzi-tqvGQQrBbUqkjdZB8Vy</t>
  </si>
  <si>
    <t>https://drive.google.com/uc?id=1-UZa_3VHkY7Ch1q1zGuFIwdp-rk86byP</t>
  </si>
  <si>
    <t>https://drive.google.com/uc?id=1Fqq6U195x_PLE_Y9-EHrl91heop7buob</t>
  </si>
  <si>
    <t>https://drive.google.com/uc?id=1J0b12pOHjR-9i54E0OeuuzCV3LhLM6UL</t>
  </si>
  <si>
    <t>https://drive.google.com/uc?id=1o3ztahQf_lbwN5Ur6gcbwdz83EhfTW0p</t>
  </si>
  <si>
    <t>https://drive.google.com/uc?id=16JKxFyuCvoWixfVtrq3Vr75LXiDn0BQq</t>
  </si>
  <si>
    <t>https://drive.google.com/uc?id=1o374vjmF-5uoKFYUeNWp9VXcuGPNHISR</t>
  </si>
  <si>
    <t>https://drive.google.com/uc?id=11SD44v63ULhU42q4Fpggr1S0QRyLzQ8T</t>
  </si>
  <si>
    <t>https://drive.google.com/uc?id=1tGXu5QI4vhjiwWzNouYHGv8hEkqj8qKb</t>
  </si>
  <si>
    <t>https://drive.google.com/uc?id=1wl4BvGmO9gLxw6hSUHUMc7f1aUn3YsaN</t>
  </si>
  <si>
    <t>https://drive.google.com/uc?id=1ZWNVrRigwfDqyEo6UmiOrFBVuQuBM8n-</t>
  </si>
  <si>
    <t>https://drive.google.com/uc?id=1u6ApmaCthM9_b363FwwS91x32peS73SO</t>
  </si>
  <si>
    <t>https://drive.google.com/uc?id=1q1EonvA4mbsLaQD30p1zpvsPyfAUGdyv</t>
  </si>
  <si>
    <t>https://drive.google.com/uc?id=1HeH-4MDdq7NQGZLxik4T1RfP9irFww3e</t>
  </si>
  <si>
    <t>https://drive.google.com/uc?id=1Kl3FoSGgfzQMrOH8rgqZ3H4ERQoJ76Kv</t>
  </si>
  <si>
    <t>https://drive.google.com/uc?id=1bQwUNryk6cpGWOj44SkNYAWYN6T8ijK5</t>
  </si>
  <si>
    <t>https://drive.google.com/uc?id=1g5z7tchkSBYXbGtv76A-RSNcWDaoVvAy</t>
  </si>
  <si>
    <t>https://drive.google.com/uc?id=1DZJnWMmDtkjYvq3qHwpKk4Q0D37oAtup</t>
  </si>
  <si>
    <t>https://drive.google.com/uc?id=1GJkm9XHq8oph2lbVNAWFZUyucPoJ4YI-</t>
  </si>
  <si>
    <t>https://drive.google.com/uc?id=19gCetMw0u6X8ZvWZKJFGSrNUrLSmnl92</t>
  </si>
  <si>
    <t>https://drive.google.com/uc?id=19NvQU02sE22-DOex-npxC0gi7SEADy6f</t>
  </si>
  <si>
    <t>https://drive.google.com/uc?id=1-UurNUwrC34kVBm7gFxpNHqaJvgMVRxV</t>
  </si>
  <si>
    <t>https://drive.google.com/uc?id=1XAqXeEIx0WAmQMZpTnPAl_cdFPwA5Roh</t>
  </si>
  <si>
    <t>https://drive.google.com/uc?id=12N8vqP02aCGeriLnxukMgbSOxnDc5Sdx</t>
  </si>
  <si>
    <t>https://drive.google.com/uc?id=1QsKszM78k-kHOeDsoxMKsGpzuddtKvzK</t>
  </si>
  <si>
    <t>https://drive.google.com/uc?id=1QE3Uo0Gxi4EKH0ERI_B3qJh_6yj9Myvj</t>
  </si>
  <si>
    <t>https://drive.google.com/uc?id=1ULAEdNcIHYEenAkg8206YEMcSTGNoU2Z</t>
  </si>
  <si>
    <t>https://drive.google.com/uc?id=1BJVxh2uCdUVm90N1E2Iv_8xJoZoffChT</t>
  </si>
  <si>
    <t>https://drive.google.com/uc?id=1fu9T6UgGiqAOVS_iHKF71osLdND3FcXd</t>
  </si>
  <si>
    <t>https://drive.google.com/uc?id=1U7lQJKT4Y85--JzoHz3gOr0kRcM7-vOy</t>
  </si>
  <si>
    <t>https://drive.google.com/uc?id=1TzChDYTCVflrr0jtanBQN602hPgKIGsK</t>
  </si>
  <si>
    <t>https://drive.google.com/uc?id=1UxumNfxKJH79xwUzgPuAGu4HU_biWrTz</t>
  </si>
  <si>
    <t>https://drive.google.com/uc?id=1GHD9dOW0WFbnf6W1rqUYdzKrL9eNrTki</t>
  </si>
  <si>
    <t>https://drive.google.com/uc?id=1XgOGTnUZ9zMG2BDiFybo8aRsQlSUGyM0</t>
  </si>
  <si>
    <t>https://drive.google.com/uc?id=1B-VAJRT4Oexb5YUZzKYf0FWYiMr_11Xz</t>
  </si>
  <si>
    <t>https://drive.google.com/uc?id=1gxGbukas1J8CnMnL8swJMET39QuWHHGT</t>
  </si>
  <si>
    <t>https://drive.google.com/uc?id=1Ol6AHR1FGUfU18eTYWMTE9ovbH7CosHC</t>
  </si>
  <si>
    <t>https://drive.google.com/uc?id=14l3CuTdGBy-cuiRFSZH-A_WskYKiTEW3</t>
  </si>
  <si>
    <t>https://drive.google.com/uc?id=1AX71bbcVWfmULStxFfX0bv2k_Z-9txDj</t>
  </si>
  <si>
    <t>https://drive.google.com/uc?id=1xSYY4NRgiSsWZbwxyS6zlY3RiUN-Ijvm</t>
  </si>
  <si>
    <t>https://drive.google.com/uc?id=1yELCozJqsSx3E-HL3u6OFj73dizpSxWx</t>
  </si>
  <si>
    <t>https://drive.google.com/uc?id=1GqfabGptU5Z_yFDjUxK1IArTvLHzSNgw</t>
  </si>
  <si>
    <t>https://drive.google.com/uc?id=1m3IgXgVFrUrxkzc5fScP9aFRAcJfs9Tl</t>
  </si>
  <si>
    <t>https://drive.google.com/uc?id=1M5RGE6OXVVB1k844VqdI_66Bj21beJsY</t>
  </si>
  <si>
    <t>https://drive.google.com/uc?id=1zXL97moiSBWpVz9uqJio-GYFXlGwTbPU</t>
  </si>
  <si>
    <t>https://drive.google.com/uc?id=1vd2u5U1mY6uwcAjeX_ymnHhxFQIJGLVk</t>
  </si>
  <si>
    <t>https://drive.google.com/uc?id=1i3orgwi5MLc3Kwbm3a1Mdo2eAcx9me3g</t>
  </si>
  <si>
    <t>https://drive.google.com/uc?id=1bNrzuTGSHymDOpqtbPgq0Ji9smDo3QJI</t>
  </si>
  <si>
    <t>https://drive.google.com/uc?id=1YHX5d35MUfItdKqh0FUvwd1usZD-e2sh</t>
  </si>
  <si>
    <t>https://drive.google.com/uc?id=1ONmugALx_fF-rLo9aTEbdDvU2Px-ATGW</t>
  </si>
  <si>
    <t>https://drive.google.com/uc?id=1JFIKC9IWtCfN6XuCXnClEQHVnaO4hss5</t>
  </si>
  <si>
    <t>https://drive.google.com/uc?id=1I6hqH3gyjnXmoUozAmsjmI8qMG1ZbJic</t>
  </si>
  <si>
    <t>https://drive.google.com/uc?id=1-I2qvO9oEfRpbN0I5vv350qadLbzZsJW</t>
  </si>
  <si>
    <t>https://drive.google.com/uc?id=1pPzs94pWmG9JYPbyppFRrMw9fpNB2RPu</t>
  </si>
  <si>
    <t>https://drive.google.com/uc?id=1vSuGkZL74JlV2MEH_vVxxALaXgChYEiP</t>
  </si>
  <si>
    <t>https://drive.google.com/uc?id=1H1IzoD8kBpnaAc1X3c0EV0KTLKyPLnYn</t>
  </si>
  <si>
    <t>https://drive.google.com/uc?id=1Y0DKCsJJGjCHi0JQoTxlfyhiNxMoASpo</t>
  </si>
  <si>
    <t>https://drive.google.com/uc?id=1xUoGbUCn7zNsVe3efNOCCqCE3Co1Dqyv</t>
  </si>
  <si>
    <t>https://drive.google.com/uc?id=1nmXVMxIiZKKn6UbCWqZOTOufRkFMVipq</t>
  </si>
  <si>
    <t>https://drive.google.com/uc?id=1faaTDhiG2kJ5UEBX2rRKKQfhV6XccbQP</t>
  </si>
  <si>
    <t>https://drive.google.com/uc?id=1wdqgo6WTilp1lfUsN3jprCdKBcFscdh9</t>
  </si>
  <si>
    <t>https://drive.google.com/uc?id=1duO7x0Zz7b8n5bZssSMFmasWbD_mky-a</t>
  </si>
  <si>
    <t>https://drive.google.com/uc?id=1yL643m5xCaiK6VTkia6pJbaUdjBfJZmb</t>
  </si>
  <si>
    <t>https://drive.google.com/uc?id=1T75-xIKRLa87zbcLFV65DF79Zh3NcyTs</t>
  </si>
  <si>
    <t>https://drive.google.com/uc?id=1KztMsYXuK0WnnvH_detxXrHOYy6oPQgM</t>
  </si>
  <si>
    <t>https://drive.google.com/uc?id=1OTvsVr-3MIIJFKs4KgNiVT5WwPjf2kpa</t>
  </si>
  <si>
    <t>https://drive.google.com/uc?id=1o3cR9rBnf_8VtJSvjNK1Q8_jL24mlJaU</t>
  </si>
  <si>
    <t>https://drive.google.com/uc?id=1KZwuH7EdE4hrWLYISe6pxJN13Ay1bmfu</t>
  </si>
  <si>
    <t>https://drive.google.com/uc?id=1jTYtnNGHibeiJsnNOPjItMPq0-A2TIdd</t>
  </si>
  <si>
    <t>https://drive.google.com/uc?id=104nLZtOILUt4Du4ubsiButz1Q85Bj7VA</t>
  </si>
  <si>
    <t>https://drive.google.com/uc?id=1OeEPNIEOQF1nKXx1GAkidPcTvnq7896U</t>
  </si>
  <si>
    <t>https://drive.google.com/uc?id=1ZWpN1a733Lg7KGG-CQWnPQigM6X7G48H</t>
  </si>
  <si>
    <t>https://drive.google.com/uc?id=18-XmoK5ekM2ZA4x8FbH8K87zb-FUaerg</t>
  </si>
  <si>
    <t>https://drive.google.com/uc?id=1iQXI_IJha3du5DKrBLvpZwJtz6VkJctb</t>
  </si>
  <si>
    <t>https://drive.google.com/uc?id=1OL2aVYnvFCt4dfSW3v5Vz5V9kzEsSw9y</t>
  </si>
  <si>
    <t>https://drive.google.com/uc?id=1d5xftuDc4yVwGm3kWwXvWD-R0xars9Vt</t>
  </si>
  <si>
    <t>https://drive.google.com/uc?id=1LE-Kg_q3i7m4td7kzwIVab48M00YGrbw</t>
  </si>
  <si>
    <t>https://drive.google.com/uc?id=1K5hGyOKr36uNAmzo7ODr8NBXDp8yDGpJ</t>
  </si>
  <si>
    <t>https://drive.google.com/uc?id=147WKXZfP9WJXfg8KCiDa-wYiWczwrGLl</t>
  </si>
  <si>
    <t>https://drive.google.com/uc?id=1a6Bd9MZ7qbTY1ydl_jvlOHpKFs-i4bte</t>
  </si>
  <si>
    <t>https://drive.google.com/uc?id=1a8rZwlCGbcVazMGo56cPLUw3oD2puGTp</t>
  </si>
  <si>
    <t>https://drive.google.com/uc?id=1yCfDTGwFmgIzNYkrqCWKzj8tMFYUk6Nu</t>
  </si>
  <si>
    <t>https://drive.google.com/uc?id=1_yigHipsPnlCWUfo9jifVOdbak0Bb6_w</t>
  </si>
  <si>
    <t>https://drive.google.com/uc?id=1_ivwkG5QheS6zRO9NUniwId6GOkNcFRF</t>
  </si>
  <si>
    <t>https://drive.google.com/uc?id=1pFykb0puX4yBeTutfNIoiN-BLhBeXsMT</t>
  </si>
  <si>
    <t>https://drive.google.com/uc?id=1w4GzqytBaa1WH_1NR5-SeNf1Nl8lJK7d</t>
  </si>
  <si>
    <t>https://drive.google.com/uc?id=1Bne3zSBSbiQrKmqa0r0P2BuhJFCeJgQd</t>
  </si>
  <si>
    <t>https://drive.google.com/uc?id=1jC_InosBCkoiyXZVlANd1teGBB4IYEGL</t>
  </si>
  <si>
    <t>https://drive.google.com/uc?id=1zrKy8swKrDARRlFwPTaIBfAR_U6YE5Vs</t>
  </si>
  <si>
    <t>https://drive.google.com/uc?id=1cP9KYcGTxe4Afu3D0kUnlS1ZQz6Cb8Wy</t>
  </si>
  <si>
    <t>https://drive.google.com/uc?id=1SDPU7xRuD29pU99yuZDMQZcp6lRaHpxQ</t>
  </si>
  <si>
    <t>https://drive.google.com/uc?id=1dFhRAu42BYtK1JIiZ7iydYePL_ITSW4P</t>
  </si>
  <si>
    <t>https://drive.google.com/uc?id=1TP8-hhfbTDLndTUn5jYPK0T924MkzH8_</t>
  </si>
  <si>
    <t>https://drive.google.com/uc?id=19mb1PLVtLsfv12JlbYFv4kPOCcYS23pS</t>
  </si>
  <si>
    <t>https://drive.google.com/uc?id=17XP9N2n9cwyxGxI8fea2Zqoj26SzOYzr</t>
  </si>
  <si>
    <t>https://drive.google.com/uc?id=1FeH_SGDxbfziJ_3zRQwDtJEhOvwQ7j6Y</t>
  </si>
  <si>
    <t>https://drive.google.com/uc?id=1baMmJ2Y7Ae35aV9Xg_o1Ud1vCtO-IsOW</t>
  </si>
  <si>
    <t>https://drive.google.com/uc?id=1fsQuSQksvmT8iA6s-6VZ15aECQ5bPp31</t>
  </si>
  <si>
    <t>https://drive.google.com/uc?id=16EGVDuS2ORQfkPnF0Kf4L1gSXFx7Ds6D</t>
  </si>
  <si>
    <t>https://drive.google.com/uc?id=16JAaB7bQsf3ZWqNMu6k2f_jK04gnTQvh</t>
  </si>
  <si>
    <t>https://drive.google.com/uc?id=1MznaPFLGZ0K8qGYs3MNw4RYX__ibSl3B</t>
  </si>
  <si>
    <t>https://drive.google.com/uc?id=1VHzMRSkDjaxU4RDCQjmCWKKX7Gz8qVmP</t>
  </si>
  <si>
    <t>https://drive.google.com/uc?id=1Txp1uOAGkDSETah9JqTQQlVmTn8W1jzV</t>
  </si>
  <si>
    <t>https://drive.google.com/uc?id=1PIzWfhcq0q0s7xemB1LTdfsonja5l7zO</t>
  </si>
  <si>
    <t>https://drive.google.com/uc?id=17NauyDUd9s-QIZEOw_5Z7zMEDuCzVgvk</t>
  </si>
  <si>
    <t>https://drive.google.com/uc?id=1rorORr_gavAzK5yicd2e4MJ4ugdaqIjb</t>
  </si>
  <si>
    <t>https://drive.google.com/uc?id=1eXNZl00RCpkIN6fBO7FHS-jlyomTpFeM</t>
  </si>
  <si>
    <t>https://drive.google.com/uc?id=1m2FPcVvmUaE3MberNOG8J22usBPt8KVd</t>
  </si>
  <si>
    <t>https://drive.google.com/uc?id=1Aun9n9rORULa2avE7uyxFvQJIGrVvg-i</t>
  </si>
  <si>
    <t>https://drive.google.com/uc?id=1TDqUITo7fbfdWYYwipXV48oHmom39y5e</t>
  </si>
  <si>
    <t>https://drive.google.com/uc?id=1sd-XiTGSUb5sTtGto8cgi7Ohl6jY4Rso</t>
  </si>
  <si>
    <t>https://drive.google.com/uc?id=1z-1g2RLvTdKm79ZkfFfnQSTZ4P5cIU5s</t>
  </si>
  <si>
    <t>https://drive.google.com/uc?id=1m81jzBvlF4mb04-khRbW0YN3zLSbOKs0</t>
  </si>
  <si>
    <t>https://drive.google.com/uc?id=1OLn9ph0t3eJH21JOjgi1DSENjid5G3tH</t>
  </si>
  <si>
    <t>https://drive.google.com/uc?id=1f26sWL51F5KVIqSWqRWWKhjBXHvNSR2V</t>
  </si>
  <si>
    <t>https://drive.google.com/uc?id=1HrBRbbeoO3N1Maz0fXx7akwAe4sAlD00</t>
  </si>
  <si>
    <t>https://drive.google.com/uc?id=1DJElJX7usCCfTvFDBdE0x2kAwhDzpwwk</t>
  </si>
  <si>
    <t>https://drive.google.com/uc?id=1J0Dn4zb2IpR6pFZIKTaBBPVeJamVx2ep</t>
  </si>
  <si>
    <t>https://drive.google.com/uc?id=1jAfI24NTuGPABg3YBqFRcX-FpXZ4C8N6</t>
  </si>
  <si>
    <t>https://drive.google.com/uc?id=1SbHhfpqJegyMt7EKshyAnAFVNtUd2V0m</t>
  </si>
  <si>
    <t>https://drive.google.com/uc?id=1edE0TbcjKbR09Zjyl4zF2jIlAE8OMEUk</t>
  </si>
  <si>
    <t>https://drive.google.com/uc?id=1jvpsIQapo5TO0ZjKRXPflo_X6yXhBsFb</t>
  </si>
  <si>
    <t>https://drive.google.com/uc?id=10UxZmR0Q5rAmJXQdhXNqg5jA0kbrGGiF</t>
  </si>
  <si>
    <t>https://drive.google.com/uc?id=1ZDQ3XEM-dYINHLqs1orNaogTAEgaPHrf</t>
  </si>
  <si>
    <t>https://drive.google.com/uc?id=1lUd7KuzLFL8gzc5e_8VBHs7BQc4mck2c</t>
  </si>
  <si>
    <t>https://drive.google.com/uc?id=1gP1X8ihEzJdxZdkWWCpIp0laUHzgwsp_</t>
  </si>
  <si>
    <t>https://drive.google.com/uc?id=1eDvBgXYwxJ5QLPp3kgr_5La1lQ0UeAVp</t>
  </si>
  <si>
    <t>https://drive.google.com/uc?id=1J8Nv6ZViHSPwFQugSaZI3lMsVUvCn4Fm</t>
  </si>
  <si>
    <t>https://drive.google.com/uc?id=1OBwzcLE3qdNIQYUKrXh8exX6-scn3awT</t>
  </si>
  <si>
    <t>https://drive.google.com/uc?id=17_OcLtKfbTd4G6s3xh-Wp1V406tgPbDs</t>
  </si>
  <si>
    <t>https://drive.google.com/uc?id=1LkMNoDihJ3Tac6KbK1c-0rXcIR_IONkk</t>
  </si>
  <si>
    <t>https://drive.google.com/uc?id=1_2_hvFIfRF6DYpbgWbr5tYLw_SAY-1FF</t>
  </si>
  <si>
    <t>https://drive.google.com/uc?id=158zfuwoGH9vgh3RHPXkV3Af75aWCLRQm</t>
  </si>
  <si>
    <t>https://drive.google.com/uc?id=1uvQqpVSfsNeiFYZDhYVJYdkdFjSks5SL</t>
  </si>
  <si>
    <t>https://drive.google.com/uc?id=1YDQokvkklOSZDHUi-7BLqLdgUE1cZqa7</t>
  </si>
  <si>
    <t>https://drive.google.com/uc?id=13Ll3mJw3cHH-Iu7FUppCiKqKgtXk1WQN</t>
  </si>
  <si>
    <t>https://drive.google.com/uc?id=1xlk2Pxte2YbCTCjpwQQt6bWtGt2mzInI</t>
  </si>
  <si>
    <t>https://drive.google.com/uc?id=10jr_jXReeVCaj4MOosNi7nKa_1lVZwQv</t>
  </si>
  <si>
    <t>https://drive.google.com/uc?id=1fqCY2CrbH6f_etnIJEKoC0-kMtMu__pP</t>
  </si>
  <si>
    <t>https://drive.google.com/uc?id=1ALP_5UDjHYGRJiYguBbRt2E8iu18hvU7</t>
  </si>
  <si>
    <t>https://drive.google.com/uc?id=1pI03climOuTJSJC-ofhx0dWPzS99UujG</t>
  </si>
  <si>
    <t>https://drive.google.com/uc?id=1PnSXPhFlnmH0tsSU-ne0BaF5CHLZKQcB</t>
  </si>
  <si>
    <t>https://drive.google.com/uc?id=1hMhmBdaHwNJTAy4kmU4NeNID9p-4FN6a</t>
  </si>
  <si>
    <t>https://drive.google.com/uc?id=1RQMq4mAmJgnnKbebDVpKeWTAS4KxS9kc</t>
  </si>
  <si>
    <t>https://drive.google.com/uc?id=17MrjB38oUXLnURszSA7gnLezJjwkhiNd</t>
  </si>
  <si>
    <t>https://drive.google.com/uc?id=10w_pOEAUSCS43L-mTZu5sdx5baHMuxLp</t>
  </si>
  <si>
    <t>https://drive.google.com/uc?id=1J77NUiiaf8MNlebPPmwJ8ofvriiIoFJI</t>
  </si>
  <si>
    <t>https://drive.google.com/uc?id=13Icexw-5ylbJthrVOh8w9Fyfg7MrlAVr</t>
  </si>
  <si>
    <t>https://drive.google.com/uc?id=1VjTqzLsOWYLJdZtAgLzH3V4MSFMHKgA3</t>
  </si>
  <si>
    <t>https://drive.google.com/uc?id=1Qbt-9EQpT01r5cgD3tlB7MsUapSVFD89</t>
  </si>
  <si>
    <t>https://drive.google.com/uc?id=1Pc3Nj9nDPCg_yn3osKv77RaeSev54zjO</t>
  </si>
  <si>
    <t>https://drive.google.com/uc?id=1NF8YynAyuxleO80GGULdmcfoq_BWWvKA</t>
  </si>
  <si>
    <t>https://drive.google.com/uc?id=1ElJ95elsM4YRYA41Q1mXzdfgowrYRQBb</t>
  </si>
  <si>
    <t>https://drive.google.com/uc?id=1Yy0I9hS-vlcLe3MKm6OvZaamZDA2GmyJ</t>
  </si>
  <si>
    <t>https://drive.google.com/uc?id=1qqJrJGINNrXEFxqYviYUkLqRe2PFBEsl</t>
  </si>
  <si>
    <t>https://drive.google.com/uc?id=1ifE0IIa4PSfRtuxMsbDs4zb8SVF7No6e</t>
  </si>
  <si>
    <t>https://drive.google.com/uc?id=12aoaflEMv4EMHO_h6v2MMydLHhYHLTyz</t>
  </si>
  <si>
    <t>https://drive.google.com/uc?id=1L2O4ZeRaou-BVqVFj3VhEkE8MfvbKFS-</t>
  </si>
  <si>
    <t>https://drive.google.com/uc?id=10EwdVQ9rB4jtprPkP2oyRg_apuQBuv49</t>
  </si>
  <si>
    <t>https://drive.google.com/uc?id=1CkNDoh2D4-KgEb_IDHiVSbOFIWEqwr8O</t>
  </si>
  <si>
    <t>https://drive.google.com/uc?id=1sPpig_gYNfxsR4jU551sB76wxyqZtspq</t>
  </si>
  <si>
    <t>https://drive.google.com/uc?id=1ptap-7l18_76SgBc-jaerjM5vJ_r_7Kb</t>
  </si>
  <si>
    <t>https://drive.google.com/uc?id=15iw-WTlnoRQDqR5ZgtCjazm2VkhhyM92</t>
  </si>
  <si>
    <t>https://drive.google.com/uc?id=1oDzSErzwVSDdAySmSu08_9KYCFeU29Jk</t>
  </si>
  <si>
    <t>https://drive.google.com/uc?id=1fkRA-0ZZTlvnQb0thWupS8On_GcwQaOl</t>
  </si>
  <si>
    <t>https://drive.google.com/uc?id=1SLJIt9Kfwi7KB5B2iE4J_dnOn7U00sag</t>
  </si>
  <si>
    <t>https://drive.google.com/uc?id=1-9mS5S82OS3Ii_1-C2V2CZvIhs2qoi8x</t>
  </si>
  <si>
    <t>https://drive.google.com/uc?id=1D4ns1J2uHLKaDqb1pD43mEpkw9BkArd_</t>
  </si>
  <si>
    <t>https://drive.google.com/uc?id=1-Ps40TTIMoiuUX1zah0akEpxgUZ1-dkD</t>
  </si>
  <si>
    <t>https://drive.google.com/uc?id=1m_gtumZQCb-X_Yo4bZp3-yk8HeCCAjk0</t>
  </si>
  <si>
    <t>https://drive.google.com/uc?id=1F4x6Ud_7Hys6-PC8IdJq_iAbYz6Gb40j</t>
  </si>
  <si>
    <t>https://drive.google.com/uc?id=15imH5rpixtBzb1jtq-diAMyK35Jlybj1</t>
  </si>
  <si>
    <t>https://drive.google.com/uc?id=1CfZ3E6NCrWnl-BRH5PuggZDuaGL0fhwJ</t>
  </si>
  <si>
    <t>https://drive.google.com/uc?id=18fQOvx28FG9_KLNb3Arj2sE8UCnLfXos</t>
  </si>
  <si>
    <t>https://drive.google.com/uc?id=1qmQjST64xfL4Ts7JHGHvmjvMjA5ggpX4</t>
  </si>
  <si>
    <t>https://drive.google.com/uc?id=1AXlCZDlWC7nSmnQlUOEjRqniRI5Q03Vk</t>
  </si>
  <si>
    <t>https://drive.google.com/uc?id=1_DAaLMkydeCXkWEGanePbz21BmkRMXSS</t>
  </si>
  <si>
    <t>https://drive.google.com/uc?id=1QcFPgqguPhOdgTX1yijpHM3ni_irAGor</t>
  </si>
  <si>
    <t>https://drive.google.com/uc?id=1PIZbUiI2raOnOm1ke9Fe7OFd8GvF0C_W</t>
  </si>
  <si>
    <t>https://drive.google.com/uc?id=1lU9vZLVEsDbts_36Fn-I--duQaV7AvnF</t>
  </si>
  <si>
    <t>https://drive.google.com/uc?id=1MHu6UkYFr45BVfpFjdnKx5nseCjVaO4p</t>
  </si>
  <si>
    <t>https://drive.google.com/uc?id=18aS-fdNZa91czk-Y8N4otcwTgVMid2VJ</t>
  </si>
  <si>
    <t>https://drive.google.com/uc?id=1Bj6Ag_aV8qvcP-ibR4fU2YEjMDXdagZ3</t>
  </si>
  <si>
    <t>https://drive.google.com/uc?id=14yN1Ly2azuSLBROSRL7pRGFYkW8n8bsL</t>
  </si>
  <si>
    <t>https://drive.google.com/uc?id=1h835UWCjiFOlDeHH0KSYONKysKQe_SCk</t>
  </si>
  <si>
    <t>https://drive.google.com/uc?id=13KZ0-64dTYA0VsSZLhAPEEBN4QWBdR22</t>
  </si>
  <si>
    <t>https://drive.google.com/uc?id=1jG7yirWVwlgloedBqdnxzRZGpmaXzoZs</t>
  </si>
  <si>
    <t>https://drive.google.com/uc?id=1z7bxbCTHuSCMLrWzFRtSm-eTFm97Ulnj</t>
  </si>
  <si>
    <t>https://drive.google.com/uc?id=1HdKqpuI1uj9U6gWFLB2NEZv9wtVgzM0b</t>
  </si>
  <si>
    <t>https://drive.google.com/uc?id=1n26Gt8SWrU3mhIw9ho-RBzcJeN6VjISg</t>
  </si>
  <si>
    <t>https://drive.google.com/uc?id=16PDEB_oISp7Ru3ooKPe8RCLt67fXq_-l</t>
  </si>
  <si>
    <t>https://drive.google.com/uc?id=1JXxFXWtOi0swrpFR9ZXmmVRaFHV2AhO3</t>
  </si>
  <si>
    <t>https://drive.google.com/uc?id=1PscRhC1LGYGgIHEWum9N2xwgeDkpBJ9G</t>
  </si>
  <si>
    <t>https://drive.google.com/uc?id=1-UtSJqMl9qboMROyKKWRQ70D3Ntd0ck2</t>
  </si>
  <si>
    <t>https://drive.google.com/uc?id=11CwALuTC3hQetVSwbMBq3-NM9FbpLpf6</t>
  </si>
  <si>
    <t>https://drive.google.com/uc?id=1omsVWZW1ogaJ3oH95iR01UK0WxEGllzz</t>
  </si>
  <si>
    <t>https://drive.google.com/uc?id=1ElLK-PS2__izn5IvgK8vKn-WK7ox2OaZ</t>
  </si>
  <si>
    <t>https://drive.google.com/uc?id=1hnCYQZrJcIiZjj69X39MkQT5MWetRJwN</t>
  </si>
  <si>
    <t>https://drive.google.com/uc?id=1ZjckhOrbVMiMeZeGV9WJM59K8DITRx3K</t>
  </si>
  <si>
    <t>https://drive.google.com/uc?id=12smfXicXf2tXc8z21CCm2FHW2oObu7Zy</t>
  </si>
  <si>
    <t>https://drive.google.com/uc?id=1pOrVQjwW9tFN_7MOaIPaxLUsjX5Qy00E</t>
  </si>
  <si>
    <t>https://drive.google.com/uc?id=1TCvMaFvHh895JjQwhE5yWZuP6uHxNA4S</t>
  </si>
  <si>
    <t>https://drive.google.com/uc?id=1fVhU5p8y5WpNEivz1BFE4Sgbc9H9fQLB</t>
  </si>
  <si>
    <t>https://drive.google.com/uc?id=1_aupSpY-XunLb7fF35oL3SF7zp5popY0</t>
  </si>
  <si>
    <t>https://drive.google.com/uc?id=1jFhCHhPsHriE_KZh3tJZb_CS9rFGdaXG</t>
  </si>
  <si>
    <t>https://drive.google.com/uc?id=1OXmuRBK6dsUZYTbT6EcuETkRRiaoLRVr</t>
  </si>
  <si>
    <t>https://drive.google.com/uc?id=1w51Fs8JEFyGNQCDMerv1_kfVFFpCaASa</t>
  </si>
  <si>
    <t>https://drive.google.com/uc?id=1s1Lma-RqgH-j-McHVCf7oe2up6UGak0L</t>
  </si>
  <si>
    <t>https://drive.google.com/uc?id=1pAfsLE3UDO5ka5n_T4dbO-nN5aiCpsA9</t>
  </si>
  <si>
    <t>https://drive.google.com/uc?id=1K6Dpv0r3t0FFH53ur-S5UdgkdNKPSjC3</t>
  </si>
  <si>
    <t>https://drive.google.com/uc?id=1k7YoJJpLo2M9u611J1q4NDhPEfHfeOaM</t>
  </si>
  <si>
    <t>https://drive.google.com/uc?id=1T6v5jG1k5ZgVkHPYWu5POc9ftV898Eir</t>
  </si>
  <si>
    <t>https://drive.google.com/uc?id=1iPtREyLpOlv-A_qufmIbZ5qzvPi1lg83</t>
  </si>
  <si>
    <t>https://drive.google.com/uc?id=11v6u_fFvNGe3CgMtR2eQJTbbIs8dmim0</t>
  </si>
  <si>
    <t>https://drive.google.com/uc?id=1nlSfsbM8JgDgoUBulV_tEt7DZPtIu8yf</t>
  </si>
  <si>
    <t>https://drive.google.com/uc?id=1KkVjOzvV3iHIYlrZ0NkVf5yi5d9hccif</t>
  </si>
  <si>
    <t>https://drive.google.com/uc?id=1t0EkrWAYRa9gx2z1SGFn1Ba1EggRsUKZ</t>
  </si>
  <si>
    <t>https://drive.google.com/uc?id=1bWBuSPoFcw0aakVnZ1YxgWR9czXVBATa</t>
  </si>
  <si>
    <t>https://drive.google.com/uc?id=1nLZFyOGyaUDBgTri3BuCR3mcbEwRruEp</t>
  </si>
  <si>
    <t>https://drive.google.com/uc?id=1O8gDD_Rb9VSfAVbH53ExnTt5t4RkE4H4</t>
  </si>
  <si>
    <t>https://drive.google.com/uc?id=1YCuB_jxp2DUEN6U-g77wmUyunnDZp0rq</t>
  </si>
  <si>
    <t>https://drive.google.com/uc?id=1L8Z61_muAuAvg2mTney9hVH-TdYOAS3S</t>
  </si>
  <si>
    <t>https://drive.google.com/uc?id=1evXg9MstLqG126qJOir7xhthBnuLhsuK</t>
  </si>
  <si>
    <t>https://drive.google.com/uc?id=19pH3ViNhDbN6ECJ6rPkxRGpASoQTwTMn</t>
  </si>
  <si>
    <t>https://drive.google.com/uc?id=16npmCOH6slcBMCF47K-aw7zGiLDd9mo-</t>
  </si>
  <si>
    <t>https://drive.google.com/uc?id=1fXI_h5lvJ1zoLy_24ntVa1Uvn2IEUEvE</t>
  </si>
  <si>
    <t>https://drive.google.com/uc?id=1GACGnBcC1cUxovLy8kbp_n7GrwYPdoAp</t>
  </si>
  <si>
    <t>https://drive.google.com/uc?id=11gUCnQT8rvBPEeQrpEEtNgXWYVHj40si</t>
  </si>
  <si>
    <t>https://drive.google.com/uc?id=1PzE43hyeZeFYEniLllJG1IE-6Izeniel</t>
  </si>
  <si>
    <t>https://drive.google.com/uc?id=1eBvbfQq1W5mPIHWbTw7EU4ZRG1PPHKQO</t>
  </si>
  <si>
    <t>https://drive.google.com/uc?id=1BiNDct_O84twV3BscVLU0KnvCK6p8dnB</t>
  </si>
  <si>
    <t>https://drive.google.com/uc?id=18vKOUWia37bKjvQOoe_-yrp3At6zoqPW</t>
  </si>
  <si>
    <t>https://drive.google.com/uc?id=1RD1cgyaCKqIt4CBrJd8shlS-iNxrFC33</t>
  </si>
  <si>
    <t>https://drive.google.com/uc?id=1Ktr1xI4uqAI3-CsSJcB9o9Q84Rzbbhz6</t>
  </si>
  <si>
    <t>https://drive.google.com/uc?id=1bBDJIqKZlncE0MSzTjqdsO9npmICDt3T</t>
  </si>
  <si>
    <t>https://drive.google.com/uc?id=18Oj8OsRmzU1Uik8k9rYI-AtGqhRCaHfR</t>
  </si>
  <si>
    <t>https://drive.google.com/uc?id=1lgG9uJU6DPTAc624wHjjnrlAxWO4tfIx</t>
  </si>
  <si>
    <t>https://drive.google.com/uc?id=1L4Sw_qRBJD44CLor0w6UcbqIqJEjFQew</t>
  </si>
  <si>
    <t>https://drive.google.com/uc?id=1vt0Qr7vMdzPSwgh1MtCfuYwvyiu66iAP</t>
  </si>
  <si>
    <t>https://drive.google.com/uc?id=1aTM8tCq0RJqLtDc9isISW231HlIW9oSy</t>
  </si>
  <si>
    <t>https://drive.google.com/uc?id=10vyRpfS8hNEnOC-xNScIHUMlNPdxWE2f</t>
  </si>
  <si>
    <t>https://drive.google.com/uc?id=1Rb9Pk9rxDyqrmqldbcRE6-J3H0rMEjIw</t>
  </si>
  <si>
    <t>https://drive.google.com/uc?id=1E72DtsanbBBUl1NlwskvDckMFuoZ7feH</t>
  </si>
  <si>
    <t>https://drive.google.com/uc?id=1EyzayLDYKJUjSZewA3GPY0JXOIX-ru6n</t>
  </si>
  <si>
    <t>https://drive.google.com/uc?id=1heSiPYuW1qEYTt3sIvUmol_5v3G6jXYH</t>
  </si>
  <si>
    <t>https://drive.google.com/uc?id=1jT1v22lo7IlH6MLjYvFFHmK3Nlqwd8ii</t>
  </si>
  <si>
    <t>https://drive.google.com/uc?id=1XQXRdkPIcyojjij0UA_xxxZQS7AR-_u4</t>
  </si>
  <si>
    <t>https://drive.google.com/uc?id=1pQaqauOc3mzZgxdViW6LiykP8BYyDUqH</t>
  </si>
  <si>
    <t>https://drive.google.com/uc?id=1ou5365VKjyANCrIjUvWIIVk5Uz5j5XRh</t>
  </si>
  <si>
    <t>https://drive.google.com/uc?id=1eG4WvsnnTa2to7uLFwRggPqr8494vAD0</t>
  </si>
  <si>
    <t>https://drive.google.com/uc?id=1OzH2BsSftnwieJjlDl0NSvzn3DDKEq0Y</t>
  </si>
  <si>
    <t>https://drive.google.com/uc?id=1gYwrN01TVfAX0EhoC6n9REaOBxHVBCbI</t>
  </si>
  <si>
    <t>https://drive.google.com/uc?id=1Kl_O5DigaSF2VajiT8jWQvLeUkkcRzu3</t>
  </si>
  <si>
    <t>https://drive.google.com/uc?id=1gLCEOpAXbAd8flVUnwHyd4yj4ILBZ8TE</t>
  </si>
  <si>
    <t>https://drive.google.com/uc?id=1uYQM3_BfZqQeuFDN64WutfhjPc5WjYI1</t>
  </si>
  <si>
    <t>https://drive.google.com/uc?id=1gyjhIojLUcnt3VgWS5-i1B2uHQ3xJZhe</t>
  </si>
  <si>
    <t>https://drive.google.com/uc?id=13twe_jqRk2lAJ30nXB-TpYjfPtEY0h2k</t>
  </si>
  <si>
    <t>https://drive.google.com/uc?id=1XiyZyMkNK8EC9JV2WdUYqhQ6cbgraprW</t>
  </si>
  <si>
    <t>https://drive.google.com/uc?id=1VChXYLwIpzM-HDCDOtYwFqUh6wRu2jmI</t>
  </si>
  <si>
    <t>https://drive.google.com/uc?id=1iDHzE6z7BRaRSCJsY0JfqgWFfbQkNhBi</t>
  </si>
  <si>
    <t>https://drive.google.com/uc?id=1TcRLXndGxe0EgX8iW_qVnG_Wee7tZ3CQ</t>
  </si>
  <si>
    <t>https://drive.google.com/uc?id=1ElJc69i2zFFw8cDeFZPInZFIOvAD0jSE</t>
  </si>
  <si>
    <t>https://drive.google.com/uc?id=1GB1qh8uDJ4_HiI-GfgQJrNPC2aBes8UQ</t>
  </si>
  <si>
    <t>https://drive.google.com/uc?id=1JdKsXZxitADSQStcM9oAQzJMjzX2chnf</t>
  </si>
  <si>
    <t>https://drive.google.com/uc?id=1KsLYBKVBWrd65JXu508WzyzygZiQ0bTw</t>
  </si>
  <si>
    <t>https://drive.google.com/uc?id=1gQf1D3DLlbagZL3-6hihuMVdnlrubBuL</t>
  </si>
  <si>
    <t>https://drive.google.com/uc?id=1W5jCtPC5hsZBiuXPyvUqXhNpFpR0HY75</t>
  </si>
  <si>
    <t>https://drive.google.com/uc?id=1IXodWm-nivGUdLfDJnAlnSWu8i1zwKd2</t>
  </si>
  <si>
    <t>https://drive.google.com/uc?id=16L5CwGJU4oCxwJ9OxBhunJorIV7p_L6_</t>
  </si>
  <si>
    <t>https://drive.google.com/uc?id=1EOw390cioLS3QcM5ULR9bAswEiqV715A</t>
  </si>
  <si>
    <t>https://drive.google.com/uc?id=19UGG7UX8Js0AdAB2nDG6Cpx-Hiemqnuj</t>
  </si>
  <si>
    <t>https://drive.google.com/uc?id=1D4xyHeferOtNS1lmLHweXyLCfmYU7ZBJ</t>
  </si>
  <si>
    <t>https://drive.google.com/uc?id=11uuqYFf0ZEiPgYsWEVdiyTUjz-sanhWv</t>
  </si>
  <si>
    <t>https://drive.google.com/uc?id=1xMvSltRsYan6P8s88_VmPI0dHJ-z9eHu</t>
  </si>
  <si>
    <t>https://drive.google.com/uc?id=1EpnC0-RZNxhoUmA09TC3ls66I3cMA1uq</t>
  </si>
  <si>
    <t>https://drive.google.com/uc?id=1XFqT3-N_S7D8foaDPWYj__Mh7JDMvGGH</t>
  </si>
  <si>
    <t>https://drive.google.com/uc?id=1ArB4HHuCd0LP9POz4PQOFLikcS_4qQei</t>
  </si>
  <si>
    <t>https://drive.google.com/uc?id=1pX9g9Irif7KqlHXxSxVDViiqGFiXLUA9</t>
  </si>
  <si>
    <t>https://drive.google.com/uc?id=17vYoHyAxxeG-sdLiffjaT1njEkG_eHnl</t>
  </si>
  <si>
    <t>かずと</t>
  </si>
  <si>
    <t>https://drive.google.com/uc?id=1J9HDpZk_6cFib2HReupnQAff_hDWbcPA</t>
  </si>
  <si>
    <t>https://drive.google.com/uc?id=1b60_0mF8ipfo4bA25HQ12-VqJFsy_9LM</t>
  </si>
  <si>
    <t>https://drive.google.com/uc?id=1YAgg6PmI6TaG0VZjIrmwyR1gKQn0M2D8</t>
  </si>
  <si>
    <t>https://drive.google.com/uc?id=1T-wE9KgNvhsMwcgLj8swCremYMSeTc_6</t>
  </si>
  <si>
    <t>https://drive.google.com/uc?id=19Nsm66O3MnvNqPQ6F0PGpEw8tEzqlZm1</t>
  </si>
  <si>
    <t>https://drive.google.com/uc?id=15WV4qMrFAsPTgVV2bEIZip5NAJNnzorb</t>
  </si>
  <si>
    <t>https://drive.google.com/uc?id=1h3lEXdxafF6NYFoDoI5S0V_nXY_fppwE</t>
  </si>
  <si>
    <t>https://drive.google.com/uc?id=1kNrSfL_lIyMGByTzNOHtK8hNc8K2HqfY</t>
  </si>
  <si>
    <t>https://drive.google.com/uc?id=1OM22TgrsX1ctMtItXG82TRTxZ_ml6Ezc</t>
  </si>
  <si>
    <t>https://drive.google.com/uc?id=19ijB0gpd5JoKgahlyYTqQ3Z_sAppZ8EG</t>
  </si>
  <si>
    <t>https://drive.google.com/uc?id=1M3lKff8Euf0jwhku24Qoj4vXTCfIowrS</t>
  </si>
  <si>
    <t>https://drive.google.com/uc?id=15DjXzEyjPo0dIjdNE76NT5i74y0mcKO5</t>
  </si>
  <si>
    <t>https://drive.google.com/uc?id=1cbZrX7baxxnSkt54ojayh-P-qCcBJM6R</t>
  </si>
  <si>
    <t>https://drive.google.com/uc?id=1awfSp_GEu0nOW6OKoNQggMfnQ5ixcduW</t>
  </si>
  <si>
    <t>https://drive.google.com/uc?id=1uO_JpHzkcLA1VUGblNzLzMH_pAW7l92f</t>
  </si>
  <si>
    <t>https://drive.google.com/uc?id=1BqJjCnCUXZDjs26RSOuuwCEMOc8wle_i</t>
  </si>
  <si>
    <t>https://drive.google.com/uc?id=1YSegMbYuCX4EQ23kJi6Upgrs9B7cfXLV</t>
  </si>
  <si>
    <t>https://drive.google.com/uc?id=1PxWhD8hdKCTe322sM9GFVMS0ZcKCrJPX</t>
  </si>
  <si>
    <t>https://drive.google.com/uc?id=1GDKWDM_BEjpIdBwEs-qqJSQUvP9iFsxX</t>
  </si>
  <si>
    <t>https://drive.google.com/uc?id=1MaLCk79rbH1TegkuWzXTa9UsjikaxtBZ</t>
  </si>
  <si>
    <t>https://drive.google.com/uc?id=15ODjLo7Zt0qkzkkdSBGSosfxxVl4ntBj</t>
  </si>
  <si>
    <t>https://drive.google.com/uc?id=1GvBSewekU_d2P6Vgf6xfLejG7ItGxQlK</t>
  </si>
  <si>
    <t>https://drive.google.com/uc?id=1GHAZQQDTjd1JHan-m6nr6XKAwrRhb7_n</t>
  </si>
  <si>
    <t>https://drive.google.com/uc?id=14DY4L_ol3TR1ZccVQUXTR5BJ-V4nTksO</t>
  </si>
  <si>
    <t>https://drive.google.com/uc?id=1-PPJkLzrlSU_m9GK7Hz1w7HnHU_WBGZ9</t>
  </si>
  <si>
    <t>https://drive.google.com/uc?id=19OjU-6cNaFILT-lWrjM-JAvZPw20wo-I</t>
  </si>
  <si>
    <t>https://drive.google.com/uc?id=1CcFMus4h2fobjlxwjtQ_SNNdhaPM0Y1C</t>
  </si>
  <si>
    <t>https://drive.google.com/uc?id=1w4j3WZTiK6tHuZdfhieYaZ52o0cppG2M</t>
  </si>
  <si>
    <t>https://drive.google.com/uc?id=1xHLadpE5OXMiN6fnkkyWWrWOxXVlpWvx</t>
  </si>
  <si>
    <t>https://drive.google.com/uc?id=1S1ktjLNSEZdpIRSeb1Ba8F85aUoiymIB</t>
  </si>
  <si>
    <t>https://drive.google.com/uc?id=1vJKpZsEOf4CKfDvq6UvXuMgpiTX-bHW-</t>
  </si>
  <si>
    <t>https://drive.google.com/uc?id=1Boi8jh6Yq_TUOJo0gffXvVn__vkNoBXS</t>
  </si>
  <si>
    <t>https://drive.google.com/uc?id=1U_TOMgkWZBx0oafOcsQEYlLQuxl0HvJd</t>
  </si>
  <si>
    <t>https://drive.google.com/uc?id=1xe8creTgcS3fJy4sX1wsgZG3fDVNXAR0</t>
  </si>
  <si>
    <t>https://drive.google.com/uc?id=123lLpcVTUv3r2NVwH-uAsjOl2yUOlaQ8</t>
  </si>
  <si>
    <t>https://drive.google.com/uc?id=1zuU9aP2_0E158zkCUND_7PfcGzKgfGQm</t>
  </si>
  <si>
    <t>https://drive.google.com/uc?id=1rhkA-iHZrg4r0df0MrAO0fCVfoKU9pWS</t>
  </si>
  <si>
    <t>https://drive.google.com/uc?id=11v6_V4GTTNFhCMRQVWSab0oBZCfw54KM</t>
  </si>
  <si>
    <t>https://drive.google.com/uc?id=1UGlhCR-22iGfkACj5InIpWVsvQxTfGY9</t>
  </si>
  <si>
    <t>https://drive.google.com/uc?id=13MJcG4jN4tu0R8voT6HxXiQykr7RAJVw</t>
  </si>
  <si>
    <t>https://drive.google.com/uc?id=1-lnUe79yXyVhZ2UgPB6siEYRgx446DkG</t>
  </si>
  <si>
    <t>https://drive.google.com/uc?id=1ubnnH5WtgdQaEsx-XDAqrIXnQp_pkhhr</t>
  </si>
  <si>
    <t>https://drive.google.com/uc?id=1PKdR_tXZpq5IgNLpe9u0qd8sNjfWxEqq</t>
  </si>
  <si>
    <t>https://drive.google.com/uc?id=1RLeLIIafTBPplhJKdTLG2NwFyCo-3Vgq</t>
  </si>
  <si>
    <t>https://drive.google.com/uc?id=1IvWXeVqp5xFgRb-Yk22tnYcNzGxMHzw0</t>
  </si>
  <si>
    <t>https://drive.google.com/uc?id=1RHQ8e_9vtGPw0xSH8LHo-nE_xuRQ7DMW</t>
  </si>
  <si>
    <t>https://drive.google.com/uc?id=1eW8KW-Bx9Whj9U_dH2merVYfpCS0v7P1</t>
  </si>
  <si>
    <t>https://drive.google.com/uc?id=1QLEb2PP-VW3xCkl2o5VKWVGsHiOYkuUX</t>
  </si>
  <si>
    <t>https://drive.google.com/uc?id=1KVAH7qkh0vliwD2GB-PLYL9zwWyIcPaD</t>
  </si>
  <si>
    <t>https://drive.google.com/uc?id=1T6jY1C_Q8hwgNJ22KafEE65DEIhySGCo</t>
  </si>
  <si>
    <t>https://drive.google.com/uc?id=1YlpdUnxzwlbR9wMk2PXNxsEqcssdQf9K</t>
  </si>
  <si>
    <t>https://drive.google.com/uc?id=1zmLIR0LB7Ka2PeaDL7iJlZfwrM-7yTz7</t>
  </si>
  <si>
    <t>https://drive.google.com/uc?id=1zm_ldkFfz3Xg0lmqdIXVqcFaKu9WUWFF</t>
  </si>
  <si>
    <t>https://drive.google.com/uc?id=1sF05V7TBZMhz8JZ_caGVEGB6viKI07Wq</t>
  </si>
  <si>
    <t>https://drive.google.com/uc?id=1oDmsLvfWU7Y060eapcCecOYgQgtpDk9d</t>
  </si>
  <si>
    <t>https://drive.google.com/uc?id=1s9Khiljlpj_eIjXoueinaSGqPHmWQ6rm</t>
  </si>
  <si>
    <t>https://drive.google.com/uc?id=1O7NeR_Dm83wFKGEvxVG0hxe0Buidc4kX</t>
  </si>
  <si>
    <t>https://drive.google.com/uc?id=1l3TpMvZ4rTV13jCCsDEc72VLts4ZTFLO</t>
  </si>
  <si>
    <t>https://drive.google.com/uc?id=1so5prFJyB42C-pDMobALKv-PAbmGSyl5</t>
  </si>
  <si>
    <t>https://drive.google.com/uc?id=16dZHTB8obn6E4mzkisfZsWqrgyY1JxkK</t>
  </si>
  <si>
    <t>https://drive.google.com/uc?id=1J56XcL0ApJktE1MEGMuQt7XoaiiHQW-q</t>
  </si>
  <si>
    <t>https://drive.google.com/uc?id=1BOZ3Yi2ff60UYlev58MEVr1HI6TviOAn</t>
  </si>
  <si>
    <t>https://drive.google.com/uc?id=1cz8wW9VADdCclkoRLIwlHr0UNB2lFzHS</t>
  </si>
  <si>
    <t>https://drive.google.com/uc?id=1jGKHh38SXx-dUWQKBayfNEz0oqvFprB8</t>
  </si>
  <si>
    <t>https://drive.google.com/uc?id=1xt5Ix2HlXVKxXEmEA-imwOIWOy0igKbD</t>
  </si>
  <si>
    <t>https://drive.google.com/uc?id=1zSwIt9fUsW3Mnnl_yGu05qM53k1RRj36</t>
  </si>
  <si>
    <t>https://drive.google.com/uc?id=1GdwPbFAENUtZgCY1I9-OpHEHd_1bwwWo</t>
  </si>
  <si>
    <t>https://drive.google.com/uc?id=17UylC0f-TsbOkayKWhNr5hpSXpEa9DW_</t>
  </si>
  <si>
    <t>https://drive.google.com/uc?id=1REal7LPzAUjzCmUbR0BP1qtzVh5fSySQ</t>
  </si>
  <si>
    <t>https://drive.google.com/uc?id=1k2xdJ1XwWO1fTTMzJR7MFzZ5UvGkpBKK</t>
  </si>
  <si>
    <t>https://drive.google.com/uc?id=1sLkcVuUXPgVfhLVCEgcaOJdr4_Ik6Nkc</t>
  </si>
  <si>
    <t>https://drive.google.com/uc?id=1Fl_00HVaz5EO3BRqCL5RmDGmNUZ_fAJE</t>
  </si>
  <si>
    <t>https://drive.google.com/uc?id=18nNMuNu1lyHansuMwfZ9Ywi5qvQ_OBjN</t>
  </si>
  <si>
    <t>https://drive.google.com/uc?id=1Xc8HYwHNfNZYsUVfN0bzlff5iFAenAey</t>
  </si>
  <si>
    <t>https://drive.google.com/uc?id=1_vWa82lXROlMi148vOO5gAfIvIIJgxIv</t>
  </si>
  <si>
    <t>https://drive.google.com/uc?id=1f-i0k4T1hhRo0BLtWwZGxBrJyYl_W3av</t>
  </si>
  <si>
    <t>https://drive.google.com/uc?id=1Ayd-KSaRB0JuWtVcYpfnmYGJFfi_oD5x</t>
  </si>
  <si>
    <t>https://drive.google.com/uc?id=1BYd6NM-QI32wVsMuVsqLBn7wFD_P0h7p</t>
  </si>
  <si>
    <t>https://drive.google.com/uc?id=1p6JXXk7_Pg3X0ioaIkHNU8NWvxHjs-su</t>
  </si>
  <si>
    <t>https://drive.google.com/uc?id=1VYg3vPSSoT241f_sQT0QDeMxa2Chm27b</t>
  </si>
  <si>
    <t>https://drive.google.com/uc?id=1x5q6j4rlyfM370zfSude0_xQfl5p848D</t>
  </si>
  <si>
    <t>https://drive.google.com/uc?id=1kx7MqWnIOj4lBcL0VHP7NYk4dSxEHsyu</t>
  </si>
  <si>
    <t>https://drive.google.com/uc?id=1cYB3lPkH64-8ISizz3afFD9pZbUm_glw</t>
  </si>
  <si>
    <t>https://drive.google.com/uc?id=1cZX2vNailQ1pItL_Sjo00lyqthV-Z9j_</t>
  </si>
  <si>
    <t>https://drive.google.com/uc?id=1SX_aL36VPlXfLy7-iOBDZFBR-w27QGbK</t>
  </si>
  <si>
    <t>https://drive.google.com/uc?id=1oW00S7c5N8ueblk25WskEqpweHPqSF1S</t>
  </si>
  <si>
    <t>https://drive.google.com/uc?id=1bTWg0cB1nWVmAm_58xqk1mNu594-1N0D</t>
  </si>
  <si>
    <t>https://drive.google.com/uc?id=18VYMrX5TRBtGRaCn8945UD4bwzWmrjga</t>
  </si>
  <si>
    <t>https://drive.google.com/uc?id=1jcnz3XVwZiRtA14vQ2PyeZ0UAf-P9Rt7</t>
  </si>
  <si>
    <t>https://drive.google.com/uc?id=1rd4zYMNMHtBrtsFWsV_LQTC5Id_e_mPg</t>
  </si>
  <si>
    <t>https://drive.google.com/uc?id=1ukqQLynvZ5ZDb6UcDlLeGBRTQzNemVUf</t>
  </si>
  <si>
    <t>https://drive.google.com/uc?id=1bsf80d8qiJRA8f1qY-E08_2HFZo3HOFQ</t>
  </si>
  <si>
    <t>https://drive.google.com/uc?id=1RaqOs1xQh59Vxr5zXd_xarSPVrEAAw8B</t>
  </si>
  <si>
    <t>https://drive.google.com/uc?id=10SKCqYK1sI0VqObxSmXrAZEgs5HKaj3X</t>
  </si>
  <si>
    <t>https://drive.google.com/uc?id=1fNc_4dTe7H0HLV5u67y_nRFoHEgxsx7s</t>
  </si>
  <si>
    <t>https://drive.google.com/uc?id=1aOWXO2uGkhgrCBIPjbATZHoWyGF_s1GI</t>
  </si>
  <si>
    <t>https://drive.google.com/uc?id=1a6mn2U4JppZOKU9z4C_L82naJsYenqfL</t>
  </si>
  <si>
    <t>https://drive.google.com/uc?id=1M6enNsPeCfNj9P4SVJqp5TAi228tLmW1</t>
  </si>
  <si>
    <t>https://drive.google.com/uc?id=1TdlmWJy5QVjsgoObmnyh6-GJLuU4KELp</t>
  </si>
  <si>
    <t>https://drive.google.com/uc?id=18oSvgZyH3y7kZGPTugdYEeaQc5z6UUbA</t>
  </si>
  <si>
    <t>https://drive.google.com/uc?id=1JryI0WAVsys_NVnkKolKuIoOLJam0UGJ</t>
  </si>
  <si>
    <t>https://drive.google.com/uc?id=1Nq_r8rYwKCxdQcml52sbFDLrv-6TpSbZ</t>
  </si>
  <si>
    <t>https://drive.google.com/uc?id=19_uVUR76rCjqbj03woQpiPT5oybjAgr9</t>
  </si>
  <si>
    <t>https://drive.google.com/uc?id=1nsJvN2Td4d5HQ-xSldarW16k3Q1Gz4KM</t>
  </si>
  <si>
    <t>https://drive.google.com/uc?id=1pidu1ui7LH7b4UU6MjwKlBsInn4Sr1-u</t>
  </si>
  <si>
    <t>https://drive.google.com/uc?id=189h_NFLxT4TsWTkSdF9oNzVHHgD_QQEA</t>
  </si>
  <si>
    <t>https://drive.google.com/uc?id=1ZXCxm8I-d1H6q1vBgr3dNHktIQAd8uSC</t>
  </si>
  <si>
    <t>https://drive.google.com/uc?id=1PErwuwa-mFLw9OPVR5yDNFRjLh5776J2</t>
  </si>
  <si>
    <t>https://drive.google.com/uc?id=14Zbs9ggxAYlEK4qMYzYKog484Ra7tO8f</t>
  </si>
  <si>
    <t>https://drive.google.com/uc?id=1sJ8dcv4H2OYNdpw4dU8vnmdJDCkUMA-H</t>
  </si>
  <si>
    <t>https://drive.google.com/uc?id=1OMq1bpreMjl021DIVpLEdi4MbzcAOsur</t>
  </si>
  <si>
    <t>https://drive.google.com/uc?id=1Sj7Gk5vfl3v6FFOQj7YCaenO2T7e_fyO</t>
  </si>
  <si>
    <t>https://drive.google.com/uc?id=1OhzlVP4jkHQPecetaChA7z6PINOk8zZR</t>
  </si>
  <si>
    <t>https://drive.google.com/uc?id=1Jrg36UUvKEd3ZNsfeouSw4mUEx4xttYY</t>
  </si>
  <si>
    <t>https://drive.google.com/uc?id=19D0ANFXuELya8QH2mGLhmSxfbgUbiBHm</t>
  </si>
  <si>
    <t>https://drive.google.com/uc?id=1ob2-0sxSLDKpT6MATNrBqOMIlKXP-V7t</t>
  </si>
  <si>
    <t>https://drive.google.com/uc?id=1Srqsag6XKLsIIHssL4L5i1RYdAbhAwoy</t>
  </si>
  <si>
    <t>https://drive.google.com/uc?id=1Hu6iJqMiNFEKSuZJZ7_ZdxPQKM4_HKFb</t>
  </si>
  <si>
    <t>https://drive.google.com/uc?id=1hLFWrWAu9PhMPSWxuRAuvrLZdCBGbQiy</t>
  </si>
  <si>
    <t>https://drive.google.com/uc?id=1CiBlvqSelW9d-P4ipM0KibTkJMyHCeHh</t>
  </si>
  <si>
    <t>https://drive.google.com/uc?id=1COdFI_Sg9XetCeva_Q5rnQKzhPocHEtB</t>
  </si>
  <si>
    <t>https://drive.google.com/uc?id=1qkvW3G5Ef-2c4aRkWVcrz9R2psabybPy</t>
  </si>
  <si>
    <t>https://drive.google.com/uc?id=18LbNeDwiXk-9YE-VNYa6-6hYlKGx_H63</t>
  </si>
  <si>
    <t>https://drive.google.com/uc?id=1h3YwI4bfp8gZoK56VBiRh4YhSl-Txn7f</t>
  </si>
  <si>
    <t>https://drive.google.com/uc?id=17rGl6vXFws7JBP9fKaEIYm0Tw-Iol0dU</t>
  </si>
  <si>
    <t>https://drive.google.com/uc?id=1AceTO9iYDT7NXq5RcSMrfLE75AK9oxzQ</t>
  </si>
  <si>
    <t>https://drive.google.com/uc?id=17kUhe1CEyakdt9kZNr-X50pPH2y86Rwt</t>
  </si>
  <si>
    <t>https://drive.google.com/uc?id=1hm9iQja30GIt4zr2l9YRstmK4PLDvhpp</t>
  </si>
  <si>
    <t>https://drive.google.com/uc?id=1o6a8yQ6QGqWforiM7J9LfW-LMoquDyLG</t>
  </si>
  <si>
    <t>https://drive.google.com/uc?id=1t6fvZQVdBvFeGdTl8lVy-6PD0Qlw7WZC</t>
  </si>
  <si>
    <t>https://drive.google.com/uc?id=1N05HpDCkDeCtANT-lb0jkr4k7J6cUbHa</t>
  </si>
  <si>
    <t>https://drive.google.com/uc?id=1R_jTLhJmhXnM_kqm7cQrACBltf664LQc</t>
  </si>
  <si>
    <t>https://drive.google.com/uc?id=1-gP8WBwnMc9nQynAynL3fXvXfxf1HAjE</t>
  </si>
  <si>
    <t>https://drive.google.com/uc?id=1RoEPbn3gqUuulyVn9JptJugrXwIZFkNm</t>
  </si>
  <si>
    <t>https://drive.google.com/uc?id=1S3s5Y62ETRjxpfNShhKyWrYfk3T4aKIE</t>
  </si>
  <si>
    <t>https://drive.google.com/uc?id=1KKkS7rnpAFuu0kBr_LNuYO0o5vQvZaTc</t>
  </si>
  <si>
    <t>https://drive.google.com/uc?id=1aujIDLdz4zo9-ywY-R_6sr3Ve1yyf4yM</t>
  </si>
  <si>
    <t>https://drive.google.com/uc?id=1hcyYd5iBFXTDhgw3xqSKH6e17bub_kpz</t>
  </si>
  <si>
    <t>https://drive.google.com/uc?id=1HVE-ROJp5_lMKuRi6nWS9F3gy0zKerEn</t>
  </si>
  <si>
    <t>https://drive.google.com/uc?id=1NUgRs4Mo-xG_hGzHOxLvxfs4I4ouzbTB</t>
  </si>
  <si>
    <t>https://drive.google.com/uc?id=13Mylor9w8j0FoAbGKFk_BwYlIm7OzmZz</t>
  </si>
  <si>
    <t>https://drive.google.com/uc?id=1vaLljTQYFrnfON258F21nB4ZnFiqO6Rc</t>
  </si>
  <si>
    <t>https://drive.google.com/uc?id=1c_Ojrib60kBcrRa3FtNK5xp6ZqZrkego</t>
  </si>
  <si>
    <t>https://drive.google.com/uc?id=19DRruQURCnYoORd8yMo-1f3oscHysj8r</t>
  </si>
  <si>
    <t>https://drive.google.com/uc?id=1cPoiUEWcFn3s3gwhPn-MV0uNDbW5RQHh</t>
  </si>
  <si>
    <t>https://drive.google.com/uc?id=1pTJqd2zqtI5nqOtWU5uyaMBt_0X7W6OJ</t>
  </si>
  <si>
    <t>https://drive.google.com/uc?id=17fb4Bep2rTAS2WyjTab0ko0i5-r9MvqN</t>
  </si>
  <si>
    <t>https://drive.google.com/uc?id=1GABmAh_iBlJAFSnmYr7FNJUxMZhidIcR</t>
  </si>
  <si>
    <t>https://drive.google.com/uc?id=1-ZYQ2orchsI6ggJhyFQXXuYpUz-QkF16</t>
  </si>
  <si>
    <t>https://drive.google.com/uc?id=1JDQJu2nHw3Ol8C6Rxr8B58Vz_FceWU-l</t>
  </si>
  <si>
    <t>https://drive.google.com/uc?id=15QNtE8Bnvh9DzTaj1_1lyuAbN0AHWegP</t>
  </si>
  <si>
    <t>https://drive.google.com/uc?id=1AXf_g7OyrTrjivR2vc3MoJoxyuF_w0r8</t>
  </si>
  <si>
    <t>https://drive.google.com/uc?id=1P8zPLYYAWEhPy7L-isaYet8v1Pu5Sr5k</t>
  </si>
  <si>
    <t>https://drive.google.com/uc?id=1nt_Qz1jDBTEWFocUcWZsEFdMSrTvNb25</t>
  </si>
  <si>
    <t>https://drive.google.com/uc?id=13b-f2kaG7dSxhabYR4eyG_8SucrdLPYm</t>
  </si>
  <si>
    <t>https://drive.google.com/uc?id=1L09nI9-oXSAuFxuLXOxlGcoOGV-D3Qqy</t>
  </si>
  <si>
    <t>https://drive.google.com/uc?id=1d3Mk-BsDqwAv1CGnXv2lNXffVS2C6SzQ</t>
  </si>
  <si>
    <t>https://drive.google.com/uc?id=1tDq-NnDrL5iWG35877vxsHZaSDEC6XYt</t>
  </si>
  <si>
    <t>https://drive.google.com/uc?id=1h7QEzT1_0jY18GdhJT-oNPaU5qKU6TnL</t>
  </si>
  <si>
    <t>https://drive.google.com/uc?id=1xXuKFTOxE1KxtvOB3y-C9KSccXe8oCRz</t>
  </si>
  <si>
    <t>https://drive.google.com/uc?id=1Fg-f00Y55t18lkYlqJu4B3EYWJl7zRB0</t>
  </si>
  <si>
    <t>https://drive.google.com/uc?id=16uDzRYqSTE-yc8unupclum9Drw_sGqVo</t>
  </si>
  <si>
    <t>https://drive.google.com/uc?id=17pn6tXgy48YYc01rzRWOT0Lif5MhuDFE</t>
  </si>
  <si>
    <t>https://drive.google.com/uc?id=1JF3eGs-m2AbUgnzCYG8VEGWE39OMyJNJ</t>
  </si>
  <si>
    <t>https://drive.google.com/uc?id=18YVVz3entN8wFE2b5_vwBu1uXxRQcJJ5</t>
  </si>
  <si>
    <t>https://drive.google.com/uc?id=1GW3TggFBanhT09mlPv09Wbwb2cYEKWWg</t>
  </si>
  <si>
    <t>https://drive.google.com/uc?id=1TMP36Au_Zx4J9bg0-4-5BUqTgAS0Aodd</t>
  </si>
  <si>
    <t>https://drive.google.com/uc?id=1qmCC6GM-C8osiv1DVTRU3vkYgNpyYjbA</t>
  </si>
  <si>
    <t>こぐれＦ</t>
  </si>
  <si>
    <t>https://drive.google.com/uc?id=1LjsajlkO9Fax_aa6DSaOGtK_0tKYYGBF</t>
  </si>
  <si>
    <t>https://drive.google.com/uc?id=1J4turDgxWljFoij0ytZSKGURHbbdJCJW</t>
  </si>
  <si>
    <t>https://drive.google.com/uc?id=1OoSokinwLtV3zbMLsXImpB0wgaNuUWSJ</t>
  </si>
  <si>
    <t>https://drive.google.com/uc?id=17AOLuWd2YLOoqx7Lt5SHtirL3rFWYe1N</t>
  </si>
  <si>
    <t>https://drive.google.com/uc?id=1baNNfXmqilKUZQViSsvvv28oQzsnT7VH</t>
  </si>
  <si>
    <t>https://drive.google.com/uc?id=1AR-Ee5ODMCB-iw9HOHJQyQNHa7rv_Nhy</t>
  </si>
  <si>
    <t>https://drive.google.com/uc?id=1uq0-J8QxWf2SOsIpyDOIvj1M1loOgPqU</t>
  </si>
  <si>
    <t>https://drive.google.com/uc?id=1ZnMApo8mHsiufZmjYIA7u1TVv9GDA3Z9</t>
  </si>
  <si>
    <t>https://drive.google.com/uc?id=1o4afNCKkyYNXrfXo1RhfleLIALmfKl4I</t>
  </si>
  <si>
    <t>https://drive.google.com/uc?id=1IVqdqf11zijM_z94OA6_KxLnT9a3bs9k</t>
  </si>
  <si>
    <t>https://drive.google.com/uc?id=1DpJk8QhkG-Rf2dg77eesqNOar8xGIHtJ</t>
  </si>
  <si>
    <t>https://drive.google.com/uc?id=1uOcVyR_Oipesf6_5VS24Cp5Npjtny5xa</t>
  </si>
  <si>
    <t>https://drive.google.com/uc?id=1yJl9xitCYMtd9k5WpPgO7pFPEfPI31Ny</t>
  </si>
  <si>
    <t>https://drive.google.com/uc?id=1sCfkTffDKvWRSKOFlDZShrKCSVNBdzgU</t>
  </si>
  <si>
    <t>https://drive.google.com/uc?id=1USFGl1xwL8CVoINpeg7MxWYNB5jz_cse</t>
  </si>
  <si>
    <t>https://drive.google.com/uc?id=1ap6DYaOXGnJBAHSk15CW1OyvIP4hpz5k</t>
  </si>
  <si>
    <t>https://drive.google.com/uc?id=1YmG0XKB7JIqZXqlHm37fuixQxBBAnkOs</t>
  </si>
  <si>
    <t>https://drive.google.com/uc?id=1O7eSJzPiro5y2MCcs2QOPJByckO_62xI</t>
  </si>
  <si>
    <t>https://drive.google.com/uc?id=1HJjrQYJfHI0PvbAaWMSZhYpoejXPjuqc</t>
  </si>
  <si>
    <t>https://drive.google.com/uc?id=1eMihmbNhamDYYnB0NLsvOKgBFnvu4YJZ</t>
  </si>
  <si>
    <t>https://drive.google.com/uc?id=12yIF8uEUHHUNmWSfZPTYIRu5xLgjo0eW</t>
  </si>
  <si>
    <t>https://drive.google.com/uc?id=1HZnRKIYEA3pDIfcqry25PPuvIfkX-N7h</t>
  </si>
  <si>
    <t>https://drive.google.com/uc?id=1ycEj2kuuQmVw5446j6jsJYIc27Td0Kb5</t>
  </si>
  <si>
    <t>https://drive.google.com/uc?id=1XdnUmA9ZgYxkUf0SMu2Kpca-fSTRWDgz</t>
  </si>
  <si>
    <t>https://drive.google.com/uc?id=1ulRuwFJ_N0N2-3DoPkfikZLvxBVpGoLC</t>
  </si>
  <si>
    <t>https://drive.google.com/uc?id=1QjAoDyVtVFy9jF2CnN621k5wNPGr9tKT</t>
  </si>
  <si>
    <t>https://drive.google.com/uc?id=1yMNxE-LvXeulLm0p2tThB35aQm5QIUYo</t>
  </si>
  <si>
    <t>https://drive.google.com/uc?id=1pB-cPkukDNnMssWBbrYCBZByzNEOdYBD</t>
  </si>
  <si>
    <t>https://drive.google.com/uc?id=1OXdnOG0a8xT2N30qDPuc3ai3KRsylj-p</t>
  </si>
  <si>
    <t>https://drive.google.com/uc?id=19dBXHG7O1dBdAt_AO_kxzb-2yN-N9u9r</t>
  </si>
  <si>
    <t>https://drive.google.com/uc?id=1DKFm0p9UqHqLfn6OnN1AiJfyux1SVS2_</t>
  </si>
  <si>
    <t>https://drive.google.com/uc?id=1DCxj7Xa9HkYURflL1b3_IlDtTv0ILQvz</t>
  </si>
  <si>
    <t>https://drive.google.com/uc?id=1hDdrdGjZmMpA6n1NaRWSIAigabjHtx0n</t>
  </si>
  <si>
    <t>https://drive.google.com/uc?id=16evi_Iz7SPcDSeAcSzWfNaCS-nada0_X</t>
  </si>
  <si>
    <t>https://drive.google.com/uc?id=1wUAh7xdXUC92kGWNucvwU2wuG_CHYuIV</t>
  </si>
  <si>
    <t>https://drive.google.com/uc?id=1uKb5jQ0i-GSCDoqLQy7kQmGcJJlJfrne</t>
  </si>
  <si>
    <t>https://drive.google.com/uc?id=18A2ySjvLOkeeiHTimINnwZ-Sgo9Hyywp</t>
  </si>
  <si>
    <t>https://drive.google.com/uc?id=1DflF6FeX0Ll1SdiaWLHcZk0wqsN2inDi</t>
  </si>
  <si>
    <t>https://drive.google.com/uc?id=1i8eAl6vCaj1z-AbH6XLRU0e8cy16anW-</t>
  </si>
  <si>
    <t>https://drive.google.com/uc?id=1CIXUPG2ZOYfZju98pNmu4OMIyrS7cZUb</t>
  </si>
  <si>
    <t>https://drive.google.com/uc?id=1v-joNq2nJjTFV25YX7pBJBWdVRr3-TNS</t>
  </si>
  <si>
    <t>https://drive.google.com/uc?id=1cpKlJK-L2YnaDZIW5W0MnaYjHOHpRgEP</t>
  </si>
  <si>
    <t>https://drive.google.com/uc?id=18jYQNaCGNM5HVDVp-_W5m2Jo8qgxWxjU</t>
  </si>
  <si>
    <t>https://drive.google.com/uc?id=1BVokNjkZFN10lHdtn3zbBpsG62SKlRA4</t>
  </si>
  <si>
    <t>https://drive.google.com/uc?id=1Ly-7lc7bkIWDDVKO_T7cQm_R116nyqaC</t>
  </si>
  <si>
    <t>https://drive.google.com/uc?id=1yceKDRJVfZFsZKFO4Zi434OK2nWMLCno</t>
  </si>
  <si>
    <t>https://drive.google.com/uc?id=1ly7kNSe_zEMsA6DP3JQ_DxjEM0yHMg-P</t>
  </si>
  <si>
    <t>https://drive.google.com/uc?id=1Gnv8LK8HeZPdMAiOZFRcldC6omdUYYrk</t>
  </si>
  <si>
    <t>https://drive.google.com/uc?id=1tb5ih6WR1ItyGsjbSdMZ05TvsW7aPf8t</t>
  </si>
  <si>
    <t>https://drive.google.com/uc?id=1VmDSbNgDlpLjra1wOktrZn8OLM2dD7vY</t>
  </si>
  <si>
    <t>https://drive.google.com/uc?id=1GLjr4aJkIWrW4P5vN4Goi8H9d5vuz6Ue</t>
  </si>
  <si>
    <t>https://drive.google.com/uc?id=1BwjEYFQRAeK4aIrObzhoOq30JjiqLKeH</t>
  </si>
  <si>
    <t>https://drive.google.com/uc?id=1YgidTNCNe62gwb85q66ld7KBq8fXS9R0</t>
  </si>
  <si>
    <t>https://drive.google.com/uc?id=1KBRA91vcBCrmHooKBH6JQu7N6HNgWZex</t>
  </si>
  <si>
    <t>https://drive.google.com/uc?id=18-vSesDkxu9WSzcJJQC-OIpCJ8vegyR4</t>
  </si>
  <si>
    <t>https://drive.google.com/uc?id=1mA-EaNj6Fc4Z_4asX8EyHa94cmFKtskD</t>
  </si>
  <si>
    <t>https://drive.google.com/uc?id=1QATjTrvOvwV8whw4s1oODo-gnfNuADqA</t>
  </si>
  <si>
    <t>https://drive.google.com/uc?id=19sUvshBWg2MT7XHTbdWFi8ssE-k8OhSR</t>
  </si>
  <si>
    <t>https://drive.google.com/uc?id=16Fq2CRKvdebwRXdju1vPGwkDRkLUBkQu</t>
  </si>
  <si>
    <t>https://drive.google.com/uc?id=1HlkYUvXZYzbKv5oeEPANOr5jKpFWhkRh</t>
  </si>
  <si>
    <t>https://drive.google.com/uc?id=10G1_Tcn3ECbNC-Dn61FBerKrqu3CC_2w</t>
  </si>
  <si>
    <t>https://drive.google.com/uc?id=1sNI4ZWZnaPpfs5MKNuGgEUigUngZJhfr</t>
  </si>
  <si>
    <t>https://drive.google.com/uc?id=1FTt33m9vm_mySxowgMoUJzVrK5DsPes0</t>
  </si>
  <si>
    <t>https://drive.google.com/uc?id=1-SkfTPrJBpZpW3kkmAs4vagCSinwSo5q</t>
  </si>
  <si>
    <t>https://drive.google.com/uc?id=1dQMEHdNnLO32yPVLe6WubB2obLNhtllO</t>
  </si>
  <si>
    <t>https://drive.google.com/uc?id=146DSyuwgfLDayWFkCF_D_vf_Yo4XXPXz</t>
  </si>
  <si>
    <t>https://drive.google.com/uc?id=1dtMK37m8qgrEKUsitFQKFW3uEtyDBzCE</t>
  </si>
  <si>
    <t>https://drive.google.com/uc?id=1DCc2IFAjgHoy4a-E-G_sfqKSumw-gjMg</t>
  </si>
  <si>
    <t>https://drive.google.com/uc?id=1UeDDA2lJY14PQBIfID-X5LiM23HVa1Uw</t>
  </si>
  <si>
    <t>https://drive.google.com/uc?id=1JypjVGQ60e-X5zbx0KtxQpWBKI0LsLRp</t>
  </si>
  <si>
    <t>https://drive.google.com/uc?id=1k2uSH2MlF0_HwLrjGAhbZ068qcA63LdJ</t>
  </si>
  <si>
    <t>https://drive.google.com/uc?id=15OpZt-gyawSuM-lZfYcwi_nEGVX40mnj</t>
  </si>
  <si>
    <t>https://drive.google.com/uc?id=1wBCfNobvTr7Yep5CO3XQoGVbhO_3vUFn</t>
  </si>
  <si>
    <t>https://drive.google.com/uc?id=1fNPu69imPVQT1FgF81NIjP18MI6YXO6v</t>
  </si>
  <si>
    <t>https://drive.google.com/uc?id=1c2ldzosFvOHAaUvw24fvavDnqvZXXKSD</t>
  </si>
  <si>
    <t>https://drive.google.com/uc?id=19Jst6hpo_uErgcDJ7toWiNxo85k4TuCq</t>
  </si>
  <si>
    <t>https://drive.google.com/uc?id=1bv0kRpvhvP8uoHZQOx1RyJcmgrVgnk7R</t>
  </si>
  <si>
    <t>https://drive.google.com/uc?id=111M3uuNdp9VMy68fI5-ZbV3cIOT2HRMB</t>
  </si>
  <si>
    <t>https://drive.google.com/uc?id=12RMThT04hg305XBsPw04wGzzbzVpmBqz</t>
  </si>
  <si>
    <t>https://drive.google.com/uc?id=1EcCLxjvhGxzsHMGTu5qdA2OJrdN8JAlH</t>
  </si>
  <si>
    <t>https://drive.google.com/uc?id=17kzPsNQ2e3cMT1e5mJ8waP5ZI3ea42AB</t>
  </si>
  <si>
    <t>https://drive.google.com/uc?id=1n0o7uS4GK6JOzAYuoN2CKDP1fyMeiwIl</t>
  </si>
  <si>
    <t>https://drive.google.com/uc?id=19hAsrV3ldmaLV_YHRm3pBpGTCpoQCf-E</t>
  </si>
  <si>
    <t>https://drive.google.com/uc?id=1voakvU17ghcfIMl0XFC1SxIfMMlU-lqz</t>
  </si>
  <si>
    <t>https://drive.google.com/uc?id=1lsHryt8fGMFTrNFRt7WzVZzjuYHvzrA8</t>
  </si>
  <si>
    <t>https://drive.google.com/uc?id=1BpdS7gzdJOncQmxUkQHrWLDR_ymchKD-</t>
  </si>
  <si>
    <t>https://drive.google.com/uc?id=1fxi_ZW6hB1UuIH1mCZHNmulz-F6ozeOP</t>
  </si>
  <si>
    <t>https://drive.google.com/uc?id=13XTxrbep2FPapE0kZ8izk7U1A1b5Cdlh</t>
  </si>
  <si>
    <t>https://drive.google.com/uc?id=1aCcW8dRXI_toA7zUr4ZOHLcrUqidhoq7</t>
  </si>
  <si>
    <t>https://drive.google.com/uc?id=1eewD6nfe9cpRBmqSXFHIezM2PT0e9QJQ</t>
  </si>
  <si>
    <t>https://drive.google.com/uc?id=1oSUnBDWp_5d3tfqLWcbh2CtBHpZi3uXy</t>
  </si>
  <si>
    <t>https://drive.google.com/uc?id=1ElnCToGT5kmgQlNcs4HP1O54hVdMqEDs</t>
  </si>
  <si>
    <t>https://drive.google.com/uc?id=1Y_d48XUwb05Jyirjxl2xf_oyxPBv-AsE</t>
  </si>
  <si>
    <t>https://drive.google.com/uc?id=1UNCzizrMM_t6YxA-dObkM-Lfz_NG2m4K</t>
  </si>
  <si>
    <t>https://drive.google.com/uc?id=1pz4UZ0Z4fId-BEsLgFI0B_6_rdxzBdnW</t>
  </si>
  <si>
    <t>https://drive.google.com/uc?id=1DNVRbutvTJIxXnb3RDCkKrHHXoi6S1VM</t>
  </si>
  <si>
    <t>https://drive.google.com/uc?id=1ZHbCHXXpvq6g05ywpZqORCCIyB31J5WA</t>
  </si>
  <si>
    <t>https://drive.google.com/uc?id=1DSk2oUhnZ7R8m9sbODqmcUVirTdYnC7G</t>
  </si>
  <si>
    <t>https://drive.google.com/uc?id=1xX0zydagmrHaqOpJPcscDfTYnTblB3PL</t>
  </si>
  <si>
    <t>https://drive.google.com/uc?id=16CdcBY-vPaWVvsuHCzzlM5fK8HBmeZKQ</t>
  </si>
  <si>
    <t>https://drive.google.com/uc?id=1__WWnsl9QWVcrgZnk3Fz36ak2hbXtPC6</t>
  </si>
  <si>
    <t>https://drive.google.com/uc?id=18AUUvhJzUtEv4QiEg_sUDF2fUVbeoPAj</t>
  </si>
  <si>
    <t>https://drive.google.com/uc?id=1ycJtzvGq1eX8TrVZFCI9bUVDAklWVYZb</t>
  </si>
  <si>
    <t>https://drive.google.com/uc?id=1M06DDrnwLq-iTjmzhe-6L3IW6tFeVaKE</t>
  </si>
  <si>
    <t>https://drive.google.com/uc?id=1IJBRJfxVk0yvc-GKElTE7N9GzHCDFPHg</t>
  </si>
  <si>
    <t>https://drive.google.com/uc?id=1m_eM8QBPsFr3JN1KU7XEZs2ttQap6ZeC</t>
  </si>
  <si>
    <t>https://drive.google.com/uc?id=15Y7UnuOefUl9xzCJhqAfHtq48MfHcOPu</t>
  </si>
  <si>
    <t>https://drive.google.com/uc?id=1DS_VzzQHlUr9uewh0hGaNvI_L9DXVVhB</t>
  </si>
  <si>
    <t>https://drive.google.com/uc?id=1bKdtapsWfApVw1ikJfTMcrLa3km5U1Tc</t>
  </si>
  <si>
    <t>https://drive.google.com/uc?id=1ZK_yS8OTQOo72-vW8MaFd0-dtBhH21EC</t>
  </si>
  <si>
    <t>https://drive.google.com/uc?id=1fiKv5uFxZ7FeXaxr56Fgc6tvhdcTV0iK</t>
  </si>
  <si>
    <t>https://drive.google.com/uc?id=1tZX7hZJO-lbwCe72QWI7NxOYwW_oYj0h</t>
  </si>
  <si>
    <t>https://drive.google.com/uc?id=1HRvbA4feysfezIGPa6nxG-48ilMpiQ4V</t>
  </si>
  <si>
    <t>https://drive.google.com/uc?id=1NSry4hfHvMtb_eYJVet6n5a_rq0v8qwB</t>
  </si>
  <si>
    <t>https://drive.google.com/uc?id=1bExOkH-7jVpK_2V2tlAfW8oPpzhi77Y0</t>
  </si>
  <si>
    <t>https://drive.google.com/uc?id=1gWgZ49E5GHkZ3mkWVoeWQ4h4vrdbTyvN</t>
  </si>
  <si>
    <t>https://drive.google.com/uc?id=1Jg2Yt0DhCMXBow96O4ebPbvw_TrH90et</t>
  </si>
  <si>
    <t>https://drive.google.com/uc?id=1tQ-N0UTBU6M_9Ax1rwMym1fBKurXD_fo</t>
  </si>
  <si>
    <t>https://drive.google.com/uc?id=10wybuayP_Ak3w27LhMvKA9B2_PkCPLYB</t>
  </si>
  <si>
    <t>https://drive.google.com/uc?id=1DyP5ursqpAsxlTlO-35-zGdTn2DWaY20</t>
  </si>
  <si>
    <t>https://drive.google.com/uc?id=12-D4GmUqTMq5gy9KZQV4JnoUtyoLYfFf</t>
  </si>
  <si>
    <t>https://drive.google.com/uc?id=1huoPhaJi9qDZQMbgKwfbg-YRNNILHXsu</t>
  </si>
  <si>
    <t>https://drive.google.com/uc?id=1nlD53tIQdJERZCe4Qhj5ZPDThaV6-lvI</t>
  </si>
  <si>
    <t>https://drive.google.com/uc?id=1a1IbDvECkPheDQvV_KFl1Xo_U9VDkTG-</t>
  </si>
  <si>
    <t>https://drive.google.com/uc?id=12MjUoaprA3mT7sgR0yozqcUKJ1sa1WAP</t>
  </si>
  <si>
    <t>https://drive.google.com/uc?id=1Db_arPUzZkzcO5vYYsPgZTMk1noxvKhS</t>
  </si>
  <si>
    <t>https://drive.google.com/uc?id=1Byj-ADIRU9nYNK9VAFiWCSc6l8biD9C1</t>
  </si>
  <si>
    <t>https://drive.google.com/uc?id=1YPfjqr0I4RfIcjBuupv-hwM4a0ivdU8q</t>
  </si>
  <si>
    <t>https://drive.google.com/uc?id=1zlIF9A427KTWK9jWXFWwJ7c6F7FPcpRM</t>
  </si>
  <si>
    <t>https://drive.google.com/uc?id=1Q4JKrnWS1ptFcxxFAGWAp2_3Mo82T0lZ</t>
  </si>
  <si>
    <t>https://drive.google.com/uc?id=1zIUUaXuKhWvV_Ff1daqkYyHRIyrtEJAs</t>
  </si>
  <si>
    <t>https://drive.google.com/uc?id=1H33d8GDwEOXpMhU9t5O883K3G2fEusBt</t>
  </si>
  <si>
    <t>https://drive.google.com/uc?id=1SG2sSQWzpucGOxg-7joI3LNydm0mdHBi</t>
  </si>
  <si>
    <t>https://drive.google.com/uc?id=1sxS3gUQVNHlGpMme8iT0IwdRAOvsEkD8</t>
  </si>
  <si>
    <t>https://drive.google.com/uc?id=1c68CJgfDEnaCnWSJNM5HzM9YmW5K1NkZ</t>
  </si>
  <si>
    <t>https://drive.google.com/uc?id=1WwQZDz28YExvbdkJpoYQKcQO-zpcHFNo</t>
  </si>
  <si>
    <t>https://drive.google.com/uc?id=1L-vulMAokJoU6fxUhsiZ3x4O1T_GVVdg</t>
  </si>
  <si>
    <t>https://drive.google.com/uc?id=1oBfQJ6r78C2UYxc_qk8Ph-nRGkBCj4rv</t>
  </si>
  <si>
    <t>https://drive.google.com/uc?id=1zQ2rq8zyit1BQXwZy0ev-5_AwB2CY_dq</t>
  </si>
  <si>
    <t>https://drive.google.com/uc?id=13qusPxJqkRhYs53S5CUxqL_80uNTXrq4</t>
  </si>
  <si>
    <t>https://drive.google.com/uc?id=1xdj8BArr5m1pZfuE-uBZfKB7E4Y9ysnL</t>
  </si>
  <si>
    <t>https://drive.google.com/uc?id=1bA4sEq_x49pz97z54NAYDlFPwuuUNGBH</t>
  </si>
  <si>
    <t>https://drive.google.com/uc?id=1IdYDoBsEdl8aXAy2wKJm4ccl6T8eggRk</t>
  </si>
  <si>
    <t>https://drive.google.com/uc?id=1Z9mr9tWhyN1zGtJTVlc5MRKjcQv5D-S2</t>
  </si>
  <si>
    <t>https://drive.google.com/uc?id=1mV0JeLNnKOD5Aw4RRvifXOkd2QpPQRzi</t>
  </si>
  <si>
    <t>https://drive.google.com/uc?id=1zjQLnd8fQ_7HNGDVKRBbpqFHWGii86qY</t>
  </si>
  <si>
    <t>https://drive.google.com/uc?id=1pVQ116sK4xNggoHks_620XC9RNeSlJ4n</t>
  </si>
  <si>
    <t>https://drive.google.com/uc?id=1SZUA-ccZzo5SbJXQ5fuEI73PPOZEXebv</t>
  </si>
  <si>
    <t>https://drive.google.com/uc?id=1mJr1BlNhhM68X_IQyYGi7R8M_3aQ3Job</t>
  </si>
  <si>
    <t>https://drive.google.com/uc?id=1bXl1qQ7tJUTORhrCjlNE_opmWBrdNB9j</t>
  </si>
  <si>
    <t>https://drive.google.com/uc?id=1DYlKRUYqwsMc0dM7VZoTz_0x1vMI1BLR</t>
  </si>
  <si>
    <t>https://drive.google.com/uc?id=1q_qTHBmjvCz5eGGom-HtoK2kkJpruPes</t>
  </si>
  <si>
    <t>https://drive.google.com/uc?id=1yaoltoNK380OYBtEILLqZGgeLOW7o1jw</t>
  </si>
  <si>
    <t>https://drive.google.com/uc?id=10S0auFC3yPiAd5Goy_Txzj2q8lBO-Opm</t>
  </si>
  <si>
    <t>https://drive.google.com/uc?id=1NImhICg59-kCBSHZ48M0AoXdQVa_PV8q</t>
  </si>
  <si>
    <t>https://drive.google.com/uc?id=1nRGDynq2cgDlhX_TEuxQNrGEaPwVnLRb</t>
  </si>
  <si>
    <t>https://drive.google.com/uc?id=1Mfmi-GfuFIlnZDVYKic1ZHKu25WtgBoC</t>
  </si>
  <si>
    <t>https://drive.google.com/uc?id=1ES3jsBl3E4cu4zusAj4-SGx0UJNXBwYc</t>
  </si>
  <si>
    <t>https://drive.google.com/uc?id=1P43yhPeR393-ggegRBdQasg8MfsW2ukq</t>
  </si>
  <si>
    <t>https://drive.google.com/uc?id=1lFamo-lfP4RuxdyrSHnA4WrG5k0tVHyE</t>
  </si>
  <si>
    <t>https://drive.google.com/uc?id=1hZ-WRXGoyVtjg0GRHdFuvih2Bx2A_GoD</t>
  </si>
  <si>
    <t>https://drive.google.com/uc?id=1q4v1n8SxcGFyZXTcNvqILX2gafjiN_B2</t>
  </si>
  <si>
    <t>https://drive.google.com/uc?id=1WG-og6Zbcomwl382JGyBm2j6cw4C1iCc</t>
  </si>
  <si>
    <t>https://drive.google.com/uc?id=1QJ5iuiE9SdtePwl5IwwVvLbT0jLvtnup</t>
  </si>
  <si>
    <t>https://drive.google.com/uc?id=1uKnbNr8pn_Fs0Yt6uupLbvBiTTpY717K</t>
  </si>
  <si>
    <t>https://drive.google.com/uc?id=17U9n5_ar5EqaDZEv3kdzzkVshPlSD4Fc</t>
  </si>
  <si>
    <t>https://drive.google.com/uc?id=1MSV3uDYTcgg8Lkc4UM7VQFU7tz7Mer9v</t>
  </si>
  <si>
    <t>https://drive.google.com/uc?id=1huMPS4eJXFl75f9CelxjRngF0WNNIzlW</t>
  </si>
  <si>
    <t>https://drive.google.com/uc?id=1v8gpk2XyovTR0MLx1zzqqbiZY2DcV-gj</t>
  </si>
  <si>
    <t>https://drive.google.com/uc?id=179pf8HcgNIXTr6QVh9t_j6MOXSTzp_Pc</t>
  </si>
  <si>
    <t>https://drive.google.com/uc?id=1pT5ZD7hmR5K9q23QFgWevGDEH0RZwAqc</t>
  </si>
  <si>
    <t>https://drive.google.com/uc?id=1l6hZNCLniPpzkyR_w1QUaeqzRKRDcM4L</t>
  </si>
  <si>
    <t>https://drive.google.com/uc?id=1hDMFQ1JYRrNhAuOD2v2zFWyHohsKR-3D</t>
  </si>
  <si>
    <t>https://drive.google.com/uc?id=1rabNn6CehxsUOm62RtyMrcizXCm-tI0P</t>
  </si>
  <si>
    <t>https://drive.google.com/uc?id=199-zTYp6RaA046yuUTZ8W2r3iLRJdeZC</t>
  </si>
  <si>
    <t>https://drive.google.com/uc?id=1NHREyGgKWK87IwhS3Jx8kZw0I61SpMR5</t>
  </si>
  <si>
    <t>https://drive.google.com/uc?id=121UqfB1gXUW2oTHdew-zRC-UXLuY3v9I</t>
  </si>
  <si>
    <t>https://drive.google.com/uc?id=1gYw7mJvxGyoi5EJmm1oVUOhsCkjmsOk7</t>
  </si>
  <si>
    <t>https://drive.google.com/uc?id=1oYkiehWc8ANniZETVOZmR9MAkXnbVXal</t>
  </si>
  <si>
    <t>https://drive.google.com/uc?id=1EUM4tDW1LjUn9NA8JHRmnN76iH_s_rju</t>
  </si>
  <si>
    <t>https://drive.google.com/uc?id=1G5Oa4AirXmfTkxnGdJyK05gz3B7OR0UQ</t>
  </si>
  <si>
    <t>https://drive.google.com/uc?id=18uXTft-s4wqZPraxi9v6Uh0F5gTj2R2o</t>
  </si>
  <si>
    <t>https://drive.google.com/uc?id=1b2uflW00i7_A7f2GWJezk2d5QCoSihNW</t>
  </si>
  <si>
    <t>https://drive.google.com/uc?id=1Vpmpcc46y5dut5v5j8gl9N4zMHRbRtwb</t>
  </si>
  <si>
    <t>https://drive.google.com/uc?id=1bMB49FdsNaTLuBh7YjkIinIF-5vF2fvF</t>
  </si>
  <si>
    <t>https://drive.google.com/uc?id=1xc9pTb5YYSJ-x0QgrH0Z8MDikW_F1AJO</t>
  </si>
  <si>
    <t>https://drive.google.com/uc?id=13p8LbbKrzPsm_oQ_eSoS7d90Bz-kO0n6</t>
  </si>
  <si>
    <t>https://drive.google.com/uc?id=1bDghLCeC852myr3ILfR59LBJWh_2bkNZ</t>
  </si>
  <si>
    <t>https://drive.google.com/uc?id=1seIxmb0gC6EqN64WuG7jugw3Wp5-PUS7</t>
  </si>
  <si>
    <t>https://drive.google.com/uc?id=1lxpRJnqQo3GE_jHQHsShycIlX4BfuRMl</t>
  </si>
  <si>
    <t>https://drive.google.com/uc?id=1OPepWNDxlr2n4J6yVdZUn4OYghmGbbn8</t>
  </si>
  <si>
    <t>https://drive.google.com/uc?id=1vnbdUAG8jf20vDbjuR9xhZuzqT4RNpz7</t>
  </si>
  <si>
    <t>https://drive.google.com/uc?id=1LqcUMxFFVoYzTXIwNl-NHUXx0BoWXsTe</t>
  </si>
  <si>
    <t>https://drive.google.com/uc?id=1fhNHtOnvQAKn-UrjQWB0v6v1g7dbQ7rm</t>
  </si>
  <si>
    <t>https://drive.google.com/uc?id=16v-DUgz80tA89WMRvqvazYVQCj1vIT5G</t>
  </si>
  <si>
    <t>https://drive.google.com/uc?id=1hOB6jfHrTJN1dBYwen1URnY2Ha1eglvl</t>
  </si>
  <si>
    <t>https://drive.google.com/uc?id=1OU-p5tFUqWuBGg2lmRQyme8PHJcp93bx</t>
  </si>
  <si>
    <t>https://drive.google.com/uc?id=1bnTq2D0qJWQuZHpp4lw6eHFtQpGXzmaC</t>
  </si>
  <si>
    <t>https://drive.google.com/uc?id=1ljxLSwZ0Vehg24jo9cmICWkuKMVliig8</t>
  </si>
  <si>
    <t>https://drive.google.com/uc?id=1WQm0FToQdB_v-FRAHU1CuDsOizqGzGpE</t>
  </si>
  <si>
    <t>https://drive.google.com/uc?id=1txH29qS5bxeN6nyMgZv32pmno-tKPK_t</t>
  </si>
  <si>
    <t>https://drive.google.com/uc?id=1KBh_nAAJLraHj9bdtVIm0jzuvi3qcicI</t>
  </si>
  <si>
    <t>https://drive.google.com/uc?id=1uB_FK23KM3RDe6_hW9xIWXubp9r3Dxzx</t>
  </si>
  <si>
    <t>https://drive.google.com/uc?id=1SLJZKt_UsdwzgvvBLG3U7fkQgbzNiwgl</t>
  </si>
  <si>
    <t>https://drive.google.com/uc?id=1ezRCc4_wBSIZ1-YBc7nvIsXWeOIdWXuO</t>
  </si>
  <si>
    <t>https://drive.google.com/uc?id=1BaVKmgc5SY0Wdh8EZL5lqGVWJ1Fc5iz9</t>
  </si>
  <si>
    <t>https://drive.google.com/uc?id=1xIzl0tnxZF9ZXozrVrrkyQSRqKOsgley</t>
  </si>
  <si>
    <t>https://drive.google.com/uc?id=1tAvncgPvrUdcfpYYyXyU28_vgF9DfoM4</t>
  </si>
  <si>
    <t>https://drive.google.com/uc?id=1qvGUjMowkYi_fGGaeTrMLM5AZ4TdV0_P</t>
  </si>
  <si>
    <t>https://drive.google.com/uc?id=1TH2atjjGqgtZVS9rogKQ3kVGdiXT7fOG</t>
  </si>
  <si>
    <t>https://drive.google.com/uc?id=1opIo8n4VRkrh5jhxVhvvejMxtmW0V9oN</t>
  </si>
  <si>
    <t>https://drive.google.com/uc?id=1f_8IsGjzfr8HUakiZirMmRmOnk93-DDb</t>
  </si>
  <si>
    <t>https://drive.google.com/uc?id=1TyJtD-la0TuB5uWQ_AJgHmE0WKlTjz-W</t>
  </si>
  <si>
    <t>https://drive.google.com/uc?id=1kTqz9et0UwmXBvhEKU6qo8NtBgKbqRn4</t>
  </si>
  <si>
    <t>https://drive.google.com/uc?id=1TC79N_EkUl6oPShr4weDnaHqVPiooyiU</t>
  </si>
  <si>
    <t>https://drive.google.com/uc?id=1Evh6MfJr4ObiJU4BfPn-5DIzwDjGJoEQ</t>
  </si>
  <si>
    <t>https://drive.google.com/uc?id=1REvB1Hz0qwx2hz_RbOqNwvpGDtVKanii</t>
  </si>
  <si>
    <t>https://drive.google.com/uc?id=1uNNmt1CavmzvUXzmUsGu5tq0qiAMN-ni</t>
  </si>
  <si>
    <t>https://drive.google.com/uc?id=1Ez-FFVcf8Xq-u6ydVCy3i0xfLy3M8AoM</t>
  </si>
  <si>
    <t>https://drive.google.com/uc?id=1zKki_dm95RsASb3BPwCkuJQ84wyd8_H3</t>
  </si>
  <si>
    <t>https://drive.google.com/uc?id=15ubGsnVUdyUNqwny97NJ4o2e0raP7d_b</t>
  </si>
  <si>
    <t>https://drive.google.com/uc?id=1pi761eq4MupMva-TaUmv1jAOiG2wu4Hn</t>
  </si>
  <si>
    <t>https://drive.google.com/uc?id=1S2xb24Ku7v-6OpnGyhdsICHIAz4s-yJA</t>
  </si>
  <si>
    <t>https://drive.google.com/uc?id=1y3qJzZ4vIgPhIJQ1qMJXklTZwvaxvODn</t>
  </si>
  <si>
    <t>https://drive.google.com/uc?id=1Z2kh6Q0ZSnOar6AfWFEkK4JYmhJrbbWj</t>
  </si>
  <si>
    <t>https://drive.google.com/uc?id=1SBl02CqTEBuywBd6RtZznuZ0Qs3I-Vsk</t>
  </si>
  <si>
    <t>https://drive.google.com/uc?id=1AlKFzww-hcUtt9pqMtiDJpjGomK8kBVp</t>
  </si>
  <si>
    <t>https://drive.google.com/uc?id=1fD1NpKb1v3SHUl1W_1i16bBfTFeTpSeL</t>
  </si>
  <si>
    <t>https://drive.google.com/uc?id=1BUwRqxvsX60ecbljNz8LqYG_P4DY037B</t>
  </si>
  <si>
    <t>https://drive.google.com/uc?id=1kjaxCSLCG3vJ8OjuscO9wYnNhTvL0WiF</t>
  </si>
  <si>
    <t>https://drive.google.com/uc?id=1MUOxIHfdwCO55QJ905E1lV7C75NDJqF4</t>
  </si>
  <si>
    <t>https://drive.google.com/uc?id=1zLTP1RlqW-8rBRPs78dASlvS47l6-3Kk</t>
  </si>
  <si>
    <t>https://drive.google.com/uc?id=1Ka1OwgvNuwfdYeVSSXuA47kkL1dxGZZ6</t>
  </si>
  <si>
    <t>https://drive.google.com/uc?id=1pamk73_IM1eNJ91FhsT8o20NaCAqXMse</t>
  </si>
  <si>
    <t>https://drive.google.com/uc?id=12jrTaBIofEMSEkLfIO9Up2D6IIbUZ843</t>
  </si>
  <si>
    <t>https://drive.google.com/uc?id=1LJ8J2JGdZuvchtyrzK7PhTq8C9DjR8KT</t>
  </si>
  <si>
    <t>https://drive.google.com/uc?id=11K3J1Qrq-TXh_mknqLBW_N08LB8Hqox_</t>
  </si>
  <si>
    <t>https://drive.google.com/uc?id=1EfNlQiNuIQWL_YRWYL1Xet9XtRxyj7HL</t>
  </si>
  <si>
    <t>https://drive.google.com/uc?id=1BVyXXdhYg-oT_3tXnQF9Dr3qCqhyIOvW</t>
  </si>
  <si>
    <t>https://drive.google.com/uc?id=1UZ0p2faZmD5VaZ6W4D_j4-oLGHfOzCPf</t>
  </si>
  <si>
    <t>https://drive.google.com/uc?id=1IlJsuGo950R8c5hoQk6J5rpKfEPwzlqo</t>
  </si>
  <si>
    <t>https://drive.google.com/uc?id=1qCIZ2W9RyyCq3Tk_sQXzDWQCn2gynQmg</t>
  </si>
  <si>
    <t>https://drive.google.com/uc?id=1yjhHDkoTAJhTuWG0QYkUNMk65Ey3k4mZ</t>
  </si>
  <si>
    <t>https://drive.google.com/uc?id=1WniM0BPSdVnHIxKFDtw3FEDpJ0yKBlt0</t>
  </si>
  <si>
    <t>https://drive.google.com/uc?id=1d-Uea9axZ-LCAAbOohkLU7Zy7I6OJxIu</t>
  </si>
  <si>
    <t>https://drive.google.com/uc?id=17a29DlqpFRx3PWPLM3FYqTh8r2sxiRri</t>
  </si>
  <si>
    <t>https://drive.google.com/uc?id=1m8PGGUVklOashb4r_24qFZR_Y_OtnPky</t>
  </si>
  <si>
    <t>https://drive.google.com/uc?id=103nt4bzWNi8prCkWHq-IjAhd2WdTLawy</t>
  </si>
  <si>
    <t>https://drive.google.com/uc?id=1-0MHCaCt6ndlW_KbWrwA0NvrOJFUheKT</t>
  </si>
  <si>
    <t>https://drive.google.com/uc?id=1VJm9Z3IJDuuceZ6CNynTo9aRaZ97sCX1</t>
  </si>
  <si>
    <t>https://drive.google.com/uc?id=1Bv4KAlRoMEIkAshjCShvSC4FdRAhOALw</t>
  </si>
  <si>
    <t>https://drive.google.com/uc?id=1W12WoxYU0brmvfeCYwaSxPDtrHVeMT65</t>
  </si>
  <si>
    <t>https://drive.google.com/uc?id=1_YzErSS0tSdBE1NzkBmt8DJfsQZWsD5w</t>
  </si>
  <si>
    <t>https://drive.google.com/uc?id=1vovYNM76wU2AYjuTMkapkyXHLPL_p7-c</t>
  </si>
  <si>
    <t>https://drive.google.com/uc?id=1zOxz3rRgWL4jrTDf_a8yAmEVl2TRhFNL</t>
  </si>
  <si>
    <t>https://drive.google.com/uc?id=14EWRlrXhyHbM8hcmD_tL1wHC1mg9nLvm</t>
  </si>
  <si>
    <t>https://drive.google.com/uc?id=1vYb4gcB66bW4NgG0iofPMAnMhig6m2k2</t>
  </si>
  <si>
    <t>https://drive.google.com/uc?id=1uLFyaRxjQvH9ZiXIfiCOnhMxiMVeEU8B</t>
  </si>
  <si>
    <t>https://drive.google.com/uc?id=1OI8SJk4yxtbIwM05oikYLDZ_T1_gwu4O</t>
  </si>
  <si>
    <t>https://drive.google.com/uc?id=1zU986vc6YSHQiDphujyVtPhlWBwVRzXz</t>
  </si>
  <si>
    <t>https://drive.google.com/uc?id=1zaWSMMRzBZ3LZ6cAxlPMCeJ3cDDukFCZ</t>
  </si>
  <si>
    <t>https://drive.google.com/uc?id=1BrYyRb80VATrsJtCoPfjOayKzxm3zWe0</t>
  </si>
  <si>
    <t>https://drive.google.com/uc?id=1Xd4tTpYOSpHFGqL9RtG-7Ex1meyMt6cy</t>
  </si>
  <si>
    <t>https://drive.google.com/uc?id=1U3ds3sBkfnfntaelfvPleqhboTXI-8au</t>
  </si>
  <si>
    <t>https://drive.google.com/uc?id=1PTnenExfsOAyARNU1uUbliub3M1v2U3R</t>
  </si>
  <si>
    <t>https://drive.google.com/uc?id=1ljtatxEqt-EnDWak7w0NIRYXUiZZip4D</t>
  </si>
  <si>
    <t>https://drive.google.com/uc?id=1G6hfMOh6fBKP4o5A2AENUl5EyQf0SQBt</t>
  </si>
  <si>
    <t>https://drive.google.com/uc?id=1YE-9QWJCTC_avwfW9wUDhzsbb1a14jDy</t>
  </si>
  <si>
    <t>https://drive.google.com/uc?id=1V6hhDK3vDCR3ONZIsfxUGOrbHjtPjqGm</t>
  </si>
  <si>
    <t>https://drive.google.com/uc?id=1T5NG_YMHRoMLRMpuxnpK4RHZY5kfwLlR</t>
  </si>
  <si>
    <t>https://drive.google.com/uc?id=16XhpS-yVEhHumcgcJne2W1Fy_ZlbBKtP</t>
  </si>
  <si>
    <t>https://drive.google.com/uc?id=16oReKmL9zT8f64IamyhF6zCxjBmihXXS</t>
  </si>
  <si>
    <t>https://drive.google.com/uc?id=1yAm4wQ0h5vIyd6PqvWs_HNeeEL0vyx2c</t>
  </si>
  <si>
    <t>https://drive.google.com/uc?id=17I9CLOy9lfcmIsWCCdw2dsLdJhXYH2i0</t>
  </si>
  <si>
    <t>https://drive.google.com/uc?id=1bFg77Tzz8e-lojlihz9XjST7amYOznac</t>
  </si>
  <si>
    <t>https://drive.google.com/uc?id=1OuEqZM22nEaOcTEzr62enns29m50EV3X</t>
  </si>
  <si>
    <t>https://drive.google.com/uc?id=1GChPuwmMj7OMtJ-cvPo51YqCiZPpXFzE</t>
  </si>
  <si>
    <t>https://drive.google.com/uc?id=16iW1stI44T2VxINpRcFQlU4brvWNlNDO</t>
  </si>
  <si>
    <t>https://drive.google.com/uc?id=15J6DOBY7fjM0plYJUdtOvmPbJlsMVTx0</t>
  </si>
  <si>
    <t>https://drive.google.com/uc?id=1Xfz9tMgbjHbWDITpBEaopOF8JwsDUO52</t>
  </si>
  <si>
    <t>https://drive.google.com/uc?id=16Mo5H7_IFCMWOePNGkcoZHf6nzhvbmeC</t>
  </si>
  <si>
    <t>https://drive.google.com/uc?id=1OXy2aJEpcswncRBtQd_idMir-fhMI5Pm</t>
  </si>
  <si>
    <t>https://drive.google.com/uc?id=1aJLcGp0_z1Bne71-tEuEfxszJa5rDPOk</t>
  </si>
  <si>
    <t>https://drive.google.com/uc?id=1pQhCWvpI6figiNlcBXY1W4vGdlai9wSP</t>
  </si>
  <si>
    <t>https://drive.google.com/uc?id=1xyBmUH6FK8WLNoA5CQjOue_XEyhzB6Xg</t>
  </si>
  <si>
    <t>https://drive.google.com/uc?id=1RBANtj63Bn-62AYkCkDEeIhVytYLwej_</t>
  </si>
  <si>
    <t>https://drive.google.com/uc?id=1icN_XcUNGPP00k0p4g2ZUFubZzZpkZ_z</t>
  </si>
  <si>
    <t>https://drive.google.com/uc?id=169W0Lioxs8F8B3qjEeM7k_fAtwQoJ6nD</t>
  </si>
  <si>
    <t>https://drive.google.com/uc?id=1idJIO6q_7goIkry0cJUUigYSseh-Z-Fu</t>
  </si>
  <si>
    <t>https://drive.google.com/uc?id=1Y9NDKYKlaSiWogKmesya62-9PVPiECe4</t>
  </si>
  <si>
    <t>https://drive.google.com/uc?id=1bF3EzyoMF1wToNW1TfyyPcBpMsJ79w4A</t>
  </si>
  <si>
    <t>https://drive.google.com/uc?id=1KUSeJ8lsT8QwoF47fAgodFJEhosmkPX7</t>
  </si>
  <si>
    <t>https://drive.google.com/uc?id=19v3md4VNTcIOUN2D32Eibyehw_gwVhdb</t>
  </si>
  <si>
    <t>https://drive.google.com/uc?id=1rzqXA4zr-G0tLXeeVei6b9Aor_GzuJy4</t>
  </si>
  <si>
    <t>https://drive.google.com/uc?id=1EpdSlW1uggbD32qg4t_cwh_QhbMQ7G7-</t>
  </si>
  <si>
    <t>https://drive.google.com/uc?id=1vtF_VBKGvRmH_5hnnCA4haVU7leQW7sy</t>
  </si>
  <si>
    <t>https://drive.google.com/uc?id=1dGJ8yFW2pPZkO1afNjKo0p8fIBFa8eJD</t>
  </si>
  <si>
    <t>https://drive.google.com/uc?id=16mxtFMT7w6PYLggb-GFsazR8PraRtsWL</t>
  </si>
  <si>
    <t>https://drive.google.com/uc?id=1RzLLEQqkmX-3DWJCOaOSGV9hU5MOJ8Wz</t>
  </si>
  <si>
    <t>https://drive.google.com/uc?id=1F7CWO6GEbCn-68iKNdX9oTQ33-aEjpC3</t>
  </si>
  <si>
    <t>https://drive.google.com/uc?id=11UvF9p-AqgV78OGONr7a-VRYfLH7kTdn</t>
  </si>
  <si>
    <t>https://drive.google.com/uc?id=1rx2WVOE4AFK0h1yOEkhuJ1ZEzs_2yZFr</t>
  </si>
  <si>
    <t>https://drive.google.com/uc?id=1GrZDmg7WM7Xl0e5Fvjn0UFBmGowLA_x4</t>
  </si>
  <si>
    <t>https://drive.google.com/uc?id=1WAtRfh5YhmMljfWUhHVr0PqKny9csF5A</t>
  </si>
  <si>
    <t>https://drive.google.com/uc?id=1ZAxKvrbrGEp4zydN7Icpm5ooBwdbAo9J</t>
  </si>
  <si>
    <t>https://drive.google.com/uc?id=18S9Hqc0Omy7aWvDeeeKda85BAypkT8VG</t>
  </si>
  <si>
    <t>https://drive.google.com/uc?id=1eephhTbeGMJpx_TufEeTVJOLfdH1slmu</t>
  </si>
  <si>
    <t>https://drive.google.com/uc?id=1EaNbB7_uNNcD4qzTBJjGQ-7G2FXyEKIX</t>
  </si>
  <si>
    <t>https://drive.google.com/uc?id=1U53OcsS768cUKNv2FL9LsdBhhznBzwVL</t>
  </si>
  <si>
    <t>https://drive.google.com/uc?id=1qCThXbkklGSJ90RR8wCtctS8sCxPaHNK</t>
  </si>
  <si>
    <t>https://drive.google.com/uc?id=17QMfFpPVV3TlsmmJBIo2YE3t6-XBd4F1</t>
  </si>
  <si>
    <t>https://drive.google.com/uc?id=1pTA62ZR68TYeFqboqsIdEb2xDbpOa8li</t>
  </si>
  <si>
    <t>https://drive.google.com/uc?id=1c_JKfXdefV7A_YGIGr3UjlHbT1c7DLrH</t>
  </si>
  <si>
    <t>https://drive.google.com/uc?id=1f4CxqqcmvYnfVs6-LPIXAv7zPtXdsPag</t>
  </si>
  <si>
    <t>https://drive.google.com/uc?id=1_2gQ--cwdlYiW1xPLCSVkfaG54l1Pd65</t>
  </si>
  <si>
    <t>https://drive.google.com/uc?id=153-VZ_NbuO6XQX0B7Q0aKP5OTXPk1A2f</t>
  </si>
  <si>
    <t>https://drive.google.com/uc?id=1q7cU0_4tFL4WODrNPUiupnI8ZPDEWuNY</t>
  </si>
  <si>
    <t>https://drive.google.com/uc?id=1giB2dxdBNhKmJd0ZRE6kT33fixPwHEFR</t>
  </si>
  <si>
    <t>https://drive.google.com/uc?id=1VoR8loCQqJEvAIIuDz-aiy5u7ANnt-9z</t>
  </si>
  <si>
    <t>https://drive.google.com/uc?id=1nWrn7Z1fXdNvKBB3_ua0NwTolWPCShge</t>
  </si>
  <si>
    <t>https://drive.google.com/uc?id=1SLP0YYU4FwN2p1-adRcwsZ6NjyInD08d</t>
  </si>
  <si>
    <t>https://drive.google.com/uc?id=10kcynBSKNhbGJgTYPzNGYhXVxg5yQ8is</t>
  </si>
  <si>
    <t>https://drive.google.com/uc?id=1_DuQQpTnO5M6mYIZRHrZ1ddjkJdvlyUu</t>
  </si>
  <si>
    <t>https://drive.google.com/uc?id=1rNYQ0DT-NV_iOMxMZBplYpxfpIV4Ol1E</t>
  </si>
  <si>
    <t>https://drive.google.com/uc?id=1DwvDVKFfeKw94TFoG3fTVRQjQ_6BfwzP</t>
  </si>
  <si>
    <t>https://drive.google.com/uc?id=1ocFj3pP86NzqfWDsP7khMP3o1q751vYI</t>
  </si>
  <si>
    <t>https://drive.google.com/uc?id=1awjSKzRazV9LTFSotjt5t9OLbzvgFoui</t>
  </si>
  <si>
    <t>https://drive.google.com/uc?id=1h-JqH1aN0Ir5qhdQml65sf12eNDzXqqE</t>
  </si>
  <si>
    <t>https://drive.google.com/uc?id=1J8dZdYDIcid052sIJ-b1y2Y1QjGqjpB8</t>
  </si>
  <si>
    <t>https://drive.google.com/uc?id=1sCGWI9Ek5fSHvv-D1gQ1vov-CGNA7iSz</t>
  </si>
  <si>
    <t>https://drive.google.com/uc?id=1dOkzrOjBF7fw3tymnV-ULXFfENlk9Qcm</t>
  </si>
  <si>
    <t>https://drive.google.com/uc?id=1icpG_pmpVfc_rn2Yqpoa9DlfMgpd4ASE</t>
  </si>
  <si>
    <t>https://drive.google.com/uc?id=1Sqvub6oXC-9A3ZsQILkxb3RMmEAGQ6Y0</t>
  </si>
  <si>
    <t>https://drive.google.com/uc?id=1i05aQFX1GHXEVHaroGy4l4JUuGlAecFy</t>
  </si>
  <si>
    <t>https://drive.google.com/uc?id=13345cJn7o0IXObsL0_Txw07Y3Rp9_cCx</t>
  </si>
  <si>
    <t>https://drive.google.com/uc?id=1Lc9jPdmNBfPa8PnM8LAqpN-8schdyX84</t>
  </si>
  <si>
    <t>https://drive.google.com/uc?id=1_ZgbRFOzotWoR186tJdZoXZO0DRf1fOl</t>
  </si>
  <si>
    <t>https://drive.google.com/uc?id=1zM0ZDqznEH1BqCUfL5vS4WtPDJ7lkmCF</t>
  </si>
  <si>
    <t>https://drive.google.com/uc?id=1OrQnNCb_x2zGs4IokJdo372caDxttpnA</t>
  </si>
  <si>
    <t>https://drive.google.com/uc?id=1zvlFrIQNrj9G2jZxUSfBFwDfAPzLSm2r</t>
  </si>
  <si>
    <t>https://drive.google.com/uc?id=11krUSZSZP4P_NmyJL35jZe8mk3iTIjWr</t>
  </si>
  <si>
    <t>https://drive.google.com/uc?id=13mBcWQTFrnaUMldSjU2kWacsH6NTNKWP</t>
  </si>
  <si>
    <t>https://drive.google.com/uc?id=1LEO64yrkDlBiUYqN5P04rOUYM28TwGE_</t>
  </si>
  <si>
    <t>https://drive.google.com/uc?id=1_lRZpBeZOKECITQhDRIdTlGOOTwxZRlp</t>
  </si>
  <si>
    <t>https://drive.google.com/uc?id=1hnl9QLpJ5mPc0Es2F56btpHoBLuAO9gV</t>
  </si>
  <si>
    <t>https://drive.google.com/uc?id=1MX0L7Jhrlxniks0Ztzx6i7Sy79zOtZps</t>
  </si>
  <si>
    <t>https://drive.google.com/uc?id=1yoDtytV7qoZCZHiCpwNzj8H2TaEQDCby</t>
  </si>
  <si>
    <t>https://drive.google.com/uc?id=1wKV14i1ChFcRots8la05YpRdrVzd6djn</t>
  </si>
  <si>
    <t>https://drive.google.com/uc?id=1PA2Ulwtw4LFKW1c5UWEgePGPSby1ZHou</t>
  </si>
  <si>
    <t>https://drive.google.com/uc?id=1PnlPsxJ3VX2pmyD1PnA5McgjwDA5q_Qb</t>
  </si>
  <si>
    <t>https://drive.google.com/uc?id=1YD64vn2fzwlXJH7jnnJm3VjSE3M7NzfY</t>
  </si>
  <si>
    <t>https://drive.google.com/uc?id=1PSt3R8dbofqhxGeTQRFWcHITT7R0DRjS</t>
  </si>
  <si>
    <t>https://drive.google.com/uc?id=18svQyEmnza700d44JjQYUoOMEmaoFb3E</t>
  </si>
  <si>
    <t>https://drive.google.com/uc?id=1YALdMYg-pYAZdIXX-qS9LcjCpnlTqVYw</t>
  </si>
  <si>
    <t>https://drive.google.com/uc?id=1TaLqUNjj9rgn5JXicvZmcuE9fRBJl07O</t>
  </si>
  <si>
    <t>https://drive.google.com/uc?id=1OZSjwM_nOoNdmyS4eF1ELvcv8T22WspP</t>
  </si>
  <si>
    <t>https://drive.google.com/uc?id=1DVALeqmzhA_74u49tIk6wTjSDPP2kX7e</t>
  </si>
  <si>
    <t>https://drive.google.com/uc?id=16W_YxERERBqR_KCX9jT5J7IcO-oZDL1b</t>
  </si>
  <si>
    <t>https://drive.google.com/uc?id=1vFxMrxg-mMR_ukKBR5NmD_YWMiyk5eFB</t>
  </si>
  <si>
    <t>https://drive.google.com/uc?id=1MiQmOqvMLQzoZhalk3Z6ehC78bQHrhyF</t>
  </si>
  <si>
    <t>https://drive.google.com/uc?id=1_Fv2EeRBtPuDX2NyfkizfkvcIKwAvenA</t>
  </si>
  <si>
    <t>https://drive.google.com/uc?id=1reouRZ8MWqXCePPOH5pglCiObZjBf9Bx</t>
  </si>
  <si>
    <t>https://drive.google.com/uc?id=1WZwStgxc2DZK5rDEgQN811wk-WtmDgx_</t>
  </si>
  <si>
    <t>https://drive.google.com/uc?id=1HyXTtWrqZCBTzzT2tMWbPsJY3bgbDO3c</t>
  </si>
  <si>
    <t>https://drive.google.com/uc?id=1KedAMFZT_t50hPqjMAyuy2LZlRuJXv2b</t>
  </si>
  <si>
    <t>https://drive.google.com/uc?id=1JD698uP5Znuvp424ayy2K2tL_akJ7Ipt</t>
  </si>
  <si>
    <t>https://drive.google.com/uc?id=19fDCa0TdgZugsTeIlwP4i6PpNKJUd9Hs</t>
  </si>
  <si>
    <t>https://drive.google.com/uc?id=18FGG2FeqtZWPcY8klVCWcw9BoEpu_eWr</t>
  </si>
  <si>
    <t>https://drive.google.com/uc?id=1x0XJxbCy2T09tKgQsaK4S5AELaZsm3Fp</t>
  </si>
  <si>
    <t>https://drive.google.com/uc?id=1Cg3DXs95VUskJX7JuyrMQiFpmEU18818</t>
  </si>
  <si>
    <t>https://drive.google.com/uc?id=1mxyDULOAZkDtnFLKOHicVm1sLhXOovk4</t>
  </si>
  <si>
    <t>https://drive.google.com/uc?id=1hGtcqbZuJEftLz_bCSo9qyAm_S6KTCQd</t>
  </si>
  <si>
    <t>https://drive.google.com/uc?id=1fzwnYF7hKXSefv-s67BXTCEzQCSnTGii</t>
  </si>
  <si>
    <t>https://drive.google.com/uc?id=1siaTrsyhE21kWnd1SyVYXS4OsgSo6psM</t>
  </si>
  <si>
    <t>https://drive.google.com/uc?id=1Mpy0gviw1sJDM2OQNLOkExjiBQTUE2B_</t>
  </si>
  <si>
    <t>https://drive.google.com/uc?id=1PsEBMaDN0eLVu1knPWK7mKHq82r9v6Yw</t>
  </si>
  <si>
    <t>https://drive.google.com/uc?id=1XQTJDG3W3A66e-uhu-9LcQf6lMLzW3KN</t>
  </si>
  <si>
    <t>https://drive.google.com/uc?id=1XE1U1fqOhkhHNuK7fohGUga-9qw1SA5m</t>
  </si>
  <si>
    <t>https://drive.google.com/uc?id=1I6A7QdzsfkEBFo_6tWvHKafwkr1paQCH</t>
  </si>
  <si>
    <t>https://drive.google.com/uc?id=1siaD4JeYZDEK0YAlh2OvwMO3b_g_Hi0v</t>
  </si>
  <si>
    <t>https://drive.google.com/uc?id=1wFP16vXqbZ8KqxENcDnqtys2F9iXH6Y_</t>
  </si>
  <si>
    <t>https://drive.google.com/uc?id=12hl79iGzstQz6DlK2p_vSuL1G3p5wmRo</t>
  </si>
  <si>
    <t>https://drive.google.com/uc?id=1FhD8kVNH1wEHTvDRxrVQqynSwzCdMj7K</t>
  </si>
  <si>
    <t>https://drive.google.com/uc?id=1Hciq13uR_XnWH6Id72O1Hy5uJYsbmlXX</t>
  </si>
  <si>
    <t>https://drive.google.com/uc?id=1IKcHAcWDzQ3sbWwqbPDc-PAVnVlgks4I</t>
  </si>
  <si>
    <t>https://drive.google.com/uc?id=1GBG22ZglsQOKfuB_S6uFtdDWGMtVAp7n</t>
  </si>
  <si>
    <t>https://drive.google.com/uc?id=1SZ3L4A4kFrD39Qdf4hT4wQV1fa_ZICkC</t>
  </si>
  <si>
    <t>https://drive.google.com/uc?id=1Tawa2MpIE7UnXUzuCr9RecjIKNpWudsH</t>
  </si>
  <si>
    <t>https://drive.google.com/uc?id=1FVqh-eZnKEMWgSv5i7EILgKLtDN333C-</t>
  </si>
  <si>
    <t>https://drive.google.com/uc?id=1Dyp3jSEO_jaCKEs0Uq1XK0UwJgkB0GMZ</t>
  </si>
  <si>
    <t>https://drive.google.com/uc?id=1N-gI3QBEfG5keoHSOR3Fv10-WINNN8a7</t>
  </si>
  <si>
    <t>https://drive.google.com/uc?id=1q895Old5GEuhrKIPzngaACbUo6BREZmP</t>
  </si>
  <si>
    <t>https://drive.google.com/uc?id=1skkyPFruREZcl_nVJ-OzDiMu0g7CrvMY</t>
  </si>
  <si>
    <t>https://drive.google.com/uc?id=1w1Bw7SwEvLV1EMZ9Hi7pGsCxmeG7a0hz</t>
  </si>
  <si>
    <t>https://drive.google.com/uc?id=1CxjfkdGw8sl9ZGR1cJ7WH6MmKTq0ej7c</t>
  </si>
  <si>
    <t>https://drive.google.com/uc?id=1Vsdq99dBV8GH0eOnQEpJKfqVxejOgWbD</t>
  </si>
  <si>
    <t>https://drive.google.com/uc?id=1QwOBncS6JSfigwz5glVNG9JJBmQfdUoA</t>
  </si>
  <si>
    <t>https://drive.google.com/uc?id=1qK45MyobY2q9j0oBEZPECdWy_QPNhYct</t>
  </si>
  <si>
    <t>https://drive.google.com/uc?id=16xMyPpFzLGh4vY7mG6sxGwNq7vYW-9gT</t>
  </si>
  <si>
    <t>https://drive.google.com/uc?id=1SX1JaWYO3d9_oLU7M6a2oHgPHmRkMRGN</t>
  </si>
  <si>
    <t>https://drive.google.com/uc?id=1nOF_RgxHLzDtiv8UHR9PDzjHaIHYs_Js</t>
  </si>
  <si>
    <t>https://drive.google.com/uc?id=13KShMcIYkjbHhF_pZ1GigmqTuvOUV_nr</t>
  </si>
  <si>
    <t>https://drive.google.com/uc?id=130God9NR0W1_aZLZkx5hZWKVKvPQxf0M</t>
  </si>
  <si>
    <t>https://drive.google.com/uc?id=1L-24AcwIW_PIvMbvlJ_hLvnwL2ck-UYj</t>
  </si>
  <si>
    <t>https://drive.google.com/uc?id=1XMACqu6EDu8nDDKZAk1GbWrWJTlfMYZt</t>
  </si>
  <si>
    <t>https://drive.google.com/uc?id=1Vy9ZoKuvkkUOlq0yulIf4mZvCrteMmsF</t>
  </si>
  <si>
    <t>https://drive.google.com/uc?id=1dXfGpkxKygpR47nYf1e4iQvtUMK4pZIF</t>
  </si>
  <si>
    <t>https://drive.google.com/uc?id=1MHC0slVWtb3JAYzNuMqZSck08kcT-v0V</t>
  </si>
  <si>
    <t>https://drive.google.com/uc?id=18NWQAUtzVNsFjZIF9n3tqkORqoqmTx1-</t>
  </si>
  <si>
    <t>https://drive.google.com/uc?id=1d5jtIk0TDPrP9TEOaJ4jVHMpwQK7Z6lS</t>
  </si>
  <si>
    <t>https://drive.google.com/uc?id=1anC5QwxZU-czFfq_g_hjeVl7vSCi_tAz</t>
  </si>
  <si>
    <t>https://drive.google.com/uc?id=1iK8PAsZFQ8k2Un_2kakUFAvXCTTBvaN5</t>
  </si>
  <si>
    <t>https://drive.google.com/uc?id=1wRS85NViaac-1LH1wYQBjmlVq_BAlLjt</t>
  </si>
  <si>
    <t>https://drive.google.com/uc?id=1O3CeyEffUhdjNRosfz4C7enRujtq0xpK</t>
  </si>
  <si>
    <t>https://drive.google.com/uc?id=1zACfgfFOl5mc-n7Ag6ATbp-w7hi4sAMX</t>
  </si>
  <si>
    <t>https://drive.google.com/uc?id=1fDSTvTKuaRla17aMc8IAhPAFoRHOU4Ob</t>
  </si>
  <si>
    <t>https://drive.google.com/uc?id=1rhmeVPF1G0ZOBW1sRleRZFNyGtVj5K8z</t>
  </si>
  <si>
    <t>https://drive.google.com/uc?id=1_aQAz8z6tYUoi_6-akjVIFJCgU38LOXr</t>
  </si>
  <si>
    <t>https://drive.google.com/uc?id=1MX7kJO8gOD_PyD7Ekd_elKNi83WZYe4_</t>
  </si>
  <si>
    <t>https://drive.google.com/uc?id=1W6OO2Nwysq0Ta6R0vJnwWtkC1lRMg4e8</t>
  </si>
  <si>
    <t>https://drive.google.com/uc?id=1TVD5jJoLHgy9qrVG4Bu2vmj3N4j6T3SO</t>
  </si>
  <si>
    <t>https://drive.google.com/uc?id=11WfA8nI66-EtfG__zNDS2wOg5raVTnGI</t>
  </si>
  <si>
    <t>https://drive.google.com/uc?id=1T8DfLF-T9I8C6lh0Cs1OW-6_Z8wJvYdA</t>
  </si>
  <si>
    <t>https://drive.google.com/uc?id=18roqpxN3nVjzw1luHXv9VbXtST8IUdCV</t>
  </si>
  <si>
    <t>https://drive.google.com/uc?id=1pUREMrhpL5ZXWysk15zY9w3pPGOHCGa1</t>
  </si>
  <si>
    <t>https://drive.google.com/uc?id=1Kmxf-dzAA935i47-xlr5LEeiu4dWphGD</t>
  </si>
  <si>
    <t>https://drive.google.com/uc?id=1lIz4IzEa3U6VPF41YFvY6laC3ZhqOk3z</t>
  </si>
  <si>
    <t>https://drive.google.com/uc?id=1e_aa-VupGF-JsCbXBcelPoSrxf71JJMz</t>
  </si>
  <si>
    <t>https://drive.google.com/uc?id=1Fok_PG1uDukCQe86Qhfr02St2PWjVRZO</t>
  </si>
  <si>
    <t>https://drive.google.com/uc?id=1_uwrmkwnyXLm9kdPTIZhjWzEv2OLzy-r</t>
  </si>
  <si>
    <t>https://drive.google.com/uc?id=1AVrz2jRadnXiTxnzNYgl5mlzOLKD1PO6</t>
  </si>
  <si>
    <t>https://drive.google.com/uc?id=1TOcy79VsibHOsoNjcWq-UJ4LK-xKQNHC</t>
  </si>
  <si>
    <t>https://drive.google.com/uc?id=1xb6exFKbU7HbnZ3hWivjjteGSd6sLKd3</t>
  </si>
  <si>
    <t>https://drive.google.com/uc?id=1IQpYshlfYwbNKQ6PibkrHK7Ac0x8lOPF</t>
  </si>
  <si>
    <t>https://drive.google.com/uc?id=1fb_C1CGSfgEncn7TtHdH6etGKbBaCEgY</t>
  </si>
  <si>
    <t>https://drive.google.com/uc?id=1oU5NTMCTczKg_61ImZCCJlDxFn1e8vlc</t>
  </si>
  <si>
    <t>https://drive.google.com/uc?id=1GMk16pO-3JZmqmsxmaH8hx4k1KTyYhfg</t>
  </si>
  <si>
    <t>https://drive.google.com/uc?id=1ryvwEtup9hnc-5BGEla4vIPfUY9QsXuc</t>
  </si>
  <si>
    <t>https://drive.google.com/uc?id=1dS1o0SdWgRQ2DeY8HZSpyZY5A1cY5k6u</t>
  </si>
  <si>
    <t>https://drive.google.com/uc?id=1PJD8BJbMqQ196VUPh3AMcR65IV0hxIMO</t>
  </si>
  <si>
    <t>https://drive.google.com/uc?id=1K0GDM3B11CyNCEhDcdNVigCyykNXUPZW</t>
  </si>
  <si>
    <t>https://drive.google.com/uc?id=1oliG60tAnXJtlwPhZe8YDTpDjVCI3WL3</t>
  </si>
  <si>
    <t>https://drive.google.com/uc?id=13bjKw-yBdbNb5nq2O4TP-7KlmRA0SY-g</t>
  </si>
  <si>
    <t>https://drive.google.com/uc?id=13Z8HJYBcGQKpcwsUE8UG7Ng-8lRO-eTh</t>
  </si>
  <si>
    <t>https://drive.google.com/uc?id=1tq3f3b63imk6iUUuHOYGAf-t9P_R3xuq</t>
  </si>
  <si>
    <t>https://drive.google.com/uc?id=1Xe7hcreJc-kziIAqAnIGIK18EtlP8PoN</t>
  </si>
  <si>
    <t>https://drive.google.com/uc?id=1URLwUVe5c7EgI4xdJQyb4AwRmH22dN88</t>
  </si>
  <si>
    <t>https://drive.google.com/uc?id=1YU2iyR2GrfMRTH5x-R4tZz_0gWGfVsoa</t>
  </si>
  <si>
    <t>https://drive.google.com/uc?id=1QeXjRFq_W5xYV0pFDy-lkCFNfVLoTKPU</t>
  </si>
  <si>
    <t>https://drive.google.com/uc?id=1wcFivTe0Vh0iH3rXghPMQgwq8tRpRjJZ</t>
  </si>
  <si>
    <t>https://drive.google.com/uc?id=1q1YhxMkp8pK5OdCbXxQg6Buxb4ktChkH</t>
  </si>
  <si>
    <t>https://drive.google.com/uc?id=1b4iUGj6uGBZI5c0WIdblXXRBj2FTujkY</t>
  </si>
  <si>
    <t>https://drive.google.com/uc?id=1YL9m8QguBYt4xFe7qimd2NjX5MbegNAA</t>
  </si>
  <si>
    <t>https://drive.google.com/uc?id=169hiMP9z34I9vIEhn5uOOQoWnNOQApIc</t>
  </si>
  <si>
    <t>https://drive.google.com/uc?id=1LbUoBJnNUnKsgRGliNv1q_uDVQByeNtw</t>
  </si>
  <si>
    <t>https://drive.google.com/uc?id=1Z6yLKScftkCI_jO5bpq57j-ZLNCaVu5U</t>
  </si>
  <si>
    <t>https://drive.google.com/uc?id=147ofc07z06yyxvwenP7V0eAClcHQw_nf</t>
  </si>
  <si>
    <t>https://drive.google.com/uc?id=1Npjvmq6qeHZb5ChItZMeyjeEzEwA217K</t>
  </si>
  <si>
    <t>https://drive.google.com/uc?id=1B-FuPH8FfzAkKvIiqf5Uy3_uFRzzxtJg</t>
  </si>
  <si>
    <t>https://drive.google.com/uc?id=1rMX_AcEcJK6-ZFYlQ2oWz8ncs9AFjNTC</t>
  </si>
  <si>
    <t>https://drive.google.com/uc?id=19J2ruyILBN0Kb3TX6Guc9HR10kJHxJTe</t>
  </si>
  <si>
    <t>https://drive.google.com/uc?id=1RHV9uEIrKyIPjTMp5NGy41JaGrVuAgPi</t>
  </si>
  <si>
    <t>https://drive.google.com/uc?id=1QLCpzqCFzwjhRTEFqytM4KFjxxjT9GbX</t>
  </si>
  <si>
    <t>https://drive.google.com/uc?id=1JJCKGT7f35oROqLe9MGLwiirb7OJTqQ7</t>
  </si>
  <si>
    <t>https://drive.google.com/uc?id=1Lob-DS0lWUwPlRiCEL8UWAlQyWcOF_UY</t>
  </si>
  <si>
    <t>https://drive.google.com/uc?id=1zs1IvvQ_YZJD0Ts88jLBZS2shQ-vxzND</t>
  </si>
  <si>
    <t>https://drive.google.com/uc?id=1egag8fCBbspJ30D1gSWKRvZ-BSC2fBP0</t>
  </si>
  <si>
    <t>https://drive.google.com/uc?id=13goSGd0z7PxPyOX2hnqbo0N9SbqHSUXF</t>
  </si>
  <si>
    <t>https://drive.google.com/uc?id=1v0Yapxh5PR5i_xtI7fdIM49aYRq-n3JV</t>
  </si>
  <si>
    <t>https://drive.google.com/uc?id=15KcFshCrbuP1euepvIE-sGByl7msoCPb</t>
  </si>
  <si>
    <t>https://drive.google.com/uc?id=1AqQPen1B_EtR7vzryWoJZ4a0blWCgzZ6</t>
  </si>
  <si>
    <t>https://drive.google.com/uc?id=1AZ4RmtQHmRfR0zHfmPXHXmXIC-PCQwF1</t>
  </si>
  <si>
    <t>https://drive.google.com/uc?id=1HMqY9kDy62yCVqQY5BTk89wKY_RJQjAh</t>
  </si>
  <si>
    <t>https://drive.google.com/uc?id=1tezNJduPwOxR5DXw0496Omvxfqkm6t47</t>
  </si>
  <si>
    <t>https://drive.google.com/uc?id=1o3nixKESKu0_OomJbtypYInbWI1y0Y7v</t>
  </si>
  <si>
    <t>https://drive.google.com/uc?id=1LbxM4iAmOWeKuhDZ2ZY82r-cPf3VQvLl</t>
  </si>
  <si>
    <t>https://drive.google.com/uc?id=1uavcKPLFmn4nP8q7nyFtClh1NCIStjZc</t>
  </si>
  <si>
    <t>https://drive.google.com/uc?id=1atwmsTKofCcgKk12PsXw-ryb9ZwYXNH1</t>
  </si>
  <si>
    <t>https://drive.google.com/uc?id=1kJyMCQT8gTFRum9ntwociVxUccndlFWg</t>
  </si>
  <si>
    <t>https://drive.google.com/uc?id=1PLa8I9i88sluNX0Q0PytaXqvwvMCMAt8</t>
  </si>
  <si>
    <t>https://drive.google.com/uc?id=1--QO-fui3q-zuAOo3n1g91deyu9rEgjt</t>
  </si>
  <si>
    <t>https://drive.google.com/uc?id=140SsWhu1nwCDGXHgIdmRn4QDw1j5JAvm</t>
  </si>
  <si>
    <t>https://drive.google.com/uc?id=1s4HJ3jeATmeUwaNcNLGLWpj3MrBGMME4</t>
  </si>
  <si>
    <t>https://drive.google.com/uc?id=14NuZuVggPiNDOCjfZAvPv4GBPZ7ibPXM</t>
  </si>
  <si>
    <t>https://drive.google.com/uc?id=12ZnbXJhj07-q-RJDqBruF2gJK5jV8NMd</t>
  </si>
  <si>
    <t>https://drive.google.com/uc?id=1CwDatt-HW6xi8q1sT3LAt1yd5fnEbquu</t>
  </si>
  <si>
    <t>https://drive.google.com/uc?id=17X0zVZcSw5mNKRRWsA-KYMBVUYQ3cFEd</t>
  </si>
  <si>
    <t>https://drive.google.com/uc?id=1-waA-U3FNAtCwuvMt2NrEMP_Jh5h7Xbk</t>
  </si>
  <si>
    <t>https://drive.google.com/uc?id=1OrzQopOKWzGFd7kfSfI3NEoJGRRaD37_</t>
  </si>
  <si>
    <t>https://drive.google.com/uc?id=1DfRwTV5lyLyYwD3yyUB9EG19qinuaFgZ</t>
  </si>
  <si>
    <t>https://drive.google.com/uc?id=1Y3N0Xfu4mU0Zaj47pjD5Ce4XXvTYSuIn</t>
  </si>
  <si>
    <t>https://drive.google.com/uc?id=18Cy5v8LC691b8sJRjU-f20aTcFDqCeb-</t>
  </si>
  <si>
    <t>https://drive.google.com/uc?id=1OW8aCICwBC02OpUTtV98IYJn6Y3TroCM</t>
  </si>
  <si>
    <t>https://drive.google.com/uc?id=1ed0n7a-CNztjcyaB3bR-ubVA9ZqBHEwk</t>
  </si>
  <si>
    <t>https://drive.google.com/uc?id=1zF2Gja4oMdFNGWrtNBs6XQvYjS6oXtA5</t>
  </si>
  <si>
    <t>https://drive.google.com/uc?id=16w0apM9jChN6SeezulhVOlTUYh0MPJpB</t>
  </si>
  <si>
    <t>https://drive.google.com/uc?id=1l5TGNp2O_tCW0zM-utVpJed3PpiluTfZ</t>
  </si>
  <si>
    <t>https://drive.google.com/uc?id=1u0pCbPBemSHZvR_QS6Vdm96bZPvRpLhT</t>
  </si>
  <si>
    <t>https://drive.google.com/uc?id=1PhYHJLKAzsPHCGzsyp0Iw81DJSAZG4YK</t>
  </si>
  <si>
    <t>https://drive.google.com/uc?id=1LiIR2VuW3bIxVhcjvqLn4zVZ_Hce-rce</t>
  </si>
  <si>
    <t>ふくだ</t>
  </si>
  <si>
    <t>https://drive.google.com/uc?id=1EHb3FB73BGau1Vm2KmOa4BQCAVsp87C_</t>
  </si>
  <si>
    <t>https://drive.google.com/uc?id=1kaq4k3ZfZRzfzFC9xkuMqJJZ_WaA2VTd</t>
  </si>
  <si>
    <t>https://drive.google.com/uc?id=1zrzjQf5wjmUkYGU1Za6aHo6MhufRaB2-</t>
  </si>
  <si>
    <t>https://drive.google.com/uc?id=17tabi2xjFrvnWHdeT1OWPNq67R03azvV</t>
  </si>
  <si>
    <t>https://drive.google.com/uc?id=1FF7XG4Pidx3wLpKEkjTWxwViyHhDypp5</t>
  </si>
  <si>
    <t>https://drive.google.com/uc?id=1TG6aLPMpcyfmYENxPtFKyiRzGTUv_HY5</t>
  </si>
  <si>
    <t>https://drive.google.com/uc?id=1dIkGqrPju9YOaDI-kSLIPjCoeBPS1t7e</t>
  </si>
  <si>
    <t>https://drive.google.com/uc?id=17uG-FR0BvsWbymYBzVDiP0H7UmedBZxG</t>
  </si>
  <si>
    <t>https://drive.google.com/uc?id=1zee_qMbgfauTHTQgJT12D5yWBAnkAHU2</t>
  </si>
  <si>
    <t>https://drive.google.com/uc?id=1rUd4dMN1TFmqYPClh23snvq8ii3sMFd1</t>
  </si>
  <si>
    <t>https://drive.google.com/uc?id=1_xlD_-iHvvRxoOVrkRDqMreBQfuQzIbb</t>
  </si>
  <si>
    <t>https://drive.google.com/uc?id=1pNHyvf57rsQYFUji0e_GmxiF1dkrH2s5</t>
  </si>
  <si>
    <t>https://drive.google.com/uc?id=1dLuX1Z3A8f1OD6gUI-yOHjEbr6Ox3Ry2</t>
  </si>
  <si>
    <t>https://drive.google.com/uc?id=1zMN80qw7do-ipAPg_UcbdvQbluVmzoMy</t>
  </si>
  <si>
    <t>https://drive.google.com/uc?id=1RCUlYBdT9uWsXOpTjjHMyW1SkjCiwJ9C</t>
  </si>
  <si>
    <t>https://drive.google.com/uc?id=1vUsl2k5UqIVKgW_8HCKCwfo6GVgEtQ_P</t>
  </si>
  <si>
    <t>https://drive.google.com/uc?id=1SkfmLvV1ed93Dzt2kF_dQhiTg_7dJZgu</t>
  </si>
  <si>
    <t>https://drive.google.com/uc?id=1hpolhseNvsHxjpyYjerjGfnrI8sUkZa5</t>
  </si>
  <si>
    <t>https://drive.google.com/uc?id=1JSRKD_bYvMtMMKgnFoMv4iQrXxfs67HS</t>
  </si>
  <si>
    <t>https://drive.google.com/uc?id=1Mym5fzT-safjqFmGRs88MAU5mKXvdsDd</t>
  </si>
  <si>
    <t>https://drive.google.com/uc?id=1RmKAXaqWt2yNSpqRSQYIaEFBnc0nuORb</t>
  </si>
  <si>
    <t>https://drive.google.com/uc?id=15YzAdcEqxsEk0XnO4Omwj9oVo_j53d07</t>
  </si>
  <si>
    <t>https://drive.google.com/uc?id=1O5b_abaC1lW1hsMqWY0dKjA2YbuQ4gc6</t>
  </si>
  <si>
    <t>https://drive.google.com/uc?id=1BpCmymvuJQ4M1ao7RXBH4XGQrildB_Qg</t>
  </si>
  <si>
    <t>https://drive.google.com/uc?id=1Ghb1P7pSYRv_oeNwwrqNcrcbDQs8iQ4B</t>
  </si>
  <si>
    <t>https://drive.google.com/uc?id=11-iO1AhcYWtvJU97F-ya2hTJjuzhakgh</t>
  </si>
  <si>
    <t>https://drive.google.com/uc?id=1umbUTAUkNbSgNhg3k9UyfdehsfkklDqL</t>
  </si>
  <si>
    <t>https://drive.google.com/uc?id=1VPqEW5Gz7gT6YtSzbWU0-2mGVMMj_gBb</t>
  </si>
  <si>
    <t>https://drive.google.com/uc?id=11GH-jn-opYBO9003ehMTvCK8wwBiPC3l</t>
  </si>
  <si>
    <t>https://drive.google.com/uc?id=1Gj_y6kyYXOkpp1dXQP2Bv01WA6PMH43V</t>
  </si>
  <si>
    <t>https://drive.google.com/uc?id=1lfUwvfutB7fShqG790fDO2cyWUBzAc43</t>
  </si>
  <si>
    <t>https://drive.google.com/uc?id=1qnHPZSBZ-p93QlZupCWva6ITK1NC3QL6</t>
  </si>
  <si>
    <t>https://drive.google.com/uc?id=1nymkbLpbAWozd9K6gBN8PBX_L9TeExOY</t>
  </si>
  <si>
    <t>https://drive.google.com/uc?id=1MKYl7ZVznRLlVWxD-fc56QMPgXgcafEE</t>
  </si>
  <si>
    <t>https://drive.google.com/uc?id=1tk3RfBhRPiJZjxUn27pNU79RggDEEqcK</t>
  </si>
  <si>
    <t>https://drive.google.com/uc?id=1K_RE-npZDtzV9CHv-855MxAnX0JQ98Y2</t>
  </si>
  <si>
    <t>https://drive.google.com/uc?id=1Sw3eWI45d3I2Dqsot5GizMjPXH586o8O</t>
  </si>
  <si>
    <t>https://drive.google.com/uc?id=1qPIIbJzZYA_NqLeWHygonikIRxzVyAJg</t>
  </si>
  <si>
    <t>https://drive.google.com/uc?id=1JdFqIU2DNwJfFxvW0z0Ea4qeuug9zDtt</t>
  </si>
  <si>
    <t>https://drive.google.com/uc?id=1ShVmdv-jUUcR7Rkw4Ix15pyhVQQA-4Q2</t>
  </si>
  <si>
    <t>https://drive.google.com/uc?id=1LdZkybGZNeGj7FroTKqaUYLLbkgruwve</t>
  </si>
  <si>
    <t>https://drive.google.com/uc?id=1nG0G51aivBzZaRU96pGuv4Okpbirj1fv</t>
  </si>
  <si>
    <t>https://drive.google.com/uc?id=1Pf9c-gVReLKpKsA42zCuaJ36pam9JD4F</t>
  </si>
  <si>
    <t>https://drive.google.com/uc?id=1O6sBOKdWm7TTVeMxw8EjB7HyVIDt0moT</t>
  </si>
  <si>
    <t>https://drive.google.com/uc?id=1zGIWX29Pe_9unlGnlP1y47F1zZ1rNs-o</t>
  </si>
  <si>
    <t>https://drive.google.com/uc?id=1E-d1GZLAt4HEDdU9gcNN2L39ar2OpiIn</t>
  </si>
  <si>
    <t>ふるやま(1)</t>
  </si>
  <si>
    <t>https://drive.google.com/uc?id=1aZ5eBGIXngusQTcDUO1oa-lFGZx6MTwj</t>
  </si>
  <si>
    <t>ぶんちゃん(1)</t>
  </si>
  <si>
    <t>https://drive.google.com/uc?id=1fl2yAYcyUzs7yg7Hq_vlqawUd5VmXUOn</t>
  </si>
  <si>
    <t>ぷりん(1)</t>
  </si>
  <si>
    <t>https://drive.google.com/uc?id=1iW8De6r2p8dG76rukAETc7P2IvAznmAe</t>
  </si>
  <si>
    <t>へいたい(1)</t>
  </si>
  <si>
    <t>https://drive.google.com/uc?id=10qyq57hy17Ka2TRNFD8SqZxV9yI8oHeE</t>
  </si>
  <si>
    <t>へじま(1)</t>
  </si>
  <si>
    <t>https://drive.google.com/uc?id=1usvIW0GZU0XLBAjhia0-UFZYtBB-tZt8</t>
  </si>
  <si>
    <t>へりかわ(1)</t>
  </si>
  <si>
    <t>https://drive.google.com/uc?id=1ihC_WKR2j1yYPb-pwNcFM-RiSuAnt4Lw</t>
  </si>
  <si>
    <t>べんてん(1)</t>
  </si>
  <si>
    <t>https://drive.google.com/uc?id=1BFzFlBOr9IQDXH32IVGibFv3Ti-ZsJ4h</t>
  </si>
  <si>
    <t>https://drive.google.com/uc?id=1v_ZJ_Gy-9r4UiP0Ourcm4aYYTdTb8jzz</t>
  </si>
  <si>
    <t>https://drive.google.com/uc?id=1FHAVyf7gbRo9p0z-bw1ZPHeoPMg8pKEE</t>
  </si>
  <si>
    <t>https://drive.google.com/uc?id=1dalrgNemHfyYxNd7UcgbpRLnABofCZzc</t>
  </si>
  <si>
    <t>https://drive.google.com/uc?id=1Uuj18K7aI4oUKEqOQa_a8Ehd7a7gLcRx</t>
  </si>
  <si>
    <t>https://drive.google.com/uc?id=1J52JLeduFedUOzc6g2mkcjQ8nwpQog8t</t>
  </si>
  <si>
    <t>https://drive.google.com/uc?id=1a1l6tXACrnaV3MDYcVj9OxKzD4rtK7eH</t>
  </si>
  <si>
    <t>https://drive.google.com/uc?id=1M5iJPzSVHxraCxQ85JHgmZ9sx7jYrUEs</t>
  </si>
  <si>
    <t>https://drive.google.com/uc?id=1xhcxHfGNkoc4j1tcXXyZj4_J0VC8aXuw</t>
  </si>
  <si>
    <t>https://drive.google.com/uc?id=17Gh5XC6rj1UcTq4sPVCGCMrrSmYbefEB</t>
  </si>
  <si>
    <t>https://drive.google.com/uc?id=1UA-c1qukn4B2kwYNmzdPYo2zkeQRQRIB</t>
  </si>
  <si>
    <t>https://drive.google.com/uc?id=1vpjaBQT6rXMVIu9ZdSkhOwM90FIic9Dc</t>
  </si>
  <si>
    <t>https://drive.google.com/uc?id=1j3L2ykwyxtK8aguRWUAxZrTeKcN7mmTW</t>
  </si>
  <si>
    <t>https://drive.google.com/uc?id=1XjLkTH5dnyUFVZEhXLvx6gYB21hxvEkD</t>
  </si>
  <si>
    <t>https://drive.google.com/uc?id=1mNvcWcujvm1GYipR5v2Z4U86b0XfG49m</t>
  </si>
  <si>
    <t>https://drive.google.com/uc?id=12dSs4DFx_xEZ1Eruitk2OsivkdtIn9rD</t>
  </si>
  <si>
    <t>https://drive.google.com/uc?id=1dxk2ydT9POGH1fg1udA9vADHFYTidH-R</t>
  </si>
  <si>
    <t>https://drive.google.com/uc?id=1j8lFJyyvNQIE6XttzFSsAS8PVBWPpnVL</t>
  </si>
  <si>
    <t>https://drive.google.com/uc?id=1L7GzSJuz5SzXrFl1a6reaMJ4qHbd2vAI</t>
  </si>
  <si>
    <t>https://drive.google.com/uc?id=16Iag7kyUD8G2H9WvHLR956BgszqxfVz4</t>
  </si>
  <si>
    <t>https://drive.google.com/uc?id=1uksqJmcBMBr_5xUK16cFDDhReaHm7EEI</t>
  </si>
  <si>
    <t>https://drive.google.com/uc?id=1vUQuCItHFAvusL4U9Vb_mFZXSjfH2E8i</t>
  </si>
  <si>
    <t>https://drive.google.com/uc?id=1qmZWjCWqXQ0svH38c2HZTu91Di-TST9Y</t>
  </si>
  <si>
    <t>https://drive.google.com/uc?id=14hEUhS1ibge7dFARUOf74AvZetTsBkK7</t>
  </si>
  <si>
    <t>https://drive.google.com/uc?id=1Kt7TvFlw2Z_UVYl-33zG49PAvnxBvP4w</t>
  </si>
  <si>
    <t>https://drive.google.com/uc?id=1TtBcR3EvxdteG2EUh_Cpf_cyrcsgapkR</t>
  </si>
  <si>
    <t>https://drive.google.com/uc?id=1m0rgwDitP_BMSoqUK_Z0kO_OATvbsBAC</t>
  </si>
  <si>
    <t>https://drive.google.com/uc?id=1vy2RuWc-JEDyh_yj7kqZtvVJaBrGwP4S</t>
  </si>
  <si>
    <t>https://drive.google.com/uc?id=1_kjTQBlHiHV7tIYisYDIzvSvLuNpgarY</t>
  </si>
  <si>
    <t>https://drive.google.com/uc?id=1xVYBAJ-vu3Z8EtWZKiG_QikBxkWvhh4A</t>
  </si>
  <si>
    <t>https://drive.google.com/uc?id=1TABX34uMDEXkNP32G4kJ02sDS6zgblOM</t>
  </si>
  <si>
    <t>https://drive.google.com/uc?id=18zbWHQ1QG_rrSLA5xyumK61IHZvBPwiH</t>
  </si>
  <si>
    <t>https://drive.google.com/uc?id=1kHvlNfw4TY-ZH57_e_M9BSaIEenBnK-r</t>
  </si>
  <si>
    <t>https://drive.google.com/uc?id=1DlHXpFKkZEPesqpnkIKJJSXgD73lzUqG</t>
  </si>
  <si>
    <t>https://drive.google.com/uc?id=1NqlllfcOsrR8MqKuz3TNqAuKauoAdvx8</t>
  </si>
  <si>
    <t>https://drive.google.com/uc?id=1U9zGAaKTxi2inrU3XnAyLPdh-18kPZ_T</t>
  </si>
  <si>
    <t>https://drive.google.com/uc?id=1tzvYZpxn9uK5YnLCxmTmtLwcQNzYWzmZ</t>
  </si>
  <si>
    <t>https://drive.google.com/uc?id=1UxaMV186U7VEg3QuV-gGq03Kos4tXHRq</t>
  </si>
  <si>
    <t>https://drive.google.com/uc?id=1qAHqFAKlfAxX-Lf-NfwR_8Lr8oX4RXu7</t>
  </si>
  <si>
    <t>https://drive.google.com/uc?id=1nUChQRc-sfIgVUszyXFEV6wNnLbbsokE</t>
  </si>
  <si>
    <t>https://drive.google.com/uc?id=1cOyWn4smvpIO2sB4zMshu0wg7SVyF7rD</t>
  </si>
  <si>
    <t>https://drive.google.com/uc?id=1LypBHCxyy_lHBCksnbDDSOPsNk7CVCgk</t>
  </si>
  <si>
    <t>https://drive.google.com/uc?id=1g4FYFzYAf7_jKju5PMQwJvCI-MZL75ny</t>
  </si>
  <si>
    <t>https://drive.google.com/uc?id=1186u13FytnBFyollwVswXkP-NsRmn04L</t>
  </si>
  <si>
    <t>https://drive.google.com/uc?id=1zK_3HsisS-nDXBhLjsd4TsTYKxVuFpFY</t>
  </si>
  <si>
    <t>https://drive.google.com/uc?id=1BqRwbIZF-w7WpgWqUwWUMKCxv8PoLhB5</t>
  </si>
  <si>
    <t>https://drive.google.com/uc?id=1eSucK7Ug4A0GzMTreCZHnh4wzpTwXS12</t>
  </si>
  <si>
    <t>https://drive.google.com/uc?id=1XM1wRH9mcsLcOmNkRZNjh8y4TACPuoY1</t>
  </si>
  <si>
    <t>https://drive.google.com/uc?id=1WSG5J2B7QcemrtVyFQaLGYnAjM_kRvzk</t>
  </si>
  <si>
    <t>https://drive.google.com/uc?id=1fWxZFsTRurHwU0e5qdlSema-XUzENVno</t>
  </si>
  <si>
    <t>https://drive.google.com/uc?id=18CYAd9aP7IRXM9R2KXiSeYzAih9_ijJF</t>
  </si>
  <si>
    <t>https://drive.google.com/uc?id=1W6H1x-jCZs3DTvYlwiHDauVlkywz6oHo</t>
  </si>
  <si>
    <t>https://drive.google.com/uc?id=1bcmQtUu-qHJy_2CmOsrS8lno34gctIfM</t>
  </si>
  <si>
    <t>https://drive.google.com/uc?id=1TZto1PAiEAXXB8xCmLEWFoResct62bFe</t>
  </si>
  <si>
    <t>https://drive.google.com/uc?id=10yUrn9PAD7TKjeiKkiARXM82loHwZ6g4</t>
  </si>
  <si>
    <t>https://drive.google.com/uc?id=1YPqoICROhYr7kHwrCCNrO9kulf0OuvJg</t>
  </si>
  <si>
    <t>https://drive.google.com/uc?id=1p6J5tOKPgbppTo60bGwKkuTb6Yzku97d</t>
  </si>
  <si>
    <t>https://drive.google.com/uc?id=1qXxQxMoq-NVc2nXFMOArNbvWmKIt2TID</t>
  </si>
  <si>
    <t>https://drive.google.com/uc?id=1nd-kHZR8w0o0kKM5Sp1MYHNuFXNCvzbj</t>
  </si>
  <si>
    <t>https://drive.google.com/uc?id=1bgDY_U3S_vN-0RoIQ9i1W3VuGnzGAyAv</t>
  </si>
  <si>
    <t>https://drive.google.com/uc?id=1RsB1h15HCdycn-plHFopZhk1ovCGxIJI</t>
  </si>
  <si>
    <t>https://drive.google.com/uc?id=1j6Xvj3P1VtLSh6UcvGoG_zd-xO9plN0M</t>
  </si>
  <si>
    <t>https://drive.google.com/uc?id=1zQsd3uvy8YgcClVriA2xfbPryBxagp3v</t>
  </si>
  <si>
    <t>https://drive.google.com/uc?id=1ZKPgnBC5QV1YWZPuvb1m2SgLnN8doBo0</t>
  </si>
  <si>
    <t>https://drive.google.com/uc?id=1T9Ct0KJzWbWvqr-ZzpDKe4lje-hVuhhc</t>
  </si>
  <si>
    <t>https://drive.google.com/uc?id=16AqQhHkKvh6M7esaHB1ST5huOY2C9PZ3</t>
  </si>
  <si>
    <t>https://drive.google.com/uc?id=1nfdcGEanW_9H2vLArkgu-0puw0ZlOFiY</t>
  </si>
  <si>
    <t>https://drive.google.com/uc?id=1rkh_6oMleFot2LqpWUFeQ2WZoGwet8gf</t>
  </si>
  <si>
    <t>https://drive.google.com/uc?id=1CfAijqiF1xsH6vBRvFsWkXpyftiSwWVo</t>
  </si>
  <si>
    <t>https://drive.google.com/uc?id=1ZmQaWF3XMMDuo1fNSf_xSL8ucpdXIx44</t>
  </si>
  <si>
    <t>https://drive.google.com/uc?id=1wMnbJjzb6IlR-e5rRrgImHVEzfPyLR8E</t>
  </si>
  <si>
    <t>https://drive.google.com/uc?id=10bpEfhMrLNXPi6qQWT5DQmDhX2ATGCfh</t>
  </si>
  <si>
    <t>https://drive.google.com/uc?id=1fHp3tcrXwcqqW6cB3-ceC71ws6jZWOeN</t>
  </si>
  <si>
    <t>https://drive.google.com/uc?id=1ValVvSk6IdkIhP97eEwZW4K7TtY9Ihcz</t>
  </si>
  <si>
    <t>みどりかわ（大阪）</t>
  </si>
  <si>
    <t>https://drive.google.com/uc?id=1gRmwawLgps65vI_MsrjxgOIXZ88JEPJV</t>
  </si>
  <si>
    <t>https://drive.google.com/uc?id=1jofGKhzGmiWdfltmORYsRkxkZ0SpBeuo</t>
  </si>
  <si>
    <t>https://drive.google.com/uc?id=1jsOFRliJ9Yp9Qb7NbWR7wVc80VERSynh</t>
  </si>
  <si>
    <t>https://drive.google.com/uc?id=1HeOVRXwMrZqWRN4i_XdlH7cSA7OQRiTO</t>
  </si>
  <si>
    <t>https://drive.google.com/uc?id=156hY6zYS7_78lVkud0bXNKBh7YaYbdhz</t>
  </si>
  <si>
    <t>https://drive.google.com/uc?id=1W9ViL0hbXaf9CkGMtD7PSWPlji4nvsYe</t>
  </si>
  <si>
    <t>https://drive.google.com/uc?id=1FXDUBrZbBeO0gXMIoC4OK_RsmxsVZGsc</t>
  </si>
  <si>
    <t>https://drive.google.com/uc?id=14iwyxZhtA3zmB4U9tJ9uvbSRCB6FoU82</t>
  </si>
  <si>
    <t>https://drive.google.com/uc?id=19uy107p30cljaZqbkA6F1k-Dd6A2gDnk</t>
  </si>
  <si>
    <t>https://drive.google.com/uc?id=1TINzljuBgbBA9nQBWmz4wGkdbyiiIrNV</t>
  </si>
  <si>
    <t>https://drive.google.com/uc?id=1zjXoSR5oZ5fWV8PAJue-izKp0RWwtsbS</t>
  </si>
  <si>
    <t>https://drive.google.com/uc?id=1zajlebV1KS04KNPCGSgSlhP8BWbgMS2D</t>
  </si>
  <si>
    <t>https://drive.google.com/uc?id=1WqgtMz1ARbq1G9H-C5Gtxk68t-D6w_HT</t>
  </si>
  <si>
    <t>https://drive.google.com/uc?id=1mh_TeaJtGLv-ppfW3cem09m_Gb7Z9stE</t>
  </si>
  <si>
    <t>https://drive.google.com/uc?id=1BIhlfalzL0gCQN7kYsi7VFT7tb6Ip-df</t>
  </si>
  <si>
    <t>https://drive.google.com/uc?id=1Ko3pRZfaprhbPjiW6zlBnXi5Awc6MWYn</t>
  </si>
  <si>
    <t>https://drive.google.com/uc?id=1LXYrzgOt_P_gK5paLQyjnDJ383fXBB7X</t>
  </si>
  <si>
    <t>https://drive.google.com/uc?id=1ENSZPn0sFjKxcSQdop9j6NynbXVwslqA</t>
  </si>
  <si>
    <t>https://drive.google.com/uc?id=1E08RiyE4707smMpFufQhzn4Co-UO-ziP</t>
  </si>
  <si>
    <t>https://drive.google.com/uc?id=1AX1b6TJOS_NzbLOR5UHI2YAdDWtne9I4</t>
  </si>
  <si>
    <t>https://drive.google.com/uc?id=1AhvXFsd0vbNVu2COPrNSbNjqJVnYZVQ3</t>
  </si>
  <si>
    <t>https://drive.google.com/uc?id=1ZzV0pu4i4Ilxep7L93rHX7msgDkkcgrS</t>
  </si>
  <si>
    <t>https://drive.google.com/uc?id=1m5s-yg5MpkZ4ayXcgOlBUxAeWdEFGZLR</t>
  </si>
  <si>
    <t>https://drive.google.com/uc?id=1yfQKYQAoOY7tbOAiLqbAJsQ1jMAwY2AD</t>
  </si>
  <si>
    <t>https://drive.google.com/uc?id=1-50hmtSY6vUhw7siZSeDcDC0gPaeNG0a</t>
  </si>
  <si>
    <t>https://drive.google.com/uc?id=1Dk1fsHksxIehxA8eUdFiUjW-Y-cxiX1i</t>
  </si>
  <si>
    <t>https://drive.google.com/uc?id=1qPp2LTvLcR861wb64Ko0W1U7jNgTTlHD</t>
  </si>
  <si>
    <t>https://drive.google.com/uc?id=1uWNcMuUjqpfSJonglzABC6ulbKBqQ4Md</t>
  </si>
  <si>
    <t>https://drive.google.com/uc?id=1355J2YmN-DUtp-DPVIOim4u8TYe0u-0-</t>
  </si>
  <si>
    <t>https://drive.google.com/uc?id=1QMv0KQEY52FY5VT72otO4hVOVfNvVEF0</t>
  </si>
  <si>
    <t>https://drive.google.com/uc?id=1TX4K_n0BXJDVFi0M3d5f-ib2AvURHu7Z</t>
  </si>
  <si>
    <t>https://drive.google.com/uc?id=1qcbDWlhOkTjY96JjeQyWoZXzZ8MAxS04</t>
  </si>
  <si>
    <t>https://drive.google.com/uc?id=1eb649DhPHTap9A-OZdVC4HVhbQhq86OE</t>
  </si>
  <si>
    <t>https://drive.google.com/uc?id=1IVjZkfCGs1vxPh84PaXjbIJNiO1c8SG6</t>
  </si>
  <si>
    <t>https://drive.google.com/uc?id=1E1phq1d9jNOQhMutcnN_r6VnRAbltnmN</t>
  </si>
  <si>
    <t>https://drive.google.com/uc?id=1ia4EOL8fNblT3Xaq6_zS1sL4SwlvXEv0</t>
  </si>
  <si>
    <t>https://drive.google.com/uc?id=1jPNO4Bv2WGhS3d3qD1HNJnr6RsvIc4LK</t>
  </si>
  <si>
    <t>https://drive.google.com/uc?id=1QdKW2hqvqbDkm-JPvzvOYUH7H_IcsV69</t>
  </si>
  <si>
    <t>https://drive.google.com/uc?id=11IYGvb9D7jVJTicLSOzZQWmH8atW9d59</t>
  </si>
  <si>
    <t>https://drive.google.com/uc?id=1QUFGNrbjrdPGvVCCTdUUv8HpjKiq-ZJ6</t>
  </si>
  <si>
    <t>https://drive.google.com/uc?id=1qKK7wTsXb9ryCZwNbuEv8DeH2fY4_kps</t>
  </si>
  <si>
    <t>https://drive.google.com/uc?id=1H3xGNkyCs7mJHwuPPvtV3UWUKhSE028j</t>
  </si>
  <si>
    <t>https://drive.google.com/uc?id=1FqlSOJRSNgVtujni8fpumNAH4XM69B8T</t>
  </si>
  <si>
    <t>https://drive.google.com/uc?id=1XDl2LJuKWk5AfhOwGp0iZdYD_fHcFRLc</t>
  </si>
  <si>
    <t>https://drive.google.com/uc?id=1NMsF6mucxQxWnIrRbDs4DPH68q46p0rf</t>
  </si>
  <si>
    <t>https://drive.google.com/uc?id=1PqzfMbNd1DsmSxU3pLiq8W1wih13pJb7</t>
  </si>
  <si>
    <t>https://drive.google.com/uc?id=1M1b4ZAuovrz1xSNmywNPePQbWX56LEOU</t>
  </si>
  <si>
    <t>https://drive.google.com/uc?id=1i55OS4tThMS_iONec7VRkAI3B80L7Ue6</t>
  </si>
  <si>
    <t>https://drive.google.com/uc?id=1VqO28Amzmxs4KI-SWaMEBhXdrqNnckuO</t>
  </si>
  <si>
    <t>https://drive.google.com/uc?id=1Q0cNgiPMaN_iAq_ap9oVF1u7ZpPDSQYE</t>
  </si>
  <si>
    <t>https://drive.google.com/uc?id=18TR70C5dY6DrXMS2rOtOMAMGLNBdmK6C</t>
  </si>
  <si>
    <t>https://drive.google.com/uc?id=15iA9xNaBjY_rsyIRkZlDrJSRDMvDkZXu</t>
  </si>
  <si>
    <t>https://drive.google.com/uc?id=18dJlbmIEE7Pik-3k3DXaQe2gio1i0pFi</t>
  </si>
  <si>
    <t>https://drive.google.com/uc?id=1gwv8k_PR2t_CVruBVvbTSS_1wMVVRSiG</t>
  </si>
  <si>
    <t>https://drive.google.com/uc?id=1-KGtLH5bXR4vH0zhd0Mbo12BHU7WNRsO</t>
  </si>
  <si>
    <t>https://drive.google.com/uc?id=1kZ0jsXejvfYaZOZsg1BRZuYmqtas_o5S</t>
  </si>
  <si>
    <t>https://drive.google.com/uc?id=1j_oJn493av5g-O8fS6PoBvN6gOMPTj8W</t>
  </si>
  <si>
    <t>https://drive.google.com/uc?id=1kXaE_OZirDt6QfsMyw4xgmVuEf6wZGs-</t>
  </si>
  <si>
    <t>https://drive.google.com/uc?id=1qHRw2LYaHB3VKHK2i_ynUHUYEiNiAmKI</t>
  </si>
  <si>
    <t>https://drive.google.com/uc?id=1qQZBzhy79Q6qG1ZMIEoqj2gRkDqm6P9J</t>
  </si>
  <si>
    <t>https://drive.google.com/uc?id=1Uzf0iyB4Sw1Mf-VMb2nRURdvy9hjtZ5r</t>
  </si>
  <si>
    <t>https://drive.google.com/uc?id=1LRgTRCjHkfZUw50YpZHzQR0qkHXAY2o_</t>
  </si>
  <si>
    <t>https://drive.google.com/uc?id=1TqMC7GD1_Ca6bW14u6iF7IPPM3apYs4E</t>
  </si>
  <si>
    <t>https://drive.google.com/uc?id=1PSNgG09tTdlQcJ20FALnlwPWx_uQCsRp</t>
  </si>
  <si>
    <t>https://drive.google.com/uc?id=1jGlVsZmbi939k-nj4DqHpuDXojDbUEC4</t>
  </si>
  <si>
    <t>https://drive.google.com/uc?id=1wEGuImefn_ERsXp1C53KdZehDkdiddbD</t>
  </si>
  <si>
    <t>https://drive.google.com/uc?id=1DcEVsnQZi3NcUhGOy6k5jdAiE_v4TWSF</t>
  </si>
  <si>
    <t>https://drive.google.com/uc?id=12xoEi6pLuRPX6EZrnDXpw2x09WSp6L-i</t>
  </si>
  <si>
    <t>https://drive.google.com/uc?id=11XnCz773rIJZud81-j_ZMd0LjrmNc-NL</t>
  </si>
  <si>
    <t>https://drive.google.com/uc?id=16yYevVF5pAnHUxlETX1oi4uK3YyA-XkY</t>
  </si>
  <si>
    <t>https://drive.google.com/uc?id=1QkMFrj6tlGMIWkHvH_CGOkOiz2_zTRST</t>
  </si>
  <si>
    <t>https://drive.google.com/uc?id=1aM5dvLXjxsvk_3rcWxwvWcJAGZsSWxYc</t>
  </si>
  <si>
    <t>https://drive.google.com/uc?id=1zR7wiEz_hKBBLRxLVwtHSXxOC4N8Twkq</t>
  </si>
  <si>
    <t>https://drive.google.com/uc?id=1VPk_6Kiel6Dm5h_l051CoisXVfvyUAbr</t>
  </si>
  <si>
    <t>https://drive.google.com/uc?id=1Dy9LGgTmc5bQDhKHyEzcoS1w0EVPcYEb</t>
  </si>
  <si>
    <t>https://drive.google.com/uc?id=1mkfN-HzVJyYkiA75FEcFjo0QBwMUaeDa</t>
  </si>
  <si>
    <t>https://drive.google.com/uc?id=1UkqDh-YqVwqtmx-Cc7XG02XcWaRauw24</t>
  </si>
  <si>
    <t>https://drive.google.com/uc?id=1Zo1zo-GzY9pJhm6NJ5EMJqDzls83dmXo</t>
  </si>
  <si>
    <t>https://drive.google.com/uc?id=17zYJYa4HIqC63VvR6wzEajrU280E9XjM</t>
  </si>
  <si>
    <t>https://drive.google.com/uc?id=12us1yXLeJU_oLGwB8J5p7INHemHw2pt7</t>
  </si>
  <si>
    <t>https://drive.google.com/uc?id=125Si3QzjlunGc4ZyHg2mknhv_qKOPKh2</t>
  </si>
  <si>
    <t>https://drive.google.com/uc?id=1mSCFDlLuQmrvuuGbXrR2mK1AK4I5GWQA</t>
  </si>
  <si>
    <t>https://drive.google.com/uc?id=1ZpUJxwKvdQqMitfSXGxqP0saJRQg7nWu</t>
  </si>
  <si>
    <t>https://drive.google.com/uc?id=1_2j6-LjKYe97ooon8a-_IyLbUe0TuR3W</t>
  </si>
  <si>
    <t>https://drive.google.com/uc?id=1OYRS0J-OcWFXbxEqCATAMbabKi5YDwl7</t>
  </si>
  <si>
    <t>https://drive.google.com/uc?id=1ZI0_Xzq47gqGGaUpntfuWQq9i_cMFnNp</t>
  </si>
  <si>
    <t>https://drive.google.com/uc?id=1ViPgICLulyrDtJRPRaxiMDQwK4BdePGb</t>
  </si>
  <si>
    <t>https://drive.google.com/uc?id=1FIB41soZJEp_YxQ1ewW60BAJLN6b5Cik</t>
  </si>
  <si>
    <t>https://drive.google.com/uc?id=1jX49rDPMCHA-eRq2gEaP0sCqXB-TjvV0</t>
  </si>
  <si>
    <t>https://drive.google.com/uc?id=1ECiYRLBXyf588I79bFGZJOPCvmUVuNlb</t>
  </si>
  <si>
    <t>https://drive.google.com/uc?id=1K_ODrgYNZRZ4-ZMjNGcBB7cXXfKWUVH7</t>
  </si>
  <si>
    <t>https://drive.google.com/uc?id=1YqD_ixO3XHe5Etqdca--kA_lAkr07dzw</t>
  </si>
  <si>
    <t>https://drive.google.com/uc?id=1aGwkOzcKTGZQAhB-MCtLHN0agaTO-YyD</t>
  </si>
  <si>
    <t>https://drive.google.com/uc?id=1adsVbffWWYiEXxRVM50KDu0WcOZEeuHC</t>
  </si>
  <si>
    <t>https://drive.google.com/uc?id=1mBumxTbwV9ipCWkwEkM4UI6Q21c-BmYG</t>
  </si>
  <si>
    <t>https://drive.google.com/uc?id=1MVnevnYrjge6iRU07m73lt94QMRqwsFX</t>
  </si>
  <si>
    <t>https://drive.google.com/uc?id=1Db0x1oZVjd4MIFmWif1CoopqAUOkRr8o</t>
  </si>
  <si>
    <t>https://drive.google.com/uc?id=1puZ6FrWVZPmJ7kv6rzg4nbM4XpDdKsLG</t>
  </si>
  <si>
    <t>https://drive.google.com/uc?id=1E2PQmenlFzcE66zP9FuYpb3d1OFW3ugB</t>
  </si>
  <si>
    <t>https://drive.google.com/uc?id=1aOJ7vbmjbx16E6RxjCxgjh6fdHxXlY7W</t>
  </si>
  <si>
    <t>https://drive.google.com/uc?id=1YOKkEwqQnTXDB6kdgLjESkT8DVIq8DUv</t>
  </si>
  <si>
    <t>https://drive.google.com/uc?id=1fzmeh_AfLXkkKae85AUzRV3VVd8YOWb8</t>
  </si>
  <si>
    <t>https://drive.google.com/uc?id=1KaaxtMf8_e9tjQhnAS0451yJGmGNRwST</t>
  </si>
  <si>
    <t>https://drive.google.com/uc?id=1HRLBZ1-acv1vVWjEONuXZthw6VZckafD</t>
  </si>
  <si>
    <t>https://drive.google.com/uc?id=1AZFS0DjEAjmD8brBFEql7rtHZcEwpuih</t>
  </si>
  <si>
    <t>https://drive.google.com/uc?id=1Wl4Y5X9Hpy5QXYmwe0gK_KhWZn9otiMl</t>
  </si>
  <si>
    <t>https://drive.google.com/uc?id=1X3zEunEpiMpaZxulbaVv6GLLiOP2sKcV</t>
  </si>
  <si>
    <t>https://drive.google.com/uc?id=1fcF26kK4CeQkSwiKdkj7iZ2UHNprq0hV</t>
  </si>
  <si>
    <t>https://drive.google.com/uc?id=183E2bM2X69KLvkgPCOyfOn3q9YhSpWhr</t>
  </si>
  <si>
    <t>https://drive.google.com/uc?id=19YC-TmoykPEqbkg4nUkGOgDB6DIO9T4N</t>
  </si>
  <si>
    <t>https://drive.google.com/uc?id=1tvJqk85NtPmyFCxFYUDRWzms5IDFlBEh</t>
  </si>
  <si>
    <t>https://drive.google.com/uc?id=1s-P8LhfpWwdOQtmlatxqVLZwtlMcIOdY</t>
  </si>
  <si>
    <t>https://drive.google.com/uc?id=1bT4vO90LwnwAwS9Vu5L58twNpo1QB3-a</t>
  </si>
  <si>
    <t>https://drive.google.com/uc?id=1_-6tOsiyOkgEGLWwNyOnJn_ULlrX6B8r</t>
  </si>
  <si>
    <t>https://drive.google.com/uc?id=1ZBbcdgk6KNLwcvqmOZLXwB09_F5-UeOG</t>
  </si>
  <si>
    <t>https://drive.google.com/uc?id=1Yfkswp_sWlBD-fRX86cpDyioDignrtSv</t>
  </si>
  <si>
    <t>https://drive.google.com/uc?id=1_QW3lAB9B1gB8Z2DaKeF6moayH56vFvB</t>
  </si>
  <si>
    <t>https://drive.google.com/uc?id=1OU8jjoWPj5fPvFgCc7kgA9MBK8izL5Wc</t>
  </si>
  <si>
    <t>https://drive.google.com/uc?id=1uTcczSjVdI_e-XUOzP3f5ZWilQuO8uLf</t>
  </si>
  <si>
    <t>https://drive.google.com/uc?id=1xtfQApgPGFp3zv4Sn1NWX81uSXnvSVeR</t>
  </si>
  <si>
    <t>https://drive.google.com/uc?id=1gTdDoikjR6WZ717aXgBBGkcAbHNm_Bib</t>
  </si>
  <si>
    <t>https://drive.google.com/uc?id=1N1A_YfLmL0-QUBhLKjab-C9R9LAuBKs9</t>
  </si>
  <si>
    <t>https://drive.google.com/uc?id=1O4-nxDBBpaXs8E7eWqQRRyf_hQy2hgBC</t>
  </si>
  <si>
    <t>https://drive.google.com/uc?id=1K2EMDHXPz9yY5E8swRgnHuxvbrVPigqg</t>
  </si>
  <si>
    <t>https://drive.google.com/uc?id=1gdZMtZJWNRdYWhocnNzjjH8RSne8cxPd</t>
  </si>
  <si>
    <t>https://drive.google.com/uc?id=1IaQETcmk9vZr44O8bRBsqrLkLE7dIh4w</t>
  </si>
  <si>
    <t>https://drive.google.com/uc?id=1iAXwX9U97zMxXbFUXCt5nIqI4a6IsStB</t>
  </si>
  <si>
    <t>https://drive.google.com/uc?id=1xYaD6laIqZaUrDgQNkTGMCRWv9xeHWx3</t>
  </si>
  <si>
    <t>https://drive.google.com/uc?id=1l7V_5rZbqdUEMjGbLk3TJZgokJLTdITN</t>
  </si>
  <si>
    <t>https://drive.google.com/uc?id=1b2X7wDqadvc_Sfo72jo7H_95T0WJHJx2</t>
  </si>
  <si>
    <t>https://drive.google.com/uc?id=16Lyb5RHN49X1mEgRxkLZxLfWAuElH59T</t>
  </si>
  <si>
    <t>https://drive.google.com/uc?id=14LxnNSQG1p5B85zZ_l5Qd7Wbp80a3XBj</t>
  </si>
  <si>
    <t>https://drive.google.com/uc?id=1EyPFEMv2hmrVr4nkWvP_op0YJn4hcAof</t>
  </si>
  <si>
    <t>https://drive.google.com/uc?id=1V_df7Wsgzu_sF86Wlg49FwL0fxoYiLQn</t>
  </si>
  <si>
    <t>https://drive.google.com/uc?id=1DGg0JXz92oWH5x0Hzm250E7TxV4bU4cl</t>
  </si>
  <si>
    <t>https://drive.google.com/uc?id=1kxm8-T6BBeg4-NjyW4snpq2M5IfnGNWK</t>
  </si>
  <si>
    <t>https://drive.google.com/uc?id=1v_xxUYh2Zk2w5knORDnO9mC6dby8eJqi</t>
  </si>
  <si>
    <t>https://drive.google.com/uc?id=1Vo1Y3w9aXM99mcMg4r1-B7xHW0sj9vaj</t>
  </si>
  <si>
    <t>https://drive.google.com/uc?id=1ZkPUxROgEkZ_nWcux4_lxJ04_iluy0J7</t>
  </si>
  <si>
    <t>https://drive.google.com/uc?id=1rDnj2iCkul5uXHPpjo8AjryE3lhJlFpZ</t>
  </si>
  <si>
    <t>https://drive.google.com/uc?id=1pK68xQ-12uzXFJZzmn6PeTzjdeWsB_vp</t>
  </si>
  <si>
    <t>https://drive.google.com/uc?id=10463ejvgtFa1kpU6LsqfnyMgFGzdJo9T</t>
  </si>
  <si>
    <t>https://drive.google.com/uc?id=1SZN-z_6x6aTisQVdei9DwtQIw14oJcuz</t>
  </si>
  <si>
    <t>https://drive.google.com/uc?id=1M5H7AHO_-GBfxhLCYvaIR34K4qyo7NdF</t>
  </si>
  <si>
    <t>https://drive.google.com/uc?id=1IubdRGjtFUM2hoU8w_B5E6ttXedlkk8k</t>
  </si>
  <si>
    <t>https://drive.google.com/uc?id=1quy4BjkyQmAMFOdpwd6_MeV27qQuQNWP</t>
  </si>
  <si>
    <t>https://drive.google.com/uc?id=1nYVXokKafvS2aspeT11xx1NvXUD0fVHH</t>
  </si>
  <si>
    <t>https://drive.google.com/uc?id=1MH5q8iMjCBcH6FkUNGV5ao_7idJgOHv5</t>
  </si>
  <si>
    <t>https://drive.google.com/uc?id=1MMDVgxlmAgt-uP2Ao8vHXutolaOOVTsu</t>
  </si>
  <si>
    <t>https://drive.google.com/uc?id=1_UpGiFl481vBH7URVIdwJ_d401CGNAES</t>
  </si>
  <si>
    <t>https://drive.google.com/uc?id=1mvndtvNB4kliEPmNZ4Ed3jlD8LSNjZAy</t>
  </si>
  <si>
    <t>https://drive.google.com/uc?id=1dKvZLzRSaYr5UaFe1eg37L_yxjSYFY7i</t>
  </si>
  <si>
    <t>https://drive.google.com/uc?id=1ZXWj_HST7jNwkHvGd_hYxZyC8IVEgRvr</t>
  </si>
  <si>
    <t>https://drive.google.com/uc?id=1ssyfn7I_6evY2-0MLDhyIt7KdCOunkmB</t>
  </si>
  <si>
    <t>https://drive.google.com/uc?id=1t55Qd2V0R_upcrHjc26eZTVSr1Od58jT</t>
  </si>
  <si>
    <t>https://drive.google.com/uc?id=1aFk-cYRrMVNZXzDWjTupaXhIKFLcHoal</t>
  </si>
  <si>
    <t>https://drive.google.com/uc?id=1rUgw-TyvjrTNcmAn6X4IvIpMow3Th58b</t>
  </si>
  <si>
    <t>https://drive.google.com/uc?id=1qsBPJK6eq_GTwjmuMTFL5WxdbD8eM7ZU</t>
  </si>
  <si>
    <t>https://drive.google.com/uc?id=1ngrQ0RAmV6RrtbfCe8iSi4fEVlv4MCGq</t>
  </si>
  <si>
    <t>https://drive.google.com/uc?id=1-lwalr4vlBdh18q1zmIbB82hXH5RMDBa</t>
  </si>
  <si>
    <t>https://drive.google.com/uc?id=1Jvnyci32Q0Lb1vRjPTq5ktazDarHTG8l</t>
  </si>
  <si>
    <t>https://drive.google.com/uc?id=1RsSdrwXP1RU9BhpfoK3O2MWfXpXvVy_0</t>
  </si>
  <si>
    <t>https://drive.google.com/uc?id=1VOf9kH5E4MdGBWl0S1AL_0vRChAMh2P9</t>
  </si>
  <si>
    <t>https://drive.google.com/uc?id=106SGoZ2Wu3Pz9lssyZcRGFJmepXBm_SB</t>
  </si>
  <si>
    <t>https://drive.google.com/uc?id=1Qv2YnjermpRcJQszINFxFbXqmzWcqj4u</t>
  </si>
  <si>
    <t>https://drive.google.com/uc?id=12eKKj6J5RMxpEvagHC4AFwSlxN8iQ-B3</t>
  </si>
  <si>
    <t>https://drive.google.com/uc?id=1s7SaPHKn-AP4paazjbPI4UqbCbIFGFPp</t>
  </si>
  <si>
    <t>https://drive.google.com/uc?id=1ihtCCP0zfabUJHXTif_1VUivi7bWvUaK</t>
  </si>
  <si>
    <t>https://drive.google.com/uc?id=1anVaoOglIy1UYT5EEaxMc-LDDEl6E394</t>
  </si>
  <si>
    <t>https://drive.google.com/uc?id=1wIWKrgEGM0TE7XkoinNC6oJpt-xhA5lw</t>
  </si>
  <si>
    <t>https://drive.google.com/uc?id=1Dha-LVqxbSNo--Xl3qD2rW7haPkGtTXC</t>
  </si>
  <si>
    <t>https://drive.google.com/uc?id=1YkeNgyux3iXRInRWQKHl3CoASEw51WGx</t>
  </si>
  <si>
    <t>https://drive.google.com/uc?id=1VDNUSwDYBYLAgye3__lmx51l5pU9Pm0m</t>
  </si>
  <si>
    <t>https://drive.google.com/uc?id=1R-ohA-7urDhqBSuTSay3ODLeVMmjxO9w</t>
  </si>
  <si>
    <t>https://drive.google.com/uc?id=159r9IWmNJziRR8USK2s6Bk_BfnAV9_eL</t>
  </si>
  <si>
    <t>https://drive.google.com/uc?id=1xhVHj0KO92G6UL4EEsfxFDfvwKtGFz1w</t>
  </si>
  <si>
    <t>https://drive.google.com/uc?id=1WUfDWtCKjZpqxqOHpZ72D4PXg4_eubpr</t>
  </si>
  <si>
    <t>https://drive.google.com/uc?id=1Iw1NVzWHPu-kikCL57yAsxgyKeQHjFDx</t>
  </si>
  <si>
    <t>https://drive.google.com/uc?id=17pGlEfuhC90WmQGl5X33tsz2mlHEvROZ</t>
  </si>
  <si>
    <t>https://drive.google.com/uc?id=1alrJ91hTmx3w7BoiVtluT53a1a_pGXXO</t>
  </si>
  <si>
    <t>https://drive.google.com/uc?id=1a0MKRRKbSNCuEW7g1rs-mLLDrkJISvqN</t>
  </si>
  <si>
    <t>https://drive.google.com/uc?id=1KZfFB5PwFe6IXMdfw4qvJNV79ZrOAZiw</t>
  </si>
  <si>
    <t>https://drive.google.com/uc?id=1UqalX4QFkkMU9NIvamBiyI85gOgc44p2</t>
  </si>
  <si>
    <t>https://drive.google.com/uc?id=1DipC1I7MQG2FR1B1wRcWdeapVMBdCLUD</t>
  </si>
  <si>
    <t>https://drive.google.com/uc?id=1nGELN9VVdZNLvL1zTClnJ_Tz2WA8nhCW</t>
  </si>
  <si>
    <t>https://drive.google.com/uc?id=1lMwqIo2ZTnSF-qtHXXh141zKU_z_Eg1o</t>
  </si>
  <si>
    <t>https://drive.google.com/uc?id=1O30hO0_wal8U5kIY0arcs5C52uaz9JCr</t>
  </si>
  <si>
    <t>https://drive.google.com/uc?id=1JAxvCM69YnW5bDCBPQhkyXVj8XwPMPnW</t>
  </si>
  <si>
    <t>https://drive.google.com/uc?id=1f6PVLftI4kA5i69LrsZ4-VVz1y8-HZwU</t>
  </si>
  <si>
    <t>https://drive.google.com/uc?id=1m8c90O1_UPYp16-tbPoKwy1aLYS2EQ9L</t>
  </si>
  <si>
    <t>https://drive.google.com/uc?id=1QtiRvSCLON5tt9qim_Mg5K5zPZ4SIP3B</t>
  </si>
  <si>
    <t>https://drive.google.com/uc?id=1713ys8AOfjOTk6HYOLX-pbTC8sda1CZO</t>
  </si>
  <si>
    <t>https://drive.google.com/uc?id=1lXIHQd6G9p8qAB9nysRikCxK_xu0PRj3</t>
  </si>
  <si>
    <t>https://drive.google.com/uc?id=1QaSrAdrIye103VKQIlJsQkYur0hyEP1u</t>
  </si>
  <si>
    <t>https://drive.google.com/uc?id=1E_kiU-ca4SFF5GWVoPG71Qr0m-ons9Hv</t>
  </si>
  <si>
    <t>https://drive.google.com/uc?id=17rj-Wr7s2vJ1HhCC21ZSYeIVPBNpGBc1</t>
  </si>
  <si>
    <t>https://drive.google.com/uc?id=1R8ZxKeFl9THP2T6_t65r44-qJOZXBv3n</t>
  </si>
  <si>
    <t>https://drive.google.com/uc?id=1pfnAiQMnBIF6x8hu9zBqpEPIG2l-dguj</t>
  </si>
  <si>
    <t>https://drive.google.com/uc?id=1weiTmSqq9iEcHkNboqiMaWxGKIPH8jVc</t>
  </si>
  <si>
    <t>https://drive.google.com/uc?id=1XaZG3vUEDu5ikhmIXcxWEref1TKZeYJl</t>
  </si>
  <si>
    <t>https://drive.google.com/uc?id=1SwwWIw7ocnvve7aM-QQahCA5f2mE1WOj</t>
  </si>
  <si>
    <t>https://drive.google.com/uc?id=1SFj5vyuVE-FxiaNT0I_aa5YhZKGkHKr3</t>
  </si>
  <si>
    <t>https://drive.google.com/uc?id=1zP5HNDfzvW_5YlGBKm0UKkAug7WAFvWm</t>
  </si>
  <si>
    <t>https://drive.google.com/uc?id=1F-O1hBVE5miE4gF4L3rdNP97EjfJ5H3k</t>
  </si>
  <si>
    <t>https://drive.google.com/uc?id=14D-uPvxZI6eU1hJufiK_4zzdTtJd8ye8</t>
  </si>
  <si>
    <t>https://drive.google.com/uc?id=1_trZhPOKmUW3hbenxpYf2hwsdeHx9RYG</t>
  </si>
  <si>
    <t>https://drive.google.com/uc?id=1L1u1CDe8txfyBI4A_KnYTNkKtf3fMe0S</t>
  </si>
  <si>
    <t>https://drive.google.com/uc?id=1k239D5a-DT_pjKIe296_5oxpHVnwOh9A</t>
  </si>
  <si>
    <t>https://drive.google.com/uc?id=1idRtFO1VOFH8bFgl1KUsldfChDcjeZRj</t>
  </si>
  <si>
    <t>https://drive.google.com/uc?id=1qyLW-o0jUppeJI_7VMxBWOLZQioWh82R</t>
  </si>
  <si>
    <t>https://drive.google.com/uc?id=1ErAtB0rEa-bGIVOypwFYYaLTUYPs-EDW</t>
  </si>
  <si>
    <t>https://drive.google.com/uc?id=1V7TUPL2uzeXvB5GdzELnDOqafXBTeid7</t>
  </si>
  <si>
    <t>https://drive.google.com/uc?id=1iqll0Ac7tziEksgE-M5yJnZssVW6JNyI</t>
  </si>
  <si>
    <t>https://drive.google.com/uc?id=1-bu5zRKmdmM_kdT8CzBAsdR5985OidFZ</t>
  </si>
  <si>
    <t>https://drive.google.com/uc?id=14SABdmvdr_bq_doOdaEtYLNfL87yraFR</t>
  </si>
  <si>
    <t>https://drive.google.com/uc?id=1xlfjxdByp8rCUbYnvQLxaN3fwNCCThMO</t>
  </si>
  <si>
    <t>https://drive.google.com/uc?id=1cZw3ylDn8mGjH4NoRie-AvyOGKArQdUi</t>
  </si>
  <si>
    <t>https://drive.google.com/uc?id=1oq8r0zDo_wa-vpNaW6agmG2aBaGKEZ2B</t>
  </si>
  <si>
    <t>https://drive.google.com/uc?id=1ap2Nif8Mj2DEQixbnykfwAFGoMyPocxz</t>
  </si>
  <si>
    <t>https://drive.google.com/uc?id=1m0rI10-KUw6Vq2HPepa0MGvhpX4Ijrum</t>
  </si>
  <si>
    <t>https://drive.google.com/uc?id=1yTaFptAtkqOJ3lXerBvn_12rn5PD0RIR</t>
  </si>
  <si>
    <t>https://drive.google.com/uc?id=1NpfbMGcqISbqgYJf1ULelMmhTPM9J9Dz</t>
  </si>
  <si>
    <t>https://drive.google.com/uc?id=1S0VJGQH3oBtUmm_Z9NjnX6PbVfuW-PQ8</t>
  </si>
  <si>
    <t>https://drive.google.com/uc?id=1B-gQY4vMtHY2Hro0wOFfKuOkb313rKfv</t>
  </si>
  <si>
    <t>https://drive.google.com/uc?id=1_AZjwI-UYDahkPQi47ygUV7vfMdGbpgh</t>
  </si>
  <si>
    <t>https://drive.google.com/uc?id=1ckz3d04f-uUqcGaCIoMXGf0ILvFu5UKT</t>
  </si>
  <si>
    <t>https://drive.google.com/uc?id=1Lv5hvTcLt9CDw_fbJf5Xv7strTrmKORl</t>
  </si>
  <si>
    <t>https://drive.google.com/uc?id=1ntV5JWpFaL7GVd-fahdgnGYNHDPBMLBp</t>
  </si>
  <si>
    <t>https://drive.google.com/uc?id=1SJTi0-mn9TaJDmCR18Ukww-7uSIyf5Dc</t>
  </si>
  <si>
    <t>https://drive.google.com/uc?id=1yfCad99oiuQvZoI4yg1aNFq1Zqm01ZtN</t>
  </si>
  <si>
    <t>https://drive.google.com/uc?id=1Hhkvk6wWq0quE-rjLp1_7MnA53YL2nLY</t>
  </si>
  <si>
    <t>https://drive.google.com/uc?id=1rAc7f89sQKpEvdFkvcX2NnoNAZ4k9RqH</t>
  </si>
  <si>
    <t>https://drive.google.com/uc?id=1-rLEMaoP3UAQWZmr4ZwQrzm5Pj4hFtqD</t>
  </si>
  <si>
    <t>https://drive.google.com/uc?id=1Gu5S12M7Q0FKiEKRGAAFBEayy5yq-l_9</t>
  </si>
  <si>
    <t>https://drive.google.com/uc?id=1_y43KwH6hiLx6DoY5mVepRlEyf2ib8nI</t>
  </si>
  <si>
    <t>https://drive.google.com/uc?id=1B2wG0iJgKz6lGlF37E45Fvl1e17py1zx</t>
  </si>
  <si>
    <t>https://drive.google.com/uc?id=1tJLpu-bXlYY85T7LgYPTHZFomr0HDQtN</t>
  </si>
  <si>
    <t>https://drive.google.com/uc?id=1OLmcesRJ888N9i_hga_1rc0zC_eyjmok</t>
  </si>
  <si>
    <t>https://drive.google.com/uc?id=1VwnuCUJvOwVE4QMPZacE5GuYHIXYnX00</t>
  </si>
  <si>
    <t>https://drive.google.com/uc?id=1yt_uGYM39C5mcvvB2ZH0s3-I7bPp3R3T</t>
  </si>
  <si>
    <t>https://drive.google.com/uc?id=1qUZiL4DaoFUXc4ikPCwm9MakWr3BGwsX</t>
  </si>
  <si>
    <t>https://drive.google.com/uc?id=1eezk9Q3K_yoeMaVC21pLEabKrsQi058g</t>
  </si>
  <si>
    <t>https://drive.google.com/uc?id=1HSfm3kBJc37zFbVx6Yli2VqMdjnGao9J</t>
  </si>
  <si>
    <t>https://drive.google.com/uc?id=1qB23O1kk9NQb231iHM79SyzJSh4yWyiK</t>
  </si>
  <si>
    <t>https://drive.google.com/uc?id=1wrcR8KErpiVv_a8qtZvYN5BLhH33e80M</t>
  </si>
  <si>
    <t>https://drive.google.com/uc?id=1ZslyrPOb7vEDfvo1dWEOpf-GLtwKl6M5</t>
  </si>
  <si>
    <t>https://drive.google.com/uc?id=1yRXnvtdl4JjldOnhCvClqr75eMvg6q5m</t>
  </si>
  <si>
    <t>https://drive.google.com/uc?id=1VG2yv-3wyQXO4lXcRqtULcmeqQeqZVJ9</t>
  </si>
  <si>
    <t>https://drive.google.com/uc?id=1vb1Xclw_k8EpzHKXUJV6EHuNZA8-mxkb</t>
  </si>
  <si>
    <t>https://drive.google.com/uc?id=1ZjW7emfBhM-w5OIMepFn8LiEkricIyBf</t>
  </si>
  <si>
    <t>https://drive.google.com/uc?id=1DL6-jVyfhy0EFMWz5_-Em-iw7B-HqG69</t>
  </si>
  <si>
    <t>https://drive.google.com/uc?id=1_iG4rv8ieUpJhccFuk36obmzUzUbWP2V</t>
  </si>
  <si>
    <t>https://drive.google.com/uc?id=14V8hfFhucaOJbn8F3mKrl6vgBxL97Nl1</t>
  </si>
  <si>
    <t>https://drive.google.com/uc?id=1QozPQB392kZNCmfRXw_4d3MZHLRDQYZx</t>
  </si>
  <si>
    <t>https://drive.google.com/uc?id=1mwOKF5uQeB4KWkHuIOLyeOdIbFAez0wU</t>
  </si>
  <si>
    <t>https://drive.google.com/uc?id=1XDcv-j9H4n3AFX1FKK2ntwTluJAbnMZn</t>
  </si>
  <si>
    <t>https://drive.google.com/uc?id=1NUfyKMFqvEHwo6Uf0LtJV_SurMguwbLM</t>
  </si>
  <si>
    <t>https://drive.google.com/uc?id=15WTqQTLXQbwN0zjE0Tf0ocQ4wrJWEMeV</t>
  </si>
  <si>
    <t>https://drive.google.com/uc?id=1e7tjRsL3fysL1L-c4WX4KPaJU3pH8FrS</t>
  </si>
  <si>
    <t>https://drive.google.com/uc?id=1EPVfe8iUeUPyYHeIRzzfWIEdGWb4gIej</t>
  </si>
  <si>
    <t>https://drive.google.com/uc?id=1Ot6OLJWHkRcXatE6IW2yRjXZst5V8Eq1</t>
  </si>
  <si>
    <t>https://drive.google.com/uc?id=1uBwzKFh9A2HNRaNvqKjD7bkpLxVxtLYk</t>
  </si>
  <si>
    <t>https://drive.google.com/uc?id=1BT9_KPf3Elyerp9ixz5_J2NmOAWTlMjw</t>
  </si>
  <si>
    <t>https://drive.google.com/uc?id=1m2AGcn_Jy8t6cYQO9hIonw7glwtG2c08</t>
  </si>
  <si>
    <t>https://drive.google.com/uc?id=1KVsiG_WVQktalDpy3jgTYuRbarX97uOi</t>
  </si>
  <si>
    <t>https://drive.google.com/uc?id=1s7fwk_Y0bVN0w0SsTzWzsAJ_2pza2Lfg</t>
  </si>
  <si>
    <t>https://drive.google.com/uc?id=1oNvCWPrjrtJh_uxGAA5GXqiKvxOiKxS9</t>
  </si>
  <si>
    <t>https://drive.google.com/uc?id=1cdAsZtJmrTZZfU6T3SBWL6SxJExgzO7Q</t>
  </si>
  <si>
    <t>https://drive.google.com/uc?id=1PDaN9z8jlbvipqxG5X_RDEDob9MVcMV4</t>
  </si>
  <si>
    <t>https://drive.google.com/uc?id=1zz_qCvPnoem7KMXmxbu18hY3TBM70KxF</t>
  </si>
  <si>
    <t>https://drive.google.com/uc?id=1gv3FD8SoOryUSERFy6WcbYwJ393fI5KQ</t>
  </si>
  <si>
    <t>https://drive.google.com/uc?id=1V57_-d9aicm4Kqn8XisbT4j1IhbwnebY</t>
  </si>
  <si>
    <t>https://drive.google.com/uc?id=1hvrQrsTSQFYrSV-ByHFa0BkZgNC3KXW0</t>
  </si>
  <si>
    <t>https://drive.google.com/uc?id=1be667mKq06lMYAP7hvSy-ZxdIP182zmi</t>
  </si>
  <si>
    <t>https://drive.google.com/uc?id=1pIC5mm0elK7ms18Vt3nDKwSOLUlZKj76</t>
  </si>
  <si>
    <t>https://drive.google.com/uc?id=1fWy_iDdku6n3IMIOacmyvC4ycD2p3FY0</t>
  </si>
  <si>
    <t>https://drive.google.com/uc?id=1UKxcHKW27jVFBuBoDAE910o5AV_3RNkg</t>
  </si>
  <si>
    <t>https://drive.google.com/uc?id=13ROEy0N216xWb_3tDra0HoRgPyMAwAwo</t>
  </si>
  <si>
    <t>https://drive.google.com/uc?id=124OSPDe9NigzcXx4Sf0ab6p5DantOm8t</t>
  </si>
  <si>
    <t>https://drive.google.com/uc?id=1sc4Nx-eaigG_Dz3fMzpyt3Ml6kPVkPI9</t>
  </si>
  <si>
    <t>https://drive.google.com/uc?id=1LnxU-2yk0LaNj1KsjpfAD31MwgbAeTCE</t>
  </si>
  <si>
    <t>https://drive.google.com/uc?id=1yWO9RJy6NnQtHLgWvnU4IWHSvvarVO9Y</t>
  </si>
  <si>
    <t>https://drive.google.com/uc?id=1aG3QGxWFn7gVVJNYZzdOToR88nikMNDf</t>
  </si>
  <si>
    <t>https://drive.google.com/uc?id=1kf2NVbnTmoKrA6UyTwXv7nn7xk8zdPL1</t>
  </si>
  <si>
    <t>https://drive.google.com/uc?id=1lSD8mn7eAClb6B5wjgmDc9W7oHFqimHr</t>
  </si>
  <si>
    <t>https://drive.google.com/uc?id=12TVn6sm36LrGTIJEKR4GlQeJlUZUBUcp</t>
  </si>
  <si>
    <t>https://drive.google.com/uc?id=1dqBoMvfcj2l5DclHrYUBvdWiUZRa43Yh</t>
  </si>
  <si>
    <t>https://drive.google.com/uc?id=1ZunyKeZr8VbQZJdLOsgkIm14f0bAzXbd</t>
  </si>
  <si>
    <t>https://drive.google.com/uc?id=1RcNtPig91ewS0W9V1mr7omsLSFaubtHj</t>
  </si>
  <si>
    <t>https://drive.google.com/uc?id=1h2mwdb-raXlk7P5AhqMPsK6pE6DzJdEw</t>
  </si>
  <si>
    <t>https://drive.google.com/uc?id=1xMkbrP2Ng7HR0A7kXIEBMPjpJ711q4Td</t>
  </si>
  <si>
    <t>https://drive.google.com/uc?id=1-v9SxQ5bn9K_Im0MUQ7Ef_T-Ff1X4xBa</t>
  </si>
  <si>
    <t>https://drive.google.com/uc?id=1Zfd2gtXfFrPc_EugK6RKx4AvTvOQguKE</t>
  </si>
  <si>
    <t>https://drive.google.com/uc?id=1MYC-V6p6CYQjrqwygGhXpEqQMJT1szap</t>
  </si>
  <si>
    <t>https://drive.google.com/uc?id=1g5NHhzWOCkgso-DwGL6FcnpyYxu2tS_Q</t>
  </si>
  <si>
    <t>https://drive.google.com/uc?id=1GNumdpWQ2PYo8Z1WSvdF1O4H306j1-O_</t>
  </si>
  <si>
    <t>https://drive.google.com/uc?id=1qsvLLyymdGj0LoD43V4m_y1xBLMaNGsU</t>
  </si>
  <si>
    <t>https://drive.google.com/uc?id=17oox9gnQoUCGMgRJjWGWQH3FTFBrOhHi</t>
  </si>
  <si>
    <t>https://drive.google.com/uc?id=1ZjR04LF3QW6ugtW-81WH5Sd4FiPDw51d</t>
  </si>
  <si>
    <t>https://drive.google.com/uc?id=1wlwh4CmTVV57PeKkCG4nPQ4ICIU6m5V8</t>
  </si>
  <si>
    <t>https://drive.google.com/uc?id=1nrZ6WyE0I64IBgr2CHeeXrsmLNilQ3-q</t>
  </si>
  <si>
    <t>https://drive.google.com/uc?id=1lUSNDx9-K81bm6JBfpj0UjmD18Fvn_8n</t>
  </si>
  <si>
    <t>https://drive.google.com/uc?id=1XHP0M8hR8CgcG7VZt_A7ODNOn8VI2nEu</t>
  </si>
  <si>
    <t>https://drive.google.com/uc?id=1oQZX9Mfw6N5fQxQMRiVpY5snXYohsdZA</t>
  </si>
  <si>
    <t>https://drive.google.com/uc?id=1EnzcvPWKYb8NzkziOI1suS7FJq92YqT3</t>
  </si>
  <si>
    <t>https://drive.google.com/uc?id=1uIQHM_XAE-UBX6WyWU3k2uKQGpGhMre5</t>
  </si>
  <si>
    <t>https://drive.google.com/uc?id=172T56Mw-BD68ubeISEKDT1yh5-aqzsOM</t>
  </si>
  <si>
    <t>https://drive.google.com/uc?id=1q88a0bcuxndWj6sXkx0DesS30O4rP6av</t>
  </si>
  <si>
    <t>https://drive.google.com/uc?id=1niR_Az6KGwN7rw8ebDfk0btXO-WHoDHA</t>
  </si>
  <si>
    <t>https://drive.google.com/uc?id=17FlTqEsKIyndGkcsz61btgyQWOwOar3I</t>
  </si>
  <si>
    <t>https://drive.google.com/uc?id=1oBzXfELcMbJl8AdO54RbkuognJVpvC9Y</t>
  </si>
  <si>
    <t>https://drive.google.com/uc?id=1Cmvw97fxy9WEHzuLPLC55xliEkpTEHQR</t>
  </si>
  <si>
    <t>https://drive.google.com/uc?id=1mi1DN7mBvx7J3cGeiiV3Z96cBHbHAQA5</t>
  </si>
  <si>
    <t>https://drive.google.com/uc?id=13szwTd8DbtUpqXlj41hEJprQfkJj-JKb</t>
  </si>
  <si>
    <t>https://drive.google.com/uc?id=1zjH_3w_ebCJA1DOdnU8dgxXV33VgbBlt</t>
  </si>
  <si>
    <t>https://drive.google.com/uc?id=1snykpuGWb9zT1YCJF1J9_ToiI9mMAfq-</t>
  </si>
  <si>
    <t>https://drive.google.com/uc?id=1q0qdk-MlMS2AFXItFBJWCWOynXAE-q-1</t>
  </si>
  <si>
    <t>https://drive.google.com/uc?id=1olinxu9IDQXmgxrc250aUOZrED69TjgE</t>
  </si>
  <si>
    <t>https://drive.google.com/uc?id=1-3LkdWfDcSTedC3ZDefrxcWTJExqrgdK</t>
  </si>
  <si>
    <t>https://drive.google.com/uc?id=1KbYmIDYwn9S9EMBE3CWz5pCWgPgdz2fd</t>
  </si>
  <si>
    <t>https://drive.google.com/uc?id=1nvNOgY8QfjuvfnALpMkD3N9zZH85CH6K</t>
  </si>
  <si>
    <t>https://drive.google.com/uc?id=1yC9aiRdQoMDN2IDvqGLJ-QkpsjUiWMlq</t>
  </si>
  <si>
    <t>https://drive.google.com/uc?id=1-4sAh1lmm5YnRzgLUKDwU0PDBlmwf1Bk</t>
  </si>
  <si>
    <t>https://drive.google.com/uc?id=1l6-KJ2hNOHWiCE2d670eqXhrbNpfq4Xr</t>
  </si>
  <si>
    <t>https://drive.google.com/uc?id=1EKvL72PzxdOhN7-3QBF-LCY0DjxOcRQW</t>
  </si>
  <si>
    <t>https://drive.google.com/uc?id=11UqmsIO-U1egQLoxu2KxOtWDrnfgupbw</t>
  </si>
  <si>
    <t>https://drive.google.com/uc?id=1ajuH1Iq6VkdeAxS1dJEwsTs7S3T2Cy5U</t>
  </si>
  <si>
    <t>https://drive.google.com/uc?id=1PAefYsYOSFgFKWmj8smk7PZHy5Q_3U1Z</t>
  </si>
  <si>
    <t>https://drive.google.com/uc?id=1Z2JwaG20HM_jLxvba1GaMuZlkJn7ZpGT</t>
  </si>
  <si>
    <t>https://drive.google.com/uc?id=1ifF4DMhPP2aMWvTuWBaS0G_rMe3CIOSk</t>
  </si>
  <si>
    <t>https://drive.google.com/uc?id=15fplFIaUiZZjmDeiWCNITF5_EMLgpGdu</t>
  </si>
  <si>
    <t>https://drive.google.com/uc?id=1por5dvfuEc1hVIagdARp0wTAqLs80CBO</t>
  </si>
  <si>
    <t>https://drive.google.com/uc?id=1Qkw8ulUy_OWp3oUkDMnwZOzOYIOebzNJ</t>
  </si>
  <si>
    <t>https://drive.google.com/uc?id=1JAoUpXiGeS1Bov81ONcC7Nd5JlwiwXx_</t>
  </si>
  <si>
    <t>https://drive.google.com/uc?id=1jDBJ-CRopX6xniJzSvXpTRrKdYI13SYE</t>
  </si>
  <si>
    <t>https://drive.google.com/uc?id=12G06y1WANazlAQFz7Z0Ob1H5dTrJHlEN</t>
  </si>
  <si>
    <t>https://drive.google.com/uc?id=1fHlK3_gFYgbrp7Iz-yMDSyBGkAQNyvo8</t>
  </si>
  <si>
    <t>https://drive.google.com/uc?id=1LGGXopu_pOu19iqqIODpp2WSvbMC8ajg</t>
  </si>
  <si>
    <t>https://drive.google.com/uc?id=1PXtA_9IxBU-G0TtzbyaZgXy-AMbaug6s</t>
  </si>
  <si>
    <t>https://drive.google.com/uc?id=1Mi_NLc9NZ8VShjsv9heoCNcwU1teB5aF</t>
  </si>
  <si>
    <t>https://drive.google.com/uc?id=1o3Kgdv9AFOkcBqdxdpxVD1MncwBPFLFk</t>
  </si>
  <si>
    <t>https://drive.google.com/uc?id=18rm0RNb9DgiI3WfnqxoATt03__A3NG41</t>
  </si>
  <si>
    <t>https://drive.google.com/uc?id=1mqUZrErduPL2eccGCGgLIMsfI3sro3HC</t>
  </si>
  <si>
    <t>https://drive.google.com/uc?id=1sdJXpawPlD_h_E1PPnix65PE6P9EkMap</t>
  </si>
  <si>
    <t>https://drive.google.com/uc?id=16ZscOGIuuAuq6ccDkDr9Mo-goIVPqXJl</t>
  </si>
  <si>
    <t>https://drive.google.com/uc?id=1biLBJR-ZB1ZLjV8VIj4f9T2gBp91TfOM</t>
  </si>
  <si>
    <t>https://drive.google.com/uc?id=1WaYVre5bfBktR6klK1anWzsiJw4aTlmY</t>
  </si>
  <si>
    <t>https://drive.google.com/uc?id=1bMvU_I2NUDIuJTWtxEksRSFH3p86UXiB</t>
  </si>
  <si>
    <t>https://drive.google.com/uc?id=1LhMcMW84vJiTlqvo7U-JoafdFBIIUEwk</t>
  </si>
  <si>
    <t>https://drive.google.com/uc?id=160RFDbjkMziDKZ9vsVMyvmFEDKMa6PzO</t>
  </si>
  <si>
    <t>https://drive.google.com/uc?id=1CiZm3nZnqMFy0I-pFmmhI_j5rqVj8-w2</t>
  </si>
  <si>
    <t>https://drive.google.com/uc?id=1LAQ7XVOkAL-D2KN8SAlm4LGkPcAD4491</t>
  </si>
  <si>
    <t>https://drive.google.com/uc?id=1iUX71hdy3PbDk8Y5u5bi3hXez1HJdSg3</t>
  </si>
  <si>
    <t>https://drive.google.com/uc?id=1_RZOVmpW4wRJfpePsoNrbDKgXJkMwe8Y</t>
  </si>
  <si>
    <t>https://drive.google.com/uc?id=1DEIO1hW0GKrTFoDWiOc6-TX3zAZ2eEcK</t>
  </si>
  <si>
    <t>https://drive.google.com/uc?id=1eHy6hNVjPcRH4vAMScb3SKQqrYYmbAN7</t>
  </si>
  <si>
    <t>https://drive.google.com/uc?id=1-8O5_rHJcw_Aa2aM8DG77uXwebJ0aEIo</t>
  </si>
  <si>
    <t>https://drive.google.com/uc?id=1lApUC3KmEueXW5q9JLhS_P2-efP3lJkt</t>
  </si>
  <si>
    <t>https://drive.google.com/uc?id=1F5C74pJ6SJE-3c0B3ozRlSfV8PygfAMI</t>
  </si>
  <si>
    <t>https://drive.google.com/uc?id=1e6r9294Kcx4ObuJrMcDRwfZgKUqlT4Wt</t>
  </si>
  <si>
    <t>https://drive.google.com/uc?id=1npwxdZ-7dHlVqkffiCdmr4uy45injzF7</t>
  </si>
  <si>
    <t>https://drive.google.com/uc?id=1iNzfeagRZdrS9mES9_IwbO0nZUzpZMGU</t>
  </si>
  <si>
    <t>https://drive.google.com/uc?id=16gv41GY3YNMJQ5vOr6bsjT498KHEqF9s</t>
  </si>
  <si>
    <t>https://drive.google.com/uc?id=1hu2hs4HU-HlvjpnnHYqs4e84GEtUuO-J</t>
  </si>
  <si>
    <t>https://drive.google.com/uc?id=1WhVsiU5mfUkt0YrzXIj7KpSFsH9e4_0t</t>
  </si>
  <si>
    <t>https://drive.google.com/uc?id=1u89igtkIZ1PXxibhlrZDHRPy2A3Kbkas</t>
  </si>
  <si>
    <t>https://drive.google.com/uc?id=1BrPl8T_iBY1nKAiuDoXjtUhelppRp4Xv</t>
  </si>
  <si>
    <t>https://drive.google.com/uc?id=1EeNhftAaIbN_2ZO3b4zv8YyvmbG2W78w</t>
  </si>
  <si>
    <t>https://drive.google.com/uc?id=1DIkmhiEUv5tOt9Jh1EyuDuZ2JYYwiUKo</t>
  </si>
  <si>
    <t>https://drive.google.com/uc?id=1C0H5sJWpa4nIK_UZazNkTuahED3yMlbV</t>
  </si>
  <si>
    <t>https://drive.google.com/uc?id=1cPCEKr1-ROfvcje4vWQ6clpaWZRawNij</t>
  </si>
  <si>
    <t>https://drive.google.com/uc?id=1oY3kztiwzFfoumG0SJ-8AvjwziQTB6Fr</t>
  </si>
  <si>
    <t>https://drive.google.com/uc?id=1jsyu0wZ-V64IHb8R8VsBnB4KDuXxJgVa</t>
  </si>
  <si>
    <t>https://drive.google.com/uc?id=17agEhKSLXQwytC7SlA0tu5C0r1gssxob</t>
  </si>
  <si>
    <t>https://drive.google.com/uc?id=1OL_kDd6NEHOLnvsV5kvB77rF027k6bv7</t>
  </si>
  <si>
    <t>https://drive.google.com/uc?id=1Hd3hc8SjBD9vLeHbD21nO1FhOluL1Oi5</t>
  </si>
  <si>
    <t>https://drive.google.com/uc?id=1THcR-65LTYsJLRWVQ3WS7cpVxOurNyhn</t>
  </si>
  <si>
    <t>https://drive.google.com/uc?id=1wOS-H9xF3-lylXMcN7ekLcPKvVUQNTP5</t>
  </si>
  <si>
    <t>https://drive.google.com/uc?id=1HqkeVzDCY5zCSSg90lVeWIp7ZQYafoWz</t>
  </si>
  <si>
    <t>https://drive.google.com/uc?id=1lqG_hLJrmZhCphn1aBjtH_vfjOnlKifi</t>
  </si>
  <si>
    <t>https://drive.google.com/uc?id=1qnWr5ouC2dYARN6p4u6fkBrW1AyhxQUf</t>
  </si>
  <si>
    <t>https://drive.google.com/uc?id=1Bn8bIppf7q_wgglFt3dx6EQeqP1hJyUp</t>
  </si>
  <si>
    <t>https://drive.google.com/uc?id=1B4A2dIt6ea7waVik3QCHRiCMxmWRVzQA</t>
  </si>
  <si>
    <t>https://drive.google.com/uc?id=144usiizcw1J10Srt7D1muP3CUmHwIeq3</t>
  </si>
  <si>
    <t>https://drive.google.com/uc?id=1nfD9CoQoVMUZXuBs9z1Asf3YbMHJuwC6</t>
  </si>
  <si>
    <t>https://drive.google.com/uc?id=1-RgZnG1oYVQU_FZ5NRehvvgOehhNVntC</t>
  </si>
  <si>
    <t>https://drive.google.com/uc?id=1ul3LFCQk9iiHOXfu2iu0acVgRdDyRdWI</t>
  </si>
  <si>
    <t>https://drive.google.com/uc?id=1q1rGqudMt72ZABSqQlsGm9AVGTaeHXtm</t>
  </si>
  <si>
    <t>https://drive.google.com/uc?id=1a38XCRwi2oIbu9bsEYqQm-T8ev7gh9Ll</t>
  </si>
  <si>
    <t>https://drive.google.com/uc?id=1hya8OQZvaiTViQL3BYy0c9nL7nYq4rIf</t>
  </si>
  <si>
    <t>https://drive.google.com/uc?id=1r9zSsIQ9qDpVMv29rHcQoq0XbmYEDgT6</t>
  </si>
  <si>
    <t>https://drive.google.com/uc?id=1elmoplMbXvq8vL_QDoN7xwvJYh08qhyD</t>
  </si>
  <si>
    <t>https://drive.google.com/uc?id=1WNflnenlyLRsU6_DecG3Vvh7UG1eYJQj</t>
  </si>
  <si>
    <t>https://drive.google.com/uc?id=11CjFc8E3hvVKZoaOpeL1kr_dK17Ln1c2</t>
  </si>
  <si>
    <t>https://drive.google.com/uc?id=1BPI6QKNEzz1cBjyRHmRldMIChLT48o4f</t>
  </si>
  <si>
    <t>https://drive.google.com/uc?id=1D_T3Dk1W-zm5GNEFnEHEjyW3QSRKK-ee</t>
  </si>
  <si>
    <t>https://drive.google.com/uc?id=1-NSAIdFlUjARaMnciAlMhTAal4fgKPRi</t>
  </si>
  <si>
    <t>https://drive.google.com/uc?id=1EVgo50FBsg1guUDMsj91ZLvEwF1YpCzf</t>
  </si>
  <si>
    <t>https://drive.google.com/uc?id=1dRIXDTCux6vNmCg0HoSTtyg9vL0zIBnW</t>
  </si>
  <si>
    <t>https://drive.google.com/uc?id=1yuj4mLttmUd0Xa6Lv9MxTOr2Uipkkdw6</t>
  </si>
  <si>
    <t>https://drive.google.com/uc?id=1lhXkaIECAOSsYEaNvOjo9x-UBymeqG71</t>
  </si>
  <si>
    <t>https://drive.google.com/uc?id=1JWHDRQa2zgOgV1Faqu4OIEO3pbKJzCaw</t>
  </si>
  <si>
    <t>https://drive.google.com/uc?id=183-1_ct0SFSLErNYXeQ_i1uFFoOYNdgC</t>
  </si>
  <si>
    <t>https://drive.google.com/uc?id=1yO2duZ4b_loppHy72cn43NfzxFfGj312</t>
  </si>
  <si>
    <t>https://drive.google.com/uc?id=1QlUj-4iSgCkSjz_z4lOXx1HgzEJWq2i9</t>
  </si>
  <si>
    <t>https://drive.google.com/uc?id=1vCbTrhKAZzurAli_Rh4TIycHZFPzwNPi</t>
  </si>
  <si>
    <t>https://drive.google.com/uc?id=1v8e48xBuJxSmNCbCONVSnd8fJYYRyvA2</t>
  </si>
  <si>
    <t>https://drive.google.com/uc?id=1sKX8LNJ3vORY1l10cLaDFrlsdrXCOBls</t>
  </si>
  <si>
    <t>https://drive.google.com/uc?id=1Ky8H4w-YHYaYOVTwwZ_Pn6L0Le1Vu7Ca</t>
  </si>
  <si>
    <t>https://drive.google.com/uc?id=1GxKa63iqeedGPgTLMM8xY5wr7f85nDpd</t>
  </si>
  <si>
    <t>https://drive.google.com/uc?id=1TWuowOaU2L3WKxb7FIiJpTEafGbQKCOt</t>
  </si>
  <si>
    <t>https://drive.google.com/uc?id=1Y5wdYUI7WlxjDpJrP_jRgaOzvtGOev7J</t>
  </si>
  <si>
    <t>https://drive.google.com/uc?id=1G5uGlHBdAZYrNToE3RAnRg3jLuJZPxvD</t>
  </si>
  <si>
    <t>https://drive.google.com/uc?id=1JjmhwVQ7aegmKbJ-Y8_fZ6uItpvA0495</t>
  </si>
  <si>
    <t>https://drive.google.com/uc?id=1UBtFStP4wvuOrXnbmYTHs1bEOOSRJcFM</t>
  </si>
  <si>
    <t>https://drive.google.com/uc?id=1_u6WjIrAHnjAaFB72H5HwDq5BKb596ca</t>
  </si>
  <si>
    <t>https://drive.google.com/uc?id=1A_uTC-XWCOGGWF3bPKM20dgIYaWgdsEs</t>
  </si>
  <si>
    <t>https://drive.google.com/uc?id=1ck_RVQ_33JdSYIhiYdvXRx9GNwlM74QY</t>
  </si>
  <si>
    <t>https://drive.google.com/uc?id=1uNM9037lHjxxgLxq6t4kw_bvSwkalVwr</t>
  </si>
  <si>
    <t>https://drive.google.com/uc?id=1uxgvikNxu1dSNkhTFqWTayLC3HG2Tv0X</t>
  </si>
  <si>
    <t>https://drive.google.com/uc?id=1xUTo3GTXNtd-fH68j_vK-6aTkh5s1uHg</t>
  </si>
  <si>
    <t>https://drive.google.com/uc?id=1YYPo3Ds4AtayOgW7v6b-zwHDzcRZRtE4</t>
  </si>
  <si>
    <t>https://drive.google.com/uc?id=1ByEt0lG1cVOOOovTWjMyo0ORHPKJ7as8</t>
  </si>
  <si>
    <t>https://drive.google.com/uc?id=17thKX2VQFznwAzwWjzMjUJExLSA7CQJi</t>
  </si>
  <si>
    <t>https://drive.google.com/uc?id=1Thi0mmNq1iLfxnuGryyVLUfd0JN2m6BO</t>
  </si>
  <si>
    <t>https://drive.google.com/uc?id=1yxVTwaq__7TVbnsrp5Df_fLYri3MfRE-</t>
  </si>
  <si>
    <t>https://drive.google.com/uc?id=1DRDdUB2zc_ge8niagLhMn3LhE4m-Nbve</t>
  </si>
  <si>
    <t>https://drive.google.com/uc?id=1Kk1rZ323gv8ctMWr-_pxUnwrhBUy-eJF</t>
  </si>
  <si>
    <t>https://drive.google.com/uc?id=1mVlcFK-Irm1wp4e4p8gsMfiokBlK0txQ</t>
  </si>
  <si>
    <t>https://drive.google.com/uc?id=1raNNmFfPVsE7o4BRoNcymRov_Oyo51pB</t>
  </si>
  <si>
    <t>https://drive.google.com/uc?id=18bRxpSciTSo3AvVEWyiANwWD6Do9WqBb</t>
  </si>
  <si>
    <t>https://drive.google.com/uc?id=1oI_tY0m0w6rvuVlAPkdqb82KXjVHBjER</t>
  </si>
  <si>
    <t>https://drive.google.com/uc?id=1_C3EbTmH1xl444kWd986QBk7n-SBUxbD</t>
  </si>
  <si>
    <t>https://drive.google.com/uc?id=1bGs0R9oRExtpZPKNbuZTjYSNA-BvfDwX</t>
  </si>
  <si>
    <t>https://drive.google.com/uc?id=1gQAzYo_YT0hcOT1iFAo-dHsF4joHfLmc</t>
  </si>
  <si>
    <t>https://drive.google.com/uc?id=1tmVXh-0-xCrmSA4a6hnynLrmMufuK5ik</t>
  </si>
  <si>
    <t>https://drive.google.com/uc?id=12wMcUqmnt86qbUzhsU4AWlqYMib7siPw</t>
  </si>
  <si>
    <t>https://drive.google.com/uc?id=16IG2ja8lfR4qOM__Uc6m1WhW6I2byAw-</t>
  </si>
  <si>
    <t>https://drive.google.com/uc?id=1KFI07RLnvqTn3TBh83MPPiIeMt-aIvzG</t>
  </si>
  <si>
    <t>https://drive.google.com/uc?id=1vSh-sQwngZdVq_jUwebEWS4rEZxiXykB</t>
  </si>
  <si>
    <t>https://drive.google.com/uc?id=1hc3RFWeeOe8YVxXLvT5fTfESKau8xchZ</t>
  </si>
  <si>
    <t>https://drive.google.com/uc?id=1g8a2leFJK1bDyLRqAETAMxI_xpvpY9Zo</t>
  </si>
  <si>
    <t>https://drive.google.com/uc?id=12JVyHuwtPS5BZLYfuVLlJOkTbr4DvpZD</t>
  </si>
  <si>
    <t>https://drive.google.com/uc?id=12dtwzuUlAxqQIVDSIUydg2ZNPFXcPOnC</t>
  </si>
  <si>
    <t>https://drive.google.com/uc?id=1S3V8WSAGDgN2YLnSfw4ZK3DLN526GzYh</t>
  </si>
  <si>
    <t>https://drive.google.com/uc?id=1OJjavymTtm-dX46zJiFiscz55_YtPrUx</t>
  </si>
  <si>
    <t>https://drive.google.com/uc?id=181wrDqrTbNCbzMfV-bIzmLJ10fBB-IKW</t>
  </si>
  <si>
    <t>https://drive.google.com/uc?id=1zG9AUvJBCwGhPjKc2nf2P_KA4D1SEq9_</t>
  </si>
  <si>
    <t>https://drive.google.com/uc?id=1LHtoWd8Dq61lzDyKOEFgeTWWtilJqd-b</t>
  </si>
  <si>
    <t>https://drive.google.com/uc?id=12_MurC9symigv4nesSrFXMipZybx6aIl</t>
  </si>
  <si>
    <t>https://drive.google.com/uc?id=1GzFTzOcQzeaWuqxUZWJ1eirxQ_x_-l0Y</t>
  </si>
  <si>
    <t>https://drive.google.com/uc?id=1m2NwNkPq0eto5zWw9lqlkiRU-VzIXuzF</t>
  </si>
  <si>
    <t>https://drive.google.com/uc?id=1YnDkKu7NHG5bxqYQ1gi8y6KqpEX4EXRe</t>
  </si>
  <si>
    <t>https://drive.google.com/uc?id=1aOeF-zPe2HycLLJEQN55yiDx6aeARq7w</t>
  </si>
  <si>
    <t>https://drive.google.com/uc?id=1EHDzNB3s5FJemjXeDfB96jMmjybwNwt8</t>
  </si>
  <si>
    <t>https://drive.google.com/uc?id=1Oy1rycntuGbzDzv1WWpEsw6lMOrITWus</t>
  </si>
  <si>
    <t>https://drive.google.com/uc?id=1dX4FBXI50Hz1UtCRAZjIUwTyODq9EmDU</t>
  </si>
  <si>
    <t>https://drive.google.com/uc?id=180mUHsln-dhQL-atylMag_ov0atFwgZ3</t>
  </si>
  <si>
    <t>https://drive.google.com/uc?id=1OmQTugo3cskiChlaPd-Bj7pTtgqKFXn1</t>
  </si>
  <si>
    <t>https://drive.google.com/uc?id=1qRogv9hW8ELW417JDoKNBanEXHg8VfwE</t>
  </si>
  <si>
    <t>https://drive.google.com/uc?id=1rK66eVMq6JRXKy0wtPwh-vbts2lOOA-T</t>
  </si>
  <si>
    <t>https://drive.google.com/uc?id=1Ohbw9B4gk23_F34mcMQbayUL1RtAZFBx</t>
  </si>
  <si>
    <t>https://drive.google.com/uc?id=1aDwsAZz0f_n50Ijfldz7uEMUtqCmn1t6</t>
  </si>
  <si>
    <t>https://drive.google.com/uc?id=1QENZpDpvbXZHNzVW5OOWjFS3uipyUsNI</t>
  </si>
  <si>
    <t>https://drive.google.com/uc?id=1up3NjHELliwiOpeDjE8rCQDhKd_5LsYF</t>
  </si>
  <si>
    <t>https://drive.google.com/uc?id=1we5POnDhSq0vfilqKgUWCT2i1xHcdC96</t>
  </si>
  <si>
    <t>https://drive.google.com/uc?id=1qitdrrQAJ89as9C6Tq6CAzWpnTUbAv9Z</t>
  </si>
  <si>
    <t>https://drive.google.com/uc?id=1d6WVa_pNOGv2Gpp9NFCx3LFXV6AwLpWj</t>
  </si>
  <si>
    <t>https://drive.google.com/uc?id=16eJ4KThtJNHgBheZDdvr7bRGn5XTs0cJ</t>
  </si>
  <si>
    <t>https://drive.google.com/uc?id=1tVj9wP3-p618-H1jq36XqtEu69FGQUHH</t>
  </si>
  <si>
    <t>https://drive.google.com/uc?id=1ioMyc_87n2yu4HI3RJKv1CGmKpQmyYjo</t>
  </si>
  <si>
    <t>https://drive.google.com/uc?id=16uMtrl-R-M35oFj4q0WZVb19MV9Squj8</t>
  </si>
  <si>
    <t>https://drive.google.com/uc?id=1iLQc2Q4QpvU2PQdkgbrvLzIHWMs1R7iz</t>
  </si>
  <si>
    <t>https://drive.google.com/uc?id=1yX1iGrif8nZcHqlYy4h6UmEnPUmKBl1c</t>
  </si>
  <si>
    <t>https://drive.google.com/uc?id=1SNWtahOf4uMgEjTNkTl4iRXd-9FcUSyZ</t>
  </si>
  <si>
    <t>https://drive.google.com/uc?id=1_sxOuhfrprI9VRNxReJ8Mf1pWc32IrJX</t>
  </si>
  <si>
    <t>https://drive.google.com/uc?id=1QWs4cObARBaprT2Ks-efBtHHvLK9wSrC</t>
  </si>
  <si>
    <t>https://drive.google.com/uc?id=1NlySs_1W4fCFP2ETQKe1KnU51dLHwYsT</t>
  </si>
  <si>
    <t>https://drive.google.com/uc?id=1V2hqAL3IpW5peekVbEAJ0Sd-Fm_PGSn4</t>
  </si>
  <si>
    <t>https://drive.google.com/uc?id=1BLOITnVTHCx0TypTXa-WKUc0eEwIefjo</t>
  </si>
  <si>
    <t>https://drive.google.com/uc?id=1B019qT4TOeES95EpLoastHKpRfw1bTtr</t>
  </si>
  <si>
    <t>https://drive.google.com/uc?id=1a8rIGsNZoxT871kOdo3nS85zjt7GljJd</t>
  </si>
  <si>
    <t>https://drive.google.com/uc?id=1dVjGSaxWZlwR2puPzTxqIC0EiqkAgxZo</t>
  </si>
  <si>
    <t>https://drive.google.com/uc?id=1DxFYdmIEs0lKpHL0IT9H-l8VpuCTBmqJ</t>
  </si>
  <si>
    <t>https://drive.google.com/uc?id=1aRCOUEzOyK-H93l9QRDo2Qc2Lk6fTVUa</t>
  </si>
  <si>
    <t>https://drive.google.com/uc?id=1pcjGQYKnAGlcxLZqYg_dKl_83KXETODn</t>
  </si>
  <si>
    <t>https://drive.google.com/uc?id=1de4wmapZrypqVDJp2AXplobuBwcGKP9a</t>
  </si>
  <si>
    <t>https://drive.google.com/uc?id=1gIWGpPC6HxHeQNICGLS2xhnC2PwYkX44</t>
  </si>
  <si>
    <t>https://drive.google.com/uc?id=1HirrHnhxh5VzinpHcAwOMuIW05pjxeAW</t>
  </si>
  <si>
    <t>https://drive.google.com/uc?id=1Eh7q97RKMdf6GI2hM5gd4Ilvj1RHIeyJ</t>
  </si>
  <si>
    <t>https://drive.google.com/uc?id=1hZ1WuynXRQsCrcB4rezVTSYP1Q18wXFu</t>
  </si>
  <si>
    <t>https://drive.google.com/uc?id=1_Bb2OBGqUs0J_b_6ZhmMYglx-Y5_fO5k</t>
  </si>
  <si>
    <t>https://drive.google.com/uc?id=1CHT9pUyyJNHx1kaBPsuAq_XQItwwBCm2</t>
  </si>
  <si>
    <t>https://drive.google.com/uc?id=1T2q3T8dVXPvXgDDR80eZqGfJep9xIi60</t>
  </si>
  <si>
    <t>https://drive.google.com/uc?id=1ttiz3kyXF8m4FztFoO929VrL6TBumNzZ</t>
  </si>
  <si>
    <t>https://drive.google.com/uc?id=1G77FGghZpSgZSO0d1ZFkO1CLGmvSlhfd</t>
  </si>
  <si>
    <t>https://drive.google.com/uc?id=1d6pJbGqQMti-fyFgkMtQywJ9QAVSp28e</t>
  </si>
  <si>
    <t>https://drive.google.com/uc?id=19PRBuvhrOpfnaQeX3ntk6M_hIOb61hdy</t>
  </si>
  <si>
    <t>https://drive.google.com/uc?id=1vuTg422NrrynWDlPRoTF1tjn6-9QckUr</t>
  </si>
  <si>
    <t>https://drive.google.com/uc?id=1C7RDJpbGEsvQmcl9gKj0PrZrlyt3_CWE</t>
  </si>
  <si>
    <t>https://drive.google.com/uc?id=17WpQn0ffvFoRlc7rUyzMyJnGwhAo1Dcj</t>
  </si>
  <si>
    <t>マーク(1)</t>
  </si>
  <si>
    <t>https://drive.google.com/uc?id=1GCbZ00lCQaUpS1BQRtneKV7ZpT41p3-y</t>
  </si>
  <si>
    <t>マーティン(1)</t>
  </si>
  <si>
    <t>https://drive.google.com/uc?id=1_lPOVwjRFHq25u0y6tzWGpHslOJvrisH</t>
  </si>
  <si>
    <t>マーリン(1)</t>
  </si>
  <si>
    <t>https://drive.google.com/uc?id=1EE6M7fUrf71YjWkFpSMI6Js7ZfCN46Bp</t>
  </si>
  <si>
    <t>ミケル(1)</t>
  </si>
  <si>
    <t>https://drive.google.com/uc?id=1q7h18tpvCNVQIvjYhQa-HG9SEr5FpbPW</t>
  </si>
  <si>
    <t>https://drive.google.com/uc?id=1Aysc8qHi5SEiMM4YWqQuogBigXotcpIx</t>
  </si>
  <si>
    <t>ミケーレ(1)</t>
  </si>
  <si>
    <t>https://drive.google.com/uc?id=12S6irKJX60TIMdtqaysCDbnbT9lh1tOO</t>
  </si>
  <si>
    <t>ミゲル(1)</t>
  </si>
  <si>
    <t>ミシェル(1)</t>
  </si>
  <si>
    <t>https://drive.google.com/uc?id=1vtGSfZaulQhlakdoOjGgwqt3Y7Z3ct-x</t>
  </si>
  <si>
    <t>https://drive.google.com/uc?id=1oyTlK2SKbScBSfizNamVvFE1qWmumzUK</t>
  </si>
  <si>
    <t>https://drive.google.com/uc?id=17lMRvONbSIqIL0OqHNhApKyTydrn1cCy</t>
  </si>
  <si>
    <t>https://drive.google.com/uc?id=1ySal2FaD9ARUYiPI88BRbktNbblaEbjL</t>
  </si>
  <si>
    <t>https://drive.google.com/uc?id=1zCLO1vNKhu226CvF7e_JijKeDy-_ewmC</t>
  </si>
  <si>
    <t>https://drive.google.com/uc?id=1X92irMpzx0KqV2BhXjyZ4_TZXk2spw2n</t>
  </si>
  <si>
    <t>https://drive.google.com/uc?id=1sYcfWgqHh2eKSOz3mGU4Dq5hrlwXdMDX</t>
  </si>
  <si>
    <t>https://drive.google.com/uc?id=175l9ru-gEbjf0yG56OghL6biL4zQ2ofu</t>
  </si>
  <si>
    <t>https://drive.google.com/uc?id=1Gp7_QBwquo_aJpYojmpIn2jgxG6IMccI</t>
  </si>
  <si>
    <t>https://drive.google.com/uc?id=1qc-2mddHRcoEeurGtIDHGQJd3fO8n2_D</t>
  </si>
  <si>
    <t>https://drive.google.com/uc?id=12i2V2k6rGNawZla82BpuOkNXfW9VPoQ0</t>
  </si>
  <si>
    <t>https://drive.google.com/uc?id=1qe-HSNNn-qijj8QReuYc9bwH-oAXx1zk</t>
  </si>
  <si>
    <t>https://drive.google.com/uc?id=1kJyS4lU4NbMLgfpuU6VzTDNCWQqTWKGC</t>
  </si>
  <si>
    <t>https://drive.google.com/uc?id=14qELCAYCVSZBXscBc-30_ohX4uX7lVU8</t>
  </si>
  <si>
    <t>https://drive.google.com/uc?id=1LKVrkYEaXQNL8ZXkzrRz0Io7ccVcTGgJ</t>
  </si>
  <si>
    <t>https://drive.google.com/uc?id=14rigEJ2R_JlhDchgKPV0X3gDvBCfsDqC</t>
  </si>
  <si>
    <t>https://drive.google.com/uc?id=1-RgxY8LoZl2Zfil44Kg2oExIv1-Bpl7d</t>
  </si>
  <si>
    <t>https://drive.google.com/uc?id=1MZnVL-aXO2277JUN44I2apB7HVNbdljW</t>
  </si>
  <si>
    <t>https://drive.google.com/uc?id=1Q70n2p1ZJUjgEAXRNAuRALwakFc0OsBx</t>
  </si>
  <si>
    <t>https://drive.google.com/uc?id=1zfz4wNXPPlRlAXwgeYt08I8u8Nhv0tQg</t>
  </si>
  <si>
    <t>https://drive.google.com/uc?id=13rGayWD8BP_H4I2EK12cai0HP9X9Ko6C</t>
  </si>
  <si>
    <t>https://drive.google.com/uc?id=1-c5y91iKlEM8kkPl9in9adaLrTo-xbX1</t>
  </si>
  <si>
    <t>https://drive.google.com/uc?id=1aT1CP-eSUW4kbQlW8qR4QJLunS0Hp-nC</t>
  </si>
  <si>
    <t>https://drive.google.com/uc?id=1jYWn8u3g3D16LF_zr9FCSN7wi0d0wUJh</t>
  </si>
  <si>
    <t>https://drive.google.com/uc?id=1IxMMD94aTtirrxybH0oPtnHxsMaCByGG</t>
  </si>
  <si>
    <t>https://drive.google.com/uc?id=1vHzyqOH6wu6EAO2cAzhkO2rbGJA_IBMU</t>
  </si>
  <si>
    <t>https://drive.google.com/uc?id=1ECrnGfled2yQRvSllnsNF6YRuekS1Mng</t>
  </si>
  <si>
    <t>https://drive.google.com/uc?id=1W3-5tAiZIaniaSZJn1SiVlqv9GY8Qe2t</t>
  </si>
  <si>
    <t>https://drive.google.com/uc?id=1J38oWRlH9G13ocPmzzbe6FpwYRp7c75u</t>
  </si>
  <si>
    <t>https://drive.google.com/uc?id=1JvIZAKAVkvZlog5AEaAWBG3C10hkhmAV</t>
  </si>
  <si>
    <t>https://drive.google.com/uc?id=19Fv66Qs6TP3lMzhEAz0ibqpvIOIBW3k8</t>
  </si>
  <si>
    <t>https://drive.google.com/uc?id=1qIJdYqt53zO9GJKVyyyqqIznxi1sWtg9</t>
  </si>
  <si>
    <t>https://drive.google.com/uc?id=1M2C9bEraxvOh05qTs8CM-jWKEh4mJfLB</t>
  </si>
  <si>
    <t>https://drive.google.com/uc?id=1srb9sgNqYdS6KpAgPs3F-pvuaSiSflA-</t>
  </si>
  <si>
    <t>https://drive.google.com/uc?id=1od9cs1gyH-hcm2t_cWqHJiAG1q37Ug_2</t>
  </si>
  <si>
    <t>https://drive.google.com/uc?id=1F6ukkS2Kz_IcPS7OJ4is3Pmn8fz5eY8o</t>
  </si>
  <si>
    <t>https://drive.google.com/uc?id=1bKvCkdkBBV9RHtT3uHNsw-9kZNa5zG4d</t>
  </si>
  <si>
    <t>https://drive.google.com/uc?id=1XpvAQNmwV3J88TKwcUGrJmc5mPZGP0TG</t>
  </si>
  <si>
    <t>https://drive.google.com/uc?id=1GZGS5IF_o_Ipz39gzMI-DUOJ3A2Czbje</t>
  </si>
  <si>
    <t>https://drive.google.com/uc?id=1gMu6OOa_3sEAk75YGtwohOA-2iCL_faV</t>
  </si>
  <si>
    <t>https://drive.google.com/uc?id=11vM2M5O6FpWcn2dSgSgbYPOcmOIp9ElO</t>
  </si>
  <si>
    <t>https://drive.google.com/uc?id=1G0olVthgjkZQ5ggRWquUamB_ref82_HQ</t>
  </si>
  <si>
    <t>https://drive.google.com/uc?id=1Sd7Krr81vhyMX7PISan1_o8diPoIVNBW</t>
  </si>
  <si>
    <t>https://drive.google.com/uc?id=1E901623gDTiN06F6kLd0cFfKTukuUdtn</t>
  </si>
  <si>
    <t>https://drive.google.com/uc?id=1w39xrhSfmn2NqQH1vTQ4W_iLs3Bg5Db4</t>
  </si>
  <si>
    <t>https://drive.google.com/uc?id=1MBW5uVmew7I8av23oN347D1n4QMxb6Kt</t>
  </si>
  <si>
    <t>https://drive.google.com/uc?id=1Hm4WA4i7FwSW-cIgbiKOJK4B5ZxR2XWC</t>
  </si>
  <si>
    <t>https://drive.google.com/uc?id=1Ib7N5B8TKJW-LxTxByXm1IWEHp2ktCEX</t>
  </si>
  <si>
    <t>https://drive.google.com/uc?id=1xv4KTcx1hNoPzrsT14xq8AWLkTaoxYU9</t>
  </si>
  <si>
    <t>https://drive.google.com/uc?id=1RE-Fr9O4HeOaX-Gwlh3BgFlJjVnpuETL</t>
  </si>
  <si>
    <t>https://drive.google.com/uc?id=1-8g6HyssHTdHi63oZeecaWL0TLR_YGTl</t>
  </si>
  <si>
    <t>https://drive.google.com/uc?id=1hC8u9a9N5Npe7B0p0UKZ27iIarTW2JCP</t>
  </si>
  <si>
    <t>https://drive.google.com/uc?id=1GoWPu2Nu3Rg2QM2KGSr8GE82tYBV7D3n</t>
  </si>
  <si>
    <t>https://drive.google.com/uc?id=1lMCNGdaRY6sDb_NC5wskG2n-YCV8Zwrq</t>
  </si>
  <si>
    <t>https://drive.google.com/uc?id=1q1SZZZsJFS3ps_rnlIkIgjSPouYBlAM6</t>
  </si>
  <si>
    <t>https://drive.google.com/uc?id=1vx145ArVVTnE_T3s6uOiVRv9mXxeKtr6</t>
  </si>
  <si>
    <t>https://drive.google.com/uc?id=17uYzJMktBCnd0FZEtgVsPyfmrnpYEJyl</t>
  </si>
  <si>
    <t>https://drive.google.com/uc?id=1TIVRX-MMTbl0083rmAeEoulcBj2Kj7F7</t>
  </si>
  <si>
    <t>https://drive.google.com/uc?id=1ewLNG6YxljfYhY9ijhPTNk-9USRwG4As</t>
  </si>
  <si>
    <t>https://drive.google.com/uc?id=1cPjPYGTVBxXxtPqzQrpTzXI8ii1kfbm_</t>
  </si>
  <si>
    <t>https://drive.google.com/uc?id=1axnS9bkYbmlwJ0pcWFtp48-f77YaqDRU</t>
  </si>
  <si>
    <t>https://drive.google.com/uc?id=1QM5r4hsnqgKoGa3pfeZNSLuulSo0ELCu</t>
  </si>
  <si>
    <t>https://drive.google.com/uc?id=1CjvegkSqsjxHZ1XI3UQs7SAPUHOKL3Rq</t>
  </si>
  <si>
    <t>https://drive.google.com/uc?id=10tzl9E6PK-_uYHriOwsoYOvETqx2L5-M</t>
  </si>
  <si>
    <t>https://drive.google.com/uc?id=1fOJWH0wu1Z9nwNVck5_xuDX5sPeqGKaB</t>
  </si>
  <si>
    <t>https://drive.google.com/uc?id=1MTJnTBZga5UB0UuxCDtTsf3YdK4RUzdt</t>
  </si>
  <si>
    <t>https://drive.google.com/uc?id=1ELpOv9zDB0PkLV9l0qWwwFw0mCBjTZyn</t>
  </si>
  <si>
    <t>https://drive.google.com/uc?id=1B3MUpKCS1trqZ8MywugwmUwjNhnl7f-v</t>
  </si>
  <si>
    <t>https://drive.google.com/uc?id=1QnOZJEn8nCSaXK6oFv3Of1MKIZymWE0v</t>
  </si>
  <si>
    <t>https://drive.google.com/uc?id=1uFRhsrHXtxYjfbOqy_mOjlTOsp5tqX7O</t>
  </si>
  <si>
    <t>https://drive.google.com/uc?id=1jWOk2HpuJaAKZJNWxAC6_HjML8GocKA4</t>
  </si>
  <si>
    <t>https://drive.google.com/uc?id=10J-6evL0gpFJ1Rhg8dXPjvSVgWH9GFsQ</t>
  </si>
  <si>
    <t>https://drive.google.com/uc?id=1RPBK7bOgBLGzXRUq6HGV0vsgRyB7tosu</t>
  </si>
  <si>
    <t>https://drive.google.com/uc?id=1FO2IqMVjDgHHRpGGZxtta1RgfPksJuTu</t>
  </si>
  <si>
    <t>https://drive.google.com/uc?id=1hQYgU8IvGfFODqj1i1kR6sy49Ovu8kJH</t>
  </si>
  <si>
    <t>https://drive.google.com/uc?id=137aYEkfbr7oZIEGo-OSdRzWM-zxSGQjk</t>
  </si>
  <si>
    <t>https://drive.google.com/uc?id=1JYjb9FBjgh7M3OXt77337RI9FxoajV6T</t>
  </si>
  <si>
    <t>https://drive.google.com/uc?id=1q1lgUv2MuBomS-WNPpBrSU4LORt6x3r4</t>
  </si>
  <si>
    <t>https://drive.google.com/uc?id=1ABtyTZ15TW7XH4jeEsarX4XdUeWm9wUi</t>
  </si>
  <si>
    <t>https://drive.google.com/uc?id=1e7d1nqzlj2L-tslKhX1U_QDpBy7S-A5x</t>
  </si>
  <si>
    <t>https://drive.google.com/uc?id=1PO0gnM11hNxYlM7X2dYEIucyNAMNakVq</t>
  </si>
  <si>
    <t>こじや</t>
  </si>
  <si>
    <t>https://drive.google.com/uc?id=1GV0AcQ8mPikavmDQXHmUIbBJ6xKD8376</t>
  </si>
  <si>
    <t>https://drive.google.com/uc?id=1eBI2_06bNDIM3T81d2jdQvLmFpLjPU1P</t>
  </si>
  <si>
    <t>https://drive.google.com/uc?id=1bYlKOZO9WOspknWQq2BVh2r82TqH0c4z</t>
  </si>
  <si>
    <t>https://drive.google.com/uc?id=1_8e3qhYXP483b6tCqLqr7qTm9JbTwSVX</t>
  </si>
  <si>
    <t>https://drive.google.com/uc?id=1dD9iE1p_odVNIGViK3VGiwAeBSwWbLdA</t>
  </si>
  <si>
    <t>https://drive.google.com/uc?id=1xL4O_DPW9lvUncOp8_-GHuxmzG-VmYuU</t>
  </si>
  <si>
    <t>https://drive.google.com/uc?id=1krVB6cgVKF_vNnMoz2UlDXv0BdClfitI</t>
  </si>
  <si>
    <t>https://drive.google.com/uc?id=1r2p6of_c1ZccfIOfVd6P42XX2nvwnjSj</t>
  </si>
  <si>
    <t>https://drive.google.com/uc?id=1orxhTxXwGk3dGTrAtOKKTQThQ6WDBRXz</t>
  </si>
  <si>
    <t>https://drive.google.com/uc?id=1xF_Talywz713OCufX1j1h9OCjIQcjY3g</t>
  </si>
  <si>
    <t>https://drive.google.com/uc?id=1pVijUx0v0lyTtsnluegMk8WrPup1rlic</t>
  </si>
  <si>
    <t>https://drive.google.com/uc?id=1ypcoH5dXWE6sVuUjJ2IWx7edtCWcssCo</t>
  </si>
  <si>
    <t>https://drive.google.com/uc?id=10ZmvN0OBWfUTZfXTKved3QlZ5AhnCe_U</t>
  </si>
  <si>
    <t>https://drive.google.com/uc?id=1Kprl0XOt17m4e9gCZB-6lScNu4TI8HVC</t>
  </si>
  <si>
    <t>https://drive.google.com/uc?id=1d3wWrs8XBQynNzP_CXZhLs97bpFjhgJB</t>
  </si>
  <si>
    <t>https://drive.google.com/uc?id=1-DUFeGi2wypyhfRc3UpYTBcxSutYG4pz</t>
  </si>
  <si>
    <t>こぐれ</t>
    <phoneticPr fontId="8"/>
  </si>
  <si>
    <t>ふぶき</t>
    <phoneticPr fontId="8"/>
  </si>
  <si>
    <t>ふぶき２F</t>
    <phoneticPr fontId="8"/>
  </si>
  <si>
    <t>ふぶき２D</t>
    <phoneticPr fontId="8"/>
  </si>
  <si>
    <t>ふどう２</t>
    <phoneticPr fontId="8"/>
  </si>
  <si>
    <t>https://drive.google.com/uc?id=1jUrYLHXJ8DxMMxPn4IONnFOaHTyEGG4A</t>
  </si>
  <si>
    <t>https://drive.google.com/uc?id=1O4JYjB0rQLtoqN6NZGUjkL3-ldTnNeqE</t>
  </si>
  <si>
    <t>https://drive.google.com/uc?id=1Zwk_w3XAOTKktwc0qh0k_WWkzgtZlJ2r</t>
  </si>
  <si>
    <t>https://drive.google.com/uc?id=1z0fDbMyAohEADHlVEBaj_pYZW15oGNr_</t>
  </si>
  <si>
    <t>しろくま</t>
  </si>
  <si>
    <t>https://drive.google.com/uc?id=1t05qj-TwNtGjrVVcPAIDIJHxMACBSBmm</t>
  </si>
  <si>
    <t>https://drive.google.com/uc?id=1FtmPxYsgyC6DFHVIp3adcOZTBDH64m5V</t>
  </si>
  <si>
    <t>https://drive.google.com/uc?id=1J-jF6dFLCs9HVnJc9xbin83IGskqAP9a</t>
  </si>
  <si>
    <t>https://drive.google.com/uc?id=192Iu9Hh-xnySFXt6jWhUK-ABWu8t3U4I</t>
  </si>
  <si>
    <t>https://drive.google.com/uc?id=1LOd1Gg7Fc8BpwyKejQlwHjNRJfd9ZFKS</t>
  </si>
  <si>
    <t>https://drive.google.com/uc?id=1t-9bboGXb4x9h3z5J3dUZEZwEh1_OgwT</t>
  </si>
  <si>
    <t>https://drive.google.com/uc?id=1YId_qIbMMPh4CYEbKE1hlF4NuS3eLonz</t>
  </si>
  <si>
    <t>https://drive.google.com/uc?id=1I0YCGxgdsyjMmUgbqe75DAqr2tqDkrEN</t>
  </si>
  <si>
    <t>https://drive.google.com/uc?id=16XTU9dpWdpfbFE6YiOIlp42CYf4ip5Uv</t>
  </si>
  <si>
    <t>https://drive.google.com/uc?id=1akrJl0WQuQf3TW7UtAGKgc_jFpCVy8YQ</t>
  </si>
  <si>
    <t>https://drive.google.com/uc?id=1uTsgG-wa-9uOBeFOurreydGaz1b_JgD9</t>
  </si>
  <si>
    <t>https://drive.google.com/uc?id=1F0zPID5xWU4Z39fLjHimF1dpjOKhE0BQ</t>
  </si>
  <si>
    <t>https://drive.google.com/uc?id=1T2sasUC-W_kyeirjYqG-66rYoznCbeam</t>
  </si>
  <si>
    <t>https://drive.google.com/uc?id=17TV-ZOX3UAiExrFbTVi-8M02klSDMdjI</t>
  </si>
  <si>
    <t>https://drive.google.com/uc?id=1PaxQuoyXxe1-MuVUte3addnb6ubxGvMo</t>
  </si>
  <si>
    <t>https://drive.google.com/uc?id=1AXzKi--ees8yItentbRxONaJjkkHFwvV</t>
  </si>
  <si>
    <t>https://drive.google.com/uc?id=1cOHpCaEk6GZMxP8l3Iwkz_yC1c7VW_B1</t>
  </si>
  <si>
    <t>https://drive.google.com/uc?id=1TjohF6Rq4_yqpLv5u69evkABXUCa8BAJ</t>
  </si>
  <si>
    <t>https://drive.google.com/uc?id=1Z-lJ1AX40k28olifBCdqi32GDaSkgauq</t>
  </si>
  <si>
    <t>https://drive.google.com/uc?id=1dXzemYW3-kfj4Ta1mHaQb8qqwQMBZLe3</t>
  </si>
  <si>
    <t>https://drive.google.com/uc?id=1CUeEDIj3kC120DDzEIgXoPmAFr64cQ9d</t>
  </si>
  <si>
    <t>https://drive.google.com/uc?id=1QxEoMyGSzZnXXzX7dITgt5OWdgMOpX8d</t>
  </si>
  <si>
    <t>https://drive.google.com/uc?id=1XyHlArkZV30njfncorexalT27XAg3LOh</t>
  </si>
  <si>
    <t>https://drive.google.com/uc?id=1YrrWd_gG1ItWIo-1U8d9WE1WUQ6PNiyG</t>
  </si>
  <si>
    <t>https://drive.google.com/uc?id=1z_tpCZHL07vlM8WOiuRzBSGAzL7S9u9k</t>
  </si>
  <si>
    <t>https://drive.google.com/uc?id=1tR_lcvknK19O-FyLroKkRCiCt33LV4YZ</t>
  </si>
  <si>
    <t>https://drive.google.com/uc?id=1Mj1fo29k02AiOoSU44mQEcD7CAuAuhqS</t>
  </si>
  <si>
    <t>https://drive.google.com/uc?id=16nfE76XjK3KE1ficPbb4BnBnw0YPjQS_</t>
  </si>
  <si>
    <t>https://drive.google.com/uc?id=1bFD0pS7nHkKcguPfzJPCOn1w2AM4-9JJ</t>
  </si>
  <si>
    <t>https://drive.google.com/uc?id=1t-oclyL7K2UgWNHs9NShj6PKAvjtTcF4</t>
  </si>
  <si>
    <t>https://drive.google.com/uc?id=111cz6IxxLF3NFUeLDXarObypcMwOSrwZ</t>
  </si>
  <si>
    <t>https://drive.google.com/uc?id=1aVfAT1zBSW6PRwR1yufVRvchmX1r2q4t</t>
  </si>
  <si>
    <t>https://drive.google.com/uc?id=1-nAN7XkMACH4WFnDo-ds8sbmTv_vwo1F</t>
  </si>
  <si>
    <t>https://drive.google.com/uc?id=1takbJdpxCJuOAsgkz1rsf5F5jlGmwVyG</t>
  </si>
  <si>
    <t>https://drive.google.com/uc?id=1PSLaOk3Oh1AzD-1tzxfNn64U5PzhY9pb</t>
  </si>
  <si>
    <t>https://drive.google.com/uc?id=1nFoLyqlo1o2WwlrqsRL700yqekbTP5lP</t>
  </si>
  <si>
    <t>https://drive.google.com/uc?id=1Tp5ZWXlCFvvKM5bfcjS8GEpvlPLj1U-H</t>
  </si>
  <si>
    <t>https://drive.google.com/uc?id=1l2Ct-asUgnjGoJD75HLdeCsn342W-iAH</t>
  </si>
  <si>
    <t>https://drive.google.com/uc?id=1il3F1JTeZhfWciXzEVsaX5wsrjNxn_8B</t>
  </si>
  <si>
    <t>https://drive.google.com/uc?id=1yiDzxbiwRW1pGgS0273sXGMU0wBT_a3w</t>
  </si>
  <si>
    <t>https://drive.google.com/uc?id=1jSb2DpRtMv0MDwdZIWenKa2ZsCL06Wx9</t>
  </si>
  <si>
    <t>https://drive.google.com/uc?id=1gNuBtLNquaDQ-pc7kGlpOCRYS4kJ5hvp</t>
  </si>
  <si>
    <t>https://drive.google.com/uc?id=1nvXQpDVElEZTNoQdC1skidYsTOKyQPc4</t>
  </si>
  <si>
    <t>https://drive.google.com/uc?id=1WWd3RG8goqGGDZcljzQB3adrON-WfZ6y</t>
  </si>
  <si>
    <t>https://drive.google.com/uc?id=1AOCbZmp2EwMgVq9Y5ST1I5IQV87JVj5q</t>
  </si>
  <si>
    <t>https://drive.google.com/uc?id=1HFjUbk-TxkUwBuZRipJWxx8DcM6_Ld7R</t>
  </si>
  <si>
    <t>https://drive.google.com/uc?id=1AdONYV-FQaCjImU46lldvw5Y6SjiOwre</t>
  </si>
  <si>
    <t>https://drive.google.com/uc?id=1I_UnPBhx3E51ruv4XfaUFUAc-nQTwaDN</t>
  </si>
  <si>
    <t>https://drive.google.com/uc?id=1xuJj5Io0hvEksgmTiuKnxgBA8smNaMHg</t>
  </si>
  <si>
    <t>https://drive.google.com/uc?id=1gsjA1l2VQZ9mAZuV4c2aEwggl0GJjwoH</t>
  </si>
  <si>
    <t>https://drive.google.com/uc?id=1RxIO9EvCjCMhBnOv-UOqY3HTjul8If02</t>
  </si>
  <si>
    <t>https://drive.google.com/uc?id=1rrxJsGoRVDVDq3KsQjB4RsnRgUd3Y864</t>
  </si>
  <si>
    <t>https://drive.google.com/uc?id=1Ne24u7V0-kpYe2tbZuw-9utf5Q65SrcC</t>
  </si>
  <si>
    <t>https://drive.google.com/uc?id=1sy2GTdgD6LXBme55Ge9xZ4VHA4Ohanlp</t>
  </si>
  <si>
    <t>https://drive.google.com/uc?id=1QqQTxdcd1j4iCCnc8S06YRM5LEpak7U1</t>
  </si>
  <si>
    <t>https://drive.google.com/uc?id=15YQ2ERcVRcXS8Jl2lMd9QivkyN-lhEGa</t>
  </si>
  <si>
    <t>https://drive.google.com/uc?id=1LnTiWJvUt49RlHboH0btEcp7bKn41i-O</t>
  </si>
  <si>
    <t>https://drive.google.com/uc?id=1P-2qnVpM8tz_hYGa6ZzA7dVK7-rlaZrX</t>
  </si>
  <si>
    <t>https://drive.google.com/uc?id=1N4iVfXB9NsWI3QbI_7zjIWooM8Cs5lEH</t>
  </si>
  <si>
    <t>https://drive.google.com/uc?id=1_oNWT4c7bN65ZPUOCyeIpAZrNopqVPyi</t>
  </si>
  <si>
    <t>https://drive.google.com/uc?id=15cO92h5liPStLygprEkgTqAhoBcumhu7</t>
  </si>
  <si>
    <t>https://drive.google.com/uc?id=1QfAIEN-Id48Hufow1-k6TEbEAb4WwXUm</t>
  </si>
  <si>
    <t>https://drive.google.com/uc?id=1Dn5GV54_PMxBXs0OB88yJ7c2DgJiZWFE</t>
  </si>
  <si>
    <t>https://drive.google.com/uc?id=1XMt8puBrzj7t6Cwjxn1_vWUQwK4xKQot</t>
  </si>
  <si>
    <t>https://drive.google.com/uc?id=1ruqNLS9BGMbH1sbGeZaL23zk_oVuc2RT</t>
  </si>
  <si>
    <t>https://drive.google.com/uc?id=1NAqlWzGuh9gNsn2LwChOyrrZwvjqhRkU</t>
  </si>
  <si>
    <t>https://drive.google.com/uc?id=112gUW9EbUEi5tyJFeuxVT2Tsl1PITPJz</t>
  </si>
  <si>
    <t>https://drive.google.com/uc?id=1nvqSqUpeAMo53sRGkvC9q9ApdMjSswo2</t>
  </si>
  <si>
    <t>https://drive.google.com/uc?id=1chQV1uWHqgoZfVPq4mTLIkYgTUiXmrYT</t>
  </si>
  <si>
    <t>https://drive.google.com/uc?id=1yQjYUvxIn6mbOGASp6jDlEq2wn4F2Y2J</t>
  </si>
  <si>
    <t>https://drive.google.com/uc?id=1I9uB7C46t9GOhA20R0E71K8rQfvaoI2e</t>
  </si>
  <si>
    <t>https://drive.google.com/uc?id=16sXDb7jjX4LugnSydo6NIaTyaM_XHoGJ</t>
  </si>
  <si>
    <t>https://drive.google.com/uc?id=1M3_eSiuKBMi_ag4Q7wZCqJzGt41KbtBT</t>
  </si>
  <si>
    <t>https://drive.google.com/uc?id=1aaFl5wIRKqh8AOpKZbe5sBmRDtFBsG34</t>
  </si>
  <si>
    <t>https://drive.google.com/uc?id=1lernselVz_Gd1hMjVW5QsU73Gzla8jCC</t>
  </si>
  <si>
    <t>https://drive.google.com/uc?id=15rgMnN0hc7EdxmS-fHTLTqz3nLCmCFRo</t>
  </si>
  <si>
    <t>https://drive.google.com/uc?id=1NoLyHXSzvwAIEfjtETXA9-6bHFyc2hrF</t>
  </si>
  <si>
    <t>https://drive.google.com/uc?id=1r5UJ45aQevptJCvzYowrSb6OScc8GZdc</t>
  </si>
  <si>
    <t>https://drive.google.com/uc?id=1lkwsjUVE2kioP56WSYN8K2NIQzSbmRcq</t>
  </si>
  <si>
    <t>https://drive.google.com/uc?id=1iZE2GBlmt0yb5gy9n-tNR1mXlLEAD2Wn</t>
  </si>
  <si>
    <t>https://drive.google.com/uc?id=1KQvFgMbegRQD9zI-zQDxxR8bEPsHCcBv</t>
  </si>
  <si>
    <t>https://drive.google.com/uc?id=10atA-Ngtgd_KNn7XlxnpcKUR7rbh5YIp</t>
  </si>
  <si>
    <t>https://drive.google.com/uc?id=1skAg30obzE9Krve2XSazsw0NQNaaIe1I</t>
  </si>
  <si>
    <t>https://drive.google.com/uc?id=1akMbreH9nOAC0XDA4pGRtgKBKFz63B0M</t>
  </si>
  <si>
    <t>https://drive.google.com/uc?id=13WMNOq0zLLc9Hsd0eYMtcYdekiEycCRz</t>
  </si>
  <si>
    <t>https://drive.google.com/uc?id=1xHvumEVuMOfj7pIydwOkAhuHTp6OkDL2</t>
  </si>
  <si>
    <t>https://drive.google.com/uc?id=1j62lDusz4hHLR0FIT_knst2U65NeYgD4</t>
  </si>
  <si>
    <t>https://drive.google.com/uc?id=1t8y73zPPEGuNWZQ5VqBF7laDoHO-tn1t</t>
  </si>
  <si>
    <t>https://drive.google.com/uc?id=1YvD9oChnZSK3lS7VEjcff5wQA6QQPNIV</t>
  </si>
  <si>
    <t>https://drive.google.com/uc?id=15lCOC9ann9lsUzK1Z3yv2bDasDZmWY4R</t>
  </si>
  <si>
    <t>https://drive.google.com/uc?id=14YqUh9o_eggYxxWheYLEITlSfI9Ad7wq</t>
  </si>
  <si>
    <t>https://drive.google.com/uc?id=1vW7s-UXaay0_kBHT2iQH4UH868NXvhag</t>
  </si>
  <si>
    <t>https://drive.google.com/uc?id=1ZtV4JRXQ5ImMBM531wF5EViPuZiJelDR</t>
  </si>
  <si>
    <t>https://drive.google.com/uc?id=1C0CFgcUXtohASV_rOadqkEx-RhYsAFyd</t>
  </si>
  <si>
    <t>https://drive.google.com/uc?id=1S5qzbdb4TFVny-9PDBnGt5wIoFuqrgb6</t>
  </si>
  <si>
    <t>https://drive.google.com/uc?id=1gfmV9-xD6roWMA41ocbxT7QzaN0FvXJw</t>
  </si>
  <si>
    <t>https://drive.google.com/uc?id=10PtycouRIEPbNn1V0Bsd1_swcEObtY9Y</t>
  </si>
  <si>
    <t>https://drive.google.com/uc?id=1fy3OnGO8CWSIgjXBnVZ-y76vLWm4pb2c</t>
  </si>
  <si>
    <t>https://drive.google.com/uc?id=1PLHSTKmDLxLhC6Tg-Vu4GTYvg_B-FNWE</t>
  </si>
  <si>
    <t>https://drive.google.com/uc?id=1UmCNeEma-yAEefRxlqweDK9dMhzEIM-y</t>
  </si>
  <si>
    <t>https://drive.google.com/uc?id=1E4iBiRS1-ug_Akb9CXHyLPtJpzb5ystd</t>
  </si>
  <si>
    <t>https://drive.google.com/uc?id=1KjAajKsaorH0jPX6bRw76j8oJCB8ZPi1</t>
  </si>
  <si>
    <t>https://drive.google.com/uc?id=1SGi0etrHjgoR4kKuSgW0KgoaCCfs73Jd</t>
  </si>
  <si>
    <t>https://drive.google.com/uc?id=17mBE5bJP16PcY_CBFiOMwD36UKxiYUvO</t>
  </si>
  <si>
    <t>https://drive.google.com/uc?id=1_qkChz7WGPrWiJ1p0P-XijRRN5hR1mq2</t>
  </si>
  <si>
    <t>https://drive.google.com/uc?id=1PZC1LENwRn2bfOf1Pzz5RGYcVWcQWRyP</t>
  </si>
  <si>
    <t>https://drive.google.com/uc?id=1vyLI1FWZMfTuYbVqVnUwNMQf6Q1V9N_3</t>
  </si>
  <si>
    <t>https://drive.google.com/uc?id=1Env4QXacW_mkP5uBmw8jwFOkodCBR-Z-</t>
  </si>
  <si>
    <t>https://drive.google.com/uc?id=1CJtNKedOY10ZQKPVr6WhWtiJFSiCzjIU</t>
  </si>
  <si>
    <t>https://drive.google.com/uc?id=1R5Iwbs2z_B_8DWTPcMnKbW5MVwiY7tlf</t>
  </si>
  <si>
    <t>https://drive.google.com/uc?id=1g_9uDqLLq_1D5T0znTA4xtSAafU4pe-t</t>
  </si>
  <si>
    <t>https://drive.google.com/uc?id=1YY-UA3InmZLhhU8BkfaQOT0ehm55MXHn</t>
  </si>
  <si>
    <t>https://drive.google.com/uc?id=1zE-9zwj3tz4DbpJpGdON4d2AQA0W2GwA</t>
  </si>
  <si>
    <t>https://drive.google.com/uc?id=1yAfdSQzEgZMrejFj4GAfFuW3Y3obpQKl</t>
  </si>
  <si>
    <t>レーゼ２</t>
  </si>
  <si>
    <t>https://drive.google.com/uc?id=1szvquzNVLQOXUAPQpdnwZoR4vlN5Zj8H</t>
  </si>
  <si>
    <t>https://drive.google.com/uc?id=1aJn-bpYCCF5AQbyBJRslzYtXVL_FbSr0</t>
  </si>
  <si>
    <t>https://drive.google.com/uc?id=1IAu0gS5_ExgdyhIpmem158i2cC-3adUn</t>
  </si>
  <si>
    <t>https://drive.google.com/uc?id=1OPCdJaA_NmLsdbEXKqtXVZw8XVRm3Yye</t>
  </si>
  <si>
    <t>https://drive.google.com/uc?id=1-4Za8UraPCG4MzhYl65LqE_7ODA9_Bgt</t>
  </si>
  <si>
    <t>https://drive.google.com/uc?id=1XeL9O0ra5syP_g7aYxAgqkzhFGtxjh5C</t>
  </si>
  <si>
    <t>https://drive.google.com/uc?id=1ySnq6Fo6dZr22jN65GZYplq8yq06t1Q3</t>
  </si>
  <si>
    <t>https://drive.google.com/uc?id=1TPPuuh2ZwY29UdOgxulgUXJY2zMMKCw6</t>
  </si>
  <si>
    <t>https://drive.google.com/uc?id=1zafoWbVR4gEtXM_IeBiAZNOs0lNEHRQ-</t>
  </si>
  <si>
    <t>https://drive.google.com/uc?id=1lO40ZFIgdLsmsOEQ5GvrfgnSuKDPIVCR</t>
  </si>
  <si>
    <t>https://drive.google.com/uc?id=1xuWYXfFvmDEXXuhVPq4omN1Kmm262ER1</t>
  </si>
  <si>
    <t>https://drive.google.com/uc?id=10tLZpUR_aU4p0ty74W3JFCAHpYVL7ZqC</t>
  </si>
  <si>
    <t>https://drive.google.com/uc?id=1feRCIrE3vQ4YDlWKelmBkzlgatVsXGKt</t>
  </si>
  <si>
    <t>https://drive.google.com/uc?id=1Y04x5wlUjT7YHGpxbvkFTiTviZ3Xn-WN</t>
  </si>
  <si>
    <t>https://drive.google.com/uc?id=13iimRt0dnbHdqtG4_MxOWlrHmffP6qmI</t>
  </si>
  <si>
    <t>https://drive.google.com/uc?id=1qEXO4DoEyVv2fa4-L6bl8zT5RTE6lWfw</t>
  </si>
  <si>
    <t>https://drive.google.com/uc?id=1atW_sq_OSfFl3hQRBUrj_4tXGuS_Bw05</t>
  </si>
  <si>
    <t>https://drive.google.com/uc?id=1mVxKDD9bW2tNZbVX2cE_y1Q3_yv7oGRR</t>
  </si>
  <si>
    <t>https://drive.google.com/uc?id=120tvetBnAvbJZzMgOJt2gmmqO-OhHI1m</t>
  </si>
  <si>
    <t>https://drive.google.com/uc?id=1m8nmLUzKGntMqIx_rbdlr19aPluT-pUN</t>
  </si>
  <si>
    <t>https://drive.google.com/uc?id=1MlIcmWwz6iRbcUwGjofvkU3ECC7aqmKY</t>
  </si>
  <si>
    <t>https://drive.google.com/uc?id=1nDEoVe9vkKHKvBBV3GKqnRh-BWP9wwBl</t>
  </si>
  <si>
    <t>https://drive.google.com/uc?id=1LTTe9REcNHDYqwJuJkeqtaZCKdmWnIwU</t>
  </si>
  <si>
    <t>https://drive.google.com/uc?id=1X2sY7X6ZLlUG9krFTNcfvl9BbQYWMqXg</t>
  </si>
  <si>
    <t>https://drive.google.com/uc?id=1GnUxO0qyVCoQnAUDB6QvEBkW8B7FK9eD</t>
  </si>
  <si>
    <t>https://drive.google.com/uc?id=1Uw6h9jNm_Gof9p46emQ7EIl_3sJVmebS</t>
  </si>
  <si>
    <t>https://drive.google.com/uc?id=1nawXBqArvk80bJjNx6fQKD-0if0-rW_D</t>
  </si>
  <si>
    <t>https://drive.google.com/uc?id=1il0A2Vtd3393J4HJ_R94VeRuSbo1w_jB</t>
  </si>
  <si>
    <t>https://drive.google.com/uc?id=1Wd4OfCD_YO4kseFjt9efdLoRNaJWtKPW</t>
  </si>
  <si>
    <t>https://drive.google.com/uc?id=1ujXSZUNvVq6CxBfBx7xe3hbHpjGNQxgm</t>
  </si>
  <si>
    <t>https://drive.google.com/uc?id=1WXwhTcgncV9iWPcQxlBI38K-XFFRiNQc</t>
  </si>
  <si>
    <t>https://drive.google.com/uc?id=1-mrlj4iUMPDwkc9EmZ7K6I8Cp4xE9RkU</t>
  </si>
  <si>
    <t>https://drive.google.com/uc?id=1Fwi_qZGC3y_034UGvMTMEC3ecxM3H2d7</t>
  </si>
  <si>
    <t>https://drive.google.com/uc?id=1OIvBbCiZFS27LNx7ctMXTAKjkuQlG7tq</t>
  </si>
  <si>
    <t>https://drive.google.com/uc?id=1rKLIbSAL2DWNU7Ec-BNCNzK6pBFe9BQP</t>
  </si>
  <si>
    <t>https://drive.google.com/uc?id=13ttqlv_qNxP92Gcgk6RZy8f5NZUE-hMO</t>
  </si>
  <si>
    <t>https://drive.google.com/uc?id=1_6f5FwohqdbEeMFxY20gRvPKvaMtdzBo</t>
  </si>
  <si>
    <t>https://drive.google.com/uc?id=1C4lQepz6eS9KIPD8bIRxrUlD-AcMBFaq</t>
  </si>
  <si>
    <t>https://drive.google.com/uc?id=1Q9jGXhu7crY4XAKm_yAXPkiOFndg1d46</t>
  </si>
  <si>
    <t>https://drive.google.com/uc?id=1jAWONMACMBfTRP5JDUvvxzNEDeHmX_9R</t>
  </si>
  <si>
    <t>https://drive.google.com/uc?id=10DpkYVY-V88CN3sEFLZhnBSeNj933Ta0</t>
  </si>
  <si>
    <t>https://drive.google.com/uc?id=1lRU0nGOEqP73tMKmDLE3mwrbRZZyZKqr</t>
  </si>
  <si>
    <t>https://drive.google.com/uc?id=1krIlTqg5yl8LcaXf2RRgI-3p_az5IFvC</t>
  </si>
  <si>
    <t>https://drive.google.com/uc?id=1eZhm4-rC4lqwrTeSTS2N98wFi_MJUKVw</t>
  </si>
  <si>
    <t>https://drive.google.com/uc?id=1JE2ibrq8kUkfcYQ_CsJY3VxI2QpvP6by</t>
  </si>
  <si>
    <t>https://drive.google.com/uc?id=111HnWavUOwHuoIyB143-E2JaqDBSa9Nj</t>
  </si>
  <si>
    <t>https://drive.google.com/uc?id=1KX4wpbhEIrtudJ84k_Oqu1G4xetVsiPX</t>
  </si>
  <si>
    <t>https://drive.google.com/uc?id=1S0W98C4YRPZgwbEK5bVgehpT3V9VJjQ3</t>
  </si>
  <si>
    <t>https://drive.google.com/uc?id=1CAhdicbUA_sGMYHCpkqztqheEyef4suw</t>
  </si>
  <si>
    <t>https://drive.google.com/uc?id=1Pqg6EVBeV-h6dcGqoE-xXxix5JpXpoW9</t>
  </si>
  <si>
    <t>https://drive.google.com/uc?id=19PzwEAZvnt4EXt3LKCcIIByyZGCQEoTm</t>
  </si>
  <si>
    <t>https://drive.google.com/uc?id=10cio6ewGA0HMGNe8anUK4L3_DlQCHHkK</t>
  </si>
  <si>
    <t>https://drive.google.com/uc?id=1rtTMOaCxJz_MOTFPBd-Nji_20bIAAF1o</t>
  </si>
  <si>
    <t>https://drive.google.com/uc?id=1Lvud_VzLZ0zq8Q0wIINnE7gtttNX99Xw</t>
  </si>
  <si>
    <t>https://drive.google.com/uc?id=1Br0s3Na1WnSLWArl2xCA1uXLRaJPFIld</t>
  </si>
  <si>
    <t>https://drive.google.com/uc?id=1ki56Perh8BllnoXk_ZhZ44dLgU773a7V</t>
  </si>
  <si>
    <t>https://drive.google.com/uc?id=1CQ7Pbn6EDyTN2CrNEG762EHRvPi8Rpib</t>
  </si>
  <si>
    <t>https://drive.google.com/uc?id=1Duq8q4LMeQUGcjMJZXp1boODBPKoZcbm</t>
  </si>
  <si>
    <t>https://drive.google.com/uc?id=12MFgxWv683taPtehp6H1fEZN_WcVssnO</t>
  </si>
  <si>
    <t>https://drive.google.com/uc?id=188npcHrtEQ-QhY-WvFWDhPSSVSFYiZBw</t>
  </si>
  <si>
    <t>https://drive.google.com/uc?id=1dM2hoBR-qxg0A-SauxTccfJLEDmui7cn</t>
  </si>
  <si>
    <t>https://drive.google.com/uc?id=1P0I311jl_P8NRa_MgUva-eZBVww-xgv9</t>
  </si>
  <si>
    <t>https://drive.google.com/uc?id=118QA3g57GmHGJf-zO16FsSwY6DXNcx6Z</t>
  </si>
  <si>
    <t>https://drive.google.com/uc?id=1PB3-RhiGswsdOBAYywwvlATxk818DjPP</t>
  </si>
  <si>
    <t>https://drive.google.com/uc?id=1GHno6FX2UZHFnOCvsalROZ7-gaFEgC-i</t>
  </si>
  <si>
    <t>https://drive.google.com/uc?id=1tFD0PPu0wXY8zY6MPjbhQMOqG9l2jQ7w</t>
  </si>
  <si>
    <t>https://drive.google.com/uc?id=1dL-1hInj13_hoaONu5n7gewJyuWj0th5</t>
  </si>
  <si>
    <t>https://drive.google.com/uc?id=1P-ieKDmc2p0fHmgzCcDfx6w541OsaP2p</t>
  </si>
  <si>
    <t>https://drive.google.com/uc?id=1zl5E69ZxgegZaT86WQ58RkPQHu_6ZyDh</t>
  </si>
  <si>
    <t>https://drive.google.com/uc?id=1ckfYtEBBTHuuR6I_M2vzqueNzgNLuYbH</t>
  </si>
  <si>
    <t>https://drive.google.com/uc?id=1bE-z3EH4JJH0H1cu71dAj3Z9irI2Oy6x</t>
  </si>
  <si>
    <t>https://drive.google.com/uc?id=1fVgI-tRvO98iabKRDrijT88smoOp6dEd</t>
  </si>
  <si>
    <t>https://drive.google.com/uc?id=1CrODIp7w3_hSV1yeQdTvXcYbpTAQJiUX</t>
  </si>
  <si>
    <t>https://drive.google.com/uc?id=1xtiDIkS_RLuCiJIdf3QYDEiuZp_MN3cV</t>
  </si>
  <si>
    <t>https://drive.google.com/uc?id=1BWqwEOdxpuFTaT7p6EbViTg-IrqJ7KtS</t>
  </si>
  <si>
    <t>https://drive.google.com/uc?id=1cSkwzFv-_6BJC-F9MSBgQw75Fuh_4F0T</t>
  </si>
  <si>
    <t>https://drive.google.com/uc?id=14QfH4at8aF9-uOIUctFHeB5bnhNYPlPm</t>
  </si>
  <si>
    <t>https://drive.google.com/uc?id=1P7bZhCUJwy6QuJTgmgr36db6_lg_DzMr</t>
  </si>
  <si>
    <t>https://drive.google.com/uc?id=1Pff0r_zroFu5k0VlzuXyuLWi13EJCP9P</t>
  </si>
  <si>
    <t>https://drive.google.com/uc?id=1lT0PcTdGdn7AxloSEcNwNwrSDL-3GOKa</t>
  </si>
  <si>
    <t>https://drive.google.com/uc?id=1Ub2ssFFAxnJ-Tci73jJbfiAP1cXE8KkH</t>
  </si>
  <si>
    <t>https://drive.google.com/uc?id=1vB2a9vhA9dK2Sy3_Ynf2c8FD_exED5rQ</t>
  </si>
  <si>
    <t>https://drive.google.com/uc?id=1jl_ho9LhqPZSFyzBrs6fsLDR3M-O9QkI</t>
  </si>
  <si>
    <t>https://drive.google.com/uc?id=1sf1EVX3b8vqvoQL3Wbk6EvTsg3gEFKQf</t>
  </si>
  <si>
    <t>https://drive.google.com/uc?id=1elRdiHHGVKf7_R2iWB4LpIZKHxYbSlFJ</t>
  </si>
  <si>
    <t>https://drive.google.com/uc?id=1SeD_ZbSj5Z4I6TxkIKkFN12PrQMBKwlv</t>
  </si>
  <si>
    <t>https://drive.google.com/uc?id=1a5WNvyfcfe8lBm9mE78zBwKazzPXpT8q</t>
  </si>
  <si>
    <t>https://drive.google.com/uc?id=1zz7UnDWPj6HPKipt1Aw0l4ARmc-eNlnq</t>
  </si>
  <si>
    <t>https://drive.google.com/uc?id=1KA4xlLs5_qb_HhwypgX2XJk2MJGhp4um</t>
  </si>
  <si>
    <t>https://drive.google.com/uc?id=1U68MgBPt4WW67BcHQtqzgScYWBLC6iVT</t>
  </si>
  <si>
    <t>https://drive.google.com/uc?id=1MJOtdcUnX7FixheFDuOI9pRSR7lau6Am</t>
  </si>
  <si>
    <t>https://drive.google.com/uc?id=1GFalaPEXPDYvJ-y_kI_OEy6NUum9OkOd</t>
  </si>
  <si>
    <t>https://drive.google.com/uc?id=1KRBecjuMW1rvCbuBfGOR7kdIpSulMhYp</t>
  </si>
  <si>
    <t>https://drive.google.com/uc?id=1QihBV7ciKarugwgjTpPUUE-8rdpYswgt</t>
  </si>
  <si>
    <t>https://drive.google.com/uc?id=1v-RTgKoy60NW0kfIt6VimcSAvk6iuov7</t>
  </si>
  <si>
    <t>https://drive.google.com/uc?id=1NU0Xjd7iR_jESViHENJOKk4ELVSfgC0a</t>
  </si>
  <si>
    <t>https://drive.google.com/uc?id=1PrCxL70AQz1Ya5_XL0IIOQlx2N1FkwUW</t>
  </si>
  <si>
    <t>https://drive.google.com/uc?id=1hvh7NJ_WWxazIKjjzwy93rVIHjIc8hUS</t>
  </si>
  <si>
    <t>https://drive.google.com/uc?id=1_sNDZ_122KWNhMJvQ8j15McjGYeulAY2</t>
  </si>
  <si>
    <t>https://drive.google.com/uc?id=1r8jk_bZ6Nd8H4wYElsYKtYZDLZPD4oJ9</t>
  </si>
  <si>
    <t>https://drive.google.com/uc?id=1RTt7Kh3jm4ge-lGDx0OW0BO4uL15bqBf</t>
  </si>
  <si>
    <t>https://drive.google.com/uc?id=1oWaXzoIQipD0QMX3d3GMu13Mp51g3XWH</t>
  </si>
  <si>
    <t>https://drive.google.com/uc?id=1W2CTC55ixEp-UeRuw8f3CBwhC2NSIpmJ</t>
  </si>
  <si>
    <t>https://drive.google.com/uc?id=1gewOxR_MvswOQ_RBZ7caStVA0MjOZ-NV</t>
  </si>
  <si>
    <t>https://drive.google.com/uc?id=133vaVgp9DaosbatcI5VHIQ2nhd5fxVJF</t>
  </si>
  <si>
    <t>https://drive.google.com/uc?id=1w4TH5zazyPmn6ybKfrOP6fe92nSYzeHp</t>
  </si>
  <si>
    <t>https://drive.google.com/uc?id=1BVXppCf0de_9lGKXjYp-c3d-6o2HAHAV</t>
  </si>
  <si>
    <t>https://drive.google.com/uc?id=1QG18S66NK8i-WpzBT1oFMJAvox8qExXe</t>
  </si>
  <si>
    <t>https://drive.google.com/uc?id=1UGT8jcKoRJnDj3bneHMHQ6d7gvCTU2rJ</t>
  </si>
  <si>
    <t>https://drive.google.com/uc?id=1Bw8vWV1VhTyqYiDPjtcbiq-e7Y4hWvUp</t>
  </si>
  <si>
    <t>https://drive.google.com/uc?id=1alXvmMOwprpDGjsg6L6oR8_TDekwIoC9</t>
  </si>
  <si>
    <t>https://drive.google.com/uc?id=1J6stMQCcjfo_MX8BWg58SHq-AfLbHp9J</t>
  </si>
  <si>
    <t>https://drive.google.com/uc?id=1u-oPPg7fGfa-Dv8h3GhfhHgpErWZJwz8</t>
  </si>
  <si>
    <t>https://drive.google.com/uc?id=1bsH3Qg9mBRQoFBBBOYkvTDnWZ7aAm8mH</t>
  </si>
  <si>
    <t>https://drive.google.com/uc?id=1VP5pV8yQfUesQvz1w18eoLPsvqfmjNs0</t>
  </si>
  <si>
    <t>https://drive.google.com/uc?id=1uDCBKR1DiPuYqr8vEnQtnwD2pBp1PMUL</t>
  </si>
  <si>
    <t>https://drive.google.com/uc?id=1XwMB_BkzuucO-JGX6UxhG34K1xa_vHLJ</t>
  </si>
  <si>
    <t>https://drive.google.com/uc?id=1HeqaVNBS44obVsaMrNQdEWDPHpynYAvq</t>
  </si>
  <si>
    <t>https://drive.google.com/uc?id=1i-oH6qfUy90PUoauw7A2yq58czVaXRc9</t>
  </si>
  <si>
    <t>https://drive.google.com/uc?id=1ES3Z38j3SsPYMZj9vBqRMGYdawPE6YxS</t>
  </si>
  <si>
    <t>https://drive.google.com/uc?id=1BPj9fqwJv713EvF0Uhc3CiugSGMPZe5O</t>
  </si>
  <si>
    <t>https://drive.google.com/uc?id=1ukebsmxvbal0A6w2EcQ_uexlUEBzrJaT</t>
  </si>
  <si>
    <t>https://drive.google.com/uc?id=1wi36m1tFiym_ASlluKZdkJRCxwd7mQHP</t>
  </si>
  <si>
    <t>https://drive.google.com/uc?id=12gIfsFcd0qHGPWYlVV0Cv8ThhYfKwr8C</t>
  </si>
  <si>
    <t>https://drive.google.com/uc?id=1E1WffzKJrTpFGqpVZOZyVL-5F7dQkRE6</t>
  </si>
  <si>
    <t>https://drive.google.com/uc?id=1NBZLw5ulRYrhJ0yK5ItBSxGGVh0KSoKd</t>
  </si>
  <si>
    <t>https://drive.google.com/uc?id=1Bm6mnD_P6PEeYfgWzrUH8CxTuZgWrBji</t>
  </si>
  <si>
    <t>https://drive.google.com/uc?id=1W2oA4BDy3bEgQdlhxEXMpJwpZ-UBKMga</t>
  </si>
  <si>
    <t>https://drive.google.com/uc?id=1a7xxW92Wt_ibXUGRhPUzjh7RWP6MV98k</t>
  </si>
  <si>
    <t>https://drive.google.com/uc?id=1Ialrg30ElQ78npMutR8pbQ1ZVZXnNJbf</t>
  </si>
  <si>
    <t>https://drive.google.com/uc?id=1iu9p5hrEDHwXpcmg4h-BdTCbV0bjFRlH</t>
  </si>
  <si>
    <t>https://drive.google.com/uc?id=1SngPWbA7wQQFGMSxNYkY2eadI-E1vuNX</t>
  </si>
  <si>
    <t>https://drive.google.com/uc?id=1FphgjfEjtLKdKBIp6XGVCWAaiRkH6CNd</t>
  </si>
  <si>
    <t>https://drive.google.com/uc?id=13hYFagZgPN8OSGUcqoTFzZTK9L24VOcm</t>
  </si>
  <si>
    <t>https://drive.google.com/uc?id=1aLAVAXKOfY52NgfaHfHEOhd3bP16gcQt</t>
  </si>
  <si>
    <t>https://drive.google.com/uc?id=1Hpnh9EeyabbO0NmC1sZOMcAk8JkuVIEZ</t>
  </si>
  <si>
    <t>https://drive.google.com/uc?id=1Qz5Z-pm8dSrvx8qkgoPovAbqAcn8Nv3h</t>
  </si>
  <si>
    <t>https://drive.google.com/uc?id=1wP5xTxPZZL8GEJMTqygK4N9q32FyOe5y</t>
  </si>
  <si>
    <t>https://drive.google.com/uc?id=1E0GohOpHUfy9cKgz2SBVd0TzadOn4qNI</t>
  </si>
  <si>
    <t>https://drive.google.com/uc?id=184vTZ_eIjpDcMY3v5wvdQWvPP4EHZ5-y</t>
  </si>
  <si>
    <t>https://drive.google.com/uc?id=1mklN7XFtwbMbTWszmWH_wnolRp_D_w0Y</t>
  </si>
  <si>
    <t>https://drive.google.com/uc?id=13Mn5pO-7BwAdwbrMlha3muyww9giXWnS</t>
  </si>
  <si>
    <t>https://drive.google.com/uc?id=1ENL_KlOxaYG-GTGx2QcVZz6n9_raMTiS</t>
  </si>
  <si>
    <t>https://drive.google.com/uc?id=1f25T87sMk8o7_mHrXAjREVn7vNehDaCE</t>
  </si>
  <si>
    <t>https://drive.google.com/uc?id=1Zba4t0bAi85XvpTmK7ti85rNXoqIPMBm</t>
  </si>
  <si>
    <t>https://drive.google.com/uc?id=1yjekbcVuAhny9ld00DoYfkemfcmIyNny</t>
  </si>
  <si>
    <t>https://drive.google.com/uc?id=12frSpbkonEno5vZpQPJaMs2o_cIJ-ff7</t>
  </si>
  <si>
    <t>https://drive.google.com/uc?id=1dsTfhM2lHECiAnh-kmPOJqvZCgXNgOyD</t>
  </si>
  <si>
    <t>https://drive.google.com/uc?id=1oQ4zV4zg6BMRpdKvAw4e4BSrGraQNzaF</t>
  </si>
  <si>
    <t>https://drive.google.com/uc?id=12BU2BmPIPtJhcV5vOXzp-zij6CMeDzb-</t>
  </si>
  <si>
    <t>https://drive.google.com/uc?id=11u-tUPdKkr2nTRahvFA5ih3qJ_oYA-_h</t>
  </si>
  <si>
    <t>https://drive.google.com/uc?id=1LvXr8hRKspgmcMxmrHAT0xDD3LcgR898</t>
  </si>
  <si>
    <t>https://drive.google.com/uc?id=1X4jJJ4qNv0gLzNwxgYspWkcqD2ddDtfn</t>
  </si>
  <si>
    <t>https://drive.google.com/uc?id=1fGLhzN1HWt3zMK3OrJ54KxUPp-FWCmmE</t>
  </si>
  <si>
    <t>https://drive.google.com/uc?id=1CipZd9nZ9RhLMIirIubRR--ZiZW2STEn</t>
  </si>
  <si>
    <t>https://drive.google.com/uc?id=1JNn9qyAf04KgP6tCdVDpdD4vgAgTEzAL</t>
  </si>
  <si>
    <t>https://drive.google.com/uc?id=1oLDDR9e94TPy5hSj0GnQnKxMXpvpR9yb</t>
  </si>
  <si>
    <t>https://drive.google.com/uc?id=1dWObxVWCye4MsXIEaUzzQmobXRECfV-Z</t>
  </si>
  <si>
    <t>https://drive.google.com/uc?id=1yE5wCK-v1j7FS5PL-GaoH0pHQIFA1OJ0</t>
  </si>
  <si>
    <t>https://drive.google.com/uc?id=1kagXWeFyAJgyYZnrMzXnygcQRN2oEwZj</t>
  </si>
  <si>
    <t>https://drive.google.com/uc?id=1gd6xx4ThkhASApFeVNuxtJgMnCy1T9MC</t>
  </si>
  <si>
    <t>https://drive.google.com/uc?id=1ImlFCh3f9HFyMZ0C23WrGfWqaS6MiCNZ</t>
  </si>
  <si>
    <t>https://drive.google.com/uc?id=1c8PAsBO9pD9gGk79JqOeOQm6DoLI5u1z</t>
  </si>
  <si>
    <t>https://drive.google.com/uc?id=1g5_gcZAxIiG-kUPl9yGf1KTUdvz7vhR4</t>
  </si>
  <si>
    <t>https://drive.google.com/uc?id=1NzojTd2T1lLV_DwgXFv2ZVy5G4DjNNnr</t>
  </si>
  <si>
    <t>https://drive.google.com/uc?id=1JiYjtTFFLv4vX_l_-zMbEP6q7wuPZtbL</t>
  </si>
  <si>
    <t>https://drive.google.com/uc?id=1LwWUjpS1s5mUTOn0L-bIgfNXdYP6JfeX</t>
  </si>
  <si>
    <t>https://drive.google.com/uc?id=1QJc0Ur9rqc_AYfoDRWJEkr9iJy5Y4jOU</t>
  </si>
  <si>
    <t>https://drive.google.com/uc?id=1yEY_TbS8Xaef0niPi1inytTKs7__GjRN</t>
  </si>
  <si>
    <t>https://drive.google.com/uc?id=1r4k9zpgrSJJhzI3ZrwZ0Mi7SwmgoS0nN</t>
  </si>
  <si>
    <t>ドン</t>
  </si>
  <si>
    <t>No Image</t>
  </si>
  <si>
    <t>グラン</t>
    <phoneticPr fontId="8"/>
  </si>
  <si>
    <t>デザーム</t>
    <phoneticPr fontId="8"/>
  </si>
  <si>
    <t>guts</t>
    <phoneticPr fontId="8"/>
  </si>
  <si>
    <t>計算スペース</t>
    <rPh sb="0" eb="2">
      <t>ケイサン</t>
    </rPh>
    <phoneticPr fontId="1"/>
  </si>
  <si>
    <t>有利補正なし</t>
    <rPh sb="0" eb="4">
      <t>ユウリホセイ</t>
    </rPh>
    <phoneticPr fontId="1"/>
  </si>
  <si>
    <t>守りのペンダント金</t>
  </si>
  <si>
    <t xml:space="preserve"> </t>
    <phoneticPr fontId="1"/>
  </si>
  <si>
    <t>通常キャッチ</t>
    <rPh sb="0" eb="2">
      <t>ツウジョウ</t>
    </rPh>
    <phoneticPr fontId="1"/>
  </si>
  <si>
    <t>　計算過程で簡略化して同時に計算していたプラス系スキルとフォース系スキルの処理順を実際の処理順にしたがって別々に計算するよう修正しました。（2025/5/28）</t>
    <rPh sb="1" eb="5">
      <t>ケイサンカテイ</t>
    </rPh>
    <rPh sb="6" eb="9">
      <t>カンリャクカ</t>
    </rPh>
    <rPh sb="11" eb="13">
      <t>ドウジ</t>
    </rPh>
    <rPh sb="14" eb="16">
      <t>ケイサン</t>
    </rPh>
    <rPh sb="23" eb="24">
      <t>ケイ</t>
    </rPh>
    <rPh sb="32" eb="33">
      <t>ケイ</t>
    </rPh>
    <rPh sb="37" eb="40">
      <t>ショリジュン</t>
    </rPh>
    <rPh sb="41" eb="43">
      <t>ジッサイ</t>
    </rPh>
    <rPh sb="44" eb="47">
      <t>ショリジュン</t>
    </rPh>
    <rPh sb="53" eb="58">
      <t>ベツベツニケイサン</t>
    </rPh>
    <rPh sb="62" eb="64">
      <t>シュウセイ</t>
    </rPh>
    <phoneticPr fontId="8"/>
  </si>
  <si>
    <t>ヘッド(ボレー)</t>
    <phoneticPr fontId="1"/>
  </si>
  <si>
    <t>スキルの自力習得者は該当項目をOFFにしてもスキルを含めて計算します。</t>
    <rPh sb="4" eb="9">
      <t>ジリキシュウトクシャ</t>
    </rPh>
    <rPh sb="10" eb="14">
      <t>ガイトウコウモク</t>
    </rPh>
    <rPh sb="26" eb="27">
      <t>フク</t>
    </rPh>
    <rPh sb="29" eb="31">
      <t>ケイサン</t>
    </rPh>
    <phoneticPr fontId="1"/>
  </si>
  <si>
    <t>チーム共通の入力項目と特殊スキルの計算可否を設定する項目です。</t>
    <rPh sb="3" eb="5">
      <t>キョウツウ</t>
    </rPh>
    <rPh sb="6" eb="10">
      <t>ニュウリョクコウモク</t>
    </rPh>
    <rPh sb="11" eb="13">
      <t>トクシュ</t>
    </rPh>
    <rPh sb="17" eb="19">
      <t>ケイサン</t>
    </rPh>
    <rPh sb="19" eb="21">
      <t>カヒ</t>
    </rPh>
    <rPh sb="22" eb="24">
      <t>セッテイ</t>
    </rPh>
    <rPh sb="26" eb="28">
      <t>コウモク</t>
    </rPh>
    <phoneticPr fontId="1"/>
  </si>
  <si>
    <t>クリティカル！、疫病神（クリティカル！)のON/OFFは、OFFは不発時、ONは発動時の計算を行います。</t>
    <rPh sb="8" eb="11">
      <t>ヤクビョウガミ</t>
    </rPh>
    <rPh sb="33" eb="36">
      <t>フハツジ</t>
    </rPh>
    <rPh sb="40" eb="43">
      <t>ハツドウジ</t>
    </rPh>
    <rPh sb="44" eb="46">
      <t>ケイサン</t>
    </rPh>
    <rPh sb="47" eb="48">
      <t>オコナ</t>
    </rPh>
    <phoneticPr fontId="1"/>
  </si>
  <si>
    <t>ボールキープは競り合い後のボールキープで用いるトータルテクニックです。</t>
    <rPh sb="7" eb="8">
      <t>セ</t>
    </rPh>
    <rPh sb="9" eb="10">
      <t>ア</t>
    </rPh>
    <rPh sb="11" eb="12">
      <t>ゴ</t>
    </rPh>
    <rPh sb="20" eb="21">
      <t>モチ</t>
    </rPh>
    <phoneticPr fontId="1"/>
  </si>
  <si>
    <t>競り合い[ＯＦ]は味方からのパスで発生した競り合いで、属性の優劣判定の対象外です。</t>
    <rPh sb="0" eb="1">
      <t>セ</t>
    </rPh>
    <rPh sb="2" eb="3">
      <t>ア</t>
    </rPh>
    <rPh sb="9" eb="11">
      <t>ミカタ</t>
    </rPh>
    <rPh sb="17" eb="19">
      <t>ハッセイ</t>
    </rPh>
    <rPh sb="21" eb="22">
      <t>セ</t>
    </rPh>
    <rPh sb="23" eb="24">
      <t>ア</t>
    </rPh>
    <rPh sb="27" eb="29">
      <t>ゾクセイ</t>
    </rPh>
    <rPh sb="30" eb="34">
      <t>ユウレツハンテイ</t>
    </rPh>
    <rPh sb="35" eb="38">
      <t>タイショウガイ</t>
    </rPh>
    <phoneticPr fontId="1"/>
  </si>
  <si>
    <t>競り合い[ＤＦ]は相手からのパスで発生した競り合いです。</t>
    <rPh sb="0" eb="1">
      <t>セ</t>
    </rPh>
    <rPh sb="2" eb="3">
      <t>ア</t>
    </rPh>
    <rPh sb="9" eb="11">
      <t>アイテ</t>
    </rPh>
    <rPh sb="17" eb="19">
      <t>ハッセイ</t>
    </rPh>
    <rPh sb="21" eb="22">
      <t>セ</t>
    </rPh>
    <rPh sb="23" eb="24">
      <t>ア</t>
    </rPh>
    <phoneticPr fontId="1"/>
  </si>
  <si>
    <t>[地上]の文字が追加されている技は、「シュートブロック技を通常技と同様に使用した場合のトータルテクニック」を意味します。</t>
    <rPh sb="1" eb="3">
      <t>チジョウ</t>
    </rPh>
    <rPh sb="5" eb="7">
      <t>モジ</t>
    </rPh>
    <rPh sb="8" eb="10">
      <t>ツイカ</t>
    </rPh>
    <rPh sb="15" eb="16">
      <t>ワザ</t>
    </rPh>
    <rPh sb="27" eb="28">
      <t>ワザ</t>
    </rPh>
    <rPh sb="29" eb="31">
      <t>ツウジョウ</t>
    </rPh>
    <rPh sb="31" eb="32">
      <t>ワザ</t>
    </rPh>
    <rPh sb="33" eb="35">
      <t>ドウヨウ</t>
    </rPh>
    <rPh sb="36" eb="38">
      <t>シヨウ</t>
    </rPh>
    <rPh sb="40" eb="42">
      <t>バアイ</t>
    </rPh>
    <rPh sb="54" eb="56">
      <t>イミ</t>
    </rPh>
    <phoneticPr fontId="1"/>
  </si>
  <si>
    <t>■補足</t>
    <rPh sb="1" eb="3">
      <t>ホソク</t>
    </rPh>
    <phoneticPr fontId="1"/>
  </si>
  <si>
    <t>必殺技</t>
    <rPh sb="0" eb="3">
      <t>ヒッサツワザ</t>
    </rPh>
    <phoneticPr fontId="1"/>
  </si>
  <si>
    <r>
      <t>　ブロック技でのシュートブロックのトータルテクニックの数値を修正しました。（2025/</t>
    </r>
    <r>
      <rPr>
        <sz val="10"/>
        <color theme="1"/>
        <rFont val="游ゴシック"/>
        <family val="3"/>
        <charset val="128"/>
      </rPr>
      <t>10</t>
    </r>
    <r>
      <rPr>
        <sz val="10"/>
        <color theme="1"/>
        <rFont val="ＭＳ Pゴシック"/>
        <family val="3"/>
        <charset val="128"/>
      </rPr>
      <t>/2</t>
    </r>
    <r>
      <rPr>
        <sz val="10"/>
        <color theme="1"/>
        <rFont val="游ゴシック"/>
        <family val="3"/>
        <charset val="128"/>
      </rPr>
      <t>9</t>
    </r>
    <r>
      <rPr>
        <sz val="10"/>
        <color theme="1"/>
        <rFont val="ＭＳ Pゴシック"/>
        <family val="3"/>
        <charset val="128"/>
      </rPr>
      <t>）</t>
    </r>
    <rPh sb="5" eb="6">
      <t>ワザ</t>
    </rPh>
    <rPh sb="27" eb="29">
      <t>スウチ</t>
    </rPh>
    <rPh sb="30" eb="32">
      <t>シュウセイ</t>
    </rPh>
    <phoneticPr fontId="8"/>
  </si>
  <si>
    <r>
      <t>　　・パワーダウン発生条件（シュートのトータルテクニック</t>
    </r>
    <r>
      <rPr>
        <sz val="10"/>
        <color theme="1"/>
        <rFont val="游ゴシック"/>
        <family val="3"/>
        <charset val="128"/>
      </rPr>
      <t xml:space="preserve"> x 75 / 100　＜　シュートブロックのトータルテクニック）より、</t>
    </r>
    <rPh sb="9" eb="11">
      <t>ハッセイ</t>
    </rPh>
    <rPh sb="11" eb="13">
      <t>ジョウケン</t>
    </rPh>
    <phoneticPr fontId="8"/>
  </si>
  <si>
    <r>
      <t>　　　　「シュートブロックが可能なシュートのトータルテクニック　＜　シュートブロックのトータルテクニック　</t>
    </r>
    <r>
      <rPr>
        <sz val="10"/>
        <color theme="1"/>
        <rFont val="ＭＳ Ｐゴシック"/>
        <family val="3"/>
        <charset val="128"/>
      </rPr>
      <t>x 100 / 75</t>
    </r>
    <r>
      <rPr>
        <sz val="10"/>
        <color theme="1"/>
        <rFont val="ＭＳ Pゴシック"/>
        <family val="3"/>
        <charset val="128"/>
      </rPr>
      <t>」を表示します。</t>
    </r>
    <rPh sb="14" eb="16">
      <t>カノウ</t>
    </rPh>
    <rPh sb="65" eb="67">
      <t>ヒョウジ</t>
    </rPh>
    <phoneticPr fontId="8"/>
  </si>
  <si>
    <t>技種[BB]側のトータルテクニックは「パワーダウンの可能性があるシュートのトータルテクニック」を意味します。</t>
    <rPh sb="0" eb="2">
      <t>ワザシュ</t>
    </rPh>
    <rPh sb="6" eb="7">
      <t>ガワ</t>
    </rPh>
    <rPh sb="26" eb="29">
      <t>カノウセイ</t>
    </rPh>
    <rPh sb="48" eb="50">
      <t>イミ</t>
    </rPh>
    <phoneticPr fontId="1"/>
  </si>
  <si>
    <t>ちょうわざ！</t>
    <phoneticPr fontId="1"/>
  </si>
  <si>
    <t>伝説のグローブ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</si>
</sst>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ＭＳ Ｐゴシック"/>
      <family val="3"/>
      <charset val="128"/>
      <scheme val="minor"/>
    </font>
    <font>
      <sz val="6"/>
      <name val="ＭＳ Ｐゴシック"/>
      <family val="3"/>
      <charset val="128"/>
    </font>
    <font>
      <sz val="9"/>
      <name val="ＭＳ ゴシック"/>
      <family val="3"/>
      <charset val="128"/>
    </font>
    <font>
      <sz val="9"/>
      <name val="Arial"/>
      <family val="2"/>
    </font>
    <font>
      <sz val="9"/>
      <color theme="1"/>
      <name val="ＭＳ ゴシック"/>
      <family val="3"/>
      <charset val="128"/>
    </font>
    <font>
      <sz val="9"/>
      <color rgb="FFFF0000"/>
      <name val="ＭＳ ゴシック"/>
      <family val="3"/>
      <charset val="128"/>
    </font>
    <font>
      <sz val="9"/>
      <color theme="1"/>
      <name val="ＭＳ Ｐゴシック"/>
      <family val="3"/>
      <charset val="128"/>
    </font>
    <font>
      <b/>
      <sz val="9"/>
      <color theme="1"/>
      <name val="ＭＳ ゴシック"/>
      <family val="3"/>
      <charset val="128"/>
    </font>
    <font>
      <sz val="6"/>
      <name val="ＭＳ Ｐゴシック"/>
      <family val="3"/>
      <charset val="128"/>
      <scheme val="minor"/>
    </font>
    <font>
      <sz val="10"/>
      <color theme="1"/>
      <name val="ＭＳ Pゴシック"/>
      <family val="3"/>
      <charset val="128"/>
    </font>
    <font>
      <b/>
      <sz val="10"/>
      <color indexed="8"/>
      <name val="ＭＳ Pゴシック"/>
      <family val="3"/>
      <charset val="128"/>
    </font>
    <font>
      <sz val="10"/>
      <color indexed="8"/>
      <name val="ＭＳ Pゴシック"/>
      <family val="3"/>
      <charset val="128"/>
    </font>
    <font>
      <b/>
      <sz val="10"/>
      <color theme="1"/>
      <name val="ＭＳ Pゴシック"/>
      <family val="3"/>
      <charset val="128"/>
    </font>
    <font>
      <sz val="11"/>
      <color theme="1"/>
      <name val="ＭＳ Pゴシック"/>
      <family val="3"/>
      <charset val="128"/>
    </font>
    <font>
      <sz val="9"/>
      <color theme="1"/>
      <name val="ＭＳ Ｐゴシック"/>
      <family val="3"/>
      <charset val="128"/>
      <scheme val="minor"/>
    </font>
    <font>
      <b/>
      <sz val="9"/>
      <color theme="1"/>
      <name val="ＭＳ Ｐゴシック"/>
      <family val="3"/>
      <charset val="128"/>
      <scheme val="minor"/>
    </font>
    <font>
      <sz val="9"/>
      <name val="ＭＳ Ｐゴシック"/>
      <family val="3"/>
      <charset val="128"/>
      <scheme val="minor"/>
    </font>
    <font>
      <b/>
      <sz val="9"/>
      <name val="ＭＳ Ｐゴシック"/>
      <family val="3"/>
      <charset val="128"/>
      <scheme val="minor"/>
    </font>
    <font>
      <sz val="9"/>
      <color rgb="FFFF0000"/>
      <name val="ＭＳ Ｐゴシック"/>
      <family val="3"/>
      <charset val="128"/>
      <scheme val="minor"/>
    </font>
    <font>
      <sz val="10"/>
      <color theme="1"/>
      <name val="游ゴシック"/>
      <family val="3"/>
      <charset val="128"/>
    </font>
    <font>
      <sz val="10"/>
      <color theme="1"/>
      <name val="ＭＳ Ｐゴシック"/>
      <family val="3"/>
      <charset val="128"/>
    </font>
  </fonts>
  <fills count="9">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alignment vertical="center"/>
    </xf>
  </cellStyleXfs>
  <cellXfs count="181">
    <xf numFmtId="0" fontId="0" fillId="0" borderId="0" xfId="0">
      <alignment vertical="center"/>
    </xf>
    <xf numFmtId="0" fontId="4" fillId="0" borderId="0" xfId="0" applyFont="1">
      <alignment vertical="center"/>
    </xf>
    <xf numFmtId="0" fontId="4" fillId="2" borderId="1" xfId="0" applyFont="1" applyFill="1" applyBorder="1" applyAlignment="1">
      <alignment horizontal="center" vertical="center"/>
    </xf>
    <xf numFmtId="0" fontId="4" fillId="0" borderId="1" xfId="0" applyFont="1" applyBorder="1" applyAlignment="1">
      <alignment horizontal="center" vertical="center"/>
    </xf>
    <xf numFmtId="0" fontId="6" fillId="0" borderId="0" xfId="0" applyFont="1">
      <alignment vertical="center"/>
    </xf>
    <xf numFmtId="0" fontId="6" fillId="3" borderId="1" xfId="0" applyFont="1" applyFill="1" applyBorder="1" applyAlignment="1">
      <alignment horizontal="center" vertical="center"/>
    </xf>
    <xf numFmtId="0" fontId="6" fillId="0" borderId="3" xfId="0" applyFont="1" applyBorder="1">
      <alignment vertical="center"/>
    </xf>
    <xf numFmtId="49" fontId="4" fillId="0" borderId="1" xfId="0" applyNumberFormat="1" applyFont="1" applyBorder="1">
      <alignment vertical="center"/>
    </xf>
    <xf numFmtId="49" fontId="4" fillId="0" borderId="3" xfId="0" applyNumberFormat="1" applyFont="1" applyBorder="1">
      <alignment vertical="center"/>
    </xf>
    <xf numFmtId="0" fontId="4" fillId="0" borderId="1" xfId="0" applyFont="1" applyBorder="1">
      <alignment vertical="center"/>
    </xf>
    <xf numFmtId="0" fontId="6" fillId="0" borderId="5" xfId="0" applyFont="1" applyBorder="1">
      <alignment vertical="center"/>
    </xf>
    <xf numFmtId="0" fontId="6" fillId="0" borderId="1" xfId="0" applyFont="1" applyBorder="1">
      <alignment vertical="center"/>
    </xf>
    <xf numFmtId="0" fontId="4" fillId="0" borderId="1" xfId="0" applyFont="1" applyBorder="1" applyAlignment="1">
      <alignment vertical="center" shrinkToFit="1"/>
    </xf>
    <xf numFmtId="0" fontId="4" fillId="2" borderId="1" xfId="0" applyFont="1" applyFill="1" applyBorder="1" applyAlignment="1">
      <alignment horizontal="center" vertical="center" wrapText="1"/>
    </xf>
    <xf numFmtId="0" fontId="4" fillId="2" borderId="1" xfId="0" applyFont="1" applyFill="1" applyBorder="1">
      <alignment vertical="center"/>
    </xf>
    <xf numFmtId="0" fontId="4" fillId="0" borderId="0" xfId="0" applyFont="1" applyAlignment="1">
      <alignment horizontal="center" vertical="center"/>
    </xf>
    <xf numFmtId="0" fontId="0" fillId="0" borderId="1" xfId="0" applyBorder="1">
      <alignment vertical="center"/>
    </xf>
    <xf numFmtId="0" fontId="4" fillId="0" borderId="1" xfId="0" applyFont="1" applyBorder="1" applyAlignment="1">
      <alignment vertical="center" wrapText="1"/>
    </xf>
    <xf numFmtId="0" fontId="3" fillId="0" borderId="1" xfId="0" applyFont="1" applyBorder="1">
      <alignment vertical="center"/>
    </xf>
    <xf numFmtId="0" fontId="5" fillId="0" borderId="1" xfId="0" applyFont="1" applyBorder="1">
      <alignment vertical="center"/>
    </xf>
    <xf numFmtId="0" fontId="4" fillId="5" borderId="1" xfId="0" applyFont="1" applyFill="1" applyBorder="1" applyAlignment="1">
      <alignment horizontal="center" vertical="center"/>
    </xf>
    <xf numFmtId="49" fontId="4" fillId="5" borderId="1" xfId="0" applyNumberFormat="1" applyFont="1" applyFill="1" applyBorder="1" applyAlignment="1">
      <alignment horizontal="center" vertical="center"/>
    </xf>
    <xf numFmtId="0" fontId="7" fillId="2" borderId="1" xfId="0" applyFont="1" applyFill="1" applyBorder="1" applyAlignment="1">
      <alignment horizontal="center" vertical="center"/>
    </xf>
    <xf numFmtId="0" fontId="7" fillId="5" borderId="1" xfId="0" applyFont="1" applyFill="1" applyBorder="1" applyAlignment="1">
      <alignment horizontal="center" vertical="center"/>
    </xf>
    <xf numFmtId="0" fontId="6" fillId="3" borderId="1" xfId="0" applyFont="1" applyFill="1" applyBorder="1">
      <alignment vertical="center"/>
    </xf>
    <xf numFmtId="0" fontId="9" fillId="0" borderId="0" xfId="0" applyFont="1">
      <alignment vertical="center"/>
    </xf>
    <xf numFmtId="0" fontId="13" fillId="0" borderId="0" xfId="0" applyFont="1">
      <alignment vertical="center"/>
    </xf>
    <xf numFmtId="0" fontId="14" fillId="0" borderId="0" xfId="0" applyFont="1" applyAlignment="1">
      <alignment horizontal="left" vertical="center"/>
    </xf>
    <xf numFmtId="0" fontId="14" fillId="0" borderId="0" xfId="0" applyFont="1">
      <alignment vertical="center"/>
    </xf>
    <xf numFmtId="49" fontId="14" fillId="0" borderId="0" xfId="0" applyNumberFormat="1" applyFont="1" applyProtection="1">
      <alignment vertical="center"/>
      <protection locked="0"/>
    </xf>
    <xf numFmtId="0" fontId="15" fillId="6" borderId="10" xfId="0" applyFont="1" applyFill="1" applyBorder="1" applyAlignment="1">
      <alignment horizontal="centerContinuous" vertical="center"/>
    </xf>
    <xf numFmtId="0" fontId="14" fillId="6" borderId="1" xfId="0" applyFont="1" applyFill="1" applyBorder="1" applyAlignment="1">
      <alignment horizontal="centerContinuous" vertical="center"/>
    </xf>
    <xf numFmtId="0" fontId="15" fillId="6" borderId="1" xfId="0" applyFont="1" applyFill="1" applyBorder="1" applyAlignment="1">
      <alignment horizontal="centerContinuous" vertical="center" wrapText="1"/>
    </xf>
    <xf numFmtId="0" fontId="14" fillId="6" borderId="1" xfId="0" applyFont="1" applyFill="1" applyBorder="1" applyAlignment="1">
      <alignment horizontal="centerContinuous" vertical="center" wrapText="1"/>
    </xf>
    <xf numFmtId="0" fontId="14" fillId="6" borderId="7" xfId="0" applyFont="1" applyFill="1" applyBorder="1">
      <alignment vertical="center"/>
    </xf>
    <xf numFmtId="0" fontId="14" fillId="6" borderId="6" xfId="0" applyFont="1" applyFill="1" applyBorder="1" applyAlignment="1">
      <alignment horizontal="centerContinuous" vertical="center" wrapText="1"/>
    </xf>
    <xf numFmtId="0" fontId="14" fillId="6" borderId="6" xfId="0" applyFont="1" applyFill="1" applyBorder="1" applyAlignment="1">
      <alignment horizontal="centerContinuous" vertical="center"/>
    </xf>
    <xf numFmtId="0" fontId="14" fillId="6" borderId="0" xfId="0" applyFont="1" applyFill="1" applyAlignment="1">
      <alignment horizontal="centerContinuous" vertical="center"/>
    </xf>
    <xf numFmtId="0" fontId="14" fillId="6" borderId="10" xfId="0" applyFont="1" applyFill="1" applyBorder="1">
      <alignment vertical="center"/>
    </xf>
    <xf numFmtId="0" fontId="15" fillId="6" borderId="0" xfId="0" applyFont="1" applyFill="1" applyAlignment="1">
      <alignment horizontal="centerContinuous" vertical="center" wrapText="1"/>
    </xf>
    <xf numFmtId="0" fontId="14" fillId="6" borderId="8" xfId="0" applyFont="1" applyFill="1" applyBorder="1" applyAlignment="1">
      <alignment horizontal="centerContinuous" vertical="center"/>
    </xf>
    <xf numFmtId="0" fontId="14" fillId="6" borderId="16" xfId="0" applyFont="1" applyFill="1" applyBorder="1" applyAlignment="1">
      <alignment horizontal="centerContinuous" vertical="center"/>
    </xf>
    <xf numFmtId="0" fontId="14" fillId="6" borderId="16" xfId="0" applyFont="1" applyFill="1" applyBorder="1" applyAlignment="1">
      <alignment horizontal="centerContinuous" vertical="center" wrapText="1"/>
    </xf>
    <xf numFmtId="0" fontId="14" fillId="6" borderId="15" xfId="0" applyFont="1" applyFill="1" applyBorder="1" applyAlignment="1">
      <alignment horizontal="centerContinuous" vertical="center"/>
    </xf>
    <xf numFmtId="0" fontId="14" fillId="6" borderId="1" xfId="0" applyFont="1" applyFill="1" applyBorder="1" applyAlignment="1">
      <alignment horizontal="centerContinuous" vertical="center" shrinkToFit="1"/>
    </xf>
    <xf numFmtId="0" fontId="16" fillId="0" borderId="1" xfId="0" applyFont="1" applyBorder="1" applyAlignment="1">
      <alignment horizontal="center" vertical="center" shrinkToFit="1"/>
    </xf>
    <xf numFmtId="0" fontId="14" fillId="6" borderId="4" xfId="0" applyFont="1" applyFill="1" applyBorder="1" applyAlignment="1">
      <alignment horizontal="centerContinuous" vertical="center"/>
    </xf>
    <xf numFmtId="0" fontId="14" fillId="6" borderId="9" xfId="0" applyFont="1" applyFill="1" applyBorder="1">
      <alignment vertical="center"/>
    </xf>
    <xf numFmtId="0" fontId="14" fillId="6" borderId="5" xfId="0" applyFont="1" applyFill="1" applyBorder="1" applyAlignment="1">
      <alignment horizontal="centerContinuous" vertical="center"/>
    </xf>
    <xf numFmtId="0" fontId="15" fillId="6" borderId="3" xfId="0" applyFont="1" applyFill="1" applyBorder="1" applyAlignment="1">
      <alignment horizontal="centerContinuous" vertical="center" wrapText="1"/>
    </xf>
    <xf numFmtId="0" fontId="15" fillId="2" borderId="1" xfId="0" applyFont="1" applyFill="1" applyBorder="1" applyAlignment="1">
      <alignment horizontal="centerContinuous" vertical="center"/>
    </xf>
    <xf numFmtId="0" fontId="14" fillId="2" borderId="1" xfId="0" applyFont="1" applyFill="1" applyBorder="1" applyAlignment="1">
      <alignment horizontal="centerContinuous" vertical="center"/>
    </xf>
    <xf numFmtId="0" fontId="15" fillId="2" borderId="15" xfId="0" applyFont="1" applyFill="1" applyBorder="1" applyAlignment="1">
      <alignment horizontal="centerContinuous" vertical="center"/>
    </xf>
    <xf numFmtId="0" fontId="14" fillId="2" borderId="16" xfId="0" applyFont="1" applyFill="1" applyBorder="1">
      <alignment vertical="center"/>
    </xf>
    <xf numFmtId="0" fontId="15" fillId="2" borderId="5" xfId="0" applyFont="1" applyFill="1" applyBorder="1" applyAlignment="1">
      <alignment horizontal="centerContinuous" vertical="center"/>
    </xf>
    <xf numFmtId="0" fontId="14" fillId="2" borderId="6" xfId="0" applyFont="1" applyFill="1" applyBorder="1" applyAlignment="1">
      <alignment horizontal="center" vertical="center"/>
    </xf>
    <xf numFmtId="0" fontId="14" fillId="0" borderId="1" xfId="0" applyFont="1" applyBorder="1" applyAlignment="1">
      <alignment horizontal="center" vertical="center"/>
    </xf>
    <xf numFmtId="49" fontId="14" fillId="2" borderId="16" xfId="0" applyNumberFormat="1" applyFont="1" applyFill="1" applyBorder="1" applyProtection="1">
      <alignment vertical="center"/>
      <protection locked="0"/>
    </xf>
    <xf numFmtId="0" fontId="14" fillId="2" borderId="3" xfId="0" applyFont="1" applyFill="1" applyBorder="1">
      <alignment vertical="center"/>
    </xf>
    <xf numFmtId="0" fontId="14" fillId="2" borderId="4" xfId="0" applyFont="1" applyFill="1" applyBorder="1">
      <alignment vertical="center"/>
    </xf>
    <xf numFmtId="0" fontId="14" fillId="2" borderId="5" xfId="0" applyFont="1" applyFill="1" applyBorder="1">
      <alignment vertical="center"/>
    </xf>
    <xf numFmtId="0" fontId="14" fillId="2" borderId="1" xfId="0" applyFont="1" applyFill="1" applyBorder="1" applyAlignment="1">
      <alignment horizontal="center" vertical="center"/>
    </xf>
    <xf numFmtId="0" fontId="14" fillId="2" borderId="2" xfId="0" applyFont="1" applyFill="1" applyBorder="1" applyAlignment="1">
      <alignment horizontal="center" vertical="center"/>
    </xf>
    <xf numFmtId="0" fontId="16" fillId="2" borderId="9" xfId="0" applyFont="1" applyFill="1" applyBorder="1" applyAlignment="1">
      <alignment horizontal="centerContinuous" vertical="center" wrapText="1"/>
    </xf>
    <xf numFmtId="0" fontId="14" fillId="2" borderId="13" xfId="0" applyFont="1" applyFill="1" applyBorder="1" applyAlignment="1">
      <alignment horizontal="centerContinuous" vertical="center"/>
    </xf>
    <xf numFmtId="0" fontId="14" fillId="2" borderId="14" xfId="0" applyFont="1" applyFill="1" applyBorder="1" applyAlignment="1">
      <alignment horizontal="centerContinuous" vertical="center"/>
    </xf>
    <xf numFmtId="0" fontId="16" fillId="0" borderId="1" xfId="0" applyFont="1" applyBorder="1" applyAlignment="1">
      <alignment horizontal="center" vertical="center"/>
    </xf>
    <xf numFmtId="0" fontId="16" fillId="0" borderId="2" xfId="0" applyFont="1" applyBorder="1" applyAlignment="1">
      <alignment horizontal="center" vertical="center"/>
    </xf>
    <xf numFmtId="0" fontId="16" fillId="2" borderId="1" xfId="0" applyFont="1" applyFill="1" applyBorder="1" applyAlignment="1">
      <alignment horizontal="centerContinuous" vertical="center" wrapText="1"/>
    </xf>
    <xf numFmtId="0" fontId="16" fillId="0" borderId="6" xfId="0" applyFont="1" applyBorder="1" applyAlignment="1">
      <alignment horizontal="center" vertical="center"/>
    </xf>
    <xf numFmtId="0" fontId="14" fillId="2" borderId="15" xfId="0" applyFont="1" applyFill="1" applyBorder="1" applyAlignment="1">
      <alignment horizontal="centerContinuous" vertical="center"/>
    </xf>
    <xf numFmtId="0" fontId="14" fillId="2" borderId="1" xfId="0" applyFont="1" applyFill="1" applyBorder="1" applyAlignment="1">
      <alignment horizontal="centerContinuous" vertical="center" shrinkToFit="1"/>
    </xf>
    <xf numFmtId="0" fontId="14" fillId="2" borderId="6" xfId="0" applyFont="1" applyFill="1" applyBorder="1" applyAlignment="1">
      <alignment horizontal="centerContinuous" vertical="center"/>
    </xf>
    <xf numFmtId="0" fontId="14" fillId="2" borderId="11" xfId="0" applyFont="1" applyFill="1" applyBorder="1" applyAlignment="1">
      <alignment horizontal="centerContinuous" vertical="center"/>
    </xf>
    <xf numFmtId="0" fontId="14" fillId="2" borderId="12" xfId="0" applyFont="1" applyFill="1" applyBorder="1" applyAlignment="1">
      <alignment horizontal="centerContinuous" vertical="center"/>
    </xf>
    <xf numFmtId="0" fontId="17" fillId="2" borderId="1" xfId="0" applyFont="1" applyFill="1" applyBorder="1" applyAlignment="1">
      <alignment horizontal="centerContinuous" vertical="center"/>
    </xf>
    <xf numFmtId="0" fontId="16" fillId="2" borderId="1" xfId="0" applyFont="1" applyFill="1" applyBorder="1" applyAlignment="1">
      <alignment horizontal="centerContinuous" vertical="center"/>
    </xf>
    <xf numFmtId="0" fontId="14" fillId="0" borderId="1" xfId="0" applyFont="1" applyBorder="1" applyAlignment="1">
      <alignment horizontal="center" vertical="center" shrinkToFit="1"/>
    </xf>
    <xf numFmtId="0" fontId="17" fillId="2" borderId="7" xfId="0" applyFont="1" applyFill="1" applyBorder="1" applyAlignment="1">
      <alignment horizontal="centerContinuous" vertical="center"/>
    </xf>
    <xf numFmtId="0" fontId="17" fillId="2" borderId="14" xfId="0" applyFont="1" applyFill="1" applyBorder="1" applyAlignment="1">
      <alignment horizontal="centerContinuous" vertical="center"/>
    </xf>
    <xf numFmtId="0" fontId="14" fillId="2" borderId="7" xfId="0" applyFont="1" applyFill="1" applyBorder="1">
      <alignment vertical="center"/>
    </xf>
    <xf numFmtId="0" fontId="16" fillId="2" borderId="4" xfId="0" applyFont="1" applyFill="1" applyBorder="1" applyAlignment="1">
      <alignment horizontal="centerContinuous" vertical="center"/>
    </xf>
    <xf numFmtId="0" fontId="16" fillId="2" borderId="5" xfId="0" applyFont="1" applyFill="1" applyBorder="1" applyAlignment="1">
      <alignment horizontal="centerContinuous" vertical="center"/>
    </xf>
    <xf numFmtId="0" fontId="14" fillId="2" borderId="1" xfId="0" applyFont="1" applyFill="1" applyBorder="1" applyAlignment="1">
      <alignment vertical="center" shrinkToFit="1"/>
    </xf>
    <xf numFmtId="0" fontId="14" fillId="2" borderId="1" xfId="0" applyFont="1" applyFill="1" applyBorder="1" applyAlignment="1">
      <alignment horizontal="center" vertical="center" shrinkToFit="1"/>
    </xf>
    <xf numFmtId="0" fontId="16" fillId="2" borderId="1" xfId="0" applyFont="1" applyFill="1" applyBorder="1" applyAlignment="1">
      <alignment horizontal="center" vertical="center" shrinkToFit="1"/>
    </xf>
    <xf numFmtId="0" fontId="14" fillId="0" borderId="1" xfId="0" applyFont="1" applyBorder="1" applyAlignment="1">
      <alignment vertical="center" shrinkToFit="1"/>
    </xf>
    <xf numFmtId="0" fontId="16" fillId="2" borderId="15" xfId="0" applyFont="1" applyFill="1" applyBorder="1" applyAlignment="1">
      <alignment horizontal="center" vertical="center" shrinkToFit="1"/>
    </xf>
    <xf numFmtId="0" fontId="14" fillId="0" borderId="15" xfId="0" applyFont="1" applyBorder="1" applyAlignment="1">
      <alignment vertical="center" shrinkToFit="1"/>
    </xf>
    <xf numFmtId="0" fontId="14" fillId="2" borderId="7" xfId="0" applyFont="1" applyFill="1" applyBorder="1" applyAlignment="1">
      <alignment vertical="center" shrinkToFit="1"/>
    </xf>
    <xf numFmtId="0" fontId="14" fillId="2" borderId="0" xfId="0" applyFont="1" applyFill="1" applyAlignment="1">
      <alignment vertical="center" shrinkToFit="1"/>
    </xf>
    <xf numFmtId="0" fontId="14" fillId="2" borderId="0" xfId="0" applyFont="1" applyFill="1">
      <alignment vertical="center"/>
    </xf>
    <xf numFmtId="0" fontId="14" fillId="2" borderId="8" xfId="0" applyFont="1" applyFill="1" applyBorder="1" applyAlignment="1">
      <alignment vertical="center" shrinkToFit="1"/>
    </xf>
    <xf numFmtId="0" fontId="17" fillId="8" borderId="1" xfId="0" applyFont="1" applyFill="1" applyBorder="1" applyAlignment="1">
      <alignment horizontal="centerContinuous" vertical="center"/>
    </xf>
    <xf numFmtId="0" fontId="14" fillId="8" borderId="1" xfId="0" applyFont="1" applyFill="1" applyBorder="1" applyAlignment="1">
      <alignment horizontal="centerContinuous" vertical="center"/>
    </xf>
    <xf numFmtId="0" fontId="16" fillId="8" borderId="1" xfId="0" applyFont="1" applyFill="1" applyBorder="1" applyAlignment="1">
      <alignment horizontal="centerContinuous" vertical="center"/>
    </xf>
    <xf numFmtId="0" fontId="14" fillId="0" borderId="3" xfId="0" applyFont="1" applyBorder="1" applyAlignment="1">
      <alignment vertical="center" shrinkToFit="1"/>
    </xf>
    <xf numFmtId="0" fontId="14" fillId="0" borderId="1" xfId="0" applyFont="1" applyBorder="1">
      <alignment vertical="center"/>
    </xf>
    <xf numFmtId="0" fontId="14" fillId="0" borderId="11" xfId="0" applyFont="1" applyBorder="1" applyAlignment="1">
      <alignment vertical="center" shrinkToFit="1"/>
    </xf>
    <xf numFmtId="0" fontId="14" fillId="2" borderId="2" xfId="0" applyFont="1" applyFill="1" applyBorder="1" applyAlignment="1">
      <alignment horizontal="center" vertical="center" shrinkToFit="1"/>
    </xf>
    <xf numFmtId="0" fontId="14" fillId="0" borderId="2" xfId="0" applyFont="1" applyBorder="1" applyAlignment="1">
      <alignment vertical="center" shrinkToFit="1"/>
    </xf>
    <xf numFmtId="0" fontId="15" fillId="8" borderId="7" xfId="0" applyFont="1" applyFill="1" applyBorder="1" applyAlignment="1">
      <alignment horizontal="centerContinuous" vertical="center"/>
    </xf>
    <xf numFmtId="0" fontId="14" fillId="8" borderId="5" xfId="0" applyFont="1" applyFill="1" applyBorder="1" applyAlignment="1">
      <alignment horizontal="centerContinuous" vertical="center" shrinkToFit="1"/>
    </xf>
    <xf numFmtId="0" fontId="14" fillId="8" borderId="1" xfId="0" applyFont="1" applyFill="1" applyBorder="1" applyAlignment="1">
      <alignment horizontal="centerContinuous" vertical="center" shrinkToFit="1"/>
    </xf>
    <xf numFmtId="0" fontId="14" fillId="8" borderId="3" xfId="0" applyFont="1" applyFill="1" applyBorder="1" applyAlignment="1">
      <alignment horizontal="centerContinuous" vertical="center" shrinkToFit="1"/>
    </xf>
    <xf numFmtId="0" fontId="14" fillId="8" borderId="4" xfId="0" applyFont="1" applyFill="1" applyBorder="1" applyAlignment="1">
      <alignment horizontal="centerContinuous" vertical="center" shrinkToFit="1"/>
    </xf>
    <xf numFmtId="0" fontId="14" fillId="8" borderId="0" xfId="0" applyFont="1" applyFill="1" applyAlignment="1">
      <alignment horizontal="centerContinuous" vertical="center" shrinkToFit="1"/>
    </xf>
    <xf numFmtId="0" fontId="14" fillId="8" borderId="8" xfId="0" applyFont="1" applyFill="1" applyBorder="1" applyAlignment="1">
      <alignment horizontal="centerContinuous" vertical="center" shrinkToFit="1"/>
    </xf>
    <xf numFmtId="0" fontId="15" fillId="8" borderId="1" xfId="0" applyFont="1" applyFill="1" applyBorder="1" applyAlignment="1">
      <alignment horizontal="centerContinuous" vertical="center"/>
    </xf>
    <xf numFmtId="0" fontId="14" fillId="8" borderId="7" xfId="0" applyFont="1" applyFill="1" applyBorder="1">
      <alignment vertical="center"/>
    </xf>
    <xf numFmtId="0" fontId="14" fillId="0" borderId="3" xfId="0" applyFont="1" applyBorder="1">
      <alignment vertical="center"/>
    </xf>
    <xf numFmtId="0" fontId="14" fillId="0" borderId="4" xfId="0" applyFont="1" applyBorder="1">
      <alignment vertical="center"/>
    </xf>
    <xf numFmtId="0" fontId="18" fillId="0" borderId="3" xfId="0" applyFont="1" applyBorder="1" applyAlignment="1">
      <alignment horizontal="center" vertical="center"/>
    </xf>
    <xf numFmtId="0" fontId="16" fillId="0" borderId="4" xfId="0" applyFont="1" applyBorder="1" applyAlignment="1">
      <alignment horizontal="center" vertical="center"/>
    </xf>
    <xf numFmtId="0" fontId="18" fillId="0" borderId="5" xfId="0" applyFont="1" applyBorder="1" applyAlignment="1">
      <alignment horizontal="center" vertical="center"/>
    </xf>
    <xf numFmtId="0" fontId="16" fillId="7" borderId="3" xfId="0" applyFont="1" applyFill="1" applyBorder="1" applyAlignment="1">
      <alignment horizontal="centerContinuous" vertical="center"/>
    </xf>
    <xf numFmtId="0" fontId="16" fillId="7" borderId="4" xfId="0" applyFont="1" applyFill="1" applyBorder="1" applyAlignment="1">
      <alignment horizontal="centerContinuous" vertical="center"/>
    </xf>
    <xf numFmtId="0" fontId="16" fillId="7" borderId="5" xfId="0" applyFont="1" applyFill="1" applyBorder="1" applyAlignment="1">
      <alignment horizontal="centerContinuous" vertical="center"/>
    </xf>
    <xf numFmtId="0" fontId="14" fillId="8" borderId="6" xfId="0" applyFont="1" applyFill="1" applyBorder="1">
      <alignment vertical="center"/>
    </xf>
    <xf numFmtId="0" fontId="15" fillId="8" borderId="5" xfId="0" applyFont="1" applyFill="1" applyBorder="1" applyAlignment="1">
      <alignment horizontal="centerContinuous" vertical="center"/>
    </xf>
    <xf numFmtId="0" fontId="14" fillId="8" borderId="1" xfId="0" applyFont="1" applyFill="1" applyBorder="1" applyAlignment="1">
      <alignment horizontal="center" vertical="center"/>
    </xf>
    <xf numFmtId="0" fontId="16" fillId="0" borderId="10"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3" xfId="0" applyFont="1" applyBorder="1" applyAlignment="1">
      <alignment horizontal="center" vertical="center"/>
    </xf>
    <xf numFmtId="0" fontId="16" fillId="0" borderId="5" xfId="0" applyFont="1" applyBorder="1" applyAlignment="1">
      <alignment horizontal="center" vertical="center"/>
    </xf>
    <xf numFmtId="0" fontId="16" fillId="0" borderId="13" xfId="0" applyFont="1" applyBorder="1" applyAlignment="1">
      <alignment horizontal="center" vertical="center"/>
    </xf>
    <xf numFmtId="0" fontId="14" fillId="8" borderId="9" xfId="0" applyFont="1" applyFill="1" applyBorder="1">
      <alignment vertical="center"/>
    </xf>
    <xf numFmtId="0" fontId="14" fillId="7" borderId="3" xfId="0" applyFont="1" applyFill="1" applyBorder="1" applyAlignment="1">
      <alignment horizontal="centerContinuous" vertical="center"/>
    </xf>
    <xf numFmtId="0" fontId="14" fillId="7" borderId="4" xfId="0" applyFont="1" applyFill="1" applyBorder="1" applyAlignment="1">
      <alignment horizontal="centerContinuous" vertical="center"/>
    </xf>
    <xf numFmtId="0" fontId="18" fillId="7" borderId="3" xfId="0" applyFont="1" applyFill="1" applyBorder="1" applyAlignment="1">
      <alignment horizontal="centerContinuous" vertical="center"/>
    </xf>
    <xf numFmtId="0" fontId="18" fillId="7" borderId="5" xfId="0" applyFont="1" applyFill="1" applyBorder="1" applyAlignment="1">
      <alignment horizontal="centerContinuous" vertical="center"/>
    </xf>
    <xf numFmtId="0" fontId="14" fillId="0" borderId="3" xfId="0" applyFont="1" applyBorder="1">
      <alignment vertical="center"/>
    </xf>
    <xf numFmtId="0" fontId="14" fillId="0" borderId="4" xfId="0" applyFont="1" applyBorder="1">
      <alignment vertical="center"/>
    </xf>
    <xf numFmtId="0" fontId="14" fillId="0" borderId="5" xfId="0" applyFont="1" applyBorder="1">
      <alignment vertic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49" fontId="14" fillId="0" borderId="4" xfId="0" applyNumberFormat="1" applyFont="1" applyBorder="1" applyAlignment="1" applyProtection="1">
      <alignment horizontal="center" vertical="center"/>
      <protection locked="0"/>
    </xf>
    <xf numFmtId="49" fontId="14" fillId="0" borderId="5" xfId="0" applyNumberFormat="1" applyFont="1" applyBorder="1" applyAlignment="1" applyProtection="1">
      <alignment horizontal="center" vertical="center"/>
      <protection locked="0"/>
    </xf>
    <xf numFmtId="0" fontId="14" fillId="0" borderId="10" xfId="0" applyFont="1" applyBorder="1" applyAlignment="1" applyProtection="1">
      <alignment horizontal="center" vertical="center"/>
      <protection locked="0"/>
    </xf>
    <xf numFmtId="0" fontId="14" fillId="0" borderId="11" xfId="0" applyFont="1" applyBorder="1" applyAlignment="1" applyProtection="1">
      <alignment horizontal="center" vertical="center"/>
      <protection locked="0"/>
    </xf>
    <xf numFmtId="0" fontId="14" fillId="0" borderId="12" xfId="0" applyFont="1" applyBorder="1" applyAlignment="1" applyProtection="1">
      <alignment horizontal="center" vertical="center"/>
      <protection locked="0"/>
    </xf>
    <xf numFmtId="0" fontId="14" fillId="0" borderId="7" xfId="0" applyFont="1" applyBorder="1" applyAlignment="1" applyProtection="1">
      <alignment horizontal="center" vertical="center"/>
      <protection locked="0"/>
    </xf>
    <xf numFmtId="0" fontId="14" fillId="0" borderId="0" xfId="0" applyFont="1" applyAlignment="1" applyProtection="1">
      <alignment horizontal="center" vertical="center"/>
      <protection locked="0"/>
    </xf>
    <xf numFmtId="0" fontId="14" fillId="0" borderId="8" xfId="0" applyFont="1" applyBorder="1" applyAlignment="1" applyProtection="1">
      <alignment horizontal="center" vertical="center"/>
      <protection locked="0"/>
    </xf>
    <xf numFmtId="0" fontId="15" fillId="8" borderId="3" xfId="0" applyFont="1" applyFill="1" applyBorder="1" applyAlignment="1">
      <alignment horizontal="center" vertical="center" shrinkToFit="1"/>
    </xf>
    <xf numFmtId="0" fontId="15" fillId="8" borderId="4" xfId="0" applyFont="1" applyFill="1" applyBorder="1" applyAlignment="1">
      <alignment horizontal="center" vertical="center" shrinkToFit="1"/>
    </xf>
    <xf numFmtId="0" fontId="15" fillId="8" borderId="5" xfId="0" applyFont="1" applyFill="1" applyBorder="1" applyAlignment="1">
      <alignment horizontal="center" vertical="center" shrinkToFit="1"/>
    </xf>
    <xf numFmtId="0" fontId="14" fillId="8" borderId="3" xfId="0" applyFont="1" applyFill="1" applyBorder="1" applyAlignment="1">
      <alignment horizontal="center" vertical="center"/>
    </xf>
    <xf numFmtId="0" fontId="14" fillId="8" borderId="5" xfId="0" applyFont="1" applyFill="1" applyBorder="1" applyAlignment="1">
      <alignment horizontal="center" vertical="center"/>
    </xf>
    <xf numFmtId="0" fontId="15" fillId="8" borderId="10" xfId="0" applyFont="1" applyFill="1" applyBorder="1" applyAlignment="1">
      <alignment horizontal="center" vertical="center" shrinkToFit="1"/>
    </xf>
    <xf numFmtId="0" fontId="15" fillId="8" borderId="11" xfId="0" applyFont="1" applyFill="1" applyBorder="1" applyAlignment="1">
      <alignment horizontal="center" vertical="center" shrinkToFit="1"/>
    </xf>
    <xf numFmtId="0" fontId="15" fillId="8" borderId="12" xfId="0" applyFont="1" applyFill="1" applyBorder="1" applyAlignment="1">
      <alignment horizontal="center" vertical="center" shrinkToFit="1"/>
    </xf>
    <xf numFmtId="0" fontId="14" fillId="0" borderId="1" xfId="0" applyFont="1" applyBorder="1" applyAlignment="1">
      <alignment horizontal="center" vertical="center"/>
    </xf>
    <xf numFmtId="0" fontId="14" fillId="0" borderId="5" xfId="0" applyFont="1" applyBorder="1" applyAlignment="1">
      <alignment horizontal="center" vertical="center"/>
    </xf>
    <xf numFmtId="0" fontId="14" fillId="0" borderId="10" xfId="0" applyFont="1" applyBorder="1" applyAlignment="1">
      <alignment horizontal="center" vertical="center" shrinkToFit="1"/>
    </xf>
    <xf numFmtId="0" fontId="14" fillId="0" borderId="11" xfId="0" applyFont="1" applyBorder="1" applyAlignment="1">
      <alignment horizontal="center" vertical="center" shrinkToFit="1"/>
    </xf>
    <xf numFmtId="0" fontId="14" fillId="0" borderId="12" xfId="0" applyFont="1" applyBorder="1" applyAlignment="1">
      <alignment horizontal="center" vertical="center" shrinkToFit="1"/>
    </xf>
    <xf numFmtId="0" fontId="16" fillId="0" borderId="1" xfId="0" applyFont="1" applyBorder="1" applyAlignment="1">
      <alignment horizontal="center" vertical="center" shrinkToFit="1"/>
    </xf>
    <xf numFmtId="0" fontId="14" fillId="0" borderId="3" xfId="0" applyFont="1" applyBorder="1" applyAlignment="1">
      <alignment horizontal="center" vertical="center" shrinkToFit="1"/>
    </xf>
    <xf numFmtId="0" fontId="14" fillId="0" borderId="4" xfId="0" applyFont="1" applyBorder="1" applyAlignment="1">
      <alignment horizontal="center" vertical="center" shrinkToFit="1"/>
    </xf>
    <xf numFmtId="0" fontId="14" fillId="0" borderId="9" xfId="0" applyFont="1" applyBorder="1" applyAlignment="1">
      <alignment horizontal="center" vertical="center" shrinkToFit="1"/>
    </xf>
    <xf numFmtId="0" fontId="14" fillId="0" borderId="14" xfId="0" applyFont="1" applyBorder="1" applyAlignment="1">
      <alignment horizontal="center" vertical="center" shrinkToFit="1"/>
    </xf>
    <xf numFmtId="0" fontId="14" fillId="0" borderId="13" xfId="0" applyFont="1" applyBorder="1" applyAlignment="1">
      <alignment horizontal="center" vertical="center" shrinkToFit="1"/>
    </xf>
    <xf numFmtId="0" fontId="14" fillId="0" borderId="6" xfId="0" applyFont="1" applyBorder="1" applyAlignment="1">
      <alignment horizontal="center" vertical="center" shrinkToFit="1"/>
    </xf>
    <xf numFmtId="0" fontId="14" fillId="4" borderId="6" xfId="0" applyFont="1" applyFill="1" applyBorder="1" applyAlignment="1">
      <alignment horizontal="center" vertical="center" wrapText="1"/>
    </xf>
    <xf numFmtId="0" fontId="4" fillId="2" borderId="1" xfId="0" applyFont="1" applyFill="1" applyBorder="1" applyAlignment="1">
      <alignment horizontal="center" vertical="center"/>
    </xf>
    <xf numFmtId="0" fontId="4" fillId="0" borderId="13" xfId="0" applyFont="1" applyBorder="1">
      <alignment vertical="center"/>
    </xf>
    <xf numFmtId="0" fontId="4" fillId="0" borderId="0" xfId="0" applyFont="1" applyAlignment="1">
      <alignment vertical="center" wrapText="1"/>
    </xf>
    <xf numFmtId="0" fontId="7" fillId="2" borderId="15" xfId="0" applyFont="1" applyFill="1" applyBorder="1" applyAlignment="1">
      <alignment horizontal="center" vertical="center"/>
    </xf>
    <xf numFmtId="0" fontId="7" fillId="2" borderId="6" xfId="0" applyFont="1" applyFill="1" applyBorder="1" applyAlignment="1">
      <alignment horizontal="center" vertical="center"/>
    </xf>
    <xf numFmtId="0" fontId="2" fillId="0" borderId="15" xfId="0" applyFont="1" applyBorder="1" applyAlignment="1">
      <alignment horizontal="center" vertical="center"/>
    </xf>
    <xf numFmtId="0" fontId="2" fillId="0" borderId="6" xfId="0" applyFont="1" applyBorder="1" applyAlignment="1">
      <alignment horizontal="center" vertical="center"/>
    </xf>
    <xf numFmtId="0" fontId="7" fillId="2" borderId="1" xfId="0" applyFont="1" applyFill="1" applyBorder="1" applyAlignment="1">
      <alignment horizontal="center" vertical="center"/>
    </xf>
    <xf numFmtId="0" fontId="4" fillId="5" borderId="1" xfId="0" applyFont="1" applyFill="1" applyBorder="1" applyAlignment="1">
      <alignment horizontal="center" vertical="center"/>
    </xf>
    <xf numFmtId="49" fontId="4" fillId="0" borderId="1" xfId="0" applyNumberFormat="1" applyFont="1" applyBorder="1" applyAlignment="1">
      <alignment horizontal="center" vertical="center"/>
    </xf>
    <xf numFmtId="0" fontId="6" fillId="3" borderId="1"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15" xfId="0" applyFont="1" applyFill="1" applyBorder="1" applyAlignment="1">
      <alignment horizontal="center" vertical="center"/>
    </xf>
    <xf numFmtId="0" fontId="6" fillId="3" borderId="6" xfId="0" applyFont="1" applyFill="1" applyBorder="1" applyAlignment="1">
      <alignment horizontal="center" vertical="center"/>
    </xf>
  </cellXfs>
  <cellStyles count="1">
    <cellStyle name="標準" xfId="0" builtinId="0"/>
  </cellStyles>
  <dxfs count="8">
    <dxf>
      <font>
        <b/>
        <i val="0"/>
        <color rgb="FFFF0000"/>
      </font>
    </dxf>
    <dxf>
      <font>
        <color rgb="FFFF0000"/>
      </font>
    </dxf>
    <dxf>
      <fill>
        <patternFill>
          <bgColor theme="0" tint="-0.24994659260841701"/>
        </patternFill>
      </fill>
    </dxf>
    <dxf>
      <font>
        <color rgb="FFFF0000"/>
      </font>
      <fill>
        <patternFill patternType="none">
          <bgColor auto="1"/>
        </patternFill>
      </fill>
    </dxf>
    <dxf>
      <fill>
        <patternFill>
          <bgColor theme="0" tint="-0.24994659260841701"/>
        </patternFill>
      </fill>
    </dxf>
    <dxf>
      <fill>
        <patternFill>
          <bgColor theme="0" tint="-0.24994659260841701"/>
        </patternFill>
      </fill>
    </dxf>
    <dxf>
      <font>
        <color rgb="FFFF0000"/>
      </font>
    </dxf>
    <dxf>
      <fill>
        <patternFill>
          <bgColor theme="0" tint="-0.24994659260841701"/>
        </patternFill>
      </fill>
    </dxf>
  </dxfs>
  <tableStyles count="0" defaultTableStyle="TableStyleMedium2" defaultPivotStyle="PivotStyleLight16"/>
  <colors>
    <mruColors>
      <color rgb="FFFFAD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2:V180"/>
  <sheetViews>
    <sheetView tabSelected="1" zoomScaleNormal="100" workbookViewId="0">
      <selection activeCell="X21" sqref="X21"/>
    </sheetView>
  </sheetViews>
  <sheetFormatPr defaultColWidth="3.875" defaultRowHeight="11.25" customHeight="1"/>
  <cols>
    <col min="1" max="1" width="3.875" style="28"/>
    <col min="2" max="3" width="3.875" style="28" customWidth="1"/>
    <col min="4" max="4" width="3.875" style="28"/>
    <col min="5" max="5" width="3.875" style="28" customWidth="1"/>
    <col min="6" max="6" width="3.875" style="28"/>
    <col min="7" max="7" width="3.875" style="28" customWidth="1"/>
    <col min="8" max="10" width="3.875" style="28"/>
    <col min="11" max="11" width="3.875" style="28" customWidth="1"/>
    <col min="12" max="13" width="3.875" style="28"/>
    <col min="14" max="15" width="3.875" style="28" customWidth="1"/>
    <col min="16" max="17" width="3.875" style="28"/>
    <col min="18" max="19" width="3.875" style="28" customWidth="1"/>
    <col min="20" max="26" width="3.875" style="28"/>
    <col min="27" max="27" width="4.5" style="28" bestFit="1" customWidth="1"/>
    <col min="28" max="16384" width="3.875" style="28"/>
  </cols>
  <sheetData>
    <row r="2" spans="2:22" ht="11.25" customHeight="1">
      <c r="B2" s="27" t="s">
        <v>5021</v>
      </c>
      <c r="C2" s="27"/>
      <c r="D2" s="27"/>
      <c r="E2" s="27"/>
      <c r="F2" s="27"/>
      <c r="G2" s="27"/>
      <c r="H2" s="27"/>
      <c r="I2" s="27"/>
      <c r="J2" s="27"/>
      <c r="K2" s="27"/>
      <c r="L2" s="27"/>
      <c r="M2" s="27"/>
      <c r="N2" s="27"/>
      <c r="O2" s="27"/>
      <c r="P2" s="27"/>
      <c r="Q2" s="27"/>
    </row>
    <row r="3" spans="2:22" ht="11.25" customHeight="1">
      <c r="B3" s="29" t="s">
        <v>5486</v>
      </c>
      <c r="C3" s="29"/>
      <c r="O3" s="27"/>
      <c r="V3" s="28" t="s">
        <v>7996</v>
      </c>
    </row>
    <row r="4" spans="2:22" ht="11.25" customHeight="1">
      <c r="B4" s="30" t="s">
        <v>5574</v>
      </c>
      <c r="C4" s="31"/>
      <c r="D4" s="31"/>
      <c r="E4" s="32"/>
      <c r="F4" s="31"/>
      <c r="G4" s="31"/>
      <c r="H4" s="31"/>
      <c r="I4" s="33"/>
      <c r="J4" s="31"/>
      <c r="K4" s="31"/>
      <c r="L4" s="31"/>
      <c r="M4" s="31"/>
      <c r="N4" s="31"/>
      <c r="O4" s="31"/>
      <c r="P4" s="31"/>
      <c r="Q4" s="31"/>
      <c r="R4" s="31"/>
      <c r="S4" s="31"/>
      <c r="T4" s="31"/>
    </row>
    <row r="5" spans="2:22" ht="11.25" customHeight="1">
      <c r="B5" s="34"/>
      <c r="C5" s="33" t="s">
        <v>15</v>
      </c>
      <c r="D5" s="31"/>
      <c r="E5" s="31"/>
      <c r="F5" s="31"/>
      <c r="G5" s="31"/>
      <c r="H5" s="31"/>
      <c r="I5" s="165" t="s">
        <v>16</v>
      </c>
      <c r="J5" s="165"/>
      <c r="K5" s="165"/>
      <c r="L5" s="35" t="s">
        <v>5041</v>
      </c>
      <c r="M5" s="36"/>
      <c r="N5" s="36"/>
      <c r="O5" s="37"/>
      <c r="P5" s="37"/>
      <c r="Q5" s="37"/>
      <c r="R5" s="164" t="s">
        <v>5469</v>
      </c>
      <c r="S5" s="164"/>
      <c r="T5" s="164"/>
      <c r="V5" s="28" t="s">
        <v>7990</v>
      </c>
    </row>
    <row r="6" spans="2:22" ht="11.25" customHeight="1">
      <c r="B6" s="38"/>
      <c r="C6" s="39" t="s">
        <v>5510</v>
      </c>
      <c r="D6" s="40"/>
      <c r="E6" s="41"/>
      <c r="F6" s="41"/>
      <c r="G6" s="42"/>
      <c r="H6" s="41"/>
      <c r="I6" s="43"/>
      <c r="J6" s="43"/>
      <c r="K6" s="43"/>
      <c r="L6" s="43"/>
      <c r="M6" s="43"/>
      <c r="N6" s="43"/>
      <c r="O6" s="43"/>
      <c r="P6" s="43"/>
      <c r="Q6" s="43"/>
      <c r="R6" s="37"/>
      <c r="S6" s="37"/>
      <c r="T6" s="40"/>
      <c r="V6" s="28" t="s">
        <v>7989</v>
      </c>
    </row>
    <row r="7" spans="2:22" ht="11.25" customHeight="1">
      <c r="B7" s="34"/>
      <c r="C7" s="44" t="s">
        <v>5488</v>
      </c>
      <c r="D7" s="44"/>
      <c r="E7" s="44"/>
      <c r="F7" s="31"/>
      <c r="G7" s="158" t="s">
        <v>5469</v>
      </c>
      <c r="H7" s="158"/>
      <c r="I7" s="44" t="s">
        <v>5490</v>
      </c>
      <c r="J7" s="44"/>
      <c r="K7" s="31"/>
      <c r="L7" s="31"/>
      <c r="M7" s="158" t="s">
        <v>5469</v>
      </c>
      <c r="N7" s="158"/>
      <c r="O7" s="44" t="s">
        <v>5492</v>
      </c>
      <c r="P7" s="44"/>
      <c r="Q7" s="44"/>
      <c r="R7" s="31"/>
      <c r="S7" s="158" t="s">
        <v>5469</v>
      </c>
      <c r="T7" s="158"/>
      <c r="V7" s="28" t="s">
        <v>7991</v>
      </c>
    </row>
    <row r="8" spans="2:22" ht="11.25" customHeight="1">
      <c r="B8" s="34"/>
      <c r="C8" s="44" t="s">
        <v>5489</v>
      </c>
      <c r="D8" s="44"/>
      <c r="E8" s="44"/>
      <c r="F8" s="31"/>
      <c r="G8" s="158" t="s">
        <v>5469</v>
      </c>
      <c r="H8" s="158"/>
      <c r="I8" s="44" t="s">
        <v>5491</v>
      </c>
      <c r="J8" s="44"/>
      <c r="K8" s="31"/>
      <c r="L8" s="31"/>
      <c r="M8" s="158" t="s">
        <v>5469</v>
      </c>
      <c r="N8" s="158"/>
      <c r="O8" s="44" t="s">
        <v>5493</v>
      </c>
      <c r="P8" s="44"/>
      <c r="Q8" s="44"/>
      <c r="R8" s="31"/>
      <c r="S8" s="158" t="s">
        <v>5469</v>
      </c>
      <c r="T8" s="158"/>
    </row>
    <row r="9" spans="2:22" ht="11.25" customHeight="1">
      <c r="B9" s="38"/>
      <c r="C9" s="39" t="s">
        <v>5495</v>
      </c>
      <c r="D9" s="40"/>
      <c r="E9" s="41"/>
      <c r="F9" s="40"/>
      <c r="G9" s="42"/>
      <c r="H9" s="41"/>
      <c r="I9" s="41"/>
      <c r="J9" s="41"/>
      <c r="K9" s="41"/>
      <c r="L9" s="41"/>
      <c r="M9" s="41"/>
      <c r="N9" s="41"/>
      <c r="O9" s="41"/>
      <c r="P9" s="41"/>
      <c r="Q9" s="41"/>
      <c r="R9" s="37"/>
      <c r="S9" s="37"/>
      <c r="T9" s="40"/>
    </row>
    <row r="10" spans="2:22" ht="11.25" customHeight="1">
      <c r="B10" s="34"/>
      <c r="C10" s="44" t="s">
        <v>5495</v>
      </c>
      <c r="D10" s="44"/>
      <c r="E10" s="44"/>
      <c r="F10" s="46"/>
      <c r="G10" s="135">
        <v>0</v>
      </c>
      <c r="H10" s="154"/>
      <c r="I10" s="31" t="s">
        <v>5661</v>
      </c>
      <c r="J10" s="31"/>
      <c r="K10" s="31"/>
      <c r="L10" s="31"/>
      <c r="M10" s="31"/>
      <c r="N10" s="31"/>
      <c r="O10" s="31"/>
      <c r="P10" s="31"/>
      <c r="Q10" s="31"/>
      <c r="R10" s="31"/>
      <c r="S10" s="31"/>
      <c r="T10" s="31"/>
    </row>
    <row r="11" spans="2:22" ht="11.25" customHeight="1">
      <c r="B11" s="47"/>
      <c r="C11" s="44" t="s">
        <v>5035</v>
      </c>
      <c r="D11" s="44"/>
      <c r="E11" s="44"/>
      <c r="F11" s="48"/>
      <c r="G11" s="161" t="s">
        <v>5469</v>
      </c>
      <c r="H11" s="163"/>
      <c r="I11" s="44" t="s">
        <v>5032</v>
      </c>
      <c r="J11" s="44"/>
      <c r="K11" s="44"/>
      <c r="L11" s="48"/>
      <c r="M11" s="161" t="s">
        <v>5469</v>
      </c>
      <c r="N11" s="163"/>
      <c r="O11" s="44" t="s">
        <v>5034</v>
      </c>
      <c r="P11" s="46"/>
      <c r="Q11" s="46"/>
      <c r="R11" s="48"/>
      <c r="S11" s="161" t="s">
        <v>5469</v>
      </c>
      <c r="T11" s="162"/>
    </row>
    <row r="12" spans="2:22" ht="11.25" customHeight="1">
      <c r="B12" s="38"/>
      <c r="C12" s="49" t="s">
        <v>5659</v>
      </c>
      <c r="D12" s="48"/>
      <c r="E12" s="31"/>
      <c r="F12" s="48"/>
      <c r="G12" s="33"/>
      <c r="H12" s="31"/>
      <c r="I12" s="31"/>
      <c r="J12" s="31"/>
      <c r="K12" s="31"/>
      <c r="L12" s="31"/>
      <c r="M12" s="31"/>
      <c r="N12" s="31"/>
      <c r="O12" s="31"/>
      <c r="P12" s="31"/>
      <c r="Q12" s="31"/>
      <c r="R12" s="46"/>
      <c r="S12" s="46"/>
      <c r="T12" s="48"/>
    </row>
    <row r="13" spans="2:22" ht="11.25" customHeight="1">
      <c r="B13" s="47"/>
      <c r="C13" s="44" t="s">
        <v>5036</v>
      </c>
      <c r="D13" s="44"/>
      <c r="E13" s="44"/>
      <c r="F13" s="48"/>
      <c r="G13" s="159" t="s">
        <v>5469</v>
      </c>
      <c r="H13" s="160"/>
      <c r="I13" s="44" t="s">
        <v>5662</v>
      </c>
      <c r="J13" s="44"/>
      <c r="K13" s="46"/>
      <c r="L13" s="48"/>
      <c r="M13" s="159" t="s">
        <v>5466</v>
      </c>
      <c r="N13" s="160"/>
      <c r="O13" s="44" t="s">
        <v>5687</v>
      </c>
      <c r="P13" s="44"/>
      <c r="Q13" s="44"/>
      <c r="R13" s="44"/>
      <c r="S13" s="44"/>
      <c r="T13" s="44"/>
    </row>
    <row r="15" spans="2:22" ht="11.25" customHeight="1">
      <c r="B15" s="29" t="s">
        <v>5487</v>
      </c>
      <c r="C15" s="29"/>
    </row>
    <row r="16" spans="2:22" ht="11.25" customHeight="1">
      <c r="B16" s="50" t="s">
        <v>5494</v>
      </c>
      <c r="C16" s="50"/>
      <c r="D16" s="51"/>
      <c r="E16" s="51"/>
      <c r="F16" s="51"/>
      <c r="G16" s="51"/>
      <c r="H16" s="51"/>
      <c r="I16" s="51"/>
      <c r="J16" s="51"/>
      <c r="K16" s="51"/>
      <c r="L16" s="51"/>
      <c r="M16" s="51"/>
      <c r="N16" s="51"/>
      <c r="O16" s="51"/>
      <c r="P16" s="51"/>
      <c r="Q16" s="51"/>
      <c r="R16" s="51"/>
      <c r="S16" s="51"/>
      <c r="T16" s="51"/>
    </row>
    <row r="17" spans="2:20" ht="11.25" customHeight="1">
      <c r="B17" s="52" t="s">
        <v>5500</v>
      </c>
      <c r="C17" s="50"/>
      <c r="D17" s="51"/>
      <c r="E17" s="51"/>
      <c r="F17" s="51"/>
      <c r="G17" s="51"/>
      <c r="H17" s="51"/>
      <c r="I17" s="51"/>
      <c r="J17" s="51"/>
      <c r="K17" s="51"/>
      <c r="L17" s="51"/>
      <c r="M17" s="51"/>
      <c r="N17" s="51"/>
      <c r="O17" s="51"/>
      <c r="P17" s="51"/>
      <c r="Q17" s="51"/>
      <c r="R17" s="51"/>
      <c r="S17" s="51"/>
      <c r="T17" s="51"/>
    </row>
    <row r="18" spans="2:20" ht="11.25" customHeight="1">
      <c r="B18" s="53"/>
      <c r="C18" s="54" t="s">
        <v>0</v>
      </c>
      <c r="D18" s="51"/>
      <c r="E18" s="51"/>
      <c r="F18" s="51"/>
      <c r="G18" s="55" t="s">
        <v>1</v>
      </c>
      <c r="H18" s="55" t="s">
        <v>2</v>
      </c>
      <c r="I18" s="55" t="s">
        <v>3</v>
      </c>
      <c r="J18" s="55" t="s">
        <v>4</v>
      </c>
      <c r="K18" s="55" t="s">
        <v>5</v>
      </c>
      <c r="L18" s="55" t="s">
        <v>6</v>
      </c>
      <c r="M18" s="55" t="s">
        <v>7</v>
      </c>
      <c r="N18" s="55" t="s">
        <v>8</v>
      </c>
      <c r="O18" s="55" t="s">
        <v>9</v>
      </c>
      <c r="P18" s="55" t="s">
        <v>10</v>
      </c>
      <c r="Q18" s="55" t="s">
        <v>11</v>
      </c>
      <c r="R18" s="55" t="s">
        <v>12</v>
      </c>
      <c r="S18" s="55" t="s">
        <v>13</v>
      </c>
      <c r="T18" s="55" t="s">
        <v>14</v>
      </c>
    </row>
    <row r="19" spans="2:20" ht="11.25" customHeight="1">
      <c r="B19" s="53"/>
      <c r="C19" s="137" t="s">
        <v>5470</v>
      </c>
      <c r="D19" s="137"/>
      <c r="E19" s="137"/>
      <c r="F19" s="138"/>
      <c r="G19" s="56" t="str">
        <f>IF(ISERROR(VLOOKUP(C19,選手能力!C3:BB2281,2,FALSE)),"－",VLOOKUP(C19,選手能力!C3:BB2281,2,FALSE))</f>
        <v>男</v>
      </c>
      <c r="H19" s="56" t="str">
        <f>IF(ISERROR(VLOOKUP(C19,選手能力!C3:BB2281,3,FALSE)),"－",VLOOKUP(C19,選手能力!C3:BB2281,3,FALSE))</f>
        <v>山</v>
      </c>
      <c r="I19" s="56" t="str">
        <f>IF(ISERROR(VLOOKUP(C19,選手能力!C3:BB2281,4,FALSE)),"－",VLOOKUP(C19,選手能力!C3:BB2281,4,FALSE))</f>
        <v>GK</v>
      </c>
      <c r="J19" s="56">
        <f>IF(ISERROR(VLOOKUP(C19,選手能力!C3:BB2281,5,FALSE)),"－",VLOOKUP(C19,選手能力!C3:BB2281,5,FALSE))</f>
        <v>125</v>
      </c>
      <c r="K19" s="56">
        <f>IF(ISERROR(VLOOKUP(C19,選手能力!C3:BB2281,6,FALSE)),"－",VLOOKUP(C19,選手能力!C3:BB2281,6,FALSE))</f>
        <v>135</v>
      </c>
      <c r="L19" s="56">
        <f>IF(ISERROR(VLOOKUP(C19,選手能力!C3:BB2281,7,FALSE)),"－",VLOOKUP(C19,選手能力!C3:BB2281,7,FALSE))</f>
        <v>53</v>
      </c>
      <c r="M19" s="56">
        <f>IF(ISERROR(VLOOKUP(C19,選手能力!C3:BB2281,8,FALSE)),"－",VLOOKUP(C19,選手能力!C3:BB2281,8,FALSE))</f>
        <v>53</v>
      </c>
      <c r="N19" s="56">
        <f>IF(ISERROR(VLOOKUP(C19,選手能力!C3:BB2281,9,FALSE)),"－",VLOOKUP(C19,選手能力!C3:BB2281,9,FALSE))</f>
        <v>49</v>
      </c>
      <c r="O19" s="56">
        <f>IF(ISERROR(VLOOKUP(C19,選手能力!C3:BB2281,10,FALSE)),"－",VLOOKUP(C19,選手能力!C3:BB2281,10,FALSE))</f>
        <v>80</v>
      </c>
      <c r="P19" s="56">
        <f>IF(ISERROR(VLOOKUP(C19,選手能力!C3:BB2281,11,FALSE)),"－",VLOOKUP(C19,選手能力!C3:BB2281,11,FALSE))</f>
        <v>52</v>
      </c>
      <c r="Q19" s="56">
        <f>IF(ISERROR(VLOOKUP(C19,選手能力!C3:BB2281,12,FALSE)),"－",VLOOKUP(C19,選手能力!C3:BB2281,12,FALSE))</f>
        <v>69</v>
      </c>
      <c r="R19" s="56">
        <f>IF(ISERROR(VLOOKUP(C19,選手能力!C3:BB2281,13,FALSE)),"－",VLOOKUP(C19,選手能力!C3:BB2281,13,FALSE))</f>
        <v>79</v>
      </c>
      <c r="S19" s="56">
        <f>IF(ISERROR(VLOOKUP(C19,選手能力!C3:BB2281,14,FALSE)),"－",VLOOKUP(C19,選手能力!C3:BB2281,14,FALSE))</f>
        <v>22</v>
      </c>
      <c r="T19" s="56">
        <f>SUM(L19:S19)</f>
        <v>457</v>
      </c>
    </row>
    <row r="20" spans="2:20" ht="11.25" customHeight="1">
      <c r="B20" s="57"/>
      <c r="C20" s="139" t="e">
        <f ca="1">IMAGE(INDEX(Face!B2:B2291,MATCH(C19,Face!A2:A2291,0),1))</f>
        <v>#NAME?</v>
      </c>
      <c r="D20" s="140"/>
      <c r="E20" s="140"/>
      <c r="F20" s="141"/>
      <c r="G20" s="58"/>
      <c r="H20" s="59"/>
      <c r="I20" s="60"/>
      <c r="J20" s="61" t="s">
        <v>5465</v>
      </c>
      <c r="K20" s="61" t="s">
        <v>5</v>
      </c>
      <c r="L20" s="61" t="s">
        <v>6</v>
      </c>
      <c r="M20" s="61" t="s">
        <v>7</v>
      </c>
      <c r="N20" s="61" t="s">
        <v>8</v>
      </c>
      <c r="O20" s="61" t="s">
        <v>9</v>
      </c>
      <c r="P20" s="61" t="s">
        <v>10</v>
      </c>
      <c r="Q20" s="61" t="s">
        <v>11</v>
      </c>
      <c r="R20" s="61" t="s">
        <v>12</v>
      </c>
      <c r="S20" s="62"/>
      <c r="T20" s="61" t="s">
        <v>14</v>
      </c>
    </row>
    <row r="21" spans="2:20" ht="11.25" customHeight="1">
      <c r="B21" s="57"/>
      <c r="C21" s="142"/>
      <c r="D21" s="143"/>
      <c r="E21" s="143"/>
      <c r="F21" s="144"/>
      <c r="G21" s="63" t="s">
        <v>5501</v>
      </c>
      <c r="H21" s="64"/>
      <c r="I21" s="65"/>
      <c r="J21" s="66">
        <f>IF(J19="－","－",J19+20)</f>
        <v>145</v>
      </c>
      <c r="K21" s="66">
        <f>IF(K19="－","－",K19+20)</f>
        <v>155</v>
      </c>
      <c r="L21" s="66">
        <f>L19+50</f>
        <v>103</v>
      </c>
      <c r="M21" s="66">
        <f>M19+50</f>
        <v>103</v>
      </c>
      <c r="N21" s="66">
        <v>1</v>
      </c>
      <c r="O21" s="66">
        <f>O19+50</f>
        <v>130</v>
      </c>
      <c r="P21" s="66">
        <f>P19+50</f>
        <v>102</v>
      </c>
      <c r="Q21" s="66">
        <v>1</v>
      </c>
      <c r="R21" s="66">
        <f>T19-SUM(L21:Q21)+20</f>
        <v>37</v>
      </c>
      <c r="S21" s="67"/>
      <c r="T21" s="56">
        <f>SUM(L21:S21)</f>
        <v>477</v>
      </c>
    </row>
    <row r="22" spans="2:20" ht="11.25" customHeight="1">
      <c r="B22" s="57"/>
      <c r="C22" s="142"/>
      <c r="D22" s="143"/>
      <c r="E22" s="143"/>
      <c r="F22" s="144"/>
      <c r="G22" s="68" t="s">
        <v>5680</v>
      </c>
      <c r="H22" s="51"/>
      <c r="I22" s="51"/>
      <c r="J22" s="66">
        <f>J21</f>
        <v>145</v>
      </c>
      <c r="K22" s="66">
        <f>IF(K21="－","－",K21+IF(J25="誓いのペンダント",10,0))</f>
        <v>155</v>
      </c>
      <c r="L22" s="66">
        <f>L21+IF(J24="イナズマスパイク",18,0)</f>
        <v>121</v>
      </c>
      <c r="M22" s="66">
        <f>M21+IF(J25="守りのペンダント金",15,IF(J25="誓いのペンダント",6,0))</f>
        <v>118</v>
      </c>
      <c r="N22" s="69">
        <f>N21+IF(Q24="異国のミサンガ",9,0)</f>
        <v>1</v>
      </c>
      <c r="O22" s="69">
        <f>O21+IF(Q25="伝説のグローブ",18,0)</f>
        <v>148</v>
      </c>
      <c r="P22" s="69">
        <f>P21+IF(J24="伝説のスパイク",18,0)</f>
        <v>102</v>
      </c>
      <c r="Q22" s="66">
        <f>Q21+IF(J25="力のペンダント金",15,0)</f>
        <v>1</v>
      </c>
      <c r="R22" s="66">
        <f>R21+IF(Q24="最強ミサンガ",20,0)</f>
        <v>57</v>
      </c>
      <c r="S22" s="67"/>
      <c r="T22" s="56">
        <f>SUM(L22:S22)</f>
        <v>548</v>
      </c>
    </row>
    <row r="23" spans="2:20" ht="11.25" customHeight="1">
      <c r="B23" s="57"/>
      <c r="C23" s="142"/>
      <c r="D23" s="143"/>
      <c r="E23" s="143"/>
      <c r="F23" s="144"/>
      <c r="G23" s="50" t="s">
        <v>5496</v>
      </c>
      <c r="H23" s="51"/>
      <c r="I23" s="51"/>
      <c r="J23" s="51"/>
      <c r="K23" s="51"/>
      <c r="L23" s="51"/>
      <c r="M23" s="51"/>
      <c r="N23" s="51"/>
      <c r="O23" s="51"/>
      <c r="P23" s="51"/>
      <c r="Q23" s="51"/>
      <c r="R23" s="51"/>
      <c r="S23" s="51"/>
      <c r="T23" s="51"/>
    </row>
    <row r="24" spans="2:20" ht="11.25" customHeight="1">
      <c r="B24" s="57"/>
      <c r="C24" s="142"/>
      <c r="D24" s="143"/>
      <c r="E24" s="143"/>
      <c r="F24" s="144"/>
      <c r="G24" s="51" t="s">
        <v>17</v>
      </c>
      <c r="H24" s="51"/>
      <c r="I24" s="51"/>
      <c r="J24" s="135" t="s">
        <v>5679</v>
      </c>
      <c r="K24" s="136"/>
      <c r="L24" s="136"/>
      <c r="M24" s="136"/>
      <c r="N24" s="70" t="s">
        <v>19</v>
      </c>
      <c r="O24" s="70"/>
      <c r="P24" s="70"/>
      <c r="Q24" s="153" t="s">
        <v>5504</v>
      </c>
      <c r="R24" s="153"/>
      <c r="S24" s="153"/>
      <c r="T24" s="153"/>
    </row>
    <row r="25" spans="2:20" ht="11.25" customHeight="1">
      <c r="B25" s="57"/>
      <c r="C25" s="142"/>
      <c r="D25" s="143"/>
      <c r="E25" s="143"/>
      <c r="F25" s="144"/>
      <c r="G25" s="71" t="s">
        <v>18</v>
      </c>
      <c r="H25" s="71"/>
      <c r="I25" s="51"/>
      <c r="J25" s="153" t="s">
        <v>7984</v>
      </c>
      <c r="K25" s="153"/>
      <c r="L25" s="153"/>
      <c r="M25" s="135"/>
      <c r="N25" s="71" t="s">
        <v>20</v>
      </c>
      <c r="O25" s="71"/>
      <c r="P25" s="71"/>
      <c r="Q25" s="154" t="s">
        <v>8003</v>
      </c>
      <c r="R25" s="153"/>
      <c r="S25" s="153"/>
      <c r="T25" s="153"/>
    </row>
    <row r="26" spans="2:20" ht="11.25" customHeight="1">
      <c r="B26" s="57"/>
      <c r="C26" s="142"/>
      <c r="D26" s="143"/>
      <c r="E26" s="143"/>
      <c r="F26" s="144"/>
      <c r="G26" s="50" t="s">
        <v>5497</v>
      </c>
      <c r="H26" s="51"/>
      <c r="I26" s="51"/>
      <c r="J26" s="51"/>
      <c r="K26" s="51"/>
      <c r="L26" s="51"/>
      <c r="M26" s="51"/>
      <c r="N26" s="51"/>
      <c r="O26" s="51"/>
      <c r="P26" s="51"/>
      <c r="Q26" s="51"/>
      <c r="R26" s="51"/>
      <c r="S26" s="51"/>
      <c r="T26" s="72"/>
    </row>
    <row r="27" spans="2:20" ht="11.25" customHeight="1">
      <c r="B27" s="57"/>
      <c r="C27" s="142"/>
      <c r="D27" s="143"/>
      <c r="E27" s="143"/>
      <c r="F27" s="144"/>
      <c r="G27" s="70" t="s">
        <v>5498</v>
      </c>
      <c r="H27" s="73"/>
      <c r="I27" s="74"/>
      <c r="J27" s="155" t="s">
        <v>8002</v>
      </c>
      <c r="K27" s="156"/>
      <c r="L27" s="156"/>
      <c r="M27" s="157"/>
      <c r="N27" s="70" t="s">
        <v>5499</v>
      </c>
      <c r="O27" s="70"/>
      <c r="P27" s="74"/>
      <c r="Q27" s="155" t="s">
        <v>5674</v>
      </c>
      <c r="R27" s="156"/>
      <c r="S27" s="156"/>
      <c r="T27" s="157"/>
    </row>
    <row r="28" spans="2:20" ht="11.25" hidden="1" customHeight="1">
      <c r="B28" s="75" t="s">
        <v>7982</v>
      </c>
      <c r="C28" s="75"/>
      <c r="D28" s="76"/>
      <c r="E28" s="76"/>
      <c r="F28" s="76"/>
      <c r="G28" s="76"/>
      <c r="H28" s="76"/>
      <c r="I28" s="76"/>
      <c r="J28" s="76"/>
      <c r="K28" s="76"/>
      <c r="L28" s="76"/>
      <c r="M28" s="76"/>
      <c r="N28" s="76"/>
      <c r="O28" s="76"/>
      <c r="P28" s="76"/>
      <c r="Q28" s="76"/>
      <c r="R28" s="76"/>
      <c r="S28" s="76"/>
      <c r="T28" s="51"/>
    </row>
    <row r="29" spans="2:20" ht="11.25" hidden="1" customHeight="1">
      <c r="B29" s="75" t="s">
        <v>5511</v>
      </c>
      <c r="C29" s="75"/>
      <c r="D29" s="76"/>
      <c r="E29" s="76"/>
      <c r="F29" s="51"/>
      <c r="G29" s="76"/>
      <c r="H29" s="51"/>
      <c r="I29" s="76" t="s">
        <v>21</v>
      </c>
      <c r="J29" s="51"/>
      <c r="K29" s="45">
        <f>L22*IF(L22&gt;120,13,INT(L22/10))</f>
        <v>1573</v>
      </c>
      <c r="L29" s="76" t="s">
        <v>22</v>
      </c>
      <c r="M29" s="76"/>
      <c r="N29" s="45">
        <f>N22*IF(N22&gt;120,13,INT(N22/10))</f>
        <v>0</v>
      </c>
      <c r="O29" s="76" t="s">
        <v>16</v>
      </c>
      <c r="P29" s="51"/>
      <c r="Q29" s="45">
        <f>M22*IF(O22&gt;120,13,INT(O22/10))</f>
        <v>1534</v>
      </c>
      <c r="R29" s="76" t="s">
        <v>23</v>
      </c>
      <c r="S29" s="76"/>
      <c r="T29" s="77">
        <f>0</f>
        <v>0</v>
      </c>
    </row>
    <row r="30" spans="2:20" ht="11.25" hidden="1" customHeight="1">
      <c r="B30" s="78" t="s">
        <v>5512</v>
      </c>
      <c r="C30" s="79"/>
      <c r="D30" s="72"/>
      <c r="E30" s="72"/>
      <c r="F30" s="72"/>
      <c r="G30" s="72"/>
      <c r="H30" s="72"/>
      <c r="I30" s="51"/>
      <c r="J30" s="51"/>
      <c r="K30" s="51"/>
      <c r="L30" s="51"/>
      <c r="M30" s="51"/>
      <c r="N30" s="51"/>
      <c r="O30" s="51"/>
      <c r="P30" s="76"/>
      <c r="Q30" s="76"/>
      <c r="R30" s="76"/>
      <c r="S30" s="76"/>
      <c r="T30" s="51"/>
    </row>
    <row r="31" spans="2:20" ht="11.25" hidden="1" customHeight="1">
      <c r="B31" s="80"/>
      <c r="C31" s="75" t="s">
        <v>5575</v>
      </c>
      <c r="D31" s="75"/>
      <c r="E31" s="51"/>
      <c r="F31" s="51"/>
      <c r="G31" s="51"/>
      <c r="H31" s="51"/>
      <c r="I31" s="51"/>
      <c r="J31" s="51"/>
      <c r="K31" s="51"/>
      <c r="L31" s="50" t="s">
        <v>5576</v>
      </c>
      <c r="M31" s="51"/>
      <c r="N31" s="51"/>
      <c r="O31" s="51"/>
      <c r="P31" s="51"/>
      <c r="Q31" s="81"/>
      <c r="R31" s="81"/>
      <c r="S31" s="81"/>
      <c r="T31" s="82"/>
    </row>
    <row r="32" spans="2:20" ht="11.25" hidden="1" customHeight="1">
      <c r="B32" s="80"/>
      <c r="C32" s="83"/>
      <c r="D32" s="84" t="s">
        <v>5585</v>
      </c>
      <c r="E32" s="84" t="s">
        <v>6</v>
      </c>
      <c r="F32" s="84" t="s">
        <v>7</v>
      </c>
      <c r="G32" s="84" t="s">
        <v>8</v>
      </c>
      <c r="H32" s="84" t="s">
        <v>9</v>
      </c>
      <c r="I32" s="84" t="s">
        <v>10</v>
      </c>
      <c r="J32" s="84" t="s">
        <v>11</v>
      </c>
      <c r="K32" s="84" t="s">
        <v>12</v>
      </c>
      <c r="L32" s="83"/>
      <c r="M32" s="84" t="s">
        <v>5585</v>
      </c>
      <c r="N32" s="84" t="s">
        <v>6</v>
      </c>
      <c r="O32" s="84" t="s">
        <v>7</v>
      </c>
      <c r="P32" s="84" t="s">
        <v>8</v>
      </c>
      <c r="Q32" s="84" t="s">
        <v>9</v>
      </c>
      <c r="R32" s="84" t="s">
        <v>10</v>
      </c>
      <c r="S32" s="84" t="s">
        <v>11</v>
      </c>
      <c r="T32" s="84" t="s">
        <v>12</v>
      </c>
    </row>
    <row r="33" spans="2:20" ht="11.25" hidden="1" customHeight="1">
      <c r="B33" s="80"/>
      <c r="C33" s="85" t="s">
        <v>24</v>
      </c>
      <c r="D33" s="86">
        <f>INDEX(UnitCalc!H2:O20,MATCH(C33,UnitCalc!B2:B20,0),COLUMN()-3)</f>
        <v>75</v>
      </c>
      <c r="E33" s="86">
        <f>INDEX(UnitCalc!H2:O20,MATCH(C33,UnitCalc!B2:B20,0),COLUMN()-3)</f>
        <v>40</v>
      </c>
      <c r="F33" s="86">
        <f>INDEX(UnitCalc!H2:O20,MATCH(C33,UnitCalc!B2:B20,0),COLUMN()-3)</f>
        <v>0</v>
      </c>
      <c r="G33" s="86">
        <f>INDEX(UnitCalc!H2:O20,MATCH(C33,UnitCalc!B2:B20,0),COLUMN()-3)</f>
        <v>0</v>
      </c>
      <c r="H33" s="86">
        <f>INDEX(UnitCalc!H2:O20,MATCH(C33,UnitCalc!B2:B20,0),COLUMN()-3)</f>
        <v>0</v>
      </c>
      <c r="I33" s="86">
        <f>INDEX(UnitCalc!H2:O20,MATCH(C33,UnitCalc!B2:B20,0),COLUMN()-3)</f>
        <v>0</v>
      </c>
      <c r="J33" s="86">
        <f>INDEX(UnitCalc!H2:O20,MATCH(C33,UnitCalc!B2:B20,0),COLUMN()-3)</f>
        <v>5</v>
      </c>
      <c r="K33" s="86">
        <f>INDEX(UnitCalc!H2:O20,MATCH(C33,UnitCalc!B2:B20,0),COLUMN()-3)</f>
        <v>5</v>
      </c>
      <c r="L33" s="85" t="s">
        <v>5514</v>
      </c>
      <c r="M33" s="86">
        <v>0</v>
      </c>
      <c r="N33" s="86">
        <f>INDEX(UnitCalc!H2:O20,MATCH(L33,UnitCalc!B2:B20,0),COLUMN()-12)</f>
        <v>0</v>
      </c>
      <c r="O33" s="86">
        <f>INDEX(UnitCalc!H2:O20,MATCH(L33,UnitCalc!B2:B20,0),COLUMN()-12)</f>
        <v>0</v>
      </c>
      <c r="P33" s="86">
        <f>INDEX(UnitCalc!H2:O20,MATCH(L33,UnitCalc!B2:B20,0),COLUMN()-12)</f>
        <v>0</v>
      </c>
      <c r="Q33" s="86">
        <f>INDEX(UnitCalc!H2:O20,MATCH(L33,UnitCalc!B2:B20,0),COLUMN()-12)</f>
        <v>30</v>
      </c>
      <c r="R33" s="86">
        <f>INDEX(UnitCalc!H2:O20,MATCH(L33,UnitCalc!B2:B20,0),COLUMN()-12)</f>
        <v>0</v>
      </c>
      <c r="S33" s="86">
        <f>INDEX(UnitCalc!H2:O20,MATCH(L33,UnitCalc!B2:B20,0),COLUMN()-12)</f>
        <v>10</v>
      </c>
      <c r="T33" s="86">
        <f>INDEX(UnitCalc!H2:O20,MATCH(L33,UnitCalc!B2:B20,0),COLUMN()-12)</f>
        <v>10</v>
      </c>
    </row>
    <row r="34" spans="2:20" ht="11.25" hidden="1" customHeight="1">
      <c r="B34" s="80"/>
      <c r="C34" s="85" t="s">
        <v>25</v>
      </c>
      <c r="D34" s="86">
        <f t="shared" ref="D34:D42" si="0">D33</f>
        <v>75</v>
      </c>
      <c r="E34" s="86">
        <f>INDEX(UnitCalc!H2:O20,MATCH(C34,UnitCalc!B2:B20,0),COLUMN()-3)</f>
        <v>40</v>
      </c>
      <c r="F34" s="86">
        <f>INDEX(UnitCalc!H2:O20,MATCH(C34,UnitCalc!B2:B20,0),COLUMN()-3)</f>
        <v>0</v>
      </c>
      <c r="G34" s="86">
        <f>INDEX(UnitCalc!H2:O20,MATCH(C34,UnitCalc!B2:B20,0),COLUMN()-3)</f>
        <v>0</v>
      </c>
      <c r="H34" s="86">
        <f>INDEX(UnitCalc!H2:O20,MATCH(C34,UnitCalc!B2:B20,0),COLUMN()-3)</f>
        <v>0</v>
      </c>
      <c r="I34" s="86">
        <f>INDEX(UnitCalc!H2:O20,MATCH(C34,UnitCalc!B2:B20,0),COLUMN()-3)</f>
        <v>0</v>
      </c>
      <c r="J34" s="86">
        <f>INDEX(UnitCalc!H2:O20,MATCH(C34,UnitCalc!B2:B20,0),COLUMN()-3)</f>
        <v>5</v>
      </c>
      <c r="K34" s="86">
        <f>INDEX(UnitCalc!H2:O20,MATCH(C34,UnitCalc!B2:B20,0),COLUMN()-3)</f>
        <v>5</v>
      </c>
      <c r="L34" s="85" t="s">
        <v>5516</v>
      </c>
      <c r="M34" s="86">
        <f t="shared" ref="M34:M41" si="1">M33</f>
        <v>0</v>
      </c>
      <c r="N34" s="86">
        <f>INDEX(UnitCalc!H2:O20,MATCH(L34,UnitCalc!B2:B20,0),COLUMN()-12)</f>
        <v>0</v>
      </c>
      <c r="O34" s="86">
        <f>INDEX(UnitCalc!H2:O20,MATCH(L34,UnitCalc!B2:B20,0),COLUMN()-12)</f>
        <v>30</v>
      </c>
      <c r="P34" s="86">
        <f>INDEX(UnitCalc!H2:O20,MATCH(L34,UnitCalc!B2:B20,0),COLUMN()-12)</f>
        <v>0</v>
      </c>
      <c r="Q34" s="86">
        <f>INDEX(UnitCalc!H2:O20,MATCH(L34,UnitCalc!B2:B20,0),COLUMN()-12)</f>
        <v>0</v>
      </c>
      <c r="R34" s="86">
        <f>INDEX(UnitCalc!H2:O20,MATCH(L34,UnitCalc!B2:B20,0),COLUMN()-12)</f>
        <v>0</v>
      </c>
      <c r="S34" s="86">
        <f>INDEX(UnitCalc!H2:O20,MATCH(L34,UnitCalc!B2:B20,0),COLUMN()-12)</f>
        <v>10</v>
      </c>
      <c r="T34" s="86">
        <f>INDEX(UnitCalc!H2:O20,MATCH(L34,UnitCalc!B2:B20,0),COLUMN()-12)</f>
        <v>10</v>
      </c>
    </row>
    <row r="35" spans="2:20" ht="11.25" hidden="1" customHeight="1">
      <c r="B35" s="80"/>
      <c r="C35" s="85" t="s">
        <v>26</v>
      </c>
      <c r="D35" s="86">
        <f t="shared" si="0"/>
        <v>75</v>
      </c>
      <c r="E35" s="86">
        <f>INDEX(UnitCalc!H2:O20,MATCH(C35,UnitCalc!B2:B20,0),COLUMN()-3)</f>
        <v>40</v>
      </c>
      <c r="F35" s="86">
        <f>INDEX(UnitCalc!H2:O20,MATCH(C35,UnitCalc!B2:B20,0),COLUMN()-3)</f>
        <v>0</v>
      </c>
      <c r="G35" s="86">
        <f>INDEX(UnitCalc!H2:O20,MATCH(C35,UnitCalc!B2:B20,0),COLUMN()-3)</f>
        <v>0</v>
      </c>
      <c r="H35" s="86">
        <f>INDEX(UnitCalc!H2:O20,MATCH(C35,UnitCalc!B2:B20,0),COLUMN()-3)</f>
        <v>0</v>
      </c>
      <c r="I35" s="86">
        <f>INDEX(UnitCalc!H2:O20,MATCH(C35,UnitCalc!B2:B20,0),COLUMN()-3)</f>
        <v>0</v>
      </c>
      <c r="J35" s="86">
        <f>INDEX(UnitCalc!H2:O20,MATCH(C35,UnitCalc!B2:B20,0),COLUMN()-3)</f>
        <v>5</v>
      </c>
      <c r="K35" s="86">
        <f>INDEX(UnitCalc!H2:O20,MATCH(C35,UnitCalc!B2:B20,0),COLUMN()-3)</f>
        <v>5</v>
      </c>
      <c r="L35" s="85" t="s">
        <v>5518</v>
      </c>
      <c r="M35" s="86">
        <f t="shared" si="1"/>
        <v>0</v>
      </c>
      <c r="N35" s="86">
        <f>INDEX(UnitCalc!H2:O20,MATCH(L35,UnitCalc!B2:B20,0),COLUMN()-12)</f>
        <v>0</v>
      </c>
      <c r="O35" s="86">
        <f>INDEX(UnitCalc!H2:O20,MATCH(L35,UnitCalc!B2:B20,0),COLUMN()-12)</f>
        <v>15</v>
      </c>
      <c r="P35" s="86">
        <f>INDEX(UnitCalc!H2:O20,MATCH(L35,UnitCalc!B2:B20,0),COLUMN()-12)</f>
        <v>20</v>
      </c>
      <c r="Q35" s="86">
        <f>INDEX(UnitCalc!H2:O20,MATCH(L35,UnitCalc!B2:B20,0),COLUMN()-12)</f>
        <v>15</v>
      </c>
      <c r="R35" s="86">
        <f>INDEX(UnitCalc!H2:O20,MATCH(L35,UnitCalc!B2:B20,0),COLUMN()-12)</f>
        <v>0</v>
      </c>
      <c r="S35" s="86">
        <f>INDEX(UnitCalc!H2:O20,MATCH(L35,UnitCalc!B2:B20,0),COLUMN()-12)</f>
        <v>0</v>
      </c>
      <c r="T35" s="86">
        <f>INDEX(UnitCalc!H2:O20,MATCH(L35,UnitCalc!B2:B20,0),COLUMN()-12)</f>
        <v>0</v>
      </c>
    </row>
    <row r="36" spans="2:20" ht="11.25" hidden="1" customHeight="1">
      <c r="B36" s="80"/>
      <c r="C36" s="85" t="s">
        <v>27</v>
      </c>
      <c r="D36" s="86">
        <f t="shared" si="0"/>
        <v>75</v>
      </c>
      <c r="E36" s="86">
        <f>INDEX(UnitCalc!H2:O20,MATCH(C36,UnitCalc!B2:B20,0),COLUMN()-3)</f>
        <v>35</v>
      </c>
      <c r="F36" s="86">
        <f>INDEX(UnitCalc!H2:O20,MATCH(C36,UnitCalc!B2:B20,0),COLUMN()-3)</f>
        <v>0</v>
      </c>
      <c r="G36" s="86">
        <f>INDEX(UnitCalc!H2:O20,MATCH(C36,UnitCalc!B2:B20,0),COLUMN()-3)</f>
        <v>10</v>
      </c>
      <c r="H36" s="86">
        <f>INDEX(UnitCalc!H2:O20,MATCH(C36,UnitCalc!B2:B20,0),COLUMN()-3)</f>
        <v>0</v>
      </c>
      <c r="I36" s="86">
        <f>INDEX(UnitCalc!H2:O20,MATCH(C36,UnitCalc!B2:B20,0),COLUMN()-3)</f>
        <v>0</v>
      </c>
      <c r="J36" s="86">
        <f>INDEX(UnitCalc!H2:O20,MATCH(C36,UnitCalc!B2:B20,0),COLUMN()-3)</f>
        <v>5</v>
      </c>
      <c r="K36" s="86">
        <f>INDEX(UnitCalc!H2:O20,MATCH(C36,UnitCalc!B2:B20,0),COLUMN()-3)</f>
        <v>0</v>
      </c>
      <c r="L36" s="85" t="s">
        <v>5561</v>
      </c>
      <c r="M36" s="86">
        <f t="shared" si="1"/>
        <v>0</v>
      </c>
      <c r="N36" s="86">
        <f>INDEX(UnitCalc!H2:O20,MATCH(L36,UnitCalc!B2:B20,0),COLUMN()-12)</f>
        <v>40</v>
      </c>
      <c r="O36" s="86">
        <f>INDEX(UnitCalc!H2:O20,MATCH(L36,UnitCalc!B2:B20,0),COLUMN()-12)</f>
        <v>0</v>
      </c>
      <c r="P36" s="86">
        <f>INDEX(UnitCalc!H2:O20,MATCH(L36,UnitCalc!B2:B20,0),COLUMN()-12)</f>
        <v>5</v>
      </c>
      <c r="Q36" s="86">
        <f>INDEX(UnitCalc!H2:O20,MATCH(L36,UnitCalc!B2:B20,0),COLUMN()-12)</f>
        <v>0</v>
      </c>
      <c r="R36" s="86">
        <f>INDEX(UnitCalc!H2:O20,MATCH(L36,UnitCalc!B2:B20,0),COLUMN()-12)</f>
        <v>0</v>
      </c>
      <c r="S36" s="86">
        <f>INDEX(UnitCalc!H2:O20,MATCH(L36,UnitCalc!B2:B20,0),COLUMN()-12)</f>
        <v>0</v>
      </c>
      <c r="T36" s="86">
        <f>INDEX(UnitCalc!H2:O20,MATCH(L36,UnitCalc!B2:B20,0),COLUMN()-12)</f>
        <v>5</v>
      </c>
    </row>
    <row r="37" spans="2:20" ht="11.25" hidden="1" customHeight="1">
      <c r="B37" s="80"/>
      <c r="C37" s="85" t="s">
        <v>28</v>
      </c>
      <c r="D37" s="86">
        <f t="shared" si="0"/>
        <v>75</v>
      </c>
      <c r="E37" s="86">
        <f>INDEX(UnitCalc!H2:O20,MATCH(C37,UnitCalc!B2:B20,0),COLUMN()-3)</f>
        <v>0</v>
      </c>
      <c r="F37" s="86">
        <f>INDEX(UnitCalc!H2:O20,MATCH(C37,UnitCalc!B2:B20,0),COLUMN()-3)</f>
        <v>35</v>
      </c>
      <c r="G37" s="86">
        <f>INDEX(UnitCalc!H2:O20,MATCH(C37,UnitCalc!B2:B20,0),COLUMN()-3)</f>
        <v>5</v>
      </c>
      <c r="H37" s="86">
        <f>INDEX(UnitCalc!H2:O20,MATCH(C37,UnitCalc!B2:B20,0),COLUMN()-3)</f>
        <v>0</v>
      </c>
      <c r="I37" s="86">
        <f>INDEX(UnitCalc!H2:O20,MATCH(C37,UnitCalc!B2:B20,0),COLUMN()-3)</f>
        <v>0</v>
      </c>
      <c r="J37" s="86">
        <f>INDEX(UnitCalc!H2:O20,MATCH(C37,UnitCalc!B2:B20,0),COLUMN()-3)</f>
        <v>5</v>
      </c>
      <c r="K37" s="86">
        <f>INDEX(UnitCalc!H2:O20,MATCH(C37,UnitCalc!B2:B20,0),COLUMN()-3)</f>
        <v>5</v>
      </c>
      <c r="L37" s="85" t="s">
        <v>5593</v>
      </c>
      <c r="M37" s="86">
        <f t="shared" si="1"/>
        <v>0</v>
      </c>
      <c r="N37" s="86">
        <f>INDEX(UnitCalc!H2:O20,MATCH(L37,UnitCalc!B2:B20,0),COLUMN()-12)</f>
        <v>10</v>
      </c>
      <c r="O37" s="86">
        <f>INDEX(UnitCalc!H2:O20,MATCH(L37,UnitCalc!B2:B20,0),COLUMN()-12)</f>
        <v>0</v>
      </c>
      <c r="P37" s="86">
        <f>INDEX(UnitCalc!H2:O20,MATCH(L37,UnitCalc!B2:B20,0),COLUMN()-12)</f>
        <v>35</v>
      </c>
      <c r="Q37" s="86">
        <f>INDEX(UnitCalc!H2:O20,MATCH(L37,UnitCalc!B2:B20,0),COLUMN()-12)</f>
        <v>0</v>
      </c>
      <c r="R37" s="86">
        <f>INDEX(UnitCalc!H2:O20,MATCH(L37,UnitCalc!B2:B20,0),COLUMN()-12)</f>
        <v>0</v>
      </c>
      <c r="S37" s="86">
        <f>INDEX(UnitCalc!H2:O20,MATCH(L37,UnitCalc!B2:B20,0),COLUMN()-12)</f>
        <v>0</v>
      </c>
      <c r="T37" s="86">
        <f>INDEX(UnitCalc!H2:O20,MATCH(L37,UnitCalc!B2:B20,0),COLUMN()-12)</f>
        <v>5</v>
      </c>
    </row>
    <row r="38" spans="2:20" ht="11.25" hidden="1" customHeight="1">
      <c r="B38" s="80"/>
      <c r="C38" s="85" t="s">
        <v>29</v>
      </c>
      <c r="D38" s="86">
        <f t="shared" si="0"/>
        <v>75</v>
      </c>
      <c r="E38" s="86">
        <f>INDEX(UnitCalc!H2:O20,MATCH(C38,UnitCalc!B2:B20,0),COLUMN()-3)</f>
        <v>0</v>
      </c>
      <c r="F38" s="86">
        <f>INDEX(UnitCalc!H2:O20,MATCH(C38,UnitCalc!B2:B20,0),COLUMN()-3)</f>
        <v>0</v>
      </c>
      <c r="G38" s="86">
        <f>INDEX(UnitCalc!H2:O20,MATCH(C38,UnitCalc!B2:B20,0),COLUMN()-3)</f>
        <v>5</v>
      </c>
      <c r="H38" s="86">
        <f>INDEX(UnitCalc!H2:O20,MATCH(C38,UnitCalc!B2:B20,0),COLUMN()-3)</f>
        <v>35</v>
      </c>
      <c r="I38" s="86">
        <f>INDEX(UnitCalc!H2:O20,MATCH(C38,UnitCalc!B2:B20,0),COLUMN()-3)</f>
        <v>0</v>
      </c>
      <c r="J38" s="86">
        <f>INDEX(UnitCalc!H2:O20,MATCH(C38,UnitCalc!B2:B20,0),COLUMN()-3)</f>
        <v>5</v>
      </c>
      <c r="K38" s="86">
        <f>INDEX(UnitCalc!H2:O20,MATCH(C38,UnitCalc!B2:B20,0),COLUMN()-3)</f>
        <v>5</v>
      </c>
      <c r="L38" s="85" t="s">
        <v>5594</v>
      </c>
      <c r="M38" s="86">
        <f t="shared" si="1"/>
        <v>0</v>
      </c>
      <c r="N38" s="86">
        <f>INDEX(UnitCalc!H2:O20,MATCH(L38,UnitCalc!B2:B20,0),COLUMN()-12)</f>
        <v>30</v>
      </c>
      <c r="O38" s="86">
        <f>INDEX(UnitCalc!H2:O20,MATCH(L38,UnitCalc!B2:B20,0),COLUMN()-12)</f>
        <v>0</v>
      </c>
      <c r="P38" s="86">
        <f>INDEX(UnitCalc!H2:O20,MATCH(L38,UnitCalc!B2:B20,0),COLUMN()-12)</f>
        <v>0</v>
      </c>
      <c r="Q38" s="86">
        <f>INDEX(UnitCalc!H2:O20,MATCH(L38,UnitCalc!B2:B20,0),COLUMN()-12)</f>
        <v>0</v>
      </c>
      <c r="R38" s="86">
        <f>INDEX(UnitCalc!H2:O20,MATCH(L38,UnitCalc!B2:B20,0),COLUMN()-12)</f>
        <v>15</v>
      </c>
      <c r="S38" s="86">
        <f>INDEX(UnitCalc!H2:O20,MATCH(L38,UnitCalc!B2:B20,0),COLUMN()-12)</f>
        <v>0</v>
      </c>
      <c r="T38" s="86">
        <f>INDEX(UnitCalc!H2:O20,MATCH(L38,UnitCalc!B2:B20,0),COLUMN()-12)</f>
        <v>5</v>
      </c>
    </row>
    <row r="39" spans="2:20" ht="11.25" hidden="1" customHeight="1">
      <c r="B39" s="80"/>
      <c r="C39" s="85" t="s">
        <v>30</v>
      </c>
      <c r="D39" s="86">
        <f t="shared" si="0"/>
        <v>75</v>
      </c>
      <c r="E39" s="86">
        <f>INDEX(UnitCalc!H2:O20,MATCH(C39,UnitCalc!B2:B20,0),COLUMN()-3)</f>
        <v>0</v>
      </c>
      <c r="F39" s="86">
        <f>INDEX(UnitCalc!H2:O20,MATCH(C39,UnitCalc!B2:B20,0),COLUMN()-3)</f>
        <v>0</v>
      </c>
      <c r="G39" s="86">
        <f>INDEX(UnitCalc!H2:O20,MATCH(C39,UnitCalc!B2:B20,0),COLUMN()-3)</f>
        <v>0</v>
      </c>
      <c r="H39" s="86">
        <f>INDEX(UnitCalc!H2:O20,MATCH(C39,UnitCalc!B2:B20,0),COLUMN()-3)</f>
        <v>35</v>
      </c>
      <c r="I39" s="86">
        <f>INDEX(UnitCalc!H2:O20,MATCH(C39,UnitCalc!B2:B20,0),COLUMN()-3)</f>
        <v>0</v>
      </c>
      <c r="J39" s="86">
        <f>INDEX(UnitCalc!H2:O20,MATCH(C39,UnitCalc!B2:B20,0),COLUMN()-3)</f>
        <v>5</v>
      </c>
      <c r="K39" s="86">
        <f>INDEX(UnitCalc!H2:O20,MATCH(C39,UnitCalc!B2:B20,0),COLUMN()-3)</f>
        <v>10</v>
      </c>
      <c r="L39" s="85" t="s">
        <v>5562</v>
      </c>
      <c r="M39" s="86">
        <f t="shared" si="1"/>
        <v>0</v>
      </c>
      <c r="N39" s="86">
        <f>INDEX(UnitCalc!H2:O20,MATCH(L39,UnitCalc!B2:B20,0),COLUMN()-12)</f>
        <v>0</v>
      </c>
      <c r="O39" s="86">
        <f>INDEX(UnitCalc!H2:O20,MATCH(L39,UnitCalc!B2:B20,0),COLUMN()-12)</f>
        <v>40</v>
      </c>
      <c r="P39" s="86">
        <f>INDEX(UnitCalc!H2:O20,MATCH(L39,UnitCalc!B2:B20,0),COLUMN()-12)</f>
        <v>5</v>
      </c>
      <c r="Q39" s="86">
        <f>INDEX(UnitCalc!H2:O20,MATCH(L39,UnitCalc!B2:B20,0),COLUMN()-12)</f>
        <v>0</v>
      </c>
      <c r="R39" s="86">
        <f>INDEX(UnitCalc!H2:O20,MATCH(L39,UnitCalc!B2:B20,0),COLUMN()-12)</f>
        <v>0</v>
      </c>
      <c r="S39" s="86">
        <f>INDEX(UnitCalc!H2:O20,MATCH(L39,UnitCalc!B2:B20,0),COLUMN()-12)</f>
        <v>0</v>
      </c>
      <c r="T39" s="86">
        <f>INDEX(UnitCalc!H2:O20,MATCH(L39,UnitCalc!B2:B20,0),COLUMN()-12)</f>
        <v>5</v>
      </c>
    </row>
    <row r="40" spans="2:20" ht="11.25" hidden="1" customHeight="1">
      <c r="B40" s="80"/>
      <c r="C40" s="85" t="s">
        <v>31</v>
      </c>
      <c r="D40" s="86">
        <f t="shared" si="0"/>
        <v>75</v>
      </c>
      <c r="E40" s="86">
        <f>INDEX(UnitCalc!H2:O20,MATCH(C40,UnitCalc!B2:B20,0),COLUMN()-3)</f>
        <v>0</v>
      </c>
      <c r="F40" s="86">
        <f>INDEX(UnitCalc!H2:O20,MATCH(C40,UnitCalc!B2:B20,0),COLUMN()-3)</f>
        <v>5</v>
      </c>
      <c r="G40" s="86">
        <f>INDEX(UnitCalc!H2:O20,MATCH(C40,UnitCalc!B2:B20,0),COLUMN()-3)</f>
        <v>0</v>
      </c>
      <c r="H40" s="86">
        <f>INDEX(UnitCalc!H2:O20,MATCH(C40,UnitCalc!B2:B20,0),COLUMN()-3)</f>
        <v>40</v>
      </c>
      <c r="I40" s="86">
        <f>INDEX(UnitCalc!H2:O20,MATCH(C40,UnitCalc!B2:B20,0),COLUMN()-3)</f>
        <v>0</v>
      </c>
      <c r="J40" s="86">
        <f>INDEX(UnitCalc!H2:O20,MATCH(C40,UnitCalc!B2:B20,0),COLUMN()-3)</f>
        <v>0</v>
      </c>
      <c r="K40" s="86">
        <f>INDEX(UnitCalc!H2:O20,MATCH(C40,UnitCalc!B2:B20,0),COLUMN()-3)</f>
        <v>5</v>
      </c>
      <c r="L40" s="85" t="s">
        <v>5563</v>
      </c>
      <c r="M40" s="86">
        <f t="shared" si="1"/>
        <v>0</v>
      </c>
      <c r="N40" s="86">
        <f>INDEX(UnitCalc!H2:O20,MATCH(L40,UnitCalc!B2:B20,0),COLUMN()-12)</f>
        <v>0</v>
      </c>
      <c r="O40" s="86">
        <f>INDEX(UnitCalc!H2:O20,MATCH(L40,UnitCalc!B2:B20,0),COLUMN()-12)</f>
        <v>0</v>
      </c>
      <c r="P40" s="86">
        <f>INDEX(UnitCalc!H2:O20,MATCH(L40,UnitCalc!B2:B20,0),COLUMN()-12)</f>
        <v>5</v>
      </c>
      <c r="Q40" s="86">
        <f>INDEX(UnitCalc!H2:O20,MATCH(L40,UnitCalc!B2:B20,0),COLUMN()-12)</f>
        <v>40</v>
      </c>
      <c r="R40" s="86">
        <f>INDEX(UnitCalc!H2:O20,MATCH(L40,UnitCalc!B2:B20,0),COLUMN()-12)</f>
        <v>0</v>
      </c>
      <c r="S40" s="86">
        <f>INDEX(UnitCalc!H2:O20,MATCH(L40,UnitCalc!B2:B20,0),COLUMN()-12)</f>
        <v>0</v>
      </c>
      <c r="T40" s="86">
        <f>INDEX(UnitCalc!H2:O20,MATCH(L40,UnitCalc!B2:B20,0),COLUMN()-12)</f>
        <v>5</v>
      </c>
    </row>
    <row r="41" spans="2:20" ht="11.25" hidden="1" customHeight="1">
      <c r="B41" s="80"/>
      <c r="C41" s="85" t="s">
        <v>32</v>
      </c>
      <c r="D41" s="86">
        <f t="shared" si="0"/>
        <v>75</v>
      </c>
      <c r="E41" s="86">
        <f>INDEX(UnitCalc!H2:O20,MATCH(C41,UnitCalc!B2:B20,0),COLUMN()-3)</f>
        <v>0</v>
      </c>
      <c r="F41" s="86">
        <f>INDEX(UnitCalc!H2:O20,MATCH(C41,UnitCalc!B2:B20,0),COLUMN()-3)</f>
        <v>5</v>
      </c>
      <c r="G41" s="86">
        <f>INDEX(UnitCalc!H2:O20,MATCH(C41,UnitCalc!B2:B20,0),COLUMN()-3)</f>
        <v>0</v>
      </c>
      <c r="H41" s="86">
        <f>INDEX(UnitCalc!H2:O20,MATCH(C41,UnitCalc!B2:B20,0),COLUMN()-3)</f>
        <v>40</v>
      </c>
      <c r="I41" s="86">
        <f>INDEX(UnitCalc!H2:O20,MATCH(C41,UnitCalc!B2:B20,0),COLUMN()-3)</f>
        <v>0</v>
      </c>
      <c r="J41" s="86">
        <f>INDEX(UnitCalc!H2:O20,MATCH(C41,UnitCalc!B2:B20,0),COLUMN()-3)</f>
        <v>0</v>
      </c>
      <c r="K41" s="86">
        <f>INDEX(UnitCalc!H2:O20,MATCH(C41,UnitCalc!B2:B20,0),COLUMN()-3)</f>
        <v>5</v>
      </c>
      <c r="L41" s="85" t="s">
        <v>5566</v>
      </c>
      <c r="M41" s="86">
        <f t="shared" si="1"/>
        <v>0</v>
      </c>
      <c r="N41" s="86">
        <f>INDEX(UnitCalc!H2:O20,MATCH(L41,UnitCalc!B2:B20,0),COLUMN()-12)</f>
        <v>0</v>
      </c>
      <c r="O41" s="86">
        <f>INDEX(UnitCalc!H2:O20,MATCH(L41,UnitCalc!B2:B20,0),COLUMN()-12)</f>
        <v>0</v>
      </c>
      <c r="P41" s="86">
        <f>INDEX(UnitCalc!H2:O20,MATCH(L41,UnitCalc!B2:B20,0),COLUMN()-12)</f>
        <v>0</v>
      </c>
      <c r="Q41" s="86">
        <f>INDEX(UnitCalc!H2:O20,MATCH(L41,UnitCalc!B2:B20,0),COLUMN()-12)</f>
        <v>40</v>
      </c>
      <c r="R41" s="86">
        <f>INDEX(UnitCalc!H2:O20,MATCH(L41,UnitCalc!B2:B20,0),COLUMN()-12)</f>
        <v>0</v>
      </c>
      <c r="S41" s="86">
        <f>INDEX(UnitCalc!H2:O20,MATCH(L41,UnitCalc!B2:B20,0),COLUMN()-12)</f>
        <v>5</v>
      </c>
      <c r="T41" s="86">
        <f>INDEX(UnitCalc!H2:O20,MATCH(L41,UnitCalc!B2:B20,0),COLUMN()-12)</f>
        <v>5</v>
      </c>
    </row>
    <row r="42" spans="2:20" ht="11.25" hidden="1" customHeight="1">
      <c r="B42" s="80"/>
      <c r="C42" s="87" t="s">
        <v>33</v>
      </c>
      <c r="D42" s="88">
        <f t="shared" si="0"/>
        <v>75</v>
      </c>
      <c r="E42" s="88">
        <f>INDEX(UnitCalc!H2:O20,MATCH(C42,UnitCalc!B2:B20,0),COLUMN()-3)</f>
        <v>0</v>
      </c>
      <c r="F42" s="88">
        <f>INDEX(UnitCalc!H2:O20,MATCH(C42,UnitCalc!B2:B20,0),COLUMN()-3)</f>
        <v>5</v>
      </c>
      <c r="G42" s="88">
        <f>INDEX(UnitCalc!H2:O20,MATCH(C42,UnitCalc!B2:B20,0),COLUMN()-3)</f>
        <v>0</v>
      </c>
      <c r="H42" s="88">
        <f>INDEX(UnitCalc!H2:O20,MATCH(C42,UnitCalc!B2:B20,0),COLUMN()-3)</f>
        <v>40</v>
      </c>
      <c r="I42" s="88">
        <f>INDEX(UnitCalc!H2:O20,MATCH(C42,UnitCalc!B2:B20,0),COLUMN()-3)</f>
        <v>0</v>
      </c>
      <c r="J42" s="88">
        <f>INDEX(UnitCalc!H2:O20,MATCH(C42,UnitCalc!B2:B20,0),COLUMN()-3)</f>
        <v>0</v>
      </c>
      <c r="K42" s="88">
        <f>INDEX(UnitCalc!H2:O20,MATCH(C42,UnitCalc!B2:B20,0),COLUMN()-3)</f>
        <v>5</v>
      </c>
      <c r="L42" s="89"/>
      <c r="M42" s="90"/>
      <c r="N42" s="90"/>
      <c r="O42" s="90"/>
      <c r="P42" s="91"/>
      <c r="Q42" s="90"/>
      <c r="R42" s="90"/>
      <c r="S42" s="90"/>
      <c r="T42" s="92"/>
    </row>
    <row r="43" spans="2:20" ht="11.25" customHeight="1">
      <c r="B43" s="93" t="s">
        <v>5042</v>
      </c>
      <c r="C43" s="93"/>
      <c r="D43" s="94"/>
      <c r="E43" s="94"/>
      <c r="F43" s="94"/>
      <c r="G43" s="94"/>
      <c r="H43" s="94"/>
      <c r="I43" s="94"/>
      <c r="J43" s="94"/>
      <c r="K43" s="94"/>
      <c r="L43" s="94"/>
      <c r="M43" s="94"/>
      <c r="N43" s="94"/>
      <c r="O43" s="94"/>
      <c r="P43" s="95"/>
      <c r="Q43" s="95"/>
      <c r="R43" s="95"/>
      <c r="S43" s="95"/>
      <c r="T43" s="94"/>
    </row>
    <row r="44" spans="2:20" ht="11.25" hidden="1" customHeight="1">
      <c r="B44" s="75" t="s">
        <v>5575</v>
      </c>
      <c r="C44" s="75"/>
      <c r="D44" s="51"/>
      <c r="E44" s="51"/>
      <c r="F44" s="51"/>
      <c r="G44" s="51"/>
      <c r="H44" s="51"/>
      <c r="I44" s="51"/>
      <c r="J44" s="51"/>
      <c r="K44" s="51"/>
      <c r="L44" s="51"/>
      <c r="M44" s="51"/>
      <c r="N44" s="51"/>
      <c r="O44" s="51"/>
      <c r="P44" s="76"/>
      <c r="Q44" s="76"/>
      <c r="R44" s="76"/>
      <c r="S44" s="76"/>
      <c r="T44" s="51"/>
    </row>
    <row r="45" spans="2:20" ht="11.25" hidden="1" customHeight="1">
      <c r="B45" s="83"/>
      <c r="C45" s="84" t="s">
        <v>5588</v>
      </c>
      <c r="D45" s="85" t="s">
        <v>5586</v>
      </c>
      <c r="E45" s="84" t="s">
        <v>5585</v>
      </c>
      <c r="F45" s="84" t="s">
        <v>5587</v>
      </c>
      <c r="G45" s="84" t="s">
        <v>5590</v>
      </c>
      <c r="H45" s="84" t="s">
        <v>5589</v>
      </c>
      <c r="I45" s="84" t="s">
        <v>5591</v>
      </c>
      <c r="J45" s="84" t="s">
        <v>5592</v>
      </c>
      <c r="K45" s="84" t="s">
        <v>5595</v>
      </c>
      <c r="L45" s="84" t="s">
        <v>5596</v>
      </c>
      <c r="M45" s="84" t="s">
        <v>5602</v>
      </c>
      <c r="N45" s="84" t="s">
        <v>5601</v>
      </c>
      <c r="O45" s="84" t="s">
        <v>5603</v>
      </c>
      <c r="P45" s="84" t="s">
        <v>5604</v>
      </c>
      <c r="Q45" s="84" t="s">
        <v>5597</v>
      </c>
      <c r="R45" s="85" t="s">
        <v>5598</v>
      </c>
      <c r="S45" s="84" t="s">
        <v>5599</v>
      </c>
      <c r="T45" s="85" t="s">
        <v>5600</v>
      </c>
    </row>
    <row r="46" spans="2:20" ht="11.25" hidden="1" customHeight="1">
      <c r="B46" s="85" t="s">
        <v>47</v>
      </c>
      <c r="C46" s="77" t="str">
        <f t="shared" ref="C46:C57" si="2">I169</f>
        <v>P2</v>
      </c>
      <c r="D46" s="86">
        <f>IF(C46="－",0,INDEX(I29:T29,1,MATCH(I5,I29:T29,0)+2)+L22*INDEX(C33:K42,MATCH(C46,C33:C42,0),3)+M22*INDEX(C33:K42,MATCH(C46,C33:C42,0),4)+N22*INDEX(C33:K42,MATCH(C46,C33:C42,0),5)+O22*INDEX(C33:K42,MATCH(C46,C33:C42,0),6)+P22*INDEX(C33:K42,MATCH(C46,C33:C42,0),7)+Q22*INDEX(C33:K42,MATCH(C46,C33:C42,0),8)+R22*INDEX(C33:K42,MATCH(C46,C33:C42,0),9))</f>
        <v>8329</v>
      </c>
      <c r="E46" s="86">
        <f>K169*(IF(C46="－",0,75)+IF(I5="GK",IF(M22&gt;120,13,INT(M22/10)),0))</f>
        <v>4800</v>
      </c>
      <c r="F46" s="96">
        <f>IF(C46="－",0,ROUNDDOWN(ROUNDDOWN((D46+E46)*41/4096,0)*(100+INDEX(UnitCalc!B2:G20,MATCH(C46,UnitCalc!B2:B20,0),3))/100,0))</f>
        <v>196</v>
      </c>
      <c r="G46" s="97">
        <f>F46</f>
        <v>196</v>
      </c>
      <c r="H46" s="98">
        <f>IF(C46="－",0,F46+ROUNDDOWN(F46*(INDEX(UnitCalc!B2:G20,MATCH(C46,UnitCalc!B2:B20,0),4)-1)/100,0))</f>
        <v>233</v>
      </c>
      <c r="I46" s="86">
        <f>IF(OR(R5="OFF",C46="－"),G46,G46+ROUNDDOWN(G46*(INDEX(UnitCalc!B2:G20,MATCH(C46,UnitCalc!B2:B20,0),5))/100,0))</f>
        <v>196</v>
      </c>
      <c r="J46" s="86">
        <f>IF(OR(R5="OFF",C46="－"),H46,H46+ROUNDDOWN(H46*(INDEX(UnitCalc!B2:G20,MATCH(C46,UnitCalc!B2:B20,0),5))/100,0))</f>
        <v>233</v>
      </c>
      <c r="K46" s="86">
        <f>IF(OR(C46="NS",C46="LS",C46="SC",C46="BS"),I46+ROUNDDOWN(I46*(INDEX(UnitCalc!B2:G20,MATCH(C46,UnitCalc!B2:B20,0),6))/100,0),I46)</f>
        <v>196</v>
      </c>
      <c r="L46" s="86">
        <f>IF(OR(C46="NS",C46="LS",C46="SC",C46="BS"),J46+ROUNDDOWN(I46*(INDEX(UnitCalc!B2:G20,MATCH(C46,UnitCalc!B2:B20,0),6))/100,0),J46)</f>
        <v>233</v>
      </c>
      <c r="M46" s="86">
        <f>K46</f>
        <v>196</v>
      </c>
      <c r="N46" s="86">
        <f>L46</f>
        <v>233</v>
      </c>
      <c r="O46" s="86">
        <f>M46+ROUNDDOWN(M46*IF(-1=IFERROR(MATCH("ぞくせいきょうか",C169:C180,0),-1),10,150)/100,0)</f>
        <v>215</v>
      </c>
      <c r="P46" s="86">
        <f>N46+ROUNDDOWN(N46*IF(-1=IFERROR(MATCH("ぞくせいきょうか",C169:C180,0),-1),10,150)/100,0)</f>
        <v>256</v>
      </c>
      <c r="Q46" s="86">
        <f t="shared" ref="Q46:Q57" si="3">IF(M169="不一致",M46,M46+ROUNDDOWN(M46*10/100,0))</f>
        <v>196</v>
      </c>
      <c r="R46" s="86">
        <f t="shared" ref="R46:R57" si="4">IF(M169="不一致",N46,N46+ROUNDDOWN(N46*10/100,0))</f>
        <v>233</v>
      </c>
      <c r="S46" s="86">
        <f t="shared" ref="S46:S57" si="5">IF(M169="不一致",O46,O46+ROUNDDOWN(O46*10/100,0))</f>
        <v>215</v>
      </c>
      <c r="T46" s="86">
        <f t="shared" ref="T46:T57" si="6">IF(M169="不一致",P46,P46+ROUNDDOWN(P46*10/100,0))</f>
        <v>256</v>
      </c>
    </row>
    <row r="47" spans="2:20" ht="11.25" hidden="1" customHeight="1">
      <c r="B47" s="85" t="s">
        <v>49</v>
      </c>
      <c r="C47" s="77" t="str">
        <f t="shared" si="2"/>
        <v>CA</v>
      </c>
      <c r="D47" s="86">
        <f>IF(C47="－",0,INDEX(I29:T29,1,MATCH(I5,I29:T29,0)+2)+L22*INDEX(C33:K42,MATCH(C47,C33:C42,0),3)+M22*INDEX(C33:K42,MATCH(C47,C33:C42,0),4)+N22*INDEX(C33:K42,MATCH(C47,C33:C42,0),5)+O22*INDEX(C33:K42,MATCH(C47,C33:C42,0),6)+P22*INDEX(C33:K42,MATCH(C47,C33:C42,0),7)+Q22*INDEX(C33:K42,MATCH(C47,C33:C42,0),8)+R22*INDEX(C33:K42,MATCH(C47,C33:C42,0),9))</f>
        <v>8329</v>
      </c>
      <c r="E47" s="86">
        <f>K170*(IF(C47="－",0,75)+IF(I5="GK",IF(M22&gt;120,13,INT(M22/10)),0))</f>
        <v>8550</v>
      </c>
      <c r="F47" s="96">
        <f>IF(C47="－",0,ROUNDDOWN(ROUNDDOWN((D47+E47)*41/4096,0)*(100+INDEX(UnitCalc!B2:G20,MATCH(C47,UnitCalc!B2:B20,0),3))/100,0))</f>
        <v>252</v>
      </c>
      <c r="G47" s="97">
        <f t="shared" ref="G47:G120" si="7">F47</f>
        <v>252</v>
      </c>
      <c r="H47" s="98">
        <f>IF(C47="－",0,F47+ROUNDDOWN(F47*(INDEX(UnitCalc!B2:G20,MATCH(C47,UnitCalc!B2:B20,0),4)-1)/100,0))</f>
        <v>299</v>
      </c>
      <c r="I47" s="86">
        <f>IF(OR(R5="OFF",C47="－"),G47,G47+ROUNDDOWN(G47*(INDEX(UnitCalc!B2:G20,MATCH(C47,UnitCalc!B2:B20,0),5))/100,0))</f>
        <v>252</v>
      </c>
      <c r="J47" s="86">
        <f>IF(OR(R5="OFF",C47="－"),H47,H47+ROUNDDOWN(H47*(INDEX(UnitCalc!B2:G20,MATCH(C47,UnitCalc!B2:B20,0),5))/100,0))</f>
        <v>299</v>
      </c>
      <c r="K47" s="86">
        <f>IF(OR(C47="NS",C47="LS",C47="SC",C47="BS"),I47+ROUNDDOWN(I47*(INDEX(UnitCalc!B2:G20,MATCH(C47,UnitCalc!B2:B20,0),6))/100,0),I47)</f>
        <v>252</v>
      </c>
      <c r="L47" s="86">
        <f>IF(OR(C47="NS",C47="LS",C47="SC",C47="BS"),J47+ROUNDDOWN(I47*(INDEX(UnitCalc!B2:G20,MATCH(C47,UnitCalc!B2:B20,0),6))/100,0),J47)</f>
        <v>299</v>
      </c>
      <c r="M47" s="86">
        <f t="shared" ref="M47:M57" si="8">K47</f>
        <v>252</v>
      </c>
      <c r="N47" s="86">
        <f t="shared" ref="N47:N57" si="9">L47</f>
        <v>299</v>
      </c>
      <c r="O47" s="86">
        <f>M47+ROUNDDOWN(M47*IF(-1=IFERROR(MATCH("ぞくせいきょうか",C169:C180,0),-1),10,150)/100,0)</f>
        <v>277</v>
      </c>
      <c r="P47" s="86">
        <f>N47+ROUNDDOWN(N47*IF(-1=IFERROR(MATCH("ぞくせいきょうか",C169:C180,0),-1),10,150)/100,0)</f>
        <v>328</v>
      </c>
      <c r="Q47" s="86">
        <f t="shared" si="3"/>
        <v>277</v>
      </c>
      <c r="R47" s="86">
        <f t="shared" si="4"/>
        <v>328</v>
      </c>
      <c r="S47" s="86">
        <f t="shared" si="5"/>
        <v>304</v>
      </c>
      <c r="T47" s="86">
        <f t="shared" si="6"/>
        <v>360</v>
      </c>
    </row>
    <row r="48" spans="2:20" ht="11.25" hidden="1" customHeight="1">
      <c r="B48" s="85" t="s">
        <v>50</v>
      </c>
      <c r="C48" s="77" t="str">
        <f t="shared" si="2"/>
        <v>CA</v>
      </c>
      <c r="D48" s="86">
        <f>IF(C48="－",0,INDEX(I29:T29,1,MATCH(I5,I29:T29,0)+2)+L22*INDEX(C33:K42,MATCH(C48,C33:C42,0),3)+M22*INDEX(C33:K42,MATCH(C48,C33:C42,0),4)+N22*INDEX(C33:K42,MATCH(C48,C33:C42,0),5)+O22*INDEX(C33:K42,MATCH(C48,C33:C42,0),6)+P22*INDEX(C33:K42,MATCH(C48,C33:C42,0),7)+Q22*INDEX(C33:K42,MATCH(C48,C33:C42,0),8)+R22*INDEX(C33:K42,MATCH(C48,C33:C42,0),9))</f>
        <v>8329</v>
      </c>
      <c r="E48" s="86">
        <f>K171*(IF(C48="－",0,75)+IF(I5="GK",IF(M22&gt;120,13,INT(M22/10)),0))</f>
        <v>5325</v>
      </c>
      <c r="F48" s="96">
        <f>IF(C48="－",0,ROUNDDOWN(ROUNDDOWN((D48+E48)*41/4096,0)*(100+INDEX(UnitCalc!B2:G20,MATCH(C48,UnitCalc!B2:B20,0),3))/100,0))</f>
        <v>204</v>
      </c>
      <c r="G48" s="97">
        <f t="shared" si="7"/>
        <v>204</v>
      </c>
      <c r="H48" s="98">
        <f>IF(C48="－",0,F48+ROUNDDOWN(F48*(INDEX(UnitCalc!B2:G20,MATCH(C48,UnitCalc!B2:B20,0),4)-1)/100,0))</f>
        <v>242</v>
      </c>
      <c r="I48" s="86">
        <f>IF(OR(R5="OFF",C48="－"),G48,G48+ROUNDDOWN(G48*(INDEX(UnitCalc!B2:G20,MATCH(C48,UnitCalc!B2:B20,0),5))/100,0))</f>
        <v>204</v>
      </c>
      <c r="J48" s="86">
        <f>IF(OR(R5="OFF",C48="－"),H48,H48+ROUNDDOWN(H48*(INDEX(UnitCalc!B2:G20,MATCH(C48,UnitCalc!B2:B20,0),5))/100,0))</f>
        <v>242</v>
      </c>
      <c r="K48" s="86">
        <f>IF(OR(C48="NS",C48="LS",C48="SC",C48="BS"),I48+ROUNDDOWN(I48*(INDEX(UnitCalc!B2:G20,MATCH(C48,UnitCalc!B2:B20,0),6))/100,0),I48)</f>
        <v>204</v>
      </c>
      <c r="L48" s="86">
        <f>IF(OR(C48="NS",C48="LS",C48="SC",C48="BS"),J48+ROUNDDOWN(I48*(INDEX(UnitCalc!B2:G20,MATCH(C48,UnitCalc!B2:B20,0),6))/100,0),J48)</f>
        <v>242</v>
      </c>
      <c r="M48" s="86">
        <f t="shared" si="8"/>
        <v>204</v>
      </c>
      <c r="N48" s="86">
        <f t="shared" si="9"/>
        <v>242</v>
      </c>
      <c r="O48" s="86">
        <f>M48+ROUNDDOWN(M48*IF(-1=IFERROR(MATCH("ぞくせいきょうか",C169:C180,0),-1),10,150)/100,0)</f>
        <v>224</v>
      </c>
      <c r="P48" s="86">
        <f>N48+ROUNDDOWN(N48*IF(-1=IFERROR(MATCH("ぞくせいきょうか",C169:C180,0),-1),10,150)/100,0)</f>
        <v>266</v>
      </c>
      <c r="Q48" s="86">
        <f t="shared" si="3"/>
        <v>224</v>
      </c>
      <c r="R48" s="86">
        <f t="shared" si="4"/>
        <v>266</v>
      </c>
      <c r="S48" s="86">
        <f t="shared" si="5"/>
        <v>246</v>
      </c>
      <c r="T48" s="86">
        <f t="shared" si="6"/>
        <v>292</v>
      </c>
    </row>
    <row r="49" spans="2:20" ht="11.25" hidden="1" customHeight="1">
      <c r="B49" s="85" t="s">
        <v>51</v>
      </c>
      <c r="C49" s="77" t="str">
        <f t="shared" si="2"/>
        <v>CA</v>
      </c>
      <c r="D49" s="86">
        <f>IF(C49="－",0,INDEX(I29:T29,1,MATCH(I5,I29:T29,0)+2)+L22*INDEX(C33:K42,MATCH(C49,C33:C42,0),3)+M22*INDEX(C33:K42,MATCH(C49,C33:C42,0),4)+N22*INDEX(C33:K42,MATCH(C49,C33:C42,0),5)+O22*INDEX(C33:K42,MATCH(C49,C33:C42,0),6)+P22*INDEX(C33:K42,MATCH(C49,C33:C42,0),7)+Q22*INDEX(C33:K42,MATCH(C49,C33:C42,0),8)+R22*INDEX(C33:K42,MATCH(C49,C33:C42,0),9))</f>
        <v>8329</v>
      </c>
      <c r="E49" s="86">
        <f>K172*(IF(C49="－",0,75)+IF(I5="GK",IF(M22&gt;120,13,INT(M22/10)),0))</f>
        <v>7050</v>
      </c>
      <c r="F49" s="96">
        <f>IF(C49="－",0,ROUNDDOWN(ROUNDDOWN((D49+E49)*41/4096,0)*(100+INDEX(UnitCalc!B2:G20,MATCH(C49,UnitCalc!B2:B20,0),3))/100,0))</f>
        <v>229</v>
      </c>
      <c r="G49" s="97">
        <f t="shared" si="7"/>
        <v>229</v>
      </c>
      <c r="H49" s="98">
        <f>IF(C49="－",0,F49+ROUNDDOWN(F49*(INDEX(UnitCalc!B2:G20,MATCH(C49,UnitCalc!B2:B20,0),4)-1)/100,0))</f>
        <v>272</v>
      </c>
      <c r="I49" s="86">
        <f>IF(OR(R5="OFF",C49="－"),G49,G49+ROUNDDOWN(G49*(INDEX(UnitCalc!B2:G20,MATCH(C49,UnitCalc!B2:B20,0),5))/100,0))</f>
        <v>229</v>
      </c>
      <c r="J49" s="86">
        <f>IF(OR(R5="OFF",C49="－"),H49,H49+ROUNDDOWN(H49*(INDEX(UnitCalc!B2:G20,MATCH(C49,UnitCalc!B2:B20,0),5))/100,0))</f>
        <v>272</v>
      </c>
      <c r="K49" s="86">
        <f>IF(OR(C49="NS",C49="LS",C49="SC",C49="BS"),I49+ROUNDDOWN(I49*(INDEX(UnitCalc!B2:G20,MATCH(C49,UnitCalc!B2:B20,0),6))/100,0),I49)</f>
        <v>229</v>
      </c>
      <c r="L49" s="86">
        <f>IF(OR(C49="NS",C49="LS",C49="SC",C49="BS"),J49+ROUNDDOWN(I49*(INDEX(UnitCalc!B2:G20,MATCH(C49,UnitCalc!B2:B20,0),6))/100,0),J49)</f>
        <v>272</v>
      </c>
      <c r="M49" s="86">
        <f>K49</f>
        <v>229</v>
      </c>
      <c r="N49" s="86">
        <f t="shared" si="9"/>
        <v>272</v>
      </c>
      <c r="O49" s="86">
        <f>M49+ROUNDDOWN(M49*IF(-1=IFERROR(MATCH("ぞくせいきょうか",C169:C180,0),-1),10,150)/100,0)</f>
        <v>251</v>
      </c>
      <c r="P49" s="86">
        <f>N49+ROUNDDOWN(N49*IF(-1=IFERROR(MATCH("ぞくせいきょうか",C169:C180,0),-1),10,150)/100,0)</f>
        <v>299</v>
      </c>
      <c r="Q49" s="86">
        <f t="shared" si="3"/>
        <v>229</v>
      </c>
      <c r="R49" s="86">
        <f t="shared" si="4"/>
        <v>272</v>
      </c>
      <c r="S49" s="86">
        <f t="shared" si="5"/>
        <v>251</v>
      </c>
      <c r="T49" s="86">
        <f t="shared" si="6"/>
        <v>299</v>
      </c>
    </row>
    <row r="50" spans="2:20" ht="11.25" hidden="1" customHeight="1">
      <c r="B50" s="85" t="s">
        <v>5577</v>
      </c>
      <c r="C50" s="77" t="str">
        <f t="shared" si="2"/>
        <v>－</v>
      </c>
      <c r="D50" s="86">
        <f>IF(C50="－",0,INDEX(I29:T29,1,MATCH(I5,I29:T29,0)+2)+L22*INDEX(C33:K42,MATCH(C50,C33:C42,0),3)+M22*INDEX(C33:K42,MATCH(C50,C33:C42,0),4)+N22*INDEX(C33:K42,MATCH(C50,C33:C42,0),5)+O22*INDEX(C33:K42,MATCH(C50,C33:C42,0),6)+P22*INDEX(C33:K42,MATCH(C50,C33:C42,0),7)+Q22*INDEX(C33:K42,MATCH(C50,C33:C42,0),8)+R22*INDEX(C33:K42,MATCH(C50,C33:C42,0),9))</f>
        <v>0</v>
      </c>
      <c r="E50" s="86">
        <f>K173*(IF(C50="－",0,75)+IF(I5="GK",IF(M22&gt;120,13,INT(M22/10)),0))</f>
        <v>0</v>
      </c>
      <c r="F50" s="96">
        <f>IF(C50="－",0,ROUNDDOWN(ROUNDDOWN((D50+E50)*41/4096,0)*(100+INDEX(UnitCalc!B2:G20,MATCH(C50,UnitCalc!B2:B20,0),3))/100,0))</f>
        <v>0</v>
      </c>
      <c r="G50" s="97">
        <f t="shared" si="7"/>
        <v>0</v>
      </c>
      <c r="H50" s="98">
        <f>IF(C50="－",0,F50+ROUNDDOWN(F50*(INDEX(UnitCalc!B2:G20,MATCH(C50,UnitCalc!B2:B20,0),4)-1)/100,0))</f>
        <v>0</v>
      </c>
      <c r="I50" s="86">
        <f>IF(OR(R5="OFF",C50="－"),G50,G50+ROUNDDOWN(G50*(INDEX(UnitCalc!B2:G20,MATCH(C50,UnitCalc!B2:B20,0),5))/100,0))</f>
        <v>0</v>
      </c>
      <c r="J50" s="86">
        <f>IF(OR(R5="OFF",C50="－"),H50,H50+ROUNDDOWN(H50*(INDEX(UnitCalc!B2:G20,MATCH(C50,UnitCalc!B2:B20,0),5))/100,0))</f>
        <v>0</v>
      </c>
      <c r="K50" s="86">
        <f>IF(OR(C50="NS",C50="LS",C50="SC",C50="BS"),I50+ROUNDDOWN(I50*(INDEX(UnitCalc!B2:G20,MATCH(C50,UnitCalc!B2:B20,0),6))/100,0),I50)</f>
        <v>0</v>
      </c>
      <c r="L50" s="86">
        <f>IF(OR(C50="NS",C50="LS",C50="SC",C50="BS"),J50+ROUNDDOWN(I50*(INDEX(UnitCalc!B2:G20,MATCH(C50,UnitCalc!B2:B20,0),6))/100,0),J50)</f>
        <v>0</v>
      </c>
      <c r="M50" s="86">
        <f t="shared" si="8"/>
        <v>0</v>
      </c>
      <c r="N50" s="86">
        <f t="shared" si="9"/>
        <v>0</v>
      </c>
      <c r="O50" s="86">
        <f>M50+ROUNDDOWN(M50*IF(-1=IFERROR(MATCH("ぞくせいきょうか",C169:C180,0),-1),10,150)/100,0)</f>
        <v>0</v>
      </c>
      <c r="P50" s="86">
        <f>N50+ROUNDDOWN(N50*IF(-1=IFERROR(MATCH("ぞくせいきょうか",C169:C180,0),-1),10,150)/100,0)</f>
        <v>0</v>
      </c>
      <c r="Q50" s="86">
        <f t="shared" si="3"/>
        <v>0</v>
      </c>
      <c r="R50" s="86">
        <f t="shared" si="4"/>
        <v>0</v>
      </c>
      <c r="S50" s="86">
        <f t="shared" si="5"/>
        <v>0</v>
      </c>
      <c r="T50" s="86">
        <f t="shared" si="6"/>
        <v>0</v>
      </c>
    </row>
    <row r="51" spans="2:20" ht="11.25" hidden="1" customHeight="1">
      <c r="B51" s="85" t="s">
        <v>5578</v>
      </c>
      <c r="C51" s="77" t="str">
        <f t="shared" si="2"/>
        <v>－</v>
      </c>
      <c r="D51" s="86">
        <f>IF(C51="－",0,INDEX(I29:T29,1,MATCH(I5,I29:T29,0)+2)+L22*INDEX(C33:K42,MATCH(C51,C33:C42,0),3)+M22*INDEX(C33:K42,MATCH(C51,C33:C42,0),4)+N22*INDEX(C33:K42,MATCH(C51,C33:C42,0),5)+O22*INDEX(C33:K42,MATCH(C51,C33:C42,0),6)+P22*INDEX(C33:K42,MATCH(C51,C33:C42,0),7)+Q22*INDEX(C33:K42,MATCH(C51,C33:C42,0),8)+R22*INDEX(C33:K42,MATCH(C51,C33:C42,0),9))</f>
        <v>0</v>
      </c>
      <c r="E51" s="86">
        <f>K174*(IF(C51="－",0,75)+IF(I5="GK",IF(M22&gt;120,13,INT(M22/10)),0))</f>
        <v>0</v>
      </c>
      <c r="F51" s="96">
        <f>IF(C51="－",0,ROUNDDOWN(ROUNDDOWN((D51+E51)*41/4096,0)*(100+INDEX(UnitCalc!B2:G20,MATCH(C51,UnitCalc!B2:B20,0),3))/100,0))</f>
        <v>0</v>
      </c>
      <c r="G51" s="97">
        <f t="shared" si="7"/>
        <v>0</v>
      </c>
      <c r="H51" s="98">
        <f>IF(C51="－",0,F51+ROUNDDOWN(F51*(INDEX(UnitCalc!B2:G20,MATCH(C51,UnitCalc!B2:B20,0),4)-1)/100,0))</f>
        <v>0</v>
      </c>
      <c r="I51" s="86">
        <f>IF(OR(R5="OFF",C51="－"),G51,G51+ROUNDDOWN(G51*(INDEX(UnitCalc!B2:G20,MATCH(C51,UnitCalc!B2:B20,0),5))/100,0))</f>
        <v>0</v>
      </c>
      <c r="J51" s="86">
        <f>IF(OR(R5="OFF",C51="－"),H51,H51+ROUNDDOWN(H51*(INDEX(UnitCalc!B2:G20,MATCH(C51,UnitCalc!B2:B20,0),5))/100,0))</f>
        <v>0</v>
      </c>
      <c r="K51" s="86">
        <f>IF(OR(C51="NS",C51="LS",C51="SC",C51="BS"),I51+ROUNDDOWN(I51*(INDEX(UnitCalc!B2:G20,MATCH(C51,UnitCalc!B2:B20,0),6))/100,0),I51)</f>
        <v>0</v>
      </c>
      <c r="L51" s="86">
        <f>IF(OR(C51="NS",C51="LS",C51="SC",C51="BS"),J51+ROUNDDOWN(I51*(INDEX(UnitCalc!B2:G20,MATCH(C51,UnitCalc!B2:B20,0),6))/100,0),J51)</f>
        <v>0</v>
      </c>
      <c r="M51" s="86">
        <f t="shared" si="8"/>
        <v>0</v>
      </c>
      <c r="N51" s="86">
        <f t="shared" si="9"/>
        <v>0</v>
      </c>
      <c r="O51" s="86">
        <f>M51+ROUNDDOWN(M51*IF(-1=IFERROR(MATCH("ぞくせいきょうか",C169:C180,0),-1),10,150)/100,0)</f>
        <v>0</v>
      </c>
      <c r="P51" s="86">
        <f>N51+ROUNDDOWN(N51*IF(-1=IFERROR(MATCH("ぞくせいきょうか",C169:C180,0),-1),10,150)/100,0)</f>
        <v>0</v>
      </c>
      <c r="Q51" s="86">
        <f t="shared" si="3"/>
        <v>0</v>
      </c>
      <c r="R51" s="86">
        <f t="shared" si="4"/>
        <v>0</v>
      </c>
      <c r="S51" s="86">
        <f t="shared" si="5"/>
        <v>0</v>
      </c>
      <c r="T51" s="86">
        <f t="shared" si="6"/>
        <v>0</v>
      </c>
    </row>
    <row r="52" spans="2:20" ht="11.25" hidden="1" customHeight="1">
      <c r="B52" s="85" t="s">
        <v>5579</v>
      </c>
      <c r="C52" s="77" t="str">
        <f t="shared" si="2"/>
        <v>－</v>
      </c>
      <c r="D52" s="86">
        <f>IF(C52="－",0,INDEX(I29:T29,1,MATCH(I5,I29:T29,0)+2)+L22*INDEX(C33:K42,MATCH(C52,C33:C42,0),3)+M22*INDEX(C33:K42,MATCH(C52,C33:C42,0),4)+N22*INDEX(C33:K42,MATCH(C52,C33:C42,0),5)+O22*INDEX(C33:K42,MATCH(C52,C33:C42,0),6)+P22*INDEX(C33:K42,MATCH(C52,C33:C42,0),7)+Q22*INDEX(C33:K42,MATCH(C52,C33:C42,0),8)+R22*INDEX(C33:K42,MATCH(C52,C33:C42,0),9))</f>
        <v>0</v>
      </c>
      <c r="E52" s="86">
        <f>K175*(IF(C52="－",0,75)+IF(I5="GK",IF(M22&gt;120,13,INT(M22/10)),0))</f>
        <v>0</v>
      </c>
      <c r="F52" s="96">
        <f>IF(C52="－",0,ROUNDDOWN(ROUNDDOWN((D52+E52)*41/4096,0)*(100+INDEX(UnitCalc!B2:G20,MATCH(C52,UnitCalc!B2:B20,0),3))/100,0))</f>
        <v>0</v>
      </c>
      <c r="G52" s="97">
        <f t="shared" si="7"/>
        <v>0</v>
      </c>
      <c r="H52" s="98">
        <f>IF(C52="－",0,F52+ROUNDDOWN(F52*(INDEX(UnitCalc!B2:G20,MATCH(C52,UnitCalc!B2:B20,0),4)-1)/100,0))</f>
        <v>0</v>
      </c>
      <c r="I52" s="86">
        <f>IF(OR(R5="OFF",C52="－"),G52,G52+ROUNDDOWN(G52*(INDEX(UnitCalc!B2:G20,MATCH(C52,UnitCalc!B2:B20,0),5))/100,0))</f>
        <v>0</v>
      </c>
      <c r="J52" s="86">
        <f>IF(OR(R5="OFF",C52="－"),H52,H52+ROUNDDOWN(H52*(INDEX(UnitCalc!B2:G20,MATCH(C52,UnitCalc!B2:B20,0),5))/100,0))</f>
        <v>0</v>
      </c>
      <c r="K52" s="86">
        <f>IF(OR(C52="NS",C52="LS",C52="SC",C52="BS"),I52+ROUNDDOWN(I52*(INDEX(UnitCalc!B2:G20,MATCH(C52,UnitCalc!B2:B20,0),6))/100,0),I52)</f>
        <v>0</v>
      </c>
      <c r="L52" s="86">
        <f>IF(OR(C52="NS",C52="LS",C52="SC",C52="BS"),J52+ROUNDDOWN(I52*(INDEX(UnitCalc!B2:G20,MATCH(C52,UnitCalc!B2:B20,0),6))/100,0),J52)</f>
        <v>0</v>
      </c>
      <c r="M52" s="86">
        <f t="shared" si="8"/>
        <v>0</v>
      </c>
      <c r="N52" s="86">
        <f t="shared" si="9"/>
        <v>0</v>
      </c>
      <c r="O52" s="86">
        <f>M52+ROUNDDOWN(M52*IF(-1=IFERROR(MATCH("ぞくせいきょうか",C169:C180,0),-1),10,150)/100,0)</f>
        <v>0</v>
      </c>
      <c r="P52" s="86">
        <f>N52+ROUNDDOWN(N52*IF(-1=IFERROR(MATCH("ぞくせいきょうか",C169:C180,0),-1),10,150)/100,0)</f>
        <v>0</v>
      </c>
      <c r="Q52" s="86">
        <f t="shared" si="3"/>
        <v>0</v>
      </c>
      <c r="R52" s="86">
        <f t="shared" si="4"/>
        <v>0</v>
      </c>
      <c r="S52" s="86">
        <f t="shared" si="5"/>
        <v>0</v>
      </c>
      <c r="T52" s="86">
        <f t="shared" si="6"/>
        <v>0</v>
      </c>
    </row>
    <row r="53" spans="2:20" ht="11.25" hidden="1" customHeight="1">
      <c r="B53" s="85" t="s">
        <v>5580</v>
      </c>
      <c r="C53" s="77" t="str">
        <f t="shared" si="2"/>
        <v>－</v>
      </c>
      <c r="D53" s="86">
        <f>IF(C53="－",0,INDEX(I29:T29,1,MATCH(I5,I29:T29,0)+2)+L22*INDEX(C33:K42,MATCH(C53,C33:C42,0),3)+M22*INDEX(C33:K42,MATCH(C53,C33:C42,0),4)+N22*INDEX(C33:K42,MATCH(C53,C33:C42,0),5)+O22*INDEX(C33:K42,MATCH(C53,C33:C42,0),6)+P22*INDEX(C33:K42,MATCH(C53,C33:C42,0),7)+Q22*INDEX(C33:K42,MATCH(C53,C33:C42,0),8)+R22*INDEX(C33:K42,MATCH(C53,C33:C42,0),9))</f>
        <v>0</v>
      </c>
      <c r="E53" s="86">
        <f>K176*(IF(C53="－",0,75)+IF(I5="GK",IF(M22&gt;120,13,INT(M22/10)),0))</f>
        <v>0</v>
      </c>
      <c r="F53" s="96">
        <f>IF(C53="－",0,ROUNDDOWN(ROUNDDOWN((D53+E53)*41/4096,0)*(100+INDEX(UnitCalc!B2:G20,MATCH(C53,UnitCalc!B2:B20,0),3))/100,0))</f>
        <v>0</v>
      </c>
      <c r="G53" s="97">
        <f t="shared" si="7"/>
        <v>0</v>
      </c>
      <c r="H53" s="98">
        <f>IF(C53="－",0,F53+ROUNDDOWN(F53*(INDEX(UnitCalc!B2:G20,MATCH(C53,UnitCalc!B2:B20,0),4)-1)/100,0))</f>
        <v>0</v>
      </c>
      <c r="I53" s="86">
        <f>IF(OR(R5="OFF",C53="－"),G53,G53+ROUNDDOWN(G53*(INDEX(UnitCalc!B2:G20,MATCH(C53,UnitCalc!B2:B20,0),5))/100,0))</f>
        <v>0</v>
      </c>
      <c r="J53" s="86">
        <f>IF(OR(R5="OFF",C53="－"),H53,H53+ROUNDDOWN(H53*(INDEX(UnitCalc!B2:G20,MATCH(C53,UnitCalc!B2:B20,0),5))/100,0))</f>
        <v>0</v>
      </c>
      <c r="K53" s="86">
        <f>IF(OR(C53="NS",C53="LS",C53="SC",C53="BS"),I53+ROUNDDOWN(I53*(INDEX(UnitCalc!B2:G20,MATCH(C53,UnitCalc!B2:B20,0),6))/100,0),I53)</f>
        <v>0</v>
      </c>
      <c r="L53" s="86">
        <f>IF(OR(C53="NS",C53="LS",C53="SC",C53="BS"),J53+ROUNDDOWN(I53*(INDEX(UnitCalc!B2:G20,MATCH(C53,UnitCalc!B2:B20,0),6))/100,0),J53)</f>
        <v>0</v>
      </c>
      <c r="M53" s="86">
        <f t="shared" si="8"/>
        <v>0</v>
      </c>
      <c r="N53" s="86">
        <f t="shared" si="9"/>
        <v>0</v>
      </c>
      <c r="O53" s="86">
        <f>M53+ROUNDDOWN(M53*IF(-1=IFERROR(MATCH("ぞくせいきょうか",C169:C180,0),-1),10,150)/100,0)</f>
        <v>0</v>
      </c>
      <c r="P53" s="86">
        <f>N53+ROUNDDOWN(N53*IF(-1=IFERROR(MATCH("ぞくせいきょうか",C169:C180,0),-1),10,150)/100,0)</f>
        <v>0</v>
      </c>
      <c r="Q53" s="86">
        <f t="shared" si="3"/>
        <v>0</v>
      </c>
      <c r="R53" s="86">
        <f t="shared" si="4"/>
        <v>0</v>
      </c>
      <c r="S53" s="86">
        <f t="shared" si="5"/>
        <v>0</v>
      </c>
      <c r="T53" s="86">
        <f t="shared" si="6"/>
        <v>0</v>
      </c>
    </row>
    <row r="54" spans="2:20" ht="11.25" hidden="1" customHeight="1">
      <c r="B54" s="85" t="s">
        <v>5581</v>
      </c>
      <c r="C54" s="77" t="str">
        <f t="shared" si="2"/>
        <v>－</v>
      </c>
      <c r="D54" s="86">
        <f>IF(C54="－",0,INDEX(I29:T29,1,MATCH(I5,I29:T29,0)+2)+L22*INDEX(C33:K42,MATCH(C54,C33:C42,0),3)+M22*INDEX(C33:K42,MATCH(C54,C33:C42,0),4)+N22*INDEX(C33:K42,MATCH(C54,C33:C42,0),5)+O22*INDEX(C33:K42,MATCH(C54,C33:C42,0),6)+P22*INDEX(C33:K42,MATCH(C54,C33:C42,0),7)+Q22*INDEX(C33:K42,MATCH(C54,C33:C42,0),8)+R22*INDEX(C33:K42,MATCH(C54,C33:C42,0),9))</f>
        <v>0</v>
      </c>
      <c r="E54" s="86">
        <f>K177*(IF(C54="－",0,75)+IF(I5="GK",IF(M22&gt;120,13,INT(M22/10)),0))</f>
        <v>0</v>
      </c>
      <c r="F54" s="96">
        <f>IF(C54="－",0,ROUNDDOWN(ROUNDDOWN((D54+E54)*41/4096,0)*(100+INDEX(UnitCalc!B2:G20,MATCH(C54,UnitCalc!B2:B20,0),3))/100,0))</f>
        <v>0</v>
      </c>
      <c r="G54" s="97">
        <f t="shared" si="7"/>
        <v>0</v>
      </c>
      <c r="H54" s="98">
        <f>IF(C54="－",0,F54+ROUNDDOWN(F54*(INDEX(UnitCalc!B2:G20,MATCH(C54,UnitCalc!B2:B20,0),4)-1)/100,0))</f>
        <v>0</v>
      </c>
      <c r="I54" s="86">
        <f>IF(OR(R5="OFF",C54="－"),G54,G54+ROUNDDOWN(G54*(INDEX(UnitCalc!B2:G20,MATCH(C54,UnitCalc!B2:B20,0),5))/100,0))</f>
        <v>0</v>
      </c>
      <c r="J54" s="86">
        <f>IF(OR(R5="OFF",C54="－"),H54,H54+ROUNDDOWN(H54*(INDEX(UnitCalc!B2:G20,MATCH(C54,UnitCalc!B2:B20,0),5))/100,0))</f>
        <v>0</v>
      </c>
      <c r="K54" s="86">
        <f>IF(OR(C54="NS",C54="LS",C54="SC",C54="BS"),I54+ROUNDDOWN(I54*(INDEX(UnitCalc!B2:G20,MATCH(C54,UnitCalc!B2:B20,0),6))/100,0),I54)</f>
        <v>0</v>
      </c>
      <c r="L54" s="86">
        <f>IF(OR(C54="NS",C54="LS",C54="SC",C54="BS"),J54+ROUNDDOWN(I54*(INDEX(UnitCalc!B2:G20,MATCH(C54,UnitCalc!B2:B20,0),6))/100,0),J54)</f>
        <v>0</v>
      </c>
      <c r="M54" s="86">
        <f t="shared" si="8"/>
        <v>0</v>
      </c>
      <c r="N54" s="86">
        <f t="shared" si="9"/>
        <v>0</v>
      </c>
      <c r="O54" s="86">
        <f>M54+ROUNDDOWN(M54*IF(-1=IFERROR(MATCH("ぞくせいきょうか",C169:C180,0),-1),10,150)/100,0)</f>
        <v>0</v>
      </c>
      <c r="P54" s="86">
        <f>N54+ROUNDDOWN(N54*IF(-1=IFERROR(MATCH("ぞくせいきょうか",C169:C180,0),-1),10,150)/100,0)</f>
        <v>0</v>
      </c>
      <c r="Q54" s="86">
        <f t="shared" si="3"/>
        <v>0</v>
      </c>
      <c r="R54" s="86">
        <f t="shared" si="4"/>
        <v>0</v>
      </c>
      <c r="S54" s="86">
        <f t="shared" si="5"/>
        <v>0</v>
      </c>
      <c r="T54" s="86">
        <f t="shared" si="6"/>
        <v>0</v>
      </c>
    </row>
    <row r="55" spans="2:20" ht="11.25" hidden="1" customHeight="1">
      <c r="B55" s="85" t="s">
        <v>5582</v>
      </c>
      <c r="C55" s="77" t="str">
        <f t="shared" si="2"/>
        <v>－</v>
      </c>
      <c r="D55" s="86">
        <f>IF(C55="－",0,INDEX(I29:T29,1,MATCH(I5,I29:T29,0)+2)+L22*INDEX(C33:K42,MATCH(C55,C33:C42,0),3)+M22*INDEX(C33:K42,MATCH(C55,C33:C42,0),4)+N22*INDEX(C33:K42,MATCH(C55,C33:C42,0),5)+O22*INDEX(C33:K42,MATCH(C55,C33:C42,0),6)+P22*INDEX(C33:K42,MATCH(C55,C33:C42,0),7)+Q22*INDEX(C33:K42,MATCH(C55,C33:C42,0),8)+R22*INDEX(C33:K42,MATCH(C55,C33:C42,0),9))</f>
        <v>0</v>
      </c>
      <c r="E55" s="86">
        <f>K178*(IF(C55="－",0,75)+IF(I5="GK",IF(M22&gt;120,13,INT(M22/10)),0))</f>
        <v>0</v>
      </c>
      <c r="F55" s="96">
        <f>IF(C55="－",0,ROUNDDOWN(ROUNDDOWN((D55+E55)*41/4096,0)*(100+INDEX(UnitCalc!B2:G20,MATCH(C55,UnitCalc!B2:B20,0),3))/100,0))</f>
        <v>0</v>
      </c>
      <c r="G55" s="97">
        <f t="shared" si="7"/>
        <v>0</v>
      </c>
      <c r="H55" s="98">
        <f>IF(C55="－",0,F55+ROUNDDOWN(F55*(INDEX(UnitCalc!B2:G20,MATCH(C55,UnitCalc!B2:B20,0),4)-1)/100,0))</f>
        <v>0</v>
      </c>
      <c r="I55" s="86">
        <f>IF(OR(R5="OFF",C55="－"),G55,G55+ROUNDDOWN(G55*(INDEX(UnitCalc!B2:G20,MATCH(C55,UnitCalc!B2:B20,0),5))/100,0))</f>
        <v>0</v>
      </c>
      <c r="J55" s="86">
        <f>IF(OR(R5="OFF",C55="－"),H55,H55+ROUNDDOWN(H55*(INDEX(UnitCalc!B2:G20,MATCH(C55,UnitCalc!B2:B20,0),5))/100,0))</f>
        <v>0</v>
      </c>
      <c r="K55" s="86">
        <f>IF(OR(C55="NS",C55="LS",C55="SC",C55="BS"),I55+ROUNDDOWN(I55*(INDEX(UnitCalc!B2:G20,MATCH(C55,UnitCalc!B2:B20,0),6))/100,0),I55)</f>
        <v>0</v>
      </c>
      <c r="L55" s="86">
        <f>IF(OR(C55="NS",C55="LS",C55="SC",C55="BS"),J55+ROUNDDOWN(I55*(INDEX(UnitCalc!B2:G20,MATCH(C55,UnitCalc!B2:B20,0),6))/100,0),J55)</f>
        <v>0</v>
      </c>
      <c r="M55" s="86">
        <f t="shared" si="8"/>
        <v>0</v>
      </c>
      <c r="N55" s="86">
        <f t="shared" si="9"/>
        <v>0</v>
      </c>
      <c r="O55" s="86">
        <f>M55+ROUNDDOWN(M55*IF(-1=IFERROR(MATCH("ぞくせいきょうか",C169:C180,0),-1),10,150)/100,0)</f>
        <v>0</v>
      </c>
      <c r="P55" s="86">
        <f>N55+ROUNDDOWN(N55*IF(-1=IFERROR(MATCH("ぞくせいきょうか",C169:C180,0),-1),10,150)/100,0)</f>
        <v>0</v>
      </c>
      <c r="Q55" s="86">
        <f t="shared" si="3"/>
        <v>0</v>
      </c>
      <c r="R55" s="86">
        <f t="shared" si="4"/>
        <v>0</v>
      </c>
      <c r="S55" s="86">
        <f t="shared" si="5"/>
        <v>0</v>
      </c>
      <c r="T55" s="86">
        <f t="shared" si="6"/>
        <v>0</v>
      </c>
    </row>
    <row r="56" spans="2:20" ht="11.25" hidden="1" customHeight="1">
      <c r="B56" s="85" t="s">
        <v>5583</v>
      </c>
      <c r="C56" s="77" t="str">
        <f t="shared" si="2"/>
        <v>－</v>
      </c>
      <c r="D56" s="86">
        <f>IF(C56="－",0,INDEX(I29:T29,1,MATCH(I5,I29:T29,0)+2)+L22*INDEX(C33:K42,MATCH(C56,C33:C42,0),3)+M22*INDEX(C33:K42,MATCH(C56,C33:C42,0),4)+N22*INDEX(C33:K42,MATCH(C56,C33:C42,0),5)+O22*INDEX(C33:K42,MATCH(C56,C33:C42,0),6)+P22*INDEX(C33:K42,MATCH(C56,C33:C42,0),7)+Q22*INDEX(C33:K42,MATCH(C56,C33:C42,0),8)+R22*INDEX(C33:K42,MATCH(C56,C33:C42,0),9))</f>
        <v>0</v>
      </c>
      <c r="E56" s="86">
        <f>K179*(IF(C56="－",0,75)+IF(I5="GK",IF(M22&gt;120,13,INT(M22/10)),0))</f>
        <v>0</v>
      </c>
      <c r="F56" s="96">
        <f>IF(C56="－",0,ROUNDDOWN(ROUNDDOWN((D56+E56)*41/4096,0)*(100+INDEX(UnitCalc!B2:G20,MATCH(C56,UnitCalc!B2:B20,0),3))/100,0))</f>
        <v>0</v>
      </c>
      <c r="G56" s="97">
        <f t="shared" si="7"/>
        <v>0</v>
      </c>
      <c r="H56" s="98">
        <f>IF(C56="－",0,F56+ROUNDDOWN(F56*(INDEX(UnitCalc!B2:G20,MATCH(C56,UnitCalc!B2:B20,0),4)-1)/100,0))</f>
        <v>0</v>
      </c>
      <c r="I56" s="86">
        <f>IF(OR(R5="OFF",C56="－"),G56,G56+ROUNDDOWN(G56*(INDEX(UnitCalc!B2:G20,MATCH(C56,UnitCalc!B2:B20,0),5))/100,0))</f>
        <v>0</v>
      </c>
      <c r="J56" s="86">
        <f>IF(OR(R5="OFF",C56="－"),H56,H56+ROUNDDOWN(H56*(INDEX(UnitCalc!B2:G20,MATCH(C56,UnitCalc!B2:B20,0),5))/100,0))</f>
        <v>0</v>
      </c>
      <c r="K56" s="86">
        <f>IF(OR(C56="NS",C56="LS",C56="SC",C56="BS"),I56+ROUNDDOWN(I56*(INDEX(UnitCalc!B2:G20,MATCH(C56,UnitCalc!B2:B20,0),6))/100,0),I56)</f>
        <v>0</v>
      </c>
      <c r="L56" s="86">
        <f>IF(OR(C56="NS",C56="LS",C56="SC",C56="BS"),J56+ROUNDDOWN(I56*(INDEX(UnitCalc!B2:G20,MATCH(C56,UnitCalc!B2:B20,0),6))/100,0),J56)</f>
        <v>0</v>
      </c>
      <c r="M56" s="86">
        <f t="shared" si="8"/>
        <v>0</v>
      </c>
      <c r="N56" s="86">
        <f t="shared" si="9"/>
        <v>0</v>
      </c>
      <c r="O56" s="86">
        <f>M56+ROUNDDOWN(M56*IF(-1=IFERROR(MATCH("ぞくせいきょうか",C169:C180,0),-1),10,150)/100,0)</f>
        <v>0</v>
      </c>
      <c r="P56" s="86">
        <f>N56+ROUNDDOWN(N56*IF(-1=IFERROR(MATCH("ぞくせいきょうか",C169:C180,0),-1),10,150)/100,0)</f>
        <v>0</v>
      </c>
      <c r="Q56" s="86">
        <f t="shared" si="3"/>
        <v>0</v>
      </c>
      <c r="R56" s="86">
        <f t="shared" si="4"/>
        <v>0</v>
      </c>
      <c r="S56" s="86">
        <f t="shared" si="5"/>
        <v>0</v>
      </c>
      <c r="T56" s="86">
        <f t="shared" si="6"/>
        <v>0</v>
      </c>
    </row>
    <row r="57" spans="2:20" ht="11.25" hidden="1" customHeight="1">
      <c r="B57" s="85" t="s">
        <v>5584</v>
      </c>
      <c r="C57" s="77" t="str">
        <f t="shared" si="2"/>
        <v>－</v>
      </c>
      <c r="D57" s="86">
        <f>IF(C57="－",0,INDEX(I29:T29,1,MATCH(I5,I29:T29,0)+2)+L22*INDEX(C33:K42,MATCH(C57,C33:C42,0),3)+M22*INDEX(C33:K42,MATCH(C57,C33:C42,0),4)+N22*INDEX(C33:K42,MATCH(C57,C33:C42,0),5)+O22*INDEX(C33:K42,MATCH(C57,C33:C42,0),6)+P22*INDEX(C33:K42,MATCH(C57,C33:C42,0),7)+Q22*INDEX(C33:K42,MATCH(C57,C33:C42,0),8)+R22*INDEX(C33:K42,MATCH(C57,C33:C42,0),9))</f>
        <v>0</v>
      </c>
      <c r="E57" s="86">
        <f>K180*(IF(C57="－",0,75)+IF(I5="GK",IF(M22&gt;120,13,INT(M22/10)),0))</f>
        <v>0</v>
      </c>
      <c r="F57" s="96">
        <f>IF(C57="－",0,ROUNDDOWN(ROUNDDOWN((D57+E57)*41/4096,0)*(100+INDEX(UnitCalc!B2:G20,MATCH(C57,UnitCalc!B2:B20,0),3))/100,0))</f>
        <v>0</v>
      </c>
      <c r="G57" s="97">
        <f t="shared" si="7"/>
        <v>0</v>
      </c>
      <c r="H57" s="98">
        <f>IF(C57="－",0,F57+ROUNDDOWN(F57*(INDEX(UnitCalc!B2:G20,MATCH(C57,UnitCalc!B2:B20,0),4)-1)/100,0))</f>
        <v>0</v>
      </c>
      <c r="I57" s="86">
        <f>IF(OR(R5="OFF",C57="－"),G57,G57+ROUNDDOWN(G57*(INDEX(UnitCalc!B2:G20,MATCH(C57,UnitCalc!B2:B20,0),5))/100,0))</f>
        <v>0</v>
      </c>
      <c r="J57" s="86">
        <f>IF(OR(R5="OFF",C57="－"),H57,H57+ROUNDDOWN(H57*(INDEX(UnitCalc!B2:G20,MATCH(C57,UnitCalc!B2:B20,0),5))/100,0))</f>
        <v>0</v>
      </c>
      <c r="K57" s="86">
        <f>IF(OR(C57="NS",C57="LS",C57="SC",C57="BS"),I57+ROUNDDOWN(I57*(INDEX(UnitCalc!B2:G20,MATCH(C57,UnitCalc!B2:B20,0),6))/100,0),I57)</f>
        <v>0</v>
      </c>
      <c r="L57" s="86">
        <f>IF(OR(C57="NS",C57="LS",C57="SC",C57="BS"),J57+ROUNDDOWN(I57*(INDEX(UnitCalc!B2:G20,MATCH(C57,UnitCalc!B2:B20,0),6))/100,0),J57)</f>
        <v>0</v>
      </c>
      <c r="M57" s="86">
        <f t="shared" si="8"/>
        <v>0</v>
      </c>
      <c r="N57" s="86">
        <f t="shared" si="9"/>
        <v>0</v>
      </c>
      <c r="O57" s="86">
        <f>M57+ROUNDDOWN(M57*IF(-1=IFERROR(MATCH("ぞくせいきょうか",C169:C180,0),-1),10,150)/100,0)</f>
        <v>0</v>
      </c>
      <c r="P57" s="86">
        <f>N57+ROUNDDOWN(N57*IF(-1=IFERROR(MATCH("ぞくせいきょうか",C169:C180,0),-1),10,150)/100,0)</f>
        <v>0</v>
      </c>
      <c r="Q57" s="86">
        <f t="shared" si="3"/>
        <v>0</v>
      </c>
      <c r="R57" s="86">
        <f t="shared" si="4"/>
        <v>0</v>
      </c>
      <c r="S57" s="86">
        <f t="shared" si="5"/>
        <v>0</v>
      </c>
      <c r="T57" s="86">
        <f t="shared" si="6"/>
        <v>0</v>
      </c>
    </row>
    <row r="58" spans="2:20" ht="11.25" hidden="1" customHeight="1">
      <c r="B58" s="85"/>
      <c r="C58" s="84" t="s">
        <v>5670</v>
      </c>
      <c r="D58" s="85" t="s">
        <v>5671</v>
      </c>
      <c r="E58" s="84" t="s">
        <v>5672</v>
      </c>
      <c r="F58" s="85" t="s">
        <v>5673</v>
      </c>
      <c r="G58" s="84" t="s">
        <v>5613</v>
      </c>
      <c r="H58" s="85" t="s">
        <v>5614</v>
      </c>
      <c r="I58" s="84" t="s">
        <v>5615</v>
      </c>
      <c r="J58" s="85" t="s">
        <v>5616</v>
      </c>
      <c r="K58" s="84" t="s">
        <v>5605</v>
      </c>
      <c r="L58" s="85" t="s">
        <v>5606</v>
      </c>
      <c r="M58" s="84" t="s">
        <v>5607</v>
      </c>
      <c r="N58" s="85" t="s">
        <v>5608</v>
      </c>
      <c r="O58" s="84" t="s">
        <v>5609</v>
      </c>
      <c r="P58" s="85" t="s">
        <v>5610</v>
      </c>
      <c r="Q58" s="84" t="s">
        <v>5611</v>
      </c>
      <c r="R58" s="85" t="s">
        <v>5612</v>
      </c>
      <c r="S58" s="99"/>
      <c r="T58" s="99"/>
    </row>
    <row r="59" spans="2:20" ht="11.25" hidden="1" customHeight="1">
      <c r="B59" s="85" t="s">
        <v>47</v>
      </c>
      <c r="C59" s="86">
        <f>IF(AND(OR(C46="CA",C46="P1",C46="P2"),-1&lt;&gt;IFERROR(MATCH("キーパープラス",C169:C180,0),-1)),ROUNDDOWN(Q46*110/100,0),Q46)</f>
        <v>196</v>
      </c>
      <c r="D59" s="86">
        <f>IF(AND(OR(C46="CA",C46="P1",C46="P2"),-1&lt;&gt;IFERROR(MATCH("キーパープラス",C169:C180,0),-1)),ROUNDDOWN(R46*110/100,0),R46)</f>
        <v>233</v>
      </c>
      <c r="E59" s="86">
        <f>IF(AND(OR(C46="CA",C46="P1",C46="P2"),-1&lt;&gt;IFERROR(MATCH("キーパープラス",C169:C180,0),-1)),ROUNDDOWN(S46*110/100,0),S46)</f>
        <v>215</v>
      </c>
      <c r="F59" s="86">
        <f>IF(AND(OR(C46="CA",C46="P1",C46="P2"),-1&lt;&gt;IFERROR(MATCH("キーパープラス",C169:C180,0),-1)),ROUNDDOWN(T46*110/100,0),T46)</f>
        <v>256</v>
      </c>
      <c r="G59" s="97">
        <f>IF(AND(OR(C46="NS",C46="LS",C46="SC"),G7="ON"),ROUNDDOWN(C59*110/100,0),C59)</f>
        <v>196</v>
      </c>
      <c r="H59" s="97">
        <f>IF(AND(OR(C46="NS",C46="LS",C46="SC"),G7="ON"),ROUNDDOWN(D59*110/100,0),D59)</f>
        <v>233</v>
      </c>
      <c r="I59" s="97">
        <f>IF(AND(OR(C46="NS",C46="LS",C46="SC"),G7="ON"),ROUNDDOWN(E59*110/100,0),E59)</f>
        <v>215</v>
      </c>
      <c r="J59" s="97">
        <f>IF(AND(OR(C46="NS",C46="LS",C46="SC"),G7="ON"),ROUNDDOWN(F59*110/100,0),F59)</f>
        <v>256</v>
      </c>
      <c r="K59" s="97">
        <f>IF(AND(OR(C46="DR"),M7="ON"),ROUNDDOWN(G59*110/100,0),G59)</f>
        <v>196</v>
      </c>
      <c r="L59" s="97">
        <f>IF(AND(OR(C46="DR"),M7="ON"),ROUNDDOWN(H59*110/100,0),H59)</f>
        <v>233</v>
      </c>
      <c r="M59" s="97">
        <f>IF(AND(OR(C46="DR"),M7="ON"),ROUNDDOWN(I59*110/100,0),I59)</f>
        <v>215</v>
      </c>
      <c r="N59" s="97">
        <f>IF(AND(OR(C46="DR"),M7="ON"),ROUNDDOWN(J59*110/100,0),J59)</f>
        <v>256</v>
      </c>
      <c r="O59" s="97">
        <f>IF(AND(OR(C46="BL"),S7="ON"),ROUNDDOWN(K59*110/100,0),K59)</f>
        <v>196</v>
      </c>
      <c r="P59" s="97">
        <f>IF(AND(OR(C46="BL"),S7="ON"),ROUNDDOWN(L59*110/100,0),L59)</f>
        <v>233</v>
      </c>
      <c r="Q59" s="97">
        <f>IF(AND(OR(C46="BL"),S7="ON"),ROUNDDOWN(M59*110/100,0),M59)</f>
        <v>215</v>
      </c>
      <c r="R59" s="97">
        <f>IF(AND(OR(C46="BL"),S7="ON"),ROUNDDOWN(N59*110/100,0),N59)</f>
        <v>256</v>
      </c>
      <c r="S59" s="100"/>
      <c r="T59" s="100"/>
    </row>
    <row r="60" spans="2:20" ht="11.25" hidden="1" customHeight="1">
      <c r="B60" s="85" t="s">
        <v>49</v>
      </c>
      <c r="C60" s="86">
        <f>IF(AND(OR(C47="CA",C47="P1",C47="P2"),-1&lt;&gt;IFERROR(MATCH("キーパープラス",C169:C180,0),-1)),ROUNDDOWN(Q47*110/100,0),Q47)</f>
        <v>277</v>
      </c>
      <c r="D60" s="86">
        <f>IF(AND(OR(C47="CA",C47="P1",C47="P2"),-1&lt;&gt;IFERROR(MATCH("キーパープラス",C169:C180,0),-1)),ROUNDDOWN(R47*110/100,0),R47)</f>
        <v>328</v>
      </c>
      <c r="E60" s="86">
        <f>IF(AND(OR(C47="CA",C47="P1",C47="P2"),-1&lt;&gt;IFERROR(MATCH("キーパープラス",C169:C180,0),-1)),ROUNDDOWN(S47*110/100,0),S47)</f>
        <v>304</v>
      </c>
      <c r="F60" s="86">
        <f>IF(AND(OR(C47="CA",C47="P1",C47="P2"),-1&lt;&gt;IFERROR(MATCH("キーパープラス",C169:C180,0),-1)),ROUNDDOWN(T47*110/100,0),T47)</f>
        <v>360</v>
      </c>
      <c r="G60" s="97">
        <f>IF(AND(OR(C47="NS",C47="LS",C47="SC"),G7="ON"),ROUNDDOWN(C60*110/100,0),C60)</f>
        <v>277</v>
      </c>
      <c r="H60" s="97">
        <f>IF(AND(OR(C47="NS",C47="LS",C47="SC"),G7="ON"),ROUNDDOWN(D60*110/100,0),D60)</f>
        <v>328</v>
      </c>
      <c r="I60" s="97">
        <f>IF(AND(OR(C47="NS",C47="LS",C47="SC"),G7="ON"),ROUNDDOWN(E60*110/100,0),E60)</f>
        <v>304</v>
      </c>
      <c r="J60" s="97">
        <f>IF(AND(OR(C47="NS",C47="LS",C47="SC"),G7="ON"),ROUNDDOWN(F60*110/100,0),F60)</f>
        <v>360</v>
      </c>
      <c r="K60" s="97">
        <f>IF(AND(OR(C47="DR"),M7="ON"),ROUNDDOWN(G60*110/100,0),G60)</f>
        <v>277</v>
      </c>
      <c r="L60" s="97">
        <f>IF(AND(OR(C47="DR"),M7="ON"),ROUNDDOWN(H60*110/100,0),H60)</f>
        <v>328</v>
      </c>
      <c r="M60" s="97">
        <f>IF(AND(OR(C47="DR"),M7="ON"),ROUNDDOWN(I60*110/100,0),I60)</f>
        <v>304</v>
      </c>
      <c r="N60" s="97">
        <f>IF(AND(OR(C47="DR"),M7="ON"),ROUNDDOWN(J60*110/100,0),J60)</f>
        <v>360</v>
      </c>
      <c r="O60" s="97">
        <f>IF(AND(OR(C47="BL"),S7="ON"),ROUNDDOWN(K60*110/100,0),K60)</f>
        <v>277</v>
      </c>
      <c r="P60" s="97">
        <f>IF(AND(OR(C47="BL"),S7="ON"),ROUNDDOWN(L60*110/100,0),L60)</f>
        <v>328</v>
      </c>
      <c r="Q60" s="97">
        <f>IF(AND(OR(C47="BL"),S7="ON"),ROUNDDOWN(M60*110/100,0),M60)</f>
        <v>304</v>
      </c>
      <c r="R60" s="97">
        <f>IF(AND(OR(C47="BL"),S7="ON"),ROUNDDOWN(N60*110/100,0),N60)</f>
        <v>360</v>
      </c>
      <c r="S60" s="100"/>
      <c r="T60" s="100"/>
    </row>
    <row r="61" spans="2:20" ht="11.25" hidden="1" customHeight="1">
      <c r="B61" s="85" t="s">
        <v>50</v>
      </c>
      <c r="C61" s="86">
        <f>IF(AND(OR(C48="CA",C48="P1",C48="P2"),-1&lt;&gt;IFERROR(MATCH("キーパープラス",C169:C180,0),-1)),ROUNDDOWN(Q48*110/100,0),Q48)</f>
        <v>224</v>
      </c>
      <c r="D61" s="86">
        <f>IF(AND(OR(C48="CA",C48="P1",C48="P2"),-1&lt;&gt;IFERROR(MATCH("キーパープラス",C169:C180,0),-1)),ROUNDDOWN(R48*110/100,0),R48)</f>
        <v>266</v>
      </c>
      <c r="E61" s="86">
        <f>IF(AND(OR(C48="CA",C48="P1",C48="P2"),-1&lt;&gt;IFERROR(MATCH("キーパープラス",C169:C180,0),-1)),ROUNDDOWN(S48*110/100,0),S48)</f>
        <v>246</v>
      </c>
      <c r="F61" s="86">
        <f>IF(AND(OR(C48="CA",C48="P1",C48="P2"),-1&lt;&gt;IFERROR(MATCH("キーパープラス",C169:C180,0),-1)),ROUNDDOWN(T48*110/100,0),T48)</f>
        <v>292</v>
      </c>
      <c r="G61" s="97">
        <f>IF(AND(OR(C48="NS",C48="LS",C48="SC"),G7="ON"),ROUNDDOWN(C61*110/100,0),C61)</f>
        <v>224</v>
      </c>
      <c r="H61" s="97">
        <f>IF(AND(OR(C48="NS",C48="LS",C48="SC"),G7="ON"),ROUNDDOWN(D61*110/100,0),D61)</f>
        <v>266</v>
      </c>
      <c r="I61" s="97">
        <f>IF(AND(OR(C48="NS",C48="LS",C48="SC"),G7="ON"),ROUNDDOWN(E61*110/100,0),E61)</f>
        <v>246</v>
      </c>
      <c r="J61" s="97">
        <f>IF(AND(OR(C48="NS",C48="LS",C48="SC"),G7="ON"),ROUNDDOWN(F61*110/100,0),F61)</f>
        <v>292</v>
      </c>
      <c r="K61" s="97">
        <f>IF(AND(OR(C48="DR"),M7="ON"),ROUNDDOWN(G61*110/100,0),G61)</f>
        <v>224</v>
      </c>
      <c r="L61" s="97">
        <f>IF(AND(OR(C48="DR"),M7="ON"),ROUNDDOWN(H61*110/100,0),H61)</f>
        <v>266</v>
      </c>
      <c r="M61" s="97">
        <f>IF(AND(OR(C48="DR"),M7="ON"),ROUNDDOWN(I61*110/100,0),I61)</f>
        <v>246</v>
      </c>
      <c r="N61" s="97">
        <f>IF(AND(OR(C48="DR"),M7="ON"),ROUNDDOWN(J61*110/100,0),J61)</f>
        <v>292</v>
      </c>
      <c r="O61" s="97">
        <f>IF(AND(OR(C48="BL"),S7="ON"),ROUNDDOWN(K61*110/100,0),K61)</f>
        <v>224</v>
      </c>
      <c r="P61" s="97">
        <f>IF(AND(OR(C48="BL"),S7="ON"),ROUNDDOWN(L61*110/100,0),L61)</f>
        <v>266</v>
      </c>
      <c r="Q61" s="97">
        <f>IF(AND(OR(C48="BL"),S7="ON"),ROUNDDOWN(M61*110/100,0),M61)</f>
        <v>246</v>
      </c>
      <c r="R61" s="97">
        <f>IF(AND(OR(C48="BL"),S7="ON"),ROUNDDOWN(N61*110/100,0),N61)</f>
        <v>292</v>
      </c>
      <c r="S61" s="100"/>
      <c r="T61" s="100"/>
    </row>
    <row r="62" spans="2:20" ht="11.25" hidden="1" customHeight="1">
      <c r="B62" s="85" t="s">
        <v>51</v>
      </c>
      <c r="C62" s="86">
        <f>IF(AND(OR(C49="CA",C49="P1",C49="P2"),-1&lt;&gt;IFERROR(MATCH("キーパープラス",C169:C180,0),-1)),ROUNDDOWN(Q49*110/100,0),Q49)</f>
        <v>229</v>
      </c>
      <c r="D62" s="86">
        <f>IF(AND(OR(C49="CA",C49="P1",C49="P2"),-1&lt;&gt;IFERROR(MATCH("キーパープラス",C169:C180,0),-1)),ROUNDDOWN(R49*110/100,0),R49)</f>
        <v>272</v>
      </c>
      <c r="E62" s="86">
        <f>IF(AND(OR(C49="CA",C49="P1",C49="P2"),-1&lt;&gt;IFERROR(MATCH("キーパープラス",C169:C180,0),-1)),ROUNDDOWN(S49*110/100,0),S49)</f>
        <v>251</v>
      </c>
      <c r="F62" s="86">
        <f>IF(AND(OR(C49="CA",C49="P1",C49="P2"),-1&lt;&gt;IFERROR(MATCH("キーパープラス",C169:C180,0),-1)),ROUNDDOWN(T49*110/100,0),T49)</f>
        <v>299</v>
      </c>
      <c r="G62" s="97">
        <f>IF(AND(OR(C49="NS",C49="LS",C49="SC"),G7="ON"),ROUNDDOWN(C62*110/100,0),C62)</f>
        <v>229</v>
      </c>
      <c r="H62" s="97">
        <f>IF(AND(OR(C49="NS",C49="LS",C49="SC"),G7="ON"),ROUNDDOWN(D62*110/100,0),D62)</f>
        <v>272</v>
      </c>
      <c r="I62" s="97">
        <f>IF(AND(OR(C49="NS",C49="LS",C49="SC"),G7="ON"),ROUNDDOWN(E62*110/100,0),E62)</f>
        <v>251</v>
      </c>
      <c r="J62" s="97">
        <f>IF(AND(OR(C49="NS",C49="LS",C49="SC"),G7="ON"),ROUNDDOWN(F62*110/100,0),F62)</f>
        <v>299</v>
      </c>
      <c r="K62" s="97">
        <f>IF(AND(OR(C49="DR"),M7="ON"),ROUNDDOWN(G62*110/100,0),G62)</f>
        <v>229</v>
      </c>
      <c r="L62" s="97">
        <f>IF(AND(OR(C49="DR"),M7="ON"),ROUNDDOWN(H62*110/100,0),H62)</f>
        <v>272</v>
      </c>
      <c r="M62" s="97">
        <f>IF(AND(OR(C49="DR"),M7="ON"),ROUNDDOWN(I62*110/100,0),I62)</f>
        <v>251</v>
      </c>
      <c r="N62" s="97">
        <f>IF(AND(OR(C49="DR"),M7="ON"),ROUNDDOWN(J62*110/100,0),J62)</f>
        <v>299</v>
      </c>
      <c r="O62" s="97">
        <f>IF(AND(OR(C49="BL"),S7="ON"),ROUNDDOWN(K62*110/100,0),K62)</f>
        <v>229</v>
      </c>
      <c r="P62" s="97">
        <f>IF(AND(OR(C49="BL"),S7="ON"),ROUNDDOWN(L62*110/100,0),L62)</f>
        <v>272</v>
      </c>
      <c r="Q62" s="97">
        <f>IF(AND(OR(C49="BL"),S7="ON"),ROUNDDOWN(M62*110/100,0),M62)</f>
        <v>251</v>
      </c>
      <c r="R62" s="97">
        <f>IF(AND(OR(C49="BL"),S7="ON"),ROUNDDOWN(N62*110/100,0),N62)</f>
        <v>299</v>
      </c>
      <c r="S62" s="100"/>
      <c r="T62" s="100"/>
    </row>
    <row r="63" spans="2:20" ht="11.25" hidden="1" customHeight="1">
      <c r="B63" s="85" t="s">
        <v>5577</v>
      </c>
      <c r="C63" s="86">
        <f>IF(AND(OR(C50="CA",C50="P1",C50="P2"),-1&lt;&gt;IFERROR(MATCH("キーパープラス",C169:C180,0),-1)),ROUNDDOWN(Q50*110/100,0),Q50)</f>
        <v>0</v>
      </c>
      <c r="D63" s="86">
        <f>IF(AND(OR(C50="CA",C50="P1",C50="P2"),-1&lt;&gt;IFERROR(MATCH("キーパープラス",C169:C180,0),-1)),ROUNDDOWN(R50*110/100,0),R50)</f>
        <v>0</v>
      </c>
      <c r="E63" s="86">
        <f>IF(AND(OR(C50="CA",C50="P1",C50="P2"),-1&lt;&gt;IFERROR(MATCH("キーパープラス",C169:C180,0),-1)),ROUNDDOWN(S50*110/100,0),S50)</f>
        <v>0</v>
      </c>
      <c r="F63" s="86">
        <f>IF(AND(OR(C50="CA",C50="P1",C50="P2"),-1&lt;&gt;IFERROR(MATCH("キーパープラス",C169:C180,0),-1)),ROUNDDOWN(T50*110/100,0),T50)</f>
        <v>0</v>
      </c>
      <c r="G63" s="97">
        <f>IF(AND(OR(C50="NS",C50="LS",C50="SC"),G7="ON"),ROUNDDOWN(C63*110/100,0),C63)</f>
        <v>0</v>
      </c>
      <c r="H63" s="97">
        <f>IF(AND(OR(C50="NS",C50="LS",C50="SC"),G7="ON"),ROUNDDOWN(D63*110/100,0),D63)</f>
        <v>0</v>
      </c>
      <c r="I63" s="97">
        <f>IF(AND(OR(C50="NS",C50="LS",C50="SC"),G7="ON"),ROUNDDOWN(E63*110/100,0),E63)</f>
        <v>0</v>
      </c>
      <c r="J63" s="97">
        <f>IF(AND(OR(C50="NS",C50="LS",C50="SC"),G7="ON"),ROUNDDOWN(F63*110/100,0),F63)</f>
        <v>0</v>
      </c>
      <c r="K63" s="97">
        <f>IF(AND(OR(C50="DR"),M7="ON"),ROUNDDOWN(G63*110/100,0),G63)</f>
        <v>0</v>
      </c>
      <c r="L63" s="97">
        <f>IF(AND(OR(C50="DR"),M7="ON"),ROUNDDOWN(H63*110/100,0),H63)</f>
        <v>0</v>
      </c>
      <c r="M63" s="97">
        <f>IF(AND(OR(C50="DR"),M7="ON"),ROUNDDOWN(I63*110/100,0),I63)</f>
        <v>0</v>
      </c>
      <c r="N63" s="97">
        <f>IF(AND(OR(C50="DR"),M7="ON"),ROUNDDOWN(J63*110/100,0),J63)</f>
        <v>0</v>
      </c>
      <c r="O63" s="97">
        <f>IF(AND(OR(C50="BL"),S7="ON"),ROUNDDOWN(K63*110/100,0),K63)</f>
        <v>0</v>
      </c>
      <c r="P63" s="97">
        <f>IF(AND(OR(C50="BL"),S7="ON"),ROUNDDOWN(L63*110/100,0),L63)</f>
        <v>0</v>
      </c>
      <c r="Q63" s="97">
        <f>IF(AND(OR(C50="BL"),S7="ON"),ROUNDDOWN(M63*110/100,0),M63)</f>
        <v>0</v>
      </c>
      <c r="R63" s="97">
        <f>IF(AND(OR(C50="BL"),S7="ON"),ROUNDDOWN(N63*110/100,0),N63)</f>
        <v>0</v>
      </c>
      <c r="S63" s="100"/>
      <c r="T63" s="100"/>
    </row>
    <row r="64" spans="2:20" ht="11.25" hidden="1" customHeight="1">
      <c r="B64" s="85" t="s">
        <v>5578</v>
      </c>
      <c r="C64" s="86">
        <f>IF(AND(OR(C51="CA",C51="P1",C51="P2"),-1&lt;&gt;IFERROR(MATCH("キーパープラス",C169:C180,0),-1)),ROUNDDOWN(Q51*110/100,0),Q51)</f>
        <v>0</v>
      </c>
      <c r="D64" s="86">
        <f>IF(AND(OR(C51="CA",C51="P1",C51="P2"),-1&lt;&gt;IFERROR(MATCH("キーパープラス",C169:C180,0),-1)),ROUNDDOWN(R51*110/100,0),R51)</f>
        <v>0</v>
      </c>
      <c r="E64" s="86">
        <f>IF(AND(OR(C51="CA",C51="P1",C51="P2"),-1&lt;&gt;IFERROR(MATCH("キーパープラス",C169:C180,0),-1)),ROUNDDOWN(S51*110/100,0),S51)</f>
        <v>0</v>
      </c>
      <c r="F64" s="86">
        <f>IF(AND(OR(C51="CA",C51="P1",C51="P2"),-1&lt;&gt;IFERROR(MATCH("キーパープラス",C169:C180,0),-1)),ROUNDDOWN(T51*110/100,0),T51)</f>
        <v>0</v>
      </c>
      <c r="G64" s="97">
        <f>IF(AND(OR(C51="NS",C51="LS",C51="SC"),G7="ON"),ROUNDDOWN(C64*110/100,0),C64)</f>
        <v>0</v>
      </c>
      <c r="H64" s="97">
        <f>IF(AND(OR(C51="NS",C51="LS",C51="SC"),G7="ON"),ROUNDDOWN(D64*110/100,0),D64)</f>
        <v>0</v>
      </c>
      <c r="I64" s="97">
        <f>IF(AND(OR(C51="NS",C51="LS",C51="SC"),G7="ON"),ROUNDDOWN(E64*110/100,0),E64)</f>
        <v>0</v>
      </c>
      <c r="J64" s="97">
        <f>IF(AND(OR(C51="NS",C51="LS",C51="SC"),G7="ON"),ROUNDDOWN(F64*110/100,0),F64)</f>
        <v>0</v>
      </c>
      <c r="K64" s="97">
        <f>IF(AND(OR(C51="DR"),M7="ON"),ROUNDDOWN(G64*110/100,0),G64)</f>
        <v>0</v>
      </c>
      <c r="L64" s="97">
        <f>IF(AND(OR(C51="DR"),M7="ON"),ROUNDDOWN(H64*110/100,0),H64)</f>
        <v>0</v>
      </c>
      <c r="M64" s="97">
        <f>IF(AND(OR(C51="DR"),M7="ON"),ROUNDDOWN(I64*110/100,0),I64)</f>
        <v>0</v>
      </c>
      <c r="N64" s="97">
        <f>IF(AND(OR(C51="DR"),M7="ON"),ROUNDDOWN(J64*110/100,0),J64)</f>
        <v>0</v>
      </c>
      <c r="O64" s="97">
        <f>IF(AND(OR(C51="BL"),S7="ON"),ROUNDDOWN(K64*110/100,0),K64)</f>
        <v>0</v>
      </c>
      <c r="P64" s="97">
        <f>IF(AND(OR(C51="BL"),S7="ON"),ROUNDDOWN(L64*110/100,0),L64)</f>
        <v>0</v>
      </c>
      <c r="Q64" s="97">
        <f>IF(AND(OR(C51="BL"),S7="ON"),ROUNDDOWN(M64*110/100,0),M64)</f>
        <v>0</v>
      </c>
      <c r="R64" s="97">
        <f>IF(AND(OR(C51="BL"),S7="ON"),ROUNDDOWN(N64*110/100,0),N64)</f>
        <v>0</v>
      </c>
      <c r="S64" s="100"/>
      <c r="T64" s="100"/>
    </row>
    <row r="65" spans="2:20" ht="11.25" hidden="1" customHeight="1">
      <c r="B65" s="85" t="s">
        <v>5579</v>
      </c>
      <c r="C65" s="86">
        <f>IF(AND(OR(C52="CA",C52="P1",C52="P2"),-1&lt;&gt;IFERROR(MATCH("キーパープラス",C169:C180,0),-1)),ROUNDDOWN(Q52*110/100,0),Q52)</f>
        <v>0</v>
      </c>
      <c r="D65" s="86">
        <f>IF(AND(OR(C52="CA",C52="P1",C52="P2"),-1&lt;&gt;IFERROR(MATCH("キーパープラス",C169:C180,0),-1)),ROUNDDOWN(R52*110/100,0),R52)</f>
        <v>0</v>
      </c>
      <c r="E65" s="86">
        <f>IF(AND(OR(C52="CA",C52="P1",C52="P2"),-1&lt;&gt;IFERROR(MATCH("キーパープラス",C169:C180,0),-1)),ROUNDDOWN(S52*110/100,0),S52)</f>
        <v>0</v>
      </c>
      <c r="F65" s="86">
        <f>IF(AND(OR(C52="CA",C52="P1",C52="P2"),-1&lt;&gt;IFERROR(MATCH("キーパープラス",C169:C180,0),-1)),ROUNDDOWN(T52*110/100,0),T52)</f>
        <v>0</v>
      </c>
      <c r="G65" s="97">
        <f>IF(AND(OR(C52="NS",C52="LS",C52="SC"),G7="ON"),ROUNDDOWN(C65*110/100,0),C65)</f>
        <v>0</v>
      </c>
      <c r="H65" s="97">
        <f>IF(AND(OR(C52="NS",C52="LS",C52="SC"),G7="ON"),ROUNDDOWN(D65*110/100,0),D65)</f>
        <v>0</v>
      </c>
      <c r="I65" s="97">
        <f>IF(AND(OR(C52="NS",C52="LS",C52="SC"),G7="ON"),ROUNDDOWN(E65*110/100,0),E65)</f>
        <v>0</v>
      </c>
      <c r="J65" s="97">
        <f>IF(AND(OR(C52="NS",C52="LS",C52="SC"),G7="ON"),ROUNDDOWN(F65*110/100,0),F65)</f>
        <v>0</v>
      </c>
      <c r="K65" s="97">
        <f>IF(AND(OR(C52="DR"),M7="ON"),ROUNDDOWN(G65*110/100,0),G65)</f>
        <v>0</v>
      </c>
      <c r="L65" s="97">
        <f>IF(AND(OR(C52="DR"),M7="ON"),ROUNDDOWN(H65*110/100,0),H65)</f>
        <v>0</v>
      </c>
      <c r="M65" s="97">
        <f>IF(AND(OR(C52="DR"),M7="ON"),ROUNDDOWN(I65*110/100,0),I65)</f>
        <v>0</v>
      </c>
      <c r="N65" s="97">
        <f>IF(AND(OR(C52="DR"),M7="ON"),ROUNDDOWN(J65*110/100,0),J65)</f>
        <v>0</v>
      </c>
      <c r="O65" s="97">
        <f>IF(AND(OR(C52="BL"),S7="ON"),ROUNDDOWN(K65*110/100,0),K65)</f>
        <v>0</v>
      </c>
      <c r="P65" s="97">
        <f>IF(AND(OR(C52="BL"),S7="ON"),ROUNDDOWN(L65*110/100,0),L65)</f>
        <v>0</v>
      </c>
      <c r="Q65" s="97">
        <f>IF(AND(OR(C52="BL"),S7="ON"),ROUNDDOWN(M65*110/100,0),M65)</f>
        <v>0</v>
      </c>
      <c r="R65" s="97">
        <f>IF(AND(OR(C52="BL"),S7="ON"),ROUNDDOWN(N65*110/100,0),N65)</f>
        <v>0</v>
      </c>
      <c r="S65" s="100"/>
      <c r="T65" s="100"/>
    </row>
    <row r="66" spans="2:20" ht="11.25" hidden="1" customHeight="1">
      <c r="B66" s="85" t="s">
        <v>5580</v>
      </c>
      <c r="C66" s="86">
        <f>IF(AND(OR(C53="CA",C53="P1",C53="P2"),-1&lt;&gt;IFERROR(MATCH("キーパープラス",C169:C180,0),-1)),ROUNDDOWN(Q53*110/100,0),Q53)</f>
        <v>0</v>
      </c>
      <c r="D66" s="86">
        <f>IF(AND(OR(C53="CA",C53="P1",C53="P2"),-1&lt;&gt;IFERROR(MATCH("キーパープラス",C169:C180,0),-1)),ROUNDDOWN(R53*110/100,0),R53)</f>
        <v>0</v>
      </c>
      <c r="E66" s="86">
        <f>IF(AND(OR(C53="CA",C53="P1",C53="P2"),-1&lt;&gt;IFERROR(MATCH("キーパープラス",C169:C180,0),-1)),ROUNDDOWN(S53*110/100,0),S53)</f>
        <v>0</v>
      </c>
      <c r="F66" s="86">
        <f>IF(AND(OR(C53="CA",C53="P1",C53="P2"),-1&lt;&gt;IFERROR(MATCH("キーパープラス",C169:C180,0),-1)),ROUNDDOWN(T53*110/100,0),T53)</f>
        <v>0</v>
      </c>
      <c r="G66" s="97">
        <f>IF(AND(OR(C53="NS",C53="LS",C53="SC"),G7="ON"),ROUNDDOWN(C66*110/100,0),C66)</f>
        <v>0</v>
      </c>
      <c r="H66" s="97">
        <f>IF(AND(OR(C53="NS",C53="LS",C53="SC"),G7="ON"),ROUNDDOWN(D66*110/100,0),D66)</f>
        <v>0</v>
      </c>
      <c r="I66" s="97">
        <f>IF(AND(OR(C53="NS",C53="LS",C53="SC"),G7="ON"),ROUNDDOWN(E66*110/100,0),E66)</f>
        <v>0</v>
      </c>
      <c r="J66" s="97">
        <f>IF(AND(OR(C53="NS",C53="LS",C53="SC"),G7="ON"),ROUNDDOWN(F66*110/100,0),F66)</f>
        <v>0</v>
      </c>
      <c r="K66" s="97">
        <f>IF(AND(OR(C53="DR"),M7="ON"),ROUNDDOWN(G66*110/100,0),G66)</f>
        <v>0</v>
      </c>
      <c r="L66" s="97">
        <f>IF(AND(OR(C53="DR"),M7="ON"),ROUNDDOWN(H66*110/100,0),H66)</f>
        <v>0</v>
      </c>
      <c r="M66" s="97">
        <f>IF(AND(OR(C53="DR"),M7="ON"),ROUNDDOWN(I66*110/100,0),I66)</f>
        <v>0</v>
      </c>
      <c r="N66" s="97">
        <f>IF(AND(OR(C53="DR"),M7="ON"),ROUNDDOWN(J66*110/100,0),J66)</f>
        <v>0</v>
      </c>
      <c r="O66" s="97">
        <f>IF(AND(OR(C53="BL"),S7="ON"),ROUNDDOWN(K66*110/100,0),K66)</f>
        <v>0</v>
      </c>
      <c r="P66" s="97">
        <f>IF(AND(OR(C53="BL"),S7="ON"),ROUNDDOWN(L66*110/100,0),L66)</f>
        <v>0</v>
      </c>
      <c r="Q66" s="97">
        <f>IF(AND(OR(C53="BL"),S7="ON"),ROUNDDOWN(M66*110/100,0),M66)</f>
        <v>0</v>
      </c>
      <c r="R66" s="97">
        <f>IF(AND(OR(C53="BL"),S7="ON"),ROUNDDOWN(N66*110/100,0),N66)</f>
        <v>0</v>
      </c>
      <c r="S66" s="100"/>
      <c r="T66" s="100"/>
    </row>
    <row r="67" spans="2:20" ht="11.25" hidden="1" customHeight="1">
      <c r="B67" s="85" t="s">
        <v>5581</v>
      </c>
      <c r="C67" s="86">
        <f>IF(AND(OR(C54="CA",C54="P1",C54="P2"),-1&lt;&gt;IFERROR(MATCH("キーパープラス",C169:C180,0),-1)),ROUNDDOWN(Q54*110/100,0),Q54)</f>
        <v>0</v>
      </c>
      <c r="D67" s="86">
        <f>IF(AND(OR(C54="CA",C54="P1",C54="P2"),-1&lt;&gt;IFERROR(MATCH("キーパープラス",C169:C180,0),-1)),ROUNDDOWN(R54*110/100,0),R54)</f>
        <v>0</v>
      </c>
      <c r="E67" s="86">
        <f>IF(AND(OR(C54="CA",C54="P1",C54="P2"),-1&lt;&gt;IFERROR(MATCH("キーパープラス",C169:C180,0),-1)),ROUNDDOWN(S54*110/100,0),S54)</f>
        <v>0</v>
      </c>
      <c r="F67" s="86">
        <f>IF(AND(OR(C54="CA",C54="P1",C54="P2"),-1&lt;&gt;IFERROR(MATCH("キーパープラス",C169:C180,0),-1)),ROUNDDOWN(T54*110/100,0),T54)</f>
        <v>0</v>
      </c>
      <c r="G67" s="97">
        <f>IF(AND(OR(C54="NS",C54="LS",C54="SC"),G7="ON"),ROUNDDOWN(C67*110/100,0),C67)</f>
        <v>0</v>
      </c>
      <c r="H67" s="97">
        <f>IF(AND(OR(C54="NS",C54="LS",C54="SC"),G7="ON"),ROUNDDOWN(D67*110/100,0),D67)</f>
        <v>0</v>
      </c>
      <c r="I67" s="97">
        <f>IF(AND(OR(C54="NS",C54="LS",C54="SC"),G7="ON"),ROUNDDOWN(E67*110/100,0),E67)</f>
        <v>0</v>
      </c>
      <c r="J67" s="97">
        <f>IF(AND(OR(C54="NS",C54="LS",C54="SC"),G7="ON"),ROUNDDOWN(F67*110/100,0),F67)</f>
        <v>0</v>
      </c>
      <c r="K67" s="97">
        <f>IF(AND(OR(C54="DR"),M7="ON"),ROUNDDOWN(G67*110/100,0),G67)</f>
        <v>0</v>
      </c>
      <c r="L67" s="97">
        <f>IF(AND(OR(C54="DR"),M7="ON"),ROUNDDOWN(H67*110/100,0),H67)</f>
        <v>0</v>
      </c>
      <c r="M67" s="97">
        <f>IF(AND(OR(C54="DR"),M7="ON"),ROUNDDOWN(I67*110/100,0),I67)</f>
        <v>0</v>
      </c>
      <c r="N67" s="97">
        <f>IF(AND(OR(C54="DR"),M7="ON"),ROUNDDOWN(J67*110/100,0),J67)</f>
        <v>0</v>
      </c>
      <c r="O67" s="97">
        <f>IF(AND(OR(C54="BL"),S7="ON"),ROUNDDOWN(K67*110/100,0),K67)</f>
        <v>0</v>
      </c>
      <c r="P67" s="97">
        <f>IF(AND(OR(C54="BL"),S7="ON"),ROUNDDOWN(L67*110/100,0),L67)</f>
        <v>0</v>
      </c>
      <c r="Q67" s="97">
        <f>IF(AND(OR(C54="BL"),S7="ON"),ROUNDDOWN(M67*110/100,0),M67)</f>
        <v>0</v>
      </c>
      <c r="R67" s="97">
        <f>IF(AND(OR(C54="BL"),S7="ON"),ROUNDDOWN(N67*110/100,0),N67)</f>
        <v>0</v>
      </c>
      <c r="S67" s="100"/>
      <c r="T67" s="100"/>
    </row>
    <row r="68" spans="2:20" ht="11.25" hidden="1" customHeight="1">
      <c r="B68" s="85" t="s">
        <v>5582</v>
      </c>
      <c r="C68" s="86">
        <f>IF(AND(OR(C55="CA",C55="P1",C55="P2"),-1&lt;&gt;IFERROR(MATCH("キーパープラス",C169:C180,0),-1)),ROUNDDOWN(Q55*110/100,0),Q55)</f>
        <v>0</v>
      </c>
      <c r="D68" s="86">
        <f>IF(AND(OR(C55="CA",C55="P1",C55="P2"),-1&lt;&gt;IFERROR(MATCH("キーパープラス",C169:C180,0),-1)),ROUNDDOWN(R55*110/100,0),R55)</f>
        <v>0</v>
      </c>
      <c r="E68" s="86">
        <f>IF(AND(OR(C55="CA",C55="P1",C55="P2"),-1&lt;&gt;IFERROR(MATCH("キーパープラス",C169:C180,0),-1)),ROUNDDOWN(S55*110/100,0),S55)</f>
        <v>0</v>
      </c>
      <c r="F68" s="86">
        <f>IF(AND(OR(C55="CA",C55="P1",C55="P2"),-1&lt;&gt;IFERROR(MATCH("キーパープラス",C169:C180,0),-1)),ROUNDDOWN(T55*110/100,0),T55)</f>
        <v>0</v>
      </c>
      <c r="G68" s="97">
        <f>IF(AND(OR(C55="NS",C55="LS",C55="SC"),G7="ON"),ROUNDDOWN(C68*110/100,0),C68)</f>
        <v>0</v>
      </c>
      <c r="H68" s="97">
        <f>IF(AND(OR(C55="NS",C55="LS",C55="SC"),G7="ON"),ROUNDDOWN(D68*110/100,0),D68)</f>
        <v>0</v>
      </c>
      <c r="I68" s="97">
        <f>IF(AND(OR(C55="NS",C55="LS",C55="SC"),G7="ON"),ROUNDDOWN(E68*110/100,0),E68)</f>
        <v>0</v>
      </c>
      <c r="J68" s="97">
        <f>IF(AND(OR(C55="NS",C55="LS",C55="SC"),G7="ON"),ROUNDDOWN(F68*110/100,0),F68)</f>
        <v>0</v>
      </c>
      <c r="K68" s="97">
        <f>IF(AND(OR(C55="DR"),M7="ON"),ROUNDDOWN(G68*110/100,0),G68)</f>
        <v>0</v>
      </c>
      <c r="L68" s="97">
        <f>IF(AND(OR(C55="DR"),M7="ON"),ROUNDDOWN(H68*110/100,0),H68)</f>
        <v>0</v>
      </c>
      <c r="M68" s="97">
        <f>IF(AND(OR(C55="DR"),M7="ON"),ROUNDDOWN(I68*110/100,0),I68)</f>
        <v>0</v>
      </c>
      <c r="N68" s="97">
        <f>IF(AND(OR(C55="DR"),M7="ON"),ROUNDDOWN(J68*110/100,0),J68)</f>
        <v>0</v>
      </c>
      <c r="O68" s="97">
        <f>IF(AND(OR(C55="BL"),S7="ON"),ROUNDDOWN(K68*110/100,0),K68)</f>
        <v>0</v>
      </c>
      <c r="P68" s="97">
        <f>IF(AND(OR(C55="BL"),S7="ON"),ROUNDDOWN(L68*110/100,0),L68)</f>
        <v>0</v>
      </c>
      <c r="Q68" s="97">
        <f>IF(AND(OR(C55="BL"),S7="ON"),ROUNDDOWN(M68*110/100,0),M68)</f>
        <v>0</v>
      </c>
      <c r="R68" s="97">
        <f>IF(AND(OR(C55="BL"),S7="ON"),ROUNDDOWN(N68*110/100,0),N68)</f>
        <v>0</v>
      </c>
      <c r="S68" s="100"/>
      <c r="T68" s="100"/>
    </row>
    <row r="69" spans="2:20" ht="11.25" hidden="1" customHeight="1">
      <c r="B69" s="85" t="s">
        <v>5583</v>
      </c>
      <c r="C69" s="86">
        <f>IF(AND(OR(C56="CA",C56="P1",C56="P2"),-1&lt;&gt;IFERROR(MATCH("キーパープラス",C169:C180,0),-1)),ROUNDDOWN(Q56*110/100,0),Q56)</f>
        <v>0</v>
      </c>
      <c r="D69" s="86">
        <f>IF(AND(OR(C56="CA",C56="P1",C56="P2"),-1&lt;&gt;IFERROR(MATCH("キーパープラス",C169:C180,0),-1)),ROUNDDOWN(R56*110/100,0),R56)</f>
        <v>0</v>
      </c>
      <c r="E69" s="86">
        <f>IF(AND(OR(C56="CA",C56="P1",C56="P2"),-1&lt;&gt;IFERROR(MATCH("キーパープラス",C169:C180,0),-1)),ROUNDDOWN(S56*110/100,0),S56)</f>
        <v>0</v>
      </c>
      <c r="F69" s="86">
        <f>IF(AND(OR(C56="CA",C56="P1",C56="P2"),-1&lt;&gt;IFERROR(MATCH("キーパープラス",C169:C180,0),-1)),ROUNDDOWN(T56*110/100,0),T56)</f>
        <v>0</v>
      </c>
      <c r="G69" s="97">
        <f>IF(AND(OR(C56="NS",C56="LS",C56="SC"),G7="ON"),ROUNDDOWN(C69*110/100,0),C69)</f>
        <v>0</v>
      </c>
      <c r="H69" s="97">
        <f>IF(AND(OR(C56="NS",C56="LS",C56="SC"),G7="ON"),ROUNDDOWN(D69*110/100,0),D69)</f>
        <v>0</v>
      </c>
      <c r="I69" s="97">
        <f>IF(AND(OR(C56="NS",C56="LS",C56="SC"),G7="ON"),ROUNDDOWN(E69*110/100,0),E69)</f>
        <v>0</v>
      </c>
      <c r="J69" s="97">
        <f>IF(AND(OR(C56="NS",C56="LS",C56="SC"),G7="ON"),ROUNDDOWN(F69*110/100,0),F69)</f>
        <v>0</v>
      </c>
      <c r="K69" s="97">
        <f>IF(AND(OR(C56="DR"),M7="ON"),ROUNDDOWN(G69*110/100,0),G69)</f>
        <v>0</v>
      </c>
      <c r="L69" s="97">
        <f>IF(AND(OR(C56="DR"),M7="ON"),ROUNDDOWN(H69*110/100,0),H69)</f>
        <v>0</v>
      </c>
      <c r="M69" s="97">
        <f>IF(AND(OR(C56="DR"),M7="ON"),ROUNDDOWN(I69*110/100,0),I69)</f>
        <v>0</v>
      </c>
      <c r="N69" s="97">
        <f>IF(AND(OR(C56="DR"),M7="ON"),ROUNDDOWN(J69*110/100,0),J69)</f>
        <v>0</v>
      </c>
      <c r="O69" s="97">
        <f>IF(AND(OR(C56="BL"),S7="ON"),ROUNDDOWN(K69*110/100,0),K69)</f>
        <v>0</v>
      </c>
      <c r="P69" s="97">
        <f>IF(AND(OR(C56="BL"),S7="ON"),ROUNDDOWN(L69*110/100,0),L69)</f>
        <v>0</v>
      </c>
      <c r="Q69" s="97">
        <f>IF(AND(OR(C56="BL"),S7="ON"),ROUNDDOWN(M69*110/100,0),M69)</f>
        <v>0</v>
      </c>
      <c r="R69" s="97">
        <f>IF(AND(OR(C56="BL"),S7="ON"),ROUNDDOWN(N69*110/100,0),N69)</f>
        <v>0</v>
      </c>
      <c r="S69" s="100"/>
      <c r="T69" s="100"/>
    </row>
    <row r="70" spans="2:20" ht="11.25" hidden="1" customHeight="1">
      <c r="B70" s="85" t="s">
        <v>5584</v>
      </c>
      <c r="C70" s="86">
        <f>IF(AND(OR(C57="CA",C57="P1",C57="P2"),-1&lt;&gt;IFERROR(MATCH("キーパープラス",C169:C180,0),-1)),ROUNDDOWN(Q57*110/100,0),Q57)</f>
        <v>0</v>
      </c>
      <c r="D70" s="86">
        <f>IF(AND(OR(C57="CA",C57="P1",C57="P2"),-1&lt;&gt;IFERROR(MATCH("キーパープラス",C169:C180,0),-1)),ROUNDDOWN(R57*110/100,0),R57)</f>
        <v>0</v>
      </c>
      <c r="E70" s="86">
        <f>IF(AND(OR(C57="CA",C57="P1",C57="P2"),-1&lt;&gt;IFERROR(MATCH("キーパープラス",C169:C180,0),-1)),ROUNDDOWN(S57*110/100,0),S57)</f>
        <v>0</v>
      </c>
      <c r="F70" s="86">
        <f>IF(AND(OR(C57="CA",C57="P1",C57="P2"),-1&lt;&gt;IFERROR(MATCH("キーパープラス",C169:C180,0),-1)),ROUNDDOWN(T57*110/100,0),T57)</f>
        <v>0</v>
      </c>
      <c r="G70" s="97">
        <f>IF(AND(OR(C57="NS",C57="LS",C57="SC"),G7="ON"),ROUNDDOWN(C70*110/100,0),C70)</f>
        <v>0</v>
      </c>
      <c r="H70" s="97">
        <f>IF(AND(OR(C57="NS",C57="LS",C57="SC"),G7="ON"),ROUNDDOWN(D70*110/100,0),D70)</f>
        <v>0</v>
      </c>
      <c r="I70" s="97">
        <f>IF(AND(OR(C57="NS",C57="LS",C57="SC"),G7="ON"),ROUNDDOWN(E70*110/100,0),E70)</f>
        <v>0</v>
      </c>
      <c r="J70" s="97">
        <f>IF(AND(OR(C57="NS",C57="LS",C57="SC"),G7="ON"),ROUNDDOWN(F70*110/100,0),F70)</f>
        <v>0</v>
      </c>
      <c r="K70" s="97">
        <f>IF(AND(OR(C57="DR"),M7="ON"),ROUNDDOWN(G70*110/100,0),G70)</f>
        <v>0</v>
      </c>
      <c r="L70" s="97">
        <f>IF(AND(OR(C57="DR"),M7="ON"),ROUNDDOWN(H70*110/100,0),H70)</f>
        <v>0</v>
      </c>
      <c r="M70" s="97">
        <f>IF(AND(OR(C57="DR"),M7="ON"),ROUNDDOWN(I70*110/100,0),I70)</f>
        <v>0</v>
      </c>
      <c r="N70" s="97">
        <f>IF(AND(OR(C57="DR"),M7="ON"),ROUNDDOWN(J70*110/100,0),J70)</f>
        <v>0</v>
      </c>
      <c r="O70" s="97">
        <f>IF(AND(OR(C57="BL"),S7="ON"),ROUNDDOWN(K70*110/100,0),K70)</f>
        <v>0</v>
      </c>
      <c r="P70" s="97">
        <f>IF(AND(OR(C57="BL"),S7="ON"),ROUNDDOWN(L70*110/100,0),L70)</f>
        <v>0</v>
      </c>
      <c r="Q70" s="97">
        <f>IF(AND(OR(C57="BL"),S7="ON"),ROUNDDOWN(M70*110/100,0),M70)</f>
        <v>0</v>
      </c>
      <c r="R70" s="97">
        <f>IF(AND(OR(C57="BL"),S7="ON"),ROUNDDOWN(N70*110/100,0),N70)</f>
        <v>0</v>
      </c>
      <c r="S70" s="100"/>
      <c r="T70" s="100"/>
    </row>
    <row r="71" spans="2:20" ht="11.25" hidden="1" customHeight="1">
      <c r="B71" s="85"/>
      <c r="C71" s="84" t="s">
        <v>5617</v>
      </c>
      <c r="D71" s="85" t="s">
        <v>5618</v>
      </c>
      <c r="E71" s="84" t="s">
        <v>5619</v>
      </c>
      <c r="F71" s="85" t="s">
        <v>5620</v>
      </c>
      <c r="G71" s="84" t="s">
        <v>5621</v>
      </c>
      <c r="H71" s="84" t="s">
        <v>5622</v>
      </c>
      <c r="I71" s="84" t="s">
        <v>5623</v>
      </c>
      <c r="J71" s="84" t="s">
        <v>5624</v>
      </c>
      <c r="K71" s="84" t="s">
        <v>5627</v>
      </c>
      <c r="L71" s="84" t="s">
        <v>5628</v>
      </c>
      <c r="M71" s="84" t="s">
        <v>5629</v>
      </c>
      <c r="N71" s="84" t="s">
        <v>5630</v>
      </c>
      <c r="O71" s="84" t="s">
        <v>5625</v>
      </c>
      <c r="P71" s="84" t="s">
        <v>5660</v>
      </c>
      <c r="Q71" s="84" t="s">
        <v>5658</v>
      </c>
      <c r="R71" s="84" t="s">
        <v>5626</v>
      </c>
      <c r="S71" s="99"/>
      <c r="T71" s="99"/>
    </row>
    <row r="72" spans="2:20" ht="11.25" hidden="1" customHeight="1">
      <c r="B72" s="85" t="s">
        <v>47</v>
      </c>
      <c r="C72" s="86">
        <f>IF(-1&lt;&gt;IFERROR(MATCH("ちょうわざ！",C169:C180,0),-1),ROUNDDOWN(O59*120/100,0),O59)</f>
        <v>235</v>
      </c>
      <c r="D72" s="86">
        <f>IF(-1&lt;&gt;IFERROR(MATCH("ちょうわざ！",C169:C180,0),-1),ROUNDDOWN(P59*120/100,0),P59)</f>
        <v>279</v>
      </c>
      <c r="E72" s="86">
        <f>IF(-1&lt;&gt;IFERROR(MATCH("ちょうわざ！",C169:C180,0),-1),ROUNDDOWN(Q59*120/100,0),Q59)</f>
        <v>258</v>
      </c>
      <c r="F72" s="86">
        <f>IF(-1&lt;&gt;IFERROR(MATCH("ちょうわざ！",C169:C180,0),-1),ROUNDDOWN(R59*120/100,0),R59)</f>
        <v>307</v>
      </c>
      <c r="G72" s="97">
        <f>IF(AND(G13="ON",-1&lt;&gt;IFERROR(MATCH("クリティカル！",C169:C180,0),-1)),ROUNDDOWN(C72*150/100,0),C72)</f>
        <v>235</v>
      </c>
      <c r="H72" s="97">
        <f>IF(AND(G13="ON",-1&lt;&gt;IFERROR(MATCH("クリティカル！",C169:C180,0),-1)),ROUNDDOWN(D72*150/100,0),D72)</f>
        <v>279</v>
      </c>
      <c r="I72" s="97">
        <f>IF(AND(G13="ON",-1&lt;&gt;IFERROR(MATCH("クリティカル！",C169:C180,0),-1)),ROUNDDOWN(E72*150/100,0),E72)</f>
        <v>258</v>
      </c>
      <c r="J72" s="97">
        <f>IF(-1&lt;&gt;IFERROR(MATCH("クリティカル！",C169:C180,0),-1),ROUNDDOWN(F72*150/100,0),F72)</f>
        <v>307</v>
      </c>
      <c r="K72" s="97">
        <f>G72</f>
        <v>235</v>
      </c>
      <c r="L72" s="97">
        <f>IF(-1&lt;&gt;IFERROR(MATCH("ラッキー！",C169:C180,0),-1),ROUNDDOWN(H72*104/100,0),H72)</f>
        <v>279</v>
      </c>
      <c r="M72" s="97">
        <f>I72</f>
        <v>258</v>
      </c>
      <c r="N72" s="97">
        <f>IF(-1&lt;&gt;IFERROR(MATCH("ラッキー！",C169:C180,0),-1),ROUNDDOWN(J72*104/100,0),J72)</f>
        <v>307</v>
      </c>
      <c r="O72" s="97">
        <f>IF(AND(M13="OFF",-1&lt;&gt;IFERROR(MATCH("やくびょうがみ",C169:C180,0),-1)),ROUNDDOWN(K72*96/100,0),K72)</f>
        <v>235</v>
      </c>
      <c r="P72" s="97">
        <f>IF(AND(M13="OFF",-1&lt;&gt;IFERROR(MATCH("やくびょうがみ",C169:C180,0),-1)),ROUNDDOWN(L72*96/100,0),L72)</f>
        <v>279</v>
      </c>
      <c r="Q72" s="97">
        <f>IF(AND(M13="OFF",-1&lt;&gt;IFERROR(MATCH("やくびょうがみ",C169:C180,0),-1)),ROUNDDOWN(M72*96/100,0),M72)</f>
        <v>258</v>
      </c>
      <c r="R72" s="97">
        <f>IF(AND(M13="OFF",-1&lt;&gt;IFERROR(MATCH("やくびょうがみ",C169:C180,0),-1)),ROUNDDOWN(N72*96/100,0),N72)</f>
        <v>307</v>
      </c>
      <c r="S72" s="100"/>
      <c r="T72" s="100"/>
    </row>
    <row r="73" spans="2:20" ht="11.25" hidden="1" customHeight="1">
      <c r="B73" s="85" t="s">
        <v>49</v>
      </c>
      <c r="C73" s="86">
        <f>IF(-1&lt;&gt;IFERROR(MATCH("ちょうわざ！",C169:C180,0),-1),ROUNDDOWN(O60*120/100,0),O60)</f>
        <v>332</v>
      </c>
      <c r="D73" s="86">
        <f>IF(-1&lt;&gt;IFERROR(MATCH("ちょうわざ！",C169:C180,0),-1),ROUNDDOWN(P60*120/100,0),P60)</f>
        <v>393</v>
      </c>
      <c r="E73" s="86">
        <f>IF(-1&lt;&gt;IFERROR(MATCH("ちょうわざ！",C169:C180,0),-1),ROUNDDOWN(Q60*120/100,0),Q60)</f>
        <v>364</v>
      </c>
      <c r="F73" s="86">
        <f>IF(-1&lt;&gt;IFERROR(MATCH("ちょうわざ！",C169:C180,0),-1),ROUNDDOWN(R60*120/100,0),R60)</f>
        <v>432</v>
      </c>
      <c r="G73" s="97">
        <f>IF(AND(G13="ON",-1&lt;&gt;IFERROR(MATCH("クリティカル！",C169:C180,0),-1)),ROUNDDOWN(C73*150/100,0),C73)</f>
        <v>332</v>
      </c>
      <c r="H73" s="97">
        <f>IF(-1&lt;&gt;IFERROR(MATCH("クリティカル！",C169:C180,0),-1),ROUNDDOWN(D73*150/100,0),D73)</f>
        <v>393</v>
      </c>
      <c r="I73" s="97">
        <f>IF(AND(G13="ON",-1&lt;&gt;IFERROR(MATCH("クリティカル！",C169:C180,0),-1)),ROUNDDOWN(E73*150/100,0),E73)</f>
        <v>364</v>
      </c>
      <c r="J73" s="97">
        <f>IF(-1&lt;&gt;IFERROR(MATCH("クリティカル！",C169:C180,0),-1),ROUNDDOWN(F73*150/100,0),F73)</f>
        <v>432</v>
      </c>
      <c r="K73" s="97">
        <f t="shared" ref="K73:K83" si="10">G73</f>
        <v>332</v>
      </c>
      <c r="L73" s="97">
        <f>IF(-1&lt;&gt;IFERROR(MATCH("ラッキー！",C169:C180,0),-1),ROUNDDOWN(H73*104/100,0),H73)</f>
        <v>393</v>
      </c>
      <c r="M73" s="97">
        <f t="shared" ref="M73:M83" si="11">I73</f>
        <v>364</v>
      </c>
      <c r="N73" s="97">
        <f>IF(-1&lt;&gt;IFERROR(MATCH("ラッキー！",C169:C180,0),-1),ROUNDDOWN(J73*104/100,0),J73)</f>
        <v>432</v>
      </c>
      <c r="O73" s="97">
        <f>IF(AND(M13="OFF",-1&lt;&gt;IFERROR(MATCH("やくびょうがみ",C169:C180,0),-1)),ROUNDDOWN(K73*96/100,0),K73)</f>
        <v>332</v>
      </c>
      <c r="P73" s="97">
        <f>IF(AND(M13="OFF",-1&lt;&gt;IFERROR(MATCH("やくびょうがみ",C169:C180,0),-1)),ROUNDDOWN(L73*96/100,0),L73)</f>
        <v>393</v>
      </c>
      <c r="Q73" s="97">
        <f>IF(AND(M13="OFF",-1&lt;&gt;IFERROR(MATCH("やくびょうがみ",C169:C180,0),-1)),ROUNDDOWN(M73*96/100,0),M73)</f>
        <v>364</v>
      </c>
      <c r="R73" s="97">
        <f>IF(AND(M13="OFF",-1&lt;&gt;IFERROR(MATCH("やくびょうがみ",C169:C180,0),-1)),ROUNDDOWN(N73*96/100,0),N73)</f>
        <v>432</v>
      </c>
      <c r="S73" s="100"/>
      <c r="T73" s="100"/>
    </row>
    <row r="74" spans="2:20" ht="11.25" hidden="1" customHeight="1">
      <c r="B74" s="85" t="s">
        <v>50</v>
      </c>
      <c r="C74" s="86">
        <f>IF(-1&lt;&gt;IFERROR(MATCH("ちょうわざ！",C169:C180,0),-1),ROUNDDOWN(O61*120/100,0),O61)</f>
        <v>268</v>
      </c>
      <c r="D74" s="86">
        <f>IF(-1&lt;&gt;IFERROR(MATCH("ちょうわざ！",C169:C180,0),-1),ROUNDDOWN(P61*120/100,0),P61)</f>
        <v>319</v>
      </c>
      <c r="E74" s="86">
        <f>IF(-1&lt;&gt;IFERROR(MATCH("ちょうわざ！",C169:C180,0),-1),ROUNDDOWN(Q61*120/100,0),Q61)</f>
        <v>295</v>
      </c>
      <c r="F74" s="86">
        <f>IF(-1&lt;&gt;IFERROR(MATCH("ちょうわざ！",C169:C180,0),-1),ROUNDDOWN(R61*120/100,0),R61)</f>
        <v>350</v>
      </c>
      <c r="G74" s="97">
        <f>IF(AND(G13="ON",-1&lt;&gt;IFERROR(MATCH("クリティカル！",C169:C180,0),-1)),ROUNDDOWN(C74*150/100,0),C74)</f>
        <v>268</v>
      </c>
      <c r="H74" s="97">
        <f>IF(-1&lt;&gt;IFERROR(MATCH("クリティカル！",C169:C180,0),-1),ROUNDDOWN(D74*150/100,0),D74)</f>
        <v>319</v>
      </c>
      <c r="I74" s="97">
        <f>IF(AND(G13="ON",-1&lt;&gt;IFERROR(MATCH("クリティカル！",C169:C180,0),-1)),ROUNDDOWN(E74*150/100,0),E74)</f>
        <v>295</v>
      </c>
      <c r="J74" s="97">
        <f>IF(-1&lt;&gt;IFERROR(MATCH("クリティカル！",C169:C180,0),-1),ROUNDDOWN(F74*150/100,0),F74)</f>
        <v>350</v>
      </c>
      <c r="K74" s="97">
        <f t="shared" si="10"/>
        <v>268</v>
      </c>
      <c r="L74" s="97">
        <f>IF(-1&lt;&gt;IFERROR(MATCH("ラッキー！",C169:C180,0),-1),ROUNDDOWN(H74*104/100,0),H74)</f>
        <v>319</v>
      </c>
      <c r="M74" s="97">
        <f t="shared" si="11"/>
        <v>295</v>
      </c>
      <c r="N74" s="97">
        <f>IF(-1&lt;&gt;IFERROR(MATCH("ラッキー！",C169:C180,0),-1),ROUNDDOWN(J74*104/100,0),J74)</f>
        <v>350</v>
      </c>
      <c r="O74" s="97">
        <f>IF(AND(M13="OFF",-1&lt;&gt;IFERROR(MATCH("やくびょうがみ",C169:C180,0),-1)),ROUNDDOWN(K74*96/100,0),K74)</f>
        <v>268</v>
      </c>
      <c r="P74" s="97">
        <f>IF(AND(M13="OFF",-1&lt;&gt;IFERROR(MATCH("やくびょうがみ",C169:C180,0),-1)),ROUNDDOWN(L74*96/100,0),L74)</f>
        <v>319</v>
      </c>
      <c r="Q74" s="97">
        <f>IF(AND(M13="OFF",-1&lt;&gt;IFERROR(MATCH("やくびょうがみ",C169:C180,0),-1)),ROUNDDOWN(M74*96/100,0),M74)</f>
        <v>295</v>
      </c>
      <c r="R74" s="97">
        <f>IF(AND(M13="OFF",-1&lt;&gt;IFERROR(MATCH("やくびょうがみ",C169:C180,0),-1)),ROUNDDOWN(N74*96/100,0),N74)</f>
        <v>350</v>
      </c>
      <c r="S74" s="100"/>
      <c r="T74" s="100"/>
    </row>
    <row r="75" spans="2:20" ht="11.25" hidden="1" customHeight="1">
      <c r="B75" s="85" t="s">
        <v>51</v>
      </c>
      <c r="C75" s="86">
        <f>IF(-1&lt;&gt;IFERROR(MATCH("ちょうわざ！",C169:C180,0),-1),ROUNDDOWN(O62*120/100,0),O62)</f>
        <v>274</v>
      </c>
      <c r="D75" s="86">
        <f>IF(-1&lt;&gt;IFERROR(MATCH("ちょうわざ！",C169:C180,0),-1),ROUNDDOWN(P62*120/100,0),P62)</f>
        <v>326</v>
      </c>
      <c r="E75" s="86">
        <f>IF(-1&lt;&gt;IFERROR(MATCH("ちょうわざ！",C169:C180,0),-1),ROUNDDOWN(Q62*120/100,0),Q62)</f>
        <v>301</v>
      </c>
      <c r="F75" s="86">
        <f>IF(-1&lt;&gt;IFERROR(MATCH("ちょうわざ！",C169:C180,0),-1),ROUNDDOWN(R62*120/100,0),R62)</f>
        <v>358</v>
      </c>
      <c r="G75" s="97">
        <f>IF(AND(G13="ON",-1&lt;&gt;IFERROR(MATCH("クリティカル！",C169:C180,0),-1)),ROUNDDOWN(C75*150/100,0),C75)</f>
        <v>274</v>
      </c>
      <c r="H75" s="97">
        <f>IF(-1&lt;&gt;IFERROR(MATCH("クリティカル！",C169:C180,0),-1),ROUNDDOWN(D75*150/100,0),D75)</f>
        <v>326</v>
      </c>
      <c r="I75" s="97">
        <f>IF(AND(G13="ON",-1&lt;&gt;IFERROR(MATCH("クリティカル！",C169:C180,0),-1)),ROUNDDOWN(E75*150/100,0),E75)</f>
        <v>301</v>
      </c>
      <c r="J75" s="97">
        <f>IF(-1&lt;&gt;IFERROR(MATCH("クリティカル！",C169:C180,0),-1),ROUNDDOWN(F75*150/100,0),F75)</f>
        <v>358</v>
      </c>
      <c r="K75" s="97">
        <f t="shared" si="10"/>
        <v>274</v>
      </c>
      <c r="L75" s="97">
        <f>IF(-1&lt;&gt;IFERROR(MATCH("ラッキー！",C169:C180,0),-1),ROUNDDOWN(H75*104/100,0),H75)</f>
        <v>326</v>
      </c>
      <c r="M75" s="97">
        <f t="shared" si="11"/>
        <v>301</v>
      </c>
      <c r="N75" s="97">
        <f>IF(-1&lt;&gt;IFERROR(MATCH("ラッキー！",C169:C180,0),-1),ROUNDDOWN(J75*104/100,0),J75)</f>
        <v>358</v>
      </c>
      <c r="O75" s="97">
        <f>IF(AND(M13="OFF",-1&lt;&gt;IFERROR(MATCH("やくびょうがみ",C169:C180,0),-1)),ROUNDDOWN(K75*96/100,0),K75)</f>
        <v>274</v>
      </c>
      <c r="P75" s="97">
        <f>IF(AND(M13="OFF",-1&lt;&gt;IFERROR(MATCH("やくびょうがみ",C169:C180,0),-1)),ROUNDDOWN(L75*96/100,0),L75)</f>
        <v>326</v>
      </c>
      <c r="Q75" s="97">
        <f>IF(AND(M13="OFF",-1&lt;&gt;IFERROR(MATCH("やくびょうがみ",C169:C180,0),-1)),ROUNDDOWN(M75*96/100,0),M75)</f>
        <v>301</v>
      </c>
      <c r="R75" s="97">
        <f>IF(AND(M13="OFF",-1&lt;&gt;IFERROR(MATCH("やくびょうがみ",C169:C180,0),-1)),ROUNDDOWN(N75*96/100,0),N75)</f>
        <v>358</v>
      </c>
      <c r="S75" s="100"/>
      <c r="T75" s="100"/>
    </row>
    <row r="76" spans="2:20" ht="11.25" hidden="1" customHeight="1">
      <c r="B76" s="85" t="s">
        <v>5577</v>
      </c>
      <c r="C76" s="86">
        <f>IF(-1&lt;&gt;IFERROR(MATCH("ちょうわざ！",C169:C180,0),-1),ROUNDDOWN(O63*120/100,0),O63)</f>
        <v>0</v>
      </c>
      <c r="D76" s="86">
        <f>IF(-1&lt;&gt;IFERROR(MATCH("ちょうわざ！",C169:C180,0),-1),ROUNDDOWN(P63*120/100,0),P63)</f>
        <v>0</v>
      </c>
      <c r="E76" s="86">
        <f>IF(-1&lt;&gt;IFERROR(MATCH("ちょうわざ！",C169:C180,0),-1),ROUNDDOWN(Q63*120/100,0),Q63)</f>
        <v>0</v>
      </c>
      <c r="F76" s="86">
        <f>IF(-1&lt;&gt;IFERROR(MATCH("ちょうわざ！",C169:C180,0),-1),ROUNDDOWN(R63*120/100,0),R63)</f>
        <v>0</v>
      </c>
      <c r="G76" s="97">
        <f>IF(AND(G13="ON",-1&lt;&gt;IFERROR(MATCH("クリティカル！",C169:C180,0),-1)),ROUNDDOWN(C76*150/100,0),C76)</f>
        <v>0</v>
      </c>
      <c r="H76" s="97">
        <f>IF(-1&lt;&gt;IFERROR(MATCH("クリティカル！",C169:C180,0),-1),ROUNDDOWN(D76*150/100,0),D76)</f>
        <v>0</v>
      </c>
      <c r="I76" s="97">
        <f>IF(AND(G13="ON",-1&lt;&gt;IFERROR(MATCH("クリティカル！",C169:C180,0),-1)),ROUNDDOWN(E76*150/100,0),E76)</f>
        <v>0</v>
      </c>
      <c r="J76" s="97">
        <f>IF(-1&lt;&gt;IFERROR(MATCH("クリティカル！",C169:C180,0),-1),ROUNDDOWN(F76*150/100,0),F76)</f>
        <v>0</v>
      </c>
      <c r="K76" s="97">
        <f t="shared" si="10"/>
        <v>0</v>
      </c>
      <c r="L76" s="97">
        <f>IF(-1&lt;&gt;IFERROR(MATCH("ラッキー！",C169:C180,0),-1),ROUNDDOWN(H76*104/100,0),H76)</f>
        <v>0</v>
      </c>
      <c r="M76" s="97">
        <f t="shared" si="11"/>
        <v>0</v>
      </c>
      <c r="N76" s="97">
        <f>IF(-1&lt;&gt;IFERROR(MATCH("ラッキー！",C169:C180,0),-1),ROUNDDOWN(J76*104/100,0),J76)</f>
        <v>0</v>
      </c>
      <c r="O76" s="97">
        <f>IF(AND(M13="OFF",-1&lt;&gt;IFERROR(MATCH("やくびょうがみ",C169:C180,0),-1)),ROUNDDOWN(K76*96/100,0),K76)</f>
        <v>0</v>
      </c>
      <c r="P76" s="97">
        <f>IF(AND(M13="OFF",-1&lt;&gt;IFERROR(MATCH("やくびょうがみ",C169:C180,0),-1)),ROUNDDOWN(L76*96/100,0),L76)</f>
        <v>0</v>
      </c>
      <c r="Q76" s="97">
        <f>IF(AND(M13="OFF",-1&lt;&gt;IFERROR(MATCH("やくびょうがみ",C169:C180,0),-1)),ROUNDDOWN(M76*96/100,0),M76)</f>
        <v>0</v>
      </c>
      <c r="R76" s="97">
        <f>IF(AND(M13="OFF",-1&lt;&gt;IFERROR(MATCH("やくびょうがみ",C169:C180,0),-1)),ROUNDDOWN(N76*96/100,0),N76)</f>
        <v>0</v>
      </c>
      <c r="S76" s="100"/>
      <c r="T76" s="100"/>
    </row>
    <row r="77" spans="2:20" ht="11.25" hidden="1" customHeight="1">
      <c r="B77" s="85" t="s">
        <v>5578</v>
      </c>
      <c r="C77" s="86">
        <f>IF(-1&lt;&gt;IFERROR(MATCH("ちょうわざ！",C169:C180,0),-1),ROUNDDOWN(O64*120/100,0),O64)</f>
        <v>0</v>
      </c>
      <c r="D77" s="86">
        <f>IF(-1&lt;&gt;IFERROR(MATCH("ちょうわざ！",C169:C180,0),-1),ROUNDDOWN(P64*120/100,0),P64)</f>
        <v>0</v>
      </c>
      <c r="E77" s="86">
        <f>IF(-1&lt;&gt;IFERROR(MATCH("ちょうわざ！",C169:C180,0),-1),ROUNDDOWN(Q64*120/100,0),Q64)</f>
        <v>0</v>
      </c>
      <c r="F77" s="86">
        <f>IF(-1&lt;&gt;IFERROR(MATCH("ちょうわざ！",C169:C180,0),-1),ROUNDDOWN(R64*120/100,0),R64)</f>
        <v>0</v>
      </c>
      <c r="G77" s="97">
        <f>IF(AND(G13="ON",-1&lt;&gt;IFERROR(MATCH("クリティカル！",C169:C180,0),-1)),ROUNDDOWN(C77*150/100,0),C77)</f>
        <v>0</v>
      </c>
      <c r="H77" s="97">
        <f>IF(-1&lt;&gt;IFERROR(MATCH("クリティカル！",C169:C180,0),-1),ROUNDDOWN(D77*150/100,0),D77)</f>
        <v>0</v>
      </c>
      <c r="I77" s="97">
        <f>IF(AND(G13="ON",-1&lt;&gt;IFERROR(MATCH("クリティカル！",C169:C180,0),-1)),ROUNDDOWN(E77*150/100,0),E77)</f>
        <v>0</v>
      </c>
      <c r="J77" s="97">
        <f>IF(-1&lt;&gt;IFERROR(MATCH("クリティカル！",C169:C180,0),-1),ROUNDDOWN(F77*150/100,0),F77)</f>
        <v>0</v>
      </c>
      <c r="K77" s="97">
        <f t="shared" si="10"/>
        <v>0</v>
      </c>
      <c r="L77" s="97">
        <f>IF(-1&lt;&gt;IFERROR(MATCH("ラッキー！",C169:C180,0),-1),ROUNDDOWN(H77*104/100,0),H77)</f>
        <v>0</v>
      </c>
      <c r="M77" s="97">
        <f t="shared" si="11"/>
        <v>0</v>
      </c>
      <c r="N77" s="97">
        <f>IF(-1&lt;&gt;IFERROR(MATCH("ラッキー！",C169:C180,0),-1),ROUNDDOWN(J77*104/100,0),J77)</f>
        <v>0</v>
      </c>
      <c r="O77" s="97">
        <f>IF(AND(M13="OFF",-1&lt;&gt;IFERROR(MATCH("やくびょうがみ",C169:C180,0),-1)),ROUNDDOWN(K77*96/100,0),K77)</f>
        <v>0</v>
      </c>
      <c r="P77" s="97">
        <f>IF(AND(M13="OFF",-1&lt;&gt;IFERROR(MATCH("やくびょうがみ",C169:C180,0),-1)),ROUNDDOWN(L77*96/100,0),L77)</f>
        <v>0</v>
      </c>
      <c r="Q77" s="97">
        <f>IF(AND(M13="OFF",-1&lt;&gt;IFERROR(MATCH("やくびょうがみ",C169:C180,0),-1)),ROUNDDOWN(M77*96/100,0),M77)</f>
        <v>0</v>
      </c>
      <c r="R77" s="97">
        <f>IF(AND(M13="OFF",-1&lt;&gt;IFERROR(MATCH("やくびょうがみ",C169:C180,0),-1)),ROUNDDOWN(N77*96/100,0),N77)</f>
        <v>0</v>
      </c>
      <c r="S77" s="100"/>
      <c r="T77" s="100"/>
    </row>
    <row r="78" spans="2:20" ht="11.25" hidden="1" customHeight="1">
      <c r="B78" s="85" t="s">
        <v>5579</v>
      </c>
      <c r="C78" s="86">
        <f>IF(-1&lt;&gt;IFERROR(MATCH("ちょうわざ！",C169:C180,0),-1),ROUNDDOWN(O65*120/100,0),O65)</f>
        <v>0</v>
      </c>
      <c r="D78" s="86">
        <f>IF(-1&lt;&gt;IFERROR(MATCH("ちょうわざ！",C169:C180,0),-1),ROUNDDOWN(P65*120/100,0),P65)</f>
        <v>0</v>
      </c>
      <c r="E78" s="86">
        <f>IF(-1&lt;&gt;IFERROR(MATCH("ちょうわざ！",C169:C180,0),-1),ROUNDDOWN(Q65*120/100,0),Q65)</f>
        <v>0</v>
      </c>
      <c r="F78" s="86">
        <f>IF(-1&lt;&gt;IFERROR(MATCH("ちょうわざ！",C169:C180,0),-1),ROUNDDOWN(R65*120/100,0),R65)</f>
        <v>0</v>
      </c>
      <c r="G78" s="97">
        <f>IF(AND(G13="ON",-1&lt;&gt;IFERROR(MATCH("クリティカル！",C169:C180,0),-1)),ROUNDDOWN(C78*150/100,0),C78)</f>
        <v>0</v>
      </c>
      <c r="H78" s="97">
        <f>IF(-1&lt;&gt;IFERROR(MATCH("クリティカル！",C169:C180,0),-1),ROUNDDOWN(D78*150/100,0),D78)</f>
        <v>0</v>
      </c>
      <c r="I78" s="97">
        <f>IF(AND(G13="ON",-1&lt;&gt;IFERROR(MATCH("クリティカル！",C169:C180,0),-1)),ROUNDDOWN(E78*150/100,0),E78)</f>
        <v>0</v>
      </c>
      <c r="J78" s="97">
        <f>IF(-1&lt;&gt;IFERROR(MATCH("クリティカル！",C169:C180,0),-1),ROUNDDOWN(F78*150/100,0),F78)</f>
        <v>0</v>
      </c>
      <c r="K78" s="97">
        <f t="shared" si="10"/>
        <v>0</v>
      </c>
      <c r="L78" s="97">
        <f>IF(-1&lt;&gt;IFERROR(MATCH("ラッキー！",C169:C180,0),-1),ROUNDDOWN(H78*104/100,0),H78)</f>
        <v>0</v>
      </c>
      <c r="M78" s="97">
        <f t="shared" si="11"/>
        <v>0</v>
      </c>
      <c r="N78" s="97">
        <f>IF(-1&lt;&gt;IFERROR(MATCH("ラッキー！",C169:C180,0),-1),ROUNDDOWN(J78*104/100,0),J78)</f>
        <v>0</v>
      </c>
      <c r="O78" s="97">
        <f>IF(AND(M13="OFF",-1&lt;&gt;IFERROR(MATCH("やくびょうがみ",C169:C180,0),-1)),ROUNDDOWN(K78*96/100,0),K78)</f>
        <v>0</v>
      </c>
      <c r="P78" s="97">
        <f>IF(AND(M13="OFF",-1&lt;&gt;IFERROR(MATCH("やくびょうがみ",C169:C180,0),-1)),ROUNDDOWN(L78*96/100,0),L78)</f>
        <v>0</v>
      </c>
      <c r="Q78" s="97">
        <f>IF(AND(M13="OFF",-1&lt;&gt;IFERROR(MATCH("やくびょうがみ",C169:C180,0),-1)),ROUNDDOWN(M78*96/100,0),M78)</f>
        <v>0</v>
      </c>
      <c r="R78" s="97">
        <f>IF(AND(M13="OFF",-1&lt;&gt;IFERROR(MATCH("やくびょうがみ",C169:C180,0),-1)),ROUNDDOWN(N78*96/100,0),N78)</f>
        <v>0</v>
      </c>
      <c r="S78" s="100"/>
      <c r="T78" s="100"/>
    </row>
    <row r="79" spans="2:20" ht="11.25" hidden="1" customHeight="1">
      <c r="B79" s="85" t="s">
        <v>5580</v>
      </c>
      <c r="C79" s="86">
        <f>IF(-1&lt;&gt;IFERROR(MATCH("ちょうわざ！",C169:C180,0),-1),ROUNDDOWN(O66*120/100,0),O66)</f>
        <v>0</v>
      </c>
      <c r="D79" s="86">
        <f>IF(-1&lt;&gt;IFERROR(MATCH("ちょうわざ！",C169:C180,0),-1),ROUNDDOWN(P66*120/100,0),P66)</f>
        <v>0</v>
      </c>
      <c r="E79" s="86">
        <f>IF(-1&lt;&gt;IFERROR(MATCH("ちょうわざ！",C169:C180,0),-1),ROUNDDOWN(Q66*120/100,0),Q66)</f>
        <v>0</v>
      </c>
      <c r="F79" s="86">
        <f>IF(-1&lt;&gt;IFERROR(MATCH("ちょうわざ！",C169:C180,0),-1),ROUNDDOWN(R66*120/100,0),R66)</f>
        <v>0</v>
      </c>
      <c r="G79" s="97">
        <f>IF(AND(G13="ON",-1&lt;&gt;IFERROR(MATCH("クリティカル！",C169:C180,0),-1)),ROUNDDOWN(C79*150/100,0),C79)</f>
        <v>0</v>
      </c>
      <c r="H79" s="97">
        <f>IF(-1&lt;&gt;IFERROR(MATCH("クリティカル！",C169:C180,0),-1),ROUNDDOWN(D79*150/100,0),D79)</f>
        <v>0</v>
      </c>
      <c r="I79" s="97">
        <f>IF(AND(G13="ON",-1&lt;&gt;IFERROR(MATCH("クリティカル！",C169:C180,0),-1)),ROUNDDOWN(E79*150/100,0),E79)</f>
        <v>0</v>
      </c>
      <c r="J79" s="97">
        <f>IF(-1&lt;&gt;IFERROR(MATCH("クリティカル！",C169:C180,0),-1),ROUNDDOWN(F79*150/100,0),F79)</f>
        <v>0</v>
      </c>
      <c r="K79" s="97">
        <f t="shared" si="10"/>
        <v>0</v>
      </c>
      <c r="L79" s="97">
        <f>IF(-1&lt;&gt;IFERROR(MATCH("ラッキー！",C169:C180,0),-1),ROUNDDOWN(H79*104/100,0),H79)</f>
        <v>0</v>
      </c>
      <c r="M79" s="97">
        <f t="shared" si="11"/>
        <v>0</v>
      </c>
      <c r="N79" s="97">
        <f>IF(-1&lt;&gt;IFERROR(MATCH("ラッキー！",C169:C180,0),-1),ROUNDDOWN(J79*104/100,0),J79)</f>
        <v>0</v>
      </c>
      <c r="O79" s="97">
        <f>IF(AND(M13="OFF",-1&lt;&gt;IFERROR(MATCH("やくびょうがみ",C169:C180,0),-1)),ROUNDDOWN(K79*96/100,0),K79)</f>
        <v>0</v>
      </c>
      <c r="P79" s="97">
        <f>IF(AND(M13="OFF",-1&lt;&gt;IFERROR(MATCH("やくびょうがみ",C169:C180,0),-1)),ROUNDDOWN(L79*96/100,0),L79)</f>
        <v>0</v>
      </c>
      <c r="Q79" s="97">
        <f>IF(AND(M13="OFF",-1&lt;&gt;IFERROR(MATCH("やくびょうがみ",C169:C180,0),-1)),ROUNDDOWN(M79*96/100,0),M79)</f>
        <v>0</v>
      </c>
      <c r="R79" s="97">
        <f>IF(AND(M13="OFF",-1&lt;&gt;IFERROR(MATCH("やくびょうがみ",C169:C180,0),-1)),ROUNDDOWN(N79*96/100,0),N79)</f>
        <v>0</v>
      </c>
      <c r="S79" s="100"/>
      <c r="T79" s="100"/>
    </row>
    <row r="80" spans="2:20" ht="11.25" hidden="1" customHeight="1">
      <c r="B80" s="85" t="s">
        <v>5581</v>
      </c>
      <c r="C80" s="86">
        <f>IF(-1&lt;&gt;IFERROR(MATCH("ちょうわざ！",C169:C180,0),-1),ROUNDDOWN(O67*120/100,0),O67)</f>
        <v>0</v>
      </c>
      <c r="D80" s="86">
        <f>IF(-1&lt;&gt;IFERROR(MATCH("ちょうわざ！",C169:C180,0),-1),ROUNDDOWN(P67*120/100,0),P67)</f>
        <v>0</v>
      </c>
      <c r="E80" s="86">
        <f>IF(-1&lt;&gt;IFERROR(MATCH("ちょうわざ！",C169:C180,0),-1),ROUNDDOWN(Q67*120/100,0),Q67)</f>
        <v>0</v>
      </c>
      <c r="F80" s="86">
        <f>IF(-1&lt;&gt;IFERROR(MATCH("ちょうわざ！",C169:C180,0),-1),ROUNDDOWN(R67*120/100,0),R67)</f>
        <v>0</v>
      </c>
      <c r="G80" s="97">
        <f>IF(AND(G13="ON",-1&lt;&gt;IFERROR(MATCH("クリティカル！",C169:C180,0),-1)),ROUNDDOWN(C80*150/100,0),C80)</f>
        <v>0</v>
      </c>
      <c r="H80" s="97">
        <f>IF(-1&lt;&gt;IFERROR(MATCH("クリティカル！",C169:C180,0),-1),ROUNDDOWN(D80*150/100,0),D80)</f>
        <v>0</v>
      </c>
      <c r="I80" s="97">
        <f>IF(AND(G13="ON",-1&lt;&gt;IFERROR(MATCH("クリティカル！",C169:C180,0),-1)),ROUNDDOWN(E80*150/100,0),E80)</f>
        <v>0</v>
      </c>
      <c r="J80" s="97">
        <f>IF(-1&lt;&gt;IFERROR(MATCH("クリティカル！",C169:C180,0),-1),ROUNDDOWN(F80*150/100,0),F80)</f>
        <v>0</v>
      </c>
      <c r="K80" s="97">
        <f t="shared" si="10"/>
        <v>0</v>
      </c>
      <c r="L80" s="97">
        <f>IF(-1&lt;&gt;IFERROR(MATCH("ラッキー！",C169:C180,0),-1),ROUNDDOWN(H80*104/100,0),H80)</f>
        <v>0</v>
      </c>
      <c r="M80" s="97">
        <f t="shared" si="11"/>
        <v>0</v>
      </c>
      <c r="N80" s="97">
        <f>IF(-1&lt;&gt;IFERROR(MATCH("ラッキー！",C169:C180,0),-1),ROUNDDOWN(J80*104/100,0),J80)</f>
        <v>0</v>
      </c>
      <c r="O80" s="97">
        <f>IF(AND(M13="OFF",-1&lt;&gt;IFERROR(MATCH("やくびょうがみ",C169:C180,0),-1)),ROUNDDOWN(K80*96/100,0),K80)</f>
        <v>0</v>
      </c>
      <c r="P80" s="97">
        <f>IF(AND(M13="OFF",-1&lt;&gt;IFERROR(MATCH("やくびょうがみ",C169:C180,0),-1)),ROUNDDOWN(L80*96/100,0),L80)</f>
        <v>0</v>
      </c>
      <c r="Q80" s="97">
        <f>IF(AND(M13="OFF",-1&lt;&gt;IFERROR(MATCH("やくびょうがみ",C169:C180,0),-1)),ROUNDDOWN(M80*96/100,0),M80)</f>
        <v>0</v>
      </c>
      <c r="R80" s="97">
        <f>IF(AND(M13="OFF",-1&lt;&gt;IFERROR(MATCH("やくびょうがみ",C169:C180,0),-1)),ROUNDDOWN(N80*96/100,0),N80)</f>
        <v>0</v>
      </c>
      <c r="S80" s="100"/>
      <c r="T80" s="100"/>
    </row>
    <row r="81" spans="2:20" ht="11.25" hidden="1" customHeight="1">
      <c r="B81" s="85" t="s">
        <v>5582</v>
      </c>
      <c r="C81" s="86">
        <f>IF(-1&lt;&gt;IFERROR(MATCH("ちょうわざ！",C169:C180,0),-1),ROUNDDOWN(O68*120/100,0),O68)</f>
        <v>0</v>
      </c>
      <c r="D81" s="86">
        <f>IF(-1&lt;&gt;IFERROR(MATCH("ちょうわざ！",C169:C180,0),-1),ROUNDDOWN(P68*120/100,0),P68)</f>
        <v>0</v>
      </c>
      <c r="E81" s="86">
        <f>IF(-1&lt;&gt;IFERROR(MATCH("ちょうわざ！",C169:C180,0),-1),ROUNDDOWN(Q68*120/100,0),Q68)</f>
        <v>0</v>
      </c>
      <c r="F81" s="86">
        <f>IF(-1&lt;&gt;IFERROR(MATCH("ちょうわざ！",C169:C180,0),-1),ROUNDDOWN(R68*120/100,0),R68)</f>
        <v>0</v>
      </c>
      <c r="G81" s="97">
        <f>IF(AND(G13="ON",-1&lt;&gt;IFERROR(MATCH("クリティカル！",C169:C180,0),-1)),ROUNDDOWN(C81*150/100,0),C81)</f>
        <v>0</v>
      </c>
      <c r="H81" s="97">
        <f>IF(-1&lt;&gt;IFERROR(MATCH("クリティカル！",C169:C180,0),-1),ROUNDDOWN(D81*150/100,0),D81)</f>
        <v>0</v>
      </c>
      <c r="I81" s="97">
        <f>IF(AND(G13="ON",-1&lt;&gt;IFERROR(MATCH("クリティカル！",C169:C180,0),-1)),ROUNDDOWN(E81*150/100,0),E81)</f>
        <v>0</v>
      </c>
      <c r="J81" s="97">
        <f>IF(-1&lt;&gt;IFERROR(MATCH("クリティカル！",C169:C180,0),-1),ROUNDDOWN(F81*150/100,0),F81)</f>
        <v>0</v>
      </c>
      <c r="K81" s="97">
        <f t="shared" si="10"/>
        <v>0</v>
      </c>
      <c r="L81" s="97">
        <f>IF(-1&lt;&gt;IFERROR(MATCH("ラッキー！",C169:C180,0),-1),ROUNDDOWN(H81*104/100,0),H81)</f>
        <v>0</v>
      </c>
      <c r="M81" s="97">
        <f t="shared" si="11"/>
        <v>0</v>
      </c>
      <c r="N81" s="97">
        <f>IF(-1&lt;&gt;IFERROR(MATCH("ラッキー！",C169:C180,0),-1),ROUNDDOWN(J81*104/100,0),J81)</f>
        <v>0</v>
      </c>
      <c r="O81" s="97">
        <f>IF(AND(M13="OFF",-1&lt;&gt;IFERROR(MATCH("やくびょうがみ",C169:C180,0),-1)),ROUNDDOWN(K81*96/100,0),K81)</f>
        <v>0</v>
      </c>
      <c r="P81" s="97">
        <f>IF(AND(M13="OFF",-1&lt;&gt;IFERROR(MATCH("やくびょうがみ",C169:C180,0),-1)),ROUNDDOWN(L81*96/100,0),L81)</f>
        <v>0</v>
      </c>
      <c r="Q81" s="97">
        <f>IF(AND(M13="OFF",-1&lt;&gt;IFERROR(MATCH("やくびょうがみ",C169:C180,0),-1)),ROUNDDOWN(M81*96/100,0),M81)</f>
        <v>0</v>
      </c>
      <c r="R81" s="97">
        <f>IF(AND(M13="OFF",-1&lt;&gt;IFERROR(MATCH("やくびょうがみ",C169:C180,0),-1)),ROUNDDOWN(N81*96/100,0),N81)</f>
        <v>0</v>
      </c>
      <c r="S81" s="100"/>
      <c r="T81" s="100"/>
    </row>
    <row r="82" spans="2:20" ht="11.25" hidden="1" customHeight="1">
      <c r="B82" s="85" t="s">
        <v>5583</v>
      </c>
      <c r="C82" s="86">
        <f>IF(-1&lt;&gt;IFERROR(MATCH("ちょうわざ！",C169:C180,0),-1),ROUNDDOWN(O69*120/100,0),O69)</f>
        <v>0</v>
      </c>
      <c r="D82" s="86">
        <f>IF(-1&lt;&gt;IFERROR(MATCH("ちょうわざ！",C169:C180,0),-1),ROUNDDOWN(P69*120/100,0),P69)</f>
        <v>0</v>
      </c>
      <c r="E82" s="86">
        <f>IF(-1&lt;&gt;IFERROR(MATCH("ちょうわざ！",C169:C180,0),-1),ROUNDDOWN(Q69*120/100,0),Q69)</f>
        <v>0</v>
      </c>
      <c r="F82" s="86">
        <f>IF(-1&lt;&gt;IFERROR(MATCH("ちょうわざ！",C169:C180,0),-1),ROUNDDOWN(R69*120/100,0),R69)</f>
        <v>0</v>
      </c>
      <c r="G82" s="97">
        <f>IF(AND(G13="ON",-1&lt;&gt;IFERROR(MATCH("クリティカル！",C169:C180,0),-1)),ROUNDDOWN(C82*150/100,0),C82)</f>
        <v>0</v>
      </c>
      <c r="H82" s="97">
        <f>IF(-1&lt;&gt;IFERROR(MATCH("クリティカル！",C169:C180,0),-1),ROUNDDOWN(D82*150/100,0),D82)</f>
        <v>0</v>
      </c>
      <c r="I82" s="97">
        <f>IF(AND(G13="ON",-1&lt;&gt;IFERROR(MATCH("クリティカル！",C169:C180,0),-1)),ROUNDDOWN(E82*150/100,0),E82)</f>
        <v>0</v>
      </c>
      <c r="J82" s="97">
        <f>IF(-1&lt;&gt;IFERROR(MATCH("クリティカル！",C169:C180,0),-1),ROUNDDOWN(F82*150/100,0),F82)</f>
        <v>0</v>
      </c>
      <c r="K82" s="97">
        <f t="shared" si="10"/>
        <v>0</v>
      </c>
      <c r="L82" s="97">
        <f>IF(-1&lt;&gt;IFERROR(MATCH("ラッキー！",C169:C180,0),-1),ROUNDDOWN(H82*104/100,0),H82)</f>
        <v>0</v>
      </c>
      <c r="M82" s="97">
        <f t="shared" si="11"/>
        <v>0</v>
      </c>
      <c r="N82" s="97">
        <f>IF(-1&lt;&gt;IFERROR(MATCH("ラッキー！",C169:C180,0),-1),ROUNDDOWN(J82*104/100,0),J82)</f>
        <v>0</v>
      </c>
      <c r="O82" s="97">
        <f>IF(AND(M13="OFF",-1&lt;&gt;IFERROR(MATCH("やくびょうがみ",C169:C180,0),-1)),ROUNDDOWN(K82*96/100,0),K82)</f>
        <v>0</v>
      </c>
      <c r="P82" s="97">
        <f>IF(AND(M13="OFF",-1&lt;&gt;IFERROR(MATCH("やくびょうがみ",C169:C180,0),-1)),ROUNDDOWN(L82*96/100,0),L82)</f>
        <v>0</v>
      </c>
      <c r="Q82" s="97">
        <f>IF(AND(M13="OFF",-1&lt;&gt;IFERROR(MATCH("やくびょうがみ",C169:C180,0),-1)),ROUNDDOWN(M82*96/100,0),M82)</f>
        <v>0</v>
      </c>
      <c r="R82" s="97">
        <f>IF(AND(M13="OFF",-1&lt;&gt;IFERROR(MATCH("やくびょうがみ",C169:C180,0),-1)),ROUNDDOWN(N82*96/100,0),N82)</f>
        <v>0</v>
      </c>
      <c r="S82" s="100"/>
      <c r="T82" s="100"/>
    </row>
    <row r="83" spans="2:20" ht="11.25" hidden="1" customHeight="1">
      <c r="B83" s="85" t="s">
        <v>5584</v>
      </c>
      <c r="C83" s="86">
        <f>IF(-1&lt;&gt;IFERROR(MATCH("ちょうわざ！",C169:C180,0),-1),ROUNDDOWN(O70*120/100,0),O70)</f>
        <v>0</v>
      </c>
      <c r="D83" s="86">
        <f>IF(-1&lt;&gt;IFERROR(MATCH("ちょうわざ！",C169:C180,0),-1),ROUNDDOWN(P70*120/100,0),P70)</f>
        <v>0</v>
      </c>
      <c r="E83" s="86">
        <f>IF(-1&lt;&gt;IFERROR(MATCH("ちょうわざ！",C169:C180,0),-1),ROUNDDOWN(Q70*120/100,0),Q70)</f>
        <v>0</v>
      </c>
      <c r="F83" s="86">
        <f>IF(-1&lt;&gt;IFERROR(MATCH("ちょうわざ！",C169:C180,0),-1),ROUNDDOWN(R70*120/100,0),R70)</f>
        <v>0</v>
      </c>
      <c r="G83" s="97">
        <f>IF(AND(G13="ON",-1&lt;&gt;IFERROR(MATCH("クリティカル！",C169:C180,0),-1)),ROUNDDOWN(C83*150/100,0),C83)</f>
        <v>0</v>
      </c>
      <c r="H83" s="97">
        <f>IF(-1&lt;&gt;IFERROR(MATCH("クリティカル！",C169:C180,0),-1),ROUNDDOWN(D83*150/100,0),D83)</f>
        <v>0</v>
      </c>
      <c r="I83" s="97">
        <f>IF(AND(G13="ON",-1&lt;&gt;IFERROR(MATCH("クリティカル！",C169:C180,0),-1)),ROUNDDOWN(E83*150/100,0),E83)</f>
        <v>0</v>
      </c>
      <c r="J83" s="97">
        <f>IF(-1&lt;&gt;IFERROR(MATCH("クリティカル！",C169:C180,0),-1),ROUNDDOWN(F83*150/100,0),F83)</f>
        <v>0</v>
      </c>
      <c r="K83" s="97">
        <f t="shared" si="10"/>
        <v>0</v>
      </c>
      <c r="L83" s="97">
        <f>IF(-1&lt;&gt;IFERROR(MATCH("ラッキー！",C169:C180,0),-1),ROUNDDOWN(H83*104/100,0),H83)</f>
        <v>0</v>
      </c>
      <c r="M83" s="97">
        <f t="shared" si="11"/>
        <v>0</v>
      </c>
      <c r="N83" s="97">
        <f>IF(-1&lt;&gt;IFERROR(MATCH("ラッキー！",C169:C180,0),-1),ROUNDDOWN(J83*104/100,0),J83)</f>
        <v>0</v>
      </c>
      <c r="O83" s="97">
        <f>IF(AND(M13="OFF",-1&lt;&gt;IFERROR(MATCH("やくびょうがみ",C169:C180,0),-1)),ROUNDDOWN(K83*96/100,0),K83)</f>
        <v>0</v>
      </c>
      <c r="P83" s="97">
        <f>IF(AND(M13="OFF",-1&lt;&gt;IFERROR(MATCH("やくびょうがみ",C169:C180,0),-1)),ROUNDDOWN(L83*96/100,0),L83)</f>
        <v>0</v>
      </c>
      <c r="Q83" s="97">
        <f>IF(AND(M13="OFF",-1&lt;&gt;IFERROR(MATCH("やくびょうがみ",C169:C180,0),-1)),ROUNDDOWN(M83*96/100,0),M83)</f>
        <v>0</v>
      </c>
      <c r="R83" s="97">
        <f>IF(AND(M13="OFF",-1&lt;&gt;IFERROR(MATCH("やくびょうがみ",C169:C180,0),-1)),ROUNDDOWN(N83*96/100,0),N83)</f>
        <v>0</v>
      </c>
      <c r="S83" s="100"/>
      <c r="T83" s="100"/>
    </row>
    <row r="84" spans="2:20" ht="11.25" hidden="1" customHeight="1">
      <c r="B84" s="85"/>
      <c r="C84" s="84" t="s">
        <v>5666</v>
      </c>
      <c r="D84" s="85" t="s">
        <v>5667</v>
      </c>
      <c r="E84" s="84" t="s">
        <v>5668</v>
      </c>
      <c r="F84" s="85" t="s">
        <v>5669</v>
      </c>
      <c r="G84" s="84" t="s">
        <v>5635</v>
      </c>
      <c r="H84" s="85" t="s">
        <v>5636</v>
      </c>
      <c r="I84" s="84" t="s">
        <v>5637</v>
      </c>
      <c r="J84" s="85" t="s">
        <v>5638</v>
      </c>
      <c r="K84" s="84" t="s">
        <v>5631</v>
      </c>
      <c r="L84" s="85" t="s">
        <v>5632</v>
      </c>
      <c r="M84" s="84" t="s">
        <v>5633</v>
      </c>
      <c r="N84" s="85" t="s">
        <v>5634</v>
      </c>
      <c r="O84" s="84" t="s">
        <v>5639</v>
      </c>
      <c r="P84" s="85" t="s">
        <v>5640</v>
      </c>
      <c r="Q84" s="84" t="s">
        <v>5641</v>
      </c>
      <c r="R84" s="85" t="s">
        <v>5642</v>
      </c>
      <c r="S84" s="99"/>
      <c r="T84" s="99"/>
    </row>
    <row r="85" spans="2:20" ht="11.25" hidden="1" customHeight="1">
      <c r="B85" s="85" t="s">
        <v>47</v>
      </c>
      <c r="C85" s="86">
        <f>IF(AND(M13="ON",-1&lt;&gt;IFERROR(MATCH("やくびょうがみ",C169:C180,0),-1)),ROUNDDOWN(O72*150/100,0),O72)</f>
        <v>235</v>
      </c>
      <c r="D85" s="86">
        <f>IF(AND(M13="ON",-1&lt;&gt;IFERROR(MATCH("やくびょうがみ",C169:C180,0),-1)),ROUNDDOWN(P72*150/100,0),P72)</f>
        <v>279</v>
      </c>
      <c r="E85" s="86">
        <f>IF(AND(M13="ON",-1&lt;&gt;IFERROR(MATCH("やくびょうがみ",C169:C180,0),-1)),ROUNDDOWN(Q72*150/100,0),Q72)</f>
        <v>258</v>
      </c>
      <c r="F85" s="86">
        <f>IF(AND(M13="ON",-1&lt;&gt;IFERROR(MATCH("やくびょうがみ",C169:C180,0),-1)),ROUNDDOWN(R72*150/100,0),R72)</f>
        <v>307</v>
      </c>
      <c r="G85" s="86">
        <f>IF(AND(OR(C46="NS",C46="LS",C46="SC"),OR(G8="ON",-1&lt;&gt;IFERROR(MATCH("シュートフォース",C169:C180,0),-1))),ROUNDDOWN(C85*105/100,0),C85)</f>
        <v>235</v>
      </c>
      <c r="H85" s="86">
        <f>IF(AND(OR(C46="NS",C46="LS",C46="SC"),OR(G8="ON",-1&lt;&gt;IFERROR(MATCH("シュートフォース",C169:C180,0),-1))),ROUNDDOWN(D85*105/100,0),D85)</f>
        <v>279</v>
      </c>
      <c r="I85" s="86">
        <f>IF(AND(OR(C46="NS",C46="LS",C46="SC"),OR(G8="ON",-1&lt;&gt;IFERROR(MATCH("シュートフォース",C169:C180,0),-1))),ROUNDDOWN(E85*105/100,0),E85)</f>
        <v>258</v>
      </c>
      <c r="J85" s="86">
        <f>IF(AND(OR(C46="NS",C46="LS",C46="SC"),OR(G8="ON",-1&lt;&gt;IFERROR(MATCH("シュートフォース",C169:C180,0),-1))),ROUNDDOWN(F85*105/100,0),F85)</f>
        <v>307</v>
      </c>
      <c r="K85" s="86">
        <f>IF(AND(OR(C46="DR"),OR(M8="ON",-1&lt;&gt;IFERROR(MATCH("オフェンスフォース",C169:C180,0),-1))),ROUNDDOWN(G85*105/100,0),G85)</f>
        <v>235</v>
      </c>
      <c r="L85" s="86">
        <f>IF(AND(OR(C46="DR"),OR(M8="ON",-1&lt;&gt;IFERROR(MATCH("オフェンスフォース",C169:C180,0),-1))),ROUNDDOWN(H85*105/100,0),H85)</f>
        <v>279</v>
      </c>
      <c r="M85" s="86">
        <f>IF(AND(OR(C46="DR"),OR(M8="ON",-1&lt;&gt;IFERROR(MATCH("オフェンスフォース",C169:C180,0),-1))),ROUNDDOWN(I85*105/100,0),I85)</f>
        <v>258</v>
      </c>
      <c r="N85" s="86">
        <f>IF(AND(OR(C46="DR"),OR(M8="ON",-1&lt;&gt;IFERROR(MATCH("オフェンスフォース",C169:C180,0),-1))),ROUNDDOWN(J85*105/100,0),J85)</f>
        <v>307</v>
      </c>
      <c r="O85" s="86">
        <f>IF(AND(OR(C46="BL"),OR(S8="ON",-1&lt;&gt;IFERROR(MATCH("ディフェンスフォース",C169:C180,0),-1))),ROUNDDOWN(K85*105/100,0),K85)</f>
        <v>235</v>
      </c>
      <c r="P85" s="86">
        <f>IF(AND(OR(C46="BL"),OR(S8="ON",-1&lt;&gt;IFERROR(MATCH("ディフェンスフォース",C169:C180,0),-1))),ROUNDDOWN(L85*105/100,0),L85)</f>
        <v>279</v>
      </c>
      <c r="Q85" s="86">
        <f>IF(AND(OR(C46="BL"),OR(S8="ON",-1&lt;&gt;IFERROR(MATCH("ディフェンスフォース",C169:C180,0),-1))),ROUNDDOWN(M85*105/100,0),M85)</f>
        <v>258</v>
      </c>
      <c r="R85" s="86">
        <f>IF(AND(OR(C46="BL"),OR(S8="ON",-1&lt;&gt;IFERROR(MATCH("ディフェンスフォース",C169:C180,0),-1))),ROUNDDOWN(N85*105/100,0),N85)</f>
        <v>307</v>
      </c>
      <c r="S85" s="100"/>
      <c r="T85" s="100"/>
    </row>
    <row r="86" spans="2:20" ht="11.25" hidden="1" customHeight="1">
      <c r="B86" s="85" t="s">
        <v>49</v>
      </c>
      <c r="C86" s="86">
        <f>IF(AND(M13="ON",-1&lt;&gt;IFERROR(MATCH("やくびょうがみ",C169:C180,0),-1)),ROUNDDOWN(O73*150/100,0),O73)</f>
        <v>332</v>
      </c>
      <c r="D86" s="86">
        <f>IF(AND(M13="ON",-1&lt;&gt;IFERROR(MATCH("やくびょうがみ",C169:C180,0),-1)),ROUNDDOWN(P73*150/100,0),P73)</f>
        <v>393</v>
      </c>
      <c r="E86" s="86">
        <f>IF(AND(M13="ON",-1&lt;&gt;IFERROR(MATCH("やくびょうがみ",C169:C180,0),-1)),ROUNDDOWN(Q73*150/100,0),Q73)</f>
        <v>364</v>
      </c>
      <c r="F86" s="86">
        <f>IF(AND(M13="ON",-1&lt;&gt;IFERROR(MATCH("やくびょうがみ",C169:C180,0),-1)),ROUNDDOWN(R73*150/100,0),R73)</f>
        <v>432</v>
      </c>
      <c r="G86" s="86">
        <f>IF(AND(OR(C47="NS",C47="LS",C47="SC"),OR(G8="ON",-1&lt;&gt;IFERROR(MATCH("シュートフォース",C169:C180,0),-1))),ROUNDDOWN(C86*105/100,0),C86)</f>
        <v>332</v>
      </c>
      <c r="H86" s="86">
        <f>IF(AND(OR(C47="NS",C47="LS",C47="SC"),OR(G8="ON",-1&lt;&gt;IFERROR(MATCH("シュートフォース",C169:C180,0),-1))),ROUNDDOWN(D86*105/100,0),D86)</f>
        <v>393</v>
      </c>
      <c r="I86" s="86">
        <f>IF(AND(OR(C47="NS",C47="LS",C47="SC"),OR(G8="ON",-1&lt;&gt;IFERROR(MATCH("シュートフォース",C169:C180,0),-1))),ROUNDDOWN(E86*105/100,0),E86)</f>
        <v>364</v>
      </c>
      <c r="J86" s="86">
        <f>IF(AND(OR(C47="NS",C47="LS",C47="SC"),OR(G8="ON",-1&lt;&gt;IFERROR(MATCH("シュートフォース",C169:C180,0),-1))),ROUNDDOWN(F86*105/100,0),F86)</f>
        <v>432</v>
      </c>
      <c r="K86" s="86">
        <f>IF(AND(OR(C47="DR"),OR(M8="ON",-1&lt;&gt;IFERROR(MATCH("オフェンスフォース",C169:C180,0),-1))),ROUNDDOWN(G86*105/100,0),G86)</f>
        <v>332</v>
      </c>
      <c r="L86" s="86">
        <f>IF(AND(OR(C47="DR"),OR(M8="ON",-1&lt;&gt;IFERROR(MATCH("オフェンスフォース",C169:C180,0),-1))),ROUNDDOWN(H86*105/100,0),H86)</f>
        <v>393</v>
      </c>
      <c r="M86" s="86">
        <f>IF(AND(OR(C47="DR"),OR(M8="ON",-1&lt;&gt;IFERROR(MATCH("オフェンスフォース",C169:C180,0),-1))),ROUNDDOWN(I86*105/100,0),I86)</f>
        <v>364</v>
      </c>
      <c r="N86" s="86">
        <f>IF(AND(OR(C47="DR"),OR(M8="ON",-1&lt;&gt;IFERROR(MATCH("オフェンスフォース",C169:C180,0),-1))),ROUNDDOWN(J86*105/100,0),J86)</f>
        <v>432</v>
      </c>
      <c r="O86" s="86">
        <f>IF(AND(OR(C47="BL"),OR(S8="ON",-1&lt;&gt;IFERROR(MATCH("ディフェンスフォース",C169:C180,0),-1))),ROUNDDOWN(K86*105/100,0),K86)</f>
        <v>332</v>
      </c>
      <c r="P86" s="86">
        <f>IF(AND(OR(C47="BL"),OR(S8="ON",-1&lt;&gt;IFERROR(MATCH("ディフェンスフォース",C169:C180,0),-1))),ROUNDDOWN(L86*105/100,0),L86)</f>
        <v>393</v>
      </c>
      <c r="Q86" s="86">
        <f>IF(AND(OR(C47="BL"),OR(S8="ON",-1&lt;&gt;IFERROR(MATCH("ディフェンスフォース",C169:C180,0),-1))),ROUNDDOWN(M86*105/100,0),M86)</f>
        <v>364</v>
      </c>
      <c r="R86" s="86">
        <f>IF(AND(OR(C47="BL"),OR(S8="ON",-1&lt;&gt;IFERROR(MATCH("ディフェンスフォース",C169:C180,0),-1))),ROUNDDOWN(N86*105/100,0),N86)</f>
        <v>432</v>
      </c>
      <c r="S86" s="100"/>
      <c r="T86" s="100"/>
    </row>
    <row r="87" spans="2:20" ht="11.25" hidden="1" customHeight="1">
      <c r="B87" s="85" t="s">
        <v>50</v>
      </c>
      <c r="C87" s="86">
        <f>IF(AND(M13="ON",-1&lt;&gt;IFERROR(MATCH("やくびょうがみ",C169:C180,0),-1)),ROUNDDOWN(O74*150/100,0),O74)</f>
        <v>268</v>
      </c>
      <c r="D87" s="86">
        <f>IF(AND(M13="ON",-1&lt;&gt;IFERROR(MATCH("やくびょうがみ",C169:C180,0),-1)),ROUNDDOWN(P74*150/100,0),P74)</f>
        <v>319</v>
      </c>
      <c r="E87" s="86">
        <f>IF(AND(M13="ON",-1&lt;&gt;IFERROR(MATCH("やくびょうがみ",C169:C180,0),-1)),ROUNDDOWN(Q74*150/100,0),Q74)</f>
        <v>295</v>
      </c>
      <c r="F87" s="86">
        <f>IF(AND(M13="ON",-1&lt;&gt;IFERROR(MATCH("やくびょうがみ",C169:C180,0),-1)),ROUNDDOWN(R74*150/100,0),R74)</f>
        <v>350</v>
      </c>
      <c r="G87" s="86">
        <f>IF(AND(OR(C48="NS",C48="LS",C48="SC"),OR(G8="ON",-1&lt;&gt;IFERROR(MATCH("シュートフォース",C169:C180,0),-1))),ROUNDDOWN(C87*105/100,0),C87)</f>
        <v>268</v>
      </c>
      <c r="H87" s="86">
        <f>IF(AND(OR(C48="NS",C48="LS",C48="SC"),OR(G8="ON",-1&lt;&gt;IFERROR(MATCH("シュートフォース",C169:C180,0),-1))),ROUNDDOWN(D87*105/100,0),D87)</f>
        <v>319</v>
      </c>
      <c r="I87" s="86">
        <f>IF(AND(OR(C48="NS",C48="LS",C48="SC"),OR(G8="ON",-1&lt;&gt;IFERROR(MATCH("シュートフォース",C169:C180,0),-1))),ROUNDDOWN(E87*105/100,0),E87)</f>
        <v>295</v>
      </c>
      <c r="J87" s="86">
        <f>IF(AND(OR(C48="NS",C48="LS",C48="SC"),OR(G8="ON",-1&lt;&gt;IFERROR(MATCH("シュートフォース",C169:C180,0),-1))),ROUNDDOWN(F87*105/100,0),F87)</f>
        <v>350</v>
      </c>
      <c r="K87" s="86">
        <f>IF(AND(OR(C48="DR"),OR(M8="ON",-1&lt;&gt;IFERROR(MATCH("オフェンスフォース",C169:C180,0),-1))),ROUNDDOWN(G87*105/100,0),G87)</f>
        <v>268</v>
      </c>
      <c r="L87" s="86">
        <f>IF(AND(OR(C48="DR"),OR(M8="ON",-1&lt;&gt;IFERROR(MATCH("オフェンスフォース",C169:C180,0),-1))),ROUNDDOWN(H87*105/100,0),H87)</f>
        <v>319</v>
      </c>
      <c r="M87" s="86">
        <f>IF(AND(OR(C48="DR"),OR(M8="ON",-1&lt;&gt;IFERROR(MATCH("オフェンスフォース",C169:C180,0),-1))),ROUNDDOWN(I87*105/100,0),I87)</f>
        <v>295</v>
      </c>
      <c r="N87" s="86">
        <f>IF(AND(OR(C48="DR"),OR(M8="ON",-1&lt;&gt;IFERROR(MATCH("オフェンスフォース",C169:C180,0),-1))),ROUNDDOWN(J87*105/100,0),J87)</f>
        <v>350</v>
      </c>
      <c r="O87" s="86">
        <f>IF(AND(OR(C48="BL"),OR(S8="ON",-1&lt;&gt;IFERROR(MATCH("ディフェンスフォース",C169:C180,0),-1))),ROUNDDOWN(K87*105/100,0),K87)</f>
        <v>268</v>
      </c>
      <c r="P87" s="86">
        <f>IF(AND(OR(C48="BL"),OR(S8="ON",-1&lt;&gt;IFERROR(MATCH("ディフェンスフォース",C169:C180,0),-1))),ROUNDDOWN(L87*105/100,0),L87)</f>
        <v>319</v>
      </c>
      <c r="Q87" s="86">
        <f>IF(AND(OR(C48="BL"),OR(S8="ON",-1&lt;&gt;IFERROR(MATCH("ディフェンスフォース",C169:C180,0),-1))),ROUNDDOWN(M87*105/100,0),M87)</f>
        <v>295</v>
      </c>
      <c r="R87" s="86">
        <f>IF(AND(OR(C48="BL"),OR(S8="ON",-1&lt;&gt;IFERROR(MATCH("ディフェンスフォース",C169:C180,0),-1))),ROUNDDOWN(N87*105/100,0),N87)</f>
        <v>350</v>
      </c>
      <c r="S87" s="100"/>
      <c r="T87" s="100"/>
    </row>
    <row r="88" spans="2:20" ht="11.25" hidden="1" customHeight="1">
      <c r="B88" s="85" t="s">
        <v>51</v>
      </c>
      <c r="C88" s="86">
        <f>IF(AND(M13="ON",-1&lt;&gt;IFERROR(MATCH("やくびょうがみ",C169:C180,0),-1)),ROUNDDOWN(O75*150/100,0),O75)</f>
        <v>274</v>
      </c>
      <c r="D88" s="86">
        <f>IF(AND(M13="ON",-1&lt;&gt;IFERROR(MATCH("やくびょうがみ",C169:C180,0),-1)),ROUNDDOWN(P75*150/100,0),P75)</f>
        <v>326</v>
      </c>
      <c r="E88" s="86">
        <f>IF(AND(M13="ON",-1&lt;&gt;IFERROR(MATCH("やくびょうがみ",C169:C180,0),-1)),ROUNDDOWN(Q75*150/100,0),Q75)</f>
        <v>301</v>
      </c>
      <c r="F88" s="86">
        <f>IF(AND(M13="ON",-1&lt;&gt;IFERROR(MATCH("やくびょうがみ",C169:C180,0),-1)),ROUNDDOWN(R75*150/100,0),R75)</f>
        <v>358</v>
      </c>
      <c r="G88" s="86">
        <f>IF(AND(OR(C49="NS",C49="LS",C49="SC"),OR(G8="ON",-1&lt;&gt;IFERROR(MATCH("シュートフォース",C169:C180,0),-1))),ROUNDDOWN(C88*105/100,0),C88)</f>
        <v>274</v>
      </c>
      <c r="H88" s="86">
        <f>IF(AND(OR(C49="NS",C49="LS",C49="SC"),OR(G8="ON",-1&lt;&gt;IFERROR(MATCH("シュートフォース",C169:C180,0),-1))),ROUNDDOWN(D88*105/100,0),D88)</f>
        <v>326</v>
      </c>
      <c r="I88" s="86">
        <f>IF(AND(OR(C49="NS",C49="LS",C49="SC"),OR(G8="ON",-1&lt;&gt;IFERROR(MATCH("シュートフォース",C169:C180,0),-1))),ROUNDDOWN(E88*105/100,0),E88)</f>
        <v>301</v>
      </c>
      <c r="J88" s="86">
        <f>IF(AND(OR(C49="NS",C49="LS",C49="SC"),OR(G8="ON",-1&lt;&gt;IFERROR(MATCH("シュートフォース",C169:C180,0),-1))),ROUNDDOWN(F88*105/100,0),F88)</f>
        <v>358</v>
      </c>
      <c r="K88" s="86">
        <f>IF(AND(OR(C49="DR"),OR(M8="ON",-1&lt;&gt;IFERROR(MATCH("オフェンスフォース",C169:C180,0),-1))),ROUNDDOWN(G88*105/100,0),G88)</f>
        <v>274</v>
      </c>
      <c r="L88" s="86">
        <f>IF(AND(OR(C49="DR"),OR(M8="ON",-1&lt;&gt;IFERROR(MATCH("オフェンスフォース",C169:C180,0),-1))),ROUNDDOWN(H88*105/100,0),H88)</f>
        <v>326</v>
      </c>
      <c r="M88" s="86">
        <f>IF(AND(OR(C49="DR"),OR(M8="ON",-1&lt;&gt;IFERROR(MATCH("オフェンスフォース",C169:C180,0),-1))),ROUNDDOWN(I88*105/100,0),I88)</f>
        <v>301</v>
      </c>
      <c r="N88" s="86">
        <f>IF(AND(OR(C49="DR"),OR(M8="ON",-1&lt;&gt;IFERROR(MATCH("オフェンスフォース",C169:C180,0),-1))),ROUNDDOWN(J88*105/100,0),J88)</f>
        <v>358</v>
      </c>
      <c r="O88" s="86">
        <f>IF(AND(OR(C49="BL"),OR(S8="ON",-1&lt;&gt;IFERROR(MATCH("ディフェンスフォース",C169:C180,0),-1))),ROUNDDOWN(K88*105/100,0),K88)</f>
        <v>274</v>
      </c>
      <c r="P88" s="86">
        <f>IF(AND(OR(C49="BL"),OR(S8="ON",-1&lt;&gt;IFERROR(MATCH("ディフェンスフォース",C169:C180,0),-1))),ROUNDDOWN(L88*105/100,0),L88)</f>
        <v>326</v>
      </c>
      <c r="Q88" s="86">
        <f>IF(AND(OR(C49="BL"),OR(S8="ON",-1&lt;&gt;IFERROR(MATCH("ディフェンスフォース",C169:C180,0),-1))),ROUNDDOWN(M88*105/100,0),M88)</f>
        <v>301</v>
      </c>
      <c r="R88" s="86">
        <f>IF(AND(OR(C49="BL"),OR(S8="ON",-1&lt;&gt;IFERROR(MATCH("ディフェンスフォース",C169:C180,0),-1))),ROUNDDOWN(N88*105/100,0),N88)</f>
        <v>358</v>
      </c>
      <c r="S88" s="100"/>
      <c r="T88" s="100"/>
    </row>
    <row r="89" spans="2:20" ht="11.25" hidden="1" customHeight="1">
      <c r="B89" s="85" t="s">
        <v>5577</v>
      </c>
      <c r="C89" s="86">
        <f>IF(AND(M13="ON",-1&lt;&gt;IFERROR(MATCH("やくびょうがみ",C169:C180,0),-1)),ROUNDDOWN(O76*150/100,0),O76)</f>
        <v>0</v>
      </c>
      <c r="D89" s="86">
        <f>IF(AND(M13="ON",-1&lt;&gt;IFERROR(MATCH("やくびょうがみ",C169:C180,0),-1)),ROUNDDOWN(P76*150/100,0),P76)</f>
        <v>0</v>
      </c>
      <c r="E89" s="86">
        <f>IF(AND(M13="ON",-1&lt;&gt;IFERROR(MATCH("やくびょうがみ",C169:C180,0),-1)),ROUNDDOWN(Q76*150/100,0),Q76)</f>
        <v>0</v>
      </c>
      <c r="F89" s="86">
        <f>IF(AND(M13="ON",-1&lt;&gt;IFERROR(MATCH("やくびょうがみ",C169:C180,0),-1)),ROUNDDOWN(R76*150/100,0),R76)</f>
        <v>0</v>
      </c>
      <c r="G89" s="86">
        <f>IF(AND(OR(C50="NS",C50="LS",C50="SC"),OR(G8="ON",-1&lt;&gt;IFERROR(MATCH("シュートフォース",C169:C180,0),-1))),ROUNDDOWN(C89*105/100,0),C89)</f>
        <v>0</v>
      </c>
      <c r="H89" s="86">
        <f>IF(AND(OR(C50="NS",C50="LS",C50="SC"),OR(G8="ON",-1&lt;&gt;IFERROR(MATCH("シュートフォース",C169:C180,0),-1))),ROUNDDOWN(D89*105/100,0),D89)</f>
        <v>0</v>
      </c>
      <c r="I89" s="86">
        <f>IF(AND(OR(C50="NS",C50="LS",C50="SC"),OR(G8="ON",-1&lt;&gt;IFERROR(MATCH("シュートフォース",C169:C180,0),-1))),ROUNDDOWN(E89*105/100,0),E89)</f>
        <v>0</v>
      </c>
      <c r="J89" s="86">
        <f>IF(AND(OR(C50="NS",C50="LS",C50="SC"),OR(G8="ON",-1&lt;&gt;IFERROR(MATCH("シュートフォース",C169:C180,0),-1))),ROUNDDOWN(F89*105/100,0),F89)</f>
        <v>0</v>
      </c>
      <c r="K89" s="86">
        <f>IF(AND(OR(C50="DR"),OR(M8="ON",-1&lt;&gt;IFERROR(MATCH("オフェンスフォース",C169:C180,0),-1))),ROUNDDOWN(G89*105/100,0),G89)</f>
        <v>0</v>
      </c>
      <c r="L89" s="86">
        <f>IF(AND(OR(C50="DR"),OR(M8="ON",-1&lt;&gt;IFERROR(MATCH("オフェンスフォース",C169:C180,0),-1))),ROUNDDOWN(H89*105/100,0),H89)</f>
        <v>0</v>
      </c>
      <c r="M89" s="86">
        <f>IF(AND(OR(C50="DR"),OR(M8="ON",-1&lt;&gt;IFERROR(MATCH("オフェンスフォース",C169:C180,0),-1))),ROUNDDOWN(I89*105/100,0),I89)</f>
        <v>0</v>
      </c>
      <c r="N89" s="86">
        <f>IF(AND(OR(C50="DR"),OR(M8="ON",-1&lt;&gt;IFERROR(MATCH("オフェンスフォース",C169:C180,0),-1))),ROUNDDOWN(J89*105/100,0),J89)</f>
        <v>0</v>
      </c>
      <c r="O89" s="86">
        <f>IF(AND(OR(C50="BL"),OR(S8="ON",-1&lt;&gt;IFERROR(MATCH("ディフェンスフォース",C169:C180,0),-1))),ROUNDDOWN(K89*105/100,0),K89)</f>
        <v>0</v>
      </c>
      <c r="P89" s="86">
        <f>IF(AND(OR(C50="BL"),OR(S8="ON",-1&lt;&gt;IFERROR(MATCH("ディフェンスフォース",C169:C180,0),-1))),ROUNDDOWN(L89*105/100,0),L89)</f>
        <v>0</v>
      </c>
      <c r="Q89" s="86">
        <f>IF(AND(OR(C50="BL"),OR(S8="ON",-1&lt;&gt;IFERROR(MATCH("ディフェンスフォース",C169:C180,0),-1))),ROUNDDOWN(M89*105/100,0),M89)</f>
        <v>0</v>
      </c>
      <c r="R89" s="86">
        <f>IF(AND(OR(C50="BL"),OR(S8="ON",-1&lt;&gt;IFERROR(MATCH("ディフェンスフォース",C169:C180,0),-1))),ROUNDDOWN(N89*105/100,0),N89)</f>
        <v>0</v>
      </c>
      <c r="S89" s="100"/>
      <c r="T89" s="100"/>
    </row>
    <row r="90" spans="2:20" ht="11.25" hidden="1" customHeight="1">
      <c r="B90" s="85" t="s">
        <v>5578</v>
      </c>
      <c r="C90" s="86">
        <f>IF(AND(M13="ON",-1&lt;&gt;IFERROR(MATCH("やくびょうがみ",C169:C180,0),-1)),ROUNDDOWN(O77*150/100,0),O77)</f>
        <v>0</v>
      </c>
      <c r="D90" s="86">
        <f>IF(AND(M13="ON",-1&lt;&gt;IFERROR(MATCH("やくびょうがみ",C169:C180,0),-1)),ROUNDDOWN(P77*150/100,0),P77)</f>
        <v>0</v>
      </c>
      <c r="E90" s="86">
        <f>IF(AND(M13="ON",-1&lt;&gt;IFERROR(MATCH("やくびょうがみ",C169:C180,0),-1)),ROUNDDOWN(Q77*150/100,0),Q77)</f>
        <v>0</v>
      </c>
      <c r="F90" s="86">
        <f>IF(AND(M13="ON",-1&lt;&gt;IFERROR(MATCH("やくびょうがみ",C169:C180,0),-1)),ROUNDDOWN(R77*150/100,0),R77)</f>
        <v>0</v>
      </c>
      <c r="G90" s="86">
        <f>IF(AND(OR(C51="NS",C51="LS",C51="SC"),OR(G8="ON",-1&lt;&gt;IFERROR(MATCH("シュートフォース",C169:C180,0),-1))),ROUNDDOWN(C90*105/100,0),C90)</f>
        <v>0</v>
      </c>
      <c r="H90" s="86">
        <f>IF(AND(OR(C51="NS",C51="LS",C51="SC"),OR(G8="ON",-1&lt;&gt;IFERROR(MATCH("シュートフォース",C169:C180,0),-1))),ROUNDDOWN(D90*105/100,0),D90)</f>
        <v>0</v>
      </c>
      <c r="I90" s="86">
        <f>IF(AND(OR(C51="NS",C51="LS",C51="SC"),OR(G8="ON",-1&lt;&gt;IFERROR(MATCH("シュートフォース",C169:C180,0),-1))),ROUNDDOWN(E90*105/100,0),E90)</f>
        <v>0</v>
      </c>
      <c r="J90" s="86">
        <f>IF(AND(OR(C51="NS",C51="LS",C51="SC"),OR(G8="ON",-1&lt;&gt;IFERROR(MATCH("シュートフォース",C169:C180,0),-1))),ROUNDDOWN(F90*105/100,0),F90)</f>
        <v>0</v>
      </c>
      <c r="K90" s="86">
        <f>IF(AND(OR(C51="DR"),OR(M8="ON",-1&lt;&gt;IFERROR(MATCH("オフェンスフォース",C169:C180,0),-1))),ROUNDDOWN(G90*105/100,0),G90)</f>
        <v>0</v>
      </c>
      <c r="L90" s="86">
        <f>IF(AND(OR(C51="DR"),OR(M8="ON",-1&lt;&gt;IFERROR(MATCH("オフェンスフォース",C169:C180,0),-1))),ROUNDDOWN(H90*105/100,0),H90)</f>
        <v>0</v>
      </c>
      <c r="M90" s="86">
        <f>IF(AND(OR(C51="DR"),OR(M8="ON",-1&lt;&gt;IFERROR(MATCH("オフェンスフォース",C169:C180,0),-1))),ROUNDDOWN(I90*105/100,0),I90)</f>
        <v>0</v>
      </c>
      <c r="N90" s="86">
        <f>IF(AND(OR(C51="DR"),OR(M8="ON",-1&lt;&gt;IFERROR(MATCH("オフェンスフォース",C169:C180,0),-1))),ROUNDDOWN(J90*105/100,0),J90)</f>
        <v>0</v>
      </c>
      <c r="O90" s="86">
        <f>IF(AND(OR(C51="BL"),OR(S8="ON",-1&lt;&gt;IFERROR(MATCH("ディフェンスフォース",C169:C180,0),-1))),ROUNDDOWN(K90*105/100,0),K90)</f>
        <v>0</v>
      </c>
      <c r="P90" s="86">
        <f>IF(AND(OR(C51="BL"),OR(S8="ON",-1&lt;&gt;IFERROR(MATCH("ディフェンスフォース",C169:C180,0),-1))),ROUNDDOWN(L90*105/100,0),L90)</f>
        <v>0</v>
      </c>
      <c r="Q90" s="86">
        <f>IF(AND(OR(C51="BL"),OR(S8="ON",-1&lt;&gt;IFERROR(MATCH("ディフェンスフォース",C169:C180,0),-1))),ROUNDDOWN(M90*105/100,0),M90)</f>
        <v>0</v>
      </c>
      <c r="R90" s="86">
        <f>IF(AND(OR(C51="BL"),OR(S8="ON",-1&lt;&gt;IFERROR(MATCH("ディフェンスフォース",C169:C180,0),-1))),ROUNDDOWN(N90*105/100,0),N90)</f>
        <v>0</v>
      </c>
      <c r="S90" s="100"/>
      <c r="T90" s="100"/>
    </row>
    <row r="91" spans="2:20" ht="11.25" hidden="1" customHeight="1">
      <c r="B91" s="85" t="s">
        <v>5579</v>
      </c>
      <c r="C91" s="86">
        <f>IF(AND(M13="ON",-1&lt;&gt;IFERROR(MATCH("やくびょうがみ",C169:C180,0),-1)),ROUNDDOWN(O78*150/100,0),O78)</f>
        <v>0</v>
      </c>
      <c r="D91" s="86">
        <f>IF(AND(M13="ON",-1&lt;&gt;IFERROR(MATCH("やくびょうがみ",C169:C180,0),-1)),ROUNDDOWN(P78*150/100,0),P78)</f>
        <v>0</v>
      </c>
      <c r="E91" s="86">
        <f>IF(AND(M13="ON",-1&lt;&gt;IFERROR(MATCH("やくびょうがみ",C169:C180,0),-1)),ROUNDDOWN(Q78*150/100,0),Q78)</f>
        <v>0</v>
      </c>
      <c r="F91" s="86">
        <f>IF(AND(M13="ON",-1&lt;&gt;IFERROR(MATCH("やくびょうがみ",C169:C180,0),-1)),ROUNDDOWN(R78*150/100,0),R78)</f>
        <v>0</v>
      </c>
      <c r="G91" s="86">
        <f>IF(AND(OR(C52="NS",C52="LS",C52="SC"),OR(G8="ON",-1&lt;&gt;IFERROR(MATCH("シュートフォース",C169:C180,0),-1))),ROUNDDOWN(C91*105/100,0),C91)</f>
        <v>0</v>
      </c>
      <c r="H91" s="86">
        <f>IF(AND(OR(C52="NS",C52="LS",C52="SC"),OR(G8="ON",-1&lt;&gt;IFERROR(MATCH("シュートフォース",C169:C180,0),-1))),ROUNDDOWN(D91*105/100,0),D91)</f>
        <v>0</v>
      </c>
      <c r="I91" s="86">
        <f>IF(AND(OR(C52="NS",C52="LS",C52="SC"),OR(G8="ON",-1&lt;&gt;IFERROR(MATCH("シュートフォース",C169:C180,0),-1))),ROUNDDOWN(E91*105/100,0),E91)</f>
        <v>0</v>
      </c>
      <c r="J91" s="86">
        <f>IF(AND(OR(C52="NS",C52="LS",C52="SC"),OR(G8="ON",-1&lt;&gt;IFERROR(MATCH("シュートフォース",C169:C180,0),-1))),ROUNDDOWN(F91*105/100,0),F91)</f>
        <v>0</v>
      </c>
      <c r="K91" s="86">
        <f>IF(AND(OR(C52="DR"),OR(M8="ON",-1&lt;&gt;IFERROR(MATCH("オフェンスフォース",C169:C180,0),-1))),ROUNDDOWN(G91*105/100,0),G91)</f>
        <v>0</v>
      </c>
      <c r="L91" s="86">
        <f>IF(AND(OR(C52="DR"),OR(M8="ON",-1&lt;&gt;IFERROR(MATCH("オフェンスフォース",C169:C180,0),-1))),ROUNDDOWN(H91*105/100,0),H91)</f>
        <v>0</v>
      </c>
      <c r="M91" s="86">
        <f>IF(AND(OR(C52="DR"),OR(M8="ON",-1&lt;&gt;IFERROR(MATCH("オフェンスフォース",C169:C180,0),-1))),ROUNDDOWN(I91*105/100,0),I91)</f>
        <v>0</v>
      </c>
      <c r="N91" s="86">
        <f>IF(AND(OR(C52="DR"),OR(M8="ON",-1&lt;&gt;IFERROR(MATCH("オフェンスフォース",C169:C180,0),-1))),ROUNDDOWN(J91*105/100,0),J91)</f>
        <v>0</v>
      </c>
      <c r="O91" s="86">
        <f>IF(AND(OR(C52="BL"),OR(S8="ON",-1&lt;&gt;IFERROR(MATCH("ディフェンスフォース",C169:C180,0),-1))),ROUNDDOWN(K91*105/100,0),K91)</f>
        <v>0</v>
      </c>
      <c r="P91" s="86">
        <f>IF(AND(OR(C52="BL"),OR(S8="ON",-1&lt;&gt;IFERROR(MATCH("ディフェンスフォース",C169:C180,0),-1))),ROUNDDOWN(L91*105/100,0),L91)</f>
        <v>0</v>
      </c>
      <c r="Q91" s="86">
        <f>IF(AND(OR(C52="BL"),OR(S8="ON",-1&lt;&gt;IFERROR(MATCH("ディフェンスフォース",C169:C180,0),-1))),ROUNDDOWN(M91*105/100,0),M91)</f>
        <v>0</v>
      </c>
      <c r="R91" s="86">
        <f>IF(AND(OR(C52="BL"),OR(S8="ON",-1&lt;&gt;IFERROR(MATCH("ディフェンスフォース",C169:C180,0),-1))),ROUNDDOWN(N91*105/100,0),N91)</f>
        <v>0</v>
      </c>
      <c r="S91" s="100"/>
      <c r="T91" s="100"/>
    </row>
    <row r="92" spans="2:20" ht="11.25" hidden="1" customHeight="1">
      <c r="B92" s="85" t="s">
        <v>5580</v>
      </c>
      <c r="C92" s="86">
        <f>IF(AND(M13="ON",-1&lt;&gt;IFERROR(MATCH("やくびょうがみ",C169:C180,0),-1)),ROUNDDOWN(O79*150/100,0),O79)</f>
        <v>0</v>
      </c>
      <c r="D92" s="86">
        <f>IF(AND(M13="ON",-1&lt;&gt;IFERROR(MATCH("やくびょうがみ",C169:C180,0),-1)),ROUNDDOWN(P79*150/100,0),P79)</f>
        <v>0</v>
      </c>
      <c r="E92" s="86">
        <f>IF(AND(M13="ON",-1&lt;&gt;IFERROR(MATCH("やくびょうがみ",C169:C180,0),-1)),ROUNDDOWN(Q79*150/100,0),Q79)</f>
        <v>0</v>
      </c>
      <c r="F92" s="86">
        <f>IF(AND(M13="ON",-1&lt;&gt;IFERROR(MATCH("やくびょうがみ",C169:C180,0),-1)),ROUNDDOWN(R79*150/100,0),R79)</f>
        <v>0</v>
      </c>
      <c r="G92" s="86">
        <f>IF(AND(OR(C53="NS",C53="LS",C53="SC"),OR(G8="ON",-1&lt;&gt;IFERROR(MATCH("シュートフォース",C169:C180,0),-1))),ROUNDDOWN(C92*105/100,0),C92)</f>
        <v>0</v>
      </c>
      <c r="H92" s="86">
        <f>IF(AND(OR(C53="NS",C53="LS",C53="SC"),OR(G8="ON",-1&lt;&gt;IFERROR(MATCH("シュートフォース",C169:C180,0),-1))),ROUNDDOWN(D92*105/100,0),D92)</f>
        <v>0</v>
      </c>
      <c r="I92" s="86">
        <f>IF(AND(OR(C53="NS",C53="LS",C53="SC"),OR(G8="ON",-1&lt;&gt;IFERROR(MATCH("シュートフォース",C169:C180,0),-1))),ROUNDDOWN(E92*105/100,0),E92)</f>
        <v>0</v>
      </c>
      <c r="J92" s="86">
        <f>IF(AND(OR(C53="NS",C53="LS",C53="SC"),OR(G8="ON",-1&lt;&gt;IFERROR(MATCH("シュートフォース",C169:C180,0),-1))),ROUNDDOWN(F92*105/100,0),F92)</f>
        <v>0</v>
      </c>
      <c r="K92" s="86">
        <f>IF(AND(OR(C53="DR"),OR(M8="ON",-1&lt;&gt;IFERROR(MATCH("オフェンスフォース",C169:C180,0),-1))),ROUNDDOWN(G92*105/100,0),G92)</f>
        <v>0</v>
      </c>
      <c r="L92" s="86">
        <f>IF(AND(OR(C53="DR"),OR(M8="ON",-1&lt;&gt;IFERROR(MATCH("オフェンスフォース",C169:C180,0),-1))),ROUNDDOWN(H92*105/100,0),H92)</f>
        <v>0</v>
      </c>
      <c r="M92" s="86">
        <f>IF(AND(OR(C53="DR"),OR(M8="ON",-1&lt;&gt;IFERROR(MATCH("オフェンスフォース",C169:C180,0),-1))),ROUNDDOWN(I92*105/100,0),I92)</f>
        <v>0</v>
      </c>
      <c r="N92" s="86">
        <f>IF(AND(OR(C53="DR"),OR(M8="ON",-1&lt;&gt;IFERROR(MATCH("オフェンスフォース",C169:C180,0),-1))),ROUNDDOWN(J92*105/100,0),J92)</f>
        <v>0</v>
      </c>
      <c r="O92" s="86">
        <f>IF(AND(OR(C53="BL"),OR(S8="ON",-1&lt;&gt;IFERROR(MATCH("ディフェンスフォース",C169:C180,0),-1))),ROUNDDOWN(K92*105/100,0),K92)</f>
        <v>0</v>
      </c>
      <c r="P92" s="86">
        <f>IF(AND(OR(C53="BL"),OR(S8="ON",-1&lt;&gt;IFERROR(MATCH("ディフェンスフォース",C169:C180,0),-1))),ROUNDDOWN(L92*105/100,0),L92)</f>
        <v>0</v>
      </c>
      <c r="Q92" s="86">
        <f>IF(AND(OR(C53="BL"),OR(S8="ON",-1&lt;&gt;IFERROR(MATCH("ディフェンスフォース",C169:C180,0),-1))),ROUNDDOWN(M92*105/100,0),M92)</f>
        <v>0</v>
      </c>
      <c r="R92" s="86">
        <f>IF(AND(OR(C53="BL"),OR(S8="ON",-1&lt;&gt;IFERROR(MATCH("ディフェンスフォース",C169:C180,0),-1))),ROUNDDOWN(N92*105/100,0),N92)</f>
        <v>0</v>
      </c>
      <c r="S92" s="100"/>
      <c r="T92" s="100"/>
    </row>
    <row r="93" spans="2:20" ht="11.25" hidden="1" customHeight="1">
      <c r="B93" s="85" t="s">
        <v>5581</v>
      </c>
      <c r="C93" s="86">
        <f>IF(AND(M13="ON",-1&lt;&gt;IFERROR(MATCH("やくびょうがみ",C169:C180,0),-1)),ROUNDDOWN(O80*150/100,0),O80)</f>
        <v>0</v>
      </c>
      <c r="D93" s="86">
        <f>IF(AND(M13="ON",-1&lt;&gt;IFERROR(MATCH("やくびょうがみ",C169:C180,0),-1)),ROUNDDOWN(P80*150/100,0),P80)</f>
        <v>0</v>
      </c>
      <c r="E93" s="86">
        <f>IF(AND(M13="ON",-1&lt;&gt;IFERROR(MATCH("やくびょうがみ",C169:C180,0),-1)),ROUNDDOWN(Q80*150/100,0),Q80)</f>
        <v>0</v>
      </c>
      <c r="F93" s="86">
        <f>IF(AND(M13="ON",-1&lt;&gt;IFERROR(MATCH("やくびょうがみ",C169:C180,0),-1)),ROUNDDOWN(R80*150/100,0),R80)</f>
        <v>0</v>
      </c>
      <c r="G93" s="86">
        <f>IF(AND(OR(C54="NS",C54="LS",C54="SC"),OR(G8="ON",-1&lt;&gt;IFERROR(MATCH("シュートフォース",C169:C180,0),-1))),ROUNDDOWN(C93*105/100,0),C93)</f>
        <v>0</v>
      </c>
      <c r="H93" s="86">
        <f>IF(AND(OR(C54="NS",C54="LS",C54="SC"),OR(G8="ON",-1&lt;&gt;IFERROR(MATCH("シュートフォース",C169:C180,0),-1))),ROUNDDOWN(D93*105/100,0),D93)</f>
        <v>0</v>
      </c>
      <c r="I93" s="86">
        <f>IF(AND(OR(C54="NS",C54="LS",C54="SC"),OR(G8="ON",-1&lt;&gt;IFERROR(MATCH("シュートフォース",C169:C180,0),-1))),ROUNDDOWN(E93*105/100,0),E93)</f>
        <v>0</v>
      </c>
      <c r="J93" s="86">
        <f>IF(AND(OR(C54="NS",C54="LS",C54="SC"),OR(G8="ON",-1&lt;&gt;IFERROR(MATCH("シュートフォース",C169:C180,0),-1))),ROUNDDOWN(F93*105/100,0),F93)</f>
        <v>0</v>
      </c>
      <c r="K93" s="86">
        <f>IF(AND(OR(C54="DR"),OR(M8="ON",-1&lt;&gt;IFERROR(MATCH("オフェンスフォース",C169:C180,0),-1))),ROUNDDOWN(G93*105/100,0),G93)</f>
        <v>0</v>
      </c>
      <c r="L93" s="86">
        <f>IF(AND(OR(C54="DR"),OR(M8="ON",-1&lt;&gt;IFERROR(MATCH("オフェンスフォース",C169:C180,0),-1))),ROUNDDOWN(H93*105/100,0),H93)</f>
        <v>0</v>
      </c>
      <c r="M93" s="86">
        <f>IF(AND(OR(C54="DR"),OR(M8="ON",-1&lt;&gt;IFERROR(MATCH("オフェンスフォース",C169:C180,0),-1))),ROUNDDOWN(I93*105/100,0),I93)</f>
        <v>0</v>
      </c>
      <c r="N93" s="86">
        <f>IF(AND(OR(C54="DR"),OR(M8="ON",-1&lt;&gt;IFERROR(MATCH("オフェンスフォース",C169:C180,0),-1))),ROUNDDOWN(J93*105/100,0),J93)</f>
        <v>0</v>
      </c>
      <c r="O93" s="86">
        <f>IF(AND(OR(C54="BL"),OR(S8="ON",-1&lt;&gt;IFERROR(MATCH("ディフェンスフォース",C169:C180,0),-1))),ROUNDDOWN(K93*105/100,0),K93)</f>
        <v>0</v>
      </c>
      <c r="P93" s="86">
        <f>IF(AND(OR(C54="BL"),OR(S8="ON",-1&lt;&gt;IFERROR(MATCH("ディフェンスフォース",C169:C180,0),-1))),ROUNDDOWN(L93*105/100,0),L93)</f>
        <v>0</v>
      </c>
      <c r="Q93" s="86">
        <f>IF(AND(OR(C54="BL"),OR(S8="ON",-1&lt;&gt;IFERROR(MATCH("ディフェンスフォース",C169:C180,0),-1))),ROUNDDOWN(M93*105/100,0),M93)</f>
        <v>0</v>
      </c>
      <c r="R93" s="86">
        <f>IF(AND(OR(C54="BL"),OR(S8="ON",-1&lt;&gt;IFERROR(MATCH("ディフェンスフォース",C169:C180,0),-1))),ROUNDDOWN(N93*105/100,0),N93)</f>
        <v>0</v>
      </c>
      <c r="S93" s="100"/>
      <c r="T93" s="100"/>
    </row>
    <row r="94" spans="2:20" ht="11.25" hidden="1" customHeight="1">
      <c r="B94" s="85" t="s">
        <v>5582</v>
      </c>
      <c r="C94" s="86">
        <f>IF(AND(M13="ON",-1&lt;&gt;IFERROR(MATCH("やくびょうがみ",C169:C180,0),-1)),ROUNDDOWN(O81*150/100,0),O81)</f>
        <v>0</v>
      </c>
      <c r="D94" s="86">
        <f>IF(AND(M13="ON",-1&lt;&gt;IFERROR(MATCH("やくびょうがみ",C169:C180,0),-1)),ROUNDDOWN(P81*150/100,0),P81)</f>
        <v>0</v>
      </c>
      <c r="E94" s="86">
        <f>IF(AND(M13="ON",-1&lt;&gt;IFERROR(MATCH("やくびょうがみ",C169:C180,0),-1)),ROUNDDOWN(Q81*150/100,0),Q81)</f>
        <v>0</v>
      </c>
      <c r="F94" s="86">
        <f>IF(AND(M13="ON",-1&lt;&gt;IFERROR(MATCH("やくびょうがみ",C169:C180,0),-1)),ROUNDDOWN(R81*150/100,0),R81)</f>
        <v>0</v>
      </c>
      <c r="G94" s="86">
        <f>IF(AND(OR(C55="NS",C55="LS",C55="SC"),OR(G8="ON",-1&lt;&gt;IFERROR(MATCH("シュートフォース",C169:C180,0),-1))),ROUNDDOWN(C94*105/100,0),C94)</f>
        <v>0</v>
      </c>
      <c r="H94" s="86">
        <f>IF(AND(OR(C55="NS",C55="LS",C55="SC"),OR(G8="ON",-1&lt;&gt;IFERROR(MATCH("シュートフォース",C169:C180,0),-1))),ROUNDDOWN(D94*105/100,0),D94)</f>
        <v>0</v>
      </c>
      <c r="I94" s="86">
        <f>IF(AND(OR(C55="NS",C55="LS",C55="SC"),OR(G8="ON",-1&lt;&gt;IFERROR(MATCH("シュートフォース",C169:C180,0),-1))),ROUNDDOWN(E94*105/100,0),E94)</f>
        <v>0</v>
      </c>
      <c r="J94" s="86">
        <f>IF(AND(OR(C55="NS",C55="LS",C55="SC"),OR(G8="ON",-1&lt;&gt;IFERROR(MATCH("シュートフォース",C169:C180,0),-1))),ROUNDDOWN(F94*105/100,0),F94)</f>
        <v>0</v>
      </c>
      <c r="K94" s="86">
        <f>IF(AND(OR(C55="DR"),OR(M8="ON",-1&lt;&gt;IFERROR(MATCH("オフェンスフォース",C169:C180,0),-1))),ROUNDDOWN(G94*105/100,0),G94)</f>
        <v>0</v>
      </c>
      <c r="L94" s="86">
        <f>IF(AND(OR(C55="DR"),OR(M8="ON",-1&lt;&gt;IFERROR(MATCH("オフェンスフォース",C169:C180,0),-1))),ROUNDDOWN(H94*105/100,0),H94)</f>
        <v>0</v>
      </c>
      <c r="M94" s="86">
        <f>IF(AND(OR(C55="DR"),OR(M8="ON",-1&lt;&gt;IFERROR(MATCH("オフェンスフォース",C169:C180,0),-1))),ROUNDDOWN(I94*105/100,0),I94)</f>
        <v>0</v>
      </c>
      <c r="N94" s="86">
        <f>IF(AND(OR(C55="DR"),OR(M8="ON",-1&lt;&gt;IFERROR(MATCH("オフェンスフォース",C169:C180,0),-1))),ROUNDDOWN(J94*105/100,0),J94)</f>
        <v>0</v>
      </c>
      <c r="O94" s="86">
        <f>IF(AND(OR(C55="BL"),OR(S8="ON",-1&lt;&gt;IFERROR(MATCH("ディフェンスフォース",C169:C180,0),-1))),ROUNDDOWN(K94*105/100,0),K94)</f>
        <v>0</v>
      </c>
      <c r="P94" s="86">
        <f>IF(AND(OR(C55="BL"),OR(S8="ON",-1&lt;&gt;IFERROR(MATCH("ディフェンスフォース",C169:C180,0),-1))),ROUNDDOWN(L94*105/100,0),L94)</f>
        <v>0</v>
      </c>
      <c r="Q94" s="86">
        <f>IF(AND(OR(C55="BL"),OR(S8="ON",-1&lt;&gt;IFERROR(MATCH("ディフェンスフォース",C169:C180,0),-1))),ROUNDDOWN(M94*105/100,0),M94)</f>
        <v>0</v>
      </c>
      <c r="R94" s="86">
        <f>IF(AND(OR(C55="BL"),OR(S8="ON",-1&lt;&gt;IFERROR(MATCH("ディフェンスフォース",C169:C180,0),-1))),ROUNDDOWN(N94*105/100,0),N94)</f>
        <v>0</v>
      </c>
      <c r="S94" s="100"/>
      <c r="T94" s="100"/>
    </row>
    <row r="95" spans="2:20" ht="11.25" hidden="1" customHeight="1">
      <c r="B95" s="85" t="s">
        <v>5583</v>
      </c>
      <c r="C95" s="86">
        <f>IF(AND(M13="ON",-1&lt;&gt;IFERROR(MATCH("やくびょうがみ",C169:C180,0),-1)),ROUNDDOWN(O82*150/100,0),O82)</f>
        <v>0</v>
      </c>
      <c r="D95" s="86">
        <f>IF(AND(M13="ON",-1&lt;&gt;IFERROR(MATCH("やくびょうがみ",C169:C180,0),-1)),ROUNDDOWN(P82*150/100,0),P82)</f>
        <v>0</v>
      </c>
      <c r="E95" s="86">
        <f>IF(AND(M13="ON",-1&lt;&gt;IFERROR(MATCH("やくびょうがみ",C169:C180,0),-1)),ROUNDDOWN(Q82*150/100,0),Q82)</f>
        <v>0</v>
      </c>
      <c r="F95" s="86">
        <f>IF(AND(M13="ON",-1&lt;&gt;IFERROR(MATCH("やくびょうがみ",C169:C180,0),-1)),ROUNDDOWN(R82*150/100,0),R82)</f>
        <v>0</v>
      </c>
      <c r="G95" s="86">
        <f>IF(AND(OR(C56="NS",C56="LS",C56="SC"),OR(G8="ON",-1&lt;&gt;IFERROR(MATCH("シュートフォース",C169:C180,0),-1))),ROUNDDOWN(C95*105/100,0),C95)</f>
        <v>0</v>
      </c>
      <c r="H95" s="86">
        <f>IF(AND(OR(C56="NS",C56="LS",C56="SC"),OR(G8="ON",-1&lt;&gt;IFERROR(MATCH("シュートフォース",C169:C180,0),-1))),ROUNDDOWN(D95*105/100,0),D95)</f>
        <v>0</v>
      </c>
      <c r="I95" s="86">
        <f>IF(AND(OR(C56="NS",C56="LS",C56="SC"),OR(G8="ON",-1&lt;&gt;IFERROR(MATCH("シュートフォース",C169:C180,0),-1))),ROUNDDOWN(E95*105/100,0),E95)</f>
        <v>0</v>
      </c>
      <c r="J95" s="86">
        <f>IF(AND(OR(C56="NS",C56="LS",C56="SC"),OR(G8="ON",-1&lt;&gt;IFERROR(MATCH("シュートフォース",C169:C180,0),-1))),ROUNDDOWN(F95*105/100,0),F95)</f>
        <v>0</v>
      </c>
      <c r="K95" s="86">
        <f>IF(AND(OR(C56="DR"),OR(M8="ON",-1&lt;&gt;IFERROR(MATCH("オフェンスフォース",C169:C180,0),-1))),ROUNDDOWN(G95*105/100,0),G95)</f>
        <v>0</v>
      </c>
      <c r="L95" s="86">
        <f>IF(AND(OR(C56="DR"),OR(M8="ON",-1&lt;&gt;IFERROR(MATCH("オフェンスフォース",C169:C180,0),-1))),ROUNDDOWN(H95*105/100,0),H95)</f>
        <v>0</v>
      </c>
      <c r="M95" s="86">
        <f>IF(AND(OR(C56="DR"),OR(M8="ON",-1&lt;&gt;IFERROR(MATCH("オフェンスフォース",C169:C180,0),-1))),ROUNDDOWN(I95*105/100,0),I95)</f>
        <v>0</v>
      </c>
      <c r="N95" s="86">
        <f>IF(AND(OR(C56="DR"),OR(M8="ON",-1&lt;&gt;IFERROR(MATCH("オフェンスフォース",C169:C180,0),-1))),ROUNDDOWN(J95*105/100,0),J95)</f>
        <v>0</v>
      </c>
      <c r="O95" s="86">
        <f>IF(AND(OR(C56="BL"),OR(S8="ON",-1&lt;&gt;IFERROR(MATCH("ディフェンスフォース",C169:C180,0),-1))),ROUNDDOWN(K95*105/100,0),K95)</f>
        <v>0</v>
      </c>
      <c r="P95" s="86">
        <f>IF(AND(OR(C56="BL"),OR(S8="ON",-1&lt;&gt;IFERROR(MATCH("ディフェンスフォース",C169:C180,0),-1))),ROUNDDOWN(L95*105/100,0),L95)</f>
        <v>0</v>
      </c>
      <c r="Q95" s="86">
        <f>IF(AND(OR(C56="BL"),OR(S8="ON",-1&lt;&gt;IFERROR(MATCH("ディフェンスフォース",C169:C180,0),-1))),ROUNDDOWN(M95*105/100,0),M95)</f>
        <v>0</v>
      </c>
      <c r="R95" s="86">
        <f>IF(AND(OR(C56="BL"),OR(S8="ON",-1&lt;&gt;IFERROR(MATCH("ディフェンスフォース",C169:C180,0),-1))),ROUNDDOWN(N95*105/100,0),N95)</f>
        <v>0</v>
      </c>
      <c r="S95" s="100"/>
      <c r="T95" s="100"/>
    </row>
    <row r="96" spans="2:20" ht="11.25" hidden="1" customHeight="1">
      <c r="B96" s="85" t="s">
        <v>5584</v>
      </c>
      <c r="C96" s="86">
        <f>IF(AND(M13="ON",-1&lt;&gt;IFERROR(MATCH("やくびょうがみ",C169:C180,0),-1)),ROUNDDOWN(O83*150/100,0),O83)</f>
        <v>0</v>
      </c>
      <c r="D96" s="86">
        <f>IF(AND(M13="ON",-1&lt;&gt;IFERROR(MATCH("やくびょうがみ",C169:C180,0),-1)),ROUNDDOWN(P83*150/100,0),P83)</f>
        <v>0</v>
      </c>
      <c r="E96" s="86">
        <f>IF(AND(M13="ON",-1&lt;&gt;IFERROR(MATCH("やくびょうがみ",C169:C180,0),-1)),ROUNDDOWN(Q83*150/100,0),Q83)</f>
        <v>0</v>
      </c>
      <c r="F96" s="86">
        <f>IF(AND(M13="ON",-1&lt;&gt;IFERROR(MATCH("やくびょうがみ",C169:C180,0),-1)),ROUNDDOWN(R83*150/100,0),R83)</f>
        <v>0</v>
      </c>
      <c r="G96" s="86">
        <f>IF(AND(OR(C57="NS",C57="LS",C57="SC"),OR(G8="ON",-1&lt;&gt;IFERROR(MATCH("シュートフォース",C169:C180,0),-1))),ROUNDDOWN(C96*105/100,0),C96)</f>
        <v>0</v>
      </c>
      <c r="H96" s="86">
        <f>IF(AND(OR(C57="NS",C57="LS",C57="SC"),OR(G8="ON",-1&lt;&gt;IFERROR(MATCH("シュートフォース",C169:C180,0),-1))),ROUNDDOWN(D96*105/100,0),D96)</f>
        <v>0</v>
      </c>
      <c r="I96" s="86">
        <f>IF(AND(OR(C57="NS",C57="LS",C57="SC"),OR(G8="ON",-1&lt;&gt;IFERROR(MATCH("シュートフォース",C169:C180,0),-1))),ROUNDDOWN(E96*105/100,0),E96)</f>
        <v>0</v>
      </c>
      <c r="J96" s="86">
        <f>IF(AND(OR(C57="NS",C57="LS",C57="SC"),OR(G8="ON",-1&lt;&gt;IFERROR(MATCH("シュートフォース",C169:C180,0),-1))),ROUNDDOWN(F96*105/100,0),F96)</f>
        <v>0</v>
      </c>
      <c r="K96" s="86">
        <f>IF(AND(OR(C57="DR"),OR(M8="ON",-1&lt;&gt;IFERROR(MATCH("オフェンスフォース",C169:C180,0),-1))),ROUNDDOWN(G96*105/100,0),G96)</f>
        <v>0</v>
      </c>
      <c r="L96" s="86">
        <f>IF(AND(OR(C57="DR"),OR(M8="ON",-1&lt;&gt;IFERROR(MATCH("オフェンスフォース",C169:C180,0),-1))),ROUNDDOWN(H96*105/100,0),H96)</f>
        <v>0</v>
      </c>
      <c r="M96" s="86">
        <f>IF(AND(OR(C57="DR"),OR(M8="ON",-1&lt;&gt;IFERROR(MATCH("オフェンスフォース",C169:C180,0),-1))),ROUNDDOWN(I96*105/100,0),I96)</f>
        <v>0</v>
      </c>
      <c r="N96" s="86">
        <f>IF(AND(OR(C57="DR"),OR(M8="ON",-1&lt;&gt;IFERROR(MATCH("オフェンスフォース",C169:C180,0),-1))),ROUNDDOWN(J96*105/100,0),J96)</f>
        <v>0</v>
      </c>
      <c r="O96" s="86">
        <f>IF(AND(OR(C57="BL"),OR(S8="ON",-1&lt;&gt;IFERROR(MATCH("ディフェンスフォース",C169:C180,0),-1))),ROUNDDOWN(K96*105/100,0),K96)</f>
        <v>0</v>
      </c>
      <c r="P96" s="86">
        <f>IF(AND(OR(C57="BL"),OR(S8="ON",-1&lt;&gt;IFERROR(MATCH("ディフェンスフォース",C169:C180,0),-1))),ROUNDDOWN(L96*105/100,0),L96)</f>
        <v>0</v>
      </c>
      <c r="Q96" s="86">
        <f>IF(AND(OR(C57="BL"),OR(S8="ON",-1&lt;&gt;IFERROR(MATCH("ディフェンスフォース",C169:C180,0),-1))),ROUNDDOWN(M96*105/100,0),M96)</f>
        <v>0</v>
      </c>
      <c r="R96" s="86">
        <f>IF(AND(OR(C57="BL"),OR(S8="ON",-1&lt;&gt;IFERROR(MATCH("ディフェンスフォース",C169:C180,0),-1))),ROUNDDOWN(N96*105/100,0),N96)</f>
        <v>0</v>
      </c>
      <c r="S96" s="100"/>
      <c r="T96" s="100"/>
    </row>
    <row r="97" spans="2:20" ht="11.25" hidden="1" customHeight="1">
      <c r="B97" s="85"/>
      <c r="C97" s="84" t="s">
        <v>5643</v>
      </c>
      <c r="D97" s="85" t="s">
        <v>5644</v>
      </c>
      <c r="E97" s="84" t="s">
        <v>5645</v>
      </c>
      <c r="F97" s="85" t="s">
        <v>5646</v>
      </c>
      <c r="G97" s="84" t="s">
        <v>5647</v>
      </c>
      <c r="H97" s="85" t="s">
        <v>5648</v>
      </c>
      <c r="I97" s="84" t="s">
        <v>5649</v>
      </c>
      <c r="J97" s="85" t="s">
        <v>5650</v>
      </c>
      <c r="K97" s="84" t="s">
        <v>5665</v>
      </c>
      <c r="L97" s="85" t="s">
        <v>5651</v>
      </c>
      <c r="M97" s="84" t="s">
        <v>5652</v>
      </c>
      <c r="N97" s="85" t="s">
        <v>5653</v>
      </c>
      <c r="O97" s="84" t="s">
        <v>5654</v>
      </c>
      <c r="P97" s="85" t="s">
        <v>5655</v>
      </c>
      <c r="Q97" s="84" t="s">
        <v>5656</v>
      </c>
      <c r="R97" s="85" t="s">
        <v>5657</v>
      </c>
      <c r="S97" s="99"/>
      <c r="T97" s="99"/>
    </row>
    <row r="98" spans="2:20" ht="11.25" hidden="1" customHeight="1">
      <c r="B98" s="85" t="s">
        <v>47</v>
      </c>
      <c r="C98" s="86">
        <f>IF(AND(OR(G10&lt;0),OR(G11="ON",-1&lt;&gt;IFERROR(MATCH("ネバーギブアップ",C169:C180,0),-1))),ROUNDDOWN(O85*105/100,0),O85)</f>
        <v>235</v>
      </c>
      <c r="D98" s="86">
        <f>IF(AND(OR(G10&lt;0),OR(G11="ON",-1&lt;&gt;IFERROR(MATCH("ネバーギブアップ",C169:C180,0),-1))),ROUNDDOWN(P85*105/100,0),P85)</f>
        <v>279</v>
      </c>
      <c r="E98" s="86">
        <f>IF(AND(OR(G10&lt;0),OR(G11="ON",-1&lt;&gt;IFERROR(MATCH("ネバーギブアップ",C169:C180,0),-1))),ROUNDDOWN(Q85*105/100,0),Q85)</f>
        <v>258</v>
      </c>
      <c r="F98" s="86">
        <f>IF(AND(OR(G10&lt;0),OR(G11="ON",-1&lt;&gt;IFERROR(MATCH("ネバーギブアップ",C169:C180,0),-1))),ROUNDDOWN(R85*105/100,0),R85)</f>
        <v>307</v>
      </c>
      <c r="G98" s="86">
        <f>IF(OR(M11="ON", -1&lt;&gt;IFERROR(MATCH("イケイケ！",C169:C180,0),-1)),INT(C98*IF(G10&gt;0,1.05^G10,IF(G10&lt;0,(1/1.05)^ABS(G10),1))),C98)</f>
        <v>235</v>
      </c>
      <c r="H98" s="86">
        <f>IF(OR(M11="ON", -1&lt;&gt;IFERROR(MATCH("イケイケ！",C169:C180,0),-1)),INT(D98*IF(G10&gt;0,1.05^G10,IF(G10&lt;0,(1/1.05)^ABS(G10),1))),D98)</f>
        <v>279</v>
      </c>
      <c r="I98" s="86">
        <f>IF(OR(M11="ON", -1&lt;&gt;IFERROR(MATCH("イケイケ！",C169:C180,0),-1)),INT(E98*IF(G10&gt;0,1.05^G10,IF(G10&lt;0,(1/1.05)^ABS(G10),1))),E98)</f>
        <v>258</v>
      </c>
      <c r="J98" s="86">
        <f>IF(OR(M11="ON", -1&lt;&gt;IFERROR(MATCH("イケイケ！",C169:C180,0),-1)),INT(F98*IF(G10&gt;0,1.05^G10,IF(G10&lt;0,(1/1.05)^ABS(G10),1))),F98)</f>
        <v>307</v>
      </c>
      <c r="K98" s="86">
        <f>IF(OR(M11="ON", -1&lt;&gt;IFERROR(MATCH("みんなイケイケ！",C169:C180,0),-1)),INT(G98*IF(G10&gt;0,1.05^G10,IF(G10&lt;0,(1/1.05)^ABS(G10),1))),G98)</f>
        <v>235</v>
      </c>
      <c r="L98" s="86">
        <f>IF(OR(M11="ON", -1&lt;&gt;IFERROR(MATCH("みんなイケイケ！",C169:C180,0),-1)),INT(H98*IF(G10&gt;0,1.05^G10,IF(G10&lt;0,(1/1.05)^ABS(G10),1))),H98)</f>
        <v>279</v>
      </c>
      <c r="M98" s="86">
        <f>IF(OR(M11="ON", -1&lt;&gt;IFERROR(MATCH("みんなイケイケ！",C169:C180,0),-1)),INT(I98*IF(G10&gt;0,1.05^G10,IF(G10&lt;0,(1/1.05)^ABS(G10),1))),I98)</f>
        <v>258</v>
      </c>
      <c r="N98" s="86">
        <f>IF(OR(M11="ON", -1&lt;&gt;IFERROR(MATCH("みんなイケイケ！",C169:C180,0),-1)),INT(J98*IF(G10&gt;0,1.05^G10,IF(G10&lt;0,(1/1.05)^ABS(G10),1))),J98)</f>
        <v>307</v>
      </c>
      <c r="O98" s="86">
        <f>IF(-1&lt;&gt;IFERROR(MATCH("こんしん！",C169:C180,0),-1),INT(K98*120/100),K98)</f>
        <v>282</v>
      </c>
      <c r="P98" s="86">
        <f>IF(-1&lt;&gt;IFERROR(MATCH("こんしん！",C169:C180,0),-1),INT(L98*120/100),L98)</f>
        <v>334</v>
      </c>
      <c r="Q98" s="86">
        <f>IF(-1&lt;&gt;IFERROR(MATCH("こんしん！",C169:C180,0),-1),INT(M98*120/100),M98)</f>
        <v>309</v>
      </c>
      <c r="R98" s="86">
        <f>IF(-1&lt;&gt;IFERROR(MATCH("こんしん！",C169:C180,0),-1),INT(N98*120/100),N98)</f>
        <v>368</v>
      </c>
      <c r="S98" s="100"/>
      <c r="T98" s="100"/>
    </row>
    <row r="99" spans="2:20" ht="11.25" hidden="1" customHeight="1">
      <c r="B99" s="85" t="s">
        <v>49</v>
      </c>
      <c r="C99" s="86">
        <f>IF(AND(OR(G10&lt;0),OR(G11="ON",-1&lt;&gt;IFERROR(MATCH("ネバーギブアップ",C169:C180,0),-1))),ROUNDDOWN(O86*105/100,0),O86)</f>
        <v>332</v>
      </c>
      <c r="D99" s="86">
        <f>IF(AND(OR(G10&lt;0),OR(G11="ON",-1&lt;&gt;IFERROR(MATCH("ネバーギブアップ",C169:C180,0),-1))),ROUNDDOWN(P86*105/100,0),P86)</f>
        <v>393</v>
      </c>
      <c r="E99" s="86">
        <f>IF(AND(OR(G10&lt;0),OR(G11="ON",-1&lt;&gt;IFERROR(MATCH("ネバーギブアップ",C169:C180,0),-1))),ROUNDDOWN(Q86*105/100,0),Q86)</f>
        <v>364</v>
      </c>
      <c r="F99" s="86">
        <f>IF(AND(OR(G10&lt;0),OR(G11="ON",-1&lt;&gt;IFERROR(MATCH("ネバーギブアップ",C169:C180,0),-1))),ROUNDDOWN(R86*105/100,0),R86)</f>
        <v>432</v>
      </c>
      <c r="G99" s="86">
        <f>IF(OR(M11="ON", -1&lt;&gt;IFERROR(MATCH("イケイケ！",C169:C180,0),-1)),INT(C99*IF(G10&gt;0,1.05^G10,IF(G10&lt;0,(1/1.05)^ABS(G10),1))),C99)</f>
        <v>332</v>
      </c>
      <c r="H99" s="86">
        <f>IF(OR(M11="ON", -1&lt;&gt;IFERROR(MATCH("イケイケ！",C169:C180,0),-1)),INT(D99*IF(G10&gt;0,1.05^G10,IF(G10&lt;0,(1/1.05)^ABS(G10),1))),D99)</f>
        <v>393</v>
      </c>
      <c r="I99" s="86">
        <f>IF(OR(M11="ON", -1&lt;&gt;IFERROR(MATCH("イケイケ！",C169:C180,0),-1)),INT(E99*IF(G10&gt;0,1.05^G10,IF(G10&lt;0,(1/1.05)^ABS(G10),1))),E99)</f>
        <v>364</v>
      </c>
      <c r="J99" s="86">
        <f>IF(OR(M11="ON", -1&lt;&gt;IFERROR(MATCH("イケイケ！",C169:C180,0),-1)),INT(F99*IF(G10&gt;0,1.05^G10,IF(G10&lt;0,(1/1.05)^ABS(G10),1))),F99)</f>
        <v>432</v>
      </c>
      <c r="K99" s="86">
        <f>IF(OR(M11="ON", -1&lt;&gt;IFERROR(MATCH("みんなイケイケ！",C169:C180,0),-1)),INT(G99*IF(G10&gt;0,1.05^G10,IF(G10&lt;0,(1/1.05)^ABS(G10),1))),G99)</f>
        <v>332</v>
      </c>
      <c r="L99" s="86">
        <f>IF(OR(M11="ON", -1&lt;&gt;IFERROR(MATCH("みんなイケイケ！",C169:C180,0),-1)),INT(H99*IF(G10&gt;0,1.05^G10,IF(G10&lt;0,(1/1.05)^ABS(G10),1))),H99)</f>
        <v>393</v>
      </c>
      <c r="M99" s="86">
        <f>IF(OR(M11="ON", -1&lt;&gt;IFERROR(MATCH("みんなイケイケ！",C169:C180,0),-1)),INT(I99*IF(G10&gt;0,1.05^G10,IF(G10&lt;0,(1/1.05)^ABS(G10),1))),I99)</f>
        <v>364</v>
      </c>
      <c r="N99" s="86">
        <f>IF(OR(M11="ON", -1&lt;&gt;IFERROR(MATCH("みんなイケイケ！",C169:C180,0),-1)),INT(J99*IF(G10&gt;0,1.05^G10,IF(G10&lt;0,(1/1.05)^ABS(G10),1))),J99)</f>
        <v>432</v>
      </c>
      <c r="O99" s="86">
        <f>IF(-1&lt;&gt;IFERROR(MATCH("こんしん！",C169:C180,0),-1),INT(K99*120/100),K99)</f>
        <v>398</v>
      </c>
      <c r="P99" s="86">
        <f>IF(-1&lt;&gt;IFERROR(MATCH("こんしん！",C169:C180,0),-1),INT(L99*120/100),L99)</f>
        <v>471</v>
      </c>
      <c r="Q99" s="86">
        <f>IF(-1&lt;&gt;IFERROR(MATCH("こんしん！",C169:C180,0),-1),INT(M99*120/100),M99)</f>
        <v>436</v>
      </c>
      <c r="R99" s="86">
        <f>IF(-1&lt;&gt;IFERROR(MATCH("こんしん！",C169:C180,0),-1),INT(N99*120/100),N99)</f>
        <v>518</v>
      </c>
      <c r="S99" s="100"/>
      <c r="T99" s="100"/>
    </row>
    <row r="100" spans="2:20" ht="11.25" hidden="1" customHeight="1">
      <c r="B100" s="85" t="s">
        <v>50</v>
      </c>
      <c r="C100" s="86">
        <f>IF(AND(OR(G10&lt;0),OR(G11="ON",-1&lt;&gt;IFERROR(MATCH("ネバーギブアップ",C169:C180,0),-1))),ROUNDDOWN(O87*105/100,0),O87)</f>
        <v>268</v>
      </c>
      <c r="D100" s="86">
        <f>IF(AND(OR(G10&lt;0),OR(G11="ON",-1&lt;&gt;IFERROR(MATCH("ネバーギブアップ",C169:C180,0),-1))),ROUNDDOWN(P87*105/100,0),P87)</f>
        <v>319</v>
      </c>
      <c r="E100" s="86">
        <f>IF(AND(OR(G10&lt;0),OR(G11="ON",-1&lt;&gt;IFERROR(MATCH("ネバーギブアップ",C169:C180,0),-1))),ROUNDDOWN(Q87*105/100,0),Q87)</f>
        <v>295</v>
      </c>
      <c r="F100" s="86">
        <f>IF(AND(OR(G10&lt;0),OR(G11="ON",-1&lt;&gt;IFERROR(MATCH("ネバーギブアップ",C169:C180,0),-1))),ROUNDDOWN(R87*105/100,0),R87)</f>
        <v>350</v>
      </c>
      <c r="G100" s="86">
        <f>IF(OR(M11="ON", -1&lt;&gt;IFERROR(MATCH("イケイケ！",C169:C180,0),-1)),INT(C100*IF(G10&gt;0,1.05^G10,IF(G10&lt;0,(1/1.05)^ABS(G10),1))),C100)</f>
        <v>268</v>
      </c>
      <c r="H100" s="86">
        <f>IF(OR(M11="ON", -1&lt;&gt;IFERROR(MATCH("イケイケ！",C169:C180,0),-1)),INT(D100*IF(G10&gt;0,1.05^G10,IF(G10&lt;0,(1/1.05)^ABS(G10),1))),D100)</f>
        <v>319</v>
      </c>
      <c r="I100" s="86">
        <f>IF(OR(M11="ON", -1&lt;&gt;IFERROR(MATCH("イケイケ！",C169:C180,0),-1)),INT(E100*IF(G10&gt;0,1.05^G10,IF(G10&lt;0,(1/1.05)^ABS(G10),1))),E100)</f>
        <v>295</v>
      </c>
      <c r="J100" s="86">
        <f>IF(OR(M11="ON", -1&lt;&gt;IFERROR(MATCH("イケイケ！",C169:C180,0),-1)),INT(F100*IF(G10&gt;0,1.05^G10,IF(G10&lt;0,(1/1.05)^ABS(G10),1))),F100)</f>
        <v>350</v>
      </c>
      <c r="K100" s="86">
        <f>IF(OR(M11="ON", -1&lt;&gt;IFERROR(MATCH("みんなイケイケ！",C169:C180,0),-1)),INT(G100*IF(G10&gt;0,1.05^G10,IF(G10&lt;0,(1/1.05)^ABS(G10),1))),G100)</f>
        <v>268</v>
      </c>
      <c r="L100" s="86">
        <f>IF(OR(M11="ON", -1&lt;&gt;IFERROR(MATCH("みんなイケイケ！",C169:C180,0),-1)),INT(H100*IF(G10&gt;0,1.05^G10,IF(G10&lt;0,(1/1.05)^ABS(G10),1))),H100)</f>
        <v>319</v>
      </c>
      <c r="M100" s="86">
        <f>IF(OR(M11="ON", -1&lt;&gt;IFERROR(MATCH("みんなイケイケ！",C169:C180,0),-1)),INT(I100*IF(G10&gt;0,1.05^G10,IF(G10&lt;0,(1/1.05)^ABS(G10),1))),I100)</f>
        <v>295</v>
      </c>
      <c r="N100" s="86">
        <f>IF(OR(M11="ON", -1&lt;&gt;IFERROR(MATCH("みんなイケイケ！",C169:C180,0),-1)),INT(J100*IF(G10&gt;0,1.05^G10,IF(G10&lt;0,(1/1.05)^ABS(G10),1))),J100)</f>
        <v>350</v>
      </c>
      <c r="O100" s="86">
        <f>IF(-1&lt;&gt;IFERROR(MATCH("こんしん！",C169:C180,0),-1),INT(K100*120/100),K100)</f>
        <v>321</v>
      </c>
      <c r="P100" s="86">
        <f>IF(-1&lt;&gt;IFERROR(MATCH("こんしん！",C169:C180,0),-1),INT(L100*120/100),L100)</f>
        <v>382</v>
      </c>
      <c r="Q100" s="86">
        <f>IF(-1&lt;&gt;IFERROR(MATCH("こんしん！",C169:C180,0),-1),INT(M100*120/100),M100)</f>
        <v>354</v>
      </c>
      <c r="R100" s="86">
        <f>IF(-1&lt;&gt;IFERROR(MATCH("こんしん！",C169:C180,0),-1),INT(N100*120/100),N100)</f>
        <v>420</v>
      </c>
      <c r="S100" s="100"/>
      <c r="T100" s="100"/>
    </row>
    <row r="101" spans="2:20" ht="11.25" hidden="1" customHeight="1">
      <c r="B101" s="85" t="s">
        <v>51</v>
      </c>
      <c r="C101" s="86">
        <f>IF(AND(OR(G10&lt;0),OR(G11="ON",-1&lt;&gt;IFERROR(MATCH("ネバーギブアップ",C169:C180,0),-1))),ROUNDDOWN(O88*105/100,0),O88)</f>
        <v>274</v>
      </c>
      <c r="D101" s="86">
        <f>IF(AND(OR(G10&lt;0),OR(G11="ON",-1&lt;&gt;IFERROR(MATCH("ネバーギブアップ",C169:C180,0),-1))),ROUNDDOWN(P88*105/100,0),P88)</f>
        <v>326</v>
      </c>
      <c r="E101" s="86">
        <f>IF(AND(OR(G10&lt;0),OR(G11="ON",-1&lt;&gt;IFERROR(MATCH("ネバーギブアップ",C169:C180,0),-1))),ROUNDDOWN(Q88*105/100,0),Q88)</f>
        <v>301</v>
      </c>
      <c r="F101" s="86">
        <f>IF(AND(OR(G10&lt;0),OR(G11="ON",-1&lt;&gt;IFERROR(MATCH("ネバーギブアップ",C169:C180,0),-1))),ROUNDDOWN(R88*105/100,0),R88)</f>
        <v>358</v>
      </c>
      <c r="G101" s="86">
        <f>IF(OR(M11="ON", -1&lt;&gt;IFERROR(MATCH("イケイケ！",C169:C180,0),-1)),INT(C101*IF(G10&gt;0,1.05^G10,IF(G10&lt;0,(1/1.05)^ABS(G10),1))),C101)</f>
        <v>274</v>
      </c>
      <c r="H101" s="86">
        <f>IF(OR(M11="ON", -1&lt;&gt;IFERROR(MATCH("イケイケ！",C169:C180,0),-1)),INT(D101*IF(G10&gt;0,1.05^G10,IF(G10&lt;0,(1/1.05)^ABS(G10),1))),D101)</f>
        <v>326</v>
      </c>
      <c r="I101" s="86">
        <f>IF(OR(M11="ON", -1&lt;&gt;IFERROR(MATCH("イケイケ！",C169:C180,0),-1)),INT(E101*IF(G10&gt;0,1.05^G10,IF(G10&lt;0,(1/1.05)^ABS(G10),1))),E101)</f>
        <v>301</v>
      </c>
      <c r="J101" s="86">
        <f>IF(OR(M11="ON", -1&lt;&gt;IFERROR(MATCH("イケイケ！",C169:C180,0),-1)),INT(F101*IF(G10&gt;0,1.05^G10,IF(G10&lt;0,(1/1.05)^ABS(G10),1))),F101)</f>
        <v>358</v>
      </c>
      <c r="K101" s="86">
        <f>IF(OR(M11="ON", -1&lt;&gt;IFERROR(MATCH("みんなイケイケ！",C169:C180,0),-1)),INT(G101*IF(G10&gt;0,1.05^G10,IF(G10&lt;0,(1/1.05)^ABS(G10),1))),G101)</f>
        <v>274</v>
      </c>
      <c r="L101" s="86">
        <f>IF(OR(M11="ON", -1&lt;&gt;IFERROR(MATCH("みんなイケイケ！",C169:C180,0),-1)),INT(H101*IF(G10&gt;0,1.05^G10,IF(G10&lt;0,(1/1.05)^ABS(G10),1))),H101)</f>
        <v>326</v>
      </c>
      <c r="M101" s="86">
        <f>IF(OR(M11="ON", -1&lt;&gt;IFERROR(MATCH("みんなイケイケ！",C169:C180,0),-1)),INT(I101*IF(G10&gt;0,1.05^G10,IF(G10&lt;0,(1/1.05)^ABS(G10),1))),I101)</f>
        <v>301</v>
      </c>
      <c r="N101" s="86">
        <f>IF(OR(M11="ON", -1&lt;&gt;IFERROR(MATCH("みんなイケイケ！",C169:C180,0),-1)),INT(J101*IF(G10&gt;0,1.05^G10,IF(G10&lt;0,(1/1.05)^ABS(G10),1))),J101)</f>
        <v>358</v>
      </c>
      <c r="O101" s="86">
        <f>IF(-1&lt;&gt;IFERROR(MATCH("こんしん！",C169:C180,0),-1),INT(K101*120/100),K101)</f>
        <v>328</v>
      </c>
      <c r="P101" s="86">
        <f>IF(-1&lt;&gt;IFERROR(MATCH("こんしん！",C169:C180,0),-1),INT(L101*120/100),L101)</f>
        <v>391</v>
      </c>
      <c r="Q101" s="86">
        <f>IF(-1&lt;&gt;IFERROR(MATCH("こんしん！",C169:C180,0),-1),INT(M101*120/100),M101)</f>
        <v>361</v>
      </c>
      <c r="R101" s="86">
        <f>IF(-1&lt;&gt;IFERROR(MATCH("こんしん！",C169:C180,0),-1),INT(N101*120/100),N101)</f>
        <v>429</v>
      </c>
      <c r="S101" s="100"/>
      <c r="T101" s="100"/>
    </row>
    <row r="102" spans="2:20" ht="11.25" hidden="1" customHeight="1">
      <c r="B102" s="85" t="s">
        <v>5577</v>
      </c>
      <c r="C102" s="86">
        <f>IF(AND(OR(G10&lt;0),OR(G11="ON",-1&lt;&gt;IFERROR(MATCH("ネバーギブアップ",C169:C180,0),-1))),ROUNDDOWN(O89*105/100,0),O89)</f>
        <v>0</v>
      </c>
      <c r="D102" s="86">
        <f>IF(AND(OR(G10&lt;0),OR(G11="ON",-1&lt;&gt;IFERROR(MATCH("ネバーギブアップ",C169:C180,0),-1))),ROUNDDOWN(P89*105/100,0),P89)</f>
        <v>0</v>
      </c>
      <c r="E102" s="86">
        <f>IF(AND(OR(G10&lt;0),OR(G11="ON",-1&lt;&gt;IFERROR(MATCH("ネバーギブアップ",C169:C180,0),-1))),ROUNDDOWN(Q89*105/100,0),Q89)</f>
        <v>0</v>
      </c>
      <c r="F102" s="86">
        <f>IF(AND(OR(G10&lt;0),OR(G11="ON",-1&lt;&gt;IFERROR(MATCH("ネバーギブアップ",C169:C180,0),-1))),ROUNDDOWN(R89*105/100,0),R89)</f>
        <v>0</v>
      </c>
      <c r="G102" s="86">
        <f>IF(OR(M11="ON", -1&lt;&gt;IFERROR(MATCH("イケイケ！",C169:C180,0),-1)),INT(C102*IF(G10&gt;0,1.05^G10,IF(G10&lt;0,(1/1.05)^ABS(G10),1))),C102)</f>
        <v>0</v>
      </c>
      <c r="H102" s="86">
        <f>IF(OR(M11="ON", -1&lt;&gt;IFERROR(MATCH("イケイケ！",C169:C180,0),-1)),INT(D102*IF(G10&gt;0,1.05^G10,IF(G10&lt;0,(1/1.05)^ABS(G10),1))),D102)</f>
        <v>0</v>
      </c>
      <c r="I102" s="86">
        <f>IF(OR(M11="ON", -1&lt;&gt;IFERROR(MATCH("イケイケ！",C169:C180,0),-1)),INT(E102*IF(G10&gt;0,1.05^G10,IF(G10&lt;0,(1/1.05)^ABS(G10),1))),E102)</f>
        <v>0</v>
      </c>
      <c r="J102" s="86">
        <f>IF(OR(M11="ON", -1&lt;&gt;IFERROR(MATCH("イケイケ！",C169:C180,0),-1)),INT(F102*IF(G10&gt;0,1.05^G10,IF(G10&lt;0,(1/1.05)^ABS(G10),1))),F102)</f>
        <v>0</v>
      </c>
      <c r="K102" s="86">
        <f>IF(OR(M11="ON", -1&lt;&gt;IFERROR(MATCH("みんなイケイケ！",C169:C180,0),-1)),INT(G102*IF(G10&gt;0,1.05^G10,IF(G10&lt;0,(1/1.05)^ABS(G10),1))),G102)</f>
        <v>0</v>
      </c>
      <c r="L102" s="86">
        <f>IF(OR(M11="ON", -1&lt;&gt;IFERROR(MATCH("みんなイケイケ！",C169:C180,0),-1)),INT(H102*IF(G10&gt;0,1.05^G10,IF(G10&lt;0,(1/1.05)^ABS(G10),1))),H102)</f>
        <v>0</v>
      </c>
      <c r="M102" s="86">
        <f>IF(OR(M11="ON", -1&lt;&gt;IFERROR(MATCH("みんなイケイケ！",C169:C180,0),-1)),INT(I102*IF(G10&gt;0,1.05^G10,IF(G10&lt;0,(1/1.05)^ABS(G10),1))),I102)</f>
        <v>0</v>
      </c>
      <c r="N102" s="86">
        <f>IF(OR(M11="ON", -1&lt;&gt;IFERROR(MATCH("みんなイケイケ！",C169:C180,0),-1)),INT(J102*IF(G10&gt;0,1.05^G10,IF(G10&lt;0,(1/1.05)^ABS(G10),1))),J102)</f>
        <v>0</v>
      </c>
      <c r="O102" s="86">
        <f>IF(-1&lt;&gt;IFERROR(MATCH("こんしん！",C169:C180,0),-1),INT(K102*120/100),K102)</f>
        <v>0</v>
      </c>
      <c r="P102" s="86">
        <f>IF(-1&lt;&gt;IFERROR(MATCH("こんしん！",C169:C180,0),-1),INT(L102*120/100),L102)</f>
        <v>0</v>
      </c>
      <c r="Q102" s="86">
        <f>IF(-1&lt;&gt;IFERROR(MATCH("こんしん！",C169:C180,0),-1),INT(M102*120/100),M102)</f>
        <v>0</v>
      </c>
      <c r="R102" s="86">
        <f>IF(-1&lt;&gt;IFERROR(MATCH("こんしん！",C169:C180,0),-1),INT(N102*120/100),N102)</f>
        <v>0</v>
      </c>
      <c r="S102" s="100"/>
      <c r="T102" s="100"/>
    </row>
    <row r="103" spans="2:20" ht="11.25" hidden="1" customHeight="1">
      <c r="B103" s="85" t="s">
        <v>5578</v>
      </c>
      <c r="C103" s="86">
        <f>IF(AND(OR(G10&lt;0),OR(G11="ON",-1&lt;&gt;IFERROR(MATCH("ネバーギブアップ",C169:C180,0),-1))),ROUNDDOWN(O90*105/100,0),O90)</f>
        <v>0</v>
      </c>
      <c r="D103" s="86">
        <f>IF(AND(OR(G10&lt;0),OR(G11="ON",-1&lt;&gt;IFERROR(MATCH("ネバーギブアップ",C169:C180,0),-1))),ROUNDDOWN(P90*105/100,0),P90)</f>
        <v>0</v>
      </c>
      <c r="E103" s="86">
        <f>IF(AND(OR(G10&lt;0),OR(G11="ON",-1&lt;&gt;IFERROR(MATCH("ネバーギブアップ",C169:C180,0),-1))),ROUNDDOWN(Q90*105/100,0),Q90)</f>
        <v>0</v>
      </c>
      <c r="F103" s="86">
        <f>IF(AND(OR(G10&lt;0),OR(G11="ON",-1&lt;&gt;IFERROR(MATCH("ネバーギブアップ",C169:C180,0),-1))),ROUNDDOWN(R90*105/100,0),R90)</f>
        <v>0</v>
      </c>
      <c r="G103" s="86">
        <f>IF(OR(M11="ON", -1&lt;&gt;IFERROR(MATCH("イケイケ！",C169:C180,0),-1)),INT(C103*IF(G10&gt;0,1.05^G10,IF(G10&lt;0,(1/1.05)^ABS(G10),1))),C103)</f>
        <v>0</v>
      </c>
      <c r="H103" s="86">
        <f>IF(OR(M11="ON", -1&lt;&gt;IFERROR(MATCH("イケイケ！",C169:C180,0),-1)),INT(D103*IF(G10&gt;0,1.05^G10,IF(G10&lt;0,(1/1.05)^ABS(G10),1))),D103)</f>
        <v>0</v>
      </c>
      <c r="I103" s="86">
        <f>IF(OR(M11="ON", -1&lt;&gt;IFERROR(MATCH("イケイケ！",C169:C180,0),-1)),INT(E103*IF(G10&gt;0,1.05^G10,IF(G10&lt;0,(1/1.05)^ABS(G10),1))),E103)</f>
        <v>0</v>
      </c>
      <c r="J103" s="86">
        <f>IF(OR(M11="ON", -1&lt;&gt;IFERROR(MATCH("イケイケ！",C169:C180,0),-1)),INT(F103*IF(G10&gt;0,1.05^G10,IF(G10&lt;0,(1/1.05)^ABS(G10),1))),F103)</f>
        <v>0</v>
      </c>
      <c r="K103" s="86">
        <f>IF(OR(M11="ON", -1&lt;&gt;IFERROR(MATCH("みんなイケイケ！",C169:C180,0),-1)),INT(G103*IF(G10&gt;0,1.05^G10,IF(G10&lt;0,(1/1.05)^ABS(G10),1))),G103)</f>
        <v>0</v>
      </c>
      <c r="L103" s="86">
        <f>IF(OR(M11="ON", -1&lt;&gt;IFERROR(MATCH("みんなイケイケ！",C169:C180,0),-1)),INT(H103*IF(G10&gt;0,1.05^G10,IF(G10&lt;0,(1/1.05)^ABS(G10),1))),H103)</f>
        <v>0</v>
      </c>
      <c r="M103" s="86">
        <f>IF(OR(M11="ON", -1&lt;&gt;IFERROR(MATCH("みんなイケイケ！",C169:C180,0),-1)),INT(I103*IF(G10&gt;0,1.05^G10,IF(G10&lt;0,(1/1.05)^ABS(G10),1))),I103)</f>
        <v>0</v>
      </c>
      <c r="N103" s="86">
        <f>IF(OR(M11="ON", -1&lt;&gt;IFERROR(MATCH("みんなイケイケ！",C169:C180,0),-1)),INT(J103*IF(G10&gt;0,1.05^G10,IF(G10&lt;0,(1/1.05)^ABS(G10),1))),J103)</f>
        <v>0</v>
      </c>
      <c r="O103" s="86">
        <f>IF(-1&lt;&gt;IFERROR(MATCH("こんしん！",C169:C180,0),-1),INT(K103*120/100),K103)</f>
        <v>0</v>
      </c>
      <c r="P103" s="86">
        <f>IF(-1&lt;&gt;IFERROR(MATCH("こんしん！",C169:C180,0),-1),INT(L103*120/100),L103)</f>
        <v>0</v>
      </c>
      <c r="Q103" s="86">
        <f>IF(-1&lt;&gt;IFERROR(MATCH("こんしん！",C169:C180,0),-1),INT(M103*120/100),M103)</f>
        <v>0</v>
      </c>
      <c r="R103" s="86">
        <f>IF(-1&lt;&gt;IFERROR(MATCH("こんしん！",C169:C180,0),-1),INT(N103*120/100),N103)</f>
        <v>0</v>
      </c>
      <c r="S103" s="100"/>
      <c r="T103" s="100"/>
    </row>
    <row r="104" spans="2:20" ht="11.25" hidden="1" customHeight="1">
      <c r="B104" s="85" t="s">
        <v>5579</v>
      </c>
      <c r="C104" s="86">
        <f>IF(AND(OR(G10&lt;0),OR(G11="ON",-1&lt;&gt;IFERROR(MATCH("ネバーギブアップ",C169:C180,0),-1))),ROUNDDOWN(O91*105/100,0),O91)</f>
        <v>0</v>
      </c>
      <c r="D104" s="86">
        <f>IF(AND(OR(G10&lt;0),OR(G11="ON",-1&lt;&gt;IFERROR(MATCH("ネバーギブアップ",C169:C180,0),-1))),ROUNDDOWN(P91*105/100,0),P91)</f>
        <v>0</v>
      </c>
      <c r="E104" s="86">
        <f>IF(AND(OR(G10&lt;0),OR(G11="ON",-1&lt;&gt;IFERROR(MATCH("ネバーギブアップ",C169:C180,0),-1))),ROUNDDOWN(Q91*105/100,0),Q91)</f>
        <v>0</v>
      </c>
      <c r="F104" s="86">
        <f>IF(AND(OR(G10&lt;0),OR(G11="ON",-1&lt;&gt;IFERROR(MATCH("ネバーギブアップ",C169:C180,0),-1))),ROUNDDOWN(R91*105/100,0),R91)</f>
        <v>0</v>
      </c>
      <c r="G104" s="86">
        <f>IF(OR(M11="ON", -1&lt;&gt;IFERROR(MATCH("イケイケ！",C169:C180,0),-1)),INT(C104*IF(G10&gt;0,1.05^G10,IF(G10&lt;0,(1/1.05)^ABS(G10),1))),C104)</f>
        <v>0</v>
      </c>
      <c r="H104" s="86">
        <f>IF(OR(M11="ON", -1&lt;&gt;IFERROR(MATCH("イケイケ！",C169:C180,0),-1)),INT(D104*IF(G10&gt;0,1.05^G10,IF(G10&lt;0,(1/1.05)^ABS(G10),1))),D104)</f>
        <v>0</v>
      </c>
      <c r="I104" s="86">
        <f>IF(OR(M11="ON", -1&lt;&gt;IFERROR(MATCH("イケイケ！",C169:C180,0),-1)),INT(E104*IF(G10&gt;0,1.05^G10,IF(G10&lt;0,(1/1.05)^ABS(G10),1))),E104)</f>
        <v>0</v>
      </c>
      <c r="J104" s="86">
        <f>IF(OR(M11="ON", -1&lt;&gt;IFERROR(MATCH("イケイケ！",C169:C180,0),-1)),INT(F104*IF(G10&gt;0,1.05^G10,IF(G10&lt;0,(1/1.05)^ABS(G10),1))),F104)</f>
        <v>0</v>
      </c>
      <c r="K104" s="86">
        <f>IF(OR(M11="ON", -1&lt;&gt;IFERROR(MATCH("みんなイケイケ！",C169:C180,0),-1)),INT(G104*IF(G10&gt;0,1.05^G10,IF(G10&lt;0,(1/1.05)^ABS(G10),1))),G104)</f>
        <v>0</v>
      </c>
      <c r="L104" s="86">
        <f>IF(OR(M11="ON", -1&lt;&gt;IFERROR(MATCH("みんなイケイケ！",C169:C180,0),-1)),INT(H104*IF(G10&gt;0,1.05^G10,IF(G10&lt;0,(1/1.05)^ABS(G10),1))),H104)</f>
        <v>0</v>
      </c>
      <c r="M104" s="86">
        <f>IF(OR(M11="ON", -1&lt;&gt;IFERROR(MATCH("みんなイケイケ！",C169:C180,0),-1)),INT(I104*IF(G10&gt;0,1.05^G10,IF(G10&lt;0,(1/1.05)^ABS(G10),1))),I104)</f>
        <v>0</v>
      </c>
      <c r="N104" s="86">
        <f>IF(OR(M11="ON", -1&lt;&gt;IFERROR(MATCH("みんなイケイケ！",C169:C180,0),-1)),INT(J104*IF(G10&gt;0,1.05^G10,IF(G10&lt;0,(1/1.05)^ABS(G10),1))),J104)</f>
        <v>0</v>
      </c>
      <c r="O104" s="86">
        <f>IF(-1&lt;&gt;IFERROR(MATCH("こんしん！",C169:C180,0),-1),INT(K104*120/100),K104)</f>
        <v>0</v>
      </c>
      <c r="P104" s="86">
        <f>IF(-1&lt;&gt;IFERROR(MATCH("こんしん！",C169:C180,0),-1),INT(L104*120/100),L104)</f>
        <v>0</v>
      </c>
      <c r="Q104" s="86">
        <f>IF(-1&lt;&gt;IFERROR(MATCH("こんしん！",C169:C180,0),-1),INT(M104*120/100),M104)</f>
        <v>0</v>
      </c>
      <c r="R104" s="86">
        <f>IF(-1&lt;&gt;IFERROR(MATCH("こんしん！",C169:C180,0),-1),INT(N104*120/100),N104)</f>
        <v>0</v>
      </c>
      <c r="S104" s="100"/>
      <c r="T104" s="100"/>
    </row>
    <row r="105" spans="2:20" ht="11.25" hidden="1" customHeight="1">
      <c r="B105" s="85" t="s">
        <v>5580</v>
      </c>
      <c r="C105" s="86">
        <f>IF(AND(OR(G10&lt;0),OR(G11="ON",-1&lt;&gt;IFERROR(MATCH("ネバーギブアップ",C169:C180,0),-1))),ROUNDDOWN(O92*105/100,0),O92)</f>
        <v>0</v>
      </c>
      <c r="D105" s="86">
        <f>IF(AND(OR(G10&lt;0),OR(G11="ON",-1&lt;&gt;IFERROR(MATCH("ネバーギブアップ",C169:C180,0),-1))),ROUNDDOWN(P92*105/100,0),P92)</f>
        <v>0</v>
      </c>
      <c r="E105" s="86">
        <f>IF(AND(OR(G10&lt;0),OR(G11="ON",-1&lt;&gt;IFERROR(MATCH("ネバーギブアップ",C169:C180,0),-1))),ROUNDDOWN(Q92*105/100,0),Q92)</f>
        <v>0</v>
      </c>
      <c r="F105" s="86">
        <f>IF(AND(OR(G10&lt;0),OR(G11="ON",-1&lt;&gt;IFERROR(MATCH("ネバーギブアップ",C169:C180,0),-1))),ROUNDDOWN(R92*105/100,0),R92)</f>
        <v>0</v>
      </c>
      <c r="G105" s="86">
        <f>IF(OR(M11="ON", -1&lt;&gt;IFERROR(MATCH("イケイケ！",C169:C180,0),-1)),INT(C105*IF(G10&gt;0,1.05^G10,IF(G10&lt;0,(1/1.05)^ABS(G10),1))),C105)</f>
        <v>0</v>
      </c>
      <c r="H105" s="86">
        <f>IF(OR(M11="ON", -1&lt;&gt;IFERROR(MATCH("イケイケ！",C169:C180,0),-1)),INT(D105*IF(G10&gt;0,1.05^G10,IF(G10&lt;0,(1/1.05)^ABS(G10),1))),D105)</f>
        <v>0</v>
      </c>
      <c r="I105" s="86">
        <f>IF(OR(M11="ON", -1&lt;&gt;IFERROR(MATCH("イケイケ！",C169:C180,0),-1)),INT(E105*IF(G10&gt;0,1.05^G10,IF(G10&lt;0,(1/1.05)^ABS(G10),1))),E105)</f>
        <v>0</v>
      </c>
      <c r="J105" s="86">
        <f>IF(OR(M11="ON", -1&lt;&gt;IFERROR(MATCH("イケイケ！",C169:C180,0),-1)),INT(F105*IF(G10&gt;0,1.05^G10,IF(G10&lt;0,(1/1.05)^ABS(G10),1))),F105)</f>
        <v>0</v>
      </c>
      <c r="K105" s="86">
        <f>IF(OR(M11="ON", -1&lt;&gt;IFERROR(MATCH("みんなイケイケ！",C169:C180,0),-1)),INT(G105*IF(G10&gt;0,1.05^G10,IF(G10&lt;0,(1/1.05)^ABS(G10),1))),G105)</f>
        <v>0</v>
      </c>
      <c r="L105" s="86">
        <f>IF(OR(M11="ON", -1&lt;&gt;IFERROR(MATCH("みんなイケイケ！",C169:C180,0),-1)),INT(H105*IF(G10&gt;0,1.05^G10,IF(G10&lt;0,(1/1.05)^ABS(G10),1))),H105)</f>
        <v>0</v>
      </c>
      <c r="M105" s="86">
        <f>IF(OR(M11="ON", -1&lt;&gt;IFERROR(MATCH("みんなイケイケ！",C169:C180,0),-1)),INT(I105*IF(G10&gt;0,1.05^G10,IF(G10&lt;0,(1/1.05)^ABS(G10),1))),I105)</f>
        <v>0</v>
      </c>
      <c r="N105" s="86">
        <f>IF(OR(M11="ON", -1&lt;&gt;IFERROR(MATCH("みんなイケイケ！",C169:C180,0),-1)),INT(J105*IF(G10&gt;0,1.05^G10,IF(G10&lt;0,(1/1.05)^ABS(G10),1))),J105)</f>
        <v>0</v>
      </c>
      <c r="O105" s="86">
        <f>IF(-1&lt;&gt;IFERROR(MATCH("こんしん！",C169:C180,0),-1),INT(K105*120/100),K105)</f>
        <v>0</v>
      </c>
      <c r="P105" s="86">
        <f>IF(-1&lt;&gt;IFERROR(MATCH("こんしん！",C169:C180,0),-1),INT(L105*120/100),L105)</f>
        <v>0</v>
      </c>
      <c r="Q105" s="86">
        <f>IF(-1&lt;&gt;IFERROR(MATCH("こんしん！",C169:C180,0),-1),INT(M105*120/100),M105)</f>
        <v>0</v>
      </c>
      <c r="R105" s="86">
        <f>IF(-1&lt;&gt;IFERROR(MATCH("こんしん！",C169:C180,0),-1),INT(N105*120/100),N105)</f>
        <v>0</v>
      </c>
      <c r="S105" s="100"/>
      <c r="T105" s="100"/>
    </row>
    <row r="106" spans="2:20" ht="11.25" hidden="1" customHeight="1">
      <c r="B106" s="85" t="s">
        <v>5581</v>
      </c>
      <c r="C106" s="86">
        <f>IF(AND(OR(G10&lt;0),OR(G11="ON",-1&lt;&gt;IFERROR(MATCH("ネバーギブアップ",C169:C180,0),-1))),ROUNDDOWN(O93*105/100,0),O93)</f>
        <v>0</v>
      </c>
      <c r="D106" s="86">
        <f>IF(AND(OR(G10&lt;0),OR(G11="ON",-1&lt;&gt;IFERROR(MATCH("ネバーギブアップ",C169:C180,0),-1))),ROUNDDOWN(P93*105/100,0),P93)</f>
        <v>0</v>
      </c>
      <c r="E106" s="86">
        <f>IF(AND(OR(G10&lt;0),OR(G11="ON",-1&lt;&gt;IFERROR(MATCH("ネバーギブアップ",C169:C180,0),-1))),ROUNDDOWN(Q93*105/100,0),Q93)</f>
        <v>0</v>
      </c>
      <c r="F106" s="86">
        <f>IF(AND(OR(G10&lt;0),OR(G11="ON",-1&lt;&gt;IFERROR(MATCH("ネバーギブアップ",C169:C180,0),-1))),ROUNDDOWN(R93*105/100,0),R93)</f>
        <v>0</v>
      </c>
      <c r="G106" s="86">
        <f>IF(OR(M11="ON", -1&lt;&gt;IFERROR(MATCH("イケイケ！",C169:C180,0),-1)),INT(C106*IF(G10&gt;0,1.05^G10,IF(G10&lt;0,(1/1.05)^ABS(G10),1))),C106)</f>
        <v>0</v>
      </c>
      <c r="H106" s="86">
        <f>IF(OR(M11="ON", -1&lt;&gt;IFERROR(MATCH("イケイケ！",C169:C180,0),-1)),INT(D106*IF(G10&gt;0,1.05^G10,IF(G10&lt;0,(1/1.05)^ABS(G10),1))),D106)</f>
        <v>0</v>
      </c>
      <c r="I106" s="86">
        <f>IF(OR(M11="ON", -1&lt;&gt;IFERROR(MATCH("イケイケ！",C169:C180,0),-1)),INT(E106*IF(G10&gt;0,1.05^G10,IF(G10&lt;0,(1/1.05)^ABS(G10),1))),E106)</f>
        <v>0</v>
      </c>
      <c r="J106" s="86">
        <f>IF(OR(M11="ON", -1&lt;&gt;IFERROR(MATCH("イケイケ！",C169:C180,0),-1)),INT(F106*IF(G10&gt;0,1.05^G10,IF(G10&lt;0,(1/1.05)^ABS(G10),1))),F106)</f>
        <v>0</v>
      </c>
      <c r="K106" s="86">
        <f>IF(OR(M11="ON", -1&lt;&gt;IFERROR(MATCH("みんなイケイケ！",C169:C180,0),-1)),INT(G106*IF(G10&gt;0,1.05^G10,IF(G10&lt;0,(1/1.05)^ABS(G10),1))),G106)</f>
        <v>0</v>
      </c>
      <c r="L106" s="86">
        <f>IF(OR(M11="ON", -1&lt;&gt;IFERROR(MATCH("みんなイケイケ！",C169:C180,0),-1)),INT(H106*IF(G10&gt;0,1.05^G10,IF(G10&lt;0,(1/1.05)^ABS(G10),1))),H106)</f>
        <v>0</v>
      </c>
      <c r="M106" s="86">
        <f>IF(OR(M11="ON", -1&lt;&gt;IFERROR(MATCH("みんなイケイケ！",C169:C180,0),-1)),INT(I106*IF(G10&gt;0,1.05^G10,IF(G10&lt;0,(1/1.05)^ABS(G10),1))),I106)</f>
        <v>0</v>
      </c>
      <c r="N106" s="86">
        <f>IF(OR(M11="ON", -1&lt;&gt;IFERROR(MATCH("みんなイケイケ！",C169:C180,0),-1)),INT(J106*IF(G10&gt;0,1.05^G10,IF(G10&lt;0,(1/1.05)^ABS(G10),1))),J106)</f>
        <v>0</v>
      </c>
      <c r="O106" s="86">
        <f>IF(-1&lt;&gt;IFERROR(MATCH("こんしん！",C169:C180,0),-1),INT(K106*120/100),K106)</f>
        <v>0</v>
      </c>
      <c r="P106" s="86">
        <f>IF(-1&lt;&gt;IFERROR(MATCH("こんしん！",C169:C180,0),-1),INT(L106*120/100),L106)</f>
        <v>0</v>
      </c>
      <c r="Q106" s="86">
        <f>IF(-1&lt;&gt;IFERROR(MATCH("こんしん！",C169:C180,0),-1),INT(M106*120/100),M106)</f>
        <v>0</v>
      </c>
      <c r="R106" s="86">
        <f>IF(-1&lt;&gt;IFERROR(MATCH("こんしん！",C169:C180,0),-1),INT(N106*120/100),N106)</f>
        <v>0</v>
      </c>
      <c r="S106" s="100"/>
      <c r="T106" s="100"/>
    </row>
    <row r="107" spans="2:20" ht="11.25" hidden="1" customHeight="1">
      <c r="B107" s="85" t="s">
        <v>5582</v>
      </c>
      <c r="C107" s="86">
        <f>IF(AND(OR(G10&lt;0),OR(G11="ON",-1&lt;&gt;IFERROR(MATCH("ネバーギブアップ",C169:C180,0),-1))),ROUNDDOWN(O94*105/100,0),O94)</f>
        <v>0</v>
      </c>
      <c r="D107" s="86">
        <f>IF(AND(OR(G10&lt;0),OR(G11="ON",-1&lt;&gt;IFERROR(MATCH("ネバーギブアップ",C169:C180,0),-1))),ROUNDDOWN(P94*105/100,0),P94)</f>
        <v>0</v>
      </c>
      <c r="E107" s="86">
        <f>IF(AND(OR(G10&lt;0),OR(G11="ON",-1&lt;&gt;IFERROR(MATCH("ネバーギブアップ",C169:C180,0),-1))),ROUNDDOWN(Q94*105/100,0),Q94)</f>
        <v>0</v>
      </c>
      <c r="F107" s="86">
        <f>IF(AND(OR(G10&lt;0),OR(G11="ON",-1&lt;&gt;IFERROR(MATCH("ネバーギブアップ",C169:C180,0),-1))),ROUNDDOWN(R94*105/100,0),R94)</f>
        <v>0</v>
      </c>
      <c r="G107" s="86">
        <f>IF(OR(M11="ON", -1&lt;&gt;IFERROR(MATCH("イケイケ！",C169:C180,0),-1)),INT(C107*IF(G10&gt;0,1.05^G10,IF(G10&lt;0,(1/1.05)^ABS(G10),1))),C107)</f>
        <v>0</v>
      </c>
      <c r="H107" s="86">
        <f>IF(OR(M11="ON", -1&lt;&gt;IFERROR(MATCH("イケイケ！",C169:C180,0),-1)),INT(D107*IF(G10&gt;0,1.05^G10,IF(G10&lt;0,(1/1.05)^ABS(G10),1))),D107)</f>
        <v>0</v>
      </c>
      <c r="I107" s="86">
        <f>IF(OR(M11="ON", -1&lt;&gt;IFERROR(MATCH("イケイケ！",C169:C180,0),-1)),INT(E107*IF(G10&gt;0,1.05^G10,IF(G10&lt;0,(1/1.05)^ABS(G10),1))),E107)</f>
        <v>0</v>
      </c>
      <c r="J107" s="86">
        <f>IF(OR(M11="ON", -1&lt;&gt;IFERROR(MATCH("イケイケ！",C169:C180,0),-1)),INT(F107*IF(G10&gt;0,1.05^G10,IF(G10&lt;0,(1/1.05)^ABS(G10),1))),F107)</f>
        <v>0</v>
      </c>
      <c r="K107" s="86">
        <f>IF(OR(M11="ON", -1&lt;&gt;IFERROR(MATCH("みんなイケイケ！",C169:C180,0),-1)),INT(G107*IF(G10&gt;0,1.05^G10,IF(G10&lt;0,(1/1.05)^ABS(G10),1))),G107)</f>
        <v>0</v>
      </c>
      <c r="L107" s="86">
        <f>IF(OR(M11="ON", -1&lt;&gt;IFERROR(MATCH("みんなイケイケ！",C169:C180,0),-1)),INT(H107*IF(G10&gt;0,1.05^G10,IF(G10&lt;0,(1/1.05)^ABS(G10),1))),H107)</f>
        <v>0</v>
      </c>
      <c r="M107" s="86">
        <f>IF(OR(M11="ON", -1&lt;&gt;IFERROR(MATCH("みんなイケイケ！",C169:C180,0),-1)),INT(I107*IF(G10&gt;0,1.05^G10,IF(G10&lt;0,(1/1.05)^ABS(G10),1))),I107)</f>
        <v>0</v>
      </c>
      <c r="N107" s="86">
        <f>IF(OR(M11="ON", -1&lt;&gt;IFERROR(MATCH("みんなイケイケ！",C169:C180,0),-1)),INT(J107*IF(G10&gt;0,1.05^G10,IF(G10&lt;0,(1/1.05)^ABS(G10),1))),J107)</f>
        <v>0</v>
      </c>
      <c r="O107" s="86">
        <f>IF(-1&lt;&gt;IFERROR(MATCH("こんしん！",C169:C180,0),-1),INT(K107*120/100),K107)</f>
        <v>0</v>
      </c>
      <c r="P107" s="86">
        <f>IF(-1&lt;&gt;IFERROR(MATCH("こんしん！",C169:C180,0),-1),INT(L107*120/100),L107)</f>
        <v>0</v>
      </c>
      <c r="Q107" s="86">
        <f>IF(-1&lt;&gt;IFERROR(MATCH("こんしん！",C169:C180,0),-1),INT(M107*120/100),M107)</f>
        <v>0</v>
      </c>
      <c r="R107" s="86">
        <f>IF(-1&lt;&gt;IFERROR(MATCH("こんしん！",C169:C180,0),-1),INT(N107*120/100),N107)</f>
        <v>0</v>
      </c>
      <c r="S107" s="100"/>
      <c r="T107" s="100"/>
    </row>
    <row r="108" spans="2:20" ht="11.25" hidden="1" customHeight="1">
      <c r="B108" s="85" t="s">
        <v>5583</v>
      </c>
      <c r="C108" s="86">
        <f>IF(AND(OR(G10&lt;0),OR(G11="ON",-1&lt;&gt;IFERROR(MATCH("ネバーギブアップ",C169:C180,0),-1))),ROUNDDOWN(O95*105/100,0),O95)</f>
        <v>0</v>
      </c>
      <c r="D108" s="86">
        <f>IF(AND(OR(G10&lt;0),OR(G11="ON",-1&lt;&gt;IFERROR(MATCH("ネバーギブアップ",C169:C180,0),-1))),ROUNDDOWN(P95*105/100,0),P95)</f>
        <v>0</v>
      </c>
      <c r="E108" s="86">
        <f>IF(AND(OR(G10&lt;0),OR(G11="ON",-1&lt;&gt;IFERROR(MATCH("ネバーギブアップ",C169:C180,0),-1))),ROUNDDOWN(Q95*105/100,0),Q95)</f>
        <v>0</v>
      </c>
      <c r="F108" s="86">
        <f>IF(AND(OR(G10&lt;0),OR(G11="ON",-1&lt;&gt;IFERROR(MATCH("ネバーギブアップ",C169:C180,0),-1))),ROUNDDOWN(R95*105/100,0),R95)</f>
        <v>0</v>
      </c>
      <c r="G108" s="86">
        <f>IF(OR(M11="ON", -1&lt;&gt;IFERROR(MATCH("イケイケ！",C169:C180,0),-1)),INT(C108*IF(G10&gt;0,1.05^G10,IF(G10&lt;0,(1/1.05)^ABS(G10),1))),C108)</f>
        <v>0</v>
      </c>
      <c r="H108" s="86">
        <f>IF(OR(M11="ON", -1&lt;&gt;IFERROR(MATCH("イケイケ！",C169:C180,0),-1)),INT(D108*IF(G10&gt;0,1.05^G10,IF(G10&lt;0,(1/1.05)^ABS(G10),1))),D108)</f>
        <v>0</v>
      </c>
      <c r="I108" s="86">
        <f>IF(OR(M11="ON", -1&lt;&gt;IFERROR(MATCH("イケイケ！",C169:C180,0),-1)),INT(E108*IF(G10&gt;0,1.05^G10,IF(G10&lt;0,(1/1.05)^ABS(G10),1))),E108)</f>
        <v>0</v>
      </c>
      <c r="J108" s="86">
        <f>IF(OR(M11="ON", -1&lt;&gt;IFERROR(MATCH("イケイケ！",C169:C180,0),-1)),INT(F108*IF(G10&gt;0,1.05^G10,IF(G10&lt;0,(1/1.05)^ABS(G10),1))),F108)</f>
        <v>0</v>
      </c>
      <c r="K108" s="86">
        <f>IF(OR(M11="ON", -1&lt;&gt;IFERROR(MATCH("みんなイケイケ！",C169:C180,0),-1)),INT(G108*IF(G10&gt;0,1.05^G10,IF(G10&lt;0,(1/1.05)^ABS(G10),1))),G108)</f>
        <v>0</v>
      </c>
      <c r="L108" s="86">
        <f>IF(OR(M11="ON", -1&lt;&gt;IFERROR(MATCH("みんなイケイケ！",C169:C180,0),-1)),INT(H108*IF(G10&gt;0,1.05^G10,IF(G10&lt;0,(1/1.05)^ABS(G10),1))),H108)</f>
        <v>0</v>
      </c>
      <c r="M108" s="86">
        <f>IF(OR(M11="ON", -1&lt;&gt;IFERROR(MATCH("みんなイケイケ！",C169:C180,0),-1)),INT(I108*IF(G10&gt;0,1.05^G10,IF(G10&lt;0,(1/1.05)^ABS(G10),1))),I108)</f>
        <v>0</v>
      </c>
      <c r="N108" s="86">
        <f>IF(OR(M11="ON", -1&lt;&gt;IFERROR(MATCH("みんなイケイケ！",C169:C180,0),-1)),INT(J108*IF(G10&gt;0,1.05^G10,IF(G10&lt;0,(1/1.05)^ABS(G10),1))),J108)</f>
        <v>0</v>
      </c>
      <c r="O108" s="86">
        <f>IF(-1&lt;&gt;IFERROR(MATCH("こんしん！",C169:C180,0),-1),INT(K108*120/100),K108)</f>
        <v>0</v>
      </c>
      <c r="P108" s="86">
        <f>IF(-1&lt;&gt;IFERROR(MATCH("こんしん！",C169:C180,0),-1),INT(L108*120/100),L108)</f>
        <v>0</v>
      </c>
      <c r="Q108" s="86">
        <f>IF(-1&lt;&gt;IFERROR(MATCH("こんしん！",C169:C180,0),-1),INT(M108*120/100),M108)</f>
        <v>0</v>
      </c>
      <c r="R108" s="86">
        <f>IF(-1&lt;&gt;IFERROR(MATCH("こんしん！",C169:C180,0),-1),INT(N108*120/100),N108)</f>
        <v>0</v>
      </c>
      <c r="S108" s="100"/>
      <c r="T108" s="100"/>
    </row>
    <row r="109" spans="2:20" ht="11.25" hidden="1" customHeight="1">
      <c r="B109" s="85" t="s">
        <v>5584</v>
      </c>
      <c r="C109" s="86">
        <f>IF(AND(OR(G10&lt;0),OR(G11="ON",-1&lt;&gt;IFERROR(MATCH("ネバーギブアップ",C169:C180,0),-1))),ROUNDDOWN(O96*105/100,0),O96)</f>
        <v>0</v>
      </c>
      <c r="D109" s="86">
        <f>IF(AND(OR(G10&lt;0),OR(G11="ON",-1&lt;&gt;IFERROR(MATCH("ネバーギブアップ",C169:C180,0),-1))),ROUNDDOWN(P96*105/100,0),P96)</f>
        <v>0</v>
      </c>
      <c r="E109" s="86">
        <f>IF(AND(OR(G10&lt;0),OR(G11="ON",-1&lt;&gt;IFERROR(MATCH("ネバーギブアップ",C169:C180,0),-1))),ROUNDDOWN(Q96*105/100,0),Q96)</f>
        <v>0</v>
      </c>
      <c r="F109" s="86">
        <f>IF(AND(OR(G10&lt;0),OR(G11="ON",-1&lt;&gt;IFERROR(MATCH("ネバーギブアップ",C169:C180,0),-1))),ROUNDDOWN(R96*105/100,0),R96)</f>
        <v>0</v>
      </c>
      <c r="G109" s="86">
        <f>IF(OR(M11="ON", -1&lt;&gt;IFERROR(MATCH("イケイケ！",C169:C180,0),-1)),INT(C109*IF(G10&gt;0,1.05^G10,IF(G10&lt;0,(1/1.05)^ABS(G10),1))),C109)</f>
        <v>0</v>
      </c>
      <c r="H109" s="86">
        <f>IF(OR(M11="ON", -1&lt;&gt;IFERROR(MATCH("イケイケ！",C169:C180,0),-1)),INT(D109*IF(G10&gt;0,1.05^G10,IF(G10&lt;0,(1/1.05)^ABS(G10),1))),D109)</f>
        <v>0</v>
      </c>
      <c r="I109" s="86">
        <f>IF(OR(M11="ON", -1&lt;&gt;IFERROR(MATCH("イケイケ！",C169:C180,0),-1)),INT(E109*IF(G10&gt;0,1.05^G10,IF(G10&lt;0,(1/1.05)^ABS(G10),1))),E109)</f>
        <v>0</v>
      </c>
      <c r="J109" s="86">
        <f>IF(OR(M11="ON", -1&lt;&gt;IFERROR(MATCH("イケイケ！",C169:C180,0),-1)),INT(F109*IF(G10&gt;0,1.05^G10,IF(G10&lt;0,(1/1.05)^ABS(G10),1))),F109)</f>
        <v>0</v>
      </c>
      <c r="K109" s="86">
        <f>IF(OR(M11="ON", -1&lt;&gt;IFERROR(MATCH("みんなイケイケ！",C169:C180,0),-1)),INT(G109*IF(G10&gt;0,1.05^G10,IF(G10&lt;0,(1/1.05)^ABS(G10),1))),G109)</f>
        <v>0</v>
      </c>
      <c r="L109" s="86">
        <f>IF(OR(M11="ON", -1&lt;&gt;IFERROR(MATCH("みんなイケイケ！",C169:C180,0),-1)),INT(H109*IF(G10&gt;0,1.05^G10,IF(G10&lt;0,(1/1.05)^ABS(G10),1))),H109)</f>
        <v>0</v>
      </c>
      <c r="M109" s="86">
        <f>IF(OR(M11="ON", -1&lt;&gt;IFERROR(MATCH("みんなイケイケ！",C169:C180,0),-1)),INT(I109*IF(G10&gt;0,1.05^G10,IF(G10&lt;0,(1/1.05)^ABS(G10),1))),I109)</f>
        <v>0</v>
      </c>
      <c r="N109" s="86">
        <f>IF(OR(M11="ON", -1&lt;&gt;IFERROR(MATCH("みんなイケイケ！",C169:C180,0),-1)),INT(J109*IF(G10&gt;0,1.05^G10,IF(G10&lt;0,(1/1.05)^ABS(G10),1))),J109)</f>
        <v>0</v>
      </c>
      <c r="O109" s="86">
        <f>IF(-1&lt;&gt;IFERROR(MATCH("こんしん！",C169:C180,0),-1),INT(K109*120/100),K109)</f>
        <v>0</v>
      </c>
      <c r="P109" s="86">
        <f>IF(-1&lt;&gt;IFERROR(MATCH("こんしん！",C169:C180,0),-1),INT(L109*120/100),L109)</f>
        <v>0</v>
      </c>
      <c r="Q109" s="86">
        <f>IF(-1&lt;&gt;IFERROR(MATCH("こんしん！",C169:C180,0),-1),INT(M109*120/100),M109)</f>
        <v>0</v>
      </c>
      <c r="R109" s="86">
        <f>IF(-1&lt;&gt;IFERROR(MATCH("こんしん！",C169:C180,0),-1),INT(N109*120/100),N109)</f>
        <v>0</v>
      </c>
      <c r="S109" s="100"/>
      <c r="T109" s="100"/>
    </row>
    <row r="110" spans="2:20" ht="11.25" hidden="1" customHeight="1">
      <c r="B110" s="75" t="s">
        <v>5576</v>
      </c>
      <c r="C110" s="75"/>
      <c r="D110" s="51"/>
      <c r="E110" s="51"/>
      <c r="F110" s="51"/>
      <c r="G110" s="51"/>
      <c r="H110" s="51"/>
      <c r="I110" s="51"/>
      <c r="J110" s="51"/>
      <c r="K110" s="51"/>
      <c r="L110" s="51"/>
      <c r="M110" s="51"/>
      <c r="N110" s="51"/>
      <c r="O110" s="51"/>
      <c r="P110" s="76"/>
      <c r="Q110" s="76"/>
      <c r="R110" s="76"/>
      <c r="S110" s="76"/>
      <c r="T110" s="51"/>
    </row>
    <row r="111" spans="2:20" ht="11.25" hidden="1" customHeight="1">
      <c r="B111" s="83"/>
      <c r="C111" s="84" t="s">
        <v>5588</v>
      </c>
      <c r="D111" s="85" t="s">
        <v>5586</v>
      </c>
      <c r="E111" s="84" t="s">
        <v>5585</v>
      </c>
      <c r="F111" s="84" t="s">
        <v>5587</v>
      </c>
      <c r="G111" s="84" t="s">
        <v>5590</v>
      </c>
      <c r="H111" s="84" t="s">
        <v>5589</v>
      </c>
      <c r="I111" s="84" t="s">
        <v>5591</v>
      </c>
      <c r="J111" s="84" t="s">
        <v>5592</v>
      </c>
      <c r="K111" s="84" t="s">
        <v>5595</v>
      </c>
      <c r="L111" s="84" t="s">
        <v>5596</v>
      </c>
      <c r="M111" s="84" t="s">
        <v>5602</v>
      </c>
      <c r="N111" s="84" t="s">
        <v>5601</v>
      </c>
      <c r="O111" s="84" t="s">
        <v>5603</v>
      </c>
      <c r="P111" s="84" t="s">
        <v>5604</v>
      </c>
      <c r="Q111" s="84" t="s">
        <v>5597</v>
      </c>
      <c r="R111" s="85" t="s">
        <v>5598</v>
      </c>
      <c r="S111" s="84" t="s">
        <v>5599</v>
      </c>
      <c r="T111" s="85" t="s">
        <v>5600</v>
      </c>
    </row>
    <row r="112" spans="2:20" ht="11.25" hidden="1" customHeight="1">
      <c r="B112" s="85" t="s">
        <v>5513</v>
      </c>
      <c r="C112" s="77" t="s">
        <v>5513</v>
      </c>
      <c r="D112" s="86">
        <f>IF(C112="－",0,INDEX(I29:T29,1,MATCH(I5,I29:T29,0)+2)+L22*INDEX(L33:T42,MATCH(C112,L33:L42,0),3)+M22*INDEX(L33:T42,MATCH(C112,L33:L42,0),4)+N22*INDEX(L33:T42,MATCH(C112,L33:L42,0),5)+O22*INDEX(L33:T42,MATCH(C112,L33:L42,0),6)+P22*INDEX(L33:T42,MATCH(C112,L33:L42,0),7)+Q22*INDEX(L33:T42,MATCH(C112,L33:L42,0),8)+R22*INDEX(L33:T42,MATCH(C112,L33:L42,0),9))</f>
        <v>6554</v>
      </c>
      <c r="E112" s="86">
        <v>0</v>
      </c>
      <c r="F112" s="96">
        <f>IF(C112="－",0,ROUNDDOWN(ROUNDDOWN((D112+E112)*41/4096,0)*(100+INDEX(UnitCalc!B2:G20,MATCH(C112,UnitCalc!B2:B20,0),3))/100,0))</f>
        <v>117</v>
      </c>
      <c r="G112" s="97">
        <f t="shared" si="7"/>
        <v>117</v>
      </c>
      <c r="H112" s="98">
        <f>IF(C112="－",0,F112+ROUNDDOWN(F112*(INDEX(UnitCalc!B2:G20,MATCH(C112,UnitCalc!B2:B20,0),4)-1)/100,0))</f>
        <v>139</v>
      </c>
      <c r="I112" s="86">
        <f>IF(OR(R5="OFF",C112="－"),G112,G112+ROUNDDOWN(G112*(INDEX(UnitCalc!B2:G20,MATCH(C112,UnitCalc!B2:B20,0),5))/100,0))</f>
        <v>117</v>
      </c>
      <c r="J112" s="86">
        <f>IF(OR(R5="OFF",C112="－"),H112,H112+ROUNDDOWN(H112*(INDEX(UnitCalc!B2:G20,MATCH(C112,UnitCalc!B2:B20,0),5))/100,0))</f>
        <v>139</v>
      </c>
      <c r="K112" s="86">
        <f>IF(OR(C112="shot",C112="loop",C112="head"),I112+ROUNDDOWN(I112*3*(INDEX(UnitCalc!B2:G20,MATCH(C112,UnitCalc!B2:B20,0),6))/100,0),I112)</f>
        <v>117</v>
      </c>
      <c r="L112" s="86">
        <f>IF(OR(C112="shot",C112="loop",C112="head"),J112+ROUNDDOWN(I112*3*(INDEX(UnitCalc!B2:G20,MATCH(C112,UnitCalc!B2:B20,0),6))/100,0),J112)</f>
        <v>139</v>
      </c>
      <c r="M112" s="86">
        <f>K112</f>
        <v>117</v>
      </c>
      <c r="N112" s="86">
        <f>L112</f>
        <v>139</v>
      </c>
      <c r="O112" s="86">
        <f>IF(B112="D1",M112,M112+ROUNDDOWN(M112*IF(-1=IFERROR(MATCH("ぞくせいきょうか",C169:C180,0),-1),10,150)/100,0))</f>
        <v>117</v>
      </c>
      <c r="P112" s="86">
        <f>IF(B112="D1",N112,N112+ROUNDDOWN(N112*IF(-1=IFERROR(MATCH("ぞくせいきょうか",C169:C180,0),-1),10,150)/100,0))</f>
        <v>139</v>
      </c>
      <c r="Q112" s="86">
        <f>M112</f>
        <v>117</v>
      </c>
      <c r="R112" s="86">
        <f t="shared" ref="R112:T112" si="12">N112</f>
        <v>139</v>
      </c>
      <c r="S112" s="86">
        <f t="shared" si="12"/>
        <v>117</v>
      </c>
      <c r="T112" s="86">
        <f t="shared" si="12"/>
        <v>139</v>
      </c>
    </row>
    <row r="113" spans="2:20" ht="11.25" hidden="1" customHeight="1">
      <c r="B113" s="85" t="s">
        <v>5515</v>
      </c>
      <c r="C113" s="77" t="s">
        <v>5515</v>
      </c>
      <c r="D113" s="86">
        <f>IF(C113="－",0,INDEX(I29:T29,1,MATCH(I5,I29:T29,0)+2)+L22*INDEX(L33:T42,MATCH(C113,L33:L42,0),3)+M22*INDEX(L33:T42,MATCH(C113,L33:L42,0),4)+N22*INDEX(L33:T42,MATCH(C113,L33:L42,0),5)+O22*INDEX(L33:T42,MATCH(C113,L33:L42,0),6)+P22*INDEX(L33:T42,MATCH(C113,L33:L42,0),7)+Q22*INDEX(L33:T42,MATCH(C113,L33:L42,0),8)+R22*INDEX(L33:T42,MATCH(C113,L33:L42,0),9))</f>
        <v>5654</v>
      </c>
      <c r="E113" s="86">
        <v>0</v>
      </c>
      <c r="F113" s="96">
        <f>IF(C113="－",0,ROUNDDOWN(ROUNDDOWN((D113+E113)*41/4096,0)*(100+INDEX(UnitCalc!B2:G20,MATCH(C113,UnitCalc!B2:B20,0),3))/100,0))</f>
        <v>100</v>
      </c>
      <c r="G113" s="97">
        <f t="shared" si="7"/>
        <v>100</v>
      </c>
      <c r="H113" s="98">
        <f>IF(C113="－",0,F113+ROUNDDOWN(F113*(INDEX(UnitCalc!B2:G20,MATCH(C113,UnitCalc!B2:B20,0),4)-1)/100,0))</f>
        <v>119</v>
      </c>
      <c r="I113" s="86">
        <f>IF(OR(R5="OFF",C113="－"),G113,G113+ROUNDDOWN(G113*(INDEX(UnitCalc!B2:G20,MATCH(C113,UnitCalc!B2:B20,0),5))/100,0))</f>
        <v>100</v>
      </c>
      <c r="J113" s="86">
        <f>IF(OR(R5="OFF",C113="－"),H113,H113+ROUNDDOWN(H113*(INDEX(UnitCalc!B2:G20,MATCH(C113,UnitCalc!B2:B20,0),5))/100,0))</f>
        <v>119</v>
      </c>
      <c r="K113" s="86">
        <f>IF(OR(C113="shot",C113="loop",C113="head"),I113+ROUNDDOWN(I113*3*(INDEX(UnitCalc!B2:G20,MATCH(C113,UnitCalc!B2:B20,0),6))/100,0),I113)</f>
        <v>100</v>
      </c>
      <c r="L113" s="86">
        <f>IF(OR(C113="shot",C113="loop",C113="head"),J113+ROUNDDOWN(I113*3*(INDEX(UnitCalc!B2:G20,MATCH(C113,UnitCalc!B2:B20,0),6))/100,0),J113)</f>
        <v>119</v>
      </c>
      <c r="M113" s="86">
        <f t="shared" ref="M113:M120" si="13">K113</f>
        <v>100</v>
      </c>
      <c r="N113" s="86">
        <f t="shared" ref="N113:N120" si="14">L113</f>
        <v>119</v>
      </c>
      <c r="O113" s="86">
        <f>IF(B113="D1",M113,M113+ROUNDDOWN(M113*IF(-1=IFERROR(MATCH("ぞくせいきょうか",C169:C180,0),-1),10,150)/100,0))</f>
        <v>110</v>
      </c>
      <c r="P113" s="86">
        <f>IF(B113="D1",N113,N113+ROUNDDOWN(N113*IF(-1=IFERROR(MATCH("ぞくせいきょうか",C169:C180,0),-1),10,150)/100,0))</f>
        <v>130</v>
      </c>
      <c r="Q113" s="86">
        <f t="shared" ref="Q113:Q120" si="15">M113</f>
        <v>100</v>
      </c>
      <c r="R113" s="86">
        <f t="shared" ref="R113:R120" si="16">N113</f>
        <v>119</v>
      </c>
      <c r="S113" s="86">
        <f t="shared" ref="S113:S120" si="17">O113</f>
        <v>110</v>
      </c>
      <c r="T113" s="86">
        <f t="shared" ref="T113:T120" si="18">P113</f>
        <v>130</v>
      </c>
    </row>
    <row r="114" spans="2:20" ht="11.25" hidden="1" customHeight="1">
      <c r="B114" s="85" t="s">
        <v>5517</v>
      </c>
      <c r="C114" s="77" t="s">
        <v>5517</v>
      </c>
      <c r="D114" s="86">
        <f>IF(C114="－",0,INDEX(I29:T29,1,MATCH(I5,I29:T29,0)+2)+L22*INDEX(L33:T42,MATCH(C114,L33:L42,0),3)+M22*INDEX(L33:T42,MATCH(C114,L33:L42,0),4)+N22*INDEX(L33:T42,MATCH(C114,L33:L42,0),5)+O22*INDEX(L33:T42,MATCH(C114,L33:L42,0),6)+P22*INDEX(L33:T42,MATCH(C114,L33:L42,0),7)+Q22*INDEX(L33:T42,MATCH(C114,L33:L42,0),8)+R22*INDEX(L33:T42,MATCH(C114,L33:L42,0),9))</f>
        <v>5544</v>
      </c>
      <c r="E114" s="86">
        <v>0</v>
      </c>
      <c r="F114" s="96">
        <f>IF(C114="－",0,ROUNDDOWN(ROUNDDOWN((D114+E114)*41/4096,0)*(100+INDEX(UnitCalc!B2:G20,MATCH(C114,UnitCalc!B2:B20,0),3))/100,0))</f>
        <v>88</v>
      </c>
      <c r="G114" s="97">
        <f t="shared" si="7"/>
        <v>88</v>
      </c>
      <c r="H114" s="98">
        <f>IF(C114="－",0,F114+ROUNDDOWN(F114*(INDEX(UnitCalc!B2:G20,MATCH(C114,UnitCalc!B2:B20,0),4)-1)/100,0))</f>
        <v>122</v>
      </c>
      <c r="I114" s="86">
        <f>IF(OR(R5="OFF",C114="－"),G114,G114+ROUNDDOWN(G114*(INDEX(UnitCalc!B2:G20,MATCH(C114,UnitCalc!B2:B20,0),5))/100,0))</f>
        <v>88</v>
      </c>
      <c r="J114" s="86">
        <f>IF(OR(R5="OFF",C114="－"),H114,H114+ROUNDDOWN(H114*(INDEX(UnitCalc!B2:G20,MATCH(C114,UnitCalc!B2:B20,0),5))/100,0))</f>
        <v>122</v>
      </c>
      <c r="K114" s="86">
        <f>IF(OR(C114="shot",C114="loop",C114="head"),I114+ROUNDDOWN(I114*3*(INDEX(UnitCalc!B2:G20,MATCH(C114,UnitCalc!B2:B20,0),6))/100,0),I114)</f>
        <v>88</v>
      </c>
      <c r="L114" s="86">
        <f>IF(OR(C114="shot",C114="loop",C114="head"),J114+ROUNDDOWN(I114*3*(INDEX(UnitCalc!B2:G20,MATCH(C114,UnitCalc!B2:B20,0),6))/100,0),J114)</f>
        <v>122</v>
      </c>
      <c r="M114" s="86">
        <f t="shared" si="13"/>
        <v>88</v>
      </c>
      <c r="N114" s="86">
        <f t="shared" si="14"/>
        <v>122</v>
      </c>
      <c r="O114" s="86">
        <f>IF(B114="D1",M114,M114+ROUNDDOWN(M114*IF(-1=IFERROR(MATCH("ぞくせいきょうか",C169:C180,0),-1),10,150)/100,0))</f>
        <v>96</v>
      </c>
      <c r="P114" s="86">
        <f>IF(B114="D1",N114,N114+ROUNDDOWN(N114*IF(-1=IFERROR(MATCH("ぞくせいきょうか",C169:C180,0),-1),10,150)/100,0))</f>
        <v>134</v>
      </c>
      <c r="Q114" s="86">
        <f t="shared" si="15"/>
        <v>88</v>
      </c>
      <c r="R114" s="86">
        <f t="shared" si="16"/>
        <v>122</v>
      </c>
      <c r="S114" s="86">
        <f t="shared" si="17"/>
        <v>96</v>
      </c>
      <c r="T114" s="86">
        <f t="shared" si="18"/>
        <v>134</v>
      </c>
    </row>
    <row r="115" spans="2:20" ht="11.25" hidden="1" customHeight="1">
      <c r="B115" s="85" t="s">
        <v>5561</v>
      </c>
      <c r="C115" s="77" t="str">
        <f>B115</f>
        <v>shot</v>
      </c>
      <c r="D115" s="86">
        <f>IF(C115="－",0,INDEX(I29:T29,1,MATCH(I5,I29:T29,0)+2)+L22*INDEX(L33:T42,MATCH(C115,L33:L42,0),3)+M22*INDEX(L33:T42,MATCH(C115,L33:L42,0),4)+N22*INDEX(L33:T42,MATCH(C115,L33:L42,0),5)+O22*INDEX(L33:T42,MATCH(C115,L33:L42,0),6)+P22*INDEX(L33:T42,MATCH(C115,L33:L42,0),7)+Q22*INDEX(L33:T42,MATCH(C115,L33:L42,0),8)+R22*INDEX(L33:T42,MATCH(C115,L33:L42,0),9))</f>
        <v>6664</v>
      </c>
      <c r="E115" s="86">
        <v>0</v>
      </c>
      <c r="F115" s="96">
        <f>IF(C115="－",0,ROUNDDOWN(ROUNDDOWN((D115+E115)*41/4096,0)*(100+INDEX(UnitCalc!B2:G20,MATCH(C115,UnitCalc!B2:B20,0),3))/100,0))</f>
        <v>79</v>
      </c>
      <c r="G115" s="97">
        <f t="shared" si="7"/>
        <v>79</v>
      </c>
      <c r="H115" s="98">
        <f>IF(C115="－",0,F115+ROUNDDOWN(F115*(INDEX(UnitCalc!B2:G20,MATCH(C115,UnitCalc!B2:B20,0),4)-1)/100,0))</f>
        <v>94</v>
      </c>
      <c r="I115" s="86">
        <f>IF(OR(R5="OFF",C115="－"),G115,G115+ROUNDDOWN(G115*(INDEX(UnitCalc!B2:G20,MATCH(C115,UnitCalc!B2:B20,0),5))/100,0))</f>
        <v>79</v>
      </c>
      <c r="J115" s="86">
        <f>IF(OR(R5="OFF",C115="－"),H115,H115+ROUNDDOWN(H115*(INDEX(UnitCalc!B2:G20,MATCH(C115,UnitCalc!B2:B20,0),5))/100,0))</f>
        <v>94</v>
      </c>
      <c r="K115" s="86">
        <f>IF(OR(C115="shot",C115="loop",C115="head"),I115+ROUNDDOWN(I115*3*(INDEX(UnitCalc!B2:G20,MATCH(C115,UnitCalc!B2:B20,0),6))/100,0),I115)</f>
        <v>102</v>
      </c>
      <c r="L115" s="86">
        <f>IF(OR(C115="shot",C115="loop",C115="head"),J115+ROUNDDOWN(I115*3*(INDEX(UnitCalc!B2:G20,MATCH(C115,UnitCalc!B2:B20,0),6))/100,0),J115)</f>
        <v>117</v>
      </c>
      <c r="M115" s="86">
        <f t="shared" si="13"/>
        <v>102</v>
      </c>
      <c r="N115" s="86">
        <f>L115</f>
        <v>117</v>
      </c>
      <c r="O115" s="86">
        <f>IF(B115="D1",M115,M115+ROUNDDOWN(M115*IF(-1=IFERROR(MATCH("ぞくせいきょうか",C169:C180,0),-1),10,150)/100,0))</f>
        <v>112</v>
      </c>
      <c r="P115" s="86">
        <f>IF(B115="D1",N115,N115+ROUNDDOWN(N115*IF(-1=IFERROR(MATCH("ぞくせいきょうか",C169:C180,0),-1),10,150)/100,0))</f>
        <v>128</v>
      </c>
      <c r="Q115" s="86">
        <f t="shared" si="15"/>
        <v>102</v>
      </c>
      <c r="R115" s="86">
        <f t="shared" si="16"/>
        <v>117</v>
      </c>
      <c r="S115" s="86">
        <f t="shared" si="17"/>
        <v>112</v>
      </c>
      <c r="T115" s="86">
        <f t="shared" si="18"/>
        <v>128</v>
      </c>
    </row>
    <row r="116" spans="2:20" ht="11.25" hidden="1" customHeight="1">
      <c r="B116" s="85" t="s">
        <v>5593</v>
      </c>
      <c r="C116" s="77" t="str">
        <f t="shared" ref="C116:C117" si="19">B116</f>
        <v>loop</v>
      </c>
      <c r="D116" s="86">
        <f>IF(C116="－",0,INDEX(I29:T29,1,MATCH(I5,I29:T29,0)+2)+L22*INDEX(L33:T42,MATCH(C116,L33:L42,0),3)+M22*INDEX(L33:T42,MATCH(C116,L33:L42,0),4)+N22*INDEX(L33:T42,MATCH(C116,L33:L42,0),5)+O22*INDEX(L33:T42,MATCH(C116,L33:L42,0),6)+P22*INDEX(L33:T42,MATCH(C116,L33:L42,0),7)+Q22*INDEX(L33:T42,MATCH(C116,L33:L42,0),8)+R22*INDEX(L33:T42,MATCH(C116,L33:L42,0),9))</f>
        <v>3064</v>
      </c>
      <c r="E116" s="86">
        <v>0</v>
      </c>
      <c r="F116" s="96">
        <f>IF(C116="－",0,ROUNDDOWN(ROUNDDOWN((D116+E116)*41/4096,0)*(100+INDEX(UnitCalc!B2:G20,MATCH(C116,UnitCalc!B2:B20,0),3))/100,0))</f>
        <v>36</v>
      </c>
      <c r="G116" s="97">
        <f t="shared" si="7"/>
        <v>36</v>
      </c>
      <c r="H116" s="98">
        <f>IF(C116="－",0,F116+ROUNDDOWN(F116*(INDEX(UnitCalc!B2:G20,MATCH(C116,UnitCalc!B2:B20,0),4)-1)/100,0))</f>
        <v>42</v>
      </c>
      <c r="I116" s="86">
        <f>IF(OR(R5="OFF",C116="－"),G116,G116+ROUNDDOWN(G116*(INDEX(UnitCalc!B2:G20,MATCH(C116,UnitCalc!B2:B20,0),5))/100,0))</f>
        <v>36</v>
      </c>
      <c r="J116" s="86">
        <f>IF(OR(R5="OFF",C116="－"),H116,H116+ROUNDDOWN(H116*(INDEX(UnitCalc!B2:G20,MATCH(C116,UnitCalc!B2:B20,0),5))/100,0))</f>
        <v>42</v>
      </c>
      <c r="K116" s="86">
        <f>IF(OR(C116="shot",C116="loop",C116="head"),I116+ROUNDDOWN(I116*3*(INDEX(UnitCalc!B2:G20,MATCH(C116,UnitCalc!B2:B20,0),6))/100,0),I116)</f>
        <v>46</v>
      </c>
      <c r="L116" s="86">
        <f>IF(OR(C116="shot",C116="loop",C116="head"),J116+ROUNDDOWN(I116*3*(INDEX(UnitCalc!B2:G20,MATCH(C116,UnitCalc!B2:B20,0),6))/100,0),J116)</f>
        <v>52</v>
      </c>
      <c r="M116" s="86">
        <f t="shared" si="13"/>
        <v>46</v>
      </c>
      <c r="N116" s="86">
        <f t="shared" si="14"/>
        <v>52</v>
      </c>
      <c r="O116" s="86">
        <f>IF(B116="D1",M116,M116+ROUNDDOWN(M116*IF(-1=IFERROR(MATCH("ぞくせいきょうか",C169:C180,0),-1),10,150)/100,0))</f>
        <v>50</v>
      </c>
      <c r="P116" s="86">
        <f>IF(B116="D1",N116,N116+ROUNDDOWN(N116*IF(-1=IFERROR(MATCH("ぞくせいきょうか",C169:C180,0),-1),10,150)/100,0))</f>
        <v>57</v>
      </c>
      <c r="Q116" s="86">
        <f t="shared" si="15"/>
        <v>46</v>
      </c>
      <c r="R116" s="86">
        <f t="shared" si="16"/>
        <v>52</v>
      </c>
      <c r="S116" s="86">
        <f t="shared" si="17"/>
        <v>50</v>
      </c>
      <c r="T116" s="86">
        <f t="shared" si="18"/>
        <v>57</v>
      </c>
    </row>
    <row r="117" spans="2:20" ht="11.25" hidden="1" customHeight="1">
      <c r="B117" s="85" t="s">
        <v>5594</v>
      </c>
      <c r="C117" s="77" t="str">
        <f t="shared" si="19"/>
        <v>head</v>
      </c>
      <c r="D117" s="86">
        <f>IF(C117="－",0,INDEX(I29:T29,1,MATCH(I5,I29:T29,0)+2)+L22*INDEX(L33:T42,MATCH(C117,L33:L42,0),3)+M22*INDEX(L33:T42,MATCH(C117,L33:L42,0),4)+N22*INDEX(L33:T42,MATCH(C117,L33:L42,0),5)+O22*INDEX(L33:T42,MATCH(C117,L33:L42,0),6)+P22*INDEX(L33:T42,MATCH(C117,L33:L42,0),7)+Q22*INDEX(L33:T42,MATCH(C117,L33:L42,0),8)+R22*INDEX(L33:T42,MATCH(C117,L33:L42,0),9))</f>
        <v>6979</v>
      </c>
      <c r="E117" s="86">
        <v>0</v>
      </c>
      <c r="F117" s="96">
        <f>IF(C117="－",0,ROUNDDOWN(ROUNDDOWN((D117+E117)*41/4096,0)*(100+INDEX(UnitCalc!B2:G20,MATCH(C117,UnitCalc!B2:B20,0),3))/100,0))</f>
        <v>82</v>
      </c>
      <c r="G117" s="97">
        <f t="shared" si="7"/>
        <v>82</v>
      </c>
      <c r="H117" s="98">
        <f>IF(C117="－",0,F117+ROUNDDOWN(F117*(INDEX(UnitCalc!B2:G20,MATCH(C117,UnitCalc!B2:B20,0),4)-1)/100,0))</f>
        <v>97</v>
      </c>
      <c r="I117" s="86">
        <f>IF(OR(R5="OFF",C117="－"),G117,G117+ROUNDDOWN(G117*(INDEX(UnitCalc!B2:G20,MATCH(C117,UnitCalc!B2:B20,0),5))/100,0))</f>
        <v>82</v>
      </c>
      <c r="J117" s="86">
        <f>IF(OR(R5="OFF",C117="－"),H117,H117+ROUNDDOWN(H117*(INDEX(UnitCalc!B2:G20,MATCH(C117,UnitCalc!B2:B20,0),5))/100,0))</f>
        <v>97</v>
      </c>
      <c r="K117" s="86">
        <f>IF(OR(C117="shot",C117="loop",C117="head"),I117+ROUNDDOWN(I117*3*(INDEX(UnitCalc!B2:G20,MATCH(C117,UnitCalc!B2:B20,0),6))/100,0),I117)</f>
        <v>106</v>
      </c>
      <c r="L117" s="86">
        <f>IF(OR(C117="shot",C117="loop",C117="head"),J117+ROUNDDOWN(I117*3*(INDEX(UnitCalc!B2:G20,MATCH(C117,UnitCalc!B2:B20,0),6))/100,0),J117)</f>
        <v>121</v>
      </c>
      <c r="M117" s="86">
        <f t="shared" si="13"/>
        <v>106</v>
      </c>
      <c r="N117" s="86">
        <f t="shared" si="14"/>
        <v>121</v>
      </c>
      <c r="O117" s="86">
        <f>IF(B117="D1",M117,M117+ROUNDDOWN(M117*IF(-1=IFERROR(MATCH("ぞくせいきょうか",C169:C180,0),-1),10,150)/100,0))</f>
        <v>116</v>
      </c>
      <c r="P117" s="86">
        <f>IF(B117="D1",N117,N117+ROUNDDOWN(N117*IF(-1=IFERROR(MATCH("ぞくせいきょうか",C169:C180,0),-1),10,150)/100,0))</f>
        <v>133</v>
      </c>
      <c r="Q117" s="86">
        <f t="shared" si="15"/>
        <v>106</v>
      </c>
      <c r="R117" s="86">
        <f t="shared" si="16"/>
        <v>121</v>
      </c>
      <c r="S117" s="86">
        <f t="shared" si="17"/>
        <v>116</v>
      </c>
      <c r="T117" s="86">
        <f t="shared" si="18"/>
        <v>133</v>
      </c>
    </row>
    <row r="118" spans="2:20" ht="11.25" hidden="1" customHeight="1">
      <c r="B118" s="85" t="s">
        <v>5562</v>
      </c>
      <c r="C118" s="77" t="str">
        <f t="shared" ref="C118:C120" si="20">B118</f>
        <v>dribble</v>
      </c>
      <c r="D118" s="86">
        <f>IF(C118="－",0,INDEX(I29:T29,1,MATCH(I5,I29:T29,0)+2)+L22*INDEX(L33:T42,MATCH(C118,L33:L42,0),3)+M22*INDEX(L33:T42,MATCH(C118,L33:L42,0),4)+N22*INDEX(L33:T42,MATCH(C118,L33:L42,0),5)+O22*INDEX(L33:T42,MATCH(C118,L33:L42,0),6)+P22*INDEX(L33:T42,MATCH(C118,L33:L42,0),7)+Q22*INDEX(L33:T42,MATCH(C118,L33:L42,0),8)+R22*INDEX(L33:T42,MATCH(C118,L33:L42,0),9))</f>
        <v>6544</v>
      </c>
      <c r="E118" s="86">
        <v>0</v>
      </c>
      <c r="F118" s="96">
        <f>IF(C118="－",0,ROUNDDOWN(ROUNDDOWN((D118+E118)*41/4096,0)*(100+INDEX(UnitCalc!B2:G20,MATCH(C118,UnitCalc!B2:B20,0),3))/100,0))</f>
        <v>71</v>
      </c>
      <c r="G118" s="97">
        <f t="shared" si="7"/>
        <v>71</v>
      </c>
      <c r="H118" s="98">
        <f>IF(C118="－",0,F118+ROUNDDOWN(F118*(INDEX(UnitCalc!B2:G20,MATCH(C118,UnitCalc!B2:B20,0),4)-1)/100,0))</f>
        <v>98</v>
      </c>
      <c r="I118" s="86">
        <f>IF(OR(R5="OFF",C118="－"),G118,G118+ROUNDDOWN(G118*(INDEX(UnitCalc!B2:G20,MATCH(C118,UnitCalc!B2:B20,0),5))/100,0))</f>
        <v>71</v>
      </c>
      <c r="J118" s="86">
        <f>IF(OR(R5="OFF",C118="－"),H118,H118+ROUNDDOWN(H118*(INDEX(UnitCalc!B2:G20,MATCH(C118,UnitCalc!B2:B20,0),5))/100,0))</f>
        <v>98</v>
      </c>
      <c r="K118" s="86">
        <f>IF(OR(C118="shot",C118="loop",C118="head"),I118+ROUNDDOWN(I118*3*(INDEX(UnitCalc!B2:G20,MATCH(C118,UnitCalc!B2:B20,0),6))/100,0),I118)</f>
        <v>71</v>
      </c>
      <c r="L118" s="86">
        <f>IF(OR(C118="shot",C118="loop",C118="head"),J118+ROUNDDOWN(I118*3*(INDEX(UnitCalc!B2:G20,MATCH(C118,UnitCalc!B2:B20,0),6))/100,0),J118)</f>
        <v>98</v>
      </c>
      <c r="M118" s="86">
        <f t="shared" si="13"/>
        <v>71</v>
      </c>
      <c r="N118" s="86">
        <f t="shared" si="14"/>
        <v>98</v>
      </c>
      <c r="O118" s="86">
        <f>IF(B118="D1",M118,M118+ROUNDDOWN(M118*IF(-1=IFERROR(MATCH("ぞくせいきょうか",C169:C180,0),-1),10,150)/100,0))</f>
        <v>78</v>
      </c>
      <c r="P118" s="86">
        <f>IF(B118="D1",N118,N118+ROUNDDOWN(N118*IF(-1=IFERROR(MATCH("ぞくせいきょうか",C169:C180,0),-1),10,150)/100,0))</f>
        <v>107</v>
      </c>
      <c r="Q118" s="86">
        <f t="shared" si="15"/>
        <v>71</v>
      </c>
      <c r="R118" s="86">
        <f t="shared" si="16"/>
        <v>98</v>
      </c>
      <c r="S118" s="86">
        <f t="shared" si="17"/>
        <v>78</v>
      </c>
      <c r="T118" s="86">
        <f t="shared" si="18"/>
        <v>107</v>
      </c>
    </row>
    <row r="119" spans="2:20" ht="11.25" hidden="1" customHeight="1">
      <c r="B119" s="85" t="s">
        <v>5563</v>
      </c>
      <c r="C119" s="77" t="str">
        <f t="shared" si="20"/>
        <v>block</v>
      </c>
      <c r="D119" s="86">
        <f>IF(C119="－",0,INDEX(I29:T29,1,MATCH(I5,I29:T29,0)+2)+L22*INDEX(L33:T42,MATCH(C119,L33:L42,0),3)+M22*INDEX(L33:T42,MATCH(C119,L33:L42,0),4)+N22*INDEX(L33:T42,MATCH(C119,L33:L42,0),5)+O22*INDEX(L33:T42,MATCH(C119,L33:L42,0),6)+P22*INDEX(L33:T42,MATCH(C119,L33:L42,0),7)+Q22*INDEX(L33:T42,MATCH(C119,L33:L42,0),8)+R22*INDEX(L33:T42,MATCH(C119,L33:L42,0),9))</f>
        <v>7744</v>
      </c>
      <c r="E119" s="86">
        <v>0</v>
      </c>
      <c r="F119" s="96">
        <f>IF(C119="－",0,ROUNDDOWN(ROUNDDOWN((D119+E119)*41/4096,0)*(100+INDEX(UnitCalc!B2:G20,MATCH(C119,UnitCalc!B2:B20,0),3))/100,0))</f>
        <v>92</v>
      </c>
      <c r="G119" s="97">
        <f t="shared" si="7"/>
        <v>92</v>
      </c>
      <c r="H119" s="98">
        <f>IF(C119="－",0,F119+ROUNDDOWN(F119*(INDEX(UnitCalc!B2:G20,MATCH(C119,UnitCalc!B2:B20,0),4)-1)/100,0))</f>
        <v>118</v>
      </c>
      <c r="I119" s="86">
        <f>IF(OR(R5="OFF",C119="－"),G119,G119+ROUNDDOWN(G119*(INDEX(UnitCalc!B2:G20,MATCH(C119,UnitCalc!B2:B20,0),5))/100,0))</f>
        <v>92</v>
      </c>
      <c r="J119" s="86">
        <f>IF(OR(R5="OFF",C119="－"),H119,H119+ROUNDDOWN(H119*(INDEX(UnitCalc!B2:G20,MATCH(C119,UnitCalc!B2:B20,0),5))/100,0))</f>
        <v>118</v>
      </c>
      <c r="K119" s="86">
        <f>IF(OR(C119="shot",C119="loop",C119="head"),I119+ROUNDDOWN(I119*3*(INDEX(UnitCalc!B2:G20,MATCH(C119,UnitCalc!B2:B20,0),6))/100,0),I119)</f>
        <v>92</v>
      </c>
      <c r="L119" s="86">
        <f>IF(OR(C119="shot",C119="loop",C119="head"),J119+ROUNDDOWN(I119*3*(INDEX(UnitCalc!B2:G20,MATCH(C119,UnitCalc!B2:B20,0),6))/100,0),J119)</f>
        <v>118</v>
      </c>
      <c r="M119" s="86">
        <f t="shared" si="13"/>
        <v>92</v>
      </c>
      <c r="N119" s="86">
        <f t="shared" si="14"/>
        <v>118</v>
      </c>
      <c r="O119" s="86">
        <f>IF(B119="D1",M119,M119+ROUNDDOWN(M119*IF(-1=IFERROR(MATCH("ぞくせいきょうか",C169:C180,0),-1),10,150)/100,0))</f>
        <v>101</v>
      </c>
      <c r="P119" s="86">
        <f>IF(B119="D1",N119,N119+ROUNDDOWN(N119*IF(-1=IFERROR(MATCH("ぞくせいきょうか",C169:C180,0),-1),10,150)/100,0))</f>
        <v>129</v>
      </c>
      <c r="Q119" s="86">
        <f t="shared" si="15"/>
        <v>92</v>
      </c>
      <c r="R119" s="86">
        <f t="shared" si="16"/>
        <v>118</v>
      </c>
      <c r="S119" s="86">
        <f t="shared" si="17"/>
        <v>101</v>
      </c>
      <c r="T119" s="86">
        <f t="shared" si="18"/>
        <v>129</v>
      </c>
    </row>
    <row r="120" spans="2:20" ht="11.25" hidden="1" customHeight="1">
      <c r="B120" s="85" t="s">
        <v>5566</v>
      </c>
      <c r="C120" s="77" t="str">
        <f t="shared" si="20"/>
        <v>catch</v>
      </c>
      <c r="D120" s="86">
        <f>IF(C120="－",0,INDEX(I29:T29,1,MATCH(I5,I29:T29,0)+2)+L22*INDEX(L33:T42,MATCH(C120,L33:L42,0),3)+M22*INDEX(L33:T42,MATCH(C120,L33:L42,0),4)+N22*INDEX(L33:T42,MATCH(C120,L33:L42,0),5)+O22*INDEX(L33:T42,MATCH(C120,L33:L42,0),6)+P22*INDEX(L33:T42,MATCH(C120,L33:L42,0),7)+Q22*INDEX(L33:T42,MATCH(C120,L33:L42,0),8)+R22*INDEX(L33:T42,MATCH(C120,L33:L42,0),9))</f>
        <v>7744</v>
      </c>
      <c r="E120" s="86">
        <v>0</v>
      </c>
      <c r="F120" s="96">
        <f>IF(C120="－",0,ROUNDDOWN(ROUNDDOWN((D120+E120)*41/4096,0)*(100+INDEX(UnitCalc!B2:G20,MATCH(C120,UnitCalc!B2:B20,0),3))/100,0))</f>
        <v>100</v>
      </c>
      <c r="G120" s="97">
        <f t="shared" si="7"/>
        <v>100</v>
      </c>
      <c r="H120" s="98">
        <f>IF(C120="－",0,F120+ROUNDDOWN(F120*(INDEX(UnitCalc!B2:G20,MATCH(C120,UnitCalc!B2:B20,0),4)-1)/100,0))</f>
        <v>119</v>
      </c>
      <c r="I120" s="86">
        <f>IF(OR(R5="OFF",C120="－"),G120,G120+ROUNDDOWN(G120*(INDEX(UnitCalc!B2:G20,MATCH(C120,UnitCalc!B2:B20,0),5))/100,0))</f>
        <v>100</v>
      </c>
      <c r="J120" s="86">
        <f>IF(OR(R5="OFF",C120="－"),H120,H120+ROUNDDOWN(H120*(INDEX(UnitCalc!B2:G20,MATCH(C120,UnitCalc!B2:B20,0),5))/100,0))</f>
        <v>119</v>
      </c>
      <c r="K120" s="86">
        <f>IF(OR(C120="shot",C120="loop",C120="head"),I120+ROUNDDOWN(I120*3*(INDEX(UnitCalc!B2:G20,MATCH(C120,UnitCalc!B2:B20,0),6))/100,0),I120)</f>
        <v>100</v>
      </c>
      <c r="L120" s="86">
        <f>IF(OR(C120="shot",C120="loop",C120="head"),J120+ROUNDDOWN(I120*3*(INDEX(UnitCalc!B2:G20,MATCH(C120,UnitCalc!B2:B20,0),6))/100,0),J120)</f>
        <v>119</v>
      </c>
      <c r="M120" s="86">
        <f t="shared" si="13"/>
        <v>100</v>
      </c>
      <c r="N120" s="86">
        <f t="shared" si="14"/>
        <v>119</v>
      </c>
      <c r="O120" s="86">
        <f>IF(B120="D1",M120,M120+ROUNDDOWN(M120*IF(-1=IFERROR(MATCH("ぞくせいきょうか",C169:C180,0),-1),10,150)/100,0))</f>
        <v>110</v>
      </c>
      <c r="P120" s="86">
        <f>IF(B120="D1",N120,N120+ROUNDDOWN(N120*IF(-1=IFERROR(MATCH("ぞくせいきょうか",C169:C180,0),-1),10,150)/100,0))</f>
        <v>130</v>
      </c>
      <c r="Q120" s="86">
        <f t="shared" si="15"/>
        <v>100</v>
      </c>
      <c r="R120" s="86">
        <f t="shared" si="16"/>
        <v>119</v>
      </c>
      <c r="S120" s="86">
        <f t="shared" si="17"/>
        <v>110</v>
      </c>
      <c r="T120" s="86">
        <f t="shared" si="18"/>
        <v>130</v>
      </c>
    </row>
    <row r="121" spans="2:20" ht="11.25" hidden="1" customHeight="1">
      <c r="B121" s="85"/>
      <c r="C121" s="84" t="s">
        <v>5670</v>
      </c>
      <c r="D121" s="85" t="s">
        <v>5671</v>
      </c>
      <c r="E121" s="84" t="s">
        <v>5672</v>
      </c>
      <c r="F121" s="85" t="s">
        <v>5673</v>
      </c>
      <c r="G121" s="84" t="s">
        <v>5613</v>
      </c>
      <c r="H121" s="85" t="s">
        <v>5614</v>
      </c>
      <c r="I121" s="84" t="s">
        <v>5615</v>
      </c>
      <c r="J121" s="85" t="s">
        <v>5616</v>
      </c>
      <c r="K121" s="84" t="s">
        <v>5605</v>
      </c>
      <c r="L121" s="85" t="s">
        <v>5606</v>
      </c>
      <c r="M121" s="84" t="s">
        <v>5607</v>
      </c>
      <c r="N121" s="85" t="s">
        <v>5608</v>
      </c>
      <c r="O121" s="84" t="s">
        <v>5609</v>
      </c>
      <c r="P121" s="85" t="s">
        <v>5610</v>
      </c>
      <c r="Q121" s="84" t="s">
        <v>5611</v>
      </c>
      <c r="R121" s="85" t="s">
        <v>5612</v>
      </c>
      <c r="S121" s="99"/>
      <c r="T121" s="99"/>
    </row>
    <row r="122" spans="2:20" ht="11.25" hidden="1" customHeight="1">
      <c r="B122" s="85" t="s">
        <v>5513</v>
      </c>
      <c r="C122" s="86">
        <f>IF(AND(OR(C112="catch"),-1&lt;&gt;IFERROR(MATCH("キーパープラス",C169:C180,0),-1)),ROUNDDOWN(Q112*110/100,0),Q112)</f>
        <v>117</v>
      </c>
      <c r="D122" s="86">
        <f>IF(AND(OR(C112="catch"),-1&lt;&gt;IFERROR(MATCH("キーパープラス",C169:C180,0),-1)),ROUNDDOWN(R112*110/100,0),R112)</f>
        <v>139</v>
      </c>
      <c r="E122" s="86">
        <f>IF(AND(OR(C112="catch"),-1&lt;&gt;IFERROR(MATCH("キーパープラス",C169:C180,0),-1)),ROUNDDOWN(S112*110/100,0),S112)</f>
        <v>117</v>
      </c>
      <c r="F122" s="86">
        <f>IF(AND(OR(C112="catch"),-1&lt;&gt;IFERROR(MATCH("キーパープラス",C169:C180,0),-1)),ROUNDDOWN(T112*110/100,0),T112)</f>
        <v>139</v>
      </c>
      <c r="G122" s="97">
        <f>IF(AND(OR(C112="shot",C112="loop",C112="head",C112="D1"),M7="ON"),ROUNDDOWN(C122*110/100,0),C122)</f>
        <v>117</v>
      </c>
      <c r="H122" s="97">
        <f>IF(AND(OR(C112="shot",C112="loop",C112="head",C112="D1"),M7="ON"),ROUNDDOWN(D122*110/100,0),D122)</f>
        <v>139</v>
      </c>
      <c r="I122" s="97">
        <f>IF(AND(OR(C112="shot",C112="loop",C112="head",C112="D1"),M7="ON"),ROUNDDOWN(E122*110/100,0),E122)</f>
        <v>117</v>
      </c>
      <c r="J122" s="97">
        <f>IF(AND(OR(C112="shot",C112="loop",C112="head",C112="D1"),M7="ON"),ROUNDDOWN(F122*110/100,0),F122)</f>
        <v>139</v>
      </c>
      <c r="K122" s="97">
        <f>IF(AND(OR(C112="dribble",C112="D1"),M7="ON"),ROUNDDOWN(G122*110/100,0),G122)</f>
        <v>117</v>
      </c>
      <c r="L122" s="97">
        <f>IF(AND(OR(C112="dribble",C112="D1"),M7="ON"),ROUNDDOWN(H122*110/100,0),H122)</f>
        <v>139</v>
      </c>
      <c r="M122" s="97">
        <f>IF(AND(OR(C112="dribble",C112="D1"),M7="ON"),ROUNDDOWN(I122*110/100,0),I122)</f>
        <v>117</v>
      </c>
      <c r="N122" s="97">
        <f>IF(AND(OR(C112="dribble",C112="D1"),M7="ON"),ROUNDDOWN(J122*110/100,0),J122)</f>
        <v>139</v>
      </c>
      <c r="O122" s="97">
        <f>IF(AND(OR(C112="block",C112="D2"),M7="ON"),ROUNDDOWN(K122*110/100,0),K122)</f>
        <v>117</v>
      </c>
      <c r="P122" s="97">
        <f>IF(AND(OR(C112="block",C112="D2"),M7="ON"),ROUNDDOWN(L122*110/100,0),L122)</f>
        <v>139</v>
      </c>
      <c r="Q122" s="97">
        <f>IF(AND(OR(C112="block",C112="D2"),M7="ON"),ROUNDDOWN(M122*110/100,0),M122)</f>
        <v>117</v>
      </c>
      <c r="R122" s="97">
        <f>IF(AND(OR(C112="block",C112="D2"),M7="ON"),ROUNDDOWN(N122*110/100,0),N122)</f>
        <v>139</v>
      </c>
      <c r="S122" s="100"/>
      <c r="T122" s="100"/>
    </row>
    <row r="123" spans="2:20" ht="11.25" hidden="1" customHeight="1">
      <c r="B123" s="85" t="s">
        <v>5515</v>
      </c>
      <c r="C123" s="86">
        <f>IF(AND(OR(C113="catch"),-1&lt;&gt;IFERROR(MATCH("キーパープラス",C169:C180,0),-1)),ROUNDDOWN(Q113*110/100,0),Q113)</f>
        <v>100</v>
      </c>
      <c r="D123" s="86">
        <f>IF(AND(OR(C113="catch"),-1&lt;&gt;IFERROR(MATCH("キーパープラス",C169:C180,0),-1)),ROUNDDOWN(R113*110/100,0),R113)</f>
        <v>119</v>
      </c>
      <c r="E123" s="86">
        <f>IF(AND(OR(C113="catch"),-1&lt;&gt;IFERROR(MATCH("キーパープラス",C169:C180,0),-1)),ROUNDDOWN(S113*110/100,0),S113)</f>
        <v>110</v>
      </c>
      <c r="F123" s="86">
        <f>IF(AND(OR(C113="catch"),-1&lt;&gt;IFERROR(MATCH("キーパープラス",C169:C180,0),-1)),ROUNDDOWN(T113*110/100,0),T113)</f>
        <v>130</v>
      </c>
      <c r="G123" s="97">
        <f>IF(AND(OR(C113="shot",C113="loop",C113="head",C113="D1"),M7="ON"),ROUNDDOWN(C123*110/100,0),C123)</f>
        <v>100</v>
      </c>
      <c r="H123" s="97">
        <f>IF(AND(OR(C113="shot",C113="loop",C113="head",C113="D1"),M7="ON"),ROUNDDOWN(D123*110/100,0),D123)</f>
        <v>119</v>
      </c>
      <c r="I123" s="97">
        <f>IF(AND(OR(C113="shot",C113="loop",C113="head",C113="D1"),M7="ON"),ROUNDDOWN(E123*110/100,0),E123)</f>
        <v>110</v>
      </c>
      <c r="J123" s="97">
        <f>IF(AND(OR(C113="shot",C113="loop",C113="head",C113="D1"),M7="ON"),ROUNDDOWN(F123*110/100,0),F123)</f>
        <v>130</v>
      </c>
      <c r="K123" s="97">
        <f>IF(AND(OR(C113="dribble",C113="D1"),M7="ON"),ROUNDDOWN(G123*110/100,0),G123)</f>
        <v>100</v>
      </c>
      <c r="L123" s="97">
        <f>IF(AND(OR(C113="dribble",C113="D1"),M7="ON"),ROUNDDOWN(H123*110/100,0),H123)</f>
        <v>119</v>
      </c>
      <c r="M123" s="97">
        <f>IF(AND(OR(C113="dribble",C113="D1"),M7="ON"),ROUNDDOWN(I123*110/100,0),I123)</f>
        <v>110</v>
      </c>
      <c r="N123" s="97">
        <f>IF(AND(OR(C113="dribble",C113="D1"),M7="ON"),ROUNDDOWN(J123*110/100,0),J123)</f>
        <v>130</v>
      </c>
      <c r="O123" s="97">
        <f>IF(AND(OR(C113="block",C113="D2"),M7="ON"),ROUNDDOWN(K123*110/100,0),K123)</f>
        <v>100</v>
      </c>
      <c r="P123" s="97">
        <f>IF(AND(OR(C113="block",C113="D2"),M7="ON"),ROUNDDOWN(L123*110/100,0),L123)</f>
        <v>119</v>
      </c>
      <c r="Q123" s="97">
        <f>IF(AND(OR(C113="block",C113="D2"),M7="ON"),ROUNDDOWN(M123*110/100,0),M123)</f>
        <v>110</v>
      </c>
      <c r="R123" s="97">
        <f>IF(AND(OR(C113="block",C113="D2"),M7="ON"),ROUNDDOWN(N123*110/100,0),N123)</f>
        <v>130</v>
      </c>
      <c r="S123" s="100"/>
      <c r="T123" s="100"/>
    </row>
    <row r="124" spans="2:20" ht="11.25" hidden="1" customHeight="1">
      <c r="B124" s="85" t="s">
        <v>5517</v>
      </c>
      <c r="C124" s="86">
        <f>IF(AND(OR(C114="catch"),-1&lt;&gt;IFERROR(MATCH("キーパープラス",C169:C180,0),-1)),ROUNDDOWN(Q114*110/100,0),Q114)</f>
        <v>88</v>
      </c>
      <c r="D124" s="86">
        <f>IF(AND(OR(C114="catch"),-1&lt;&gt;IFERROR(MATCH("キーパープラス",C169:C180,0),-1)),ROUNDDOWN(R114*110/100,0),R114)</f>
        <v>122</v>
      </c>
      <c r="E124" s="86">
        <f>IF(AND(OR(C114="catch"),-1&lt;&gt;IFERROR(MATCH("キーパープラス",C169:C180,0),-1)),ROUNDDOWN(S114*110/100,0),S114)</f>
        <v>96</v>
      </c>
      <c r="F124" s="86">
        <f>IF(AND(OR(C114="catch"),-1&lt;&gt;IFERROR(MATCH("キーパープラス",C169:C180,0),-1)),ROUNDDOWN(T114*110/100,0),T114)</f>
        <v>134</v>
      </c>
      <c r="G124" s="97">
        <f>IF(AND(OR(C114="shot",C114="loop",C114="head",C114="D1"),M7="ON"),ROUNDDOWN(C124*110/100,0),C124)</f>
        <v>88</v>
      </c>
      <c r="H124" s="97">
        <f>IF(AND(OR(C114="shot",C114="loop",C114="head",C114="D1"),M7="ON"),ROUNDDOWN(D124*110/100,0),D124)</f>
        <v>122</v>
      </c>
      <c r="I124" s="97">
        <f>IF(AND(OR(C114="shot",C114="loop",C114="head",C114="D1"),M7="ON"),ROUNDDOWN(E124*110/100,0),E124)</f>
        <v>96</v>
      </c>
      <c r="J124" s="97">
        <f>IF(AND(OR(C114="shot",C114="loop",C114="head",C114="D1"),M7="ON"),ROUNDDOWN(F124*110/100,0),F124)</f>
        <v>134</v>
      </c>
      <c r="K124" s="97">
        <f>IF(AND(OR(C114="dribble",C114="D1"),M7="ON"),ROUNDDOWN(G124*110/100,0),G124)</f>
        <v>88</v>
      </c>
      <c r="L124" s="97">
        <f>IF(AND(OR(C114="dribble",C114="D1"),M7="ON"),ROUNDDOWN(H124*110/100,0),H124)</f>
        <v>122</v>
      </c>
      <c r="M124" s="97">
        <f>IF(AND(OR(C114="dribble",C114="D1"),M7="ON"),ROUNDDOWN(I124*110/100,0),I124)</f>
        <v>96</v>
      </c>
      <c r="N124" s="97">
        <f>IF(AND(OR(C114="dribble",C114="D1"),M7="ON"),ROUNDDOWN(J124*110/100,0),J124)</f>
        <v>134</v>
      </c>
      <c r="O124" s="97">
        <f>IF(AND(OR(C114="block",C114="D2"),M7="ON"),ROUNDDOWN(K124*110/100,0),K124)</f>
        <v>88</v>
      </c>
      <c r="P124" s="97">
        <f>IF(AND(OR(C114="block",C114="D2"),M7="ON"),ROUNDDOWN(L124*110/100,0),L124)</f>
        <v>122</v>
      </c>
      <c r="Q124" s="97">
        <f>IF(AND(OR(C114="block",C114="D2"),M7="ON"),ROUNDDOWN(M124*110/100,0),M124)</f>
        <v>96</v>
      </c>
      <c r="R124" s="97">
        <f>IF(AND(OR(C114="block",C114="D2"),M7="ON"),ROUNDDOWN(N124*110/100,0),N124)</f>
        <v>134</v>
      </c>
      <c r="S124" s="100"/>
      <c r="T124" s="100"/>
    </row>
    <row r="125" spans="2:20" ht="11.25" hidden="1" customHeight="1">
      <c r="B125" s="85" t="s">
        <v>5561</v>
      </c>
      <c r="C125" s="86">
        <f>IF(AND(OR(C115="catch"),-1&lt;&gt;IFERROR(MATCH("キーパープラス",C169:C180,0),-1)),ROUNDDOWN(Q115*110/100,0),Q115)</f>
        <v>102</v>
      </c>
      <c r="D125" s="86">
        <f>IF(AND(OR(C115="catch"),-1&lt;&gt;IFERROR(MATCH("キーパープラス",C169:C180,0),-1)),ROUNDDOWN(R115*110/100,0),R115)</f>
        <v>117</v>
      </c>
      <c r="E125" s="86">
        <f>IF(AND(OR(C115="catch"),-1&lt;&gt;IFERROR(MATCH("キーパープラス",C169:C180,0),-1)),ROUNDDOWN(S115*110/100,0),S115)</f>
        <v>112</v>
      </c>
      <c r="F125" s="86">
        <f>IF(AND(OR(C115="catch"),-1&lt;&gt;IFERROR(MATCH("キーパープラス",C169:C180,0),-1)),ROUNDDOWN(T115*110/100,0),T115)</f>
        <v>128</v>
      </c>
      <c r="G125" s="97">
        <f>IF(AND(OR(C115="shot",C115="loop",C115="head",C115="D1"),M7="ON"),ROUNDDOWN(C125*110/100,0),C125)</f>
        <v>102</v>
      </c>
      <c r="H125" s="97">
        <f>IF(AND(OR(C115="shot",C115="loop",C115="head",C115="D1"),M7="ON"),ROUNDDOWN(D125*110/100,0),D125)</f>
        <v>117</v>
      </c>
      <c r="I125" s="97">
        <f>IF(AND(OR(C115="shot",C115="loop",C115="head",C115="D1"),M7="ON"),ROUNDDOWN(E125*110/100,0),E125)</f>
        <v>112</v>
      </c>
      <c r="J125" s="97">
        <f>IF(AND(OR(C115="shot",C115="loop",C115="head",C115="D1"),M7="ON"),ROUNDDOWN(F125*110/100,0),F125)</f>
        <v>128</v>
      </c>
      <c r="K125" s="97">
        <f>IF(AND(OR(C115="dribble",C115="D1"),M7="ON"),ROUNDDOWN(G125*110/100,0),G125)</f>
        <v>102</v>
      </c>
      <c r="L125" s="97">
        <f>IF(AND(OR(C115="dribble",C115="D1"),M7="ON"),ROUNDDOWN(H125*110/100,0),H125)</f>
        <v>117</v>
      </c>
      <c r="M125" s="97">
        <f>IF(AND(OR(C115="dribble",C115="D1"),M7="ON"),ROUNDDOWN(I125*110/100,0),I125)</f>
        <v>112</v>
      </c>
      <c r="N125" s="97">
        <f>IF(AND(OR(C115="dribble",C115="D1"),M7="ON"),ROUNDDOWN(J125*110/100,0),J125)</f>
        <v>128</v>
      </c>
      <c r="O125" s="97">
        <f>IF(AND(OR(C115="block",C115="D2"),M7="ON"),ROUNDDOWN(K125*110/100,0),K125)</f>
        <v>102</v>
      </c>
      <c r="P125" s="97">
        <f>IF(AND(OR(C115="block",C115="D2"),M7="ON"),ROUNDDOWN(L125*110/100,0),L125)</f>
        <v>117</v>
      </c>
      <c r="Q125" s="97">
        <f>IF(AND(OR(C115="block",C115="D2"),M7="ON"),ROUNDDOWN(M125*110/100,0),M125)</f>
        <v>112</v>
      </c>
      <c r="R125" s="97">
        <f>IF(AND(OR(C115="block",C115="D2"),M7="ON"),ROUNDDOWN(N125*110/100,0),N125)</f>
        <v>128</v>
      </c>
      <c r="S125" s="100"/>
      <c r="T125" s="100"/>
    </row>
    <row r="126" spans="2:20" ht="11.25" hidden="1" customHeight="1">
      <c r="B126" s="85" t="s">
        <v>5593</v>
      </c>
      <c r="C126" s="86">
        <f>IF(AND(OR(C116="catch"),-1&lt;&gt;IFERROR(MATCH("キーパープラス",C169:C180,0),-1)),ROUNDDOWN(Q116*110/100,0),Q116)</f>
        <v>46</v>
      </c>
      <c r="D126" s="86">
        <f>IF(AND(OR(C116="catch"),-1&lt;&gt;IFERROR(MATCH("キーパープラス",C169:C180,0),-1)),ROUNDDOWN(R116*110/100,0),R116)</f>
        <v>52</v>
      </c>
      <c r="E126" s="86">
        <f>IF(AND(OR(C116="catch"),-1&lt;&gt;IFERROR(MATCH("キーパープラス",C169:C180,0),-1)),ROUNDDOWN(S116*110/100,0),S116)</f>
        <v>50</v>
      </c>
      <c r="F126" s="86">
        <f>IF(AND(OR(C116="catch"),-1&lt;&gt;IFERROR(MATCH("キーパープラス",C169:C180,0),-1)),ROUNDDOWN(T116*110/100,0),T116)</f>
        <v>57</v>
      </c>
      <c r="G126" s="97">
        <f>IF(AND(OR(C116="shot",C116="loop",C116="head",C116="D1"),M7="ON"),ROUNDDOWN(C126*110/100,0),C126)</f>
        <v>46</v>
      </c>
      <c r="H126" s="97">
        <f>IF(AND(OR(C116="shot",C116="loop",C116="head",C116="D1"),M7="ON"),ROUNDDOWN(D126*110/100,0),D126)</f>
        <v>52</v>
      </c>
      <c r="I126" s="97">
        <f>IF(AND(OR(C116="shot",C116="loop",C116="head",C116="D1"),M7="ON"),ROUNDDOWN(E126*110/100,0),E126)</f>
        <v>50</v>
      </c>
      <c r="J126" s="97">
        <f>IF(AND(OR(C116="shot",C116="loop",C116="head",C116="D1"),M7="ON"),ROUNDDOWN(F126*110/100,0),F126)</f>
        <v>57</v>
      </c>
      <c r="K126" s="97">
        <f>IF(AND(OR(C116="dribble",C116="D1"),M7="ON"),ROUNDDOWN(G126*110/100,0),G126)</f>
        <v>46</v>
      </c>
      <c r="L126" s="97">
        <f>IF(AND(OR(C116="dribble",C116="D1"),M7="ON"),ROUNDDOWN(H126*110/100,0),H126)</f>
        <v>52</v>
      </c>
      <c r="M126" s="97">
        <f>IF(AND(OR(C116="dribble",C116="D1"),M7="ON"),ROUNDDOWN(I126*110/100,0),I126)</f>
        <v>50</v>
      </c>
      <c r="N126" s="97">
        <f>IF(AND(OR(C116="dribble",C116="D1"),M7="ON"),ROUNDDOWN(J126*110/100,0),J126)</f>
        <v>57</v>
      </c>
      <c r="O126" s="97">
        <f>IF(AND(OR(C116="block",C116="D2"),M7="ON"),ROUNDDOWN(K126*110/100,0),K126)</f>
        <v>46</v>
      </c>
      <c r="P126" s="97">
        <f>IF(AND(OR(C116="block",C116="D2"),M7="ON"),ROUNDDOWN(L126*110/100,0),L126)</f>
        <v>52</v>
      </c>
      <c r="Q126" s="97">
        <f>IF(AND(OR(C116="block",C116="D2"),M7="ON"),ROUNDDOWN(M126*110/100,0),M126)</f>
        <v>50</v>
      </c>
      <c r="R126" s="97">
        <f>IF(AND(OR(C116="block",C116="D2"),M7="ON"),ROUNDDOWN(N126*110/100,0),N126)</f>
        <v>57</v>
      </c>
      <c r="S126" s="100"/>
      <c r="T126" s="100"/>
    </row>
    <row r="127" spans="2:20" ht="11.25" hidden="1" customHeight="1">
      <c r="B127" s="85" t="s">
        <v>5594</v>
      </c>
      <c r="C127" s="86">
        <f>IF(AND(OR(C117="catch"),-1&lt;&gt;IFERROR(MATCH("キーパープラス",C169:C180,0),-1)),ROUNDDOWN(Q117*110/100,0),Q117)</f>
        <v>106</v>
      </c>
      <c r="D127" s="86">
        <f>IF(AND(OR(C117="catch"),-1&lt;&gt;IFERROR(MATCH("キーパープラス",C169:C180,0),-1)),ROUNDDOWN(R117*110/100,0),R117)</f>
        <v>121</v>
      </c>
      <c r="E127" s="86">
        <f>IF(AND(OR(C117="catch"),-1&lt;&gt;IFERROR(MATCH("キーパープラス",C169:C180,0),-1)),ROUNDDOWN(S117*110/100,0),S117)</f>
        <v>116</v>
      </c>
      <c r="F127" s="86">
        <f>IF(AND(OR(C117="catch"),-1&lt;&gt;IFERROR(MATCH("キーパープラス",C169:C180,0),-1)),ROUNDDOWN(T117*110/100,0),T117)</f>
        <v>133</v>
      </c>
      <c r="G127" s="97">
        <f>IF(AND(OR(C117="shot",C117="loop",C117="head",C117="D1"),M7="ON"),ROUNDDOWN(C127*110/100,0),C127)</f>
        <v>106</v>
      </c>
      <c r="H127" s="97">
        <f>IF(AND(OR(C117="shot",C117="loop",C117="head",C117="D1"),M7="ON"),ROUNDDOWN(D127*110/100,0),D127)</f>
        <v>121</v>
      </c>
      <c r="I127" s="97">
        <f>IF(AND(OR(C117="shot",C117="loop",C117="head",C117="D1"),M7="ON"),ROUNDDOWN(E127*110/100,0),E127)</f>
        <v>116</v>
      </c>
      <c r="J127" s="97">
        <f>IF(AND(OR(C117="shot",C117="loop",C117="head",C117="D1"),M7="ON"),ROUNDDOWN(F127*110/100,0),F127)</f>
        <v>133</v>
      </c>
      <c r="K127" s="97">
        <f>IF(AND(OR(C117="dribble",C117="D1"),M7="ON"),ROUNDDOWN(G127*110/100,0),G127)</f>
        <v>106</v>
      </c>
      <c r="L127" s="97">
        <f>IF(AND(OR(C117="dribble",C117="D1"),M7="ON"),ROUNDDOWN(H127*110/100,0),H127)</f>
        <v>121</v>
      </c>
      <c r="M127" s="97">
        <f>IF(AND(OR(C117="dribble",C117="D1"),M7="ON"),ROUNDDOWN(I127*110/100,0),I127)</f>
        <v>116</v>
      </c>
      <c r="N127" s="97">
        <f>IF(AND(OR(C117="dribble",C117="D1"),M7="ON"),ROUNDDOWN(J127*110/100,0),J127)</f>
        <v>133</v>
      </c>
      <c r="O127" s="97">
        <f>IF(AND(OR(C117="block",C117="D2"),M7="ON"),ROUNDDOWN(K127*110/100,0),K127)</f>
        <v>106</v>
      </c>
      <c r="P127" s="97">
        <f>IF(AND(OR(C117="block",C117="D2"),M7="ON"),ROUNDDOWN(L127*110/100,0),L127)</f>
        <v>121</v>
      </c>
      <c r="Q127" s="97">
        <f>IF(AND(OR(C117="block",C117="D2"),M7="ON"),ROUNDDOWN(M127*110/100,0),M127)</f>
        <v>116</v>
      </c>
      <c r="R127" s="97">
        <f>IF(AND(OR(C117="block",C117="D2"),M7="ON"),ROUNDDOWN(N127*110/100,0),N127)</f>
        <v>133</v>
      </c>
      <c r="S127" s="100"/>
      <c r="T127" s="100"/>
    </row>
    <row r="128" spans="2:20" ht="11.25" hidden="1" customHeight="1">
      <c r="B128" s="85" t="s">
        <v>5562</v>
      </c>
      <c r="C128" s="86">
        <f>IF(AND(OR(C118="catch"),-1&lt;&gt;IFERROR(MATCH("キーパープラス",C169:C180,0),-1)),ROUNDDOWN(Q118*110/100,0),Q118)</f>
        <v>71</v>
      </c>
      <c r="D128" s="86">
        <f>IF(AND(OR(C118="catch"),-1&lt;&gt;IFERROR(MATCH("キーパープラス",C169:C180,0),-1)),ROUNDDOWN(R118*110/100,0),R118)</f>
        <v>98</v>
      </c>
      <c r="E128" s="86">
        <f>IF(AND(OR(C118="catch"),-1&lt;&gt;IFERROR(MATCH("キーパープラス",C169:C180,0),-1)),ROUNDDOWN(S118*110/100,0),S118)</f>
        <v>78</v>
      </c>
      <c r="F128" s="86">
        <f>IF(AND(OR(C118="catch"),-1&lt;&gt;IFERROR(MATCH("キーパープラス",C169:C180,0),-1)),ROUNDDOWN(T118*110/100,0),T118)</f>
        <v>107</v>
      </c>
      <c r="G128" s="97">
        <f>IF(AND(OR(C118="shot",C118="loop",C118="head",C118="D1"),M7="ON"),ROUNDDOWN(C128*110/100,0),C128)</f>
        <v>71</v>
      </c>
      <c r="H128" s="97">
        <f>IF(AND(OR(C118="shot",C118="loop",C118="head",C118="D1"),M7="ON"),ROUNDDOWN(D128*110/100,0),D128)</f>
        <v>98</v>
      </c>
      <c r="I128" s="97">
        <f>IF(AND(OR(C118="shot",C118="loop",C118="head",C118="D1"),M7="ON"),ROUNDDOWN(E128*110/100,0),E128)</f>
        <v>78</v>
      </c>
      <c r="J128" s="97">
        <f>IF(AND(OR(C118="shot",C118="loop",C118="head",C118="D1"),M7="ON"),ROUNDDOWN(F128*110/100,0),F128)</f>
        <v>107</v>
      </c>
      <c r="K128" s="97">
        <f>IF(AND(OR(C118="dribble",C118="D1"),M7="ON"),ROUNDDOWN(G128*110/100,0),G128)</f>
        <v>71</v>
      </c>
      <c r="L128" s="97">
        <f>IF(AND(OR(C118="dribble",C118="D1"),M7="ON"),ROUNDDOWN(H128*110/100,0),H128)</f>
        <v>98</v>
      </c>
      <c r="M128" s="97">
        <f>IF(AND(OR(C118="dribble",C118="D1"),M7="ON"),ROUNDDOWN(I128*110/100,0),I128)</f>
        <v>78</v>
      </c>
      <c r="N128" s="97">
        <f>IF(AND(OR(C118="dribble",C118="D1"),M7="ON"),ROUNDDOWN(J128*110/100,0),J128)</f>
        <v>107</v>
      </c>
      <c r="O128" s="97">
        <f>IF(AND(OR(C118="block",C118="D2"),M7="ON"),ROUNDDOWN(K128*110/100,0),K128)</f>
        <v>71</v>
      </c>
      <c r="P128" s="97">
        <f>IF(AND(OR(C118="block",C118="D2"),M7="ON"),ROUNDDOWN(L128*110/100,0),L128)</f>
        <v>98</v>
      </c>
      <c r="Q128" s="97">
        <f>IF(AND(OR(C118="block",C118="D2"),M7="ON"),ROUNDDOWN(M128*110/100,0),M128)</f>
        <v>78</v>
      </c>
      <c r="R128" s="97">
        <f>IF(AND(OR(C118="block",C118="D2"),M7="ON"),ROUNDDOWN(N128*110/100,0),N128)</f>
        <v>107</v>
      </c>
      <c r="S128" s="100"/>
      <c r="T128" s="100"/>
    </row>
    <row r="129" spans="2:20" ht="11.25" hidden="1" customHeight="1">
      <c r="B129" s="85" t="s">
        <v>5563</v>
      </c>
      <c r="C129" s="86">
        <f>IF(AND(OR(C119="catch"),-1&lt;&gt;IFERROR(MATCH("キーパープラス",C169:C180,0),-1)),ROUNDDOWN(Q119*110/100,0),Q119)</f>
        <v>92</v>
      </c>
      <c r="D129" s="86">
        <f>IF(AND(OR(C119="catch"),-1&lt;&gt;IFERROR(MATCH("キーパープラス",C169:C180,0),-1)),ROUNDDOWN(R119*110/100,0),R119)</f>
        <v>118</v>
      </c>
      <c r="E129" s="86">
        <f>IF(AND(OR(C119="catch"),-1&lt;&gt;IFERROR(MATCH("キーパープラス",C169:C180,0),-1)),ROUNDDOWN(S119*110/100,0),S119)</f>
        <v>101</v>
      </c>
      <c r="F129" s="86">
        <f>IF(AND(OR(C119="catch"),-1&lt;&gt;IFERROR(MATCH("キーパープラス",C169:C180,0),-1)),ROUNDDOWN(T119*110/100,0),T119)</f>
        <v>129</v>
      </c>
      <c r="G129" s="97">
        <f>IF(AND(OR(C119="shot",C119="loop",C119="head",C119="D1"),M7="ON"),ROUNDDOWN(C129*110/100,0),C129)</f>
        <v>92</v>
      </c>
      <c r="H129" s="97">
        <f>IF(AND(OR(C119="shot",C119="loop",C119="head",C119="D1"),M7="ON"),ROUNDDOWN(D129*110/100,0),D129)</f>
        <v>118</v>
      </c>
      <c r="I129" s="97">
        <f>IF(AND(OR(C119="shot",C119="loop",C119="head",C119="D1"),M7="ON"),ROUNDDOWN(E129*110/100,0),E129)</f>
        <v>101</v>
      </c>
      <c r="J129" s="97">
        <f>IF(AND(OR(C119="shot",C119="loop",C119="head",C119="D1"),M7="ON"),ROUNDDOWN(F129*110/100,0),F129)</f>
        <v>129</v>
      </c>
      <c r="K129" s="97">
        <f>IF(AND(OR(C119="dribble",C119="D1"),M7="ON"),ROUNDDOWN(G129*110/100,0),G129)</f>
        <v>92</v>
      </c>
      <c r="L129" s="97">
        <f>IF(AND(OR(C119="dribble",C119="D1"),M7="ON"),ROUNDDOWN(H129*110/100,0),H129)</f>
        <v>118</v>
      </c>
      <c r="M129" s="97">
        <f>IF(AND(OR(C119="dribble",C119="D1"),M7="ON"),ROUNDDOWN(I129*110/100,0),I129)</f>
        <v>101</v>
      </c>
      <c r="N129" s="97">
        <f>IF(AND(OR(C119="dribble",C119="D1"),M7="ON"),ROUNDDOWN(J129*110/100,0),J129)</f>
        <v>129</v>
      </c>
      <c r="O129" s="97">
        <f>IF(AND(OR(C119="block",C119="D2"),M7="ON"),ROUNDDOWN(K129*110/100,0),K129)</f>
        <v>92</v>
      </c>
      <c r="P129" s="97">
        <f>IF(AND(OR(C119="block",C119="D2"),M7="ON"),ROUNDDOWN(L129*110/100,0),L129)</f>
        <v>118</v>
      </c>
      <c r="Q129" s="97">
        <f>IF(AND(OR(C119="block",C119="D2"),M7="ON"),ROUNDDOWN(M129*110/100,0),M129)</f>
        <v>101</v>
      </c>
      <c r="R129" s="97">
        <f>IF(AND(OR(C119="block",C119="D2"),M7="ON"),ROUNDDOWN(N129*110/100,0),N129)</f>
        <v>129</v>
      </c>
      <c r="S129" s="100"/>
      <c r="T129" s="100"/>
    </row>
    <row r="130" spans="2:20" ht="11.25" hidden="1" customHeight="1">
      <c r="B130" s="85" t="s">
        <v>5566</v>
      </c>
      <c r="C130" s="86">
        <f>IF(AND(OR(C120="catch"),-1&lt;&gt;IFERROR(MATCH("キーパープラス",C169:C180,0),-1)),ROUNDDOWN(Q120*110/100,0),Q120)</f>
        <v>100</v>
      </c>
      <c r="D130" s="86">
        <f>IF(AND(OR(C120="catch"),-1&lt;&gt;IFERROR(MATCH("キーパープラス",C169:C180,0),-1)),ROUNDDOWN(R120*110/100,0),R120)</f>
        <v>119</v>
      </c>
      <c r="E130" s="86">
        <f>IF(AND(OR(C120="catch"),-1&lt;&gt;IFERROR(MATCH("キーパープラス",C169:C180,0),-1)),ROUNDDOWN(S120*110/100,0),S120)</f>
        <v>110</v>
      </c>
      <c r="F130" s="86">
        <f>IF(AND(OR(C120="catch"),-1&lt;&gt;IFERROR(MATCH("キーパープラス",C169:C180,0),-1)),ROUNDDOWN(T120*110/100,0),T120)</f>
        <v>130</v>
      </c>
      <c r="G130" s="97">
        <f>IF(AND(OR(C120="shot",C120="loop",C120="head",C120="D1"),M7="ON"),ROUNDDOWN(C130*110/100,0),C130)</f>
        <v>100</v>
      </c>
      <c r="H130" s="97">
        <f>IF(AND(OR(C120="shot",C120="loop",C120="head",C120="D1"),M7="ON"),ROUNDDOWN(D130*110/100,0),D130)</f>
        <v>119</v>
      </c>
      <c r="I130" s="97">
        <f>IF(AND(OR(C120="shot",C120="loop",C120="head",C120="D1"),M7="ON"),ROUNDDOWN(E130*110/100,0),E130)</f>
        <v>110</v>
      </c>
      <c r="J130" s="97">
        <f>IF(AND(OR(C120="shot",C120="loop",C120="head",C120="D1"),M7="ON"),ROUNDDOWN(F130*110/100,0),F130)</f>
        <v>130</v>
      </c>
      <c r="K130" s="97">
        <f>IF(AND(OR(C120="dribble",C120="D1"),M7="ON"),ROUNDDOWN(G130*110/100,0),G130)</f>
        <v>100</v>
      </c>
      <c r="L130" s="97">
        <f>IF(AND(OR(C120="dribble",C120="D1"),M7="ON"),ROUNDDOWN(H130*110/100,0),H130)</f>
        <v>119</v>
      </c>
      <c r="M130" s="97">
        <f>IF(AND(OR(C120="dribble",C120="D1"),M7="ON"),ROUNDDOWN(I130*110/100,0),I130)</f>
        <v>110</v>
      </c>
      <c r="N130" s="97">
        <f>IF(AND(OR(C120="dribble",C120="D1"),M7="ON"),ROUNDDOWN(J130*110/100,0),J130)</f>
        <v>130</v>
      </c>
      <c r="O130" s="97">
        <f>IF(AND(OR(C120="block",C120="D2"),M7="ON"),ROUNDDOWN(K130*110/100,0),K130)</f>
        <v>100</v>
      </c>
      <c r="P130" s="97">
        <f>IF(AND(OR(C120="block",C120="D2"),M7="ON"),ROUNDDOWN(L130*110/100,0),L130)</f>
        <v>119</v>
      </c>
      <c r="Q130" s="97">
        <f>IF(AND(OR(C120="block",C120="D2"),M7="ON"),ROUNDDOWN(M130*110/100,0),M130)</f>
        <v>110</v>
      </c>
      <c r="R130" s="97">
        <f>IF(AND(OR(C120="block",C120="D2"),M7="ON"),ROUNDDOWN(N130*110/100,0),N130)</f>
        <v>130</v>
      </c>
      <c r="S130" s="100"/>
      <c r="T130" s="100"/>
    </row>
    <row r="131" spans="2:20" ht="11.25" hidden="1" customHeight="1">
      <c r="B131" s="85"/>
      <c r="C131" s="84" t="s">
        <v>5617</v>
      </c>
      <c r="D131" s="85" t="s">
        <v>5618</v>
      </c>
      <c r="E131" s="84" t="s">
        <v>5619</v>
      </c>
      <c r="F131" s="85" t="s">
        <v>5620</v>
      </c>
      <c r="G131" s="84" t="s">
        <v>5621</v>
      </c>
      <c r="H131" s="84" t="s">
        <v>5622</v>
      </c>
      <c r="I131" s="84" t="s">
        <v>5623</v>
      </c>
      <c r="J131" s="84" t="s">
        <v>5624</v>
      </c>
      <c r="K131" s="84" t="s">
        <v>5627</v>
      </c>
      <c r="L131" s="84" t="s">
        <v>5628</v>
      </c>
      <c r="M131" s="84" t="s">
        <v>5629</v>
      </c>
      <c r="N131" s="84" t="s">
        <v>5630</v>
      </c>
      <c r="O131" s="84" t="s">
        <v>5625</v>
      </c>
      <c r="P131" s="84" t="s">
        <v>5660</v>
      </c>
      <c r="Q131" s="84" t="s">
        <v>5658</v>
      </c>
      <c r="R131" s="84" t="s">
        <v>5626</v>
      </c>
      <c r="S131" s="99"/>
      <c r="T131" s="99"/>
    </row>
    <row r="132" spans="2:20" ht="11.25" hidden="1" customHeight="1">
      <c r="B132" s="85" t="s">
        <v>5513</v>
      </c>
      <c r="C132" s="86">
        <f>IF(-1&lt;&gt;IFERROR(MATCH("ちょうわざ！",C169:C180,0),-1),ROUNDDOWN(O122*120/100,0),O122)</f>
        <v>140</v>
      </c>
      <c r="D132" s="86">
        <f>IF(-1&lt;&gt;IFERROR(MATCH("ちょうわざ！",C169:C180,0),-1),ROUNDDOWN(P122*120/100,0),P122)</f>
        <v>166</v>
      </c>
      <c r="E132" s="86">
        <f>IF(-1&lt;&gt;IFERROR(MATCH("ちょうわざ！",C169:C180,0),-1),ROUNDDOWN(Q122*120/100,0),Q122)</f>
        <v>140</v>
      </c>
      <c r="F132" s="86">
        <f>IF(-1&lt;&gt;IFERROR(MATCH("ちょうわざ！",C169:C180,0),-1),ROUNDDOWN(R122*120/100,0),R122)</f>
        <v>166</v>
      </c>
      <c r="G132" s="97">
        <f>IF(AND(G13="ON",-1&lt;&gt;IFERROR(MATCH("クリティカル！",C169:C180,0),-1)),ROUNDDOWN(C132*150/100,0),C132)</f>
        <v>140</v>
      </c>
      <c r="H132" s="97">
        <f>IF(AND(G13="ON",-1&lt;&gt;IFERROR(MATCH("クリティカル！",C169:C180,0),-1)),ROUNDDOWN(D132*150/100,0),D132)</f>
        <v>166</v>
      </c>
      <c r="I132" s="97">
        <f>IF(AND(G13="ON",-1&lt;&gt;IFERROR(MATCH("クリティカル！",C169:C180,0),-1)),ROUNDDOWN(E132*150/100,0),E132)</f>
        <v>140</v>
      </c>
      <c r="J132" s="97">
        <f>IF(-1&lt;&gt;IFERROR(MATCH("クリティカル！",C169:C180,0),-1),ROUNDDOWN(F132*150/100,0),F132)</f>
        <v>166</v>
      </c>
      <c r="K132" s="97">
        <f>G132</f>
        <v>140</v>
      </c>
      <c r="L132" s="97">
        <f>IF(-1&lt;&gt;IFERROR(MATCH("ラッキー！",C169:C180,0),-1),ROUNDDOWN(H132*104/100,0),H132)</f>
        <v>166</v>
      </c>
      <c r="M132" s="97">
        <f>I132</f>
        <v>140</v>
      </c>
      <c r="N132" s="97">
        <f>IF(-1&lt;&gt;IFERROR(MATCH("ラッキー！",C169:C180,0),-1),ROUNDDOWN(J132*104/100,0),J132)</f>
        <v>166</v>
      </c>
      <c r="O132" s="97">
        <f>IF(AND(M13="OFF",-1&lt;&gt;IFERROR(MATCH("やくびょうがみ",C169:C180,0),-1)),ROUNDDOWN(K132*96/100,0),K132)</f>
        <v>140</v>
      </c>
      <c r="P132" s="97">
        <f>IF(AND(M13="OFF",-1&lt;&gt;IFERROR(MATCH("やくびょうがみ",C169:C180,0),-1)),ROUNDDOWN(L132*96/100,0),L132)</f>
        <v>166</v>
      </c>
      <c r="Q132" s="97">
        <f>IF(AND(M13="OFF",-1&lt;&gt;IFERROR(MATCH("やくびょうがみ",C169:C180,0),-1)),ROUNDDOWN(M132*96/100,0),M132)</f>
        <v>140</v>
      </c>
      <c r="R132" s="97">
        <f>IF(AND(M13="OFF",-1&lt;&gt;IFERROR(MATCH("やくびょうがみ",C169:C180,0),-1)),ROUNDDOWN(N132*96/100,0),N132)</f>
        <v>166</v>
      </c>
      <c r="S132" s="100"/>
      <c r="T132" s="100"/>
    </row>
    <row r="133" spans="2:20" ht="11.25" hidden="1" customHeight="1">
      <c r="B133" s="85" t="s">
        <v>5515</v>
      </c>
      <c r="C133" s="86">
        <f>IF(-1&lt;&gt;IFERROR(MATCH("ちょうわざ！",C169:C180,0),-1),ROUNDDOWN(O123*120/100,0),O123)</f>
        <v>120</v>
      </c>
      <c r="D133" s="86">
        <f>IF(-1&lt;&gt;IFERROR(MATCH("ちょうわざ！",C169:C180,0),-1),ROUNDDOWN(P123*120/100,0),P123)</f>
        <v>142</v>
      </c>
      <c r="E133" s="86">
        <f>IF(-1&lt;&gt;IFERROR(MATCH("ちょうわざ！",C169:C180,0),-1),ROUNDDOWN(Q123*120/100,0),Q123)</f>
        <v>132</v>
      </c>
      <c r="F133" s="86">
        <f>IF(-1&lt;&gt;IFERROR(MATCH("ちょうわざ！",C169:C180,0),-1),ROUNDDOWN(R123*120/100,0),R123)</f>
        <v>156</v>
      </c>
      <c r="G133" s="97">
        <f>IF(AND(G13="ON",-1&lt;&gt;IFERROR(MATCH("クリティカル！",C169:C180,0),-1)),ROUNDDOWN(C133*150/100,0),C133)</f>
        <v>120</v>
      </c>
      <c r="H133" s="97">
        <f>IF(AND(G13="ON",-1&lt;&gt;IFERROR(MATCH("クリティカル！",C169:C180,0),-1)),ROUNDDOWN(D133*150/100,0),D133)</f>
        <v>142</v>
      </c>
      <c r="I133" s="97">
        <f>IF(AND(G13="ON",-1&lt;&gt;IFERROR(MATCH("クリティカル！",C169:C180,0),-1)),ROUNDDOWN(E133*150/100,0),E133)</f>
        <v>132</v>
      </c>
      <c r="J133" s="97">
        <f>IF(-1&lt;&gt;IFERROR(MATCH("クリティカル！",C169:C180,0),-1),ROUNDDOWN(F133*150/100,0),F133)</f>
        <v>156</v>
      </c>
      <c r="K133" s="97">
        <f t="shared" ref="K133:K139" si="21">G133</f>
        <v>120</v>
      </c>
      <c r="L133" s="97">
        <f>IF(-1&lt;&gt;IFERROR(MATCH("ラッキー！",C169:C180,0),-1),ROUNDDOWN(H133*104/100,0),H133)</f>
        <v>142</v>
      </c>
      <c r="M133" s="97">
        <f t="shared" ref="M133:M139" si="22">I133</f>
        <v>132</v>
      </c>
      <c r="N133" s="97">
        <f>IF(-1&lt;&gt;IFERROR(MATCH("ラッキー！",C169:C180,0),-1),ROUNDDOWN(J133*104/100,0),J133)</f>
        <v>156</v>
      </c>
      <c r="O133" s="97">
        <f>IF(AND(M13="OFF",-1&lt;&gt;IFERROR(MATCH("やくびょうがみ",C169:C180,0),-1)),ROUNDDOWN(K133*96/100,0),K133)</f>
        <v>120</v>
      </c>
      <c r="P133" s="97">
        <f>IF(AND(M13="OFF",-1&lt;&gt;IFERROR(MATCH("やくびょうがみ",C169:C180,0),-1)),ROUNDDOWN(L133*96/100,0),L133)</f>
        <v>142</v>
      </c>
      <c r="Q133" s="97">
        <f>IF(AND(M13="OFF",-1&lt;&gt;IFERROR(MATCH("やくびょうがみ",C169:C180,0),-1)),ROUNDDOWN(M133*96/100,0),M133)</f>
        <v>132</v>
      </c>
      <c r="R133" s="97">
        <f>IF(AND(M13="OFF",-1&lt;&gt;IFERROR(MATCH("やくびょうがみ",C169:C180,0),-1)),ROUNDDOWN(N133*96/100,0),N133)</f>
        <v>156</v>
      </c>
      <c r="S133" s="100"/>
      <c r="T133" s="100"/>
    </row>
    <row r="134" spans="2:20" ht="11.25" hidden="1" customHeight="1">
      <c r="B134" s="85" t="s">
        <v>5517</v>
      </c>
      <c r="C134" s="86">
        <f>IF(-1&lt;&gt;IFERROR(MATCH("ちょうわざ！",C169:C180,0),-1),ROUNDDOWN(O124*120/100,0),O124)</f>
        <v>105</v>
      </c>
      <c r="D134" s="86">
        <f>IF(-1&lt;&gt;IFERROR(MATCH("ちょうわざ！",C169:C180,0),-1),ROUNDDOWN(P124*120/100,0),P124)</f>
        <v>146</v>
      </c>
      <c r="E134" s="86">
        <f>IF(-1&lt;&gt;IFERROR(MATCH("ちょうわざ！",C169:C180,0),-1),ROUNDDOWN(Q124*120/100,0),Q124)</f>
        <v>115</v>
      </c>
      <c r="F134" s="86">
        <f>IF(-1&lt;&gt;IFERROR(MATCH("ちょうわざ！",C169:C180,0),-1),ROUNDDOWN(R124*120/100,0),R124)</f>
        <v>160</v>
      </c>
      <c r="G134" s="97">
        <f>IF(AND(G13="ON",-1&lt;&gt;IFERROR(MATCH("クリティカル！",C169:C180,0),-1)),ROUNDDOWN(C134*150/100,0),C134)</f>
        <v>105</v>
      </c>
      <c r="H134" s="97">
        <f>IF(AND(G13="ON",-1&lt;&gt;IFERROR(MATCH("クリティカル！",C169:C180,0),-1)),ROUNDDOWN(D134*150/100,0),D134)</f>
        <v>146</v>
      </c>
      <c r="I134" s="97">
        <f>IF(AND(G13="ON",-1&lt;&gt;IFERROR(MATCH("クリティカル！",C169:C180,0),-1)),ROUNDDOWN(E134*150/100,0),E134)</f>
        <v>115</v>
      </c>
      <c r="J134" s="97">
        <f>IF(-1&lt;&gt;IFERROR(MATCH("クリティカル！",C169:C180,0),-1),ROUNDDOWN(F134*150/100,0),F134)</f>
        <v>160</v>
      </c>
      <c r="K134" s="97">
        <f t="shared" si="21"/>
        <v>105</v>
      </c>
      <c r="L134" s="97">
        <f>IF(-1&lt;&gt;IFERROR(MATCH("ラッキー！",C169:C180,0),-1),ROUNDDOWN(H134*104/100,0),H134)</f>
        <v>146</v>
      </c>
      <c r="M134" s="97">
        <f t="shared" si="22"/>
        <v>115</v>
      </c>
      <c r="N134" s="97">
        <f>IF(-1&lt;&gt;IFERROR(MATCH("ラッキー！",C169:C180,0),-1),ROUNDDOWN(J134*104/100,0),J134)</f>
        <v>160</v>
      </c>
      <c r="O134" s="97">
        <f>IF(AND(M13="OFF",-1&lt;&gt;IFERROR(MATCH("やくびょうがみ",C169:C180,0),-1)),ROUNDDOWN(K134*96/100,0),K134)</f>
        <v>105</v>
      </c>
      <c r="P134" s="97">
        <f>IF(AND(M13="OFF",-1&lt;&gt;IFERROR(MATCH("やくびょうがみ",C169:C180,0),-1)),ROUNDDOWN(L134*96/100,0),L134)</f>
        <v>146</v>
      </c>
      <c r="Q134" s="97">
        <f>IF(AND(M13="OFF",-1&lt;&gt;IFERROR(MATCH("やくびょうがみ",C169:C180,0),-1)),ROUNDDOWN(M134*96/100,0),M134)</f>
        <v>115</v>
      </c>
      <c r="R134" s="97">
        <f>IF(AND(M13="OFF",-1&lt;&gt;IFERROR(MATCH("やくびょうがみ",C169:C180,0),-1)),ROUNDDOWN(N134*96/100,0),N134)</f>
        <v>160</v>
      </c>
      <c r="S134" s="100"/>
      <c r="T134" s="100"/>
    </row>
    <row r="135" spans="2:20" ht="11.25" hidden="1" customHeight="1">
      <c r="B135" s="85" t="s">
        <v>5561</v>
      </c>
      <c r="C135" s="86">
        <f>IF(-1&lt;&gt;IFERROR(MATCH("ちょうわざ！",C169:C180,0),-1),ROUNDDOWN(O125*120/100,0),O125)</f>
        <v>122</v>
      </c>
      <c r="D135" s="86">
        <f>IF(-1&lt;&gt;IFERROR(MATCH("ちょうわざ！",C169:C180,0),-1),ROUNDDOWN(P125*120/100,0),P125)</f>
        <v>140</v>
      </c>
      <c r="E135" s="86">
        <f>IF(-1&lt;&gt;IFERROR(MATCH("ちょうわざ！",C169:C180,0),-1),ROUNDDOWN(Q125*120/100,0),Q125)</f>
        <v>134</v>
      </c>
      <c r="F135" s="86">
        <f>IF(-1&lt;&gt;IFERROR(MATCH("ちょうわざ！",C169:C180,0),-1),ROUNDDOWN(R125*120/100,0),R125)</f>
        <v>153</v>
      </c>
      <c r="G135" s="97">
        <f>IF(AND(G13="ON",-1&lt;&gt;IFERROR(MATCH("クリティカル！",C169:C180,0),-1)),ROUNDDOWN(C135*150/100,0),C135)</f>
        <v>122</v>
      </c>
      <c r="H135" s="97">
        <f>IF(AND(G13="ON",-1&lt;&gt;IFERROR(MATCH("クリティカル！",C169:C180,0),-1)),ROUNDDOWN(D135*150/100,0),D135)</f>
        <v>140</v>
      </c>
      <c r="I135" s="97">
        <f>IF(AND(G13="ON",-1&lt;&gt;IFERROR(MATCH("クリティカル！",C169:C180,0),-1)),ROUNDDOWN(E135*150/100,0),E135)</f>
        <v>134</v>
      </c>
      <c r="J135" s="97">
        <f>IF(-1&lt;&gt;IFERROR(MATCH("クリティカル！",C169:C180,0),-1),ROUNDDOWN(F135*150/100,0),F135)</f>
        <v>153</v>
      </c>
      <c r="K135" s="97">
        <f t="shared" si="21"/>
        <v>122</v>
      </c>
      <c r="L135" s="97">
        <f>IF(-1&lt;&gt;IFERROR(MATCH("ラッキー！",C169:C180,0),-1),ROUNDDOWN(H135*104/100,0),H135)</f>
        <v>140</v>
      </c>
      <c r="M135" s="97">
        <f t="shared" si="22"/>
        <v>134</v>
      </c>
      <c r="N135" s="97">
        <f>IF(-1&lt;&gt;IFERROR(MATCH("ラッキー！",C169:C180,0),-1),ROUNDDOWN(J135*104/100,0),J135)</f>
        <v>153</v>
      </c>
      <c r="O135" s="97">
        <f>IF(AND(M13="OFF",-1&lt;&gt;IFERROR(MATCH("やくびょうがみ",C169:C180,0),-1)),ROUNDDOWN(K135*96/100,0),K135)</f>
        <v>122</v>
      </c>
      <c r="P135" s="97">
        <f>IF(AND(M13="OFF",-1&lt;&gt;IFERROR(MATCH("やくびょうがみ",C169:C180,0),-1)),ROUNDDOWN(L135*96/100,0),L135)</f>
        <v>140</v>
      </c>
      <c r="Q135" s="97">
        <f>IF(AND(M13="OFF",-1&lt;&gt;IFERROR(MATCH("やくびょうがみ",C169:C180,0),-1)),ROUNDDOWN(M135*96/100,0),M135)</f>
        <v>134</v>
      </c>
      <c r="R135" s="97">
        <f>IF(AND(M13="OFF",-1&lt;&gt;IFERROR(MATCH("やくびょうがみ",C169:C180,0),-1)),ROUNDDOWN(N135*96/100,0),N135)</f>
        <v>153</v>
      </c>
      <c r="S135" s="100"/>
      <c r="T135" s="100"/>
    </row>
    <row r="136" spans="2:20" ht="11.25" hidden="1" customHeight="1">
      <c r="B136" s="85" t="s">
        <v>5593</v>
      </c>
      <c r="C136" s="86">
        <f>IF(-1&lt;&gt;IFERROR(MATCH("ちょうわざ！",C169:C180,0),-1),ROUNDDOWN(O126*120/100,0),O126)</f>
        <v>55</v>
      </c>
      <c r="D136" s="86">
        <f>IF(-1&lt;&gt;IFERROR(MATCH("ちょうわざ！",C169:C180,0),-1),ROUNDDOWN(P126*120/100,0),P126)</f>
        <v>62</v>
      </c>
      <c r="E136" s="86">
        <f>IF(-1&lt;&gt;IFERROR(MATCH("ちょうわざ！",C169:C180,0),-1),ROUNDDOWN(Q126*120/100,0),Q126)</f>
        <v>60</v>
      </c>
      <c r="F136" s="86">
        <f>IF(-1&lt;&gt;IFERROR(MATCH("ちょうわざ！",C169:C180,0),-1),ROUNDDOWN(R126*120/100,0),R126)</f>
        <v>68</v>
      </c>
      <c r="G136" s="97">
        <f>IF(AND(G13="ON",-1&lt;&gt;IFERROR(MATCH("クリティカル！",C169:C180,0),-1)),ROUNDDOWN(C136*150/100,0),C136)</f>
        <v>55</v>
      </c>
      <c r="H136" s="97">
        <f>IF(AND(G13="ON",-1&lt;&gt;IFERROR(MATCH("クリティカル！",C169:C180,0),-1)),ROUNDDOWN(D136*150/100,0),D136)</f>
        <v>62</v>
      </c>
      <c r="I136" s="97">
        <f>IF(AND(G13="ON",-1&lt;&gt;IFERROR(MATCH("クリティカル！",C169:C180,0),-1)),ROUNDDOWN(E136*150/100,0),E136)</f>
        <v>60</v>
      </c>
      <c r="J136" s="97">
        <f>IF(-1&lt;&gt;IFERROR(MATCH("クリティカル！",C169:C180,0),-1),ROUNDDOWN(F136*150/100,0),F136)</f>
        <v>68</v>
      </c>
      <c r="K136" s="97">
        <f t="shared" si="21"/>
        <v>55</v>
      </c>
      <c r="L136" s="97">
        <f>IF(-1&lt;&gt;IFERROR(MATCH("ラッキー！",C169:C180,0),-1),ROUNDDOWN(H136*104/100,0),H136)</f>
        <v>62</v>
      </c>
      <c r="M136" s="97">
        <f t="shared" si="22"/>
        <v>60</v>
      </c>
      <c r="N136" s="97">
        <f>IF(-1&lt;&gt;IFERROR(MATCH("ラッキー！",C169:C180,0),-1),ROUNDDOWN(J136*104/100,0),J136)</f>
        <v>68</v>
      </c>
      <c r="O136" s="97">
        <f>IF(AND(M13="OFF",-1&lt;&gt;IFERROR(MATCH("やくびょうがみ",C169:C180,0),-1)),ROUNDDOWN(K136*96/100,0),K136)</f>
        <v>55</v>
      </c>
      <c r="P136" s="97">
        <f>IF(AND(M13="OFF",-1&lt;&gt;IFERROR(MATCH("やくびょうがみ",C169:C180,0),-1)),ROUNDDOWN(L136*96/100,0),L136)</f>
        <v>62</v>
      </c>
      <c r="Q136" s="97">
        <f>IF(AND(M13="OFF",-1&lt;&gt;IFERROR(MATCH("やくびょうがみ",C169:C180,0),-1)),ROUNDDOWN(M136*96/100,0),M136)</f>
        <v>60</v>
      </c>
      <c r="R136" s="97">
        <f>IF(AND(M13="OFF",-1&lt;&gt;IFERROR(MATCH("やくびょうがみ",C169:C180,0),-1)),ROUNDDOWN(N136*96/100,0),N136)</f>
        <v>68</v>
      </c>
      <c r="S136" s="100"/>
      <c r="T136" s="100"/>
    </row>
    <row r="137" spans="2:20" ht="11.25" hidden="1" customHeight="1">
      <c r="B137" s="85" t="s">
        <v>5594</v>
      </c>
      <c r="C137" s="86">
        <f>IF(-1&lt;&gt;IFERROR(MATCH("ちょうわざ！",C169:C180,0),-1),ROUNDDOWN(O127*120/100,0),O127)</f>
        <v>127</v>
      </c>
      <c r="D137" s="86">
        <f>IF(-1&lt;&gt;IFERROR(MATCH("ちょうわざ！",C169:C180,0),-1),ROUNDDOWN(P127*120/100,0),P127)</f>
        <v>145</v>
      </c>
      <c r="E137" s="86">
        <f>IF(-1&lt;&gt;IFERROR(MATCH("ちょうわざ！",C169:C180,0),-1),ROUNDDOWN(Q127*120/100,0),Q127)</f>
        <v>139</v>
      </c>
      <c r="F137" s="86">
        <f>IF(-1&lt;&gt;IFERROR(MATCH("ちょうわざ！",C169:C180,0),-1),ROUNDDOWN(R127*120/100,0),R127)</f>
        <v>159</v>
      </c>
      <c r="G137" s="97">
        <f>IF(AND(G13="ON",-1&lt;&gt;IFERROR(MATCH("クリティカル！",C169:C180,0),-1)),ROUNDDOWN(C137*150/100,0),C137)</f>
        <v>127</v>
      </c>
      <c r="H137" s="97">
        <f>IF(AND(G13="ON",-1&lt;&gt;IFERROR(MATCH("クリティカル！",C169:C180,0),-1)),ROUNDDOWN(D137*150/100,0),D137)</f>
        <v>145</v>
      </c>
      <c r="I137" s="97">
        <f>IF(AND(G13="ON",-1&lt;&gt;IFERROR(MATCH("クリティカル！",C169:C180,0),-1)),ROUNDDOWN(E137*150/100,0),E137)</f>
        <v>139</v>
      </c>
      <c r="J137" s="97">
        <f>IF(-1&lt;&gt;IFERROR(MATCH("クリティカル！",C169:C180,0),-1),ROUNDDOWN(F137*150/100,0),F137)</f>
        <v>159</v>
      </c>
      <c r="K137" s="97">
        <f t="shared" si="21"/>
        <v>127</v>
      </c>
      <c r="L137" s="97">
        <f>IF(-1&lt;&gt;IFERROR(MATCH("ラッキー！",C169:C180,0),-1),ROUNDDOWN(H137*104/100,0),H137)</f>
        <v>145</v>
      </c>
      <c r="M137" s="97">
        <f t="shared" si="22"/>
        <v>139</v>
      </c>
      <c r="N137" s="97">
        <f>IF(-1&lt;&gt;IFERROR(MATCH("ラッキー！",C169:C180,0),-1),ROUNDDOWN(J137*104/100,0),J137)</f>
        <v>159</v>
      </c>
      <c r="O137" s="97">
        <f>IF(AND(M13="OFF",-1&lt;&gt;IFERROR(MATCH("やくびょうがみ",C169:C180,0),-1)),ROUNDDOWN(K137*96/100,0),K137)</f>
        <v>127</v>
      </c>
      <c r="P137" s="97">
        <f>IF(AND(M13="OFF",-1&lt;&gt;IFERROR(MATCH("やくびょうがみ",C169:C180,0),-1)),ROUNDDOWN(L137*96/100,0),L137)</f>
        <v>145</v>
      </c>
      <c r="Q137" s="97">
        <f>IF(AND(M13="OFF",-1&lt;&gt;IFERROR(MATCH("やくびょうがみ",C169:C180,0),-1)),ROUNDDOWN(M137*96/100,0),M137)</f>
        <v>139</v>
      </c>
      <c r="R137" s="97">
        <f>IF(AND(M13="OFF",-1&lt;&gt;IFERROR(MATCH("やくびょうがみ",C169:C180,0),-1)),ROUNDDOWN(N137*96/100,0),N137)</f>
        <v>159</v>
      </c>
      <c r="S137" s="100"/>
      <c r="T137" s="100"/>
    </row>
    <row r="138" spans="2:20" ht="11.25" hidden="1" customHeight="1">
      <c r="B138" s="85" t="s">
        <v>5562</v>
      </c>
      <c r="C138" s="86">
        <f>IF(-1&lt;&gt;IFERROR(MATCH("ちょうわざ！",C169:C180,0),-1),ROUNDDOWN(O128*120/100,0),O128)</f>
        <v>85</v>
      </c>
      <c r="D138" s="86">
        <f>IF(-1&lt;&gt;IFERROR(MATCH("ちょうわざ！",C169:C180,0),-1),ROUNDDOWN(P128*120/100,0),P128)</f>
        <v>117</v>
      </c>
      <c r="E138" s="86">
        <f>IF(-1&lt;&gt;IFERROR(MATCH("ちょうわざ！",C169:C180,0),-1),ROUNDDOWN(Q128*120/100,0),Q128)</f>
        <v>93</v>
      </c>
      <c r="F138" s="86">
        <f>IF(-1&lt;&gt;IFERROR(MATCH("ちょうわざ！",C169:C180,0),-1),ROUNDDOWN(R128*120/100,0),R128)</f>
        <v>128</v>
      </c>
      <c r="G138" s="97">
        <f>IF(AND(G13="ON",-1&lt;&gt;IFERROR(MATCH("クリティカル！",C169:C180,0),-1)),ROUNDDOWN(C138*150/100,0),C138)</f>
        <v>85</v>
      </c>
      <c r="H138" s="97">
        <f>IF(AND(G13="ON",-1&lt;&gt;IFERROR(MATCH("クリティカル！",C169:C180,0),-1)),ROUNDDOWN(D138*150/100,0),D138)</f>
        <v>117</v>
      </c>
      <c r="I138" s="97">
        <f>IF(AND(G13="ON",-1&lt;&gt;IFERROR(MATCH("クリティカル！",C169:C180,0),-1)),ROUNDDOWN(E138*150/100,0),E138)</f>
        <v>93</v>
      </c>
      <c r="J138" s="97">
        <f>IF(-1&lt;&gt;IFERROR(MATCH("クリティカル！",C169:C180,0),-1),ROUNDDOWN(F138*150/100,0),F138)</f>
        <v>128</v>
      </c>
      <c r="K138" s="97">
        <f t="shared" si="21"/>
        <v>85</v>
      </c>
      <c r="L138" s="97">
        <f>IF(-1&lt;&gt;IFERROR(MATCH("ラッキー！",C169:C180,0),-1),ROUNDDOWN(H138*104/100,0),H138)</f>
        <v>117</v>
      </c>
      <c r="M138" s="97">
        <f t="shared" si="22"/>
        <v>93</v>
      </c>
      <c r="N138" s="97">
        <f>IF(-1&lt;&gt;IFERROR(MATCH("ラッキー！",C169:C180,0),-1),ROUNDDOWN(J138*104/100,0),J138)</f>
        <v>128</v>
      </c>
      <c r="O138" s="97">
        <f>IF(AND(M13="OFF",-1&lt;&gt;IFERROR(MATCH("やくびょうがみ",C169:C180,0),-1)),ROUNDDOWN(K138*96/100,0),K138)</f>
        <v>85</v>
      </c>
      <c r="P138" s="97">
        <f>IF(AND(M13="OFF",-1&lt;&gt;IFERROR(MATCH("やくびょうがみ",C169:C180,0),-1)),ROUNDDOWN(L138*96/100,0),L138)</f>
        <v>117</v>
      </c>
      <c r="Q138" s="97">
        <f>IF(AND(M13="OFF",-1&lt;&gt;IFERROR(MATCH("やくびょうがみ",C169:C180,0),-1)),ROUNDDOWN(M138*96/100,0),M138)</f>
        <v>93</v>
      </c>
      <c r="R138" s="97">
        <f>IF(AND(M13="OFF",-1&lt;&gt;IFERROR(MATCH("やくびょうがみ",C169:C180,0),-1)),ROUNDDOWN(N138*96/100,0),N138)</f>
        <v>128</v>
      </c>
      <c r="S138" s="100"/>
      <c r="T138" s="100"/>
    </row>
    <row r="139" spans="2:20" ht="11.25" hidden="1" customHeight="1">
      <c r="B139" s="85" t="s">
        <v>5563</v>
      </c>
      <c r="C139" s="86">
        <f>IF(-1&lt;&gt;IFERROR(MATCH("ちょうわざ！",C169:C180,0),-1),ROUNDDOWN(O129*120/100,0),O129)</f>
        <v>110</v>
      </c>
      <c r="D139" s="86">
        <f>IF(-1&lt;&gt;IFERROR(MATCH("ちょうわざ！",C169:C180,0),-1),ROUNDDOWN(P129*120/100,0),P129)</f>
        <v>141</v>
      </c>
      <c r="E139" s="86">
        <f>IF(-1&lt;&gt;IFERROR(MATCH("ちょうわざ！",C169:C180,0),-1),ROUNDDOWN(Q129*120/100,0),Q129)</f>
        <v>121</v>
      </c>
      <c r="F139" s="86">
        <f>IF(-1&lt;&gt;IFERROR(MATCH("ちょうわざ！",C169:C180,0),-1),ROUNDDOWN(R129*120/100,0),R129)</f>
        <v>154</v>
      </c>
      <c r="G139" s="97">
        <f>IF(AND(G13="ON",-1&lt;&gt;IFERROR(MATCH("クリティカル！",C169:C180,0),-1)),ROUNDDOWN(C139*150/100,0),C139)</f>
        <v>110</v>
      </c>
      <c r="H139" s="97">
        <f>IF(AND(G13="ON",-1&lt;&gt;IFERROR(MATCH("クリティカル！",C169:C180,0),-1)),ROUNDDOWN(D139*150/100,0),D139)</f>
        <v>141</v>
      </c>
      <c r="I139" s="97">
        <f>IF(AND(G13="ON",-1&lt;&gt;IFERROR(MATCH("クリティカル！",C169:C180,0),-1)),ROUNDDOWN(E139*150/100,0),E139)</f>
        <v>121</v>
      </c>
      <c r="J139" s="97">
        <f>IF(-1&lt;&gt;IFERROR(MATCH("クリティカル！",C169:C180,0),-1),ROUNDDOWN(F139*150/100,0),F139)</f>
        <v>154</v>
      </c>
      <c r="K139" s="97">
        <f t="shared" si="21"/>
        <v>110</v>
      </c>
      <c r="L139" s="97">
        <f>IF(-1&lt;&gt;IFERROR(MATCH("ラッキー！",C169:C180,0),-1),ROUNDDOWN(H139*104/100,0),H139)</f>
        <v>141</v>
      </c>
      <c r="M139" s="97">
        <f t="shared" si="22"/>
        <v>121</v>
      </c>
      <c r="N139" s="97">
        <f>IF(-1&lt;&gt;IFERROR(MATCH("ラッキー！",C169:C180,0),-1),ROUNDDOWN(J139*104/100,0),J139)</f>
        <v>154</v>
      </c>
      <c r="O139" s="97">
        <f>IF(AND(M13="OFF",-1&lt;&gt;IFERROR(MATCH("やくびょうがみ",C169:C180,0),-1)),ROUNDDOWN(K139*96/100,0),K139)</f>
        <v>110</v>
      </c>
      <c r="P139" s="97">
        <f>IF(AND(M13="OFF",-1&lt;&gt;IFERROR(MATCH("やくびょうがみ",C169:C180,0),-1)),ROUNDDOWN(L139*96/100,0),L139)</f>
        <v>141</v>
      </c>
      <c r="Q139" s="97">
        <f>IF(AND(M13="OFF",-1&lt;&gt;IFERROR(MATCH("やくびょうがみ",C169:C180,0),-1)),ROUNDDOWN(M139*96/100,0),M139)</f>
        <v>121</v>
      </c>
      <c r="R139" s="97">
        <f>IF(AND(M13="OFF",-1&lt;&gt;IFERROR(MATCH("やくびょうがみ",C169:C180,0),-1)),ROUNDDOWN(N139*96/100,0),N139)</f>
        <v>154</v>
      </c>
      <c r="S139" s="100"/>
      <c r="T139" s="100"/>
    </row>
    <row r="140" spans="2:20" ht="11.25" hidden="1" customHeight="1">
      <c r="B140" s="85" t="s">
        <v>5566</v>
      </c>
      <c r="C140" s="86">
        <f>IF(-1&lt;&gt;IFERROR(MATCH("ちょうわざ！",C169:C180,0),-1),ROUNDDOWN(O130*120/100,0),O130)</f>
        <v>120</v>
      </c>
      <c r="D140" s="86">
        <f>IF(-1&lt;&gt;IFERROR(MATCH("ちょうわざ！",C169:C180,0),-1),ROUNDDOWN(P130*120/100,0),P130)</f>
        <v>142</v>
      </c>
      <c r="E140" s="86">
        <f>IF(-1&lt;&gt;IFERROR(MATCH("ちょうわざ！",C169:C180,0),-1),ROUNDDOWN(Q130*120/100,0),Q130)</f>
        <v>132</v>
      </c>
      <c r="F140" s="86">
        <f>IF(-1&lt;&gt;IFERROR(MATCH("ちょうわざ！",C169:C180,0),-1),ROUNDDOWN(R130*120/100,0),R130)</f>
        <v>156</v>
      </c>
      <c r="G140" s="97">
        <f>IF(AND(G13="ON",-1&lt;&gt;IFERROR(MATCH("クリティカル！",C169:C180,0),-1)),ROUNDDOWN(C140*150/100,0),C140)</f>
        <v>120</v>
      </c>
      <c r="H140" s="97">
        <f>IF(AND(G13="ON",-1&lt;&gt;IFERROR(MATCH("クリティカル！",C169:C180,0),-1)),ROUNDDOWN(D140*150/100,0),D140)</f>
        <v>142</v>
      </c>
      <c r="I140" s="97">
        <f>IF(AND(G13="ON",-1&lt;&gt;IFERROR(MATCH("クリティカル！",C169:C180,0),-1)),ROUNDDOWN(E140*150/100,0),E140)</f>
        <v>132</v>
      </c>
      <c r="J140" s="97">
        <f>IF(-1&lt;&gt;IFERROR(MATCH("クリティカル！",C169:C180,0),-1),ROUNDDOWN(F140*150/100,0),F140)</f>
        <v>156</v>
      </c>
      <c r="K140" s="97">
        <f>G140</f>
        <v>120</v>
      </c>
      <c r="L140" s="97">
        <f>IF(-1&lt;&gt;IFERROR(MATCH("ラッキー！",C169:C180,0),-1),ROUNDDOWN(H140*104/100,0),H140)</f>
        <v>142</v>
      </c>
      <c r="M140" s="97">
        <f>I140</f>
        <v>132</v>
      </c>
      <c r="N140" s="97">
        <f>IF(-1&lt;&gt;IFERROR(MATCH("ラッキー！",C169:C180,0),-1),ROUNDDOWN(J140*104/100,0),J140)</f>
        <v>156</v>
      </c>
      <c r="O140" s="97">
        <f>IF(AND(M13="OFF",-1&lt;&gt;IFERROR(MATCH("やくびょうがみ",C169:C180,0),-1)),ROUNDDOWN(K140*96/100,0),K140)</f>
        <v>120</v>
      </c>
      <c r="P140" s="97">
        <f>IF(AND(M13="OFF",-1&lt;&gt;IFERROR(MATCH("やくびょうがみ",C169:C180,0),-1)),ROUNDDOWN(L140*96/100,0),L140)</f>
        <v>142</v>
      </c>
      <c r="Q140" s="97">
        <f>IF(AND(M13="OFF",-1&lt;&gt;IFERROR(MATCH("やくびょうがみ",C169:C180,0),-1)),ROUNDDOWN(M140*96/100,0),M140)</f>
        <v>132</v>
      </c>
      <c r="R140" s="97">
        <f>IF(AND(M13="OFF",-1&lt;&gt;IFERROR(MATCH("やくびょうがみ",C169:C180,0),-1)),ROUNDDOWN(N140*96/100,0),N140)</f>
        <v>156</v>
      </c>
      <c r="S140" s="100"/>
      <c r="T140" s="100"/>
    </row>
    <row r="141" spans="2:20" ht="11.25" hidden="1" customHeight="1">
      <c r="B141" s="85"/>
      <c r="C141" s="84" t="s">
        <v>5666</v>
      </c>
      <c r="D141" s="85" t="s">
        <v>5667</v>
      </c>
      <c r="E141" s="84" t="s">
        <v>5668</v>
      </c>
      <c r="F141" s="85" t="s">
        <v>5669</v>
      </c>
      <c r="G141" s="84" t="s">
        <v>5635</v>
      </c>
      <c r="H141" s="85" t="s">
        <v>5636</v>
      </c>
      <c r="I141" s="84" t="s">
        <v>5637</v>
      </c>
      <c r="J141" s="85" t="s">
        <v>5638</v>
      </c>
      <c r="K141" s="84" t="s">
        <v>5631</v>
      </c>
      <c r="L141" s="85" t="s">
        <v>5632</v>
      </c>
      <c r="M141" s="84" t="s">
        <v>5633</v>
      </c>
      <c r="N141" s="85" t="s">
        <v>5634</v>
      </c>
      <c r="O141" s="84" t="s">
        <v>5639</v>
      </c>
      <c r="P141" s="85" t="s">
        <v>5640</v>
      </c>
      <c r="Q141" s="84" t="s">
        <v>5641</v>
      </c>
      <c r="R141" s="85" t="s">
        <v>5642</v>
      </c>
      <c r="S141" s="99"/>
      <c r="T141" s="99"/>
    </row>
    <row r="142" spans="2:20" ht="11.25" hidden="1" customHeight="1">
      <c r="B142" s="85" t="s">
        <v>5513</v>
      </c>
      <c r="C142" s="86">
        <f>IF(AND(M13="ON",-1&lt;&gt;IFERROR(MATCH("やくびょうがみ",C169:C180,0),-1)),ROUNDDOWN(O132*150/100,0),O132)</f>
        <v>140</v>
      </c>
      <c r="D142" s="86">
        <f>IF(AND(M13="ON",-1&lt;&gt;IFERROR(MATCH("やくびょうがみ",C169:C180,0),-1)),ROUNDDOWN(P132*150/100,0),P132)</f>
        <v>166</v>
      </c>
      <c r="E142" s="86">
        <f>IF(AND(M13="ON",-1&lt;&gt;IFERROR(MATCH("やくびょうがみ",C169:C180,0),-1)),ROUNDDOWN(Q132*150/100,0),Q132)</f>
        <v>140</v>
      </c>
      <c r="F142" s="86">
        <f>IF(AND(M13="ON",-1&lt;&gt;IFERROR(MATCH("やくびょうがみ",C169:C180,0),-1)),ROUNDDOWN(R132*150/100,0),R132)</f>
        <v>166</v>
      </c>
      <c r="G142" s="86">
        <f>IF(AND(OR(C112="NS",C112="LS",C112="SC"),OR(G8="ON",-1&lt;&gt;IFERROR(MATCH("シュートフォース",C169:C180,0),-1))),ROUNDDOWN(C142*105/100,0),C142)</f>
        <v>140</v>
      </c>
      <c r="H142" s="86">
        <f>IF(AND(OR(C112="NS",C112="LS",C112="SC"),OR(G8="ON",-1&lt;&gt;IFERROR(MATCH("シュートフォース",C169:C180,0),-1))),ROUNDDOWN(D142*105/100,0),D142)</f>
        <v>166</v>
      </c>
      <c r="I142" s="86">
        <f>IF(AND(OR(C112="NS",C112="LS",C112="SC"),OR(G8="ON",-1&lt;&gt;IFERROR(MATCH("シュートフォース",C169:C180,0),-1))),ROUNDDOWN(E142*105/100,0),E142)</f>
        <v>140</v>
      </c>
      <c r="J142" s="86">
        <f>IF(AND(OR(C112="NS",C112="LS",C112="SC"),OR(G8="ON",-1&lt;&gt;IFERROR(MATCH("シュートフォース",C169:C180,0),-1))),ROUNDDOWN(F142*105/100,0),F142)</f>
        <v>166</v>
      </c>
      <c r="K142" s="86">
        <f>IF(AND(OR(C112="D1",C112="dribble"),OR(M8="ON",-1&lt;&gt;IFERROR(MATCH("オフェンスフォース",C169:C180,0),-1))),ROUNDDOWN(G142*105/100,0),G142)</f>
        <v>140</v>
      </c>
      <c r="L142" s="86">
        <f>IF(AND(OR(C112="D1",C112="dribble"),OR(M8="ON",-1&lt;&gt;IFERROR(MATCH("オフェンスフォース",C169:C180,0),-1))),ROUNDDOWN(H142*105/100,0),H142)</f>
        <v>166</v>
      </c>
      <c r="M142" s="86">
        <f>IF(AND(OR(C112="D1",C112="dribble"),OR(M8="ON",-1&lt;&gt;IFERROR(MATCH("オフェンスフォース",C169:C180,0),-1))),ROUNDDOWN(I142*105/100,0),I142)</f>
        <v>140</v>
      </c>
      <c r="N142" s="86">
        <f>IF(AND(OR(C112="D1",C112="dribble"),OR(M8="ON",-1&lt;&gt;IFERROR(MATCH("オフェンスフォース",C169:C180,0),-1))),ROUNDDOWN(J142*105/100,0),J142)</f>
        <v>166</v>
      </c>
      <c r="O142" s="86">
        <f>IF(AND(OR(C112="D2",C112="block"),OR(M8="ON",-1&lt;&gt;IFERROR(MATCH("ディフェンスフォース",C169:C180,0),-1))),ROUNDDOWN(K142*105/100,0),K142)</f>
        <v>140</v>
      </c>
      <c r="P142" s="86">
        <f>IF(AND(OR(C112="D2",C112="block"),OR(M8="ON",-1&lt;&gt;IFERROR(MATCH("ディフェンスフォース",C169:C180,0),-1))),ROUNDDOWN(L142*105/100,0),L142)</f>
        <v>166</v>
      </c>
      <c r="Q142" s="86">
        <f>IF(AND(OR(C112="D2",C112="block"),OR(M8="ON",-1&lt;&gt;IFERROR(MATCH("ディフェンスフォース",C169:C180,0),-1))),ROUNDDOWN(M142*105/100,0),M142)</f>
        <v>140</v>
      </c>
      <c r="R142" s="86">
        <f>IF(AND(OR(C112="D2",C112="block"),OR(M8="ON",-1&lt;&gt;IFERROR(MATCH("ディフェンスフォース",C169:C180,0),-1))),ROUNDDOWN(N142*105/100,0),N142)</f>
        <v>166</v>
      </c>
      <c r="S142" s="100"/>
      <c r="T142" s="100"/>
    </row>
    <row r="143" spans="2:20" ht="11.25" hidden="1" customHeight="1">
      <c r="B143" s="85" t="s">
        <v>5515</v>
      </c>
      <c r="C143" s="86">
        <f>IF(AND(M13="ON",-1&lt;&gt;IFERROR(MATCH("やくびょうがみ",C169:C180,0),-1)),ROUNDDOWN(O133*150/100,0),O133)</f>
        <v>120</v>
      </c>
      <c r="D143" s="86">
        <f>IF(AND(M13="ON",-1&lt;&gt;IFERROR(MATCH("やくびょうがみ",C169:C180,0),-1)),ROUNDDOWN(P133*150/100,0),P133)</f>
        <v>142</v>
      </c>
      <c r="E143" s="86">
        <f>IF(AND(M13="ON",-1&lt;&gt;IFERROR(MATCH("やくびょうがみ",C169:C180,0),-1)),ROUNDDOWN(Q133*150/100,0),Q133)</f>
        <v>132</v>
      </c>
      <c r="F143" s="86">
        <f>IF(AND(M13="ON",-1&lt;&gt;IFERROR(MATCH("やくびょうがみ",C169:C180,0),-1)),ROUNDDOWN(R133*150/100,0),R133)</f>
        <v>156</v>
      </c>
      <c r="G143" s="86">
        <f>IF(AND(OR(C113="NS",C113="LS",C113="SC"),OR(G8="ON",-1&lt;&gt;IFERROR(MATCH("シュートフォース",C169:C180,0),-1))),ROUNDDOWN(C143*105/100,0),C143)</f>
        <v>120</v>
      </c>
      <c r="H143" s="86">
        <f>IF(AND(OR(C113="NS",C113="LS",C113="SC"),OR(G8="ON",-1&lt;&gt;IFERROR(MATCH("シュートフォース",C169:C180,0),-1))),ROUNDDOWN(D143*105/100,0),D143)</f>
        <v>142</v>
      </c>
      <c r="I143" s="86">
        <f>IF(AND(OR(C113="NS",C113="LS",C113="SC"),OR(G8="ON",-1&lt;&gt;IFERROR(MATCH("シュートフォース",C169:C180,0),-1))),ROUNDDOWN(E143*105/100,0),E143)</f>
        <v>132</v>
      </c>
      <c r="J143" s="86">
        <f>IF(AND(OR(C113="NS",C113="LS",C113="SC"),OR(G8="ON",-1&lt;&gt;IFERROR(MATCH("シュートフォース",C169:C180,0),-1))),ROUNDDOWN(F143*105/100,0),F143)</f>
        <v>156</v>
      </c>
      <c r="K143" s="86">
        <f>IF(AND(OR(C113="D1",C113="dribble"),OR(M8="ON",-1&lt;&gt;IFERROR(MATCH("オフェンスフォース",C169:C180,0),-1))),ROUNDDOWN(G143*105/100,0),G143)</f>
        <v>120</v>
      </c>
      <c r="L143" s="86">
        <f>IF(AND(OR(C113="D1",C113="dribble"),OR(M8="ON",-1&lt;&gt;IFERROR(MATCH("オフェンスフォース",C169:C180,0),-1))),ROUNDDOWN(H143*105/100,0),H143)</f>
        <v>142</v>
      </c>
      <c r="M143" s="86">
        <f>IF(AND(OR(C113="D1",C113="dribble"),OR(M8="ON",-1&lt;&gt;IFERROR(MATCH("オフェンスフォース",C169:C180,0),-1))),ROUNDDOWN(I143*105/100,0),I143)</f>
        <v>132</v>
      </c>
      <c r="N143" s="86">
        <f>IF(AND(OR(C113="D1",C113="dribble"),OR(M8="ON",-1&lt;&gt;IFERROR(MATCH("オフェンスフォース",C169:C180,0),-1))),ROUNDDOWN(J143*105/100,0),J143)</f>
        <v>156</v>
      </c>
      <c r="O143" s="86">
        <f>IF(AND(OR(C113="D2",C113="block"),OR(M8="ON",-1&lt;&gt;IFERROR(MATCH("ディフェンスフォース",C169:C180,0),-1))),ROUNDDOWN(K143*105/100,0),K143)</f>
        <v>120</v>
      </c>
      <c r="P143" s="86">
        <f>IF(AND(OR(C113="D2",C113="block"),OR(M8="ON",-1&lt;&gt;IFERROR(MATCH("ディフェンスフォース",C169:C180,0),-1))),ROUNDDOWN(L143*105/100,0),L143)</f>
        <v>142</v>
      </c>
      <c r="Q143" s="86">
        <f>IF(AND(OR(C113="D2",C113="block"),OR(M8="ON",-1&lt;&gt;IFERROR(MATCH("ディフェンスフォース",C169:C180,0),-1))),ROUNDDOWN(M143*105/100,0),M143)</f>
        <v>132</v>
      </c>
      <c r="R143" s="86">
        <f>IF(AND(OR(C113="D2",C113="block"),OR(M8="ON",-1&lt;&gt;IFERROR(MATCH("ディフェンスフォース",C169:C180,0),-1))),ROUNDDOWN(N143*105/100,0),N143)</f>
        <v>156</v>
      </c>
      <c r="S143" s="100"/>
      <c r="T143" s="100"/>
    </row>
    <row r="144" spans="2:20" ht="11.25" hidden="1" customHeight="1">
      <c r="B144" s="85" t="s">
        <v>5517</v>
      </c>
      <c r="C144" s="86">
        <f>IF(AND(M13="ON",-1&lt;&gt;IFERROR(MATCH("やくびょうがみ",C169:C180,0),-1)),ROUNDDOWN(O134*150/100,0),O134)</f>
        <v>105</v>
      </c>
      <c r="D144" s="86">
        <f>IF(AND(M13="ON",-1&lt;&gt;IFERROR(MATCH("やくびょうがみ",C169:C180,0),-1)),ROUNDDOWN(P134*150/100,0),P134)</f>
        <v>146</v>
      </c>
      <c r="E144" s="86">
        <f>IF(AND(M13="ON",-1&lt;&gt;IFERROR(MATCH("やくびょうがみ",C169:C180,0),-1)),ROUNDDOWN(Q134*150/100,0),Q134)</f>
        <v>115</v>
      </c>
      <c r="F144" s="86">
        <f>IF(AND(M13="ON",-1&lt;&gt;IFERROR(MATCH("やくびょうがみ",C169:C180,0),-1)),ROUNDDOWN(R134*150/100,0),R134)</f>
        <v>160</v>
      </c>
      <c r="G144" s="86">
        <f>IF(AND(OR(C114="NS",C114="LS",C114="SC"),OR(G8="ON",-1&lt;&gt;IFERROR(MATCH("シュートフォース",C169:C180,0),-1))),ROUNDDOWN(C144*105/100,0),C144)</f>
        <v>105</v>
      </c>
      <c r="H144" s="86">
        <f>IF(AND(OR(C114="NS",C114="LS",C114="SC"),OR(G8="ON",-1&lt;&gt;IFERROR(MATCH("シュートフォース",C169:C180,0),-1))),ROUNDDOWN(D144*105/100,0),D144)</f>
        <v>146</v>
      </c>
      <c r="I144" s="86">
        <f>IF(AND(OR(C114="NS",C114="LS",C114="SC"),OR(G8="ON",-1&lt;&gt;IFERROR(MATCH("シュートフォース",C169:C180,0),-1))),ROUNDDOWN(E144*105/100,0),E144)</f>
        <v>115</v>
      </c>
      <c r="J144" s="86">
        <f>IF(AND(OR(C114="NS",C114="LS",C114="SC"),OR(G8="ON",-1&lt;&gt;IFERROR(MATCH("シュートフォース",C169:C180,0),-1))),ROUNDDOWN(F144*105/100,0),F144)</f>
        <v>160</v>
      </c>
      <c r="K144" s="86">
        <f>IF(AND(OR(C114="D1",C114="dribble"),OR(M8="ON",-1&lt;&gt;IFERROR(MATCH("オフェンスフォース",C169:C180,0),-1))),ROUNDDOWN(G144*105/100,0),G144)</f>
        <v>105</v>
      </c>
      <c r="L144" s="86">
        <f>IF(AND(OR(C114="D1",C114="dribble"),OR(M8="ON",-1&lt;&gt;IFERROR(MATCH("オフェンスフォース",C169:C180,0),-1))),ROUNDDOWN(H144*105/100,0),H144)</f>
        <v>146</v>
      </c>
      <c r="M144" s="86">
        <f>IF(AND(OR(C114="D1",C114="dribble"),OR(M8="ON",-1&lt;&gt;IFERROR(MATCH("オフェンスフォース",C169:C180,0),-1))),ROUNDDOWN(I144*105/100,0),I144)</f>
        <v>115</v>
      </c>
      <c r="N144" s="86">
        <f>IF(AND(OR(C114="D1",C114="dribble"),OR(M8="ON",-1&lt;&gt;IFERROR(MATCH("オフェンスフォース",C169:C180,0),-1))),ROUNDDOWN(J144*105/100,0),J144)</f>
        <v>160</v>
      </c>
      <c r="O144" s="86">
        <f>IF(AND(OR(C114="D2",C114="block"),OR(M8="ON",-1&lt;&gt;IFERROR(MATCH("ディフェンスフォース",C169:C180,0),-1))),ROUNDDOWN(K144*105/100,0),K144)</f>
        <v>105</v>
      </c>
      <c r="P144" s="86">
        <f>IF(AND(OR(C114="D2",C114="block"),OR(M8="ON",-1&lt;&gt;IFERROR(MATCH("ディフェンスフォース",C169:C180,0),-1))),ROUNDDOWN(L144*105/100,0),L144)</f>
        <v>146</v>
      </c>
      <c r="Q144" s="86">
        <f>IF(AND(OR(C114="D2",C114="block"),OR(M8="ON",-1&lt;&gt;IFERROR(MATCH("ディフェンスフォース",C169:C180,0),-1))),ROUNDDOWN(M144*105/100,0),M144)</f>
        <v>115</v>
      </c>
      <c r="R144" s="86">
        <f>IF(AND(OR(C114="D2",C114="block"),OR(M8="ON",-1&lt;&gt;IFERROR(MATCH("ディフェンスフォース",C169:C180,0),-1))),ROUNDDOWN(N144*105/100,0),N144)</f>
        <v>160</v>
      </c>
      <c r="S144" s="100"/>
      <c r="T144" s="100"/>
    </row>
    <row r="145" spans="2:20" ht="11.25" hidden="1" customHeight="1">
      <c r="B145" s="85" t="s">
        <v>5561</v>
      </c>
      <c r="C145" s="86">
        <f>IF(AND(M13="ON",-1&lt;&gt;IFERROR(MATCH("やくびょうがみ",C169:C180,0),-1)),ROUNDDOWN(O135*150/100,0),O135)</f>
        <v>122</v>
      </c>
      <c r="D145" s="86">
        <f>IF(AND(M13="ON",-1&lt;&gt;IFERROR(MATCH("やくびょうがみ",C169:C180,0),-1)),ROUNDDOWN(P135*150/100,0),P135)</f>
        <v>140</v>
      </c>
      <c r="E145" s="86">
        <f>IF(AND(M13="ON",-1&lt;&gt;IFERROR(MATCH("やくびょうがみ",C169:C180,0),-1)),ROUNDDOWN(Q135*150/100,0),Q135)</f>
        <v>134</v>
      </c>
      <c r="F145" s="86">
        <f>IF(AND(M13="ON",-1&lt;&gt;IFERROR(MATCH("やくびょうがみ",C169:C180,0),-1)),ROUNDDOWN(R135*150/100,0),R135)</f>
        <v>153</v>
      </c>
      <c r="G145" s="86">
        <f>IF(AND(OR(C115="NS",C115="LS",C115="SC"),OR(G8="ON",-1&lt;&gt;IFERROR(MATCH("シュートフォース",C169:C180,0),-1))),ROUNDDOWN(C145*105/100,0),C145)</f>
        <v>122</v>
      </c>
      <c r="H145" s="86">
        <f>IF(AND(OR(C115="NS",C115="LS",C115="SC"),OR(G8="ON",-1&lt;&gt;IFERROR(MATCH("シュートフォース",C169:C180,0),-1))),ROUNDDOWN(D145*105/100,0),D145)</f>
        <v>140</v>
      </c>
      <c r="I145" s="86">
        <f>IF(AND(OR(C115="NS",C115="LS",C115="SC"),OR(G8="ON",-1&lt;&gt;IFERROR(MATCH("シュートフォース",C169:C180,0),-1))),ROUNDDOWN(E145*105/100,0),E145)</f>
        <v>134</v>
      </c>
      <c r="J145" s="86">
        <f>IF(AND(OR(C115="NS",C115="LS",C115="SC"),OR(G8="ON",-1&lt;&gt;IFERROR(MATCH("シュートフォース",C169:C180,0),-1))),ROUNDDOWN(F145*105/100,0),F145)</f>
        <v>153</v>
      </c>
      <c r="K145" s="86">
        <f>IF(AND(OR(C115="D1",C115="dribble"),OR(M8="ON",-1&lt;&gt;IFERROR(MATCH("オフェンスフォース",C169:C180,0),-1))),ROUNDDOWN(G145*105/100,0),G145)</f>
        <v>122</v>
      </c>
      <c r="L145" s="86">
        <f>IF(AND(OR(C115="D1",C115="dribble"),OR(M8="ON",-1&lt;&gt;IFERROR(MATCH("オフェンスフォース",C169:C180,0),-1))),ROUNDDOWN(H145*105/100,0),H145)</f>
        <v>140</v>
      </c>
      <c r="M145" s="86">
        <f>IF(AND(OR(C115="D1",C115="dribble"),OR(M8="ON",-1&lt;&gt;IFERROR(MATCH("オフェンスフォース",C169:C180,0),-1))),ROUNDDOWN(I145*105/100,0),I145)</f>
        <v>134</v>
      </c>
      <c r="N145" s="86">
        <f>IF(AND(OR(C115="D1",C115="dribble"),OR(M8="ON",-1&lt;&gt;IFERROR(MATCH("オフェンスフォース",C169:C180,0),-1))),ROUNDDOWN(J145*105/100,0),J145)</f>
        <v>153</v>
      </c>
      <c r="O145" s="86">
        <f>IF(AND(OR(C115="D2",C115="block"),OR(M8="ON",-1&lt;&gt;IFERROR(MATCH("ディフェンスフォース",C169:C180,0),-1))),ROUNDDOWN(K145*105/100,0),K145)</f>
        <v>122</v>
      </c>
      <c r="P145" s="86">
        <f>IF(AND(OR(C115="D2",C115="block"),OR(M8="ON",-1&lt;&gt;IFERROR(MATCH("ディフェンスフォース",C169:C180,0),-1))),ROUNDDOWN(L145*105/100,0),L145)</f>
        <v>140</v>
      </c>
      <c r="Q145" s="86">
        <f>IF(AND(OR(C115="D2",C115="block"),OR(M8="ON",-1&lt;&gt;IFERROR(MATCH("ディフェンスフォース",C169:C180,0),-1))),ROUNDDOWN(M145*105/100,0),M145)</f>
        <v>134</v>
      </c>
      <c r="R145" s="86">
        <f>IF(AND(OR(C115="D2",C115="block"),OR(M8="ON",-1&lt;&gt;IFERROR(MATCH("ディフェンスフォース",C169:C180,0),-1))),ROUNDDOWN(N145*105/100,0),N145)</f>
        <v>153</v>
      </c>
      <c r="S145" s="100"/>
      <c r="T145" s="100"/>
    </row>
    <row r="146" spans="2:20" ht="11.25" hidden="1" customHeight="1">
      <c r="B146" s="85" t="s">
        <v>5593</v>
      </c>
      <c r="C146" s="86">
        <f>IF(AND(M13="ON",-1&lt;&gt;IFERROR(MATCH("やくびょうがみ",C169:C180,0),-1)),ROUNDDOWN(O136*150/100,0),O136)</f>
        <v>55</v>
      </c>
      <c r="D146" s="86">
        <f>IF(AND(M13="ON",-1&lt;&gt;IFERROR(MATCH("やくびょうがみ",C169:C180,0),-1)),ROUNDDOWN(P136*150/100,0),P136)</f>
        <v>62</v>
      </c>
      <c r="E146" s="86">
        <f>IF(AND(M13="ON",-1&lt;&gt;IFERROR(MATCH("やくびょうがみ",C169:C180,0),-1)),ROUNDDOWN(Q136*150/100,0),Q136)</f>
        <v>60</v>
      </c>
      <c r="F146" s="86">
        <f>IF(AND(M13="ON",-1&lt;&gt;IFERROR(MATCH("やくびょうがみ",C169:C180,0),-1)),ROUNDDOWN(R136*150/100,0),R136)</f>
        <v>68</v>
      </c>
      <c r="G146" s="86">
        <f>IF(AND(OR(C116="NS",C116="LS",C116="SC"),OR(G8="ON",-1&lt;&gt;IFERROR(MATCH("シュートフォース",C169:C180,0),-1))),ROUNDDOWN(C146*105/100,0),C146)</f>
        <v>55</v>
      </c>
      <c r="H146" s="86">
        <f>IF(AND(OR(C116="NS",C116="LS",C116="SC"),OR(G8="ON",-1&lt;&gt;IFERROR(MATCH("シュートフォース",C169:C180,0),-1))),ROUNDDOWN(D146*105/100,0),D146)</f>
        <v>62</v>
      </c>
      <c r="I146" s="86">
        <f>IF(AND(OR(C116="NS",C116="LS",C116="SC"),OR(G8="ON",-1&lt;&gt;IFERROR(MATCH("シュートフォース",C169:C180,0),-1))),ROUNDDOWN(E146*105/100,0),E146)</f>
        <v>60</v>
      </c>
      <c r="J146" s="86">
        <f>IF(AND(OR(C116="NS",C116="LS",C116="SC"),OR(G8="ON",-1&lt;&gt;IFERROR(MATCH("シュートフォース",C169:C180,0),-1))),ROUNDDOWN(F146*105/100,0),F146)</f>
        <v>68</v>
      </c>
      <c r="K146" s="86">
        <f>IF(AND(OR(C116="D1",C116="dribble"),OR(M8="ON",-1&lt;&gt;IFERROR(MATCH("オフェンスフォース",C169:C180,0),-1))),ROUNDDOWN(G146*105/100,0),G146)</f>
        <v>55</v>
      </c>
      <c r="L146" s="86">
        <f>IF(AND(OR(C116="D1",C116="dribble"),OR(M8="ON",-1&lt;&gt;IFERROR(MATCH("オフェンスフォース",C169:C180,0),-1))),ROUNDDOWN(H146*105/100,0),H146)</f>
        <v>62</v>
      </c>
      <c r="M146" s="86">
        <f>IF(AND(OR(C116="D1",C116="dribble"),OR(M8="ON",-1&lt;&gt;IFERROR(MATCH("オフェンスフォース",C169:C180,0),-1))),ROUNDDOWN(I146*105/100,0),I146)</f>
        <v>60</v>
      </c>
      <c r="N146" s="86">
        <f>IF(AND(OR(C116="D1",C116="dribble"),OR(M8="ON",-1&lt;&gt;IFERROR(MATCH("オフェンスフォース",C169:C180,0),-1))),ROUNDDOWN(J146*105/100,0),J146)</f>
        <v>68</v>
      </c>
      <c r="O146" s="86">
        <f>IF(AND(OR(C116="D2",C116="block"),OR(M8="ON",-1&lt;&gt;IFERROR(MATCH("ディフェンスフォース",C169:C180,0),-1))),ROUNDDOWN(K146*105/100,0),K146)</f>
        <v>55</v>
      </c>
      <c r="P146" s="86">
        <f>IF(AND(OR(C116="D2",C116="block"),OR(M8="ON",-1&lt;&gt;IFERROR(MATCH("ディフェンスフォース",C169:C180,0),-1))),ROUNDDOWN(L146*105/100,0),L146)</f>
        <v>62</v>
      </c>
      <c r="Q146" s="86">
        <f>IF(AND(OR(C116="D2",C116="block"),OR(M8="ON",-1&lt;&gt;IFERROR(MATCH("ディフェンスフォース",C169:C180,0),-1))),ROUNDDOWN(M146*105/100,0),M146)</f>
        <v>60</v>
      </c>
      <c r="R146" s="86">
        <f>IF(AND(OR(C116="D2",C116="block"),OR(M8="ON",-1&lt;&gt;IFERROR(MATCH("ディフェンスフォース",C169:C180,0),-1))),ROUNDDOWN(N146*105/100,0),N146)</f>
        <v>68</v>
      </c>
      <c r="S146" s="100"/>
      <c r="T146" s="100"/>
    </row>
    <row r="147" spans="2:20" ht="11.25" hidden="1" customHeight="1">
      <c r="B147" s="85" t="s">
        <v>5594</v>
      </c>
      <c r="C147" s="86">
        <f>IF(AND(M13="ON",-1&lt;&gt;IFERROR(MATCH("やくびょうがみ",C169:C180,0),-1)),ROUNDDOWN(O137*150/100,0),O137)</f>
        <v>127</v>
      </c>
      <c r="D147" s="86">
        <f>IF(AND(M13="ON",-1&lt;&gt;IFERROR(MATCH("やくびょうがみ",C169:C180,0),-1)),ROUNDDOWN(P137*150/100,0),P137)</f>
        <v>145</v>
      </c>
      <c r="E147" s="86">
        <f>IF(AND(M13="ON",-1&lt;&gt;IFERROR(MATCH("やくびょうがみ",C169:C180,0),-1)),ROUNDDOWN(Q137*150/100,0),Q137)</f>
        <v>139</v>
      </c>
      <c r="F147" s="86">
        <f>IF(AND(M13="ON",-1&lt;&gt;IFERROR(MATCH("やくびょうがみ",C169:C180,0),-1)),ROUNDDOWN(R137*150/100,0),R137)</f>
        <v>159</v>
      </c>
      <c r="G147" s="86">
        <f>IF(AND(OR(C117="NS",C117="LS",C117="SC"),OR(G8="ON",-1&lt;&gt;IFERROR(MATCH("シュートフォース",C169:C180,0),-1))),ROUNDDOWN(C147*105/100,0),C147)</f>
        <v>127</v>
      </c>
      <c r="H147" s="86">
        <f>IF(AND(OR(C117="NS",C117="LS",C117="SC"),OR(G8="ON",-1&lt;&gt;IFERROR(MATCH("シュートフォース",C169:C180,0),-1))),ROUNDDOWN(D147*105/100,0),D147)</f>
        <v>145</v>
      </c>
      <c r="I147" s="86">
        <f>IF(AND(OR(C117="NS",C117="LS",C117="SC"),OR(G8="ON",-1&lt;&gt;IFERROR(MATCH("シュートフォース",C169:C180,0),-1))),ROUNDDOWN(E147*105/100,0),E147)</f>
        <v>139</v>
      </c>
      <c r="J147" s="86">
        <f>IF(AND(OR(C117="NS",C117="LS",C117="SC"),OR(G8="ON",-1&lt;&gt;IFERROR(MATCH("シュートフォース",C169:C180,0),-1))),ROUNDDOWN(F147*105/100,0),F147)</f>
        <v>159</v>
      </c>
      <c r="K147" s="86">
        <f>IF(AND(OR(C117="D1",C117="dribble"),OR(M8="ON",-1&lt;&gt;IFERROR(MATCH("オフェンスフォース",C169:C180,0),-1))),ROUNDDOWN(G147*105/100,0),G147)</f>
        <v>127</v>
      </c>
      <c r="L147" s="86">
        <f>IF(AND(OR(C117="D1",C117="dribble"),OR(M8="ON",-1&lt;&gt;IFERROR(MATCH("オフェンスフォース",C169:C180,0),-1))),ROUNDDOWN(H147*105/100,0),H147)</f>
        <v>145</v>
      </c>
      <c r="M147" s="86">
        <f>IF(AND(OR(C117="D1",C117="dribble"),OR(M8="ON",-1&lt;&gt;IFERROR(MATCH("オフェンスフォース",C169:C180,0),-1))),ROUNDDOWN(I147*105/100,0),I147)</f>
        <v>139</v>
      </c>
      <c r="N147" s="86">
        <f>IF(AND(OR(C117="D1",C117="dribble"),OR(M8="ON",-1&lt;&gt;IFERROR(MATCH("オフェンスフォース",C169:C180,0),-1))),ROUNDDOWN(J147*105/100,0),J147)</f>
        <v>159</v>
      </c>
      <c r="O147" s="86">
        <f>IF(AND(OR(C117="D2",C117="block"),OR(M8="ON",-1&lt;&gt;IFERROR(MATCH("ディフェンスフォース",C169:C180,0),-1))),ROUNDDOWN(K147*105/100,0),K147)</f>
        <v>127</v>
      </c>
      <c r="P147" s="86">
        <f>IF(AND(OR(C117="D2",C117="block"),OR(M8="ON",-1&lt;&gt;IFERROR(MATCH("ディフェンスフォース",C169:C180,0),-1))),ROUNDDOWN(L147*105/100,0),L147)</f>
        <v>145</v>
      </c>
      <c r="Q147" s="86">
        <f>IF(AND(OR(C117="D2",C117="block"),OR(M8="ON",-1&lt;&gt;IFERROR(MATCH("ディフェンスフォース",C169:C180,0),-1))),ROUNDDOWN(M147*105/100,0),M147)</f>
        <v>139</v>
      </c>
      <c r="R147" s="86">
        <f>IF(AND(OR(C117="D2",C117="block"),OR(M8="ON",-1&lt;&gt;IFERROR(MATCH("ディフェンスフォース",C169:C180,0),-1))),ROUNDDOWN(N147*105/100,0),N147)</f>
        <v>159</v>
      </c>
      <c r="S147" s="100"/>
      <c r="T147" s="100"/>
    </row>
    <row r="148" spans="2:20" ht="11.25" hidden="1" customHeight="1">
      <c r="B148" s="85" t="s">
        <v>5562</v>
      </c>
      <c r="C148" s="86">
        <f>IF(AND(M13="ON",-1&lt;&gt;IFERROR(MATCH("やくびょうがみ",C169:C180,0),-1)),ROUNDDOWN(O138*150/100,0),O138)</f>
        <v>85</v>
      </c>
      <c r="D148" s="86">
        <f>IF(AND(M13="ON",-1&lt;&gt;IFERROR(MATCH("やくびょうがみ",C169:C180,0),-1)),ROUNDDOWN(P138*150/100,0),P138)</f>
        <v>117</v>
      </c>
      <c r="E148" s="86">
        <f>IF(AND(M13="ON",-1&lt;&gt;IFERROR(MATCH("やくびょうがみ",C169:C180,0),-1)),ROUNDDOWN(Q138*150/100,0),Q138)</f>
        <v>93</v>
      </c>
      <c r="F148" s="86">
        <f>IF(AND(M13="ON",-1&lt;&gt;IFERROR(MATCH("やくびょうがみ",C169:C180,0),-1)),ROUNDDOWN(R138*150/100,0),R138)</f>
        <v>128</v>
      </c>
      <c r="G148" s="86">
        <f>IF(AND(OR(C118="NS",C118="LS",C118="SC"),OR(G8="ON",-1&lt;&gt;IFERROR(MATCH("シュートフォース",C169:C180,0),-1))),ROUNDDOWN(C148*105/100,0),C148)</f>
        <v>85</v>
      </c>
      <c r="H148" s="86">
        <f>IF(AND(OR(C118="NS",C118="LS",C118="SC"),OR(G8="ON",-1&lt;&gt;IFERROR(MATCH("シュートフォース",C169:C180,0),-1))),ROUNDDOWN(D148*105/100,0),D148)</f>
        <v>117</v>
      </c>
      <c r="I148" s="86">
        <f>IF(AND(OR(C118="NS",C118="LS",C118="SC"),OR(G8="ON",-1&lt;&gt;IFERROR(MATCH("シュートフォース",C169:C180,0),-1))),ROUNDDOWN(E148*105/100,0),E148)</f>
        <v>93</v>
      </c>
      <c r="J148" s="86">
        <f>IF(AND(OR(C118="NS",C118="LS",C118="SC"),OR(G8="ON",-1&lt;&gt;IFERROR(MATCH("シュートフォース",C169:C180,0),-1))),ROUNDDOWN(F148*105/100,0),F148)</f>
        <v>128</v>
      </c>
      <c r="K148" s="86">
        <f>IF(AND(OR(C118="D1",C118="dribble"),OR(M8="ON",-1&lt;&gt;IFERROR(MATCH("オフェンスフォース",C169:C180,0),-1))),ROUNDDOWN(G148*105/100,0),G148)</f>
        <v>85</v>
      </c>
      <c r="L148" s="86">
        <f>IF(AND(OR(C118="D1",C118="dribble"),OR(M8="ON",-1&lt;&gt;IFERROR(MATCH("オフェンスフォース",C169:C180,0),-1))),ROUNDDOWN(H148*105/100,0),H148)</f>
        <v>117</v>
      </c>
      <c r="M148" s="86">
        <f>IF(AND(OR(C118="D1",C118="dribble"),OR(M8="ON",-1&lt;&gt;IFERROR(MATCH("オフェンスフォース",C169:C180,0),-1))),ROUNDDOWN(I148*105/100,0),I148)</f>
        <v>93</v>
      </c>
      <c r="N148" s="86">
        <f>IF(AND(OR(C118="D1",C118="dribble"),OR(M8="ON",-1&lt;&gt;IFERROR(MATCH("オフェンスフォース",C169:C180,0),-1))),ROUNDDOWN(J148*105/100,0),J148)</f>
        <v>128</v>
      </c>
      <c r="O148" s="86">
        <f>IF(AND(OR(C118="D2",C118="block"),OR(M8="ON",-1&lt;&gt;IFERROR(MATCH("ディフェンスフォース",C169:C180,0),-1))),ROUNDDOWN(K148*105/100,0),K148)</f>
        <v>85</v>
      </c>
      <c r="P148" s="86">
        <f>IF(AND(OR(C118="D2",C118="block"),OR(M8="ON",-1&lt;&gt;IFERROR(MATCH("ディフェンスフォース",C169:C180,0),-1))),ROUNDDOWN(L148*105/100,0),L148)</f>
        <v>117</v>
      </c>
      <c r="Q148" s="86">
        <f>IF(AND(OR(C118="D2",C118="block"),OR(M8="ON",-1&lt;&gt;IFERROR(MATCH("ディフェンスフォース",C169:C180,0),-1))),ROUNDDOWN(M148*105/100,0),M148)</f>
        <v>93</v>
      </c>
      <c r="R148" s="86">
        <f>IF(AND(OR(C118="D2",C118="block"),OR(M8="ON",-1&lt;&gt;IFERROR(MATCH("ディフェンスフォース",C169:C180,0),-1))),ROUNDDOWN(N148*105/100,0),N148)</f>
        <v>128</v>
      </c>
      <c r="S148" s="100"/>
      <c r="T148" s="100"/>
    </row>
    <row r="149" spans="2:20" ht="11.25" hidden="1" customHeight="1">
      <c r="B149" s="85" t="s">
        <v>5563</v>
      </c>
      <c r="C149" s="86">
        <f>IF(AND(M13="ON",-1&lt;&gt;IFERROR(MATCH("やくびょうがみ",C169:C180,0),-1)),ROUNDDOWN(O139*150/100,0),O139)</f>
        <v>110</v>
      </c>
      <c r="D149" s="86">
        <f>IF(AND(M13="ON",-1&lt;&gt;IFERROR(MATCH("やくびょうがみ",C169:C180,0),-1)),ROUNDDOWN(P139*150/100,0),P139)</f>
        <v>141</v>
      </c>
      <c r="E149" s="86">
        <f>IF(AND(M13="ON",-1&lt;&gt;IFERROR(MATCH("やくびょうがみ",C169:C180,0),-1)),ROUNDDOWN(Q139*150/100,0),Q139)</f>
        <v>121</v>
      </c>
      <c r="F149" s="86">
        <f>IF(AND(M13="ON",-1&lt;&gt;IFERROR(MATCH("やくびょうがみ",C169:C180,0),-1)),ROUNDDOWN(R139*150/100,0),R139)</f>
        <v>154</v>
      </c>
      <c r="G149" s="86">
        <f>IF(AND(OR(C119="NS",C119="LS",C119="SC"),OR(G8="ON",-1&lt;&gt;IFERROR(MATCH("シュートフォース",C169:C180,0),-1))),ROUNDDOWN(C149*105/100,0),C149)</f>
        <v>110</v>
      </c>
      <c r="H149" s="86">
        <f>IF(AND(OR(C119="NS",C119="LS",C119="SC"),OR(G8="ON",-1&lt;&gt;IFERROR(MATCH("シュートフォース",C169:C180,0),-1))),ROUNDDOWN(D149*105/100,0),D149)</f>
        <v>141</v>
      </c>
      <c r="I149" s="86">
        <f>IF(AND(OR(C119="NS",C119="LS",C119="SC"),OR(G8="ON",-1&lt;&gt;IFERROR(MATCH("シュートフォース",C169:C180,0),-1))),ROUNDDOWN(E149*105/100,0),E149)</f>
        <v>121</v>
      </c>
      <c r="J149" s="86">
        <f>IF(AND(OR(C119="NS",C119="LS",C119="SC"),OR(G8="ON",-1&lt;&gt;IFERROR(MATCH("シュートフォース",C169:C180,0),-1))),ROUNDDOWN(F149*105/100,0),F149)</f>
        <v>154</v>
      </c>
      <c r="K149" s="86">
        <f>IF(AND(OR(C119="D1",C119="dribble"),OR(M8="ON",-1&lt;&gt;IFERROR(MATCH("オフェンスフォース",C169:C180,0),-1))),ROUNDDOWN(G149*105/100,0),G149)</f>
        <v>110</v>
      </c>
      <c r="L149" s="86">
        <f>IF(AND(OR(C119="D1",C119="dribble"),OR(M8="ON",-1&lt;&gt;IFERROR(MATCH("オフェンスフォース",C169:C180,0),-1))),ROUNDDOWN(H149*105/100,0),H149)</f>
        <v>141</v>
      </c>
      <c r="M149" s="86">
        <f>IF(AND(OR(C119="D1",C119="dribble"),OR(M8="ON",-1&lt;&gt;IFERROR(MATCH("オフェンスフォース",C169:C180,0),-1))),ROUNDDOWN(I149*105/100,0),I149)</f>
        <v>121</v>
      </c>
      <c r="N149" s="86">
        <f>IF(AND(OR(C119="D1",C119="dribble"),OR(M8="ON",-1&lt;&gt;IFERROR(MATCH("オフェンスフォース",C169:C180,0),-1))),ROUNDDOWN(J149*105/100,0),J149)</f>
        <v>154</v>
      </c>
      <c r="O149" s="86">
        <f>IF(AND(OR(C119="D2",C119="block"),OR(M8="ON",-1&lt;&gt;IFERROR(MATCH("ディフェンスフォース",C169:C180,0),-1))),ROUNDDOWN(K149*105/100,0),K149)</f>
        <v>110</v>
      </c>
      <c r="P149" s="86">
        <f>IF(AND(OR(C119="D2",C119="block"),OR(M8="ON",-1&lt;&gt;IFERROR(MATCH("ディフェンスフォース",C169:C180,0),-1))),ROUNDDOWN(L149*105/100,0),L149)</f>
        <v>141</v>
      </c>
      <c r="Q149" s="86">
        <f>IF(AND(OR(C119="D2",C119="block"),OR(M8="ON",-1&lt;&gt;IFERROR(MATCH("ディフェンスフォース",C169:C180,0),-1))),ROUNDDOWN(M149*105/100,0),M149)</f>
        <v>121</v>
      </c>
      <c r="R149" s="86">
        <f>IF(AND(OR(C119="D2",C119="block"),OR(M8="ON",-1&lt;&gt;IFERROR(MATCH("ディフェンスフォース",C169:C180,0),-1))),ROUNDDOWN(N149*105/100,0),N149)</f>
        <v>154</v>
      </c>
      <c r="S149" s="100"/>
      <c r="T149" s="100"/>
    </row>
    <row r="150" spans="2:20" ht="11.25" hidden="1" customHeight="1">
      <c r="B150" s="85" t="s">
        <v>5566</v>
      </c>
      <c r="C150" s="86">
        <f>IF(AND(M13="ON",-1&lt;&gt;IFERROR(MATCH("やくびょうがみ",C169:C180,0),-1)),ROUNDDOWN(O140*150/100,0),O140)</f>
        <v>120</v>
      </c>
      <c r="D150" s="86">
        <f>IF(AND(M13="ON",-1&lt;&gt;IFERROR(MATCH("やくびょうがみ",C169:C180,0),-1)),ROUNDDOWN(P140*150/100,0),P140)</f>
        <v>142</v>
      </c>
      <c r="E150" s="86">
        <f>IF(AND(M13="ON",-1&lt;&gt;IFERROR(MATCH("やくびょうがみ",C169:C180,0),-1)),ROUNDDOWN(Q140*150/100,0),Q140)</f>
        <v>132</v>
      </c>
      <c r="F150" s="86">
        <f>IF(AND(M13="ON",-1&lt;&gt;IFERROR(MATCH("やくびょうがみ",C169:C180,0),-1)),ROUNDDOWN(R140*150/100,0),R140)</f>
        <v>156</v>
      </c>
      <c r="G150" s="86">
        <f>IF(AND(OR(C120="NS",C120="LS",C120="SC"),OR(G8="ON",-1&lt;&gt;IFERROR(MATCH("シュートフォース",C169:C180,0),-1))),ROUNDDOWN(C150*105/100,0),C150)</f>
        <v>120</v>
      </c>
      <c r="H150" s="86">
        <f>IF(AND(OR(C120="NS",C120="LS",C120="SC"),OR(G8="ON",-1&lt;&gt;IFERROR(MATCH("シュートフォース",C169:C180,0),-1))),ROUNDDOWN(D150*105/100,0),D150)</f>
        <v>142</v>
      </c>
      <c r="I150" s="86">
        <f>IF(AND(OR(C120="NS",C120="LS",C120="SC"),OR(G8="ON",-1&lt;&gt;IFERROR(MATCH("シュートフォース",C169:C180,0),-1))),ROUNDDOWN(E150*105/100,0),E150)</f>
        <v>132</v>
      </c>
      <c r="J150" s="86">
        <f>IF(AND(OR(C120="NS",C120="LS",C120="SC"),OR(G8="ON",-1&lt;&gt;IFERROR(MATCH("シュートフォース",C169:C180,0),-1))),ROUNDDOWN(F150*105/100,0),F150)</f>
        <v>156</v>
      </c>
      <c r="K150" s="86">
        <f>IF(AND(OR(C120="D1",C120="dribble"),OR(M8="ON",-1&lt;&gt;IFERROR(MATCH("オフェンスフォース",C169:C180,0),-1))),ROUNDDOWN(G150*105/100,0),G150)</f>
        <v>120</v>
      </c>
      <c r="L150" s="86">
        <f>IF(AND(OR(C120="D1",C120="dribble"),OR(M8="ON",-1&lt;&gt;IFERROR(MATCH("オフェンスフォース",C169:C180,0),-1))),ROUNDDOWN(H150*105/100,0),H150)</f>
        <v>142</v>
      </c>
      <c r="M150" s="86">
        <f>IF(AND(OR(C120="D1",C120="dribble"),OR(M8="ON",-1&lt;&gt;IFERROR(MATCH("オフェンスフォース",C169:C180,0),-1))),ROUNDDOWN(I150*105/100,0),I150)</f>
        <v>132</v>
      </c>
      <c r="N150" s="86">
        <f>IF(AND(OR(C120="D1",C120="dribble"),OR(M8="ON",-1&lt;&gt;IFERROR(MATCH("オフェンスフォース",C169:C180,0),-1))),ROUNDDOWN(J150*105/100,0),J150)</f>
        <v>156</v>
      </c>
      <c r="O150" s="86">
        <f>IF(AND(OR(C120="D2",C120="block"),OR(M8="ON",-1&lt;&gt;IFERROR(MATCH("ディフェンスフォース",C169:C180,0),-1))),ROUNDDOWN(K150*105/100,0),K150)</f>
        <v>120</v>
      </c>
      <c r="P150" s="86">
        <f>IF(AND(OR(C120="D2",C120="block"),OR(M8="ON",-1&lt;&gt;IFERROR(MATCH("ディフェンスフォース",C169:C180,0),-1))),ROUNDDOWN(L150*105/100,0),L150)</f>
        <v>142</v>
      </c>
      <c r="Q150" s="86">
        <f>IF(AND(OR(C120="D2",C120="block"),OR(M8="ON",-1&lt;&gt;IFERROR(MATCH("ディフェンスフォース",C169:C180,0),-1))),ROUNDDOWN(M150*105/100,0),M150)</f>
        <v>132</v>
      </c>
      <c r="R150" s="86">
        <f>IF(AND(OR(C120="D2",C120="block"),OR(M8="ON",-1&lt;&gt;IFERROR(MATCH("ディフェンスフォース",C169:C180,0),-1))),ROUNDDOWN(N150*105/100,0),N150)</f>
        <v>156</v>
      </c>
      <c r="S150" s="100"/>
      <c r="T150" s="100"/>
    </row>
    <row r="151" spans="2:20" ht="11.25" hidden="1" customHeight="1">
      <c r="B151" s="85"/>
      <c r="C151" s="84" t="s">
        <v>5643</v>
      </c>
      <c r="D151" s="85" t="s">
        <v>5644</v>
      </c>
      <c r="E151" s="84" t="s">
        <v>5645</v>
      </c>
      <c r="F151" s="85" t="s">
        <v>5646</v>
      </c>
      <c r="G151" s="84" t="s">
        <v>5647</v>
      </c>
      <c r="H151" s="85" t="s">
        <v>5648</v>
      </c>
      <c r="I151" s="84" t="s">
        <v>5649</v>
      </c>
      <c r="J151" s="85" t="s">
        <v>5650</v>
      </c>
      <c r="K151" s="84" t="s">
        <v>5665</v>
      </c>
      <c r="L151" s="85" t="s">
        <v>5651</v>
      </c>
      <c r="M151" s="84" t="s">
        <v>5652</v>
      </c>
      <c r="N151" s="85" t="s">
        <v>5653</v>
      </c>
      <c r="O151" s="84" t="s">
        <v>5654</v>
      </c>
      <c r="P151" s="85" t="s">
        <v>5655</v>
      </c>
      <c r="Q151" s="84" t="s">
        <v>5656</v>
      </c>
      <c r="R151" s="85" t="s">
        <v>5657</v>
      </c>
      <c r="S151" s="99"/>
      <c r="T151" s="99"/>
    </row>
    <row r="152" spans="2:20" ht="11.25" hidden="1" customHeight="1">
      <c r="B152" s="85" t="s">
        <v>5513</v>
      </c>
      <c r="C152" s="86">
        <f>IF(AND(OR(G10&lt;0),OR(G11="ON",-1&lt;&gt;IFERROR(MATCH("ネバーギブアップ",C169:C180,0),-1))),ROUNDDOWN(O142*105/100,0),O142)</f>
        <v>140</v>
      </c>
      <c r="D152" s="86">
        <f>IF(AND(OR(G10&lt;0),OR(G11="ON",-1&lt;&gt;IFERROR(MATCH("ネバーギブアップ",C169:C180,0),-1))),ROUNDDOWN(P142*105/100,0),P142)</f>
        <v>166</v>
      </c>
      <c r="E152" s="86">
        <f>IF(AND(OR(G10&lt;0),OR(G11="ON",-1&lt;&gt;IFERROR(MATCH("ネバーギブアップ",C169:C180,0),-1))),ROUNDDOWN(Q142*105/100,0),Q142)</f>
        <v>140</v>
      </c>
      <c r="F152" s="86">
        <f>IF(AND(OR(G10&lt;0),OR(G11="ON",-1&lt;&gt;IFERROR(MATCH("ネバーギブアップ",C169:C180,0),-1))),ROUNDDOWN(R142*105/100,0),R142)</f>
        <v>166</v>
      </c>
      <c r="G152" s="86">
        <f>IF(OR(M11="ON", -1&lt;&gt;IFERROR(MATCH("イケイケ！",C169:C180,0),-1)),INT(C152*IF(G10&gt;0,1.05^G10,IF(G10&lt;0,(1/1.05)^ABS(G10),1))),C152)</f>
        <v>140</v>
      </c>
      <c r="H152" s="86">
        <f>IF(OR(M11="ON", -1&lt;&gt;IFERROR(MATCH("イケイケ！",C169:C180,0),-1)),INT(D152*IF(G10&gt;0,1.05^G10,IF(G10&lt;0,(1/1.05)^ABS(G10),1))),D152)</f>
        <v>166</v>
      </c>
      <c r="I152" s="86">
        <f>IF(OR(M11="ON", -1&lt;&gt;IFERROR(MATCH("イケイケ！",C169:C180,0),-1)),INT(E152*IF(G10&gt;0,1.05^G10,IF(G10&lt;0,(1/1.05)^ABS(G10),1))),E152)</f>
        <v>140</v>
      </c>
      <c r="J152" s="86">
        <f>IF(OR(M11="ON", -1&lt;&gt;IFERROR(MATCH("イケイケ！",C169:C180,0),-1)),INT(F152*IF(G10&gt;0,1.05^G10,IF(G10&lt;0,(1/1.05)^ABS(G10),1))),F152)</f>
        <v>166</v>
      </c>
      <c r="K152" s="86">
        <f>IF(OR(M11="ON", -1&lt;&gt;IFERROR(MATCH("みんなイケイケ！",C169:C180,0),-1)),INT(G152*IF(G10&gt;0,1.05^G10,IF(G10&lt;0,(1/1.05)^ABS(G10),1))),G152)</f>
        <v>140</v>
      </c>
      <c r="L152" s="86">
        <f>IF(OR(M11="ON", -1&lt;&gt;IFERROR(MATCH("みんなイケイケ！",C169:C180,0),-1)),INT(H152*IF(G10&gt;0,1.05^G10,IF(G10&lt;0,(1/1.05)^ABS(G10),1))),H152)</f>
        <v>166</v>
      </c>
      <c r="M152" s="86">
        <f>IF(OR(M11="ON", -1&lt;&gt;IFERROR(MATCH("みんなイケイケ！",C169:C180,0),-1)),INT(I152*IF(G10&gt;0,1.05^G10,IF(G10&lt;0,(1/1.05)^ABS(G10),1))),I152)</f>
        <v>140</v>
      </c>
      <c r="N152" s="86">
        <f>IF(OR(M11="ON", -1&lt;&gt;IFERROR(MATCH("みんなイケイケ！",C169:C180,0),-1)),INT(J152*IF(G10&gt;0,1.05^G10,IF(G10&lt;0,(1/1.05)^ABS(G10),1))),J152)</f>
        <v>166</v>
      </c>
      <c r="O152" s="86">
        <f>K152</f>
        <v>140</v>
      </c>
      <c r="P152" s="86">
        <f t="shared" ref="P152:R152" si="23">L152</f>
        <v>166</v>
      </c>
      <c r="Q152" s="86">
        <f t="shared" si="23"/>
        <v>140</v>
      </c>
      <c r="R152" s="86">
        <f t="shared" si="23"/>
        <v>166</v>
      </c>
      <c r="S152" s="100"/>
      <c r="T152" s="100"/>
    </row>
    <row r="153" spans="2:20" ht="11.25" hidden="1" customHeight="1">
      <c r="B153" s="85" t="s">
        <v>5515</v>
      </c>
      <c r="C153" s="86">
        <f>IF(AND(OR(G10&lt;0),OR(G11="ON",-1&lt;&gt;IFERROR(MATCH("ネバーギブアップ",C169:C180,0),-1))),ROUNDDOWN(O143*105/100,0),O143)</f>
        <v>120</v>
      </c>
      <c r="D153" s="86">
        <f>IF(AND(OR(G10&lt;0),OR(G11="ON",-1&lt;&gt;IFERROR(MATCH("ネバーギブアップ",C169:C180,0),-1))),ROUNDDOWN(P143*105/100,0),P143)</f>
        <v>142</v>
      </c>
      <c r="E153" s="86">
        <f>IF(AND(OR(G10&lt;0),OR(G11="ON",-1&lt;&gt;IFERROR(MATCH("ネバーギブアップ",C169:C180,0),-1))),ROUNDDOWN(Q143*105/100,0),Q143)</f>
        <v>132</v>
      </c>
      <c r="F153" s="86">
        <f>IF(AND(OR(G10&lt;0),OR(G11="ON",-1&lt;&gt;IFERROR(MATCH("ネバーギブアップ",C169:C180,0),-1))),ROUNDDOWN(R143*105/100,0),R143)</f>
        <v>156</v>
      </c>
      <c r="G153" s="86">
        <f>IF(OR(M11="ON", -1&lt;&gt;IFERROR(MATCH("イケイケ！",C169:C180,0),-1)),INT(C153*IF(G10&gt;0,1.05^G10,IF(G10&lt;0,(1/1.05)^ABS(G10),1))),C153)</f>
        <v>120</v>
      </c>
      <c r="H153" s="86">
        <f>IF(OR(M11="ON", -1&lt;&gt;IFERROR(MATCH("イケイケ！",C169:C180,0),-1)),INT(D153*IF(G10&gt;0,1.05^G10,IF(G10&lt;0,(1/1.05)^ABS(G10),1))),D153)</f>
        <v>142</v>
      </c>
      <c r="I153" s="86">
        <f>IF(OR(M11="ON", -1&lt;&gt;IFERROR(MATCH("イケイケ！",C169:C180,0),-1)),INT(E153*IF(G10&gt;0,1.05^G10,IF(G10&lt;0,(1/1.05)^ABS(G10),1))),E153)</f>
        <v>132</v>
      </c>
      <c r="J153" s="86">
        <f>IF(OR(M11="ON", -1&lt;&gt;IFERROR(MATCH("イケイケ！",C169:C180,0),-1)),INT(F153*IF(G10&gt;0,1.05^G10,IF(G10&lt;0,(1/1.05)^ABS(G10),1))),F153)</f>
        <v>156</v>
      </c>
      <c r="K153" s="86">
        <f>IF(OR(M11="ON", -1&lt;&gt;IFERROR(MATCH("みんなイケイケ！",C169:C180,0),-1)),INT(G153*IF(G10&gt;0,1.05^G10,IF(G10&lt;0,(1/1.05)^ABS(G10),1))),G153)</f>
        <v>120</v>
      </c>
      <c r="L153" s="86">
        <f>IF(OR(M11="ON", -1&lt;&gt;IFERROR(MATCH("みんなイケイケ！",C169:C180,0),-1)),INT(H153*IF(G10&gt;0,1.05^G10,IF(G10&lt;0,(1/1.05)^ABS(G10),1))),H153)</f>
        <v>142</v>
      </c>
      <c r="M153" s="86">
        <f>IF(OR(M11="ON", -1&lt;&gt;IFERROR(MATCH("みんなイケイケ！",C169:C180,0),-1)),INT(I153*IF(G10&gt;0,1.05^G10,IF(G10&lt;0,(1/1.05)^ABS(G10),1))),I153)</f>
        <v>132</v>
      </c>
      <c r="N153" s="86">
        <f>IF(OR(M11="ON", -1&lt;&gt;IFERROR(MATCH("みんなイケイケ！",C169:C180,0),-1)),INT(J153*IF(G10&gt;0,1.05^G10,IF(G10&lt;0,(1/1.05)^ABS(G10),1))),J153)</f>
        <v>156</v>
      </c>
      <c r="O153" s="86">
        <f t="shared" ref="O153:O160" si="24">K153</f>
        <v>120</v>
      </c>
      <c r="P153" s="86">
        <f t="shared" ref="P153:P160" si="25">L153</f>
        <v>142</v>
      </c>
      <c r="Q153" s="86">
        <f t="shared" ref="Q153:Q160" si="26">M153</f>
        <v>132</v>
      </c>
      <c r="R153" s="86">
        <f t="shared" ref="R153:R160" si="27">N153</f>
        <v>156</v>
      </c>
      <c r="S153" s="100"/>
      <c r="T153" s="100"/>
    </row>
    <row r="154" spans="2:20" ht="11.25" hidden="1" customHeight="1">
      <c r="B154" s="85" t="s">
        <v>5517</v>
      </c>
      <c r="C154" s="86">
        <f>IF(AND(OR(G10&lt;0),OR(G11="ON",-1&lt;&gt;IFERROR(MATCH("ネバーギブアップ",C169:C180,0),-1))),ROUNDDOWN(O144*105/100,0),O144)</f>
        <v>105</v>
      </c>
      <c r="D154" s="86">
        <f>IF(AND(OR(G10&lt;0),OR(G11="ON",-1&lt;&gt;IFERROR(MATCH("ネバーギブアップ",C169:C180,0),-1))),ROUNDDOWN(P144*105/100,0),P144)</f>
        <v>146</v>
      </c>
      <c r="E154" s="86">
        <f>IF(AND(OR(G10&lt;0),OR(G11="ON",-1&lt;&gt;IFERROR(MATCH("ネバーギブアップ",C169:C180,0),-1))),ROUNDDOWN(Q144*105/100,0),Q144)</f>
        <v>115</v>
      </c>
      <c r="F154" s="86">
        <f>IF(AND(OR(G10&lt;0),OR(G11="ON",-1&lt;&gt;IFERROR(MATCH("ネバーギブアップ",C169:C180,0),-1))),ROUNDDOWN(R144*105/100,0),R144)</f>
        <v>160</v>
      </c>
      <c r="G154" s="86">
        <f>IF(OR(M11="ON", -1&lt;&gt;IFERROR(MATCH("イケイケ！",C169:C180,0),-1)),INT(C154*IF(G10&gt;0,1.05^G10,IF(G10&lt;0,(1/1.05)^ABS(G10),1))),C154)</f>
        <v>105</v>
      </c>
      <c r="H154" s="86">
        <f>IF(OR(M11="ON", -1&lt;&gt;IFERROR(MATCH("イケイケ！",C169:C180,0),-1)),INT(D154*IF(G10&gt;0,1.05^G10,IF(G10&lt;0,(1/1.05)^ABS(G10),1))),D154)</f>
        <v>146</v>
      </c>
      <c r="I154" s="86">
        <f>IF(OR(M11="ON", -1&lt;&gt;IFERROR(MATCH("イケイケ！",C169:C180,0),-1)),INT(E154*IF(G10&gt;0,1.05^G10,IF(G10&lt;0,(1/1.05)^ABS(G10),1))),E154)</f>
        <v>115</v>
      </c>
      <c r="J154" s="86">
        <f>IF(OR(M11="ON", -1&lt;&gt;IFERROR(MATCH("イケイケ！",C169:C180,0),-1)),INT(F154*IF(G10&gt;0,1.05^G10,IF(G10&lt;0,(1/1.05)^ABS(G10),1))),F154)</f>
        <v>160</v>
      </c>
      <c r="K154" s="86">
        <f>IF(OR(M11="ON", -1&lt;&gt;IFERROR(MATCH("みんなイケイケ！",C169:C180,0),-1)),INT(G154*IF(G10&gt;0,1.05^G10,IF(G10&lt;0,(1/1.05)^ABS(G10),1))),G154)</f>
        <v>105</v>
      </c>
      <c r="L154" s="86">
        <f>IF(OR(M11="ON", -1&lt;&gt;IFERROR(MATCH("みんなイケイケ！",C169:C180,0),-1)),INT(H154*IF(G10&gt;0,1.05^G10,IF(G10&lt;0,(1/1.05)^ABS(G10),1))),H154)</f>
        <v>146</v>
      </c>
      <c r="M154" s="86">
        <f>IF(OR(M11="ON", -1&lt;&gt;IFERROR(MATCH("みんなイケイケ！",C169:C180,0),-1)),INT(I154*IF(G10&gt;0,1.05^G10,IF(G10&lt;0,(1/1.05)^ABS(G10),1))),I154)</f>
        <v>115</v>
      </c>
      <c r="N154" s="86">
        <f>IF(OR(M11="ON", -1&lt;&gt;IFERROR(MATCH("みんなイケイケ！",C169:C180,0),-1)),INT(J154*IF(G10&gt;0,1.05^G10,IF(G10&lt;0,(1/1.05)^ABS(G10),1))),J154)</f>
        <v>160</v>
      </c>
      <c r="O154" s="86">
        <f t="shared" si="24"/>
        <v>105</v>
      </c>
      <c r="P154" s="86">
        <f t="shared" si="25"/>
        <v>146</v>
      </c>
      <c r="Q154" s="86">
        <f t="shared" si="26"/>
        <v>115</v>
      </c>
      <c r="R154" s="86">
        <f t="shared" si="27"/>
        <v>160</v>
      </c>
      <c r="S154" s="100"/>
      <c r="T154" s="100"/>
    </row>
    <row r="155" spans="2:20" ht="11.25" hidden="1" customHeight="1">
      <c r="B155" s="85" t="s">
        <v>5561</v>
      </c>
      <c r="C155" s="86">
        <f>IF(AND(OR(G10&lt;0),OR(G11="ON",-1&lt;&gt;IFERROR(MATCH("ネバーギブアップ",C169:C180,0),-1))),ROUNDDOWN(O145*105/100,0),O145)</f>
        <v>122</v>
      </c>
      <c r="D155" s="86">
        <f>IF(AND(OR(G10&lt;0),OR(G11="ON",-1&lt;&gt;IFERROR(MATCH("ネバーギブアップ",C169:C180,0),-1))),ROUNDDOWN(P145*105/100,0),P145)</f>
        <v>140</v>
      </c>
      <c r="E155" s="86">
        <f>IF(AND(OR(G10&lt;0),OR(G11="ON",-1&lt;&gt;IFERROR(MATCH("ネバーギブアップ",C169:C180,0),-1))),ROUNDDOWN(Q145*105/100,0),Q145)</f>
        <v>134</v>
      </c>
      <c r="F155" s="86">
        <f>IF(AND(OR(G10&lt;0),OR(G11="ON",-1&lt;&gt;IFERROR(MATCH("ネバーギブアップ",C169:C180,0),-1))),ROUNDDOWN(R145*105/100,0),R145)</f>
        <v>153</v>
      </c>
      <c r="G155" s="86">
        <f>IF(OR(M11="ON", -1&lt;&gt;IFERROR(MATCH("イケイケ！",C169:C180,0),-1)),INT(C155*IF(G10&gt;0,1.05^G10,IF(G10&lt;0,(1/1.05)^ABS(G10),1))),C155)</f>
        <v>122</v>
      </c>
      <c r="H155" s="86">
        <f>IF(OR(M11="ON", -1&lt;&gt;IFERROR(MATCH("イケイケ！",C169:C180,0),-1)),INT(D155*IF(G10&gt;0,1.05^G10,IF(G10&lt;0,(1/1.05)^ABS(G10),1))),D155)</f>
        <v>140</v>
      </c>
      <c r="I155" s="86">
        <f>IF(OR(M11="ON", -1&lt;&gt;IFERROR(MATCH("イケイケ！",C169:C180,0),-1)),INT(E155*IF(G10&gt;0,1.05^G10,IF(G10&lt;0,(1/1.05)^ABS(G10),1))),E155)</f>
        <v>134</v>
      </c>
      <c r="J155" s="86">
        <f>IF(OR(M11="ON", -1&lt;&gt;IFERROR(MATCH("イケイケ！",C169:C180,0),-1)),INT(F155*IF(G10&gt;0,1.05^G10,IF(G10&lt;0,(1/1.05)^ABS(G10),1))),F155)</f>
        <v>153</v>
      </c>
      <c r="K155" s="86">
        <f>IF(OR(M11="ON", -1&lt;&gt;IFERROR(MATCH("みんなイケイケ！",C169:C180,0),-1)),INT(G155*IF(G10&gt;0,1.05^G10,IF(G10&lt;0,(1/1.05)^ABS(G10),1))),G155)</f>
        <v>122</v>
      </c>
      <c r="L155" s="86">
        <f>IF(OR(M11="ON", -1&lt;&gt;IFERROR(MATCH("みんなイケイケ！",C169:C180,0),-1)),INT(H155*IF(G10&gt;0,1.05^G10,IF(G10&lt;0,(1/1.05)^ABS(G10),1))),H155)</f>
        <v>140</v>
      </c>
      <c r="M155" s="86">
        <f>IF(OR(M11="ON", -1&lt;&gt;IFERROR(MATCH("みんなイケイケ！",C169:C180,0),-1)),INT(I155*IF(G10&gt;0,1.05^G10,IF(G10&lt;0,(1/1.05)^ABS(G10),1))),I155)</f>
        <v>134</v>
      </c>
      <c r="N155" s="86">
        <f>IF(OR(M11="ON", -1&lt;&gt;IFERROR(MATCH("みんなイケイケ！",C169:C180,0),-1)),INT(J155*IF(G10&gt;0,1.05^G10,IF(G10&lt;0,(1/1.05)^ABS(G10),1))),J155)</f>
        <v>153</v>
      </c>
      <c r="O155" s="86">
        <f t="shared" si="24"/>
        <v>122</v>
      </c>
      <c r="P155" s="86">
        <f t="shared" si="25"/>
        <v>140</v>
      </c>
      <c r="Q155" s="86">
        <f t="shared" si="26"/>
        <v>134</v>
      </c>
      <c r="R155" s="86">
        <f t="shared" si="27"/>
        <v>153</v>
      </c>
      <c r="S155" s="100"/>
      <c r="T155" s="100"/>
    </row>
    <row r="156" spans="2:20" ht="11.25" hidden="1" customHeight="1">
      <c r="B156" s="85" t="s">
        <v>5593</v>
      </c>
      <c r="C156" s="86">
        <f>IF(AND(OR(G10&lt;0),OR(G11="ON",-1&lt;&gt;IFERROR(MATCH("ネバーギブアップ",C169:C180,0),-1))),ROUNDDOWN(O146*105/100,0),O146)</f>
        <v>55</v>
      </c>
      <c r="D156" s="86">
        <f>IF(AND(OR(G10&lt;0),OR(G11="ON",-1&lt;&gt;IFERROR(MATCH("ネバーギブアップ",C169:C180,0),-1))),ROUNDDOWN(P146*105/100,0),P146)</f>
        <v>62</v>
      </c>
      <c r="E156" s="86">
        <f>IF(AND(OR(G10&lt;0),OR(G11="ON",-1&lt;&gt;IFERROR(MATCH("ネバーギブアップ",C169:C180,0),-1))),ROUNDDOWN(Q146*105/100,0),Q146)</f>
        <v>60</v>
      </c>
      <c r="F156" s="86">
        <f>IF(AND(OR(G10&lt;0),OR(G11="ON",-1&lt;&gt;IFERROR(MATCH("ネバーギブアップ",C169:C180,0),-1))),ROUNDDOWN(R146*105/100,0),R146)</f>
        <v>68</v>
      </c>
      <c r="G156" s="86">
        <f>IF(OR(M11="ON", -1&lt;&gt;IFERROR(MATCH("イケイケ！",C169:C180,0),-1)),INT(C156*IF(G10&gt;0,1.05^G10,IF(G10&lt;0,(1/1.05)^ABS(G10),1))),C156)</f>
        <v>55</v>
      </c>
      <c r="H156" s="86">
        <f>IF(OR(M11="ON", -1&lt;&gt;IFERROR(MATCH("イケイケ！",C169:C180,0),-1)),INT(D156*IF(G10&gt;0,1.05^G10,IF(G10&lt;0,(1/1.05)^ABS(G10),1))),D156)</f>
        <v>62</v>
      </c>
      <c r="I156" s="86">
        <f>IF(OR(M11="ON", -1&lt;&gt;IFERROR(MATCH("イケイケ！",C169:C180,0),-1)),INT(E156*IF(G10&gt;0,1.05^G10,IF(G10&lt;0,(1/1.05)^ABS(G10),1))),E156)</f>
        <v>60</v>
      </c>
      <c r="J156" s="86">
        <f>IF(OR(M11="ON", -1&lt;&gt;IFERROR(MATCH("イケイケ！",C169:C180,0),-1)),INT(F156*IF(G10&gt;0,1.05^G10,IF(G10&lt;0,(1/1.05)^ABS(G10),1))),F156)</f>
        <v>68</v>
      </c>
      <c r="K156" s="86">
        <f>IF(OR(M11="ON", -1&lt;&gt;IFERROR(MATCH("みんなイケイケ！",C169:C180,0),-1)),INT(G156*IF(G10&gt;0,1.05^G10,IF(G10&lt;0,(1/1.05)^ABS(G10),1))),G156)</f>
        <v>55</v>
      </c>
      <c r="L156" s="86">
        <f>IF(OR(M11="ON", -1&lt;&gt;IFERROR(MATCH("みんなイケイケ！",C169:C180,0),-1)),INT(H156*IF(G10&gt;0,1.05^G10,IF(G10&lt;0,(1/1.05)^ABS(G10),1))),H156)</f>
        <v>62</v>
      </c>
      <c r="M156" s="86">
        <f>IF(OR(M11="ON", -1&lt;&gt;IFERROR(MATCH("みんなイケイケ！",C169:C180,0),-1)),INT(I156*IF(G10&gt;0,1.05^G10,IF(G10&lt;0,(1/1.05)^ABS(G10),1))),I156)</f>
        <v>60</v>
      </c>
      <c r="N156" s="86">
        <f>IF(OR(M11="ON", -1&lt;&gt;IFERROR(MATCH("みんなイケイケ！",C169:C180,0),-1)),INT(J156*IF(G10&gt;0,1.05^G10,IF(G10&lt;0,(1/1.05)^ABS(G10),1))),J156)</f>
        <v>68</v>
      </c>
      <c r="O156" s="86">
        <f t="shared" si="24"/>
        <v>55</v>
      </c>
      <c r="P156" s="86">
        <f t="shared" si="25"/>
        <v>62</v>
      </c>
      <c r="Q156" s="86">
        <f t="shared" si="26"/>
        <v>60</v>
      </c>
      <c r="R156" s="86">
        <f t="shared" si="27"/>
        <v>68</v>
      </c>
      <c r="S156" s="100"/>
      <c r="T156" s="100"/>
    </row>
    <row r="157" spans="2:20" ht="11.25" hidden="1" customHeight="1">
      <c r="B157" s="85" t="s">
        <v>5594</v>
      </c>
      <c r="C157" s="86">
        <f>IF(AND(OR(G10&lt;0),OR(G11="ON",-1&lt;&gt;IFERROR(MATCH("ネバーギブアップ",C169:C180,0),-1))),ROUNDDOWN(O147*105/100,0),O147)</f>
        <v>127</v>
      </c>
      <c r="D157" s="86">
        <f>IF(AND(OR(G10&lt;0),OR(G11="ON",-1&lt;&gt;IFERROR(MATCH("ネバーギブアップ",C169:C180,0),-1))),ROUNDDOWN(P147*105/100,0),P147)</f>
        <v>145</v>
      </c>
      <c r="E157" s="86">
        <f>IF(AND(OR(G10&lt;0),OR(G11="ON",-1&lt;&gt;IFERROR(MATCH("ネバーギブアップ",C169:C180,0),-1))),ROUNDDOWN(Q147*105/100,0),Q147)</f>
        <v>139</v>
      </c>
      <c r="F157" s="86">
        <f>IF(AND(OR(G10&lt;0),OR(G11="ON",-1&lt;&gt;IFERROR(MATCH("ネバーギブアップ",C169:C180,0),-1))),ROUNDDOWN(R147*105/100,0),R147)</f>
        <v>159</v>
      </c>
      <c r="G157" s="86">
        <f>IF(OR(M11="ON", -1&lt;&gt;IFERROR(MATCH("イケイケ！",C169:C180,0),-1)),INT(C157*IF(G10&gt;0,1.05^G10,IF(G10&lt;0,(1/1.05)^ABS(G10),1))),C157)</f>
        <v>127</v>
      </c>
      <c r="H157" s="86">
        <f>IF(OR(M11="ON", -1&lt;&gt;IFERROR(MATCH("イケイケ！",C169:C180,0),-1)),INT(D157*IF(G10&gt;0,1.05^G10,IF(G10&lt;0,(1/1.05)^ABS(G10),1))),D157)</f>
        <v>145</v>
      </c>
      <c r="I157" s="86">
        <f>IF(OR(M11="ON", -1&lt;&gt;IFERROR(MATCH("イケイケ！",C169:C180,0),-1)),INT(E157*IF(G10&gt;0,1.05^G10,IF(G10&lt;0,(1/1.05)^ABS(G10),1))),E157)</f>
        <v>139</v>
      </c>
      <c r="J157" s="86">
        <f>IF(OR(M11="ON", -1&lt;&gt;IFERROR(MATCH("イケイケ！",C169:C180,0),-1)),INT(F157*IF(G10&gt;0,1.05^G10,IF(G10&lt;0,(1/1.05)^ABS(G10),1))),F157)</f>
        <v>159</v>
      </c>
      <c r="K157" s="86">
        <f>IF(OR(M11="ON", -1&lt;&gt;IFERROR(MATCH("みんなイケイケ！",C169:C180,0),-1)),INT(G157*IF(G10&gt;0,1.05^G10,IF(G10&lt;0,(1/1.05)^ABS(G10),1))),G157)</f>
        <v>127</v>
      </c>
      <c r="L157" s="86">
        <f>IF(OR(M11="ON", -1&lt;&gt;IFERROR(MATCH("みんなイケイケ！",C169:C180,0),-1)),INT(H157*IF(G10&gt;0,1.05^G10,IF(G10&lt;0,(1/1.05)^ABS(G10),1))),H157)</f>
        <v>145</v>
      </c>
      <c r="M157" s="86">
        <f>IF(OR(M11="ON", -1&lt;&gt;IFERROR(MATCH("みんなイケイケ！",C169:C180,0),-1)),INT(I157*IF(G10&gt;0,1.05^G10,IF(G10&lt;0,(1/1.05)^ABS(G10),1))),I157)</f>
        <v>139</v>
      </c>
      <c r="N157" s="86">
        <f>IF(OR(M11="ON", -1&lt;&gt;IFERROR(MATCH("みんなイケイケ！",C169:C180,0),-1)),INT(J157*IF(G10&gt;0,1.05^G10,IF(G10&lt;0,(1/1.05)^ABS(G10),1))),J157)</f>
        <v>159</v>
      </c>
      <c r="O157" s="86">
        <f t="shared" si="24"/>
        <v>127</v>
      </c>
      <c r="P157" s="86">
        <f t="shared" si="25"/>
        <v>145</v>
      </c>
      <c r="Q157" s="86">
        <f t="shared" si="26"/>
        <v>139</v>
      </c>
      <c r="R157" s="86">
        <f t="shared" si="27"/>
        <v>159</v>
      </c>
      <c r="S157" s="100"/>
      <c r="T157" s="100"/>
    </row>
    <row r="158" spans="2:20" ht="11.25" hidden="1" customHeight="1">
      <c r="B158" s="85" t="s">
        <v>5562</v>
      </c>
      <c r="C158" s="86">
        <f>IF(AND(OR(G10&lt;0),OR(G11="ON",-1&lt;&gt;IFERROR(MATCH("ネバーギブアップ",C169:C180,0),-1))),ROUNDDOWN(O148*105/100,0),O148)</f>
        <v>85</v>
      </c>
      <c r="D158" s="86">
        <f>IF(AND(OR(G10&lt;0),OR(G11="ON",-1&lt;&gt;IFERROR(MATCH("ネバーギブアップ",C169:C180,0),-1))),ROUNDDOWN(P148*105/100,0),P148)</f>
        <v>117</v>
      </c>
      <c r="E158" s="86">
        <f>IF(AND(OR(G10&lt;0),OR(G11="ON",-1&lt;&gt;IFERROR(MATCH("ネバーギブアップ",C169:C180,0),-1))),ROUNDDOWN(Q148*105/100,0),Q148)</f>
        <v>93</v>
      </c>
      <c r="F158" s="86">
        <f>IF(AND(OR(G10&lt;0),OR(G11="ON",-1&lt;&gt;IFERROR(MATCH("ネバーギブアップ",C169:C180,0),-1))),ROUNDDOWN(R148*105/100,0),R148)</f>
        <v>128</v>
      </c>
      <c r="G158" s="86">
        <f>IF(OR(M11="ON", -1&lt;&gt;IFERROR(MATCH("イケイケ！",C169:C180,0),-1)),INT(C158*IF(G10&gt;0,1.05^G10,IF(G10&lt;0,(1/1.05)^ABS(G10),1))),C158)</f>
        <v>85</v>
      </c>
      <c r="H158" s="86">
        <f>IF(OR(M11="ON", -1&lt;&gt;IFERROR(MATCH("イケイケ！",C169:C180,0),-1)),INT(D158*IF(G10&gt;0,1.05^G10,IF(G10&lt;0,(1/1.05)^ABS(G10),1))),D158)</f>
        <v>117</v>
      </c>
      <c r="I158" s="86">
        <f>IF(OR(M11="ON", -1&lt;&gt;IFERROR(MATCH("イケイケ！",C169:C180,0),-1)),INT(E158*IF(G10&gt;0,1.05^G10,IF(G10&lt;0,(1/1.05)^ABS(G10),1))),E158)</f>
        <v>93</v>
      </c>
      <c r="J158" s="86">
        <f>IF(OR(M11="ON", -1&lt;&gt;IFERROR(MATCH("イケイケ！",C169:C180,0),-1)),INT(F158*IF(G10&gt;0,1.05^G10,IF(G10&lt;0,(1/1.05)^ABS(G10),1))),F158)</f>
        <v>128</v>
      </c>
      <c r="K158" s="86">
        <f>IF(OR(M11="ON", -1&lt;&gt;IFERROR(MATCH("みんなイケイケ！",C169:C180,0),-1)),INT(G158*IF(G10&gt;0,1.05^G10,IF(G10&lt;0,(1/1.05)^ABS(G10),1))),G158)</f>
        <v>85</v>
      </c>
      <c r="L158" s="86">
        <f>IF(OR(M11="ON", -1&lt;&gt;IFERROR(MATCH("みんなイケイケ！",C169:C180,0),-1)),INT(H158*IF(G10&gt;0,1.05^G10,IF(G10&lt;0,(1/1.05)^ABS(G10),1))),H158)</f>
        <v>117</v>
      </c>
      <c r="M158" s="86">
        <f>IF(OR(M11="ON", -1&lt;&gt;IFERROR(MATCH("みんなイケイケ！",C169:C180,0),-1)),INT(I158*IF(G10&gt;0,1.05^G10,IF(G10&lt;0,(1/1.05)^ABS(G10),1))),I158)</f>
        <v>93</v>
      </c>
      <c r="N158" s="86">
        <f>IF(OR(M11="ON", -1&lt;&gt;IFERROR(MATCH("みんなイケイケ！",C169:C180,0),-1)),INT(J158*IF(G10&gt;0,1.05^G10,IF(G10&lt;0,(1/1.05)^ABS(G10),1))),J158)</f>
        <v>128</v>
      </c>
      <c r="O158" s="86">
        <f t="shared" si="24"/>
        <v>85</v>
      </c>
      <c r="P158" s="86">
        <f t="shared" si="25"/>
        <v>117</v>
      </c>
      <c r="Q158" s="86">
        <f t="shared" si="26"/>
        <v>93</v>
      </c>
      <c r="R158" s="86">
        <f t="shared" si="27"/>
        <v>128</v>
      </c>
      <c r="S158" s="100"/>
      <c r="T158" s="100"/>
    </row>
    <row r="159" spans="2:20" ht="11.25" hidden="1" customHeight="1">
      <c r="B159" s="85" t="s">
        <v>5563</v>
      </c>
      <c r="C159" s="86">
        <f>IF(AND(OR(G10&lt;0),OR(G11="ON",-1&lt;&gt;IFERROR(MATCH("ネバーギブアップ",C169:C180,0),-1))),ROUNDDOWN(O149*105/100,0),O149)</f>
        <v>110</v>
      </c>
      <c r="D159" s="86">
        <f>IF(AND(OR(G10&lt;0),OR(G11="ON",-1&lt;&gt;IFERROR(MATCH("ネバーギブアップ",C169:C180,0),-1))),ROUNDDOWN(P149*105/100,0),P149)</f>
        <v>141</v>
      </c>
      <c r="E159" s="86">
        <f>IF(AND(OR(G10&lt;0),OR(G11="ON",-1&lt;&gt;IFERROR(MATCH("ネバーギブアップ",C169:C180,0),-1))),ROUNDDOWN(Q149*105/100,0),Q149)</f>
        <v>121</v>
      </c>
      <c r="F159" s="86">
        <f>IF(AND(OR(G10&lt;0),OR(G11="ON",-1&lt;&gt;IFERROR(MATCH("ネバーギブアップ",C169:C180,0),-1))),ROUNDDOWN(R149*105/100,0),R149)</f>
        <v>154</v>
      </c>
      <c r="G159" s="86">
        <f>IF(OR(M11="ON", -1&lt;&gt;IFERROR(MATCH("イケイケ！",C169:C180,0),-1)),INT(C159*IF(G10&gt;0,1.05^G10,IF(G10&lt;0,(1/1.05)^ABS(G10),1))),C159)</f>
        <v>110</v>
      </c>
      <c r="H159" s="86">
        <f>IF(OR(M11="ON", -1&lt;&gt;IFERROR(MATCH("イケイケ！",C169:C180,0),-1)),INT(D159*IF(G10&gt;0,1.05^G10,IF(G10&lt;0,(1/1.05)^ABS(G10),1))),D159)</f>
        <v>141</v>
      </c>
      <c r="I159" s="86">
        <f>IF(OR(M11="ON", -1&lt;&gt;IFERROR(MATCH("イケイケ！",C169:C180,0),-1)),INT(E159*IF(G10&gt;0,1.05^G10,IF(G10&lt;0,(1/1.05)^ABS(G10),1))),E159)</f>
        <v>121</v>
      </c>
      <c r="J159" s="86">
        <f>IF(OR(M11="ON", -1&lt;&gt;IFERROR(MATCH("イケイケ！",C169:C180,0),-1)),INT(F159*IF(G10&gt;0,1.05^G10,IF(G10&lt;0,(1/1.05)^ABS(G10),1))),F159)</f>
        <v>154</v>
      </c>
      <c r="K159" s="86">
        <f>IF(OR(M11="ON", -1&lt;&gt;IFERROR(MATCH("みんなイケイケ！",C169:C180,0),-1)),INT(G159*IF(G10&gt;0,1.05^G10,IF(G10&lt;0,(1/1.05)^ABS(G10),1))),G159)</f>
        <v>110</v>
      </c>
      <c r="L159" s="86">
        <f>IF(OR(M11="ON", -1&lt;&gt;IFERROR(MATCH("みんなイケイケ！",C169:C180,0),-1)),INT(H159*IF(G10&gt;0,1.05^G10,IF(G10&lt;0,(1/1.05)^ABS(G10),1))),H159)</f>
        <v>141</v>
      </c>
      <c r="M159" s="86">
        <f>IF(OR(M11="ON", -1&lt;&gt;IFERROR(MATCH("みんなイケイケ！",C169:C180,0),-1)),INT(I159*IF(G10&gt;0,1.05^G10,IF(G10&lt;0,(1/1.05)^ABS(G10),1))),I159)</f>
        <v>121</v>
      </c>
      <c r="N159" s="86">
        <f>IF(OR(M11="ON", -1&lt;&gt;IFERROR(MATCH("みんなイケイケ！",C169:C180,0),-1)),INT(J159*IF(G10&gt;0,1.05^G10,IF(G10&lt;0,(1/1.05)^ABS(G10),1))),J159)</f>
        <v>154</v>
      </c>
      <c r="O159" s="86">
        <f t="shared" si="24"/>
        <v>110</v>
      </c>
      <c r="P159" s="86">
        <f t="shared" si="25"/>
        <v>141</v>
      </c>
      <c r="Q159" s="86">
        <f t="shared" si="26"/>
        <v>121</v>
      </c>
      <c r="R159" s="86">
        <f t="shared" si="27"/>
        <v>154</v>
      </c>
      <c r="S159" s="100"/>
      <c r="T159" s="100"/>
    </row>
    <row r="160" spans="2:20" ht="11.25" hidden="1" customHeight="1">
      <c r="B160" s="85" t="s">
        <v>5566</v>
      </c>
      <c r="C160" s="86">
        <f>IF(AND(OR(G10&lt;0),OR(G11="ON",-1&lt;&gt;IFERROR(MATCH("ネバーギブアップ",C169:C180,0),-1))),ROUNDDOWN(O150*105/100,0),O150)</f>
        <v>120</v>
      </c>
      <c r="D160" s="86">
        <f>IF(AND(OR(G10&lt;0),OR(G11="ON",-1&lt;&gt;IFERROR(MATCH("ネバーギブアップ",C169:C180,0),-1))),ROUNDDOWN(P150*105/100,0),P150)</f>
        <v>142</v>
      </c>
      <c r="E160" s="86">
        <f>IF(AND(OR(G10&lt;0),OR(G11="ON",-1&lt;&gt;IFERROR(MATCH("ネバーギブアップ",C169:C180,0),-1))),ROUNDDOWN(Q150*105/100,0),Q150)</f>
        <v>132</v>
      </c>
      <c r="F160" s="86">
        <f>IF(AND(OR(G10&lt;0),OR(G11="ON",-1&lt;&gt;IFERROR(MATCH("ネバーギブアップ",C169:C180,0),-1))),ROUNDDOWN(R150*105/100,0),R150)</f>
        <v>156</v>
      </c>
      <c r="G160" s="86">
        <f>IF(OR(M11="ON", -1&lt;&gt;IFERROR(MATCH("イケイケ！",C169:C180,0),-1)),INT(C160*IF(G10&gt;0,1.05^G10,IF(G10&lt;0,(1/1.05)^ABS(G10),1))),C160)</f>
        <v>120</v>
      </c>
      <c r="H160" s="86">
        <f>IF(OR(M11="ON", -1&lt;&gt;IFERROR(MATCH("イケイケ！",C169:C180,0),-1)),INT(D160*IF(G10&gt;0,1.05^G10,IF(G10&lt;0,(1/1.05)^ABS(G10),1))),D160)</f>
        <v>142</v>
      </c>
      <c r="I160" s="86">
        <f>IF(OR(M11="ON", -1&lt;&gt;IFERROR(MATCH("イケイケ！",C169:C180,0),-1)),INT(E160*IF(G10&gt;0,1.05^G10,IF(G10&lt;0,(1/1.05)^ABS(G10),1))),E160)</f>
        <v>132</v>
      </c>
      <c r="J160" s="86">
        <f>IF(OR(M11="ON", -1&lt;&gt;IFERROR(MATCH("イケイケ！",C169:C180,0),-1)),INT(F160*IF(G10&gt;0,1.05^G10,IF(G10&lt;0,(1/1.05)^ABS(G10),1))),F160)</f>
        <v>156</v>
      </c>
      <c r="K160" s="86">
        <f>IF(OR(M11="ON", -1&lt;&gt;IFERROR(MATCH("みんなイケイケ！",C169:C180,0),-1)),INT(G160*IF(G10&gt;0,1.05^G10,IF(G10&lt;0,(1/1.05)^ABS(G10),1))),G160)</f>
        <v>120</v>
      </c>
      <c r="L160" s="86">
        <f>IF(OR(M11="ON", -1&lt;&gt;IFERROR(MATCH("みんなイケイケ！",C169:C180,0),-1)),INT(H160*IF(G10&gt;0,1.05^G10,IF(G10&lt;0,(1/1.05)^ABS(G10),1))),H160)</f>
        <v>142</v>
      </c>
      <c r="M160" s="86">
        <f>IF(OR(M11="ON", -1&lt;&gt;IFERROR(MATCH("みんなイケイケ！",C169:C180,0),-1)),INT(I160*IF(G10&gt;0,1.05^G10,IF(G10&lt;0,(1/1.05)^ABS(G10),1))),I160)</f>
        <v>132</v>
      </c>
      <c r="N160" s="86">
        <f>IF(OR(M11="ON", -1&lt;&gt;IFERROR(MATCH("みんなイケイケ！",C169:C180,0),-1)),INT(J160*IF(G10&gt;0,1.05^G10,IF(G10&lt;0,(1/1.05)^ABS(G10),1))),J160)</f>
        <v>156</v>
      </c>
      <c r="O160" s="86">
        <f t="shared" si="24"/>
        <v>120</v>
      </c>
      <c r="P160" s="86">
        <f t="shared" si="25"/>
        <v>142</v>
      </c>
      <c r="Q160" s="86">
        <f t="shared" si="26"/>
        <v>132</v>
      </c>
      <c r="R160" s="86">
        <f t="shared" si="27"/>
        <v>156</v>
      </c>
      <c r="S160" s="100"/>
      <c r="T160" s="100"/>
    </row>
    <row r="161" spans="2:22" ht="11.25" customHeight="1">
      <c r="B161" s="101" t="s">
        <v>5688</v>
      </c>
      <c r="C161" s="102"/>
      <c r="D161" s="103"/>
      <c r="E161" s="103"/>
      <c r="F161" s="104"/>
      <c r="G161" s="105"/>
      <c r="H161" s="102"/>
      <c r="I161" s="104"/>
      <c r="J161" s="105"/>
      <c r="K161" s="102"/>
      <c r="L161" s="103"/>
      <c r="M161" s="104"/>
      <c r="N161" s="102"/>
      <c r="O161" s="106"/>
      <c r="P161" s="106"/>
      <c r="Q161" s="106"/>
      <c r="R161" s="106"/>
      <c r="S161" s="106"/>
      <c r="T161" s="107"/>
    </row>
    <row r="162" spans="2:22" ht="11.25" customHeight="1">
      <c r="B162" s="101"/>
      <c r="C162" s="108" t="s">
        <v>5485</v>
      </c>
      <c r="D162" s="108"/>
      <c r="E162" s="108"/>
      <c r="F162" s="145" t="s">
        <v>5042</v>
      </c>
      <c r="G162" s="146"/>
      <c r="H162" s="147"/>
      <c r="I162" s="145" t="str">
        <f>IF(COUNTIF(C169:H174,"むぞくせい"),"属性相性無効",IF(COUNTIF(C169:H174,"ぞくせいきょうか"),"属性強化発動時","属性有利時"))</f>
        <v>属性有利時</v>
      </c>
      <c r="J162" s="146"/>
      <c r="K162" s="147"/>
      <c r="L162" s="108" t="s">
        <v>5485</v>
      </c>
      <c r="M162" s="108"/>
      <c r="N162" s="108"/>
      <c r="O162" s="145" t="s">
        <v>5042</v>
      </c>
      <c r="P162" s="146"/>
      <c r="Q162" s="147"/>
      <c r="R162" s="145" t="str">
        <f>IF(COUNTIF(L169:Q174,"むぞくせい"),"属性相性無効",IF(COUNTIF(L169:Q174,"ぞくせいきょうか"),"属性強化発動時","属性有利時"))</f>
        <v>属性有利時</v>
      </c>
      <c r="S162" s="146"/>
      <c r="T162" s="147"/>
    </row>
    <row r="163" spans="2:22" ht="11.25" customHeight="1">
      <c r="B163" s="109"/>
      <c r="C163" s="110" t="s">
        <v>5676</v>
      </c>
      <c r="D163" s="111"/>
      <c r="E163" s="111"/>
      <c r="F163" s="112">
        <f>O155</f>
        <v>122</v>
      </c>
      <c r="G163" s="113" t="s">
        <v>38</v>
      </c>
      <c r="H163" s="114">
        <f>P155</f>
        <v>140</v>
      </c>
      <c r="I163" s="112">
        <f>Q155</f>
        <v>134</v>
      </c>
      <c r="J163" s="113" t="s">
        <v>38</v>
      </c>
      <c r="K163" s="114">
        <f>R155</f>
        <v>153</v>
      </c>
      <c r="L163" s="110" t="s">
        <v>5675</v>
      </c>
      <c r="M163" s="111"/>
      <c r="N163" s="111"/>
      <c r="O163" s="112">
        <f>O156</f>
        <v>55</v>
      </c>
      <c r="P163" s="113" t="s">
        <v>38</v>
      </c>
      <c r="Q163" s="114">
        <f>P156</f>
        <v>62</v>
      </c>
      <c r="R163" s="112">
        <f>Q156</f>
        <v>60</v>
      </c>
      <c r="S163" s="113" t="s">
        <v>38</v>
      </c>
      <c r="T163" s="114">
        <f>R156</f>
        <v>68</v>
      </c>
      <c r="V163" s="28" t="s">
        <v>7993</v>
      </c>
    </row>
    <row r="164" spans="2:22" ht="11.25" customHeight="1">
      <c r="B164" s="109"/>
      <c r="C164" s="110" t="s">
        <v>7988</v>
      </c>
      <c r="D164" s="111"/>
      <c r="E164" s="111"/>
      <c r="F164" s="112">
        <f>O157</f>
        <v>127</v>
      </c>
      <c r="G164" s="113" t="s">
        <v>38</v>
      </c>
      <c r="H164" s="114">
        <f>P157</f>
        <v>145</v>
      </c>
      <c r="I164" s="112">
        <f>Q157</f>
        <v>139</v>
      </c>
      <c r="J164" s="113" t="s">
        <v>38</v>
      </c>
      <c r="K164" s="114">
        <f>R157</f>
        <v>159</v>
      </c>
      <c r="L164" s="110" t="s">
        <v>7986</v>
      </c>
      <c r="M164" s="111"/>
      <c r="N164" s="111"/>
      <c r="O164" s="112">
        <f>O160</f>
        <v>120</v>
      </c>
      <c r="P164" s="113" t="s">
        <v>38</v>
      </c>
      <c r="Q164" s="114">
        <f>P160</f>
        <v>142</v>
      </c>
      <c r="R164" s="112">
        <f>Q160</f>
        <v>132</v>
      </c>
      <c r="S164" s="113" t="s">
        <v>38</v>
      </c>
      <c r="T164" s="114">
        <f>R160</f>
        <v>156</v>
      </c>
      <c r="V164" s="28" t="s">
        <v>7994</v>
      </c>
    </row>
    <row r="165" spans="2:22" ht="11.25" customHeight="1">
      <c r="B165" s="109"/>
      <c r="C165" s="110" t="s">
        <v>5677</v>
      </c>
      <c r="D165" s="111"/>
      <c r="E165" s="111"/>
      <c r="F165" s="112">
        <f>O158</f>
        <v>85</v>
      </c>
      <c r="G165" s="113" t="s">
        <v>38</v>
      </c>
      <c r="H165" s="114">
        <f>P158</f>
        <v>117</v>
      </c>
      <c r="I165" s="112">
        <f>Q158</f>
        <v>93</v>
      </c>
      <c r="J165" s="113" t="s">
        <v>38</v>
      </c>
      <c r="K165" s="114">
        <f>R158</f>
        <v>128</v>
      </c>
      <c r="L165" s="110" t="s">
        <v>5678</v>
      </c>
      <c r="M165" s="111"/>
      <c r="N165" s="111"/>
      <c r="O165" s="112">
        <f>O159</f>
        <v>110</v>
      </c>
      <c r="P165" s="113" t="s">
        <v>38</v>
      </c>
      <c r="Q165" s="114">
        <f>P159</f>
        <v>141</v>
      </c>
      <c r="R165" s="112">
        <f>Q159</f>
        <v>121</v>
      </c>
      <c r="S165" s="113" t="s">
        <v>38</v>
      </c>
      <c r="T165" s="114">
        <f>R159</f>
        <v>154</v>
      </c>
      <c r="V165" s="28" t="s">
        <v>7992</v>
      </c>
    </row>
    <row r="166" spans="2:22" ht="11.25" customHeight="1">
      <c r="B166" s="109"/>
      <c r="C166" s="110" t="s">
        <v>5663</v>
      </c>
      <c r="D166" s="111"/>
      <c r="E166" s="111"/>
      <c r="F166" s="112">
        <f>O152</f>
        <v>140</v>
      </c>
      <c r="G166" s="113" t="s">
        <v>38</v>
      </c>
      <c r="H166" s="114">
        <f>P152</f>
        <v>166</v>
      </c>
      <c r="I166" s="115" t="s">
        <v>7983</v>
      </c>
      <c r="J166" s="116"/>
      <c r="K166" s="117"/>
      <c r="L166" s="110" t="s">
        <v>5664</v>
      </c>
      <c r="M166" s="111"/>
      <c r="N166" s="111"/>
      <c r="O166" s="112">
        <f>O153</f>
        <v>120</v>
      </c>
      <c r="P166" s="113" t="s">
        <v>38</v>
      </c>
      <c r="Q166" s="114">
        <f>P153</f>
        <v>142</v>
      </c>
      <c r="R166" s="112">
        <f>Q153</f>
        <v>132</v>
      </c>
      <c r="S166" s="113" t="s">
        <v>38</v>
      </c>
      <c r="T166" s="114">
        <f>R153</f>
        <v>156</v>
      </c>
    </row>
    <row r="167" spans="2:22" ht="11.25" customHeight="1">
      <c r="B167" s="118"/>
      <c r="C167" s="110" t="s">
        <v>5484</v>
      </c>
      <c r="D167" s="111"/>
      <c r="E167" s="111"/>
      <c r="F167" s="112">
        <f>O154</f>
        <v>105</v>
      </c>
      <c r="G167" s="113" t="s">
        <v>38</v>
      </c>
      <c r="H167" s="114">
        <f>P154</f>
        <v>146</v>
      </c>
      <c r="I167" s="112">
        <f>Q154</f>
        <v>115</v>
      </c>
      <c r="J167" s="113" t="s">
        <v>38</v>
      </c>
      <c r="K167" s="114">
        <f>R154</f>
        <v>160</v>
      </c>
      <c r="L167" s="128" t="s">
        <v>7985</v>
      </c>
      <c r="M167" s="129"/>
      <c r="N167" s="129"/>
      <c r="O167" s="130"/>
      <c r="P167" s="116"/>
      <c r="Q167" s="131"/>
      <c r="R167" s="130"/>
      <c r="S167" s="116"/>
      <c r="T167" s="131"/>
    </row>
    <row r="168" spans="2:22" ht="11.25" customHeight="1">
      <c r="B168" s="101" t="s">
        <v>7997</v>
      </c>
      <c r="C168" s="119"/>
      <c r="D168" s="108"/>
      <c r="E168" s="108"/>
      <c r="F168" s="108"/>
      <c r="G168" s="108"/>
      <c r="H168" s="108"/>
      <c r="I168" s="120" t="s">
        <v>34</v>
      </c>
      <c r="J168" s="120" t="s">
        <v>2</v>
      </c>
      <c r="K168" s="120" t="s">
        <v>35</v>
      </c>
      <c r="L168" s="120" t="s">
        <v>36</v>
      </c>
      <c r="M168" s="148" t="s">
        <v>37</v>
      </c>
      <c r="N168" s="149"/>
      <c r="O168" s="150" t="s">
        <v>5042</v>
      </c>
      <c r="P168" s="151"/>
      <c r="Q168" s="152"/>
      <c r="R168" s="150" t="str">
        <f>IF(COUNTIF(B177:G182,"むぞくせい"),"属性相性無効",IF(COUNTIF(B177:G182,"ぞくせいきょうか"),"属性強化発動時","属性有利時"))</f>
        <v>属性有利時</v>
      </c>
      <c r="S168" s="151"/>
      <c r="T168" s="152"/>
    </row>
    <row r="169" spans="2:22" ht="11.25" customHeight="1">
      <c r="B169" s="109"/>
      <c r="C169" s="132" t="str">
        <f>IF(ISERROR(VLOOKUP(C19,選手能力!C3:BB2281,28,FALSE)),"－",VLOOKUP(C19,選手能力!C3:BB2281,28,FALSE))</f>
        <v>せいぎのてっけん</v>
      </c>
      <c r="D169" s="133"/>
      <c r="E169" s="133"/>
      <c r="F169" s="133"/>
      <c r="G169" s="133"/>
      <c r="H169" s="134"/>
      <c r="I169" s="56" t="str">
        <f>IF(ISERROR(VLOOKUP(C169,技まとめ!A1:F380,6,FALSE)),"－",VLOOKUP(C169,技まとめ!A1:F380,6,FALSE))</f>
        <v>P2</v>
      </c>
      <c r="J169" s="56" t="str">
        <f>IF(ISERROR(VLOOKUP(C169,技まとめ!A1:F380,4,FALSE)),"－",VLOOKUP(C169,技まとめ!A1:F380,4,FALSE))</f>
        <v>風</v>
      </c>
      <c r="K169" s="56">
        <f>IF(ISERROR(VLOOKUP(C169,技まとめ!A1:F380,3,FALSE)),"－",VLOOKUP(C169,技まとめ!A1:F380,3,FALSE))</f>
        <v>64</v>
      </c>
      <c r="L169" s="56">
        <f>IF(ISERROR(VLOOKUP(C169,技まとめ!A1:F380,5,FALSE)),"－",INT(INT((VLOOKUP(C169,技まとめ!A1:F380,5,FALSE))*IF(COUNTIF(C169:H174,"*ちょうわざ*"),120,100)/100)*IF(COUNTIF(C169:H174,"*セツヤク*"),75,100)/100))</f>
        <v>44</v>
      </c>
      <c r="M169" s="135" t="str">
        <f>IF(H19=J169,"一致",IF(J169="－","－","不一致"))</f>
        <v>不一致</v>
      </c>
      <c r="N169" s="136"/>
      <c r="O169" s="121">
        <f>IF(I169="BB",INT(O98*100/75),O98)</f>
        <v>282</v>
      </c>
      <c r="P169" s="122" t="s">
        <v>5080</v>
      </c>
      <c r="Q169" s="122">
        <f>IF(I169="BB",INT(P98*100/75),P98)</f>
        <v>334</v>
      </c>
      <c r="R169" s="121">
        <f>IF(I169="BB",INT(Q98*100/75),Q98)</f>
        <v>309</v>
      </c>
      <c r="S169" s="122" t="s">
        <v>5081</v>
      </c>
      <c r="T169" s="123">
        <f>IF(I169="BB",INT(R98*100/75),R98)</f>
        <v>368</v>
      </c>
      <c r="V169" s="28" t="s">
        <v>7995</v>
      </c>
    </row>
    <row r="170" spans="2:22" ht="11.25" customHeight="1">
      <c r="B170" s="109"/>
      <c r="C170" s="132" t="str">
        <f>IF(ISERROR(VLOOKUP(C19,選手能力!C3:BB2281,33,FALSE)),"－",VLOOKUP(C19,選手能力!C3:BB2281,33,FALSE))</f>
        <v>ゴッドキャッチ</v>
      </c>
      <c r="D170" s="133"/>
      <c r="E170" s="133"/>
      <c r="F170" s="133"/>
      <c r="G170" s="133"/>
      <c r="H170" s="134"/>
      <c r="I170" s="56" t="str">
        <f>IF(ISERROR(VLOOKUP(C170,技まとめ!A1:F380,6,FALSE)),"－",VLOOKUP(C170,技まとめ!A1:F380,6,FALSE))</f>
        <v>CA</v>
      </c>
      <c r="J170" s="56" t="str">
        <f>IF(ISERROR(VLOOKUP(C170,技まとめ!A1:F380,4,FALSE)),"－",VLOOKUP(C170,技まとめ!A1:F380,4,FALSE))</f>
        <v>山</v>
      </c>
      <c r="K170" s="56">
        <f>IF(ISERROR(VLOOKUP(C170,技まとめ!A1:F380,3,FALSE)),"－",VLOOKUP(C170,技まとめ!A1:F380,3,FALSE))</f>
        <v>114</v>
      </c>
      <c r="L170" s="56">
        <f>IF(ISERROR(VLOOKUP(C170,技まとめ!A1:F380,5,FALSE)),"－",INT(INT((VLOOKUP(C170,技まとめ!A1:F380,5,FALSE))*IF(COUNTIF(C169:H174,"*ちょうわざ*"),120,100)/100)*IF(COUNTIF(C169:H174,"*セツヤク*"),75,100)/100))</f>
        <v>68</v>
      </c>
      <c r="M170" s="135" t="str">
        <f>IF(H19=J170,"一致",IF(J170="－","－","不一致"))</f>
        <v>一致</v>
      </c>
      <c r="N170" s="136"/>
      <c r="O170" s="121">
        <f t="shared" ref="O170:O180" si="28">IF(I170="BB",INT(O99*100/75),O99)</f>
        <v>398</v>
      </c>
      <c r="P170" s="122" t="s">
        <v>38</v>
      </c>
      <c r="Q170" s="122">
        <f t="shared" ref="Q170:Q180" si="29">IF(I170="BB",INT(P99*100/75),P99)</f>
        <v>471</v>
      </c>
      <c r="R170" s="121">
        <f t="shared" ref="R170:R180" si="30">IF(I170="BB",INT(Q99*100/75),Q99)</f>
        <v>436</v>
      </c>
      <c r="S170" s="122" t="s">
        <v>38</v>
      </c>
      <c r="T170" s="123">
        <f t="shared" ref="T170:T180" si="31">IF(I170="BB",INT(R99*100/75),R99)</f>
        <v>518</v>
      </c>
      <c r="V170" s="28" t="s">
        <v>8001</v>
      </c>
    </row>
    <row r="171" spans="2:22" ht="11.25" customHeight="1">
      <c r="B171" s="109"/>
      <c r="C171" s="132" t="str">
        <f>IF(ISERROR(VLOOKUP(C19,選手能力!C3:BB2281,38,FALSE)),"－",VLOOKUP(C19,選手能力!C3:BB2281,38,FALSE))</f>
        <v>いかりのてっつい</v>
      </c>
      <c r="D171" s="133"/>
      <c r="E171" s="133"/>
      <c r="F171" s="133"/>
      <c r="G171" s="133"/>
      <c r="H171" s="134"/>
      <c r="I171" s="56" t="str">
        <f>IF(ISERROR(VLOOKUP(C171,技まとめ!A1:F380,6,FALSE)),"－",VLOOKUP(C171,技まとめ!A1:F380,6,FALSE))</f>
        <v>CA</v>
      </c>
      <c r="J171" s="56" t="str">
        <f>IF(ISERROR(VLOOKUP(C171,技まとめ!A1:F380,4,FALSE)),"－",VLOOKUP(C171,技まとめ!A1:F380,4,FALSE))</f>
        <v>山</v>
      </c>
      <c r="K171" s="56">
        <f>IF(ISERROR(VLOOKUP(C171,技まとめ!A1:F380,3,FALSE)),"－",VLOOKUP(C171,技まとめ!A1:F380,3,FALSE))</f>
        <v>71</v>
      </c>
      <c r="L171" s="56">
        <f>IF(ISERROR(VLOOKUP(C171,技まとめ!A1:F380,5,FALSE)),"－",INT(INT((VLOOKUP(C171,技まとめ!A1:F380,5,FALSE))*IF(COUNTIF(C169:H174,"*ちょうわざ*"),120,100)/100)*IF(COUNTIF(C169:H174,"*セツヤク*"),75,100)/100))</f>
        <v>50</v>
      </c>
      <c r="M171" s="135" t="str">
        <f>IF(H19=J171,"一致",IF(J171="－","－","不一致"))</f>
        <v>一致</v>
      </c>
      <c r="N171" s="136"/>
      <c r="O171" s="121">
        <f t="shared" si="28"/>
        <v>321</v>
      </c>
      <c r="P171" s="122" t="s">
        <v>38</v>
      </c>
      <c r="Q171" s="122">
        <f t="shared" si="29"/>
        <v>382</v>
      </c>
      <c r="R171" s="121">
        <f t="shared" si="30"/>
        <v>354</v>
      </c>
      <c r="S171" s="122" t="s">
        <v>38</v>
      </c>
      <c r="T171" s="123">
        <f t="shared" si="31"/>
        <v>420</v>
      </c>
    </row>
    <row r="172" spans="2:22" ht="11.25" customHeight="1">
      <c r="B172" s="109"/>
      <c r="C172" s="132" t="str">
        <f>IF(ISERROR(VLOOKUP(C19,選手能力!C3:BB2281,43,FALSE)),"－",VLOOKUP(C19,選手能力!C3:BB2281,43,FALSE))</f>
        <v>イジゲン・ザ・ハンド</v>
      </c>
      <c r="D172" s="133"/>
      <c r="E172" s="133"/>
      <c r="F172" s="133"/>
      <c r="G172" s="133"/>
      <c r="H172" s="134"/>
      <c r="I172" s="56" t="str">
        <f>IF(ISERROR(VLOOKUP(C172,技まとめ!A1:F380,6,FALSE)),"－",VLOOKUP(C172,技まとめ!A1:F380,6,FALSE))</f>
        <v>CA</v>
      </c>
      <c r="J172" s="56" t="str">
        <f>IF(ISERROR(VLOOKUP(C172,技まとめ!A1:F380,4,FALSE)),"－",VLOOKUP(C172,技まとめ!A1:F380,4,FALSE))</f>
        <v>林</v>
      </c>
      <c r="K172" s="56">
        <f>IF(ISERROR(VLOOKUP(C172,技まとめ!A1:F380,3,FALSE)),"－",VLOOKUP(C172,技まとめ!A1:F380,3,FALSE))</f>
        <v>94</v>
      </c>
      <c r="L172" s="56">
        <f>IF(ISERROR(VLOOKUP(C172,技まとめ!A1:F380,5,FALSE)),"－",INT(INT((VLOOKUP(C172,技まとめ!A1:F380,5,FALSE))*IF(COUNTIF(C169:H174,"*ちょうわざ*"),120,100)/100)*IF(COUNTIF(C169:H174,"*セツヤク*"),75,100)/100))</f>
        <v>62</v>
      </c>
      <c r="M172" s="135" t="str">
        <f>IF(H19=J172,"一致",IF(J172="－","－","不一致"))</f>
        <v>不一致</v>
      </c>
      <c r="N172" s="136"/>
      <c r="O172" s="121">
        <f t="shared" si="28"/>
        <v>328</v>
      </c>
      <c r="P172" s="122" t="s">
        <v>38</v>
      </c>
      <c r="Q172" s="122">
        <f t="shared" si="29"/>
        <v>391</v>
      </c>
      <c r="R172" s="121">
        <f t="shared" si="30"/>
        <v>361</v>
      </c>
      <c r="S172" s="122" t="s">
        <v>38</v>
      </c>
      <c r="T172" s="123">
        <f t="shared" si="31"/>
        <v>429</v>
      </c>
    </row>
    <row r="173" spans="2:22" ht="11.25" customHeight="1">
      <c r="B173" s="109"/>
      <c r="C173" s="132" t="str">
        <f>IF(LEN(J27)=0,"",J27)</f>
        <v>ちょうわざ！</v>
      </c>
      <c r="D173" s="133"/>
      <c r="E173" s="133"/>
      <c r="F173" s="133"/>
      <c r="G173" s="133"/>
      <c r="H173" s="134"/>
      <c r="I173" s="56" t="str">
        <f>IF(ISERROR(VLOOKUP(C173,技まとめ!A1:F380,6,FALSE)),"－",VLOOKUP(C173,技まとめ!A1:F380,6,FALSE))</f>
        <v>－</v>
      </c>
      <c r="J173" s="56" t="str">
        <f>IF(ISERROR(VLOOKUP(C173,技まとめ!A1:F380,4,FALSE)),"－",VLOOKUP(C173,技まとめ!A1:F380,4,FALSE))</f>
        <v>－</v>
      </c>
      <c r="K173" s="56">
        <f>IF(ISERROR(VLOOKUP(C173,技まとめ!A1:F380,3,FALSE)),"－",VLOOKUP(C173,技まとめ!A1:F380,3,FALSE))</f>
        <v>0</v>
      </c>
      <c r="L173" s="56">
        <f>IF(ISERROR(VLOOKUP(C173,技まとめ!A1:F380,5,FALSE)),"－",INT(INT((VLOOKUP(C173,技まとめ!A1:F380,5,FALSE))*IF(COUNTIF(C169:H174,"*ちょうわざ*"),120,100)/100)*IF(COUNTIF(C169:H174,"*セツヤク*"),75,100)/100))</f>
        <v>0</v>
      </c>
      <c r="M173" s="135" t="str">
        <f>IF(H19=J173,"一致",IF(J173="－","－","不一致"))</f>
        <v>－</v>
      </c>
      <c r="N173" s="136"/>
      <c r="O173" s="121">
        <f t="shared" si="28"/>
        <v>0</v>
      </c>
      <c r="P173" s="122" t="s">
        <v>38</v>
      </c>
      <c r="Q173" s="122">
        <f t="shared" si="29"/>
        <v>0</v>
      </c>
      <c r="R173" s="121">
        <f t="shared" si="30"/>
        <v>0</v>
      </c>
      <c r="S173" s="122" t="s">
        <v>38</v>
      </c>
      <c r="T173" s="123">
        <f t="shared" si="31"/>
        <v>0</v>
      </c>
    </row>
    <row r="174" spans="2:22" ht="11.25" customHeight="1">
      <c r="B174" s="109"/>
      <c r="C174" s="132" t="str">
        <f>IF(LEN(Q27)=0,"",Q27)</f>
        <v>こんしん！</v>
      </c>
      <c r="D174" s="133"/>
      <c r="E174" s="133"/>
      <c r="F174" s="133"/>
      <c r="G174" s="133"/>
      <c r="H174" s="134"/>
      <c r="I174" s="56" t="str">
        <f>IF(ISERROR(VLOOKUP(C174,技まとめ!A1:F380,6,FALSE)),"－",VLOOKUP(C174,技まとめ!A1:F380,6,FALSE))</f>
        <v>－</v>
      </c>
      <c r="J174" s="56" t="str">
        <f>IF(ISERROR(VLOOKUP(C174,技まとめ!A1:F380,4,FALSE)),"－",VLOOKUP(C174,技まとめ!A1:F380,4,FALSE))</f>
        <v>－</v>
      </c>
      <c r="K174" s="56">
        <f>IF(ISERROR(VLOOKUP(C174,技まとめ!A1:F380,3,FALSE)),"－",VLOOKUP(C174,技まとめ!A1:F380,3,FALSE))</f>
        <v>0</v>
      </c>
      <c r="L174" s="56">
        <f>IF(ISERROR(VLOOKUP(C174,技まとめ!A1:F380,5,FALSE)),"－",INT(INT((VLOOKUP(C174,技まとめ!A1:F380,5,FALSE))*IF(COUNTIF(C169:H174,"*ちょうわざ*"),120,100)/100)*IF(COUNTIF(C169:H174,"*セツヤク*"),75,100)/100))</f>
        <v>0</v>
      </c>
      <c r="M174" s="135" t="str">
        <f>IF(H19=J174,"一致",IF(J174="－","－","不一致"))</f>
        <v>－</v>
      </c>
      <c r="N174" s="136"/>
      <c r="O174" s="121">
        <f t="shared" si="28"/>
        <v>0</v>
      </c>
      <c r="P174" s="122" t="s">
        <v>38</v>
      </c>
      <c r="Q174" s="122">
        <f t="shared" si="29"/>
        <v>0</v>
      </c>
      <c r="R174" s="121">
        <f t="shared" si="30"/>
        <v>0</v>
      </c>
      <c r="S174" s="122" t="s">
        <v>38</v>
      </c>
      <c r="T174" s="123">
        <f t="shared" si="31"/>
        <v>0</v>
      </c>
    </row>
    <row r="175" spans="2:22" ht="11.25" customHeight="1">
      <c r="B175" s="109"/>
      <c r="C175" s="132" t="str">
        <f t="shared" ref="C175:C180" si="32">IF(OR(I169="BS",I169="BB")=TRUE,C169&amp;"[地上]","－")</f>
        <v>－</v>
      </c>
      <c r="D175" s="133"/>
      <c r="E175" s="133"/>
      <c r="F175" s="133"/>
      <c r="G175" s="133"/>
      <c r="H175" s="134"/>
      <c r="I175" s="56" t="str">
        <f t="shared" ref="I175:I180" si="33">IF(I169="BS","NS",IF(I169="BB","BL","－"))</f>
        <v>－</v>
      </c>
      <c r="J175" s="56" t="str">
        <f t="shared" ref="J175:J180" si="34">IF(I175="－","－",J169)</f>
        <v>－</v>
      </c>
      <c r="K175" s="56">
        <f t="shared" ref="K175:K180" si="35">IF(J175="－",0,K169)</f>
        <v>0</v>
      </c>
      <c r="L175" s="56">
        <f t="shared" ref="L175:L180" si="36">IF(J175="－",0,L169)</f>
        <v>0</v>
      </c>
      <c r="M175" s="135" t="str">
        <f t="shared" ref="M175:M180" si="37">IF(C175="－","－",M169)</f>
        <v>－</v>
      </c>
      <c r="N175" s="136"/>
      <c r="O175" s="121">
        <f t="shared" si="28"/>
        <v>0</v>
      </c>
      <c r="P175" s="113" t="s">
        <v>38</v>
      </c>
      <c r="Q175" s="122">
        <f t="shared" si="29"/>
        <v>0</v>
      </c>
      <c r="R175" s="121">
        <f t="shared" si="30"/>
        <v>0</v>
      </c>
      <c r="S175" s="113" t="s">
        <v>38</v>
      </c>
      <c r="T175" s="123">
        <f t="shared" si="31"/>
        <v>0</v>
      </c>
    </row>
    <row r="176" spans="2:22" ht="11.25" customHeight="1">
      <c r="B176" s="109"/>
      <c r="C176" s="132" t="str">
        <f t="shared" si="32"/>
        <v>－</v>
      </c>
      <c r="D176" s="133"/>
      <c r="E176" s="133"/>
      <c r="F176" s="133"/>
      <c r="G176" s="133"/>
      <c r="H176" s="134"/>
      <c r="I176" s="56" t="str">
        <f t="shared" si="33"/>
        <v>－</v>
      </c>
      <c r="J176" s="56" t="str">
        <f t="shared" si="34"/>
        <v>－</v>
      </c>
      <c r="K176" s="56">
        <f t="shared" si="35"/>
        <v>0</v>
      </c>
      <c r="L176" s="56">
        <f t="shared" si="36"/>
        <v>0</v>
      </c>
      <c r="M176" s="135" t="str">
        <f t="shared" si="37"/>
        <v>－</v>
      </c>
      <c r="N176" s="136"/>
      <c r="O176" s="121">
        <f t="shared" si="28"/>
        <v>0</v>
      </c>
      <c r="P176" s="126" t="s">
        <v>38</v>
      </c>
      <c r="Q176" s="122">
        <f t="shared" si="29"/>
        <v>0</v>
      </c>
      <c r="R176" s="121">
        <f t="shared" si="30"/>
        <v>0</v>
      </c>
      <c r="S176" s="126" t="s">
        <v>38</v>
      </c>
      <c r="T176" s="123">
        <f t="shared" si="31"/>
        <v>0</v>
      </c>
    </row>
    <row r="177" spans="2:20" ht="11.25" customHeight="1">
      <c r="B177" s="109"/>
      <c r="C177" s="132" t="str">
        <f t="shared" si="32"/>
        <v>－</v>
      </c>
      <c r="D177" s="133"/>
      <c r="E177" s="133"/>
      <c r="F177" s="133"/>
      <c r="G177" s="133"/>
      <c r="H177" s="134"/>
      <c r="I177" s="56" t="str">
        <f t="shared" si="33"/>
        <v>－</v>
      </c>
      <c r="J177" s="56" t="str">
        <f t="shared" si="34"/>
        <v>－</v>
      </c>
      <c r="K177" s="56">
        <f t="shared" si="35"/>
        <v>0</v>
      </c>
      <c r="L177" s="56">
        <f t="shared" si="36"/>
        <v>0</v>
      </c>
      <c r="M177" s="135" t="str">
        <f t="shared" si="37"/>
        <v>－</v>
      </c>
      <c r="N177" s="136"/>
      <c r="O177" s="121">
        <f t="shared" si="28"/>
        <v>0</v>
      </c>
      <c r="P177" s="126" t="s">
        <v>38</v>
      </c>
      <c r="Q177" s="122">
        <f t="shared" si="29"/>
        <v>0</v>
      </c>
      <c r="R177" s="121">
        <f t="shared" si="30"/>
        <v>0</v>
      </c>
      <c r="S177" s="126" t="s">
        <v>38</v>
      </c>
      <c r="T177" s="123">
        <f t="shared" si="31"/>
        <v>0</v>
      </c>
    </row>
    <row r="178" spans="2:20" ht="11.25" customHeight="1">
      <c r="B178" s="109"/>
      <c r="C178" s="132" t="str">
        <f t="shared" si="32"/>
        <v>－</v>
      </c>
      <c r="D178" s="133"/>
      <c r="E178" s="133"/>
      <c r="F178" s="133"/>
      <c r="G178" s="133"/>
      <c r="H178" s="134"/>
      <c r="I178" s="56" t="str">
        <f t="shared" si="33"/>
        <v>－</v>
      </c>
      <c r="J178" s="56" t="str">
        <f t="shared" si="34"/>
        <v>－</v>
      </c>
      <c r="K178" s="56">
        <f t="shared" si="35"/>
        <v>0</v>
      </c>
      <c r="L178" s="56">
        <f t="shared" si="36"/>
        <v>0</v>
      </c>
      <c r="M178" s="135" t="str">
        <f t="shared" si="37"/>
        <v>－</v>
      </c>
      <c r="N178" s="136"/>
      <c r="O178" s="121">
        <f t="shared" si="28"/>
        <v>0</v>
      </c>
      <c r="P178" s="126" t="s">
        <v>38</v>
      </c>
      <c r="Q178" s="122">
        <f t="shared" si="29"/>
        <v>0</v>
      </c>
      <c r="R178" s="121">
        <f t="shared" si="30"/>
        <v>0</v>
      </c>
      <c r="S178" s="126" t="s">
        <v>38</v>
      </c>
      <c r="T178" s="123">
        <f t="shared" si="31"/>
        <v>0</v>
      </c>
    </row>
    <row r="179" spans="2:20" ht="11.25" customHeight="1">
      <c r="B179" s="109"/>
      <c r="C179" s="132" t="str">
        <f t="shared" si="32"/>
        <v>－</v>
      </c>
      <c r="D179" s="133"/>
      <c r="E179" s="133"/>
      <c r="F179" s="133"/>
      <c r="G179" s="133"/>
      <c r="H179" s="134"/>
      <c r="I179" s="56" t="str">
        <f t="shared" si="33"/>
        <v>－</v>
      </c>
      <c r="J179" s="56" t="str">
        <f t="shared" si="34"/>
        <v>－</v>
      </c>
      <c r="K179" s="56">
        <f t="shared" si="35"/>
        <v>0</v>
      </c>
      <c r="L179" s="56">
        <f t="shared" si="36"/>
        <v>0</v>
      </c>
      <c r="M179" s="135" t="str">
        <f t="shared" si="37"/>
        <v>－</v>
      </c>
      <c r="N179" s="136"/>
      <c r="O179" s="121">
        <f t="shared" si="28"/>
        <v>0</v>
      </c>
      <c r="P179" s="126" t="s">
        <v>38</v>
      </c>
      <c r="Q179" s="122">
        <f t="shared" si="29"/>
        <v>0</v>
      </c>
      <c r="R179" s="121">
        <f t="shared" si="30"/>
        <v>0</v>
      </c>
      <c r="S179" s="126" t="s">
        <v>38</v>
      </c>
      <c r="T179" s="123">
        <f t="shared" si="31"/>
        <v>0</v>
      </c>
    </row>
    <row r="180" spans="2:20" ht="11.25" customHeight="1">
      <c r="B180" s="127"/>
      <c r="C180" s="132" t="str">
        <f t="shared" si="32"/>
        <v>－</v>
      </c>
      <c r="D180" s="133"/>
      <c r="E180" s="133"/>
      <c r="F180" s="133"/>
      <c r="G180" s="133"/>
      <c r="H180" s="134"/>
      <c r="I180" s="56" t="str">
        <f t="shared" si="33"/>
        <v>－</v>
      </c>
      <c r="J180" s="56" t="str">
        <f t="shared" si="34"/>
        <v>－</v>
      </c>
      <c r="K180" s="56">
        <f t="shared" si="35"/>
        <v>0</v>
      </c>
      <c r="L180" s="56">
        <f t="shared" si="36"/>
        <v>0</v>
      </c>
      <c r="M180" s="135" t="str">
        <f t="shared" si="37"/>
        <v>－</v>
      </c>
      <c r="N180" s="136"/>
      <c r="O180" s="124">
        <f t="shared" si="28"/>
        <v>0</v>
      </c>
      <c r="P180" s="113" t="s">
        <v>38</v>
      </c>
      <c r="Q180" s="113">
        <f t="shared" si="29"/>
        <v>0</v>
      </c>
      <c r="R180" s="124">
        <f t="shared" si="30"/>
        <v>0</v>
      </c>
      <c r="S180" s="113" t="s">
        <v>38</v>
      </c>
      <c r="T180" s="125">
        <f t="shared" si="31"/>
        <v>0</v>
      </c>
    </row>
  </sheetData>
  <mergeCells count="53">
    <mergeCell ref="M180:N180"/>
    <mergeCell ref="C173:H173"/>
    <mergeCell ref="M175:N175"/>
    <mergeCell ref="M176:N176"/>
    <mergeCell ref="M172:N172"/>
    <mergeCell ref="M173:N173"/>
    <mergeCell ref="C177:H177"/>
    <mergeCell ref="C178:H178"/>
    <mergeCell ref="C179:H179"/>
    <mergeCell ref="C180:H180"/>
    <mergeCell ref="M179:N179"/>
    <mergeCell ref="R5:T5"/>
    <mergeCell ref="I5:K5"/>
    <mergeCell ref="R168:T168"/>
    <mergeCell ref="M178:N178"/>
    <mergeCell ref="G13:H13"/>
    <mergeCell ref="M13:N13"/>
    <mergeCell ref="J24:M24"/>
    <mergeCell ref="Q24:T24"/>
    <mergeCell ref="S8:T8"/>
    <mergeCell ref="M8:N8"/>
    <mergeCell ref="S11:T11"/>
    <mergeCell ref="G11:H11"/>
    <mergeCell ref="M11:N11"/>
    <mergeCell ref="G7:H7"/>
    <mergeCell ref="M7:N7"/>
    <mergeCell ref="G8:H8"/>
    <mergeCell ref="S7:T7"/>
    <mergeCell ref="G10:H10"/>
    <mergeCell ref="C170:H170"/>
    <mergeCell ref="C172:H172"/>
    <mergeCell ref="C171:H171"/>
    <mergeCell ref="M177:N177"/>
    <mergeCell ref="C174:H174"/>
    <mergeCell ref="C175:H175"/>
    <mergeCell ref="C176:H176"/>
    <mergeCell ref="M174:N174"/>
    <mergeCell ref="M170:N170"/>
    <mergeCell ref="M171:N171"/>
    <mergeCell ref="C169:H169"/>
    <mergeCell ref="M169:N169"/>
    <mergeCell ref="C19:F19"/>
    <mergeCell ref="C20:F27"/>
    <mergeCell ref="O162:Q162"/>
    <mergeCell ref="M168:N168"/>
    <mergeCell ref="O168:Q168"/>
    <mergeCell ref="J25:M25"/>
    <mergeCell ref="Q25:T25"/>
    <mergeCell ref="R162:T162"/>
    <mergeCell ref="J27:M27"/>
    <mergeCell ref="I162:K162"/>
    <mergeCell ref="F162:H162"/>
    <mergeCell ref="Q27:T27"/>
  </mergeCells>
  <phoneticPr fontId="1"/>
  <conditionalFormatting sqref="C163:C167 C169:C180 I169:J180 M169:N180">
    <cfRule type="expression" dxfId="7" priority="368" stopIfTrue="1">
      <formula>C163="－"</formula>
    </cfRule>
  </conditionalFormatting>
  <conditionalFormatting sqref="G7:H8 M7:N8 S7:T8 G10:G11 M11:N11 S11 G13 M13:N13 S13">
    <cfRule type="expression" dxfId="6" priority="17" stopIfTrue="1">
      <formula>G7="ON"</formula>
    </cfRule>
  </conditionalFormatting>
  <conditionalFormatting sqref="K169:L180">
    <cfRule type="expression" dxfId="5" priority="364" stopIfTrue="1">
      <formula>K169=0</formula>
    </cfRule>
  </conditionalFormatting>
  <conditionalFormatting sqref="L163:L167">
    <cfRule type="expression" dxfId="4" priority="1" stopIfTrue="1">
      <formula>L163="－"</formula>
    </cfRule>
  </conditionalFormatting>
  <conditionalFormatting sqref="O169:T180">
    <cfRule type="expression" dxfId="3" priority="4">
      <formula>$I169&lt;&gt;"－"</formula>
    </cfRule>
    <cfRule type="expression" dxfId="2" priority="5">
      <formula>$I169="－"</formula>
    </cfRule>
  </conditionalFormatting>
  <conditionalFormatting sqref="R5">
    <cfRule type="expression" dxfId="1" priority="13" stopIfTrue="1">
      <formula>R5="ON"</formula>
    </cfRule>
  </conditionalFormatting>
  <dataValidations count="8">
    <dataValidation type="list" allowBlank="1" showInputMessage="1" showErrorMessage="1" sqref="I5" xr:uid="{00000000-0002-0000-0000-000000000000}">
      <formula1>KeyMan</formula1>
    </dataValidation>
    <dataValidation type="list" allowBlank="1" showInputMessage="1" showErrorMessage="1" sqref="R5 G7:H8 M11:N11 S11:T11 M7:N8 S7:T8 G11:H11 M13:N13 G13:H13" xr:uid="{00000000-0002-0000-0000-000007000000}">
      <formula1>PLUS_FORCE</formula1>
    </dataValidation>
    <dataValidation type="list" allowBlank="1" showInputMessage="1" showErrorMessage="1" sqref="C19" xr:uid="{89E65855-8804-4CEB-8ACC-65FD3C09EA76}">
      <formula1>NameList</formula1>
    </dataValidation>
    <dataValidation type="list" allowBlank="1" showInputMessage="1" showErrorMessage="1" sqref="J27:M27 Q27:T27" xr:uid="{00000000-0002-0000-0000-000005000000}">
      <formula1>SkillName</formula1>
    </dataValidation>
    <dataValidation type="list" allowBlank="1" showInputMessage="1" showErrorMessage="1" sqref="J24" xr:uid="{00000000-0002-0000-0000-000001000000}">
      <formula1>LEG</formula1>
    </dataValidation>
    <dataValidation type="list" allowBlank="1" showInputMessage="1" showErrorMessage="1" sqref="K22:L22 Q24" xr:uid="{00000000-0002-0000-0000-000003000000}">
      <formula1>Misanga</formula1>
    </dataValidation>
    <dataValidation type="list" allowBlank="1" showInputMessage="1" showErrorMessage="1" sqref="O22:P22 J25:M25" xr:uid="{00000000-0002-0000-0000-000002000000}">
      <formula1>Pendant</formula1>
    </dataValidation>
    <dataValidation type="list" allowBlank="1" showInputMessage="1" showErrorMessage="1" sqref="S22:T22 Q25:T25" xr:uid="{00000000-0002-0000-0000-000004000000}">
      <formula1>Glove</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B2:P24"/>
  <sheetViews>
    <sheetView workbookViewId="0">
      <selection activeCell="B4" sqref="B4:C4"/>
    </sheetView>
  </sheetViews>
  <sheetFormatPr defaultColWidth="5.125" defaultRowHeight="11.25"/>
  <cols>
    <col min="1" max="16384" width="5.125" style="15"/>
  </cols>
  <sheetData>
    <row r="2" spans="2:16">
      <c r="B2" s="167" t="s">
        <v>5481</v>
      </c>
      <c r="C2" s="167"/>
      <c r="D2" s="167"/>
      <c r="E2" s="167"/>
      <c r="F2" s="167"/>
      <c r="G2" s="167"/>
      <c r="H2" s="167"/>
      <c r="I2" s="167"/>
    </row>
    <row r="3" spans="2:16">
      <c r="B3" s="173" t="s">
        <v>0</v>
      </c>
      <c r="C3" s="173"/>
      <c r="D3" s="166" t="s">
        <v>5472</v>
      </c>
      <c r="E3" s="166"/>
      <c r="F3" s="166"/>
      <c r="G3" s="166"/>
      <c r="H3" s="166"/>
      <c r="I3" s="166"/>
    </row>
    <row r="4" spans="2:16">
      <c r="B4" s="175" t="s">
        <v>5470</v>
      </c>
      <c r="C4" s="175"/>
      <c r="D4" s="173" t="s">
        <v>5475</v>
      </c>
      <c r="E4" s="173"/>
      <c r="F4" s="166" t="s">
        <v>5471</v>
      </c>
      <c r="G4" s="166"/>
      <c r="H4" s="173" t="s">
        <v>5479</v>
      </c>
      <c r="I4" s="173"/>
    </row>
    <row r="5" spans="2:16">
      <c r="B5" s="166" t="s">
        <v>5476</v>
      </c>
      <c r="C5" s="174">
        <f>(I5+I7)-(E5+E7)</f>
        <v>4</v>
      </c>
      <c r="D5" s="2" t="s">
        <v>6</v>
      </c>
      <c r="E5" s="3">
        <v>50</v>
      </c>
      <c r="F5" s="2" t="s">
        <v>6</v>
      </c>
      <c r="G5" s="20">
        <f>IF(ISERROR(VLOOKUP(B4,選手能力!$C$3:$BB$2281,7,FALSE)),"－",VLOOKUP(B4,選手能力!$C$3:$BB$2281,7,FALSE))</f>
        <v>53</v>
      </c>
      <c r="H5" s="2" t="s">
        <v>6</v>
      </c>
      <c r="I5" s="3">
        <f>G5+50</f>
        <v>103</v>
      </c>
    </row>
    <row r="6" spans="2:16">
      <c r="B6" s="166"/>
      <c r="C6" s="174"/>
      <c r="D6" s="2" t="s">
        <v>7</v>
      </c>
      <c r="E6" s="3">
        <v>50</v>
      </c>
      <c r="F6" s="2" t="s">
        <v>7</v>
      </c>
      <c r="G6" s="20">
        <f>IF(ISERROR(VLOOKUP(B4,選手能力!$C$3:$BB$2281,8,FALSE)),"－",VLOOKUP(B4,選手能力!$C$3:$BB$2281,8,FALSE))</f>
        <v>53</v>
      </c>
      <c r="H6" s="2" t="s">
        <v>7</v>
      </c>
      <c r="I6" s="3">
        <f>G6+50</f>
        <v>103</v>
      </c>
    </row>
    <row r="7" spans="2:16">
      <c r="B7" s="166"/>
      <c r="C7" s="174"/>
      <c r="D7" s="2" t="s">
        <v>8</v>
      </c>
      <c r="E7" s="3">
        <v>50</v>
      </c>
      <c r="F7" s="2" t="s">
        <v>8</v>
      </c>
      <c r="G7" s="20">
        <f>IF(ISERROR(VLOOKUP(B4,選手能力!$C$3:$BB$2281,9,FALSE)),"－",VLOOKUP(B4,選手能力!$C$3:$BB$2281,9,FALSE))</f>
        <v>49</v>
      </c>
      <c r="H7" s="2" t="s">
        <v>8</v>
      </c>
      <c r="I7" s="3">
        <v>1</v>
      </c>
    </row>
    <row r="8" spans="2:16">
      <c r="B8" s="166" t="s">
        <v>5477</v>
      </c>
      <c r="C8" s="174">
        <f>(I6+I8+I11)-(E6+E8+E11)</f>
        <v>100</v>
      </c>
      <c r="D8" s="2" t="s">
        <v>9</v>
      </c>
      <c r="E8" s="3">
        <v>50</v>
      </c>
      <c r="F8" s="2" t="s">
        <v>9</v>
      </c>
      <c r="G8" s="20">
        <f>IF(ISERROR(VLOOKUP(B4,選手能力!$C$3:$BB$2281,10,FALSE)),"－",VLOOKUP(B4,選手能力!$C$3:$BB$2281,10,FALSE))</f>
        <v>80</v>
      </c>
      <c r="H8" s="2" t="s">
        <v>9</v>
      </c>
      <c r="I8" s="3">
        <f>G8+50</f>
        <v>130</v>
      </c>
    </row>
    <row r="9" spans="2:16">
      <c r="B9" s="166"/>
      <c r="C9" s="174"/>
      <c r="D9" s="2" t="s">
        <v>10</v>
      </c>
      <c r="E9" s="3">
        <v>50</v>
      </c>
      <c r="F9" s="2" t="s">
        <v>10</v>
      </c>
      <c r="G9" s="20">
        <f>IF(ISERROR(VLOOKUP(B4,選手能力!$C$3:$BB$2281,11,FALSE)),"－",VLOOKUP(B4,選手能力!$C$3:$BB$2281,11,FALSE))</f>
        <v>52</v>
      </c>
      <c r="H9" s="2" t="s">
        <v>10</v>
      </c>
      <c r="I9" s="3">
        <f>G9+50</f>
        <v>102</v>
      </c>
    </row>
    <row r="10" spans="2:16">
      <c r="B10" s="166"/>
      <c r="C10" s="174"/>
      <c r="D10" s="2" t="s">
        <v>11</v>
      </c>
      <c r="E10" s="3">
        <v>50</v>
      </c>
      <c r="F10" s="2" t="s">
        <v>11</v>
      </c>
      <c r="G10" s="20">
        <f>IF(ISERROR(VLOOKUP(B4,選手能力!$C$3:$BB$2281,12,FALSE)),"－",VLOOKUP(B4,選手能力!$C$3:$BB$2281,12,FALSE))</f>
        <v>69</v>
      </c>
      <c r="H10" s="2" t="s">
        <v>11</v>
      </c>
      <c r="I10" s="3">
        <v>1</v>
      </c>
    </row>
    <row r="11" spans="2:16">
      <c r="B11" s="166" t="s">
        <v>5478</v>
      </c>
      <c r="C11" s="174">
        <f>(I9+I10)-(E9+E10)</f>
        <v>3</v>
      </c>
      <c r="D11" s="2" t="s">
        <v>12</v>
      </c>
      <c r="E11" s="3">
        <v>50</v>
      </c>
      <c r="F11" s="2" t="s">
        <v>12</v>
      </c>
      <c r="G11" s="20">
        <f>IF(ISERROR(VLOOKUP(B4,選手能力!$C$3:$BB$2281,13,FALSE)),"－",VLOOKUP(B4,選手能力!$C$3:$BB$2281,13,FALSE))</f>
        <v>79</v>
      </c>
      <c r="H11" s="2" t="s">
        <v>12</v>
      </c>
      <c r="I11" s="3">
        <v>17</v>
      </c>
    </row>
    <row r="12" spans="2:16">
      <c r="B12" s="166"/>
      <c r="C12" s="174"/>
      <c r="D12" s="169" t="s">
        <v>5480</v>
      </c>
      <c r="E12" s="171" t="s">
        <v>5469</v>
      </c>
      <c r="F12" s="2" t="s">
        <v>13</v>
      </c>
      <c r="G12" s="21">
        <f>IF(ISERROR(VLOOKUP(B4,選手能力!$C$3:$BB$2281,14,FALSE)),"－",VLOOKUP(B4,選手能力!$C$3:$BB$2281,14,FALSE))+IF(E12="ON",20,0)</f>
        <v>22</v>
      </c>
      <c r="H12" s="2" t="s">
        <v>5473</v>
      </c>
      <c r="I12" s="20">
        <f>SUM(I5:I11)</f>
        <v>457</v>
      </c>
    </row>
    <row r="13" spans="2:16">
      <c r="B13" s="166"/>
      <c r="C13" s="174"/>
      <c r="D13" s="170"/>
      <c r="E13" s="172"/>
      <c r="F13" s="2" t="s">
        <v>14</v>
      </c>
      <c r="G13" s="20">
        <f>SUM(G5:G12)</f>
        <v>457</v>
      </c>
      <c r="H13" s="22" t="s">
        <v>5474</v>
      </c>
      <c r="I13" s="23">
        <f>G13-I12</f>
        <v>0</v>
      </c>
    </row>
    <row r="14" spans="2:16" ht="11.25" customHeight="1">
      <c r="B14" s="168" t="s">
        <v>5482</v>
      </c>
      <c r="C14" s="168"/>
      <c r="D14" s="168"/>
      <c r="E14" s="168"/>
      <c r="F14" s="168"/>
      <c r="G14" s="168"/>
      <c r="H14" s="168"/>
      <c r="I14" s="168"/>
      <c r="J14" s="168"/>
      <c r="K14" s="168"/>
      <c r="L14" s="168"/>
      <c r="M14" s="168"/>
      <c r="N14" s="168"/>
      <c r="O14" s="168"/>
      <c r="P14" s="168"/>
    </row>
    <row r="15" spans="2:16">
      <c r="B15" s="168"/>
      <c r="C15" s="168"/>
      <c r="D15" s="168"/>
      <c r="E15" s="168"/>
      <c r="F15" s="168"/>
      <c r="G15" s="168"/>
      <c r="H15" s="168"/>
      <c r="I15" s="168"/>
      <c r="J15" s="168"/>
      <c r="K15" s="168"/>
      <c r="L15" s="168"/>
      <c r="M15" s="168"/>
      <c r="N15" s="168"/>
      <c r="O15" s="168"/>
      <c r="P15" s="168"/>
    </row>
    <row r="16" spans="2:16">
      <c r="B16" s="168"/>
      <c r="C16" s="168"/>
      <c r="D16" s="168"/>
      <c r="E16" s="168"/>
      <c r="F16" s="168"/>
      <c r="G16" s="168"/>
      <c r="H16" s="168"/>
      <c r="I16" s="168"/>
      <c r="J16" s="168"/>
      <c r="K16" s="168"/>
      <c r="L16" s="168"/>
      <c r="M16" s="168"/>
      <c r="N16" s="168"/>
      <c r="O16" s="168"/>
      <c r="P16" s="168"/>
    </row>
    <row r="17" spans="2:16">
      <c r="B17" s="168"/>
      <c r="C17" s="168"/>
      <c r="D17" s="168"/>
      <c r="E17" s="168"/>
      <c r="F17" s="168"/>
      <c r="G17" s="168"/>
      <c r="H17" s="168"/>
      <c r="I17" s="168"/>
      <c r="J17" s="168"/>
      <c r="K17" s="168"/>
      <c r="L17" s="168"/>
      <c r="M17" s="168"/>
      <c r="N17" s="168"/>
      <c r="O17" s="168"/>
      <c r="P17" s="168"/>
    </row>
    <row r="18" spans="2:16">
      <c r="B18" s="168"/>
      <c r="C18" s="168"/>
      <c r="D18" s="168"/>
      <c r="E18" s="168"/>
      <c r="F18" s="168"/>
      <c r="G18" s="168"/>
      <c r="H18" s="168"/>
      <c r="I18" s="168"/>
      <c r="J18" s="168"/>
      <c r="K18" s="168"/>
      <c r="L18" s="168"/>
      <c r="M18" s="168"/>
      <c r="N18" s="168"/>
      <c r="O18" s="168"/>
      <c r="P18" s="168"/>
    </row>
    <row r="19" spans="2:16">
      <c r="B19" s="168"/>
      <c r="C19" s="168"/>
      <c r="D19" s="168"/>
      <c r="E19" s="168"/>
      <c r="F19" s="168"/>
      <c r="G19" s="168"/>
      <c r="H19" s="168"/>
      <c r="I19" s="168"/>
      <c r="J19" s="168"/>
      <c r="K19" s="168"/>
      <c r="L19" s="168"/>
      <c r="M19" s="168"/>
      <c r="N19" s="168"/>
      <c r="O19" s="168"/>
      <c r="P19" s="168"/>
    </row>
    <row r="20" spans="2:16">
      <c r="B20" s="168"/>
      <c r="C20" s="168"/>
      <c r="D20" s="168"/>
      <c r="E20" s="168"/>
      <c r="F20" s="168"/>
      <c r="G20" s="168"/>
      <c r="H20" s="168"/>
      <c r="I20" s="168"/>
      <c r="J20" s="168"/>
      <c r="K20" s="168"/>
      <c r="L20" s="168"/>
      <c r="M20" s="168"/>
      <c r="N20" s="168"/>
      <c r="O20" s="168"/>
      <c r="P20" s="168"/>
    </row>
    <row r="21" spans="2:16">
      <c r="B21" s="168"/>
      <c r="C21" s="168"/>
      <c r="D21" s="168"/>
      <c r="E21" s="168"/>
      <c r="F21" s="168"/>
      <c r="G21" s="168"/>
      <c r="H21" s="168"/>
      <c r="I21" s="168"/>
      <c r="J21" s="168"/>
      <c r="K21" s="168"/>
      <c r="L21" s="168"/>
      <c r="M21" s="168"/>
      <c r="N21" s="168"/>
      <c r="O21" s="168"/>
      <c r="P21" s="168"/>
    </row>
    <row r="22" spans="2:16">
      <c r="B22" s="168"/>
      <c r="C22" s="168"/>
      <c r="D22" s="168"/>
      <c r="E22" s="168"/>
      <c r="F22" s="168"/>
      <c r="G22" s="168"/>
      <c r="H22" s="168"/>
      <c r="I22" s="168"/>
      <c r="J22" s="168"/>
      <c r="K22" s="168"/>
      <c r="L22" s="168"/>
      <c r="M22" s="168"/>
      <c r="N22" s="168"/>
      <c r="O22" s="168"/>
      <c r="P22" s="168"/>
    </row>
    <row r="23" spans="2:16">
      <c r="B23" s="168"/>
      <c r="C23" s="168"/>
      <c r="D23" s="168"/>
      <c r="E23" s="168"/>
      <c r="F23" s="168"/>
      <c r="G23" s="168"/>
      <c r="H23" s="168"/>
      <c r="I23" s="168"/>
      <c r="J23" s="168"/>
      <c r="K23" s="168"/>
      <c r="L23" s="168"/>
      <c r="M23" s="168"/>
      <c r="N23" s="168"/>
      <c r="O23" s="168"/>
      <c r="P23" s="168"/>
    </row>
    <row r="24" spans="2:16">
      <c r="B24" s="168"/>
      <c r="C24" s="168"/>
      <c r="D24" s="168"/>
      <c r="E24" s="168"/>
      <c r="F24" s="168"/>
      <c r="G24" s="168"/>
      <c r="H24" s="168"/>
      <c r="I24" s="168"/>
      <c r="J24" s="168"/>
      <c r="K24" s="168"/>
      <c r="L24" s="168"/>
      <c r="M24" s="168"/>
      <c r="N24" s="168"/>
      <c r="O24" s="168"/>
      <c r="P24" s="168"/>
    </row>
  </sheetData>
  <mergeCells count="16">
    <mergeCell ref="B5:B7"/>
    <mergeCell ref="B8:B10"/>
    <mergeCell ref="B11:B13"/>
    <mergeCell ref="B2:I2"/>
    <mergeCell ref="B14:P24"/>
    <mergeCell ref="D12:D13"/>
    <mergeCell ref="E12:E13"/>
    <mergeCell ref="D4:E4"/>
    <mergeCell ref="D3:I3"/>
    <mergeCell ref="C11:C13"/>
    <mergeCell ref="C8:C10"/>
    <mergeCell ref="C5:C7"/>
    <mergeCell ref="B3:C3"/>
    <mergeCell ref="B4:C4"/>
    <mergeCell ref="F4:G4"/>
    <mergeCell ref="H4:I4"/>
  </mergeCells>
  <phoneticPr fontId="8"/>
  <conditionalFormatting sqref="C5:C13">
    <cfRule type="expression" dxfId="0" priority="1">
      <formula>C5&lt;5</formula>
    </cfRule>
  </conditionalFormatting>
  <dataValidations count="2">
    <dataValidation type="list" allowBlank="1" showInputMessage="1" showErrorMessage="1" sqref="B4:C4" xr:uid="{00000000-0002-0000-0100-000000000000}">
      <formula1>Name</formula1>
    </dataValidation>
    <dataValidation type="list" allowBlank="1" showInputMessage="1" showErrorMessage="1" sqref="E12:E13" xr:uid="{00000000-0002-0000-0100-000001000000}">
      <formula1>PLUS_FORCE</formula1>
    </dataValidation>
  </dataValidation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filterMode="1"/>
  <dimension ref="A1:BE2281"/>
  <sheetViews>
    <sheetView zoomScaleNormal="100" workbookViewId="0">
      <selection activeCell="AU584" sqref="AN584:AU584"/>
    </sheetView>
  </sheetViews>
  <sheetFormatPr defaultRowHeight="11.25"/>
  <cols>
    <col min="1" max="1" width="5.375" style="4" bestFit="1" customWidth="1"/>
    <col min="2" max="2" width="11.625" style="4" bestFit="1" customWidth="1"/>
    <col min="3" max="3" width="16.375" style="4" bestFit="1" customWidth="1"/>
    <col min="4" max="5" width="4.5" style="4" bestFit="1" customWidth="1"/>
    <col min="6" max="6" width="4.25" style="4" bestFit="1" customWidth="1"/>
    <col min="7" max="9" width="4.5" style="4" bestFit="1" customWidth="1"/>
    <col min="10" max="11" width="4" style="4" customWidth="1"/>
    <col min="12" max="12" width="4.125" style="4" bestFit="1" customWidth="1"/>
    <col min="13" max="13" width="4" style="4" bestFit="1" customWidth="1"/>
    <col min="14" max="14" width="3.75" style="4" bestFit="1" customWidth="1"/>
    <col min="15" max="15" width="3.875" style="4" bestFit="1" customWidth="1"/>
    <col min="16" max="16" width="4" style="4" customWidth="1"/>
    <col min="17" max="17" width="3.75" style="4" hidden="1" customWidth="1"/>
    <col min="18" max="20" width="4" style="4" hidden="1" customWidth="1"/>
    <col min="21" max="21" width="3.875" style="4" hidden="1" customWidth="1"/>
    <col min="22" max="22" width="3.625" style="4" hidden="1" customWidth="1"/>
    <col min="23" max="23" width="3.75" style="4" hidden="1" customWidth="1"/>
    <col min="24" max="24" width="3.75" style="4" customWidth="1"/>
    <col min="25" max="25" width="6.625" style="4" hidden="1" customWidth="1"/>
    <col min="26" max="28" width="6.5" style="4" hidden="1" customWidth="1"/>
    <col min="29" max="29" width="6.75" style="4" hidden="1" customWidth="1"/>
    <col min="30" max="30" width="18.875" style="4" bestFit="1" customWidth="1"/>
    <col min="31" max="31" width="3.75" style="4" bestFit="1" customWidth="1"/>
    <col min="32" max="33" width="4.625" style="4" bestFit="1" customWidth="1"/>
    <col min="34" max="34" width="4.5" style="4" bestFit="1" customWidth="1"/>
    <col min="35" max="35" width="20.5" style="4" bestFit="1" customWidth="1"/>
    <col min="36" max="36" width="3.75" style="4" bestFit="1" customWidth="1"/>
    <col min="37" max="38" width="4.625" style="4" bestFit="1" customWidth="1"/>
    <col min="39" max="39" width="4.5" style="4" bestFit="1" customWidth="1"/>
    <col min="40" max="40" width="18.875" style="4" bestFit="1" customWidth="1"/>
    <col min="41" max="41" width="3.75" style="4" bestFit="1" customWidth="1"/>
    <col min="42" max="43" width="4.625" style="4" bestFit="1" customWidth="1"/>
    <col min="44" max="44" width="4.5" style="4" bestFit="1" customWidth="1"/>
    <col min="45" max="45" width="20.5" style="4" bestFit="1" customWidth="1"/>
    <col min="46" max="46" width="3.75" style="4" bestFit="1" customWidth="1"/>
    <col min="47" max="49" width="4.5" style="4" bestFit="1" customWidth="1"/>
    <col min="50" max="53" width="9" style="4"/>
    <col min="54" max="57" width="9.5" style="4" bestFit="1" customWidth="1"/>
    <col min="58" max="16384" width="9" style="4"/>
  </cols>
  <sheetData>
    <row r="1" spans="1:57">
      <c r="A1" s="176" t="s">
        <v>39</v>
      </c>
      <c r="B1" s="176" t="s">
        <v>40</v>
      </c>
      <c r="C1" s="177" t="s">
        <v>41</v>
      </c>
      <c r="D1" s="176" t="s">
        <v>42</v>
      </c>
      <c r="E1" s="176" t="s">
        <v>2</v>
      </c>
      <c r="F1" s="176" t="s">
        <v>43</v>
      </c>
      <c r="G1" s="176" t="s">
        <v>44</v>
      </c>
      <c r="H1" s="176"/>
      <c r="I1" s="176"/>
      <c r="J1" s="176"/>
      <c r="K1" s="176"/>
      <c r="L1" s="176"/>
      <c r="M1" s="176"/>
      <c r="N1" s="176"/>
      <c r="O1" s="176"/>
      <c r="P1" s="176"/>
      <c r="Q1" s="176" t="s">
        <v>45</v>
      </c>
      <c r="R1" s="176"/>
      <c r="S1" s="176"/>
      <c r="T1" s="176"/>
      <c r="U1" s="176"/>
      <c r="V1" s="176"/>
      <c r="W1" s="176"/>
      <c r="X1" s="176"/>
      <c r="Y1" s="176" t="s">
        <v>46</v>
      </c>
      <c r="Z1" s="176"/>
      <c r="AA1" s="176"/>
      <c r="AB1" s="176"/>
      <c r="AC1" s="176"/>
      <c r="AD1" s="176" t="s">
        <v>47</v>
      </c>
      <c r="AE1" s="179" t="s">
        <v>48</v>
      </c>
      <c r="AF1" s="179" t="s">
        <v>35</v>
      </c>
      <c r="AG1" s="179" t="s">
        <v>5</v>
      </c>
      <c r="AH1" s="179" t="s">
        <v>2</v>
      </c>
      <c r="AI1" s="176" t="s">
        <v>49</v>
      </c>
      <c r="AJ1" s="179" t="s">
        <v>48</v>
      </c>
      <c r="AK1" s="179" t="s">
        <v>35</v>
      </c>
      <c r="AL1" s="179" t="s">
        <v>5</v>
      </c>
      <c r="AM1" s="179" t="s">
        <v>2</v>
      </c>
      <c r="AN1" s="176" t="s">
        <v>50</v>
      </c>
      <c r="AO1" s="179" t="s">
        <v>48</v>
      </c>
      <c r="AP1" s="179" t="s">
        <v>35</v>
      </c>
      <c r="AQ1" s="179" t="s">
        <v>5</v>
      </c>
      <c r="AR1" s="179" t="s">
        <v>2</v>
      </c>
      <c r="AS1" s="176" t="s">
        <v>51</v>
      </c>
      <c r="AT1" s="179" t="s">
        <v>48</v>
      </c>
      <c r="AU1" s="179" t="s">
        <v>35</v>
      </c>
      <c r="AV1" s="179" t="s">
        <v>5</v>
      </c>
      <c r="AW1" s="179" t="s">
        <v>2</v>
      </c>
      <c r="AX1" s="176" t="s">
        <v>52</v>
      </c>
      <c r="AY1" s="176" t="s">
        <v>53</v>
      </c>
      <c r="AZ1" s="176" t="s">
        <v>5046</v>
      </c>
      <c r="BA1" s="176" t="s">
        <v>5047</v>
      </c>
      <c r="BB1" s="176" t="s">
        <v>5048</v>
      </c>
      <c r="BC1" s="176" t="s">
        <v>5049</v>
      </c>
      <c r="BD1" s="176" t="s">
        <v>5050</v>
      </c>
      <c r="BE1" s="176" t="s">
        <v>5051</v>
      </c>
    </row>
    <row r="2" spans="1:57">
      <c r="A2" s="176"/>
      <c r="B2" s="176"/>
      <c r="C2" s="178"/>
      <c r="D2" s="176"/>
      <c r="E2" s="176"/>
      <c r="F2" s="176"/>
      <c r="G2" s="5" t="s">
        <v>54</v>
      </c>
      <c r="H2" s="5" t="s">
        <v>55</v>
      </c>
      <c r="I2" s="5" t="s">
        <v>56</v>
      </c>
      <c r="J2" s="5" t="s">
        <v>57</v>
      </c>
      <c r="K2" s="5" t="s">
        <v>58</v>
      </c>
      <c r="L2" s="5" t="s">
        <v>59</v>
      </c>
      <c r="M2" s="5" t="s">
        <v>60</v>
      </c>
      <c r="N2" s="5" t="s">
        <v>61</v>
      </c>
      <c r="O2" s="5" t="s">
        <v>12</v>
      </c>
      <c r="P2" s="5" t="s">
        <v>62</v>
      </c>
      <c r="Q2" s="5" t="s">
        <v>56</v>
      </c>
      <c r="R2" s="5" t="s">
        <v>57</v>
      </c>
      <c r="S2" s="5" t="s">
        <v>58</v>
      </c>
      <c r="T2" s="5" t="s">
        <v>59</v>
      </c>
      <c r="U2" s="5" t="s">
        <v>60</v>
      </c>
      <c r="V2" s="5" t="s">
        <v>61</v>
      </c>
      <c r="W2" s="5" t="s">
        <v>63</v>
      </c>
      <c r="X2" s="5" t="s">
        <v>64</v>
      </c>
      <c r="Y2" s="5" t="s">
        <v>65</v>
      </c>
      <c r="Z2" s="5" t="s">
        <v>66</v>
      </c>
      <c r="AA2" s="5" t="s">
        <v>67</v>
      </c>
      <c r="AB2" s="5" t="s">
        <v>68</v>
      </c>
      <c r="AC2" s="5" t="s">
        <v>69</v>
      </c>
      <c r="AD2" s="176"/>
      <c r="AE2" s="180"/>
      <c r="AF2" s="180"/>
      <c r="AG2" s="180"/>
      <c r="AH2" s="180"/>
      <c r="AI2" s="176"/>
      <c r="AJ2" s="180"/>
      <c r="AK2" s="180"/>
      <c r="AL2" s="180"/>
      <c r="AM2" s="180"/>
      <c r="AN2" s="176"/>
      <c r="AO2" s="180"/>
      <c r="AP2" s="180"/>
      <c r="AQ2" s="180"/>
      <c r="AR2" s="180"/>
      <c r="AS2" s="176"/>
      <c r="AT2" s="180"/>
      <c r="AU2" s="180"/>
      <c r="AV2" s="180"/>
      <c r="AW2" s="180"/>
      <c r="AX2" s="176"/>
      <c r="AY2" s="176"/>
      <c r="AZ2" s="176"/>
      <c r="BA2" s="176"/>
      <c r="BB2" s="176"/>
      <c r="BC2" s="176"/>
      <c r="BD2" s="176"/>
      <c r="BE2" s="176"/>
    </row>
    <row r="3" spans="1:57" ht="11.25" hidden="1" customHeight="1">
      <c r="A3" s="6">
        <v>1</v>
      </c>
      <c r="B3" s="7" t="s">
        <v>70</v>
      </c>
      <c r="C3" s="8" t="s">
        <v>71</v>
      </c>
      <c r="D3" s="7" t="s">
        <v>72</v>
      </c>
      <c r="E3" s="7" t="s">
        <v>73</v>
      </c>
      <c r="F3" s="7" t="s">
        <v>74</v>
      </c>
      <c r="G3" s="9">
        <v>125</v>
      </c>
      <c r="H3" s="9">
        <v>135</v>
      </c>
      <c r="I3" s="9">
        <v>53</v>
      </c>
      <c r="J3" s="9">
        <v>53</v>
      </c>
      <c r="K3" s="9">
        <v>49</v>
      </c>
      <c r="L3" s="9">
        <v>80</v>
      </c>
      <c r="M3" s="9">
        <v>52</v>
      </c>
      <c r="N3" s="9">
        <v>69</v>
      </c>
      <c r="O3" s="9">
        <v>79</v>
      </c>
      <c r="P3" s="9">
        <v>22</v>
      </c>
      <c r="Q3" s="10">
        <v>103</v>
      </c>
      <c r="R3" s="11">
        <v>11</v>
      </c>
      <c r="S3" s="11">
        <v>1</v>
      </c>
      <c r="T3" s="11">
        <v>130</v>
      </c>
      <c r="U3" s="11">
        <v>102</v>
      </c>
      <c r="V3" s="11">
        <v>1</v>
      </c>
      <c r="W3" s="11">
        <v>129</v>
      </c>
      <c r="X3" s="11">
        <f t="shared" ref="X3:X66" si="0">SUM(Q3:W3)</f>
        <v>477</v>
      </c>
      <c r="Y3" s="11">
        <f t="shared" ref="Y3:Y66" si="1">Q3*40+V3*5+W3*5</f>
        <v>4770</v>
      </c>
      <c r="Z3" s="11">
        <f t="shared" ref="Z3:Z66" si="2">R3*35+S3*5+V3*5+W3*5</f>
        <v>1040</v>
      </c>
      <c r="AA3" s="11">
        <f t="shared" ref="AA3:AA66" si="3">T3*35+S3*5+V3*5+W3*5</f>
        <v>5205</v>
      </c>
      <c r="AB3" s="11">
        <f t="shared" ref="AB3:AB66" si="4">T3*35+V3*10+W3*5</f>
        <v>5205</v>
      </c>
      <c r="AC3" s="6">
        <f t="shared" ref="AC3:AC66" si="5">T3*40+R3*5+W3*5</f>
        <v>5900</v>
      </c>
      <c r="AD3" s="9" t="s">
        <v>75</v>
      </c>
      <c r="AE3" s="3" t="str">
        <f>IF(ISERROR(VLOOKUP($AD3,技まとめ!$A$1:$F$380,6,FALSE)),"－",VLOOKUP($AD3,技まとめ!$A$1:$F$380,6,FALSE))</f>
        <v>P2</v>
      </c>
      <c r="AF3" s="3">
        <f>IF(ISERROR(VLOOKUP($AD3,技まとめ!$A$1:$F$380,3,FALSE)),"－",VLOOKUP($AD3,技まとめ!$A$1:$F$380,3,FALSE))</f>
        <v>64</v>
      </c>
      <c r="AG3" s="3">
        <f>IF(ISERROR(VLOOKUP($AD3,技まとめ!$A$1:$F$380,5,FALSE)),"－",VLOOKUP($AD3,技まとめ!$A$1:$F$380,5,FALSE))</f>
        <v>37</v>
      </c>
      <c r="AH3" s="3" t="str">
        <f>IF($E3=IF(ISERROR(VLOOKUP($AD3,技まとめ!$A$1:$F$380,4,FALSE)),"－",VLOOKUP($AD3,技まとめ!$A$1:$F$380,4,FALSE)),"一致","")</f>
        <v/>
      </c>
      <c r="AI3" s="9" t="s">
        <v>76</v>
      </c>
      <c r="AJ3" s="3" t="str">
        <f>IF(ISERROR(VLOOKUP($AI3,技まとめ!$A$1:$F$380,6,FALSE)),"－",VLOOKUP($AI3,技まとめ!$A$1:$F$380,6,FALSE))</f>
        <v>CA</v>
      </c>
      <c r="AK3" s="3">
        <f>IF(ISERROR(VLOOKUP($AI3,技まとめ!$A$1:$F$380,3,FALSE)),"－",VLOOKUP($AI3,技まとめ!$A$1:$F$380,3,FALSE))</f>
        <v>114</v>
      </c>
      <c r="AL3" s="3">
        <f>IF(ISERROR(VLOOKUP($AI3,技まとめ!$A$1:$F$380,5,FALSE)),"－",VLOOKUP($AI3,技まとめ!$A$1:$F$380,5,FALSE))</f>
        <v>57</v>
      </c>
      <c r="AM3" s="3" t="str">
        <f>IF($E3=IF(ISERROR(VLOOKUP($AI3,技まとめ!$A$1:$F$380,4,FALSE)),"－",VLOOKUP($AI3,技まとめ!$A$1:$F$380,4,FALSE)),"一致","")</f>
        <v>一致</v>
      </c>
      <c r="AN3" s="9" t="s">
        <v>77</v>
      </c>
      <c r="AO3" s="3" t="str">
        <f>IF(ISERROR(VLOOKUP($AN3,技まとめ!$A$1:$F$380,6,FALSE)),"－",VLOOKUP($AN3,技まとめ!$A$1:$F$380,6,FALSE))</f>
        <v>CA</v>
      </c>
      <c r="AP3" s="3">
        <f>IF(ISERROR(VLOOKUP($AN3,技まとめ!$A$1:$F$380,3,FALSE)),"－",VLOOKUP($AN3,技まとめ!$A$1:$F$380,3,FALSE))</f>
        <v>71</v>
      </c>
      <c r="AQ3" s="3">
        <f>IF(ISERROR(VLOOKUP($AN3,技まとめ!$A$1:$F$380,5,FALSE)),"－",VLOOKUP($AN3,技まとめ!$A$1:$F$380,5,FALSE))</f>
        <v>42</v>
      </c>
      <c r="AR3" s="3" t="str">
        <f>IF($E3=IF(ISERROR(VLOOKUP($AN3,技まとめ!$A$1:$F$380,4,FALSE)),"－",VLOOKUP($AN3,技まとめ!$A$1:$F$380,4,FALSE)),"一致","")</f>
        <v>一致</v>
      </c>
      <c r="AS3" s="9" t="s">
        <v>78</v>
      </c>
      <c r="AT3" s="3" t="str">
        <f>IF(ISERROR(VLOOKUP($AS3,技まとめ!$A$1:$F$380,6,FALSE)),"－",VLOOKUP($AS3,技まとめ!$A$1:$F$380,6,FALSE))</f>
        <v>CA</v>
      </c>
      <c r="AU3" s="3">
        <f>IF(ISERROR(VLOOKUP($AS3,技まとめ!$A$1:$F$380,3,FALSE)),"－",VLOOKUP($AS3,技まとめ!$A$1:$F$380,3,FALSE))</f>
        <v>94</v>
      </c>
      <c r="AV3" s="3">
        <f>IF(ISERROR(VLOOKUP($AS3,技まとめ!$A$1:$F$380,5,FALSE)),"－",VLOOKUP($AS3,技まとめ!$A$1:$F$380,5,FALSE))</f>
        <v>52</v>
      </c>
      <c r="AW3" s="3" t="str">
        <f>IF($E3=IF(ISERROR(VLOOKUP($AS3,技まとめ!$A$1:$F$380,4,FALSE)),"－",VLOOKUP($AS3,技まとめ!$A$1:$F$380,4,FALSE)),"一致","")</f>
        <v/>
      </c>
      <c r="AX3" s="12" t="str">
        <f t="shared" ref="AX3:AX66" si="6">AD3&amp;AI3&amp;AN3&amp;AS3</f>
        <v>せいぎのてっけんゴッドキャッチいかりのてっついイジゲン・ザ・ハンド</v>
      </c>
      <c r="AY3" s="12" t="str">
        <f t="shared" ref="AY3:AY66" si="7">AD3&amp;AI3&amp;AN3&amp;AS3</f>
        <v>せいぎのてっけんゴッドキャッチいかりのてっついイジゲン・ザ・ハンド</v>
      </c>
      <c r="AZ3" s="12" t="str">
        <f t="shared" ref="AZ3:AZ66" si="8">AD3&amp;AI3&amp;AN3&amp;AS3</f>
        <v>せいぎのてっけんゴッドキャッチいかりのてっついイジゲン・ザ・ハンド</v>
      </c>
      <c r="BA3" s="12" t="str">
        <f t="shared" ref="BA3:BA66" si="9">AD3&amp;AI3&amp;AN3&amp;AS3</f>
        <v>せいぎのてっけんゴッドキャッチいかりのてっついイジゲン・ザ・ハンド</v>
      </c>
      <c r="BB3" s="11" t="str">
        <f t="shared" ref="BB3:BB66" si="10">AE3&amp;AJ3&amp;AO3&amp;AT3</f>
        <v>P2CACACA</v>
      </c>
      <c r="BC3" s="11" t="str">
        <f t="shared" ref="BC3:BC66" si="11">AE3&amp;AJ3&amp;AO3&amp;AT3</f>
        <v>P2CACACA</v>
      </c>
      <c r="BD3" s="11" t="str">
        <f t="shared" ref="BD3:BD66" si="12">AE3&amp;AJ3&amp;AO3&amp;AT3</f>
        <v>P2CACACA</v>
      </c>
      <c r="BE3" s="11" t="str">
        <f t="shared" ref="BE3:BE66" si="13">AE3&amp;AJ3&amp;AO3&amp;AT3</f>
        <v>P2CACACA</v>
      </c>
    </row>
    <row r="4" spans="1:57" ht="11.25" hidden="1" customHeight="1">
      <c r="A4" s="6">
        <v>2</v>
      </c>
      <c r="B4" s="7" t="s">
        <v>79</v>
      </c>
      <c r="C4" s="8" t="s">
        <v>80</v>
      </c>
      <c r="D4" s="7" t="s">
        <v>72</v>
      </c>
      <c r="E4" s="7" t="s">
        <v>81</v>
      </c>
      <c r="F4" s="7" t="s">
        <v>82</v>
      </c>
      <c r="G4" s="9">
        <v>124</v>
      </c>
      <c r="H4" s="9">
        <v>122</v>
      </c>
      <c r="I4" s="9">
        <v>64</v>
      </c>
      <c r="J4" s="9">
        <v>58</v>
      </c>
      <c r="K4" s="9">
        <v>68</v>
      </c>
      <c r="L4" s="9">
        <v>57</v>
      </c>
      <c r="M4" s="9">
        <v>76</v>
      </c>
      <c r="N4" s="9">
        <v>58</v>
      </c>
      <c r="O4" s="9">
        <v>40</v>
      </c>
      <c r="P4" s="9">
        <v>23</v>
      </c>
      <c r="Q4" s="10">
        <v>114</v>
      </c>
      <c r="R4" s="11">
        <v>25</v>
      </c>
      <c r="S4" s="11">
        <v>1</v>
      </c>
      <c r="T4" s="11">
        <v>107</v>
      </c>
      <c r="U4" s="11">
        <v>126</v>
      </c>
      <c r="V4" s="11">
        <v>1</v>
      </c>
      <c r="W4" s="11">
        <v>90</v>
      </c>
      <c r="X4" s="11">
        <f t="shared" si="0"/>
        <v>464</v>
      </c>
      <c r="Y4" s="11">
        <f t="shared" si="1"/>
        <v>5015</v>
      </c>
      <c r="Z4" s="11">
        <f t="shared" si="2"/>
        <v>1335</v>
      </c>
      <c r="AA4" s="11">
        <f t="shared" si="3"/>
        <v>4205</v>
      </c>
      <c r="AB4" s="11">
        <f t="shared" si="4"/>
        <v>4205</v>
      </c>
      <c r="AC4" s="6">
        <f t="shared" si="5"/>
        <v>4855</v>
      </c>
      <c r="AD4" s="9" t="s">
        <v>83</v>
      </c>
      <c r="AE4" s="3" t="str">
        <f>IF(ISERROR(VLOOKUP($AD4,技まとめ!$A$1:$F$380,6,FALSE)),"－",VLOOKUP($AD4,技まとめ!$A$1:$F$380,6,FALSE))</f>
        <v>DR</v>
      </c>
      <c r="AF4" s="3">
        <f>IF(ISERROR(VLOOKUP($AD4,技まとめ!$A$1:$F$380,3,FALSE)),"－",VLOOKUP($AD4,技まとめ!$A$1:$F$380,3,FALSE))</f>
        <v>13</v>
      </c>
      <c r="AG4" s="3">
        <f>IF(ISERROR(VLOOKUP($AD4,技まとめ!$A$1:$F$380,5,FALSE)),"－",VLOOKUP($AD4,技まとめ!$A$1:$F$380,5,FALSE))</f>
        <v>20</v>
      </c>
      <c r="AH4" s="3" t="str">
        <f>IF($E4=IF(ISERROR(VLOOKUP($AD4,技まとめ!$A$1:$F$380,4,FALSE)),"－",VLOOKUP($AD4,技まとめ!$A$1:$F$380,4,FALSE)),"一致","")</f>
        <v>一致</v>
      </c>
      <c r="AI4" s="9" t="s">
        <v>84</v>
      </c>
      <c r="AJ4" s="3" t="str">
        <f>IF(ISERROR(VLOOKUP($AI4,技まとめ!$A$1:$F$380,6,FALSE)),"－",VLOOKUP($AI4,技まとめ!$A$1:$F$380,6,FALSE))</f>
        <v>DR</v>
      </c>
      <c r="AK4" s="3">
        <f>IF(ISERROR(VLOOKUP($AI4,技まとめ!$A$1:$F$380,3,FALSE)),"－",VLOOKUP($AI4,技まとめ!$A$1:$F$380,3,FALSE))</f>
        <v>92</v>
      </c>
      <c r="AL4" s="3">
        <f>IF(ISERROR(VLOOKUP($AI4,技まとめ!$A$1:$F$380,5,FALSE)),"－",VLOOKUP($AI4,技まとめ!$A$1:$F$380,5,FALSE))</f>
        <v>53</v>
      </c>
      <c r="AM4" s="3" t="str">
        <f>IF($E4=IF(ISERROR(VLOOKUP($AI4,技まとめ!$A$1:$F$380,4,FALSE)),"－",VLOOKUP($AI4,技まとめ!$A$1:$F$380,4,FALSE)),"一致","")</f>
        <v>一致</v>
      </c>
      <c r="AN4" s="9" t="s">
        <v>85</v>
      </c>
      <c r="AO4" s="3" t="str">
        <f>IF(ISERROR(VLOOKUP($AN4,技まとめ!$A$1:$F$380,6,FALSE)),"－",VLOOKUP($AN4,技まとめ!$A$1:$F$380,6,FALSE))</f>
        <v>SC</v>
      </c>
      <c r="AP4" s="3">
        <f>IF(ISERROR(VLOOKUP($AN4,技まとめ!$A$1:$F$380,3,FALSE)),"－",VLOOKUP($AN4,技まとめ!$A$1:$F$380,3,FALSE))</f>
        <v>90</v>
      </c>
      <c r="AQ4" s="3">
        <f>IF(ISERROR(VLOOKUP($AN4,技まとめ!$A$1:$F$380,5,FALSE)),"－",VLOOKUP($AN4,技まとめ!$A$1:$F$380,5,FALSE))</f>
        <v>49</v>
      </c>
      <c r="AR4" s="3" t="str">
        <f>IF($E4=IF(ISERROR(VLOOKUP($AN4,技まとめ!$A$1:$F$380,4,FALSE)),"－",VLOOKUP($AN4,技まとめ!$A$1:$F$380,4,FALSE)),"一致","")</f>
        <v>一致</v>
      </c>
      <c r="AS4" s="9" t="s">
        <v>86</v>
      </c>
      <c r="AT4" s="3" t="str">
        <f>IF(ISERROR(VLOOKUP($AS4,技まとめ!$A$1:$F$380,6,FALSE)),"－",VLOOKUP($AS4,技まとめ!$A$1:$F$380,6,FALSE))</f>
        <v>NS</v>
      </c>
      <c r="AU4" s="3">
        <f>IF(ISERROR(VLOOKUP($AS4,技まとめ!$A$1:$F$380,3,FALSE)),"－",VLOOKUP($AS4,技まとめ!$A$1:$F$380,3,FALSE))</f>
        <v>107</v>
      </c>
      <c r="AV4" s="3">
        <f>IF(ISERROR(VLOOKUP($AS4,技まとめ!$A$1:$F$380,5,FALSE)),"－",VLOOKUP($AS4,技まとめ!$A$1:$F$380,5,FALSE))</f>
        <v>58</v>
      </c>
      <c r="AW4" s="3" t="str">
        <f>IF($E4=IF(ISERROR(VLOOKUP($AS4,技まとめ!$A$1:$F$380,4,FALSE)),"－",VLOOKUP($AS4,技まとめ!$A$1:$F$380,4,FALSE)),"一致","")</f>
        <v>一致</v>
      </c>
      <c r="AX4" s="12" t="str">
        <f t="shared" si="6"/>
        <v>しっぷうダッシュふうじんのまいたつまきおとしザ・ハリケーン</v>
      </c>
      <c r="AY4" s="12" t="str">
        <f t="shared" si="7"/>
        <v>しっぷうダッシュふうじんのまいたつまきおとしザ・ハリケーン</v>
      </c>
      <c r="AZ4" s="12" t="str">
        <f t="shared" si="8"/>
        <v>しっぷうダッシュふうじんのまいたつまきおとしザ・ハリケーン</v>
      </c>
      <c r="BA4" s="12" t="str">
        <f t="shared" si="9"/>
        <v>しっぷうダッシュふうじんのまいたつまきおとしザ・ハリケーン</v>
      </c>
      <c r="BB4" s="11" t="str">
        <f t="shared" si="10"/>
        <v>DRDRSCNS</v>
      </c>
      <c r="BC4" s="11" t="str">
        <f t="shared" si="11"/>
        <v>DRDRSCNS</v>
      </c>
      <c r="BD4" s="11" t="str">
        <f t="shared" si="12"/>
        <v>DRDRSCNS</v>
      </c>
      <c r="BE4" s="11" t="str">
        <f t="shared" si="13"/>
        <v>DRDRSCNS</v>
      </c>
    </row>
    <row r="5" spans="1:57" ht="11.25" hidden="1" customHeight="1">
      <c r="A5" s="6">
        <v>3</v>
      </c>
      <c r="B5" s="7" t="s">
        <v>87</v>
      </c>
      <c r="C5" s="8" t="s">
        <v>88</v>
      </c>
      <c r="D5" s="7" t="s">
        <v>72</v>
      </c>
      <c r="E5" s="7" t="s">
        <v>73</v>
      </c>
      <c r="F5" s="7" t="s">
        <v>82</v>
      </c>
      <c r="G5" s="9">
        <v>113</v>
      </c>
      <c r="H5" s="9">
        <v>116</v>
      </c>
      <c r="I5" s="9">
        <v>40</v>
      </c>
      <c r="J5" s="9">
        <v>53</v>
      </c>
      <c r="K5" s="9">
        <v>62</v>
      </c>
      <c r="L5" s="9">
        <v>66</v>
      </c>
      <c r="M5" s="9">
        <v>49</v>
      </c>
      <c r="N5" s="9">
        <v>65</v>
      </c>
      <c r="O5" s="9">
        <v>54</v>
      </c>
      <c r="P5" s="9">
        <v>35</v>
      </c>
      <c r="Q5" s="10">
        <v>90</v>
      </c>
      <c r="R5" s="11">
        <v>33</v>
      </c>
      <c r="S5" s="11">
        <v>1</v>
      </c>
      <c r="T5" s="11">
        <v>116</v>
      </c>
      <c r="U5" s="11">
        <v>99</v>
      </c>
      <c r="V5" s="11">
        <v>1</v>
      </c>
      <c r="W5" s="11">
        <v>104</v>
      </c>
      <c r="X5" s="11">
        <f t="shared" si="0"/>
        <v>444</v>
      </c>
      <c r="Y5" s="11">
        <f t="shared" si="1"/>
        <v>4125</v>
      </c>
      <c r="Z5" s="11">
        <f t="shared" si="2"/>
        <v>1685</v>
      </c>
      <c r="AA5" s="11">
        <f t="shared" si="3"/>
        <v>4590</v>
      </c>
      <c r="AB5" s="11">
        <f t="shared" si="4"/>
        <v>4590</v>
      </c>
      <c r="AC5" s="6">
        <f t="shared" si="5"/>
        <v>5325</v>
      </c>
      <c r="AD5" s="9" t="s">
        <v>89</v>
      </c>
      <c r="AE5" s="3" t="str">
        <f>IF(ISERROR(VLOOKUP($AD5,技まとめ!$A$1:$F$380,6,FALSE)),"－",VLOOKUP($AD5,技まとめ!$A$1:$F$380,6,FALSE))</f>
        <v>BB</v>
      </c>
      <c r="AF5" s="3">
        <f>IF(ISERROR(VLOOKUP($AD5,技まとめ!$A$1:$F$380,3,FALSE)),"－",VLOOKUP($AD5,技まとめ!$A$1:$F$380,3,FALSE))</f>
        <v>43</v>
      </c>
      <c r="AG5" s="3">
        <f>IF(ISERROR(VLOOKUP($AD5,技まとめ!$A$1:$F$380,5,FALSE)),"－",VLOOKUP($AD5,技まとめ!$A$1:$F$380,5,FALSE))</f>
        <v>30</v>
      </c>
      <c r="AH5" s="3" t="str">
        <f>IF($E5=IF(ISERROR(VLOOKUP($AD5,技まとめ!$A$1:$F$380,4,FALSE)),"－",VLOOKUP($AD5,技まとめ!$A$1:$F$380,4,FALSE)),"一致","")</f>
        <v>一致</v>
      </c>
      <c r="AI5" s="9" t="s">
        <v>90</v>
      </c>
      <c r="AJ5" s="3" t="str">
        <f>IF(ISERROR(VLOOKUP($AI5,技まとめ!$A$1:$F$380,6,FALSE)),"－",VLOOKUP($AI5,技まとめ!$A$1:$F$380,6,FALSE))</f>
        <v>DR</v>
      </c>
      <c r="AK5" s="3">
        <f>IF(ISERROR(VLOOKUP($AI5,技まとめ!$A$1:$F$380,3,FALSE)),"－",VLOOKUP($AI5,技まとめ!$A$1:$F$380,3,FALSE))</f>
        <v>46</v>
      </c>
      <c r="AL5" s="3">
        <f>IF(ISERROR(VLOOKUP($AI5,技まとめ!$A$1:$F$380,5,FALSE)),"－",VLOOKUP($AI5,技まとめ!$A$1:$F$380,5,FALSE))</f>
        <v>33</v>
      </c>
      <c r="AM5" s="3" t="str">
        <f>IF($E5=IF(ISERROR(VLOOKUP($AI5,技まとめ!$A$1:$F$380,4,FALSE)),"－",VLOOKUP($AI5,技まとめ!$A$1:$F$380,4,FALSE)),"一致","")</f>
        <v>一致</v>
      </c>
      <c r="AN5" s="9" t="s">
        <v>91</v>
      </c>
      <c r="AO5" s="3" t="str">
        <f>IF(ISERROR(VLOOKUP($AN5,技まとめ!$A$1:$F$380,6,FALSE)),"－",VLOOKUP($AN5,技まとめ!$A$1:$F$380,6,FALSE))</f>
        <v>BB</v>
      </c>
      <c r="AP5" s="3">
        <f>IF(ISERROR(VLOOKUP($AN5,技まとめ!$A$1:$F$380,3,FALSE)),"－",VLOOKUP($AN5,技まとめ!$A$1:$F$380,3,FALSE))</f>
        <v>92</v>
      </c>
      <c r="AQ5" s="3">
        <f>IF(ISERROR(VLOOKUP($AN5,技まとめ!$A$1:$F$380,5,FALSE)),"－",VLOOKUP($AN5,技まとめ!$A$1:$F$380,5,FALSE))</f>
        <v>53</v>
      </c>
      <c r="AR5" s="3" t="str">
        <f>IF($E5=IF(ISERROR(VLOOKUP($AN5,技まとめ!$A$1:$F$380,4,FALSE)),"－",VLOOKUP($AN5,技まとめ!$A$1:$F$380,4,FALSE)),"一致","")</f>
        <v/>
      </c>
      <c r="AS5" s="9" t="s">
        <v>92</v>
      </c>
      <c r="AT5" s="3" t="str">
        <f>IF(ISERROR(VLOOKUP($AS5,技まとめ!$A$1:$F$380,6,FALSE)),"－",VLOOKUP($AS5,技まとめ!$A$1:$F$380,6,FALSE))</f>
        <v>BB</v>
      </c>
      <c r="AU5" s="3">
        <f>IF(ISERROR(VLOOKUP($AS5,技まとめ!$A$1:$F$380,3,FALSE)),"－",VLOOKUP($AS5,技まとめ!$A$1:$F$380,3,FALSE))</f>
        <v>98</v>
      </c>
      <c r="AV5" s="3">
        <f>IF(ISERROR(VLOOKUP($AS5,技まとめ!$A$1:$F$380,5,FALSE)),"－",VLOOKUP($AS5,技まとめ!$A$1:$F$380,5,FALSE))</f>
        <v>56</v>
      </c>
      <c r="AW5" s="3" t="str">
        <f>IF($E5=IF(ISERROR(VLOOKUP($AS5,技まとめ!$A$1:$F$380,4,FALSE)),"－",VLOOKUP($AS5,技まとめ!$A$1:$F$380,4,FALSE)),"一致","")</f>
        <v>一致</v>
      </c>
      <c r="AX5" s="12" t="str">
        <f t="shared" si="6"/>
        <v>ザ・ウォールモグラフェイントロックウォールダムザ・マウンテン</v>
      </c>
      <c r="AY5" s="12" t="str">
        <f t="shared" si="7"/>
        <v>ザ・ウォールモグラフェイントロックウォールダムザ・マウンテン</v>
      </c>
      <c r="AZ5" s="12" t="str">
        <f t="shared" si="8"/>
        <v>ザ・ウォールモグラフェイントロックウォールダムザ・マウンテン</v>
      </c>
      <c r="BA5" s="12" t="str">
        <f t="shared" si="9"/>
        <v>ザ・ウォールモグラフェイントロックウォールダムザ・マウンテン</v>
      </c>
      <c r="BB5" s="11" t="str">
        <f t="shared" si="10"/>
        <v>BBDRBBBB</v>
      </c>
      <c r="BC5" s="11" t="str">
        <f t="shared" si="11"/>
        <v>BBDRBBBB</v>
      </c>
      <c r="BD5" s="11" t="str">
        <f t="shared" si="12"/>
        <v>BBDRBBBB</v>
      </c>
      <c r="BE5" s="11" t="str">
        <f t="shared" si="13"/>
        <v>BBDRBBBB</v>
      </c>
    </row>
    <row r="6" spans="1:57" ht="11.25" hidden="1" customHeight="1">
      <c r="A6" s="6">
        <v>4</v>
      </c>
      <c r="B6" s="7" t="s">
        <v>93</v>
      </c>
      <c r="C6" s="8" t="s">
        <v>94</v>
      </c>
      <c r="D6" s="7" t="s">
        <v>72</v>
      </c>
      <c r="E6" s="7" t="s">
        <v>95</v>
      </c>
      <c r="F6" s="7" t="s">
        <v>82</v>
      </c>
      <c r="G6" s="9">
        <v>113</v>
      </c>
      <c r="H6" s="9">
        <v>127</v>
      </c>
      <c r="I6" s="9">
        <v>58</v>
      </c>
      <c r="J6" s="9">
        <v>53</v>
      </c>
      <c r="K6" s="9">
        <v>75</v>
      </c>
      <c r="L6" s="9">
        <v>63</v>
      </c>
      <c r="M6" s="9">
        <v>53</v>
      </c>
      <c r="N6" s="9">
        <v>62</v>
      </c>
      <c r="O6" s="9">
        <v>60</v>
      </c>
      <c r="P6" s="9">
        <v>17</v>
      </c>
      <c r="Q6" s="10">
        <v>108</v>
      </c>
      <c r="R6" s="11">
        <v>25</v>
      </c>
      <c r="S6" s="11">
        <v>1</v>
      </c>
      <c r="T6" s="11">
        <v>113</v>
      </c>
      <c r="U6" s="11">
        <v>103</v>
      </c>
      <c r="V6" s="11">
        <v>1</v>
      </c>
      <c r="W6" s="11">
        <v>110</v>
      </c>
      <c r="X6" s="11">
        <f t="shared" si="0"/>
        <v>461</v>
      </c>
      <c r="Y6" s="11">
        <f t="shared" si="1"/>
        <v>4875</v>
      </c>
      <c r="Z6" s="11">
        <f t="shared" si="2"/>
        <v>1435</v>
      </c>
      <c r="AA6" s="11">
        <f t="shared" si="3"/>
        <v>4515</v>
      </c>
      <c r="AB6" s="11">
        <f t="shared" si="4"/>
        <v>4515</v>
      </c>
      <c r="AC6" s="6">
        <f t="shared" si="5"/>
        <v>5195</v>
      </c>
      <c r="AD6" s="9" t="s">
        <v>96</v>
      </c>
      <c r="AE6" s="3" t="str">
        <f>IF(ISERROR(VLOOKUP($AD6,技まとめ!$A$1:$F$380,6,FALSE)),"－",VLOOKUP($AD6,技まとめ!$A$1:$F$380,6,FALSE))</f>
        <v>DR</v>
      </c>
      <c r="AF6" s="3">
        <f>IF(ISERROR(VLOOKUP($AD6,技まとめ!$A$1:$F$380,3,FALSE)),"－",VLOOKUP($AD6,技まとめ!$A$1:$F$380,3,FALSE))</f>
        <v>52</v>
      </c>
      <c r="AG6" s="3">
        <f>IF(ISERROR(VLOOKUP($AD6,技まとめ!$A$1:$F$380,5,FALSE)),"－",VLOOKUP($AD6,技まとめ!$A$1:$F$380,5,FALSE))</f>
        <v>36</v>
      </c>
      <c r="AH6" s="3" t="str">
        <f>IF($E6=IF(ISERROR(VLOOKUP($AD6,技まとめ!$A$1:$F$380,4,FALSE)),"－",VLOOKUP($AD6,技まとめ!$A$1:$F$380,4,FALSE)),"一致","")</f>
        <v>一致</v>
      </c>
      <c r="AI6" s="9" t="s">
        <v>97</v>
      </c>
      <c r="AJ6" s="3" t="str">
        <f>IF(ISERROR(VLOOKUP($AI6,技まとめ!$A$1:$F$380,6,FALSE)),"－",VLOOKUP($AI6,技まとめ!$A$1:$F$380,6,FALSE))</f>
        <v>BL</v>
      </c>
      <c r="AK6" s="3">
        <f>IF(ISERROR(VLOOKUP($AI6,技まとめ!$A$1:$F$380,3,FALSE)),"－",VLOOKUP($AI6,技まとめ!$A$1:$F$380,3,FALSE))</f>
        <v>38</v>
      </c>
      <c r="AL6" s="3">
        <f>IF(ISERROR(VLOOKUP($AI6,技まとめ!$A$1:$F$380,5,FALSE)),"－",VLOOKUP($AI6,技まとめ!$A$1:$F$380,5,FALSE))</f>
        <v>16</v>
      </c>
      <c r="AM6" s="3" t="str">
        <f>IF($E6=IF(ISERROR(VLOOKUP($AI6,技まとめ!$A$1:$F$380,4,FALSE)),"－",VLOOKUP($AI6,技まとめ!$A$1:$F$380,4,FALSE)),"一致","")</f>
        <v/>
      </c>
      <c r="AN6" s="9" t="s">
        <v>98</v>
      </c>
      <c r="AO6" s="3" t="str">
        <f>IF(ISERROR(VLOOKUP($AN6,技まとめ!$A$1:$F$380,6,FALSE)),"－",VLOOKUP($AN6,技まとめ!$A$1:$F$380,6,FALSE))</f>
        <v>BL</v>
      </c>
      <c r="AP6" s="3">
        <f>IF(ISERROR(VLOOKUP($AN6,技まとめ!$A$1:$F$380,3,FALSE)),"－",VLOOKUP($AN6,技まとめ!$A$1:$F$380,3,FALSE))</f>
        <v>58</v>
      </c>
      <c r="AQ6" s="3">
        <f>IF(ISERROR(VLOOKUP($AN6,技まとめ!$A$1:$F$380,5,FALSE)),"－",VLOOKUP($AN6,技まとめ!$A$1:$F$380,5,FALSE))</f>
        <v>39</v>
      </c>
      <c r="AR6" s="3" t="str">
        <f>IF($E6=IF(ISERROR(VLOOKUP($AN6,技まとめ!$A$1:$F$380,4,FALSE)),"－",VLOOKUP($AN6,技まとめ!$A$1:$F$380,4,FALSE)),"一致","")</f>
        <v>一致</v>
      </c>
      <c r="AS6" s="9" t="s">
        <v>99</v>
      </c>
      <c r="AT6" s="3" t="str">
        <f>IF(ISERROR(VLOOKUP($AS6,技まとめ!$A$1:$F$380,6,FALSE)),"－",VLOOKUP($AS6,技まとめ!$A$1:$F$380,6,FALSE))</f>
        <v>DR</v>
      </c>
      <c r="AU6" s="3">
        <f>IF(ISERROR(VLOOKUP($AS6,技まとめ!$A$1:$F$380,3,FALSE)),"－",VLOOKUP($AS6,技まとめ!$A$1:$F$380,3,FALSE))</f>
        <v>77</v>
      </c>
      <c r="AV6" s="3">
        <f>IF(ISERROR(VLOOKUP($AS6,技まとめ!$A$1:$F$380,5,FALSE)),"－",VLOOKUP($AS6,技まとめ!$A$1:$F$380,5,FALSE))</f>
        <v>47</v>
      </c>
      <c r="AW6" s="3" t="str">
        <f>IF($E6=IF(ISERROR(VLOOKUP($AS6,技まとめ!$A$1:$F$380,4,FALSE)),"－",VLOOKUP($AS6,技まとめ!$A$1:$F$380,4,FALSE)),"一致","")</f>
        <v/>
      </c>
      <c r="AX6" s="12" t="str">
        <f t="shared" si="6"/>
        <v>ワープドライブうしろのしょうめんかげぬいＵ・ボート</v>
      </c>
      <c r="AY6" s="12" t="str">
        <f t="shared" si="7"/>
        <v>ワープドライブうしろのしょうめんかげぬいＵ・ボート</v>
      </c>
      <c r="AZ6" s="12" t="str">
        <f t="shared" si="8"/>
        <v>ワープドライブうしろのしょうめんかげぬいＵ・ボート</v>
      </c>
      <c r="BA6" s="12" t="str">
        <f t="shared" si="9"/>
        <v>ワープドライブうしろのしょうめんかげぬいＵ・ボート</v>
      </c>
      <c r="BB6" s="11" t="str">
        <f t="shared" si="10"/>
        <v>DRBLBLDR</v>
      </c>
      <c r="BC6" s="11" t="str">
        <f t="shared" si="11"/>
        <v>DRBLBLDR</v>
      </c>
      <c r="BD6" s="11" t="str">
        <f t="shared" si="12"/>
        <v>DRBLBLDR</v>
      </c>
      <c r="BE6" s="11" t="str">
        <f t="shared" si="13"/>
        <v>DRBLBLDR</v>
      </c>
    </row>
    <row r="7" spans="1:57" ht="11.25" hidden="1" customHeight="1">
      <c r="A7" s="6">
        <v>5</v>
      </c>
      <c r="B7" s="7" t="s">
        <v>100</v>
      </c>
      <c r="C7" s="8" t="s">
        <v>101</v>
      </c>
      <c r="D7" s="7" t="s">
        <v>72</v>
      </c>
      <c r="E7" s="7" t="s">
        <v>102</v>
      </c>
      <c r="F7" s="7" t="s">
        <v>82</v>
      </c>
      <c r="G7" s="9">
        <v>118</v>
      </c>
      <c r="H7" s="9">
        <v>114</v>
      </c>
      <c r="I7" s="9">
        <v>54</v>
      </c>
      <c r="J7" s="9">
        <v>55</v>
      </c>
      <c r="K7" s="9">
        <v>53</v>
      </c>
      <c r="L7" s="9">
        <v>56</v>
      </c>
      <c r="M7" s="9">
        <v>59</v>
      </c>
      <c r="N7" s="9">
        <v>56</v>
      </c>
      <c r="O7" s="9">
        <v>65</v>
      </c>
      <c r="P7" s="9">
        <v>19</v>
      </c>
      <c r="Q7" s="10">
        <v>104</v>
      </c>
      <c r="R7" s="11">
        <v>1</v>
      </c>
      <c r="S7" s="11">
        <v>1</v>
      </c>
      <c r="T7" s="11">
        <v>106</v>
      </c>
      <c r="U7" s="11">
        <v>109</v>
      </c>
      <c r="V7" s="11">
        <v>1</v>
      </c>
      <c r="W7" s="11">
        <v>115</v>
      </c>
      <c r="X7" s="11">
        <f t="shared" si="0"/>
        <v>437</v>
      </c>
      <c r="Y7" s="11">
        <f t="shared" si="1"/>
        <v>4740</v>
      </c>
      <c r="Z7" s="11">
        <f t="shared" si="2"/>
        <v>620</v>
      </c>
      <c r="AA7" s="11">
        <f t="shared" si="3"/>
        <v>4295</v>
      </c>
      <c r="AB7" s="11">
        <f t="shared" si="4"/>
        <v>4295</v>
      </c>
      <c r="AC7" s="6">
        <f t="shared" si="5"/>
        <v>4820</v>
      </c>
      <c r="AD7" s="9" t="s">
        <v>103</v>
      </c>
      <c r="AE7" s="3" t="str">
        <f>IF(ISERROR(VLOOKUP($AD7,技まとめ!$A$1:$F$380,6,FALSE)),"－",VLOOKUP($AD7,技まとめ!$A$1:$F$380,6,FALSE))</f>
        <v>DR</v>
      </c>
      <c r="AF7" s="3">
        <f>IF(ISERROR(VLOOKUP($AD7,技まとめ!$A$1:$F$380,3,FALSE)),"－",VLOOKUP($AD7,技まとめ!$A$1:$F$380,3,FALSE))</f>
        <v>56</v>
      </c>
      <c r="AG7" s="3">
        <f>IF(ISERROR(VLOOKUP($AD7,技まとめ!$A$1:$F$380,5,FALSE)),"－",VLOOKUP($AD7,技まとめ!$A$1:$F$380,5,FALSE))</f>
        <v>39</v>
      </c>
      <c r="AH7" s="3" t="str">
        <f>IF($E7=IF(ISERROR(VLOOKUP($AD7,技まとめ!$A$1:$F$380,4,FALSE)),"－",VLOOKUP($AD7,技まとめ!$A$1:$F$380,4,FALSE)),"一致","")</f>
        <v/>
      </c>
      <c r="AI7" s="9" t="s">
        <v>104</v>
      </c>
      <c r="AJ7" s="3" t="str">
        <f>IF(ISERROR(VLOOKUP($AI7,技まとめ!$A$1:$F$380,6,FALSE)),"－",VLOOKUP($AI7,技まとめ!$A$1:$F$380,6,FALSE))</f>
        <v>LS</v>
      </c>
      <c r="AK7" s="3">
        <f>IF(ISERROR(VLOOKUP($AI7,技まとめ!$A$1:$F$380,3,FALSE)),"－",VLOOKUP($AI7,技まとめ!$A$1:$F$380,3,FALSE))</f>
        <v>30</v>
      </c>
      <c r="AL7" s="3">
        <f>IF(ISERROR(VLOOKUP($AI7,技まとめ!$A$1:$F$380,5,FALSE)),"－",VLOOKUP($AI7,技まとめ!$A$1:$F$380,5,FALSE))</f>
        <v>25</v>
      </c>
      <c r="AM7" s="3" t="str">
        <f>IF($E7=IF(ISERROR(VLOOKUP($AI7,技まとめ!$A$1:$F$380,4,FALSE)),"－",VLOOKUP($AI7,技まとめ!$A$1:$F$380,4,FALSE)),"一致","")</f>
        <v/>
      </c>
      <c r="AN7" s="9" t="s">
        <v>105</v>
      </c>
      <c r="AO7" s="3" t="str">
        <f>IF(ISERROR(VLOOKUP($AN7,技まとめ!$A$1:$F$380,6,FALSE)),"－",VLOOKUP($AN7,技まとめ!$A$1:$F$380,6,FALSE))</f>
        <v>－</v>
      </c>
      <c r="AP7" s="3">
        <f>IF(ISERROR(VLOOKUP($AN7,技まとめ!$A$1:$F$380,3,FALSE)),"－",VLOOKUP($AN7,技まとめ!$A$1:$F$380,3,FALSE))</f>
        <v>0</v>
      </c>
      <c r="AQ7" s="3">
        <f>IF(ISERROR(VLOOKUP($AN7,技まとめ!$A$1:$F$380,5,FALSE)),"－",VLOOKUP($AN7,技まとめ!$A$1:$F$380,5,FALSE))</f>
        <v>0</v>
      </c>
      <c r="AR7" s="3" t="str">
        <f>IF($E7=IF(ISERROR(VLOOKUP($AN7,技まとめ!$A$1:$F$380,4,FALSE)),"－",VLOOKUP($AN7,技まとめ!$A$1:$F$380,4,FALSE)),"一致","")</f>
        <v/>
      </c>
      <c r="AS7" s="9" t="s">
        <v>106</v>
      </c>
      <c r="AT7" s="3" t="str">
        <f>IF(ISERROR(VLOOKUP($AS7,技まとめ!$A$1:$F$380,6,FALSE)),"－",VLOOKUP($AS7,技まとめ!$A$1:$F$380,6,FALSE))</f>
        <v>BL</v>
      </c>
      <c r="AU7" s="3">
        <f>IF(ISERROR(VLOOKUP($AS7,技まとめ!$A$1:$F$380,3,FALSE)),"－",VLOOKUP($AS7,技まとめ!$A$1:$F$380,3,FALSE))</f>
        <v>77</v>
      </c>
      <c r="AV7" s="3">
        <f>IF(ISERROR(VLOOKUP($AS7,技まとめ!$A$1:$F$380,5,FALSE)),"－",VLOOKUP($AS7,技まとめ!$A$1:$F$380,5,FALSE))</f>
        <v>47</v>
      </c>
      <c r="AW7" s="3" t="str">
        <f>IF($E7=IF(ISERROR(VLOOKUP($AS7,技まとめ!$A$1:$F$380,4,FALSE)),"－",VLOOKUP($AS7,技まとめ!$A$1:$F$380,4,FALSE)),"一致","")</f>
        <v/>
      </c>
      <c r="AX7" s="12" t="str">
        <f t="shared" si="6"/>
        <v>まぼろしドリブルすいせいシュートディフェンスプラスブロックサーカス</v>
      </c>
      <c r="AY7" s="12" t="str">
        <f t="shared" si="7"/>
        <v>まぼろしドリブルすいせいシュートディフェンスプラスブロックサーカス</v>
      </c>
      <c r="AZ7" s="12" t="str">
        <f t="shared" si="8"/>
        <v>まぼろしドリブルすいせいシュートディフェンスプラスブロックサーカス</v>
      </c>
      <c r="BA7" s="12" t="str">
        <f t="shared" si="9"/>
        <v>まぼろしドリブルすいせいシュートディフェンスプラスブロックサーカス</v>
      </c>
      <c r="BB7" s="11" t="str">
        <f t="shared" si="10"/>
        <v>DRLS－BL</v>
      </c>
      <c r="BC7" s="11" t="str">
        <f t="shared" si="11"/>
        <v>DRLS－BL</v>
      </c>
      <c r="BD7" s="11" t="str">
        <f t="shared" si="12"/>
        <v>DRLS－BL</v>
      </c>
      <c r="BE7" s="11" t="str">
        <f t="shared" si="13"/>
        <v>DRLS－BL</v>
      </c>
    </row>
    <row r="8" spans="1:57" ht="11.25" hidden="1" customHeight="1">
      <c r="A8" s="6">
        <v>6</v>
      </c>
      <c r="B8" s="7" t="s">
        <v>107</v>
      </c>
      <c r="C8" s="8" t="s">
        <v>108</v>
      </c>
      <c r="D8" s="7" t="s">
        <v>72</v>
      </c>
      <c r="E8" s="7" t="s">
        <v>81</v>
      </c>
      <c r="F8" s="7" t="s">
        <v>109</v>
      </c>
      <c r="G8" s="9">
        <v>120</v>
      </c>
      <c r="H8" s="9">
        <v>120</v>
      </c>
      <c r="I8" s="9">
        <v>60</v>
      </c>
      <c r="J8" s="9">
        <v>60</v>
      </c>
      <c r="K8" s="9">
        <v>62</v>
      </c>
      <c r="L8" s="9">
        <v>60</v>
      </c>
      <c r="M8" s="9">
        <v>62</v>
      </c>
      <c r="N8" s="9">
        <v>64</v>
      </c>
      <c r="O8" s="9">
        <v>62</v>
      </c>
      <c r="P8" s="9">
        <v>6</v>
      </c>
      <c r="Q8" s="10">
        <v>110</v>
      </c>
      <c r="R8" s="11">
        <v>10</v>
      </c>
      <c r="S8" s="11">
        <v>1</v>
      </c>
      <c r="T8" s="11">
        <v>110</v>
      </c>
      <c r="U8" s="11">
        <v>112</v>
      </c>
      <c r="V8" s="11">
        <v>1</v>
      </c>
      <c r="W8" s="11">
        <v>112</v>
      </c>
      <c r="X8" s="11">
        <f t="shared" si="0"/>
        <v>456</v>
      </c>
      <c r="Y8" s="11">
        <f t="shared" si="1"/>
        <v>4965</v>
      </c>
      <c r="Z8" s="11">
        <f t="shared" si="2"/>
        <v>920</v>
      </c>
      <c r="AA8" s="11">
        <f t="shared" si="3"/>
        <v>4420</v>
      </c>
      <c r="AB8" s="11">
        <f t="shared" si="4"/>
        <v>4420</v>
      </c>
      <c r="AC8" s="6">
        <f t="shared" si="5"/>
        <v>5010</v>
      </c>
      <c r="AD8" s="9" t="s">
        <v>110</v>
      </c>
      <c r="AE8" s="3" t="str">
        <f>IF(ISERROR(VLOOKUP($AD8,技まとめ!$A$1:$F$380,6,FALSE)),"－",VLOOKUP($AD8,技まとめ!$A$1:$F$380,6,FALSE))</f>
        <v>DR</v>
      </c>
      <c r="AF8" s="3">
        <f>IF(ISERROR(VLOOKUP($AD8,技まとめ!$A$1:$F$380,3,FALSE)),"－",VLOOKUP($AD8,技まとめ!$A$1:$F$380,3,FALSE))</f>
        <v>34</v>
      </c>
      <c r="AG8" s="3">
        <f>IF(ISERROR(VLOOKUP($AD8,技まとめ!$A$1:$F$380,5,FALSE)),"－",VLOOKUP($AD8,技まとめ!$A$1:$F$380,5,FALSE))</f>
        <v>27</v>
      </c>
      <c r="AH8" s="3" t="str">
        <f>IF($E8=IF(ISERROR(VLOOKUP($AD8,技まとめ!$A$1:$F$380,4,FALSE)),"－",VLOOKUP($AD8,技まとめ!$A$1:$F$380,4,FALSE)),"一致","")</f>
        <v>一致</v>
      </c>
      <c r="AI8" s="9" t="s">
        <v>111</v>
      </c>
      <c r="AJ8" s="3" t="str">
        <f>IF(ISERROR(VLOOKUP($AI8,技まとめ!$A$1:$F$380,6,FALSE)),"－",VLOOKUP($AI8,技まとめ!$A$1:$F$380,6,FALSE))</f>
        <v>SC</v>
      </c>
      <c r="AK8" s="3">
        <f>IF(ISERROR(VLOOKUP($AI8,技まとめ!$A$1:$F$380,3,FALSE)),"－",VLOOKUP($AI8,技まとめ!$A$1:$F$380,3,FALSE))</f>
        <v>23</v>
      </c>
      <c r="AL8" s="3">
        <f>IF(ISERROR(VLOOKUP($AI8,技まとめ!$A$1:$F$380,5,FALSE)),"－",VLOOKUP($AI8,技まとめ!$A$1:$F$380,5,FALSE))</f>
        <v>20</v>
      </c>
      <c r="AM8" s="3" t="str">
        <f>IF($E8=IF(ISERROR(VLOOKUP($AI8,技まとめ!$A$1:$F$380,4,FALSE)),"－",VLOOKUP($AI8,技まとめ!$A$1:$F$380,4,FALSE)),"一致","")</f>
        <v/>
      </c>
      <c r="AN8" s="9" t="s">
        <v>112</v>
      </c>
      <c r="AO8" s="3" t="str">
        <f>IF(ISERROR(VLOOKUP($AN8,技まとめ!$A$1:$F$380,6,FALSE)),"－",VLOOKUP($AN8,技まとめ!$A$1:$F$380,6,FALSE))</f>
        <v>BB</v>
      </c>
      <c r="AP8" s="3">
        <f>IF(ISERROR(VLOOKUP($AN8,技まとめ!$A$1:$F$380,3,FALSE)),"－",VLOOKUP($AN8,技まとめ!$A$1:$F$380,3,FALSE))</f>
        <v>77</v>
      </c>
      <c r="AQ8" s="3">
        <f>IF(ISERROR(VLOOKUP($AN8,技まとめ!$A$1:$F$380,5,FALSE)),"－",VLOOKUP($AN8,技まとめ!$A$1:$F$380,5,FALSE))</f>
        <v>47</v>
      </c>
      <c r="AR8" s="3" t="str">
        <f>IF($E8=IF(ISERROR(VLOOKUP($AN8,技まとめ!$A$1:$F$380,4,FALSE)),"－",VLOOKUP($AN8,技まとめ!$A$1:$F$380,4,FALSE)),"一致","")</f>
        <v/>
      </c>
      <c r="AS8" s="9" t="s">
        <v>113</v>
      </c>
      <c r="AT8" s="3" t="str">
        <f>IF(ISERROR(VLOOKUP($AS8,技まとめ!$A$1:$F$380,6,FALSE)),"－",VLOOKUP($AS8,技まとめ!$A$1:$F$380,6,FALSE))</f>
        <v>SC</v>
      </c>
      <c r="AU8" s="3">
        <f>IF(ISERROR(VLOOKUP($AS8,技まとめ!$A$1:$F$380,3,FALSE)),"－",VLOOKUP($AS8,技まとめ!$A$1:$F$380,3,FALSE))</f>
        <v>105</v>
      </c>
      <c r="AV8" s="3">
        <f>IF(ISERROR(VLOOKUP($AS8,技まとめ!$A$1:$F$380,5,FALSE)),"－",VLOOKUP($AS8,技まとめ!$A$1:$F$380,5,FALSE))</f>
        <v>55</v>
      </c>
      <c r="AW8" s="3" t="str">
        <f>IF($E8=IF(ISERROR(VLOOKUP($AS8,技まとめ!$A$1:$F$380,4,FALSE)),"－",VLOOKUP($AS8,技まとめ!$A$1:$F$380,4,FALSE)),"一致","")</f>
        <v/>
      </c>
      <c r="AX8" s="12" t="str">
        <f t="shared" si="6"/>
        <v>ジグザグスパークローリングキックシューティングスターオーディンソード</v>
      </c>
      <c r="AY8" s="12" t="str">
        <f t="shared" si="7"/>
        <v>ジグザグスパークローリングキックシューティングスターオーディンソード</v>
      </c>
      <c r="AZ8" s="12" t="str">
        <f t="shared" si="8"/>
        <v>ジグザグスパークローリングキックシューティングスターオーディンソード</v>
      </c>
      <c r="BA8" s="12" t="str">
        <f t="shared" si="9"/>
        <v>ジグザグスパークローリングキックシューティングスターオーディンソード</v>
      </c>
      <c r="BB8" s="11" t="str">
        <f t="shared" si="10"/>
        <v>DRSCBBSC</v>
      </c>
      <c r="BC8" s="11" t="str">
        <f t="shared" si="11"/>
        <v>DRSCBBSC</v>
      </c>
      <c r="BD8" s="11" t="str">
        <f t="shared" si="12"/>
        <v>DRSCBBSC</v>
      </c>
      <c r="BE8" s="11" t="str">
        <f t="shared" si="13"/>
        <v>DRSCBBSC</v>
      </c>
    </row>
    <row r="9" spans="1:57" ht="11.25" hidden="1" customHeight="1">
      <c r="A9" s="6">
        <v>7</v>
      </c>
      <c r="B9" s="7" t="s">
        <v>114</v>
      </c>
      <c r="C9" s="8" t="s">
        <v>115</v>
      </c>
      <c r="D9" s="7" t="s">
        <v>72</v>
      </c>
      <c r="E9" s="7" t="s">
        <v>95</v>
      </c>
      <c r="F9" s="7" t="s">
        <v>109</v>
      </c>
      <c r="G9" s="9">
        <v>132</v>
      </c>
      <c r="H9" s="9">
        <v>115</v>
      </c>
      <c r="I9" s="9">
        <v>63</v>
      </c>
      <c r="J9" s="9">
        <v>76</v>
      </c>
      <c r="K9" s="9">
        <v>61</v>
      </c>
      <c r="L9" s="9">
        <v>60</v>
      </c>
      <c r="M9" s="9">
        <v>55</v>
      </c>
      <c r="N9" s="9">
        <v>48</v>
      </c>
      <c r="O9" s="9">
        <v>58</v>
      </c>
      <c r="P9" s="9">
        <v>14</v>
      </c>
      <c r="Q9" s="10">
        <v>113</v>
      </c>
      <c r="R9" s="11">
        <v>17</v>
      </c>
      <c r="S9" s="11">
        <v>1</v>
      </c>
      <c r="T9" s="11">
        <v>110</v>
      </c>
      <c r="U9" s="11">
        <v>105</v>
      </c>
      <c r="V9" s="11">
        <v>1</v>
      </c>
      <c r="W9" s="11">
        <v>108</v>
      </c>
      <c r="X9" s="11">
        <f t="shared" si="0"/>
        <v>455</v>
      </c>
      <c r="Y9" s="11">
        <f t="shared" si="1"/>
        <v>5065</v>
      </c>
      <c r="Z9" s="11">
        <f t="shared" si="2"/>
        <v>1145</v>
      </c>
      <c r="AA9" s="11">
        <f t="shared" si="3"/>
        <v>4400</v>
      </c>
      <c r="AB9" s="11">
        <f t="shared" si="4"/>
        <v>4400</v>
      </c>
      <c r="AC9" s="6">
        <f t="shared" si="5"/>
        <v>5025</v>
      </c>
      <c r="AD9" s="9" t="s">
        <v>116</v>
      </c>
      <c r="AE9" s="3" t="str">
        <f>IF(ISERROR(VLOOKUP($AD9,技まとめ!$A$1:$F$380,6,FALSE)),"－",VLOOKUP($AD9,技まとめ!$A$1:$F$380,6,FALSE))</f>
        <v>DR</v>
      </c>
      <c r="AF9" s="3">
        <f>IF(ISERROR(VLOOKUP($AD9,技まとめ!$A$1:$F$380,3,FALSE)),"－",VLOOKUP($AD9,技まとめ!$A$1:$F$380,3,FALSE))</f>
        <v>63</v>
      </c>
      <c r="AG9" s="3">
        <f>IF(ISERROR(VLOOKUP($AD9,技まとめ!$A$1:$F$380,5,FALSE)),"－",VLOOKUP($AD9,技まとめ!$A$1:$F$380,5,FALSE))</f>
        <v>42</v>
      </c>
      <c r="AH9" s="3" t="str">
        <f>IF($E9=IF(ISERROR(VLOOKUP($AD9,技まとめ!$A$1:$F$380,4,FALSE)),"－",VLOOKUP($AD9,技まとめ!$A$1:$F$380,4,FALSE)),"一致","")</f>
        <v/>
      </c>
      <c r="AI9" s="9" t="s">
        <v>117</v>
      </c>
      <c r="AJ9" s="3" t="str">
        <f>IF(ISERROR(VLOOKUP($AI9,技まとめ!$A$1:$F$380,6,FALSE)),"－",VLOOKUP($AI9,技まとめ!$A$1:$F$380,6,FALSE))</f>
        <v>SC</v>
      </c>
      <c r="AK9" s="3">
        <f>IF(ISERROR(VLOOKUP($AI9,技まとめ!$A$1:$F$380,3,FALSE)),"－",VLOOKUP($AI9,技まとめ!$A$1:$F$380,3,FALSE))</f>
        <v>38</v>
      </c>
      <c r="AL9" s="3">
        <f>IF(ISERROR(VLOOKUP($AI9,技まとめ!$A$1:$F$380,5,FALSE)),"－",VLOOKUP($AI9,技まとめ!$A$1:$F$380,5,FALSE))</f>
        <v>25</v>
      </c>
      <c r="AM9" s="3" t="str">
        <f>IF($E9=IF(ISERROR(VLOOKUP($AI9,技まとめ!$A$1:$F$380,4,FALSE)),"－",VLOOKUP($AI9,技まとめ!$A$1:$F$380,4,FALSE)),"一致","")</f>
        <v/>
      </c>
      <c r="AN9" s="9" t="s">
        <v>118</v>
      </c>
      <c r="AO9" s="3" t="str">
        <f>IF(ISERROR(VLOOKUP($AN9,技まとめ!$A$1:$F$380,6,FALSE)),"－",VLOOKUP($AN9,技まとめ!$A$1:$F$380,6,FALSE))</f>
        <v>BS</v>
      </c>
      <c r="AP9" s="3">
        <f>IF(ISERROR(VLOOKUP($AN9,技まとめ!$A$1:$F$380,3,FALSE)),"－",VLOOKUP($AN9,技まとめ!$A$1:$F$380,3,FALSE))</f>
        <v>64</v>
      </c>
      <c r="AQ9" s="3">
        <f>IF(ISERROR(VLOOKUP($AN9,技まとめ!$A$1:$F$380,5,FALSE)),"－",VLOOKUP($AN9,技まとめ!$A$1:$F$380,5,FALSE))</f>
        <v>37</v>
      </c>
      <c r="AR9" s="3" t="str">
        <f>IF($E9=IF(ISERROR(VLOOKUP($AN9,技まとめ!$A$1:$F$380,4,FALSE)),"－",VLOOKUP($AN9,技まとめ!$A$1:$F$380,4,FALSE)),"一致","")</f>
        <v/>
      </c>
      <c r="AS9" s="9" t="s">
        <v>119</v>
      </c>
      <c r="AT9" s="3" t="str">
        <f>IF(ISERROR(VLOOKUP($AS9,技まとめ!$A$1:$F$380,6,FALSE)),"－",VLOOKUP($AS9,技まとめ!$A$1:$F$380,6,FALSE))</f>
        <v>NS</v>
      </c>
      <c r="AU9" s="3">
        <f>IF(ISERROR(VLOOKUP($AS9,技まとめ!$A$1:$F$380,3,FALSE)),"－",VLOOKUP($AS9,技まとめ!$A$1:$F$380,3,FALSE))</f>
        <v>85</v>
      </c>
      <c r="AV9" s="3">
        <f>IF(ISERROR(VLOOKUP($AS9,技まとめ!$A$1:$F$380,5,FALSE)),"－",VLOOKUP($AS9,技まとめ!$A$1:$F$380,5,FALSE))</f>
        <v>46</v>
      </c>
      <c r="AW9" s="3" t="str">
        <f>IF($E9=IF(ISERROR(VLOOKUP($AS9,技まとめ!$A$1:$F$380,4,FALSE)),"－",VLOOKUP($AS9,技まとめ!$A$1:$F$380,4,FALSE)),"一致","")</f>
        <v/>
      </c>
      <c r="AX9" s="12" t="str">
        <f t="shared" si="6"/>
        <v>れっぷうダッシュクルクルヘッドクンフーアタックドラゴングランド</v>
      </c>
      <c r="AY9" s="12" t="str">
        <f t="shared" si="7"/>
        <v>れっぷうダッシュクルクルヘッドクンフーアタックドラゴングランド</v>
      </c>
      <c r="AZ9" s="12" t="str">
        <f t="shared" si="8"/>
        <v>れっぷうダッシュクルクルヘッドクンフーアタックドラゴングランド</v>
      </c>
      <c r="BA9" s="12" t="str">
        <f t="shared" si="9"/>
        <v>れっぷうダッシュクルクルヘッドクンフーアタックドラゴングランド</v>
      </c>
      <c r="BB9" s="11" t="str">
        <f t="shared" si="10"/>
        <v>DRSCBSNS</v>
      </c>
      <c r="BC9" s="11" t="str">
        <f t="shared" si="11"/>
        <v>DRSCBSNS</v>
      </c>
      <c r="BD9" s="11" t="str">
        <f t="shared" si="12"/>
        <v>DRSCBSNS</v>
      </c>
      <c r="BE9" s="11" t="str">
        <f t="shared" si="13"/>
        <v>DRSCBSNS</v>
      </c>
    </row>
    <row r="10" spans="1:57" ht="11.25" hidden="1" customHeight="1">
      <c r="A10" s="6">
        <v>8</v>
      </c>
      <c r="B10" s="7" t="s">
        <v>120</v>
      </c>
      <c r="C10" s="8" t="s">
        <v>121</v>
      </c>
      <c r="D10" s="7" t="s">
        <v>72</v>
      </c>
      <c r="E10" s="7" t="s">
        <v>102</v>
      </c>
      <c r="F10" s="7" t="s">
        <v>109</v>
      </c>
      <c r="G10" s="9">
        <v>125</v>
      </c>
      <c r="H10" s="9">
        <v>123</v>
      </c>
      <c r="I10" s="9">
        <v>65</v>
      </c>
      <c r="J10" s="9">
        <v>57</v>
      </c>
      <c r="K10" s="9">
        <v>56</v>
      </c>
      <c r="L10" s="9">
        <v>56</v>
      </c>
      <c r="M10" s="9">
        <v>58</v>
      </c>
      <c r="N10" s="9">
        <v>56</v>
      </c>
      <c r="O10" s="9">
        <v>76</v>
      </c>
      <c r="P10" s="9">
        <v>11</v>
      </c>
      <c r="Q10" s="10">
        <v>115</v>
      </c>
      <c r="R10" s="11">
        <v>1</v>
      </c>
      <c r="S10" s="11">
        <v>1</v>
      </c>
      <c r="T10" s="11">
        <v>106</v>
      </c>
      <c r="U10" s="11">
        <v>108</v>
      </c>
      <c r="V10" s="11">
        <v>1</v>
      </c>
      <c r="W10" s="11">
        <v>123</v>
      </c>
      <c r="X10" s="11">
        <f t="shared" si="0"/>
        <v>455</v>
      </c>
      <c r="Y10" s="11">
        <f t="shared" si="1"/>
        <v>5220</v>
      </c>
      <c r="Z10" s="11">
        <f t="shared" si="2"/>
        <v>660</v>
      </c>
      <c r="AA10" s="11">
        <f t="shared" si="3"/>
        <v>4335</v>
      </c>
      <c r="AB10" s="11">
        <f t="shared" si="4"/>
        <v>4335</v>
      </c>
      <c r="AC10" s="6">
        <f t="shared" si="5"/>
        <v>4860</v>
      </c>
      <c r="AD10" s="9" t="s">
        <v>122</v>
      </c>
      <c r="AE10" s="3" t="str">
        <f>IF(ISERROR(VLOOKUP($AD10,技まとめ!$A$1:$F$380,6,FALSE)),"－",VLOOKUP($AD10,技まとめ!$A$1:$F$380,6,FALSE))</f>
        <v>NS</v>
      </c>
      <c r="AF10" s="3">
        <f>IF(ISERROR(VLOOKUP($AD10,技まとめ!$A$1:$F$380,3,FALSE)),"－",VLOOKUP($AD10,技まとめ!$A$1:$F$380,3,FALSE))</f>
        <v>25</v>
      </c>
      <c r="AG10" s="3">
        <f>IF(ISERROR(VLOOKUP($AD10,技まとめ!$A$1:$F$380,5,FALSE)),"－",VLOOKUP($AD10,技まとめ!$A$1:$F$380,5,FALSE))</f>
        <v>20</v>
      </c>
      <c r="AH10" s="3" t="str">
        <f>IF($E10=IF(ISERROR(VLOOKUP($AD10,技まとめ!$A$1:$F$380,4,FALSE)),"－",VLOOKUP($AD10,技まとめ!$A$1:$F$380,4,FALSE)),"一致","")</f>
        <v>一致</v>
      </c>
      <c r="AI10" s="9" t="s">
        <v>123</v>
      </c>
      <c r="AJ10" s="3" t="str">
        <f>IF(ISERROR(VLOOKUP($AI10,技まとめ!$A$1:$F$380,6,FALSE)),"－",VLOOKUP($AI10,技まとめ!$A$1:$F$380,6,FALSE))</f>
        <v>DR</v>
      </c>
      <c r="AK10" s="3">
        <f>IF(ISERROR(VLOOKUP($AI10,技まとめ!$A$1:$F$380,3,FALSE)),"－",VLOOKUP($AI10,技まとめ!$A$1:$F$380,3,FALSE))</f>
        <v>36</v>
      </c>
      <c r="AL10" s="3">
        <f>IF(ISERROR(VLOOKUP($AI10,技まとめ!$A$1:$F$380,5,FALSE)),"－",VLOOKUP($AI10,技まとめ!$A$1:$F$380,5,FALSE))</f>
        <v>27</v>
      </c>
      <c r="AM10" s="3" t="str">
        <f>IF($E10=IF(ISERROR(VLOOKUP($AI10,技まとめ!$A$1:$F$380,4,FALSE)),"－",VLOOKUP($AI10,技まとめ!$A$1:$F$380,4,FALSE)),"一致","")</f>
        <v/>
      </c>
      <c r="AN10" s="9" t="s">
        <v>124</v>
      </c>
      <c r="AO10" s="3" t="str">
        <f>IF(ISERROR(VLOOKUP($AN10,技まとめ!$A$1:$F$380,6,FALSE)),"－",VLOOKUP($AN10,技まとめ!$A$1:$F$380,6,FALSE))</f>
        <v>BL</v>
      </c>
      <c r="AP10" s="3">
        <f>IF(ISERROR(VLOOKUP($AN10,技まとめ!$A$1:$F$380,3,FALSE)),"－",VLOOKUP($AN10,技まとめ!$A$1:$F$380,3,FALSE))</f>
        <v>42</v>
      </c>
      <c r="AQ10" s="3">
        <f>IF(ISERROR(VLOOKUP($AN10,技まとめ!$A$1:$F$380,5,FALSE)),"－",VLOOKUP($AN10,技まとめ!$A$1:$F$380,5,FALSE))</f>
        <v>29</v>
      </c>
      <c r="AR10" s="3" t="str">
        <f>IF($E10=IF(ISERROR(VLOOKUP($AN10,技まとめ!$A$1:$F$380,4,FALSE)),"－",VLOOKUP($AN10,技まとめ!$A$1:$F$380,4,FALSE)),"一致","")</f>
        <v>一致</v>
      </c>
      <c r="AS10" s="9" t="s">
        <v>125</v>
      </c>
      <c r="AT10" s="3" t="str">
        <f>IF(ISERROR(VLOOKUP($AS10,技まとめ!$A$1:$F$380,6,FALSE)),"－",VLOOKUP($AS10,技まとめ!$A$1:$F$380,6,FALSE))</f>
        <v>NS</v>
      </c>
      <c r="AU10" s="3">
        <f>IF(ISERROR(VLOOKUP($AS10,技まとめ!$A$1:$F$380,3,FALSE)),"－",VLOOKUP($AS10,技まとめ!$A$1:$F$380,3,FALSE))</f>
        <v>81</v>
      </c>
      <c r="AV10" s="3">
        <f>IF(ISERROR(VLOOKUP($AS10,技まとめ!$A$1:$F$380,5,FALSE)),"－",VLOOKUP($AS10,技まとめ!$A$1:$F$380,5,FALSE))</f>
        <v>46</v>
      </c>
      <c r="AW10" s="3" t="str">
        <f>IF($E10=IF(ISERROR(VLOOKUP($AS10,技まとめ!$A$1:$F$380,4,FALSE)),"－",VLOOKUP($AS10,技まとめ!$A$1:$F$380,4,FALSE)),"一致","")</f>
        <v>一致</v>
      </c>
      <c r="AX10" s="12" t="str">
        <f t="shared" si="6"/>
        <v>グレネードショットごりむちゅうフェイクボンバードラゴントルネード</v>
      </c>
      <c r="AY10" s="12" t="str">
        <f t="shared" si="7"/>
        <v>グレネードショットごりむちゅうフェイクボンバードラゴントルネード</v>
      </c>
      <c r="AZ10" s="12" t="str">
        <f t="shared" si="8"/>
        <v>グレネードショットごりむちゅうフェイクボンバードラゴントルネード</v>
      </c>
      <c r="BA10" s="12" t="str">
        <f t="shared" si="9"/>
        <v>グレネードショットごりむちゅうフェイクボンバードラゴントルネード</v>
      </c>
      <c r="BB10" s="11" t="str">
        <f t="shared" si="10"/>
        <v>NSDRBLNS</v>
      </c>
      <c r="BC10" s="11" t="str">
        <f t="shared" si="11"/>
        <v>NSDRBLNS</v>
      </c>
      <c r="BD10" s="11" t="str">
        <f t="shared" si="12"/>
        <v>NSDRBLNS</v>
      </c>
      <c r="BE10" s="11" t="str">
        <f t="shared" si="13"/>
        <v>NSDRBLNS</v>
      </c>
    </row>
    <row r="11" spans="1:57" ht="11.25" hidden="1" customHeight="1">
      <c r="A11" s="6">
        <v>9</v>
      </c>
      <c r="B11" s="7" t="s">
        <v>126</v>
      </c>
      <c r="C11" s="8" t="s">
        <v>127</v>
      </c>
      <c r="D11" s="7" t="s">
        <v>72</v>
      </c>
      <c r="E11" s="7" t="s">
        <v>81</v>
      </c>
      <c r="F11" s="7" t="s">
        <v>128</v>
      </c>
      <c r="G11" s="9">
        <v>125</v>
      </c>
      <c r="H11" s="9">
        <v>127</v>
      </c>
      <c r="I11" s="9">
        <v>51</v>
      </c>
      <c r="J11" s="9">
        <v>56</v>
      </c>
      <c r="K11" s="9">
        <v>72</v>
      </c>
      <c r="L11" s="9">
        <v>64</v>
      </c>
      <c r="M11" s="9">
        <v>60</v>
      </c>
      <c r="N11" s="9">
        <v>56</v>
      </c>
      <c r="O11" s="9">
        <v>57</v>
      </c>
      <c r="P11" s="9">
        <v>22</v>
      </c>
      <c r="Q11" s="10">
        <v>101</v>
      </c>
      <c r="R11" s="11">
        <v>24</v>
      </c>
      <c r="S11" s="11">
        <v>1</v>
      </c>
      <c r="T11" s="11">
        <v>114</v>
      </c>
      <c r="U11" s="11">
        <v>110</v>
      </c>
      <c r="V11" s="11">
        <v>1</v>
      </c>
      <c r="W11" s="11">
        <v>107</v>
      </c>
      <c r="X11" s="11">
        <f t="shared" si="0"/>
        <v>458</v>
      </c>
      <c r="Y11" s="11">
        <f t="shared" si="1"/>
        <v>4580</v>
      </c>
      <c r="Z11" s="11">
        <f t="shared" si="2"/>
        <v>1385</v>
      </c>
      <c r="AA11" s="11">
        <f t="shared" si="3"/>
        <v>4535</v>
      </c>
      <c r="AB11" s="11">
        <f t="shared" si="4"/>
        <v>4535</v>
      </c>
      <c r="AC11" s="6">
        <f t="shared" si="5"/>
        <v>5215</v>
      </c>
      <c r="AD11" s="9" t="s">
        <v>129</v>
      </c>
      <c r="AE11" s="3" t="str">
        <f>IF(ISERROR(VLOOKUP($AD11,技まとめ!$A$1:$F$380,6,FALSE)),"－",VLOOKUP($AD11,技まとめ!$A$1:$F$380,6,FALSE))</f>
        <v>BL</v>
      </c>
      <c r="AF11" s="3">
        <f>IF(ISERROR(VLOOKUP($AD11,技まとめ!$A$1:$F$380,3,FALSE)),"－",VLOOKUP($AD11,技まとめ!$A$1:$F$380,3,FALSE))</f>
        <v>13</v>
      </c>
      <c r="AG11" s="3">
        <f>IF(ISERROR(VLOOKUP($AD11,技まとめ!$A$1:$F$380,5,FALSE)),"－",VLOOKUP($AD11,技まとめ!$A$1:$F$380,5,FALSE))</f>
        <v>20</v>
      </c>
      <c r="AH11" s="3" t="str">
        <f>IF($E11=IF(ISERROR(VLOOKUP($AD11,技まとめ!$A$1:$F$380,4,FALSE)),"－",VLOOKUP($AD11,技まとめ!$A$1:$F$380,4,FALSE)),"一致","")</f>
        <v/>
      </c>
      <c r="AI11" s="9" t="s">
        <v>130</v>
      </c>
      <c r="AJ11" s="3" t="str">
        <f>IF(ISERROR(VLOOKUP($AI11,技まとめ!$A$1:$F$380,6,FALSE)),"－",VLOOKUP($AI11,技まとめ!$A$1:$F$380,6,FALSE))</f>
        <v>－</v>
      </c>
      <c r="AK11" s="3">
        <f>IF(ISERROR(VLOOKUP($AI11,技まとめ!$A$1:$F$380,3,FALSE)),"－",VLOOKUP($AI11,技まとめ!$A$1:$F$380,3,FALSE))</f>
        <v>0</v>
      </c>
      <c r="AL11" s="3">
        <f>IF(ISERROR(VLOOKUP($AI11,技まとめ!$A$1:$F$380,5,FALSE)),"－",VLOOKUP($AI11,技まとめ!$A$1:$F$380,5,FALSE))</f>
        <v>0</v>
      </c>
      <c r="AM11" s="3" t="str">
        <f>IF($E11=IF(ISERROR(VLOOKUP($AI11,技まとめ!$A$1:$F$380,4,FALSE)),"－",VLOOKUP($AI11,技まとめ!$A$1:$F$380,4,FALSE)),"一致","")</f>
        <v/>
      </c>
      <c r="AN11" s="9" t="s">
        <v>131</v>
      </c>
      <c r="AO11" s="3" t="str">
        <f>IF(ISERROR(VLOOKUP($AN11,技まとめ!$A$1:$F$380,6,FALSE)),"－",VLOOKUP($AN11,技まとめ!$A$1:$F$380,6,FALSE))</f>
        <v>DR</v>
      </c>
      <c r="AP11" s="3">
        <f>IF(ISERROR(VLOOKUP($AN11,技まとめ!$A$1:$F$380,3,FALSE)),"－",VLOOKUP($AN11,技まとめ!$A$1:$F$380,3,FALSE))</f>
        <v>33</v>
      </c>
      <c r="AQ11" s="3">
        <f>IF(ISERROR(VLOOKUP($AN11,技まとめ!$A$1:$F$380,5,FALSE)),"－",VLOOKUP($AN11,技まとめ!$A$1:$F$380,5,FALSE))</f>
        <v>28</v>
      </c>
      <c r="AR11" s="3" t="str">
        <f>IF($E11=IF(ISERROR(VLOOKUP($AN11,技まとめ!$A$1:$F$380,4,FALSE)),"－",VLOOKUP($AN11,技まとめ!$A$1:$F$380,4,FALSE)),"一致","")</f>
        <v/>
      </c>
      <c r="AS11" s="9" t="s">
        <v>132</v>
      </c>
      <c r="AT11" s="3" t="str">
        <f>IF(ISERROR(VLOOKUP($AS11,技まとめ!$A$1:$F$380,6,FALSE)),"－",VLOOKUP($AS11,技まとめ!$A$1:$F$380,6,FALSE))</f>
        <v>DR</v>
      </c>
      <c r="AU11" s="3">
        <f>IF(ISERROR(VLOOKUP($AS11,技まとめ!$A$1:$F$380,3,FALSE)),"－",VLOOKUP($AS11,技まとめ!$A$1:$F$380,3,FALSE))</f>
        <v>78</v>
      </c>
      <c r="AV11" s="3">
        <f>IF(ISERROR(VLOOKUP($AS11,技まとめ!$A$1:$F$380,5,FALSE)),"－",VLOOKUP($AS11,技まとめ!$A$1:$F$380,5,FALSE))</f>
        <v>46</v>
      </c>
      <c r="AW11" s="3" t="str">
        <f>IF($E11=IF(ISERROR(VLOOKUP($AS11,技まとめ!$A$1:$F$380,4,FALSE)),"－",VLOOKUP($AS11,技まとめ!$A$1:$F$380,4,FALSE)),"一致","")</f>
        <v>一致</v>
      </c>
      <c r="AX11" s="12" t="str">
        <f t="shared" si="6"/>
        <v>クイックドロウスピードフォースイリュージョンボールダッシュストーム</v>
      </c>
      <c r="AY11" s="12" t="str">
        <f t="shared" si="7"/>
        <v>クイックドロウスピードフォースイリュージョンボールダッシュストーム</v>
      </c>
      <c r="AZ11" s="12" t="str">
        <f t="shared" si="8"/>
        <v>クイックドロウスピードフォースイリュージョンボールダッシュストーム</v>
      </c>
      <c r="BA11" s="12" t="str">
        <f t="shared" si="9"/>
        <v>クイックドロウスピードフォースイリュージョンボールダッシュストーム</v>
      </c>
      <c r="BB11" s="11" t="str">
        <f t="shared" si="10"/>
        <v>BL－DRDR</v>
      </c>
      <c r="BC11" s="11" t="str">
        <f t="shared" si="11"/>
        <v>BL－DRDR</v>
      </c>
      <c r="BD11" s="11" t="str">
        <f t="shared" si="12"/>
        <v>BL－DRDR</v>
      </c>
      <c r="BE11" s="11" t="str">
        <f t="shared" si="13"/>
        <v>BL－DRDR</v>
      </c>
    </row>
    <row r="12" spans="1:57" ht="11.25" hidden="1" customHeight="1">
      <c r="A12" s="6">
        <v>10</v>
      </c>
      <c r="B12" s="7" t="s">
        <v>133</v>
      </c>
      <c r="C12" s="8" t="s">
        <v>134</v>
      </c>
      <c r="D12" s="7" t="s">
        <v>72</v>
      </c>
      <c r="E12" s="7" t="s">
        <v>102</v>
      </c>
      <c r="F12" s="7" t="s">
        <v>128</v>
      </c>
      <c r="G12" s="9">
        <v>133</v>
      </c>
      <c r="H12" s="9">
        <v>123</v>
      </c>
      <c r="I12" s="9">
        <v>78</v>
      </c>
      <c r="J12" s="9">
        <v>66</v>
      </c>
      <c r="K12" s="9">
        <v>62</v>
      </c>
      <c r="L12" s="9">
        <v>58</v>
      </c>
      <c r="M12" s="9">
        <v>63</v>
      </c>
      <c r="N12" s="9">
        <v>60</v>
      </c>
      <c r="O12" s="9">
        <v>60</v>
      </c>
      <c r="P12" s="9">
        <v>13</v>
      </c>
      <c r="Q12" s="10">
        <v>128</v>
      </c>
      <c r="R12" s="11">
        <v>19</v>
      </c>
      <c r="S12" s="11">
        <v>1</v>
      </c>
      <c r="T12" s="11">
        <v>108</v>
      </c>
      <c r="U12" s="11">
        <v>113</v>
      </c>
      <c r="V12" s="11">
        <v>1</v>
      </c>
      <c r="W12" s="11">
        <v>110</v>
      </c>
      <c r="X12" s="11">
        <f t="shared" si="0"/>
        <v>480</v>
      </c>
      <c r="Y12" s="11">
        <f t="shared" si="1"/>
        <v>5675</v>
      </c>
      <c r="Z12" s="11">
        <f t="shared" si="2"/>
        <v>1225</v>
      </c>
      <c r="AA12" s="11">
        <f t="shared" si="3"/>
        <v>4340</v>
      </c>
      <c r="AB12" s="11">
        <f t="shared" si="4"/>
        <v>4340</v>
      </c>
      <c r="AC12" s="6">
        <f t="shared" si="5"/>
        <v>4965</v>
      </c>
      <c r="AD12" s="9" t="s">
        <v>135</v>
      </c>
      <c r="AE12" s="3" t="str">
        <f>IF(ISERROR(VLOOKUP($AD12,技まとめ!$A$1:$F$380,6,FALSE)),"－",VLOOKUP($AD12,技まとめ!$A$1:$F$380,6,FALSE))</f>
        <v>SC</v>
      </c>
      <c r="AF12" s="3">
        <f>IF(ISERROR(VLOOKUP($AD12,技まとめ!$A$1:$F$380,3,FALSE)),"－",VLOOKUP($AD12,技まとめ!$A$1:$F$380,3,FALSE))</f>
        <v>36</v>
      </c>
      <c r="AG12" s="3">
        <f>IF(ISERROR(VLOOKUP($AD12,技まとめ!$A$1:$F$380,5,FALSE)),"－",VLOOKUP($AD12,技まとめ!$A$1:$F$380,5,FALSE))</f>
        <v>25</v>
      </c>
      <c r="AH12" s="3" t="str">
        <f>IF($E12=IF(ISERROR(VLOOKUP($AD12,技まとめ!$A$1:$F$380,4,FALSE)),"－",VLOOKUP($AD12,技まとめ!$A$1:$F$380,4,FALSE)),"一致","")</f>
        <v>一致</v>
      </c>
      <c r="AI12" s="9" t="s">
        <v>136</v>
      </c>
      <c r="AJ12" s="3" t="str">
        <f>IF(ISERROR(VLOOKUP($AI12,技まとめ!$A$1:$F$380,6,FALSE)),"－",VLOOKUP($AI12,技まとめ!$A$1:$F$380,6,FALSE))</f>
        <v>NS</v>
      </c>
      <c r="AK12" s="3">
        <f>IF(ISERROR(VLOOKUP($AI12,技まとめ!$A$1:$F$380,3,FALSE)),"－",VLOOKUP($AI12,技まとめ!$A$1:$F$380,3,FALSE))</f>
        <v>89</v>
      </c>
      <c r="AL12" s="3">
        <f>IF(ISERROR(VLOOKUP($AI12,技まとめ!$A$1:$F$380,5,FALSE)),"－",VLOOKUP($AI12,技まとめ!$A$1:$F$380,5,FALSE))</f>
        <v>46</v>
      </c>
      <c r="AM12" s="3" t="str">
        <f>IF($E12=IF(ISERROR(VLOOKUP($AI12,技まとめ!$A$1:$F$380,4,FALSE)),"－",VLOOKUP($AI12,技まとめ!$A$1:$F$380,4,FALSE)),"一致","")</f>
        <v>一致</v>
      </c>
      <c r="AN12" s="9" t="s">
        <v>137</v>
      </c>
      <c r="AO12" s="3" t="str">
        <f>IF(ISERROR(VLOOKUP($AN12,技まとめ!$A$1:$F$380,6,FALSE)),"－",VLOOKUP($AN12,技まとめ!$A$1:$F$380,6,FALSE))</f>
        <v>SC</v>
      </c>
      <c r="AP12" s="3">
        <f>IF(ISERROR(VLOOKUP($AN12,技まとめ!$A$1:$F$380,3,FALSE)),"－",VLOOKUP($AN12,技まとめ!$A$1:$F$380,3,FALSE))</f>
        <v>94</v>
      </c>
      <c r="AQ12" s="3">
        <f>IF(ISERROR(VLOOKUP($AN12,技まとめ!$A$1:$F$380,5,FALSE)),"－",VLOOKUP($AN12,技まとめ!$A$1:$F$380,5,FALSE))</f>
        <v>52</v>
      </c>
      <c r="AR12" s="3" t="str">
        <f>IF($E12=IF(ISERROR(VLOOKUP($AN12,技まとめ!$A$1:$F$380,4,FALSE)),"－",VLOOKUP($AN12,技まとめ!$A$1:$F$380,4,FALSE)),"一致","")</f>
        <v>一致</v>
      </c>
      <c r="AS12" s="9" t="s">
        <v>138</v>
      </c>
      <c r="AT12" s="3" t="str">
        <f>IF(ISERROR(VLOOKUP($AS12,技まとめ!$A$1:$F$380,6,FALSE)),"－",VLOOKUP($AS12,技まとめ!$A$1:$F$380,6,FALSE))</f>
        <v>LS</v>
      </c>
      <c r="AU12" s="3">
        <f>IF(ISERROR(VLOOKUP($AS12,技まとめ!$A$1:$F$380,3,FALSE)),"－",VLOOKUP($AS12,技まとめ!$A$1:$F$380,3,FALSE))</f>
        <v>131</v>
      </c>
      <c r="AV12" s="3">
        <f>IF(ISERROR(VLOOKUP($AS12,技まとめ!$A$1:$F$380,5,FALSE)),"－",VLOOKUP($AS12,技まとめ!$A$1:$F$380,5,FALSE))</f>
        <v>76</v>
      </c>
      <c r="AW12" s="3" t="str">
        <f>IF($E12=IF(ISERROR(VLOOKUP($AS12,技まとめ!$A$1:$F$380,4,FALSE)),"－",VLOOKUP($AS12,技まとめ!$A$1:$F$380,4,FALSE)),"一致","")</f>
        <v>一致</v>
      </c>
      <c r="AX12" s="12" t="str">
        <f t="shared" si="6"/>
        <v>ファイアトルネードばくねつストームばくねつスクリューグランドファイア</v>
      </c>
      <c r="AY12" s="12" t="str">
        <f t="shared" si="7"/>
        <v>ファイアトルネードばくねつストームばくねつスクリューグランドファイア</v>
      </c>
      <c r="AZ12" s="12" t="str">
        <f t="shared" si="8"/>
        <v>ファイアトルネードばくねつストームばくねつスクリューグランドファイア</v>
      </c>
      <c r="BA12" s="12" t="str">
        <f t="shared" si="9"/>
        <v>ファイアトルネードばくねつストームばくねつスクリューグランドファイア</v>
      </c>
      <c r="BB12" s="11" t="str">
        <f t="shared" si="10"/>
        <v>SCNSSCLS</v>
      </c>
      <c r="BC12" s="11" t="str">
        <f t="shared" si="11"/>
        <v>SCNSSCLS</v>
      </c>
      <c r="BD12" s="11" t="str">
        <f t="shared" si="12"/>
        <v>SCNSSCLS</v>
      </c>
      <c r="BE12" s="11" t="str">
        <f t="shared" si="13"/>
        <v>SCNSSCLS</v>
      </c>
    </row>
    <row r="13" spans="1:57" ht="11.25" hidden="1" customHeight="1">
      <c r="A13" s="6">
        <v>11</v>
      </c>
      <c r="B13" s="7" t="s">
        <v>139</v>
      </c>
      <c r="C13" s="8" t="s">
        <v>140</v>
      </c>
      <c r="D13" s="7" t="s">
        <v>72</v>
      </c>
      <c r="E13" s="7" t="s">
        <v>95</v>
      </c>
      <c r="F13" s="7" t="s">
        <v>128</v>
      </c>
      <c r="G13" s="9">
        <v>122</v>
      </c>
      <c r="H13" s="9">
        <v>124</v>
      </c>
      <c r="I13" s="9">
        <v>79</v>
      </c>
      <c r="J13" s="9">
        <v>60</v>
      </c>
      <c r="K13" s="9">
        <v>49</v>
      </c>
      <c r="L13" s="9">
        <v>53</v>
      </c>
      <c r="M13" s="9">
        <v>51</v>
      </c>
      <c r="N13" s="9">
        <v>64</v>
      </c>
      <c r="O13" s="9">
        <v>70</v>
      </c>
      <c r="P13" s="9">
        <v>20</v>
      </c>
      <c r="Q13" s="10">
        <v>129</v>
      </c>
      <c r="R13" s="11">
        <v>11</v>
      </c>
      <c r="S13" s="11">
        <v>1</v>
      </c>
      <c r="T13" s="11">
        <v>103</v>
      </c>
      <c r="U13" s="11">
        <v>101</v>
      </c>
      <c r="V13" s="11">
        <v>1</v>
      </c>
      <c r="W13" s="11">
        <v>120</v>
      </c>
      <c r="X13" s="11">
        <f t="shared" si="0"/>
        <v>466</v>
      </c>
      <c r="Y13" s="11">
        <f t="shared" si="1"/>
        <v>5765</v>
      </c>
      <c r="Z13" s="11">
        <f t="shared" si="2"/>
        <v>995</v>
      </c>
      <c r="AA13" s="11">
        <f t="shared" si="3"/>
        <v>4215</v>
      </c>
      <c r="AB13" s="11">
        <f t="shared" si="4"/>
        <v>4215</v>
      </c>
      <c r="AC13" s="6">
        <f t="shared" si="5"/>
        <v>4775</v>
      </c>
      <c r="AD13" s="9" t="s">
        <v>141</v>
      </c>
      <c r="AE13" s="3" t="str">
        <f>IF(ISERROR(VLOOKUP($AD13,技まとめ!$A$1:$F$380,6,FALSE)),"－",VLOOKUP($AD13,技まとめ!$A$1:$F$380,6,FALSE))</f>
        <v>SC</v>
      </c>
      <c r="AF13" s="3">
        <f>IF(ISERROR(VLOOKUP($AD13,技まとめ!$A$1:$F$380,3,FALSE)),"－",VLOOKUP($AD13,技まとめ!$A$1:$F$380,3,FALSE))</f>
        <v>42</v>
      </c>
      <c r="AG13" s="3">
        <f>IF(ISERROR(VLOOKUP($AD13,技まとめ!$A$1:$F$380,5,FALSE)),"－",VLOOKUP($AD13,技まとめ!$A$1:$F$380,5,FALSE))</f>
        <v>28</v>
      </c>
      <c r="AH13" s="3" t="str">
        <f>IF($E13=IF(ISERROR(VLOOKUP($AD13,技まとめ!$A$1:$F$380,4,FALSE)),"－",VLOOKUP($AD13,技まとめ!$A$1:$F$380,4,FALSE)),"一致","")</f>
        <v>一致</v>
      </c>
      <c r="AI13" s="9" t="s">
        <v>142</v>
      </c>
      <c r="AJ13" s="3" t="str">
        <f>IF(ISERROR(VLOOKUP($AI13,技まとめ!$A$1:$F$380,6,FALSE)),"－",VLOOKUP($AI13,技まとめ!$A$1:$F$380,6,FALSE))</f>
        <v>SC</v>
      </c>
      <c r="AK13" s="3">
        <f>IF(ISERROR(VLOOKUP($AI13,技まとめ!$A$1:$F$380,3,FALSE)),"－",VLOOKUP($AI13,技まとめ!$A$1:$F$380,3,FALSE))</f>
        <v>105</v>
      </c>
      <c r="AL13" s="3">
        <f>IF(ISERROR(VLOOKUP($AI13,技まとめ!$A$1:$F$380,5,FALSE)),"－",VLOOKUP($AI13,技まとめ!$A$1:$F$380,5,FALSE))</f>
        <v>55</v>
      </c>
      <c r="AM13" s="3" t="str">
        <f>IF($E13=IF(ISERROR(VLOOKUP($AI13,技まとめ!$A$1:$F$380,4,FALSE)),"－",VLOOKUP($AI13,技まとめ!$A$1:$F$380,4,FALSE)),"一致","")</f>
        <v>一致</v>
      </c>
      <c r="AN13" s="9" t="s">
        <v>143</v>
      </c>
      <c r="AO13" s="3" t="str">
        <f>IF(ISERROR(VLOOKUP($AN13,技まとめ!$A$1:$F$380,6,FALSE)),"－",VLOOKUP($AN13,技まとめ!$A$1:$F$380,6,FALSE))</f>
        <v>NS</v>
      </c>
      <c r="AP13" s="3">
        <f>IF(ISERROR(VLOOKUP($AN13,技まとめ!$A$1:$F$380,3,FALSE)),"－",VLOOKUP($AN13,技まとめ!$A$1:$F$380,3,FALSE))</f>
        <v>88</v>
      </c>
      <c r="AQ13" s="3">
        <f>IF(ISERROR(VLOOKUP($AN13,技まとめ!$A$1:$F$380,5,FALSE)),"－",VLOOKUP($AN13,技まとめ!$A$1:$F$380,5,FALSE))</f>
        <v>49</v>
      </c>
      <c r="AR13" s="3" t="str">
        <f>IF($E13=IF(ISERROR(VLOOKUP($AN13,技まとめ!$A$1:$F$380,4,FALSE)),"－",VLOOKUP($AN13,技まとめ!$A$1:$F$380,4,FALSE)),"一致","")</f>
        <v>一致</v>
      </c>
      <c r="AS13" s="9" t="s">
        <v>144</v>
      </c>
      <c r="AT13" s="3" t="str">
        <f>IF(ISERROR(VLOOKUP($AS13,技まとめ!$A$1:$F$380,6,FALSE)),"－",VLOOKUP($AS13,技まとめ!$A$1:$F$380,6,FALSE))</f>
        <v>NS</v>
      </c>
      <c r="AU13" s="3">
        <f>IF(ISERROR(VLOOKUP($AS13,技まとめ!$A$1:$F$380,3,FALSE)),"－",VLOOKUP($AS13,技まとめ!$A$1:$F$380,3,FALSE))</f>
        <v>105</v>
      </c>
      <c r="AV13" s="3">
        <f>IF(ISERROR(VLOOKUP($AS13,技まとめ!$A$1:$F$380,5,FALSE)),"－",VLOOKUP($AS13,技まとめ!$A$1:$F$380,5,FALSE))</f>
        <v>55</v>
      </c>
      <c r="AW13" s="3" t="str">
        <f>IF($E13=IF(ISERROR(VLOOKUP($AS13,技まとめ!$A$1:$F$380,4,FALSE)),"－",VLOOKUP($AS13,技まとめ!$A$1:$F$380,4,FALSE)),"一致","")</f>
        <v/>
      </c>
      <c r="AX13" s="12" t="str">
        <f t="shared" si="6"/>
        <v>ドラゴンクラッシュドラゴンスレイヤーワイバーンクラッシュワイバーンブリザード</v>
      </c>
      <c r="AY13" s="12" t="str">
        <f t="shared" si="7"/>
        <v>ドラゴンクラッシュドラゴンスレイヤーワイバーンクラッシュワイバーンブリザード</v>
      </c>
      <c r="AZ13" s="12" t="str">
        <f t="shared" si="8"/>
        <v>ドラゴンクラッシュドラゴンスレイヤーワイバーンクラッシュワイバーンブリザード</v>
      </c>
      <c r="BA13" s="12" t="str">
        <f t="shared" si="9"/>
        <v>ドラゴンクラッシュドラゴンスレイヤーワイバーンクラッシュワイバーンブリザード</v>
      </c>
      <c r="BB13" s="11" t="str">
        <f t="shared" si="10"/>
        <v>SCSCNSNS</v>
      </c>
      <c r="BC13" s="11" t="str">
        <f t="shared" si="11"/>
        <v>SCSCNSNS</v>
      </c>
      <c r="BD13" s="11" t="str">
        <f t="shared" si="12"/>
        <v>SCSCNSNS</v>
      </c>
      <c r="BE13" s="11" t="str">
        <f t="shared" si="13"/>
        <v>SCSCNSNS</v>
      </c>
    </row>
    <row r="14" spans="1:57" ht="11.25" hidden="1" customHeight="1">
      <c r="A14" s="6">
        <v>12</v>
      </c>
      <c r="B14" s="7" t="s">
        <v>145</v>
      </c>
      <c r="C14" s="8" t="s">
        <v>146</v>
      </c>
      <c r="D14" s="7" t="s">
        <v>72</v>
      </c>
      <c r="E14" s="7" t="s">
        <v>95</v>
      </c>
      <c r="F14" s="7" t="s">
        <v>128</v>
      </c>
      <c r="G14" s="9">
        <v>98</v>
      </c>
      <c r="H14" s="9">
        <v>144</v>
      </c>
      <c r="I14" s="9">
        <v>56</v>
      </c>
      <c r="J14" s="9">
        <v>51</v>
      </c>
      <c r="K14" s="9">
        <v>68</v>
      </c>
      <c r="L14" s="9">
        <v>57</v>
      </c>
      <c r="M14" s="9">
        <v>56</v>
      </c>
      <c r="N14" s="9">
        <v>53</v>
      </c>
      <c r="O14" s="9">
        <v>60</v>
      </c>
      <c r="P14" s="9">
        <v>22</v>
      </c>
      <c r="Q14" s="10">
        <v>106</v>
      </c>
      <c r="R14" s="11">
        <v>12</v>
      </c>
      <c r="S14" s="11">
        <v>1</v>
      </c>
      <c r="T14" s="11">
        <v>107</v>
      </c>
      <c r="U14" s="11">
        <v>106</v>
      </c>
      <c r="V14" s="11">
        <v>1</v>
      </c>
      <c r="W14" s="11">
        <v>110</v>
      </c>
      <c r="X14" s="11">
        <f t="shared" si="0"/>
        <v>443</v>
      </c>
      <c r="Y14" s="11">
        <f t="shared" si="1"/>
        <v>4795</v>
      </c>
      <c r="Z14" s="11">
        <f t="shared" si="2"/>
        <v>980</v>
      </c>
      <c r="AA14" s="11">
        <f t="shared" si="3"/>
        <v>4305</v>
      </c>
      <c r="AB14" s="11">
        <f t="shared" si="4"/>
        <v>4305</v>
      </c>
      <c r="AC14" s="6">
        <f t="shared" si="5"/>
        <v>4890</v>
      </c>
      <c r="AD14" s="9" t="s">
        <v>147</v>
      </c>
      <c r="AE14" s="3" t="str">
        <f>IF(ISERROR(VLOOKUP($AD14,技まとめ!$A$1:$F$380,6,FALSE)),"－",VLOOKUP($AD14,技まとめ!$A$1:$F$380,6,FALSE))</f>
        <v>－</v>
      </c>
      <c r="AF14" s="3">
        <f>IF(ISERROR(VLOOKUP($AD14,技まとめ!$A$1:$F$380,3,FALSE)),"－",VLOOKUP($AD14,技まとめ!$A$1:$F$380,3,FALSE))</f>
        <v>0</v>
      </c>
      <c r="AG14" s="3">
        <f>IF(ISERROR(VLOOKUP($AD14,技まとめ!$A$1:$F$380,5,FALSE)),"－",VLOOKUP($AD14,技まとめ!$A$1:$F$380,5,FALSE))</f>
        <v>0</v>
      </c>
      <c r="AH14" s="3" t="str">
        <f>IF($E14=IF(ISERROR(VLOOKUP($AD14,技まとめ!$A$1:$F$380,4,FALSE)),"－",VLOOKUP($AD14,技まとめ!$A$1:$F$380,4,FALSE)),"一致","")</f>
        <v/>
      </c>
      <c r="AI14" s="9" t="s">
        <v>148</v>
      </c>
      <c r="AJ14" s="3" t="str">
        <f>IF(ISERROR(VLOOKUP($AI14,技まとめ!$A$1:$F$380,6,FALSE)),"－",VLOOKUP($AI14,技まとめ!$A$1:$F$380,6,FALSE))</f>
        <v>SC</v>
      </c>
      <c r="AK14" s="3">
        <f>IF(ISERROR(VLOOKUP($AI14,技まとめ!$A$1:$F$380,3,FALSE)),"－",VLOOKUP($AI14,技まとめ!$A$1:$F$380,3,FALSE))</f>
        <v>66</v>
      </c>
      <c r="AL14" s="3">
        <f>IF(ISERROR(VLOOKUP($AI14,技まとめ!$A$1:$F$380,5,FALSE)),"－",VLOOKUP($AI14,技まとめ!$A$1:$F$380,5,FALSE))</f>
        <v>37</v>
      </c>
      <c r="AM14" s="3" t="str">
        <f>IF($E14=IF(ISERROR(VLOOKUP($AI14,技まとめ!$A$1:$F$380,4,FALSE)),"－",VLOOKUP($AI14,技まとめ!$A$1:$F$380,4,FALSE)),"一致","")</f>
        <v/>
      </c>
      <c r="AN14" s="9" t="s">
        <v>5010</v>
      </c>
      <c r="AO14" s="3" t="str">
        <f>IF(ISERROR(VLOOKUP($AN14,技まとめ!$A$1:$F$380,6,FALSE)),"－",VLOOKUP($AN14,技まとめ!$A$1:$F$380,6,FALSE))</f>
        <v>－</v>
      </c>
      <c r="AP14" s="3">
        <f>IF(ISERROR(VLOOKUP($AN14,技まとめ!$A$1:$F$380,3,FALSE)),"－",VLOOKUP($AN14,技まとめ!$A$1:$F$380,3,FALSE))</f>
        <v>0</v>
      </c>
      <c r="AQ14" s="3">
        <f>IF(ISERROR(VLOOKUP($AN14,技まとめ!$A$1:$F$380,5,FALSE)),"－",VLOOKUP($AN14,技まとめ!$A$1:$F$380,5,FALSE))</f>
        <v>0</v>
      </c>
      <c r="AR14" s="3" t="str">
        <f>IF($E14=IF(ISERROR(VLOOKUP($AN14,技まとめ!$A$1:$F$380,4,FALSE)),"－",VLOOKUP($AN14,技まとめ!$A$1:$F$380,4,FALSE)),"一致","")</f>
        <v/>
      </c>
      <c r="AS14" s="9" t="s">
        <v>149</v>
      </c>
      <c r="AT14" s="3" t="str">
        <f>IF(ISERROR(VLOOKUP($AS14,技まとめ!$A$1:$F$380,6,FALSE)),"－",VLOOKUP($AS14,技まとめ!$A$1:$F$380,6,FALSE))</f>
        <v>NS</v>
      </c>
      <c r="AU14" s="3">
        <f>IF(ISERROR(VLOOKUP($AS14,技まとめ!$A$1:$F$380,3,FALSE)),"－",VLOOKUP($AS14,技まとめ!$A$1:$F$380,3,FALSE))</f>
        <v>134</v>
      </c>
      <c r="AV14" s="3">
        <f>IF(ISERROR(VLOOKUP($AS14,技まとめ!$A$1:$F$380,5,FALSE)),"－",VLOOKUP($AS14,技まとめ!$A$1:$F$380,5,FALSE))</f>
        <v>67</v>
      </c>
      <c r="AW14" s="3" t="str">
        <f>IF($E14=IF(ISERROR(VLOOKUP($AS14,技まとめ!$A$1:$F$380,4,FALSE)),"－",VLOOKUP($AS14,技まとめ!$A$1:$F$380,4,FALSE)),"一致","")</f>
        <v>一致</v>
      </c>
      <c r="AX14" s="12" t="str">
        <f t="shared" si="6"/>
        <v>やくびょうがみメガネクラッシュイカサマ！カオスブレイク</v>
      </c>
      <c r="AY14" s="12" t="str">
        <f t="shared" si="7"/>
        <v>やくびょうがみメガネクラッシュイカサマ！カオスブレイク</v>
      </c>
      <c r="AZ14" s="12" t="str">
        <f t="shared" si="8"/>
        <v>やくびょうがみメガネクラッシュイカサマ！カオスブレイク</v>
      </c>
      <c r="BA14" s="12" t="str">
        <f t="shared" si="9"/>
        <v>やくびょうがみメガネクラッシュイカサマ！カオスブレイク</v>
      </c>
      <c r="BB14" s="11" t="str">
        <f t="shared" si="10"/>
        <v>－SC－NS</v>
      </c>
      <c r="BC14" s="11" t="str">
        <f t="shared" si="11"/>
        <v>－SC－NS</v>
      </c>
      <c r="BD14" s="11" t="str">
        <f t="shared" si="12"/>
        <v>－SC－NS</v>
      </c>
      <c r="BE14" s="11" t="str">
        <f t="shared" si="13"/>
        <v>－SC－NS</v>
      </c>
    </row>
    <row r="15" spans="1:57" ht="11.25" hidden="1" customHeight="1">
      <c r="A15" s="6">
        <v>13</v>
      </c>
      <c r="B15" s="7" t="s">
        <v>150</v>
      </c>
      <c r="C15" s="8" t="s">
        <v>151</v>
      </c>
      <c r="D15" s="7" t="s">
        <v>72</v>
      </c>
      <c r="E15" s="7" t="s">
        <v>102</v>
      </c>
      <c r="F15" s="7" t="s">
        <v>74</v>
      </c>
      <c r="G15" s="9">
        <v>129</v>
      </c>
      <c r="H15" s="9">
        <v>129</v>
      </c>
      <c r="I15" s="9">
        <v>55</v>
      </c>
      <c r="J15" s="9">
        <v>53</v>
      </c>
      <c r="K15" s="9">
        <v>69</v>
      </c>
      <c r="L15" s="9">
        <v>75</v>
      </c>
      <c r="M15" s="9">
        <v>55</v>
      </c>
      <c r="N15" s="9">
        <v>64</v>
      </c>
      <c r="O15" s="9">
        <v>60</v>
      </c>
      <c r="P15" s="9">
        <v>13</v>
      </c>
      <c r="Q15" s="10">
        <v>105</v>
      </c>
      <c r="R15" s="11">
        <v>17</v>
      </c>
      <c r="S15" s="11">
        <v>1</v>
      </c>
      <c r="T15" s="11">
        <v>125</v>
      </c>
      <c r="U15" s="11">
        <v>105</v>
      </c>
      <c r="V15" s="11">
        <v>1</v>
      </c>
      <c r="W15" s="11">
        <v>110</v>
      </c>
      <c r="X15" s="11">
        <f t="shared" si="0"/>
        <v>464</v>
      </c>
      <c r="Y15" s="11">
        <f t="shared" si="1"/>
        <v>4755</v>
      </c>
      <c r="Z15" s="11">
        <f t="shared" si="2"/>
        <v>1155</v>
      </c>
      <c r="AA15" s="11">
        <f t="shared" si="3"/>
        <v>4935</v>
      </c>
      <c r="AB15" s="11">
        <f t="shared" si="4"/>
        <v>4935</v>
      </c>
      <c r="AC15" s="6">
        <f t="shared" si="5"/>
        <v>5635</v>
      </c>
      <c r="AD15" s="9" t="s">
        <v>5013</v>
      </c>
      <c r="AE15" s="3" t="str">
        <f>IF(ISERROR(VLOOKUP($AD15,技まとめ!$A$1:$F$380,6,FALSE)),"－",VLOOKUP($AD15,技まとめ!$A$1:$F$380,6,FALSE))</f>
        <v>－</v>
      </c>
      <c r="AF15" s="3">
        <f>IF(ISERROR(VLOOKUP($AD15,技まとめ!$A$1:$F$380,3,FALSE)),"－",VLOOKUP($AD15,技まとめ!$A$1:$F$380,3,FALSE))</f>
        <v>0</v>
      </c>
      <c r="AG15" s="3">
        <f>IF(ISERROR(VLOOKUP($AD15,技まとめ!$A$1:$F$380,5,FALSE)),"－",VLOOKUP($AD15,技まとめ!$A$1:$F$380,5,FALSE))</f>
        <v>0</v>
      </c>
      <c r="AH15" s="3" t="str">
        <f>IF($E15=IF(ISERROR(VLOOKUP($AD15,技まとめ!$A$1:$F$380,4,FALSE)),"－",VLOOKUP($AD15,技まとめ!$A$1:$F$380,4,FALSE)),"一致","")</f>
        <v/>
      </c>
      <c r="AI15" s="9" t="s">
        <v>5012</v>
      </c>
      <c r="AJ15" s="3" t="str">
        <f>IF(ISERROR(VLOOKUP($AI15,技まとめ!$A$1:$F$380,6,FALSE)),"－",VLOOKUP($AI15,技まとめ!$A$1:$F$380,6,FALSE))</f>
        <v>－</v>
      </c>
      <c r="AK15" s="3">
        <f>IF(ISERROR(VLOOKUP($AI15,技まとめ!$A$1:$F$380,3,FALSE)),"－",VLOOKUP($AI15,技まとめ!$A$1:$F$380,3,FALSE))</f>
        <v>0</v>
      </c>
      <c r="AL15" s="3">
        <f>IF(ISERROR(VLOOKUP($AI15,技まとめ!$A$1:$F$380,5,FALSE)),"－",VLOOKUP($AI15,技まとめ!$A$1:$F$380,5,FALSE))</f>
        <v>0</v>
      </c>
      <c r="AM15" s="3" t="str">
        <f>IF($E15=IF(ISERROR(VLOOKUP($AI15,技まとめ!$A$1:$F$380,4,FALSE)),"－",VLOOKUP($AI15,技まとめ!$A$1:$F$380,4,FALSE)),"一致","")</f>
        <v/>
      </c>
      <c r="AN15" s="9" t="s">
        <v>152</v>
      </c>
      <c r="AO15" s="3" t="str">
        <f>IF(ISERROR(VLOOKUP($AN15,技まとめ!$A$1:$F$380,6,FALSE)),"－",VLOOKUP($AN15,技まとめ!$A$1:$F$380,6,FALSE))</f>
        <v>P1</v>
      </c>
      <c r="AP15" s="3">
        <f>IF(ISERROR(VLOOKUP($AN15,技まとめ!$A$1:$F$380,3,FALSE)),"－",VLOOKUP($AN15,技まとめ!$A$1:$F$380,3,FALSE))</f>
        <v>88</v>
      </c>
      <c r="AQ15" s="3">
        <f>IF(ISERROR(VLOOKUP($AN15,技まとめ!$A$1:$F$380,5,FALSE)),"－",VLOOKUP($AN15,技まとめ!$A$1:$F$380,5,FALSE))</f>
        <v>50</v>
      </c>
      <c r="AR15" s="3" t="str">
        <f>IF($E15=IF(ISERROR(VLOOKUP($AN15,技まとめ!$A$1:$F$380,4,FALSE)),"－",VLOOKUP($AN15,技まとめ!$A$1:$F$380,4,FALSE)),"一致","")</f>
        <v>一致</v>
      </c>
      <c r="AS15" s="9" t="s">
        <v>153</v>
      </c>
      <c r="AT15" s="3" t="str">
        <f>IF(ISERROR(VLOOKUP($AS15,技まとめ!$A$1:$F$380,6,FALSE)),"－",VLOOKUP($AS15,技まとめ!$A$1:$F$380,6,FALSE))</f>
        <v>CA</v>
      </c>
      <c r="AU15" s="3">
        <f>IF(ISERROR(VLOOKUP($AS15,技まとめ!$A$1:$F$380,3,FALSE)),"－",VLOOKUP($AS15,技まとめ!$A$1:$F$380,3,FALSE))</f>
        <v>102</v>
      </c>
      <c r="AV15" s="3">
        <f>IF(ISERROR(VLOOKUP($AS15,技まとめ!$A$1:$F$380,5,FALSE)),"－",VLOOKUP($AS15,技まとめ!$A$1:$F$380,5,FALSE))</f>
        <v>55</v>
      </c>
      <c r="AW15" s="3" t="str">
        <f>IF($E15=IF(ISERROR(VLOOKUP($AS15,技まとめ!$A$1:$F$380,4,FALSE)),"－",VLOOKUP($AS15,技まとめ!$A$1:$F$380,4,FALSE)),"一致","")</f>
        <v/>
      </c>
      <c r="AX15" s="12" t="str">
        <f t="shared" si="6"/>
        <v>セツヤク！クリティカル！ドリルスマッシャーむげんのかべ</v>
      </c>
      <c r="AY15" s="12" t="str">
        <f t="shared" si="7"/>
        <v>セツヤク！クリティカル！ドリルスマッシャーむげんのかべ</v>
      </c>
      <c r="AZ15" s="12" t="str">
        <f t="shared" si="8"/>
        <v>セツヤク！クリティカル！ドリルスマッシャーむげんのかべ</v>
      </c>
      <c r="BA15" s="12" t="str">
        <f t="shared" si="9"/>
        <v>セツヤク！クリティカル！ドリルスマッシャーむげんのかべ</v>
      </c>
      <c r="BB15" s="11" t="str">
        <f t="shared" si="10"/>
        <v>－－P1CA</v>
      </c>
      <c r="BC15" s="11" t="str">
        <f t="shared" si="11"/>
        <v>－－P1CA</v>
      </c>
      <c r="BD15" s="11" t="str">
        <f t="shared" si="12"/>
        <v>－－P1CA</v>
      </c>
      <c r="BE15" s="11" t="str">
        <f t="shared" si="13"/>
        <v>－－P1CA</v>
      </c>
    </row>
    <row r="16" spans="1:57" ht="11.25" hidden="1" customHeight="1">
      <c r="A16" s="6">
        <v>14</v>
      </c>
      <c r="B16" s="7" t="s">
        <v>154</v>
      </c>
      <c r="C16" s="8" t="s">
        <v>155</v>
      </c>
      <c r="D16" s="7" t="s">
        <v>72</v>
      </c>
      <c r="E16" s="7" t="s">
        <v>73</v>
      </c>
      <c r="F16" s="7" t="s">
        <v>82</v>
      </c>
      <c r="G16" s="9">
        <v>130</v>
      </c>
      <c r="H16" s="9">
        <v>108</v>
      </c>
      <c r="I16" s="9">
        <v>54</v>
      </c>
      <c r="J16" s="9">
        <v>64</v>
      </c>
      <c r="K16" s="9">
        <v>59</v>
      </c>
      <c r="L16" s="9">
        <v>71</v>
      </c>
      <c r="M16" s="9">
        <v>44</v>
      </c>
      <c r="N16" s="9">
        <v>63</v>
      </c>
      <c r="O16" s="9">
        <v>62</v>
      </c>
      <c r="P16" s="9">
        <v>18</v>
      </c>
      <c r="Q16" s="10">
        <v>104</v>
      </c>
      <c r="R16" s="11">
        <v>22</v>
      </c>
      <c r="S16" s="11">
        <v>1</v>
      </c>
      <c r="T16" s="11">
        <v>121</v>
      </c>
      <c r="U16" s="11">
        <v>94</v>
      </c>
      <c r="V16" s="11">
        <v>1</v>
      </c>
      <c r="W16" s="11">
        <v>112</v>
      </c>
      <c r="X16" s="11">
        <f t="shared" si="0"/>
        <v>455</v>
      </c>
      <c r="Y16" s="11">
        <f t="shared" si="1"/>
        <v>4725</v>
      </c>
      <c r="Z16" s="11">
        <f t="shared" si="2"/>
        <v>1340</v>
      </c>
      <c r="AA16" s="11">
        <f t="shared" si="3"/>
        <v>4805</v>
      </c>
      <c r="AB16" s="11">
        <f t="shared" si="4"/>
        <v>4805</v>
      </c>
      <c r="AC16" s="6">
        <f t="shared" si="5"/>
        <v>5510</v>
      </c>
      <c r="AD16" s="9" t="s">
        <v>156</v>
      </c>
      <c r="AE16" s="3" t="str">
        <f>IF(ISERROR(VLOOKUP($AD16,技まとめ!$A$1:$F$380,6,FALSE)),"－",VLOOKUP($AD16,技まとめ!$A$1:$F$380,6,FALSE))</f>
        <v>BB</v>
      </c>
      <c r="AF16" s="3">
        <f>IF(ISERROR(VLOOKUP($AD16,技まとめ!$A$1:$F$380,3,FALSE)),"－",VLOOKUP($AD16,技まとめ!$A$1:$F$380,3,FALSE))</f>
        <v>17</v>
      </c>
      <c r="AG16" s="3">
        <f>IF(ISERROR(VLOOKUP($AD16,技まとめ!$A$1:$F$380,5,FALSE)),"－",VLOOKUP($AD16,技まとめ!$A$1:$F$380,5,FALSE))</f>
        <v>20</v>
      </c>
      <c r="AH16" s="3" t="str">
        <f>IF($E16=IF(ISERROR(VLOOKUP($AD16,技まとめ!$A$1:$F$380,4,FALSE)),"－",VLOOKUP($AD16,技まとめ!$A$1:$F$380,4,FALSE)),"一致","")</f>
        <v/>
      </c>
      <c r="AI16" s="9" t="s">
        <v>157</v>
      </c>
      <c r="AJ16" s="3" t="str">
        <f>IF(ISERROR(VLOOKUP($AI16,技まとめ!$A$1:$F$380,6,FALSE)),"－",VLOOKUP($AI16,技まとめ!$A$1:$F$380,6,FALSE))</f>
        <v>BL</v>
      </c>
      <c r="AK16" s="3">
        <f>IF(ISERROR(VLOOKUP($AI16,技まとめ!$A$1:$F$380,3,FALSE)),"－",VLOOKUP($AI16,技まとめ!$A$1:$F$380,3,FALSE))</f>
        <v>47</v>
      </c>
      <c r="AL16" s="3">
        <f>IF(ISERROR(VLOOKUP($AI16,技まとめ!$A$1:$F$380,5,FALSE)),"－",VLOOKUP($AI16,技まとめ!$A$1:$F$380,5,FALSE))</f>
        <v>32</v>
      </c>
      <c r="AM16" s="3" t="str">
        <f>IF($E16=IF(ISERROR(VLOOKUP($AI16,技まとめ!$A$1:$F$380,4,FALSE)),"－",VLOOKUP($AI16,技まとめ!$A$1:$F$380,4,FALSE)),"一致","")</f>
        <v>一致</v>
      </c>
      <c r="AN16" s="9" t="s">
        <v>158</v>
      </c>
      <c r="AO16" s="3" t="str">
        <f>IF(ISERROR(VLOOKUP($AN16,技まとめ!$A$1:$F$380,6,FALSE)),"－",VLOOKUP($AN16,技まとめ!$A$1:$F$380,6,FALSE))</f>
        <v>NS</v>
      </c>
      <c r="AP16" s="3">
        <f>IF(ISERROR(VLOOKUP($AN16,技まとめ!$A$1:$F$380,3,FALSE)),"－",VLOOKUP($AN16,技まとめ!$A$1:$F$380,3,FALSE))</f>
        <v>70</v>
      </c>
      <c r="AQ16" s="3">
        <f>IF(ISERROR(VLOOKUP($AN16,技まとめ!$A$1:$F$380,5,FALSE)),"－",VLOOKUP($AN16,技まとめ!$A$1:$F$380,5,FALSE))</f>
        <v>40</v>
      </c>
      <c r="AR16" s="3" t="str">
        <f>IF($E16=IF(ISERROR(VLOOKUP($AN16,技まとめ!$A$1:$F$380,4,FALSE)),"－",VLOOKUP($AN16,技まとめ!$A$1:$F$380,4,FALSE)),"一致","")</f>
        <v>一致</v>
      </c>
      <c r="AS16" s="9" t="s">
        <v>159</v>
      </c>
      <c r="AT16" s="3" t="str">
        <f>IF(ISERROR(VLOOKUP($AS16,技まとめ!$A$1:$F$380,6,FALSE)),"－",VLOOKUP($AS16,技まとめ!$A$1:$F$380,6,FALSE))</f>
        <v>BB</v>
      </c>
      <c r="AU16" s="3">
        <f>IF(ISERROR(VLOOKUP($AS16,技まとめ!$A$1:$F$380,3,FALSE)),"－",VLOOKUP($AS16,技まとめ!$A$1:$F$380,3,FALSE))</f>
        <v>96</v>
      </c>
      <c r="AV16" s="3">
        <f>IF(ISERROR(VLOOKUP($AS16,技まとめ!$A$1:$F$380,5,FALSE)),"－",VLOOKUP($AS16,技まとめ!$A$1:$F$380,5,FALSE))</f>
        <v>56</v>
      </c>
      <c r="AW16" s="3" t="str">
        <f>IF($E16=IF(ISERROR(VLOOKUP($AS16,技まとめ!$A$1:$F$380,4,FALSE)),"－",VLOOKUP($AS16,技まとめ!$A$1:$F$380,4,FALSE)),"一致","")</f>
        <v>一致</v>
      </c>
      <c r="AX16" s="12" t="str">
        <f t="shared" si="6"/>
        <v>ジャイアントスピンアースクェイクリフレクトバスターグランドクェイク</v>
      </c>
      <c r="AY16" s="12" t="str">
        <f t="shared" si="7"/>
        <v>ジャイアントスピンアースクェイクリフレクトバスターグランドクェイク</v>
      </c>
      <c r="AZ16" s="12" t="str">
        <f t="shared" si="8"/>
        <v>ジャイアントスピンアースクェイクリフレクトバスターグランドクェイク</v>
      </c>
      <c r="BA16" s="12" t="str">
        <f t="shared" si="9"/>
        <v>ジャイアントスピンアースクェイクリフレクトバスターグランドクェイク</v>
      </c>
      <c r="BB16" s="11" t="str">
        <f t="shared" si="10"/>
        <v>BBBLNSBB</v>
      </c>
      <c r="BC16" s="11" t="str">
        <f t="shared" si="11"/>
        <v>BBBLNSBB</v>
      </c>
      <c r="BD16" s="11" t="str">
        <f t="shared" si="12"/>
        <v>BBBLNSBB</v>
      </c>
      <c r="BE16" s="11" t="str">
        <f t="shared" si="13"/>
        <v>BBBLNSBB</v>
      </c>
    </row>
    <row r="17" spans="1:57" ht="11.25" hidden="1" customHeight="1">
      <c r="A17" s="6">
        <v>15</v>
      </c>
      <c r="B17" s="7" t="s">
        <v>160</v>
      </c>
      <c r="C17" s="8" t="s">
        <v>161</v>
      </c>
      <c r="D17" s="7" t="s">
        <v>72</v>
      </c>
      <c r="E17" s="7" t="s">
        <v>95</v>
      </c>
      <c r="F17" s="7" t="s">
        <v>82</v>
      </c>
      <c r="G17" s="9">
        <v>124</v>
      </c>
      <c r="H17" s="9">
        <v>120</v>
      </c>
      <c r="I17" s="9">
        <v>58</v>
      </c>
      <c r="J17" s="9">
        <v>63</v>
      </c>
      <c r="K17" s="9">
        <v>62</v>
      </c>
      <c r="L17" s="9">
        <v>60</v>
      </c>
      <c r="M17" s="9">
        <v>59</v>
      </c>
      <c r="N17" s="9">
        <v>55</v>
      </c>
      <c r="O17" s="9">
        <v>69</v>
      </c>
      <c r="P17" s="9">
        <v>7</v>
      </c>
      <c r="Q17" s="10">
        <v>108</v>
      </c>
      <c r="R17" s="11">
        <v>5</v>
      </c>
      <c r="S17" s="11">
        <v>1</v>
      </c>
      <c r="T17" s="11">
        <v>110</v>
      </c>
      <c r="U17" s="11">
        <v>109</v>
      </c>
      <c r="V17" s="11">
        <v>1</v>
      </c>
      <c r="W17" s="11">
        <v>119</v>
      </c>
      <c r="X17" s="11">
        <f t="shared" si="0"/>
        <v>453</v>
      </c>
      <c r="Y17" s="11">
        <f t="shared" si="1"/>
        <v>4920</v>
      </c>
      <c r="Z17" s="11">
        <f t="shared" si="2"/>
        <v>780</v>
      </c>
      <c r="AA17" s="11">
        <f t="shared" si="3"/>
        <v>4455</v>
      </c>
      <c r="AB17" s="11">
        <f t="shared" si="4"/>
        <v>4455</v>
      </c>
      <c r="AC17" s="6">
        <f t="shared" si="5"/>
        <v>5020</v>
      </c>
      <c r="AD17" s="9" t="s">
        <v>162</v>
      </c>
      <c r="AE17" s="3" t="str">
        <f>IF(ISERROR(VLOOKUP($AD17,技まとめ!$A$1:$F$380,6,FALSE)),"－",VLOOKUP($AD17,技まとめ!$A$1:$F$380,6,FALSE))</f>
        <v>DR</v>
      </c>
      <c r="AF17" s="3">
        <f>IF(ISERROR(VLOOKUP($AD17,技まとめ!$A$1:$F$380,3,FALSE)),"－",VLOOKUP($AD17,技まとめ!$A$1:$F$380,3,FALSE))</f>
        <v>56</v>
      </c>
      <c r="AG17" s="3">
        <f>IF(ISERROR(VLOOKUP($AD17,技まとめ!$A$1:$F$380,5,FALSE)),"－",VLOOKUP($AD17,技まとめ!$A$1:$F$380,5,FALSE))</f>
        <v>25</v>
      </c>
      <c r="AH17" s="3" t="str">
        <f>IF($E17=IF(ISERROR(VLOOKUP($AD17,技まとめ!$A$1:$F$380,4,FALSE)),"－",VLOOKUP($AD17,技まとめ!$A$1:$F$380,4,FALSE)),"一致","")</f>
        <v/>
      </c>
      <c r="AI17" s="9" t="s">
        <v>163</v>
      </c>
      <c r="AJ17" s="3" t="str">
        <f>IF(ISERROR(VLOOKUP($AI17,技まとめ!$A$1:$F$380,6,FALSE)),"－",VLOOKUP($AI17,技まとめ!$A$1:$F$380,6,FALSE))</f>
        <v>BL</v>
      </c>
      <c r="AK17" s="3">
        <f>IF(ISERROR(VLOOKUP($AI17,技まとめ!$A$1:$F$380,3,FALSE)),"－",VLOOKUP($AI17,技まとめ!$A$1:$F$380,3,FALSE))</f>
        <v>59</v>
      </c>
      <c r="AL17" s="3">
        <f>IF(ISERROR(VLOOKUP($AI17,技まとめ!$A$1:$F$380,5,FALSE)),"－",VLOOKUP($AI17,技まとめ!$A$1:$F$380,5,FALSE))</f>
        <v>38</v>
      </c>
      <c r="AM17" s="3" t="str">
        <f>IF($E17=IF(ISERROR(VLOOKUP($AI17,技まとめ!$A$1:$F$380,4,FALSE)),"－",VLOOKUP($AI17,技まとめ!$A$1:$F$380,4,FALSE)),"一致","")</f>
        <v/>
      </c>
      <c r="AN17" s="9" t="s">
        <v>164</v>
      </c>
      <c r="AO17" s="3" t="str">
        <f>IF(ISERROR(VLOOKUP($AN17,技まとめ!$A$1:$F$380,6,FALSE)),"－",VLOOKUP($AN17,技まとめ!$A$1:$F$380,6,FALSE))</f>
        <v>DR</v>
      </c>
      <c r="AP17" s="3">
        <f>IF(ISERROR(VLOOKUP($AN17,技まとめ!$A$1:$F$380,3,FALSE)),"－",VLOOKUP($AN17,技まとめ!$A$1:$F$380,3,FALSE))</f>
        <v>58</v>
      </c>
      <c r="AQ17" s="3">
        <f>IF(ISERROR(VLOOKUP($AN17,技まとめ!$A$1:$F$380,5,FALSE)),"－",VLOOKUP($AN17,技まとめ!$A$1:$F$380,5,FALSE))</f>
        <v>39</v>
      </c>
      <c r="AR17" s="3" t="str">
        <f>IF($E17=IF(ISERROR(VLOOKUP($AN17,技まとめ!$A$1:$F$380,4,FALSE)),"－",VLOOKUP($AN17,技まとめ!$A$1:$F$380,4,FALSE)),"一致","")</f>
        <v/>
      </c>
      <c r="AS17" s="9" t="s">
        <v>165</v>
      </c>
      <c r="AT17" s="3" t="str">
        <f>IF(ISERROR(VLOOKUP($AS17,技まとめ!$A$1:$F$380,6,FALSE)),"－",VLOOKUP($AS17,技まとめ!$A$1:$F$380,6,FALSE))</f>
        <v>BL</v>
      </c>
      <c r="AU17" s="3">
        <f>IF(ISERROR(VLOOKUP($AS17,技まとめ!$A$1:$F$380,3,FALSE)),"－",VLOOKUP($AS17,技まとめ!$A$1:$F$380,3,FALSE))</f>
        <v>78</v>
      </c>
      <c r="AV17" s="3">
        <f>IF(ISERROR(VLOOKUP($AS17,技まとめ!$A$1:$F$380,5,FALSE)),"－",VLOOKUP($AS17,技まとめ!$A$1:$F$380,5,FALSE))</f>
        <v>46</v>
      </c>
      <c r="AW17" s="3" t="str">
        <f>IF($E17=IF(ISERROR(VLOOKUP($AS17,技まとめ!$A$1:$F$380,4,FALSE)),"－",VLOOKUP($AS17,技まとめ!$A$1:$F$380,4,FALSE)),"一致","")</f>
        <v/>
      </c>
      <c r="AX17" s="12" t="str">
        <f t="shared" si="6"/>
        <v>ジャッジスルーサイクロンドッグランダブルサイクロン</v>
      </c>
      <c r="AY17" s="12" t="str">
        <f t="shared" si="7"/>
        <v>ジャッジスルーサイクロンドッグランダブルサイクロン</v>
      </c>
      <c r="AZ17" s="12" t="str">
        <f t="shared" si="8"/>
        <v>ジャッジスルーサイクロンドッグランダブルサイクロン</v>
      </c>
      <c r="BA17" s="12" t="str">
        <f t="shared" si="9"/>
        <v>ジャッジスルーサイクロンドッグランダブルサイクロン</v>
      </c>
      <c r="BB17" s="11" t="str">
        <f t="shared" si="10"/>
        <v>DRBLDRBL</v>
      </c>
      <c r="BC17" s="11" t="str">
        <f t="shared" si="11"/>
        <v>DRBLDRBL</v>
      </c>
      <c r="BD17" s="11" t="str">
        <f t="shared" si="12"/>
        <v>DRBLDRBL</v>
      </c>
      <c r="BE17" s="11" t="str">
        <f t="shared" si="13"/>
        <v>DRBLDRBL</v>
      </c>
    </row>
    <row r="18" spans="1:57" ht="11.25" hidden="1" customHeight="1">
      <c r="A18" s="6">
        <v>16</v>
      </c>
      <c r="B18" s="7" t="s">
        <v>166</v>
      </c>
      <c r="C18" s="8" t="s">
        <v>167</v>
      </c>
      <c r="D18" s="7" t="s">
        <v>72</v>
      </c>
      <c r="E18" s="7" t="s">
        <v>81</v>
      </c>
      <c r="F18" s="7" t="s">
        <v>109</v>
      </c>
      <c r="G18" s="9">
        <v>120</v>
      </c>
      <c r="H18" s="9">
        <v>124</v>
      </c>
      <c r="I18" s="9">
        <v>60</v>
      </c>
      <c r="J18" s="9">
        <v>64</v>
      </c>
      <c r="K18" s="9">
        <v>58</v>
      </c>
      <c r="L18" s="9">
        <v>69</v>
      </c>
      <c r="M18" s="9">
        <v>59</v>
      </c>
      <c r="N18" s="9">
        <v>62</v>
      </c>
      <c r="O18" s="9">
        <v>66</v>
      </c>
      <c r="P18" s="9">
        <v>2</v>
      </c>
      <c r="Q18" s="10">
        <v>110</v>
      </c>
      <c r="R18" s="11">
        <v>4</v>
      </c>
      <c r="S18" s="11">
        <v>1</v>
      </c>
      <c r="T18" s="11">
        <v>119</v>
      </c>
      <c r="U18" s="11">
        <v>109</v>
      </c>
      <c r="V18" s="11">
        <v>1</v>
      </c>
      <c r="W18" s="11">
        <v>116</v>
      </c>
      <c r="X18" s="11">
        <f t="shared" si="0"/>
        <v>460</v>
      </c>
      <c r="Y18" s="11">
        <f t="shared" si="1"/>
        <v>4985</v>
      </c>
      <c r="Z18" s="11">
        <f t="shared" si="2"/>
        <v>730</v>
      </c>
      <c r="AA18" s="11">
        <f t="shared" si="3"/>
        <v>4755</v>
      </c>
      <c r="AB18" s="11">
        <f t="shared" si="4"/>
        <v>4755</v>
      </c>
      <c r="AC18" s="6">
        <f t="shared" si="5"/>
        <v>5360</v>
      </c>
      <c r="AD18" s="9" t="s">
        <v>168</v>
      </c>
      <c r="AE18" s="3" t="str">
        <f>IF(ISERROR(VLOOKUP($AD18,技まとめ!$A$1:$F$380,6,FALSE)),"－",VLOOKUP($AD18,技まとめ!$A$1:$F$380,6,FALSE))</f>
        <v>BL</v>
      </c>
      <c r="AF18" s="3">
        <f>IF(ISERROR(VLOOKUP($AD18,技まとめ!$A$1:$F$380,3,FALSE)),"－",VLOOKUP($AD18,技まとめ!$A$1:$F$380,3,FALSE))</f>
        <v>25</v>
      </c>
      <c r="AG18" s="3">
        <f>IF(ISERROR(VLOOKUP($AD18,技まとめ!$A$1:$F$380,5,FALSE)),"－",VLOOKUP($AD18,技まとめ!$A$1:$F$380,5,FALSE))</f>
        <v>12</v>
      </c>
      <c r="AH18" s="3" t="str">
        <f>IF($E18=IF(ISERROR(VLOOKUP($AD18,技まとめ!$A$1:$F$380,4,FALSE)),"－",VLOOKUP($AD18,技まとめ!$A$1:$F$380,4,FALSE)),"一致","")</f>
        <v/>
      </c>
      <c r="AI18" s="9" t="s">
        <v>131</v>
      </c>
      <c r="AJ18" s="3" t="str">
        <f>IF(ISERROR(VLOOKUP($AI18,技まとめ!$A$1:$F$380,6,FALSE)),"－",VLOOKUP($AI18,技まとめ!$A$1:$F$380,6,FALSE))</f>
        <v>DR</v>
      </c>
      <c r="AK18" s="3">
        <f>IF(ISERROR(VLOOKUP($AI18,技まとめ!$A$1:$F$380,3,FALSE)),"－",VLOOKUP($AI18,技まとめ!$A$1:$F$380,3,FALSE))</f>
        <v>33</v>
      </c>
      <c r="AL18" s="3">
        <f>IF(ISERROR(VLOOKUP($AI18,技まとめ!$A$1:$F$380,5,FALSE)),"－",VLOOKUP($AI18,技まとめ!$A$1:$F$380,5,FALSE))</f>
        <v>28</v>
      </c>
      <c r="AM18" s="3" t="str">
        <f>IF($E18=IF(ISERROR(VLOOKUP($AI18,技まとめ!$A$1:$F$380,4,FALSE)),"－",VLOOKUP($AI18,技まとめ!$A$1:$F$380,4,FALSE)),"一致","")</f>
        <v/>
      </c>
      <c r="AN18" s="9" t="s">
        <v>169</v>
      </c>
      <c r="AO18" s="3" t="str">
        <f>IF(ISERROR(VLOOKUP($AN18,技まとめ!$A$1:$F$380,6,FALSE)),"－",VLOOKUP($AN18,技まとめ!$A$1:$F$380,6,FALSE))</f>
        <v>DR</v>
      </c>
      <c r="AP18" s="3">
        <f>IF(ISERROR(VLOOKUP($AN18,技まとめ!$A$1:$F$380,3,FALSE)),"－",VLOOKUP($AN18,技まとめ!$A$1:$F$380,3,FALSE))</f>
        <v>71</v>
      </c>
      <c r="AQ18" s="3">
        <f>IF(ISERROR(VLOOKUP($AN18,技まとめ!$A$1:$F$380,5,FALSE)),"－",VLOOKUP($AN18,技まとめ!$A$1:$F$380,5,FALSE))</f>
        <v>44</v>
      </c>
      <c r="AR18" s="3" t="str">
        <f>IF($E18=IF(ISERROR(VLOOKUP($AN18,技まとめ!$A$1:$F$380,4,FALSE)),"－",VLOOKUP($AN18,技まとめ!$A$1:$F$380,4,FALSE)),"一致","")</f>
        <v/>
      </c>
      <c r="AS18" s="9" t="s">
        <v>170</v>
      </c>
      <c r="AT18" s="3" t="str">
        <f>IF(ISERROR(VLOOKUP($AS18,技まとめ!$A$1:$F$380,6,FALSE)),"－",VLOOKUP($AS18,技まとめ!$A$1:$F$380,6,FALSE))</f>
        <v>－</v>
      </c>
      <c r="AU18" s="3">
        <f>IF(ISERROR(VLOOKUP($AS18,技まとめ!$A$1:$F$380,3,FALSE)),"－",VLOOKUP($AS18,技まとめ!$A$1:$F$380,3,FALSE))</f>
        <v>0</v>
      </c>
      <c r="AV18" s="3">
        <f>IF(ISERROR(VLOOKUP($AS18,技まとめ!$A$1:$F$380,5,FALSE)),"－",VLOOKUP($AS18,技まとめ!$A$1:$F$380,5,FALSE))</f>
        <v>0</v>
      </c>
      <c r="AW18" s="3" t="str">
        <f>IF($E18=IF(ISERROR(VLOOKUP($AS18,技まとめ!$A$1:$F$380,4,FALSE)),"－",VLOOKUP($AS18,技まとめ!$A$1:$F$380,4,FALSE)),"一致","")</f>
        <v/>
      </c>
      <c r="AX18" s="12" t="str">
        <f t="shared" si="6"/>
        <v>キラースライドイリュージョンボールエコーボールオフェンスフォース</v>
      </c>
      <c r="AY18" s="12" t="str">
        <f t="shared" si="7"/>
        <v>キラースライドイリュージョンボールエコーボールオフェンスフォース</v>
      </c>
      <c r="AZ18" s="12" t="str">
        <f t="shared" si="8"/>
        <v>キラースライドイリュージョンボールエコーボールオフェンスフォース</v>
      </c>
      <c r="BA18" s="12" t="str">
        <f t="shared" si="9"/>
        <v>キラースライドイリュージョンボールエコーボールオフェンスフォース</v>
      </c>
      <c r="BB18" s="11" t="str">
        <f t="shared" si="10"/>
        <v>BLDRDR－</v>
      </c>
      <c r="BC18" s="11" t="str">
        <f t="shared" si="11"/>
        <v>BLDRDR－</v>
      </c>
      <c r="BD18" s="11" t="str">
        <f t="shared" si="12"/>
        <v>BLDRDR－</v>
      </c>
      <c r="BE18" s="11" t="str">
        <f t="shared" si="13"/>
        <v>BLDRDR－</v>
      </c>
    </row>
    <row r="19" spans="1:57" ht="11.25" hidden="1" customHeight="1">
      <c r="A19" s="6">
        <v>17</v>
      </c>
      <c r="B19" s="7" t="s">
        <v>171</v>
      </c>
      <c r="C19" s="8" t="s">
        <v>172</v>
      </c>
      <c r="D19" s="7" t="s">
        <v>72</v>
      </c>
      <c r="E19" s="7" t="s">
        <v>95</v>
      </c>
      <c r="F19" s="7" t="s">
        <v>82</v>
      </c>
      <c r="G19" s="9">
        <v>118</v>
      </c>
      <c r="H19" s="9">
        <v>128</v>
      </c>
      <c r="I19" s="9">
        <v>62</v>
      </c>
      <c r="J19" s="9">
        <v>52</v>
      </c>
      <c r="K19" s="9">
        <v>70</v>
      </c>
      <c r="L19" s="9">
        <v>62</v>
      </c>
      <c r="M19" s="9">
        <v>63</v>
      </c>
      <c r="N19" s="9">
        <v>60</v>
      </c>
      <c r="O19" s="9">
        <v>52</v>
      </c>
      <c r="P19" s="9">
        <v>10</v>
      </c>
      <c r="Q19" s="10">
        <v>112</v>
      </c>
      <c r="R19" s="11">
        <v>10</v>
      </c>
      <c r="S19" s="11">
        <v>1</v>
      </c>
      <c r="T19" s="11">
        <v>112</v>
      </c>
      <c r="U19" s="11">
        <v>113</v>
      </c>
      <c r="V19" s="11">
        <v>1</v>
      </c>
      <c r="W19" s="11">
        <v>102</v>
      </c>
      <c r="X19" s="11">
        <f t="shared" si="0"/>
        <v>451</v>
      </c>
      <c r="Y19" s="11">
        <f t="shared" si="1"/>
        <v>4995</v>
      </c>
      <c r="Z19" s="11">
        <f t="shared" si="2"/>
        <v>870</v>
      </c>
      <c r="AA19" s="11">
        <f t="shared" si="3"/>
        <v>4440</v>
      </c>
      <c r="AB19" s="11">
        <f t="shared" si="4"/>
        <v>4440</v>
      </c>
      <c r="AC19" s="6">
        <f t="shared" si="5"/>
        <v>5040</v>
      </c>
      <c r="AD19" s="9" t="s">
        <v>168</v>
      </c>
      <c r="AE19" s="3" t="str">
        <f>IF(ISERROR(VLOOKUP($AD19,技まとめ!$A$1:$F$380,6,FALSE)),"－",VLOOKUP($AD19,技まとめ!$A$1:$F$380,6,FALSE))</f>
        <v>BL</v>
      </c>
      <c r="AF19" s="3">
        <f>IF(ISERROR(VLOOKUP($AD19,技まとめ!$A$1:$F$380,3,FALSE)),"－",VLOOKUP($AD19,技まとめ!$A$1:$F$380,3,FALSE))</f>
        <v>25</v>
      </c>
      <c r="AG19" s="3">
        <f>IF(ISERROR(VLOOKUP($AD19,技まとめ!$A$1:$F$380,5,FALSE)),"－",VLOOKUP($AD19,技まとめ!$A$1:$F$380,5,FALSE))</f>
        <v>12</v>
      </c>
      <c r="AH19" s="3" t="str">
        <f>IF($E19=IF(ISERROR(VLOOKUP($AD19,技まとめ!$A$1:$F$380,4,FALSE)),"－",VLOOKUP($AD19,技まとめ!$A$1:$F$380,4,FALSE)),"一致","")</f>
        <v>一致</v>
      </c>
      <c r="AI19" s="9" t="s">
        <v>173</v>
      </c>
      <c r="AJ19" s="3" t="str">
        <f>IF(ISERROR(VLOOKUP($AI19,技まとめ!$A$1:$F$380,6,FALSE)),"－",VLOOKUP($AI19,技まとめ!$A$1:$F$380,6,FALSE))</f>
        <v>DR</v>
      </c>
      <c r="AK19" s="3">
        <f>IF(ISERROR(VLOOKUP($AI19,技まとめ!$A$1:$F$380,3,FALSE)),"－",VLOOKUP($AI19,技まとめ!$A$1:$F$380,3,FALSE))</f>
        <v>65</v>
      </c>
      <c r="AL19" s="3">
        <f>IF(ISERROR(VLOOKUP($AI19,技まとめ!$A$1:$F$380,5,FALSE)),"－",VLOOKUP($AI19,技まとめ!$A$1:$F$380,5,FALSE))</f>
        <v>42</v>
      </c>
      <c r="AM19" s="3" t="str">
        <f>IF($E19=IF(ISERROR(VLOOKUP($AI19,技まとめ!$A$1:$F$380,4,FALSE)),"－",VLOOKUP($AI19,技まとめ!$A$1:$F$380,4,FALSE)),"一致","")</f>
        <v>一致</v>
      </c>
      <c r="AN19" s="9" t="s">
        <v>5062</v>
      </c>
      <c r="AO19" s="3" t="str">
        <f>IF(ISERROR(VLOOKUP($AN19,技まとめ!$A$1:$F$380,6,FALSE)),"－",VLOOKUP($AN19,技まとめ!$A$1:$F$380,6,FALSE))</f>
        <v>DR</v>
      </c>
      <c r="AP19" s="3">
        <f>IF(ISERROR(VLOOKUP($AN19,技まとめ!$A$1:$F$380,3,FALSE)),"－",VLOOKUP($AN19,技まとめ!$A$1:$F$380,3,FALSE))</f>
        <v>27</v>
      </c>
      <c r="AQ19" s="3">
        <f>IF(ISERROR(VLOOKUP($AN19,技まとめ!$A$1:$F$380,5,FALSE)),"－",VLOOKUP($AN19,技まとめ!$A$1:$F$380,5,FALSE))</f>
        <v>25</v>
      </c>
      <c r="AR19" s="3" t="str">
        <f>IF($E19=IF(ISERROR(VLOOKUP($AN19,技まとめ!$A$1:$F$380,4,FALSE)),"－",VLOOKUP($AN19,技まとめ!$A$1:$F$380,4,FALSE)),"一致","")</f>
        <v>一致</v>
      </c>
      <c r="AS19" s="9" t="s">
        <v>174</v>
      </c>
      <c r="AT19" s="3" t="str">
        <f>IF(ISERROR(VLOOKUP($AS19,技まとめ!$A$1:$F$380,6,FALSE)),"－",VLOOKUP($AS19,技まとめ!$A$1:$F$380,6,FALSE))</f>
        <v>BL</v>
      </c>
      <c r="AU19" s="3">
        <f>IF(ISERROR(VLOOKUP($AS19,技まとめ!$A$1:$F$380,3,FALSE)),"－",VLOOKUP($AS19,技まとめ!$A$1:$F$380,3,FALSE))</f>
        <v>102</v>
      </c>
      <c r="AV19" s="3">
        <f>IF(ISERROR(VLOOKUP($AS19,技まとめ!$A$1:$F$380,5,FALSE)),"－",VLOOKUP($AS19,技まとめ!$A$1:$F$380,5,FALSE))</f>
        <v>57</v>
      </c>
      <c r="AW19" s="3" t="str">
        <f>IF($E19=IF(ISERROR(VLOOKUP($AS19,技まとめ!$A$1:$F$380,4,FALSE)),"－",VLOOKUP($AS19,技まとめ!$A$1:$F$380,4,FALSE)),"一致","")</f>
        <v>一致</v>
      </c>
      <c r="AX19" s="12" t="str">
        <f t="shared" si="6"/>
        <v>キラースライドぶんしんフェイントスーパースキャン（Ｄ）シグマゾーン</v>
      </c>
      <c r="AY19" s="12" t="str">
        <f t="shared" si="7"/>
        <v>キラースライドぶんしんフェイントスーパースキャン（Ｄ）シグマゾーン</v>
      </c>
      <c r="AZ19" s="12" t="str">
        <f t="shared" si="8"/>
        <v>キラースライドぶんしんフェイントスーパースキャン（Ｄ）シグマゾーン</v>
      </c>
      <c r="BA19" s="12" t="str">
        <f t="shared" si="9"/>
        <v>キラースライドぶんしんフェイントスーパースキャン（Ｄ）シグマゾーン</v>
      </c>
      <c r="BB19" s="11" t="str">
        <f t="shared" si="10"/>
        <v>BLDRDRBL</v>
      </c>
      <c r="BC19" s="11" t="str">
        <f t="shared" si="11"/>
        <v>BLDRDRBL</v>
      </c>
      <c r="BD19" s="11" t="str">
        <f t="shared" si="12"/>
        <v>BLDRDRBL</v>
      </c>
      <c r="BE19" s="11" t="str">
        <f t="shared" si="13"/>
        <v>BLDRDRBL</v>
      </c>
    </row>
    <row r="20" spans="1:57" ht="11.25" hidden="1" customHeight="1">
      <c r="A20" s="6">
        <v>18</v>
      </c>
      <c r="B20" s="7" t="s">
        <v>175</v>
      </c>
      <c r="C20" s="8" t="s">
        <v>176</v>
      </c>
      <c r="D20" s="7" t="s">
        <v>72</v>
      </c>
      <c r="E20" s="7" t="s">
        <v>81</v>
      </c>
      <c r="F20" s="7" t="s">
        <v>109</v>
      </c>
      <c r="G20" s="9">
        <v>120</v>
      </c>
      <c r="H20" s="9">
        <v>121</v>
      </c>
      <c r="I20" s="9">
        <v>62</v>
      </c>
      <c r="J20" s="9">
        <v>60</v>
      </c>
      <c r="K20" s="9">
        <v>72</v>
      </c>
      <c r="L20" s="9">
        <v>59</v>
      </c>
      <c r="M20" s="9">
        <v>65</v>
      </c>
      <c r="N20" s="9">
        <v>57</v>
      </c>
      <c r="O20" s="9">
        <v>52</v>
      </c>
      <c r="P20" s="9">
        <v>6</v>
      </c>
      <c r="Q20" s="10">
        <v>112</v>
      </c>
      <c r="R20" s="11">
        <v>13</v>
      </c>
      <c r="S20" s="11">
        <v>1</v>
      </c>
      <c r="T20" s="11">
        <v>109</v>
      </c>
      <c r="U20" s="11">
        <v>115</v>
      </c>
      <c r="V20" s="11">
        <v>1</v>
      </c>
      <c r="W20" s="11">
        <v>102</v>
      </c>
      <c r="X20" s="11">
        <f t="shared" si="0"/>
        <v>453</v>
      </c>
      <c r="Y20" s="11">
        <f t="shared" si="1"/>
        <v>4995</v>
      </c>
      <c r="Z20" s="11">
        <f t="shared" si="2"/>
        <v>975</v>
      </c>
      <c r="AA20" s="11">
        <f t="shared" si="3"/>
        <v>4335</v>
      </c>
      <c r="AB20" s="11">
        <f t="shared" si="4"/>
        <v>4335</v>
      </c>
      <c r="AC20" s="6">
        <f t="shared" si="5"/>
        <v>4935</v>
      </c>
      <c r="AD20" s="9" t="s">
        <v>168</v>
      </c>
      <c r="AE20" s="3" t="str">
        <f>IF(ISERROR(VLOOKUP($AD20,技まとめ!$A$1:$F$380,6,FALSE)),"－",VLOOKUP($AD20,技まとめ!$A$1:$F$380,6,FALSE))</f>
        <v>BL</v>
      </c>
      <c r="AF20" s="3">
        <f>IF(ISERROR(VLOOKUP($AD20,技まとめ!$A$1:$F$380,3,FALSE)),"－",VLOOKUP($AD20,技まとめ!$A$1:$F$380,3,FALSE))</f>
        <v>25</v>
      </c>
      <c r="AG20" s="3">
        <f>IF(ISERROR(VLOOKUP($AD20,技まとめ!$A$1:$F$380,5,FALSE)),"－",VLOOKUP($AD20,技まとめ!$A$1:$F$380,5,FALSE))</f>
        <v>12</v>
      </c>
      <c r="AH20" s="3" t="str">
        <f>IF($E20=IF(ISERROR(VLOOKUP($AD20,技まとめ!$A$1:$F$380,4,FALSE)),"－",VLOOKUP($AD20,技まとめ!$A$1:$F$380,4,FALSE)),"一致","")</f>
        <v/>
      </c>
      <c r="AI20" s="9" t="s">
        <v>177</v>
      </c>
      <c r="AJ20" s="3" t="str">
        <f>IF(ISERROR(VLOOKUP($AI20,技まとめ!$A$1:$F$380,6,FALSE)),"－",VLOOKUP($AI20,技まとめ!$A$1:$F$380,6,FALSE))</f>
        <v>DR</v>
      </c>
      <c r="AK20" s="3">
        <f>IF(ISERROR(VLOOKUP($AI20,技まとめ!$A$1:$F$380,3,FALSE)),"－",VLOOKUP($AI20,技まとめ!$A$1:$F$380,3,FALSE))</f>
        <v>93</v>
      </c>
      <c r="AL20" s="3">
        <f>IF(ISERROR(VLOOKUP($AI20,技まとめ!$A$1:$F$380,5,FALSE)),"－",VLOOKUP($AI20,技まとめ!$A$1:$F$380,5,FALSE))</f>
        <v>42</v>
      </c>
      <c r="AM20" s="3" t="str">
        <f>IF($E20=IF(ISERROR(VLOOKUP($AI20,技まとめ!$A$1:$F$380,4,FALSE)),"－",VLOOKUP($AI20,技まとめ!$A$1:$F$380,4,FALSE)),"一致","")</f>
        <v/>
      </c>
      <c r="AN20" s="9" t="s">
        <v>178</v>
      </c>
      <c r="AO20" s="3" t="str">
        <f>IF(ISERROR(VLOOKUP($AN20,技まとめ!$A$1:$F$380,6,FALSE)),"－",VLOOKUP($AN20,技まとめ!$A$1:$F$380,6,FALSE))</f>
        <v>NS</v>
      </c>
      <c r="AP20" s="3">
        <f>IF(ISERROR(VLOOKUP($AN20,技まとめ!$A$1:$F$380,3,FALSE)),"－",VLOOKUP($AN20,技まとめ!$A$1:$F$380,3,FALSE))</f>
        <v>38</v>
      </c>
      <c r="AQ20" s="3">
        <f>IF(ISERROR(VLOOKUP($AN20,技まとめ!$A$1:$F$380,5,FALSE)),"－",VLOOKUP($AN20,技まとめ!$A$1:$F$380,5,FALSE))</f>
        <v>25</v>
      </c>
      <c r="AR20" s="3" t="str">
        <f>IF($E20=IF(ISERROR(VLOOKUP($AN20,技まとめ!$A$1:$F$380,4,FALSE)),"－",VLOOKUP($AN20,技まとめ!$A$1:$F$380,4,FALSE)),"一致","")</f>
        <v/>
      </c>
      <c r="AS20" s="9" t="s">
        <v>179</v>
      </c>
      <c r="AT20" s="3" t="str">
        <f>IF(ISERROR(VLOOKUP($AS20,技まとめ!$A$1:$F$380,6,FALSE)),"－",VLOOKUP($AS20,技まとめ!$A$1:$F$380,6,FALSE))</f>
        <v>LS</v>
      </c>
      <c r="AU20" s="3">
        <f>IF(ISERROR(VLOOKUP($AS20,技まとめ!$A$1:$F$380,3,FALSE)),"－",VLOOKUP($AS20,技まとめ!$A$1:$F$380,3,FALSE))</f>
        <v>94</v>
      </c>
      <c r="AV20" s="3">
        <f>IF(ISERROR(VLOOKUP($AS20,技まとめ!$A$1:$F$380,5,FALSE)),"－",VLOOKUP($AS20,技まとめ!$A$1:$F$380,5,FALSE))</f>
        <v>62</v>
      </c>
      <c r="AW20" s="3" t="str">
        <f>IF($E20=IF(ISERROR(VLOOKUP($AS20,技まとめ!$A$1:$F$380,4,FALSE)),"－",VLOOKUP($AS20,技まとめ!$A$1:$F$380,4,FALSE)),"一致","")</f>
        <v/>
      </c>
      <c r="AX20" s="12" t="str">
        <f t="shared" si="6"/>
        <v>キラースライドジャッジスルー２フリーズショットグラディウスアーチ</v>
      </c>
      <c r="AY20" s="12" t="str">
        <f t="shared" si="7"/>
        <v>キラースライドジャッジスルー２フリーズショットグラディウスアーチ</v>
      </c>
      <c r="AZ20" s="12" t="str">
        <f t="shared" si="8"/>
        <v>キラースライドジャッジスルー２フリーズショットグラディウスアーチ</v>
      </c>
      <c r="BA20" s="12" t="str">
        <f t="shared" si="9"/>
        <v>キラースライドジャッジスルー２フリーズショットグラディウスアーチ</v>
      </c>
      <c r="BB20" s="11" t="str">
        <f t="shared" si="10"/>
        <v>BLDRNSLS</v>
      </c>
      <c r="BC20" s="11" t="str">
        <f t="shared" si="11"/>
        <v>BLDRNSLS</v>
      </c>
      <c r="BD20" s="11" t="str">
        <f t="shared" si="12"/>
        <v>BLDRNSLS</v>
      </c>
      <c r="BE20" s="11" t="str">
        <f t="shared" si="13"/>
        <v>BLDRNSLS</v>
      </c>
    </row>
    <row r="21" spans="1:57" ht="11.25" hidden="1" customHeight="1">
      <c r="A21" s="6">
        <v>19</v>
      </c>
      <c r="B21" s="7" t="s">
        <v>180</v>
      </c>
      <c r="C21" s="8" t="s">
        <v>181</v>
      </c>
      <c r="D21" s="7" t="s">
        <v>72</v>
      </c>
      <c r="E21" s="7" t="s">
        <v>102</v>
      </c>
      <c r="F21" s="7" t="s">
        <v>109</v>
      </c>
      <c r="G21" s="9">
        <v>117</v>
      </c>
      <c r="H21" s="9">
        <v>124</v>
      </c>
      <c r="I21" s="9">
        <v>51</v>
      </c>
      <c r="J21" s="9">
        <v>71</v>
      </c>
      <c r="K21" s="9">
        <v>67</v>
      </c>
      <c r="L21" s="9">
        <v>52</v>
      </c>
      <c r="M21" s="9">
        <v>68</v>
      </c>
      <c r="N21" s="9">
        <v>54</v>
      </c>
      <c r="O21" s="9">
        <v>62</v>
      </c>
      <c r="P21" s="9">
        <v>9</v>
      </c>
      <c r="Q21" s="10">
        <v>101</v>
      </c>
      <c r="R21" s="11">
        <v>19</v>
      </c>
      <c r="S21" s="11">
        <v>1</v>
      </c>
      <c r="T21" s="11">
        <v>102</v>
      </c>
      <c r="U21" s="11">
        <v>118</v>
      </c>
      <c r="V21" s="11">
        <v>1</v>
      </c>
      <c r="W21" s="11">
        <v>112</v>
      </c>
      <c r="X21" s="11">
        <f t="shared" si="0"/>
        <v>454</v>
      </c>
      <c r="Y21" s="11">
        <f t="shared" si="1"/>
        <v>4605</v>
      </c>
      <c r="Z21" s="11">
        <f t="shared" si="2"/>
        <v>1235</v>
      </c>
      <c r="AA21" s="11">
        <f t="shared" si="3"/>
        <v>4140</v>
      </c>
      <c r="AB21" s="11">
        <f t="shared" si="4"/>
        <v>4140</v>
      </c>
      <c r="AC21" s="6">
        <f t="shared" si="5"/>
        <v>4735</v>
      </c>
      <c r="AD21" s="9" t="s">
        <v>5010</v>
      </c>
      <c r="AE21" s="3" t="str">
        <f>IF(ISERROR(VLOOKUP($AD21,技まとめ!$A$1:$F$380,6,FALSE)),"－",VLOOKUP($AD21,技まとめ!$A$1:$F$380,6,FALSE))</f>
        <v>－</v>
      </c>
      <c r="AF21" s="3">
        <f>IF(ISERROR(VLOOKUP($AD21,技まとめ!$A$1:$F$380,3,FALSE)),"－",VLOOKUP($AD21,技まとめ!$A$1:$F$380,3,FALSE))</f>
        <v>0</v>
      </c>
      <c r="AG21" s="3">
        <f>IF(ISERROR(VLOOKUP($AD21,技まとめ!$A$1:$F$380,5,FALSE)),"－",VLOOKUP($AD21,技まとめ!$A$1:$F$380,5,FALSE))</f>
        <v>0</v>
      </c>
      <c r="AH21" s="3" t="str">
        <f>IF($E21=IF(ISERROR(VLOOKUP($AD21,技まとめ!$A$1:$F$380,4,FALSE)),"－",VLOOKUP($AD21,技まとめ!$A$1:$F$380,4,FALSE)),"一致","")</f>
        <v/>
      </c>
      <c r="AI21" s="9" t="s">
        <v>177</v>
      </c>
      <c r="AJ21" s="3" t="str">
        <f>IF(ISERROR(VLOOKUP($AI21,技まとめ!$A$1:$F$380,6,FALSE)),"－",VLOOKUP($AI21,技まとめ!$A$1:$F$380,6,FALSE))</f>
        <v>DR</v>
      </c>
      <c r="AK21" s="3">
        <f>IF(ISERROR(VLOOKUP($AI21,技まとめ!$A$1:$F$380,3,FALSE)),"－",VLOOKUP($AI21,技まとめ!$A$1:$F$380,3,FALSE))</f>
        <v>93</v>
      </c>
      <c r="AL21" s="3">
        <f>IF(ISERROR(VLOOKUP($AI21,技まとめ!$A$1:$F$380,5,FALSE)),"－",VLOOKUP($AI21,技まとめ!$A$1:$F$380,5,FALSE))</f>
        <v>42</v>
      </c>
      <c r="AM21" s="3" t="str">
        <f>IF($E21=IF(ISERROR(VLOOKUP($AI21,技まとめ!$A$1:$F$380,4,FALSE)),"－",VLOOKUP($AI21,技まとめ!$A$1:$F$380,4,FALSE)),"一致","")</f>
        <v>一致</v>
      </c>
      <c r="AN21" s="9" t="s">
        <v>182</v>
      </c>
      <c r="AO21" s="3" t="str">
        <f>IF(ISERROR(VLOOKUP($AN21,技まとめ!$A$1:$F$380,6,FALSE)),"－",VLOOKUP($AN21,技まとめ!$A$1:$F$380,6,FALSE))</f>
        <v>SC</v>
      </c>
      <c r="AP21" s="3">
        <f>IF(ISERROR(VLOOKUP($AN21,技まとめ!$A$1:$F$380,3,FALSE)),"－",VLOOKUP($AN21,技まとめ!$A$1:$F$380,3,FALSE))</f>
        <v>31</v>
      </c>
      <c r="AQ21" s="3">
        <f>IF(ISERROR(VLOOKUP($AN21,技まとめ!$A$1:$F$380,5,FALSE)),"－",VLOOKUP($AN21,技まとめ!$A$1:$F$380,5,FALSE))</f>
        <v>22</v>
      </c>
      <c r="AR21" s="3" t="str">
        <f>IF($E21=IF(ISERROR(VLOOKUP($AN21,技まとめ!$A$1:$F$380,4,FALSE)),"－",VLOOKUP($AN21,技まとめ!$A$1:$F$380,4,FALSE)),"一致","")</f>
        <v/>
      </c>
      <c r="AS21" s="9" t="s">
        <v>183</v>
      </c>
      <c r="AT21" s="3" t="str">
        <f>IF(ISERROR(VLOOKUP($AS21,技まとめ!$A$1:$F$380,6,FALSE)),"－",VLOOKUP($AS21,技まとめ!$A$1:$F$380,6,FALSE))</f>
        <v>DR</v>
      </c>
      <c r="AU21" s="3">
        <f>IF(ISERROR(VLOOKUP($AS21,技まとめ!$A$1:$F$380,3,FALSE)),"－",VLOOKUP($AS21,技まとめ!$A$1:$F$380,3,FALSE))</f>
        <v>106</v>
      </c>
      <c r="AV21" s="3">
        <f>IF(ISERROR(VLOOKUP($AS21,技まとめ!$A$1:$F$380,5,FALSE)),"－",VLOOKUP($AS21,技まとめ!$A$1:$F$380,5,FALSE))</f>
        <v>48</v>
      </c>
      <c r="AW21" s="3" t="str">
        <f>IF($E21=IF(ISERROR(VLOOKUP($AS21,技まとめ!$A$1:$F$380,4,FALSE)),"－",VLOOKUP($AS21,技まとめ!$A$1:$F$380,4,FALSE)),"一致","")</f>
        <v>一致</v>
      </c>
      <c r="AX21" s="12" t="str">
        <f t="shared" si="6"/>
        <v>イカサマ！ジャッジスルー２ひゃくれつショットジャッジスルー３</v>
      </c>
      <c r="AY21" s="12" t="str">
        <f t="shared" si="7"/>
        <v>イカサマ！ジャッジスルー２ひゃくれつショットジャッジスルー３</v>
      </c>
      <c r="AZ21" s="12" t="str">
        <f t="shared" si="8"/>
        <v>イカサマ！ジャッジスルー２ひゃくれつショットジャッジスルー３</v>
      </c>
      <c r="BA21" s="12" t="str">
        <f t="shared" si="9"/>
        <v>イカサマ！ジャッジスルー２ひゃくれつショットジャッジスルー３</v>
      </c>
      <c r="BB21" s="11" t="str">
        <f t="shared" si="10"/>
        <v>－DRSCDR</v>
      </c>
      <c r="BC21" s="11" t="str">
        <f t="shared" si="11"/>
        <v>－DRSCDR</v>
      </c>
      <c r="BD21" s="11" t="str">
        <f t="shared" si="12"/>
        <v>－DRSCDR</v>
      </c>
      <c r="BE21" s="11" t="str">
        <f t="shared" si="13"/>
        <v>－DRSCDR</v>
      </c>
    </row>
    <row r="22" spans="1:57" ht="11.25" hidden="1" customHeight="1">
      <c r="A22" s="6">
        <v>20</v>
      </c>
      <c r="B22" s="7" t="s">
        <v>184</v>
      </c>
      <c r="C22" s="8" t="s">
        <v>185</v>
      </c>
      <c r="D22" s="7" t="s">
        <v>72</v>
      </c>
      <c r="E22" s="7" t="s">
        <v>81</v>
      </c>
      <c r="F22" s="7" t="s">
        <v>109</v>
      </c>
      <c r="G22" s="9">
        <v>122</v>
      </c>
      <c r="H22" s="9">
        <v>124</v>
      </c>
      <c r="I22" s="9">
        <v>45</v>
      </c>
      <c r="J22" s="9">
        <v>56</v>
      </c>
      <c r="K22" s="9">
        <v>76</v>
      </c>
      <c r="L22" s="9">
        <v>59</v>
      </c>
      <c r="M22" s="9">
        <v>69</v>
      </c>
      <c r="N22" s="9">
        <v>60</v>
      </c>
      <c r="O22" s="9">
        <v>61</v>
      </c>
      <c r="P22" s="9">
        <v>10</v>
      </c>
      <c r="Q22" s="10">
        <v>95</v>
      </c>
      <c r="R22" s="11">
        <v>20</v>
      </c>
      <c r="S22" s="11">
        <v>1</v>
      </c>
      <c r="T22" s="11">
        <v>109</v>
      </c>
      <c r="U22" s="11">
        <v>119</v>
      </c>
      <c r="V22" s="11">
        <v>1</v>
      </c>
      <c r="W22" s="11">
        <v>111</v>
      </c>
      <c r="X22" s="11">
        <f t="shared" si="0"/>
        <v>456</v>
      </c>
      <c r="Y22" s="11">
        <f t="shared" si="1"/>
        <v>4360</v>
      </c>
      <c r="Z22" s="11">
        <f t="shared" si="2"/>
        <v>1265</v>
      </c>
      <c r="AA22" s="11">
        <f t="shared" si="3"/>
        <v>4380</v>
      </c>
      <c r="AB22" s="11">
        <f t="shared" si="4"/>
        <v>4380</v>
      </c>
      <c r="AC22" s="6">
        <f t="shared" si="5"/>
        <v>5015</v>
      </c>
      <c r="AD22" s="9" t="s">
        <v>5010</v>
      </c>
      <c r="AE22" s="3" t="str">
        <f>IF(ISERROR(VLOOKUP($AD22,技まとめ!$A$1:$F$380,6,FALSE)),"－",VLOOKUP($AD22,技まとめ!$A$1:$F$380,6,FALSE))</f>
        <v>－</v>
      </c>
      <c r="AF22" s="3">
        <f>IF(ISERROR(VLOOKUP($AD22,技まとめ!$A$1:$F$380,3,FALSE)),"－",VLOOKUP($AD22,技まとめ!$A$1:$F$380,3,FALSE))</f>
        <v>0</v>
      </c>
      <c r="AG22" s="3">
        <f>IF(ISERROR(VLOOKUP($AD22,技まとめ!$A$1:$F$380,5,FALSE)),"－",VLOOKUP($AD22,技まとめ!$A$1:$F$380,5,FALSE))</f>
        <v>0</v>
      </c>
      <c r="AH22" s="3" t="str">
        <f>IF($E22=IF(ISERROR(VLOOKUP($AD22,技まとめ!$A$1:$F$380,4,FALSE)),"－",VLOOKUP($AD22,技まとめ!$A$1:$F$380,4,FALSE)),"一致","")</f>
        <v/>
      </c>
      <c r="AI22" s="9" t="s">
        <v>186</v>
      </c>
      <c r="AJ22" s="3" t="str">
        <f>IF(ISERROR(VLOOKUP($AI22,技まとめ!$A$1:$F$380,6,FALSE)),"－",VLOOKUP($AI22,技まとめ!$A$1:$F$380,6,FALSE))</f>
        <v>DR</v>
      </c>
      <c r="AK22" s="3">
        <f>IF(ISERROR(VLOOKUP($AI22,技まとめ!$A$1:$F$380,3,FALSE)),"－",VLOOKUP($AI22,技まとめ!$A$1:$F$380,3,FALSE))</f>
        <v>27</v>
      </c>
      <c r="AL22" s="3">
        <f>IF(ISERROR(VLOOKUP($AI22,技まとめ!$A$1:$F$380,5,FALSE)),"－",VLOOKUP($AI22,技まとめ!$A$1:$F$380,5,FALSE))</f>
        <v>25</v>
      </c>
      <c r="AM22" s="3" t="str">
        <f>IF($E22=IF(ISERROR(VLOOKUP($AI22,技まとめ!$A$1:$F$380,4,FALSE)),"－",VLOOKUP($AI22,技まとめ!$A$1:$F$380,4,FALSE)),"一致","")</f>
        <v/>
      </c>
      <c r="AN22" s="9" t="s">
        <v>173</v>
      </c>
      <c r="AO22" s="3" t="str">
        <f>IF(ISERROR(VLOOKUP($AN22,技まとめ!$A$1:$F$380,6,FALSE)),"－",VLOOKUP($AN22,技まとめ!$A$1:$F$380,6,FALSE))</f>
        <v>DR</v>
      </c>
      <c r="AP22" s="3">
        <f>IF(ISERROR(VLOOKUP($AN22,技まとめ!$A$1:$F$380,3,FALSE)),"－",VLOOKUP($AN22,技まとめ!$A$1:$F$380,3,FALSE))</f>
        <v>65</v>
      </c>
      <c r="AQ22" s="3">
        <f>IF(ISERROR(VLOOKUP($AN22,技まとめ!$A$1:$F$380,5,FALSE)),"－",VLOOKUP($AN22,技まとめ!$A$1:$F$380,5,FALSE))</f>
        <v>42</v>
      </c>
      <c r="AR22" s="3" t="str">
        <f>IF($E22=IF(ISERROR(VLOOKUP($AN22,技まとめ!$A$1:$F$380,4,FALSE)),"－",VLOOKUP($AN22,技まとめ!$A$1:$F$380,4,FALSE)),"一致","")</f>
        <v/>
      </c>
      <c r="AS22" s="9" t="s">
        <v>187</v>
      </c>
      <c r="AT22" s="3" t="str">
        <f>IF(ISERROR(VLOOKUP($AS22,技まとめ!$A$1:$F$380,6,FALSE)),"－",VLOOKUP($AS22,技まとめ!$A$1:$F$380,6,FALSE))</f>
        <v>NS</v>
      </c>
      <c r="AU22" s="3">
        <f>IF(ISERROR(VLOOKUP($AS22,技まとめ!$A$1:$F$380,3,FALSE)),"－",VLOOKUP($AS22,技まとめ!$A$1:$F$380,3,FALSE))</f>
        <v>120</v>
      </c>
      <c r="AV22" s="3">
        <f>IF(ISERROR(VLOOKUP($AS22,技まとめ!$A$1:$F$380,5,FALSE)),"－",VLOOKUP($AS22,技まとめ!$A$1:$F$380,5,FALSE))</f>
        <v>61</v>
      </c>
      <c r="AW22" s="3" t="str">
        <f>IF($E22=IF(ISERROR(VLOOKUP($AS22,技まとめ!$A$1:$F$380,4,FALSE)),"－",VLOOKUP($AS22,技まとめ!$A$1:$F$380,4,FALSE)),"一致","")</f>
        <v/>
      </c>
      <c r="AX22" s="12" t="str">
        <f t="shared" si="6"/>
        <v>イカサマ！フーセンガムぶんしんフェイントデスゾーン２</v>
      </c>
      <c r="AY22" s="12" t="str">
        <f t="shared" si="7"/>
        <v>イカサマ！フーセンガムぶんしんフェイントデスゾーン２</v>
      </c>
      <c r="AZ22" s="12" t="str">
        <f t="shared" si="8"/>
        <v>イカサマ！フーセンガムぶんしんフェイントデスゾーン２</v>
      </c>
      <c r="BA22" s="12" t="str">
        <f t="shared" si="9"/>
        <v>イカサマ！フーセンガムぶんしんフェイントデスゾーン２</v>
      </c>
      <c r="BB22" s="11" t="str">
        <f t="shared" si="10"/>
        <v>－DRDRNS</v>
      </c>
      <c r="BC22" s="11" t="str">
        <f t="shared" si="11"/>
        <v>－DRDRNS</v>
      </c>
      <c r="BD22" s="11" t="str">
        <f t="shared" si="12"/>
        <v>－DRDRNS</v>
      </c>
      <c r="BE22" s="11" t="str">
        <f t="shared" si="13"/>
        <v>－DRDRNS</v>
      </c>
    </row>
    <row r="23" spans="1:57" ht="11.25" hidden="1" customHeight="1">
      <c r="A23" s="6">
        <v>21</v>
      </c>
      <c r="B23" s="7" t="s">
        <v>188</v>
      </c>
      <c r="C23" s="8" t="s">
        <v>189</v>
      </c>
      <c r="D23" s="7" t="s">
        <v>72</v>
      </c>
      <c r="E23" s="7" t="s">
        <v>95</v>
      </c>
      <c r="F23" s="7" t="s">
        <v>128</v>
      </c>
      <c r="G23" s="9">
        <v>111</v>
      </c>
      <c r="H23" s="9">
        <v>121</v>
      </c>
      <c r="I23" s="9">
        <v>60</v>
      </c>
      <c r="J23" s="9">
        <v>55</v>
      </c>
      <c r="K23" s="9">
        <v>68</v>
      </c>
      <c r="L23" s="9">
        <v>68</v>
      </c>
      <c r="M23" s="9">
        <v>52</v>
      </c>
      <c r="N23" s="9">
        <v>61</v>
      </c>
      <c r="O23" s="9">
        <v>64</v>
      </c>
      <c r="P23" s="9">
        <v>4</v>
      </c>
      <c r="Q23" s="10">
        <v>110</v>
      </c>
      <c r="R23" s="11">
        <v>6</v>
      </c>
      <c r="S23" s="11">
        <v>1</v>
      </c>
      <c r="T23" s="11">
        <v>118</v>
      </c>
      <c r="U23" s="11">
        <v>102</v>
      </c>
      <c r="V23" s="11">
        <v>1</v>
      </c>
      <c r="W23" s="11">
        <v>114</v>
      </c>
      <c r="X23" s="11">
        <f t="shared" si="0"/>
        <v>452</v>
      </c>
      <c r="Y23" s="11">
        <f t="shared" si="1"/>
        <v>4975</v>
      </c>
      <c r="Z23" s="11">
        <f t="shared" si="2"/>
        <v>790</v>
      </c>
      <c r="AA23" s="11">
        <f t="shared" si="3"/>
        <v>4710</v>
      </c>
      <c r="AB23" s="11">
        <f t="shared" si="4"/>
        <v>4710</v>
      </c>
      <c r="AC23" s="6">
        <f t="shared" si="5"/>
        <v>5320</v>
      </c>
      <c r="AD23" s="9" t="s">
        <v>5010</v>
      </c>
      <c r="AE23" s="3" t="str">
        <f>IF(ISERROR(VLOOKUP($AD23,技まとめ!$A$1:$F$380,6,FALSE)),"－",VLOOKUP($AD23,技まとめ!$A$1:$F$380,6,FALSE))</f>
        <v>－</v>
      </c>
      <c r="AF23" s="3">
        <f>IF(ISERROR(VLOOKUP($AD23,技まとめ!$A$1:$F$380,3,FALSE)),"－",VLOOKUP($AD23,技まとめ!$A$1:$F$380,3,FALSE))</f>
        <v>0</v>
      </c>
      <c r="AG23" s="3">
        <f>IF(ISERROR(VLOOKUP($AD23,技まとめ!$A$1:$F$380,5,FALSE)),"－",VLOOKUP($AD23,技まとめ!$A$1:$F$380,5,FALSE))</f>
        <v>0</v>
      </c>
      <c r="AH23" s="3" t="str">
        <f>IF($E23=IF(ISERROR(VLOOKUP($AD23,技まとめ!$A$1:$F$380,4,FALSE)),"－",VLOOKUP($AD23,技まとめ!$A$1:$F$380,4,FALSE)),"一致","")</f>
        <v/>
      </c>
      <c r="AI23" s="9" t="s">
        <v>165</v>
      </c>
      <c r="AJ23" s="3" t="str">
        <f>IF(ISERROR(VLOOKUP($AI23,技まとめ!$A$1:$F$380,6,FALSE)),"－",VLOOKUP($AI23,技まとめ!$A$1:$F$380,6,FALSE))</f>
        <v>BL</v>
      </c>
      <c r="AK23" s="3">
        <f>IF(ISERROR(VLOOKUP($AI23,技まとめ!$A$1:$F$380,3,FALSE)),"－",VLOOKUP($AI23,技まとめ!$A$1:$F$380,3,FALSE))</f>
        <v>78</v>
      </c>
      <c r="AL23" s="3">
        <f>IF(ISERROR(VLOOKUP($AI23,技まとめ!$A$1:$F$380,5,FALSE)),"－",VLOOKUP($AI23,技まとめ!$A$1:$F$380,5,FALSE))</f>
        <v>46</v>
      </c>
      <c r="AM23" s="3" t="str">
        <f>IF($E23=IF(ISERROR(VLOOKUP($AI23,技まとめ!$A$1:$F$380,4,FALSE)),"－",VLOOKUP($AI23,技まとめ!$A$1:$F$380,4,FALSE)),"一致","")</f>
        <v/>
      </c>
      <c r="AN23" s="9" t="s">
        <v>168</v>
      </c>
      <c r="AO23" s="3" t="str">
        <f>IF(ISERROR(VLOOKUP($AN23,技まとめ!$A$1:$F$380,6,FALSE)),"－",VLOOKUP($AN23,技まとめ!$A$1:$F$380,6,FALSE))</f>
        <v>BL</v>
      </c>
      <c r="AP23" s="3">
        <f>IF(ISERROR(VLOOKUP($AN23,技まとめ!$A$1:$F$380,3,FALSE)),"－",VLOOKUP($AN23,技まとめ!$A$1:$F$380,3,FALSE))</f>
        <v>25</v>
      </c>
      <c r="AQ23" s="3">
        <f>IF(ISERROR(VLOOKUP($AN23,技まとめ!$A$1:$F$380,5,FALSE)),"－",VLOOKUP($AN23,技まとめ!$A$1:$F$380,5,FALSE))</f>
        <v>12</v>
      </c>
      <c r="AR23" s="3" t="str">
        <f>IF($E23=IF(ISERROR(VLOOKUP($AN23,技まとめ!$A$1:$F$380,4,FALSE)),"－",VLOOKUP($AN23,技まとめ!$A$1:$F$380,4,FALSE)),"一致","")</f>
        <v>一致</v>
      </c>
      <c r="AS23" s="9" t="s">
        <v>190</v>
      </c>
      <c r="AT23" s="3" t="str">
        <f>IF(ISERROR(VLOOKUP($AS23,技まとめ!$A$1:$F$380,6,FALSE)),"－",VLOOKUP($AS23,技まとめ!$A$1:$F$380,6,FALSE))</f>
        <v>BS</v>
      </c>
      <c r="AU23" s="3">
        <f>IF(ISERROR(VLOOKUP($AS23,技まとめ!$A$1:$F$380,3,FALSE)),"－",VLOOKUP($AS23,技まとめ!$A$1:$F$380,3,FALSE))</f>
        <v>75</v>
      </c>
      <c r="AV23" s="3">
        <f>IF(ISERROR(VLOOKUP($AS23,技まとめ!$A$1:$F$380,5,FALSE)),"－",VLOOKUP($AS23,技まとめ!$A$1:$F$380,5,FALSE))</f>
        <v>43</v>
      </c>
      <c r="AW23" s="3" t="str">
        <f>IF($E23=IF(ISERROR(VLOOKUP($AS23,技まとめ!$A$1:$F$380,4,FALSE)),"－",VLOOKUP($AS23,技まとめ!$A$1:$F$380,4,FALSE)),"一致","")</f>
        <v>一致</v>
      </c>
      <c r="AX23" s="12" t="str">
        <f t="shared" si="6"/>
        <v>イカサマ！ダブルサイクロンキラースライドにひゃくれつショット</v>
      </c>
      <c r="AY23" s="12" t="str">
        <f t="shared" si="7"/>
        <v>イカサマ！ダブルサイクロンキラースライドにひゃくれつショット</v>
      </c>
      <c r="AZ23" s="12" t="str">
        <f t="shared" si="8"/>
        <v>イカサマ！ダブルサイクロンキラースライドにひゃくれつショット</v>
      </c>
      <c r="BA23" s="12" t="str">
        <f t="shared" si="9"/>
        <v>イカサマ！ダブルサイクロンキラースライドにひゃくれつショット</v>
      </c>
      <c r="BB23" s="11" t="str">
        <f t="shared" si="10"/>
        <v>－BLBLBS</v>
      </c>
      <c r="BC23" s="11" t="str">
        <f t="shared" si="11"/>
        <v>－BLBLBS</v>
      </c>
      <c r="BD23" s="11" t="str">
        <f t="shared" si="12"/>
        <v>－BLBLBS</v>
      </c>
      <c r="BE23" s="11" t="str">
        <f t="shared" si="13"/>
        <v>－BLBLBS</v>
      </c>
    </row>
    <row r="24" spans="1:57" ht="11.25" hidden="1" customHeight="1">
      <c r="A24" s="6">
        <v>22</v>
      </c>
      <c r="B24" s="7" t="s">
        <v>191</v>
      </c>
      <c r="C24" s="8" t="s">
        <v>192</v>
      </c>
      <c r="D24" s="7" t="s">
        <v>72</v>
      </c>
      <c r="E24" s="7" t="s">
        <v>81</v>
      </c>
      <c r="F24" s="7" t="s">
        <v>109</v>
      </c>
      <c r="G24" s="9">
        <v>123</v>
      </c>
      <c r="H24" s="9">
        <v>126</v>
      </c>
      <c r="I24" s="9">
        <v>63</v>
      </c>
      <c r="J24" s="9">
        <v>59</v>
      </c>
      <c r="K24" s="9">
        <v>79</v>
      </c>
      <c r="L24" s="9">
        <v>52</v>
      </c>
      <c r="M24" s="9">
        <v>68</v>
      </c>
      <c r="N24" s="9">
        <v>56</v>
      </c>
      <c r="O24" s="9">
        <v>68</v>
      </c>
      <c r="P24" s="9">
        <v>17</v>
      </c>
      <c r="Q24" s="10">
        <v>113</v>
      </c>
      <c r="R24" s="11">
        <v>29</v>
      </c>
      <c r="S24" s="11">
        <v>1</v>
      </c>
      <c r="T24" s="11">
        <v>102</v>
      </c>
      <c r="U24" s="11">
        <v>118</v>
      </c>
      <c r="V24" s="11">
        <v>1</v>
      </c>
      <c r="W24" s="11">
        <v>118</v>
      </c>
      <c r="X24" s="11">
        <f t="shared" si="0"/>
        <v>482</v>
      </c>
      <c r="Y24" s="11">
        <f t="shared" si="1"/>
        <v>5115</v>
      </c>
      <c r="Z24" s="11">
        <f t="shared" si="2"/>
        <v>1615</v>
      </c>
      <c r="AA24" s="11">
        <f t="shared" si="3"/>
        <v>4170</v>
      </c>
      <c r="AB24" s="11">
        <f t="shared" si="4"/>
        <v>4170</v>
      </c>
      <c r="AC24" s="6">
        <f t="shared" si="5"/>
        <v>4815</v>
      </c>
      <c r="AD24" s="9" t="s">
        <v>131</v>
      </c>
      <c r="AE24" s="3" t="str">
        <f>IF(ISERROR(VLOOKUP($AD24,技まとめ!$A$1:$F$380,6,FALSE)),"－",VLOOKUP($AD24,技まとめ!$A$1:$F$380,6,FALSE))</f>
        <v>DR</v>
      </c>
      <c r="AF24" s="3">
        <f>IF(ISERROR(VLOOKUP($AD24,技まとめ!$A$1:$F$380,3,FALSE)),"－",VLOOKUP($AD24,技まとめ!$A$1:$F$380,3,FALSE))</f>
        <v>33</v>
      </c>
      <c r="AG24" s="3">
        <f>IF(ISERROR(VLOOKUP($AD24,技まとめ!$A$1:$F$380,5,FALSE)),"－",VLOOKUP($AD24,技まとめ!$A$1:$F$380,5,FALSE))</f>
        <v>28</v>
      </c>
      <c r="AH24" s="3" t="str">
        <f>IF($E24=IF(ISERROR(VLOOKUP($AD24,技まとめ!$A$1:$F$380,4,FALSE)),"－",VLOOKUP($AD24,技まとめ!$A$1:$F$380,4,FALSE)),"一致","")</f>
        <v/>
      </c>
      <c r="AI24" s="9" t="s">
        <v>193</v>
      </c>
      <c r="AJ24" s="3" t="str">
        <f>IF(ISERROR(VLOOKUP($AI24,技まとめ!$A$1:$F$380,6,FALSE)),"－",VLOOKUP($AI24,技まとめ!$A$1:$F$380,6,FALSE))</f>
        <v>NS</v>
      </c>
      <c r="AK24" s="3">
        <f>IF(ISERROR(VLOOKUP($AI24,技まとめ!$A$1:$F$380,3,FALSE)),"－",VLOOKUP($AI24,技まとめ!$A$1:$F$380,3,FALSE))</f>
        <v>66</v>
      </c>
      <c r="AL24" s="3">
        <f>IF(ISERROR(VLOOKUP($AI24,技まとめ!$A$1:$F$380,5,FALSE)),"－",VLOOKUP($AI24,技まとめ!$A$1:$F$380,5,FALSE))</f>
        <v>37</v>
      </c>
      <c r="AM24" s="3" t="str">
        <f>IF($E24=IF(ISERROR(VLOOKUP($AI24,技まとめ!$A$1:$F$380,4,FALSE)),"－",VLOOKUP($AI24,技まとめ!$A$1:$F$380,4,FALSE)),"一致","")</f>
        <v/>
      </c>
      <c r="AN24" s="9" t="s">
        <v>194</v>
      </c>
      <c r="AO24" s="3" t="str">
        <f>IF(ISERROR(VLOOKUP($AN24,技まとめ!$A$1:$F$380,6,FALSE)),"－",VLOOKUP($AN24,技まとめ!$A$1:$F$380,6,FALSE))</f>
        <v>NS</v>
      </c>
      <c r="AP24" s="3">
        <f>IF(ISERROR(VLOOKUP($AN24,技まとめ!$A$1:$F$380,3,FALSE)),"－",VLOOKUP($AN24,技まとめ!$A$1:$F$380,3,FALSE))</f>
        <v>129</v>
      </c>
      <c r="AQ24" s="3">
        <f>IF(ISERROR(VLOOKUP($AN24,技まとめ!$A$1:$F$380,5,FALSE)),"－",VLOOKUP($AN24,技まとめ!$A$1:$F$380,5,FALSE))</f>
        <v>64</v>
      </c>
      <c r="AR24" s="3" t="str">
        <f>IF($E24=IF(ISERROR(VLOOKUP($AN24,技まとめ!$A$1:$F$380,4,FALSE)),"－",VLOOKUP($AN24,技まとめ!$A$1:$F$380,4,FALSE)),"一致","")</f>
        <v/>
      </c>
      <c r="AS24" s="9" t="s">
        <v>195</v>
      </c>
      <c r="AT24" s="3" t="str">
        <f>IF(ISERROR(VLOOKUP($AS24,技まとめ!$A$1:$F$380,6,FALSE)),"－",VLOOKUP($AS24,技まとめ!$A$1:$F$380,6,FALSE))</f>
        <v>DR</v>
      </c>
      <c r="AU24" s="3">
        <f>IF(ISERROR(VLOOKUP($AS24,技まとめ!$A$1:$F$380,3,FALSE)),"－",VLOOKUP($AS24,技まとめ!$A$1:$F$380,3,FALSE))</f>
        <v>106</v>
      </c>
      <c r="AV24" s="3">
        <f>IF(ISERROR(VLOOKUP($AS24,技まとめ!$A$1:$F$380,5,FALSE)),"－",VLOOKUP($AS24,技まとめ!$A$1:$F$380,5,FALSE))</f>
        <v>57</v>
      </c>
      <c r="AW24" s="3" t="str">
        <f>IF($E24=IF(ISERROR(VLOOKUP($AS24,技まとめ!$A$1:$F$380,4,FALSE)),"－",VLOOKUP($AS24,技まとめ!$A$1:$F$380,4,FALSE)),"一致","")</f>
        <v/>
      </c>
      <c r="AX24" s="12" t="str">
        <f t="shared" si="6"/>
        <v>イリュージョンボールツインブーストこうていペンギン３ごうキラーフィールズ</v>
      </c>
      <c r="AY24" s="12" t="str">
        <f t="shared" si="7"/>
        <v>イリュージョンボールツインブーストこうていペンギン３ごうキラーフィールズ</v>
      </c>
      <c r="AZ24" s="12" t="str">
        <f t="shared" si="8"/>
        <v>イリュージョンボールツインブーストこうていペンギン３ごうキラーフィールズ</v>
      </c>
      <c r="BA24" s="12" t="str">
        <f t="shared" si="9"/>
        <v>イリュージョンボールツインブーストこうていペンギン３ごうキラーフィールズ</v>
      </c>
      <c r="BB24" s="11" t="str">
        <f t="shared" si="10"/>
        <v>DRNSNSDR</v>
      </c>
      <c r="BC24" s="11" t="str">
        <f t="shared" si="11"/>
        <v>DRNSNSDR</v>
      </c>
      <c r="BD24" s="11" t="str">
        <f t="shared" si="12"/>
        <v>DRNSNSDR</v>
      </c>
      <c r="BE24" s="11" t="str">
        <f t="shared" si="13"/>
        <v>DRNSNSDR</v>
      </c>
    </row>
    <row r="25" spans="1:57" ht="11.25" hidden="1" customHeight="1">
      <c r="A25" s="6">
        <v>23</v>
      </c>
      <c r="B25" s="7" t="s">
        <v>196</v>
      </c>
      <c r="C25" s="8" t="s">
        <v>197</v>
      </c>
      <c r="D25" s="7" t="s">
        <v>72</v>
      </c>
      <c r="E25" s="7" t="s">
        <v>95</v>
      </c>
      <c r="F25" s="7" t="s">
        <v>128</v>
      </c>
      <c r="G25" s="9">
        <v>124</v>
      </c>
      <c r="H25" s="9">
        <v>126</v>
      </c>
      <c r="I25" s="9">
        <v>70</v>
      </c>
      <c r="J25" s="9">
        <v>60</v>
      </c>
      <c r="K25" s="9">
        <v>61</v>
      </c>
      <c r="L25" s="9">
        <v>53</v>
      </c>
      <c r="M25" s="9">
        <v>58</v>
      </c>
      <c r="N25" s="9">
        <v>70</v>
      </c>
      <c r="O25" s="9">
        <v>67</v>
      </c>
      <c r="P25" s="9">
        <v>13</v>
      </c>
      <c r="Q25" s="10">
        <v>120</v>
      </c>
      <c r="R25" s="11">
        <v>22</v>
      </c>
      <c r="S25" s="11">
        <v>1</v>
      </c>
      <c r="T25" s="11">
        <v>103</v>
      </c>
      <c r="U25" s="11">
        <v>108</v>
      </c>
      <c r="V25" s="11">
        <v>1</v>
      </c>
      <c r="W25" s="11">
        <v>117</v>
      </c>
      <c r="X25" s="11">
        <f t="shared" si="0"/>
        <v>472</v>
      </c>
      <c r="Y25" s="11">
        <f t="shared" si="1"/>
        <v>5390</v>
      </c>
      <c r="Z25" s="11">
        <f t="shared" si="2"/>
        <v>1365</v>
      </c>
      <c r="AA25" s="11">
        <f t="shared" si="3"/>
        <v>4200</v>
      </c>
      <c r="AB25" s="11">
        <f t="shared" si="4"/>
        <v>4200</v>
      </c>
      <c r="AC25" s="6">
        <f t="shared" si="5"/>
        <v>4815</v>
      </c>
      <c r="AD25" s="9" t="s">
        <v>170</v>
      </c>
      <c r="AE25" s="3" t="str">
        <f>IF(ISERROR(VLOOKUP($AD25,技まとめ!$A$1:$F$380,6,FALSE)),"－",VLOOKUP($AD25,技まとめ!$A$1:$F$380,6,FALSE))</f>
        <v>－</v>
      </c>
      <c r="AF25" s="3">
        <f>IF(ISERROR(VLOOKUP($AD25,技まとめ!$A$1:$F$380,3,FALSE)),"－",VLOOKUP($AD25,技まとめ!$A$1:$F$380,3,FALSE))</f>
        <v>0</v>
      </c>
      <c r="AG25" s="3">
        <f>IF(ISERROR(VLOOKUP($AD25,技まとめ!$A$1:$F$380,5,FALSE)),"－",VLOOKUP($AD25,技まとめ!$A$1:$F$380,5,FALSE))</f>
        <v>0</v>
      </c>
      <c r="AH25" s="3" t="str">
        <f>IF($E25=IF(ISERROR(VLOOKUP($AD25,技まとめ!$A$1:$F$380,4,FALSE)),"－",VLOOKUP($AD25,技まとめ!$A$1:$F$380,4,FALSE)),"一致","")</f>
        <v/>
      </c>
      <c r="AI25" s="9" t="s">
        <v>116</v>
      </c>
      <c r="AJ25" s="3" t="str">
        <f>IF(ISERROR(VLOOKUP($AI25,技まとめ!$A$1:$F$380,6,FALSE)),"－",VLOOKUP($AI25,技まとめ!$A$1:$F$380,6,FALSE))</f>
        <v>DR</v>
      </c>
      <c r="AK25" s="3">
        <f>IF(ISERROR(VLOOKUP($AI25,技まとめ!$A$1:$F$380,3,FALSE)),"－",VLOOKUP($AI25,技まとめ!$A$1:$F$380,3,FALSE))</f>
        <v>63</v>
      </c>
      <c r="AL25" s="3">
        <f>IF(ISERROR(VLOOKUP($AI25,技まとめ!$A$1:$F$380,5,FALSE)),"－",VLOOKUP($AI25,技まとめ!$A$1:$F$380,5,FALSE))</f>
        <v>42</v>
      </c>
      <c r="AM25" s="3" t="str">
        <f>IF($E25=IF(ISERROR(VLOOKUP($AI25,技まとめ!$A$1:$F$380,4,FALSE)),"－",VLOOKUP($AI25,技まとめ!$A$1:$F$380,4,FALSE)),"一致","")</f>
        <v/>
      </c>
      <c r="AN25" s="9" t="s">
        <v>198</v>
      </c>
      <c r="AO25" s="3" t="str">
        <f>IF(ISERROR(VLOOKUP($AN25,技まとめ!$A$1:$F$380,6,FALSE)),"－",VLOOKUP($AN25,技まとめ!$A$1:$F$380,6,FALSE))</f>
        <v>NS</v>
      </c>
      <c r="AP25" s="3">
        <f>IF(ISERROR(VLOOKUP($AN25,技まとめ!$A$1:$F$380,3,FALSE)),"－",VLOOKUP($AN25,技まとめ!$A$1:$F$380,3,FALSE))</f>
        <v>94</v>
      </c>
      <c r="AQ25" s="3">
        <f>IF(ISERROR(VLOOKUP($AN25,技まとめ!$A$1:$F$380,5,FALSE)),"－",VLOOKUP($AN25,技まとめ!$A$1:$F$380,5,FALSE))</f>
        <v>52</v>
      </c>
      <c r="AR25" s="3" t="str">
        <f>IF($E25=IF(ISERROR(VLOOKUP($AN25,技まとめ!$A$1:$F$380,4,FALSE)),"－",VLOOKUP($AN25,技まとめ!$A$1:$F$380,4,FALSE)),"一致","")</f>
        <v>一致</v>
      </c>
      <c r="AS25" s="9" t="s">
        <v>199</v>
      </c>
      <c r="AT25" s="3" t="str">
        <f>IF(ISERROR(VLOOKUP($AS25,技まとめ!$A$1:$F$380,6,FALSE)),"－",VLOOKUP($AS25,技まとめ!$A$1:$F$380,6,FALSE))</f>
        <v>NS</v>
      </c>
      <c r="AU25" s="3">
        <f>IF(ISERROR(VLOOKUP($AS25,技まとめ!$A$1:$F$380,3,FALSE)),"－",VLOOKUP($AS25,技まとめ!$A$1:$F$380,3,FALSE))</f>
        <v>114</v>
      </c>
      <c r="AV25" s="3">
        <f>IF(ISERROR(VLOOKUP($AS25,技まとめ!$A$1:$F$380,5,FALSE)),"－",VLOOKUP($AS25,技まとめ!$A$1:$F$380,5,FALSE))</f>
        <v>61</v>
      </c>
      <c r="AW25" s="3" t="str">
        <f>IF($E25=IF(ISERROR(VLOOKUP($AS25,技まとめ!$A$1:$F$380,4,FALSE)),"－",VLOOKUP($AS25,技まとめ!$A$1:$F$380,4,FALSE)),"一致","")</f>
        <v/>
      </c>
      <c r="AX25" s="12" t="str">
        <f t="shared" si="6"/>
        <v>オフェンスフォースれっぷうダッシュこうていペンギン２ごうスペースペンギン</v>
      </c>
      <c r="AY25" s="12" t="str">
        <f t="shared" si="7"/>
        <v>オフェンスフォースれっぷうダッシュこうていペンギン２ごうスペースペンギン</v>
      </c>
      <c r="AZ25" s="12" t="str">
        <f t="shared" si="8"/>
        <v>オフェンスフォースれっぷうダッシュこうていペンギン２ごうスペースペンギン</v>
      </c>
      <c r="BA25" s="12" t="str">
        <f t="shared" si="9"/>
        <v>オフェンスフォースれっぷうダッシュこうていペンギン２ごうスペースペンギン</v>
      </c>
      <c r="BB25" s="11" t="str">
        <f t="shared" si="10"/>
        <v>－DRNSNS</v>
      </c>
      <c r="BC25" s="11" t="str">
        <f t="shared" si="11"/>
        <v>－DRNSNS</v>
      </c>
      <c r="BD25" s="11" t="str">
        <f t="shared" si="12"/>
        <v>－DRNSNS</v>
      </c>
      <c r="BE25" s="11" t="str">
        <f t="shared" si="13"/>
        <v>－DRNSNS</v>
      </c>
    </row>
    <row r="26" spans="1:57" ht="11.25" hidden="1" customHeight="1">
      <c r="A26" s="6">
        <v>24</v>
      </c>
      <c r="B26" s="7" t="s">
        <v>200</v>
      </c>
      <c r="C26" s="8" t="s">
        <v>201</v>
      </c>
      <c r="D26" s="7" t="s">
        <v>72</v>
      </c>
      <c r="E26" s="7" t="s">
        <v>95</v>
      </c>
      <c r="F26" s="7" t="s">
        <v>74</v>
      </c>
      <c r="G26" s="9">
        <v>108</v>
      </c>
      <c r="H26" s="9">
        <v>130</v>
      </c>
      <c r="I26" s="9">
        <v>58</v>
      </c>
      <c r="J26" s="9">
        <v>55</v>
      </c>
      <c r="K26" s="9">
        <v>63</v>
      </c>
      <c r="L26" s="9">
        <v>62</v>
      </c>
      <c r="M26" s="9">
        <v>65</v>
      </c>
      <c r="N26" s="9">
        <v>62</v>
      </c>
      <c r="O26" s="9">
        <v>55</v>
      </c>
      <c r="P26" s="9">
        <v>8</v>
      </c>
      <c r="Q26" s="10">
        <v>108</v>
      </c>
      <c r="R26" s="11">
        <v>6</v>
      </c>
      <c r="S26" s="11">
        <v>1</v>
      </c>
      <c r="T26" s="11">
        <v>112</v>
      </c>
      <c r="U26" s="11">
        <v>115</v>
      </c>
      <c r="V26" s="11">
        <v>1</v>
      </c>
      <c r="W26" s="11">
        <v>105</v>
      </c>
      <c r="X26" s="11">
        <f t="shared" si="0"/>
        <v>448</v>
      </c>
      <c r="Y26" s="11">
        <f t="shared" si="1"/>
        <v>4850</v>
      </c>
      <c r="Z26" s="11">
        <f t="shared" si="2"/>
        <v>745</v>
      </c>
      <c r="AA26" s="11">
        <f t="shared" si="3"/>
        <v>4455</v>
      </c>
      <c r="AB26" s="11">
        <f t="shared" si="4"/>
        <v>4455</v>
      </c>
      <c r="AC26" s="6">
        <f t="shared" si="5"/>
        <v>5035</v>
      </c>
      <c r="AD26" s="9" t="s">
        <v>202</v>
      </c>
      <c r="AE26" s="3" t="str">
        <f>IF(ISERROR(VLOOKUP($AD26,技まとめ!$A$1:$F$380,6,FALSE)),"－",VLOOKUP($AD26,技まとめ!$A$1:$F$380,6,FALSE))</f>
        <v>P1</v>
      </c>
      <c r="AF26" s="3">
        <f>IF(ISERROR(VLOOKUP($AD26,技まとめ!$A$1:$F$380,3,FALSE)),"－",VLOOKUP($AD26,技まとめ!$A$1:$F$380,3,FALSE))</f>
        <v>25</v>
      </c>
      <c r="AG26" s="3">
        <f>IF(ISERROR(VLOOKUP($AD26,技まとめ!$A$1:$F$380,5,FALSE)),"－",VLOOKUP($AD26,技まとめ!$A$1:$F$380,5,FALSE))</f>
        <v>25</v>
      </c>
      <c r="AH26" s="3" t="str">
        <f>IF($E26=IF(ISERROR(VLOOKUP($AD26,技まとめ!$A$1:$F$380,4,FALSE)),"－",VLOOKUP($AD26,技まとめ!$A$1:$F$380,4,FALSE)),"一致","")</f>
        <v/>
      </c>
      <c r="AI26" s="9" t="s">
        <v>203</v>
      </c>
      <c r="AJ26" s="3" t="str">
        <f>IF(ISERROR(VLOOKUP($AI26,技まとめ!$A$1:$F$380,6,FALSE)),"－",VLOOKUP($AI26,技まとめ!$A$1:$F$380,6,FALSE))</f>
        <v>P1</v>
      </c>
      <c r="AK26" s="3">
        <f>IF(ISERROR(VLOOKUP($AI26,技まとめ!$A$1:$F$380,3,FALSE)),"－",VLOOKUP($AI26,技まとめ!$A$1:$F$380,3,FALSE))</f>
        <v>46</v>
      </c>
      <c r="AL26" s="3">
        <f>IF(ISERROR(VLOOKUP($AI26,技まとめ!$A$1:$F$380,5,FALSE)),"－",VLOOKUP($AI26,技まとめ!$A$1:$F$380,5,FALSE))</f>
        <v>32</v>
      </c>
      <c r="AM26" s="3" t="str">
        <f>IF($E26=IF(ISERROR(VLOOKUP($AI26,技まとめ!$A$1:$F$380,4,FALSE)),"－",VLOOKUP($AI26,技まとめ!$A$1:$F$380,4,FALSE)),"一致","")</f>
        <v/>
      </c>
      <c r="AN26" s="9" t="s">
        <v>157</v>
      </c>
      <c r="AO26" s="3" t="str">
        <f>IF(ISERROR(VLOOKUP($AN26,技まとめ!$A$1:$F$380,6,FALSE)),"－",VLOOKUP($AN26,技まとめ!$A$1:$F$380,6,FALSE))</f>
        <v>BL</v>
      </c>
      <c r="AP26" s="3">
        <f>IF(ISERROR(VLOOKUP($AN26,技まとめ!$A$1:$F$380,3,FALSE)),"－",VLOOKUP($AN26,技まとめ!$A$1:$F$380,3,FALSE))</f>
        <v>47</v>
      </c>
      <c r="AQ26" s="3">
        <f>IF(ISERROR(VLOOKUP($AN26,技まとめ!$A$1:$F$380,5,FALSE)),"－",VLOOKUP($AN26,技まとめ!$A$1:$F$380,5,FALSE))</f>
        <v>32</v>
      </c>
      <c r="AR26" s="3" t="str">
        <f>IF($E26=IF(ISERROR(VLOOKUP($AN26,技まとめ!$A$1:$F$380,4,FALSE)),"－",VLOOKUP($AN26,技まとめ!$A$1:$F$380,4,FALSE)),"一致","")</f>
        <v/>
      </c>
      <c r="AS26" s="9" t="s">
        <v>204</v>
      </c>
      <c r="AT26" s="3" t="str">
        <f>IF(ISERROR(VLOOKUP($AS26,技まとめ!$A$1:$F$380,6,FALSE)),"－",VLOOKUP($AS26,技まとめ!$A$1:$F$380,6,FALSE))</f>
        <v>CA</v>
      </c>
      <c r="AU26" s="3">
        <f>IF(ISERROR(VLOOKUP($AS26,技まとめ!$A$1:$F$380,3,FALSE)),"－",VLOOKUP($AS26,技まとめ!$A$1:$F$380,3,FALSE))</f>
        <v>85</v>
      </c>
      <c r="AV26" s="3">
        <f>IF(ISERROR(VLOOKUP($AS26,技まとめ!$A$1:$F$380,5,FALSE)),"－",VLOOKUP($AS26,技まとめ!$A$1:$F$380,5,FALSE))</f>
        <v>47</v>
      </c>
      <c r="AW26" s="3" t="str">
        <f>IF($E26=IF(ISERROR(VLOOKUP($AS26,技まとめ!$A$1:$F$380,4,FALSE)),"－",VLOOKUP($AS26,技まとめ!$A$1:$F$380,4,FALSE)),"一致","")</f>
        <v>一致</v>
      </c>
      <c r="AX26" s="12" t="str">
        <f t="shared" si="6"/>
        <v>パワーシールドフルパワーシールドアースクェイクビッグスパイダー</v>
      </c>
      <c r="AY26" s="12" t="str">
        <f t="shared" si="7"/>
        <v>パワーシールドフルパワーシールドアースクェイクビッグスパイダー</v>
      </c>
      <c r="AZ26" s="12" t="str">
        <f t="shared" si="8"/>
        <v>パワーシールドフルパワーシールドアースクェイクビッグスパイダー</v>
      </c>
      <c r="BA26" s="12" t="str">
        <f t="shared" si="9"/>
        <v>パワーシールドフルパワーシールドアースクェイクビッグスパイダー</v>
      </c>
      <c r="BB26" s="11" t="str">
        <f t="shared" si="10"/>
        <v>P1P1BLCA</v>
      </c>
      <c r="BC26" s="11" t="str">
        <f t="shared" si="11"/>
        <v>P1P1BLCA</v>
      </c>
      <c r="BD26" s="11" t="str">
        <f t="shared" si="12"/>
        <v>P1P1BLCA</v>
      </c>
      <c r="BE26" s="11" t="str">
        <f t="shared" si="13"/>
        <v>P1P1BLCA</v>
      </c>
    </row>
    <row r="27" spans="1:57" ht="11.25" hidden="1" customHeight="1">
      <c r="A27" s="6">
        <v>25</v>
      </c>
      <c r="B27" s="7" t="s">
        <v>205</v>
      </c>
      <c r="C27" s="8" t="s">
        <v>206</v>
      </c>
      <c r="D27" s="7" t="s">
        <v>72</v>
      </c>
      <c r="E27" s="7" t="s">
        <v>81</v>
      </c>
      <c r="F27" s="7" t="s">
        <v>128</v>
      </c>
      <c r="G27" s="9">
        <v>105</v>
      </c>
      <c r="H27" s="9">
        <v>125</v>
      </c>
      <c r="I27" s="9">
        <v>53</v>
      </c>
      <c r="J27" s="9">
        <v>60</v>
      </c>
      <c r="K27" s="9">
        <v>52</v>
      </c>
      <c r="L27" s="9">
        <v>61</v>
      </c>
      <c r="M27" s="9">
        <v>54</v>
      </c>
      <c r="N27" s="9">
        <v>52</v>
      </c>
      <c r="O27" s="9">
        <v>53</v>
      </c>
      <c r="P27" s="9">
        <v>28</v>
      </c>
      <c r="Q27" s="10">
        <v>103</v>
      </c>
      <c r="R27" s="11">
        <v>10</v>
      </c>
      <c r="S27" s="11">
        <v>1</v>
      </c>
      <c r="T27" s="11">
        <v>111</v>
      </c>
      <c r="U27" s="11">
        <v>104</v>
      </c>
      <c r="V27" s="11">
        <v>1</v>
      </c>
      <c r="W27" s="11">
        <v>103</v>
      </c>
      <c r="X27" s="11">
        <f t="shared" si="0"/>
        <v>433</v>
      </c>
      <c r="Y27" s="11">
        <f t="shared" si="1"/>
        <v>4640</v>
      </c>
      <c r="Z27" s="11">
        <f t="shared" si="2"/>
        <v>875</v>
      </c>
      <c r="AA27" s="11">
        <f t="shared" si="3"/>
        <v>4410</v>
      </c>
      <c r="AB27" s="11">
        <f t="shared" si="4"/>
        <v>4410</v>
      </c>
      <c r="AC27" s="6">
        <f t="shared" si="5"/>
        <v>5005</v>
      </c>
      <c r="AD27" s="9" t="s">
        <v>122</v>
      </c>
      <c r="AE27" s="3" t="str">
        <f>IF(ISERROR(VLOOKUP($AD27,技まとめ!$A$1:$F$380,6,FALSE)),"－",VLOOKUP($AD27,技まとめ!$A$1:$F$380,6,FALSE))</f>
        <v>NS</v>
      </c>
      <c r="AF27" s="3">
        <f>IF(ISERROR(VLOOKUP($AD27,技まとめ!$A$1:$F$380,3,FALSE)),"－",VLOOKUP($AD27,技まとめ!$A$1:$F$380,3,FALSE))</f>
        <v>25</v>
      </c>
      <c r="AG27" s="3">
        <f>IF(ISERROR(VLOOKUP($AD27,技まとめ!$A$1:$F$380,5,FALSE)),"－",VLOOKUP($AD27,技まとめ!$A$1:$F$380,5,FALSE))</f>
        <v>20</v>
      </c>
      <c r="AH27" s="3" t="str">
        <f>IF($E27=IF(ISERROR(VLOOKUP($AD27,技まとめ!$A$1:$F$380,4,FALSE)),"－",VLOOKUP($AD27,技まとめ!$A$1:$F$380,4,FALSE)),"一致","")</f>
        <v/>
      </c>
      <c r="AI27" s="9" t="s">
        <v>168</v>
      </c>
      <c r="AJ27" s="3" t="str">
        <f>IF(ISERROR(VLOOKUP($AI27,技まとめ!$A$1:$F$380,6,FALSE)),"－",VLOOKUP($AI27,技まとめ!$A$1:$F$380,6,FALSE))</f>
        <v>BL</v>
      </c>
      <c r="AK27" s="3">
        <f>IF(ISERROR(VLOOKUP($AI27,技まとめ!$A$1:$F$380,3,FALSE)),"－",VLOOKUP($AI27,技まとめ!$A$1:$F$380,3,FALSE))</f>
        <v>25</v>
      </c>
      <c r="AL27" s="3">
        <f>IF(ISERROR(VLOOKUP($AI27,技まとめ!$A$1:$F$380,5,FALSE)),"－",VLOOKUP($AI27,技まとめ!$A$1:$F$380,5,FALSE))</f>
        <v>12</v>
      </c>
      <c r="AM27" s="3" t="str">
        <f>IF($E27=IF(ISERROR(VLOOKUP($AI27,技まとめ!$A$1:$F$380,4,FALSE)),"－",VLOOKUP($AI27,技まとめ!$A$1:$F$380,4,FALSE)),"一致","")</f>
        <v/>
      </c>
      <c r="AN27" s="9" t="s">
        <v>162</v>
      </c>
      <c r="AO27" s="3" t="str">
        <f>IF(ISERROR(VLOOKUP($AN27,技まとめ!$A$1:$F$380,6,FALSE)),"－",VLOOKUP($AN27,技まとめ!$A$1:$F$380,6,FALSE))</f>
        <v>DR</v>
      </c>
      <c r="AP27" s="3">
        <f>IF(ISERROR(VLOOKUP($AN27,技まとめ!$A$1:$F$380,3,FALSE)),"－",VLOOKUP($AN27,技まとめ!$A$1:$F$380,3,FALSE))</f>
        <v>56</v>
      </c>
      <c r="AQ27" s="3">
        <f>IF(ISERROR(VLOOKUP($AN27,技まとめ!$A$1:$F$380,5,FALSE)),"－",VLOOKUP($AN27,技まとめ!$A$1:$F$380,5,FALSE))</f>
        <v>25</v>
      </c>
      <c r="AR27" s="3" t="str">
        <f>IF($E27=IF(ISERROR(VLOOKUP($AN27,技まとめ!$A$1:$F$380,4,FALSE)),"－",VLOOKUP($AN27,技まとめ!$A$1:$F$380,4,FALSE)),"一致","")</f>
        <v/>
      </c>
      <c r="AS27" s="9" t="s">
        <v>207</v>
      </c>
      <c r="AT27" s="3" t="str">
        <f>IF(ISERROR(VLOOKUP($AS27,技まとめ!$A$1:$F$380,6,FALSE)),"－",VLOOKUP($AS27,技まとめ!$A$1:$F$380,6,FALSE))</f>
        <v>NS</v>
      </c>
      <c r="AU27" s="3">
        <f>IF(ISERROR(VLOOKUP($AS27,技まとめ!$A$1:$F$380,3,FALSE)),"－",VLOOKUP($AS27,技まとめ!$A$1:$F$380,3,FALSE))</f>
        <v>103</v>
      </c>
      <c r="AV27" s="3">
        <f>IF(ISERROR(VLOOKUP($AS27,技まとめ!$A$1:$F$380,5,FALSE)),"－",VLOOKUP($AS27,技まとめ!$A$1:$F$380,5,FALSE))</f>
        <v>55</v>
      </c>
      <c r="AW27" s="3" t="str">
        <f>IF($E27=IF(ISERROR(VLOOKUP($AS27,技まとめ!$A$1:$F$380,4,FALSE)),"－",VLOOKUP($AS27,技まとめ!$A$1:$F$380,4,FALSE)),"一致","")</f>
        <v/>
      </c>
      <c r="AX27" s="12" t="str">
        <f t="shared" si="6"/>
        <v>グレネードショットキラースライドジャッジスルーツインブーストＦ</v>
      </c>
      <c r="AY27" s="12" t="str">
        <f t="shared" si="7"/>
        <v>グレネードショットキラースライドジャッジスルーツインブーストＦ</v>
      </c>
      <c r="AZ27" s="12" t="str">
        <f t="shared" si="8"/>
        <v>グレネードショットキラースライドジャッジスルーツインブーストＦ</v>
      </c>
      <c r="BA27" s="12" t="str">
        <f t="shared" si="9"/>
        <v>グレネードショットキラースライドジャッジスルーツインブーストＦ</v>
      </c>
      <c r="BB27" s="11" t="str">
        <f t="shared" si="10"/>
        <v>NSBLDRNS</v>
      </c>
      <c r="BC27" s="11" t="str">
        <f t="shared" si="11"/>
        <v>NSBLDRNS</v>
      </c>
      <c r="BD27" s="11" t="str">
        <f t="shared" si="12"/>
        <v>NSBLDRNS</v>
      </c>
      <c r="BE27" s="11" t="str">
        <f t="shared" si="13"/>
        <v>NSBLDRNS</v>
      </c>
    </row>
    <row r="28" spans="1:57" ht="11.25" hidden="1" customHeight="1">
      <c r="A28" s="6">
        <v>26</v>
      </c>
      <c r="B28" s="7" t="s">
        <v>208</v>
      </c>
      <c r="C28" s="8" t="s">
        <v>209</v>
      </c>
      <c r="D28" s="7" t="s">
        <v>72</v>
      </c>
      <c r="E28" s="7" t="s">
        <v>81</v>
      </c>
      <c r="F28" s="7" t="s">
        <v>128</v>
      </c>
      <c r="G28" s="9">
        <v>112</v>
      </c>
      <c r="H28" s="9">
        <v>118</v>
      </c>
      <c r="I28" s="9">
        <v>54</v>
      </c>
      <c r="J28" s="9">
        <v>57</v>
      </c>
      <c r="K28" s="9">
        <v>70</v>
      </c>
      <c r="L28" s="9">
        <v>63</v>
      </c>
      <c r="M28" s="9">
        <v>53</v>
      </c>
      <c r="N28" s="9">
        <v>56</v>
      </c>
      <c r="O28" s="9">
        <v>55</v>
      </c>
      <c r="P28" s="9">
        <v>14</v>
      </c>
      <c r="Q28" s="10">
        <v>104</v>
      </c>
      <c r="R28" s="11">
        <v>15</v>
      </c>
      <c r="S28" s="11">
        <v>1</v>
      </c>
      <c r="T28" s="11">
        <v>113</v>
      </c>
      <c r="U28" s="11">
        <v>103</v>
      </c>
      <c r="V28" s="11">
        <v>1</v>
      </c>
      <c r="W28" s="11">
        <v>105</v>
      </c>
      <c r="X28" s="11">
        <f t="shared" si="0"/>
        <v>442</v>
      </c>
      <c r="Y28" s="11">
        <f t="shared" si="1"/>
        <v>4690</v>
      </c>
      <c r="Z28" s="11">
        <f t="shared" si="2"/>
        <v>1060</v>
      </c>
      <c r="AA28" s="11">
        <f t="shared" si="3"/>
        <v>4490</v>
      </c>
      <c r="AB28" s="11">
        <f t="shared" si="4"/>
        <v>4490</v>
      </c>
      <c r="AC28" s="6">
        <f t="shared" si="5"/>
        <v>5120</v>
      </c>
      <c r="AD28" s="9" t="s">
        <v>162</v>
      </c>
      <c r="AE28" s="3" t="str">
        <f>IF(ISERROR(VLOOKUP($AD28,技まとめ!$A$1:$F$380,6,FALSE)),"－",VLOOKUP($AD28,技まとめ!$A$1:$F$380,6,FALSE))</f>
        <v>DR</v>
      </c>
      <c r="AF28" s="3">
        <f>IF(ISERROR(VLOOKUP($AD28,技まとめ!$A$1:$F$380,3,FALSE)),"－",VLOOKUP($AD28,技まとめ!$A$1:$F$380,3,FALSE))</f>
        <v>56</v>
      </c>
      <c r="AG28" s="3">
        <f>IF(ISERROR(VLOOKUP($AD28,技まとめ!$A$1:$F$380,5,FALSE)),"－",VLOOKUP($AD28,技まとめ!$A$1:$F$380,5,FALSE))</f>
        <v>25</v>
      </c>
      <c r="AH28" s="3" t="str">
        <f>IF($E28=IF(ISERROR(VLOOKUP($AD28,技まとめ!$A$1:$F$380,4,FALSE)),"－",VLOOKUP($AD28,技まとめ!$A$1:$F$380,4,FALSE)),"一致","")</f>
        <v/>
      </c>
      <c r="AI28" s="9" t="s">
        <v>210</v>
      </c>
      <c r="AJ28" s="3" t="str">
        <f>IF(ISERROR(VLOOKUP($AI28,技まとめ!$A$1:$F$380,6,FALSE)),"－",VLOOKUP($AI28,技まとめ!$A$1:$F$380,6,FALSE))</f>
        <v>NS</v>
      </c>
      <c r="AK28" s="3">
        <f>IF(ISERROR(VLOOKUP($AI28,技まとめ!$A$1:$F$380,3,FALSE)),"－",VLOOKUP($AI28,技まとめ!$A$1:$F$380,3,FALSE))</f>
        <v>25</v>
      </c>
      <c r="AL28" s="3">
        <f>IF(ISERROR(VLOOKUP($AI28,技まとめ!$A$1:$F$380,5,FALSE)),"－",VLOOKUP($AI28,技まとめ!$A$1:$F$380,5,FALSE))</f>
        <v>20</v>
      </c>
      <c r="AM28" s="3" t="str">
        <f>IF($E28=IF(ISERROR(VLOOKUP($AI28,技まとめ!$A$1:$F$380,4,FALSE)),"－",VLOOKUP($AI28,技まとめ!$A$1:$F$380,4,FALSE)),"一致","")</f>
        <v>一致</v>
      </c>
      <c r="AN28" s="9" t="s">
        <v>190</v>
      </c>
      <c r="AO28" s="3" t="str">
        <f>IF(ISERROR(VLOOKUP($AN28,技まとめ!$A$1:$F$380,6,FALSE)),"－",VLOOKUP($AN28,技まとめ!$A$1:$F$380,6,FALSE))</f>
        <v>BS</v>
      </c>
      <c r="AP28" s="3">
        <f>IF(ISERROR(VLOOKUP($AN28,技まとめ!$A$1:$F$380,3,FALSE)),"－",VLOOKUP($AN28,技まとめ!$A$1:$F$380,3,FALSE))</f>
        <v>75</v>
      </c>
      <c r="AQ28" s="3">
        <f>IF(ISERROR(VLOOKUP($AN28,技まとめ!$A$1:$F$380,5,FALSE)),"－",VLOOKUP($AN28,技まとめ!$A$1:$F$380,5,FALSE))</f>
        <v>43</v>
      </c>
      <c r="AR28" s="3" t="str">
        <f>IF($E28=IF(ISERROR(VLOOKUP($AN28,技まとめ!$A$1:$F$380,4,FALSE)),"－",VLOOKUP($AN28,技まとめ!$A$1:$F$380,4,FALSE)),"一致","")</f>
        <v/>
      </c>
      <c r="AS28" s="9" t="s">
        <v>211</v>
      </c>
      <c r="AT28" s="3" t="str">
        <f>IF(ISERROR(VLOOKUP($AS28,技まとめ!$A$1:$F$380,6,FALSE)),"－",VLOOKUP($AS28,技まとめ!$A$1:$F$380,6,FALSE))</f>
        <v>NS</v>
      </c>
      <c r="AU28" s="3">
        <f>IF(ISERROR(VLOOKUP($AS28,技まとめ!$A$1:$F$380,3,FALSE)),"－",VLOOKUP($AS28,技まとめ!$A$1:$F$380,3,FALSE))</f>
        <v>36</v>
      </c>
      <c r="AV28" s="3">
        <f>IF(ISERROR(VLOOKUP($AS28,技まとめ!$A$1:$F$380,5,FALSE)),"－",VLOOKUP($AS28,技まとめ!$A$1:$F$380,5,FALSE))</f>
        <v>25</v>
      </c>
      <c r="AW28" s="3" t="str">
        <f>IF($E28=IF(ISERROR(VLOOKUP($AS28,技まとめ!$A$1:$F$380,4,FALSE)),"－",VLOOKUP($AS28,技まとめ!$A$1:$F$380,4,FALSE)),"一致","")</f>
        <v>一致</v>
      </c>
      <c r="AX28" s="12" t="str">
        <f t="shared" si="6"/>
        <v>ジャッジスルースパイラルショットにひゃくれつショットコロドラシュート</v>
      </c>
      <c r="AY28" s="12" t="str">
        <f t="shared" si="7"/>
        <v>ジャッジスルースパイラルショットにひゃくれつショットコロドラシュート</v>
      </c>
      <c r="AZ28" s="12" t="str">
        <f t="shared" si="8"/>
        <v>ジャッジスルースパイラルショットにひゃくれつショットコロドラシュート</v>
      </c>
      <c r="BA28" s="12" t="str">
        <f t="shared" si="9"/>
        <v>ジャッジスルースパイラルショットにひゃくれつショットコロドラシュート</v>
      </c>
      <c r="BB28" s="11" t="str">
        <f t="shared" si="10"/>
        <v>DRNSBSNS</v>
      </c>
      <c r="BC28" s="11" t="str">
        <f t="shared" si="11"/>
        <v>DRNSBSNS</v>
      </c>
      <c r="BD28" s="11" t="str">
        <f t="shared" si="12"/>
        <v>DRNSBSNS</v>
      </c>
      <c r="BE28" s="11" t="str">
        <f t="shared" si="13"/>
        <v>DRNSBSNS</v>
      </c>
    </row>
    <row r="29" spans="1:57" ht="11.25" hidden="1" customHeight="1">
      <c r="A29" s="6">
        <v>27</v>
      </c>
      <c r="B29" s="7" t="s">
        <v>212</v>
      </c>
      <c r="C29" s="8" t="s">
        <v>213</v>
      </c>
      <c r="D29" s="7" t="s">
        <v>72</v>
      </c>
      <c r="E29" s="7" t="s">
        <v>81</v>
      </c>
      <c r="F29" s="7" t="s">
        <v>109</v>
      </c>
      <c r="G29" s="9">
        <v>126</v>
      </c>
      <c r="H29" s="9">
        <v>121</v>
      </c>
      <c r="I29" s="9">
        <v>53</v>
      </c>
      <c r="J29" s="9">
        <v>52</v>
      </c>
      <c r="K29" s="9">
        <v>54</v>
      </c>
      <c r="L29" s="9">
        <v>56</v>
      </c>
      <c r="M29" s="9">
        <v>52</v>
      </c>
      <c r="N29" s="9">
        <v>60</v>
      </c>
      <c r="O29" s="9">
        <v>44</v>
      </c>
      <c r="P29" s="9">
        <v>54</v>
      </c>
      <c r="Q29" s="10">
        <v>103</v>
      </c>
      <c r="R29" s="11">
        <v>38</v>
      </c>
      <c r="S29" s="11">
        <v>1</v>
      </c>
      <c r="T29" s="11">
        <v>106</v>
      </c>
      <c r="U29" s="11">
        <v>102</v>
      </c>
      <c r="V29" s="11">
        <v>1</v>
      </c>
      <c r="W29" s="11">
        <v>94</v>
      </c>
      <c r="X29" s="11">
        <f t="shared" si="0"/>
        <v>445</v>
      </c>
      <c r="Y29" s="11">
        <f t="shared" si="1"/>
        <v>4595</v>
      </c>
      <c r="Z29" s="11">
        <f t="shared" si="2"/>
        <v>1810</v>
      </c>
      <c r="AA29" s="11">
        <f t="shared" si="3"/>
        <v>4190</v>
      </c>
      <c r="AB29" s="11">
        <f t="shared" si="4"/>
        <v>4190</v>
      </c>
      <c r="AC29" s="6">
        <f t="shared" si="5"/>
        <v>4900</v>
      </c>
      <c r="AD29" s="9" t="s">
        <v>214</v>
      </c>
      <c r="AE29" s="3" t="str">
        <f>IF(ISERROR(VLOOKUP($AD29,技まとめ!$A$1:$F$380,6,FALSE)),"－",VLOOKUP($AD29,技まとめ!$A$1:$F$380,6,FALSE))</f>
        <v>DR</v>
      </c>
      <c r="AF29" s="3">
        <f>IF(ISERROR(VLOOKUP($AD29,技まとめ!$A$1:$F$380,3,FALSE)),"－",VLOOKUP($AD29,技まとめ!$A$1:$F$380,3,FALSE))</f>
        <v>27</v>
      </c>
      <c r="AG29" s="3">
        <f>IF(ISERROR(VLOOKUP($AD29,技まとめ!$A$1:$F$380,5,FALSE)),"－",VLOOKUP($AD29,技まとめ!$A$1:$F$380,5,FALSE))</f>
        <v>25</v>
      </c>
      <c r="AH29" s="3" t="str">
        <f>IF($E29=IF(ISERROR(VLOOKUP($AD29,技まとめ!$A$1:$F$380,4,FALSE)),"－",VLOOKUP($AD29,技まとめ!$A$1:$F$380,4,FALSE)),"一致","")</f>
        <v>一致</v>
      </c>
      <c r="AI29" s="9" t="s">
        <v>215</v>
      </c>
      <c r="AJ29" s="3" t="str">
        <f>IF(ISERROR(VLOOKUP($AI29,技まとめ!$A$1:$F$380,6,FALSE)),"－",VLOOKUP($AI29,技まとめ!$A$1:$F$380,6,FALSE))</f>
        <v>DR</v>
      </c>
      <c r="AK29" s="3">
        <f>IF(ISERROR(VLOOKUP($AI29,技まとめ!$A$1:$F$380,3,FALSE)),"－",VLOOKUP($AI29,技まとめ!$A$1:$F$380,3,FALSE))</f>
        <v>15</v>
      </c>
      <c r="AL29" s="3">
        <f>IF(ISERROR(VLOOKUP($AI29,技まとめ!$A$1:$F$380,5,FALSE)),"－",VLOOKUP($AI29,技まとめ!$A$1:$F$380,5,FALSE))</f>
        <v>20</v>
      </c>
      <c r="AM29" s="3" t="str">
        <f>IF($E29=IF(ISERROR(VLOOKUP($AI29,技まとめ!$A$1:$F$380,4,FALSE)),"－",VLOOKUP($AI29,技まとめ!$A$1:$F$380,4,FALSE)),"一致","")</f>
        <v>一致</v>
      </c>
      <c r="AN29" s="9" t="s">
        <v>216</v>
      </c>
      <c r="AO29" s="3" t="str">
        <f>IF(ISERROR(VLOOKUP($AN29,技まとめ!$A$1:$F$380,6,FALSE)),"－",VLOOKUP($AN29,技まとめ!$A$1:$F$380,6,FALSE))</f>
        <v>DR</v>
      </c>
      <c r="AP29" s="3">
        <f>IF(ISERROR(VLOOKUP($AN29,技まとめ!$A$1:$F$380,3,FALSE)),"－",VLOOKUP($AN29,技まとめ!$A$1:$F$380,3,FALSE))</f>
        <v>77</v>
      </c>
      <c r="AQ29" s="3">
        <f>IF(ISERROR(VLOOKUP($AN29,技まとめ!$A$1:$F$380,5,FALSE)),"－",VLOOKUP($AN29,技まとめ!$A$1:$F$380,5,FALSE))</f>
        <v>47</v>
      </c>
      <c r="AR29" s="3" t="str">
        <f>IF($E29=IF(ISERROR(VLOOKUP($AN29,技まとめ!$A$1:$F$380,4,FALSE)),"－",VLOOKUP($AN29,技まとめ!$A$1:$F$380,4,FALSE)),"一致","")</f>
        <v/>
      </c>
      <c r="AS29" s="9" t="s">
        <v>217</v>
      </c>
      <c r="AT29" s="3" t="str">
        <f>IF(ISERROR(VLOOKUP($AS29,技まとめ!$A$1:$F$380,6,FALSE)),"－",VLOOKUP($AS29,技まとめ!$A$1:$F$380,6,FALSE))</f>
        <v>NS</v>
      </c>
      <c r="AU29" s="3">
        <f>IF(ISERROR(VLOOKUP($AS29,技まとめ!$A$1:$F$380,3,FALSE)),"－",VLOOKUP($AS29,技まとめ!$A$1:$F$380,3,FALSE))</f>
        <v>51</v>
      </c>
      <c r="AV29" s="3">
        <f>IF(ISERROR(VLOOKUP($AS29,技まとめ!$A$1:$F$380,5,FALSE)),"－",VLOOKUP($AS29,技まとめ!$A$1:$F$380,5,FALSE))</f>
        <v>31</v>
      </c>
      <c r="AW29" s="3" t="str">
        <f>IF($E29=IF(ISERROR(VLOOKUP($AS29,技まとめ!$A$1:$F$380,4,FALSE)),"－",VLOOKUP($AS29,技まとめ!$A$1:$F$380,4,FALSE)),"一致","")</f>
        <v/>
      </c>
      <c r="AX29" s="12" t="str">
        <f t="shared" si="6"/>
        <v>ムーンサルトたつまきせんぷうアルマジロサーカスクンフーヘッド</v>
      </c>
      <c r="AY29" s="12" t="str">
        <f t="shared" si="7"/>
        <v>ムーンサルトたつまきせんぷうアルマジロサーカスクンフーヘッド</v>
      </c>
      <c r="AZ29" s="12" t="str">
        <f t="shared" si="8"/>
        <v>ムーンサルトたつまきせんぷうアルマジロサーカスクンフーヘッド</v>
      </c>
      <c r="BA29" s="12" t="str">
        <f t="shared" si="9"/>
        <v>ムーンサルトたつまきせんぷうアルマジロサーカスクンフーヘッド</v>
      </c>
      <c r="BB29" s="11" t="str">
        <f t="shared" si="10"/>
        <v>DRDRDRNS</v>
      </c>
      <c r="BC29" s="11" t="str">
        <f t="shared" si="11"/>
        <v>DRDRDRNS</v>
      </c>
      <c r="BD29" s="11" t="str">
        <f t="shared" si="12"/>
        <v>DRDRDRNS</v>
      </c>
      <c r="BE29" s="11" t="str">
        <f t="shared" si="13"/>
        <v>DRDRDRNS</v>
      </c>
    </row>
    <row r="30" spans="1:57" ht="11.25" hidden="1" customHeight="1">
      <c r="A30" s="6">
        <v>28</v>
      </c>
      <c r="B30" s="7" t="s">
        <v>218</v>
      </c>
      <c r="C30" s="8" t="s">
        <v>219</v>
      </c>
      <c r="D30" s="7" t="s">
        <v>72</v>
      </c>
      <c r="E30" s="7" t="s">
        <v>73</v>
      </c>
      <c r="F30" s="7" t="s">
        <v>128</v>
      </c>
      <c r="G30" s="9">
        <v>125</v>
      </c>
      <c r="H30" s="9">
        <v>120</v>
      </c>
      <c r="I30" s="9">
        <v>61</v>
      </c>
      <c r="J30" s="9">
        <v>53</v>
      </c>
      <c r="K30" s="9">
        <v>57</v>
      </c>
      <c r="L30" s="9">
        <v>52</v>
      </c>
      <c r="M30" s="9">
        <v>47</v>
      </c>
      <c r="N30" s="9">
        <v>54</v>
      </c>
      <c r="O30" s="9">
        <v>46</v>
      </c>
      <c r="P30" s="9">
        <v>66</v>
      </c>
      <c r="Q30" s="10">
        <v>111</v>
      </c>
      <c r="R30" s="11">
        <v>48</v>
      </c>
      <c r="S30" s="11">
        <v>1</v>
      </c>
      <c r="T30" s="11">
        <v>102</v>
      </c>
      <c r="U30" s="11">
        <v>97</v>
      </c>
      <c r="V30" s="11">
        <v>1</v>
      </c>
      <c r="W30" s="11">
        <v>96</v>
      </c>
      <c r="X30" s="11">
        <f t="shared" si="0"/>
        <v>456</v>
      </c>
      <c r="Y30" s="11">
        <f t="shared" si="1"/>
        <v>4925</v>
      </c>
      <c r="Z30" s="11">
        <f t="shared" si="2"/>
        <v>2170</v>
      </c>
      <c r="AA30" s="11">
        <f t="shared" si="3"/>
        <v>4060</v>
      </c>
      <c r="AB30" s="11">
        <f t="shared" si="4"/>
        <v>4060</v>
      </c>
      <c r="AC30" s="6">
        <f t="shared" si="5"/>
        <v>4800</v>
      </c>
      <c r="AD30" s="9" t="s">
        <v>220</v>
      </c>
      <c r="AE30" s="3" t="str">
        <f>IF(ISERROR(VLOOKUP($AD30,技まとめ!$A$1:$F$380,6,FALSE)),"－",VLOOKUP($AD30,技まとめ!$A$1:$F$380,6,FALSE))</f>
        <v>－</v>
      </c>
      <c r="AF30" s="3">
        <f>IF(ISERROR(VLOOKUP($AD30,技まとめ!$A$1:$F$380,3,FALSE)),"－",VLOOKUP($AD30,技まとめ!$A$1:$F$380,3,FALSE))</f>
        <v>0</v>
      </c>
      <c r="AG30" s="3">
        <f>IF(ISERROR(VLOOKUP($AD30,技まとめ!$A$1:$F$380,5,FALSE)),"－",VLOOKUP($AD30,技まとめ!$A$1:$F$380,5,FALSE))</f>
        <v>0</v>
      </c>
      <c r="AH30" s="3" t="str">
        <f>IF($E30=IF(ISERROR(VLOOKUP($AD30,技まとめ!$A$1:$F$380,4,FALSE)),"－",VLOOKUP($AD30,技まとめ!$A$1:$F$380,4,FALSE)),"一致","")</f>
        <v/>
      </c>
      <c r="AI30" s="9" t="s">
        <v>221</v>
      </c>
      <c r="AJ30" s="3" t="str">
        <f>IF(ISERROR(VLOOKUP($AI30,技まとめ!$A$1:$F$380,6,FALSE)),"－",VLOOKUP($AI30,技まとめ!$A$1:$F$380,6,FALSE))</f>
        <v>DR</v>
      </c>
      <c r="AK30" s="3">
        <f>IF(ISERROR(VLOOKUP($AI30,技まとめ!$A$1:$F$380,3,FALSE)),"－",VLOOKUP($AI30,技まとめ!$A$1:$F$380,3,FALSE))</f>
        <v>44</v>
      </c>
      <c r="AL30" s="3">
        <f>IF(ISERROR(VLOOKUP($AI30,技まとめ!$A$1:$F$380,5,FALSE)),"－",VLOOKUP($AI30,技まとめ!$A$1:$F$380,5,FALSE))</f>
        <v>33</v>
      </c>
      <c r="AM30" s="3" t="str">
        <f>IF($E30=IF(ISERROR(VLOOKUP($AI30,技まとめ!$A$1:$F$380,4,FALSE)),"－",VLOOKUP($AI30,技まとめ!$A$1:$F$380,4,FALSE)),"一致","")</f>
        <v/>
      </c>
      <c r="AN30" s="9" t="s">
        <v>222</v>
      </c>
      <c r="AO30" s="3" t="str">
        <f>IF(ISERROR(VLOOKUP($AN30,技まとめ!$A$1:$F$380,6,FALSE)),"－",VLOOKUP($AN30,技まとめ!$A$1:$F$380,6,FALSE))</f>
        <v>BS</v>
      </c>
      <c r="AP30" s="3">
        <f>IF(ISERROR(VLOOKUP($AN30,技まとめ!$A$1:$F$380,3,FALSE)),"－",VLOOKUP($AN30,技まとめ!$A$1:$F$380,3,FALSE))</f>
        <v>57</v>
      </c>
      <c r="AQ30" s="3">
        <f>IF(ISERROR(VLOOKUP($AN30,技まとめ!$A$1:$F$380,5,FALSE)),"－",VLOOKUP($AN30,技まとめ!$A$1:$F$380,5,FALSE))</f>
        <v>34</v>
      </c>
      <c r="AR30" s="3" t="str">
        <f>IF($E30=IF(ISERROR(VLOOKUP($AN30,技まとめ!$A$1:$F$380,4,FALSE)),"－",VLOOKUP($AN30,技まとめ!$A$1:$F$380,4,FALSE)),"一致","")</f>
        <v/>
      </c>
      <c r="AS30" s="9" t="s">
        <v>104</v>
      </c>
      <c r="AT30" s="3" t="str">
        <f>IF(ISERROR(VLOOKUP($AS30,技まとめ!$A$1:$F$380,6,FALSE)),"－",VLOOKUP($AS30,技まとめ!$A$1:$F$380,6,FALSE))</f>
        <v>LS</v>
      </c>
      <c r="AU30" s="3">
        <f>IF(ISERROR(VLOOKUP($AS30,技まとめ!$A$1:$F$380,3,FALSE)),"－",VLOOKUP($AS30,技まとめ!$A$1:$F$380,3,FALSE))</f>
        <v>30</v>
      </c>
      <c r="AV30" s="3">
        <f>IF(ISERROR(VLOOKUP($AS30,技まとめ!$A$1:$F$380,5,FALSE)),"－",VLOOKUP($AS30,技まとめ!$A$1:$F$380,5,FALSE))</f>
        <v>25</v>
      </c>
      <c r="AW30" s="3" t="str">
        <f>IF($E30=IF(ISERROR(VLOOKUP($AS30,技まとめ!$A$1:$F$380,4,FALSE)),"－",VLOOKUP($AS30,技まとめ!$A$1:$F$380,4,FALSE)),"一致","")</f>
        <v/>
      </c>
      <c r="AX30" s="12" t="str">
        <f t="shared" si="6"/>
        <v>ネバーギブアップならくおとしホークショットすいせいシュート</v>
      </c>
      <c r="AY30" s="12" t="str">
        <f t="shared" si="7"/>
        <v>ネバーギブアップならくおとしホークショットすいせいシュート</v>
      </c>
      <c r="AZ30" s="12" t="str">
        <f t="shared" si="8"/>
        <v>ネバーギブアップならくおとしホークショットすいせいシュート</v>
      </c>
      <c r="BA30" s="12" t="str">
        <f t="shared" si="9"/>
        <v>ネバーギブアップならくおとしホークショットすいせいシュート</v>
      </c>
      <c r="BB30" s="11" t="str">
        <f t="shared" si="10"/>
        <v>－DRBSLS</v>
      </c>
      <c r="BC30" s="11" t="str">
        <f t="shared" si="11"/>
        <v>－DRBSLS</v>
      </c>
      <c r="BD30" s="11" t="str">
        <f t="shared" si="12"/>
        <v>－DRBSLS</v>
      </c>
      <c r="BE30" s="11" t="str">
        <f t="shared" si="13"/>
        <v>－DRBSLS</v>
      </c>
    </row>
    <row r="31" spans="1:57" ht="11.25" hidden="1" customHeight="1">
      <c r="A31" s="6">
        <v>29</v>
      </c>
      <c r="B31" s="7" t="s">
        <v>223</v>
      </c>
      <c r="C31" s="8" t="s">
        <v>224</v>
      </c>
      <c r="D31" s="7" t="s">
        <v>72</v>
      </c>
      <c r="E31" s="7" t="s">
        <v>81</v>
      </c>
      <c r="F31" s="7" t="s">
        <v>74</v>
      </c>
      <c r="G31" s="9">
        <v>118</v>
      </c>
      <c r="H31" s="9">
        <v>116</v>
      </c>
      <c r="I31" s="9">
        <v>52</v>
      </c>
      <c r="J31" s="9">
        <v>56</v>
      </c>
      <c r="K31" s="9">
        <v>61</v>
      </c>
      <c r="L31" s="9">
        <v>73</v>
      </c>
      <c r="M31" s="9">
        <v>56</v>
      </c>
      <c r="N31" s="9">
        <v>54</v>
      </c>
      <c r="O31" s="9">
        <v>53</v>
      </c>
      <c r="P31" s="9">
        <v>36</v>
      </c>
      <c r="Q31" s="10">
        <v>102</v>
      </c>
      <c r="R31" s="11">
        <v>25</v>
      </c>
      <c r="S31" s="11">
        <v>1</v>
      </c>
      <c r="T31" s="11">
        <v>123</v>
      </c>
      <c r="U31" s="11">
        <v>106</v>
      </c>
      <c r="V31" s="11">
        <v>1</v>
      </c>
      <c r="W31" s="11">
        <v>103</v>
      </c>
      <c r="X31" s="11">
        <f t="shared" si="0"/>
        <v>461</v>
      </c>
      <c r="Y31" s="11">
        <f t="shared" si="1"/>
        <v>4600</v>
      </c>
      <c r="Z31" s="11">
        <f t="shared" si="2"/>
        <v>1400</v>
      </c>
      <c r="AA31" s="11">
        <f t="shared" si="3"/>
        <v>4830</v>
      </c>
      <c r="AB31" s="11">
        <f t="shared" si="4"/>
        <v>4830</v>
      </c>
      <c r="AC31" s="6">
        <f t="shared" si="5"/>
        <v>5560</v>
      </c>
      <c r="AD31" s="9" t="s">
        <v>5013</v>
      </c>
      <c r="AE31" s="3" t="str">
        <f>IF(ISERROR(VLOOKUP($AD31,技まとめ!$A$1:$F$380,6,FALSE)),"－",VLOOKUP($AD31,技まとめ!$A$1:$F$380,6,FALSE))</f>
        <v>－</v>
      </c>
      <c r="AF31" s="3">
        <f>IF(ISERROR(VLOOKUP($AD31,技まとめ!$A$1:$F$380,3,FALSE)),"－",VLOOKUP($AD31,技まとめ!$A$1:$F$380,3,FALSE))</f>
        <v>0</v>
      </c>
      <c r="AG31" s="3">
        <f>IF(ISERROR(VLOOKUP($AD31,技まとめ!$A$1:$F$380,5,FALSE)),"－",VLOOKUP($AD31,技まとめ!$A$1:$F$380,5,FALSE))</f>
        <v>0</v>
      </c>
      <c r="AH31" s="3" t="str">
        <f>IF($E31=IF(ISERROR(VLOOKUP($AD31,技まとめ!$A$1:$F$380,4,FALSE)),"－",VLOOKUP($AD31,技まとめ!$A$1:$F$380,4,FALSE)),"一致","")</f>
        <v/>
      </c>
      <c r="AI31" s="9" t="s">
        <v>225</v>
      </c>
      <c r="AJ31" s="3" t="str">
        <f>IF(ISERROR(VLOOKUP($AI31,技まとめ!$A$1:$F$380,6,FALSE)),"－",VLOOKUP($AI31,技まとめ!$A$1:$F$380,6,FALSE))</f>
        <v>CA</v>
      </c>
      <c r="AK31" s="3">
        <f>IF(ISERROR(VLOOKUP($AI31,技まとめ!$A$1:$F$380,3,FALSE)),"－",VLOOKUP($AI31,技まとめ!$A$1:$F$380,3,FALSE))</f>
        <v>17</v>
      </c>
      <c r="AL31" s="3">
        <f>IF(ISERROR(VLOOKUP($AI31,技まとめ!$A$1:$F$380,5,FALSE)),"－",VLOOKUP($AI31,技まとめ!$A$1:$F$380,5,FALSE))</f>
        <v>20</v>
      </c>
      <c r="AM31" s="3" t="str">
        <f>IF($E31=IF(ISERROR(VLOOKUP($AI31,技まとめ!$A$1:$F$380,4,FALSE)),"－",VLOOKUP($AI31,技まとめ!$A$1:$F$380,4,FALSE)),"一致","")</f>
        <v/>
      </c>
      <c r="AN31" s="9" t="s">
        <v>226</v>
      </c>
      <c r="AO31" s="3" t="str">
        <f>IF(ISERROR(VLOOKUP($AN31,技まとめ!$A$1:$F$380,6,FALSE)),"－",VLOOKUP($AN31,技まとめ!$A$1:$F$380,6,FALSE))</f>
        <v>CA</v>
      </c>
      <c r="AP31" s="3">
        <f>IF(ISERROR(VLOOKUP($AN31,技まとめ!$A$1:$F$380,3,FALSE)),"－",VLOOKUP($AN31,技まとめ!$A$1:$F$380,3,FALSE))</f>
        <v>21</v>
      </c>
      <c r="AQ31" s="3">
        <f>IF(ISERROR(VLOOKUP($AN31,技まとめ!$A$1:$F$380,5,FALSE)),"－",VLOOKUP($AN31,技まとめ!$A$1:$F$380,5,FALSE))</f>
        <v>22</v>
      </c>
      <c r="AR31" s="3" t="str">
        <f>IF($E31=IF(ISERROR(VLOOKUP($AN31,技まとめ!$A$1:$F$380,4,FALSE)),"－",VLOOKUP($AN31,技まとめ!$A$1:$F$380,4,FALSE)),"一致","")</f>
        <v/>
      </c>
      <c r="AS31" s="9" t="s">
        <v>227</v>
      </c>
      <c r="AT31" s="3" t="str">
        <f>IF(ISERROR(VLOOKUP($AS31,技まとめ!$A$1:$F$380,6,FALSE)),"－",VLOOKUP($AS31,技まとめ!$A$1:$F$380,6,FALSE))</f>
        <v>CA</v>
      </c>
      <c r="AU31" s="3">
        <f>IF(ISERROR(VLOOKUP($AS31,技まとめ!$A$1:$F$380,3,FALSE)),"－",VLOOKUP($AS31,技まとめ!$A$1:$F$380,3,FALSE))</f>
        <v>60</v>
      </c>
      <c r="AV31" s="3">
        <f>IF(ISERROR(VLOOKUP($AS31,技まとめ!$A$1:$F$380,5,FALSE)),"－",VLOOKUP($AS31,技まとめ!$A$1:$F$380,5,FALSE))</f>
        <v>37</v>
      </c>
      <c r="AW31" s="3" t="str">
        <f>IF($E31=IF(ISERROR(VLOOKUP($AS31,技まとめ!$A$1:$F$380,4,FALSE)),"－",VLOOKUP($AS31,技まとめ!$A$1:$F$380,4,FALSE)),"一致","")</f>
        <v>一致</v>
      </c>
      <c r="AX31" s="12" t="str">
        <f t="shared" si="6"/>
        <v>セツヤク！キラーブレードゆがむくうかんガラティーン</v>
      </c>
      <c r="AY31" s="12" t="str">
        <f t="shared" si="7"/>
        <v>セツヤク！キラーブレードゆがむくうかんガラティーン</v>
      </c>
      <c r="AZ31" s="12" t="str">
        <f t="shared" si="8"/>
        <v>セツヤク！キラーブレードゆがむくうかんガラティーン</v>
      </c>
      <c r="BA31" s="12" t="str">
        <f t="shared" si="9"/>
        <v>セツヤク！キラーブレードゆがむくうかんガラティーン</v>
      </c>
      <c r="BB31" s="11" t="str">
        <f t="shared" si="10"/>
        <v>－CACACA</v>
      </c>
      <c r="BC31" s="11" t="str">
        <f t="shared" si="11"/>
        <v>－CACACA</v>
      </c>
      <c r="BD31" s="11" t="str">
        <f t="shared" si="12"/>
        <v>－CACACA</v>
      </c>
      <c r="BE31" s="11" t="str">
        <f t="shared" si="13"/>
        <v>－CACACA</v>
      </c>
    </row>
    <row r="32" spans="1:57" ht="11.25" hidden="1" customHeight="1">
      <c r="A32" s="6">
        <v>30</v>
      </c>
      <c r="B32" s="7" t="s">
        <v>228</v>
      </c>
      <c r="C32" s="8" t="s">
        <v>229</v>
      </c>
      <c r="D32" s="7" t="s">
        <v>72</v>
      </c>
      <c r="E32" s="7" t="s">
        <v>95</v>
      </c>
      <c r="F32" s="7" t="s">
        <v>82</v>
      </c>
      <c r="G32" s="9">
        <v>107</v>
      </c>
      <c r="H32" s="9">
        <v>113</v>
      </c>
      <c r="I32" s="9">
        <v>56</v>
      </c>
      <c r="J32" s="9">
        <v>47</v>
      </c>
      <c r="K32" s="9">
        <v>68</v>
      </c>
      <c r="L32" s="9">
        <v>52</v>
      </c>
      <c r="M32" s="9">
        <v>64</v>
      </c>
      <c r="N32" s="9">
        <v>59</v>
      </c>
      <c r="O32" s="9">
        <v>46</v>
      </c>
      <c r="P32" s="9">
        <v>27</v>
      </c>
      <c r="Q32" s="10">
        <v>106</v>
      </c>
      <c r="R32" s="11">
        <v>19</v>
      </c>
      <c r="S32" s="11">
        <v>1</v>
      </c>
      <c r="T32" s="11">
        <v>102</v>
      </c>
      <c r="U32" s="11">
        <v>114</v>
      </c>
      <c r="V32" s="11">
        <v>1</v>
      </c>
      <c r="W32" s="11">
        <v>96</v>
      </c>
      <c r="X32" s="11">
        <f t="shared" si="0"/>
        <v>439</v>
      </c>
      <c r="Y32" s="11">
        <f t="shared" si="1"/>
        <v>4725</v>
      </c>
      <c r="Z32" s="11">
        <f t="shared" si="2"/>
        <v>1155</v>
      </c>
      <c r="AA32" s="11">
        <f t="shared" si="3"/>
        <v>4060</v>
      </c>
      <c r="AB32" s="11">
        <f t="shared" si="4"/>
        <v>4060</v>
      </c>
      <c r="AC32" s="6">
        <f t="shared" si="5"/>
        <v>4655</v>
      </c>
      <c r="AD32" s="9" t="s">
        <v>230</v>
      </c>
      <c r="AE32" s="3" t="str">
        <f>IF(ISERROR(VLOOKUP($AD32,技まとめ!$A$1:$F$380,6,FALSE)),"－",VLOOKUP($AD32,技まとめ!$A$1:$F$380,6,FALSE))</f>
        <v>BL</v>
      </c>
      <c r="AF32" s="3">
        <f>IF(ISERROR(VLOOKUP($AD32,技まとめ!$A$1:$F$380,3,FALSE)),"－",VLOOKUP($AD32,技まとめ!$A$1:$F$380,3,FALSE))</f>
        <v>21</v>
      </c>
      <c r="AG32" s="3">
        <f>IF(ISERROR(VLOOKUP($AD32,技まとめ!$A$1:$F$380,5,FALSE)),"－",VLOOKUP($AD32,技まとめ!$A$1:$F$380,5,FALSE))</f>
        <v>22</v>
      </c>
      <c r="AH32" s="3" t="str">
        <f>IF($E32=IF(ISERROR(VLOOKUP($AD32,技まとめ!$A$1:$F$380,4,FALSE)),"－",VLOOKUP($AD32,技まとめ!$A$1:$F$380,4,FALSE)),"一致","")</f>
        <v>一致</v>
      </c>
      <c r="AI32" s="9" t="s">
        <v>231</v>
      </c>
      <c r="AJ32" s="3" t="str">
        <f>IF(ISERROR(VLOOKUP($AI32,技まとめ!$A$1:$F$380,6,FALSE)),"－",VLOOKUP($AI32,技まとめ!$A$1:$F$380,6,FALSE))</f>
        <v>SC</v>
      </c>
      <c r="AK32" s="3">
        <f>IF(ISERROR(VLOOKUP($AI32,技まとめ!$A$1:$F$380,3,FALSE)),"－",VLOOKUP($AI32,技まとめ!$A$1:$F$380,3,FALSE))</f>
        <v>28</v>
      </c>
      <c r="AL32" s="3">
        <f>IF(ISERROR(VLOOKUP($AI32,技まとめ!$A$1:$F$380,5,FALSE)),"－",VLOOKUP($AI32,技まとめ!$A$1:$F$380,5,FALSE))</f>
        <v>21</v>
      </c>
      <c r="AM32" s="3" t="str">
        <f>IF($E32=IF(ISERROR(VLOOKUP($AI32,技まとめ!$A$1:$F$380,4,FALSE)),"－",VLOOKUP($AI32,技まとめ!$A$1:$F$380,4,FALSE)),"一致","")</f>
        <v>一致</v>
      </c>
      <c r="AN32" s="9" t="s">
        <v>232</v>
      </c>
      <c r="AO32" s="3" t="str">
        <f>IF(ISERROR(VLOOKUP($AN32,技まとめ!$A$1:$F$380,6,FALSE)),"－",VLOOKUP($AN32,技まとめ!$A$1:$F$380,6,FALSE))</f>
        <v>DR</v>
      </c>
      <c r="AP32" s="3">
        <f>IF(ISERROR(VLOOKUP($AN32,技まとめ!$A$1:$F$380,3,FALSE)),"－",VLOOKUP($AN32,技まとめ!$A$1:$F$380,3,FALSE))</f>
        <v>13</v>
      </c>
      <c r="AQ32" s="3">
        <f>IF(ISERROR(VLOOKUP($AN32,技まとめ!$A$1:$F$380,5,FALSE)),"－",VLOOKUP($AN32,技まとめ!$A$1:$F$380,5,FALSE))</f>
        <v>20</v>
      </c>
      <c r="AR32" s="3" t="str">
        <f>IF($E32=IF(ISERROR(VLOOKUP($AN32,技まとめ!$A$1:$F$380,4,FALSE)),"－",VLOOKUP($AN32,技まとめ!$A$1:$F$380,4,FALSE)),"一致","")</f>
        <v>一致</v>
      </c>
      <c r="AS32" s="9" t="s">
        <v>179</v>
      </c>
      <c r="AT32" s="3" t="str">
        <f>IF(ISERROR(VLOOKUP($AS32,技まとめ!$A$1:$F$380,6,FALSE)),"－",VLOOKUP($AS32,技まとめ!$A$1:$F$380,6,FALSE))</f>
        <v>LS</v>
      </c>
      <c r="AU32" s="3">
        <f>IF(ISERROR(VLOOKUP($AS32,技まとめ!$A$1:$F$380,3,FALSE)),"－",VLOOKUP($AS32,技まとめ!$A$1:$F$380,3,FALSE))</f>
        <v>94</v>
      </c>
      <c r="AV32" s="3">
        <f>IF(ISERROR(VLOOKUP($AS32,技まとめ!$A$1:$F$380,5,FALSE)),"－",VLOOKUP($AS32,技まとめ!$A$1:$F$380,5,FALSE))</f>
        <v>62</v>
      </c>
      <c r="AW32" s="3" t="str">
        <f>IF($E32=IF(ISERROR(VLOOKUP($AS32,技まとめ!$A$1:$F$380,4,FALSE)),"－",VLOOKUP($AS32,技まとめ!$A$1:$F$380,4,FALSE)),"一致","")</f>
        <v/>
      </c>
      <c r="AX32" s="12" t="str">
        <f t="shared" si="6"/>
        <v>おんりょうファントムシュートのろいグラディウスアーチ</v>
      </c>
      <c r="AY32" s="12" t="str">
        <f t="shared" si="7"/>
        <v>おんりょうファントムシュートのろいグラディウスアーチ</v>
      </c>
      <c r="AZ32" s="12" t="str">
        <f t="shared" si="8"/>
        <v>おんりょうファントムシュートのろいグラディウスアーチ</v>
      </c>
      <c r="BA32" s="12" t="str">
        <f t="shared" si="9"/>
        <v>おんりょうファントムシュートのろいグラディウスアーチ</v>
      </c>
      <c r="BB32" s="11" t="str">
        <f t="shared" si="10"/>
        <v>BLSCDRLS</v>
      </c>
      <c r="BC32" s="11" t="str">
        <f t="shared" si="11"/>
        <v>BLSCDRLS</v>
      </c>
      <c r="BD32" s="11" t="str">
        <f t="shared" si="12"/>
        <v>BLSCDRLS</v>
      </c>
      <c r="BE32" s="11" t="str">
        <f t="shared" si="13"/>
        <v>BLSCDRLS</v>
      </c>
    </row>
    <row r="33" spans="1:57" ht="11.25" hidden="1" customHeight="1">
      <c r="A33" s="6">
        <v>31</v>
      </c>
      <c r="B33" s="7" t="s">
        <v>233</v>
      </c>
      <c r="C33" s="8" t="s">
        <v>234</v>
      </c>
      <c r="D33" s="7" t="s">
        <v>72</v>
      </c>
      <c r="E33" s="7" t="s">
        <v>81</v>
      </c>
      <c r="F33" s="7" t="s">
        <v>82</v>
      </c>
      <c r="G33" s="9">
        <v>112</v>
      </c>
      <c r="H33" s="9">
        <v>108</v>
      </c>
      <c r="I33" s="9">
        <v>52</v>
      </c>
      <c r="J33" s="9">
        <v>54</v>
      </c>
      <c r="K33" s="9">
        <v>57</v>
      </c>
      <c r="L33" s="9">
        <v>57</v>
      </c>
      <c r="M33" s="9">
        <v>60</v>
      </c>
      <c r="N33" s="9">
        <v>54</v>
      </c>
      <c r="O33" s="9">
        <v>63</v>
      </c>
      <c r="P33" s="9">
        <v>23</v>
      </c>
      <c r="Q33" s="10">
        <v>102</v>
      </c>
      <c r="R33" s="11">
        <v>6</v>
      </c>
      <c r="S33" s="11">
        <v>1</v>
      </c>
      <c r="T33" s="11">
        <v>107</v>
      </c>
      <c r="U33" s="11">
        <v>110</v>
      </c>
      <c r="V33" s="11">
        <v>1</v>
      </c>
      <c r="W33" s="11">
        <v>113</v>
      </c>
      <c r="X33" s="11">
        <f t="shared" si="0"/>
        <v>440</v>
      </c>
      <c r="Y33" s="11">
        <f t="shared" si="1"/>
        <v>4650</v>
      </c>
      <c r="Z33" s="11">
        <f t="shared" si="2"/>
        <v>785</v>
      </c>
      <c r="AA33" s="11">
        <f t="shared" si="3"/>
        <v>4320</v>
      </c>
      <c r="AB33" s="11">
        <f t="shared" si="4"/>
        <v>4320</v>
      </c>
      <c r="AC33" s="6">
        <f t="shared" si="5"/>
        <v>4875</v>
      </c>
      <c r="AD33" s="9" t="s">
        <v>235</v>
      </c>
      <c r="AE33" s="3" t="str">
        <f>IF(ISERROR(VLOOKUP($AD33,技まとめ!$A$1:$F$380,6,FALSE)),"－",VLOOKUP($AD33,技まとめ!$A$1:$F$380,6,FALSE))</f>
        <v>BL</v>
      </c>
      <c r="AF33" s="3">
        <f>IF(ISERROR(VLOOKUP($AD33,技まとめ!$A$1:$F$380,3,FALSE)),"－",VLOOKUP($AD33,技まとめ!$A$1:$F$380,3,FALSE))</f>
        <v>18</v>
      </c>
      <c r="AG33" s="3">
        <f>IF(ISERROR(VLOOKUP($AD33,技まとめ!$A$1:$F$380,5,FALSE)),"－",VLOOKUP($AD33,技まとめ!$A$1:$F$380,5,FALSE))</f>
        <v>21</v>
      </c>
      <c r="AH33" s="3" t="str">
        <f>IF($E33=IF(ISERROR(VLOOKUP($AD33,技まとめ!$A$1:$F$380,4,FALSE)),"－",VLOOKUP($AD33,技まとめ!$A$1:$F$380,4,FALSE)),"一致","")</f>
        <v/>
      </c>
      <c r="AI33" s="9" t="s">
        <v>236</v>
      </c>
      <c r="AJ33" s="3" t="str">
        <f>IF(ISERROR(VLOOKUP($AI33,技まとめ!$A$1:$F$380,6,FALSE)),"－",VLOOKUP($AI33,技まとめ!$A$1:$F$380,6,FALSE))</f>
        <v>DR</v>
      </c>
      <c r="AK33" s="3">
        <f>IF(ISERROR(VLOOKUP($AI33,技まとめ!$A$1:$F$380,3,FALSE)),"－",VLOOKUP($AI33,技まとめ!$A$1:$F$380,3,FALSE))</f>
        <v>65</v>
      </c>
      <c r="AL33" s="3">
        <f>IF(ISERROR(VLOOKUP($AI33,技まとめ!$A$1:$F$380,5,FALSE)),"－",VLOOKUP($AI33,技まとめ!$A$1:$F$380,5,FALSE))</f>
        <v>42</v>
      </c>
      <c r="AM33" s="3" t="str">
        <f>IF($E33=IF(ISERROR(VLOOKUP($AI33,技まとめ!$A$1:$F$380,4,FALSE)),"－",VLOOKUP($AI33,技まとめ!$A$1:$F$380,4,FALSE)),"一致","")</f>
        <v/>
      </c>
      <c r="AN33" s="9" t="s">
        <v>230</v>
      </c>
      <c r="AO33" s="3" t="str">
        <f>IF(ISERROR(VLOOKUP($AN33,技まとめ!$A$1:$F$380,6,FALSE)),"－",VLOOKUP($AN33,技まとめ!$A$1:$F$380,6,FALSE))</f>
        <v>BL</v>
      </c>
      <c r="AP33" s="3">
        <f>IF(ISERROR(VLOOKUP($AN33,技まとめ!$A$1:$F$380,3,FALSE)),"－",VLOOKUP($AN33,技まとめ!$A$1:$F$380,3,FALSE))</f>
        <v>21</v>
      </c>
      <c r="AQ33" s="3">
        <f>IF(ISERROR(VLOOKUP($AN33,技まとめ!$A$1:$F$380,5,FALSE)),"－",VLOOKUP($AN33,技まとめ!$A$1:$F$380,5,FALSE))</f>
        <v>22</v>
      </c>
      <c r="AR33" s="3" t="str">
        <f>IF($E33=IF(ISERROR(VLOOKUP($AN33,技まとめ!$A$1:$F$380,4,FALSE)),"－",VLOOKUP($AN33,技まとめ!$A$1:$F$380,4,FALSE)),"一致","")</f>
        <v/>
      </c>
      <c r="AS33" s="9" t="s">
        <v>124</v>
      </c>
      <c r="AT33" s="3" t="str">
        <f>IF(ISERROR(VLOOKUP($AS33,技まとめ!$A$1:$F$380,6,FALSE)),"－",VLOOKUP($AS33,技まとめ!$A$1:$F$380,6,FALSE))</f>
        <v>BL</v>
      </c>
      <c r="AU33" s="3">
        <f>IF(ISERROR(VLOOKUP($AS33,技まとめ!$A$1:$F$380,3,FALSE)),"－",VLOOKUP($AS33,技まとめ!$A$1:$F$380,3,FALSE))</f>
        <v>42</v>
      </c>
      <c r="AV33" s="3">
        <f>IF(ISERROR(VLOOKUP($AS33,技まとめ!$A$1:$F$380,5,FALSE)),"－",VLOOKUP($AS33,技まとめ!$A$1:$F$380,5,FALSE))</f>
        <v>29</v>
      </c>
      <c r="AW33" s="3" t="str">
        <f>IF($E33=IF(ISERROR(VLOOKUP($AS33,技まとめ!$A$1:$F$380,4,FALSE)),"－",VLOOKUP($AS33,技まとめ!$A$1:$F$380,4,FALSE)),"一致","")</f>
        <v/>
      </c>
      <c r="AX33" s="12" t="str">
        <f t="shared" si="6"/>
        <v>ドッペルゲンガーとうめいフェイントおんりょうフェイクボンバー</v>
      </c>
      <c r="AY33" s="12" t="str">
        <f t="shared" si="7"/>
        <v>ドッペルゲンガーとうめいフェイントおんりょうフェイクボンバー</v>
      </c>
      <c r="AZ33" s="12" t="str">
        <f t="shared" si="8"/>
        <v>ドッペルゲンガーとうめいフェイントおんりょうフェイクボンバー</v>
      </c>
      <c r="BA33" s="12" t="str">
        <f t="shared" si="9"/>
        <v>ドッペルゲンガーとうめいフェイントおんりょうフェイクボンバー</v>
      </c>
      <c r="BB33" s="11" t="str">
        <f t="shared" si="10"/>
        <v>BLDRBLBL</v>
      </c>
      <c r="BC33" s="11" t="str">
        <f t="shared" si="11"/>
        <v>BLDRBLBL</v>
      </c>
      <c r="BD33" s="11" t="str">
        <f t="shared" si="12"/>
        <v>BLDRBLBL</v>
      </c>
      <c r="BE33" s="11" t="str">
        <f t="shared" si="13"/>
        <v>BLDRBLBL</v>
      </c>
    </row>
    <row r="34" spans="1:57" ht="11.25" hidden="1" customHeight="1">
      <c r="A34" s="6">
        <v>32</v>
      </c>
      <c r="B34" s="7" t="s">
        <v>237</v>
      </c>
      <c r="C34" s="8" t="s">
        <v>238</v>
      </c>
      <c r="D34" s="7" t="s">
        <v>72</v>
      </c>
      <c r="E34" s="7" t="s">
        <v>73</v>
      </c>
      <c r="F34" s="7" t="s">
        <v>82</v>
      </c>
      <c r="G34" s="9">
        <v>123</v>
      </c>
      <c r="H34" s="9">
        <v>128</v>
      </c>
      <c r="I34" s="9">
        <v>55</v>
      </c>
      <c r="J34" s="9">
        <v>66</v>
      </c>
      <c r="K34" s="9">
        <v>47</v>
      </c>
      <c r="L34" s="9">
        <v>70</v>
      </c>
      <c r="M34" s="9">
        <v>52</v>
      </c>
      <c r="N34" s="9">
        <v>61</v>
      </c>
      <c r="O34" s="9">
        <v>48</v>
      </c>
      <c r="P34" s="9">
        <v>23</v>
      </c>
      <c r="Q34" s="10">
        <v>105</v>
      </c>
      <c r="R34" s="11">
        <v>15</v>
      </c>
      <c r="S34" s="11">
        <v>1</v>
      </c>
      <c r="T34" s="11">
        <v>120</v>
      </c>
      <c r="U34" s="11">
        <v>102</v>
      </c>
      <c r="V34" s="11">
        <v>1</v>
      </c>
      <c r="W34" s="11">
        <v>98</v>
      </c>
      <c r="X34" s="11">
        <f t="shared" si="0"/>
        <v>442</v>
      </c>
      <c r="Y34" s="11">
        <f t="shared" si="1"/>
        <v>4695</v>
      </c>
      <c r="Z34" s="11">
        <f t="shared" si="2"/>
        <v>1025</v>
      </c>
      <c r="AA34" s="11">
        <f t="shared" si="3"/>
        <v>4700</v>
      </c>
      <c r="AB34" s="11">
        <f t="shared" si="4"/>
        <v>4700</v>
      </c>
      <c r="AC34" s="6">
        <f t="shared" si="5"/>
        <v>5365</v>
      </c>
      <c r="AD34" s="9" t="s">
        <v>239</v>
      </c>
      <c r="AE34" s="3" t="str">
        <f>IF(ISERROR(VLOOKUP($AD34,技まとめ!$A$1:$F$380,6,FALSE)),"－",VLOOKUP($AD34,技まとめ!$A$1:$F$380,6,FALSE))</f>
        <v>P1</v>
      </c>
      <c r="AF34" s="3">
        <f>IF(ISERROR(VLOOKUP($AD34,技まとめ!$A$1:$F$380,3,FALSE)),"－",VLOOKUP($AD34,技まとめ!$A$1:$F$380,3,FALSE))</f>
        <v>40</v>
      </c>
      <c r="AG34" s="3">
        <f>IF(ISERROR(VLOOKUP($AD34,技まとめ!$A$1:$F$380,5,FALSE)),"－",VLOOKUP($AD34,技まとめ!$A$1:$F$380,5,FALSE))</f>
        <v>30</v>
      </c>
      <c r="AH34" s="3" t="str">
        <f>IF($E34=IF(ISERROR(VLOOKUP($AD34,技まとめ!$A$1:$F$380,4,FALSE)),"－",VLOOKUP($AD34,技まとめ!$A$1:$F$380,4,FALSE)),"一致","")</f>
        <v/>
      </c>
      <c r="AI34" s="9" t="s">
        <v>240</v>
      </c>
      <c r="AJ34" s="3" t="str">
        <f>IF(ISERROR(VLOOKUP($AI34,技まとめ!$A$1:$F$380,6,FALSE)),"－",VLOOKUP($AI34,技まとめ!$A$1:$F$380,6,FALSE))</f>
        <v>P1</v>
      </c>
      <c r="AK34" s="3">
        <f>IF(ISERROR(VLOOKUP($AI34,技まとめ!$A$1:$F$380,3,FALSE)),"－",VLOOKUP($AI34,技まとめ!$A$1:$F$380,3,FALSE))</f>
        <v>83</v>
      </c>
      <c r="AL34" s="3">
        <f>IF(ISERROR(VLOOKUP($AI34,技まとめ!$A$1:$F$380,5,FALSE)),"－",VLOOKUP($AI34,技まとめ!$A$1:$F$380,5,FALSE))</f>
        <v>47</v>
      </c>
      <c r="AM34" s="3" t="str">
        <f>IF($E34=IF(ISERROR(VLOOKUP($AI34,技まとめ!$A$1:$F$380,4,FALSE)),"－",VLOOKUP($AI34,技まとめ!$A$1:$F$380,4,FALSE)),"一致","")</f>
        <v/>
      </c>
      <c r="AN34" s="9" t="s">
        <v>241</v>
      </c>
      <c r="AO34" s="3" t="str">
        <f>IF(ISERROR(VLOOKUP($AN34,技まとめ!$A$1:$F$380,6,FALSE)),"－",VLOOKUP($AN34,技まとめ!$A$1:$F$380,6,FALSE))</f>
        <v>P1</v>
      </c>
      <c r="AP34" s="3">
        <f>IF(ISERROR(VLOOKUP($AN34,技まとめ!$A$1:$F$380,3,FALSE)),"－",VLOOKUP($AN34,技まとめ!$A$1:$F$380,3,FALSE))</f>
        <v>52</v>
      </c>
      <c r="AQ34" s="3">
        <f>IF(ISERROR(VLOOKUP($AN34,技まとめ!$A$1:$F$380,5,FALSE)),"－",VLOOKUP($AN34,技まとめ!$A$1:$F$380,5,FALSE))</f>
        <v>35</v>
      </c>
      <c r="AR34" s="3" t="str">
        <f>IF($E34=IF(ISERROR(VLOOKUP($AN34,技まとめ!$A$1:$F$380,4,FALSE)),"－",VLOOKUP($AN34,技まとめ!$A$1:$F$380,4,FALSE)),"一致","")</f>
        <v/>
      </c>
      <c r="AS34" s="9" t="s">
        <v>242</v>
      </c>
      <c r="AT34" s="3" t="str">
        <f>IF(ISERROR(VLOOKUP($AS34,技まとめ!$A$1:$F$380,6,FALSE)),"－",VLOOKUP($AS34,技まとめ!$A$1:$F$380,6,FALSE))</f>
        <v>P2</v>
      </c>
      <c r="AU34" s="3">
        <f>IF(ISERROR(VLOOKUP($AS34,技まとめ!$A$1:$F$380,3,FALSE)),"－",VLOOKUP($AS34,技まとめ!$A$1:$F$380,3,FALSE))</f>
        <v>65</v>
      </c>
      <c r="AV34" s="3">
        <f>IF(ISERROR(VLOOKUP($AS34,技まとめ!$A$1:$F$380,5,FALSE)),"－",VLOOKUP($AS34,技まとめ!$A$1:$F$380,5,FALSE))</f>
        <v>40</v>
      </c>
      <c r="AW34" s="3" t="str">
        <f>IF($E34=IF(ISERROR(VLOOKUP($AS34,技まとめ!$A$1:$F$380,4,FALSE)),"－",VLOOKUP($AS34,技まとめ!$A$1:$F$380,4,FALSE)),"一致","")</f>
        <v/>
      </c>
      <c r="AX34" s="12" t="str">
        <f t="shared" si="6"/>
        <v>ねっけつヘッドダブルロケットばくれつパンチカウンターストライク</v>
      </c>
      <c r="AY34" s="12" t="str">
        <f t="shared" si="7"/>
        <v>ねっけつヘッドダブルロケットばくれつパンチカウンターストライク</v>
      </c>
      <c r="AZ34" s="12" t="str">
        <f t="shared" si="8"/>
        <v>ねっけつヘッドダブルロケットばくれつパンチカウンターストライク</v>
      </c>
      <c r="BA34" s="12" t="str">
        <f t="shared" si="9"/>
        <v>ねっけつヘッドダブルロケットばくれつパンチカウンターストライク</v>
      </c>
      <c r="BB34" s="11" t="str">
        <f t="shared" si="10"/>
        <v>P1P1P1P2</v>
      </c>
      <c r="BC34" s="11" t="str">
        <f t="shared" si="11"/>
        <v>P1P1P1P2</v>
      </c>
      <c r="BD34" s="11" t="str">
        <f t="shared" si="12"/>
        <v>P1P1P1P2</v>
      </c>
      <c r="BE34" s="11" t="str">
        <f t="shared" si="13"/>
        <v>P1P1P1P2</v>
      </c>
    </row>
    <row r="35" spans="1:57" ht="11.25" hidden="1" customHeight="1">
      <c r="A35" s="6">
        <v>33</v>
      </c>
      <c r="B35" s="7" t="s">
        <v>243</v>
      </c>
      <c r="C35" s="8" t="s">
        <v>244</v>
      </c>
      <c r="D35" s="7" t="s">
        <v>72</v>
      </c>
      <c r="E35" s="7" t="s">
        <v>102</v>
      </c>
      <c r="F35" s="7" t="s">
        <v>82</v>
      </c>
      <c r="G35" s="9">
        <v>126</v>
      </c>
      <c r="H35" s="9">
        <v>106</v>
      </c>
      <c r="I35" s="9">
        <v>52</v>
      </c>
      <c r="J35" s="9">
        <v>58</v>
      </c>
      <c r="K35" s="9">
        <v>56</v>
      </c>
      <c r="L35" s="9">
        <v>61</v>
      </c>
      <c r="M35" s="9">
        <v>56</v>
      </c>
      <c r="N35" s="9">
        <v>79</v>
      </c>
      <c r="O35" s="9">
        <v>53</v>
      </c>
      <c r="P35" s="9">
        <v>25</v>
      </c>
      <c r="Q35" s="10">
        <v>102</v>
      </c>
      <c r="R35" s="11">
        <v>36</v>
      </c>
      <c r="S35" s="11">
        <v>1</v>
      </c>
      <c r="T35" s="11">
        <v>111</v>
      </c>
      <c r="U35" s="11">
        <v>106</v>
      </c>
      <c r="V35" s="11">
        <v>1</v>
      </c>
      <c r="W35" s="11">
        <v>103</v>
      </c>
      <c r="X35" s="11">
        <f t="shared" si="0"/>
        <v>460</v>
      </c>
      <c r="Y35" s="11">
        <f t="shared" si="1"/>
        <v>4600</v>
      </c>
      <c r="Z35" s="11">
        <f t="shared" si="2"/>
        <v>1785</v>
      </c>
      <c r="AA35" s="11">
        <f t="shared" si="3"/>
        <v>4410</v>
      </c>
      <c r="AB35" s="11">
        <f t="shared" si="4"/>
        <v>4410</v>
      </c>
      <c r="AC35" s="6">
        <f t="shared" si="5"/>
        <v>5135</v>
      </c>
      <c r="AD35" s="9" t="s">
        <v>5014</v>
      </c>
      <c r="AE35" s="3" t="str">
        <f>IF(ISERROR(VLOOKUP($AD35,技まとめ!$A$1:$F$380,6,FALSE)),"－",VLOOKUP($AD35,技まとめ!$A$1:$F$380,6,FALSE))</f>
        <v>－</v>
      </c>
      <c r="AF35" s="3">
        <f>IF(ISERROR(VLOOKUP($AD35,技まとめ!$A$1:$F$380,3,FALSE)),"－",VLOOKUP($AD35,技まとめ!$A$1:$F$380,3,FALSE))</f>
        <v>0</v>
      </c>
      <c r="AG35" s="3">
        <f>IF(ISERROR(VLOOKUP($AD35,技まとめ!$A$1:$F$380,5,FALSE)),"－",VLOOKUP($AD35,技まとめ!$A$1:$F$380,5,FALSE))</f>
        <v>0</v>
      </c>
      <c r="AH35" s="3" t="str">
        <f>IF($E35=IF(ISERROR(VLOOKUP($AD35,技まとめ!$A$1:$F$380,4,FALSE)),"－",VLOOKUP($AD35,技まとめ!$A$1:$F$380,4,FALSE)),"一致","")</f>
        <v/>
      </c>
      <c r="AI35" s="9" t="s">
        <v>231</v>
      </c>
      <c r="AJ35" s="3" t="str">
        <f>IF(ISERROR(VLOOKUP($AI35,技まとめ!$A$1:$F$380,6,FALSE)),"－",VLOOKUP($AI35,技まとめ!$A$1:$F$380,6,FALSE))</f>
        <v>SC</v>
      </c>
      <c r="AK35" s="3">
        <f>IF(ISERROR(VLOOKUP($AI35,技まとめ!$A$1:$F$380,3,FALSE)),"－",VLOOKUP($AI35,技まとめ!$A$1:$F$380,3,FALSE))</f>
        <v>28</v>
      </c>
      <c r="AL35" s="3">
        <f>IF(ISERROR(VLOOKUP($AI35,技まとめ!$A$1:$F$380,5,FALSE)),"－",VLOOKUP($AI35,技まとめ!$A$1:$F$380,5,FALSE))</f>
        <v>21</v>
      </c>
      <c r="AM35" s="3" t="str">
        <f>IF($E35=IF(ISERROR(VLOOKUP($AI35,技まとめ!$A$1:$F$380,4,FALSE)),"－",VLOOKUP($AI35,技まとめ!$A$1:$F$380,4,FALSE)),"一致","")</f>
        <v/>
      </c>
      <c r="AN35" s="9" t="s">
        <v>96</v>
      </c>
      <c r="AO35" s="3" t="str">
        <f>IF(ISERROR(VLOOKUP($AN35,技まとめ!$A$1:$F$380,6,FALSE)),"－",VLOOKUP($AN35,技まとめ!$A$1:$F$380,6,FALSE))</f>
        <v>DR</v>
      </c>
      <c r="AP35" s="3">
        <f>IF(ISERROR(VLOOKUP($AN35,技まとめ!$A$1:$F$380,3,FALSE)),"－",VLOOKUP($AN35,技まとめ!$A$1:$F$380,3,FALSE))</f>
        <v>52</v>
      </c>
      <c r="AQ35" s="3">
        <f>IF(ISERROR(VLOOKUP($AN35,技まとめ!$A$1:$F$380,5,FALSE)),"－",VLOOKUP($AN35,技まとめ!$A$1:$F$380,5,FALSE))</f>
        <v>36</v>
      </c>
      <c r="AR35" s="3" t="str">
        <f>IF($E35=IF(ISERROR(VLOOKUP($AN35,技まとめ!$A$1:$F$380,4,FALSE)),"－",VLOOKUP($AN35,技まとめ!$A$1:$F$380,4,FALSE)),"一致","")</f>
        <v/>
      </c>
      <c r="AS35" s="9" t="s">
        <v>98</v>
      </c>
      <c r="AT35" s="3" t="str">
        <f>IF(ISERROR(VLOOKUP($AS35,技まとめ!$A$1:$F$380,6,FALSE)),"－",VLOOKUP($AS35,技まとめ!$A$1:$F$380,6,FALSE))</f>
        <v>BL</v>
      </c>
      <c r="AU35" s="3">
        <f>IF(ISERROR(VLOOKUP($AS35,技まとめ!$A$1:$F$380,3,FALSE)),"－",VLOOKUP($AS35,技まとめ!$A$1:$F$380,3,FALSE))</f>
        <v>58</v>
      </c>
      <c r="AV35" s="3">
        <f>IF(ISERROR(VLOOKUP($AS35,技まとめ!$A$1:$F$380,5,FALSE)),"－",VLOOKUP($AS35,技まとめ!$A$1:$F$380,5,FALSE))</f>
        <v>39</v>
      </c>
      <c r="AW35" s="3" t="str">
        <f>IF($E35=IF(ISERROR(VLOOKUP($AS35,技まとめ!$A$1:$F$380,4,FALSE)),"－",VLOOKUP($AS35,技まとめ!$A$1:$F$380,4,FALSE)),"一致","")</f>
        <v/>
      </c>
      <c r="AX35" s="12" t="str">
        <f t="shared" si="6"/>
        <v>ふっかつ！ファントムシュートワープドライブかげぬい</v>
      </c>
      <c r="AY35" s="12" t="str">
        <f t="shared" si="7"/>
        <v>ふっかつ！ファントムシュートワープドライブかげぬい</v>
      </c>
      <c r="AZ35" s="12" t="str">
        <f t="shared" si="8"/>
        <v>ふっかつ！ファントムシュートワープドライブかげぬい</v>
      </c>
      <c r="BA35" s="12" t="str">
        <f t="shared" si="9"/>
        <v>ふっかつ！ファントムシュートワープドライブかげぬい</v>
      </c>
      <c r="BB35" s="11" t="str">
        <f t="shared" si="10"/>
        <v>－SCDRBL</v>
      </c>
      <c r="BC35" s="11" t="str">
        <f t="shared" si="11"/>
        <v>－SCDRBL</v>
      </c>
      <c r="BD35" s="11" t="str">
        <f t="shared" si="12"/>
        <v>－SCDRBL</v>
      </c>
      <c r="BE35" s="11" t="str">
        <f t="shared" si="13"/>
        <v>－SCDRBL</v>
      </c>
    </row>
    <row r="36" spans="1:57" ht="11.25" hidden="1" customHeight="1">
      <c r="A36" s="6">
        <v>34</v>
      </c>
      <c r="B36" s="7" t="s">
        <v>245</v>
      </c>
      <c r="C36" s="8" t="s">
        <v>246</v>
      </c>
      <c r="D36" s="7" t="s">
        <v>72</v>
      </c>
      <c r="E36" s="7" t="s">
        <v>81</v>
      </c>
      <c r="F36" s="7" t="s">
        <v>109</v>
      </c>
      <c r="G36" s="9">
        <v>101</v>
      </c>
      <c r="H36" s="9">
        <v>112</v>
      </c>
      <c r="I36" s="9">
        <v>55</v>
      </c>
      <c r="J36" s="9">
        <v>62</v>
      </c>
      <c r="K36" s="9">
        <v>51</v>
      </c>
      <c r="L36" s="9">
        <v>52</v>
      </c>
      <c r="M36" s="9">
        <v>56</v>
      </c>
      <c r="N36" s="9">
        <v>65</v>
      </c>
      <c r="O36" s="9">
        <v>62</v>
      </c>
      <c r="P36" s="9">
        <v>26</v>
      </c>
      <c r="Q36" s="10">
        <v>105</v>
      </c>
      <c r="R36" s="11">
        <v>22</v>
      </c>
      <c r="S36" s="11">
        <v>1</v>
      </c>
      <c r="T36" s="11">
        <v>102</v>
      </c>
      <c r="U36" s="11">
        <v>106</v>
      </c>
      <c r="V36" s="11">
        <v>1</v>
      </c>
      <c r="W36" s="11">
        <v>112</v>
      </c>
      <c r="X36" s="11">
        <f t="shared" si="0"/>
        <v>449</v>
      </c>
      <c r="Y36" s="11">
        <f t="shared" si="1"/>
        <v>4765</v>
      </c>
      <c r="Z36" s="11">
        <f t="shared" si="2"/>
        <v>1340</v>
      </c>
      <c r="AA36" s="11">
        <f t="shared" si="3"/>
        <v>4140</v>
      </c>
      <c r="AB36" s="11">
        <f t="shared" si="4"/>
        <v>4140</v>
      </c>
      <c r="AC36" s="6">
        <f t="shared" si="5"/>
        <v>4750</v>
      </c>
      <c r="AD36" s="9" t="s">
        <v>230</v>
      </c>
      <c r="AE36" s="3" t="str">
        <f>IF(ISERROR(VLOOKUP($AD36,技まとめ!$A$1:$F$380,6,FALSE)),"－",VLOOKUP($AD36,技まとめ!$A$1:$F$380,6,FALSE))</f>
        <v>BL</v>
      </c>
      <c r="AF36" s="3">
        <f>IF(ISERROR(VLOOKUP($AD36,技まとめ!$A$1:$F$380,3,FALSE)),"－",VLOOKUP($AD36,技まとめ!$A$1:$F$380,3,FALSE))</f>
        <v>21</v>
      </c>
      <c r="AG36" s="3">
        <f>IF(ISERROR(VLOOKUP($AD36,技まとめ!$A$1:$F$380,5,FALSE)),"－",VLOOKUP($AD36,技まとめ!$A$1:$F$380,5,FALSE))</f>
        <v>22</v>
      </c>
      <c r="AH36" s="3" t="str">
        <f>IF($E36=IF(ISERROR(VLOOKUP($AD36,技まとめ!$A$1:$F$380,4,FALSE)),"－",VLOOKUP($AD36,技まとめ!$A$1:$F$380,4,FALSE)),"一致","")</f>
        <v/>
      </c>
      <c r="AI36" s="9" t="s">
        <v>232</v>
      </c>
      <c r="AJ36" s="3" t="str">
        <f>IF(ISERROR(VLOOKUP($AI36,技まとめ!$A$1:$F$380,6,FALSE)),"－",VLOOKUP($AI36,技まとめ!$A$1:$F$380,6,FALSE))</f>
        <v>DR</v>
      </c>
      <c r="AK36" s="3">
        <f>IF(ISERROR(VLOOKUP($AI36,技まとめ!$A$1:$F$380,3,FALSE)),"－",VLOOKUP($AI36,技まとめ!$A$1:$F$380,3,FALSE))</f>
        <v>13</v>
      </c>
      <c r="AL36" s="3">
        <f>IF(ISERROR(VLOOKUP($AI36,技まとめ!$A$1:$F$380,5,FALSE)),"－",VLOOKUP($AI36,技まとめ!$A$1:$F$380,5,FALSE))</f>
        <v>20</v>
      </c>
      <c r="AM36" s="3" t="str">
        <f>IF($E36=IF(ISERROR(VLOOKUP($AI36,技まとめ!$A$1:$F$380,4,FALSE)),"－",VLOOKUP($AI36,技まとめ!$A$1:$F$380,4,FALSE)),"一致","")</f>
        <v/>
      </c>
      <c r="AN36" s="9" t="s">
        <v>247</v>
      </c>
      <c r="AO36" s="3" t="str">
        <f>IF(ISERROR(VLOOKUP($AN36,技まとめ!$A$1:$F$380,6,FALSE)),"－",VLOOKUP($AN36,技まとめ!$A$1:$F$380,6,FALSE))</f>
        <v>NS</v>
      </c>
      <c r="AP36" s="3">
        <f>IF(ISERROR(VLOOKUP($AN36,技まとめ!$A$1:$F$380,3,FALSE)),"－",VLOOKUP($AN36,技まとめ!$A$1:$F$380,3,FALSE))</f>
        <v>72</v>
      </c>
      <c r="AQ36" s="3">
        <f>IF(ISERROR(VLOOKUP($AN36,技まとめ!$A$1:$F$380,5,FALSE)),"－",VLOOKUP($AN36,技まとめ!$A$1:$F$380,5,FALSE))</f>
        <v>40</v>
      </c>
      <c r="AR36" s="3" t="str">
        <f>IF($E36=IF(ISERROR(VLOOKUP($AN36,技まとめ!$A$1:$F$380,4,FALSE)),"－",VLOOKUP($AN36,技まとめ!$A$1:$F$380,4,FALSE)),"一致","")</f>
        <v/>
      </c>
      <c r="AS36" s="9" t="s">
        <v>248</v>
      </c>
      <c r="AT36" s="3" t="str">
        <f>IF(ISERROR(VLOOKUP($AS36,技まとめ!$A$1:$F$380,6,FALSE)),"－",VLOOKUP($AS36,技まとめ!$A$1:$F$380,6,FALSE))</f>
        <v>DR</v>
      </c>
      <c r="AU36" s="3">
        <f>IF(ISERROR(VLOOKUP($AS36,技まとめ!$A$1:$F$380,3,FALSE)),"－",VLOOKUP($AS36,技まとめ!$A$1:$F$380,3,FALSE))</f>
        <v>53</v>
      </c>
      <c r="AV36" s="3">
        <f>IF(ISERROR(VLOOKUP($AS36,技まとめ!$A$1:$F$380,5,FALSE)),"－",VLOOKUP($AS36,技まとめ!$A$1:$F$380,5,FALSE))</f>
        <v>35</v>
      </c>
      <c r="AW36" s="3" t="str">
        <f>IF($E36=IF(ISERROR(VLOOKUP($AS36,技まとめ!$A$1:$F$380,4,FALSE)),"－",VLOOKUP($AS36,技まとめ!$A$1:$F$380,4,FALSE)),"一致","")</f>
        <v/>
      </c>
      <c r="AX36" s="12" t="str">
        <f t="shared" si="6"/>
        <v>おんりょうのろいガニメデプロトンたつまきどくぎり</v>
      </c>
      <c r="AY36" s="12" t="str">
        <f t="shared" si="7"/>
        <v>おんりょうのろいガニメデプロトンたつまきどくぎり</v>
      </c>
      <c r="AZ36" s="12" t="str">
        <f t="shared" si="8"/>
        <v>おんりょうのろいガニメデプロトンたつまきどくぎり</v>
      </c>
      <c r="BA36" s="12" t="str">
        <f t="shared" si="9"/>
        <v>おんりょうのろいガニメデプロトンたつまきどくぎり</v>
      </c>
      <c r="BB36" s="11" t="str">
        <f t="shared" si="10"/>
        <v>BLDRNSDR</v>
      </c>
      <c r="BC36" s="11" t="str">
        <f t="shared" si="11"/>
        <v>BLDRNSDR</v>
      </c>
      <c r="BD36" s="11" t="str">
        <f t="shared" si="12"/>
        <v>BLDRNSDR</v>
      </c>
      <c r="BE36" s="11" t="str">
        <f t="shared" si="13"/>
        <v>BLDRNSDR</v>
      </c>
    </row>
    <row r="37" spans="1:57" ht="11.25" hidden="1" customHeight="1">
      <c r="A37" s="6">
        <v>35</v>
      </c>
      <c r="B37" s="7" t="s">
        <v>249</v>
      </c>
      <c r="C37" s="8" t="s">
        <v>250</v>
      </c>
      <c r="D37" s="7" t="s">
        <v>72</v>
      </c>
      <c r="E37" s="7" t="s">
        <v>95</v>
      </c>
      <c r="F37" s="7" t="s">
        <v>109</v>
      </c>
      <c r="G37" s="9">
        <v>97</v>
      </c>
      <c r="H37" s="9">
        <v>137</v>
      </c>
      <c r="I37" s="9">
        <v>54</v>
      </c>
      <c r="J37" s="9">
        <v>48</v>
      </c>
      <c r="K37" s="9">
        <v>60</v>
      </c>
      <c r="L37" s="9">
        <v>52</v>
      </c>
      <c r="M37" s="9">
        <v>73</v>
      </c>
      <c r="N37" s="9">
        <v>54</v>
      </c>
      <c r="O37" s="9">
        <v>61</v>
      </c>
      <c r="P37" s="9">
        <v>22</v>
      </c>
      <c r="Q37" s="10">
        <v>104</v>
      </c>
      <c r="R37" s="11">
        <v>2</v>
      </c>
      <c r="S37" s="11">
        <v>1</v>
      </c>
      <c r="T37" s="11">
        <v>102</v>
      </c>
      <c r="U37" s="11">
        <v>123</v>
      </c>
      <c r="V37" s="11">
        <v>1</v>
      </c>
      <c r="W37" s="11">
        <v>111</v>
      </c>
      <c r="X37" s="11">
        <f t="shared" si="0"/>
        <v>444</v>
      </c>
      <c r="Y37" s="11">
        <f t="shared" si="1"/>
        <v>4720</v>
      </c>
      <c r="Z37" s="11">
        <f t="shared" si="2"/>
        <v>635</v>
      </c>
      <c r="AA37" s="11">
        <f t="shared" si="3"/>
        <v>4135</v>
      </c>
      <c r="AB37" s="11">
        <f t="shared" si="4"/>
        <v>4135</v>
      </c>
      <c r="AC37" s="6">
        <f t="shared" si="5"/>
        <v>4645</v>
      </c>
      <c r="AD37" s="9" t="s">
        <v>230</v>
      </c>
      <c r="AE37" s="3" t="str">
        <f>IF(ISERROR(VLOOKUP($AD37,技まとめ!$A$1:$F$380,6,FALSE)),"－",VLOOKUP($AD37,技まとめ!$A$1:$F$380,6,FALSE))</f>
        <v>BL</v>
      </c>
      <c r="AF37" s="3">
        <f>IF(ISERROR(VLOOKUP($AD37,技まとめ!$A$1:$F$380,3,FALSE)),"－",VLOOKUP($AD37,技まとめ!$A$1:$F$380,3,FALSE))</f>
        <v>21</v>
      </c>
      <c r="AG37" s="3">
        <f>IF(ISERROR(VLOOKUP($AD37,技まとめ!$A$1:$F$380,5,FALSE)),"－",VLOOKUP($AD37,技まとめ!$A$1:$F$380,5,FALSE))</f>
        <v>22</v>
      </c>
      <c r="AH37" s="3" t="str">
        <f>IF($E37=IF(ISERROR(VLOOKUP($AD37,技まとめ!$A$1:$F$380,4,FALSE)),"－",VLOOKUP($AD37,技まとめ!$A$1:$F$380,4,FALSE)),"一致","")</f>
        <v>一致</v>
      </c>
      <c r="AI37" s="9" t="s">
        <v>248</v>
      </c>
      <c r="AJ37" s="3" t="str">
        <f>IF(ISERROR(VLOOKUP($AI37,技まとめ!$A$1:$F$380,6,FALSE)),"－",VLOOKUP($AI37,技まとめ!$A$1:$F$380,6,FALSE))</f>
        <v>DR</v>
      </c>
      <c r="AK37" s="3">
        <f>IF(ISERROR(VLOOKUP($AI37,技まとめ!$A$1:$F$380,3,FALSE)),"－",VLOOKUP($AI37,技まとめ!$A$1:$F$380,3,FALSE))</f>
        <v>53</v>
      </c>
      <c r="AL37" s="3">
        <f>IF(ISERROR(VLOOKUP($AI37,技まとめ!$A$1:$F$380,5,FALSE)),"－",VLOOKUP($AI37,技まとめ!$A$1:$F$380,5,FALSE))</f>
        <v>35</v>
      </c>
      <c r="AM37" s="3" t="str">
        <f>IF($E37=IF(ISERROR(VLOOKUP($AI37,技まとめ!$A$1:$F$380,4,FALSE)),"－",VLOOKUP($AI37,技まとめ!$A$1:$F$380,4,FALSE)),"一致","")</f>
        <v>一致</v>
      </c>
      <c r="AN37" s="9" t="s">
        <v>251</v>
      </c>
      <c r="AO37" s="3" t="str">
        <f>IF(ISERROR(VLOOKUP($AN37,技まとめ!$A$1:$F$380,6,FALSE)),"－",VLOOKUP($AN37,技まとめ!$A$1:$F$380,6,FALSE))</f>
        <v>BL</v>
      </c>
      <c r="AP37" s="3">
        <f>IF(ISERROR(VLOOKUP($AN37,技まとめ!$A$1:$F$380,3,FALSE)),"－",VLOOKUP($AN37,技まとめ!$A$1:$F$380,3,FALSE))</f>
        <v>46</v>
      </c>
      <c r="AQ37" s="3">
        <f>IF(ISERROR(VLOOKUP($AN37,技まとめ!$A$1:$F$380,5,FALSE)),"－",VLOOKUP($AN37,技まとめ!$A$1:$F$380,5,FALSE))</f>
        <v>33</v>
      </c>
      <c r="AR37" s="3" t="str">
        <f>IF($E37=IF(ISERROR(VLOOKUP($AN37,技まとめ!$A$1:$F$380,4,FALSE)),"－",VLOOKUP($AN37,技まとめ!$A$1:$F$380,4,FALSE)),"一致","")</f>
        <v>一致</v>
      </c>
      <c r="AS37" s="9" t="s">
        <v>226</v>
      </c>
      <c r="AT37" s="3" t="str">
        <f>IF(ISERROR(VLOOKUP($AS37,技まとめ!$A$1:$F$380,6,FALSE)),"－",VLOOKUP($AS37,技まとめ!$A$1:$F$380,6,FALSE))</f>
        <v>CA</v>
      </c>
      <c r="AU37" s="3">
        <f>IF(ISERROR(VLOOKUP($AS37,技まとめ!$A$1:$F$380,3,FALSE)),"－",VLOOKUP($AS37,技まとめ!$A$1:$F$380,3,FALSE))</f>
        <v>21</v>
      </c>
      <c r="AV37" s="3">
        <f>IF(ISERROR(VLOOKUP($AS37,技まとめ!$A$1:$F$380,5,FALSE)),"－",VLOOKUP($AS37,技まとめ!$A$1:$F$380,5,FALSE))</f>
        <v>22</v>
      </c>
      <c r="AW37" s="3" t="str">
        <f>IF($E37=IF(ISERROR(VLOOKUP($AS37,技まとめ!$A$1:$F$380,4,FALSE)),"－",VLOOKUP($AS37,技まとめ!$A$1:$F$380,4,FALSE)),"一致","")</f>
        <v>一致</v>
      </c>
      <c r="AX37" s="12" t="str">
        <f t="shared" si="6"/>
        <v>おんりょうたつまきどくぎりくものいとゆがむくうかん</v>
      </c>
      <c r="AY37" s="12" t="str">
        <f t="shared" si="7"/>
        <v>おんりょうたつまきどくぎりくものいとゆがむくうかん</v>
      </c>
      <c r="AZ37" s="12" t="str">
        <f t="shared" si="8"/>
        <v>おんりょうたつまきどくぎりくものいとゆがむくうかん</v>
      </c>
      <c r="BA37" s="12" t="str">
        <f t="shared" si="9"/>
        <v>おんりょうたつまきどくぎりくものいとゆがむくうかん</v>
      </c>
      <c r="BB37" s="11" t="str">
        <f t="shared" si="10"/>
        <v>BLDRBLCA</v>
      </c>
      <c r="BC37" s="11" t="str">
        <f t="shared" si="11"/>
        <v>BLDRBLCA</v>
      </c>
      <c r="BD37" s="11" t="str">
        <f t="shared" si="12"/>
        <v>BLDRBLCA</v>
      </c>
      <c r="BE37" s="11" t="str">
        <f t="shared" si="13"/>
        <v>BLDRBLCA</v>
      </c>
    </row>
    <row r="38" spans="1:57" ht="11.25" hidden="1" customHeight="1">
      <c r="A38" s="6">
        <v>36</v>
      </c>
      <c r="B38" s="7" t="s">
        <v>252</v>
      </c>
      <c r="C38" s="8" t="s">
        <v>253</v>
      </c>
      <c r="D38" s="7" t="s">
        <v>72</v>
      </c>
      <c r="E38" s="7" t="s">
        <v>102</v>
      </c>
      <c r="F38" s="7" t="s">
        <v>109</v>
      </c>
      <c r="G38" s="9">
        <v>98</v>
      </c>
      <c r="H38" s="9">
        <v>127</v>
      </c>
      <c r="I38" s="9">
        <v>57</v>
      </c>
      <c r="J38" s="9">
        <v>68</v>
      </c>
      <c r="K38" s="9">
        <v>60</v>
      </c>
      <c r="L38" s="9">
        <v>52</v>
      </c>
      <c r="M38" s="9">
        <v>62</v>
      </c>
      <c r="N38" s="9">
        <v>56</v>
      </c>
      <c r="O38" s="9">
        <v>55</v>
      </c>
      <c r="P38" s="9">
        <v>19</v>
      </c>
      <c r="Q38" s="10">
        <v>107</v>
      </c>
      <c r="R38" s="11">
        <v>21</v>
      </c>
      <c r="S38" s="11">
        <v>1</v>
      </c>
      <c r="T38" s="11">
        <v>102</v>
      </c>
      <c r="U38" s="11">
        <v>112</v>
      </c>
      <c r="V38" s="11">
        <v>1</v>
      </c>
      <c r="W38" s="11">
        <v>105</v>
      </c>
      <c r="X38" s="11">
        <f t="shared" si="0"/>
        <v>449</v>
      </c>
      <c r="Y38" s="11">
        <f t="shared" si="1"/>
        <v>4810</v>
      </c>
      <c r="Z38" s="11">
        <f t="shared" si="2"/>
        <v>1270</v>
      </c>
      <c r="AA38" s="11">
        <f t="shared" si="3"/>
        <v>4105</v>
      </c>
      <c r="AB38" s="11">
        <f t="shared" si="4"/>
        <v>4105</v>
      </c>
      <c r="AC38" s="6">
        <f t="shared" si="5"/>
        <v>4710</v>
      </c>
      <c r="AD38" s="9" t="s">
        <v>232</v>
      </c>
      <c r="AE38" s="3" t="str">
        <f>IF(ISERROR(VLOOKUP($AD38,技まとめ!$A$1:$F$380,6,FALSE)),"－",VLOOKUP($AD38,技まとめ!$A$1:$F$380,6,FALSE))</f>
        <v>DR</v>
      </c>
      <c r="AF38" s="3">
        <f>IF(ISERROR(VLOOKUP($AD38,技まとめ!$A$1:$F$380,3,FALSE)),"－",VLOOKUP($AD38,技まとめ!$A$1:$F$380,3,FALSE))</f>
        <v>13</v>
      </c>
      <c r="AG38" s="3">
        <f>IF(ISERROR(VLOOKUP($AD38,技まとめ!$A$1:$F$380,5,FALSE)),"－",VLOOKUP($AD38,技まとめ!$A$1:$F$380,5,FALSE))</f>
        <v>20</v>
      </c>
      <c r="AH38" s="3" t="str">
        <f>IF($E38=IF(ISERROR(VLOOKUP($AD38,技まとめ!$A$1:$F$380,4,FALSE)),"－",VLOOKUP($AD38,技まとめ!$A$1:$F$380,4,FALSE)),"一致","")</f>
        <v/>
      </c>
      <c r="AI38" s="9" t="s">
        <v>98</v>
      </c>
      <c r="AJ38" s="3" t="str">
        <f>IF(ISERROR(VLOOKUP($AI38,技まとめ!$A$1:$F$380,6,FALSE)),"－",VLOOKUP($AI38,技まとめ!$A$1:$F$380,6,FALSE))</f>
        <v>BL</v>
      </c>
      <c r="AK38" s="3">
        <f>IF(ISERROR(VLOOKUP($AI38,技まとめ!$A$1:$F$380,3,FALSE)),"－",VLOOKUP($AI38,技まとめ!$A$1:$F$380,3,FALSE))</f>
        <v>58</v>
      </c>
      <c r="AL38" s="3">
        <f>IF(ISERROR(VLOOKUP($AI38,技まとめ!$A$1:$F$380,5,FALSE)),"－",VLOOKUP($AI38,技まとめ!$A$1:$F$380,5,FALSE))</f>
        <v>39</v>
      </c>
      <c r="AM38" s="3" t="str">
        <f>IF($E38=IF(ISERROR(VLOOKUP($AI38,技まとめ!$A$1:$F$380,4,FALSE)),"－",VLOOKUP($AI38,技まとめ!$A$1:$F$380,4,FALSE)),"一致","")</f>
        <v/>
      </c>
      <c r="AN38" s="9" t="s">
        <v>254</v>
      </c>
      <c r="AO38" s="3" t="str">
        <f>IF(ISERROR(VLOOKUP($AN38,技まとめ!$A$1:$F$380,6,FALSE)),"－",VLOOKUP($AN38,技まとめ!$A$1:$F$380,6,FALSE))</f>
        <v>BL</v>
      </c>
      <c r="AP38" s="3">
        <f>IF(ISERROR(VLOOKUP($AN38,技まとめ!$A$1:$F$380,3,FALSE)),"－",VLOOKUP($AN38,技まとめ!$A$1:$F$380,3,FALSE))</f>
        <v>106</v>
      </c>
      <c r="AQ38" s="3">
        <f>IF(ISERROR(VLOOKUP($AN38,技まとめ!$A$1:$F$380,5,FALSE)),"－",VLOOKUP($AN38,技まとめ!$A$1:$F$380,5,FALSE))</f>
        <v>57</v>
      </c>
      <c r="AR38" s="3" t="str">
        <f>IF($E38=IF(ISERROR(VLOOKUP($AN38,技まとめ!$A$1:$F$380,4,FALSE)),"－",VLOOKUP($AN38,技まとめ!$A$1:$F$380,4,FALSE)),"一致","")</f>
        <v/>
      </c>
      <c r="AS38" s="9" t="s">
        <v>255</v>
      </c>
      <c r="AT38" s="3" t="str">
        <f>IF(ISERROR(VLOOKUP($AS38,技まとめ!$A$1:$F$380,6,FALSE)),"－",VLOOKUP($AS38,技まとめ!$A$1:$F$380,6,FALSE))</f>
        <v>DR</v>
      </c>
      <c r="AU38" s="3">
        <f>IF(ISERROR(VLOOKUP($AS38,技まとめ!$A$1:$F$380,3,FALSE)),"－",VLOOKUP($AS38,技まとめ!$A$1:$F$380,3,FALSE))</f>
        <v>52</v>
      </c>
      <c r="AV38" s="3">
        <f>IF(ISERROR(VLOOKUP($AS38,技まとめ!$A$1:$F$380,5,FALSE)),"－",VLOOKUP($AS38,技まとめ!$A$1:$F$380,5,FALSE))</f>
        <v>36</v>
      </c>
      <c r="AW38" s="3" t="str">
        <f>IF($E38=IF(ISERROR(VLOOKUP($AS38,技まとめ!$A$1:$F$380,4,FALSE)),"－",VLOOKUP($AS38,技まとめ!$A$1:$F$380,4,FALSE)),"一致","")</f>
        <v/>
      </c>
      <c r="AX38" s="12" t="str">
        <f t="shared" si="6"/>
        <v>のろいかげぬいハリケーンアローカマイタチ</v>
      </c>
      <c r="AY38" s="12" t="str">
        <f t="shared" si="7"/>
        <v>のろいかげぬいハリケーンアローカマイタチ</v>
      </c>
      <c r="AZ38" s="12" t="str">
        <f t="shared" si="8"/>
        <v>のろいかげぬいハリケーンアローカマイタチ</v>
      </c>
      <c r="BA38" s="12" t="str">
        <f t="shared" si="9"/>
        <v>のろいかげぬいハリケーンアローカマイタチ</v>
      </c>
      <c r="BB38" s="11" t="str">
        <f t="shared" si="10"/>
        <v>DRBLBLDR</v>
      </c>
      <c r="BC38" s="11" t="str">
        <f t="shared" si="11"/>
        <v>DRBLBLDR</v>
      </c>
      <c r="BD38" s="11" t="str">
        <f t="shared" si="12"/>
        <v>DRBLBLDR</v>
      </c>
      <c r="BE38" s="11" t="str">
        <f t="shared" si="13"/>
        <v>DRBLBLDR</v>
      </c>
    </row>
    <row r="39" spans="1:57" ht="11.25" hidden="1" customHeight="1">
      <c r="A39" s="6">
        <v>37</v>
      </c>
      <c r="B39" s="7" t="s">
        <v>256</v>
      </c>
      <c r="C39" s="8" t="s">
        <v>257</v>
      </c>
      <c r="D39" s="7" t="s">
        <v>72</v>
      </c>
      <c r="E39" s="7" t="s">
        <v>95</v>
      </c>
      <c r="F39" s="7" t="s">
        <v>128</v>
      </c>
      <c r="G39" s="9">
        <v>105</v>
      </c>
      <c r="H39" s="9">
        <v>135</v>
      </c>
      <c r="I39" s="9">
        <v>62</v>
      </c>
      <c r="J39" s="9">
        <v>64</v>
      </c>
      <c r="K39" s="9">
        <v>56</v>
      </c>
      <c r="L39" s="9">
        <v>48</v>
      </c>
      <c r="M39" s="9">
        <v>60</v>
      </c>
      <c r="N39" s="9">
        <v>62</v>
      </c>
      <c r="O39" s="9">
        <v>63</v>
      </c>
      <c r="P39" s="9">
        <v>16</v>
      </c>
      <c r="Q39" s="10">
        <v>112</v>
      </c>
      <c r="R39" s="11">
        <v>16</v>
      </c>
      <c r="S39" s="11">
        <v>1</v>
      </c>
      <c r="T39" s="11">
        <v>98</v>
      </c>
      <c r="U39" s="11">
        <v>110</v>
      </c>
      <c r="V39" s="11">
        <v>1</v>
      </c>
      <c r="W39" s="11">
        <v>113</v>
      </c>
      <c r="X39" s="11">
        <f t="shared" si="0"/>
        <v>451</v>
      </c>
      <c r="Y39" s="11">
        <f t="shared" si="1"/>
        <v>5050</v>
      </c>
      <c r="Z39" s="11">
        <f t="shared" si="2"/>
        <v>1135</v>
      </c>
      <c r="AA39" s="11">
        <f t="shared" si="3"/>
        <v>4005</v>
      </c>
      <c r="AB39" s="11">
        <f t="shared" si="4"/>
        <v>4005</v>
      </c>
      <c r="AC39" s="6">
        <f t="shared" si="5"/>
        <v>4565</v>
      </c>
      <c r="AD39" s="9" t="s">
        <v>258</v>
      </c>
      <c r="AE39" s="3" t="str">
        <f>IF(ISERROR(VLOOKUP($AD39,技まとめ!$A$1:$F$380,6,FALSE)),"－",VLOOKUP($AD39,技まとめ!$A$1:$F$380,6,FALSE))</f>
        <v>SC</v>
      </c>
      <c r="AF39" s="3">
        <f>IF(ISERROR(VLOOKUP($AD39,技まとめ!$A$1:$F$380,3,FALSE)),"－",VLOOKUP($AD39,技まとめ!$A$1:$F$380,3,FALSE))</f>
        <v>28</v>
      </c>
      <c r="AG39" s="3">
        <f>IF(ISERROR(VLOOKUP($AD39,技まとめ!$A$1:$F$380,5,FALSE)),"－",VLOOKUP($AD39,技まとめ!$A$1:$F$380,5,FALSE))</f>
        <v>21</v>
      </c>
      <c r="AH39" s="3" t="str">
        <f>IF($E39=IF(ISERROR(VLOOKUP($AD39,技まとめ!$A$1:$F$380,4,FALSE)),"－",VLOOKUP($AD39,技まとめ!$A$1:$F$380,4,FALSE)),"一致","")</f>
        <v/>
      </c>
      <c r="AI39" s="9" t="s">
        <v>231</v>
      </c>
      <c r="AJ39" s="3" t="str">
        <f>IF(ISERROR(VLOOKUP($AI39,技まとめ!$A$1:$F$380,6,FALSE)),"－",VLOOKUP($AI39,技まとめ!$A$1:$F$380,6,FALSE))</f>
        <v>SC</v>
      </c>
      <c r="AK39" s="3">
        <f>IF(ISERROR(VLOOKUP($AI39,技まとめ!$A$1:$F$380,3,FALSE)),"－",VLOOKUP($AI39,技まとめ!$A$1:$F$380,3,FALSE))</f>
        <v>28</v>
      </c>
      <c r="AL39" s="3">
        <f>IF(ISERROR(VLOOKUP($AI39,技まとめ!$A$1:$F$380,5,FALSE)),"－",VLOOKUP($AI39,技まとめ!$A$1:$F$380,5,FALSE))</f>
        <v>21</v>
      </c>
      <c r="AM39" s="3" t="str">
        <f>IF($E39=IF(ISERROR(VLOOKUP($AI39,技まとめ!$A$1:$F$380,4,FALSE)),"－",VLOOKUP($AI39,技まとめ!$A$1:$F$380,4,FALSE)),"一致","")</f>
        <v>一致</v>
      </c>
      <c r="AN39" s="9" t="s">
        <v>259</v>
      </c>
      <c r="AO39" s="3" t="str">
        <f>IF(ISERROR(VLOOKUP($AN39,技まとめ!$A$1:$F$380,6,FALSE)),"－",VLOOKUP($AN39,技まとめ!$A$1:$F$380,6,FALSE))</f>
        <v>NS</v>
      </c>
      <c r="AP39" s="3">
        <f>IF(ISERROR(VLOOKUP($AN39,技まとめ!$A$1:$F$380,3,FALSE)),"－",VLOOKUP($AN39,技まとめ!$A$1:$F$380,3,FALSE))</f>
        <v>64</v>
      </c>
      <c r="AQ39" s="3">
        <f>IF(ISERROR(VLOOKUP($AN39,技まとめ!$A$1:$F$380,5,FALSE)),"－",VLOOKUP($AN39,技まとめ!$A$1:$F$380,5,FALSE))</f>
        <v>37</v>
      </c>
      <c r="AR39" s="3" t="str">
        <f>IF($E39=IF(ISERROR(VLOOKUP($AN39,技まとめ!$A$1:$F$380,4,FALSE)),"－",VLOOKUP($AN39,技まとめ!$A$1:$F$380,4,FALSE)),"一致","")</f>
        <v>一致</v>
      </c>
      <c r="AS39" s="9" t="s">
        <v>260</v>
      </c>
      <c r="AT39" s="3" t="str">
        <f>IF(ISERROR(VLOOKUP($AS39,技まとめ!$A$1:$F$380,6,FALSE)),"－",VLOOKUP($AS39,技まとめ!$A$1:$F$380,6,FALSE))</f>
        <v>NS</v>
      </c>
      <c r="AU39" s="3">
        <f>IF(ISERROR(VLOOKUP($AS39,技まとめ!$A$1:$F$380,3,FALSE)),"－",VLOOKUP($AS39,技まとめ!$A$1:$F$380,3,FALSE))</f>
        <v>94</v>
      </c>
      <c r="AV39" s="3">
        <f>IF(ISERROR(VLOOKUP($AS39,技まとめ!$A$1:$F$380,5,FALSE)),"－",VLOOKUP($AS39,技まとめ!$A$1:$F$380,5,FALSE))</f>
        <v>52</v>
      </c>
      <c r="AW39" s="3" t="str">
        <f>IF($E39=IF(ISERROR(VLOOKUP($AS39,技まとめ!$A$1:$F$380,4,FALSE)),"－",VLOOKUP($AS39,技まとめ!$A$1:$F$380,4,FALSE)),"一致","")</f>
        <v>一致</v>
      </c>
      <c r="AX39" s="12" t="str">
        <f t="shared" si="6"/>
        <v>かみかくしファントムシュートアストロブレイクデスゾーン</v>
      </c>
      <c r="AY39" s="12" t="str">
        <f t="shared" si="7"/>
        <v>かみかくしファントムシュートアストロブレイクデスゾーン</v>
      </c>
      <c r="AZ39" s="12" t="str">
        <f t="shared" si="8"/>
        <v>かみかくしファントムシュートアストロブレイクデスゾーン</v>
      </c>
      <c r="BA39" s="12" t="str">
        <f t="shared" si="9"/>
        <v>かみかくしファントムシュートアストロブレイクデスゾーン</v>
      </c>
      <c r="BB39" s="11" t="str">
        <f t="shared" si="10"/>
        <v>SCSCNSNS</v>
      </c>
      <c r="BC39" s="11" t="str">
        <f t="shared" si="11"/>
        <v>SCSCNSNS</v>
      </c>
      <c r="BD39" s="11" t="str">
        <f t="shared" si="12"/>
        <v>SCSCNSNS</v>
      </c>
      <c r="BE39" s="11" t="str">
        <f t="shared" si="13"/>
        <v>SCSCNSNS</v>
      </c>
    </row>
    <row r="40" spans="1:57" ht="11.25" hidden="1" customHeight="1">
      <c r="A40" s="6">
        <v>38</v>
      </c>
      <c r="B40" s="7" t="s">
        <v>261</v>
      </c>
      <c r="C40" s="8" t="s">
        <v>262</v>
      </c>
      <c r="D40" s="7" t="s">
        <v>72</v>
      </c>
      <c r="E40" s="7" t="s">
        <v>102</v>
      </c>
      <c r="F40" s="7" t="s">
        <v>109</v>
      </c>
      <c r="G40" s="9">
        <v>109</v>
      </c>
      <c r="H40" s="9">
        <v>115</v>
      </c>
      <c r="I40" s="9">
        <v>61</v>
      </c>
      <c r="J40" s="9">
        <v>70</v>
      </c>
      <c r="K40" s="9">
        <v>45</v>
      </c>
      <c r="L40" s="9">
        <v>52</v>
      </c>
      <c r="M40" s="9">
        <v>74</v>
      </c>
      <c r="N40" s="9">
        <v>53</v>
      </c>
      <c r="O40" s="9">
        <v>60</v>
      </c>
      <c r="P40" s="9">
        <v>30</v>
      </c>
      <c r="Q40" s="10">
        <v>111</v>
      </c>
      <c r="R40" s="11">
        <v>16</v>
      </c>
      <c r="S40" s="11">
        <v>1</v>
      </c>
      <c r="T40" s="11">
        <v>102</v>
      </c>
      <c r="U40" s="11">
        <v>124</v>
      </c>
      <c r="V40" s="11">
        <v>1</v>
      </c>
      <c r="W40" s="11">
        <v>110</v>
      </c>
      <c r="X40" s="11">
        <f t="shared" si="0"/>
        <v>465</v>
      </c>
      <c r="Y40" s="11">
        <f t="shared" si="1"/>
        <v>4995</v>
      </c>
      <c r="Z40" s="11">
        <f t="shared" si="2"/>
        <v>1120</v>
      </c>
      <c r="AA40" s="11">
        <f t="shared" si="3"/>
        <v>4130</v>
      </c>
      <c r="AB40" s="11">
        <f t="shared" si="4"/>
        <v>4130</v>
      </c>
      <c r="AC40" s="6">
        <f t="shared" si="5"/>
        <v>4710</v>
      </c>
      <c r="AD40" s="9" t="s">
        <v>263</v>
      </c>
      <c r="AE40" s="3" t="str">
        <f>IF(ISERROR(VLOOKUP($AD40,技まとめ!$A$1:$F$380,6,FALSE)),"－",VLOOKUP($AD40,技まとめ!$A$1:$F$380,6,FALSE))</f>
        <v>DR</v>
      </c>
      <c r="AF40" s="3">
        <f>IF(ISERROR(VLOOKUP($AD40,技まとめ!$A$1:$F$380,3,FALSE)),"－",VLOOKUP($AD40,技まとめ!$A$1:$F$380,3,FALSE))</f>
        <v>16</v>
      </c>
      <c r="AG40" s="3">
        <f>IF(ISERROR(VLOOKUP($AD40,技まとめ!$A$1:$F$380,5,FALSE)),"－",VLOOKUP($AD40,技まとめ!$A$1:$F$380,5,FALSE))</f>
        <v>21</v>
      </c>
      <c r="AH40" s="3" t="str">
        <f>IF($E40=IF(ISERROR(VLOOKUP($AD40,技まとめ!$A$1:$F$380,4,FALSE)),"－",VLOOKUP($AD40,技まとめ!$A$1:$F$380,4,FALSE)),"一致","")</f>
        <v/>
      </c>
      <c r="AI40" s="9" t="s">
        <v>231</v>
      </c>
      <c r="AJ40" s="3" t="str">
        <f>IF(ISERROR(VLOOKUP($AI40,技まとめ!$A$1:$F$380,6,FALSE)),"－",VLOOKUP($AI40,技まとめ!$A$1:$F$380,6,FALSE))</f>
        <v>SC</v>
      </c>
      <c r="AK40" s="3">
        <f>IF(ISERROR(VLOOKUP($AI40,技まとめ!$A$1:$F$380,3,FALSE)),"－",VLOOKUP($AI40,技まとめ!$A$1:$F$380,3,FALSE))</f>
        <v>28</v>
      </c>
      <c r="AL40" s="3">
        <f>IF(ISERROR(VLOOKUP($AI40,技まとめ!$A$1:$F$380,5,FALSE)),"－",VLOOKUP($AI40,技まとめ!$A$1:$F$380,5,FALSE))</f>
        <v>21</v>
      </c>
      <c r="AM40" s="3" t="str">
        <f>IF($E40=IF(ISERROR(VLOOKUP($AI40,技まとめ!$A$1:$F$380,4,FALSE)),"－",VLOOKUP($AI40,技まとめ!$A$1:$F$380,4,FALSE)),"一致","")</f>
        <v/>
      </c>
      <c r="AN40" s="9" t="s">
        <v>264</v>
      </c>
      <c r="AO40" s="3" t="str">
        <f>IF(ISERROR(VLOOKUP($AN40,技まとめ!$A$1:$F$380,6,FALSE)),"－",VLOOKUP($AN40,技まとめ!$A$1:$F$380,6,FALSE))</f>
        <v>DR</v>
      </c>
      <c r="AP40" s="3">
        <f>IF(ISERROR(VLOOKUP($AN40,技まとめ!$A$1:$F$380,3,FALSE)),"－",VLOOKUP($AN40,技まとめ!$A$1:$F$380,3,FALSE))</f>
        <v>69</v>
      </c>
      <c r="AQ40" s="3">
        <f>IF(ISERROR(VLOOKUP($AN40,技まとめ!$A$1:$F$380,5,FALSE)),"－",VLOOKUP($AN40,技まとめ!$A$1:$F$380,5,FALSE))</f>
        <v>44</v>
      </c>
      <c r="AR40" s="3" t="str">
        <f>IF($E40=IF(ISERROR(VLOOKUP($AN40,技まとめ!$A$1:$F$380,4,FALSE)),"－",VLOOKUP($AN40,技まとめ!$A$1:$F$380,4,FALSE)),"一致","")</f>
        <v/>
      </c>
      <c r="AS40" s="9" t="s">
        <v>265</v>
      </c>
      <c r="AT40" s="3" t="str">
        <f>IF(ISERROR(VLOOKUP($AS40,技まとめ!$A$1:$F$380,6,FALSE)),"－",VLOOKUP($AS40,技まとめ!$A$1:$F$380,6,FALSE))</f>
        <v>NS</v>
      </c>
      <c r="AU40" s="3">
        <f>IF(ISERROR(VLOOKUP($AS40,技まとめ!$A$1:$F$380,3,FALSE)),"－",VLOOKUP($AS40,技まとめ!$A$1:$F$380,3,FALSE))</f>
        <v>102</v>
      </c>
      <c r="AV40" s="3">
        <f>IF(ISERROR(VLOOKUP($AS40,技まとめ!$A$1:$F$380,5,FALSE)),"－",VLOOKUP($AS40,技まとめ!$A$1:$F$380,5,FALSE))</f>
        <v>52</v>
      </c>
      <c r="AW40" s="3" t="str">
        <f>IF($E40=IF(ISERROR(VLOOKUP($AS40,技まとめ!$A$1:$F$380,4,FALSE)),"－",VLOOKUP($AS40,技まとめ!$A$1:$F$380,4,FALSE)),"一致","")</f>
        <v/>
      </c>
      <c r="AX40" s="12" t="str">
        <f t="shared" si="6"/>
        <v>マジックファントムシュートウルトラムーンウルフレジェンド</v>
      </c>
      <c r="AY40" s="12" t="str">
        <f t="shared" si="7"/>
        <v>マジックファントムシュートウルトラムーンウルフレジェンド</v>
      </c>
      <c r="AZ40" s="12" t="str">
        <f t="shared" si="8"/>
        <v>マジックファントムシュートウルトラムーンウルフレジェンド</v>
      </c>
      <c r="BA40" s="12" t="str">
        <f t="shared" si="9"/>
        <v>マジックファントムシュートウルトラムーンウルフレジェンド</v>
      </c>
      <c r="BB40" s="11" t="str">
        <f t="shared" si="10"/>
        <v>DRSCDRNS</v>
      </c>
      <c r="BC40" s="11" t="str">
        <f t="shared" si="11"/>
        <v>DRSCDRNS</v>
      </c>
      <c r="BD40" s="11" t="str">
        <f t="shared" si="12"/>
        <v>DRSCDRNS</v>
      </c>
      <c r="BE40" s="11" t="str">
        <f t="shared" si="13"/>
        <v>DRSCDRNS</v>
      </c>
    </row>
    <row r="41" spans="1:57" ht="11.25" hidden="1" customHeight="1">
      <c r="A41" s="6">
        <v>39</v>
      </c>
      <c r="B41" s="7" t="s">
        <v>266</v>
      </c>
      <c r="C41" s="8" t="s">
        <v>267</v>
      </c>
      <c r="D41" s="7" t="s">
        <v>72</v>
      </c>
      <c r="E41" s="7" t="s">
        <v>73</v>
      </c>
      <c r="F41" s="7" t="s">
        <v>109</v>
      </c>
      <c r="G41" s="9">
        <v>110</v>
      </c>
      <c r="H41" s="9">
        <v>132</v>
      </c>
      <c r="I41" s="9">
        <v>72</v>
      </c>
      <c r="J41" s="9">
        <v>52</v>
      </c>
      <c r="K41" s="9">
        <v>52</v>
      </c>
      <c r="L41" s="9">
        <v>51</v>
      </c>
      <c r="M41" s="9">
        <v>56</v>
      </c>
      <c r="N41" s="9">
        <v>46</v>
      </c>
      <c r="O41" s="9">
        <v>60</v>
      </c>
      <c r="P41" s="9">
        <v>58</v>
      </c>
      <c r="Q41" s="10">
        <v>122</v>
      </c>
      <c r="R41" s="11">
        <v>26</v>
      </c>
      <c r="S41" s="11">
        <v>1</v>
      </c>
      <c r="T41" s="11">
        <v>101</v>
      </c>
      <c r="U41" s="11">
        <v>106</v>
      </c>
      <c r="V41" s="11">
        <v>1</v>
      </c>
      <c r="W41" s="11">
        <v>110</v>
      </c>
      <c r="X41" s="11">
        <f t="shared" si="0"/>
        <v>467</v>
      </c>
      <c r="Y41" s="11">
        <f t="shared" si="1"/>
        <v>5435</v>
      </c>
      <c r="Z41" s="11">
        <f t="shared" si="2"/>
        <v>1470</v>
      </c>
      <c r="AA41" s="11">
        <f t="shared" si="3"/>
        <v>4095</v>
      </c>
      <c r="AB41" s="11">
        <f t="shared" si="4"/>
        <v>4095</v>
      </c>
      <c r="AC41" s="6">
        <f t="shared" si="5"/>
        <v>4720</v>
      </c>
      <c r="AD41" s="9" t="s">
        <v>268</v>
      </c>
      <c r="AE41" s="3" t="str">
        <f>IF(ISERROR(VLOOKUP($AD41,技まとめ!$A$1:$F$380,6,FALSE)),"－",VLOOKUP($AD41,技まとめ!$A$1:$F$380,6,FALSE))</f>
        <v>－</v>
      </c>
      <c r="AF41" s="3">
        <f>IF(ISERROR(VLOOKUP($AD41,技まとめ!$A$1:$F$380,3,FALSE)),"－",VLOOKUP($AD41,技まとめ!$A$1:$F$380,3,FALSE))</f>
        <v>0</v>
      </c>
      <c r="AG41" s="3">
        <f>IF(ISERROR(VLOOKUP($AD41,技まとめ!$A$1:$F$380,5,FALSE)),"－",VLOOKUP($AD41,技まとめ!$A$1:$F$380,5,FALSE))</f>
        <v>0</v>
      </c>
      <c r="AH41" s="3" t="str">
        <f>IF($E41=IF(ISERROR(VLOOKUP($AD41,技まとめ!$A$1:$F$380,4,FALSE)),"－",VLOOKUP($AD41,技まとめ!$A$1:$F$380,4,FALSE)),"一致","")</f>
        <v/>
      </c>
      <c r="AI41" s="9" t="s">
        <v>231</v>
      </c>
      <c r="AJ41" s="3" t="str">
        <f>IF(ISERROR(VLOOKUP($AI41,技まとめ!$A$1:$F$380,6,FALSE)),"－",VLOOKUP($AI41,技まとめ!$A$1:$F$380,6,FALSE))</f>
        <v>SC</v>
      </c>
      <c r="AK41" s="3">
        <f>IF(ISERROR(VLOOKUP($AI41,技まとめ!$A$1:$F$380,3,FALSE)),"－",VLOOKUP($AI41,技まとめ!$A$1:$F$380,3,FALSE))</f>
        <v>28</v>
      </c>
      <c r="AL41" s="3">
        <f>IF(ISERROR(VLOOKUP($AI41,技まとめ!$A$1:$F$380,5,FALSE)),"－",VLOOKUP($AI41,技まとめ!$A$1:$F$380,5,FALSE))</f>
        <v>21</v>
      </c>
      <c r="AM41" s="3" t="str">
        <f>IF($E41=IF(ISERROR(VLOOKUP($AI41,技まとめ!$A$1:$F$380,4,FALSE)),"－",VLOOKUP($AI41,技まとめ!$A$1:$F$380,4,FALSE)),"一致","")</f>
        <v/>
      </c>
      <c r="AN41" s="9" t="s">
        <v>269</v>
      </c>
      <c r="AO41" s="3" t="str">
        <f>IF(ISERROR(VLOOKUP($AN41,技まとめ!$A$1:$F$380,6,FALSE)),"－",VLOOKUP($AN41,技まとめ!$A$1:$F$380,6,FALSE))</f>
        <v>DR</v>
      </c>
      <c r="AP41" s="3">
        <f>IF(ISERROR(VLOOKUP($AN41,技まとめ!$A$1:$F$380,3,FALSE)),"－",VLOOKUP($AN41,技まとめ!$A$1:$F$380,3,FALSE))</f>
        <v>19</v>
      </c>
      <c r="AQ41" s="3">
        <f>IF(ISERROR(VLOOKUP($AN41,技まとめ!$A$1:$F$380,5,FALSE)),"－",VLOOKUP($AN41,技まとめ!$A$1:$F$380,5,FALSE))</f>
        <v>20</v>
      </c>
      <c r="AR41" s="3" t="str">
        <f>IF($E41=IF(ISERROR(VLOOKUP($AN41,技まとめ!$A$1:$F$380,4,FALSE)),"－",VLOOKUP($AN41,技まとめ!$A$1:$F$380,4,FALSE)),"一致","")</f>
        <v/>
      </c>
      <c r="AS41" s="9" t="s">
        <v>270</v>
      </c>
      <c r="AT41" s="3" t="str">
        <f>IF(ISERROR(VLOOKUP($AS41,技まとめ!$A$1:$F$380,6,FALSE)),"－",VLOOKUP($AS41,技まとめ!$A$1:$F$380,6,FALSE))</f>
        <v>BB</v>
      </c>
      <c r="AU41" s="3">
        <f>IF(ISERROR(VLOOKUP($AS41,技まとめ!$A$1:$F$380,3,FALSE)),"－",VLOOKUP($AS41,技まとめ!$A$1:$F$380,3,FALSE))</f>
        <v>92</v>
      </c>
      <c r="AV41" s="3">
        <f>IF(ISERROR(VLOOKUP($AS41,技まとめ!$A$1:$F$380,5,FALSE)),"－",VLOOKUP($AS41,技まとめ!$A$1:$F$380,5,FALSE))</f>
        <v>53</v>
      </c>
      <c r="AW41" s="3" t="str">
        <f>IF($E41=IF(ISERROR(VLOOKUP($AS41,技まとめ!$A$1:$F$380,4,FALSE)),"－",VLOOKUP($AS41,技まとめ!$A$1:$F$380,4,FALSE)),"一致","")</f>
        <v>一致</v>
      </c>
      <c r="AX41" s="12" t="str">
        <f t="shared" si="6"/>
        <v>むぞくせいファントムシュートどくぎりのじゅつバーバリアンのたて</v>
      </c>
      <c r="AY41" s="12" t="str">
        <f t="shared" si="7"/>
        <v>むぞくせいファントムシュートどくぎりのじゅつバーバリアンのたて</v>
      </c>
      <c r="AZ41" s="12" t="str">
        <f t="shared" si="8"/>
        <v>むぞくせいファントムシュートどくぎりのじゅつバーバリアンのたて</v>
      </c>
      <c r="BA41" s="12" t="str">
        <f t="shared" si="9"/>
        <v>むぞくせいファントムシュートどくぎりのじゅつバーバリアンのたて</v>
      </c>
      <c r="BB41" s="11" t="str">
        <f t="shared" si="10"/>
        <v>－SCDRBB</v>
      </c>
      <c r="BC41" s="11" t="str">
        <f t="shared" si="11"/>
        <v>－SCDRBB</v>
      </c>
      <c r="BD41" s="11" t="str">
        <f t="shared" si="12"/>
        <v>－SCDRBB</v>
      </c>
      <c r="BE41" s="11" t="str">
        <f t="shared" si="13"/>
        <v>－SCDRBB</v>
      </c>
    </row>
    <row r="42" spans="1:57" ht="11.25" hidden="1" customHeight="1">
      <c r="A42" s="6">
        <v>40</v>
      </c>
      <c r="B42" s="7" t="s">
        <v>271</v>
      </c>
      <c r="C42" s="8" t="s">
        <v>272</v>
      </c>
      <c r="D42" s="7" t="s">
        <v>72</v>
      </c>
      <c r="E42" s="7" t="s">
        <v>73</v>
      </c>
      <c r="F42" s="7" t="s">
        <v>74</v>
      </c>
      <c r="G42" s="9">
        <v>137</v>
      </c>
      <c r="H42" s="9">
        <v>94</v>
      </c>
      <c r="I42" s="9">
        <v>47</v>
      </c>
      <c r="J42" s="9">
        <v>51</v>
      </c>
      <c r="K42" s="9">
        <v>50</v>
      </c>
      <c r="L42" s="9">
        <v>40</v>
      </c>
      <c r="M42" s="9">
        <v>64</v>
      </c>
      <c r="N42" s="9">
        <v>74</v>
      </c>
      <c r="O42" s="9">
        <v>56</v>
      </c>
      <c r="P42" s="9">
        <v>22</v>
      </c>
      <c r="Q42" s="10">
        <v>97</v>
      </c>
      <c r="R42" s="11">
        <v>15</v>
      </c>
      <c r="S42" s="11">
        <v>1</v>
      </c>
      <c r="T42" s="11">
        <v>90</v>
      </c>
      <c r="U42" s="11">
        <v>114</v>
      </c>
      <c r="V42" s="11">
        <v>1</v>
      </c>
      <c r="W42" s="11">
        <v>106</v>
      </c>
      <c r="X42" s="11">
        <f t="shared" si="0"/>
        <v>424</v>
      </c>
      <c r="Y42" s="11">
        <f t="shared" si="1"/>
        <v>4415</v>
      </c>
      <c r="Z42" s="11">
        <f t="shared" si="2"/>
        <v>1065</v>
      </c>
      <c r="AA42" s="11">
        <f t="shared" si="3"/>
        <v>3690</v>
      </c>
      <c r="AB42" s="11">
        <f t="shared" si="4"/>
        <v>3690</v>
      </c>
      <c r="AC42" s="6">
        <f t="shared" si="5"/>
        <v>4205</v>
      </c>
      <c r="AD42" s="9" t="s">
        <v>273</v>
      </c>
      <c r="AE42" s="3" t="str">
        <f>IF(ISERROR(VLOOKUP($AD42,技まとめ!$A$1:$F$380,6,FALSE)),"－",VLOOKUP($AD42,技まとめ!$A$1:$F$380,6,FALSE))</f>
        <v>BL</v>
      </c>
      <c r="AF42" s="3">
        <f>IF(ISERROR(VLOOKUP($AD42,技まとめ!$A$1:$F$380,3,FALSE)),"－",VLOOKUP($AD42,技まとめ!$A$1:$F$380,3,FALSE))</f>
        <v>17</v>
      </c>
      <c r="AG42" s="3">
        <f>IF(ISERROR(VLOOKUP($AD42,技まとめ!$A$1:$F$380,5,FALSE)),"－",VLOOKUP($AD42,技まとめ!$A$1:$F$380,5,FALSE))</f>
        <v>20</v>
      </c>
      <c r="AH42" s="3" t="str">
        <f>IF($E42=IF(ISERROR(VLOOKUP($AD42,技まとめ!$A$1:$F$380,4,FALSE)),"－",VLOOKUP($AD42,技まとめ!$A$1:$F$380,4,FALSE)),"一致","")</f>
        <v>一致</v>
      </c>
      <c r="AI42" s="9" t="s">
        <v>226</v>
      </c>
      <c r="AJ42" s="3" t="str">
        <f>IF(ISERROR(VLOOKUP($AI42,技まとめ!$A$1:$F$380,6,FALSE)),"－",VLOOKUP($AI42,技まとめ!$A$1:$F$380,6,FALSE))</f>
        <v>CA</v>
      </c>
      <c r="AK42" s="3">
        <f>IF(ISERROR(VLOOKUP($AI42,技まとめ!$A$1:$F$380,3,FALSE)),"－",VLOOKUP($AI42,技まとめ!$A$1:$F$380,3,FALSE))</f>
        <v>21</v>
      </c>
      <c r="AL42" s="3">
        <f>IF(ISERROR(VLOOKUP($AI42,技まとめ!$A$1:$F$380,5,FALSE)),"－",VLOOKUP($AI42,技まとめ!$A$1:$F$380,5,FALSE))</f>
        <v>22</v>
      </c>
      <c r="AM42" s="3" t="str">
        <f>IF($E42=IF(ISERROR(VLOOKUP($AI42,技まとめ!$A$1:$F$380,4,FALSE)),"－",VLOOKUP($AI42,技まとめ!$A$1:$F$380,4,FALSE)),"一致","")</f>
        <v/>
      </c>
      <c r="AN42" s="9" t="s">
        <v>274</v>
      </c>
      <c r="AO42" s="3" t="str">
        <f>IF(ISERROR(VLOOKUP($AN42,技まとめ!$A$1:$F$380,6,FALSE)),"－",VLOOKUP($AN42,技まとめ!$A$1:$F$380,6,FALSE))</f>
        <v>P1</v>
      </c>
      <c r="AP42" s="3">
        <f>IF(ISERROR(VLOOKUP($AN42,技まとめ!$A$1:$F$380,3,FALSE)),"－",VLOOKUP($AN42,技まとめ!$A$1:$F$380,3,FALSE))</f>
        <v>27</v>
      </c>
      <c r="AQ42" s="3">
        <f>IF(ISERROR(VLOOKUP($AN42,技まとめ!$A$1:$F$380,5,FALSE)),"－",VLOOKUP($AN42,技まとめ!$A$1:$F$380,5,FALSE))</f>
        <v>25</v>
      </c>
      <c r="AR42" s="3" t="str">
        <f>IF($E42=IF(ISERROR(VLOOKUP($AN42,技まとめ!$A$1:$F$380,4,FALSE)),"－",VLOOKUP($AN42,技まとめ!$A$1:$F$380,4,FALSE)),"一致","")</f>
        <v/>
      </c>
      <c r="AS42" s="9" t="s">
        <v>242</v>
      </c>
      <c r="AT42" s="3" t="str">
        <f>IF(ISERROR(VLOOKUP($AS42,技まとめ!$A$1:$F$380,6,FALSE)),"－",VLOOKUP($AS42,技まとめ!$A$1:$F$380,6,FALSE))</f>
        <v>P2</v>
      </c>
      <c r="AU42" s="3">
        <f>IF(ISERROR(VLOOKUP($AS42,技まとめ!$A$1:$F$380,3,FALSE)),"－",VLOOKUP($AS42,技まとめ!$A$1:$F$380,3,FALSE))</f>
        <v>65</v>
      </c>
      <c r="AV42" s="3">
        <f>IF(ISERROR(VLOOKUP($AS42,技まとめ!$A$1:$F$380,5,FALSE)),"－",VLOOKUP($AS42,技まとめ!$A$1:$F$380,5,FALSE))</f>
        <v>40</v>
      </c>
      <c r="AW42" s="3" t="str">
        <f>IF($E42=IF(ISERROR(VLOOKUP($AS42,技まとめ!$A$1:$F$380,4,FALSE)),"－",VLOOKUP($AS42,技まとめ!$A$1:$F$380,4,FALSE)),"一致","")</f>
        <v/>
      </c>
      <c r="AX42" s="12" t="str">
        <f t="shared" si="6"/>
        <v>しこふみゆがむくうかんロケットこぶしカウンターストライク</v>
      </c>
      <c r="AY42" s="12" t="str">
        <f t="shared" si="7"/>
        <v>しこふみゆがむくうかんロケットこぶしカウンターストライク</v>
      </c>
      <c r="AZ42" s="12" t="str">
        <f t="shared" si="8"/>
        <v>しこふみゆがむくうかんロケットこぶしカウンターストライク</v>
      </c>
      <c r="BA42" s="12" t="str">
        <f t="shared" si="9"/>
        <v>しこふみゆがむくうかんロケットこぶしカウンターストライク</v>
      </c>
      <c r="BB42" s="11" t="str">
        <f t="shared" si="10"/>
        <v>BLCAP1P2</v>
      </c>
      <c r="BC42" s="11" t="str">
        <f t="shared" si="11"/>
        <v>BLCAP1P2</v>
      </c>
      <c r="BD42" s="11" t="str">
        <f t="shared" si="12"/>
        <v>BLCAP1P2</v>
      </c>
      <c r="BE42" s="11" t="str">
        <f t="shared" si="13"/>
        <v>BLCAP1P2</v>
      </c>
    </row>
    <row r="43" spans="1:57" ht="11.25" hidden="1" customHeight="1">
      <c r="A43" s="6">
        <v>41</v>
      </c>
      <c r="B43" s="7" t="s">
        <v>275</v>
      </c>
      <c r="C43" s="8" t="s">
        <v>276</v>
      </c>
      <c r="D43" s="7" t="s">
        <v>72</v>
      </c>
      <c r="E43" s="7" t="s">
        <v>95</v>
      </c>
      <c r="F43" s="7" t="s">
        <v>128</v>
      </c>
      <c r="G43" s="9">
        <v>98</v>
      </c>
      <c r="H43" s="9">
        <v>96</v>
      </c>
      <c r="I43" s="9">
        <v>52</v>
      </c>
      <c r="J43" s="9">
        <v>66</v>
      </c>
      <c r="K43" s="9">
        <v>45</v>
      </c>
      <c r="L43" s="9">
        <v>48</v>
      </c>
      <c r="M43" s="9">
        <v>53</v>
      </c>
      <c r="N43" s="9">
        <v>53</v>
      </c>
      <c r="O43" s="9">
        <v>50</v>
      </c>
      <c r="P43" s="9">
        <v>53</v>
      </c>
      <c r="Q43" s="10">
        <v>102</v>
      </c>
      <c r="R43" s="11">
        <v>35</v>
      </c>
      <c r="S43" s="11">
        <v>1</v>
      </c>
      <c r="T43" s="11">
        <v>98</v>
      </c>
      <c r="U43" s="11">
        <v>103</v>
      </c>
      <c r="V43" s="11">
        <v>1</v>
      </c>
      <c r="W43" s="11">
        <v>100</v>
      </c>
      <c r="X43" s="11">
        <f t="shared" si="0"/>
        <v>440</v>
      </c>
      <c r="Y43" s="11">
        <f t="shared" si="1"/>
        <v>4585</v>
      </c>
      <c r="Z43" s="11">
        <f t="shared" si="2"/>
        <v>1735</v>
      </c>
      <c r="AA43" s="11">
        <f t="shared" si="3"/>
        <v>3940</v>
      </c>
      <c r="AB43" s="11">
        <f t="shared" si="4"/>
        <v>3940</v>
      </c>
      <c r="AC43" s="6">
        <f t="shared" si="5"/>
        <v>4595</v>
      </c>
      <c r="AD43" s="9" t="s">
        <v>231</v>
      </c>
      <c r="AE43" s="3" t="str">
        <f>IF(ISERROR(VLOOKUP($AD43,技まとめ!$A$1:$F$380,6,FALSE)),"－",VLOOKUP($AD43,技まとめ!$A$1:$F$380,6,FALSE))</f>
        <v>SC</v>
      </c>
      <c r="AF43" s="3">
        <f>IF(ISERROR(VLOOKUP($AD43,技まとめ!$A$1:$F$380,3,FALSE)),"－",VLOOKUP($AD43,技まとめ!$A$1:$F$380,3,FALSE))</f>
        <v>28</v>
      </c>
      <c r="AG43" s="3">
        <f>IF(ISERROR(VLOOKUP($AD43,技まとめ!$A$1:$F$380,5,FALSE)),"－",VLOOKUP($AD43,技まとめ!$A$1:$F$380,5,FALSE))</f>
        <v>21</v>
      </c>
      <c r="AH43" s="3" t="str">
        <f>IF($E43=IF(ISERROR(VLOOKUP($AD43,技まとめ!$A$1:$F$380,4,FALSE)),"－",VLOOKUP($AD43,技まとめ!$A$1:$F$380,4,FALSE)),"一致","")</f>
        <v>一致</v>
      </c>
      <c r="AI43" s="9" t="s">
        <v>251</v>
      </c>
      <c r="AJ43" s="3" t="str">
        <f>IF(ISERROR(VLOOKUP($AI43,技まとめ!$A$1:$F$380,6,FALSE)),"－",VLOOKUP($AI43,技まとめ!$A$1:$F$380,6,FALSE))</f>
        <v>BL</v>
      </c>
      <c r="AK43" s="3">
        <f>IF(ISERROR(VLOOKUP($AI43,技まとめ!$A$1:$F$380,3,FALSE)),"－",VLOOKUP($AI43,技まとめ!$A$1:$F$380,3,FALSE))</f>
        <v>46</v>
      </c>
      <c r="AL43" s="3">
        <f>IF(ISERROR(VLOOKUP($AI43,技まとめ!$A$1:$F$380,5,FALSE)),"－",VLOOKUP($AI43,技まとめ!$A$1:$F$380,5,FALSE))</f>
        <v>33</v>
      </c>
      <c r="AM43" s="3" t="str">
        <f>IF($E43=IF(ISERROR(VLOOKUP($AI43,技まとめ!$A$1:$F$380,4,FALSE)),"－",VLOOKUP($AI43,技まとめ!$A$1:$F$380,4,FALSE)),"一致","")</f>
        <v>一致</v>
      </c>
      <c r="AN43" s="9" t="s">
        <v>235</v>
      </c>
      <c r="AO43" s="3" t="str">
        <f>IF(ISERROR(VLOOKUP($AN43,技まとめ!$A$1:$F$380,6,FALSE)),"－",VLOOKUP($AN43,技まとめ!$A$1:$F$380,6,FALSE))</f>
        <v>BL</v>
      </c>
      <c r="AP43" s="3">
        <f>IF(ISERROR(VLOOKUP($AN43,技まとめ!$A$1:$F$380,3,FALSE)),"－",VLOOKUP($AN43,技まとめ!$A$1:$F$380,3,FALSE))</f>
        <v>18</v>
      </c>
      <c r="AQ43" s="3">
        <f>IF(ISERROR(VLOOKUP($AN43,技まとめ!$A$1:$F$380,5,FALSE)),"－",VLOOKUP($AN43,技まとめ!$A$1:$F$380,5,FALSE))</f>
        <v>21</v>
      </c>
      <c r="AR43" s="3" t="str">
        <f>IF($E43=IF(ISERROR(VLOOKUP($AN43,技まとめ!$A$1:$F$380,4,FALSE)),"－",VLOOKUP($AN43,技まとめ!$A$1:$F$380,4,FALSE)),"一致","")</f>
        <v>一致</v>
      </c>
      <c r="AS43" s="9" t="s">
        <v>277</v>
      </c>
      <c r="AT43" s="3" t="str">
        <f>IF(ISERROR(VLOOKUP($AS43,技まとめ!$A$1:$F$380,6,FALSE)),"－",VLOOKUP($AS43,技まとめ!$A$1:$F$380,6,FALSE))</f>
        <v>DR</v>
      </c>
      <c r="AU43" s="3">
        <f>IF(ISERROR(VLOOKUP($AS43,技まとめ!$A$1:$F$380,3,FALSE)),"－",VLOOKUP($AS43,技まとめ!$A$1:$F$380,3,FALSE))</f>
        <v>75</v>
      </c>
      <c r="AV43" s="3">
        <f>IF(ISERROR(VLOOKUP($AS43,技まとめ!$A$1:$F$380,5,FALSE)),"－",VLOOKUP($AS43,技まとめ!$A$1:$F$380,5,FALSE))</f>
        <v>47</v>
      </c>
      <c r="AW43" s="3" t="str">
        <f>IF($E43=IF(ISERROR(VLOOKUP($AS43,技まとめ!$A$1:$F$380,4,FALSE)),"－",VLOOKUP($AS43,技まとめ!$A$1:$F$380,4,FALSE)),"一致","")</f>
        <v/>
      </c>
      <c r="AX43" s="12" t="str">
        <f t="shared" si="6"/>
        <v>ファントムシュートくものいとドッペルゲンガーあいきどう</v>
      </c>
      <c r="AY43" s="12" t="str">
        <f t="shared" si="7"/>
        <v>ファントムシュートくものいとドッペルゲンガーあいきどう</v>
      </c>
      <c r="AZ43" s="12" t="str">
        <f t="shared" si="8"/>
        <v>ファントムシュートくものいとドッペルゲンガーあいきどう</v>
      </c>
      <c r="BA43" s="12" t="str">
        <f t="shared" si="9"/>
        <v>ファントムシュートくものいとドッペルゲンガーあいきどう</v>
      </c>
      <c r="BB43" s="11" t="str">
        <f t="shared" si="10"/>
        <v>SCBLBLDR</v>
      </c>
      <c r="BC43" s="11" t="str">
        <f t="shared" si="11"/>
        <v>SCBLBLDR</v>
      </c>
      <c r="BD43" s="11" t="str">
        <f t="shared" si="12"/>
        <v>SCBLBLDR</v>
      </c>
      <c r="BE43" s="11" t="str">
        <f t="shared" si="13"/>
        <v>SCBLBLDR</v>
      </c>
    </row>
    <row r="44" spans="1:57" ht="11.25" hidden="1" customHeight="1">
      <c r="A44" s="6">
        <v>42</v>
      </c>
      <c r="B44" s="7" t="s">
        <v>278</v>
      </c>
      <c r="C44" s="8" t="s">
        <v>279</v>
      </c>
      <c r="D44" s="7" t="s">
        <v>72</v>
      </c>
      <c r="E44" s="7" t="s">
        <v>81</v>
      </c>
      <c r="F44" s="7" t="s">
        <v>128</v>
      </c>
      <c r="G44" s="9">
        <v>100</v>
      </c>
      <c r="H44" s="9">
        <v>112</v>
      </c>
      <c r="I44" s="9">
        <v>48</v>
      </c>
      <c r="J44" s="9">
        <v>54</v>
      </c>
      <c r="K44" s="9">
        <v>67</v>
      </c>
      <c r="L44" s="9">
        <v>50</v>
      </c>
      <c r="M44" s="9">
        <v>48</v>
      </c>
      <c r="N44" s="9">
        <v>58</v>
      </c>
      <c r="O44" s="9">
        <v>44</v>
      </c>
      <c r="P44" s="9">
        <v>28</v>
      </c>
      <c r="Q44" s="10">
        <v>98</v>
      </c>
      <c r="R44" s="11">
        <v>25</v>
      </c>
      <c r="S44" s="11">
        <v>1</v>
      </c>
      <c r="T44" s="11">
        <v>100</v>
      </c>
      <c r="U44" s="11">
        <v>98</v>
      </c>
      <c r="V44" s="11">
        <v>1</v>
      </c>
      <c r="W44" s="11">
        <v>94</v>
      </c>
      <c r="X44" s="11">
        <f t="shared" si="0"/>
        <v>417</v>
      </c>
      <c r="Y44" s="11">
        <f t="shared" si="1"/>
        <v>4395</v>
      </c>
      <c r="Z44" s="11">
        <f t="shared" si="2"/>
        <v>1355</v>
      </c>
      <c r="AA44" s="11">
        <f t="shared" si="3"/>
        <v>3980</v>
      </c>
      <c r="AB44" s="11">
        <f t="shared" si="4"/>
        <v>3980</v>
      </c>
      <c r="AC44" s="6">
        <f t="shared" si="5"/>
        <v>4595</v>
      </c>
      <c r="AD44" s="9" t="s">
        <v>104</v>
      </c>
      <c r="AE44" s="3" t="str">
        <f>IF(ISERROR(VLOOKUP($AD44,技まとめ!$A$1:$F$380,6,FALSE)),"－",VLOOKUP($AD44,技まとめ!$A$1:$F$380,6,FALSE))</f>
        <v>LS</v>
      </c>
      <c r="AF44" s="3">
        <f>IF(ISERROR(VLOOKUP($AD44,技まとめ!$A$1:$F$380,3,FALSE)),"－",VLOOKUP($AD44,技まとめ!$A$1:$F$380,3,FALSE))</f>
        <v>30</v>
      </c>
      <c r="AG44" s="3">
        <f>IF(ISERROR(VLOOKUP($AD44,技まとめ!$A$1:$F$380,5,FALSE)),"－",VLOOKUP($AD44,技まとめ!$A$1:$F$380,5,FALSE))</f>
        <v>25</v>
      </c>
      <c r="AH44" s="3" t="str">
        <f>IF($E44=IF(ISERROR(VLOOKUP($AD44,技まとめ!$A$1:$F$380,4,FALSE)),"－",VLOOKUP($AD44,技まとめ!$A$1:$F$380,4,FALSE)),"一致","")</f>
        <v>一致</v>
      </c>
      <c r="AI44" s="9" t="s">
        <v>259</v>
      </c>
      <c r="AJ44" s="3" t="str">
        <f>IF(ISERROR(VLOOKUP($AI44,技まとめ!$A$1:$F$380,6,FALSE)),"－",VLOOKUP($AI44,技まとめ!$A$1:$F$380,6,FALSE))</f>
        <v>NS</v>
      </c>
      <c r="AK44" s="3">
        <f>IF(ISERROR(VLOOKUP($AI44,技まとめ!$A$1:$F$380,3,FALSE)),"－",VLOOKUP($AI44,技まとめ!$A$1:$F$380,3,FALSE))</f>
        <v>64</v>
      </c>
      <c r="AL44" s="3">
        <f>IF(ISERROR(VLOOKUP($AI44,技まとめ!$A$1:$F$380,5,FALSE)),"－",VLOOKUP($AI44,技まとめ!$A$1:$F$380,5,FALSE))</f>
        <v>37</v>
      </c>
      <c r="AM44" s="3" t="str">
        <f>IF($E44=IF(ISERROR(VLOOKUP($AI44,技まとめ!$A$1:$F$380,4,FALSE)),"－",VLOOKUP($AI44,技まとめ!$A$1:$F$380,4,FALSE)),"一致","")</f>
        <v/>
      </c>
      <c r="AN44" s="9" t="s">
        <v>217</v>
      </c>
      <c r="AO44" s="3" t="str">
        <f>IF(ISERROR(VLOOKUP($AN44,技まとめ!$A$1:$F$380,6,FALSE)),"－",VLOOKUP($AN44,技まとめ!$A$1:$F$380,6,FALSE))</f>
        <v>NS</v>
      </c>
      <c r="AP44" s="3">
        <f>IF(ISERROR(VLOOKUP($AN44,技まとめ!$A$1:$F$380,3,FALSE)),"－",VLOOKUP($AN44,技まとめ!$A$1:$F$380,3,FALSE))</f>
        <v>51</v>
      </c>
      <c r="AQ44" s="3">
        <f>IF(ISERROR(VLOOKUP($AN44,技まとめ!$A$1:$F$380,5,FALSE)),"－",VLOOKUP($AN44,技まとめ!$A$1:$F$380,5,FALSE))</f>
        <v>31</v>
      </c>
      <c r="AR44" s="3" t="str">
        <f>IF($E44=IF(ISERROR(VLOOKUP($AN44,技まとめ!$A$1:$F$380,4,FALSE)),"－",VLOOKUP($AN44,技まとめ!$A$1:$F$380,4,FALSE)),"一致","")</f>
        <v/>
      </c>
      <c r="AS44" s="9" t="s">
        <v>280</v>
      </c>
      <c r="AT44" s="3" t="str">
        <f>IF(ISERROR(VLOOKUP($AS44,技まとめ!$A$1:$F$380,6,FALSE)),"－",VLOOKUP($AS44,技まとめ!$A$1:$F$380,6,FALSE))</f>
        <v>SC</v>
      </c>
      <c r="AU44" s="3">
        <f>IF(ISERROR(VLOOKUP($AS44,技まとめ!$A$1:$F$380,3,FALSE)),"－",VLOOKUP($AS44,技まとめ!$A$1:$F$380,3,FALSE))</f>
        <v>98</v>
      </c>
      <c r="AV44" s="3">
        <f>IF(ISERROR(VLOOKUP($AS44,技まとめ!$A$1:$F$380,5,FALSE)),"－",VLOOKUP($AS44,技まとめ!$A$1:$F$380,5,FALSE))</f>
        <v>52</v>
      </c>
      <c r="AW44" s="3" t="str">
        <f>IF($E44=IF(ISERROR(VLOOKUP($AS44,技まとめ!$A$1:$F$380,4,FALSE)),"－",VLOOKUP($AS44,技まとめ!$A$1:$F$380,4,FALSE)),"一致","")</f>
        <v/>
      </c>
      <c r="AX44" s="12" t="str">
        <f t="shared" si="6"/>
        <v>すいせいシュートアストロブレイククンフーヘッドユニバースブラスト</v>
      </c>
      <c r="AY44" s="12" t="str">
        <f t="shared" si="7"/>
        <v>すいせいシュートアストロブレイククンフーヘッドユニバースブラスト</v>
      </c>
      <c r="AZ44" s="12" t="str">
        <f t="shared" si="8"/>
        <v>すいせいシュートアストロブレイククンフーヘッドユニバースブラスト</v>
      </c>
      <c r="BA44" s="12" t="str">
        <f t="shared" si="9"/>
        <v>すいせいシュートアストロブレイククンフーヘッドユニバースブラスト</v>
      </c>
      <c r="BB44" s="11" t="str">
        <f t="shared" si="10"/>
        <v>LSNSNSSC</v>
      </c>
      <c r="BC44" s="11" t="str">
        <f t="shared" si="11"/>
        <v>LSNSNSSC</v>
      </c>
      <c r="BD44" s="11" t="str">
        <f t="shared" si="12"/>
        <v>LSNSNSSC</v>
      </c>
      <c r="BE44" s="11" t="str">
        <f t="shared" si="13"/>
        <v>LSNSNSSC</v>
      </c>
    </row>
    <row r="45" spans="1:57" ht="11.25" hidden="1" customHeight="1">
      <c r="A45" s="6">
        <v>43</v>
      </c>
      <c r="B45" s="7" t="s">
        <v>281</v>
      </c>
      <c r="C45" s="8" t="s">
        <v>282</v>
      </c>
      <c r="D45" s="7" t="s">
        <v>72</v>
      </c>
      <c r="E45" s="7" t="s">
        <v>95</v>
      </c>
      <c r="F45" s="7" t="s">
        <v>128</v>
      </c>
      <c r="G45" s="9">
        <v>95</v>
      </c>
      <c r="H45" s="9">
        <v>120</v>
      </c>
      <c r="I45" s="9">
        <v>56</v>
      </c>
      <c r="J45" s="9">
        <v>45</v>
      </c>
      <c r="K45" s="9">
        <v>48</v>
      </c>
      <c r="L45" s="9">
        <v>58</v>
      </c>
      <c r="M45" s="9">
        <v>52</v>
      </c>
      <c r="N45" s="9">
        <v>69</v>
      </c>
      <c r="O45" s="9">
        <v>45</v>
      </c>
      <c r="P45" s="9">
        <v>17</v>
      </c>
      <c r="Q45" s="10">
        <v>106</v>
      </c>
      <c r="R45" s="11">
        <v>1</v>
      </c>
      <c r="S45" s="11">
        <v>1</v>
      </c>
      <c r="T45" s="11">
        <v>108</v>
      </c>
      <c r="U45" s="11">
        <v>102</v>
      </c>
      <c r="V45" s="11">
        <v>1</v>
      </c>
      <c r="W45" s="11">
        <v>91</v>
      </c>
      <c r="X45" s="11">
        <f t="shared" si="0"/>
        <v>410</v>
      </c>
      <c r="Y45" s="11">
        <f t="shared" si="1"/>
        <v>4700</v>
      </c>
      <c r="Z45" s="11">
        <f t="shared" si="2"/>
        <v>500</v>
      </c>
      <c r="AA45" s="11">
        <f t="shared" si="3"/>
        <v>4245</v>
      </c>
      <c r="AB45" s="11">
        <f t="shared" si="4"/>
        <v>4245</v>
      </c>
      <c r="AC45" s="6">
        <f t="shared" si="5"/>
        <v>4780</v>
      </c>
      <c r="AD45" s="9" t="s">
        <v>232</v>
      </c>
      <c r="AE45" s="3" t="str">
        <f>IF(ISERROR(VLOOKUP($AD45,技まとめ!$A$1:$F$380,6,FALSE)),"－",VLOOKUP($AD45,技まとめ!$A$1:$F$380,6,FALSE))</f>
        <v>DR</v>
      </c>
      <c r="AF45" s="3">
        <f>IF(ISERROR(VLOOKUP($AD45,技まとめ!$A$1:$F$380,3,FALSE)),"－",VLOOKUP($AD45,技まとめ!$A$1:$F$380,3,FALSE))</f>
        <v>13</v>
      </c>
      <c r="AG45" s="3">
        <f>IF(ISERROR(VLOOKUP($AD45,技まとめ!$A$1:$F$380,5,FALSE)),"－",VLOOKUP($AD45,技まとめ!$A$1:$F$380,5,FALSE))</f>
        <v>20</v>
      </c>
      <c r="AH45" s="3" t="str">
        <f>IF($E45=IF(ISERROR(VLOOKUP($AD45,技まとめ!$A$1:$F$380,4,FALSE)),"－",VLOOKUP($AD45,技まとめ!$A$1:$F$380,4,FALSE)),"一致","")</f>
        <v>一致</v>
      </c>
      <c r="AI45" s="9" t="s">
        <v>283</v>
      </c>
      <c r="AJ45" s="3" t="str">
        <f>IF(ISERROR(VLOOKUP($AI45,技まとめ!$A$1:$F$380,6,FALSE)),"－",VLOOKUP($AI45,技まとめ!$A$1:$F$380,6,FALSE))</f>
        <v>NS</v>
      </c>
      <c r="AK45" s="3">
        <f>IF(ISERROR(VLOOKUP($AI45,技まとめ!$A$1:$F$380,3,FALSE)),"－",VLOOKUP($AI45,技まとめ!$A$1:$F$380,3,FALSE))</f>
        <v>27</v>
      </c>
      <c r="AL45" s="3">
        <f>IF(ISERROR(VLOOKUP($AI45,技まとめ!$A$1:$F$380,5,FALSE)),"－",VLOOKUP($AI45,技まとめ!$A$1:$F$380,5,FALSE))</f>
        <v>20</v>
      </c>
      <c r="AM45" s="3" t="str">
        <f>IF($E45=IF(ISERROR(VLOOKUP($AI45,技まとめ!$A$1:$F$380,4,FALSE)),"－",VLOOKUP($AI45,技まとめ!$A$1:$F$380,4,FALSE)),"一致","")</f>
        <v>一致</v>
      </c>
      <c r="AN45" s="9" t="s">
        <v>103</v>
      </c>
      <c r="AO45" s="3" t="str">
        <f>IF(ISERROR(VLOOKUP($AN45,技まとめ!$A$1:$F$380,6,FALSE)),"－",VLOOKUP($AN45,技まとめ!$A$1:$F$380,6,FALSE))</f>
        <v>DR</v>
      </c>
      <c r="AP45" s="3">
        <f>IF(ISERROR(VLOOKUP($AN45,技まとめ!$A$1:$F$380,3,FALSE)),"－",VLOOKUP($AN45,技まとめ!$A$1:$F$380,3,FALSE))</f>
        <v>56</v>
      </c>
      <c r="AQ45" s="3">
        <f>IF(ISERROR(VLOOKUP($AN45,技まとめ!$A$1:$F$380,5,FALSE)),"－",VLOOKUP($AN45,技まとめ!$A$1:$F$380,5,FALSE))</f>
        <v>39</v>
      </c>
      <c r="AR45" s="3" t="str">
        <f>IF($E45=IF(ISERROR(VLOOKUP($AN45,技まとめ!$A$1:$F$380,4,FALSE)),"－",VLOOKUP($AN45,技まとめ!$A$1:$F$380,4,FALSE)),"一致","")</f>
        <v>一致</v>
      </c>
      <c r="AS45" s="9" t="s">
        <v>260</v>
      </c>
      <c r="AT45" s="3" t="str">
        <f>IF(ISERROR(VLOOKUP($AS45,技まとめ!$A$1:$F$380,6,FALSE)),"－",VLOOKUP($AS45,技まとめ!$A$1:$F$380,6,FALSE))</f>
        <v>NS</v>
      </c>
      <c r="AU45" s="3">
        <f>IF(ISERROR(VLOOKUP($AS45,技まとめ!$A$1:$F$380,3,FALSE)),"－",VLOOKUP($AS45,技まとめ!$A$1:$F$380,3,FALSE))</f>
        <v>94</v>
      </c>
      <c r="AV45" s="3">
        <f>IF(ISERROR(VLOOKUP($AS45,技まとめ!$A$1:$F$380,5,FALSE)),"－",VLOOKUP($AS45,技まとめ!$A$1:$F$380,5,FALSE))</f>
        <v>52</v>
      </c>
      <c r="AW45" s="3" t="str">
        <f>IF($E45=IF(ISERROR(VLOOKUP($AS45,技まとめ!$A$1:$F$380,4,FALSE)),"－",VLOOKUP($AS45,技まとめ!$A$1:$F$380,4,FALSE)),"一致","")</f>
        <v>一致</v>
      </c>
      <c r="AX45" s="12" t="str">
        <f t="shared" si="6"/>
        <v>のろいサイコショットまぼろしドリブルデスゾーン</v>
      </c>
      <c r="AY45" s="12" t="str">
        <f t="shared" si="7"/>
        <v>のろいサイコショットまぼろしドリブルデスゾーン</v>
      </c>
      <c r="AZ45" s="12" t="str">
        <f t="shared" si="8"/>
        <v>のろいサイコショットまぼろしドリブルデスゾーン</v>
      </c>
      <c r="BA45" s="12" t="str">
        <f t="shared" si="9"/>
        <v>のろいサイコショットまぼろしドリブルデスゾーン</v>
      </c>
      <c r="BB45" s="11" t="str">
        <f t="shared" si="10"/>
        <v>DRNSDRNS</v>
      </c>
      <c r="BC45" s="11" t="str">
        <f t="shared" si="11"/>
        <v>DRNSDRNS</v>
      </c>
      <c r="BD45" s="11" t="str">
        <f t="shared" si="12"/>
        <v>DRNSDRNS</v>
      </c>
      <c r="BE45" s="11" t="str">
        <f t="shared" si="13"/>
        <v>DRNSDRNS</v>
      </c>
    </row>
    <row r="46" spans="1:57" ht="11.25" hidden="1" customHeight="1">
      <c r="A46" s="6">
        <v>44</v>
      </c>
      <c r="B46" s="7" t="s">
        <v>284</v>
      </c>
      <c r="C46" s="8" t="s">
        <v>285</v>
      </c>
      <c r="D46" s="7" t="s">
        <v>72</v>
      </c>
      <c r="E46" s="7" t="s">
        <v>95</v>
      </c>
      <c r="F46" s="7" t="s">
        <v>109</v>
      </c>
      <c r="G46" s="9">
        <v>116</v>
      </c>
      <c r="H46" s="9">
        <v>100</v>
      </c>
      <c r="I46" s="9">
        <v>64</v>
      </c>
      <c r="J46" s="9">
        <v>50</v>
      </c>
      <c r="K46" s="9">
        <v>54</v>
      </c>
      <c r="L46" s="9">
        <v>44</v>
      </c>
      <c r="M46" s="9">
        <v>48</v>
      </c>
      <c r="N46" s="9">
        <v>56</v>
      </c>
      <c r="O46" s="9">
        <v>54</v>
      </c>
      <c r="P46" s="9">
        <v>35</v>
      </c>
      <c r="Q46" s="10">
        <v>114</v>
      </c>
      <c r="R46" s="11">
        <v>13</v>
      </c>
      <c r="S46" s="11">
        <v>1</v>
      </c>
      <c r="T46" s="11">
        <v>94</v>
      </c>
      <c r="U46" s="11">
        <v>98</v>
      </c>
      <c r="V46" s="11">
        <v>1</v>
      </c>
      <c r="W46" s="11">
        <v>104</v>
      </c>
      <c r="X46" s="11">
        <f t="shared" si="0"/>
        <v>425</v>
      </c>
      <c r="Y46" s="11">
        <f t="shared" si="1"/>
        <v>5085</v>
      </c>
      <c r="Z46" s="11">
        <f t="shared" si="2"/>
        <v>985</v>
      </c>
      <c r="AA46" s="11">
        <f t="shared" si="3"/>
        <v>3820</v>
      </c>
      <c r="AB46" s="11">
        <f t="shared" si="4"/>
        <v>3820</v>
      </c>
      <c r="AC46" s="6">
        <f t="shared" si="5"/>
        <v>4345</v>
      </c>
      <c r="AD46" s="9" t="s">
        <v>230</v>
      </c>
      <c r="AE46" s="3" t="str">
        <f>IF(ISERROR(VLOOKUP($AD46,技まとめ!$A$1:$F$380,6,FALSE)),"－",VLOOKUP($AD46,技まとめ!$A$1:$F$380,6,FALSE))</f>
        <v>BL</v>
      </c>
      <c r="AF46" s="3">
        <f>IF(ISERROR(VLOOKUP($AD46,技まとめ!$A$1:$F$380,3,FALSE)),"－",VLOOKUP($AD46,技まとめ!$A$1:$F$380,3,FALSE))</f>
        <v>21</v>
      </c>
      <c r="AG46" s="3">
        <f>IF(ISERROR(VLOOKUP($AD46,技まとめ!$A$1:$F$380,5,FALSE)),"－",VLOOKUP($AD46,技まとめ!$A$1:$F$380,5,FALSE))</f>
        <v>22</v>
      </c>
      <c r="AH46" s="3" t="str">
        <f>IF($E46=IF(ISERROR(VLOOKUP($AD46,技まとめ!$A$1:$F$380,4,FALSE)),"－",VLOOKUP($AD46,技まとめ!$A$1:$F$380,4,FALSE)),"一致","")</f>
        <v>一致</v>
      </c>
      <c r="AI46" s="9" t="s">
        <v>232</v>
      </c>
      <c r="AJ46" s="3" t="str">
        <f>IF(ISERROR(VLOOKUP($AI46,技まとめ!$A$1:$F$380,6,FALSE)),"－",VLOOKUP($AI46,技まとめ!$A$1:$F$380,6,FALSE))</f>
        <v>DR</v>
      </c>
      <c r="AK46" s="3">
        <f>IF(ISERROR(VLOOKUP($AI46,技まとめ!$A$1:$F$380,3,FALSE)),"－",VLOOKUP($AI46,技まとめ!$A$1:$F$380,3,FALSE))</f>
        <v>13</v>
      </c>
      <c r="AL46" s="3">
        <f>IF(ISERROR(VLOOKUP($AI46,技まとめ!$A$1:$F$380,5,FALSE)),"－",VLOOKUP($AI46,技まとめ!$A$1:$F$380,5,FALSE))</f>
        <v>20</v>
      </c>
      <c r="AM46" s="3" t="str">
        <f>IF($E46=IF(ISERROR(VLOOKUP($AI46,技まとめ!$A$1:$F$380,4,FALSE)),"－",VLOOKUP($AI46,技まとめ!$A$1:$F$380,4,FALSE)),"一致","")</f>
        <v>一致</v>
      </c>
      <c r="AN46" s="9" t="s">
        <v>270</v>
      </c>
      <c r="AO46" s="3" t="str">
        <f>IF(ISERROR(VLOOKUP($AN46,技まとめ!$A$1:$F$380,6,FALSE)),"－",VLOOKUP($AN46,技まとめ!$A$1:$F$380,6,FALSE))</f>
        <v>BB</v>
      </c>
      <c r="AP46" s="3">
        <f>IF(ISERROR(VLOOKUP($AN46,技まとめ!$A$1:$F$380,3,FALSE)),"－",VLOOKUP($AN46,技まとめ!$A$1:$F$380,3,FALSE))</f>
        <v>92</v>
      </c>
      <c r="AQ46" s="3">
        <f>IF(ISERROR(VLOOKUP($AN46,技まとめ!$A$1:$F$380,5,FALSE)),"－",VLOOKUP($AN46,技まとめ!$A$1:$F$380,5,FALSE))</f>
        <v>53</v>
      </c>
      <c r="AR46" s="3" t="str">
        <f>IF($E46=IF(ISERROR(VLOOKUP($AN46,技まとめ!$A$1:$F$380,4,FALSE)),"－",VLOOKUP($AN46,技まとめ!$A$1:$F$380,4,FALSE)),"一致","")</f>
        <v/>
      </c>
      <c r="AS46" s="9" t="s">
        <v>286</v>
      </c>
      <c r="AT46" s="3" t="str">
        <f>IF(ISERROR(VLOOKUP($AS46,技まとめ!$A$1:$F$380,6,FALSE)),"－",VLOOKUP($AS46,技まとめ!$A$1:$F$380,6,FALSE))</f>
        <v>DR</v>
      </c>
      <c r="AU46" s="3">
        <f>IF(ISERROR(VLOOKUP($AS46,技まとめ!$A$1:$F$380,3,FALSE)),"－",VLOOKUP($AS46,技まとめ!$A$1:$F$380,3,FALSE))</f>
        <v>80</v>
      </c>
      <c r="AV46" s="3">
        <f>IF(ISERROR(VLOOKUP($AS46,技まとめ!$A$1:$F$380,5,FALSE)),"－",VLOOKUP($AS46,技まとめ!$A$1:$F$380,5,FALSE))</f>
        <v>46</v>
      </c>
      <c r="AW46" s="3" t="str">
        <f>IF($E46=IF(ISERROR(VLOOKUP($AS46,技まとめ!$A$1:$F$380,4,FALSE)),"－",VLOOKUP($AS46,技まとめ!$A$1:$F$380,4,FALSE)),"一致","")</f>
        <v/>
      </c>
      <c r="AX46" s="12" t="str">
        <f t="shared" si="6"/>
        <v>おんりょうのろいバーバリアンのたてじごくぐるま</v>
      </c>
      <c r="AY46" s="12" t="str">
        <f t="shared" si="7"/>
        <v>おんりょうのろいバーバリアンのたてじごくぐるま</v>
      </c>
      <c r="AZ46" s="12" t="str">
        <f t="shared" si="8"/>
        <v>おんりょうのろいバーバリアンのたてじごくぐるま</v>
      </c>
      <c r="BA46" s="12" t="str">
        <f t="shared" si="9"/>
        <v>おんりょうのろいバーバリアンのたてじごくぐるま</v>
      </c>
      <c r="BB46" s="11" t="str">
        <f t="shared" si="10"/>
        <v>BLDRBBDR</v>
      </c>
      <c r="BC46" s="11" t="str">
        <f t="shared" si="11"/>
        <v>BLDRBBDR</v>
      </c>
      <c r="BD46" s="11" t="str">
        <f t="shared" si="12"/>
        <v>BLDRBBDR</v>
      </c>
      <c r="BE46" s="11" t="str">
        <f t="shared" si="13"/>
        <v>BLDRBBDR</v>
      </c>
    </row>
    <row r="47" spans="1:57" ht="11.25" hidden="1" customHeight="1">
      <c r="A47" s="6">
        <v>45</v>
      </c>
      <c r="B47" s="7" t="s">
        <v>287</v>
      </c>
      <c r="C47" s="8" t="s">
        <v>288</v>
      </c>
      <c r="D47" s="7" t="s">
        <v>72</v>
      </c>
      <c r="E47" s="7" t="s">
        <v>102</v>
      </c>
      <c r="F47" s="7" t="s">
        <v>74</v>
      </c>
      <c r="G47" s="9">
        <v>124</v>
      </c>
      <c r="H47" s="9">
        <v>128</v>
      </c>
      <c r="I47" s="9">
        <v>48</v>
      </c>
      <c r="J47" s="9">
        <v>64</v>
      </c>
      <c r="K47" s="9">
        <v>50</v>
      </c>
      <c r="L47" s="9">
        <v>69</v>
      </c>
      <c r="M47" s="9">
        <v>60</v>
      </c>
      <c r="N47" s="9">
        <v>54</v>
      </c>
      <c r="O47" s="9">
        <v>62</v>
      </c>
      <c r="P47" s="9">
        <v>36</v>
      </c>
      <c r="Q47" s="10">
        <v>98</v>
      </c>
      <c r="R47" s="11">
        <v>22</v>
      </c>
      <c r="S47" s="11">
        <v>1</v>
      </c>
      <c r="T47" s="11">
        <v>119</v>
      </c>
      <c r="U47" s="11">
        <v>110</v>
      </c>
      <c r="V47" s="11">
        <v>1</v>
      </c>
      <c r="W47" s="11">
        <v>112</v>
      </c>
      <c r="X47" s="11">
        <f t="shared" si="0"/>
        <v>463</v>
      </c>
      <c r="Y47" s="11">
        <f t="shared" si="1"/>
        <v>4485</v>
      </c>
      <c r="Z47" s="11">
        <f t="shared" si="2"/>
        <v>1340</v>
      </c>
      <c r="AA47" s="11">
        <f t="shared" si="3"/>
        <v>4735</v>
      </c>
      <c r="AB47" s="11">
        <f t="shared" si="4"/>
        <v>4735</v>
      </c>
      <c r="AC47" s="6">
        <f t="shared" si="5"/>
        <v>5430</v>
      </c>
      <c r="AD47" s="9" t="s">
        <v>289</v>
      </c>
      <c r="AE47" s="3" t="str">
        <f>IF(ISERROR(VLOOKUP($AD47,技まとめ!$A$1:$F$380,6,FALSE)),"－",VLOOKUP($AD47,技まとめ!$A$1:$F$380,6,FALSE))</f>
        <v>－</v>
      </c>
      <c r="AF47" s="3">
        <f>IF(ISERROR(VLOOKUP($AD47,技まとめ!$A$1:$F$380,3,FALSE)),"－",VLOOKUP($AD47,技まとめ!$A$1:$F$380,3,FALSE))</f>
        <v>0</v>
      </c>
      <c r="AG47" s="3">
        <f>IF(ISERROR(VLOOKUP($AD47,技まとめ!$A$1:$F$380,5,FALSE)),"－",VLOOKUP($AD47,技まとめ!$A$1:$F$380,5,FALSE))</f>
        <v>0</v>
      </c>
      <c r="AH47" s="3" t="str">
        <f>IF($E47=IF(ISERROR(VLOOKUP($AD47,技まとめ!$A$1:$F$380,4,FALSE)),"－",VLOOKUP($AD47,技まとめ!$A$1:$F$380,4,FALSE)),"一致","")</f>
        <v/>
      </c>
      <c r="AI47" s="9" t="s">
        <v>290</v>
      </c>
      <c r="AJ47" s="3" t="str">
        <f>IF(ISERROR(VLOOKUP($AI47,技まとめ!$A$1:$F$380,6,FALSE)),"－",VLOOKUP($AI47,技まとめ!$A$1:$F$380,6,FALSE))</f>
        <v>CA</v>
      </c>
      <c r="AK47" s="3">
        <f>IF(ISERROR(VLOOKUP($AI47,技まとめ!$A$1:$F$380,3,FALSE)),"－",VLOOKUP($AI47,技まとめ!$A$1:$F$380,3,FALSE))</f>
        <v>27</v>
      </c>
      <c r="AL47" s="3">
        <f>IF(ISERROR(VLOOKUP($AI47,技まとめ!$A$1:$F$380,5,FALSE)),"－",VLOOKUP($AI47,技まとめ!$A$1:$F$380,5,FALSE))</f>
        <v>25</v>
      </c>
      <c r="AM47" s="3" t="str">
        <f>IF($E47=IF(ISERROR(VLOOKUP($AI47,技まとめ!$A$1:$F$380,4,FALSE)),"－",VLOOKUP($AI47,技まとめ!$A$1:$F$380,4,FALSE)),"一致","")</f>
        <v/>
      </c>
      <c r="AN47" s="9" t="s">
        <v>291</v>
      </c>
      <c r="AO47" s="3" t="str">
        <f>IF(ISERROR(VLOOKUP($AN47,技まとめ!$A$1:$F$380,6,FALSE)),"－",VLOOKUP($AN47,技まとめ!$A$1:$F$380,6,FALSE))</f>
        <v>P1</v>
      </c>
      <c r="AP47" s="3">
        <f>IF(ISERROR(VLOOKUP($AN47,技まとめ!$A$1:$F$380,3,FALSE)),"－",VLOOKUP($AN47,技まとめ!$A$1:$F$380,3,FALSE))</f>
        <v>65</v>
      </c>
      <c r="AQ47" s="3">
        <f>IF(ISERROR(VLOOKUP($AN47,技まとめ!$A$1:$F$380,5,FALSE)),"－",VLOOKUP($AN47,技まとめ!$A$1:$F$380,5,FALSE))</f>
        <v>40</v>
      </c>
      <c r="AR47" s="3" t="str">
        <f>IF($E47=IF(ISERROR(VLOOKUP($AN47,技まとめ!$A$1:$F$380,4,FALSE)),"－",VLOOKUP($AN47,技まとめ!$A$1:$F$380,4,FALSE)),"一致","")</f>
        <v/>
      </c>
      <c r="AS47" s="9" t="s">
        <v>292</v>
      </c>
      <c r="AT47" s="3" t="str">
        <f>IF(ISERROR(VLOOKUP($AS47,技まとめ!$A$1:$F$380,6,FALSE)),"－",VLOOKUP($AS47,技まとめ!$A$1:$F$380,6,FALSE))</f>
        <v>CA</v>
      </c>
      <c r="AU47" s="3">
        <f>IF(ISERROR(VLOOKUP($AS47,技まとめ!$A$1:$F$380,3,FALSE)),"－",VLOOKUP($AS47,技まとめ!$A$1:$F$380,3,FALSE))</f>
        <v>90</v>
      </c>
      <c r="AV47" s="3">
        <f>IF(ISERROR(VLOOKUP($AS47,技まとめ!$A$1:$F$380,5,FALSE)),"－",VLOOKUP($AS47,技まとめ!$A$1:$F$380,5,FALSE))</f>
        <v>50</v>
      </c>
      <c r="AW47" s="3" t="str">
        <f>IF($E47=IF(ISERROR(VLOOKUP($AS47,技まとめ!$A$1:$F$380,4,FALSE)),"－",VLOOKUP($AS47,技まとめ!$A$1:$F$380,4,FALSE)),"一致","")</f>
        <v>一致</v>
      </c>
      <c r="AX47" s="12" t="str">
        <f t="shared" si="6"/>
        <v>リカバリーワイルドクローちゃぶだいがえしバーンアウト</v>
      </c>
      <c r="AY47" s="12" t="str">
        <f t="shared" si="7"/>
        <v>リカバリーワイルドクローちゃぶだいがえしバーンアウト</v>
      </c>
      <c r="AZ47" s="12" t="str">
        <f t="shared" si="8"/>
        <v>リカバリーワイルドクローちゃぶだいがえしバーンアウト</v>
      </c>
      <c r="BA47" s="12" t="str">
        <f t="shared" si="9"/>
        <v>リカバリーワイルドクローちゃぶだいがえしバーンアウト</v>
      </c>
      <c r="BB47" s="11" t="str">
        <f t="shared" si="10"/>
        <v>－CAP1CA</v>
      </c>
      <c r="BC47" s="11" t="str">
        <f t="shared" si="11"/>
        <v>－CAP1CA</v>
      </c>
      <c r="BD47" s="11" t="str">
        <f t="shared" si="12"/>
        <v>－CAP1CA</v>
      </c>
      <c r="BE47" s="11" t="str">
        <f t="shared" si="13"/>
        <v>－CAP1CA</v>
      </c>
    </row>
    <row r="48" spans="1:57" ht="11.25" hidden="1" customHeight="1">
      <c r="A48" s="6">
        <v>46</v>
      </c>
      <c r="B48" s="7" t="s">
        <v>293</v>
      </c>
      <c r="C48" s="8" t="s">
        <v>294</v>
      </c>
      <c r="D48" s="7" t="s">
        <v>72</v>
      </c>
      <c r="E48" s="7" t="s">
        <v>102</v>
      </c>
      <c r="F48" s="7" t="s">
        <v>109</v>
      </c>
      <c r="G48" s="9">
        <v>104</v>
      </c>
      <c r="H48" s="9">
        <v>101</v>
      </c>
      <c r="I48" s="9">
        <v>52</v>
      </c>
      <c r="J48" s="9">
        <v>44</v>
      </c>
      <c r="K48" s="9">
        <v>56</v>
      </c>
      <c r="L48" s="9">
        <v>46</v>
      </c>
      <c r="M48" s="9">
        <v>64</v>
      </c>
      <c r="N48" s="9">
        <v>67</v>
      </c>
      <c r="O48" s="9">
        <v>54</v>
      </c>
      <c r="P48" s="9">
        <v>45</v>
      </c>
      <c r="Q48" s="10">
        <v>102</v>
      </c>
      <c r="R48" s="11">
        <v>30</v>
      </c>
      <c r="S48" s="11">
        <v>1</v>
      </c>
      <c r="T48" s="11">
        <v>96</v>
      </c>
      <c r="U48" s="11">
        <v>114</v>
      </c>
      <c r="V48" s="11">
        <v>1</v>
      </c>
      <c r="W48" s="11">
        <v>104</v>
      </c>
      <c r="X48" s="11">
        <f t="shared" si="0"/>
        <v>448</v>
      </c>
      <c r="Y48" s="11">
        <f t="shared" si="1"/>
        <v>4605</v>
      </c>
      <c r="Z48" s="11">
        <f t="shared" si="2"/>
        <v>1580</v>
      </c>
      <c r="AA48" s="11">
        <f t="shared" si="3"/>
        <v>3890</v>
      </c>
      <c r="AB48" s="11">
        <f t="shared" si="4"/>
        <v>3890</v>
      </c>
      <c r="AC48" s="6">
        <f t="shared" si="5"/>
        <v>4510</v>
      </c>
      <c r="AD48" s="9" t="s">
        <v>295</v>
      </c>
      <c r="AE48" s="3" t="str">
        <f>IF(ISERROR(VLOOKUP($AD48,技まとめ!$A$1:$F$380,6,FALSE)),"－",VLOOKUP($AD48,技まとめ!$A$1:$F$380,6,FALSE))</f>
        <v>DR</v>
      </c>
      <c r="AF48" s="3">
        <f>IF(ISERROR(VLOOKUP($AD48,技まとめ!$A$1:$F$380,3,FALSE)),"－",VLOOKUP($AD48,技まとめ!$A$1:$F$380,3,FALSE))</f>
        <v>13</v>
      </c>
      <c r="AG48" s="3">
        <f>IF(ISERROR(VLOOKUP($AD48,技まとめ!$A$1:$F$380,5,FALSE)),"－",VLOOKUP($AD48,技まとめ!$A$1:$F$380,5,FALSE))</f>
        <v>20</v>
      </c>
      <c r="AH48" s="3" t="str">
        <f>IF($E48=IF(ISERROR(VLOOKUP($AD48,技まとめ!$A$1:$F$380,4,FALSE)),"－",VLOOKUP($AD48,技まとめ!$A$1:$F$380,4,FALSE)),"一致","")</f>
        <v/>
      </c>
      <c r="AI48" s="9" t="s">
        <v>296</v>
      </c>
      <c r="AJ48" s="3" t="str">
        <f>IF(ISERROR(VLOOKUP($AI48,技まとめ!$A$1:$F$380,6,FALSE)),"－",VLOOKUP($AI48,技まとめ!$A$1:$F$380,6,FALSE))</f>
        <v>LS</v>
      </c>
      <c r="AK48" s="3">
        <f>IF(ISERROR(VLOOKUP($AI48,技まとめ!$A$1:$F$380,3,FALSE)),"－",VLOOKUP($AI48,技まとめ!$A$1:$F$380,3,FALSE))</f>
        <v>96</v>
      </c>
      <c r="AL48" s="3">
        <f>IF(ISERROR(VLOOKUP($AI48,技まとめ!$A$1:$F$380,5,FALSE)),"－",VLOOKUP($AI48,技まとめ!$A$1:$F$380,5,FALSE))</f>
        <v>62</v>
      </c>
      <c r="AM48" s="3" t="str">
        <f>IF($E48=IF(ISERROR(VLOOKUP($AI48,技まとめ!$A$1:$F$380,4,FALSE)),"－",VLOOKUP($AI48,技まとめ!$A$1:$F$380,4,FALSE)),"一致","")</f>
        <v>一致</v>
      </c>
      <c r="AN48" s="9" t="s">
        <v>255</v>
      </c>
      <c r="AO48" s="3" t="str">
        <f>IF(ISERROR(VLOOKUP($AN48,技まとめ!$A$1:$F$380,6,FALSE)),"－",VLOOKUP($AN48,技まとめ!$A$1:$F$380,6,FALSE))</f>
        <v>DR</v>
      </c>
      <c r="AP48" s="3">
        <f>IF(ISERROR(VLOOKUP($AN48,技まとめ!$A$1:$F$380,3,FALSE)),"－",VLOOKUP($AN48,技まとめ!$A$1:$F$380,3,FALSE))</f>
        <v>52</v>
      </c>
      <c r="AQ48" s="3">
        <f>IF(ISERROR(VLOOKUP($AN48,技まとめ!$A$1:$F$380,5,FALSE)),"－",VLOOKUP($AN48,技まとめ!$A$1:$F$380,5,FALSE))</f>
        <v>36</v>
      </c>
      <c r="AR48" s="3" t="str">
        <f>IF($E48=IF(ISERROR(VLOOKUP($AN48,技まとめ!$A$1:$F$380,4,FALSE)),"－",VLOOKUP($AN48,技まとめ!$A$1:$F$380,4,FALSE)),"一致","")</f>
        <v/>
      </c>
      <c r="AS48" s="9" t="s">
        <v>297</v>
      </c>
      <c r="AT48" s="3" t="str">
        <f>IF(ISERROR(VLOOKUP($AS48,技まとめ!$A$1:$F$380,6,FALSE)),"－",VLOOKUP($AS48,技まとめ!$A$1:$F$380,6,FALSE))</f>
        <v>DR</v>
      </c>
      <c r="AU48" s="3">
        <f>IF(ISERROR(VLOOKUP($AS48,技まとめ!$A$1:$F$380,3,FALSE)),"－",VLOOKUP($AS48,技まとめ!$A$1:$F$380,3,FALSE))</f>
        <v>106</v>
      </c>
      <c r="AV48" s="3">
        <f>IF(ISERROR(VLOOKUP($AS48,技まとめ!$A$1:$F$380,5,FALSE)),"－",VLOOKUP($AS48,技まとめ!$A$1:$F$380,5,FALSE))</f>
        <v>57</v>
      </c>
      <c r="AW48" s="3" t="str">
        <f>IF($E48=IF(ISERROR(VLOOKUP($AS48,技まとめ!$A$1:$F$380,4,FALSE)),"－",VLOOKUP($AS48,技まとめ!$A$1:$F$380,4,FALSE)),"一致","")</f>
        <v>一致</v>
      </c>
      <c r="AX48" s="12" t="str">
        <f t="shared" si="6"/>
        <v>ダッシュアクセルほのおのかざみどりカマイタチブーストグライダー</v>
      </c>
      <c r="AY48" s="12" t="str">
        <f t="shared" si="7"/>
        <v>ダッシュアクセルほのおのかざみどりカマイタチブーストグライダー</v>
      </c>
      <c r="AZ48" s="12" t="str">
        <f t="shared" si="8"/>
        <v>ダッシュアクセルほのおのかざみどりカマイタチブーストグライダー</v>
      </c>
      <c r="BA48" s="12" t="str">
        <f t="shared" si="9"/>
        <v>ダッシュアクセルほのおのかざみどりカマイタチブーストグライダー</v>
      </c>
      <c r="BB48" s="11" t="str">
        <f t="shared" si="10"/>
        <v>DRLSDRDR</v>
      </c>
      <c r="BC48" s="11" t="str">
        <f t="shared" si="11"/>
        <v>DRLSDRDR</v>
      </c>
      <c r="BD48" s="11" t="str">
        <f t="shared" si="12"/>
        <v>DRLSDRDR</v>
      </c>
      <c r="BE48" s="11" t="str">
        <f t="shared" si="13"/>
        <v>DRLSDRDR</v>
      </c>
    </row>
    <row r="49" spans="1:57" ht="11.25" hidden="1" customHeight="1">
      <c r="A49" s="6">
        <v>47</v>
      </c>
      <c r="B49" s="7" t="s">
        <v>298</v>
      </c>
      <c r="C49" s="8" t="s">
        <v>299</v>
      </c>
      <c r="D49" s="7" t="s">
        <v>72</v>
      </c>
      <c r="E49" s="7" t="s">
        <v>95</v>
      </c>
      <c r="F49" s="7" t="s">
        <v>82</v>
      </c>
      <c r="G49" s="9">
        <v>113</v>
      </c>
      <c r="H49" s="9">
        <v>113</v>
      </c>
      <c r="I49" s="9">
        <v>52</v>
      </c>
      <c r="J49" s="9">
        <v>64</v>
      </c>
      <c r="K49" s="9">
        <v>51</v>
      </c>
      <c r="L49" s="9">
        <v>51</v>
      </c>
      <c r="M49" s="9">
        <v>46</v>
      </c>
      <c r="N49" s="9">
        <v>69</v>
      </c>
      <c r="O49" s="9">
        <v>51</v>
      </c>
      <c r="P49" s="9">
        <v>24</v>
      </c>
      <c r="Q49" s="10">
        <v>102</v>
      </c>
      <c r="R49" s="11">
        <v>26</v>
      </c>
      <c r="S49" s="11">
        <v>1</v>
      </c>
      <c r="T49" s="11">
        <v>101</v>
      </c>
      <c r="U49" s="11">
        <v>96</v>
      </c>
      <c r="V49" s="11">
        <v>1</v>
      </c>
      <c r="W49" s="11">
        <v>101</v>
      </c>
      <c r="X49" s="11">
        <f t="shared" si="0"/>
        <v>428</v>
      </c>
      <c r="Y49" s="11">
        <f t="shared" si="1"/>
        <v>4590</v>
      </c>
      <c r="Z49" s="11">
        <f t="shared" si="2"/>
        <v>1425</v>
      </c>
      <c r="AA49" s="11">
        <f t="shared" si="3"/>
        <v>4050</v>
      </c>
      <c r="AB49" s="11">
        <f t="shared" si="4"/>
        <v>4050</v>
      </c>
      <c r="AC49" s="6">
        <f t="shared" si="5"/>
        <v>4675</v>
      </c>
      <c r="AD49" s="9" t="s">
        <v>129</v>
      </c>
      <c r="AE49" s="3" t="str">
        <f>IF(ISERROR(VLOOKUP($AD49,技まとめ!$A$1:$F$380,6,FALSE)),"－",VLOOKUP($AD49,技まとめ!$A$1:$F$380,6,FALSE))</f>
        <v>BL</v>
      </c>
      <c r="AF49" s="3">
        <f>IF(ISERROR(VLOOKUP($AD49,技まとめ!$A$1:$F$380,3,FALSE)),"－",VLOOKUP($AD49,技まとめ!$A$1:$F$380,3,FALSE))</f>
        <v>13</v>
      </c>
      <c r="AG49" s="3">
        <f>IF(ISERROR(VLOOKUP($AD49,技まとめ!$A$1:$F$380,5,FALSE)),"－",VLOOKUP($AD49,技まとめ!$A$1:$F$380,5,FALSE))</f>
        <v>20</v>
      </c>
      <c r="AH49" s="3" t="str">
        <f>IF($E49=IF(ISERROR(VLOOKUP($AD49,技まとめ!$A$1:$F$380,4,FALSE)),"－",VLOOKUP($AD49,技まとめ!$A$1:$F$380,4,FALSE)),"一致","")</f>
        <v>一致</v>
      </c>
      <c r="AI49" s="9" t="s">
        <v>300</v>
      </c>
      <c r="AJ49" s="3" t="str">
        <f>IF(ISERROR(VLOOKUP($AI49,技まとめ!$A$1:$F$380,6,FALSE)),"－",VLOOKUP($AI49,技まとめ!$A$1:$F$380,6,FALSE))</f>
        <v>BB</v>
      </c>
      <c r="AK49" s="3">
        <f>IF(ISERROR(VLOOKUP($AI49,技まとめ!$A$1:$F$380,3,FALSE)),"－",VLOOKUP($AI49,技まとめ!$A$1:$F$380,3,FALSE))</f>
        <v>49</v>
      </c>
      <c r="AL49" s="3">
        <f>IF(ISERROR(VLOOKUP($AI49,技まとめ!$A$1:$F$380,5,FALSE)),"－",VLOOKUP($AI49,技まとめ!$A$1:$F$380,5,FALSE))</f>
        <v>32</v>
      </c>
      <c r="AM49" s="3" t="str">
        <f>IF($E49=IF(ISERROR(VLOOKUP($AI49,技まとめ!$A$1:$F$380,4,FALSE)),"－",VLOOKUP($AI49,技まとめ!$A$1:$F$380,4,FALSE)),"一致","")</f>
        <v/>
      </c>
      <c r="AN49" s="9" t="s">
        <v>301</v>
      </c>
      <c r="AO49" s="3" t="str">
        <f>IF(ISERROR(VLOOKUP($AN49,技まとめ!$A$1:$F$380,6,FALSE)),"－",VLOOKUP($AN49,技まとめ!$A$1:$F$380,6,FALSE))</f>
        <v>LS</v>
      </c>
      <c r="AP49" s="3">
        <f>IF(ISERROR(VLOOKUP($AN49,技まとめ!$A$1:$F$380,3,FALSE)),"－",VLOOKUP($AN49,技まとめ!$A$1:$F$380,3,FALSE))</f>
        <v>55</v>
      </c>
      <c r="AQ49" s="3">
        <f>IF(ISERROR(VLOOKUP($AN49,技まとめ!$A$1:$F$380,5,FALSE)),"－",VLOOKUP($AN49,技まとめ!$A$1:$F$380,5,FALSE))</f>
        <v>40</v>
      </c>
      <c r="AR49" s="3" t="str">
        <f>IF($E49=IF(ISERROR(VLOOKUP($AN49,技まとめ!$A$1:$F$380,4,FALSE)),"－",VLOOKUP($AN49,技まとめ!$A$1:$F$380,4,FALSE)),"一致","")</f>
        <v/>
      </c>
      <c r="AS49" s="9" t="s">
        <v>302</v>
      </c>
      <c r="AT49" s="3" t="str">
        <f>IF(ISERROR(VLOOKUP($AS49,技まとめ!$A$1:$F$380,6,FALSE)),"－",VLOOKUP($AS49,技まとめ!$A$1:$F$380,6,FALSE))</f>
        <v>DR</v>
      </c>
      <c r="AU49" s="3">
        <f>IF(ISERROR(VLOOKUP($AS49,技まとめ!$A$1:$F$380,3,FALSE)),"－",VLOOKUP($AS49,技まとめ!$A$1:$F$380,3,FALSE))</f>
        <v>90</v>
      </c>
      <c r="AV49" s="3">
        <f>IF(ISERROR(VLOOKUP($AS49,技まとめ!$A$1:$F$380,5,FALSE)),"－",VLOOKUP($AS49,技まとめ!$A$1:$F$380,5,FALSE))</f>
        <v>53</v>
      </c>
      <c r="AW49" s="3" t="str">
        <f>IF($E49=IF(ISERROR(VLOOKUP($AS49,技まとめ!$A$1:$F$380,4,FALSE)),"－",VLOOKUP($AS49,技まとめ!$A$1:$F$380,4,FALSE)),"一致","")</f>
        <v/>
      </c>
      <c r="AX49" s="12" t="str">
        <f t="shared" si="6"/>
        <v>クイックドロウスピニングカットツナミブーストウォーターベール</v>
      </c>
      <c r="AY49" s="12" t="str">
        <f t="shared" si="7"/>
        <v>クイックドロウスピニングカットツナミブーストウォーターベール</v>
      </c>
      <c r="AZ49" s="12" t="str">
        <f t="shared" si="8"/>
        <v>クイックドロウスピニングカットツナミブーストウォーターベール</v>
      </c>
      <c r="BA49" s="12" t="str">
        <f t="shared" si="9"/>
        <v>クイックドロウスピニングカットツナミブーストウォーターベール</v>
      </c>
      <c r="BB49" s="11" t="str">
        <f t="shared" si="10"/>
        <v>BLBBLSDR</v>
      </c>
      <c r="BC49" s="11" t="str">
        <f t="shared" si="11"/>
        <v>BLBBLSDR</v>
      </c>
      <c r="BD49" s="11" t="str">
        <f t="shared" si="12"/>
        <v>BLBBLSDR</v>
      </c>
      <c r="BE49" s="11" t="str">
        <f t="shared" si="13"/>
        <v>BLBBLSDR</v>
      </c>
    </row>
    <row r="50" spans="1:57" ht="11.25" hidden="1" customHeight="1">
      <c r="A50" s="6">
        <v>48</v>
      </c>
      <c r="B50" s="7" t="s">
        <v>303</v>
      </c>
      <c r="C50" s="8" t="s">
        <v>304</v>
      </c>
      <c r="D50" s="7" t="s">
        <v>72</v>
      </c>
      <c r="E50" s="7" t="s">
        <v>95</v>
      </c>
      <c r="F50" s="7" t="s">
        <v>82</v>
      </c>
      <c r="G50" s="9">
        <v>97</v>
      </c>
      <c r="H50" s="9">
        <v>94</v>
      </c>
      <c r="I50" s="9">
        <v>61</v>
      </c>
      <c r="J50" s="9">
        <v>52</v>
      </c>
      <c r="K50" s="9">
        <v>48</v>
      </c>
      <c r="L50" s="9">
        <v>48</v>
      </c>
      <c r="M50" s="9">
        <v>54</v>
      </c>
      <c r="N50" s="9">
        <v>57</v>
      </c>
      <c r="O50" s="9">
        <v>50</v>
      </c>
      <c r="P50" s="9">
        <v>24</v>
      </c>
      <c r="Q50" s="10">
        <v>111</v>
      </c>
      <c r="R50" s="11">
        <v>1</v>
      </c>
      <c r="S50" s="11">
        <v>1</v>
      </c>
      <c r="T50" s="11">
        <v>98</v>
      </c>
      <c r="U50" s="11">
        <v>104</v>
      </c>
      <c r="V50" s="11">
        <v>1</v>
      </c>
      <c r="W50" s="11">
        <v>98</v>
      </c>
      <c r="X50" s="11">
        <f t="shared" si="0"/>
        <v>414</v>
      </c>
      <c r="Y50" s="11">
        <f t="shared" si="1"/>
        <v>4935</v>
      </c>
      <c r="Z50" s="11">
        <f t="shared" si="2"/>
        <v>535</v>
      </c>
      <c r="AA50" s="11">
        <f t="shared" si="3"/>
        <v>3930</v>
      </c>
      <c r="AB50" s="11">
        <f t="shared" si="4"/>
        <v>3930</v>
      </c>
      <c r="AC50" s="6">
        <f t="shared" si="5"/>
        <v>4415</v>
      </c>
      <c r="AD50" s="9" t="s">
        <v>186</v>
      </c>
      <c r="AE50" s="3" t="str">
        <f>IF(ISERROR(VLOOKUP($AD50,技まとめ!$A$1:$F$380,6,FALSE)),"－",VLOOKUP($AD50,技まとめ!$A$1:$F$380,6,FALSE))</f>
        <v>DR</v>
      </c>
      <c r="AF50" s="3">
        <f>IF(ISERROR(VLOOKUP($AD50,技まとめ!$A$1:$F$380,3,FALSE)),"－",VLOOKUP($AD50,技まとめ!$A$1:$F$380,3,FALSE))</f>
        <v>27</v>
      </c>
      <c r="AG50" s="3">
        <f>IF(ISERROR(VLOOKUP($AD50,技まとめ!$A$1:$F$380,5,FALSE)),"－",VLOOKUP($AD50,技まとめ!$A$1:$F$380,5,FALSE))</f>
        <v>25</v>
      </c>
      <c r="AH50" s="3" t="str">
        <f>IF($E50=IF(ISERROR(VLOOKUP($AD50,技まとめ!$A$1:$F$380,4,FALSE)),"－",VLOOKUP($AD50,技まとめ!$A$1:$F$380,4,FALSE)),"一致","")</f>
        <v/>
      </c>
      <c r="AI50" s="9" t="s">
        <v>96</v>
      </c>
      <c r="AJ50" s="3" t="str">
        <f>IF(ISERROR(VLOOKUP($AI50,技まとめ!$A$1:$F$380,6,FALSE)),"－",VLOOKUP($AI50,技まとめ!$A$1:$F$380,6,FALSE))</f>
        <v>DR</v>
      </c>
      <c r="AK50" s="3">
        <f>IF(ISERROR(VLOOKUP($AI50,技まとめ!$A$1:$F$380,3,FALSE)),"－",VLOOKUP($AI50,技まとめ!$A$1:$F$380,3,FALSE))</f>
        <v>52</v>
      </c>
      <c r="AL50" s="3">
        <f>IF(ISERROR(VLOOKUP($AI50,技まとめ!$A$1:$F$380,5,FALSE)),"－",VLOOKUP($AI50,技まとめ!$A$1:$F$380,5,FALSE))</f>
        <v>36</v>
      </c>
      <c r="AM50" s="3" t="str">
        <f>IF($E50=IF(ISERROR(VLOOKUP($AI50,技まとめ!$A$1:$F$380,4,FALSE)),"－",VLOOKUP($AI50,技まとめ!$A$1:$F$380,4,FALSE)),"一致","")</f>
        <v>一致</v>
      </c>
      <c r="AN50" s="9" t="s">
        <v>305</v>
      </c>
      <c r="AO50" s="3" t="str">
        <f>IF(ISERROR(VLOOKUP($AN50,技まとめ!$A$1:$F$380,6,FALSE)),"－",VLOOKUP($AN50,技まとめ!$A$1:$F$380,6,FALSE))</f>
        <v>BL</v>
      </c>
      <c r="AP50" s="3">
        <f>IF(ISERROR(VLOOKUP($AN50,技まとめ!$A$1:$F$380,3,FALSE)),"－",VLOOKUP($AN50,技まとめ!$A$1:$F$380,3,FALSE))</f>
        <v>41</v>
      </c>
      <c r="AQ50" s="3">
        <f>IF(ISERROR(VLOOKUP($AN50,技まとめ!$A$1:$F$380,5,FALSE)),"－",VLOOKUP($AN50,技まとめ!$A$1:$F$380,5,FALSE))</f>
        <v>30</v>
      </c>
      <c r="AR50" s="3" t="str">
        <f>IF($E50=IF(ISERROR(VLOOKUP($AN50,技まとめ!$A$1:$F$380,4,FALSE)),"－",VLOOKUP($AN50,技まとめ!$A$1:$F$380,4,FALSE)),"一致","")</f>
        <v>一致</v>
      </c>
      <c r="AS50" s="9" t="s">
        <v>251</v>
      </c>
      <c r="AT50" s="3" t="str">
        <f>IF(ISERROR(VLOOKUP($AS50,技まとめ!$A$1:$F$380,6,FALSE)),"－",VLOOKUP($AS50,技まとめ!$A$1:$F$380,6,FALSE))</f>
        <v>BL</v>
      </c>
      <c r="AU50" s="3">
        <f>IF(ISERROR(VLOOKUP($AS50,技まとめ!$A$1:$F$380,3,FALSE)),"－",VLOOKUP($AS50,技まとめ!$A$1:$F$380,3,FALSE))</f>
        <v>46</v>
      </c>
      <c r="AV50" s="3">
        <f>IF(ISERROR(VLOOKUP($AS50,技まとめ!$A$1:$F$380,5,FALSE)),"－",VLOOKUP($AS50,技まとめ!$A$1:$F$380,5,FALSE))</f>
        <v>33</v>
      </c>
      <c r="AW50" s="3" t="str">
        <f>IF($E50=IF(ISERROR(VLOOKUP($AS50,技まとめ!$A$1:$F$380,4,FALSE)),"－",VLOOKUP($AS50,技まとめ!$A$1:$F$380,4,FALSE)),"一致","")</f>
        <v>一致</v>
      </c>
      <c r="AX50" s="12" t="str">
        <f t="shared" si="6"/>
        <v>フーセンガムワープドライブフェイクボールくものいと</v>
      </c>
      <c r="AY50" s="12" t="str">
        <f t="shared" si="7"/>
        <v>フーセンガムワープドライブフェイクボールくものいと</v>
      </c>
      <c r="AZ50" s="12" t="str">
        <f t="shared" si="8"/>
        <v>フーセンガムワープドライブフェイクボールくものいと</v>
      </c>
      <c r="BA50" s="12" t="str">
        <f t="shared" si="9"/>
        <v>フーセンガムワープドライブフェイクボールくものいと</v>
      </c>
      <c r="BB50" s="11" t="str">
        <f t="shared" si="10"/>
        <v>DRDRBLBL</v>
      </c>
      <c r="BC50" s="11" t="str">
        <f t="shared" si="11"/>
        <v>DRDRBLBL</v>
      </c>
      <c r="BD50" s="11" t="str">
        <f t="shared" si="12"/>
        <v>DRDRBLBL</v>
      </c>
      <c r="BE50" s="11" t="str">
        <f t="shared" si="13"/>
        <v>DRDRBLBL</v>
      </c>
    </row>
    <row r="51" spans="1:57" ht="11.25" hidden="1" customHeight="1">
      <c r="A51" s="6">
        <v>49</v>
      </c>
      <c r="B51" s="7" t="s">
        <v>306</v>
      </c>
      <c r="C51" s="8" t="s">
        <v>307</v>
      </c>
      <c r="D51" s="7" t="s">
        <v>72</v>
      </c>
      <c r="E51" s="7" t="s">
        <v>73</v>
      </c>
      <c r="F51" s="7" t="s">
        <v>82</v>
      </c>
      <c r="G51" s="9">
        <v>138</v>
      </c>
      <c r="H51" s="9">
        <v>109</v>
      </c>
      <c r="I51" s="9">
        <v>78</v>
      </c>
      <c r="J51" s="9">
        <v>52</v>
      </c>
      <c r="K51" s="9">
        <v>42</v>
      </c>
      <c r="L51" s="9">
        <v>64</v>
      </c>
      <c r="M51" s="9">
        <v>51</v>
      </c>
      <c r="N51" s="9">
        <v>54</v>
      </c>
      <c r="O51" s="9">
        <v>58</v>
      </c>
      <c r="P51" s="9">
        <v>39</v>
      </c>
      <c r="Q51" s="10">
        <v>128</v>
      </c>
      <c r="R51" s="11">
        <v>5</v>
      </c>
      <c r="S51" s="11">
        <v>1</v>
      </c>
      <c r="T51" s="11">
        <v>114</v>
      </c>
      <c r="U51" s="11">
        <v>101</v>
      </c>
      <c r="V51" s="11">
        <v>1</v>
      </c>
      <c r="W51" s="11">
        <v>108</v>
      </c>
      <c r="X51" s="11">
        <f t="shared" si="0"/>
        <v>458</v>
      </c>
      <c r="Y51" s="11">
        <f t="shared" si="1"/>
        <v>5665</v>
      </c>
      <c r="Z51" s="11">
        <f t="shared" si="2"/>
        <v>725</v>
      </c>
      <c r="AA51" s="11">
        <f t="shared" si="3"/>
        <v>4540</v>
      </c>
      <c r="AB51" s="11">
        <f t="shared" si="4"/>
        <v>4540</v>
      </c>
      <c r="AC51" s="6">
        <f t="shared" si="5"/>
        <v>5125</v>
      </c>
      <c r="AD51" s="9" t="s">
        <v>308</v>
      </c>
      <c r="AE51" s="3" t="str">
        <f>IF(ISERROR(VLOOKUP($AD51,技まとめ!$A$1:$F$380,6,FALSE)),"－",VLOOKUP($AD51,技まとめ!$A$1:$F$380,6,FALSE))</f>
        <v>DR</v>
      </c>
      <c r="AF51" s="3">
        <f>IF(ISERROR(VLOOKUP($AD51,技まとめ!$A$1:$F$380,3,FALSE)),"－",VLOOKUP($AD51,技まとめ!$A$1:$F$380,3,FALSE))</f>
        <v>28</v>
      </c>
      <c r="AG51" s="3">
        <f>IF(ISERROR(VLOOKUP($AD51,技まとめ!$A$1:$F$380,5,FALSE)),"－",VLOOKUP($AD51,技まとめ!$A$1:$F$380,5,FALSE))</f>
        <v>24</v>
      </c>
      <c r="AH51" s="3" t="str">
        <f>IF($E51=IF(ISERROR(VLOOKUP($AD51,技まとめ!$A$1:$F$380,4,FALSE)),"－",VLOOKUP($AD51,技まとめ!$A$1:$F$380,4,FALSE)),"一致","")</f>
        <v>一致</v>
      </c>
      <c r="AI51" s="9" t="s">
        <v>309</v>
      </c>
      <c r="AJ51" s="3" t="str">
        <f>IF(ISERROR(VLOOKUP($AI51,技まとめ!$A$1:$F$380,6,FALSE)),"－",VLOOKUP($AI51,技まとめ!$A$1:$F$380,6,FALSE))</f>
        <v>BB</v>
      </c>
      <c r="AK51" s="3">
        <f>IF(ISERROR(VLOOKUP($AI51,技まとめ!$A$1:$F$380,3,FALSE)),"－",VLOOKUP($AI51,技まとめ!$A$1:$F$380,3,FALSE))</f>
        <v>23</v>
      </c>
      <c r="AL51" s="3">
        <f>IF(ISERROR(VLOOKUP($AI51,技まとめ!$A$1:$F$380,5,FALSE)),"－",VLOOKUP($AI51,技まとめ!$A$1:$F$380,5,FALSE))</f>
        <v>20</v>
      </c>
      <c r="AM51" s="3" t="str">
        <f>IF($E51=IF(ISERROR(VLOOKUP($AI51,技まとめ!$A$1:$F$380,4,FALSE)),"－",VLOOKUP($AI51,技まとめ!$A$1:$F$380,4,FALSE)),"一致","")</f>
        <v>一致</v>
      </c>
      <c r="AN51" s="9" t="s">
        <v>310</v>
      </c>
      <c r="AO51" s="3" t="str">
        <f>IF(ISERROR(VLOOKUP($AN51,技まとめ!$A$1:$F$380,6,FALSE)),"－",VLOOKUP($AN51,技まとめ!$A$1:$F$380,6,FALSE))</f>
        <v>DR</v>
      </c>
      <c r="AP51" s="3">
        <f>IF(ISERROR(VLOOKUP($AN51,技まとめ!$A$1:$F$380,3,FALSE)),"－",VLOOKUP($AN51,技まとめ!$A$1:$F$380,3,FALSE))</f>
        <v>65</v>
      </c>
      <c r="AQ51" s="3">
        <f>IF(ISERROR(VLOOKUP($AN51,技まとめ!$A$1:$F$380,5,FALSE)),"－",VLOOKUP($AN51,技まとめ!$A$1:$F$380,5,FALSE))</f>
        <v>42</v>
      </c>
      <c r="AR51" s="3" t="str">
        <f>IF($E51=IF(ISERROR(VLOOKUP($AN51,技まとめ!$A$1:$F$380,4,FALSE)),"－",VLOOKUP($AN51,技まとめ!$A$1:$F$380,4,FALSE)),"一致","")</f>
        <v>一致</v>
      </c>
      <c r="AS51" s="9" t="s">
        <v>311</v>
      </c>
      <c r="AT51" s="3" t="str">
        <f>IF(ISERROR(VLOOKUP($AS51,技まとめ!$A$1:$F$380,6,FALSE)),"－",VLOOKUP($AS51,技まとめ!$A$1:$F$380,6,FALSE))</f>
        <v>CA</v>
      </c>
      <c r="AU51" s="3">
        <f>IF(ISERROR(VLOOKUP($AS51,技まとめ!$A$1:$F$380,3,FALSE)),"－",VLOOKUP($AS51,技まとめ!$A$1:$F$380,3,FALSE))</f>
        <v>104</v>
      </c>
      <c r="AV51" s="3">
        <f>IF(ISERROR(VLOOKUP($AS51,技まとめ!$A$1:$F$380,5,FALSE)),"－",VLOOKUP($AS51,技まとめ!$A$1:$F$380,5,FALSE))</f>
        <v>52</v>
      </c>
      <c r="AW51" s="3" t="str">
        <f>IF($E51=IF(ISERROR(VLOOKUP($AS51,技まとめ!$A$1:$F$380,4,FALSE)),"－",VLOOKUP($AS51,技まとめ!$A$1:$F$380,4,FALSE)),"一致","")</f>
        <v/>
      </c>
      <c r="AX51" s="12" t="str">
        <f t="shared" si="6"/>
        <v>スーパーアルマジロホーントレインモグラシャッフルビーストファング</v>
      </c>
      <c r="AY51" s="12" t="str">
        <f t="shared" si="7"/>
        <v>スーパーアルマジロホーントレインモグラシャッフルビーストファング</v>
      </c>
      <c r="AZ51" s="12" t="str">
        <f t="shared" si="8"/>
        <v>スーパーアルマジロホーントレインモグラシャッフルビーストファング</v>
      </c>
      <c r="BA51" s="12" t="str">
        <f t="shared" si="9"/>
        <v>スーパーアルマジロホーントレインモグラシャッフルビーストファング</v>
      </c>
      <c r="BB51" s="11" t="str">
        <f t="shared" si="10"/>
        <v>DRBBDRCA</v>
      </c>
      <c r="BC51" s="11" t="str">
        <f t="shared" si="11"/>
        <v>DRBBDRCA</v>
      </c>
      <c r="BD51" s="11" t="str">
        <f t="shared" si="12"/>
        <v>DRBBDRCA</v>
      </c>
      <c r="BE51" s="11" t="str">
        <f t="shared" si="13"/>
        <v>DRBBDRCA</v>
      </c>
    </row>
    <row r="52" spans="1:57" ht="11.25" hidden="1" customHeight="1">
      <c r="A52" s="6">
        <v>50</v>
      </c>
      <c r="B52" s="7" t="s">
        <v>312</v>
      </c>
      <c r="C52" s="8" t="s">
        <v>313</v>
      </c>
      <c r="D52" s="7" t="s">
        <v>72</v>
      </c>
      <c r="E52" s="7" t="s">
        <v>81</v>
      </c>
      <c r="F52" s="7" t="s">
        <v>109</v>
      </c>
      <c r="G52" s="9">
        <v>112</v>
      </c>
      <c r="H52" s="9">
        <v>101</v>
      </c>
      <c r="I52" s="9">
        <v>46</v>
      </c>
      <c r="J52" s="9">
        <v>47</v>
      </c>
      <c r="K52" s="9">
        <v>49</v>
      </c>
      <c r="L52" s="9">
        <v>60</v>
      </c>
      <c r="M52" s="9">
        <v>57</v>
      </c>
      <c r="N52" s="9">
        <v>60</v>
      </c>
      <c r="O52" s="9">
        <v>48</v>
      </c>
      <c r="P52" s="9">
        <v>33</v>
      </c>
      <c r="Q52" s="10">
        <v>96</v>
      </c>
      <c r="R52" s="11">
        <v>7</v>
      </c>
      <c r="S52" s="11">
        <v>1</v>
      </c>
      <c r="T52" s="11">
        <v>110</v>
      </c>
      <c r="U52" s="11">
        <v>107</v>
      </c>
      <c r="V52" s="11">
        <v>1</v>
      </c>
      <c r="W52" s="11">
        <v>98</v>
      </c>
      <c r="X52" s="11">
        <f t="shared" si="0"/>
        <v>420</v>
      </c>
      <c r="Y52" s="11">
        <f t="shared" si="1"/>
        <v>4335</v>
      </c>
      <c r="Z52" s="11">
        <f t="shared" si="2"/>
        <v>745</v>
      </c>
      <c r="AA52" s="11">
        <f t="shared" si="3"/>
        <v>4350</v>
      </c>
      <c r="AB52" s="11">
        <f t="shared" si="4"/>
        <v>4350</v>
      </c>
      <c r="AC52" s="6">
        <f t="shared" si="5"/>
        <v>4925</v>
      </c>
      <c r="AD52" s="9" t="s">
        <v>5019</v>
      </c>
      <c r="AE52" s="3" t="str">
        <f>IF(ISERROR(VLOOKUP($AD52,技まとめ!$A$1:$F$380,6,FALSE)),"－",VLOOKUP($AD52,技まとめ!$A$1:$F$380,6,FALSE))</f>
        <v>－</v>
      </c>
      <c r="AF52" s="3">
        <f>IF(ISERROR(VLOOKUP($AD52,技まとめ!$A$1:$F$380,3,FALSE)),"－",VLOOKUP($AD52,技まとめ!$A$1:$F$380,3,FALSE))</f>
        <v>0</v>
      </c>
      <c r="AG52" s="3">
        <f>IF(ISERROR(VLOOKUP($AD52,技まとめ!$A$1:$F$380,5,FALSE)),"－",VLOOKUP($AD52,技まとめ!$A$1:$F$380,5,FALSE))</f>
        <v>0</v>
      </c>
      <c r="AH52" s="3" t="str">
        <f>IF($E52=IF(ISERROR(VLOOKUP($AD52,技まとめ!$A$1:$F$380,4,FALSE)),"－",VLOOKUP($AD52,技まとめ!$A$1:$F$380,4,FALSE)),"一致","")</f>
        <v/>
      </c>
      <c r="AI52" s="9" t="s">
        <v>129</v>
      </c>
      <c r="AJ52" s="3" t="str">
        <f>IF(ISERROR(VLOOKUP($AI52,技まとめ!$A$1:$F$380,6,FALSE)),"－",VLOOKUP($AI52,技まとめ!$A$1:$F$380,6,FALSE))</f>
        <v>BL</v>
      </c>
      <c r="AK52" s="3">
        <f>IF(ISERROR(VLOOKUP($AI52,技まとめ!$A$1:$F$380,3,FALSE)),"－",VLOOKUP($AI52,技まとめ!$A$1:$F$380,3,FALSE))</f>
        <v>13</v>
      </c>
      <c r="AL52" s="3">
        <f>IF(ISERROR(VLOOKUP($AI52,技まとめ!$A$1:$F$380,5,FALSE)),"－",VLOOKUP($AI52,技まとめ!$A$1:$F$380,5,FALSE))</f>
        <v>20</v>
      </c>
      <c r="AM52" s="3" t="str">
        <f>IF($E52=IF(ISERROR(VLOOKUP($AI52,技まとめ!$A$1:$F$380,4,FALSE)),"－",VLOOKUP($AI52,技まとめ!$A$1:$F$380,4,FALSE)),"一致","")</f>
        <v/>
      </c>
      <c r="AN52" s="9" t="s">
        <v>236</v>
      </c>
      <c r="AO52" s="3" t="str">
        <f>IF(ISERROR(VLOOKUP($AN52,技まとめ!$A$1:$F$380,6,FALSE)),"－",VLOOKUP($AN52,技まとめ!$A$1:$F$380,6,FALSE))</f>
        <v>DR</v>
      </c>
      <c r="AP52" s="3">
        <f>IF(ISERROR(VLOOKUP($AN52,技まとめ!$A$1:$F$380,3,FALSE)),"－",VLOOKUP($AN52,技まとめ!$A$1:$F$380,3,FALSE))</f>
        <v>65</v>
      </c>
      <c r="AQ52" s="3">
        <f>IF(ISERROR(VLOOKUP($AN52,技まとめ!$A$1:$F$380,5,FALSE)),"－",VLOOKUP($AN52,技まとめ!$A$1:$F$380,5,FALSE))</f>
        <v>42</v>
      </c>
      <c r="AR52" s="3" t="str">
        <f>IF($E52=IF(ISERROR(VLOOKUP($AN52,技まとめ!$A$1:$F$380,4,FALSE)),"－",VLOOKUP($AN52,技まとめ!$A$1:$F$380,4,FALSE)),"一致","")</f>
        <v/>
      </c>
      <c r="AS52" s="9" t="s">
        <v>314</v>
      </c>
      <c r="AT52" s="3" t="str">
        <f>IF(ISERROR(VLOOKUP($AS52,技まとめ!$A$1:$F$380,6,FALSE)),"－",VLOOKUP($AS52,技まとめ!$A$1:$F$380,6,FALSE))</f>
        <v>SC</v>
      </c>
      <c r="AU52" s="3">
        <f>IF(ISERROR(VLOOKUP($AS52,技まとめ!$A$1:$F$380,3,FALSE)),"－",VLOOKUP($AS52,技まとめ!$A$1:$F$380,3,FALSE))</f>
        <v>79</v>
      </c>
      <c r="AV52" s="3">
        <f>IF(ISERROR(VLOOKUP($AS52,技まとめ!$A$1:$F$380,5,FALSE)),"－",VLOOKUP($AS52,技まとめ!$A$1:$F$380,5,FALSE))</f>
        <v>43</v>
      </c>
      <c r="AW52" s="3" t="str">
        <f>IF($E52=IF(ISERROR(VLOOKUP($AS52,技まとめ!$A$1:$F$380,4,FALSE)),"－",VLOOKUP($AS52,技まとめ!$A$1:$F$380,4,FALSE)),"一致","")</f>
        <v/>
      </c>
      <c r="AX52" s="12" t="str">
        <f t="shared" si="6"/>
        <v>イケメンＵＰ！クイックドロウとうめいフェイントミラージュシュート</v>
      </c>
      <c r="AY52" s="12" t="str">
        <f t="shared" si="7"/>
        <v>イケメンＵＰ！クイックドロウとうめいフェイントミラージュシュート</v>
      </c>
      <c r="AZ52" s="12" t="str">
        <f t="shared" si="8"/>
        <v>イケメンＵＰ！クイックドロウとうめいフェイントミラージュシュート</v>
      </c>
      <c r="BA52" s="12" t="str">
        <f t="shared" si="9"/>
        <v>イケメンＵＰ！クイックドロウとうめいフェイントミラージュシュート</v>
      </c>
      <c r="BB52" s="11" t="str">
        <f t="shared" si="10"/>
        <v>－BLDRSC</v>
      </c>
      <c r="BC52" s="11" t="str">
        <f t="shared" si="11"/>
        <v>－BLDRSC</v>
      </c>
      <c r="BD52" s="11" t="str">
        <f t="shared" si="12"/>
        <v>－BLDRSC</v>
      </c>
      <c r="BE52" s="11" t="str">
        <f t="shared" si="13"/>
        <v>－BLDRSC</v>
      </c>
    </row>
    <row r="53" spans="1:57" ht="11.25" hidden="1" customHeight="1">
      <c r="A53" s="6">
        <v>51</v>
      </c>
      <c r="B53" s="7" t="s">
        <v>315</v>
      </c>
      <c r="C53" s="8" t="s">
        <v>316</v>
      </c>
      <c r="D53" s="7" t="s">
        <v>72</v>
      </c>
      <c r="E53" s="7" t="s">
        <v>81</v>
      </c>
      <c r="F53" s="7" t="s">
        <v>109</v>
      </c>
      <c r="G53" s="9">
        <v>117</v>
      </c>
      <c r="H53" s="9">
        <v>120</v>
      </c>
      <c r="I53" s="9">
        <v>56</v>
      </c>
      <c r="J53" s="9">
        <v>68</v>
      </c>
      <c r="K53" s="9">
        <v>67</v>
      </c>
      <c r="L53" s="9">
        <v>49</v>
      </c>
      <c r="M53" s="9">
        <v>68</v>
      </c>
      <c r="N53" s="9">
        <v>53</v>
      </c>
      <c r="O53" s="9">
        <v>68</v>
      </c>
      <c r="P53" s="9">
        <v>25</v>
      </c>
      <c r="Q53" s="10">
        <v>106</v>
      </c>
      <c r="R53" s="11">
        <v>31</v>
      </c>
      <c r="S53" s="11">
        <v>1</v>
      </c>
      <c r="T53" s="11">
        <v>99</v>
      </c>
      <c r="U53" s="11">
        <v>118</v>
      </c>
      <c r="V53" s="11">
        <v>1</v>
      </c>
      <c r="W53" s="11">
        <v>118</v>
      </c>
      <c r="X53" s="11">
        <f t="shared" si="0"/>
        <v>474</v>
      </c>
      <c r="Y53" s="11">
        <f t="shared" si="1"/>
        <v>4835</v>
      </c>
      <c r="Z53" s="11">
        <f t="shared" si="2"/>
        <v>1685</v>
      </c>
      <c r="AA53" s="11">
        <f t="shared" si="3"/>
        <v>4065</v>
      </c>
      <c r="AB53" s="11">
        <f t="shared" si="4"/>
        <v>4065</v>
      </c>
      <c r="AC53" s="6">
        <f t="shared" si="5"/>
        <v>4705</v>
      </c>
      <c r="AD53" s="9" t="s">
        <v>317</v>
      </c>
      <c r="AE53" s="3" t="str">
        <f>IF(ISERROR(VLOOKUP($AD53,技まとめ!$A$1:$F$380,6,FALSE)),"－",VLOOKUP($AD53,技まとめ!$A$1:$F$380,6,FALSE))</f>
        <v>SC</v>
      </c>
      <c r="AF53" s="3">
        <f>IF(ISERROR(VLOOKUP($AD53,技まとめ!$A$1:$F$380,3,FALSE)),"－",VLOOKUP($AD53,技まとめ!$A$1:$F$380,3,FALSE))</f>
        <v>31</v>
      </c>
      <c r="AG53" s="3">
        <f>IF(ISERROR(VLOOKUP($AD53,技まとめ!$A$1:$F$380,5,FALSE)),"－",VLOOKUP($AD53,技まとめ!$A$1:$F$380,5,FALSE))</f>
        <v>22</v>
      </c>
      <c r="AH53" s="3" t="str">
        <f>IF($E53=IF(ISERROR(VLOOKUP($AD53,技まとめ!$A$1:$F$380,4,FALSE)),"－",VLOOKUP($AD53,技まとめ!$A$1:$F$380,4,FALSE)),"一致","")</f>
        <v>一致</v>
      </c>
      <c r="AI53" s="9" t="s">
        <v>222</v>
      </c>
      <c r="AJ53" s="3" t="str">
        <f>IF(ISERROR(VLOOKUP($AI53,技まとめ!$A$1:$F$380,6,FALSE)),"－",VLOOKUP($AI53,技まとめ!$A$1:$F$380,6,FALSE))</f>
        <v>BS</v>
      </c>
      <c r="AK53" s="3">
        <f>IF(ISERROR(VLOOKUP($AI53,技まとめ!$A$1:$F$380,3,FALSE)),"－",VLOOKUP($AI53,技まとめ!$A$1:$F$380,3,FALSE))</f>
        <v>57</v>
      </c>
      <c r="AL53" s="3">
        <f>IF(ISERROR(VLOOKUP($AI53,技まとめ!$A$1:$F$380,5,FALSE)),"－",VLOOKUP($AI53,技まとめ!$A$1:$F$380,5,FALSE))</f>
        <v>34</v>
      </c>
      <c r="AM53" s="3" t="str">
        <f>IF($E53=IF(ISERROR(VLOOKUP($AI53,技まとめ!$A$1:$F$380,4,FALSE)),"－",VLOOKUP($AI53,技まとめ!$A$1:$F$380,4,FALSE)),"一致","")</f>
        <v>一致</v>
      </c>
      <c r="AN53" s="9" t="s">
        <v>255</v>
      </c>
      <c r="AO53" s="3" t="str">
        <f>IF(ISERROR(VLOOKUP($AN53,技まとめ!$A$1:$F$380,6,FALSE)),"－",VLOOKUP($AN53,技まとめ!$A$1:$F$380,6,FALSE))</f>
        <v>DR</v>
      </c>
      <c r="AP53" s="3">
        <f>IF(ISERROR(VLOOKUP($AN53,技まとめ!$A$1:$F$380,3,FALSE)),"－",VLOOKUP($AN53,技まとめ!$A$1:$F$380,3,FALSE))</f>
        <v>52</v>
      </c>
      <c r="AQ53" s="3">
        <f>IF(ISERROR(VLOOKUP($AN53,技まとめ!$A$1:$F$380,5,FALSE)),"－",VLOOKUP($AN53,技まとめ!$A$1:$F$380,5,FALSE))</f>
        <v>36</v>
      </c>
      <c r="AR53" s="3" t="str">
        <f>IF($E53=IF(ISERROR(VLOOKUP($AN53,技まとめ!$A$1:$F$380,4,FALSE)),"－",VLOOKUP($AN53,技まとめ!$A$1:$F$380,4,FALSE)),"一致","")</f>
        <v>一致</v>
      </c>
      <c r="AS53" s="9" t="s">
        <v>318</v>
      </c>
      <c r="AT53" s="3" t="str">
        <f>IF(ISERROR(VLOOKUP($AS53,技まとめ!$A$1:$F$380,6,FALSE)),"－",VLOOKUP($AS53,技まとめ!$A$1:$F$380,6,FALSE))</f>
        <v>LS</v>
      </c>
      <c r="AU53" s="3">
        <f>IF(ISERROR(VLOOKUP($AS53,技まとめ!$A$1:$F$380,3,FALSE)),"－",VLOOKUP($AS53,技まとめ!$A$1:$F$380,3,FALSE))</f>
        <v>98</v>
      </c>
      <c r="AV53" s="3">
        <f>IF(ISERROR(VLOOKUP($AS53,技まとめ!$A$1:$F$380,5,FALSE)),"－",VLOOKUP($AS53,技まとめ!$A$1:$F$380,5,FALSE))</f>
        <v>62</v>
      </c>
      <c r="AW53" s="3" t="str">
        <f>IF($E53=IF(ISERROR(VLOOKUP($AS53,技まとめ!$A$1:$F$380,4,FALSE)),"－",VLOOKUP($AS53,技まとめ!$A$1:$F$380,4,FALSE)),"一致","")</f>
        <v/>
      </c>
      <c r="AX53" s="12" t="str">
        <f t="shared" si="6"/>
        <v>コンドルダイブホークショットカマイタチイーグルバスター</v>
      </c>
      <c r="AY53" s="12" t="str">
        <f t="shared" si="7"/>
        <v>コンドルダイブホークショットカマイタチイーグルバスター</v>
      </c>
      <c r="AZ53" s="12" t="str">
        <f t="shared" si="8"/>
        <v>コンドルダイブホークショットカマイタチイーグルバスター</v>
      </c>
      <c r="BA53" s="12" t="str">
        <f t="shared" si="9"/>
        <v>コンドルダイブホークショットカマイタチイーグルバスター</v>
      </c>
      <c r="BB53" s="11" t="str">
        <f t="shared" si="10"/>
        <v>SCBSDRLS</v>
      </c>
      <c r="BC53" s="11" t="str">
        <f t="shared" si="11"/>
        <v>SCBSDRLS</v>
      </c>
      <c r="BD53" s="11" t="str">
        <f t="shared" si="12"/>
        <v>SCBSDRLS</v>
      </c>
      <c r="BE53" s="11" t="str">
        <f t="shared" si="13"/>
        <v>SCBSDRLS</v>
      </c>
    </row>
    <row r="54" spans="1:57" ht="11.25" hidden="1" customHeight="1">
      <c r="A54" s="6">
        <v>52</v>
      </c>
      <c r="B54" s="7" t="s">
        <v>319</v>
      </c>
      <c r="C54" s="8" t="s">
        <v>320</v>
      </c>
      <c r="D54" s="7" t="s">
        <v>72</v>
      </c>
      <c r="E54" s="7" t="s">
        <v>81</v>
      </c>
      <c r="F54" s="7" t="s">
        <v>109</v>
      </c>
      <c r="G54" s="9">
        <v>108</v>
      </c>
      <c r="H54" s="9">
        <v>96</v>
      </c>
      <c r="I54" s="9">
        <v>54</v>
      </c>
      <c r="J54" s="9">
        <v>64</v>
      </c>
      <c r="K54" s="9">
        <v>56</v>
      </c>
      <c r="L54" s="9">
        <v>48</v>
      </c>
      <c r="M54" s="9">
        <v>53</v>
      </c>
      <c r="N54" s="9">
        <v>52</v>
      </c>
      <c r="O54" s="9">
        <v>54</v>
      </c>
      <c r="P54" s="9">
        <v>25</v>
      </c>
      <c r="Q54" s="10">
        <v>104</v>
      </c>
      <c r="R54" s="11">
        <v>15</v>
      </c>
      <c r="S54" s="11">
        <v>1</v>
      </c>
      <c r="T54" s="11">
        <v>98</v>
      </c>
      <c r="U54" s="11">
        <v>103</v>
      </c>
      <c r="V54" s="11">
        <v>1</v>
      </c>
      <c r="W54" s="11">
        <v>104</v>
      </c>
      <c r="X54" s="11">
        <f t="shared" si="0"/>
        <v>426</v>
      </c>
      <c r="Y54" s="11">
        <f t="shared" si="1"/>
        <v>4685</v>
      </c>
      <c r="Z54" s="11">
        <f t="shared" si="2"/>
        <v>1055</v>
      </c>
      <c r="AA54" s="11">
        <f t="shared" si="3"/>
        <v>3960</v>
      </c>
      <c r="AB54" s="11">
        <f t="shared" si="4"/>
        <v>3960</v>
      </c>
      <c r="AC54" s="6">
        <f t="shared" si="5"/>
        <v>4515</v>
      </c>
      <c r="AD54" s="9" t="s">
        <v>321</v>
      </c>
      <c r="AE54" s="3" t="str">
        <f>IF(ISERROR(VLOOKUP($AD54,技まとめ!$A$1:$F$380,6,FALSE)),"－",VLOOKUP($AD54,技まとめ!$A$1:$F$380,6,FALSE))</f>
        <v>DR</v>
      </c>
      <c r="AF54" s="3">
        <f>IF(ISERROR(VLOOKUP($AD54,技まとめ!$A$1:$F$380,3,FALSE)),"－",VLOOKUP($AD54,技まとめ!$A$1:$F$380,3,FALSE))</f>
        <v>13</v>
      </c>
      <c r="AG54" s="3">
        <f>IF(ISERROR(VLOOKUP($AD54,技まとめ!$A$1:$F$380,5,FALSE)),"－",VLOOKUP($AD54,技まとめ!$A$1:$F$380,5,FALSE))</f>
        <v>20</v>
      </c>
      <c r="AH54" s="3" t="str">
        <f>IF($E54=IF(ISERROR(VLOOKUP($AD54,技まとめ!$A$1:$F$380,4,FALSE)),"－",VLOOKUP($AD54,技まとめ!$A$1:$F$380,4,FALSE)),"一致","")</f>
        <v/>
      </c>
      <c r="AI54" s="9" t="s">
        <v>322</v>
      </c>
      <c r="AJ54" s="3" t="str">
        <f>IF(ISERROR(VLOOKUP($AI54,技まとめ!$A$1:$F$380,6,FALSE)),"－",VLOOKUP($AI54,技まとめ!$A$1:$F$380,6,FALSE))</f>
        <v>SC</v>
      </c>
      <c r="AK54" s="3">
        <f>IF(ISERROR(VLOOKUP($AI54,技まとめ!$A$1:$F$380,3,FALSE)),"－",VLOOKUP($AI54,技まとめ!$A$1:$F$380,3,FALSE))</f>
        <v>25</v>
      </c>
      <c r="AL54" s="3">
        <f>IF(ISERROR(VLOOKUP($AI54,技まとめ!$A$1:$F$380,5,FALSE)),"－",VLOOKUP($AI54,技まとめ!$A$1:$F$380,5,FALSE))</f>
        <v>20</v>
      </c>
      <c r="AM54" s="3" t="str">
        <f>IF($E54=IF(ISERROR(VLOOKUP($AI54,技まとめ!$A$1:$F$380,4,FALSE)),"－",VLOOKUP($AI54,技まとめ!$A$1:$F$380,4,FALSE)),"一致","")</f>
        <v/>
      </c>
      <c r="AN54" s="9" t="s">
        <v>323</v>
      </c>
      <c r="AO54" s="3" t="str">
        <f>IF(ISERROR(VLOOKUP($AN54,技まとめ!$A$1:$F$380,6,FALSE)),"－",VLOOKUP($AN54,技まとめ!$A$1:$F$380,6,FALSE))</f>
        <v>DR</v>
      </c>
      <c r="AP54" s="3">
        <f>IF(ISERROR(VLOOKUP($AN54,技まとめ!$A$1:$F$380,3,FALSE)),"－",VLOOKUP($AN54,技まとめ!$A$1:$F$380,3,FALSE))</f>
        <v>42</v>
      </c>
      <c r="AQ54" s="3">
        <f>IF(ISERROR(VLOOKUP($AN54,技まとめ!$A$1:$F$380,5,FALSE)),"－",VLOOKUP($AN54,技まとめ!$A$1:$F$380,5,FALSE))</f>
        <v>31</v>
      </c>
      <c r="AR54" s="3" t="str">
        <f>IF($E54=IF(ISERROR(VLOOKUP($AN54,技まとめ!$A$1:$F$380,4,FALSE)),"－",VLOOKUP($AN54,技まとめ!$A$1:$F$380,4,FALSE)),"一致","")</f>
        <v/>
      </c>
      <c r="AS54" s="9" t="s">
        <v>214</v>
      </c>
      <c r="AT54" s="3" t="str">
        <f>IF(ISERROR(VLOOKUP($AS54,技まとめ!$A$1:$F$380,6,FALSE)),"－",VLOOKUP($AS54,技まとめ!$A$1:$F$380,6,FALSE))</f>
        <v>DR</v>
      </c>
      <c r="AU54" s="3">
        <f>IF(ISERROR(VLOOKUP($AS54,技まとめ!$A$1:$F$380,3,FALSE)),"－",VLOOKUP($AS54,技まとめ!$A$1:$F$380,3,FALSE))</f>
        <v>27</v>
      </c>
      <c r="AV54" s="3">
        <f>IF(ISERROR(VLOOKUP($AS54,技まとめ!$A$1:$F$380,5,FALSE)),"－",VLOOKUP($AS54,技まとめ!$A$1:$F$380,5,FALSE))</f>
        <v>25</v>
      </c>
      <c r="AW54" s="3" t="str">
        <f>IF($E54=IF(ISERROR(VLOOKUP($AS54,技まとめ!$A$1:$F$380,4,FALSE)),"－",VLOOKUP($AS54,技まとめ!$A$1:$F$380,4,FALSE)),"一致","")</f>
        <v>一致</v>
      </c>
      <c r="AX54" s="12" t="str">
        <f t="shared" si="6"/>
        <v>モンキーターンターザンキックカンガルーキックムーンサルト</v>
      </c>
      <c r="AY54" s="12" t="str">
        <f t="shared" si="7"/>
        <v>モンキーターンターザンキックカンガルーキックムーンサルト</v>
      </c>
      <c r="AZ54" s="12" t="str">
        <f t="shared" si="8"/>
        <v>モンキーターンターザンキックカンガルーキックムーンサルト</v>
      </c>
      <c r="BA54" s="12" t="str">
        <f t="shared" si="9"/>
        <v>モンキーターンターザンキックカンガルーキックムーンサルト</v>
      </c>
      <c r="BB54" s="11" t="str">
        <f t="shared" si="10"/>
        <v>DRSCDRDR</v>
      </c>
      <c r="BC54" s="11" t="str">
        <f t="shared" si="11"/>
        <v>DRSCDRDR</v>
      </c>
      <c r="BD54" s="11" t="str">
        <f t="shared" si="12"/>
        <v>DRSCDRDR</v>
      </c>
      <c r="BE54" s="11" t="str">
        <f t="shared" si="13"/>
        <v>DRSCDRDR</v>
      </c>
    </row>
    <row r="55" spans="1:57" ht="11.25" hidden="1" customHeight="1">
      <c r="A55" s="6">
        <v>53</v>
      </c>
      <c r="B55" s="7" t="s">
        <v>324</v>
      </c>
      <c r="C55" s="8" t="s">
        <v>325</v>
      </c>
      <c r="D55" s="7" t="s">
        <v>72</v>
      </c>
      <c r="E55" s="7" t="s">
        <v>73</v>
      </c>
      <c r="F55" s="7" t="s">
        <v>128</v>
      </c>
      <c r="G55" s="9">
        <v>121</v>
      </c>
      <c r="H55" s="9">
        <v>94</v>
      </c>
      <c r="I55" s="9">
        <v>78</v>
      </c>
      <c r="J55" s="9">
        <v>66</v>
      </c>
      <c r="K55" s="9">
        <v>41</v>
      </c>
      <c r="L55" s="9">
        <v>64</v>
      </c>
      <c r="M55" s="9">
        <v>48</v>
      </c>
      <c r="N55" s="9">
        <v>52</v>
      </c>
      <c r="O55" s="9">
        <v>67</v>
      </c>
      <c r="P55" s="9">
        <v>13</v>
      </c>
      <c r="Q55" s="10">
        <v>128</v>
      </c>
      <c r="R55" s="11">
        <v>1</v>
      </c>
      <c r="S55" s="11">
        <v>1</v>
      </c>
      <c r="T55" s="11">
        <v>114</v>
      </c>
      <c r="U55" s="11">
        <v>98</v>
      </c>
      <c r="V55" s="11">
        <v>1</v>
      </c>
      <c r="W55" s="11">
        <v>106</v>
      </c>
      <c r="X55" s="11">
        <f t="shared" si="0"/>
        <v>449</v>
      </c>
      <c r="Y55" s="11">
        <f t="shared" si="1"/>
        <v>5655</v>
      </c>
      <c r="Z55" s="11">
        <f t="shared" si="2"/>
        <v>575</v>
      </c>
      <c r="AA55" s="11">
        <f t="shared" si="3"/>
        <v>4530</v>
      </c>
      <c r="AB55" s="11">
        <f t="shared" si="4"/>
        <v>4530</v>
      </c>
      <c r="AC55" s="6">
        <f t="shared" si="5"/>
        <v>5095</v>
      </c>
      <c r="AD55" s="9" t="s">
        <v>289</v>
      </c>
      <c r="AE55" s="3" t="str">
        <f>IF(ISERROR(VLOOKUP($AD55,技まとめ!$A$1:$F$380,6,FALSE)),"－",VLOOKUP($AD55,技まとめ!$A$1:$F$380,6,FALSE))</f>
        <v>－</v>
      </c>
      <c r="AF55" s="3">
        <f>IF(ISERROR(VLOOKUP($AD55,技まとめ!$A$1:$F$380,3,FALSE)),"－",VLOOKUP($AD55,技まとめ!$A$1:$F$380,3,FALSE))</f>
        <v>0</v>
      </c>
      <c r="AG55" s="3">
        <f>IF(ISERROR(VLOOKUP($AD55,技まとめ!$A$1:$F$380,5,FALSE)),"－",VLOOKUP($AD55,技まとめ!$A$1:$F$380,5,FALSE))</f>
        <v>0</v>
      </c>
      <c r="AH55" s="3" t="str">
        <f>IF($E55=IF(ISERROR(VLOOKUP($AD55,技まとめ!$A$1:$F$380,4,FALSE)),"－",VLOOKUP($AD55,技まとめ!$A$1:$F$380,4,FALSE)),"一致","")</f>
        <v/>
      </c>
      <c r="AI55" s="9" t="s">
        <v>322</v>
      </c>
      <c r="AJ55" s="3" t="str">
        <f>IF(ISERROR(VLOOKUP($AI55,技まとめ!$A$1:$F$380,6,FALSE)),"－",VLOOKUP($AI55,技まとめ!$A$1:$F$380,6,FALSE))</f>
        <v>SC</v>
      </c>
      <c r="AK55" s="3">
        <f>IF(ISERROR(VLOOKUP($AI55,技まとめ!$A$1:$F$380,3,FALSE)),"－",VLOOKUP($AI55,技まとめ!$A$1:$F$380,3,FALSE))</f>
        <v>25</v>
      </c>
      <c r="AL55" s="3">
        <f>IF(ISERROR(VLOOKUP($AI55,技まとめ!$A$1:$F$380,5,FALSE)),"－",VLOOKUP($AI55,技まとめ!$A$1:$F$380,5,FALSE))</f>
        <v>20</v>
      </c>
      <c r="AM55" s="3" t="str">
        <f>IF($E55=IF(ISERROR(VLOOKUP($AI55,技まとめ!$A$1:$F$380,4,FALSE)),"－",VLOOKUP($AI55,技まとめ!$A$1:$F$380,4,FALSE)),"一致","")</f>
        <v>一致</v>
      </c>
      <c r="AN55" s="9" t="s">
        <v>308</v>
      </c>
      <c r="AO55" s="3" t="str">
        <f>IF(ISERROR(VLOOKUP($AN55,技まとめ!$A$1:$F$380,6,FALSE)),"－",VLOOKUP($AN55,技まとめ!$A$1:$F$380,6,FALSE))</f>
        <v>DR</v>
      </c>
      <c r="AP55" s="3">
        <f>IF(ISERROR(VLOOKUP($AN55,技まとめ!$A$1:$F$380,3,FALSE)),"－",VLOOKUP($AN55,技まとめ!$A$1:$F$380,3,FALSE))</f>
        <v>28</v>
      </c>
      <c r="AQ55" s="3">
        <f>IF(ISERROR(VLOOKUP($AN55,技まとめ!$A$1:$F$380,5,FALSE)),"－",VLOOKUP($AN55,技まとめ!$A$1:$F$380,5,FALSE))</f>
        <v>24</v>
      </c>
      <c r="AR55" s="3" t="str">
        <f>IF($E55=IF(ISERROR(VLOOKUP($AN55,技まとめ!$A$1:$F$380,4,FALSE)),"－",VLOOKUP($AN55,技まとめ!$A$1:$F$380,4,FALSE)),"一致","")</f>
        <v>一致</v>
      </c>
      <c r="AS55" s="9" t="s">
        <v>326</v>
      </c>
      <c r="AT55" s="3" t="str">
        <f>IF(ISERROR(VLOOKUP($AS55,技まとめ!$A$1:$F$380,6,FALSE)),"－",VLOOKUP($AS55,技まとめ!$A$1:$F$380,6,FALSE))</f>
        <v>BL</v>
      </c>
      <c r="AU55" s="3">
        <f>IF(ISERROR(VLOOKUP($AS55,技まとめ!$A$1:$F$380,3,FALSE)),"－",VLOOKUP($AS55,技まとめ!$A$1:$F$380,3,FALSE))</f>
        <v>56</v>
      </c>
      <c r="AV55" s="3">
        <f>IF(ISERROR(VLOOKUP($AS55,技まとめ!$A$1:$F$380,5,FALSE)),"－",VLOOKUP($AS55,技まとめ!$A$1:$F$380,5,FALSE))</f>
        <v>39</v>
      </c>
      <c r="AW55" s="3" t="str">
        <f>IF($E55=IF(ISERROR(VLOOKUP($AS55,技まとめ!$A$1:$F$380,4,FALSE)),"－",VLOOKUP($AS55,技まとめ!$A$1:$F$380,4,FALSE)),"一致","")</f>
        <v>一致</v>
      </c>
      <c r="AX55" s="12" t="str">
        <f t="shared" si="6"/>
        <v>リカバリーターザンキックスーパーアルマジロパワーチャージ</v>
      </c>
      <c r="AY55" s="12" t="str">
        <f t="shared" si="7"/>
        <v>リカバリーターザンキックスーパーアルマジロパワーチャージ</v>
      </c>
      <c r="AZ55" s="12" t="str">
        <f t="shared" si="8"/>
        <v>リカバリーターザンキックスーパーアルマジロパワーチャージ</v>
      </c>
      <c r="BA55" s="12" t="str">
        <f t="shared" si="9"/>
        <v>リカバリーターザンキックスーパーアルマジロパワーチャージ</v>
      </c>
      <c r="BB55" s="11" t="str">
        <f t="shared" si="10"/>
        <v>－SCDRBL</v>
      </c>
      <c r="BC55" s="11" t="str">
        <f t="shared" si="11"/>
        <v>－SCDRBL</v>
      </c>
      <c r="BD55" s="11" t="str">
        <f t="shared" si="12"/>
        <v>－SCDRBL</v>
      </c>
      <c r="BE55" s="11" t="str">
        <f t="shared" si="13"/>
        <v>－SCDRBL</v>
      </c>
    </row>
    <row r="56" spans="1:57" ht="11.25" hidden="1" customHeight="1">
      <c r="A56" s="6">
        <v>54</v>
      </c>
      <c r="B56" s="7" t="s">
        <v>327</v>
      </c>
      <c r="C56" s="8" t="s">
        <v>328</v>
      </c>
      <c r="D56" s="7" t="s">
        <v>72</v>
      </c>
      <c r="E56" s="7" t="s">
        <v>95</v>
      </c>
      <c r="F56" s="7" t="s">
        <v>128</v>
      </c>
      <c r="G56" s="9">
        <v>106</v>
      </c>
      <c r="H56" s="9">
        <v>123</v>
      </c>
      <c r="I56" s="9">
        <v>55</v>
      </c>
      <c r="J56" s="9">
        <v>63</v>
      </c>
      <c r="K56" s="9">
        <v>62</v>
      </c>
      <c r="L56" s="9">
        <v>49</v>
      </c>
      <c r="M56" s="9">
        <v>55</v>
      </c>
      <c r="N56" s="9">
        <v>65</v>
      </c>
      <c r="O56" s="9">
        <v>45</v>
      </c>
      <c r="P56" s="9">
        <v>24</v>
      </c>
      <c r="Q56" s="10">
        <v>105</v>
      </c>
      <c r="R56" s="11">
        <v>32</v>
      </c>
      <c r="S56" s="11">
        <v>1</v>
      </c>
      <c r="T56" s="11">
        <v>99</v>
      </c>
      <c r="U56" s="11">
        <v>105</v>
      </c>
      <c r="V56" s="11">
        <v>1</v>
      </c>
      <c r="W56" s="11">
        <v>95</v>
      </c>
      <c r="X56" s="11">
        <f t="shared" si="0"/>
        <v>438</v>
      </c>
      <c r="Y56" s="11">
        <f t="shared" si="1"/>
        <v>4680</v>
      </c>
      <c r="Z56" s="11">
        <f t="shared" si="2"/>
        <v>1605</v>
      </c>
      <c r="AA56" s="11">
        <f t="shared" si="3"/>
        <v>3950</v>
      </c>
      <c r="AB56" s="11">
        <f t="shared" si="4"/>
        <v>3950</v>
      </c>
      <c r="AC56" s="6">
        <f t="shared" si="5"/>
        <v>4595</v>
      </c>
      <c r="AD56" s="9" t="s">
        <v>329</v>
      </c>
      <c r="AE56" s="3" t="str">
        <f>IF(ISERROR(VLOOKUP($AD56,技まとめ!$A$1:$F$380,6,FALSE)),"－",VLOOKUP($AD56,技まとめ!$A$1:$F$380,6,FALSE))</f>
        <v>SC</v>
      </c>
      <c r="AF56" s="3">
        <f>IF(ISERROR(VLOOKUP($AD56,技まとめ!$A$1:$F$380,3,FALSE)),"－",VLOOKUP($AD56,技まとめ!$A$1:$F$380,3,FALSE))</f>
        <v>23</v>
      </c>
      <c r="AG56" s="3">
        <f>IF(ISERROR(VLOOKUP($AD56,技まとめ!$A$1:$F$380,5,FALSE)),"－",VLOOKUP($AD56,技まとめ!$A$1:$F$380,5,FALSE))</f>
        <v>20</v>
      </c>
      <c r="AH56" s="3" t="str">
        <f>IF($E56=IF(ISERROR(VLOOKUP($AD56,技まとめ!$A$1:$F$380,4,FALSE)),"－",VLOOKUP($AD56,技まとめ!$A$1:$F$380,4,FALSE)),"一致","")</f>
        <v/>
      </c>
      <c r="AI56" s="9" t="s">
        <v>110</v>
      </c>
      <c r="AJ56" s="3" t="str">
        <f>IF(ISERROR(VLOOKUP($AI56,技まとめ!$A$1:$F$380,6,FALSE)),"－",VLOOKUP($AI56,技まとめ!$A$1:$F$380,6,FALSE))</f>
        <v>DR</v>
      </c>
      <c r="AK56" s="3">
        <f>IF(ISERROR(VLOOKUP($AI56,技まとめ!$A$1:$F$380,3,FALSE)),"－",VLOOKUP($AI56,技まとめ!$A$1:$F$380,3,FALSE))</f>
        <v>34</v>
      </c>
      <c r="AL56" s="3">
        <f>IF(ISERROR(VLOOKUP($AI56,技まとめ!$A$1:$F$380,5,FALSE)),"－",VLOOKUP($AI56,技まとめ!$A$1:$F$380,5,FALSE))</f>
        <v>27</v>
      </c>
      <c r="AM56" s="3" t="str">
        <f>IF($E56=IF(ISERROR(VLOOKUP($AI56,技まとめ!$A$1:$F$380,4,FALSE)),"－",VLOOKUP($AI56,技まとめ!$A$1:$F$380,4,FALSE)),"一致","")</f>
        <v/>
      </c>
      <c r="AN56" s="9" t="s">
        <v>330</v>
      </c>
      <c r="AO56" s="3" t="str">
        <f>IF(ISERROR(VLOOKUP($AN56,技まとめ!$A$1:$F$380,6,FALSE)),"－",VLOOKUP($AN56,技まとめ!$A$1:$F$380,6,FALSE))</f>
        <v>SC</v>
      </c>
      <c r="AP56" s="3">
        <f>IF(ISERROR(VLOOKUP($AN56,技まとめ!$A$1:$F$380,3,FALSE)),"－",VLOOKUP($AN56,技まとめ!$A$1:$F$380,3,FALSE))</f>
        <v>44</v>
      </c>
      <c r="AQ56" s="3">
        <f>IF(ISERROR(VLOOKUP($AN56,技まとめ!$A$1:$F$380,5,FALSE)),"－",VLOOKUP($AN56,技まとめ!$A$1:$F$380,5,FALSE))</f>
        <v>28</v>
      </c>
      <c r="AR56" s="3" t="str">
        <f>IF($E56=IF(ISERROR(VLOOKUP($AN56,技まとめ!$A$1:$F$380,4,FALSE)),"－",VLOOKUP($AN56,技まとめ!$A$1:$F$380,4,FALSE)),"一致","")</f>
        <v/>
      </c>
      <c r="AS56" s="9" t="s">
        <v>331</v>
      </c>
      <c r="AT56" s="3" t="str">
        <f>IF(ISERROR(VLOOKUP($AS56,技まとめ!$A$1:$F$380,6,FALSE)),"－",VLOOKUP($AS56,技まとめ!$A$1:$F$380,6,FALSE))</f>
        <v>DR</v>
      </c>
      <c r="AU56" s="3">
        <f>IF(ISERROR(VLOOKUP($AS56,技まとめ!$A$1:$F$380,3,FALSE)),"－",VLOOKUP($AS56,技まとめ!$A$1:$F$380,3,FALSE))</f>
        <v>77</v>
      </c>
      <c r="AV56" s="3">
        <f>IF(ISERROR(VLOOKUP($AS56,技まとめ!$A$1:$F$380,5,FALSE)),"－",VLOOKUP($AS56,技まとめ!$A$1:$F$380,5,FALSE))</f>
        <v>47</v>
      </c>
      <c r="AW56" s="3" t="str">
        <f>IF($E56=IF(ISERROR(VLOOKUP($AS56,技まとめ!$A$1:$F$380,4,FALSE)),"－",VLOOKUP($AS56,技まとめ!$A$1:$F$380,4,FALSE)),"一致","")</f>
        <v/>
      </c>
      <c r="AX56" s="12" t="str">
        <f t="shared" si="6"/>
        <v>スネークショットジグザグスパーククロスドライブライトニングアクセル</v>
      </c>
      <c r="AY56" s="12" t="str">
        <f t="shared" si="7"/>
        <v>スネークショットジグザグスパーククロスドライブライトニングアクセル</v>
      </c>
      <c r="AZ56" s="12" t="str">
        <f t="shared" si="8"/>
        <v>スネークショットジグザグスパーククロスドライブライトニングアクセル</v>
      </c>
      <c r="BA56" s="12" t="str">
        <f t="shared" si="9"/>
        <v>スネークショットジグザグスパーククロスドライブライトニングアクセル</v>
      </c>
      <c r="BB56" s="11" t="str">
        <f t="shared" si="10"/>
        <v>SCDRSCDR</v>
      </c>
      <c r="BC56" s="11" t="str">
        <f t="shared" si="11"/>
        <v>SCDRSCDR</v>
      </c>
      <c r="BD56" s="11" t="str">
        <f t="shared" si="12"/>
        <v>SCDRSCDR</v>
      </c>
      <c r="BE56" s="11" t="str">
        <f t="shared" si="13"/>
        <v>SCDRSCDR</v>
      </c>
    </row>
    <row r="57" spans="1:57" ht="11.25" hidden="1" customHeight="1">
      <c r="A57" s="6">
        <v>55</v>
      </c>
      <c r="B57" s="7" t="s">
        <v>332</v>
      </c>
      <c r="C57" s="8" t="s">
        <v>333</v>
      </c>
      <c r="D57" s="7" t="s">
        <v>72</v>
      </c>
      <c r="E57" s="7" t="s">
        <v>81</v>
      </c>
      <c r="F57" s="7" t="s">
        <v>128</v>
      </c>
      <c r="G57" s="9">
        <v>99</v>
      </c>
      <c r="H57" s="9">
        <v>112</v>
      </c>
      <c r="I57" s="9">
        <v>59</v>
      </c>
      <c r="J57" s="9">
        <v>47</v>
      </c>
      <c r="K57" s="9">
        <v>69</v>
      </c>
      <c r="L57" s="9">
        <v>46</v>
      </c>
      <c r="M57" s="9">
        <v>84</v>
      </c>
      <c r="N57" s="9">
        <v>42</v>
      </c>
      <c r="O57" s="9">
        <v>47</v>
      </c>
      <c r="P57" s="9">
        <v>58</v>
      </c>
      <c r="Q57" s="10">
        <v>109</v>
      </c>
      <c r="R57" s="11">
        <v>34</v>
      </c>
      <c r="S57" s="11">
        <v>1</v>
      </c>
      <c r="T57" s="11">
        <v>96</v>
      </c>
      <c r="U57" s="11">
        <v>134</v>
      </c>
      <c r="V57" s="11">
        <v>1</v>
      </c>
      <c r="W57" s="11">
        <v>97</v>
      </c>
      <c r="X57" s="11">
        <f t="shared" si="0"/>
        <v>472</v>
      </c>
      <c r="Y57" s="11">
        <f t="shared" si="1"/>
        <v>4850</v>
      </c>
      <c r="Z57" s="11">
        <f t="shared" si="2"/>
        <v>1685</v>
      </c>
      <c r="AA57" s="11">
        <f t="shared" si="3"/>
        <v>3855</v>
      </c>
      <c r="AB57" s="11">
        <f t="shared" si="4"/>
        <v>3855</v>
      </c>
      <c r="AC57" s="6">
        <f t="shared" si="5"/>
        <v>4495</v>
      </c>
      <c r="AD57" s="9" t="s">
        <v>322</v>
      </c>
      <c r="AE57" s="3" t="str">
        <f>IF(ISERROR(VLOOKUP($AD57,技まとめ!$A$1:$F$380,6,FALSE)),"－",VLOOKUP($AD57,技まとめ!$A$1:$F$380,6,FALSE))</f>
        <v>SC</v>
      </c>
      <c r="AF57" s="3">
        <f>IF(ISERROR(VLOOKUP($AD57,技まとめ!$A$1:$F$380,3,FALSE)),"－",VLOOKUP($AD57,技まとめ!$A$1:$F$380,3,FALSE))</f>
        <v>25</v>
      </c>
      <c r="AG57" s="3">
        <f>IF(ISERROR(VLOOKUP($AD57,技まとめ!$A$1:$F$380,5,FALSE)),"－",VLOOKUP($AD57,技まとめ!$A$1:$F$380,5,FALSE))</f>
        <v>20</v>
      </c>
      <c r="AH57" s="3" t="str">
        <f>IF($E57=IF(ISERROR(VLOOKUP($AD57,技まとめ!$A$1:$F$380,4,FALSE)),"－",VLOOKUP($AD57,技まとめ!$A$1:$F$380,4,FALSE)),"一致","")</f>
        <v/>
      </c>
      <c r="AI57" s="9" t="s">
        <v>334</v>
      </c>
      <c r="AJ57" s="3" t="str">
        <f>IF(ISERROR(VLOOKUP($AI57,技まとめ!$A$1:$F$380,6,FALSE)),"－",VLOOKUP($AI57,技まとめ!$A$1:$F$380,6,FALSE))</f>
        <v>DR</v>
      </c>
      <c r="AK57" s="3">
        <f>IF(ISERROR(VLOOKUP($AI57,技まとめ!$A$1:$F$380,3,FALSE)),"－",VLOOKUP($AI57,技まとめ!$A$1:$F$380,3,FALSE))</f>
        <v>86</v>
      </c>
      <c r="AL57" s="3">
        <f>IF(ISERROR(VLOOKUP($AI57,技まとめ!$A$1:$F$380,5,FALSE)),"－",VLOOKUP($AI57,技まとめ!$A$1:$F$380,5,FALSE))</f>
        <v>49</v>
      </c>
      <c r="AM57" s="3" t="str">
        <f>IF($E57=IF(ISERROR(VLOOKUP($AI57,技まとめ!$A$1:$F$380,4,FALSE)),"－",VLOOKUP($AI57,技まとめ!$A$1:$F$380,4,FALSE)),"一致","")</f>
        <v/>
      </c>
      <c r="AN57" s="9" t="s">
        <v>335</v>
      </c>
      <c r="AO57" s="3" t="str">
        <f>IF(ISERROR(VLOOKUP($AN57,技まとめ!$A$1:$F$380,6,FALSE)),"－",VLOOKUP($AN57,技まとめ!$A$1:$F$380,6,FALSE))</f>
        <v>SC</v>
      </c>
      <c r="AP57" s="3">
        <f>IF(ISERROR(VLOOKUP($AN57,技まとめ!$A$1:$F$380,3,FALSE)),"－",VLOOKUP($AN57,技まとめ!$A$1:$F$380,3,FALSE))</f>
        <v>51</v>
      </c>
      <c r="AQ57" s="3">
        <f>IF(ISERROR(VLOOKUP($AN57,技まとめ!$A$1:$F$380,5,FALSE)),"－",VLOOKUP($AN57,技まとめ!$A$1:$F$380,5,FALSE))</f>
        <v>31</v>
      </c>
      <c r="AR57" s="3" t="str">
        <f>IF($E57=IF(ISERROR(VLOOKUP($AN57,技まとめ!$A$1:$F$380,4,FALSE)),"－",VLOOKUP($AN57,技まとめ!$A$1:$F$380,4,FALSE)),"一致","")</f>
        <v/>
      </c>
      <c r="AS57" s="9" t="s">
        <v>336</v>
      </c>
      <c r="AT57" s="3" t="str">
        <f>IF(ISERROR(VLOOKUP($AS57,技まとめ!$A$1:$F$380,6,FALSE)),"－",VLOOKUP($AS57,技まとめ!$A$1:$F$380,6,FALSE))</f>
        <v>SC</v>
      </c>
      <c r="AU57" s="3">
        <f>IF(ISERROR(VLOOKUP($AS57,技まとめ!$A$1:$F$380,3,FALSE)),"－",VLOOKUP($AS57,技まとめ!$A$1:$F$380,3,FALSE))</f>
        <v>83</v>
      </c>
      <c r="AV57" s="3">
        <f>IF(ISERROR(VLOOKUP($AS57,技まとめ!$A$1:$F$380,5,FALSE)),"－",VLOOKUP($AS57,技まとめ!$A$1:$F$380,5,FALSE))</f>
        <v>46</v>
      </c>
      <c r="AW57" s="3" t="str">
        <f>IF($E57=IF(ISERROR(VLOOKUP($AS57,技まとめ!$A$1:$F$380,4,FALSE)),"－",VLOOKUP($AS57,技まとめ!$A$1:$F$380,4,FALSE)),"一致","")</f>
        <v/>
      </c>
      <c r="AX57" s="12" t="str">
        <f t="shared" si="6"/>
        <v>ターザンキックサザンクロスカットダイナマイトシュートぶんしんシュート</v>
      </c>
      <c r="AY57" s="12" t="str">
        <f t="shared" si="7"/>
        <v>ターザンキックサザンクロスカットダイナマイトシュートぶんしんシュート</v>
      </c>
      <c r="AZ57" s="12" t="str">
        <f t="shared" si="8"/>
        <v>ターザンキックサザンクロスカットダイナマイトシュートぶんしんシュート</v>
      </c>
      <c r="BA57" s="12" t="str">
        <f t="shared" si="9"/>
        <v>ターザンキックサザンクロスカットダイナマイトシュートぶんしんシュート</v>
      </c>
      <c r="BB57" s="11" t="str">
        <f t="shared" si="10"/>
        <v>SCDRSCSC</v>
      </c>
      <c r="BC57" s="11" t="str">
        <f t="shared" si="11"/>
        <v>SCDRSCSC</v>
      </c>
      <c r="BD57" s="11" t="str">
        <f t="shared" si="12"/>
        <v>SCDRSCSC</v>
      </c>
      <c r="BE57" s="11" t="str">
        <f t="shared" si="13"/>
        <v>SCDRSCSC</v>
      </c>
    </row>
    <row r="58" spans="1:57" ht="11.25" hidden="1" customHeight="1">
      <c r="A58" s="6">
        <v>56</v>
      </c>
      <c r="B58" s="7" t="s">
        <v>337</v>
      </c>
      <c r="C58" s="8" t="s">
        <v>338</v>
      </c>
      <c r="D58" s="7" t="s">
        <v>72</v>
      </c>
      <c r="E58" s="7" t="s">
        <v>95</v>
      </c>
      <c r="F58" s="7" t="s">
        <v>109</v>
      </c>
      <c r="G58" s="9">
        <v>97</v>
      </c>
      <c r="H58" s="9">
        <v>117</v>
      </c>
      <c r="I58" s="9">
        <v>54</v>
      </c>
      <c r="J58" s="9">
        <v>49</v>
      </c>
      <c r="K58" s="9">
        <v>57</v>
      </c>
      <c r="L58" s="9">
        <v>51</v>
      </c>
      <c r="M58" s="9">
        <v>48</v>
      </c>
      <c r="N58" s="9">
        <v>51</v>
      </c>
      <c r="O58" s="9">
        <v>49</v>
      </c>
      <c r="P58" s="9">
        <v>36</v>
      </c>
      <c r="Q58" s="10">
        <v>104</v>
      </c>
      <c r="R58" s="11">
        <v>11</v>
      </c>
      <c r="S58" s="11">
        <v>1</v>
      </c>
      <c r="T58" s="11">
        <v>101</v>
      </c>
      <c r="U58" s="11">
        <v>98</v>
      </c>
      <c r="V58" s="11">
        <v>1</v>
      </c>
      <c r="W58" s="11">
        <v>99</v>
      </c>
      <c r="X58" s="11">
        <f t="shared" si="0"/>
        <v>415</v>
      </c>
      <c r="Y58" s="11">
        <f t="shared" si="1"/>
        <v>4660</v>
      </c>
      <c r="Z58" s="11">
        <f t="shared" si="2"/>
        <v>890</v>
      </c>
      <c r="AA58" s="11">
        <f t="shared" si="3"/>
        <v>4040</v>
      </c>
      <c r="AB58" s="11">
        <f t="shared" si="4"/>
        <v>4040</v>
      </c>
      <c r="AC58" s="6">
        <f t="shared" si="5"/>
        <v>4590</v>
      </c>
      <c r="AD58" s="9" t="s">
        <v>322</v>
      </c>
      <c r="AE58" s="3" t="str">
        <f>IF(ISERROR(VLOOKUP($AD58,技まとめ!$A$1:$F$380,6,FALSE)),"－",VLOOKUP($AD58,技まとめ!$A$1:$F$380,6,FALSE))</f>
        <v>SC</v>
      </c>
      <c r="AF58" s="3">
        <f>IF(ISERROR(VLOOKUP($AD58,技まとめ!$A$1:$F$380,3,FALSE)),"－",VLOOKUP($AD58,技まとめ!$A$1:$F$380,3,FALSE))</f>
        <v>25</v>
      </c>
      <c r="AG58" s="3">
        <f>IF(ISERROR(VLOOKUP($AD58,技まとめ!$A$1:$F$380,5,FALSE)),"－",VLOOKUP($AD58,技まとめ!$A$1:$F$380,5,FALSE))</f>
        <v>20</v>
      </c>
      <c r="AH58" s="3" t="str">
        <f>IF($E58=IF(ISERROR(VLOOKUP($AD58,技まとめ!$A$1:$F$380,4,FALSE)),"－",VLOOKUP($AD58,技まとめ!$A$1:$F$380,4,FALSE)),"一致","")</f>
        <v/>
      </c>
      <c r="AI58" s="9" t="s">
        <v>321</v>
      </c>
      <c r="AJ58" s="3" t="str">
        <f>IF(ISERROR(VLOOKUP($AI58,技まとめ!$A$1:$F$380,6,FALSE)),"－",VLOOKUP($AI58,技まとめ!$A$1:$F$380,6,FALSE))</f>
        <v>DR</v>
      </c>
      <c r="AK58" s="3">
        <f>IF(ISERROR(VLOOKUP($AI58,技まとめ!$A$1:$F$380,3,FALSE)),"－",VLOOKUP($AI58,技まとめ!$A$1:$F$380,3,FALSE))</f>
        <v>13</v>
      </c>
      <c r="AL58" s="3">
        <f>IF(ISERROR(VLOOKUP($AI58,技まとめ!$A$1:$F$380,5,FALSE)),"－",VLOOKUP($AI58,技まとめ!$A$1:$F$380,5,FALSE))</f>
        <v>20</v>
      </c>
      <c r="AM58" s="3" t="str">
        <f>IF($E58=IF(ISERROR(VLOOKUP($AI58,技まとめ!$A$1:$F$380,4,FALSE)),"－",VLOOKUP($AI58,技まとめ!$A$1:$F$380,4,FALSE)),"一致","")</f>
        <v/>
      </c>
      <c r="AN58" s="9" t="s">
        <v>339</v>
      </c>
      <c r="AO58" s="3" t="str">
        <f>IF(ISERROR(VLOOKUP($AN58,技まとめ!$A$1:$F$380,6,FALSE)),"－",VLOOKUP($AN58,技まとめ!$A$1:$F$380,6,FALSE))</f>
        <v>NS</v>
      </c>
      <c r="AP58" s="3">
        <f>IF(ISERROR(VLOOKUP($AN58,技まとめ!$A$1:$F$380,3,FALSE)),"－",VLOOKUP($AN58,技まとめ!$A$1:$F$380,3,FALSE))</f>
        <v>42</v>
      </c>
      <c r="AQ58" s="3">
        <f>IF(ISERROR(VLOOKUP($AN58,技まとめ!$A$1:$F$380,5,FALSE)),"－",VLOOKUP($AN58,技まとめ!$A$1:$F$380,5,FALSE))</f>
        <v>28</v>
      </c>
      <c r="AR58" s="3" t="str">
        <f>IF($E58=IF(ISERROR(VLOOKUP($AN58,技まとめ!$A$1:$F$380,4,FALSE)),"－",VLOOKUP($AN58,技まとめ!$A$1:$F$380,4,FALSE)),"一致","")</f>
        <v>一致</v>
      </c>
      <c r="AS58" s="9" t="s">
        <v>131</v>
      </c>
      <c r="AT58" s="3" t="str">
        <f>IF(ISERROR(VLOOKUP($AS58,技まとめ!$A$1:$F$380,6,FALSE)),"－",VLOOKUP($AS58,技まとめ!$A$1:$F$380,6,FALSE))</f>
        <v>DR</v>
      </c>
      <c r="AU58" s="3">
        <f>IF(ISERROR(VLOOKUP($AS58,技まとめ!$A$1:$F$380,3,FALSE)),"－",VLOOKUP($AS58,技まとめ!$A$1:$F$380,3,FALSE))</f>
        <v>33</v>
      </c>
      <c r="AV58" s="3">
        <f>IF(ISERROR(VLOOKUP($AS58,技まとめ!$A$1:$F$380,5,FALSE)),"－",VLOOKUP($AS58,技まとめ!$A$1:$F$380,5,FALSE))</f>
        <v>28</v>
      </c>
      <c r="AW58" s="3" t="str">
        <f>IF($E58=IF(ISERROR(VLOOKUP($AS58,技まとめ!$A$1:$F$380,4,FALSE)),"－",VLOOKUP($AS58,技まとめ!$A$1:$F$380,4,FALSE)),"一致","")</f>
        <v>一致</v>
      </c>
      <c r="AX58" s="12" t="str">
        <f t="shared" si="6"/>
        <v>ターザンキックモンキーターンラン・ボール・ランイリュージョンボール</v>
      </c>
      <c r="AY58" s="12" t="str">
        <f t="shared" si="7"/>
        <v>ターザンキックモンキーターンラン・ボール・ランイリュージョンボール</v>
      </c>
      <c r="AZ58" s="12" t="str">
        <f t="shared" si="8"/>
        <v>ターザンキックモンキーターンラン・ボール・ランイリュージョンボール</v>
      </c>
      <c r="BA58" s="12" t="str">
        <f t="shared" si="9"/>
        <v>ターザンキックモンキーターンラン・ボール・ランイリュージョンボール</v>
      </c>
      <c r="BB58" s="11" t="str">
        <f t="shared" si="10"/>
        <v>SCDRNSDR</v>
      </c>
      <c r="BC58" s="11" t="str">
        <f t="shared" si="11"/>
        <v>SCDRNSDR</v>
      </c>
      <c r="BD58" s="11" t="str">
        <f t="shared" si="12"/>
        <v>SCDRNSDR</v>
      </c>
      <c r="BE58" s="11" t="str">
        <f t="shared" si="13"/>
        <v>SCDRNSDR</v>
      </c>
    </row>
    <row r="59" spans="1:57" ht="11.25" hidden="1" customHeight="1">
      <c r="A59" s="6">
        <v>57</v>
      </c>
      <c r="B59" s="7" t="s">
        <v>340</v>
      </c>
      <c r="C59" s="8" t="s">
        <v>341</v>
      </c>
      <c r="D59" s="7" t="s">
        <v>72</v>
      </c>
      <c r="E59" s="7" t="s">
        <v>102</v>
      </c>
      <c r="F59" s="7" t="s">
        <v>128</v>
      </c>
      <c r="G59" s="9">
        <v>115</v>
      </c>
      <c r="H59" s="9">
        <v>124</v>
      </c>
      <c r="I59" s="9">
        <v>56</v>
      </c>
      <c r="J59" s="9">
        <v>53</v>
      </c>
      <c r="K59" s="9">
        <v>48</v>
      </c>
      <c r="L59" s="9">
        <v>58</v>
      </c>
      <c r="M59" s="9">
        <v>52</v>
      </c>
      <c r="N59" s="9">
        <v>55</v>
      </c>
      <c r="O59" s="9">
        <v>46</v>
      </c>
      <c r="P59" s="9">
        <v>42</v>
      </c>
      <c r="Q59" s="10">
        <v>106</v>
      </c>
      <c r="R59" s="11">
        <v>16</v>
      </c>
      <c r="S59" s="11">
        <v>1</v>
      </c>
      <c r="T59" s="11">
        <v>108</v>
      </c>
      <c r="U59" s="11">
        <v>102</v>
      </c>
      <c r="V59" s="11">
        <v>1</v>
      </c>
      <c r="W59" s="11">
        <v>96</v>
      </c>
      <c r="X59" s="11">
        <f t="shared" si="0"/>
        <v>430</v>
      </c>
      <c r="Y59" s="11">
        <f t="shared" si="1"/>
        <v>4725</v>
      </c>
      <c r="Z59" s="11">
        <f t="shared" si="2"/>
        <v>1050</v>
      </c>
      <c r="AA59" s="11">
        <f t="shared" si="3"/>
        <v>4270</v>
      </c>
      <c r="AB59" s="11">
        <f t="shared" si="4"/>
        <v>4270</v>
      </c>
      <c r="AC59" s="6">
        <f t="shared" si="5"/>
        <v>4880</v>
      </c>
      <c r="AD59" s="9" t="s">
        <v>168</v>
      </c>
      <c r="AE59" s="3" t="str">
        <f>IF(ISERROR(VLOOKUP($AD59,技まとめ!$A$1:$F$380,6,FALSE)),"－",VLOOKUP($AD59,技まとめ!$A$1:$F$380,6,FALSE))</f>
        <v>BL</v>
      </c>
      <c r="AF59" s="3">
        <f>IF(ISERROR(VLOOKUP($AD59,技まとめ!$A$1:$F$380,3,FALSE)),"－",VLOOKUP($AD59,技まとめ!$A$1:$F$380,3,FALSE))</f>
        <v>25</v>
      </c>
      <c r="AG59" s="3">
        <f>IF(ISERROR(VLOOKUP($AD59,技まとめ!$A$1:$F$380,5,FALSE)),"－",VLOOKUP($AD59,技まとめ!$A$1:$F$380,5,FALSE))</f>
        <v>12</v>
      </c>
      <c r="AH59" s="3" t="str">
        <f>IF($E59=IF(ISERROR(VLOOKUP($AD59,技まとめ!$A$1:$F$380,4,FALSE)),"－",VLOOKUP($AD59,技まとめ!$A$1:$F$380,4,FALSE)),"一致","")</f>
        <v/>
      </c>
      <c r="AI59" s="9" t="s">
        <v>162</v>
      </c>
      <c r="AJ59" s="3" t="str">
        <f>IF(ISERROR(VLOOKUP($AI59,技まとめ!$A$1:$F$380,6,FALSE)),"－",VLOOKUP($AI59,技まとめ!$A$1:$F$380,6,FALSE))</f>
        <v>DR</v>
      </c>
      <c r="AK59" s="3">
        <f>IF(ISERROR(VLOOKUP($AI59,技まとめ!$A$1:$F$380,3,FALSE)),"－",VLOOKUP($AI59,技まとめ!$A$1:$F$380,3,FALSE))</f>
        <v>56</v>
      </c>
      <c r="AL59" s="3">
        <f>IF(ISERROR(VLOOKUP($AI59,技まとめ!$A$1:$F$380,5,FALSE)),"－",VLOOKUP($AI59,技まとめ!$A$1:$F$380,5,FALSE))</f>
        <v>25</v>
      </c>
      <c r="AM59" s="3" t="str">
        <f>IF($E59=IF(ISERROR(VLOOKUP($AI59,技まとめ!$A$1:$F$380,4,FALSE)),"－",VLOOKUP($AI59,技まとめ!$A$1:$F$380,4,FALSE)),"一致","")</f>
        <v>一致</v>
      </c>
      <c r="AN59" s="9" t="s">
        <v>217</v>
      </c>
      <c r="AO59" s="3" t="str">
        <f>IF(ISERROR(VLOOKUP($AN59,技まとめ!$A$1:$F$380,6,FALSE)),"－",VLOOKUP($AN59,技まとめ!$A$1:$F$380,6,FALSE))</f>
        <v>NS</v>
      </c>
      <c r="AP59" s="3">
        <f>IF(ISERROR(VLOOKUP($AN59,技まとめ!$A$1:$F$380,3,FALSE)),"－",VLOOKUP($AN59,技まとめ!$A$1:$F$380,3,FALSE))</f>
        <v>51</v>
      </c>
      <c r="AQ59" s="3">
        <f>IF(ISERROR(VLOOKUP($AN59,技まとめ!$A$1:$F$380,5,FALSE)),"－",VLOOKUP($AN59,技まとめ!$A$1:$F$380,5,FALSE))</f>
        <v>31</v>
      </c>
      <c r="AR59" s="3" t="str">
        <f>IF($E59=IF(ISERROR(VLOOKUP($AN59,技まとめ!$A$1:$F$380,4,FALSE)),"－",VLOOKUP($AN59,技まとめ!$A$1:$F$380,4,FALSE)),"一致","")</f>
        <v/>
      </c>
      <c r="AS59" s="9" t="s">
        <v>216</v>
      </c>
      <c r="AT59" s="3" t="str">
        <f>IF(ISERROR(VLOOKUP($AS59,技まとめ!$A$1:$F$380,6,FALSE)),"－",VLOOKUP($AS59,技まとめ!$A$1:$F$380,6,FALSE))</f>
        <v>DR</v>
      </c>
      <c r="AU59" s="3">
        <f>IF(ISERROR(VLOOKUP($AS59,技まとめ!$A$1:$F$380,3,FALSE)),"－",VLOOKUP($AS59,技まとめ!$A$1:$F$380,3,FALSE))</f>
        <v>77</v>
      </c>
      <c r="AV59" s="3">
        <f>IF(ISERROR(VLOOKUP($AS59,技まとめ!$A$1:$F$380,5,FALSE)),"－",VLOOKUP($AS59,技まとめ!$A$1:$F$380,5,FALSE))</f>
        <v>47</v>
      </c>
      <c r="AW59" s="3" t="str">
        <f>IF($E59=IF(ISERROR(VLOOKUP($AS59,技まとめ!$A$1:$F$380,4,FALSE)),"－",VLOOKUP($AS59,技まとめ!$A$1:$F$380,4,FALSE)),"一致","")</f>
        <v>一致</v>
      </c>
      <c r="AX59" s="12" t="str">
        <f t="shared" si="6"/>
        <v>キラースライドジャッジスルークンフーヘッドアルマジロサーカス</v>
      </c>
      <c r="AY59" s="12" t="str">
        <f t="shared" si="7"/>
        <v>キラースライドジャッジスルークンフーヘッドアルマジロサーカス</v>
      </c>
      <c r="AZ59" s="12" t="str">
        <f t="shared" si="8"/>
        <v>キラースライドジャッジスルークンフーヘッドアルマジロサーカス</v>
      </c>
      <c r="BA59" s="12" t="str">
        <f t="shared" si="9"/>
        <v>キラースライドジャッジスルークンフーヘッドアルマジロサーカス</v>
      </c>
      <c r="BB59" s="11" t="str">
        <f t="shared" si="10"/>
        <v>BLDRNSDR</v>
      </c>
      <c r="BC59" s="11" t="str">
        <f t="shared" si="11"/>
        <v>BLDRNSDR</v>
      </c>
      <c r="BD59" s="11" t="str">
        <f t="shared" si="12"/>
        <v>BLDRNSDR</v>
      </c>
      <c r="BE59" s="11" t="str">
        <f t="shared" si="13"/>
        <v>BLDRNSDR</v>
      </c>
    </row>
    <row r="60" spans="1:57" ht="11.25" hidden="1" customHeight="1">
      <c r="A60" s="6">
        <v>58</v>
      </c>
      <c r="B60" s="7" t="s">
        <v>342</v>
      </c>
      <c r="C60" s="8" t="s">
        <v>343</v>
      </c>
      <c r="D60" s="7" t="s">
        <v>72</v>
      </c>
      <c r="E60" s="7" t="s">
        <v>95</v>
      </c>
      <c r="F60" s="7" t="s">
        <v>82</v>
      </c>
      <c r="G60" s="9">
        <v>120</v>
      </c>
      <c r="H60" s="9">
        <v>106</v>
      </c>
      <c r="I60" s="9">
        <v>53</v>
      </c>
      <c r="J60" s="9">
        <v>53</v>
      </c>
      <c r="K60" s="9">
        <v>53</v>
      </c>
      <c r="L60" s="9">
        <v>44</v>
      </c>
      <c r="M60" s="9">
        <v>51</v>
      </c>
      <c r="N60" s="9">
        <v>68</v>
      </c>
      <c r="O60" s="9">
        <v>47</v>
      </c>
      <c r="P60" s="9">
        <v>41</v>
      </c>
      <c r="Q60" s="10">
        <v>103</v>
      </c>
      <c r="R60" s="11">
        <v>33</v>
      </c>
      <c r="S60" s="11">
        <v>1</v>
      </c>
      <c r="T60" s="11">
        <v>94</v>
      </c>
      <c r="U60" s="11">
        <v>101</v>
      </c>
      <c r="V60" s="11">
        <v>1</v>
      </c>
      <c r="W60" s="11">
        <v>97</v>
      </c>
      <c r="X60" s="11">
        <f t="shared" si="0"/>
        <v>430</v>
      </c>
      <c r="Y60" s="11">
        <f t="shared" si="1"/>
        <v>4610</v>
      </c>
      <c r="Z60" s="11">
        <f t="shared" si="2"/>
        <v>1650</v>
      </c>
      <c r="AA60" s="11">
        <f t="shared" si="3"/>
        <v>3785</v>
      </c>
      <c r="AB60" s="11">
        <f t="shared" si="4"/>
        <v>3785</v>
      </c>
      <c r="AC60" s="6">
        <f t="shared" si="5"/>
        <v>4410</v>
      </c>
      <c r="AD60" s="9" t="s">
        <v>308</v>
      </c>
      <c r="AE60" s="3" t="str">
        <f>IF(ISERROR(VLOOKUP($AD60,技まとめ!$A$1:$F$380,6,FALSE)),"－",VLOOKUP($AD60,技まとめ!$A$1:$F$380,6,FALSE))</f>
        <v>DR</v>
      </c>
      <c r="AF60" s="3">
        <f>IF(ISERROR(VLOOKUP($AD60,技まとめ!$A$1:$F$380,3,FALSE)),"－",VLOOKUP($AD60,技まとめ!$A$1:$F$380,3,FALSE))</f>
        <v>28</v>
      </c>
      <c r="AG60" s="3">
        <f>IF(ISERROR(VLOOKUP($AD60,技まとめ!$A$1:$F$380,5,FALSE)),"－",VLOOKUP($AD60,技まとめ!$A$1:$F$380,5,FALSE))</f>
        <v>24</v>
      </c>
      <c r="AH60" s="3" t="str">
        <f>IF($E60=IF(ISERROR(VLOOKUP($AD60,技まとめ!$A$1:$F$380,4,FALSE)),"－",VLOOKUP($AD60,技まとめ!$A$1:$F$380,4,FALSE)),"一致","")</f>
        <v/>
      </c>
      <c r="AI60" s="9" t="s">
        <v>122</v>
      </c>
      <c r="AJ60" s="3" t="str">
        <f>IF(ISERROR(VLOOKUP($AI60,技まとめ!$A$1:$F$380,6,FALSE)),"－",VLOOKUP($AI60,技まとめ!$A$1:$F$380,6,FALSE))</f>
        <v>NS</v>
      </c>
      <c r="AK60" s="3">
        <f>IF(ISERROR(VLOOKUP($AI60,技まとめ!$A$1:$F$380,3,FALSE)),"－",VLOOKUP($AI60,技まとめ!$A$1:$F$380,3,FALSE))</f>
        <v>25</v>
      </c>
      <c r="AL60" s="3">
        <f>IF(ISERROR(VLOOKUP($AI60,技まとめ!$A$1:$F$380,5,FALSE)),"－",VLOOKUP($AI60,技まとめ!$A$1:$F$380,5,FALSE))</f>
        <v>20</v>
      </c>
      <c r="AM60" s="3" t="str">
        <f>IF($E60=IF(ISERROR(VLOOKUP($AI60,技まとめ!$A$1:$F$380,4,FALSE)),"－",VLOOKUP($AI60,技まとめ!$A$1:$F$380,4,FALSE)),"一致","")</f>
        <v/>
      </c>
      <c r="AN60" s="9" t="s">
        <v>216</v>
      </c>
      <c r="AO60" s="3" t="str">
        <f>IF(ISERROR(VLOOKUP($AN60,技まとめ!$A$1:$F$380,6,FALSE)),"－",VLOOKUP($AN60,技まとめ!$A$1:$F$380,6,FALSE))</f>
        <v>DR</v>
      </c>
      <c r="AP60" s="3">
        <f>IF(ISERROR(VLOOKUP($AN60,技まとめ!$A$1:$F$380,3,FALSE)),"－",VLOOKUP($AN60,技まとめ!$A$1:$F$380,3,FALSE))</f>
        <v>77</v>
      </c>
      <c r="AQ60" s="3">
        <f>IF(ISERROR(VLOOKUP($AN60,技まとめ!$A$1:$F$380,5,FALSE)),"－",VLOOKUP($AN60,技まとめ!$A$1:$F$380,5,FALSE))</f>
        <v>47</v>
      </c>
      <c r="AR60" s="3" t="str">
        <f>IF($E60=IF(ISERROR(VLOOKUP($AN60,技まとめ!$A$1:$F$380,4,FALSE)),"－",VLOOKUP($AN60,技まとめ!$A$1:$F$380,4,FALSE)),"一致","")</f>
        <v/>
      </c>
      <c r="AS60" s="9" t="s">
        <v>97</v>
      </c>
      <c r="AT60" s="3" t="str">
        <f>IF(ISERROR(VLOOKUP($AS60,技まとめ!$A$1:$F$380,6,FALSE)),"－",VLOOKUP($AS60,技まとめ!$A$1:$F$380,6,FALSE))</f>
        <v>BL</v>
      </c>
      <c r="AU60" s="3">
        <f>IF(ISERROR(VLOOKUP($AS60,技まとめ!$A$1:$F$380,3,FALSE)),"－",VLOOKUP($AS60,技まとめ!$A$1:$F$380,3,FALSE))</f>
        <v>38</v>
      </c>
      <c r="AV60" s="3">
        <f>IF(ISERROR(VLOOKUP($AS60,技まとめ!$A$1:$F$380,5,FALSE)),"－",VLOOKUP($AS60,技まとめ!$A$1:$F$380,5,FALSE))</f>
        <v>16</v>
      </c>
      <c r="AW60" s="3" t="str">
        <f>IF($E60=IF(ISERROR(VLOOKUP($AS60,技まとめ!$A$1:$F$380,4,FALSE)),"－",VLOOKUP($AS60,技まとめ!$A$1:$F$380,4,FALSE)),"一致","")</f>
        <v/>
      </c>
      <c r="AX60" s="12" t="str">
        <f t="shared" si="6"/>
        <v>スーパーアルマジログレネードショットアルマジロサーカスうしろのしょうめん</v>
      </c>
      <c r="AY60" s="12" t="str">
        <f t="shared" si="7"/>
        <v>スーパーアルマジログレネードショットアルマジロサーカスうしろのしょうめん</v>
      </c>
      <c r="AZ60" s="12" t="str">
        <f t="shared" si="8"/>
        <v>スーパーアルマジログレネードショットアルマジロサーカスうしろのしょうめん</v>
      </c>
      <c r="BA60" s="12" t="str">
        <f t="shared" si="9"/>
        <v>スーパーアルマジログレネードショットアルマジロサーカスうしろのしょうめん</v>
      </c>
      <c r="BB60" s="11" t="str">
        <f t="shared" si="10"/>
        <v>DRNSDRBL</v>
      </c>
      <c r="BC60" s="11" t="str">
        <f t="shared" si="11"/>
        <v>DRNSDRBL</v>
      </c>
      <c r="BD60" s="11" t="str">
        <f t="shared" si="12"/>
        <v>DRNSDRBL</v>
      </c>
      <c r="BE60" s="11" t="str">
        <f t="shared" si="13"/>
        <v>DRNSDRBL</v>
      </c>
    </row>
    <row r="61" spans="1:57" ht="11.25" hidden="1" customHeight="1">
      <c r="A61" s="6">
        <v>59</v>
      </c>
      <c r="B61" s="7" t="s">
        <v>344</v>
      </c>
      <c r="C61" s="8" t="s">
        <v>345</v>
      </c>
      <c r="D61" s="7" t="s">
        <v>72</v>
      </c>
      <c r="E61" s="7" t="s">
        <v>73</v>
      </c>
      <c r="F61" s="7" t="s">
        <v>109</v>
      </c>
      <c r="G61" s="9">
        <v>113</v>
      </c>
      <c r="H61" s="9">
        <v>94</v>
      </c>
      <c r="I61" s="9">
        <v>42</v>
      </c>
      <c r="J61" s="9">
        <v>50</v>
      </c>
      <c r="K61" s="9">
        <v>52</v>
      </c>
      <c r="L61" s="9">
        <v>44</v>
      </c>
      <c r="M61" s="9">
        <v>79</v>
      </c>
      <c r="N61" s="9">
        <v>54</v>
      </c>
      <c r="O61" s="9">
        <v>45</v>
      </c>
      <c r="P61" s="9">
        <v>50</v>
      </c>
      <c r="Q61" s="10">
        <v>92</v>
      </c>
      <c r="R61" s="11">
        <v>24</v>
      </c>
      <c r="S61" s="11">
        <v>1</v>
      </c>
      <c r="T61" s="11">
        <v>94</v>
      </c>
      <c r="U61" s="11">
        <v>129</v>
      </c>
      <c r="V61" s="11">
        <v>1</v>
      </c>
      <c r="W61" s="11">
        <v>95</v>
      </c>
      <c r="X61" s="11">
        <f t="shared" si="0"/>
        <v>436</v>
      </c>
      <c r="Y61" s="11">
        <f t="shared" si="1"/>
        <v>4160</v>
      </c>
      <c r="Z61" s="11">
        <f t="shared" si="2"/>
        <v>1325</v>
      </c>
      <c r="AA61" s="11">
        <f t="shared" si="3"/>
        <v>3775</v>
      </c>
      <c r="AB61" s="11">
        <f t="shared" si="4"/>
        <v>3775</v>
      </c>
      <c r="AC61" s="6">
        <f t="shared" si="5"/>
        <v>4355</v>
      </c>
      <c r="AD61" s="9" t="s">
        <v>305</v>
      </c>
      <c r="AE61" s="3" t="str">
        <f>IF(ISERROR(VLOOKUP($AD61,技まとめ!$A$1:$F$380,6,FALSE)),"－",VLOOKUP($AD61,技まとめ!$A$1:$F$380,6,FALSE))</f>
        <v>BL</v>
      </c>
      <c r="AF61" s="3">
        <f>IF(ISERROR(VLOOKUP($AD61,技まとめ!$A$1:$F$380,3,FALSE)),"－",VLOOKUP($AD61,技まとめ!$A$1:$F$380,3,FALSE))</f>
        <v>41</v>
      </c>
      <c r="AG61" s="3">
        <f>IF(ISERROR(VLOOKUP($AD61,技まとめ!$A$1:$F$380,5,FALSE)),"－",VLOOKUP($AD61,技まとめ!$A$1:$F$380,5,FALSE))</f>
        <v>30</v>
      </c>
      <c r="AH61" s="3" t="str">
        <f>IF($E61=IF(ISERROR(VLOOKUP($AD61,技まとめ!$A$1:$F$380,4,FALSE)),"－",VLOOKUP($AD61,技まとめ!$A$1:$F$380,4,FALSE)),"一致","")</f>
        <v/>
      </c>
      <c r="AI61" s="9" t="s">
        <v>123</v>
      </c>
      <c r="AJ61" s="3" t="str">
        <f>IF(ISERROR(VLOOKUP($AI61,技まとめ!$A$1:$F$380,6,FALSE)),"－",VLOOKUP($AI61,技まとめ!$A$1:$F$380,6,FALSE))</f>
        <v>DR</v>
      </c>
      <c r="AK61" s="3">
        <f>IF(ISERROR(VLOOKUP($AI61,技まとめ!$A$1:$F$380,3,FALSE)),"－",VLOOKUP($AI61,技まとめ!$A$1:$F$380,3,FALSE))</f>
        <v>36</v>
      </c>
      <c r="AL61" s="3">
        <f>IF(ISERROR(VLOOKUP($AI61,技まとめ!$A$1:$F$380,5,FALSE)),"－",VLOOKUP($AI61,技まとめ!$A$1:$F$380,5,FALSE))</f>
        <v>27</v>
      </c>
      <c r="AM61" s="3" t="str">
        <f>IF($E61=IF(ISERROR(VLOOKUP($AI61,技まとめ!$A$1:$F$380,4,FALSE)),"－",VLOOKUP($AI61,技まとめ!$A$1:$F$380,4,FALSE)),"一致","")</f>
        <v>一致</v>
      </c>
      <c r="AN61" s="9" t="s">
        <v>346</v>
      </c>
      <c r="AO61" s="3" t="str">
        <f>IF(ISERROR(VLOOKUP($AN61,技まとめ!$A$1:$F$380,6,FALSE)),"－",VLOOKUP($AN61,技まとめ!$A$1:$F$380,6,FALSE))</f>
        <v>LS</v>
      </c>
      <c r="AP61" s="3">
        <f>IF(ISERROR(VLOOKUP($AN61,技まとめ!$A$1:$F$380,3,FALSE)),"－",VLOOKUP($AN61,技まとめ!$A$1:$F$380,3,FALSE))</f>
        <v>51</v>
      </c>
      <c r="AQ61" s="3">
        <f>IF(ISERROR(VLOOKUP($AN61,技まとめ!$A$1:$F$380,5,FALSE)),"－",VLOOKUP($AN61,技まとめ!$A$1:$F$380,5,FALSE))</f>
        <v>37</v>
      </c>
      <c r="AR61" s="3" t="str">
        <f>IF($E61=IF(ISERROR(VLOOKUP($AN61,技まとめ!$A$1:$F$380,4,FALSE)),"－",VLOOKUP($AN61,技まとめ!$A$1:$F$380,4,FALSE)),"一致","")</f>
        <v>一致</v>
      </c>
      <c r="AS61" s="9" t="s">
        <v>347</v>
      </c>
      <c r="AT61" s="3" t="str">
        <f>IF(ISERROR(VLOOKUP($AS61,技まとめ!$A$1:$F$380,6,FALSE)),"－",VLOOKUP($AS61,技まとめ!$A$1:$F$380,6,FALSE))</f>
        <v>DR</v>
      </c>
      <c r="AU61" s="3">
        <f>IF(ISERROR(VLOOKUP($AS61,技まとめ!$A$1:$F$380,3,FALSE)),"－",VLOOKUP($AS61,技まとめ!$A$1:$F$380,3,FALSE))</f>
        <v>40</v>
      </c>
      <c r="AV61" s="3">
        <f>IF(ISERROR(VLOOKUP($AS61,技まとめ!$A$1:$F$380,5,FALSE)),"－",VLOOKUP($AS61,技まとめ!$A$1:$F$380,5,FALSE))</f>
        <v>31</v>
      </c>
      <c r="AW61" s="3" t="str">
        <f>IF($E61=IF(ISERROR(VLOOKUP($AS61,技まとめ!$A$1:$F$380,4,FALSE)),"－",VLOOKUP($AS61,技まとめ!$A$1:$F$380,4,FALSE)),"一致","")</f>
        <v/>
      </c>
      <c r="AX61" s="12" t="str">
        <f t="shared" si="6"/>
        <v>フェイクボールごりむちゅうレインボーループざんぞう</v>
      </c>
      <c r="AY61" s="12" t="str">
        <f t="shared" si="7"/>
        <v>フェイクボールごりむちゅうレインボーループざんぞう</v>
      </c>
      <c r="AZ61" s="12" t="str">
        <f t="shared" si="8"/>
        <v>フェイクボールごりむちゅうレインボーループざんぞう</v>
      </c>
      <c r="BA61" s="12" t="str">
        <f t="shared" si="9"/>
        <v>フェイクボールごりむちゅうレインボーループざんぞう</v>
      </c>
      <c r="BB61" s="11" t="str">
        <f t="shared" si="10"/>
        <v>BLDRLSDR</v>
      </c>
      <c r="BC61" s="11" t="str">
        <f t="shared" si="11"/>
        <v>BLDRLSDR</v>
      </c>
      <c r="BD61" s="11" t="str">
        <f t="shared" si="12"/>
        <v>BLDRLSDR</v>
      </c>
      <c r="BE61" s="11" t="str">
        <f t="shared" si="13"/>
        <v>BLDRLSDR</v>
      </c>
    </row>
    <row r="62" spans="1:57" ht="11.25" hidden="1" customHeight="1">
      <c r="A62" s="6">
        <v>60</v>
      </c>
      <c r="B62" s="7" t="s">
        <v>348</v>
      </c>
      <c r="C62" s="8" t="s">
        <v>349</v>
      </c>
      <c r="D62" s="7" t="s">
        <v>72</v>
      </c>
      <c r="E62" s="7" t="s">
        <v>102</v>
      </c>
      <c r="F62" s="7" t="s">
        <v>74</v>
      </c>
      <c r="G62" s="9">
        <v>126</v>
      </c>
      <c r="H62" s="9">
        <v>129</v>
      </c>
      <c r="I62" s="9">
        <v>41</v>
      </c>
      <c r="J62" s="9">
        <v>68</v>
      </c>
      <c r="K62" s="9">
        <v>48</v>
      </c>
      <c r="L62" s="9">
        <v>77</v>
      </c>
      <c r="M62" s="9">
        <v>31</v>
      </c>
      <c r="N62" s="9">
        <v>51</v>
      </c>
      <c r="O62" s="9">
        <v>64</v>
      </c>
      <c r="P62" s="9">
        <v>31</v>
      </c>
      <c r="Q62" s="10">
        <v>91</v>
      </c>
      <c r="R62" s="11">
        <v>16</v>
      </c>
      <c r="S62" s="11">
        <v>1</v>
      </c>
      <c r="T62" s="11">
        <v>127</v>
      </c>
      <c r="U62" s="11">
        <v>81</v>
      </c>
      <c r="V62" s="11">
        <v>1</v>
      </c>
      <c r="W62" s="11">
        <v>114</v>
      </c>
      <c r="X62" s="11">
        <f t="shared" si="0"/>
        <v>431</v>
      </c>
      <c r="Y62" s="11">
        <f t="shared" si="1"/>
        <v>4215</v>
      </c>
      <c r="Z62" s="11">
        <f t="shared" si="2"/>
        <v>1140</v>
      </c>
      <c r="AA62" s="11">
        <f t="shared" si="3"/>
        <v>5025</v>
      </c>
      <c r="AB62" s="11">
        <f t="shared" si="4"/>
        <v>5025</v>
      </c>
      <c r="AC62" s="6">
        <f t="shared" si="5"/>
        <v>5730</v>
      </c>
      <c r="AD62" s="9" t="s">
        <v>241</v>
      </c>
      <c r="AE62" s="3" t="str">
        <f>IF(ISERROR(VLOOKUP($AD62,技まとめ!$A$1:$F$380,6,FALSE)),"－",VLOOKUP($AD62,技まとめ!$A$1:$F$380,6,FALSE))</f>
        <v>P1</v>
      </c>
      <c r="AF62" s="3">
        <f>IF(ISERROR(VLOOKUP($AD62,技まとめ!$A$1:$F$380,3,FALSE)),"－",VLOOKUP($AD62,技まとめ!$A$1:$F$380,3,FALSE))</f>
        <v>52</v>
      </c>
      <c r="AG62" s="3">
        <f>IF(ISERROR(VLOOKUP($AD62,技まとめ!$A$1:$F$380,5,FALSE)),"－",VLOOKUP($AD62,技まとめ!$A$1:$F$380,5,FALSE))</f>
        <v>35</v>
      </c>
      <c r="AH62" s="3" t="str">
        <f>IF($E62=IF(ISERROR(VLOOKUP($AD62,技まとめ!$A$1:$F$380,4,FALSE)),"－",VLOOKUP($AD62,技まとめ!$A$1:$F$380,4,FALSE)),"一致","")</f>
        <v>一致</v>
      </c>
      <c r="AI62" s="9" t="s">
        <v>350</v>
      </c>
      <c r="AJ62" s="3" t="str">
        <f>IF(ISERROR(VLOOKUP($AI62,技まとめ!$A$1:$F$380,6,FALSE)),"－",VLOOKUP($AI62,技まとめ!$A$1:$F$380,6,FALSE))</f>
        <v>CA</v>
      </c>
      <c r="AK62" s="3">
        <f>IF(ISERROR(VLOOKUP($AI62,技まとめ!$A$1:$F$380,3,FALSE)),"－",VLOOKUP($AI62,技まとめ!$A$1:$F$380,3,FALSE))</f>
        <v>15</v>
      </c>
      <c r="AL62" s="3">
        <f>IF(ISERROR(VLOOKUP($AI62,技まとめ!$A$1:$F$380,5,FALSE)),"－",VLOOKUP($AI62,技まとめ!$A$1:$F$380,5,FALSE))</f>
        <v>20</v>
      </c>
      <c r="AM62" s="3" t="str">
        <f>IF($E62=IF(ISERROR(VLOOKUP($AI62,技まとめ!$A$1:$F$380,4,FALSE)),"－",VLOOKUP($AI62,技まとめ!$A$1:$F$380,4,FALSE)),"一致","")</f>
        <v/>
      </c>
      <c r="AN62" s="9" t="s">
        <v>290</v>
      </c>
      <c r="AO62" s="3" t="str">
        <f>IF(ISERROR(VLOOKUP($AN62,技まとめ!$A$1:$F$380,6,FALSE)),"－",VLOOKUP($AN62,技まとめ!$A$1:$F$380,6,FALSE))</f>
        <v>CA</v>
      </c>
      <c r="AP62" s="3">
        <f>IF(ISERROR(VLOOKUP($AN62,技まとめ!$A$1:$F$380,3,FALSE)),"－",VLOOKUP($AN62,技まとめ!$A$1:$F$380,3,FALSE))</f>
        <v>27</v>
      </c>
      <c r="AQ62" s="3">
        <f>IF(ISERROR(VLOOKUP($AN62,技まとめ!$A$1:$F$380,5,FALSE)),"－",VLOOKUP($AN62,技まとめ!$A$1:$F$380,5,FALSE))</f>
        <v>25</v>
      </c>
      <c r="AR62" s="3" t="str">
        <f>IF($E62=IF(ISERROR(VLOOKUP($AN62,技まとめ!$A$1:$F$380,4,FALSE)),"－",VLOOKUP($AN62,技まとめ!$A$1:$F$380,4,FALSE)),"一致","")</f>
        <v/>
      </c>
      <c r="AS62" s="9" t="s">
        <v>351</v>
      </c>
      <c r="AT62" s="3" t="str">
        <f>IF(ISERROR(VLOOKUP($AS62,技まとめ!$A$1:$F$380,6,FALSE)),"－",VLOOKUP($AS62,技まとめ!$A$1:$F$380,6,FALSE))</f>
        <v>CA</v>
      </c>
      <c r="AU62" s="3">
        <f>IF(ISERROR(VLOOKUP($AS62,技まとめ!$A$1:$F$380,3,FALSE)),"－",VLOOKUP($AS62,技まとめ!$A$1:$F$380,3,FALSE))</f>
        <v>92</v>
      </c>
      <c r="AV62" s="3">
        <f>IF(ISERROR(VLOOKUP($AS62,技まとめ!$A$1:$F$380,5,FALSE)),"－",VLOOKUP($AS62,技まとめ!$A$1:$F$380,5,FALSE))</f>
        <v>50</v>
      </c>
      <c r="AW62" s="3" t="str">
        <f>IF($E62=IF(ISERROR(VLOOKUP($AS62,技まとめ!$A$1:$F$380,4,FALSE)),"－",VLOOKUP($AS62,技まとめ!$A$1:$F$380,4,FALSE)),"一致","")</f>
        <v/>
      </c>
      <c r="AX62" s="12" t="str">
        <f t="shared" si="6"/>
        <v>ばくれつパンチタフネスブロックワイルドクローギガントウォール</v>
      </c>
      <c r="AY62" s="12" t="str">
        <f t="shared" si="7"/>
        <v>ばくれつパンチタフネスブロックワイルドクローギガントウォール</v>
      </c>
      <c r="AZ62" s="12" t="str">
        <f t="shared" si="8"/>
        <v>ばくれつパンチタフネスブロックワイルドクローギガントウォール</v>
      </c>
      <c r="BA62" s="12" t="str">
        <f t="shared" si="9"/>
        <v>ばくれつパンチタフネスブロックワイルドクローギガントウォール</v>
      </c>
      <c r="BB62" s="11" t="str">
        <f t="shared" si="10"/>
        <v>P1CACACA</v>
      </c>
      <c r="BC62" s="11" t="str">
        <f t="shared" si="11"/>
        <v>P1CACACA</v>
      </c>
      <c r="BD62" s="11" t="str">
        <f t="shared" si="12"/>
        <v>P1CACACA</v>
      </c>
      <c r="BE62" s="11" t="str">
        <f t="shared" si="13"/>
        <v>P1CACACA</v>
      </c>
    </row>
    <row r="63" spans="1:57" ht="11.25" hidden="1" customHeight="1">
      <c r="A63" s="6">
        <v>61</v>
      </c>
      <c r="B63" s="7" t="s">
        <v>352</v>
      </c>
      <c r="C63" s="8" t="s">
        <v>353</v>
      </c>
      <c r="D63" s="7" t="s">
        <v>72</v>
      </c>
      <c r="E63" s="7" t="s">
        <v>95</v>
      </c>
      <c r="F63" s="7" t="s">
        <v>74</v>
      </c>
      <c r="G63" s="9">
        <v>137</v>
      </c>
      <c r="H63" s="9">
        <v>131</v>
      </c>
      <c r="I63" s="9">
        <v>56</v>
      </c>
      <c r="J63" s="9">
        <v>69</v>
      </c>
      <c r="K63" s="9">
        <v>58</v>
      </c>
      <c r="L63" s="9">
        <v>76</v>
      </c>
      <c r="M63" s="9">
        <v>68</v>
      </c>
      <c r="N63" s="9">
        <v>50</v>
      </c>
      <c r="O63" s="9">
        <v>52</v>
      </c>
      <c r="P63" s="9">
        <v>32</v>
      </c>
      <c r="Q63" s="10">
        <v>106</v>
      </c>
      <c r="R63" s="11">
        <v>27</v>
      </c>
      <c r="S63" s="11">
        <v>1</v>
      </c>
      <c r="T63" s="11">
        <v>126</v>
      </c>
      <c r="U63" s="11">
        <v>118</v>
      </c>
      <c r="V63" s="11">
        <v>1</v>
      </c>
      <c r="W63" s="11">
        <v>102</v>
      </c>
      <c r="X63" s="11">
        <f t="shared" si="0"/>
        <v>481</v>
      </c>
      <c r="Y63" s="11">
        <f t="shared" si="1"/>
        <v>4755</v>
      </c>
      <c r="Z63" s="11">
        <f t="shared" si="2"/>
        <v>1465</v>
      </c>
      <c r="AA63" s="11">
        <f t="shared" si="3"/>
        <v>4930</v>
      </c>
      <c r="AB63" s="11">
        <f t="shared" si="4"/>
        <v>4930</v>
      </c>
      <c r="AC63" s="6">
        <f t="shared" si="5"/>
        <v>5685</v>
      </c>
      <c r="AD63" s="9" t="s">
        <v>220</v>
      </c>
      <c r="AE63" s="3" t="str">
        <f>IF(ISERROR(VLOOKUP($AD63,技まとめ!$A$1:$F$380,6,FALSE)),"－",VLOOKUP($AD63,技まとめ!$A$1:$F$380,6,FALSE))</f>
        <v>－</v>
      </c>
      <c r="AF63" s="3">
        <f>IF(ISERROR(VLOOKUP($AD63,技まとめ!$A$1:$F$380,3,FALSE)),"－",VLOOKUP($AD63,技まとめ!$A$1:$F$380,3,FALSE))</f>
        <v>0</v>
      </c>
      <c r="AG63" s="3">
        <f>IF(ISERROR(VLOOKUP($AD63,技まとめ!$A$1:$F$380,5,FALSE)),"－",VLOOKUP($AD63,技まとめ!$A$1:$F$380,5,FALSE))</f>
        <v>0</v>
      </c>
      <c r="AH63" s="3" t="str">
        <f>IF($E63=IF(ISERROR(VLOOKUP($AD63,技まとめ!$A$1:$F$380,4,FALSE)),"－",VLOOKUP($AD63,技まとめ!$A$1:$F$380,4,FALSE)),"一致","")</f>
        <v/>
      </c>
      <c r="AI63" s="9" t="s">
        <v>354</v>
      </c>
      <c r="AJ63" s="3" t="str">
        <f>IF(ISERROR(VLOOKUP($AI63,技まとめ!$A$1:$F$380,6,FALSE)),"－",VLOOKUP($AI63,技まとめ!$A$1:$F$380,6,FALSE))</f>
        <v>CA</v>
      </c>
      <c r="AK63" s="3">
        <f>IF(ISERROR(VLOOKUP($AI63,技まとめ!$A$1:$F$380,3,FALSE)),"－",VLOOKUP($AI63,技まとめ!$A$1:$F$380,3,FALSE))</f>
        <v>38</v>
      </c>
      <c r="AL63" s="3">
        <f>IF(ISERROR(VLOOKUP($AI63,技まとめ!$A$1:$F$380,5,FALSE)),"－",VLOOKUP($AI63,技まとめ!$A$1:$F$380,5,FALSE))</f>
        <v>30</v>
      </c>
      <c r="AM63" s="3" t="str">
        <f>IF($E63=IF(ISERROR(VLOOKUP($AI63,技まとめ!$A$1:$F$380,4,FALSE)),"－",VLOOKUP($AI63,技まとめ!$A$1:$F$380,4,FALSE)),"一致","")</f>
        <v>一致</v>
      </c>
      <c r="AN63" s="9" t="s">
        <v>240</v>
      </c>
      <c r="AO63" s="3" t="str">
        <f>IF(ISERROR(VLOOKUP($AN63,技まとめ!$A$1:$F$380,6,FALSE)),"－",VLOOKUP($AN63,技まとめ!$A$1:$F$380,6,FALSE))</f>
        <v>P1</v>
      </c>
      <c r="AP63" s="3">
        <f>IF(ISERROR(VLOOKUP($AN63,技まとめ!$A$1:$F$380,3,FALSE)),"－",VLOOKUP($AN63,技まとめ!$A$1:$F$380,3,FALSE))</f>
        <v>83</v>
      </c>
      <c r="AQ63" s="3">
        <f>IF(ISERROR(VLOOKUP($AN63,技まとめ!$A$1:$F$380,5,FALSE)),"－",VLOOKUP($AN63,技まとめ!$A$1:$F$380,5,FALSE))</f>
        <v>47</v>
      </c>
      <c r="AR63" s="3" t="str">
        <f>IF($E63=IF(ISERROR(VLOOKUP($AN63,技まとめ!$A$1:$F$380,4,FALSE)),"－",VLOOKUP($AN63,技まとめ!$A$1:$F$380,4,FALSE)),"一致","")</f>
        <v/>
      </c>
      <c r="AS63" s="9" t="s">
        <v>152</v>
      </c>
      <c r="AT63" s="3" t="str">
        <f>IF(ISERROR(VLOOKUP($AS63,技まとめ!$A$1:$F$380,6,FALSE)),"－",VLOOKUP($AS63,技まとめ!$A$1:$F$380,6,FALSE))</f>
        <v>P1</v>
      </c>
      <c r="AU63" s="3">
        <f>IF(ISERROR(VLOOKUP($AS63,技まとめ!$A$1:$F$380,3,FALSE)),"－",VLOOKUP($AS63,技まとめ!$A$1:$F$380,3,FALSE))</f>
        <v>88</v>
      </c>
      <c r="AV63" s="3">
        <f>IF(ISERROR(VLOOKUP($AS63,技まとめ!$A$1:$F$380,5,FALSE)),"－",VLOOKUP($AS63,技まとめ!$A$1:$F$380,5,FALSE))</f>
        <v>50</v>
      </c>
      <c r="AW63" s="3" t="str">
        <f>IF($E63=IF(ISERROR(VLOOKUP($AS63,技まとめ!$A$1:$F$380,4,FALSE)),"－",VLOOKUP($AS63,技まとめ!$A$1:$F$380,4,FALSE)),"一致","")</f>
        <v/>
      </c>
      <c r="AX63" s="12" t="str">
        <f t="shared" si="6"/>
        <v>ネバーギブアップシュートポケットダブルロケットドリルスマッシャー</v>
      </c>
      <c r="AY63" s="12" t="str">
        <f t="shared" si="7"/>
        <v>ネバーギブアップシュートポケットダブルロケットドリルスマッシャー</v>
      </c>
      <c r="AZ63" s="12" t="str">
        <f t="shared" si="8"/>
        <v>ネバーギブアップシュートポケットダブルロケットドリルスマッシャー</v>
      </c>
      <c r="BA63" s="12" t="str">
        <f t="shared" si="9"/>
        <v>ネバーギブアップシュートポケットダブルロケットドリルスマッシャー</v>
      </c>
      <c r="BB63" s="11" t="str">
        <f t="shared" si="10"/>
        <v>－CAP1P1</v>
      </c>
      <c r="BC63" s="11" t="str">
        <f t="shared" si="11"/>
        <v>－CAP1P1</v>
      </c>
      <c r="BD63" s="11" t="str">
        <f t="shared" si="12"/>
        <v>－CAP1P1</v>
      </c>
      <c r="BE63" s="11" t="str">
        <f t="shared" si="13"/>
        <v>－CAP1P1</v>
      </c>
    </row>
    <row r="64" spans="1:57" ht="11.25" hidden="1" customHeight="1">
      <c r="A64" s="6">
        <v>62</v>
      </c>
      <c r="B64" s="7" t="s">
        <v>355</v>
      </c>
      <c r="C64" s="8" t="s">
        <v>356</v>
      </c>
      <c r="D64" s="7" t="s">
        <v>72</v>
      </c>
      <c r="E64" s="7" t="s">
        <v>81</v>
      </c>
      <c r="F64" s="7" t="s">
        <v>82</v>
      </c>
      <c r="G64" s="9">
        <v>109</v>
      </c>
      <c r="H64" s="9">
        <v>112</v>
      </c>
      <c r="I64" s="9">
        <v>52</v>
      </c>
      <c r="J64" s="9">
        <v>59</v>
      </c>
      <c r="K64" s="9">
        <v>48</v>
      </c>
      <c r="L64" s="9">
        <v>47</v>
      </c>
      <c r="M64" s="9">
        <v>61</v>
      </c>
      <c r="N64" s="9">
        <v>57</v>
      </c>
      <c r="O64" s="9">
        <v>48</v>
      </c>
      <c r="P64" s="9">
        <v>39</v>
      </c>
      <c r="Q64" s="10">
        <v>102</v>
      </c>
      <c r="R64" s="11">
        <v>21</v>
      </c>
      <c r="S64" s="11">
        <v>1</v>
      </c>
      <c r="T64" s="11">
        <v>97</v>
      </c>
      <c r="U64" s="11">
        <v>111</v>
      </c>
      <c r="V64" s="11">
        <v>1</v>
      </c>
      <c r="W64" s="11">
        <v>98</v>
      </c>
      <c r="X64" s="11">
        <f t="shared" si="0"/>
        <v>431</v>
      </c>
      <c r="Y64" s="11">
        <f t="shared" si="1"/>
        <v>4575</v>
      </c>
      <c r="Z64" s="11">
        <f t="shared" si="2"/>
        <v>1235</v>
      </c>
      <c r="AA64" s="11">
        <f t="shared" si="3"/>
        <v>3895</v>
      </c>
      <c r="AB64" s="11">
        <f t="shared" si="4"/>
        <v>3895</v>
      </c>
      <c r="AC64" s="6">
        <f t="shared" si="5"/>
        <v>4475</v>
      </c>
      <c r="AD64" s="9" t="s">
        <v>5059</v>
      </c>
      <c r="AE64" s="3" t="str">
        <f>IF(ISERROR(VLOOKUP($AD64,技まとめ!$A$1:$F$380,6,FALSE)),"－",VLOOKUP($AD64,技まとめ!$A$1:$F$380,6,FALSE))</f>
        <v>BL</v>
      </c>
      <c r="AF64" s="3">
        <f>IF(ISERROR(VLOOKUP($AD64,技まとめ!$A$1:$F$380,3,FALSE)),"－",VLOOKUP($AD64,技まとめ!$A$1:$F$380,3,FALSE))</f>
        <v>33</v>
      </c>
      <c r="AG64" s="3">
        <f>IF(ISERROR(VLOOKUP($AD64,技まとめ!$A$1:$F$380,5,FALSE)),"－",VLOOKUP($AD64,技まとめ!$A$1:$F$380,5,FALSE))</f>
        <v>28</v>
      </c>
      <c r="AH64" s="3" t="str">
        <f>IF($E64=IF(ISERROR(VLOOKUP($AD64,技まとめ!$A$1:$F$380,4,FALSE)),"－",VLOOKUP($AD64,技まとめ!$A$1:$F$380,4,FALSE)),"一致","")</f>
        <v/>
      </c>
      <c r="AI64" s="9" t="s">
        <v>357</v>
      </c>
      <c r="AJ64" s="3" t="str">
        <f>IF(ISERROR(VLOOKUP($AI64,技まとめ!$A$1:$F$380,6,FALSE)),"－",VLOOKUP($AI64,技まとめ!$A$1:$F$380,6,FALSE))</f>
        <v>LS</v>
      </c>
      <c r="AK64" s="3">
        <f>IF(ISERROR(VLOOKUP($AI64,技まとめ!$A$1:$F$380,3,FALSE)),"－",VLOOKUP($AI64,技まとめ!$A$1:$F$380,3,FALSE))</f>
        <v>40</v>
      </c>
      <c r="AL64" s="3">
        <f>IF(ISERROR(VLOOKUP($AI64,技まとめ!$A$1:$F$380,5,FALSE)),"－",VLOOKUP($AI64,技まとめ!$A$1:$F$380,5,FALSE))</f>
        <v>30</v>
      </c>
      <c r="AM64" s="3" t="str">
        <f>IF($E64=IF(ISERROR(VLOOKUP($AI64,技まとめ!$A$1:$F$380,4,FALSE)),"－",VLOOKUP($AI64,技まとめ!$A$1:$F$380,4,FALSE)),"一致","")</f>
        <v/>
      </c>
      <c r="AN64" s="9" t="s">
        <v>5060</v>
      </c>
      <c r="AO64" s="3" t="str">
        <f>IF(ISERROR(VLOOKUP($AN64,技まとめ!$A$1:$F$380,6,FALSE)),"－",VLOOKUP($AN64,技まとめ!$A$1:$F$380,6,FALSE))</f>
        <v>DR</v>
      </c>
      <c r="AP64" s="3">
        <f>IF(ISERROR(VLOOKUP($AN64,技まとめ!$A$1:$F$380,3,FALSE)),"－",VLOOKUP($AN64,技まとめ!$A$1:$F$380,3,FALSE))</f>
        <v>27</v>
      </c>
      <c r="AQ64" s="3">
        <f>IF(ISERROR(VLOOKUP($AN64,技まとめ!$A$1:$F$380,5,FALSE)),"－",VLOOKUP($AN64,技まとめ!$A$1:$F$380,5,FALSE))</f>
        <v>25</v>
      </c>
      <c r="AR64" s="3" t="str">
        <f>IF($E64=IF(ISERROR(VLOOKUP($AN64,技まとめ!$A$1:$F$380,4,FALSE)),"－",VLOOKUP($AN64,技まとめ!$A$1:$F$380,4,FALSE)),"一致","")</f>
        <v/>
      </c>
      <c r="AS64" s="9" t="s">
        <v>236</v>
      </c>
      <c r="AT64" s="3" t="str">
        <f>IF(ISERROR(VLOOKUP($AS64,技まとめ!$A$1:$F$380,6,FALSE)),"－",VLOOKUP($AS64,技まとめ!$A$1:$F$380,6,FALSE))</f>
        <v>DR</v>
      </c>
      <c r="AU64" s="3">
        <f>IF(ISERROR(VLOOKUP($AS64,技まとめ!$A$1:$F$380,3,FALSE)),"－",VLOOKUP($AS64,技まとめ!$A$1:$F$380,3,FALSE))</f>
        <v>65</v>
      </c>
      <c r="AV64" s="3">
        <f>IF(ISERROR(VLOOKUP($AS64,技まとめ!$A$1:$F$380,5,FALSE)),"－",VLOOKUP($AS64,技まとめ!$A$1:$F$380,5,FALSE))</f>
        <v>42</v>
      </c>
      <c r="AW64" s="3" t="str">
        <f>IF($E64=IF(ISERROR(VLOOKUP($AS64,技まとめ!$A$1:$F$380,4,FALSE)),"－",VLOOKUP($AS64,技まとめ!$A$1:$F$380,4,FALSE)),"一致","")</f>
        <v/>
      </c>
      <c r="AX64" s="12" t="str">
        <f t="shared" si="6"/>
        <v>スーパースキャン（Ｂ）パトリオットシュートスーパースキャン（Ｄ）とうめいフェイント</v>
      </c>
      <c r="AY64" s="12" t="str">
        <f t="shared" si="7"/>
        <v>スーパースキャン（Ｂ）パトリオットシュートスーパースキャン（Ｄ）とうめいフェイント</v>
      </c>
      <c r="AZ64" s="12" t="str">
        <f t="shared" si="8"/>
        <v>スーパースキャン（Ｂ）パトリオットシュートスーパースキャン（Ｄ）とうめいフェイント</v>
      </c>
      <c r="BA64" s="12" t="str">
        <f t="shared" si="9"/>
        <v>スーパースキャン（Ｂ）パトリオットシュートスーパースキャン（Ｄ）とうめいフェイント</v>
      </c>
      <c r="BB64" s="11" t="str">
        <f t="shared" si="10"/>
        <v>BLLSDRDR</v>
      </c>
      <c r="BC64" s="11" t="str">
        <f t="shared" si="11"/>
        <v>BLLSDRDR</v>
      </c>
      <c r="BD64" s="11" t="str">
        <f t="shared" si="12"/>
        <v>BLLSDRDR</v>
      </c>
      <c r="BE64" s="11" t="str">
        <f t="shared" si="13"/>
        <v>BLLSDRDR</v>
      </c>
    </row>
    <row r="65" spans="1:57" ht="11.25" hidden="1" customHeight="1">
      <c r="A65" s="6">
        <v>63</v>
      </c>
      <c r="B65" s="7" t="s">
        <v>358</v>
      </c>
      <c r="C65" s="8" t="s">
        <v>359</v>
      </c>
      <c r="D65" s="7" t="s">
        <v>72</v>
      </c>
      <c r="E65" s="7" t="s">
        <v>102</v>
      </c>
      <c r="F65" s="7" t="s">
        <v>82</v>
      </c>
      <c r="G65" s="9">
        <v>112</v>
      </c>
      <c r="H65" s="9">
        <v>121</v>
      </c>
      <c r="I65" s="9">
        <v>48</v>
      </c>
      <c r="J65" s="9">
        <v>46</v>
      </c>
      <c r="K65" s="9">
        <v>50</v>
      </c>
      <c r="L65" s="9">
        <v>57</v>
      </c>
      <c r="M65" s="9">
        <v>47</v>
      </c>
      <c r="N65" s="9">
        <v>55</v>
      </c>
      <c r="O65" s="9">
        <v>68</v>
      </c>
      <c r="P65" s="9">
        <v>31</v>
      </c>
      <c r="Q65" s="10">
        <v>98</v>
      </c>
      <c r="R65" s="11">
        <v>1</v>
      </c>
      <c r="S65" s="11">
        <v>1</v>
      </c>
      <c r="T65" s="11">
        <v>107</v>
      </c>
      <c r="U65" s="11">
        <v>97</v>
      </c>
      <c r="V65" s="11">
        <v>1</v>
      </c>
      <c r="W65" s="11">
        <v>117</v>
      </c>
      <c r="X65" s="11">
        <f t="shared" si="0"/>
        <v>422</v>
      </c>
      <c r="Y65" s="11">
        <f t="shared" si="1"/>
        <v>4510</v>
      </c>
      <c r="Z65" s="11">
        <f t="shared" si="2"/>
        <v>630</v>
      </c>
      <c r="AA65" s="11">
        <f t="shared" si="3"/>
        <v>4340</v>
      </c>
      <c r="AB65" s="11">
        <f t="shared" si="4"/>
        <v>4340</v>
      </c>
      <c r="AC65" s="6">
        <f t="shared" si="5"/>
        <v>4870</v>
      </c>
      <c r="AD65" s="9" t="s">
        <v>5059</v>
      </c>
      <c r="AE65" s="3" t="str">
        <f>IF(ISERROR(VLOOKUP($AD65,技まとめ!$A$1:$F$380,6,FALSE)),"－",VLOOKUP($AD65,技まとめ!$A$1:$F$380,6,FALSE))</f>
        <v>BL</v>
      </c>
      <c r="AF65" s="3">
        <f>IF(ISERROR(VLOOKUP($AD65,技まとめ!$A$1:$F$380,3,FALSE)),"－",VLOOKUP($AD65,技まとめ!$A$1:$F$380,3,FALSE))</f>
        <v>33</v>
      </c>
      <c r="AG65" s="3">
        <f>IF(ISERROR(VLOOKUP($AD65,技まとめ!$A$1:$F$380,5,FALSE)),"－",VLOOKUP($AD65,技まとめ!$A$1:$F$380,5,FALSE))</f>
        <v>28</v>
      </c>
      <c r="AH65" s="3" t="str">
        <f>IF($E65=IF(ISERROR(VLOOKUP($AD65,技まとめ!$A$1:$F$380,4,FALSE)),"－",VLOOKUP($AD65,技まとめ!$A$1:$F$380,4,FALSE)),"一致","")</f>
        <v/>
      </c>
      <c r="AI65" s="9" t="s">
        <v>5060</v>
      </c>
      <c r="AJ65" s="3" t="str">
        <f>IF(ISERROR(VLOOKUP($AI65,技まとめ!$A$1:$F$380,6,FALSE)),"－",VLOOKUP($AI65,技まとめ!$A$1:$F$380,6,FALSE))</f>
        <v>DR</v>
      </c>
      <c r="AK65" s="3">
        <f>IF(ISERROR(VLOOKUP($AI65,技まとめ!$A$1:$F$380,3,FALSE)),"－",VLOOKUP($AI65,技まとめ!$A$1:$F$380,3,FALSE))</f>
        <v>27</v>
      </c>
      <c r="AL65" s="3">
        <f>IF(ISERROR(VLOOKUP($AI65,技まとめ!$A$1:$F$380,5,FALSE)),"－",VLOOKUP($AI65,技まとめ!$A$1:$F$380,5,FALSE))</f>
        <v>25</v>
      </c>
      <c r="AM65" s="3" t="str">
        <f>IF($E65=IF(ISERROR(VLOOKUP($AI65,技まとめ!$A$1:$F$380,4,FALSE)),"－",VLOOKUP($AI65,技まとめ!$A$1:$F$380,4,FALSE)),"一致","")</f>
        <v/>
      </c>
      <c r="AN65" s="9" t="s">
        <v>283</v>
      </c>
      <c r="AO65" s="3" t="str">
        <f>IF(ISERROR(VLOOKUP($AN65,技まとめ!$A$1:$F$380,6,FALSE)),"－",VLOOKUP($AN65,技まとめ!$A$1:$F$380,6,FALSE))</f>
        <v>NS</v>
      </c>
      <c r="AP65" s="3">
        <f>IF(ISERROR(VLOOKUP($AN65,技まとめ!$A$1:$F$380,3,FALSE)),"－",VLOOKUP($AN65,技まとめ!$A$1:$F$380,3,FALSE))</f>
        <v>27</v>
      </c>
      <c r="AQ65" s="3">
        <f>IF(ISERROR(VLOOKUP($AN65,技まとめ!$A$1:$F$380,5,FALSE)),"－",VLOOKUP($AN65,技まとめ!$A$1:$F$380,5,FALSE))</f>
        <v>20</v>
      </c>
      <c r="AR65" s="3" t="str">
        <f>IF($E65=IF(ISERROR(VLOOKUP($AN65,技まとめ!$A$1:$F$380,4,FALSE)),"－",VLOOKUP($AN65,技まとめ!$A$1:$F$380,4,FALSE)),"一致","")</f>
        <v/>
      </c>
      <c r="AS65" s="9" t="s">
        <v>360</v>
      </c>
      <c r="AT65" s="3" t="str">
        <f>IF(ISERROR(VLOOKUP($AS65,技まとめ!$A$1:$F$380,6,FALSE)),"－",VLOOKUP($AS65,技まとめ!$A$1:$F$380,6,FALSE))</f>
        <v>LS</v>
      </c>
      <c r="AU65" s="3">
        <f>IF(ISERROR(VLOOKUP($AS65,技まとめ!$A$1:$F$380,3,FALSE)),"－",VLOOKUP($AS65,技まとめ!$A$1:$F$380,3,FALSE))</f>
        <v>64</v>
      </c>
      <c r="AV65" s="3">
        <f>IF(ISERROR(VLOOKUP($AS65,技まとめ!$A$1:$F$380,5,FALSE)),"－",VLOOKUP($AS65,技まとめ!$A$1:$F$380,5,FALSE))</f>
        <v>44</v>
      </c>
      <c r="AW65" s="3" t="str">
        <f>IF($E65=IF(ISERROR(VLOOKUP($AS65,技まとめ!$A$1:$F$380,4,FALSE)),"－",VLOOKUP($AS65,技まとめ!$A$1:$F$380,4,FALSE)),"一致","")</f>
        <v>一致</v>
      </c>
      <c r="AX65" s="12" t="str">
        <f t="shared" si="6"/>
        <v>スーパースキャン（Ｂ）スーパースキャン（Ｄ）サイコショットアサルトシュート</v>
      </c>
      <c r="AY65" s="12" t="str">
        <f t="shared" si="7"/>
        <v>スーパースキャン（Ｂ）スーパースキャン（Ｄ）サイコショットアサルトシュート</v>
      </c>
      <c r="AZ65" s="12" t="str">
        <f t="shared" si="8"/>
        <v>スーパースキャン（Ｂ）スーパースキャン（Ｄ）サイコショットアサルトシュート</v>
      </c>
      <c r="BA65" s="12" t="str">
        <f t="shared" si="9"/>
        <v>スーパースキャン（Ｂ）スーパースキャン（Ｄ）サイコショットアサルトシュート</v>
      </c>
      <c r="BB65" s="11" t="str">
        <f t="shared" si="10"/>
        <v>BLDRNSLS</v>
      </c>
      <c r="BC65" s="11" t="str">
        <f t="shared" si="11"/>
        <v>BLDRNSLS</v>
      </c>
      <c r="BD65" s="11" t="str">
        <f t="shared" si="12"/>
        <v>BLDRNSLS</v>
      </c>
      <c r="BE65" s="11" t="str">
        <f t="shared" si="13"/>
        <v>BLDRNSLS</v>
      </c>
    </row>
    <row r="66" spans="1:57" ht="11.25" hidden="1" customHeight="1">
      <c r="A66" s="6">
        <v>64</v>
      </c>
      <c r="B66" s="7" t="s">
        <v>361</v>
      </c>
      <c r="C66" s="8" t="s">
        <v>362</v>
      </c>
      <c r="D66" s="7" t="s">
        <v>72</v>
      </c>
      <c r="E66" s="7" t="s">
        <v>73</v>
      </c>
      <c r="F66" s="7" t="s">
        <v>82</v>
      </c>
      <c r="G66" s="9">
        <v>127</v>
      </c>
      <c r="H66" s="9">
        <v>95</v>
      </c>
      <c r="I66" s="9">
        <v>50</v>
      </c>
      <c r="J66" s="9">
        <v>62</v>
      </c>
      <c r="K66" s="9">
        <v>52</v>
      </c>
      <c r="L66" s="9">
        <v>48</v>
      </c>
      <c r="M66" s="9">
        <v>52</v>
      </c>
      <c r="N66" s="9">
        <v>57</v>
      </c>
      <c r="O66" s="9">
        <v>51</v>
      </c>
      <c r="P66" s="9">
        <v>41</v>
      </c>
      <c r="Q66" s="10">
        <v>100</v>
      </c>
      <c r="R66" s="11">
        <v>30</v>
      </c>
      <c r="S66" s="11">
        <v>1</v>
      </c>
      <c r="T66" s="11">
        <v>98</v>
      </c>
      <c r="U66" s="11">
        <v>102</v>
      </c>
      <c r="V66" s="11">
        <v>1</v>
      </c>
      <c r="W66" s="11">
        <v>101</v>
      </c>
      <c r="X66" s="11">
        <f t="shared" si="0"/>
        <v>433</v>
      </c>
      <c r="Y66" s="11">
        <f t="shared" si="1"/>
        <v>4510</v>
      </c>
      <c r="Z66" s="11">
        <f t="shared" si="2"/>
        <v>1565</v>
      </c>
      <c r="AA66" s="11">
        <f t="shared" si="3"/>
        <v>3945</v>
      </c>
      <c r="AB66" s="11">
        <f t="shared" si="4"/>
        <v>3945</v>
      </c>
      <c r="AC66" s="6">
        <f t="shared" si="5"/>
        <v>4575</v>
      </c>
      <c r="AD66" s="9" t="s">
        <v>5059</v>
      </c>
      <c r="AE66" s="3" t="str">
        <f>IF(ISERROR(VLOOKUP($AD66,技まとめ!$A$1:$F$380,6,FALSE)),"－",VLOOKUP($AD66,技まとめ!$A$1:$F$380,6,FALSE))</f>
        <v>BL</v>
      </c>
      <c r="AF66" s="3">
        <f>IF(ISERROR(VLOOKUP($AD66,技まとめ!$A$1:$F$380,3,FALSE)),"－",VLOOKUP($AD66,技まとめ!$A$1:$F$380,3,FALSE))</f>
        <v>33</v>
      </c>
      <c r="AG66" s="3">
        <f>IF(ISERROR(VLOOKUP($AD66,技まとめ!$A$1:$F$380,5,FALSE)),"－",VLOOKUP($AD66,技まとめ!$A$1:$F$380,5,FALSE))</f>
        <v>28</v>
      </c>
      <c r="AH66" s="3" t="str">
        <f>IF($E66=IF(ISERROR(VLOOKUP($AD66,技まとめ!$A$1:$F$380,4,FALSE)),"－",VLOOKUP($AD66,技まとめ!$A$1:$F$380,4,FALSE)),"一致","")</f>
        <v/>
      </c>
      <c r="AI66" s="9" t="s">
        <v>335</v>
      </c>
      <c r="AJ66" s="3" t="str">
        <f>IF(ISERROR(VLOOKUP($AI66,技まとめ!$A$1:$F$380,6,FALSE)),"－",VLOOKUP($AI66,技まとめ!$A$1:$F$380,6,FALSE))</f>
        <v>SC</v>
      </c>
      <c r="AK66" s="3">
        <f>IF(ISERROR(VLOOKUP($AI66,技まとめ!$A$1:$F$380,3,FALSE)),"－",VLOOKUP($AI66,技まとめ!$A$1:$F$380,3,FALSE))</f>
        <v>51</v>
      </c>
      <c r="AL66" s="3">
        <f>IF(ISERROR(VLOOKUP($AI66,技まとめ!$A$1:$F$380,5,FALSE)),"－",VLOOKUP($AI66,技まとめ!$A$1:$F$380,5,FALSE))</f>
        <v>31</v>
      </c>
      <c r="AM66" s="3" t="str">
        <f>IF($E66=IF(ISERROR(VLOOKUP($AI66,技まとめ!$A$1:$F$380,4,FALSE)),"－",VLOOKUP($AI66,技まとめ!$A$1:$F$380,4,FALSE)),"一致","")</f>
        <v/>
      </c>
      <c r="AN66" s="9" t="s">
        <v>5060</v>
      </c>
      <c r="AO66" s="3" t="str">
        <f>IF(ISERROR(VLOOKUP($AN66,技まとめ!$A$1:$F$380,6,FALSE)),"－",VLOOKUP($AN66,技まとめ!$A$1:$F$380,6,FALSE))</f>
        <v>DR</v>
      </c>
      <c r="AP66" s="3">
        <f>IF(ISERROR(VLOOKUP($AN66,技まとめ!$A$1:$F$380,3,FALSE)),"－",VLOOKUP($AN66,技まとめ!$A$1:$F$380,3,FALSE))</f>
        <v>27</v>
      </c>
      <c r="AQ66" s="3">
        <f>IF(ISERROR(VLOOKUP($AN66,技まとめ!$A$1:$F$380,5,FALSE)),"－",VLOOKUP($AN66,技まとめ!$A$1:$F$380,5,FALSE))</f>
        <v>25</v>
      </c>
      <c r="AR66" s="3" t="str">
        <f>IF($E66=IF(ISERROR(VLOOKUP($AN66,技まとめ!$A$1:$F$380,4,FALSE)),"－",VLOOKUP($AN66,技まとめ!$A$1:$F$380,4,FALSE)),"一致","")</f>
        <v/>
      </c>
      <c r="AS66" s="9" t="s">
        <v>363</v>
      </c>
      <c r="AT66" s="3" t="str">
        <f>IF(ISERROR(VLOOKUP($AS66,技まとめ!$A$1:$F$380,6,FALSE)),"－",VLOOKUP($AS66,技まとめ!$A$1:$F$380,6,FALSE))</f>
        <v>BL</v>
      </c>
      <c r="AU66" s="3">
        <f>IF(ISERROR(VLOOKUP($AS66,技まとめ!$A$1:$F$380,3,FALSE)),"－",VLOOKUP($AS66,技まとめ!$A$1:$F$380,3,FALSE))</f>
        <v>102</v>
      </c>
      <c r="AV66" s="3">
        <f>IF(ISERROR(VLOOKUP($AS66,技まとめ!$A$1:$F$380,5,FALSE)),"－",VLOOKUP($AS66,技まとめ!$A$1:$F$380,5,FALSE))</f>
        <v>57</v>
      </c>
      <c r="AW66" s="3" t="str">
        <f>IF($E66=IF(ISERROR(VLOOKUP($AS66,技まとめ!$A$1:$F$380,4,FALSE)),"－",VLOOKUP($AS66,技まとめ!$A$1:$F$380,4,FALSE)),"一致","")</f>
        <v/>
      </c>
      <c r="AX66" s="12" t="str">
        <f t="shared" si="6"/>
        <v>スーパースキャン（Ｂ）ダイナマイトシュートスーパースキャン（Ｄ）マッドエクスプレス</v>
      </c>
      <c r="AY66" s="12" t="str">
        <f t="shared" si="7"/>
        <v>スーパースキャン（Ｂ）ダイナマイトシュートスーパースキャン（Ｄ）マッドエクスプレス</v>
      </c>
      <c r="AZ66" s="12" t="str">
        <f t="shared" si="8"/>
        <v>スーパースキャン（Ｂ）ダイナマイトシュートスーパースキャン（Ｄ）マッドエクスプレス</v>
      </c>
      <c r="BA66" s="12" t="str">
        <f t="shared" si="9"/>
        <v>スーパースキャン（Ｂ）ダイナマイトシュートスーパースキャン（Ｄ）マッドエクスプレス</v>
      </c>
      <c r="BB66" s="11" t="str">
        <f t="shared" si="10"/>
        <v>BLSCDRBL</v>
      </c>
      <c r="BC66" s="11" t="str">
        <f t="shared" si="11"/>
        <v>BLSCDRBL</v>
      </c>
      <c r="BD66" s="11" t="str">
        <f t="shared" si="12"/>
        <v>BLSCDRBL</v>
      </c>
      <c r="BE66" s="11" t="str">
        <f t="shared" si="13"/>
        <v>BLSCDRBL</v>
      </c>
    </row>
    <row r="67" spans="1:57" ht="11.25" hidden="1" customHeight="1">
      <c r="A67" s="6">
        <v>65</v>
      </c>
      <c r="B67" s="7" t="s">
        <v>364</v>
      </c>
      <c r="C67" s="8" t="s">
        <v>365</v>
      </c>
      <c r="D67" s="7" t="s">
        <v>72</v>
      </c>
      <c r="E67" s="7" t="s">
        <v>95</v>
      </c>
      <c r="F67" s="7" t="s">
        <v>82</v>
      </c>
      <c r="G67" s="9">
        <v>113</v>
      </c>
      <c r="H67" s="9">
        <v>110</v>
      </c>
      <c r="I67" s="9">
        <v>47</v>
      </c>
      <c r="J67" s="9">
        <v>47</v>
      </c>
      <c r="K67" s="9">
        <v>48</v>
      </c>
      <c r="L67" s="9">
        <v>60</v>
      </c>
      <c r="M67" s="9">
        <v>48</v>
      </c>
      <c r="N67" s="9">
        <v>71</v>
      </c>
      <c r="O67" s="9">
        <v>50</v>
      </c>
      <c r="P67" s="9">
        <v>34</v>
      </c>
      <c r="Q67" s="10">
        <v>97</v>
      </c>
      <c r="R67" s="11">
        <v>18</v>
      </c>
      <c r="S67" s="11">
        <v>1</v>
      </c>
      <c r="T67" s="11">
        <v>110</v>
      </c>
      <c r="U67" s="11">
        <v>98</v>
      </c>
      <c r="V67" s="11">
        <v>1</v>
      </c>
      <c r="W67" s="11">
        <v>100</v>
      </c>
      <c r="X67" s="11">
        <f t="shared" ref="X67:X130" si="14">SUM(Q67:W67)</f>
        <v>425</v>
      </c>
      <c r="Y67" s="11">
        <f t="shared" ref="Y67:Y130" si="15">Q67*40+V67*5+W67*5</f>
        <v>4385</v>
      </c>
      <c r="Z67" s="11">
        <f t="shared" ref="Z67:Z130" si="16">R67*35+S67*5+V67*5+W67*5</f>
        <v>1140</v>
      </c>
      <c r="AA67" s="11">
        <f t="shared" ref="AA67:AA130" si="17">T67*35+S67*5+V67*5+W67*5</f>
        <v>4360</v>
      </c>
      <c r="AB67" s="11">
        <f t="shared" ref="AB67:AB130" si="18">T67*35+V67*10+W67*5</f>
        <v>4360</v>
      </c>
      <c r="AC67" s="6">
        <f t="shared" ref="AC67:AC130" si="19">T67*40+R67*5+W67*5</f>
        <v>4990</v>
      </c>
      <c r="AD67" s="9" t="s">
        <v>5059</v>
      </c>
      <c r="AE67" s="3" t="str">
        <f>IF(ISERROR(VLOOKUP($AD67,技まとめ!$A$1:$F$380,6,FALSE)),"－",VLOOKUP($AD67,技まとめ!$A$1:$F$380,6,FALSE))</f>
        <v>BL</v>
      </c>
      <c r="AF67" s="3">
        <f>IF(ISERROR(VLOOKUP($AD67,技まとめ!$A$1:$F$380,3,FALSE)),"－",VLOOKUP($AD67,技まとめ!$A$1:$F$380,3,FALSE))</f>
        <v>33</v>
      </c>
      <c r="AG67" s="3">
        <f>IF(ISERROR(VLOOKUP($AD67,技まとめ!$A$1:$F$380,5,FALSE)),"－",VLOOKUP($AD67,技まとめ!$A$1:$F$380,5,FALSE))</f>
        <v>28</v>
      </c>
      <c r="AH67" s="3" t="str">
        <f>IF($E67=IF(ISERROR(VLOOKUP($AD67,技まとめ!$A$1:$F$380,4,FALSE)),"－",VLOOKUP($AD67,技まとめ!$A$1:$F$380,4,FALSE)),"一致","")</f>
        <v>一致</v>
      </c>
      <c r="AI67" s="9" t="s">
        <v>5067</v>
      </c>
      <c r="AJ67" s="3" t="str">
        <f>IF(ISERROR(VLOOKUP($AI67,技まとめ!$A$1:$F$380,6,FALSE)),"－",VLOOKUP($AI67,技まとめ!$A$1:$F$380,6,FALSE))</f>
        <v>DR</v>
      </c>
      <c r="AK67" s="3">
        <f>IF(ISERROR(VLOOKUP($AI67,技まとめ!$A$1:$F$380,3,FALSE)),"－",VLOOKUP($AI67,技まとめ!$A$1:$F$380,3,FALSE))</f>
        <v>27</v>
      </c>
      <c r="AL67" s="3">
        <f>IF(ISERROR(VLOOKUP($AI67,技まとめ!$A$1:$F$380,5,FALSE)),"－",VLOOKUP($AI67,技まとめ!$A$1:$F$380,5,FALSE))</f>
        <v>25</v>
      </c>
      <c r="AM67" s="3" t="str">
        <f>IF($E67=IF(ISERROR(VLOOKUP($AI67,技まとめ!$A$1:$F$380,4,FALSE)),"－",VLOOKUP($AI67,技まとめ!$A$1:$F$380,4,FALSE)),"一致","")</f>
        <v>一致</v>
      </c>
      <c r="AN67" s="9" t="s">
        <v>366</v>
      </c>
      <c r="AO67" s="3" t="str">
        <f>IF(ISERROR(VLOOKUP($AN67,技まとめ!$A$1:$F$380,6,FALSE)),"－",VLOOKUP($AN67,技まとめ!$A$1:$F$380,6,FALSE))</f>
        <v>BL</v>
      </c>
      <c r="AP67" s="3">
        <f>IF(ISERROR(VLOOKUP($AN67,技まとめ!$A$1:$F$380,3,FALSE)),"－",VLOOKUP($AN67,技まとめ!$A$1:$F$380,3,FALSE))</f>
        <v>65</v>
      </c>
      <c r="AQ67" s="3">
        <f>IF(ISERROR(VLOOKUP($AN67,技まとめ!$A$1:$F$380,5,FALSE)),"－",VLOOKUP($AN67,技まとめ!$A$1:$F$380,5,FALSE))</f>
        <v>42</v>
      </c>
      <c r="AR67" s="3" t="str">
        <f>IF($E67=IF(ISERROR(VLOOKUP($AN67,技まとめ!$A$1:$F$380,4,FALSE)),"－",VLOOKUP($AN67,技まとめ!$A$1:$F$380,4,FALSE)),"一致","")</f>
        <v/>
      </c>
      <c r="AS67" s="9" t="s">
        <v>157</v>
      </c>
      <c r="AT67" s="3" t="str">
        <f>IF(ISERROR(VLOOKUP($AS67,技まとめ!$A$1:$F$380,6,FALSE)),"－",VLOOKUP($AS67,技まとめ!$A$1:$F$380,6,FALSE))</f>
        <v>BL</v>
      </c>
      <c r="AU67" s="3">
        <f>IF(ISERROR(VLOOKUP($AS67,技まとめ!$A$1:$F$380,3,FALSE)),"－",VLOOKUP($AS67,技まとめ!$A$1:$F$380,3,FALSE))</f>
        <v>47</v>
      </c>
      <c r="AV67" s="3">
        <f>IF(ISERROR(VLOOKUP($AS67,技まとめ!$A$1:$F$380,5,FALSE)),"－",VLOOKUP($AS67,技まとめ!$A$1:$F$380,5,FALSE))</f>
        <v>32</v>
      </c>
      <c r="AW67" s="3" t="str">
        <f>IF($E67=IF(ISERROR(VLOOKUP($AS67,技まとめ!$A$1:$F$380,4,FALSE)),"－",VLOOKUP($AS67,技まとめ!$A$1:$F$380,4,FALSE)),"一致","")</f>
        <v/>
      </c>
      <c r="AX67" s="12" t="str">
        <f t="shared" ref="AX67:AX130" si="20">AD67&amp;AI67&amp;AN67&amp;AS67</f>
        <v>スーパースキャン（Ｂ）スーパースキャン（Ｄ）プロファイルゾーンアースクェイク</v>
      </c>
      <c r="AY67" s="12" t="str">
        <f t="shared" ref="AY67:AY130" si="21">AD67&amp;AI67&amp;AN67&amp;AS67</f>
        <v>スーパースキャン（Ｂ）スーパースキャン（Ｄ）プロファイルゾーンアースクェイク</v>
      </c>
      <c r="AZ67" s="12" t="str">
        <f t="shared" ref="AZ67:AZ130" si="22">AD67&amp;AI67&amp;AN67&amp;AS67</f>
        <v>スーパースキャン（Ｂ）スーパースキャン（Ｄ）プロファイルゾーンアースクェイク</v>
      </c>
      <c r="BA67" s="12" t="str">
        <f t="shared" ref="BA67:BA130" si="23">AD67&amp;AI67&amp;AN67&amp;AS67</f>
        <v>スーパースキャン（Ｂ）スーパースキャン（Ｄ）プロファイルゾーンアースクェイク</v>
      </c>
      <c r="BB67" s="11" t="str">
        <f t="shared" ref="BB67:BB130" si="24">AE67&amp;AJ67&amp;AO67&amp;AT67</f>
        <v>BLDRBLBL</v>
      </c>
      <c r="BC67" s="11" t="str">
        <f t="shared" ref="BC67:BC130" si="25">AE67&amp;AJ67&amp;AO67&amp;AT67</f>
        <v>BLDRBLBL</v>
      </c>
      <c r="BD67" s="11" t="str">
        <f t="shared" ref="BD67:BD130" si="26">AE67&amp;AJ67&amp;AO67&amp;AT67</f>
        <v>BLDRBLBL</v>
      </c>
      <c r="BE67" s="11" t="str">
        <f t="shared" ref="BE67:BE130" si="27">AE67&amp;AJ67&amp;AO67&amp;AT67</f>
        <v>BLDRBLBL</v>
      </c>
    </row>
    <row r="68" spans="1:57" ht="11.25" hidden="1" customHeight="1">
      <c r="A68" s="6">
        <v>66</v>
      </c>
      <c r="B68" s="7" t="s">
        <v>367</v>
      </c>
      <c r="C68" s="8" t="s">
        <v>368</v>
      </c>
      <c r="D68" s="7" t="s">
        <v>72</v>
      </c>
      <c r="E68" s="7" t="s">
        <v>102</v>
      </c>
      <c r="F68" s="7" t="s">
        <v>109</v>
      </c>
      <c r="G68" s="9">
        <v>106</v>
      </c>
      <c r="H68" s="9">
        <v>104</v>
      </c>
      <c r="I68" s="9">
        <v>56</v>
      </c>
      <c r="J68" s="9">
        <v>46</v>
      </c>
      <c r="K68" s="9">
        <v>63</v>
      </c>
      <c r="L68" s="9">
        <v>48</v>
      </c>
      <c r="M68" s="9">
        <v>48</v>
      </c>
      <c r="N68" s="9">
        <v>52</v>
      </c>
      <c r="O68" s="9">
        <v>52</v>
      </c>
      <c r="P68" s="9">
        <v>44</v>
      </c>
      <c r="Q68" s="10">
        <v>106</v>
      </c>
      <c r="R68" s="11">
        <v>23</v>
      </c>
      <c r="S68" s="11">
        <v>1</v>
      </c>
      <c r="T68" s="11">
        <v>98</v>
      </c>
      <c r="U68" s="11">
        <v>98</v>
      </c>
      <c r="V68" s="11">
        <v>1</v>
      </c>
      <c r="W68" s="11">
        <v>102</v>
      </c>
      <c r="X68" s="11">
        <f t="shared" si="14"/>
        <v>429</v>
      </c>
      <c r="Y68" s="11">
        <f t="shared" si="15"/>
        <v>4755</v>
      </c>
      <c r="Z68" s="11">
        <f t="shared" si="16"/>
        <v>1325</v>
      </c>
      <c r="AA68" s="11">
        <f t="shared" si="17"/>
        <v>3950</v>
      </c>
      <c r="AB68" s="11">
        <f t="shared" si="18"/>
        <v>3950</v>
      </c>
      <c r="AC68" s="6">
        <f t="shared" si="19"/>
        <v>4545</v>
      </c>
      <c r="AD68" s="9" t="s">
        <v>177</v>
      </c>
      <c r="AE68" s="3" t="str">
        <f>IF(ISERROR(VLOOKUP($AD68,技まとめ!$A$1:$F$380,6,FALSE)),"－",VLOOKUP($AD68,技まとめ!$A$1:$F$380,6,FALSE))</f>
        <v>DR</v>
      </c>
      <c r="AF68" s="3">
        <f>IF(ISERROR(VLOOKUP($AD68,技まとめ!$A$1:$F$380,3,FALSE)),"－",VLOOKUP($AD68,技まとめ!$A$1:$F$380,3,FALSE))</f>
        <v>93</v>
      </c>
      <c r="AG68" s="3">
        <f>IF(ISERROR(VLOOKUP($AD68,技まとめ!$A$1:$F$380,5,FALSE)),"－",VLOOKUP($AD68,技まとめ!$A$1:$F$380,5,FALSE))</f>
        <v>42</v>
      </c>
      <c r="AH68" s="3" t="str">
        <f>IF($E68=IF(ISERROR(VLOOKUP($AD68,技まとめ!$A$1:$F$380,4,FALSE)),"－",VLOOKUP($AD68,技まとめ!$A$1:$F$380,4,FALSE)),"一致","")</f>
        <v>一致</v>
      </c>
      <c r="AI68" s="9" t="s">
        <v>357</v>
      </c>
      <c r="AJ68" s="3" t="str">
        <f>IF(ISERROR(VLOOKUP($AI68,技まとめ!$A$1:$F$380,6,FALSE)),"－",VLOOKUP($AI68,技まとめ!$A$1:$F$380,6,FALSE))</f>
        <v>LS</v>
      </c>
      <c r="AK68" s="3">
        <f>IF(ISERROR(VLOOKUP($AI68,技まとめ!$A$1:$F$380,3,FALSE)),"－",VLOOKUP($AI68,技まとめ!$A$1:$F$380,3,FALSE))</f>
        <v>40</v>
      </c>
      <c r="AL68" s="3">
        <f>IF(ISERROR(VLOOKUP($AI68,技まとめ!$A$1:$F$380,5,FALSE)),"－",VLOOKUP($AI68,技まとめ!$A$1:$F$380,5,FALSE))</f>
        <v>30</v>
      </c>
      <c r="AM68" s="3" t="str">
        <f>IF($E68=IF(ISERROR(VLOOKUP($AI68,技まとめ!$A$1:$F$380,4,FALSE)),"－",VLOOKUP($AI68,技まとめ!$A$1:$F$380,4,FALSE)),"一致","")</f>
        <v>一致</v>
      </c>
      <c r="AN68" s="9" t="s">
        <v>5072</v>
      </c>
      <c r="AO68" s="3" t="str">
        <f>IF(ISERROR(VLOOKUP($AN68,技まとめ!$A$1:$F$380,6,FALSE)),"－",VLOOKUP($AN68,技まとめ!$A$1:$F$380,6,FALSE))</f>
        <v>DR</v>
      </c>
      <c r="AP68" s="3">
        <f>IF(ISERROR(VLOOKUP($AN68,技まとめ!$A$1:$F$380,3,FALSE)),"－",VLOOKUP($AN68,技まとめ!$A$1:$F$380,3,FALSE))</f>
        <v>27</v>
      </c>
      <c r="AQ68" s="3">
        <f>IF(ISERROR(VLOOKUP($AN68,技まとめ!$A$1:$F$380,5,FALSE)),"－",VLOOKUP($AN68,技まとめ!$A$1:$F$380,5,FALSE))</f>
        <v>25</v>
      </c>
      <c r="AR68" s="3" t="str">
        <f>IF($E68=IF(ISERROR(VLOOKUP($AN68,技まとめ!$A$1:$F$380,4,FALSE)),"－",VLOOKUP($AN68,技まとめ!$A$1:$F$380,4,FALSE)),"一致","")</f>
        <v/>
      </c>
      <c r="AS68" s="9" t="s">
        <v>369</v>
      </c>
      <c r="AT68" s="3" t="str">
        <f>IF(ISERROR(VLOOKUP($AS68,技まとめ!$A$1:$F$380,6,FALSE)),"－",VLOOKUP($AS68,技まとめ!$A$1:$F$380,6,FALSE))</f>
        <v>NS</v>
      </c>
      <c r="AU68" s="3">
        <f>IF(ISERROR(VLOOKUP($AS68,技まとめ!$A$1:$F$380,3,FALSE)),"－",VLOOKUP($AS68,技まとめ!$A$1:$F$380,3,FALSE))</f>
        <v>90</v>
      </c>
      <c r="AV68" s="3">
        <f>IF(ISERROR(VLOOKUP($AS68,技まとめ!$A$1:$F$380,5,FALSE)),"－",VLOOKUP($AS68,技まとめ!$A$1:$F$380,5,FALSE))</f>
        <v>49</v>
      </c>
      <c r="AW68" s="3" t="str">
        <f>IF($E68=IF(ISERROR(VLOOKUP($AS68,技まとめ!$A$1:$F$380,4,FALSE)),"－",VLOOKUP($AS68,技まとめ!$A$1:$F$380,4,FALSE)),"一致","")</f>
        <v/>
      </c>
      <c r="AX68" s="12" t="str">
        <f t="shared" si="20"/>
        <v>ジャッジスルー２パトリオットシュートスーパースキャン（Ｄ）スリングショット</v>
      </c>
      <c r="AY68" s="12" t="str">
        <f t="shared" si="21"/>
        <v>ジャッジスルー２パトリオットシュートスーパースキャン（Ｄ）スリングショット</v>
      </c>
      <c r="AZ68" s="12" t="str">
        <f t="shared" si="22"/>
        <v>ジャッジスルー２パトリオットシュートスーパースキャン（Ｄ）スリングショット</v>
      </c>
      <c r="BA68" s="12" t="str">
        <f t="shared" si="23"/>
        <v>ジャッジスルー２パトリオットシュートスーパースキャン（Ｄ）スリングショット</v>
      </c>
      <c r="BB68" s="11" t="str">
        <f t="shared" si="24"/>
        <v>DRLSDRNS</v>
      </c>
      <c r="BC68" s="11" t="str">
        <f t="shared" si="25"/>
        <v>DRLSDRNS</v>
      </c>
      <c r="BD68" s="11" t="str">
        <f t="shared" si="26"/>
        <v>DRLSDRNS</v>
      </c>
      <c r="BE68" s="11" t="str">
        <f t="shared" si="27"/>
        <v>DRLSDRNS</v>
      </c>
    </row>
    <row r="69" spans="1:57" ht="11.25" hidden="1" customHeight="1">
      <c r="A69" s="6">
        <v>67</v>
      </c>
      <c r="B69" s="7" t="s">
        <v>370</v>
      </c>
      <c r="C69" s="8" t="s">
        <v>371</v>
      </c>
      <c r="D69" s="7" t="s">
        <v>72</v>
      </c>
      <c r="E69" s="7" t="s">
        <v>95</v>
      </c>
      <c r="F69" s="7" t="s">
        <v>109</v>
      </c>
      <c r="G69" s="9">
        <v>101</v>
      </c>
      <c r="H69" s="9">
        <v>118</v>
      </c>
      <c r="I69" s="9">
        <v>47</v>
      </c>
      <c r="J69" s="9">
        <v>53</v>
      </c>
      <c r="K69" s="9">
        <v>53</v>
      </c>
      <c r="L69" s="9">
        <v>60</v>
      </c>
      <c r="M69" s="9">
        <v>62</v>
      </c>
      <c r="N69" s="9">
        <v>48</v>
      </c>
      <c r="O69" s="9">
        <v>47</v>
      </c>
      <c r="P69" s="9">
        <v>30</v>
      </c>
      <c r="Q69" s="10">
        <v>97</v>
      </c>
      <c r="R69" s="11">
        <v>2</v>
      </c>
      <c r="S69" s="11">
        <v>1</v>
      </c>
      <c r="T69" s="11">
        <v>110</v>
      </c>
      <c r="U69" s="11">
        <v>112</v>
      </c>
      <c r="V69" s="11">
        <v>1</v>
      </c>
      <c r="W69" s="11">
        <v>97</v>
      </c>
      <c r="X69" s="11">
        <f t="shared" si="14"/>
        <v>420</v>
      </c>
      <c r="Y69" s="11">
        <f t="shared" si="15"/>
        <v>4370</v>
      </c>
      <c r="Z69" s="11">
        <f t="shared" si="16"/>
        <v>565</v>
      </c>
      <c r="AA69" s="11">
        <f t="shared" si="17"/>
        <v>4345</v>
      </c>
      <c r="AB69" s="11">
        <f t="shared" si="18"/>
        <v>4345</v>
      </c>
      <c r="AC69" s="6">
        <f t="shared" si="19"/>
        <v>4895</v>
      </c>
      <c r="AD69" s="9" t="s">
        <v>5059</v>
      </c>
      <c r="AE69" s="3" t="str">
        <f>IF(ISERROR(VLOOKUP($AD69,技まとめ!$A$1:$F$380,6,FALSE)),"－",VLOOKUP($AD69,技まとめ!$A$1:$F$380,6,FALSE))</f>
        <v>BL</v>
      </c>
      <c r="AF69" s="3">
        <f>IF(ISERROR(VLOOKUP($AD69,技まとめ!$A$1:$F$380,3,FALSE)),"－",VLOOKUP($AD69,技まとめ!$A$1:$F$380,3,FALSE))</f>
        <v>33</v>
      </c>
      <c r="AG69" s="3">
        <f>IF(ISERROR(VLOOKUP($AD69,技まとめ!$A$1:$F$380,5,FALSE)),"－",VLOOKUP($AD69,技まとめ!$A$1:$F$380,5,FALSE))</f>
        <v>28</v>
      </c>
      <c r="AH69" s="3" t="str">
        <f>IF($E69=IF(ISERROR(VLOOKUP($AD69,技まとめ!$A$1:$F$380,4,FALSE)),"－",VLOOKUP($AD69,技まとめ!$A$1:$F$380,4,FALSE)),"一致","")</f>
        <v>一致</v>
      </c>
      <c r="AI69" s="9" t="s">
        <v>283</v>
      </c>
      <c r="AJ69" s="3" t="str">
        <f>IF(ISERROR(VLOOKUP($AI69,技まとめ!$A$1:$F$380,6,FALSE)),"－",VLOOKUP($AI69,技まとめ!$A$1:$F$380,6,FALSE))</f>
        <v>NS</v>
      </c>
      <c r="AK69" s="3">
        <f>IF(ISERROR(VLOOKUP($AI69,技まとめ!$A$1:$F$380,3,FALSE)),"－",VLOOKUP($AI69,技まとめ!$A$1:$F$380,3,FALSE))</f>
        <v>27</v>
      </c>
      <c r="AL69" s="3">
        <f>IF(ISERROR(VLOOKUP($AI69,技まとめ!$A$1:$F$380,5,FALSE)),"－",VLOOKUP($AI69,技まとめ!$A$1:$F$380,5,FALSE))</f>
        <v>20</v>
      </c>
      <c r="AM69" s="3" t="str">
        <f>IF($E69=IF(ISERROR(VLOOKUP($AI69,技まとめ!$A$1:$F$380,4,FALSE)),"－",VLOOKUP($AI69,技まとめ!$A$1:$F$380,4,FALSE)),"一致","")</f>
        <v>一致</v>
      </c>
      <c r="AN69" s="9" t="s">
        <v>5060</v>
      </c>
      <c r="AO69" s="3" t="str">
        <f>IF(ISERROR(VLOOKUP($AN69,技まとめ!$A$1:$F$380,6,FALSE)),"－",VLOOKUP($AN69,技まとめ!$A$1:$F$380,6,FALSE))</f>
        <v>DR</v>
      </c>
      <c r="AP69" s="3">
        <f>IF(ISERROR(VLOOKUP($AN69,技まとめ!$A$1:$F$380,3,FALSE)),"－",VLOOKUP($AN69,技まとめ!$A$1:$F$380,3,FALSE))</f>
        <v>27</v>
      </c>
      <c r="AQ69" s="3">
        <f>IF(ISERROR(VLOOKUP($AN69,技まとめ!$A$1:$F$380,5,FALSE)),"－",VLOOKUP($AN69,技まとめ!$A$1:$F$380,5,FALSE))</f>
        <v>25</v>
      </c>
      <c r="AR69" s="3" t="str">
        <f>IF($E69=IF(ISERROR(VLOOKUP($AN69,技まとめ!$A$1:$F$380,4,FALSE)),"－",VLOOKUP($AN69,技まとめ!$A$1:$F$380,4,FALSE)),"一致","")</f>
        <v>一致</v>
      </c>
      <c r="AS69" s="9" t="s">
        <v>372</v>
      </c>
      <c r="AT69" s="3" t="str">
        <f>IF(ISERROR(VLOOKUP($AS69,技まとめ!$A$1:$F$380,6,FALSE)),"－",VLOOKUP($AS69,技まとめ!$A$1:$F$380,6,FALSE))</f>
        <v>NS</v>
      </c>
      <c r="AU69" s="3">
        <f>IF(ISERROR(VLOOKUP($AS69,技まとめ!$A$1:$F$380,3,FALSE)),"－",VLOOKUP($AS69,技まとめ!$A$1:$F$380,3,FALSE))</f>
        <v>75</v>
      </c>
      <c r="AV69" s="3">
        <f>IF(ISERROR(VLOOKUP($AS69,技まとめ!$A$1:$F$380,5,FALSE)),"－",VLOOKUP($AS69,技まとめ!$A$1:$F$380,5,FALSE))</f>
        <v>43</v>
      </c>
      <c r="AW69" s="3" t="str">
        <f>IF($E69=IF(ISERROR(VLOOKUP($AS69,技まとめ!$A$1:$F$380,4,FALSE)),"－",VLOOKUP($AS69,技まとめ!$A$1:$F$380,4,FALSE)),"一致","")</f>
        <v/>
      </c>
      <c r="AX69" s="12" t="str">
        <f t="shared" si="20"/>
        <v>スーパースキャン（Ｂ）サイコショットスーパースキャン（Ｄ）ガンショット</v>
      </c>
      <c r="AY69" s="12" t="str">
        <f t="shared" si="21"/>
        <v>スーパースキャン（Ｂ）サイコショットスーパースキャン（Ｄ）ガンショット</v>
      </c>
      <c r="AZ69" s="12" t="str">
        <f t="shared" si="22"/>
        <v>スーパースキャン（Ｂ）サイコショットスーパースキャン（Ｄ）ガンショット</v>
      </c>
      <c r="BA69" s="12" t="str">
        <f t="shared" si="23"/>
        <v>スーパースキャン（Ｂ）サイコショットスーパースキャン（Ｄ）ガンショット</v>
      </c>
      <c r="BB69" s="11" t="str">
        <f t="shared" si="24"/>
        <v>BLNSDRNS</v>
      </c>
      <c r="BC69" s="11" t="str">
        <f t="shared" si="25"/>
        <v>BLNSDRNS</v>
      </c>
      <c r="BD69" s="11" t="str">
        <f t="shared" si="26"/>
        <v>BLNSDRNS</v>
      </c>
      <c r="BE69" s="11" t="str">
        <f t="shared" si="27"/>
        <v>BLNSDRNS</v>
      </c>
    </row>
    <row r="70" spans="1:57" ht="11.25" hidden="1" customHeight="1">
      <c r="A70" s="6">
        <v>68</v>
      </c>
      <c r="B70" s="7" t="s">
        <v>373</v>
      </c>
      <c r="C70" s="8" t="s">
        <v>374</v>
      </c>
      <c r="D70" s="7" t="s">
        <v>72</v>
      </c>
      <c r="E70" s="7" t="s">
        <v>102</v>
      </c>
      <c r="F70" s="7" t="s">
        <v>109</v>
      </c>
      <c r="G70" s="9">
        <v>115</v>
      </c>
      <c r="H70" s="9">
        <v>98</v>
      </c>
      <c r="I70" s="9">
        <v>55</v>
      </c>
      <c r="J70" s="9">
        <v>67</v>
      </c>
      <c r="K70" s="9">
        <v>52</v>
      </c>
      <c r="L70" s="9">
        <v>49</v>
      </c>
      <c r="M70" s="9">
        <v>48</v>
      </c>
      <c r="N70" s="9">
        <v>50</v>
      </c>
      <c r="O70" s="9">
        <v>49</v>
      </c>
      <c r="P70" s="9">
        <v>46</v>
      </c>
      <c r="Q70" s="10">
        <v>105</v>
      </c>
      <c r="R70" s="11">
        <v>33</v>
      </c>
      <c r="S70" s="11">
        <v>1</v>
      </c>
      <c r="T70" s="11">
        <v>99</v>
      </c>
      <c r="U70" s="11">
        <v>98</v>
      </c>
      <c r="V70" s="11">
        <v>1</v>
      </c>
      <c r="W70" s="11">
        <v>99</v>
      </c>
      <c r="X70" s="11">
        <f t="shared" si="14"/>
        <v>436</v>
      </c>
      <c r="Y70" s="11">
        <f t="shared" si="15"/>
        <v>4700</v>
      </c>
      <c r="Z70" s="11">
        <f t="shared" si="16"/>
        <v>1660</v>
      </c>
      <c r="AA70" s="11">
        <f t="shared" si="17"/>
        <v>3970</v>
      </c>
      <c r="AB70" s="11">
        <f t="shared" si="18"/>
        <v>3970</v>
      </c>
      <c r="AC70" s="6">
        <f t="shared" si="19"/>
        <v>4620</v>
      </c>
      <c r="AD70" s="9" t="s">
        <v>289</v>
      </c>
      <c r="AE70" s="3" t="str">
        <f>IF(ISERROR(VLOOKUP($AD70,技まとめ!$A$1:$F$380,6,FALSE)),"－",VLOOKUP($AD70,技まとめ!$A$1:$F$380,6,FALSE))</f>
        <v>－</v>
      </c>
      <c r="AF70" s="3">
        <f>IF(ISERROR(VLOOKUP($AD70,技まとめ!$A$1:$F$380,3,FALSE)),"－",VLOOKUP($AD70,技まとめ!$A$1:$F$380,3,FALSE))</f>
        <v>0</v>
      </c>
      <c r="AG70" s="3">
        <f>IF(ISERROR(VLOOKUP($AD70,技まとめ!$A$1:$F$380,5,FALSE)),"－",VLOOKUP($AD70,技まとめ!$A$1:$F$380,5,FALSE))</f>
        <v>0</v>
      </c>
      <c r="AH70" s="3" t="str">
        <f>IF($E70=IF(ISERROR(VLOOKUP($AD70,技まとめ!$A$1:$F$380,4,FALSE)),"－",VLOOKUP($AD70,技まとめ!$A$1:$F$380,4,FALSE)),"一致","")</f>
        <v/>
      </c>
      <c r="AI70" s="9" t="s">
        <v>177</v>
      </c>
      <c r="AJ70" s="3" t="str">
        <f>IF(ISERROR(VLOOKUP($AI70,技まとめ!$A$1:$F$380,6,FALSE)),"－",VLOOKUP($AI70,技まとめ!$A$1:$F$380,6,FALSE))</f>
        <v>DR</v>
      </c>
      <c r="AK70" s="3">
        <f>IF(ISERROR(VLOOKUP($AI70,技まとめ!$A$1:$F$380,3,FALSE)),"－",VLOOKUP($AI70,技まとめ!$A$1:$F$380,3,FALSE))</f>
        <v>93</v>
      </c>
      <c r="AL70" s="3">
        <f>IF(ISERROR(VLOOKUP($AI70,技まとめ!$A$1:$F$380,5,FALSE)),"－",VLOOKUP($AI70,技まとめ!$A$1:$F$380,5,FALSE))</f>
        <v>42</v>
      </c>
      <c r="AM70" s="3" t="str">
        <f>IF($E70=IF(ISERROR(VLOOKUP($AI70,技まとめ!$A$1:$F$380,4,FALSE)),"－",VLOOKUP($AI70,技まとめ!$A$1:$F$380,4,FALSE)),"一致","")</f>
        <v>一致</v>
      </c>
      <c r="AN70" s="9" t="s">
        <v>5062</v>
      </c>
      <c r="AO70" s="3" t="str">
        <f>IF(ISERROR(VLOOKUP($AN70,技まとめ!$A$1:$F$380,6,FALSE)),"－",VLOOKUP($AN70,技まとめ!$A$1:$F$380,6,FALSE))</f>
        <v>DR</v>
      </c>
      <c r="AP70" s="3">
        <f>IF(ISERROR(VLOOKUP($AN70,技まとめ!$A$1:$F$380,3,FALSE)),"－",VLOOKUP($AN70,技まとめ!$A$1:$F$380,3,FALSE))</f>
        <v>27</v>
      </c>
      <c r="AQ70" s="3">
        <f>IF(ISERROR(VLOOKUP($AN70,技まとめ!$A$1:$F$380,5,FALSE)),"－",VLOOKUP($AN70,技まとめ!$A$1:$F$380,5,FALSE))</f>
        <v>25</v>
      </c>
      <c r="AR70" s="3" t="str">
        <f>IF($E70=IF(ISERROR(VLOOKUP($AN70,技まとめ!$A$1:$F$380,4,FALSE)),"－",VLOOKUP($AN70,技まとめ!$A$1:$F$380,4,FALSE)),"一致","")</f>
        <v/>
      </c>
      <c r="AS70" s="9" t="s">
        <v>247</v>
      </c>
      <c r="AT70" s="3" t="str">
        <f>IF(ISERROR(VLOOKUP($AS70,技まとめ!$A$1:$F$380,6,FALSE)),"－",VLOOKUP($AS70,技まとめ!$A$1:$F$380,6,FALSE))</f>
        <v>NS</v>
      </c>
      <c r="AU70" s="3">
        <f>IF(ISERROR(VLOOKUP($AS70,技まとめ!$A$1:$F$380,3,FALSE)),"－",VLOOKUP($AS70,技まとめ!$A$1:$F$380,3,FALSE))</f>
        <v>72</v>
      </c>
      <c r="AV70" s="3">
        <f>IF(ISERROR(VLOOKUP($AS70,技まとめ!$A$1:$F$380,5,FALSE)),"－",VLOOKUP($AS70,技まとめ!$A$1:$F$380,5,FALSE))</f>
        <v>40</v>
      </c>
      <c r="AW70" s="3" t="str">
        <f>IF($E70=IF(ISERROR(VLOOKUP($AS70,技まとめ!$A$1:$F$380,4,FALSE)),"－",VLOOKUP($AS70,技まとめ!$A$1:$F$380,4,FALSE)),"一致","")</f>
        <v/>
      </c>
      <c r="AX70" s="12" t="str">
        <f t="shared" si="20"/>
        <v>リカバリージャッジスルー２スーパースキャン（Ｄ）ガニメデプロトン</v>
      </c>
      <c r="AY70" s="12" t="str">
        <f t="shared" si="21"/>
        <v>リカバリージャッジスルー２スーパースキャン（Ｄ）ガニメデプロトン</v>
      </c>
      <c r="AZ70" s="12" t="str">
        <f t="shared" si="22"/>
        <v>リカバリージャッジスルー２スーパースキャン（Ｄ）ガニメデプロトン</v>
      </c>
      <c r="BA70" s="12" t="str">
        <f t="shared" si="23"/>
        <v>リカバリージャッジスルー２スーパースキャン（Ｄ）ガニメデプロトン</v>
      </c>
      <c r="BB70" s="11" t="str">
        <f t="shared" si="24"/>
        <v>－DRDRNS</v>
      </c>
      <c r="BC70" s="11" t="str">
        <f t="shared" si="25"/>
        <v>－DRDRNS</v>
      </c>
      <c r="BD70" s="11" t="str">
        <f t="shared" si="26"/>
        <v>－DRDRNS</v>
      </c>
      <c r="BE70" s="11" t="str">
        <f t="shared" si="27"/>
        <v>－DRDRNS</v>
      </c>
    </row>
    <row r="71" spans="1:57" ht="11.25" hidden="1" customHeight="1">
      <c r="A71" s="6">
        <v>69</v>
      </c>
      <c r="B71" s="7" t="s">
        <v>375</v>
      </c>
      <c r="C71" s="8" t="s">
        <v>376</v>
      </c>
      <c r="D71" s="7" t="s">
        <v>72</v>
      </c>
      <c r="E71" s="7" t="s">
        <v>81</v>
      </c>
      <c r="F71" s="7" t="s">
        <v>128</v>
      </c>
      <c r="G71" s="9">
        <v>120</v>
      </c>
      <c r="H71" s="9">
        <v>113</v>
      </c>
      <c r="I71" s="9">
        <v>55</v>
      </c>
      <c r="J71" s="9">
        <v>54</v>
      </c>
      <c r="K71" s="9">
        <v>50</v>
      </c>
      <c r="L71" s="9">
        <v>49</v>
      </c>
      <c r="M71" s="9">
        <v>55</v>
      </c>
      <c r="N71" s="9">
        <v>58</v>
      </c>
      <c r="O71" s="9">
        <v>46</v>
      </c>
      <c r="P71" s="9">
        <v>48</v>
      </c>
      <c r="Q71" s="10">
        <v>105</v>
      </c>
      <c r="R71" s="11">
        <v>28</v>
      </c>
      <c r="S71" s="11">
        <v>1</v>
      </c>
      <c r="T71" s="11">
        <v>99</v>
      </c>
      <c r="U71" s="11">
        <v>105</v>
      </c>
      <c r="V71" s="11">
        <v>1</v>
      </c>
      <c r="W71" s="11">
        <v>96</v>
      </c>
      <c r="X71" s="11">
        <f t="shared" si="14"/>
        <v>435</v>
      </c>
      <c r="Y71" s="11">
        <f t="shared" si="15"/>
        <v>4685</v>
      </c>
      <c r="Z71" s="11">
        <f t="shared" si="16"/>
        <v>1470</v>
      </c>
      <c r="AA71" s="11">
        <f t="shared" si="17"/>
        <v>3955</v>
      </c>
      <c r="AB71" s="11">
        <f t="shared" si="18"/>
        <v>3955</v>
      </c>
      <c r="AC71" s="6">
        <f t="shared" si="19"/>
        <v>4580</v>
      </c>
      <c r="AD71" s="9" t="s">
        <v>283</v>
      </c>
      <c r="AE71" s="3" t="str">
        <f>IF(ISERROR(VLOOKUP($AD71,技まとめ!$A$1:$F$380,6,FALSE)),"－",VLOOKUP($AD71,技まとめ!$A$1:$F$380,6,FALSE))</f>
        <v>NS</v>
      </c>
      <c r="AF71" s="3">
        <f>IF(ISERROR(VLOOKUP($AD71,技まとめ!$A$1:$F$380,3,FALSE)),"－",VLOOKUP($AD71,技まとめ!$A$1:$F$380,3,FALSE))</f>
        <v>27</v>
      </c>
      <c r="AG71" s="3">
        <f>IF(ISERROR(VLOOKUP($AD71,技まとめ!$A$1:$F$380,5,FALSE)),"－",VLOOKUP($AD71,技まとめ!$A$1:$F$380,5,FALSE))</f>
        <v>20</v>
      </c>
      <c r="AH71" s="3" t="str">
        <f>IF($E71=IF(ISERROR(VLOOKUP($AD71,技まとめ!$A$1:$F$380,4,FALSE)),"－",VLOOKUP($AD71,技まとめ!$A$1:$F$380,4,FALSE)),"一致","")</f>
        <v/>
      </c>
      <c r="AI71" s="9" t="s">
        <v>5067</v>
      </c>
      <c r="AJ71" s="3" t="str">
        <f>IF(ISERROR(VLOOKUP($AI71,技まとめ!$A$1:$F$380,6,FALSE)),"－",VLOOKUP($AI71,技まとめ!$A$1:$F$380,6,FALSE))</f>
        <v>DR</v>
      </c>
      <c r="AK71" s="3">
        <f>IF(ISERROR(VLOOKUP($AI71,技まとめ!$A$1:$F$380,3,FALSE)),"－",VLOOKUP($AI71,技まとめ!$A$1:$F$380,3,FALSE))</f>
        <v>27</v>
      </c>
      <c r="AL71" s="3">
        <f>IF(ISERROR(VLOOKUP($AI71,技まとめ!$A$1:$F$380,5,FALSE)),"－",VLOOKUP($AI71,技まとめ!$A$1:$F$380,5,FALSE))</f>
        <v>25</v>
      </c>
      <c r="AM71" s="3" t="str">
        <f>IF($E71=IF(ISERROR(VLOOKUP($AI71,技まとめ!$A$1:$F$380,4,FALSE)),"－",VLOOKUP($AI71,技まとめ!$A$1:$F$380,4,FALSE)),"一致","")</f>
        <v/>
      </c>
      <c r="AN71" s="9" t="s">
        <v>5068</v>
      </c>
      <c r="AO71" s="3" t="str">
        <f>IF(ISERROR(VLOOKUP($AN71,技まとめ!$A$1:$F$380,6,FALSE)),"－",VLOOKUP($AN71,技まとめ!$A$1:$F$380,6,FALSE))</f>
        <v>BL</v>
      </c>
      <c r="AP71" s="3">
        <f>IF(ISERROR(VLOOKUP($AN71,技まとめ!$A$1:$F$380,3,FALSE)),"－",VLOOKUP($AN71,技まとめ!$A$1:$F$380,3,FALSE))</f>
        <v>33</v>
      </c>
      <c r="AQ71" s="3">
        <f>IF(ISERROR(VLOOKUP($AN71,技まとめ!$A$1:$F$380,5,FALSE)),"－",VLOOKUP($AN71,技まとめ!$A$1:$F$380,5,FALSE))</f>
        <v>28</v>
      </c>
      <c r="AR71" s="3" t="str">
        <f>IF($E71=IF(ISERROR(VLOOKUP($AN71,技まとめ!$A$1:$F$380,4,FALSE)),"－",VLOOKUP($AN71,技まとめ!$A$1:$F$380,4,FALSE)),"一致","")</f>
        <v/>
      </c>
      <c r="AS71" s="9" t="s">
        <v>377</v>
      </c>
      <c r="AT71" s="3" t="str">
        <f>IF(ISERROR(VLOOKUP($AS71,技まとめ!$A$1:$F$380,6,FALSE)),"－",VLOOKUP($AS71,技まとめ!$A$1:$F$380,6,FALSE))</f>
        <v>NS</v>
      </c>
      <c r="AU71" s="3">
        <f>IF(ISERROR(VLOOKUP($AS71,技まとめ!$A$1:$F$380,3,FALSE)),"－",VLOOKUP($AS71,技まとめ!$A$1:$F$380,3,FALSE))</f>
        <v>109</v>
      </c>
      <c r="AV71" s="3">
        <f>IF(ISERROR(VLOOKUP($AS71,技まとめ!$A$1:$F$380,5,FALSE)),"－",VLOOKUP($AS71,技まとめ!$A$1:$F$380,5,FALSE))</f>
        <v>58</v>
      </c>
      <c r="AW71" s="3" t="str">
        <f>IF($E71=IF(ISERROR(VLOOKUP($AS71,技まとめ!$A$1:$F$380,4,FALSE)),"－",VLOOKUP($AS71,技まとめ!$A$1:$F$380,4,FALSE)),"一致","")</f>
        <v/>
      </c>
      <c r="AX71" s="12" t="str">
        <f t="shared" si="20"/>
        <v>サイコショットスーパースキャン（Ｄ）スーパースキャン（Ｂ）ダブル・ジョー</v>
      </c>
      <c r="AY71" s="12" t="str">
        <f t="shared" si="21"/>
        <v>サイコショットスーパースキャン（Ｄ）スーパースキャン（Ｂ）ダブル・ジョー</v>
      </c>
      <c r="AZ71" s="12" t="str">
        <f t="shared" si="22"/>
        <v>サイコショットスーパースキャン（Ｄ）スーパースキャン（Ｂ）ダブル・ジョー</v>
      </c>
      <c r="BA71" s="12" t="str">
        <f t="shared" si="23"/>
        <v>サイコショットスーパースキャン（Ｄ）スーパースキャン（Ｂ）ダブル・ジョー</v>
      </c>
      <c r="BB71" s="11" t="str">
        <f t="shared" si="24"/>
        <v>NSDRBLNS</v>
      </c>
      <c r="BC71" s="11" t="str">
        <f t="shared" si="25"/>
        <v>NSDRBLNS</v>
      </c>
      <c r="BD71" s="11" t="str">
        <f t="shared" si="26"/>
        <v>NSDRBLNS</v>
      </c>
      <c r="BE71" s="11" t="str">
        <f t="shared" si="27"/>
        <v>NSDRBLNS</v>
      </c>
    </row>
    <row r="72" spans="1:57" ht="11.25" hidden="1" customHeight="1">
      <c r="A72" s="6">
        <v>70</v>
      </c>
      <c r="B72" s="7" t="s">
        <v>378</v>
      </c>
      <c r="C72" s="8" t="s">
        <v>379</v>
      </c>
      <c r="D72" s="7" t="s">
        <v>72</v>
      </c>
      <c r="E72" s="7" t="s">
        <v>95</v>
      </c>
      <c r="F72" s="7" t="s">
        <v>109</v>
      </c>
      <c r="G72" s="9">
        <v>107</v>
      </c>
      <c r="H72" s="9">
        <v>109</v>
      </c>
      <c r="I72" s="9">
        <v>49</v>
      </c>
      <c r="J72" s="9">
        <v>53</v>
      </c>
      <c r="K72" s="9">
        <v>64</v>
      </c>
      <c r="L72" s="9">
        <v>51</v>
      </c>
      <c r="M72" s="9">
        <v>50</v>
      </c>
      <c r="N72" s="9">
        <v>53</v>
      </c>
      <c r="O72" s="9">
        <v>49</v>
      </c>
      <c r="P72" s="9">
        <v>34</v>
      </c>
      <c r="Q72" s="10">
        <v>99</v>
      </c>
      <c r="R72" s="11">
        <v>22</v>
      </c>
      <c r="S72" s="11">
        <v>1</v>
      </c>
      <c r="T72" s="11">
        <v>101</v>
      </c>
      <c r="U72" s="11">
        <v>100</v>
      </c>
      <c r="V72" s="11">
        <v>1</v>
      </c>
      <c r="W72" s="11">
        <v>99</v>
      </c>
      <c r="X72" s="11">
        <f t="shared" si="14"/>
        <v>423</v>
      </c>
      <c r="Y72" s="11">
        <f t="shared" si="15"/>
        <v>4460</v>
      </c>
      <c r="Z72" s="11">
        <f t="shared" si="16"/>
        <v>1275</v>
      </c>
      <c r="AA72" s="11">
        <f t="shared" si="17"/>
        <v>4040</v>
      </c>
      <c r="AB72" s="11">
        <f t="shared" si="18"/>
        <v>4040</v>
      </c>
      <c r="AC72" s="6">
        <f t="shared" si="19"/>
        <v>4645</v>
      </c>
      <c r="AD72" s="9" t="s">
        <v>5059</v>
      </c>
      <c r="AE72" s="3" t="str">
        <f>IF(ISERROR(VLOOKUP($AD72,技まとめ!$A$1:$F$380,6,FALSE)),"－",VLOOKUP($AD72,技まとめ!$A$1:$F$380,6,FALSE))</f>
        <v>BL</v>
      </c>
      <c r="AF72" s="3">
        <f>IF(ISERROR(VLOOKUP($AD72,技まとめ!$A$1:$F$380,3,FALSE)),"－",VLOOKUP($AD72,技まとめ!$A$1:$F$380,3,FALSE))</f>
        <v>33</v>
      </c>
      <c r="AG72" s="3">
        <f>IF(ISERROR(VLOOKUP($AD72,技まとめ!$A$1:$F$380,5,FALSE)),"－",VLOOKUP($AD72,技まとめ!$A$1:$F$380,5,FALSE))</f>
        <v>28</v>
      </c>
      <c r="AH72" s="3" t="str">
        <f>IF($E72=IF(ISERROR(VLOOKUP($AD72,技まとめ!$A$1:$F$380,4,FALSE)),"－",VLOOKUP($AD72,技まとめ!$A$1:$F$380,4,FALSE)),"一致","")</f>
        <v>一致</v>
      </c>
      <c r="AI72" s="9" t="s">
        <v>283</v>
      </c>
      <c r="AJ72" s="3" t="str">
        <f>IF(ISERROR(VLOOKUP($AI72,技まとめ!$A$1:$F$380,6,FALSE)),"－",VLOOKUP($AI72,技まとめ!$A$1:$F$380,6,FALSE))</f>
        <v>NS</v>
      </c>
      <c r="AK72" s="3">
        <f>IF(ISERROR(VLOOKUP($AI72,技まとめ!$A$1:$F$380,3,FALSE)),"－",VLOOKUP($AI72,技まとめ!$A$1:$F$380,3,FALSE))</f>
        <v>27</v>
      </c>
      <c r="AL72" s="3">
        <f>IF(ISERROR(VLOOKUP($AI72,技まとめ!$A$1:$F$380,5,FALSE)),"－",VLOOKUP($AI72,技まとめ!$A$1:$F$380,5,FALSE))</f>
        <v>20</v>
      </c>
      <c r="AM72" s="3" t="str">
        <f>IF($E72=IF(ISERROR(VLOOKUP($AI72,技まとめ!$A$1:$F$380,4,FALSE)),"－",VLOOKUP($AI72,技まとめ!$A$1:$F$380,4,FALSE)),"一致","")</f>
        <v>一致</v>
      </c>
      <c r="AN72" s="9" t="s">
        <v>5060</v>
      </c>
      <c r="AO72" s="3" t="str">
        <f>IF(ISERROR(VLOOKUP($AN72,技まとめ!$A$1:$F$380,6,FALSE)),"－",VLOOKUP($AN72,技まとめ!$A$1:$F$380,6,FALSE))</f>
        <v>DR</v>
      </c>
      <c r="AP72" s="3">
        <f>IF(ISERROR(VLOOKUP($AN72,技まとめ!$A$1:$F$380,3,FALSE)),"－",VLOOKUP($AN72,技まとめ!$A$1:$F$380,3,FALSE))</f>
        <v>27</v>
      </c>
      <c r="AQ72" s="3">
        <f>IF(ISERROR(VLOOKUP($AN72,技まとめ!$A$1:$F$380,5,FALSE)),"－",VLOOKUP($AN72,技まとめ!$A$1:$F$380,5,FALSE))</f>
        <v>25</v>
      </c>
      <c r="AR72" s="3" t="str">
        <f>IF($E72=IF(ISERROR(VLOOKUP($AN72,技まとめ!$A$1:$F$380,4,FALSE)),"－",VLOOKUP($AN72,技まとめ!$A$1:$F$380,4,FALSE)),"一致","")</f>
        <v>一致</v>
      </c>
      <c r="AS72" s="9" t="s">
        <v>207</v>
      </c>
      <c r="AT72" s="3" t="str">
        <f>IF(ISERROR(VLOOKUP($AS72,技まとめ!$A$1:$F$380,6,FALSE)),"－",VLOOKUP($AS72,技まとめ!$A$1:$F$380,6,FALSE))</f>
        <v>NS</v>
      </c>
      <c r="AU72" s="3">
        <f>IF(ISERROR(VLOOKUP($AS72,技まとめ!$A$1:$F$380,3,FALSE)),"－",VLOOKUP($AS72,技まとめ!$A$1:$F$380,3,FALSE))</f>
        <v>103</v>
      </c>
      <c r="AV72" s="3">
        <f>IF(ISERROR(VLOOKUP($AS72,技まとめ!$A$1:$F$380,5,FALSE)),"－",VLOOKUP($AS72,技まとめ!$A$1:$F$380,5,FALSE))</f>
        <v>55</v>
      </c>
      <c r="AW72" s="3" t="str">
        <f>IF($E72=IF(ISERROR(VLOOKUP($AS72,技まとめ!$A$1:$F$380,4,FALSE)),"－",VLOOKUP($AS72,技まとめ!$A$1:$F$380,4,FALSE)),"一致","")</f>
        <v/>
      </c>
      <c r="AX72" s="12" t="str">
        <f t="shared" si="20"/>
        <v>スーパースキャン（Ｂ）サイコショットスーパースキャン（Ｄ）ツインブーストＦ</v>
      </c>
      <c r="AY72" s="12" t="str">
        <f t="shared" si="21"/>
        <v>スーパースキャン（Ｂ）サイコショットスーパースキャン（Ｄ）ツインブーストＦ</v>
      </c>
      <c r="AZ72" s="12" t="str">
        <f t="shared" si="22"/>
        <v>スーパースキャン（Ｂ）サイコショットスーパースキャン（Ｄ）ツインブーストＦ</v>
      </c>
      <c r="BA72" s="12" t="str">
        <f t="shared" si="23"/>
        <v>スーパースキャン（Ｂ）サイコショットスーパースキャン（Ｄ）ツインブーストＦ</v>
      </c>
      <c r="BB72" s="11" t="str">
        <f t="shared" si="24"/>
        <v>BLNSDRNS</v>
      </c>
      <c r="BC72" s="11" t="str">
        <f t="shared" si="25"/>
        <v>BLNSDRNS</v>
      </c>
      <c r="BD72" s="11" t="str">
        <f t="shared" si="26"/>
        <v>BLNSDRNS</v>
      </c>
      <c r="BE72" s="11" t="str">
        <f t="shared" si="27"/>
        <v>BLNSDRNS</v>
      </c>
    </row>
    <row r="73" spans="1:57" ht="11.25" hidden="1" customHeight="1">
      <c r="A73" s="6">
        <v>71</v>
      </c>
      <c r="B73" s="7" t="s">
        <v>380</v>
      </c>
      <c r="C73" s="8" t="s">
        <v>381</v>
      </c>
      <c r="D73" s="7" t="s">
        <v>72</v>
      </c>
      <c r="E73" s="7" t="s">
        <v>102</v>
      </c>
      <c r="F73" s="7" t="s">
        <v>128</v>
      </c>
      <c r="G73" s="9">
        <v>121</v>
      </c>
      <c r="H73" s="9">
        <v>125</v>
      </c>
      <c r="I73" s="9">
        <v>57</v>
      </c>
      <c r="J73" s="9">
        <v>58</v>
      </c>
      <c r="K73" s="9">
        <v>70</v>
      </c>
      <c r="L73" s="9">
        <v>52</v>
      </c>
      <c r="M73" s="9">
        <v>62</v>
      </c>
      <c r="N73" s="9">
        <v>60</v>
      </c>
      <c r="O73" s="9">
        <v>55</v>
      </c>
      <c r="P73" s="9">
        <v>21</v>
      </c>
      <c r="Q73" s="10">
        <v>107</v>
      </c>
      <c r="R73" s="11">
        <v>27</v>
      </c>
      <c r="S73" s="11">
        <v>1</v>
      </c>
      <c r="T73" s="11">
        <v>102</v>
      </c>
      <c r="U73" s="11">
        <v>112</v>
      </c>
      <c r="V73" s="11">
        <v>1</v>
      </c>
      <c r="W73" s="11">
        <v>105</v>
      </c>
      <c r="X73" s="11">
        <f t="shared" si="14"/>
        <v>455</v>
      </c>
      <c r="Y73" s="11">
        <f t="shared" si="15"/>
        <v>4810</v>
      </c>
      <c r="Z73" s="11">
        <f t="shared" si="16"/>
        <v>1480</v>
      </c>
      <c r="AA73" s="11">
        <f t="shared" si="17"/>
        <v>4105</v>
      </c>
      <c r="AB73" s="11">
        <f t="shared" si="18"/>
        <v>4105</v>
      </c>
      <c r="AC73" s="6">
        <f t="shared" si="19"/>
        <v>4740</v>
      </c>
      <c r="AD73" s="9" t="s">
        <v>5019</v>
      </c>
      <c r="AE73" s="3" t="str">
        <f>IF(ISERROR(VLOOKUP($AD73,技まとめ!$A$1:$F$380,6,FALSE)),"－",VLOOKUP($AD73,技まとめ!$A$1:$F$380,6,FALSE))</f>
        <v>－</v>
      </c>
      <c r="AF73" s="3">
        <f>IF(ISERROR(VLOOKUP($AD73,技まとめ!$A$1:$F$380,3,FALSE)),"－",VLOOKUP($AD73,技まとめ!$A$1:$F$380,3,FALSE))</f>
        <v>0</v>
      </c>
      <c r="AG73" s="3">
        <f>IF(ISERROR(VLOOKUP($AD73,技まとめ!$A$1:$F$380,5,FALSE)),"－",VLOOKUP($AD73,技まとめ!$A$1:$F$380,5,FALSE))</f>
        <v>0</v>
      </c>
      <c r="AH73" s="3" t="str">
        <f>IF($E73=IF(ISERROR(VLOOKUP($AD73,技まとめ!$A$1:$F$380,4,FALSE)),"－",VLOOKUP($AD73,技まとめ!$A$1:$F$380,4,FALSE)),"一致","")</f>
        <v/>
      </c>
      <c r="AI73" s="9" t="s">
        <v>382</v>
      </c>
      <c r="AJ73" s="3" t="str">
        <f>IF(ISERROR(VLOOKUP($AI73,技まとめ!$A$1:$F$380,6,FALSE)),"－",VLOOKUP($AI73,技まとめ!$A$1:$F$380,6,FALSE))</f>
        <v>LS</v>
      </c>
      <c r="AK73" s="3">
        <f>IF(ISERROR(VLOOKUP($AI73,技まとめ!$A$1:$F$380,3,FALSE)),"－",VLOOKUP($AI73,技まとめ!$A$1:$F$380,3,FALSE))</f>
        <v>103</v>
      </c>
      <c r="AL73" s="3">
        <f>IF(ISERROR(VLOOKUP($AI73,技まとめ!$A$1:$F$380,5,FALSE)),"－",VLOOKUP($AI73,技まとめ!$A$1:$F$380,5,FALSE))</f>
        <v>66</v>
      </c>
      <c r="AM73" s="3" t="str">
        <f>IF($E73=IF(ISERROR(VLOOKUP($AI73,技まとめ!$A$1:$F$380,4,FALSE)),"－",VLOOKUP($AI73,技まとめ!$A$1:$F$380,4,FALSE)),"一致","")</f>
        <v/>
      </c>
      <c r="AN73" s="9" t="s">
        <v>135</v>
      </c>
      <c r="AO73" s="3" t="str">
        <f>IF(ISERROR(VLOOKUP($AN73,技まとめ!$A$1:$F$380,6,FALSE)),"－",VLOOKUP($AN73,技まとめ!$A$1:$F$380,6,FALSE))</f>
        <v>SC</v>
      </c>
      <c r="AP73" s="3">
        <f>IF(ISERROR(VLOOKUP($AN73,技まとめ!$A$1:$F$380,3,FALSE)),"－",VLOOKUP($AN73,技まとめ!$A$1:$F$380,3,FALSE))</f>
        <v>36</v>
      </c>
      <c r="AQ73" s="3">
        <f>IF(ISERROR(VLOOKUP($AN73,技まとめ!$A$1:$F$380,5,FALSE)),"－",VLOOKUP($AN73,技まとめ!$A$1:$F$380,5,FALSE))</f>
        <v>25</v>
      </c>
      <c r="AR73" s="3" t="str">
        <f>IF($E73=IF(ISERROR(VLOOKUP($AN73,技まとめ!$A$1:$F$380,4,FALSE)),"－",VLOOKUP($AN73,技まとめ!$A$1:$F$380,4,FALSE)),"一致","")</f>
        <v>一致</v>
      </c>
      <c r="AS73" s="9" t="s">
        <v>136</v>
      </c>
      <c r="AT73" s="3" t="str">
        <f>IF(ISERROR(VLOOKUP($AS73,技まとめ!$A$1:$F$380,6,FALSE)),"－",VLOOKUP($AS73,技まとめ!$A$1:$F$380,6,FALSE))</f>
        <v>NS</v>
      </c>
      <c r="AU73" s="3">
        <f>IF(ISERROR(VLOOKUP($AS73,技まとめ!$A$1:$F$380,3,FALSE)),"－",VLOOKUP($AS73,技まとめ!$A$1:$F$380,3,FALSE))</f>
        <v>89</v>
      </c>
      <c r="AV73" s="3">
        <f>IF(ISERROR(VLOOKUP($AS73,技まとめ!$A$1:$F$380,5,FALSE)),"－",VLOOKUP($AS73,技まとめ!$A$1:$F$380,5,FALSE))</f>
        <v>46</v>
      </c>
      <c r="AW73" s="3" t="str">
        <f>IF($E73=IF(ISERROR(VLOOKUP($AS73,技まとめ!$A$1:$F$380,4,FALSE)),"－",VLOOKUP($AS73,技まとめ!$A$1:$F$380,4,FALSE)),"一致","")</f>
        <v>一致</v>
      </c>
      <c r="AX73" s="12" t="str">
        <f t="shared" si="20"/>
        <v>イケメンＵＰ！グングニルファイアトルネードばくねつストーム</v>
      </c>
      <c r="AY73" s="12" t="str">
        <f t="shared" si="21"/>
        <v>イケメンＵＰ！グングニルファイアトルネードばくねつストーム</v>
      </c>
      <c r="AZ73" s="12" t="str">
        <f t="shared" si="22"/>
        <v>イケメンＵＰ！グングニルファイアトルネードばくねつストーム</v>
      </c>
      <c r="BA73" s="12" t="str">
        <f t="shared" si="23"/>
        <v>イケメンＵＰ！グングニルファイアトルネードばくねつストーム</v>
      </c>
      <c r="BB73" s="11" t="str">
        <f t="shared" si="24"/>
        <v>－LSSCNS</v>
      </c>
      <c r="BC73" s="11" t="str">
        <f t="shared" si="25"/>
        <v>－LSSCNS</v>
      </c>
      <c r="BD73" s="11" t="str">
        <f t="shared" si="26"/>
        <v>－LSSCNS</v>
      </c>
      <c r="BE73" s="11" t="str">
        <f t="shared" si="27"/>
        <v>－LSSCNS</v>
      </c>
    </row>
    <row r="74" spans="1:57" ht="11.25" hidden="1" customHeight="1">
      <c r="A74" s="6">
        <v>72</v>
      </c>
      <c r="B74" s="7" t="s">
        <v>383</v>
      </c>
      <c r="C74" s="8" t="s">
        <v>384</v>
      </c>
      <c r="D74" s="7" t="s">
        <v>72</v>
      </c>
      <c r="E74" s="7" t="s">
        <v>95</v>
      </c>
      <c r="F74" s="7" t="s">
        <v>74</v>
      </c>
      <c r="G74" s="9">
        <v>122</v>
      </c>
      <c r="H74" s="9">
        <v>105</v>
      </c>
      <c r="I74" s="9">
        <v>44</v>
      </c>
      <c r="J74" s="9">
        <v>40</v>
      </c>
      <c r="K74" s="9">
        <v>40</v>
      </c>
      <c r="L74" s="9">
        <v>69</v>
      </c>
      <c r="M74" s="9">
        <v>48</v>
      </c>
      <c r="N74" s="9">
        <v>61</v>
      </c>
      <c r="O74" s="9">
        <v>70</v>
      </c>
      <c r="P74" s="9">
        <v>37</v>
      </c>
      <c r="Q74" s="10">
        <v>94</v>
      </c>
      <c r="R74" s="11">
        <v>1</v>
      </c>
      <c r="S74" s="11">
        <v>1</v>
      </c>
      <c r="T74" s="11">
        <v>119</v>
      </c>
      <c r="U74" s="11">
        <v>98</v>
      </c>
      <c r="V74" s="11">
        <v>1</v>
      </c>
      <c r="W74" s="11">
        <v>115</v>
      </c>
      <c r="X74" s="11">
        <f t="shared" si="14"/>
        <v>429</v>
      </c>
      <c r="Y74" s="11">
        <f t="shared" si="15"/>
        <v>4340</v>
      </c>
      <c r="Z74" s="11">
        <f t="shared" si="16"/>
        <v>620</v>
      </c>
      <c r="AA74" s="11">
        <f t="shared" si="17"/>
        <v>4750</v>
      </c>
      <c r="AB74" s="11">
        <f t="shared" si="18"/>
        <v>4750</v>
      </c>
      <c r="AC74" s="6">
        <f t="shared" si="19"/>
        <v>5340</v>
      </c>
      <c r="AD74" s="9" t="s">
        <v>354</v>
      </c>
      <c r="AE74" s="3" t="str">
        <f>IF(ISERROR(VLOOKUP($AD74,技まとめ!$A$1:$F$380,6,FALSE)),"－",VLOOKUP($AD74,技まとめ!$A$1:$F$380,6,FALSE))</f>
        <v>CA</v>
      </c>
      <c r="AF74" s="3">
        <f>IF(ISERROR(VLOOKUP($AD74,技まとめ!$A$1:$F$380,3,FALSE)),"－",VLOOKUP($AD74,技まとめ!$A$1:$F$380,3,FALSE))</f>
        <v>38</v>
      </c>
      <c r="AG74" s="3">
        <f>IF(ISERROR(VLOOKUP($AD74,技まとめ!$A$1:$F$380,5,FALSE)),"－",VLOOKUP($AD74,技まとめ!$A$1:$F$380,5,FALSE))</f>
        <v>30</v>
      </c>
      <c r="AH74" s="3" t="str">
        <f>IF($E74=IF(ISERROR(VLOOKUP($AD74,技まとめ!$A$1:$F$380,4,FALSE)),"－",VLOOKUP($AD74,技まとめ!$A$1:$F$380,4,FALSE)),"一致","")</f>
        <v>一致</v>
      </c>
      <c r="AI74" s="9" t="s">
        <v>5067</v>
      </c>
      <c r="AJ74" s="3" t="str">
        <f>IF(ISERROR(VLOOKUP($AI74,技まとめ!$A$1:$F$380,6,FALSE)),"－",VLOOKUP($AI74,技まとめ!$A$1:$F$380,6,FALSE))</f>
        <v>DR</v>
      </c>
      <c r="AK74" s="3">
        <f>IF(ISERROR(VLOOKUP($AI74,技まとめ!$A$1:$F$380,3,FALSE)),"－",VLOOKUP($AI74,技まとめ!$A$1:$F$380,3,FALSE))</f>
        <v>27</v>
      </c>
      <c r="AL74" s="3">
        <f>IF(ISERROR(VLOOKUP($AI74,技まとめ!$A$1:$F$380,5,FALSE)),"－",VLOOKUP($AI74,技まとめ!$A$1:$F$380,5,FALSE))</f>
        <v>25</v>
      </c>
      <c r="AM74" s="3" t="str">
        <f>IF($E74=IF(ISERROR(VLOOKUP($AI74,技まとめ!$A$1:$F$380,4,FALSE)),"－",VLOOKUP($AI74,技まとめ!$A$1:$F$380,4,FALSE)),"一致","")</f>
        <v>一致</v>
      </c>
      <c r="AN74" s="9" t="s">
        <v>5069</v>
      </c>
      <c r="AO74" s="3" t="str">
        <f>IF(ISERROR(VLOOKUP($AN74,技まとめ!$A$1:$F$380,6,FALSE)),"－",VLOOKUP($AN74,技まとめ!$A$1:$F$380,6,FALSE))</f>
        <v>BL</v>
      </c>
      <c r="AP74" s="3">
        <f>IF(ISERROR(VLOOKUP($AN74,技まとめ!$A$1:$F$380,3,FALSE)),"－",VLOOKUP($AN74,技まとめ!$A$1:$F$380,3,FALSE))</f>
        <v>33</v>
      </c>
      <c r="AQ74" s="3">
        <f>IF(ISERROR(VLOOKUP($AN74,技まとめ!$A$1:$F$380,5,FALSE)),"－",VLOOKUP($AN74,技まとめ!$A$1:$F$380,5,FALSE))</f>
        <v>28</v>
      </c>
      <c r="AR74" s="3" t="str">
        <f>IF($E74=IF(ISERROR(VLOOKUP($AN74,技まとめ!$A$1:$F$380,4,FALSE)),"－",VLOOKUP($AN74,技まとめ!$A$1:$F$380,4,FALSE)),"一致","")</f>
        <v>一致</v>
      </c>
      <c r="AS74" s="9" t="s">
        <v>385</v>
      </c>
      <c r="AT74" s="3" t="str">
        <f>IF(ISERROR(VLOOKUP($AS74,技まとめ!$A$1:$F$380,6,FALSE)),"－",VLOOKUP($AS74,技まとめ!$A$1:$F$380,6,FALSE))</f>
        <v>CA</v>
      </c>
      <c r="AU74" s="3">
        <f>IF(ISERROR(VLOOKUP($AS74,技まとめ!$A$1:$F$380,3,FALSE)),"－",VLOOKUP($AS74,技まとめ!$A$1:$F$380,3,FALSE))</f>
        <v>81</v>
      </c>
      <c r="AV74" s="3">
        <f>IF(ISERROR(VLOOKUP($AS74,技まとめ!$A$1:$F$380,5,FALSE)),"－",VLOOKUP($AS74,技まとめ!$A$1:$F$380,5,FALSE))</f>
        <v>47</v>
      </c>
      <c r="AW74" s="3" t="str">
        <f>IF($E74=IF(ISERROR(VLOOKUP($AS74,技まとめ!$A$1:$F$380,4,FALSE)),"－",VLOOKUP($AS74,技まとめ!$A$1:$F$380,4,FALSE)),"一致","")</f>
        <v/>
      </c>
      <c r="AX74" s="12" t="str">
        <f t="shared" si="20"/>
        <v>シュートポケットスーパースキャン（Ｄ）スーパースキャン（Ｂ）トリプルディフェンス</v>
      </c>
      <c r="AY74" s="12" t="str">
        <f t="shared" si="21"/>
        <v>シュートポケットスーパースキャン（Ｄ）スーパースキャン（Ｂ）トリプルディフェンス</v>
      </c>
      <c r="AZ74" s="12" t="str">
        <f t="shared" si="22"/>
        <v>シュートポケットスーパースキャン（Ｄ）スーパースキャン（Ｂ）トリプルディフェンス</v>
      </c>
      <c r="BA74" s="12" t="str">
        <f t="shared" si="23"/>
        <v>シュートポケットスーパースキャン（Ｄ）スーパースキャン（Ｂ）トリプルディフェンス</v>
      </c>
      <c r="BB74" s="11" t="str">
        <f t="shared" si="24"/>
        <v>CADRBLCA</v>
      </c>
      <c r="BC74" s="11" t="str">
        <f t="shared" si="25"/>
        <v>CADRBLCA</v>
      </c>
      <c r="BD74" s="11" t="str">
        <f t="shared" si="26"/>
        <v>CADRBLCA</v>
      </c>
      <c r="BE74" s="11" t="str">
        <f t="shared" si="27"/>
        <v>CADRBLCA</v>
      </c>
    </row>
    <row r="75" spans="1:57" ht="11.25" hidden="1" customHeight="1">
      <c r="A75" s="6">
        <v>73</v>
      </c>
      <c r="B75" s="7" t="s">
        <v>386</v>
      </c>
      <c r="C75" s="8" t="s">
        <v>387</v>
      </c>
      <c r="D75" s="7" t="s">
        <v>72</v>
      </c>
      <c r="E75" s="7" t="s">
        <v>81</v>
      </c>
      <c r="F75" s="7" t="s">
        <v>109</v>
      </c>
      <c r="G75" s="9">
        <v>103</v>
      </c>
      <c r="H75" s="9">
        <v>137</v>
      </c>
      <c r="I75" s="9">
        <v>56</v>
      </c>
      <c r="J75" s="9">
        <v>48</v>
      </c>
      <c r="K75" s="9">
        <v>47</v>
      </c>
      <c r="L75" s="9">
        <v>55</v>
      </c>
      <c r="M75" s="9">
        <v>50</v>
      </c>
      <c r="N75" s="9">
        <v>46</v>
      </c>
      <c r="O75" s="9">
        <v>60</v>
      </c>
      <c r="P75" s="9">
        <v>35</v>
      </c>
      <c r="Q75" s="10">
        <v>106</v>
      </c>
      <c r="R75" s="11">
        <v>1</v>
      </c>
      <c r="S75" s="11">
        <v>1</v>
      </c>
      <c r="T75" s="11">
        <v>105</v>
      </c>
      <c r="U75" s="11">
        <v>100</v>
      </c>
      <c r="V75" s="11">
        <v>1</v>
      </c>
      <c r="W75" s="11">
        <v>103</v>
      </c>
      <c r="X75" s="11">
        <f t="shared" si="14"/>
        <v>417</v>
      </c>
      <c r="Y75" s="11">
        <f t="shared" si="15"/>
        <v>4760</v>
      </c>
      <c r="Z75" s="11">
        <f t="shared" si="16"/>
        <v>560</v>
      </c>
      <c r="AA75" s="11">
        <f t="shared" si="17"/>
        <v>4200</v>
      </c>
      <c r="AB75" s="11">
        <f t="shared" si="18"/>
        <v>4200</v>
      </c>
      <c r="AC75" s="6">
        <f t="shared" si="19"/>
        <v>4720</v>
      </c>
      <c r="AD75" s="9" t="s">
        <v>5062</v>
      </c>
      <c r="AE75" s="3" t="str">
        <f>IF(ISERROR(VLOOKUP($AD75,技まとめ!$A$1:$F$380,6,FALSE)),"－",VLOOKUP($AD75,技まとめ!$A$1:$F$380,6,FALSE))</f>
        <v>DR</v>
      </c>
      <c r="AF75" s="3">
        <f>IF(ISERROR(VLOOKUP($AD75,技まとめ!$A$1:$F$380,3,FALSE)),"－",VLOOKUP($AD75,技まとめ!$A$1:$F$380,3,FALSE))</f>
        <v>27</v>
      </c>
      <c r="AG75" s="3">
        <f>IF(ISERROR(VLOOKUP($AD75,技まとめ!$A$1:$F$380,5,FALSE)),"－",VLOOKUP($AD75,技まとめ!$A$1:$F$380,5,FALSE))</f>
        <v>25</v>
      </c>
      <c r="AH75" s="3" t="str">
        <f>IF($E75=IF(ISERROR(VLOOKUP($AD75,技まとめ!$A$1:$F$380,4,FALSE)),"－",VLOOKUP($AD75,技まとめ!$A$1:$F$380,4,FALSE)),"一致","")</f>
        <v/>
      </c>
      <c r="AI75" s="9" t="s">
        <v>388</v>
      </c>
      <c r="AJ75" s="3" t="str">
        <f>IF(ISERROR(VLOOKUP($AI75,技まとめ!$A$1:$F$380,6,FALSE)),"－",VLOOKUP($AI75,技まとめ!$A$1:$F$380,6,FALSE))</f>
        <v>NS</v>
      </c>
      <c r="AK75" s="3">
        <f>IF(ISERROR(VLOOKUP($AI75,技まとめ!$A$1:$F$380,3,FALSE)),"－",VLOOKUP($AI75,技まとめ!$A$1:$F$380,3,FALSE))</f>
        <v>31</v>
      </c>
      <c r="AL75" s="3">
        <f>IF(ISERROR(VLOOKUP($AI75,技まとめ!$A$1:$F$380,5,FALSE)),"－",VLOOKUP($AI75,技まとめ!$A$1:$F$380,5,FALSE))</f>
        <v>22</v>
      </c>
      <c r="AM75" s="3" t="str">
        <f>IF($E75=IF(ISERROR(VLOOKUP($AI75,技まとめ!$A$1:$F$380,4,FALSE)),"－",VLOOKUP($AI75,技まとめ!$A$1:$F$380,4,FALSE)),"一致","")</f>
        <v/>
      </c>
      <c r="AN75" s="9" t="s">
        <v>389</v>
      </c>
      <c r="AO75" s="3" t="str">
        <f>IF(ISERROR(VLOOKUP($AN75,技まとめ!$A$1:$F$380,6,FALSE)),"－",VLOOKUP($AN75,技まとめ!$A$1:$F$380,6,FALSE))</f>
        <v>CA</v>
      </c>
      <c r="AP75" s="3">
        <f>IF(ISERROR(VLOOKUP($AN75,技まとめ!$A$1:$F$380,3,FALSE)),"－",VLOOKUP($AN75,技まとめ!$A$1:$F$380,3,FALSE))</f>
        <v>54</v>
      </c>
      <c r="AQ75" s="3">
        <f>IF(ISERROR(VLOOKUP($AN75,技まとめ!$A$1:$F$380,5,FALSE)),"－",VLOOKUP($AN75,技まとめ!$A$1:$F$380,5,FALSE))</f>
        <v>35</v>
      </c>
      <c r="AR75" s="3" t="str">
        <f>IF($E75=IF(ISERROR(VLOOKUP($AN75,技まとめ!$A$1:$F$380,4,FALSE)),"－",VLOOKUP($AN75,技まとめ!$A$1:$F$380,4,FALSE)),"一致","")</f>
        <v/>
      </c>
      <c r="AS75" s="9" t="s">
        <v>148</v>
      </c>
      <c r="AT75" s="3" t="str">
        <f>IF(ISERROR(VLOOKUP($AS75,技まとめ!$A$1:$F$380,6,FALSE)),"－",VLOOKUP($AS75,技まとめ!$A$1:$F$380,6,FALSE))</f>
        <v>SC</v>
      </c>
      <c r="AU75" s="3">
        <f>IF(ISERROR(VLOOKUP($AS75,技まとめ!$A$1:$F$380,3,FALSE)),"－",VLOOKUP($AS75,技まとめ!$A$1:$F$380,3,FALSE))</f>
        <v>66</v>
      </c>
      <c r="AV75" s="3">
        <f>IF(ISERROR(VLOOKUP($AS75,技まとめ!$A$1:$F$380,5,FALSE)),"－",VLOOKUP($AS75,技まとめ!$A$1:$F$380,5,FALSE))</f>
        <v>37</v>
      </c>
      <c r="AW75" s="3" t="str">
        <f>IF($E75=IF(ISERROR(VLOOKUP($AS75,技まとめ!$A$1:$F$380,4,FALSE)),"－",VLOOKUP($AS75,技まとめ!$A$1:$F$380,4,FALSE)),"一致","")</f>
        <v/>
      </c>
      <c r="AX75" s="12" t="str">
        <f t="shared" si="20"/>
        <v>スーパースキャン（Ｄ）メテオアタックドこんじょうキャッチメガネクラッシュ</v>
      </c>
      <c r="AY75" s="12" t="str">
        <f t="shared" si="21"/>
        <v>スーパースキャン（Ｄ）メテオアタックドこんじょうキャッチメガネクラッシュ</v>
      </c>
      <c r="AZ75" s="12" t="str">
        <f t="shared" si="22"/>
        <v>スーパースキャン（Ｄ）メテオアタックドこんじょうキャッチメガネクラッシュ</v>
      </c>
      <c r="BA75" s="12" t="str">
        <f t="shared" si="23"/>
        <v>スーパースキャン（Ｄ）メテオアタックドこんじょうキャッチメガネクラッシュ</v>
      </c>
      <c r="BB75" s="11" t="str">
        <f t="shared" si="24"/>
        <v>DRNSCASC</v>
      </c>
      <c r="BC75" s="11" t="str">
        <f t="shared" si="25"/>
        <v>DRNSCASC</v>
      </c>
      <c r="BD75" s="11" t="str">
        <f t="shared" si="26"/>
        <v>DRNSCASC</v>
      </c>
      <c r="BE75" s="11" t="str">
        <f t="shared" si="27"/>
        <v>DRNSCASC</v>
      </c>
    </row>
    <row r="76" spans="1:57" ht="11.25" hidden="1" customHeight="1">
      <c r="A76" s="6">
        <v>74</v>
      </c>
      <c r="B76" s="7" t="s">
        <v>390</v>
      </c>
      <c r="C76" s="8" t="s">
        <v>391</v>
      </c>
      <c r="D76" s="7" t="s">
        <v>72</v>
      </c>
      <c r="E76" s="7" t="s">
        <v>73</v>
      </c>
      <c r="F76" s="7" t="s">
        <v>109</v>
      </c>
      <c r="G76" s="9">
        <v>110</v>
      </c>
      <c r="H76" s="9">
        <v>113</v>
      </c>
      <c r="I76" s="9">
        <v>55</v>
      </c>
      <c r="J76" s="9">
        <v>52</v>
      </c>
      <c r="K76" s="9">
        <v>45</v>
      </c>
      <c r="L76" s="9">
        <v>58</v>
      </c>
      <c r="M76" s="9">
        <v>46</v>
      </c>
      <c r="N76" s="9">
        <v>44</v>
      </c>
      <c r="O76" s="9">
        <v>67</v>
      </c>
      <c r="P76" s="9">
        <v>39</v>
      </c>
      <c r="Q76" s="10">
        <v>105</v>
      </c>
      <c r="R76" s="11">
        <v>1</v>
      </c>
      <c r="S76" s="11">
        <v>1</v>
      </c>
      <c r="T76" s="11">
        <v>108</v>
      </c>
      <c r="U76" s="11">
        <v>96</v>
      </c>
      <c r="V76" s="11">
        <v>1</v>
      </c>
      <c r="W76" s="11">
        <v>114</v>
      </c>
      <c r="X76" s="11">
        <f t="shared" si="14"/>
        <v>426</v>
      </c>
      <c r="Y76" s="11">
        <f t="shared" si="15"/>
        <v>4775</v>
      </c>
      <c r="Z76" s="11">
        <f t="shared" si="16"/>
        <v>615</v>
      </c>
      <c r="AA76" s="11">
        <f t="shared" si="17"/>
        <v>4360</v>
      </c>
      <c r="AB76" s="11">
        <f t="shared" si="18"/>
        <v>4360</v>
      </c>
      <c r="AC76" s="6">
        <f t="shared" si="19"/>
        <v>4895</v>
      </c>
      <c r="AD76" s="9" t="s">
        <v>283</v>
      </c>
      <c r="AE76" s="3" t="str">
        <f>IF(ISERROR(VLOOKUP($AD76,技まとめ!$A$1:$F$380,6,FALSE)),"－",VLOOKUP($AD76,技まとめ!$A$1:$F$380,6,FALSE))</f>
        <v>NS</v>
      </c>
      <c r="AF76" s="3">
        <f>IF(ISERROR(VLOOKUP($AD76,技まとめ!$A$1:$F$380,3,FALSE)),"－",VLOOKUP($AD76,技まとめ!$A$1:$F$380,3,FALSE))</f>
        <v>27</v>
      </c>
      <c r="AG76" s="3">
        <f>IF(ISERROR(VLOOKUP($AD76,技まとめ!$A$1:$F$380,5,FALSE)),"－",VLOOKUP($AD76,技まとめ!$A$1:$F$380,5,FALSE))</f>
        <v>20</v>
      </c>
      <c r="AH76" s="3" t="str">
        <f>IF($E76=IF(ISERROR(VLOOKUP($AD76,技まとめ!$A$1:$F$380,4,FALSE)),"－",VLOOKUP($AD76,技まとめ!$A$1:$F$380,4,FALSE)),"一致","")</f>
        <v/>
      </c>
      <c r="AI76" s="9" t="s">
        <v>392</v>
      </c>
      <c r="AJ76" s="3" t="str">
        <f>IF(ISERROR(VLOOKUP($AI76,技まとめ!$A$1:$F$380,6,FALSE)),"－",VLOOKUP($AI76,技まとめ!$A$1:$F$380,6,FALSE))</f>
        <v>DR</v>
      </c>
      <c r="AK76" s="3">
        <f>IF(ISERROR(VLOOKUP($AI76,技まとめ!$A$1:$F$380,3,FALSE)),"－",VLOOKUP($AI76,技まとめ!$A$1:$F$380,3,FALSE))</f>
        <v>59</v>
      </c>
      <c r="AL76" s="3">
        <f>IF(ISERROR(VLOOKUP($AI76,技まとめ!$A$1:$F$380,5,FALSE)),"－",VLOOKUP($AI76,技まとめ!$A$1:$F$380,5,FALSE))</f>
        <v>38</v>
      </c>
      <c r="AM76" s="3" t="str">
        <f>IF($E76=IF(ISERROR(VLOOKUP($AI76,技まとめ!$A$1:$F$380,4,FALSE)),"－",VLOOKUP($AI76,技まとめ!$A$1:$F$380,4,FALSE)),"一致","")</f>
        <v/>
      </c>
      <c r="AN76" s="9" t="s">
        <v>5059</v>
      </c>
      <c r="AO76" s="3" t="str">
        <f>IF(ISERROR(VLOOKUP($AN76,技まとめ!$A$1:$F$380,6,FALSE)),"－",VLOOKUP($AN76,技まとめ!$A$1:$F$380,6,FALSE))</f>
        <v>BL</v>
      </c>
      <c r="AP76" s="3">
        <f>IF(ISERROR(VLOOKUP($AN76,技まとめ!$A$1:$F$380,3,FALSE)),"－",VLOOKUP($AN76,技まとめ!$A$1:$F$380,3,FALSE))</f>
        <v>33</v>
      </c>
      <c r="AQ76" s="3">
        <f>IF(ISERROR(VLOOKUP($AN76,技まとめ!$A$1:$F$380,5,FALSE)),"－",VLOOKUP($AN76,技まとめ!$A$1:$F$380,5,FALSE))</f>
        <v>28</v>
      </c>
      <c r="AR76" s="3" t="str">
        <f>IF($E76=IF(ISERROR(VLOOKUP($AN76,技まとめ!$A$1:$F$380,4,FALSE)),"－",VLOOKUP($AN76,技まとめ!$A$1:$F$380,4,FALSE)),"一致","")</f>
        <v/>
      </c>
      <c r="AS76" s="9" t="s">
        <v>357</v>
      </c>
      <c r="AT76" s="3" t="str">
        <f>IF(ISERROR(VLOOKUP($AS76,技まとめ!$A$1:$F$380,6,FALSE)),"－",VLOOKUP($AS76,技まとめ!$A$1:$F$380,6,FALSE))</f>
        <v>LS</v>
      </c>
      <c r="AU76" s="3">
        <f>IF(ISERROR(VLOOKUP($AS76,技まとめ!$A$1:$F$380,3,FALSE)),"－",VLOOKUP($AS76,技まとめ!$A$1:$F$380,3,FALSE))</f>
        <v>40</v>
      </c>
      <c r="AV76" s="3">
        <f>IF(ISERROR(VLOOKUP($AS76,技まとめ!$A$1:$F$380,5,FALSE)),"－",VLOOKUP($AS76,技まとめ!$A$1:$F$380,5,FALSE))</f>
        <v>30</v>
      </c>
      <c r="AW76" s="3" t="str">
        <f>IF($E76=IF(ISERROR(VLOOKUP($AS76,技まとめ!$A$1:$F$380,4,FALSE)),"－",VLOOKUP($AS76,技まとめ!$A$1:$F$380,4,FALSE)),"一致","")</f>
        <v/>
      </c>
      <c r="AX76" s="12" t="str">
        <f t="shared" si="20"/>
        <v>サイコショットメテオシャワースーパースキャン（Ｂ）パトリオットシュート</v>
      </c>
      <c r="AY76" s="12" t="str">
        <f t="shared" si="21"/>
        <v>サイコショットメテオシャワースーパースキャン（Ｂ）パトリオットシュート</v>
      </c>
      <c r="AZ76" s="12" t="str">
        <f t="shared" si="22"/>
        <v>サイコショットメテオシャワースーパースキャン（Ｂ）パトリオットシュート</v>
      </c>
      <c r="BA76" s="12" t="str">
        <f t="shared" si="23"/>
        <v>サイコショットメテオシャワースーパースキャン（Ｂ）パトリオットシュート</v>
      </c>
      <c r="BB76" s="11" t="str">
        <f t="shared" si="24"/>
        <v>NSDRBLLS</v>
      </c>
      <c r="BC76" s="11" t="str">
        <f t="shared" si="25"/>
        <v>NSDRBLLS</v>
      </c>
      <c r="BD76" s="11" t="str">
        <f t="shared" si="26"/>
        <v>NSDRBLLS</v>
      </c>
      <c r="BE76" s="11" t="str">
        <f t="shared" si="27"/>
        <v>NSDRBLLS</v>
      </c>
    </row>
    <row r="77" spans="1:57" ht="11.25" hidden="1" customHeight="1">
      <c r="A77" s="6">
        <v>75</v>
      </c>
      <c r="B77" s="7" t="s">
        <v>393</v>
      </c>
      <c r="C77" s="8" t="s">
        <v>394</v>
      </c>
      <c r="D77" s="7" t="s">
        <v>72</v>
      </c>
      <c r="E77" s="7" t="s">
        <v>102</v>
      </c>
      <c r="F77" s="7" t="s">
        <v>128</v>
      </c>
      <c r="G77" s="9">
        <v>109</v>
      </c>
      <c r="H77" s="9">
        <v>101</v>
      </c>
      <c r="I77" s="9">
        <v>58</v>
      </c>
      <c r="J77" s="9">
        <v>49</v>
      </c>
      <c r="K77" s="9">
        <v>54</v>
      </c>
      <c r="L77" s="9">
        <v>50</v>
      </c>
      <c r="M77" s="9">
        <v>55</v>
      </c>
      <c r="N77" s="9">
        <v>58</v>
      </c>
      <c r="O77" s="9">
        <v>46</v>
      </c>
      <c r="P77" s="9">
        <v>34</v>
      </c>
      <c r="Q77" s="10">
        <v>108</v>
      </c>
      <c r="R77" s="11">
        <v>13</v>
      </c>
      <c r="S77" s="11">
        <v>1</v>
      </c>
      <c r="T77" s="11">
        <v>100</v>
      </c>
      <c r="U77" s="11">
        <v>105</v>
      </c>
      <c r="V77" s="11">
        <v>1</v>
      </c>
      <c r="W77" s="11">
        <v>96</v>
      </c>
      <c r="X77" s="11">
        <f t="shared" si="14"/>
        <v>424</v>
      </c>
      <c r="Y77" s="11">
        <f t="shared" si="15"/>
        <v>4805</v>
      </c>
      <c r="Z77" s="11">
        <f t="shared" si="16"/>
        <v>945</v>
      </c>
      <c r="AA77" s="11">
        <f t="shared" si="17"/>
        <v>3990</v>
      </c>
      <c r="AB77" s="11">
        <f t="shared" si="18"/>
        <v>3990</v>
      </c>
      <c r="AC77" s="6">
        <f t="shared" si="19"/>
        <v>4545</v>
      </c>
      <c r="AD77" s="9" t="s">
        <v>357</v>
      </c>
      <c r="AE77" s="3" t="str">
        <f>IF(ISERROR(VLOOKUP($AD77,技まとめ!$A$1:$F$380,6,FALSE)),"－",VLOOKUP($AD77,技まとめ!$A$1:$F$380,6,FALSE))</f>
        <v>LS</v>
      </c>
      <c r="AF77" s="3">
        <f>IF(ISERROR(VLOOKUP($AD77,技まとめ!$A$1:$F$380,3,FALSE)),"－",VLOOKUP($AD77,技まとめ!$A$1:$F$380,3,FALSE))</f>
        <v>40</v>
      </c>
      <c r="AG77" s="3">
        <f>IF(ISERROR(VLOOKUP($AD77,技まとめ!$A$1:$F$380,5,FALSE)),"－",VLOOKUP($AD77,技まとめ!$A$1:$F$380,5,FALSE))</f>
        <v>30</v>
      </c>
      <c r="AH77" s="3" t="str">
        <f>IF($E77=IF(ISERROR(VLOOKUP($AD77,技まとめ!$A$1:$F$380,4,FALSE)),"－",VLOOKUP($AD77,技まとめ!$A$1:$F$380,4,FALSE)),"一致","")</f>
        <v>一致</v>
      </c>
      <c r="AI77" s="9" t="s">
        <v>168</v>
      </c>
      <c r="AJ77" s="3" t="str">
        <f>IF(ISERROR(VLOOKUP($AI77,技まとめ!$A$1:$F$380,6,FALSE)),"－",VLOOKUP($AI77,技まとめ!$A$1:$F$380,6,FALSE))</f>
        <v>BL</v>
      </c>
      <c r="AK77" s="3">
        <f>IF(ISERROR(VLOOKUP($AI77,技まとめ!$A$1:$F$380,3,FALSE)),"－",VLOOKUP($AI77,技まとめ!$A$1:$F$380,3,FALSE))</f>
        <v>25</v>
      </c>
      <c r="AL77" s="3">
        <f>IF(ISERROR(VLOOKUP($AI77,技まとめ!$A$1:$F$380,5,FALSE)),"－",VLOOKUP($AI77,技まとめ!$A$1:$F$380,5,FALSE))</f>
        <v>12</v>
      </c>
      <c r="AM77" s="3" t="str">
        <f>IF($E77=IF(ISERROR(VLOOKUP($AI77,技まとめ!$A$1:$F$380,4,FALSE)),"－",VLOOKUP($AI77,技まとめ!$A$1:$F$380,4,FALSE)),"一致","")</f>
        <v/>
      </c>
      <c r="AN77" s="9" t="s">
        <v>162</v>
      </c>
      <c r="AO77" s="3" t="str">
        <f>IF(ISERROR(VLOOKUP($AN77,技まとめ!$A$1:$F$380,6,FALSE)),"－",VLOOKUP($AN77,技まとめ!$A$1:$F$380,6,FALSE))</f>
        <v>DR</v>
      </c>
      <c r="AP77" s="3">
        <f>IF(ISERROR(VLOOKUP($AN77,技まとめ!$A$1:$F$380,3,FALSE)),"－",VLOOKUP($AN77,技まとめ!$A$1:$F$380,3,FALSE))</f>
        <v>56</v>
      </c>
      <c r="AQ77" s="3">
        <f>IF(ISERROR(VLOOKUP($AN77,技まとめ!$A$1:$F$380,5,FALSE)),"－",VLOOKUP($AN77,技まとめ!$A$1:$F$380,5,FALSE))</f>
        <v>25</v>
      </c>
      <c r="AR77" s="3" t="str">
        <f>IF($E77=IF(ISERROR(VLOOKUP($AN77,技まとめ!$A$1:$F$380,4,FALSE)),"－",VLOOKUP($AN77,技まとめ!$A$1:$F$380,4,FALSE)),"一致","")</f>
        <v>一致</v>
      </c>
      <c r="AS77" s="9" t="s">
        <v>395</v>
      </c>
      <c r="AT77" s="3" t="str">
        <f>IF(ISERROR(VLOOKUP($AS77,技まとめ!$A$1:$F$380,6,FALSE)),"－",VLOOKUP($AS77,技まとめ!$A$1:$F$380,6,FALSE))</f>
        <v>LS</v>
      </c>
      <c r="AU77" s="3">
        <f>IF(ISERROR(VLOOKUP($AS77,技まとめ!$A$1:$F$380,3,FALSE)),"－",VLOOKUP($AS77,技まとめ!$A$1:$F$380,3,FALSE))</f>
        <v>81</v>
      </c>
      <c r="AV77" s="3">
        <f>IF(ISERROR(VLOOKUP($AS77,技まとめ!$A$1:$F$380,5,FALSE)),"－",VLOOKUP($AS77,技まとめ!$A$1:$F$380,5,FALSE))</f>
        <v>55</v>
      </c>
      <c r="AW77" s="3" t="str">
        <f>IF($E77=IF(ISERROR(VLOOKUP($AS77,技まとめ!$A$1:$F$380,4,FALSE)),"－",VLOOKUP($AS77,技まとめ!$A$1:$F$380,4,FALSE)),"一致","")</f>
        <v/>
      </c>
      <c r="AX77" s="12" t="str">
        <f t="shared" si="20"/>
        <v>パトリオットシュートキラースライドジャッジスルードこんじょうクラブ</v>
      </c>
      <c r="AY77" s="12" t="str">
        <f t="shared" si="21"/>
        <v>パトリオットシュートキラースライドジャッジスルードこんじょうクラブ</v>
      </c>
      <c r="AZ77" s="12" t="str">
        <f t="shared" si="22"/>
        <v>パトリオットシュートキラースライドジャッジスルードこんじょうクラブ</v>
      </c>
      <c r="BA77" s="12" t="str">
        <f t="shared" si="23"/>
        <v>パトリオットシュートキラースライドジャッジスルードこんじょうクラブ</v>
      </c>
      <c r="BB77" s="11" t="str">
        <f t="shared" si="24"/>
        <v>LSBLDRLS</v>
      </c>
      <c r="BC77" s="11" t="str">
        <f t="shared" si="25"/>
        <v>LSBLDRLS</v>
      </c>
      <c r="BD77" s="11" t="str">
        <f t="shared" si="26"/>
        <v>LSBLDRLS</v>
      </c>
      <c r="BE77" s="11" t="str">
        <f t="shared" si="27"/>
        <v>LSBLDRLS</v>
      </c>
    </row>
    <row r="78" spans="1:57" ht="11.25" hidden="1" customHeight="1">
      <c r="A78" s="6">
        <v>76</v>
      </c>
      <c r="B78" s="7" t="s">
        <v>396</v>
      </c>
      <c r="C78" s="8" t="s">
        <v>397</v>
      </c>
      <c r="D78" s="7" t="s">
        <v>72</v>
      </c>
      <c r="E78" s="7" t="s">
        <v>95</v>
      </c>
      <c r="F78" s="7" t="s">
        <v>82</v>
      </c>
      <c r="G78" s="9">
        <v>98</v>
      </c>
      <c r="H78" s="9">
        <v>101</v>
      </c>
      <c r="I78" s="9">
        <v>48</v>
      </c>
      <c r="J78" s="9">
        <v>64</v>
      </c>
      <c r="K78" s="9">
        <v>51</v>
      </c>
      <c r="L78" s="9">
        <v>52</v>
      </c>
      <c r="M78" s="9">
        <v>45</v>
      </c>
      <c r="N78" s="9">
        <v>64</v>
      </c>
      <c r="O78" s="9">
        <v>45</v>
      </c>
      <c r="P78" s="9">
        <v>15</v>
      </c>
      <c r="Q78" s="10">
        <v>98</v>
      </c>
      <c r="R78" s="11">
        <v>12</v>
      </c>
      <c r="S78" s="11">
        <v>1</v>
      </c>
      <c r="T78" s="11">
        <v>102</v>
      </c>
      <c r="U78" s="11">
        <v>95</v>
      </c>
      <c r="V78" s="11">
        <v>1</v>
      </c>
      <c r="W78" s="11">
        <v>95</v>
      </c>
      <c r="X78" s="11">
        <f t="shared" si="14"/>
        <v>404</v>
      </c>
      <c r="Y78" s="11">
        <f t="shared" si="15"/>
        <v>4400</v>
      </c>
      <c r="Z78" s="11">
        <f t="shared" si="16"/>
        <v>905</v>
      </c>
      <c r="AA78" s="11">
        <f t="shared" si="17"/>
        <v>4055</v>
      </c>
      <c r="AB78" s="11">
        <f t="shared" si="18"/>
        <v>4055</v>
      </c>
      <c r="AC78" s="6">
        <f t="shared" si="19"/>
        <v>4615</v>
      </c>
      <c r="AD78" s="9" t="s">
        <v>273</v>
      </c>
      <c r="AE78" s="3" t="str">
        <f>IF(ISERROR(VLOOKUP($AD78,技まとめ!$A$1:$F$380,6,FALSE)),"－",VLOOKUP($AD78,技まとめ!$A$1:$F$380,6,FALSE))</f>
        <v>BL</v>
      </c>
      <c r="AF78" s="3">
        <f>IF(ISERROR(VLOOKUP($AD78,技まとめ!$A$1:$F$380,3,FALSE)),"－",VLOOKUP($AD78,技まとめ!$A$1:$F$380,3,FALSE))</f>
        <v>17</v>
      </c>
      <c r="AG78" s="3">
        <f>IF(ISERROR(VLOOKUP($AD78,技まとめ!$A$1:$F$380,5,FALSE)),"－",VLOOKUP($AD78,技まとめ!$A$1:$F$380,5,FALSE))</f>
        <v>20</v>
      </c>
      <c r="AH78" s="3" t="str">
        <f>IF($E78=IF(ISERROR(VLOOKUP($AD78,技まとめ!$A$1:$F$380,4,FALSE)),"－",VLOOKUP($AD78,技まとめ!$A$1:$F$380,4,FALSE)),"一致","")</f>
        <v/>
      </c>
      <c r="AI78" s="9" t="s">
        <v>5059</v>
      </c>
      <c r="AJ78" s="3" t="str">
        <f>IF(ISERROR(VLOOKUP($AI78,技まとめ!$A$1:$F$380,6,FALSE)),"－",VLOOKUP($AI78,技まとめ!$A$1:$F$380,6,FALSE))</f>
        <v>BL</v>
      </c>
      <c r="AK78" s="3">
        <f>IF(ISERROR(VLOOKUP($AI78,技まとめ!$A$1:$F$380,3,FALSE)),"－",VLOOKUP($AI78,技まとめ!$A$1:$F$380,3,FALSE))</f>
        <v>33</v>
      </c>
      <c r="AL78" s="3">
        <f>IF(ISERROR(VLOOKUP($AI78,技まとめ!$A$1:$F$380,5,FALSE)),"－",VLOOKUP($AI78,技まとめ!$A$1:$F$380,5,FALSE))</f>
        <v>28</v>
      </c>
      <c r="AM78" s="3" t="str">
        <f>IF($E78=IF(ISERROR(VLOOKUP($AI78,技まとめ!$A$1:$F$380,4,FALSE)),"－",VLOOKUP($AI78,技まとめ!$A$1:$F$380,4,FALSE)),"一致","")</f>
        <v>一致</v>
      </c>
      <c r="AN78" s="9" t="s">
        <v>357</v>
      </c>
      <c r="AO78" s="3" t="str">
        <f>IF(ISERROR(VLOOKUP($AN78,技まとめ!$A$1:$F$380,6,FALSE)),"－",VLOOKUP($AN78,技まとめ!$A$1:$F$380,6,FALSE))</f>
        <v>LS</v>
      </c>
      <c r="AP78" s="3">
        <f>IF(ISERROR(VLOOKUP($AN78,技まとめ!$A$1:$F$380,3,FALSE)),"－",VLOOKUP($AN78,技まとめ!$A$1:$F$380,3,FALSE))</f>
        <v>40</v>
      </c>
      <c r="AQ78" s="3">
        <f>IF(ISERROR(VLOOKUP($AN78,技まとめ!$A$1:$F$380,5,FALSE)),"－",VLOOKUP($AN78,技まとめ!$A$1:$F$380,5,FALSE))</f>
        <v>30</v>
      </c>
      <c r="AR78" s="3" t="str">
        <f>IF($E78=IF(ISERROR(VLOOKUP($AN78,技まとめ!$A$1:$F$380,4,FALSE)),"－",VLOOKUP($AN78,技まとめ!$A$1:$F$380,4,FALSE)),"一致","")</f>
        <v/>
      </c>
      <c r="AS78" s="9" t="s">
        <v>398</v>
      </c>
      <c r="AT78" s="3" t="str">
        <f>IF(ISERROR(VLOOKUP($AS78,技まとめ!$A$1:$F$380,6,FALSE)),"－",VLOOKUP($AS78,技まとめ!$A$1:$F$380,6,FALSE))</f>
        <v>BB</v>
      </c>
      <c r="AU78" s="3">
        <f>IF(ISERROR(VLOOKUP($AS78,技まとめ!$A$1:$F$380,3,FALSE)),"－",VLOOKUP($AS78,技まとめ!$A$1:$F$380,3,FALSE))</f>
        <v>71</v>
      </c>
      <c r="AV78" s="3">
        <f>IF(ISERROR(VLOOKUP($AS78,技まとめ!$A$1:$F$380,5,FALSE)),"－",VLOOKUP($AS78,技まとめ!$A$1:$F$380,5,FALSE))</f>
        <v>44</v>
      </c>
      <c r="AW78" s="3" t="str">
        <f>IF($E78=IF(ISERROR(VLOOKUP($AS78,技まとめ!$A$1:$F$380,4,FALSE)),"－",VLOOKUP($AS78,技まとめ!$A$1:$F$380,4,FALSE)),"一致","")</f>
        <v/>
      </c>
      <c r="AX78" s="12" t="str">
        <f t="shared" si="20"/>
        <v>しこふみスーパースキャン（Ｂ）パトリオットシュートアイアンウォール</v>
      </c>
      <c r="AY78" s="12" t="str">
        <f t="shared" si="21"/>
        <v>しこふみスーパースキャン（Ｂ）パトリオットシュートアイアンウォール</v>
      </c>
      <c r="AZ78" s="12" t="str">
        <f t="shared" si="22"/>
        <v>しこふみスーパースキャン（Ｂ）パトリオットシュートアイアンウォール</v>
      </c>
      <c r="BA78" s="12" t="str">
        <f t="shared" si="23"/>
        <v>しこふみスーパースキャン（Ｂ）パトリオットシュートアイアンウォール</v>
      </c>
      <c r="BB78" s="11" t="str">
        <f t="shared" si="24"/>
        <v>BLBLLSBB</v>
      </c>
      <c r="BC78" s="11" t="str">
        <f t="shared" si="25"/>
        <v>BLBLLSBB</v>
      </c>
      <c r="BD78" s="11" t="str">
        <f t="shared" si="26"/>
        <v>BLBLLSBB</v>
      </c>
      <c r="BE78" s="11" t="str">
        <f t="shared" si="27"/>
        <v>BLBLLSBB</v>
      </c>
    </row>
    <row r="79" spans="1:57" ht="11.25" hidden="1" customHeight="1">
      <c r="A79" s="6">
        <v>77</v>
      </c>
      <c r="B79" s="7" t="s">
        <v>399</v>
      </c>
      <c r="C79" s="8" t="s">
        <v>400</v>
      </c>
      <c r="D79" s="7" t="s">
        <v>72</v>
      </c>
      <c r="E79" s="7" t="s">
        <v>73</v>
      </c>
      <c r="F79" s="7" t="s">
        <v>74</v>
      </c>
      <c r="G79" s="9">
        <v>101</v>
      </c>
      <c r="H79" s="9">
        <v>141</v>
      </c>
      <c r="I79" s="9">
        <v>60</v>
      </c>
      <c r="J79" s="9">
        <v>58</v>
      </c>
      <c r="K79" s="9">
        <v>54</v>
      </c>
      <c r="L79" s="9">
        <v>55</v>
      </c>
      <c r="M79" s="9">
        <v>58</v>
      </c>
      <c r="N79" s="9">
        <v>65</v>
      </c>
      <c r="O79" s="9">
        <v>47</v>
      </c>
      <c r="P79" s="9">
        <v>23</v>
      </c>
      <c r="Q79" s="10">
        <v>110</v>
      </c>
      <c r="R79" s="11">
        <v>18</v>
      </c>
      <c r="S79" s="11">
        <v>1</v>
      </c>
      <c r="T79" s="11">
        <v>105</v>
      </c>
      <c r="U79" s="11">
        <v>108</v>
      </c>
      <c r="V79" s="11">
        <v>1</v>
      </c>
      <c r="W79" s="11">
        <v>97</v>
      </c>
      <c r="X79" s="11">
        <f t="shared" si="14"/>
        <v>440</v>
      </c>
      <c r="Y79" s="11">
        <f t="shared" si="15"/>
        <v>4890</v>
      </c>
      <c r="Z79" s="11">
        <f t="shared" si="16"/>
        <v>1125</v>
      </c>
      <c r="AA79" s="11">
        <f t="shared" si="17"/>
        <v>4170</v>
      </c>
      <c r="AB79" s="11">
        <f t="shared" si="18"/>
        <v>4170</v>
      </c>
      <c r="AC79" s="6">
        <f t="shared" si="19"/>
        <v>4775</v>
      </c>
      <c r="AD79" s="9" t="s">
        <v>5016</v>
      </c>
      <c r="AE79" s="3" t="str">
        <f>IF(ISERROR(VLOOKUP($AD79,技まとめ!$A$1:$F$380,6,FALSE)),"－",VLOOKUP($AD79,技まとめ!$A$1:$F$380,6,FALSE))</f>
        <v>－</v>
      </c>
      <c r="AF79" s="3">
        <f>IF(ISERROR(VLOOKUP($AD79,技まとめ!$A$1:$F$380,3,FALSE)),"－",VLOOKUP($AD79,技まとめ!$A$1:$F$380,3,FALSE))</f>
        <v>0</v>
      </c>
      <c r="AG79" s="3">
        <f>IF(ISERROR(VLOOKUP($AD79,技まとめ!$A$1:$F$380,5,FALSE)),"－",VLOOKUP($AD79,技まとめ!$A$1:$F$380,5,FALSE))</f>
        <v>0</v>
      </c>
      <c r="AH79" s="3" t="str">
        <f>IF($E79=IF(ISERROR(VLOOKUP($AD79,技まとめ!$A$1:$F$380,4,FALSE)),"－",VLOOKUP($AD79,技まとめ!$A$1:$F$380,4,FALSE)),"一致","")</f>
        <v/>
      </c>
      <c r="AI79" s="9" t="s">
        <v>401</v>
      </c>
      <c r="AJ79" s="3" t="str">
        <f>IF(ISERROR(VLOOKUP($AI79,技まとめ!$A$1:$F$380,6,FALSE)),"－",VLOOKUP($AI79,技まとめ!$A$1:$F$380,6,FALSE))</f>
        <v>CA</v>
      </c>
      <c r="AK79" s="3">
        <f>IF(ISERROR(VLOOKUP($AI79,技まとめ!$A$1:$F$380,3,FALSE)),"－",VLOOKUP($AI79,技まとめ!$A$1:$F$380,3,FALSE))</f>
        <v>48</v>
      </c>
      <c r="AL79" s="3">
        <f>IF(ISERROR(VLOOKUP($AI79,技まとめ!$A$1:$F$380,5,FALSE)),"－",VLOOKUP($AI79,技まとめ!$A$1:$F$380,5,FALSE))</f>
        <v>32</v>
      </c>
      <c r="AM79" s="3" t="str">
        <f>IF($E79=IF(ISERROR(VLOOKUP($AI79,技まとめ!$A$1:$F$380,4,FALSE)),"－",VLOOKUP($AI79,技まとめ!$A$1:$F$380,4,FALSE)),"一致","")</f>
        <v>一致</v>
      </c>
      <c r="AN79" s="9" t="s">
        <v>389</v>
      </c>
      <c r="AO79" s="3" t="str">
        <f>IF(ISERROR(VLOOKUP($AN79,技まとめ!$A$1:$F$380,6,FALSE)),"－",VLOOKUP($AN79,技まとめ!$A$1:$F$380,6,FALSE))</f>
        <v>CA</v>
      </c>
      <c r="AP79" s="3">
        <f>IF(ISERROR(VLOOKUP($AN79,技まとめ!$A$1:$F$380,3,FALSE)),"－",VLOOKUP($AN79,技まとめ!$A$1:$F$380,3,FALSE))</f>
        <v>54</v>
      </c>
      <c r="AQ79" s="3">
        <f>IF(ISERROR(VLOOKUP($AN79,技まとめ!$A$1:$F$380,5,FALSE)),"－",VLOOKUP($AN79,技まとめ!$A$1:$F$380,5,FALSE))</f>
        <v>35</v>
      </c>
      <c r="AR79" s="3" t="str">
        <f>IF($E79=IF(ISERROR(VLOOKUP($AN79,技まとめ!$A$1:$F$380,4,FALSE)),"－",VLOOKUP($AN79,技まとめ!$A$1:$F$380,4,FALSE)),"一致","")</f>
        <v>一致</v>
      </c>
      <c r="AS79" s="9" t="s">
        <v>78</v>
      </c>
      <c r="AT79" s="3" t="str">
        <f>IF(ISERROR(VLOOKUP($AS79,技まとめ!$A$1:$F$380,6,FALSE)),"－",VLOOKUP($AS79,技まとめ!$A$1:$F$380,6,FALSE))</f>
        <v>CA</v>
      </c>
      <c r="AU79" s="3">
        <f>IF(ISERROR(VLOOKUP($AS79,技まとめ!$A$1:$F$380,3,FALSE)),"－",VLOOKUP($AS79,技まとめ!$A$1:$F$380,3,FALSE))</f>
        <v>94</v>
      </c>
      <c r="AV79" s="3">
        <f>IF(ISERROR(VLOOKUP($AS79,技まとめ!$A$1:$F$380,5,FALSE)),"－",VLOOKUP($AS79,技まとめ!$A$1:$F$380,5,FALSE))</f>
        <v>52</v>
      </c>
      <c r="AW79" s="3" t="str">
        <f>IF($E79=IF(ISERROR(VLOOKUP($AS79,技まとめ!$A$1:$F$380,4,FALSE)),"－",VLOOKUP($AS79,技まとめ!$A$1:$F$380,4,FALSE)),"一致","")</f>
        <v/>
      </c>
      <c r="AX79" s="12" t="str">
        <f t="shared" si="20"/>
        <v>ラッキー！ゴールずらしドこんじょうキャッチイジゲン・ザ・ハンド</v>
      </c>
      <c r="AY79" s="12" t="str">
        <f t="shared" si="21"/>
        <v>ラッキー！ゴールずらしドこんじょうキャッチイジゲン・ザ・ハンド</v>
      </c>
      <c r="AZ79" s="12" t="str">
        <f t="shared" si="22"/>
        <v>ラッキー！ゴールずらしドこんじょうキャッチイジゲン・ザ・ハンド</v>
      </c>
      <c r="BA79" s="12" t="str">
        <f t="shared" si="23"/>
        <v>ラッキー！ゴールずらしドこんじょうキャッチイジゲン・ザ・ハンド</v>
      </c>
      <c r="BB79" s="11" t="str">
        <f t="shared" si="24"/>
        <v>－CACACA</v>
      </c>
      <c r="BC79" s="11" t="str">
        <f t="shared" si="25"/>
        <v>－CACACA</v>
      </c>
      <c r="BD79" s="11" t="str">
        <f t="shared" si="26"/>
        <v>－CACACA</v>
      </c>
      <c r="BE79" s="11" t="str">
        <f t="shared" si="27"/>
        <v>－CACACA</v>
      </c>
    </row>
    <row r="80" spans="1:57" ht="11.25" hidden="1" customHeight="1">
      <c r="A80" s="6">
        <v>78</v>
      </c>
      <c r="B80" s="7" t="s">
        <v>402</v>
      </c>
      <c r="C80" s="8" t="s">
        <v>403</v>
      </c>
      <c r="D80" s="7" t="s">
        <v>72</v>
      </c>
      <c r="E80" s="7" t="s">
        <v>102</v>
      </c>
      <c r="F80" s="7" t="s">
        <v>82</v>
      </c>
      <c r="G80" s="9">
        <v>98</v>
      </c>
      <c r="H80" s="9">
        <v>116</v>
      </c>
      <c r="I80" s="9">
        <v>61</v>
      </c>
      <c r="J80" s="9">
        <v>60</v>
      </c>
      <c r="K80" s="9">
        <v>53</v>
      </c>
      <c r="L80" s="9">
        <v>56</v>
      </c>
      <c r="M80" s="9">
        <v>52</v>
      </c>
      <c r="N80" s="9">
        <v>41</v>
      </c>
      <c r="O80" s="9">
        <v>54</v>
      </c>
      <c r="P80" s="9">
        <v>37</v>
      </c>
      <c r="Q80" s="10">
        <v>111</v>
      </c>
      <c r="R80" s="11">
        <v>9</v>
      </c>
      <c r="S80" s="11">
        <v>1</v>
      </c>
      <c r="T80" s="11">
        <v>106</v>
      </c>
      <c r="U80" s="11">
        <v>102</v>
      </c>
      <c r="V80" s="11">
        <v>1</v>
      </c>
      <c r="W80" s="11">
        <v>104</v>
      </c>
      <c r="X80" s="11">
        <f t="shared" si="14"/>
        <v>434</v>
      </c>
      <c r="Y80" s="11">
        <f t="shared" si="15"/>
        <v>4965</v>
      </c>
      <c r="Z80" s="11">
        <f t="shared" si="16"/>
        <v>845</v>
      </c>
      <c r="AA80" s="11">
        <f t="shared" si="17"/>
        <v>4240</v>
      </c>
      <c r="AB80" s="11">
        <f t="shared" si="18"/>
        <v>4240</v>
      </c>
      <c r="AC80" s="6">
        <f t="shared" si="19"/>
        <v>4805</v>
      </c>
      <c r="AD80" s="9" t="s">
        <v>305</v>
      </c>
      <c r="AE80" s="3" t="str">
        <f>IF(ISERROR(VLOOKUP($AD80,技まとめ!$A$1:$F$380,6,FALSE)),"－",VLOOKUP($AD80,技まとめ!$A$1:$F$380,6,FALSE))</f>
        <v>BL</v>
      </c>
      <c r="AF80" s="3">
        <f>IF(ISERROR(VLOOKUP($AD80,技まとめ!$A$1:$F$380,3,FALSE)),"－",VLOOKUP($AD80,技まとめ!$A$1:$F$380,3,FALSE))</f>
        <v>41</v>
      </c>
      <c r="AG80" s="3">
        <f>IF(ISERROR(VLOOKUP($AD80,技まとめ!$A$1:$F$380,5,FALSE)),"－",VLOOKUP($AD80,技まとめ!$A$1:$F$380,5,FALSE))</f>
        <v>30</v>
      </c>
      <c r="AH80" s="3" t="str">
        <f>IF($E80=IF(ISERROR(VLOOKUP($AD80,技まとめ!$A$1:$F$380,4,FALSE)),"－",VLOOKUP($AD80,技まとめ!$A$1:$F$380,4,FALSE)),"一致","")</f>
        <v/>
      </c>
      <c r="AI80" s="9" t="s">
        <v>283</v>
      </c>
      <c r="AJ80" s="3" t="str">
        <f>IF(ISERROR(VLOOKUP($AI80,技まとめ!$A$1:$F$380,6,FALSE)),"－",VLOOKUP($AI80,技まとめ!$A$1:$F$380,6,FALSE))</f>
        <v>NS</v>
      </c>
      <c r="AK80" s="3">
        <f>IF(ISERROR(VLOOKUP($AI80,技まとめ!$A$1:$F$380,3,FALSE)),"－",VLOOKUP($AI80,技まとめ!$A$1:$F$380,3,FALSE))</f>
        <v>27</v>
      </c>
      <c r="AL80" s="3">
        <f>IF(ISERROR(VLOOKUP($AI80,技まとめ!$A$1:$F$380,5,FALSE)),"－",VLOOKUP($AI80,技まとめ!$A$1:$F$380,5,FALSE))</f>
        <v>20</v>
      </c>
      <c r="AM80" s="3" t="str">
        <f>IF($E80=IF(ISERROR(VLOOKUP($AI80,技まとめ!$A$1:$F$380,4,FALSE)),"－",VLOOKUP($AI80,技まとめ!$A$1:$F$380,4,FALSE)),"一致","")</f>
        <v/>
      </c>
      <c r="AN80" s="9" t="s">
        <v>110</v>
      </c>
      <c r="AO80" s="3" t="str">
        <f>IF(ISERROR(VLOOKUP($AN80,技まとめ!$A$1:$F$380,6,FALSE)),"－",VLOOKUP($AN80,技まとめ!$A$1:$F$380,6,FALSE))</f>
        <v>DR</v>
      </c>
      <c r="AP80" s="3">
        <f>IF(ISERROR(VLOOKUP($AN80,技まとめ!$A$1:$F$380,3,FALSE)),"－",VLOOKUP($AN80,技まとめ!$A$1:$F$380,3,FALSE))</f>
        <v>34</v>
      </c>
      <c r="AQ80" s="3">
        <f>IF(ISERROR(VLOOKUP($AN80,技まとめ!$A$1:$F$380,5,FALSE)),"－",VLOOKUP($AN80,技まとめ!$A$1:$F$380,5,FALSE))</f>
        <v>27</v>
      </c>
      <c r="AR80" s="3" t="str">
        <f>IF($E80=IF(ISERROR(VLOOKUP($AN80,技まとめ!$A$1:$F$380,4,FALSE)),"－",VLOOKUP($AN80,技まとめ!$A$1:$F$380,4,FALSE)),"一致","")</f>
        <v/>
      </c>
      <c r="AS80" s="9" t="s">
        <v>363</v>
      </c>
      <c r="AT80" s="3" t="str">
        <f>IF(ISERROR(VLOOKUP($AS80,技まとめ!$A$1:$F$380,6,FALSE)),"－",VLOOKUP($AS80,技まとめ!$A$1:$F$380,6,FALSE))</f>
        <v>BL</v>
      </c>
      <c r="AU80" s="3">
        <f>IF(ISERROR(VLOOKUP($AS80,技まとめ!$A$1:$F$380,3,FALSE)),"－",VLOOKUP($AS80,技まとめ!$A$1:$F$380,3,FALSE))</f>
        <v>102</v>
      </c>
      <c r="AV80" s="3">
        <f>IF(ISERROR(VLOOKUP($AS80,技まとめ!$A$1:$F$380,5,FALSE)),"－",VLOOKUP($AS80,技まとめ!$A$1:$F$380,5,FALSE))</f>
        <v>57</v>
      </c>
      <c r="AW80" s="3" t="str">
        <f>IF($E80=IF(ISERROR(VLOOKUP($AS80,技まとめ!$A$1:$F$380,4,FALSE)),"－",VLOOKUP($AS80,技まとめ!$A$1:$F$380,4,FALSE)),"一致","")</f>
        <v>一致</v>
      </c>
      <c r="AX80" s="12" t="str">
        <f t="shared" si="20"/>
        <v>フェイクボールサイコショットジグザグスパークマッドエクスプレス</v>
      </c>
      <c r="AY80" s="12" t="str">
        <f t="shared" si="21"/>
        <v>フェイクボールサイコショットジグザグスパークマッドエクスプレス</v>
      </c>
      <c r="AZ80" s="12" t="str">
        <f t="shared" si="22"/>
        <v>フェイクボールサイコショットジグザグスパークマッドエクスプレス</v>
      </c>
      <c r="BA80" s="12" t="str">
        <f t="shared" si="23"/>
        <v>フェイクボールサイコショットジグザグスパークマッドエクスプレス</v>
      </c>
      <c r="BB80" s="11" t="str">
        <f t="shared" si="24"/>
        <v>BLNSDRBL</v>
      </c>
      <c r="BC80" s="11" t="str">
        <f t="shared" si="25"/>
        <v>BLNSDRBL</v>
      </c>
      <c r="BD80" s="11" t="str">
        <f t="shared" si="26"/>
        <v>BLNSDRBL</v>
      </c>
      <c r="BE80" s="11" t="str">
        <f t="shared" si="27"/>
        <v>BLNSDRBL</v>
      </c>
    </row>
    <row r="81" spans="1:57" ht="11.25" hidden="1" customHeight="1">
      <c r="A81" s="6">
        <v>79</v>
      </c>
      <c r="B81" s="7" t="s">
        <v>404</v>
      </c>
      <c r="C81" s="8" t="s">
        <v>405</v>
      </c>
      <c r="D81" s="7" t="s">
        <v>72</v>
      </c>
      <c r="E81" s="7" t="s">
        <v>95</v>
      </c>
      <c r="F81" s="7" t="s">
        <v>109</v>
      </c>
      <c r="G81" s="9">
        <v>94</v>
      </c>
      <c r="H81" s="9">
        <v>124</v>
      </c>
      <c r="I81" s="9">
        <v>60</v>
      </c>
      <c r="J81" s="9">
        <v>55</v>
      </c>
      <c r="K81" s="9">
        <v>56</v>
      </c>
      <c r="L81" s="9">
        <v>58</v>
      </c>
      <c r="M81" s="9">
        <v>61</v>
      </c>
      <c r="N81" s="9">
        <v>57</v>
      </c>
      <c r="O81" s="9">
        <v>48</v>
      </c>
      <c r="P81" s="9">
        <v>26</v>
      </c>
      <c r="Q81" s="10">
        <v>110</v>
      </c>
      <c r="R81" s="11">
        <v>12</v>
      </c>
      <c r="S81" s="11">
        <v>1</v>
      </c>
      <c r="T81" s="11">
        <v>108</v>
      </c>
      <c r="U81" s="11">
        <v>111</v>
      </c>
      <c r="V81" s="11">
        <v>1</v>
      </c>
      <c r="W81" s="11">
        <v>98</v>
      </c>
      <c r="X81" s="11">
        <f t="shared" si="14"/>
        <v>441</v>
      </c>
      <c r="Y81" s="11">
        <f t="shared" si="15"/>
        <v>4895</v>
      </c>
      <c r="Z81" s="11">
        <f t="shared" si="16"/>
        <v>920</v>
      </c>
      <c r="AA81" s="11">
        <f t="shared" si="17"/>
        <v>4280</v>
      </c>
      <c r="AB81" s="11">
        <f t="shared" si="18"/>
        <v>4280</v>
      </c>
      <c r="AC81" s="6">
        <f t="shared" si="19"/>
        <v>4870</v>
      </c>
      <c r="AD81" s="9" t="s">
        <v>5010</v>
      </c>
      <c r="AE81" s="3" t="str">
        <f>IF(ISERROR(VLOOKUP($AD81,技まとめ!$A$1:$F$380,6,FALSE)),"－",VLOOKUP($AD81,技まとめ!$A$1:$F$380,6,FALSE))</f>
        <v>－</v>
      </c>
      <c r="AF81" s="3">
        <f>IF(ISERROR(VLOOKUP($AD81,技まとめ!$A$1:$F$380,3,FALSE)),"－",VLOOKUP($AD81,技まとめ!$A$1:$F$380,3,FALSE))</f>
        <v>0</v>
      </c>
      <c r="AG81" s="3">
        <f>IF(ISERROR(VLOOKUP($AD81,技まとめ!$A$1:$F$380,5,FALSE)),"－",VLOOKUP($AD81,技まとめ!$A$1:$F$380,5,FALSE))</f>
        <v>0</v>
      </c>
      <c r="AH81" s="3" t="str">
        <f>IF($E81=IF(ISERROR(VLOOKUP($AD81,技まとめ!$A$1:$F$380,4,FALSE)),"－",VLOOKUP($AD81,技まとめ!$A$1:$F$380,4,FALSE)),"一致","")</f>
        <v/>
      </c>
      <c r="AI81" s="9" t="s">
        <v>406</v>
      </c>
      <c r="AJ81" s="3" t="str">
        <f>IF(ISERROR(VLOOKUP($AI81,技まとめ!$A$1:$F$380,6,FALSE)),"－",VLOOKUP($AI81,技まとめ!$A$1:$F$380,6,FALSE))</f>
        <v>BS</v>
      </c>
      <c r="AK81" s="3">
        <f>IF(ISERROR(VLOOKUP($AI81,技まとめ!$A$1:$F$380,3,FALSE)),"－",VLOOKUP($AI81,技まとめ!$A$1:$F$380,3,FALSE))</f>
        <v>59</v>
      </c>
      <c r="AL81" s="3">
        <f>IF(ISERROR(VLOOKUP($AI81,技まとめ!$A$1:$F$380,5,FALSE)),"－",VLOOKUP($AI81,技まとめ!$A$1:$F$380,5,FALSE))</f>
        <v>34</v>
      </c>
      <c r="AM81" s="3" t="str">
        <f>IF($E81=IF(ISERROR(VLOOKUP($AI81,技まとめ!$A$1:$F$380,4,FALSE)),"－",VLOOKUP($AI81,技まとめ!$A$1:$F$380,4,FALSE)),"一致","")</f>
        <v/>
      </c>
      <c r="AN81" s="9" t="s">
        <v>305</v>
      </c>
      <c r="AO81" s="3" t="str">
        <f>IF(ISERROR(VLOOKUP($AN81,技まとめ!$A$1:$F$380,6,FALSE)),"－",VLOOKUP($AN81,技まとめ!$A$1:$F$380,6,FALSE))</f>
        <v>BL</v>
      </c>
      <c r="AP81" s="3">
        <f>IF(ISERROR(VLOOKUP($AN81,技まとめ!$A$1:$F$380,3,FALSE)),"－",VLOOKUP($AN81,技まとめ!$A$1:$F$380,3,FALSE))</f>
        <v>41</v>
      </c>
      <c r="AQ81" s="3">
        <f>IF(ISERROR(VLOOKUP($AN81,技まとめ!$A$1:$F$380,5,FALSE)),"－",VLOOKUP($AN81,技まとめ!$A$1:$F$380,5,FALSE))</f>
        <v>30</v>
      </c>
      <c r="AR81" s="3" t="str">
        <f>IF($E81=IF(ISERROR(VLOOKUP($AN81,技まとめ!$A$1:$F$380,4,FALSE)),"－",VLOOKUP($AN81,技まとめ!$A$1:$F$380,4,FALSE)),"一致","")</f>
        <v>一致</v>
      </c>
      <c r="AS81" s="9" t="s">
        <v>407</v>
      </c>
      <c r="AT81" s="3" t="str">
        <f>IF(ISERROR(VLOOKUP($AS81,技まとめ!$A$1:$F$380,6,FALSE)),"－",VLOOKUP($AS81,技まとめ!$A$1:$F$380,6,FALSE))</f>
        <v>BL</v>
      </c>
      <c r="AU81" s="3">
        <f>IF(ISERROR(VLOOKUP($AS81,技まとめ!$A$1:$F$380,3,FALSE)),"－",VLOOKUP($AS81,技まとめ!$A$1:$F$380,3,FALSE))</f>
        <v>85</v>
      </c>
      <c r="AV81" s="3">
        <f>IF(ISERROR(VLOOKUP($AS81,技まとめ!$A$1:$F$380,5,FALSE)),"－",VLOOKUP($AS81,技まとめ!$A$1:$F$380,5,FALSE))</f>
        <v>50</v>
      </c>
      <c r="AW81" s="3" t="str">
        <f>IF($E81=IF(ISERROR(VLOOKUP($AS81,技まとめ!$A$1:$F$380,4,FALSE)),"－",VLOOKUP($AS81,技まとめ!$A$1:$F$380,4,FALSE)),"一致","")</f>
        <v/>
      </c>
      <c r="AX81" s="12" t="str">
        <f t="shared" si="20"/>
        <v>イカサマ！ドこんじょうバットフェイクボールホエールガード</v>
      </c>
      <c r="AY81" s="12" t="str">
        <f t="shared" si="21"/>
        <v>イカサマ！ドこんじょうバットフェイクボールホエールガード</v>
      </c>
      <c r="AZ81" s="12" t="str">
        <f t="shared" si="22"/>
        <v>イカサマ！ドこんじょうバットフェイクボールホエールガード</v>
      </c>
      <c r="BA81" s="12" t="str">
        <f t="shared" si="23"/>
        <v>イカサマ！ドこんじょうバットフェイクボールホエールガード</v>
      </c>
      <c r="BB81" s="11" t="str">
        <f t="shared" si="24"/>
        <v>－BSBLBL</v>
      </c>
      <c r="BC81" s="11" t="str">
        <f t="shared" si="25"/>
        <v>－BSBLBL</v>
      </c>
      <c r="BD81" s="11" t="str">
        <f t="shared" si="26"/>
        <v>－BSBLBL</v>
      </c>
      <c r="BE81" s="11" t="str">
        <f t="shared" si="27"/>
        <v>－BSBLBL</v>
      </c>
    </row>
    <row r="82" spans="1:57" ht="11.25" hidden="1" customHeight="1">
      <c r="A82" s="6">
        <v>80</v>
      </c>
      <c r="B82" s="7" t="s">
        <v>408</v>
      </c>
      <c r="C82" s="8" t="s">
        <v>409</v>
      </c>
      <c r="D82" s="7" t="s">
        <v>72</v>
      </c>
      <c r="E82" s="7" t="s">
        <v>102</v>
      </c>
      <c r="F82" s="7" t="s">
        <v>109</v>
      </c>
      <c r="G82" s="9">
        <v>123</v>
      </c>
      <c r="H82" s="9">
        <v>107</v>
      </c>
      <c r="I82" s="9">
        <v>62</v>
      </c>
      <c r="J82" s="9">
        <v>62</v>
      </c>
      <c r="K82" s="9">
        <v>61</v>
      </c>
      <c r="L82" s="9">
        <v>55</v>
      </c>
      <c r="M82" s="9">
        <v>56</v>
      </c>
      <c r="N82" s="9">
        <v>50</v>
      </c>
      <c r="O82" s="9">
        <v>71</v>
      </c>
      <c r="P82" s="9">
        <v>22</v>
      </c>
      <c r="Q82" s="10">
        <v>112</v>
      </c>
      <c r="R82" s="11">
        <v>13</v>
      </c>
      <c r="S82" s="11">
        <v>1</v>
      </c>
      <c r="T82" s="11">
        <v>105</v>
      </c>
      <c r="U82" s="11">
        <v>106</v>
      </c>
      <c r="V82" s="11">
        <v>1</v>
      </c>
      <c r="W82" s="11">
        <v>121</v>
      </c>
      <c r="X82" s="11">
        <f t="shared" si="14"/>
        <v>459</v>
      </c>
      <c r="Y82" s="11">
        <f t="shared" si="15"/>
        <v>5090</v>
      </c>
      <c r="Z82" s="11">
        <f t="shared" si="16"/>
        <v>1070</v>
      </c>
      <c r="AA82" s="11">
        <f t="shared" si="17"/>
        <v>4290</v>
      </c>
      <c r="AB82" s="11">
        <f t="shared" si="18"/>
        <v>4290</v>
      </c>
      <c r="AC82" s="6">
        <f t="shared" si="19"/>
        <v>4870</v>
      </c>
      <c r="AD82" s="9" t="s">
        <v>220</v>
      </c>
      <c r="AE82" s="3" t="str">
        <f>IF(ISERROR(VLOOKUP($AD82,技まとめ!$A$1:$F$380,6,FALSE)),"－",VLOOKUP($AD82,技まとめ!$A$1:$F$380,6,FALSE))</f>
        <v>－</v>
      </c>
      <c r="AF82" s="3">
        <f>IF(ISERROR(VLOOKUP($AD82,技まとめ!$A$1:$F$380,3,FALSE)),"－",VLOOKUP($AD82,技まとめ!$A$1:$F$380,3,FALSE))</f>
        <v>0</v>
      </c>
      <c r="AG82" s="3">
        <f>IF(ISERROR(VLOOKUP($AD82,技まとめ!$A$1:$F$380,5,FALSE)),"－",VLOOKUP($AD82,技まとめ!$A$1:$F$380,5,FALSE))</f>
        <v>0</v>
      </c>
      <c r="AH82" s="3" t="str">
        <f>IF($E82=IF(ISERROR(VLOOKUP($AD82,技まとめ!$A$1:$F$380,4,FALSE)),"－",VLOOKUP($AD82,技まとめ!$A$1:$F$380,4,FALSE)),"一致","")</f>
        <v/>
      </c>
      <c r="AI82" s="9" t="s">
        <v>305</v>
      </c>
      <c r="AJ82" s="3" t="str">
        <f>IF(ISERROR(VLOOKUP($AI82,技まとめ!$A$1:$F$380,6,FALSE)),"－",VLOOKUP($AI82,技まとめ!$A$1:$F$380,6,FALSE))</f>
        <v>BL</v>
      </c>
      <c r="AK82" s="3">
        <f>IF(ISERROR(VLOOKUP($AI82,技まとめ!$A$1:$F$380,3,FALSE)),"－",VLOOKUP($AI82,技まとめ!$A$1:$F$380,3,FALSE))</f>
        <v>41</v>
      </c>
      <c r="AL82" s="3">
        <f>IF(ISERROR(VLOOKUP($AI82,技まとめ!$A$1:$F$380,5,FALSE)),"－",VLOOKUP($AI82,技まとめ!$A$1:$F$380,5,FALSE))</f>
        <v>30</v>
      </c>
      <c r="AM82" s="3" t="str">
        <f>IF($E82=IF(ISERROR(VLOOKUP($AI82,技まとめ!$A$1:$F$380,4,FALSE)),"－",VLOOKUP($AI82,技まとめ!$A$1:$F$380,4,FALSE)),"一致","")</f>
        <v/>
      </c>
      <c r="AN82" s="9" t="s">
        <v>104</v>
      </c>
      <c r="AO82" s="3" t="str">
        <f>IF(ISERROR(VLOOKUP($AN82,技まとめ!$A$1:$F$380,6,FALSE)),"－",VLOOKUP($AN82,技まとめ!$A$1:$F$380,6,FALSE))</f>
        <v>LS</v>
      </c>
      <c r="AP82" s="3">
        <f>IF(ISERROR(VLOOKUP($AN82,技まとめ!$A$1:$F$380,3,FALSE)),"－",VLOOKUP($AN82,技まとめ!$A$1:$F$380,3,FALSE))</f>
        <v>30</v>
      </c>
      <c r="AQ82" s="3">
        <f>IF(ISERROR(VLOOKUP($AN82,技まとめ!$A$1:$F$380,5,FALSE)),"－",VLOOKUP($AN82,技まとめ!$A$1:$F$380,5,FALSE))</f>
        <v>25</v>
      </c>
      <c r="AR82" s="3" t="str">
        <f>IF($E82=IF(ISERROR(VLOOKUP($AN82,技まとめ!$A$1:$F$380,4,FALSE)),"－",VLOOKUP($AN82,技まとめ!$A$1:$F$380,4,FALSE)),"一致","")</f>
        <v/>
      </c>
      <c r="AS82" s="9" t="s">
        <v>410</v>
      </c>
      <c r="AT82" s="3" t="str">
        <f>IF(ISERROR(VLOOKUP($AS82,技まとめ!$A$1:$F$380,6,FALSE)),"－",VLOOKUP($AS82,技まとめ!$A$1:$F$380,6,FALSE))</f>
        <v>NS</v>
      </c>
      <c r="AU82" s="3">
        <f>IF(ISERROR(VLOOKUP($AS82,技まとめ!$A$1:$F$380,3,FALSE)),"－",VLOOKUP($AS82,技まとめ!$A$1:$F$380,3,FALSE))</f>
        <v>127</v>
      </c>
      <c r="AV82" s="3">
        <f>IF(ISERROR(VLOOKUP($AS82,技まとめ!$A$1:$F$380,5,FALSE)),"－",VLOOKUP($AS82,技まとめ!$A$1:$F$380,5,FALSE))</f>
        <v>64</v>
      </c>
      <c r="AW82" s="3" t="str">
        <f>IF($E82=IF(ISERROR(VLOOKUP($AS82,技まとめ!$A$1:$F$380,4,FALSE)),"－",VLOOKUP($AS82,技まとめ!$A$1:$F$380,4,FALSE)),"一致","")</f>
        <v/>
      </c>
      <c r="AX82" s="12" t="str">
        <f t="shared" si="20"/>
        <v>ネバーギブアップフェイクボールすいせいシュートジ・アース</v>
      </c>
      <c r="AY82" s="12" t="str">
        <f t="shared" si="21"/>
        <v>ネバーギブアップフェイクボールすいせいシュートジ・アース</v>
      </c>
      <c r="AZ82" s="12" t="str">
        <f t="shared" si="22"/>
        <v>ネバーギブアップフェイクボールすいせいシュートジ・アース</v>
      </c>
      <c r="BA82" s="12" t="str">
        <f t="shared" si="23"/>
        <v>ネバーギブアップフェイクボールすいせいシュートジ・アース</v>
      </c>
      <c r="BB82" s="11" t="str">
        <f t="shared" si="24"/>
        <v>－BLLSNS</v>
      </c>
      <c r="BC82" s="11" t="str">
        <f t="shared" si="25"/>
        <v>－BLLSNS</v>
      </c>
      <c r="BD82" s="11" t="str">
        <f t="shared" si="26"/>
        <v>－BLLSNS</v>
      </c>
      <c r="BE82" s="11" t="str">
        <f t="shared" si="27"/>
        <v>－BLLSNS</v>
      </c>
    </row>
    <row r="83" spans="1:57" ht="11.25" hidden="1" customHeight="1">
      <c r="A83" s="6">
        <v>81</v>
      </c>
      <c r="B83" s="7" t="s">
        <v>411</v>
      </c>
      <c r="C83" s="8" t="s">
        <v>412</v>
      </c>
      <c r="D83" s="7" t="s">
        <v>72</v>
      </c>
      <c r="E83" s="7" t="s">
        <v>73</v>
      </c>
      <c r="F83" s="7" t="s">
        <v>82</v>
      </c>
      <c r="G83" s="9">
        <v>107</v>
      </c>
      <c r="H83" s="9">
        <v>128</v>
      </c>
      <c r="I83" s="9">
        <v>59</v>
      </c>
      <c r="J83" s="9">
        <v>52</v>
      </c>
      <c r="K83" s="9">
        <v>56</v>
      </c>
      <c r="L83" s="9">
        <v>58</v>
      </c>
      <c r="M83" s="9">
        <v>56</v>
      </c>
      <c r="N83" s="9">
        <v>40</v>
      </c>
      <c r="O83" s="9">
        <v>62</v>
      </c>
      <c r="P83" s="9">
        <v>30</v>
      </c>
      <c r="Q83" s="10">
        <v>109</v>
      </c>
      <c r="R83" s="11">
        <v>1</v>
      </c>
      <c r="S83" s="11">
        <v>1</v>
      </c>
      <c r="T83" s="11">
        <v>108</v>
      </c>
      <c r="U83" s="11">
        <v>106</v>
      </c>
      <c r="V83" s="11">
        <v>1</v>
      </c>
      <c r="W83" s="11">
        <v>107</v>
      </c>
      <c r="X83" s="11">
        <f t="shared" si="14"/>
        <v>433</v>
      </c>
      <c r="Y83" s="11">
        <f t="shared" si="15"/>
        <v>4900</v>
      </c>
      <c r="Z83" s="11">
        <f t="shared" si="16"/>
        <v>580</v>
      </c>
      <c r="AA83" s="11">
        <f t="shared" si="17"/>
        <v>4325</v>
      </c>
      <c r="AB83" s="11">
        <f t="shared" si="18"/>
        <v>4325</v>
      </c>
      <c r="AC83" s="6">
        <f t="shared" si="19"/>
        <v>4860</v>
      </c>
      <c r="AD83" s="9" t="s">
        <v>406</v>
      </c>
      <c r="AE83" s="3" t="str">
        <f>IF(ISERROR(VLOOKUP($AD83,技まとめ!$A$1:$F$380,6,FALSE)),"－",VLOOKUP($AD83,技まとめ!$A$1:$F$380,6,FALSE))</f>
        <v>BS</v>
      </c>
      <c r="AF83" s="3">
        <f>IF(ISERROR(VLOOKUP($AD83,技まとめ!$A$1:$F$380,3,FALSE)),"－",VLOOKUP($AD83,技まとめ!$A$1:$F$380,3,FALSE))</f>
        <v>59</v>
      </c>
      <c r="AG83" s="3">
        <f>IF(ISERROR(VLOOKUP($AD83,技まとめ!$A$1:$F$380,5,FALSE)),"－",VLOOKUP($AD83,技まとめ!$A$1:$F$380,5,FALSE))</f>
        <v>34</v>
      </c>
      <c r="AH83" s="3" t="str">
        <f>IF($E83=IF(ISERROR(VLOOKUP($AD83,技まとめ!$A$1:$F$380,4,FALSE)),"－",VLOOKUP($AD83,技まとめ!$A$1:$F$380,4,FALSE)),"一致","")</f>
        <v/>
      </c>
      <c r="AI83" s="9" t="s">
        <v>413</v>
      </c>
      <c r="AJ83" s="3" t="str">
        <f>IF(ISERROR(VLOOKUP($AI83,技まとめ!$A$1:$F$380,6,FALSE)),"－",VLOOKUP($AI83,技まとめ!$A$1:$F$380,6,FALSE))</f>
        <v>BB</v>
      </c>
      <c r="AK83" s="3">
        <f>IF(ISERROR(VLOOKUP($AI83,技まとめ!$A$1:$F$380,3,FALSE)),"－",VLOOKUP($AI83,技まとめ!$A$1:$F$380,3,FALSE))</f>
        <v>31</v>
      </c>
      <c r="AL83" s="3">
        <f>IF(ISERROR(VLOOKUP($AI83,技まとめ!$A$1:$F$380,5,FALSE)),"－",VLOOKUP($AI83,技まとめ!$A$1:$F$380,5,FALSE))</f>
        <v>28</v>
      </c>
      <c r="AM83" s="3" t="str">
        <f>IF($E83=IF(ISERROR(VLOOKUP($AI83,技まとめ!$A$1:$F$380,4,FALSE)),"－",VLOOKUP($AI83,技まとめ!$A$1:$F$380,4,FALSE)),"一致","")</f>
        <v/>
      </c>
      <c r="AN83" s="9" t="s">
        <v>414</v>
      </c>
      <c r="AO83" s="3" t="str">
        <f>IF(ISERROR(VLOOKUP($AN83,技まとめ!$A$1:$F$380,6,FALSE)),"－",VLOOKUP($AN83,技まとめ!$A$1:$F$380,6,FALSE))</f>
        <v>DR</v>
      </c>
      <c r="AP83" s="3">
        <f>IF(ISERROR(VLOOKUP($AN83,技まとめ!$A$1:$F$380,3,FALSE)),"－",VLOOKUP($AN83,技まとめ!$A$1:$F$380,3,FALSE))</f>
        <v>69</v>
      </c>
      <c r="AQ83" s="3">
        <f>IF(ISERROR(VLOOKUP($AN83,技まとめ!$A$1:$F$380,5,FALSE)),"－",VLOOKUP($AN83,技まとめ!$A$1:$F$380,5,FALSE))</f>
        <v>44</v>
      </c>
      <c r="AR83" s="3" t="str">
        <f>IF($E83=IF(ISERROR(VLOOKUP($AN83,技まとめ!$A$1:$F$380,4,FALSE)),"－",VLOOKUP($AN83,技まとめ!$A$1:$F$380,4,FALSE)),"一致","")</f>
        <v/>
      </c>
      <c r="AS83" s="9" t="s">
        <v>5010</v>
      </c>
      <c r="AT83" s="3" t="str">
        <f>IF(ISERROR(VLOOKUP($AS83,技まとめ!$A$1:$F$380,6,FALSE)),"－",VLOOKUP($AS83,技まとめ!$A$1:$F$380,6,FALSE))</f>
        <v>－</v>
      </c>
      <c r="AU83" s="3">
        <f>IF(ISERROR(VLOOKUP($AS83,技まとめ!$A$1:$F$380,3,FALSE)),"－",VLOOKUP($AS83,技まとめ!$A$1:$F$380,3,FALSE))</f>
        <v>0</v>
      </c>
      <c r="AV83" s="3">
        <f>IF(ISERROR(VLOOKUP($AS83,技まとめ!$A$1:$F$380,5,FALSE)),"－",VLOOKUP($AS83,技まとめ!$A$1:$F$380,5,FALSE))</f>
        <v>0</v>
      </c>
      <c r="AW83" s="3" t="str">
        <f>IF($E83=IF(ISERROR(VLOOKUP($AS83,技まとめ!$A$1:$F$380,4,FALSE)),"－",VLOOKUP($AS83,技まとめ!$A$1:$F$380,4,FALSE)),"一致","")</f>
        <v/>
      </c>
      <c r="AX83" s="12" t="str">
        <f t="shared" si="20"/>
        <v>ドこんじょうバットスーパーしこふみライアーショットイカサマ！</v>
      </c>
      <c r="AY83" s="12" t="str">
        <f t="shared" si="21"/>
        <v>ドこんじょうバットスーパーしこふみライアーショットイカサマ！</v>
      </c>
      <c r="AZ83" s="12" t="str">
        <f t="shared" si="22"/>
        <v>ドこんじょうバットスーパーしこふみライアーショットイカサマ！</v>
      </c>
      <c r="BA83" s="12" t="str">
        <f t="shared" si="23"/>
        <v>ドこんじょうバットスーパーしこふみライアーショットイカサマ！</v>
      </c>
      <c r="BB83" s="11" t="str">
        <f t="shared" si="24"/>
        <v>BSBBDR－</v>
      </c>
      <c r="BC83" s="11" t="str">
        <f t="shared" si="25"/>
        <v>BSBBDR－</v>
      </c>
      <c r="BD83" s="11" t="str">
        <f t="shared" si="26"/>
        <v>BSBBDR－</v>
      </c>
      <c r="BE83" s="11" t="str">
        <f t="shared" si="27"/>
        <v>BSBBDR－</v>
      </c>
    </row>
    <row r="84" spans="1:57" ht="11.25" hidden="1" customHeight="1">
      <c r="A84" s="6">
        <v>82</v>
      </c>
      <c r="B84" s="7" t="s">
        <v>415</v>
      </c>
      <c r="C84" s="8" t="s">
        <v>416</v>
      </c>
      <c r="D84" s="7" t="s">
        <v>72</v>
      </c>
      <c r="E84" s="7" t="s">
        <v>95</v>
      </c>
      <c r="F84" s="7" t="s">
        <v>128</v>
      </c>
      <c r="G84" s="9">
        <v>96</v>
      </c>
      <c r="H84" s="9">
        <v>105</v>
      </c>
      <c r="I84" s="9">
        <v>54</v>
      </c>
      <c r="J84" s="9">
        <v>56</v>
      </c>
      <c r="K84" s="9">
        <v>64</v>
      </c>
      <c r="L84" s="9">
        <v>62</v>
      </c>
      <c r="M84" s="9">
        <v>55</v>
      </c>
      <c r="N84" s="9">
        <v>44</v>
      </c>
      <c r="O84" s="9">
        <v>49</v>
      </c>
      <c r="P84" s="9">
        <v>25</v>
      </c>
      <c r="Q84" s="10">
        <v>104</v>
      </c>
      <c r="R84" s="11">
        <v>7</v>
      </c>
      <c r="S84" s="11">
        <v>1</v>
      </c>
      <c r="T84" s="11">
        <v>112</v>
      </c>
      <c r="U84" s="11">
        <v>105</v>
      </c>
      <c r="V84" s="11">
        <v>1</v>
      </c>
      <c r="W84" s="11">
        <v>99</v>
      </c>
      <c r="X84" s="11">
        <f t="shared" si="14"/>
        <v>429</v>
      </c>
      <c r="Y84" s="11">
        <f t="shared" si="15"/>
        <v>4660</v>
      </c>
      <c r="Z84" s="11">
        <f t="shared" si="16"/>
        <v>750</v>
      </c>
      <c r="AA84" s="11">
        <f t="shared" si="17"/>
        <v>4425</v>
      </c>
      <c r="AB84" s="11">
        <f t="shared" si="18"/>
        <v>4425</v>
      </c>
      <c r="AC84" s="6">
        <f t="shared" si="19"/>
        <v>5010</v>
      </c>
      <c r="AD84" s="9" t="s">
        <v>123</v>
      </c>
      <c r="AE84" s="3" t="str">
        <f>IF(ISERROR(VLOOKUP($AD84,技まとめ!$A$1:$F$380,6,FALSE)),"－",VLOOKUP($AD84,技まとめ!$A$1:$F$380,6,FALSE))</f>
        <v>DR</v>
      </c>
      <c r="AF84" s="3">
        <f>IF(ISERROR(VLOOKUP($AD84,技まとめ!$A$1:$F$380,3,FALSE)),"－",VLOOKUP($AD84,技まとめ!$A$1:$F$380,3,FALSE))</f>
        <v>36</v>
      </c>
      <c r="AG84" s="3">
        <f>IF(ISERROR(VLOOKUP($AD84,技まとめ!$A$1:$F$380,5,FALSE)),"－",VLOOKUP($AD84,技まとめ!$A$1:$F$380,5,FALSE))</f>
        <v>27</v>
      </c>
      <c r="AH84" s="3" t="str">
        <f>IF($E84=IF(ISERROR(VLOOKUP($AD84,技まとめ!$A$1:$F$380,4,FALSE)),"－",VLOOKUP($AD84,技まとめ!$A$1:$F$380,4,FALSE)),"一致","")</f>
        <v/>
      </c>
      <c r="AI84" s="9" t="s">
        <v>417</v>
      </c>
      <c r="AJ84" s="3" t="str">
        <f>IF(ISERROR(VLOOKUP($AI84,技まとめ!$A$1:$F$380,6,FALSE)),"－",VLOOKUP($AI84,技まとめ!$A$1:$F$380,6,FALSE))</f>
        <v>BL</v>
      </c>
      <c r="AK84" s="3">
        <f>IF(ISERROR(VLOOKUP($AI84,技まとめ!$A$1:$F$380,3,FALSE)),"－",VLOOKUP($AI84,技まとめ!$A$1:$F$380,3,FALSE))</f>
        <v>50</v>
      </c>
      <c r="AL84" s="3">
        <f>IF(ISERROR(VLOOKUP($AI84,技まとめ!$A$1:$F$380,5,FALSE)),"－",VLOOKUP($AI84,技まとめ!$A$1:$F$380,5,FALSE))</f>
        <v>36</v>
      </c>
      <c r="AM84" s="3" t="str">
        <f>IF($E84=IF(ISERROR(VLOOKUP($AI84,技まとめ!$A$1:$F$380,4,FALSE)),"－",VLOOKUP($AI84,技まとめ!$A$1:$F$380,4,FALSE)),"一致","")</f>
        <v/>
      </c>
      <c r="AN84" s="9" t="s">
        <v>5073</v>
      </c>
      <c r="AO84" s="3" t="str">
        <f>IF(ISERROR(VLOOKUP($AN84,技まとめ!$A$1:$F$380,6,FALSE)),"－",VLOOKUP($AN84,技まとめ!$A$1:$F$380,6,FALSE))</f>
        <v>DR</v>
      </c>
      <c r="AP84" s="3">
        <f>IF(ISERROR(VLOOKUP($AN84,技まとめ!$A$1:$F$380,3,FALSE)),"－",VLOOKUP($AN84,技まとめ!$A$1:$F$380,3,FALSE))</f>
        <v>27</v>
      </c>
      <c r="AQ84" s="3">
        <f>IF(ISERROR(VLOOKUP($AN84,技まとめ!$A$1:$F$380,5,FALSE)),"－",VLOOKUP($AN84,技まとめ!$A$1:$F$380,5,FALSE))</f>
        <v>25</v>
      </c>
      <c r="AR84" s="3" t="str">
        <f>IF($E84=IF(ISERROR(VLOOKUP($AN84,技まとめ!$A$1:$F$380,4,FALSE)),"－",VLOOKUP($AN84,技まとめ!$A$1:$F$380,4,FALSE)),"一致","")</f>
        <v>一致</v>
      </c>
      <c r="AS84" s="9" t="s">
        <v>5059</v>
      </c>
      <c r="AT84" s="3" t="str">
        <f>IF(ISERROR(VLOOKUP($AS84,技まとめ!$A$1:$F$380,6,FALSE)),"－",VLOOKUP($AS84,技まとめ!$A$1:$F$380,6,FALSE))</f>
        <v>BL</v>
      </c>
      <c r="AU84" s="3">
        <f>IF(ISERROR(VLOOKUP($AS84,技まとめ!$A$1:$F$380,3,FALSE)),"－",VLOOKUP($AS84,技まとめ!$A$1:$F$380,3,FALSE))</f>
        <v>33</v>
      </c>
      <c r="AV84" s="3">
        <f>IF(ISERROR(VLOOKUP($AS84,技まとめ!$A$1:$F$380,5,FALSE)),"－",VLOOKUP($AS84,技まとめ!$A$1:$F$380,5,FALSE))</f>
        <v>28</v>
      </c>
      <c r="AW84" s="3" t="str">
        <f>IF($E84=IF(ISERROR(VLOOKUP($AS84,技まとめ!$A$1:$F$380,4,FALSE)),"－",VLOOKUP($AS84,技まとめ!$A$1:$F$380,4,FALSE)),"一致","")</f>
        <v>一致</v>
      </c>
      <c r="AX84" s="12" t="str">
        <f t="shared" si="20"/>
        <v>ごりむちゅうデザートストームスーパースキャン（Ｄ）スーパースキャン（Ｂ）</v>
      </c>
      <c r="AY84" s="12" t="str">
        <f t="shared" si="21"/>
        <v>ごりむちゅうデザートストームスーパースキャン（Ｄ）スーパースキャン（Ｂ）</v>
      </c>
      <c r="AZ84" s="12" t="str">
        <f t="shared" si="22"/>
        <v>ごりむちゅうデザートストームスーパースキャン（Ｄ）スーパースキャン（Ｂ）</v>
      </c>
      <c r="BA84" s="12" t="str">
        <f t="shared" si="23"/>
        <v>ごりむちゅうデザートストームスーパースキャン（Ｄ）スーパースキャン（Ｂ）</v>
      </c>
      <c r="BB84" s="11" t="str">
        <f t="shared" si="24"/>
        <v>DRBLDRBL</v>
      </c>
      <c r="BC84" s="11" t="str">
        <f t="shared" si="25"/>
        <v>DRBLDRBL</v>
      </c>
      <c r="BD84" s="11" t="str">
        <f t="shared" si="26"/>
        <v>DRBLDRBL</v>
      </c>
      <c r="BE84" s="11" t="str">
        <f t="shared" si="27"/>
        <v>DRBLDRBL</v>
      </c>
    </row>
    <row r="85" spans="1:57" ht="11.25" hidden="1" customHeight="1">
      <c r="A85" s="6">
        <v>83</v>
      </c>
      <c r="B85" s="7" t="s">
        <v>418</v>
      </c>
      <c r="C85" s="8" t="s">
        <v>419</v>
      </c>
      <c r="D85" s="7" t="s">
        <v>72</v>
      </c>
      <c r="E85" s="7" t="s">
        <v>81</v>
      </c>
      <c r="F85" s="7" t="s">
        <v>128</v>
      </c>
      <c r="G85" s="9">
        <v>112</v>
      </c>
      <c r="H85" s="9">
        <v>120</v>
      </c>
      <c r="I85" s="9">
        <v>58</v>
      </c>
      <c r="J85" s="9">
        <v>62</v>
      </c>
      <c r="K85" s="9">
        <v>52</v>
      </c>
      <c r="L85" s="9">
        <v>61</v>
      </c>
      <c r="M85" s="9">
        <v>54</v>
      </c>
      <c r="N85" s="9">
        <v>47</v>
      </c>
      <c r="O85" s="9">
        <v>59</v>
      </c>
      <c r="P85" s="9">
        <v>49</v>
      </c>
      <c r="Q85" s="10">
        <v>108</v>
      </c>
      <c r="R85" s="11">
        <v>28</v>
      </c>
      <c r="S85" s="11">
        <v>1</v>
      </c>
      <c r="T85" s="11">
        <v>111</v>
      </c>
      <c r="U85" s="11">
        <v>104</v>
      </c>
      <c r="V85" s="11">
        <v>1</v>
      </c>
      <c r="W85" s="11">
        <v>109</v>
      </c>
      <c r="X85" s="11">
        <f t="shared" si="14"/>
        <v>462</v>
      </c>
      <c r="Y85" s="11">
        <f t="shared" si="15"/>
        <v>4870</v>
      </c>
      <c r="Z85" s="11">
        <f t="shared" si="16"/>
        <v>1535</v>
      </c>
      <c r="AA85" s="11">
        <f t="shared" si="17"/>
        <v>4440</v>
      </c>
      <c r="AB85" s="11">
        <f t="shared" si="18"/>
        <v>4440</v>
      </c>
      <c r="AC85" s="6">
        <f t="shared" si="19"/>
        <v>5125</v>
      </c>
      <c r="AD85" s="9" t="s">
        <v>5016</v>
      </c>
      <c r="AE85" s="3" t="str">
        <f>IF(ISERROR(VLOOKUP($AD85,技まとめ!$A$1:$F$380,6,FALSE)),"－",VLOOKUP($AD85,技まとめ!$A$1:$F$380,6,FALSE))</f>
        <v>－</v>
      </c>
      <c r="AF85" s="3">
        <f>IF(ISERROR(VLOOKUP($AD85,技まとめ!$A$1:$F$380,3,FALSE)),"－",VLOOKUP($AD85,技まとめ!$A$1:$F$380,3,FALSE))</f>
        <v>0</v>
      </c>
      <c r="AG85" s="3">
        <f>IF(ISERROR(VLOOKUP($AD85,技まとめ!$A$1:$F$380,5,FALSE)),"－",VLOOKUP($AD85,技まとめ!$A$1:$F$380,5,FALSE))</f>
        <v>0</v>
      </c>
      <c r="AH85" s="3" t="str">
        <f>IF($E85=IF(ISERROR(VLOOKUP($AD85,技まとめ!$A$1:$F$380,4,FALSE)),"－",VLOOKUP($AD85,技まとめ!$A$1:$F$380,4,FALSE)),"一致","")</f>
        <v/>
      </c>
      <c r="AI85" s="9" t="s">
        <v>5019</v>
      </c>
      <c r="AJ85" s="3" t="str">
        <f>IF(ISERROR(VLOOKUP($AI85,技まとめ!$A$1:$F$380,6,FALSE)),"－",VLOOKUP($AI85,技まとめ!$A$1:$F$380,6,FALSE))</f>
        <v>－</v>
      </c>
      <c r="AK85" s="3">
        <f>IF(ISERROR(VLOOKUP($AI85,技まとめ!$A$1:$F$380,3,FALSE)),"－",VLOOKUP($AI85,技まとめ!$A$1:$F$380,3,FALSE))</f>
        <v>0</v>
      </c>
      <c r="AL85" s="3">
        <f>IF(ISERROR(VLOOKUP($AI85,技まとめ!$A$1:$F$380,5,FALSE)),"－",VLOOKUP($AI85,技まとめ!$A$1:$F$380,5,FALSE))</f>
        <v>0</v>
      </c>
      <c r="AM85" s="3" t="str">
        <f>IF($E85=IF(ISERROR(VLOOKUP($AI85,技まとめ!$A$1:$F$380,4,FALSE)),"－",VLOOKUP($AI85,技まとめ!$A$1:$F$380,4,FALSE)),"一致","")</f>
        <v/>
      </c>
      <c r="AN85" s="9" t="s">
        <v>123</v>
      </c>
      <c r="AO85" s="3" t="str">
        <f>IF(ISERROR(VLOOKUP($AN85,技まとめ!$A$1:$F$380,6,FALSE)),"－",VLOOKUP($AN85,技まとめ!$A$1:$F$380,6,FALSE))</f>
        <v>DR</v>
      </c>
      <c r="AP85" s="3">
        <f>IF(ISERROR(VLOOKUP($AN85,技まとめ!$A$1:$F$380,3,FALSE)),"－",VLOOKUP($AN85,技まとめ!$A$1:$F$380,3,FALSE))</f>
        <v>36</v>
      </c>
      <c r="AQ85" s="3">
        <f>IF(ISERROR(VLOOKUP($AN85,技まとめ!$A$1:$F$380,5,FALSE)),"－",VLOOKUP($AN85,技まとめ!$A$1:$F$380,5,FALSE))</f>
        <v>27</v>
      </c>
      <c r="AR85" s="3" t="str">
        <f>IF($E85=IF(ISERROR(VLOOKUP($AN85,技まとめ!$A$1:$F$380,4,FALSE)),"－",VLOOKUP($AN85,技まとめ!$A$1:$F$380,4,FALSE)),"一致","")</f>
        <v/>
      </c>
      <c r="AS85" s="9" t="s">
        <v>420</v>
      </c>
      <c r="AT85" s="3" t="str">
        <f>IF(ISERROR(VLOOKUP($AS85,技まとめ!$A$1:$F$380,6,FALSE)),"－",VLOOKUP($AS85,技まとめ!$A$1:$F$380,6,FALSE))</f>
        <v>BS</v>
      </c>
      <c r="AU85" s="3">
        <f>IF(ISERROR(VLOOKUP($AS85,技まとめ!$A$1:$F$380,3,FALSE)),"－",VLOOKUP($AS85,技まとめ!$A$1:$F$380,3,FALSE))</f>
        <v>62</v>
      </c>
      <c r="AV85" s="3">
        <f>IF(ISERROR(VLOOKUP($AS85,技まとめ!$A$1:$F$380,5,FALSE)),"－",VLOOKUP($AS85,技まとめ!$A$1:$F$380,5,FALSE))</f>
        <v>37</v>
      </c>
      <c r="AW85" s="3" t="str">
        <f>IF($E85=IF(ISERROR(VLOOKUP($AS85,技まとめ!$A$1:$F$380,4,FALSE)),"－",VLOOKUP($AS85,技まとめ!$A$1:$F$380,4,FALSE)),"一致","")</f>
        <v>一致</v>
      </c>
      <c r="AX85" s="12" t="str">
        <f t="shared" si="20"/>
        <v>ラッキー！イケメンＵＰ！ごりむちゅうイナズマおとし</v>
      </c>
      <c r="AY85" s="12" t="str">
        <f t="shared" si="21"/>
        <v>ラッキー！イケメンＵＰ！ごりむちゅうイナズマおとし</v>
      </c>
      <c r="AZ85" s="12" t="str">
        <f t="shared" si="22"/>
        <v>ラッキー！イケメンＵＰ！ごりむちゅうイナズマおとし</v>
      </c>
      <c r="BA85" s="12" t="str">
        <f t="shared" si="23"/>
        <v>ラッキー！イケメンＵＰ！ごりむちゅうイナズマおとし</v>
      </c>
      <c r="BB85" s="11" t="str">
        <f t="shared" si="24"/>
        <v>－－DRBS</v>
      </c>
      <c r="BC85" s="11" t="str">
        <f t="shared" si="25"/>
        <v>－－DRBS</v>
      </c>
      <c r="BD85" s="11" t="str">
        <f t="shared" si="26"/>
        <v>－－DRBS</v>
      </c>
      <c r="BE85" s="11" t="str">
        <f t="shared" si="27"/>
        <v>－－DRBS</v>
      </c>
    </row>
    <row r="86" spans="1:57" ht="11.25" hidden="1" customHeight="1">
      <c r="A86" s="6">
        <v>84</v>
      </c>
      <c r="B86" s="7" t="s">
        <v>421</v>
      </c>
      <c r="C86" s="8" t="s">
        <v>422</v>
      </c>
      <c r="D86" s="7" t="s">
        <v>72</v>
      </c>
      <c r="E86" s="7" t="s">
        <v>81</v>
      </c>
      <c r="F86" s="7" t="s">
        <v>109</v>
      </c>
      <c r="G86" s="9">
        <v>114</v>
      </c>
      <c r="H86" s="9">
        <v>126</v>
      </c>
      <c r="I86" s="9">
        <v>60</v>
      </c>
      <c r="J86" s="9">
        <v>60</v>
      </c>
      <c r="K86" s="9">
        <v>52</v>
      </c>
      <c r="L86" s="9">
        <v>58</v>
      </c>
      <c r="M86" s="9">
        <v>54</v>
      </c>
      <c r="N86" s="9">
        <v>41</v>
      </c>
      <c r="O86" s="9">
        <v>51</v>
      </c>
      <c r="P86" s="9">
        <v>34</v>
      </c>
      <c r="Q86" s="10">
        <v>110</v>
      </c>
      <c r="R86" s="11">
        <v>5</v>
      </c>
      <c r="S86" s="11">
        <v>1</v>
      </c>
      <c r="T86" s="11">
        <v>108</v>
      </c>
      <c r="U86" s="11">
        <v>104</v>
      </c>
      <c r="V86" s="11">
        <v>1</v>
      </c>
      <c r="W86" s="11">
        <v>101</v>
      </c>
      <c r="X86" s="11">
        <f t="shared" si="14"/>
        <v>430</v>
      </c>
      <c r="Y86" s="11">
        <f t="shared" si="15"/>
        <v>4910</v>
      </c>
      <c r="Z86" s="11">
        <f t="shared" si="16"/>
        <v>690</v>
      </c>
      <c r="AA86" s="11">
        <f t="shared" si="17"/>
        <v>4295</v>
      </c>
      <c r="AB86" s="11">
        <f t="shared" si="18"/>
        <v>4295</v>
      </c>
      <c r="AC86" s="6">
        <f t="shared" si="19"/>
        <v>4850</v>
      </c>
      <c r="AD86" s="9" t="s">
        <v>123</v>
      </c>
      <c r="AE86" s="3" t="str">
        <f>IF(ISERROR(VLOOKUP($AD86,技まとめ!$A$1:$F$380,6,FALSE)),"－",VLOOKUP($AD86,技まとめ!$A$1:$F$380,6,FALSE))</f>
        <v>DR</v>
      </c>
      <c r="AF86" s="3">
        <f>IF(ISERROR(VLOOKUP($AD86,技まとめ!$A$1:$F$380,3,FALSE)),"－",VLOOKUP($AD86,技まとめ!$A$1:$F$380,3,FALSE))</f>
        <v>36</v>
      </c>
      <c r="AG86" s="3">
        <f>IF(ISERROR(VLOOKUP($AD86,技まとめ!$A$1:$F$380,5,FALSE)),"－",VLOOKUP($AD86,技まとめ!$A$1:$F$380,5,FALSE))</f>
        <v>27</v>
      </c>
      <c r="AH86" s="3" t="str">
        <f>IF($E86=IF(ISERROR(VLOOKUP($AD86,技まとめ!$A$1:$F$380,4,FALSE)),"－",VLOOKUP($AD86,技まとめ!$A$1:$F$380,4,FALSE)),"一致","")</f>
        <v/>
      </c>
      <c r="AI86" s="9" t="s">
        <v>406</v>
      </c>
      <c r="AJ86" s="3" t="str">
        <f>IF(ISERROR(VLOOKUP($AI86,技まとめ!$A$1:$F$380,6,FALSE)),"－",VLOOKUP($AI86,技まとめ!$A$1:$F$380,6,FALSE))</f>
        <v>BS</v>
      </c>
      <c r="AK86" s="3">
        <f>IF(ISERROR(VLOOKUP($AI86,技まとめ!$A$1:$F$380,3,FALSE)),"－",VLOOKUP($AI86,技まとめ!$A$1:$F$380,3,FALSE))</f>
        <v>59</v>
      </c>
      <c r="AL86" s="3">
        <f>IF(ISERROR(VLOOKUP($AI86,技まとめ!$A$1:$F$380,5,FALSE)),"－",VLOOKUP($AI86,技まとめ!$A$1:$F$380,5,FALSE))</f>
        <v>34</v>
      </c>
      <c r="AM86" s="3" t="str">
        <f>IF($E86=IF(ISERROR(VLOOKUP($AI86,技まとめ!$A$1:$F$380,4,FALSE)),"－",VLOOKUP($AI86,技まとめ!$A$1:$F$380,4,FALSE)),"一致","")</f>
        <v/>
      </c>
      <c r="AN86" s="9" t="s">
        <v>423</v>
      </c>
      <c r="AO86" s="3" t="str">
        <f>IF(ISERROR(VLOOKUP($AN86,技まとめ!$A$1:$F$380,6,FALSE)),"－",VLOOKUP($AN86,技まとめ!$A$1:$F$380,6,FALSE))</f>
        <v>BL</v>
      </c>
      <c r="AP86" s="3">
        <f>IF(ISERROR(VLOOKUP($AN86,技まとめ!$A$1:$F$380,3,FALSE)),"－",VLOOKUP($AN86,技まとめ!$A$1:$F$380,3,FALSE))</f>
        <v>13</v>
      </c>
      <c r="AQ86" s="3">
        <f>IF(ISERROR(VLOOKUP($AN86,技まとめ!$A$1:$F$380,5,FALSE)),"－",VLOOKUP($AN86,技まとめ!$A$1:$F$380,5,FALSE))</f>
        <v>20</v>
      </c>
      <c r="AR86" s="3" t="str">
        <f>IF($E86=IF(ISERROR(VLOOKUP($AN86,技まとめ!$A$1:$F$380,4,FALSE)),"－",VLOOKUP($AN86,技まとめ!$A$1:$F$380,4,FALSE)),"一致","")</f>
        <v>一致</v>
      </c>
      <c r="AS86" s="9" t="s">
        <v>193</v>
      </c>
      <c r="AT86" s="3" t="str">
        <f>IF(ISERROR(VLOOKUP($AS86,技まとめ!$A$1:$F$380,6,FALSE)),"－",VLOOKUP($AS86,技まとめ!$A$1:$F$380,6,FALSE))</f>
        <v>NS</v>
      </c>
      <c r="AU86" s="3">
        <f>IF(ISERROR(VLOOKUP($AS86,技まとめ!$A$1:$F$380,3,FALSE)),"－",VLOOKUP($AS86,技まとめ!$A$1:$F$380,3,FALSE))</f>
        <v>66</v>
      </c>
      <c r="AV86" s="3">
        <f>IF(ISERROR(VLOOKUP($AS86,技まとめ!$A$1:$F$380,5,FALSE)),"－",VLOOKUP($AS86,技まとめ!$A$1:$F$380,5,FALSE))</f>
        <v>37</v>
      </c>
      <c r="AW86" s="3" t="str">
        <f>IF($E86=IF(ISERROR(VLOOKUP($AS86,技まとめ!$A$1:$F$380,4,FALSE)),"－",VLOOKUP($AS86,技まとめ!$A$1:$F$380,4,FALSE)),"一致","")</f>
        <v/>
      </c>
      <c r="AX86" s="12" t="str">
        <f t="shared" si="20"/>
        <v>ごりむちゅうドこんじょうバットコイルターンツインブースト</v>
      </c>
      <c r="AY86" s="12" t="str">
        <f t="shared" si="21"/>
        <v>ごりむちゅうドこんじょうバットコイルターンツインブースト</v>
      </c>
      <c r="AZ86" s="12" t="str">
        <f t="shared" si="22"/>
        <v>ごりむちゅうドこんじょうバットコイルターンツインブースト</v>
      </c>
      <c r="BA86" s="12" t="str">
        <f t="shared" si="23"/>
        <v>ごりむちゅうドこんじょうバットコイルターンツインブースト</v>
      </c>
      <c r="BB86" s="11" t="str">
        <f t="shared" si="24"/>
        <v>DRBSBLNS</v>
      </c>
      <c r="BC86" s="11" t="str">
        <f t="shared" si="25"/>
        <v>DRBSBLNS</v>
      </c>
      <c r="BD86" s="11" t="str">
        <f t="shared" si="26"/>
        <v>DRBSBLNS</v>
      </c>
      <c r="BE86" s="11" t="str">
        <f t="shared" si="27"/>
        <v>DRBSBLNS</v>
      </c>
    </row>
    <row r="87" spans="1:57" ht="11.25" hidden="1" customHeight="1">
      <c r="A87" s="6">
        <v>85</v>
      </c>
      <c r="B87" s="7" t="s">
        <v>424</v>
      </c>
      <c r="C87" s="8" t="s">
        <v>425</v>
      </c>
      <c r="D87" s="7" t="s">
        <v>72</v>
      </c>
      <c r="E87" s="7" t="s">
        <v>102</v>
      </c>
      <c r="F87" s="7" t="s">
        <v>128</v>
      </c>
      <c r="G87" s="9">
        <v>105</v>
      </c>
      <c r="H87" s="9">
        <v>108</v>
      </c>
      <c r="I87" s="9">
        <v>58</v>
      </c>
      <c r="J87" s="9">
        <v>60</v>
      </c>
      <c r="K87" s="9">
        <v>59</v>
      </c>
      <c r="L87" s="9">
        <v>52</v>
      </c>
      <c r="M87" s="9">
        <v>55</v>
      </c>
      <c r="N87" s="9">
        <v>45</v>
      </c>
      <c r="O87" s="9">
        <v>59</v>
      </c>
      <c r="P87" s="9">
        <v>28</v>
      </c>
      <c r="Q87" s="10">
        <v>108</v>
      </c>
      <c r="R87" s="11">
        <v>10</v>
      </c>
      <c r="S87" s="11">
        <v>1</v>
      </c>
      <c r="T87" s="11">
        <v>102</v>
      </c>
      <c r="U87" s="11">
        <v>105</v>
      </c>
      <c r="V87" s="11">
        <v>1</v>
      </c>
      <c r="W87" s="11">
        <v>109</v>
      </c>
      <c r="X87" s="11">
        <f t="shared" si="14"/>
        <v>436</v>
      </c>
      <c r="Y87" s="11">
        <f t="shared" si="15"/>
        <v>4870</v>
      </c>
      <c r="Z87" s="11">
        <f t="shared" si="16"/>
        <v>905</v>
      </c>
      <c r="AA87" s="11">
        <f t="shared" si="17"/>
        <v>4125</v>
      </c>
      <c r="AB87" s="11">
        <f t="shared" si="18"/>
        <v>4125</v>
      </c>
      <c r="AC87" s="6">
        <f t="shared" si="19"/>
        <v>4675</v>
      </c>
      <c r="AD87" s="9" t="s">
        <v>406</v>
      </c>
      <c r="AE87" s="3" t="str">
        <f>IF(ISERROR(VLOOKUP($AD87,技まとめ!$A$1:$F$380,6,FALSE)),"－",VLOOKUP($AD87,技まとめ!$A$1:$F$380,6,FALSE))</f>
        <v>BS</v>
      </c>
      <c r="AF87" s="3">
        <f>IF(ISERROR(VLOOKUP($AD87,技まとめ!$A$1:$F$380,3,FALSE)),"－",VLOOKUP($AD87,技まとめ!$A$1:$F$380,3,FALSE))</f>
        <v>59</v>
      </c>
      <c r="AG87" s="3">
        <f>IF(ISERROR(VLOOKUP($AD87,技まとめ!$A$1:$F$380,5,FALSE)),"－",VLOOKUP($AD87,技まとめ!$A$1:$F$380,5,FALSE))</f>
        <v>34</v>
      </c>
      <c r="AH87" s="3" t="str">
        <f>IF($E87=IF(ISERROR(VLOOKUP($AD87,技まとめ!$A$1:$F$380,4,FALSE)),"－",VLOOKUP($AD87,技まとめ!$A$1:$F$380,4,FALSE)),"一致","")</f>
        <v>一致</v>
      </c>
      <c r="AI87" s="9" t="s">
        <v>123</v>
      </c>
      <c r="AJ87" s="3" t="str">
        <f>IF(ISERROR(VLOOKUP($AI87,技まとめ!$A$1:$F$380,6,FALSE)),"－",VLOOKUP($AI87,技まとめ!$A$1:$F$380,6,FALSE))</f>
        <v>DR</v>
      </c>
      <c r="AK87" s="3">
        <f>IF(ISERROR(VLOOKUP($AI87,技まとめ!$A$1:$F$380,3,FALSE)),"－",VLOOKUP($AI87,技まとめ!$A$1:$F$380,3,FALSE))</f>
        <v>36</v>
      </c>
      <c r="AL87" s="3">
        <f>IF(ISERROR(VLOOKUP($AI87,技まとめ!$A$1:$F$380,5,FALSE)),"－",VLOOKUP($AI87,技まとめ!$A$1:$F$380,5,FALSE))</f>
        <v>27</v>
      </c>
      <c r="AM87" s="3" t="str">
        <f>IF($E87=IF(ISERROR(VLOOKUP($AI87,技まとめ!$A$1:$F$380,4,FALSE)),"－",VLOOKUP($AI87,技まとめ!$A$1:$F$380,4,FALSE)),"一致","")</f>
        <v/>
      </c>
      <c r="AN87" s="9" t="s">
        <v>124</v>
      </c>
      <c r="AO87" s="3" t="str">
        <f>IF(ISERROR(VLOOKUP($AN87,技まとめ!$A$1:$F$380,6,FALSE)),"－",VLOOKUP($AN87,技まとめ!$A$1:$F$380,6,FALSE))</f>
        <v>BL</v>
      </c>
      <c r="AP87" s="3">
        <f>IF(ISERROR(VLOOKUP($AN87,技まとめ!$A$1:$F$380,3,FALSE)),"－",VLOOKUP($AN87,技まとめ!$A$1:$F$380,3,FALSE))</f>
        <v>42</v>
      </c>
      <c r="AQ87" s="3">
        <f>IF(ISERROR(VLOOKUP($AN87,技まとめ!$A$1:$F$380,5,FALSE)),"－",VLOOKUP($AN87,技まとめ!$A$1:$F$380,5,FALSE))</f>
        <v>29</v>
      </c>
      <c r="AR87" s="3" t="str">
        <f>IF($E87=IF(ISERROR(VLOOKUP($AN87,技まとめ!$A$1:$F$380,4,FALSE)),"－",VLOOKUP($AN87,技まとめ!$A$1:$F$380,4,FALSE)),"一致","")</f>
        <v>一致</v>
      </c>
      <c r="AS87" s="9" t="s">
        <v>426</v>
      </c>
      <c r="AT87" s="3" t="str">
        <f>IF(ISERROR(VLOOKUP($AS87,技まとめ!$A$1:$F$380,6,FALSE)),"－",VLOOKUP($AS87,技まとめ!$A$1:$F$380,6,FALSE))</f>
        <v>NS</v>
      </c>
      <c r="AU87" s="3">
        <f>IF(ISERROR(VLOOKUP($AS87,技まとめ!$A$1:$F$380,3,FALSE)),"－",VLOOKUP($AS87,技まとめ!$A$1:$F$380,3,FALSE))</f>
        <v>57</v>
      </c>
      <c r="AV87" s="3">
        <f>IF(ISERROR(VLOOKUP($AS87,技まとめ!$A$1:$F$380,5,FALSE)),"－",VLOOKUP($AS87,技まとめ!$A$1:$F$380,5,FALSE))</f>
        <v>34</v>
      </c>
      <c r="AW87" s="3" t="str">
        <f>IF($E87=IF(ISERROR(VLOOKUP($AS87,技まとめ!$A$1:$F$380,4,FALSE)),"－",VLOOKUP($AS87,技まとめ!$A$1:$F$380,4,FALSE)),"一致","")</f>
        <v>一致</v>
      </c>
      <c r="AX87" s="12" t="str">
        <f t="shared" si="20"/>
        <v>ドこんじょうバットごりむちゅうフェイクボンバーシャインドライブ</v>
      </c>
      <c r="AY87" s="12" t="str">
        <f t="shared" si="21"/>
        <v>ドこんじょうバットごりむちゅうフェイクボンバーシャインドライブ</v>
      </c>
      <c r="AZ87" s="12" t="str">
        <f t="shared" si="22"/>
        <v>ドこんじょうバットごりむちゅうフェイクボンバーシャインドライブ</v>
      </c>
      <c r="BA87" s="12" t="str">
        <f t="shared" si="23"/>
        <v>ドこんじょうバットごりむちゅうフェイクボンバーシャインドライブ</v>
      </c>
      <c r="BB87" s="11" t="str">
        <f t="shared" si="24"/>
        <v>BSDRBLNS</v>
      </c>
      <c r="BC87" s="11" t="str">
        <f t="shared" si="25"/>
        <v>BSDRBLNS</v>
      </c>
      <c r="BD87" s="11" t="str">
        <f t="shared" si="26"/>
        <v>BSDRBLNS</v>
      </c>
      <c r="BE87" s="11" t="str">
        <f t="shared" si="27"/>
        <v>BSDRBLNS</v>
      </c>
    </row>
    <row r="88" spans="1:57" ht="11.25" hidden="1" customHeight="1">
      <c r="A88" s="6">
        <v>86</v>
      </c>
      <c r="B88" s="7" t="s">
        <v>427</v>
      </c>
      <c r="C88" s="8" t="s">
        <v>428</v>
      </c>
      <c r="D88" s="7" t="s">
        <v>72</v>
      </c>
      <c r="E88" s="7" t="s">
        <v>81</v>
      </c>
      <c r="F88" s="7" t="s">
        <v>128</v>
      </c>
      <c r="G88" s="9">
        <v>109</v>
      </c>
      <c r="H88" s="9">
        <v>121</v>
      </c>
      <c r="I88" s="9">
        <v>52</v>
      </c>
      <c r="J88" s="9">
        <v>56</v>
      </c>
      <c r="K88" s="9">
        <v>58</v>
      </c>
      <c r="L88" s="9">
        <v>63</v>
      </c>
      <c r="M88" s="9">
        <v>53</v>
      </c>
      <c r="N88" s="9">
        <v>51</v>
      </c>
      <c r="O88" s="9">
        <v>64</v>
      </c>
      <c r="P88" s="9">
        <v>21</v>
      </c>
      <c r="Q88" s="10">
        <v>102</v>
      </c>
      <c r="R88" s="11">
        <v>4</v>
      </c>
      <c r="S88" s="11">
        <v>1</v>
      </c>
      <c r="T88" s="11">
        <v>113</v>
      </c>
      <c r="U88" s="11">
        <v>103</v>
      </c>
      <c r="V88" s="11">
        <v>1</v>
      </c>
      <c r="W88" s="11">
        <v>114</v>
      </c>
      <c r="X88" s="11">
        <f t="shared" si="14"/>
        <v>438</v>
      </c>
      <c r="Y88" s="11">
        <f t="shared" si="15"/>
        <v>4655</v>
      </c>
      <c r="Z88" s="11">
        <f t="shared" si="16"/>
        <v>720</v>
      </c>
      <c r="AA88" s="11">
        <f t="shared" si="17"/>
        <v>4535</v>
      </c>
      <c r="AB88" s="11">
        <f t="shared" si="18"/>
        <v>4535</v>
      </c>
      <c r="AC88" s="6">
        <f t="shared" si="19"/>
        <v>5110</v>
      </c>
      <c r="AD88" s="9" t="s">
        <v>123</v>
      </c>
      <c r="AE88" s="3" t="str">
        <f>IF(ISERROR(VLOOKUP($AD88,技まとめ!$A$1:$F$380,6,FALSE)),"－",VLOOKUP($AD88,技まとめ!$A$1:$F$380,6,FALSE))</f>
        <v>DR</v>
      </c>
      <c r="AF88" s="3">
        <f>IF(ISERROR(VLOOKUP($AD88,技まとめ!$A$1:$F$380,3,FALSE)),"－",VLOOKUP($AD88,技まとめ!$A$1:$F$380,3,FALSE))</f>
        <v>36</v>
      </c>
      <c r="AG88" s="3">
        <f>IF(ISERROR(VLOOKUP($AD88,技まとめ!$A$1:$F$380,5,FALSE)),"－",VLOOKUP($AD88,技まとめ!$A$1:$F$380,5,FALSE))</f>
        <v>27</v>
      </c>
      <c r="AH88" s="3" t="str">
        <f>IF($E88=IF(ISERROR(VLOOKUP($AD88,技まとめ!$A$1:$F$380,4,FALSE)),"－",VLOOKUP($AD88,技まとめ!$A$1:$F$380,4,FALSE)),"一致","")</f>
        <v/>
      </c>
      <c r="AI88" s="9" t="s">
        <v>395</v>
      </c>
      <c r="AJ88" s="3" t="str">
        <f>IF(ISERROR(VLOOKUP($AI88,技まとめ!$A$1:$F$380,6,FALSE)),"－",VLOOKUP($AI88,技まとめ!$A$1:$F$380,6,FALSE))</f>
        <v>LS</v>
      </c>
      <c r="AK88" s="3">
        <f>IF(ISERROR(VLOOKUP($AI88,技まとめ!$A$1:$F$380,3,FALSE)),"－",VLOOKUP($AI88,技まとめ!$A$1:$F$380,3,FALSE))</f>
        <v>81</v>
      </c>
      <c r="AL88" s="3">
        <f>IF(ISERROR(VLOOKUP($AI88,技まとめ!$A$1:$F$380,5,FALSE)),"－",VLOOKUP($AI88,技まとめ!$A$1:$F$380,5,FALSE))</f>
        <v>55</v>
      </c>
      <c r="AM88" s="3" t="str">
        <f>IF($E88=IF(ISERROR(VLOOKUP($AI88,技まとめ!$A$1:$F$380,4,FALSE)),"－",VLOOKUP($AI88,技まとめ!$A$1:$F$380,4,FALSE)),"一致","")</f>
        <v/>
      </c>
      <c r="AN88" s="9" t="s">
        <v>235</v>
      </c>
      <c r="AO88" s="3" t="str">
        <f>IF(ISERROR(VLOOKUP($AN88,技まとめ!$A$1:$F$380,6,FALSE)),"－",VLOOKUP($AN88,技まとめ!$A$1:$F$380,6,FALSE))</f>
        <v>BL</v>
      </c>
      <c r="AP88" s="3">
        <f>IF(ISERROR(VLOOKUP($AN88,技まとめ!$A$1:$F$380,3,FALSE)),"－",VLOOKUP($AN88,技まとめ!$A$1:$F$380,3,FALSE))</f>
        <v>18</v>
      </c>
      <c r="AQ88" s="3">
        <f>IF(ISERROR(VLOOKUP($AN88,技まとめ!$A$1:$F$380,5,FALSE)),"－",VLOOKUP($AN88,技まとめ!$A$1:$F$380,5,FALSE))</f>
        <v>21</v>
      </c>
      <c r="AR88" s="3" t="str">
        <f>IF($E88=IF(ISERROR(VLOOKUP($AN88,技まとめ!$A$1:$F$380,4,FALSE)),"－",VLOOKUP($AN88,技まとめ!$A$1:$F$380,4,FALSE)),"一致","")</f>
        <v/>
      </c>
      <c r="AS88" s="9" t="s">
        <v>429</v>
      </c>
      <c r="AT88" s="3" t="str">
        <f>IF(ISERROR(VLOOKUP($AS88,技まとめ!$A$1:$F$380,6,FALSE)),"－",VLOOKUP($AS88,技まとめ!$A$1:$F$380,6,FALSE))</f>
        <v>SC</v>
      </c>
      <c r="AU88" s="3">
        <f>IF(ISERROR(VLOOKUP($AS88,技まとめ!$A$1:$F$380,3,FALSE)),"－",VLOOKUP($AS88,技まとめ!$A$1:$F$380,3,FALSE))</f>
        <v>77</v>
      </c>
      <c r="AV88" s="3">
        <f>IF(ISERROR(VLOOKUP($AS88,技まとめ!$A$1:$F$380,5,FALSE)),"－",VLOOKUP($AS88,技まとめ!$A$1:$F$380,5,FALSE))</f>
        <v>43</v>
      </c>
      <c r="AW88" s="3" t="str">
        <f>IF($E88=IF(ISERROR(VLOOKUP($AS88,技まとめ!$A$1:$F$380,4,FALSE)),"－",VLOOKUP($AS88,技まとめ!$A$1:$F$380,4,FALSE)),"一致","")</f>
        <v/>
      </c>
      <c r="AX88" s="12" t="str">
        <f t="shared" si="20"/>
        <v>ごりむちゅうドこんじょうクラブドッペルゲンガーパラディンストライク</v>
      </c>
      <c r="AY88" s="12" t="str">
        <f t="shared" si="21"/>
        <v>ごりむちゅうドこんじょうクラブドッペルゲンガーパラディンストライク</v>
      </c>
      <c r="AZ88" s="12" t="str">
        <f t="shared" si="22"/>
        <v>ごりむちゅうドこんじょうクラブドッペルゲンガーパラディンストライク</v>
      </c>
      <c r="BA88" s="12" t="str">
        <f t="shared" si="23"/>
        <v>ごりむちゅうドこんじょうクラブドッペルゲンガーパラディンストライク</v>
      </c>
      <c r="BB88" s="11" t="str">
        <f t="shared" si="24"/>
        <v>DRLSBLSC</v>
      </c>
      <c r="BC88" s="11" t="str">
        <f t="shared" si="25"/>
        <v>DRLSBLSC</v>
      </c>
      <c r="BD88" s="11" t="str">
        <f t="shared" si="26"/>
        <v>DRLSBLSC</v>
      </c>
      <c r="BE88" s="11" t="str">
        <f t="shared" si="27"/>
        <v>DRLSBLSC</v>
      </c>
    </row>
    <row r="89" spans="1:57" ht="11.25" hidden="1" customHeight="1">
      <c r="A89" s="6">
        <v>87</v>
      </c>
      <c r="B89" s="7" t="s">
        <v>430</v>
      </c>
      <c r="C89" s="8" t="s">
        <v>431</v>
      </c>
      <c r="D89" s="7" t="s">
        <v>72</v>
      </c>
      <c r="E89" s="7" t="s">
        <v>95</v>
      </c>
      <c r="F89" s="7" t="s">
        <v>128</v>
      </c>
      <c r="G89" s="9">
        <v>118</v>
      </c>
      <c r="H89" s="9">
        <v>104</v>
      </c>
      <c r="I89" s="9">
        <v>57</v>
      </c>
      <c r="J89" s="9">
        <v>57</v>
      </c>
      <c r="K89" s="9">
        <v>55</v>
      </c>
      <c r="L89" s="9">
        <v>56</v>
      </c>
      <c r="M89" s="9">
        <v>52</v>
      </c>
      <c r="N89" s="9">
        <v>47</v>
      </c>
      <c r="O89" s="9">
        <v>53</v>
      </c>
      <c r="P89" s="9">
        <v>28</v>
      </c>
      <c r="Q89" s="10">
        <v>107</v>
      </c>
      <c r="R89" s="11">
        <v>5</v>
      </c>
      <c r="S89" s="11">
        <v>1</v>
      </c>
      <c r="T89" s="11">
        <v>106</v>
      </c>
      <c r="U89" s="11">
        <v>102</v>
      </c>
      <c r="V89" s="11">
        <v>1</v>
      </c>
      <c r="W89" s="11">
        <v>103</v>
      </c>
      <c r="X89" s="11">
        <f t="shared" si="14"/>
        <v>425</v>
      </c>
      <c r="Y89" s="11">
        <f t="shared" si="15"/>
        <v>4800</v>
      </c>
      <c r="Z89" s="11">
        <f t="shared" si="16"/>
        <v>700</v>
      </c>
      <c r="AA89" s="11">
        <f t="shared" si="17"/>
        <v>4235</v>
      </c>
      <c r="AB89" s="11">
        <f t="shared" si="18"/>
        <v>4235</v>
      </c>
      <c r="AC89" s="6">
        <f t="shared" si="19"/>
        <v>4780</v>
      </c>
      <c r="AD89" s="9" t="s">
        <v>5015</v>
      </c>
      <c r="AE89" s="3" t="str">
        <f>IF(ISERROR(VLOOKUP($AD89,技まとめ!$A$1:$F$380,6,FALSE)),"－",VLOOKUP($AD89,技まとめ!$A$1:$F$380,6,FALSE))</f>
        <v>－</v>
      </c>
      <c r="AF89" s="3">
        <f>IF(ISERROR(VLOOKUP($AD89,技まとめ!$A$1:$F$380,3,FALSE)),"－",VLOOKUP($AD89,技まとめ!$A$1:$F$380,3,FALSE))</f>
        <v>0</v>
      </c>
      <c r="AG89" s="3">
        <f>IF(ISERROR(VLOOKUP($AD89,技まとめ!$A$1:$F$380,5,FALSE)),"－",VLOOKUP($AD89,技まとめ!$A$1:$F$380,5,FALSE))</f>
        <v>0</v>
      </c>
      <c r="AH89" s="3" t="str">
        <f>IF($E89=IF(ISERROR(VLOOKUP($AD89,技まとめ!$A$1:$F$380,4,FALSE)),"－",VLOOKUP($AD89,技まとめ!$A$1:$F$380,4,FALSE)),"一致","")</f>
        <v/>
      </c>
      <c r="AI89" s="9" t="s">
        <v>123</v>
      </c>
      <c r="AJ89" s="3" t="str">
        <f>IF(ISERROR(VLOOKUP($AI89,技まとめ!$A$1:$F$380,6,FALSE)),"－",VLOOKUP($AI89,技まとめ!$A$1:$F$380,6,FALSE))</f>
        <v>DR</v>
      </c>
      <c r="AK89" s="3">
        <f>IF(ISERROR(VLOOKUP($AI89,技まとめ!$A$1:$F$380,3,FALSE)),"－",VLOOKUP($AI89,技まとめ!$A$1:$F$380,3,FALSE))</f>
        <v>36</v>
      </c>
      <c r="AL89" s="3">
        <f>IF(ISERROR(VLOOKUP($AI89,技まとめ!$A$1:$F$380,5,FALSE)),"－",VLOOKUP($AI89,技まとめ!$A$1:$F$380,5,FALSE))</f>
        <v>27</v>
      </c>
      <c r="AM89" s="3" t="str">
        <f>IF($E89=IF(ISERROR(VLOOKUP($AI89,技まとめ!$A$1:$F$380,4,FALSE)),"－",VLOOKUP($AI89,技まとめ!$A$1:$F$380,4,FALSE)),"一致","")</f>
        <v/>
      </c>
      <c r="AN89" s="9" t="s">
        <v>330</v>
      </c>
      <c r="AO89" s="3" t="str">
        <f>IF(ISERROR(VLOOKUP($AN89,技まとめ!$A$1:$F$380,6,FALSE)),"－",VLOOKUP($AN89,技まとめ!$A$1:$F$380,6,FALSE))</f>
        <v>SC</v>
      </c>
      <c r="AP89" s="3">
        <f>IF(ISERROR(VLOOKUP($AN89,技まとめ!$A$1:$F$380,3,FALSE)),"－",VLOOKUP($AN89,技まとめ!$A$1:$F$380,3,FALSE))</f>
        <v>44</v>
      </c>
      <c r="AQ89" s="3">
        <f>IF(ISERROR(VLOOKUP($AN89,技まとめ!$A$1:$F$380,5,FALSE)),"－",VLOOKUP($AN89,技まとめ!$A$1:$F$380,5,FALSE))</f>
        <v>28</v>
      </c>
      <c r="AR89" s="3" t="str">
        <f>IF($E89=IF(ISERROR(VLOOKUP($AN89,技まとめ!$A$1:$F$380,4,FALSE)),"－",VLOOKUP($AN89,技まとめ!$A$1:$F$380,4,FALSE)),"一致","")</f>
        <v/>
      </c>
      <c r="AS89" s="9" t="s">
        <v>406</v>
      </c>
      <c r="AT89" s="3" t="str">
        <f>IF(ISERROR(VLOOKUP($AS89,技まとめ!$A$1:$F$380,6,FALSE)),"－",VLOOKUP($AS89,技まとめ!$A$1:$F$380,6,FALSE))</f>
        <v>BS</v>
      </c>
      <c r="AU89" s="3">
        <f>IF(ISERROR(VLOOKUP($AS89,技まとめ!$A$1:$F$380,3,FALSE)),"－",VLOOKUP($AS89,技まとめ!$A$1:$F$380,3,FALSE))</f>
        <v>59</v>
      </c>
      <c r="AV89" s="3">
        <f>IF(ISERROR(VLOOKUP($AS89,技まとめ!$A$1:$F$380,5,FALSE)),"－",VLOOKUP($AS89,技まとめ!$A$1:$F$380,5,FALSE))</f>
        <v>34</v>
      </c>
      <c r="AW89" s="3" t="str">
        <f>IF($E89=IF(ISERROR(VLOOKUP($AS89,技まとめ!$A$1:$F$380,4,FALSE)),"－",VLOOKUP($AS89,技まとめ!$A$1:$F$380,4,FALSE)),"一致","")</f>
        <v/>
      </c>
      <c r="AX89" s="12" t="str">
        <f t="shared" si="20"/>
        <v>みんなイケイケ！ごりむちゅうクロスドライブドこんじょうバット</v>
      </c>
      <c r="AY89" s="12" t="str">
        <f t="shared" si="21"/>
        <v>みんなイケイケ！ごりむちゅうクロスドライブドこんじょうバット</v>
      </c>
      <c r="AZ89" s="12" t="str">
        <f t="shared" si="22"/>
        <v>みんなイケイケ！ごりむちゅうクロスドライブドこんじょうバット</v>
      </c>
      <c r="BA89" s="12" t="str">
        <f t="shared" si="23"/>
        <v>みんなイケイケ！ごりむちゅうクロスドライブドこんじょうバット</v>
      </c>
      <c r="BB89" s="11" t="str">
        <f t="shared" si="24"/>
        <v>－DRSCBS</v>
      </c>
      <c r="BC89" s="11" t="str">
        <f t="shared" si="25"/>
        <v>－DRSCBS</v>
      </c>
      <c r="BD89" s="11" t="str">
        <f t="shared" si="26"/>
        <v>－DRSCBS</v>
      </c>
      <c r="BE89" s="11" t="str">
        <f t="shared" si="27"/>
        <v>－DRSCBS</v>
      </c>
    </row>
    <row r="90" spans="1:57" ht="11.25" hidden="1" customHeight="1">
      <c r="A90" s="6">
        <v>88</v>
      </c>
      <c r="B90" s="7" t="s">
        <v>432</v>
      </c>
      <c r="C90" s="8" t="s">
        <v>433</v>
      </c>
      <c r="D90" s="7" t="s">
        <v>72</v>
      </c>
      <c r="E90" s="7" t="s">
        <v>81</v>
      </c>
      <c r="F90" s="7" t="s">
        <v>109</v>
      </c>
      <c r="G90" s="9">
        <v>117</v>
      </c>
      <c r="H90" s="9">
        <v>105</v>
      </c>
      <c r="I90" s="9">
        <v>54</v>
      </c>
      <c r="J90" s="9">
        <v>56</v>
      </c>
      <c r="K90" s="9">
        <v>55</v>
      </c>
      <c r="L90" s="9">
        <v>52</v>
      </c>
      <c r="M90" s="9">
        <v>53</v>
      </c>
      <c r="N90" s="9">
        <v>48</v>
      </c>
      <c r="O90" s="9">
        <v>59</v>
      </c>
      <c r="P90" s="9">
        <v>29</v>
      </c>
      <c r="Q90" s="10">
        <v>104</v>
      </c>
      <c r="R90" s="11">
        <v>6</v>
      </c>
      <c r="S90" s="11">
        <v>1</v>
      </c>
      <c r="T90" s="11">
        <v>102</v>
      </c>
      <c r="U90" s="11">
        <v>103</v>
      </c>
      <c r="V90" s="11">
        <v>1</v>
      </c>
      <c r="W90" s="11">
        <v>109</v>
      </c>
      <c r="X90" s="11">
        <f t="shared" si="14"/>
        <v>426</v>
      </c>
      <c r="Y90" s="11">
        <f t="shared" si="15"/>
        <v>4710</v>
      </c>
      <c r="Z90" s="11">
        <f t="shared" si="16"/>
        <v>765</v>
      </c>
      <c r="AA90" s="11">
        <f t="shared" si="17"/>
        <v>4125</v>
      </c>
      <c r="AB90" s="11">
        <f t="shared" si="18"/>
        <v>4125</v>
      </c>
      <c r="AC90" s="6">
        <f t="shared" si="19"/>
        <v>4655</v>
      </c>
      <c r="AD90" s="9" t="s">
        <v>123</v>
      </c>
      <c r="AE90" s="3" t="str">
        <f>IF(ISERROR(VLOOKUP($AD90,技まとめ!$A$1:$F$380,6,FALSE)),"－",VLOOKUP($AD90,技まとめ!$A$1:$F$380,6,FALSE))</f>
        <v>DR</v>
      </c>
      <c r="AF90" s="3">
        <f>IF(ISERROR(VLOOKUP($AD90,技まとめ!$A$1:$F$380,3,FALSE)),"－",VLOOKUP($AD90,技まとめ!$A$1:$F$380,3,FALSE))</f>
        <v>36</v>
      </c>
      <c r="AG90" s="3">
        <f>IF(ISERROR(VLOOKUP($AD90,技まとめ!$A$1:$F$380,5,FALSE)),"－",VLOOKUP($AD90,技まとめ!$A$1:$F$380,5,FALSE))</f>
        <v>27</v>
      </c>
      <c r="AH90" s="3" t="str">
        <f>IF($E90=IF(ISERROR(VLOOKUP($AD90,技まとめ!$A$1:$F$380,4,FALSE)),"－",VLOOKUP($AD90,技まとめ!$A$1:$F$380,4,FALSE)),"一致","")</f>
        <v/>
      </c>
      <c r="AI90" s="9" t="s">
        <v>423</v>
      </c>
      <c r="AJ90" s="3" t="str">
        <f>IF(ISERROR(VLOOKUP($AI90,技まとめ!$A$1:$F$380,6,FALSE)),"－",VLOOKUP($AI90,技まとめ!$A$1:$F$380,6,FALSE))</f>
        <v>BL</v>
      </c>
      <c r="AK90" s="3">
        <f>IF(ISERROR(VLOOKUP($AI90,技まとめ!$A$1:$F$380,3,FALSE)),"－",VLOOKUP($AI90,技まとめ!$A$1:$F$380,3,FALSE))</f>
        <v>13</v>
      </c>
      <c r="AL90" s="3">
        <f>IF(ISERROR(VLOOKUP($AI90,技まとめ!$A$1:$F$380,5,FALSE)),"－",VLOOKUP($AI90,技まとめ!$A$1:$F$380,5,FALSE))</f>
        <v>20</v>
      </c>
      <c r="AM90" s="3" t="str">
        <f>IF($E90=IF(ISERROR(VLOOKUP($AI90,技まとめ!$A$1:$F$380,4,FALSE)),"－",VLOOKUP($AI90,技まとめ!$A$1:$F$380,4,FALSE)),"一致","")</f>
        <v>一致</v>
      </c>
      <c r="AN90" s="9" t="s">
        <v>434</v>
      </c>
      <c r="AO90" s="3" t="str">
        <f>IF(ISERROR(VLOOKUP($AN90,技まとめ!$A$1:$F$380,6,FALSE)),"－",VLOOKUP($AN90,技まとめ!$A$1:$F$380,6,FALSE))</f>
        <v>BL</v>
      </c>
      <c r="AP90" s="3">
        <f>IF(ISERROR(VLOOKUP($AN90,技まとめ!$A$1:$F$380,3,FALSE)),"－",VLOOKUP($AN90,技まとめ!$A$1:$F$380,3,FALSE))</f>
        <v>65</v>
      </c>
      <c r="AQ90" s="3">
        <f>IF(ISERROR(VLOOKUP($AN90,技まとめ!$A$1:$F$380,5,FALSE)),"－",VLOOKUP($AN90,技まとめ!$A$1:$F$380,5,FALSE))</f>
        <v>42</v>
      </c>
      <c r="AR90" s="3" t="str">
        <f>IF($E90=IF(ISERROR(VLOOKUP($AN90,技まとめ!$A$1:$F$380,4,FALSE)),"－",VLOOKUP($AN90,技まとめ!$A$1:$F$380,4,FALSE)),"一致","")</f>
        <v/>
      </c>
      <c r="AS90" s="9" t="s">
        <v>357</v>
      </c>
      <c r="AT90" s="3" t="str">
        <f>IF(ISERROR(VLOOKUP($AS90,技まとめ!$A$1:$F$380,6,FALSE)),"－",VLOOKUP($AS90,技まとめ!$A$1:$F$380,6,FALSE))</f>
        <v>LS</v>
      </c>
      <c r="AU90" s="3">
        <f>IF(ISERROR(VLOOKUP($AS90,技まとめ!$A$1:$F$380,3,FALSE)),"－",VLOOKUP($AS90,技まとめ!$A$1:$F$380,3,FALSE))</f>
        <v>40</v>
      </c>
      <c r="AV90" s="3">
        <f>IF(ISERROR(VLOOKUP($AS90,技まとめ!$A$1:$F$380,5,FALSE)),"－",VLOOKUP($AS90,技まとめ!$A$1:$F$380,5,FALSE))</f>
        <v>30</v>
      </c>
      <c r="AW90" s="3" t="str">
        <f>IF($E90=IF(ISERROR(VLOOKUP($AS90,技まとめ!$A$1:$F$380,4,FALSE)),"－",VLOOKUP($AS90,技まとめ!$A$1:$F$380,4,FALSE)),"一致","")</f>
        <v/>
      </c>
      <c r="AX90" s="12" t="str">
        <f t="shared" si="20"/>
        <v>ごりむちゅうコイルターンストーンプリズンパトリオットシュート</v>
      </c>
      <c r="AY90" s="12" t="str">
        <f t="shared" si="21"/>
        <v>ごりむちゅうコイルターンストーンプリズンパトリオットシュート</v>
      </c>
      <c r="AZ90" s="12" t="str">
        <f t="shared" si="22"/>
        <v>ごりむちゅうコイルターンストーンプリズンパトリオットシュート</v>
      </c>
      <c r="BA90" s="12" t="str">
        <f t="shared" si="23"/>
        <v>ごりむちゅうコイルターンストーンプリズンパトリオットシュート</v>
      </c>
      <c r="BB90" s="11" t="str">
        <f t="shared" si="24"/>
        <v>DRBLBLLS</v>
      </c>
      <c r="BC90" s="11" t="str">
        <f t="shared" si="25"/>
        <v>DRBLBLLS</v>
      </c>
      <c r="BD90" s="11" t="str">
        <f t="shared" si="26"/>
        <v>DRBLBLLS</v>
      </c>
      <c r="BE90" s="11" t="str">
        <f t="shared" si="27"/>
        <v>DRBLBLLS</v>
      </c>
    </row>
    <row r="91" spans="1:57" ht="11.25" hidden="1" customHeight="1">
      <c r="A91" s="6">
        <v>89</v>
      </c>
      <c r="B91" s="7" t="s">
        <v>435</v>
      </c>
      <c r="C91" s="8" t="s">
        <v>436</v>
      </c>
      <c r="D91" s="7" t="s">
        <v>72</v>
      </c>
      <c r="E91" s="7" t="s">
        <v>73</v>
      </c>
      <c r="F91" s="7" t="s">
        <v>82</v>
      </c>
      <c r="G91" s="9">
        <v>99</v>
      </c>
      <c r="H91" s="9">
        <v>123</v>
      </c>
      <c r="I91" s="9">
        <v>54</v>
      </c>
      <c r="J91" s="9">
        <v>58</v>
      </c>
      <c r="K91" s="9">
        <v>61</v>
      </c>
      <c r="L91" s="9">
        <v>45</v>
      </c>
      <c r="M91" s="9">
        <v>46</v>
      </c>
      <c r="N91" s="9">
        <v>48</v>
      </c>
      <c r="O91" s="9">
        <v>48</v>
      </c>
      <c r="P91" s="9">
        <v>26</v>
      </c>
      <c r="Q91" s="10">
        <v>104</v>
      </c>
      <c r="R91" s="11">
        <v>11</v>
      </c>
      <c r="S91" s="11">
        <v>1</v>
      </c>
      <c r="T91" s="11">
        <v>95</v>
      </c>
      <c r="U91" s="11">
        <v>96</v>
      </c>
      <c r="V91" s="11">
        <v>1</v>
      </c>
      <c r="W91" s="11">
        <v>98</v>
      </c>
      <c r="X91" s="11">
        <f t="shared" si="14"/>
        <v>406</v>
      </c>
      <c r="Y91" s="11">
        <f t="shared" si="15"/>
        <v>4655</v>
      </c>
      <c r="Z91" s="11">
        <f t="shared" si="16"/>
        <v>885</v>
      </c>
      <c r="AA91" s="11">
        <f t="shared" si="17"/>
        <v>3825</v>
      </c>
      <c r="AB91" s="11">
        <f t="shared" si="18"/>
        <v>3825</v>
      </c>
      <c r="AC91" s="6">
        <f t="shared" si="19"/>
        <v>4345</v>
      </c>
      <c r="AD91" s="9" t="s">
        <v>235</v>
      </c>
      <c r="AE91" s="3" t="str">
        <f>IF(ISERROR(VLOOKUP($AD91,技まとめ!$A$1:$F$380,6,FALSE)),"－",VLOOKUP($AD91,技まとめ!$A$1:$F$380,6,FALSE))</f>
        <v>BL</v>
      </c>
      <c r="AF91" s="3">
        <f>IF(ISERROR(VLOOKUP($AD91,技まとめ!$A$1:$F$380,3,FALSE)),"－",VLOOKUP($AD91,技まとめ!$A$1:$F$380,3,FALSE))</f>
        <v>18</v>
      </c>
      <c r="AG91" s="3">
        <f>IF(ISERROR(VLOOKUP($AD91,技まとめ!$A$1:$F$380,5,FALSE)),"－",VLOOKUP($AD91,技まとめ!$A$1:$F$380,5,FALSE))</f>
        <v>21</v>
      </c>
      <c r="AH91" s="3" t="str">
        <f>IF($E91=IF(ISERROR(VLOOKUP($AD91,技まとめ!$A$1:$F$380,4,FALSE)),"－",VLOOKUP($AD91,技まとめ!$A$1:$F$380,4,FALSE)),"一致","")</f>
        <v/>
      </c>
      <c r="AI91" s="9" t="s">
        <v>350</v>
      </c>
      <c r="AJ91" s="3" t="str">
        <f>IF(ISERROR(VLOOKUP($AI91,技まとめ!$A$1:$F$380,6,FALSE)),"－",VLOOKUP($AI91,技まとめ!$A$1:$F$380,6,FALSE))</f>
        <v>CA</v>
      </c>
      <c r="AK91" s="3">
        <f>IF(ISERROR(VLOOKUP($AI91,技まとめ!$A$1:$F$380,3,FALSE)),"－",VLOOKUP($AI91,技まとめ!$A$1:$F$380,3,FALSE))</f>
        <v>15</v>
      </c>
      <c r="AL91" s="3">
        <f>IF(ISERROR(VLOOKUP($AI91,技まとめ!$A$1:$F$380,5,FALSE)),"－",VLOOKUP($AI91,技まとめ!$A$1:$F$380,5,FALSE))</f>
        <v>20</v>
      </c>
      <c r="AM91" s="3" t="str">
        <f>IF($E91=IF(ISERROR(VLOOKUP($AI91,技まとめ!$A$1:$F$380,4,FALSE)),"－",VLOOKUP($AI91,技まとめ!$A$1:$F$380,4,FALSE)),"一致","")</f>
        <v>一致</v>
      </c>
      <c r="AN91" s="9" t="s">
        <v>251</v>
      </c>
      <c r="AO91" s="3" t="str">
        <f>IF(ISERROR(VLOOKUP($AN91,技まとめ!$A$1:$F$380,6,FALSE)),"－",VLOOKUP($AN91,技まとめ!$A$1:$F$380,6,FALSE))</f>
        <v>BL</v>
      </c>
      <c r="AP91" s="3">
        <f>IF(ISERROR(VLOOKUP($AN91,技まとめ!$A$1:$F$380,3,FALSE)),"－",VLOOKUP($AN91,技まとめ!$A$1:$F$380,3,FALSE))</f>
        <v>46</v>
      </c>
      <c r="AQ91" s="3">
        <f>IF(ISERROR(VLOOKUP($AN91,技まとめ!$A$1:$F$380,5,FALSE)),"－",VLOOKUP($AN91,技まとめ!$A$1:$F$380,5,FALSE))</f>
        <v>33</v>
      </c>
      <c r="AR91" s="3" t="str">
        <f>IF($E91=IF(ISERROR(VLOOKUP($AN91,技まとめ!$A$1:$F$380,4,FALSE)),"－",VLOOKUP($AN91,技まとめ!$A$1:$F$380,4,FALSE)),"一致","")</f>
        <v/>
      </c>
      <c r="AS91" s="9" t="s">
        <v>437</v>
      </c>
      <c r="AT91" s="3" t="str">
        <f>IF(ISERROR(VLOOKUP($AS91,技まとめ!$A$1:$F$380,6,FALSE)),"－",VLOOKUP($AS91,技まとめ!$A$1:$F$380,6,FALSE))</f>
        <v>NS</v>
      </c>
      <c r="AU91" s="3">
        <f>IF(ISERROR(VLOOKUP($AS91,技まとめ!$A$1:$F$380,3,FALSE)),"－",VLOOKUP($AS91,技まとめ!$A$1:$F$380,3,FALSE))</f>
        <v>83</v>
      </c>
      <c r="AV91" s="3">
        <f>IF(ISERROR(VLOOKUP($AS91,技まとめ!$A$1:$F$380,5,FALSE)),"－",VLOOKUP($AS91,技まとめ!$A$1:$F$380,5,FALSE))</f>
        <v>46</v>
      </c>
      <c r="AW91" s="3" t="str">
        <f>IF($E91=IF(ISERROR(VLOOKUP($AS91,技まとめ!$A$1:$F$380,4,FALSE)),"－",VLOOKUP($AS91,技まとめ!$A$1:$F$380,4,FALSE)),"一致","")</f>
        <v/>
      </c>
      <c r="AX91" s="12" t="str">
        <f t="shared" si="20"/>
        <v>ドッペルゲンガータフネスブロックくものいとデュアルストライク</v>
      </c>
      <c r="AY91" s="12" t="str">
        <f t="shared" si="21"/>
        <v>ドッペルゲンガータフネスブロックくものいとデュアルストライク</v>
      </c>
      <c r="AZ91" s="12" t="str">
        <f t="shared" si="22"/>
        <v>ドッペルゲンガータフネスブロックくものいとデュアルストライク</v>
      </c>
      <c r="BA91" s="12" t="str">
        <f t="shared" si="23"/>
        <v>ドッペルゲンガータフネスブロックくものいとデュアルストライク</v>
      </c>
      <c r="BB91" s="11" t="str">
        <f t="shared" si="24"/>
        <v>BLCABLNS</v>
      </c>
      <c r="BC91" s="11" t="str">
        <f t="shared" si="25"/>
        <v>BLCABLNS</v>
      </c>
      <c r="BD91" s="11" t="str">
        <f t="shared" si="26"/>
        <v>BLCABLNS</v>
      </c>
      <c r="BE91" s="11" t="str">
        <f t="shared" si="27"/>
        <v>BLCABLNS</v>
      </c>
    </row>
    <row r="92" spans="1:57" ht="11.25" hidden="1" customHeight="1">
      <c r="A92" s="6">
        <v>90</v>
      </c>
      <c r="B92" s="7" t="s">
        <v>438</v>
      </c>
      <c r="C92" s="8" t="s">
        <v>439</v>
      </c>
      <c r="D92" s="7" t="s">
        <v>72</v>
      </c>
      <c r="E92" s="7" t="s">
        <v>102</v>
      </c>
      <c r="F92" s="7" t="s">
        <v>74</v>
      </c>
      <c r="G92" s="9">
        <v>120</v>
      </c>
      <c r="H92" s="9">
        <v>98</v>
      </c>
      <c r="I92" s="9">
        <v>53</v>
      </c>
      <c r="J92" s="9">
        <v>63</v>
      </c>
      <c r="K92" s="9">
        <v>61</v>
      </c>
      <c r="L92" s="9">
        <v>72</v>
      </c>
      <c r="M92" s="9">
        <v>48</v>
      </c>
      <c r="N92" s="9">
        <v>28</v>
      </c>
      <c r="O92" s="9">
        <v>49</v>
      </c>
      <c r="P92" s="9">
        <v>30</v>
      </c>
      <c r="Q92" s="10">
        <v>103</v>
      </c>
      <c r="R92" s="11">
        <v>1</v>
      </c>
      <c r="S92" s="11">
        <v>1</v>
      </c>
      <c r="T92" s="11">
        <v>122</v>
      </c>
      <c r="U92" s="11">
        <v>98</v>
      </c>
      <c r="V92" s="11">
        <v>1</v>
      </c>
      <c r="W92" s="11">
        <v>98</v>
      </c>
      <c r="X92" s="11">
        <f t="shared" si="14"/>
        <v>424</v>
      </c>
      <c r="Y92" s="11">
        <f t="shared" si="15"/>
        <v>4615</v>
      </c>
      <c r="Z92" s="11">
        <f t="shared" si="16"/>
        <v>535</v>
      </c>
      <c r="AA92" s="11">
        <f t="shared" si="17"/>
        <v>4770</v>
      </c>
      <c r="AB92" s="11">
        <f t="shared" si="18"/>
        <v>4770</v>
      </c>
      <c r="AC92" s="6">
        <f t="shared" si="19"/>
        <v>5375</v>
      </c>
      <c r="AD92" s="9" t="s">
        <v>440</v>
      </c>
      <c r="AE92" s="3" t="str">
        <f>IF(ISERROR(VLOOKUP($AD92,技まとめ!$A$1:$F$380,6,FALSE)),"－",VLOOKUP($AD92,技まとめ!$A$1:$F$380,6,FALSE))</f>
        <v>CA</v>
      </c>
      <c r="AF92" s="3">
        <f>IF(ISERROR(VLOOKUP($AD92,技まとめ!$A$1:$F$380,3,FALSE)),"－",VLOOKUP($AD92,技まとめ!$A$1:$F$380,3,FALSE))</f>
        <v>15</v>
      </c>
      <c r="AG92" s="3">
        <f>IF(ISERROR(VLOOKUP($AD92,技まとめ!$A$1:$F$380,5,FALSE)),"－",VLOOKUP($AD92,技まとめ!$A$1:$F$380,5,FALSE))</f>
        <v>20</v>
      </c>
      <c r="AH92" s="3" t="str">
        <f>IF($E92=IF(ISERROR(VLOOKUP($AD92,技まとめ!$A$1:$F$380,4,FALSE)),"－",VLOOKUP($AD92,技まとめ!$A$1:$F$380,4,FALSE)),"一致","")</f>
        <v/>
      </c>
      <c r="AI92" s="9" t="s">
        <v>141</v>
      </c>
      <c r="AJ92" s="3" t="str">
        <f>IF(ISERROR(VLOOKUP($AI92,技まとめ!$A$1:$F$380,6,FALSE)),"－",VLOOKUP($AI92,技まとめ!$A$1:$F$380,6,FALSE))</f>
        <v>SC</v>
      </c>
      <c r="AK92" s="3">
        <f>IF(ISERROR(VLOOKUP($AI92,技まとめ!$A$1:$F$380,3,FALSE)),"－",VLOOKUP($AI92,技まとめ!$A$1:$F$380,3,FALSE))</f>
        <v>42</v>
      </c>
      <c r="AL92" s="3">
        <f>IF(ISERROR(VLOOKUP($AI92,技まとめ!$A$1:$F$380,5,FALSE)),"－",VLOOKUP($AI92,技まとめ!$A$1:$F$380,5,FALSE))</f>
        <v>28</v>
      </c>
      <c r="AM92" s="3" t="str">
        <f>IF($E92=IF(ISERROR(VLOOKUP($AI92,技まとめ!$A$1:$F$380,4,FALSE)),"－",VLOOKUP($AI92,技まとめ!$A$1:$F$380,4,FALSE)),"一致","")</f>
        <v/>
      </c>
      <c r="AN92" s="9" t="s">
        <v>441</v>
      </c>
      <c r="AO92" s="3" t="str">
        <f>IF(ISERROR(VLOOKUP($AN92,技まとめ!$A$1:$F$380,6,FALSE)),"－",VLOOKUP($AN92,技まとめ!$A$1:$F$380,6,FALSE))</f>
        <v>CA</v>
      </c>
      <c r="AP92" s="3">
        <f>IF(ISERROR(VLOOKUP($AN92,技まとめ!$A$1:$F$380,3,FALSE)),"－",VLOOKUP($AN92,技まとめ!$A$1:$F$380,3,FALSE))</f>
        <v>18</v>
      </c>
      <c r="AQ92" s="3">
        <f>IF(ISERROR(VLOOKUP($AN92,技まとめ!$A$1:$F$380,5,FALSE)),"－",VLOOKUP($AN92,技まとめ!$A$1:$F$380,5,FALSE))</f>
        <v>21</v>
      </c>
      <c r="AR92" s="3" t="str">
        <f>IF($E92=IF(ISERROR(VLOOKUP($AN92,技まとめ!$A$1:$F$380,4,FALSE)),"－",VLOOKUP($AN92,技まとめ!$A$1:$F$380,4,FALSE)),"一致","")</f>
        <v>一致</v>
      </c>
      <c r="AS92" s="9" t="s">
        <v>442</v>
      </c>
      <c r="AT92" s="3" t="str">
        <f>IF(ISERROR(VLOOKUP($AS92,技まとめ!$A$1:$F$380,6,FALSE)),"－",VLOOKUP($AS92,技まとめ!$A$1:$F$380,6,FALSE))</f>
        <v>CA</v>
      </c>
      <c r="AU92" s="3">
        <f>IF(ISERROR(VLOOKUP($AS92,技まとめ!$A$1:$F$380,3,FALSE)),"－",VLOOKUP($AS92,技まとめ!$A$1:$F$380,3,FALSE))</f>
        <v>75</v>
      </c>
      <c r="AV92" s="3">
        <f>IF(ISERROR(VLOOKUP($AS92,技まとめ!$A$1:$F$380,5,FALSE)),"－",VLOOKUP($AS92,技まとめ!$A$1:$F$380,5,FALSE))</f>
        <v>45</v>
      </c>
      <c r="AW92" s="3" t="str">
        <f>IF($E92=IF(ISERROR(VLOOKUP($AS92,技まとめ!$A$1:$F$380,4,FALSE)),"－",VLOOKUP($AS92,技まとめ!$A$1:$F$380,4,FALSE)),"一致","")</f>
        <v/>
      </c>
      <c r="AX92" s="12" t="str">
        <f t="shared" si="20"/>
        <v>スワンダイブドラゴンクラッシュプレッシャーパンチフラッシュアッパー</v>
      </c>
      <c r="AY92" s="12" t="str">
        <f t="shared" si="21"/>
        <v>スワンダイブドラゴンクラッシュプレッシャーパンチフラッシュアッパー</v>
      </c>
      <c r="AZ92" s="12" t="str">
        <f t="shared" si="22"/>
        <v>スワンダイブドラゴンクラッシュプレッシャーパンチフラッシュアッパー</v>
      </c>
      <c r="BA92" s="12" t="str">
        <f t="shared" si="23"/>
        <v>スワンダイブドラゴンクラッシュプレッシャーパンチフラッシュアッパー</v>
      </c>
      <c r="BB92" s="11" t="str">
        <f t="shared" si="24"/>
        <v>CASCCACA</v>
      </c>
      <c r="BC92" s="11" t="str">
        <f t="shared" si="25"/>
        <v>CASCCACA</v>
      </c>
      <c r="BD92" s="11" t="str">
        <f t="shared" si="26"/>
        <v>CASCCACA</v>
      </c>
      <c r="BE92" s="11" t="str">
        <f t="shared" si="27"/>
        <v>CASCCACA</v>
      </c>
    </row>
    <row r="93" spans="1:57" ht="11.25" hidden="1" customHeight="1">
      <c r="A93" s="6">
        <v>91</v>
      </c>
      <c r="B93" s="7" t="s">
        <v>443</v>
      </c>
      <c r="C93" s="8" t="s">
        <v>444</v>
      </c>
      <c r="D93" s="7" t="s">
        <v>72</v>
      </c>
      <c r="E93" s="7" t="s">
        <v>81</v>
      </c>
      <c r="F93" s="7" t="s">
        <v>82</v>
      </c>
      <c r="G93" s="9">
        <v>100</v>
      </c>
      <c r="H93" s="9">
        <v>117</v>
      </c>
      <c r="I93" s="9">
        <v>48</v>
      </c>
      <c r="J93" s="9">
        <v>55</v>
      </c>
      <c r="K93" s="9">
        <v>60</v>
      </c>
      <c r="L93" s="9">
        <v>53</v>
      </c>
      <c r="M93" s="9">
        <v>46</v>
      </c>
      <c r="N93" s="9">
        <v>50</v>
      </c>
      <c r="O93" s="9">
        <v>47</v>
      </c>
      <c r="P93" s="9">
        <v>41</v>
      </c>
      <c r="Q93" s="10">
        <v>98</v>
      </c>
      <c r="R93" s="11">
        <v>24</v>
      </c>
      <c r="S93" s="11">
        <v>1</v>
      </c>
      <c r="T93" s="11">
        <v>103</v>
      </c>
      <c r="U93" s="11">
        <v>96</v>
      </c>
      <c r="V93" s="11">
        <v>1</v>
      </c>
      <c r="W93" s="11">
        <v>97</v>
      </c>
      <c r="X93" s="11">
        <f t="shared" si="14"/>
        <v>420</v>
      </c>
      <c r="Y93" s="11">
        <f t="shared" si="15"/>
        <v>4410</v>
      </c>
      <c r="Z93" s="11">
        <f t="shared" si="16"/>
        <v>1335</v>
      </c>
      <c r="AA93" s="11">
        <f t="shared" si="17"/>
        <v>4100</v>
      </c>
      <c r="AB93" s="11">
        <f t="shared" si="18"/>
        <v>4100</v>
      </c>
      <c r="AC93" s="6">
        <f t="shared" si="19"/>
        <v>4725</v>
      </c>
      <c r="AD93" s="9" t="s">
        <v>305</v>
      </c>
      <c r="AE93" s="3" t="str">
        <f>IF(ISERROR(VLOOKUP($AD93,技まとめ!$A$1:$F$380,6,FALSE)),"－",VLOOKUP($AD93,技まとめ!$A$1:$F$380,6,FALSE))</f>
        <v>BL</v>
      </c>
      <c r="AF93" s="3">
        <f>IF(ISERROR(VLOOKUP($AD93,技まとめ!$A$1:$F$380,3,FALSE)),"－",VLOOKUP($AD93,技まとめ!$A$1:$F$380,3,FALSE))</f>
        <v>41</v>
      </c>
      <c r="AG93" s="3">
        <f>IF(ISERROR(VLOOKUP($AD93,技まとめ!$A$1:$F$380,5,FALSE)),"－",VLOOKUP($AD93,技まとめ!$A$1:$F$380,5,FALSE))</f>
        <v>30</v>
      </c>
      <c r="AH93" s="3" t="str">
        <f>IF($E93=IF(ISERROR(VLOOKUP($AD93,技まとめ!$A$1:$F$380,4,FALSE)),"－",VLOOKUP($AD93,技まとめ!$A$1:$F$380,4,FALSE)),"一致","")</f>
        <v/>
      </c>
      <c r="AI93" s="9" t="s">
        <v>83</v>
      </c>
      <c r="AJ93" s="3" t="str">
        <f>IF(ISERROR(VLOOKUP($AI93,技まとめ!$A$1:$F$380,6,FALSE)),"－",VLOOKUP($AI93,技まとめ!$A$1:$F$380,6,FALSE))</f>
        <v>DR</v>
      </c>
      <c r="AK93" s="3">
        <f>IF(ISERROR(VLOOKUP($AI93,技まとめ!$A$1:$F$380,3,FALSE)),"－",VLOOKUP($AI93,技まとめ!$A$1:$F$380,3,FALSE))</f>
        <v>13</v>
      </c>
      <c r="AL93" s="3">
        <f>IF(ISERROR(VLOOKUP($AI93,技まとめ!$A$1:$F$380,5,FALSE)),"－",VLOOKUP($AI93,技まとめ!$A$1:$F$380,5,FALSE))</f>
        <v>20</v>
      </c>
      <c r="AM93" s="3" t="str">
        <f>IF($E93=IF(ISERROR(VLOOKUP($AI93,技まとめ!$A$1:$F$380,4,FALSE)),"－",VLOOKUP($AI93,技まとめ!$A$1:$F$380,4,FALSE)),"一致","")</f>
        <v>一致</v>
      </c>
      <c r="AN93" s="9" t="s">
        <v>5077</v>
      </c>
      <c r="AO93" s="3" t="str">
        <f>IF(ISERROR(VLOOKUP($AN93,技まとめ!$A$1:$F$380,6,FALSE)),"－",VLOOKUP($AN93,技まとめ!$A$1:$F$380,6,FALSE))</f>
        <v>DR</v>
      </c>
      <c r="AP93" s="3">
        <f>IF(ISERROR(VLOOKUP($AN93,技まとめ!$A$1:$F$380,3,FALSE)),"－",VLOOKUP($AN93,技まとめ!$A$1:$F$380,3,FALSE))</f>
        <v>27</v>
      </c>
      <c r="AQ93" s="3">
        <f>IF(ISERROR(VLOOKUP($AN93,技まとめ!$A$1:$F$380,5,FALSE)),"－",VLOOKUP($AN93,技まとめ!$A$1:$F$380,5,FALSE))</f>
        <v>25</v>
      </c>
      <c r="AR93" s="3" t="str">
        <f>IF($E93=IF(ISERROR(VLOOKUP($AN93,技まとめ!$A$1:$F$380,4,FALSE)),"－",VLOOKUP($AN93,技まとめ!$A$1:$F$380,4,FALSE)),"一致","")</f>
        <v/>
      </c>
      <c r="AS93" s="9" t="s">
        <v>169</v>
      </c>
      <c r="AT93" s="3" t="str">
        <f>IF(ISERROR(VLOOKUP($AS93,技まとめ!$A$1:$F$380,6,FALSE)),"－",VLOOKUP($AS93,技まとめ!$A$1:$F$380,6,FALSE))</f>
        <v>DR</v>
      </c>
      <c r="AU93" s="3">
        <f>IF(ISERROR(VLOOKUP($AS93,技まとめ!$A$1:$F$380,3,FALSE)),"－",VLOOKUP($AS93,技まとめ!$A$1:$F$380,3,FALSE))</f>
        <v>71</v>
      </c>
      <c r="AV93" s="3">
        <f>IF(ISERROR(VLOOKUP($AS93,技まとめ!$A$1:$F$380,5,FALSE)),"－",VLOOKUP($AS93,技まとめ!$A$1:$F$380,5,FALSE))</f>
        <v>44</v>
      </c>
      <c r="AW93" s="3" t="str">
        <f>IF($E93=IF(ISERROR(VLOOKUP($AS93,技まとめ!$A$1:$F$380,4,FALSE)),"－",VLOOKUP($AS93,技まとめ!$A$1:$F$380,4,FALSE)),"一致","")</f>
        <v/>
      </c>
      <c r="AX93" s="12" t="str">
        <f t="shared" si="20"/>
        <v>フェイクボールしっぷうダッシュスーパースキャン（Ｄ）エコーボール</v>
      </c>
      <c r="AY93" s="12" t="str">
        <f t="shared" si="21"/>
        <v>フェイクボールしっぷうダッシュスーパースキャン（Ｄ）エコーボール</v>
      </c>
      <c r="AZ93" s="12" t="str">
        <f t="shared" si="22"/>
        <v>フェイクボールしっぷうダッシュスーパースキャン（Ｄ）エコーボール</v>
      </c>
      <c r="BA93" s="12" t="str">
        <f t="shared" si="23"/>
        <v>フェイクボールしっぷうダッシュスーパースキャン（Ｄ）エコーボール</v>
      </c>
      <c r="BB93" s="11" t="str">
        <f t="shared" si="24"/>
        <v>BLDRDRDR</v>
      </c>
      <c r="BC93" s="11" t="str">
        <f t="shared" si="25"/>
        <v>BLDRDRDR</v>
      </c>
      <c r="BD93" s="11" t="str">
        <f t="shared" si="26"/>
        <v>BLDRDRDR</v>
      </c>
      <c r="BE93" s="11" t="str">
        <f t="shared" si="27"/>
        <v>BLDRDRDR</v>
      </c>
    </row>
    <row r="94" spans="1:57" ht="11.25" hidden="1" customHeight="1">
      <c r="A94" s="6">
        <v>92</v>
      </c>
      <c r="B94" s="7" t="s">
        <v>445</v>
      </c>
      <c r="C94" s="8" t="s">
        <v>446</v>
      </c>
      <c r="D94" s="7" t="s">
        <v>72</v>
      </c>
      <c r="E94" s="7" t="s">
        <v>95</v>
      </c>
      <c r="F94" s="7" t="s">
        <v>82</v>
      </c>
      <c r="G94" s="9">
        <v>116</v>
      </c>
      <c r="H94" s="9">
        <v>114</v>
      </c>
      <c r="I94" s="9">
        <v>46</v>
      </c>
      <c r="J94" s="9">
        <v>62</v>
      </c>
      <c r="K94" s="9">
        <v>54</v>
      </c>
      <c r="L94" s="9">
        <v>52</v>
      </c>
      <c r="M94" s="9">
        <v>49</v>
      </c>
      <c r="N94" s="9">
        <v>59</v>
      </c>
      <c r="O94" s="9">
        <v>49</v>
      </c>
      <c r="P94" s="9">
        <v>38</v>
      </c>
      <c r="Q94" s="10">
        <v>96</v>
      </c>
      <c r="R94" s="11">
        <v>31</v>
      </c>
      <c r="S94" s="11">
        <v>1</v>
      </c>
      <c r="T94" s="11">
        <v>102</v>
      </c>
      <c r="U94" s="11">
        <v>99</v>
      </c>
      <c r="V94" s="11">
        <v>1</v>
      </c>
      <c r="W94" s="11">
        <v>99</v>
      </c>
      <c r="X94" s="11">
        <f t="shared" si="14"/>
        <v>429</v>
      </c>
      <c r="Y94" s="11">
        <f t="shared" si="15"/>
        <v>4340</v>
      </c>
      <c r="Z94" s="11">
        <f t="shared" si="16"/>
        <v>1590</v>
      </c>
      <c r="AA94" s="11">
        <f t="shared" si="17"/>
        <v>4075</v>
      </c>
      <c r="AB94" s="11">
        <f t="shared" si="18"/>
        <v>4075</v>
      </c>
      <c r="AC94" s="6">
        <f t="shared" si="19"/>
        <v>4730</v>
      </c>
      <c r="AD94" s="9" t="s">
        <v>5060</v>
      </c>
      <c r="AE94" s="3" t="str">
        <f>IF(ISERROR(VLOOKUP($AD94,技まとめ!$A$1:$F$380,6,FALSE)),"－",VLOOKUP($AD94,技まとめ!$A$1:$F$380,6,FALSE))</f>
        <v>DR</v>
      </c>
      <c r="AF94" s="3">
        <f>IF(ISERROR(VLOOKUP($AD94,技まとめ!$A$1:$F$380,3,FALSE)),"－",VLOOKUP($AD94,技まとめ!$A$1:$F$380,3,FALSE))</f>
        <v>27</v>
      </c>
      <c r="AG94" s="3">
        <f>IF(ISERROR(VLOOKUP($AD94,技まとめ!$A$1:$F$380,5,FALSE)),"－",VLOOKUP($AD94,技まとめ!$A$1:$F$380,5,FALSE))</f>
        <v>25</v>
      </c>
      <c r="AH94" s="3" t="str">
        <f>IF($E94=IF(ISERROR(VLOOKUP($AD94,技まとめ!$A$1:$F$380,4,FALSE)),"－",VLOOKUP($AD94,技まとめ!$A$1:$F$380,4,FALSE)),"一致","")</f>
        <v>一致</v>
      </c>
      <c r="AI94" s="9" t="s">
        <v>232</v>
      </c>
      <c r="AJ94" s="3" t="str">
        <f>IF(ISERROR(VLOOKUP($AI94,技まとめ!$A$1:$F$380,6,FALSE)),"－",VLOOKUP($AI94,技まとめ!$A$1:$F$380,6,FALSE))</f>
        <v>DR</v>
      </c>
      <c r="AK94" s="3">
        <f>IF(ISERROR(VLOOKUP($AI94,技まとめ!$A$1:$F$380,3,FALSE)),"－",VLOOKUP($AI94,技まとめ!$A$1:$F$380,3,FALSE))</f>
        <v>13</v>
      </c>
      <c r="AL94" s="3">
        <f>IF(ISERROR(VLOOKUP($AI94,技まとめ!$A$1:$F$380,5,FALSE)),"－",VLOOKUP($AI94,技まとめ!$A$1:$F$380,5,FALSE))</f>
        <v>20</v>
      </c>
      <c r="AM94" s="3" t="str">
        <f>IF($E94=IF(ISERROR(VLOOKUP($AI94,技まとめ!$A$1:$F$380,4,FALSE)),"－",VLOOKUP($AI94,技まとめ!$A$1:$F$380,4,FALSE)),"一致","")</f>
        <v>一致</v>
      </c>
      <c r="AN94" s="9" t="s">
        <v>447</v>
      </c>
      <c r="AO94" s="3" t="str">
        <f>IF(ISERROR(VLOOKUP($AN94,技まとめ!$A$1:$F$380,6,FALSE)),"－",VLOOKUP($AN94,技まとめ!$A$1:$F$380,6,FALSE))</f>
        <v>BB</v>
      </c>
      <c r="AP94" s="3">
        <f>IF(ISERROR(VLOOKUP($AN94,技まとめ!$A$1:$F$380,3,FALSE)),"－",VLOOKUP($AN94,技まとめ!$A$1:$F$380,3,FALSE))</f>
        <v>65</v>
      </c>
      <c r="AQ94" s="3">
        <f>IF(ISERROR(VLOOKUP($AN94,技まとめ!$A$1:$F$380,5,FALSE)),"－",VLOOKUP($AN94,技まとめ!$A$1:$F$380,5,FALSE))</f>
        <v>42</v>
      </c>
      <c r="AR94" s="3" t="str">
        <f>IF($E94=IF(ISERROR(VLOOKUP($AN94,技まとめ!$A$1:$F$380,4,FALSE)),"－",VLOOKUP($AN94,技まとめ!$A$1:$F$380,4,FALSE)),"一致","")</f>
        <v/>
      </c>
      <c r="AS94" s="9" t="s">
        <v>330</v>
      </c>
      <c r="AT94" s="3" t="str">
        <f>IF(ISERROR(VLOOKUP($AS94,技まとめ!$A$1:$F$380,6,FALSE)),"－",VLOOKUP($AS94,技まとめ!$A$1:$F$380,6,FALSE))</f>
        <v>SC</v>
      </c>
      <c r="AU94" s="3">
        <f>IF(ISERROR(VLOOKUP($AS94,技まとめ!$A$1:$F$380,3,FALSE)),"－",VLOOKUP($AS94,技まとめ!$A$1:$F$380,3,FALSE))</f>
        <v>44</v>
      </c>
      <c r="AV94" s="3">
        <f>IF(ISERROR(VLOOKUP($AS94,技まとめ!$A$1:$F$380,5,FALSE)),"－",VLOOKUP($AS94,技まとめ!$A$1:$F$380,5,FALSE))</f>
        <v>28</v>
      </c>
      <c r="AW94" s="3" t="str">
        <f>IF($E94=IF(ISERROR(VLOOKUP($AS94,技まとめ!$A$1:$F$380,4,FALSE)),"－",VLOOKUP($AS94,技まとめ!$A$1:$F$380,4,FALSE)),"一致","")</f>
        <v/>
      </c>
      <c r="AX94" s="12" t="str">
        <f t="shared" si="20"/>
        <v>スーパースキャン（Ｄ）のろいヘビーベイビークロスドライブ</v>
      </c>
      <c r="AY94" s="12" t="str">
        <f t="shared" si="21"/>
        <v>スーパースキャン（Ｄ）のろいヘビーベイビークロスドライブ</v>
      </c>
      <c r="AZ94" s="12" t="str">
        <f t="shared" si="22"/>
        <v>スーパースキャン（Ｄ）のろいヘビーベイビークロスドライブ</v>
      </c>
      <c r="BA94" s="12" t="str">
        <f t="shared" si="23"/>
        <v>スーパースキャン（Ｄ）のろいヘビーベイビークロスドライブ</v>
      </c>
      <c r="BB94" s="11" t="str">
        <f t="shared" si="24"/>
        <v>DRDRBBSC</v>
      </c>
      <c r="BC94" s="11" t="str">
        <f t="shared" si="25"/>
        <v>DRDRBBSC</v>
      </c>
      <c r="BD94" s="11" t="str">
        <f t="shared" si="26"/>
        <v>DRDRBBSC</v>
      </c>
      <c r="BE94" s="11" t="str">
        <f t="shared" si="27"/>
        <v>DRDRBBSC</v>
      </c>
    </row>
    <row r="95" spans="1:57" ht="11.25" customHeight="1">
      <c r="A95" s="6">
        <v>93</v>
      </c>
      <c r="B95" s="7" t="s">
        <v>448</v>
      </c>
      <c r="C95" s="8" t="s">
        <v>449</v>
      </c>
      <c r="D95" s="7" t="s">
        <v>72</v>
      </c>
      <c r="E95" s="7" t="s">
        <v>95</v>
      </c>
      <c r="F95" s="7" t="s">
        <v>74</v>
      </c>
      <c r="G95" s="9">
        <v>100</v>
      </c>
      <c r="H95" s="9">
        <v>138</v>
      </c>
      <c r="I95" s="9">
        <v>53</v>
      </c>
      <c r="J95" s="9">
        <v>59</v>
      </c>
      <c r="K95" s="9">
        <v>46</v>
      </c>
      <c r="L95" s="9">
        <v>73</v>
      </c>
      <c r="M95" s="9">
        <v>52</v>
      </c>
      <c r="N95" s="9">
        <v>55</v>
      </c>
      <c r="O95" s="9">
        <v>62</v>
      </c>
      <c r="P95" s="9">
        <v>16</v>
      </c>
      <c r="Q95" s="10">
        <v>103</v>
      </c>
      <c r="R95" s="11">
        <v>1</v>
      </c>
      <c r="S95" s="11">
        <v>1</v>
      </c>
      <c r="T95" s="11">
        <v>123</v>
      </c>
      <c r="U95" s="11">
        <v>102</v>
      </c>
      <c r="V95" s="11">
        <v>1</v>
      </c>
      <c r="W95" s="11">
        <v>105</v>
      </c>
      <c r="X95" s="11">
        <f t="shared" si="14"/>
        <v>436</v>
      </c>
      <c r="Y95" s="11">
        <f t="shared" si="15"/>
        <v>4650</v>
      </c>
      <c r="Z95" s="11">
        <f t="shared" si="16"/>
        <v>570</v>
      </c>
      <c r="AA95" s="11">
        <f t="shared" si="17"/>
        <v>4840</v>
      </c>
      <c r="AB95" s="11">
        <f t="shared" si="18"/>
        <v>4840</v>
      </c>
      <c r="AC95" s="6">
        <f t="shared" si="19"/>
        <v>5450</v>
      </c>
      <c r="AD95" s="9" t="s">
        <v>5007</v>
      </c>
      <c r="AE95" s="3" t="str">
        <f>IF(ISERROR(VLOOKUP($AD95,技まとめ!$A$1:$F$380,6,FALSE)),"－",VLOOKUP($AD95,技まとめ!$A$1:$F$380,6,FALSE))</f>
        <v>－</v>
      </c>
      <c r="AF95" s="3">
        <f>IF(ISERROR(VLOOKUP($AD95,技まとめ!$A$1:$F$380,3,FALSE)),"－",VLOOKUP($AD95,技まとめ!$A$1:$F$380,3,FALSE))</f>
        <v>0</v>
      </c>
      <c r="AG95" s="3">
        <f>IF(ISERROR(VLOOKUP($AD95,技まとめ!$A$1:$F$380,5,FALSE)),"－",VLOOKUP($AD95,技まとめ!$A$1:$F$380,5,FALSE))</f>
        <v>0</v>
      </c>
      <c r="AH95" s="3" t="str">
        <f>IF($E95=IF(ISERROR(VLOOKUP($AD95,技まとめ!$A$1:$F$380,4,FALSE)),"－",VLOOKUP($AD95,技まとめ!$A$1:$F$380,4,FALSE)),"一致","")</f>
        <v/>
      </c>
      <c r="AI95" s="9" t="s">
        <v>450</v>
      </c>
      <c r="AJ95" s="3" t="str">
        <f>IF(ISERROR(VLOOKUP($AI95,技まとめ!$A$1:$F$380,6,FALSE)),"－",VLOOKUP($AI95,技まとめ!$A$1:$F$380,6,FALSE))</f>
        <v>CA</v>
      </c>
      <c r="AK95" s="3">
        <f>IF(ISERROR(VLOOKUP($AI95,技まとめ!$A$1:$F$380,3,FALSE)),"－",VLOOKUP($AI95,技まとめ!$A$1:$F$380,3,FALSE))</f>
        <v>46</v>
      </c>
      <c r="AL95" s="3">
        <f>IF(ISERROR(VLOOKUP($AI95,技まとめ!$A$1:$F$380,5,FALSE)),"－",VLOOKUP($AI95,技まとめ!$A$1:$F$380,5,FALSE))</f>
        <v>32</v>
      </c>
      <c r="AM95" s="3" t="str">
        <f>IF($E95=IF(ISERROR(VLOOKUP($AI95,技まとめ!$A$1:$F$380,4,FALSE)),"－",VLOOKUP($AI95,技まとめ!$A$1:$F$380,4,FALSE)),"一致","")</f>
        <v/>
      </c>
      <c r="AN95" s="9" t="s">
        <v>451</v>
      </c>
      <c r="AO95" s="3" t="str">
        <f>IF(ISERROR(VLOOKUP($AN95,技まとめ!$A$1:$F$380,6,FALSE)),"－",VLOOKUP($AN95,技まとめ!$A$1:$F$380,6,FALSE))</f>
        <v>CA</v>
      </c>
      <c r="AP95" s="3">
        <f>IF(ISERROR(VLOOKUP($AN95,技まとめ!$A$1:$F$380,3,FALSE)),"－",VLOOKUP($AN95,技まとめ!$A$1:$F$380,3,FALSE))</f>
        <v>77</v>
      </c>
      <c r="AQ95" s="3">
        <f>IF(ISERROR(VLOOKUP($AN95,技まとめ!$A$1:$F$380,5,FALSE)),"－",VLOOKUP($AN95,技まとめ!$A$1:$F$380,5,FALSE))</f>
        <v>45</v>
      </c>
      <c r="AR95" s="3" t="str">
        <f>IF($E95=IF(ISERROR(VLOOKUP($AN95,技まとめ!$A$1:$F$380,4,FALSE)),"－",VLOOKUP($AN95,技まとめ!$A$1:$F$380,4,FALSE)),"一致","")</f>
        <v>一致</v>
      </c>
      <c r="AS95" s="9" t="s">
        <v>84</v>
      </c>
      <c r="AT95" s="3" t="str">
        <f>IF(ISERROR(VLOOKUP($AS95,技まとめ!$A$1:$F$380,6,FALSE)),"－",VLOOKUP($AS95,技まとめ!$A$1:$F$380,6,FALSE))</f>
        <v>DR</v>
      </c>
      <c r="AU95" s="3">
        <f>IF(ISERROR(VLOOKUP($AS95,技まとめ!$A$1:$F$380,3,FALSE)),"－",VLOOKUP($AS95,技まとめ!$A$1:$F$380,3,FALSE))</f>
        <v>92</v>
      </c>
      <c r="AV95" s="3">
        <f>IF(ISERROR(VLOOKUP($AS95,技まとめ!$A$1:$F$380,5,FALSE)),"－",VLOOKUP($AS95,技まとめ!$A$1:$F$380,5,FALSE))</f>
        <v>53</v>
      </c>
      <c r="AW95" s="3" t="str">
        <f>IF($E95=IF(ISERROR(VLOOKUP($AS95,技まとめ!$A$1:$F$380,4,FALSE)),"－",VLOOKUP($AS95,技まとめ!$A$1:$F$380,4,FALSE)),"一致","")</f>
        <v/>
      </c>
      <c r="AX95" s="12" t="str">
        <f t="shared" si="20"/>
        <v>ちょうわざ！つむじぶんしんブロックふうじんのまい</v>
      </c>
      <c r="AY95" s="12" t="str">
        <f t="shared" si="21"/>
        <v>ちょうわざ！つむじぶんしんブロックふうじんのまい</v>
      </c>
      <c r="AZ95" s="12" t="str">
        <f t="shared" si="22"/>
        <v>ちょうわざ！つむじぶんしんブロックふうじんのまい</v>
      </c>
      <c r="BA95" s="12" t="str">
        <f t="shared" si="23"/>
        <v>ちょうわざ！つむじぶんしんブロックふうじんのまい</v>
      </c>
      <c r="BB95" s="11" t="str">
        <f t="shared" si="24"/>
        <v>－CACADR</v>
      </c>
      <c r="BC95" s="11" t="str">
        <f t="shared" si="25"/>
        <v>－CACADR</v>
      </c>
      <c r="BD95" s="11" t="str">
        <f t="shared" si="26"/>
        <v>－CACADR</v>
      </c>
      <c r="BE95" s="11" t="str">
        <f t="shared" si="27"/>
        <v>－CACADR</v>
      </c>
    </row>
    <row r="96" spans="1:57" ht="11.25" hidden="1" customHeight="1">
      <c r="A96" s="6">
        <v>94</v>
      </c>
      <c r="B96" s="7" t="s">
        <v>452</v>
      </c>
      <c r="C96" s="8" t="s">
        <v>453</v>
      </c>
      <c r="D96" s="7" t="s">
        <v>72</v>
      </c>
      <c r="E96" s="7" t="s">
        <v>73</v>
      </c>
      <c r="F96" s="7" t="s">
        <v>82</v>
      </c>
      <c r="G96" s="9">
        <v>124</v>
      </c>
      <c r="H96" s="9">
        <v>129</v>
      </c>
      <c r="I96" s="9">
        <v>62</v>
      </c>
      <c r="J96" s="9">
        <v>61</v>
      </c>
      <c r="K96" s="9">
        <v>56</v>
      </c>
      <c r="L96" s="9">
        <v>60</v>
      </c>
      <c r="M96" s="9">
        <v>55</v>
      </c>
      <c r="N96" s="9">
        <v>60</v>
      </c>
      <c r="O96" s="9">
        <v>63</v>
      </c>
      <c r="P96" s="9">
        <v>24</v>
      </c>
      <c r="Q96" s="10">
        <v>112</v>
      </c>
      <c r="R96" s="11">
        <v>19</v>
      </c>
      <c r="S96" s="11">
        <v>1</v>
      </c>
      <c r="T96" s="11">
        <v>110</v>
      </c>
      <c r="U96" s="11">
        <v>105</v>
      </c>
      <c r="V96" s="11">
        <v>1</v>
      </c>
      <c r="W96" s="11">
        <v>113</v>
      </c>
      <c r="X96" s="11">
        <f t="shared" si="14"/>
        <v>461</v>
      </c>
      <c r="Y96" s="11">
        <f t="shared" si="15"/>
        <v>5050</v>
      </c>
      <c r="Z96" s="11">
        <f t="shared" si="16"/>
        <v>1240</v>
      </c>
      <c r="AA96" s="11">
        <f t="shared" si="17"/>
        <v>4425</v>
      </c>
      <c r="AB96" s="11">
        <f t="shared" si="18"/>
        <v>4425</v>
      </c>
      <c r="AC96" s="6">
        <f t="shared" si="19"/>
        <v>5060</v>
      </c>
      <c r="AD96" s="9" t="s">
        <v>98</v>
      </c>
      <c r="AE96" s="3" t="str">
        <f>IF(ISERROR(VLOOKUP($AD96,技まとめ!$A$1:$F$380,6,FALSE)),"－",VLOOKUP($AD96,技まとめ!$A$1:$F$380,6,FALSE))</f>
        <v>BL</v>
      </c>
      <c r="AF96" s="3">
        <f>IF(ISERROR(VLOOKUP($AD96,技まとめ!$A$1:$F$380,3,FALSE)),"－",VLOOKUP($AD96,技まとめ!$A$1:$F$380,3,FALSE))</f>
        <v>58</v>
      </c>
      <c r="AG96" s="3">
        <f>IF(ISERROR(VLOOKUP($AD96,技まとめ!$A$1:$F$380,5,FALSE)),"－",VLOOKUP($AD96,技まとめ!$A$1:$F$380,5,FALSE))</f>
        <v>39</v>
      </c>
      <c r="AH96" s="3" t="str">
        <f>IF($E96=IF(ISERROR(VLOOKUP($AD96,技まとめ!$A$1:$F$380,4,FALSE)),"－",VLOOKUP($AD96,技まとめ!$A$1:$F$380,4,FALSE)),"一致","")</f>
        <v/>
      </c>
      <c r="AI96" s="9" t="s">
        <v>123</v>
      </c>
      <c r="AJ96" s="3" t="str">
        <f>IF(ISERROR(VLOOKUP($AI96,技まとめ!$A$1:$F$380,6,FALSE)),"－",VLOOKUP($AI96,技まとめ!$A$1:$F$380,6,FALSE))</f>
        <v>DR</v>
      </c>
      <c r="AK96" s="3">
        <f>IF(ISERROR(VLOOKUP($AI96,技まとめ!$A$1:$F$380,3,FALSE)),"－",VLOOKUP($AI96,技まとめ!$A$1:$F$380,3,FALSE))</f>
        <v>36</v>
      </c>
      <c r="AL96" s="3">
        <f>IF(ISERROR(VLOOKUP($AI96,技まとめ!$A$1:$F$380,5,FALSE)),"－",VLOOKUP($AI96,技まとめ!$A$1:$F$380,5,FALSE))</f>
        <v>27</v>
      </c>
      <c r="AM96" s="3" t="str">
        <f>IF($E96=IF(ISERROR(VLOOKUP($AI96,技まとめ!$A$1:$F$380,4,FALSE)),"－",VLOOKUP($AI96,技まとめ!$A$1:$F$380,4,FALSE)),"一致","")</f>
        <v>一致</v>
      </c>
      <c r="AN96" s="9" t="s">
        <v>454</v>
      </c>
      <c r="AO96" s="3" t="str">
        <f>IF(ISERROR(VLOOKUP($AN96,技まとめ!$A$1:$F$380,6,FALSE)),"－",VLOOKUP($AN96,技まとめ!$A$1:$F$380,6,FALSE))</f>
        <v>BL</v>
      </c>
      <c r="AP96" s="3">
        <f>IF(ISERROR(VLOOKUP($AN96,技まとめ!$A$1:$F$380,3,FALSE)),"－",VLOOKUP($AN96,技まとめ!$A$1:$F$380,3,FALSE))</f>
        <v>65</v>
      </c>
      <c r="AQ96" s="3">
        <f>IF(ISERROR(VLOOKUP($AN96,技まとめ!$A$1:$F$380,5,FALSE)),"－",VLOOKUP($AN96,技まとめ!$A$1:$F$380,5,FALSE))</f>
        <v>42</v>
      </c>
      <c r="AR96" s="3" t="str">
        <f>IF($E96=IF(ISERROR(VLOOKUP($AN96,技まとめ!$A$1:$F$380,4,FALSE)),"－",VLOOKUP($AN96,技まとめ!$A$1:$F$380,4,FALSE)),"一致","")</f>
        <v/>
      </c>
      <c r="AS96" s="9" t="s">
        <v>372</v>
      </c>
      <c r="AT96" s="3" t="str">
        <f>IF(ISERROR(VLOOKUP($AS96,技まとめ!$A$1:$F$380,6,FALSE)),"－",VLOOKUP($AS96,技まとめ!$A$1:$F$380,6,FALSE))</f>
        <v>NS</v>
      </c>
      <c r="AU96" s="3">
        <f>IF(ISERROR(VLOOKUP($AS96,技まとめ!$A$1:$F$380,3,FALSE)),"－",VLOOKUP($AS96,技まとめ!$A$1:$F$380,3,FALSE))</f>
        <v>75</v>
      </c>
      <c r="AV96" s="3">
        <f>IF(ISERROR(VLOOKUP($AS96,技まとめ!$A$1:$F$380,5,FALSE)),"－",VLOOKUP($AS96,技まとめ!$A$1:$F$380,5,FALSE))</f>
        <v>43</v>
      </c>
      <c r="AW96" s="3" t="str">
        <f>IF($E96=IF(ISERROR(VLOOKUP($AS96,技まとめ!$A$1:$F$380,4,FALSE)),"－",VLOOKUP($AS96,技まとめ!$A$1:$F$380,4,FALSE)),"一致","")</f>
        <v/>
      </c>
      <c r="AX96" s="12" t="str">
        <f t="shared" si="20"/>
        <v>かげぬいごりむちゅうぶんしんディフェンスガンショット</v>
      </c>
      <c r="AY96" s="12" t="str">
        <f t="shared" si="21"/>
        <v>かげぬいごりむちゅうぶんしんディフェンスガンショット</v>
      </c>
      <c r="AZ96" s="12" t="str">
        <f t="shared" si="22"/>
        <v>かげぬいごりむちゅうぶんしんディフェンスガンショット</v>
      </c>
      <c r="BA96" s="12" t="str">
        <f t="shared" si="23"/>
        <v>かげぬいごりむちゅうぶんしんディフェンスガンショット</v>
      </c>
      <c r="BB96" s="11" t="str">
        <f t="shared" si="24"/>
        <v>BLDRBLNS</v>
      </c>
      <c r="BC96" s="11" t="str">
        <f t="shared" si="25"/>
        <v>BLDRBLNS</v>
      </c>
      <c r="BD96" s="11" t="str">
        <f t="shared" si="26"/>
        <v>BLDRBLNS</v>
      </c>
      <c r="BE96" s="11" t="str">
        <f t="shared" si="27"/>
        <v>BLDRBLNS</v>
      </c>
    </row>
    <row r="97" spans="1:57" ht="11.25" hidden="1" customHeight="1">
      <c r="A97" s="6">
        <v>95</v>
      </c>
      <c r="B97" s="7" t="s">
        <v>455</v>
      </c>
      <c r="C97" s="8" t="s">
        <v>456</v>
      </c>
      <c r="D97" s="7" t="s">
        <v>72</v>
      </c>
      <c r="E97" s="7" t="s">
        <v>81</v>
      </c>
      <c r="F97" s="7" t="s">
        <v>82</v>
      </c>
      <c r="G97" s="9">
        <v>104</v>
      </c>
      <c r="H97" s="9">
        <v>113</v>
      </c>
      <c r="I97" s="9">
        <v>55</v>
      </c>
      <c r="J97" s="9">
        <v>62</v>
      </c>
      <c r="K97" s="9">
        <v>60</v>
      </c>
      <c r="L97" s="9">
        <v>53</v>
      </c>
      <c r="M97" s="9">
        <v>54</v>
      </c>
      <c r="N97" s="9">
        <v>63</v>
      </c>
      <c r="O97" s="9">
        <v>61</v>
      </c>
      <c r="P97" s="9">
        <v>24</v>
      </c>
      <c r="Q97" s="10">
        <v>105</v>
      </c>
      <c r="R97" s="11">
        <v>27</v>
      </c>
      <c r="S97" s="11">
        <v>1</v>
      </c>
      <c r="T97" s="11">
        <v>103</v>
      </c>
      <c r="U97" s="11">
        <v>104</v>
      </c>
      <c r="V97" s="11">
        <v>1</v>
      </c>
      <c r="W97" s="11">
        <v>111</v>
      </c>
      <c r="X97" s="11">
        <f t="shared" si="14"/>
        <v>452</v>
      </c>
      <c r="Y97" s="11">
        <f t="shared" si="15"/>
        <v>4760</v>
      </c>
      <c r="Z97" s="11">
        <f t="shared" si="16"/>
        <v>1510</v>
      </c>
      <c r="AA97" s="11">
        <f t="shared" si="17"/>
        <v>4170</v>
      </c>
      <c r="AB97" s="11">
        <f t="shared" si="18"/>
        <v>4170</v>
      </c>
      <c r="AC97" s="6">
        <f t="shared" si="19"/>
        <v>4810</v>
      </c>
      <c r="AD97" s="9" t="s">
        <v>98</v>
      </c>
      <c r="AE97" s="3" t="str">
        <f>IF(ISERROR(VLOOKUP($AD97,技まとめ!$A$1:$F$380,6,FALSE)),"－",VLOOKUP($AD97,技まとめ!$A$1:$F$380,6,FALSE))</f>
        <v>BL</v>
      </c>
      <c r="AF97" s="3">
        <f>IF(ISERROR(VLOOKUP($AD97,技まとめ!$A$1:$F$380,3,FALSE)),"－",VLOOKUP($AD97,技まとめ!$A$1:$F$380,3,FALSE))</f>
        <v>58</v>
      </c>
      <c r="AG97" s="3">
        <f>IF(ISERROR(VLOOKUP($AD97,技まとめ!$A$1:$F$380,5,FALSE)),"－",VLOOKUP($AD97,技まとめ!$A$1:$F$380,5,FALSE))</f>
        <v>39</v>
      </c>
      <c r="AH97" s="3" t="str">
        <f>IF($E97=IF(ISERROR(VLOOKUP($AD97,技まとめ!$A$1:$F$380,4,FALSE)),"－",VLOOKUP($AD97,技まとめ!$A$1:$F$380,4,FALSE)),"一致","")</f>
        <v/>
      </c>
      <c r="AI97" s="9" t="s">
        <v>251</v>
      </c>
      <c r="AJ97" s="3" t="str">
        <f>IF(ISERROR(VLOOKUP($AI97,技まとめ!$A$1:$F$380,6,FALSE)),"－",VLOOKUP($AI97,技まとめ!$A$1:$F$380,6,FALSE))</f>
        <v>BL</v>
      </c>
      <c r="AK97" s="3">
        <f>IF(ISERROR(VLOOKUP($AI97,技まとめ!$A$1:$F$380,3,FALSE)),"－",VLOOKUP($AI97,技まとめ!$A$1:$F$380,3,FALSE))</f>
        <v>46</v>
      </c>
      <c r="AL97" s="3">
        <f>IF(ISERROR(VLOOKUP($AI97,技まとめ!$A$1:$F$380,5,FALSE)),"－",VLOOKUP($AI97,技まとめ!$A$1:$F$380,5,FALSE))</f>
        <v>33</v>
      </c>
      <c r="AM97" s="3" t="str">
        <f>IF($E97=IF(ISERROR(VLOOKUP($AI97,技まとめ!$A$1:$F$380,4,FALSE)),"－",VLOOKUP($AI97,技まとめ!$A$1:$F$380,4,FALSE)),"一致","")</f>
        <v/>
      </c>
      <c r="AN97" s="9" t="s">
        <v>255</v>
      </c>
      <c r="AO97" s="3" t="str">
        <f>IF(ISERROR(VLOOKUP($AN97,技まとめ!$A$1:$F$380,6,FALSE)),"－",VLOOKUP($AN97,技まとめ!$A$1:$F$380,6,FALSE))</f>
        <v>DR</v>
      </c>
      <c r="AP97" s="3">
        <f>IF(ISERROR(VLOOKUP($AN97,技まとめ!$A$1:$F$380,3,FALSE)),"－",VLOOKUP($AN97,技まとめ!$A$1:$F$380,3,FALSE))</f>
        <v>52</v>
      </c>
      <c r="AQ97" s="3">
        <f>IF(ISERROR(VLOOKUP($AN97,技まとめ!$A$1:$F$380,5,FALSE)),"－",VLOOKUP($AN97,技まとめ!$A$1:$F$380,5,FALSE))</f>
        <v>36</v>
      </c>
      <c r="AR97" s="3" t="str">
        <f>IF($E97=IF(ISERROR(VLOOKUP($AN97,技まとめ!$A$1:$F$380,4,FALSE)),"－",VLOOKUP($AN97,技まとめ!$A$1:$F$380,4,FALSE)),"一致","")</f>
        <v>一致</v>
      </c>
      <c r="AS97" s="9" t="s">
        <v>336</v>
      </c>
      <c r="AT97" s="3" t="str">
        <f>IF(ISERROR(VLOOKUP($AS97,技まとめ!$A$1:$F$380,6,FALSE)),"－",VLOOKUP($AS97,技まとめ!$A$1:$F$380,6,FALSE))</f>
        <v>SC</v>
      </c>
      <c r="AU97" s="3">
        <f>IF(ISERROR(VLOOKUP($AS97,技まとめ!$A$1:$F$380,3,FALSE)),"－",VLOOKUP($AS97,技まとめ!$A$1:$F$380,3,FALSE))</f>
        <v>83</v>
      </c>
      <c r="AV97" s="3">
        <f>IF(ISERROR(VLOOKUP($AS97,技まとめ!$A$1:$F$380,5,FALSE)),"－",VLOOKUP($AS97,技まとめ!$A$1:$F$380,5,FALSE))</f>
        <v>46</v>
      </c>
      <c r="AW97" s="3" t="str">
        <f>IF($E97=IF(ISERROR(VLOOKUP($AS97,技まとめ!$A$1:$F$380,4,FALSE)),"－",VLOOKUP($AS97,技まとめ!$A$1:$F$380,4,FALSE)),"一致","")</f>
        <v/>
      </c>
      <c r="AX97" s="12" t="str">
        <f t="shared" si="20"/>
        <v>かげぬいくものいとカマイタチぶんしんシュート</v>
      </c>
      <c r="AY97" s="12" t="str">
        <f t="shared" si="21"/>
        <v>かげぬいくものいとカマイタチぶんしんシュート</v>
      </c>
      <c r="AZ97" s="12" t="str">
        <f t="shared" si="22"/>
        <v>かげぬいくものいとカマイタチぶんしんシュート</v>
      </c>
      <c r="BA97" s="12" t="str">
        <f t="shared" si="23"/>
        <v>かげぬいくものいとカマイタチぶんしんシュート</v>
      </c>
      <c r="BB97" s="11" t="str">
        <f t="shared" si="24"/>
        <v>BLBLDRSC</v>
      </c>
      <c r="BC97" s="11" t="str">
        <f t="shared" si="25"/>
        <v>BLBLDRSC</v>
      </c>
      <c r="BD97" s="11" t="str">
        <f t="shared" si="26"/>
        <v>BLBLDRSC</v>
      </c>
      <c r="BE97" s="11" t="str">
        <f t="shared" si="27"/>
        <v>BLBLDRSC</v>
      </c>
    </row>
    <row r="98" spans="1:57" ht="11.25" hidden="1" customHeight="1">
      <c r="A98" s="6">
        <v>96</v>
      </c>
      <c r="B98" s="7" t="s">
        <v>457</v>
      </c>
      <c r="C98" s="8" t="s">
        <v>458</v>
      </c>
      <c r="D98" s="7" t="s">
        <v>72</v>
      </c>
      <c r="E98" s="7" t="s">
        <v>73</v>
      </c>
      <c r="F98" s="7" t="s">
        <v>82</v>
      </c>
      <c r="G98" s="9">
        <v>122</v>
      </c>
      <c r="H98" s="9">
        <v>110</v>
      </c>
      <c r="I98" s="9">
        <v>63</v>
      </c>
      <c r="J98" s="9">
        <v>60</v>
      </c>
      <c r="K98" s="9">
        <v>63</v>
      </c>
      <c r="L98" s="9">
        <v>62</v>
      </c>
      <c r="M98" s="9">
        <v>54</v>
      </c>
      <c r="N98" s="9">
        <v>57</v>
      </c>
      <c r="O98" s="9">
        <v>60</v>
      </c>
      <c r="P98" s="9">
        <v>15</v>
      </c>
      <c r="Q98" s="10">
        <v>113</v>
      </c>
      <c r="R98" s="11">
        <v>13</v>
      </c>
      <c r="S98" s="11">
        <v>1</v>
      </c>
      <c r="T98" s="11">
        <v>112</v>
      </c>
      <c r="U98" s="11">
        <v>104</v>
      </c>
      <c r="V98" s="11">
        <v>1</v>
      </c>
      <c r="W98" s="11">
        <v>110</v>
      </c>
      <c r="X98" s="11">
        <f t="shared" si="14"/>
        <v>454</v>
      </c>
      <c r="Y98" s="11">
        <f t="shared" si="15"/>
        <v>5075</v>
      </c>
      <c r="Z98" s="11">
        <f t="shared" si="16"/>
        <v>1015</v>
      </c>
      <c r="AA98" s="11">
        <f t="shared" si="17"/>
        <v>4480</v>
      </c>
      <c r="AB98" s="11">
        <f t="shared" si="18"/>
        <v>4480</v>
      </c>
      <c r="AC98" s="6">
        <f t="shared" si="19"/>
        <v>5095</v>
      </c>
      <c r="AD98" s="9" t="s">
        <v>273</v>
      </c>
      <c r="AE98" s="3" t="str">
        <f>IF(ISERROR(VLOOKUP($AD98,技まとめ!$A$1:$F$380,6,FALSE)),"－",VLOOKUP($AD98,技まとめ!$A$1:$F$380,6,FALSE))</f>
        <v>BL</v>
      </c>
      <c r="AF98" s="3">
        <f>IF(ISERROR(VLOOKUP($AD98,技まとめ!$A$1:$F$380,3,FALSE)),"－",VLOOKUP($AD98,技まとめ!$A$1:$F$380,3,FALSE))</f>
        <v>17</v>
      </c>
      <c r="AG98" s="3">
        <f>IF(ISERROR(VLOOKUP($AD98,技まとめ!$A$1:$F$380,5,FALSE)),"－",VLOOKUP($AD98,技まとめ!$A$1:$F$380,5,FALSE))</f>
        <v>20</v>
      </c>
      <c r="AH98" s="3" t="str">
        <f>IF($E98=IF(ISERROR(VLOOKUP($AD98,技まとめ!$A$1:$F$380,4,FALSE)),"－",VLOOKUP($AD98,技まとめ!$A$1:$F$380,4,FALSE)),"一致","")</f>
        <v>一致</v>
      </c>
      <c r="AI98" s="9" t="s">
        <v>248</v>
      </c>
      <c r="AJ98" s="3" t="str">
        <f>IF(ISERROR(VLOOKUP($AI98,技まとめ!$A$1:$F$380,6,FALSE)),"－",VLOOKUP($AI98,技まとめ!$A$1:$F$380,6,FALSE))</f>
        <v>DR</v>
      </c>
      <c r="AK98" s="3">
        <f>IF(ISERROR(VLOOKUP($AI98,技まとめ!$A$1:$F$380,3,FALSE)),"－",VLOOKUP($AI98,技まとめ!$A$1:$F$380,3,FALSE))</f>
        <v>53</v>
      </c>
      <c r="AL98" s="3">
        <f>IF(ISERROR(VLOOKUP($AI98,技まとめ!$A$1:$F$380,5,FALSE)),"－",VLOOKUP($AI98,技まとめ!$A$1:$F$380,5,FALSE))</f>
        <v>35</v>
      </c>
      <c r="AM98" s="3" t="str">
        <f>IF($E98=IF(ISERROR(VLOOKUP($AI98,技まとめ!$A$1:$F$380,4,FALSE)),"－",VLOOKUP($AI98,技まとめ!$A$1:$F$380,4,FALSE)),"一致","")</f>
        <v/>
      </c>
      <c r="AN98" s="9" t="s">
        <v>98</v>
      </c>
      <c r="AO98" s="3" t="str">
        <f>IF(ISERROR(VLOOKUP($AN98,技まとめ!$A$1:$F$380,6,FALSE)),"－",VLOOKUP($AN98,技まとめ!$A$1:$F$380,6,FALSE))</f>
        <v>BL</v>
      </c>
      <c r="AP98" s="3">
        <f>IF(ISERROR(VLOOKUP($AN98,技まとめ!$A$1:$F$380,3,FALSE)),"－",VLOOKUP($AN98,技まとめ!$A$1:$F$380,3,FALSE))</f>
        <v>58</v>
      </c>
      <c r="AQ98" s="3">
        <f>IF(ISERROR(VLOOKUP($AN98,技まとめ!$A$1:$F$380,5,FALSE)),"－",VLOOKUP($AN98,技まとめ!$A$1:$F$380,5,FALSE))</f>
        <v>39</v>
      </c>
      <c r="AR98" s="3" t="str">
        <f>IF($E98=IF(ISERROR(VLOOKUP($AN98,技まとめ!$A$1:$F$380,4,FALSE)),"－",VLOOKUP($AN98,技まとめ!$A$1:$F$380,4,FALSE)),"一致","")</f>
        <v/>
      </c>
      <c r="AS98" s="9" t="s">
        <v>286</v>
      </c>
      <c r="AT98" s="3" t="str">
        <f>IF(ISERROR(VLOOKUP($AS98,技まとめ!$A$1:$F$380,6,FALSE)),"－",VLOOKUP($AS98,技まとめ!$A$1:$F$380,6,FALSE))</f>
        <v>DR</v>
      </c>
      <c r="AU98" s="3">
        <f>IF(ISERROR(VLOOKUP($AS98,技まとめ!$A$1:$F$380,3,FALSE)),"－",VLOOKUP($AS98,技まとめ!$A$1:$F$380,3,FALSE))</f>
        <v>80</v>
      </c>
      <c r="AV98" s="3">
        <f>IF(ISERROR(VLOOKUP($AS98,技まとめ!$A$1:$F$380,5,FALSE)),"－",VLOOKUP($AS98,技まとめ!$A$1:$F$380,5,FALSE))</f>
        <v>46</v>
      </c>
      <c r="AW98" s="3" t="str">
        <f>IF($E98=IF(ISERROR(VLOOKUP($AS98,技まとめ!$A$1:$F$380,4,FALSE)),"－",VLOOKUP($AS98,技まとめ!$A$1:$F$380,4,FALSE)),"一致","")</f>
        <v>一致</v>
      </c>
      <c r="AX98" s="12" t="str">
        <f t="shared" si="20"/>
        <v>しこふみたつまきどくぎりかげぬいじごくぐるま</v>
      </c>
      <c r="AY98" s="12" t="str">
        <f t="shared" si="21"/>
        <v>しこふみたつまきどくぎりかげぬいじごくぐるま</v>
      </c>
      <c r="AZ98" s="12" t="str">
        <f t="shared" si="22"/>
        <v>しこふみたつまきどくぎりかげぬいじごくぐるま</v>
      </c>
      <c r="BA98" s="12" t="str">
        <f t="shared" si="23"/>
        <v>しこふみたつまきどくぎりかげぬいじごくぐるま</v>
      </c>
      <c r="BB98" s="11" t="str">
        <f t="shared" si="24"/>
        <v>BLDRBLDR</v>
      </c>
      <c r="BC98" s="11" t="str">
        <f t="shared" si="25"/>
        <v>BLDRBLDR</v>
      </c>
      <c r="BD98" s="11" t="str">
        <f t="shared" si="26"/>
        <v>BLDRBLDR</v>
      </c>
      <c r="BE98" s="11" t="str">
        <f t="shared" si="27"/>
        <v>BLDRBLDR</v>
      </c>
    </row>
    <row r="99" spans="1:57" ht="11.25" hidden="1" customHeight="1">
      <c r="A99" s="6">
        <v>97</v>
      </c>
      <c r="B99" s="7" t="s">
        <v>459</v>
      </c>
      <c r="C99" s="8" t="s">
        <v>460</v>
      </c>
      <c r="D99" s="7" t="s">
        <v>72</v>
      </c>
      <c r="E99" s="7" t="s">
        <v>102</v>
      </c>
      <c r="F99" s="7" t="s">
        <v>82</v>
      </c>
      <c r="G99" s="9">
        <v>116</v>
      </c>
      <c r="H99" s="9">
        <v>107</v>
      </c>
      <c r="I99" s="9">
        <v>54</v>
      </c>
      <c r="J99" s="9">
        <v>53</v>
      </c>
      <c r="K99" s="9">
        <v>57</v>
      </c>
      <c r="L99" s="9">
        <v>56</v>
      </c>
      <c r="M99" s="9">
        <v>55</v>
      </c>
      <c r="N99" s="9">
        <v>58</v>
      </c>
      <c r="O99" s="9">
        <v>63</v>
      </c>
      <c r="P99" s="9">
        <v>16</v>
      </c>
      <c r="Q99" s="10">
        <v>104</v>
      </c>
      <c r="R99" s="11">
        <v>2</v>
      </c>
      <c r="S99" s="11">
        <v>1</v>
      </c>
      <c r="T99" s="11">
        <v>106</v>
      </c>
      <c r="U99" s="11">
        <v>105</v>
      </c>
      <c r="V99" s="11">
        <v>1</v>
      </c>
      <c r="W99" s="11">
        <v>113</v>
      </c>
      <c r="X99" s="11">
        <f t="shared" si="14"/>
        <v>432</v>
      </c>
      <c r="Y99" s="11">
        <f t="shared" si="15"/>
        <v>4730</v>
      </c>
      <c r="Z99" s="11">
        <f t="shared" si="16"/>
        <v>645</v>
      </c>
      <c r="AA99" s="11">
        <f t="shared" si="17"/>
        <v>4285</v>
      </c>
      <c r="AB99" s="11">
        <f t="shared" si="18"/>
        <v>4285</v>
      </c>
      <c r="AC99" s="6">
        <f t="shared" si="19"/>
        <v>4815</v>
      </c>
      <c r="AD99" s="9" t="s">
        <v>413</v>
      </c>
      <c r="AE99" s="3" t="str">
        <f>IF(ISERROR(VLOOKUP($AD99,技まとめ!$A$1:$F$380,6,FALSE)),"－",VLOOKUP($AD99,技まとめ!$A$1:$F$380,6,FALSE))</f>
        <v>BB</v>
      </c>
      <c r="AF99" s="3">
        <f>IF(ISERROR(VLOOKUP($AD99,技まとめ!$A$1:$F$380,3,FALSE)),"－",VLOOKUP($AD99,技まとめ!$A$1:$F$380,3,FALSE))</f>
        <v>31</v>
      </c>
      <c r="AG99" s="3">
        <f>IF(ISERROR(VLOOKUP($AD99,技まとめ!$A$1:$F$380,5,FALSE)),"－",VLOOKUP($AD99,技まとめ!$A$1:$F$380,5,FALSE))</f>
        <v>28</v>
      </c>
      <c r="AH99" s="3" t="str">
        <f>IF($E99=IF(ISERROR(VLOOKUP($AD99,技まとめ!$A$1:$F$380,4,FALSE)),"－",VLOOKUP($AD99,技まとめ!$A$1:$F$380,4,FALSE)),"一致","")</f>
        <v>一致</v>
      </c>
      <c r="AI99" s="9" t="s">
        <v>98</v>
      </c>
      <c r="AJ99" s="3" t="str">
        <f>IF(ISERROR(VLOOKUP($AI99,技まとめ!$A$1:$F$380,6,FALSE)),"－",VLOOKUP($AI99,技まとめ!$A$1:$F$380,6,FALSE))</f>
        <v>BL</v>
      </c>
      <c r="AK99" s="3">
        <f>IF(ISERROR(VLOOKUP($AI99,技まとめ!$A$1:$F$380,3,FALSE)),"－",VLOOKUP($AI99,技まとめ!$A$1:$F$380,3,FALSE))</f>
        <v>58</v>
      </c>
      <c r="AL99" s="3">
        <f>IF(ISERROR(VLOOKUP($AI99,技まとめ!$A$1:$F$380,5,FALSE)),"－",VLOOKUP($AI99,技まとめ!$A$1:$F$380,5,FALSE))</f>
        <v>39</v>
      </c>
      <c r="AM99" s="3" t="str">
        <f>IF($E99=IF(ISERROR(VLOOKUP($AI99,技まとめ!$A$1:$F$380,4,FALSE)),"－",VLOOKUP($AI99,技まとめ!$A$1:$F$380,4,FALSE)),"一致","")</f>
        <v/>
      </c>
      <c r="AN99" s="9" t="s">
        <v>90</v>
      </c>
      <c r="AO99" s="3" t="str">
        <f>IF(ISERROR(VLOOKUP($AN99,技まとめ!$A$1:$F$380,6,FALSE)),"－",VLOOKUP($AN99,技まとめ!$A$1:$F$380,6,FALSE))</f>
        <v>DR</v>
      </c>
      <c r="AP99" s="3">
        <f>IF(ISERROR(VLOOKUP($AN99,技まとめ!$A$1:$F$380,3,FALSE)),"－",VLOOKUP($AN99,技まとめ!$A$1:$F$380,3,FALSE))</f>
        <v>46</v>
      </c>
      <c r="AQ99" s="3">
        <f>IF(ISERROR(VLOOKUP($AN99,技まとめ!$A$1:$F$380,5,FALSE)),"－",VLOOKUP($AN99,技まとめ!$A$1:$F$380,5,FALSE))</f>
        <v>33</v>
      </c>
      <c r="AR99" s="3" t="str">
        <f>IF($E99=IF(ISERROR(VLOOKUP($AN99,技まとめ!$A$1:$F$380,4,FALSE)),"－",VLOOKUP($AN99,技まとめ!$A$1:$F$380,4,FALSE)),"一致","")</f>
        <v/>
      </c>
      <c r="AS99" s="9" t="s">
        <v>310</v>
      </c>
      <c r="AT99" s="3" t="str">
        <f>IF(ISERROR(VLOOKUP($AS99,技まとめ!$A$1:$F$380,6,FALSE)),"－",VLOOKUP($AS99,技まとめ!$A$1:$F$380,6,FALSE))</f>
        <v>DR</v>
      </c>
      <c r="AU99" s="3">
        <f>IF(ISERROR(VLOOKUP($AS99,技まとめ!$A$1:$F$380,3,FALSE)),"－",VLOOKUP($AS99,技まとめ!$A$1:$F$380,3,FALSE))</f>
        <v>65</v>
      </c>
      <c r="AV99" s="3">
        <f>IF(ISERROR(VLOOKUP($AS99,技まとめ!$A$1:$F$380,5,FALSE)),"－",VLOOKUP($AS99,技まとめ!$A$1:$F$380,5,FALSE))</f>
        <v>42</v>
      </c>
      <c r="AW99" s="3" t="str">
        <f>IF($E99=IF(ISERROR(VLOOKUP($AS99,技まとめ!$A$1:$F$380,4,FALSE)),"－",VLOOKUP($AS99,技まとめ!$A$1:$F$380,4,FALSE)),"一致","")</f>
        <v/>
      </c>
      <c r="AX99" s="12" t="str">
        <f t="shared" si="20"/>
        <v>スーパーしこふみかげぬいモグラフェイントモグラシャッフル</v>
      </c>
      <c r="AY99" s="12" t="str">
        <f t="shared" si="21"/>
        <v>スーパーしこふみかげぬいモグラフェイントモグラシャッフル</v>
      </c>
      <c r="AZ99" s="12" t="str">
        <f t="shared" si="22"/>
        <v>スーパーしこふみかげぬいモグラフェイントモグラシャッフル</v>
      </c>
      <c r="BA99" s="12" t="str">
        <f t="shared" si="23"/>
        <v>スーパーしこふみかげぬいモグラフェイントモグラシャッフル</v>
      </c>
      <c r="BB99" s="11" t="str">
        <f t="shared" si="24"/>
        <v>BBBLDRDR</v>
      </c>
      <c r="BC99" s="11" t="str">
        <f t="shared" si="25"/>
        <v>BBBLDRDR</v>
      </c>
      <c r="BD99" s="11" t="str">
        <f t="shared" si="26"/>
        <v>BBBLDRDR</v>
      </c>
      <c r="BE99" s="11" t="str">
        <f t="shared" si="27"/>
        <v>BBBLDRDR</v>
      </c>
    </row>
    <row r="100" spans="1:57" ht="11.25" hidden="1" customHeight="1">
      <c r="A100" s="6">
        <v>98</v>
      </c>
      <c r="B100" s="7" t="s">
        <v>461</v>
      </c>
      <c r="C100" s="8" t="s">
        <v>462</v>
      </c>
      <c r="D100" s="7" t="s">
        <v>72</v>
      </c>
      <c r="E100" s="7" t="s">
        <v>73</v>
      </c>
      <c r="F100" s="7" t="s">
        <v>109</v>
      </c>
      <c r="G100" s="9">
        <v>105</v>
      </c>
      <c r="H100" s="9">
        <v>126</v>
      </c>
      <c r="I100" s="9">
        <v>60</v>
      </c>
      <c r="J100" s="9">
        <v>56</v>
      </c>
      <c r="K100" s="9">
        <v>60</v>
      </c>
      <c r="L100" s="9">
        <v>57</v>
      </c>
      <c r="M100" s="9">
        <v>54</v>
      </c>
      <c r="N100" s="9">
        <v>68</v>
      </c>
      <c r="O100" s="9">
        <v>61</v>
      </c>
      <c r="P100" s="9">
        <v>28</v>
      </c>
      <c r="Q100" s="10">
        <v>110</v>
      </c>
      <c r="R100" s="11">
        <v>30</v>
      </c>
      <c r="S100" s="11">
        <v>1</v>
      </c>
      <c r="T100" s="11">
        <v>107</v>
      </c>
      <c r="U100" s="11">
        <v>104</v>
      </c>
      <c r="V100" s="11">
        <v>1</v>
      </c>
      <c r="W100" s="11">
        <v>111</v>
      </c>
      <c r="X100" s="11">
        <f t="shared" si="14"/>
        <v>464</v>
      </c>
      <c r="Y100" s="11">
        <f t="shared" si="15"/>
        <v>4960</v>
      </c>
      <c r="Z100" s="11">
        <f t="shared" si="16"/>
        <v>1615</v>
      </c>
      <c r="AA100" s="11">
        <f t="shared" si="17"/>
        <v>4310</v>
      </c>
      <c r="AB100" s="11">
        <f t="shared" si="18"/>
        <v>4310</v>
      </c>
      <c r="AC100" s="6">
        <f t="shared" si="19"/>
        <v>4985</v>
      </c>
      <c r="AD100" s="9" t="s">
        <v>5019</v>
      </c>
      <c r="AE100" s="3" t="str">
        <f>IF(ISERROR(VLOOKUP($AD100,技まとめ!$A$1:$F$380,6,FALSE)),"－",VLOOKUP($AD100,技まとめ!$A$1:$F$380,6,FALSE))</f>
        <v>－</v>
      </c>
      <c r="AF100" s="3">
        <f>IF(ISERROR(VLOOKUP($AD100,技まとめ!$A$1:$F$380,3,FALSE)),"－",VLOOKUP($AD100,技まとめ!$A$1:$F$380,3,FALSE))</f>
        <v>0</v>
      </c>
      <c r="AG100" s="3">
        <f>IF(ISERROR(VLOOKUP($AD100,技まとめ!$A$1:$F$380,5,FALSE)),"－",VLOOKUP($AD100,技まとめ!$A$1:$F$380,5,FALSE))</f>
        <v>0</v>
      </c>
      <c r="AH100" s="3" t="str">
        <f>IF($E100=IF(ISERROR(VLOOKUP($AD100,技まとめ!$A$1:$F$380,4,FALSE)),"－",VLOOKUP($AD100,技まとめ!$A$1:$F$380,4,FALSE)),"一致","")</f>
        <v/>
      </c>
      <c r="AI100" s="9" t="s">
        <v>251</v>
      </c>
      <c r="AJ100" s="3" t="str">
        <f>IF(ISERROR(VLOOKUP($AI100,技まとめ!$A$1:$F$380,6,FALSE)),"－",VLOOKUP($AI100,技まとめ!$A$1:$F$380,6,FALSE))</f>
        <v>BL</v>
      </c>
      <c r="AK100" s="3">
        <f>IF(ISERROR(VLOOKUP($AI100,技まとめ!$A$1:$F$380,3,FALSE)),"－",VLOOKUP($AI100,技まとめ!$A$1:$F$380,3,FALSE))</f>
        <v>46</v>
      </c>
      <c r="AL100" s="3">
        <f>IF(ISERROR(VLOOKUP($AI100,技まとめ!$A$1:$F$380,5,FALSE)),"－",VLOOKUP($AI100,技まとめ!$A$1:$F$380,5,FALSE))</f>
        <v>33</v>
      </c>
      <c r="AM100" s="3" t="str">
        <f>IF($E100=IF(ISERROR(VLOOKUP($AI100,技まとめ!$A$1:$F$380,4,FALSE)),"－",VLOOKUP($AI100,技まとめ!$A$1:$F$380,4,FALSE)),"一致","")</f>
        <v/>
      </c>
      <c r="AN100" s="9" t="s">
        <v>254</v>
      </c>
      <c r="AO100" s="3" t="str">
        <f>IF(ISERROR(VLOOKUP($AN100,技まとめ!$A$1:$F$380,6,FALSE)),"－",VLOOKUP($AN100,技まとめ!$A$1:$F$380,6,FALSE))</f>
        <v>BL</v>
      </c>
      <c r="AP100" s="3">
        <f>IF(ISERROR(VLOOKUP($AN100,技まとめ!$A$1:$F$380,3,FALSE)),"－",VLOOKUP($AN100,技まとめ!$A$1:$F$380,3,FALSE))</f>
        <v>106</v>
      </c>
      <c r="AQ100" s="3">
        <f>IF(ISERROR(VLOOKUP($AN100,技まとめ!$A$1:$F$380,5,FALSE)),"－",VLOOKUP($AN100,技まとめ!$A$1:$F$380,5,FALSE))</f>
        <v>57</v>
      </c>
      <c r="AR100" s="3" t="str">
        <f>IF($E100=IF(ISERROR(VLOOKUP($AN100,技まとめ!$A$1:$F$380,4,FALSE)),"－",VLOOKUP($AN100,技まとめ!$A$1:$F$380,4,FALSE)),"一致","")</f>
        <v/>
      </c>
      <c r="AS100" s="9" t="s">
        <v>85</v>
      </c>
      <c r="AT100" s="3" t="str">
        <f>IF(ISERROR(VLOOKUP($AS100,技まとめ!$A$1:$F$380,6,FALSE)),"－",VLOOKUP($AS100,技まとめ!$A$1:$F$380,6,FALSE))</f>
        <v>SC</v>
      </c>
      <c r="AU100" s="3">
        <f>IF(ISERROR(VLOOKUP($AS100,技まとめ!$A$1:$F$380,3,FALSE)),"－",VLOOKUP($AS100,技まとめ!$A$1:$F$380,3,FALSE))</f>
        <v>90</v>
      </c>
      <c r="AV100" s="3">
        <f>IF(ISERROR(VLOOKUP($AS100,技まとめ!$A$1:$F$380,5,FALSE)),"－",VLOOKUP($AS100,技まとめ!$A$1:$F$380,5,FALSE))</f>
        <v>49</v>
      </c>
      <c r="AW100" s="3" t="str">
        <f>IF($E100=IF(ISERROR(VLOOKUP($AS100,技まとめ!$A$1:$F$380,4,FALSE)),"－",VLOOKUP($AS100,技まとめ!$A$1:$F$380,4,FALSE)),"一致","")</f>
        <v/>
      </c>
      <c r="AX100" s="12" t="str">
        <f t="shared" si="20"/>
        <v>イケメンＵＰ！くものいとハリケーンアローたつまきおとし</v>
      </c>
      <c r="AY100" s="12" t="str">
        <f t="shared" si="21"/>
        <v>イケメンＵＰ！くものいとハリケーンアローたつまきおとし</v>
      </c>
      <c r="AZ100" s="12" t="str">
        <f t="shared" si="22"/>
        <v>イケメンＵＰ！くものいとハリケーンアローたつまきおとし</v>
      </c>
      <c r="BA100" s="12" t="str">
        <f t="shared" si="23"/>
        <v>イケメンＵＰ！くものいとハリケーンアローたつまきおとし</v>
      </c>
      <c r="BB100" s="11" t="str">
        <f t="shared" si="24"/>
        <v>－BLBLSC</v>
      </c>
      <c r="BC100" s="11" t="str">
        <f t="shared" si="25"/>
        <v>－BLBLSC</v>
      </c>
      <c r="BD100" s="11" t="str">
        <f t="shared" si="26"/>
        <v>－BLBLSC</v>
      </c>
      <c r="BE100" s="11" t="str">
        <f t="shared" si="27"/>
        <v>－BLBLSC</v>
      </c>
    </row>
    <row r="101" spans="1:57" ht="11.25" hidden="1" customHeight="1">
      <c r="A101" s="6">
        <v>99</v>
      </c>
      <c r="B101" s="7" t="s">
        <v>463</v>
      </c>
      <c r="C101" s="8" t="s">
        <v>464</v>
      </c>
      <c r="D101" s="7" t="s">
        <v>72</v>
      </c>
      <c r="E101" s="7" t="s">
        <v>81</v>
      </c>
      <c r="F101" s="7" t="s">
        <v>109</v>
      </c>
      <c r="G101" s="9">
        <v>102</v>
      </c>
      <c r="H101" s="9">
        <v>109</v>
      </c>
      <c r="I101" s="9">
        <v>53</v>
      </c>
      <c r="J101" s="9">
        <v>63</v>
      </c>
      <c r="K101" s="9">
        <v>59</v>
      </c>
      <c r="L101" s="9">
        <v>56</v>
      </c>
      <c r="M101" s="9">
        <v>47</v>
      </c>
      <c r="N101" s="9">
        <v>65</v>
      </c>
      <c r="O101" s="9">
        <v>60</v>
      </c>
      <c r="P101" s="9">
        <v>17</v>
      </c>
      <c r="Q101" s="10">
        <v>103</v>
      </c>
      <c r="R101" s="11">
        <v>22</v>
      </c>
      <c r="S101" s="11">
        <v>1</v>
      </c>
      <c r="T101" s="11">
        <v>106</v>
      </c>
      <c r="U101" s="11">
        <v>97</v>
      </c>
      <c r="V101" s="11">
        <v>1</v>
      </c>
      <c r="W101" s="11">
        <v>110</v>
      </c>
      <c r="X101" s="11">
        <f t="shared" si="14"/>
        <v>440</v>
      </c>
      <c r="Y101" s="11">
        <f t="shared" si="15"/>
        <v>4675</v>
      </c>
      <c r="Z101" s="11">
        <f t="shared" si="16"/>
        <v>1330</v>
      </c>
      <c r="AA101" s="11">
        <f t="shared" si="17"/>
        <v>4270</v>
      </c>
      <c r="AB101" s="11">
        <f t="shared" si="18"/>
        <v>4270</v>
      </c>
      <c r="AC101" s="6">
        <f t="shared" si="19"/>
        <v>4900</v>
      </c>
      <c r="AD101" s="9" t="s">
        <v>173</v>
      </c>
      <c r="AE101" s="3" t="str">
        <f>IF(ISERROR(VLOOKUP($AD101,技まとめ!$A$1:$F$380,6,FALSE)),"－",VLOOKUP($AD101,技まとめ!$A$1:$F$380,6,FALSE))</f>
        <v>DR</v>
      </c>
      <c r="AF101" s="3">
        <f>IF(ISERROR(VLOOKUP($AD101,技まとめ!$A$1:$F$380,3,FALSE)),"－",VLOOKUP($AD101,技まとめ!$A$1:$F$380,3,FALSE))</f>
        <v>65</v>
      </c>
      <c r="AG101" s="3">
        <f>IF(ISERROR(VLOOKUP($AD101,技まとめ!$A$1:$F$380,5,FALSE)),"－",VLOOKUP($AD101,技まとめ!$A$1:$F$380,5,FALSE))</f>
        <v>42</v>
      </c>
      <c r="AH101" s="3" t="str">
        <f>IF($E101=IF(ISERROR(VLOOKUP($AD101,技まとめ!$A$1:$F$380,4,FALSE)),"－",VLOOKUP($AD101,技まとめ!$A$1:$F$380,4,FALSE)),"一致","")</f>
        <v/>
      </c>
      <c r="AI101" s="9" t="s">
        <v>103</v>
      </c>
      <c r="AJ101" s="3" t="str">
        <f>IF(ISERROR(VLOOKUP($AI101,技まとめ!$A$1:$F$380,6,FALSE)),"－",VLOOKUP($AI101,技まとめ!$A$1:$F$380,6,FALSE))</f>
        <v>DR</v>
      </c>
      <c r="AK101" s="3">
        <f>IF(ISERROR(VLOOKUP($AI101,技まとめ!$A$1:$F$380,3,FALSE)),"－",VLOOKUP($AI101,技まとめ!$A$1:$F$380,3,FALSE))</f>
        <v>56</v>
      </c>
      <c r="AL101" s="3">
        <f>IF(ISERROR(VLOOKUP($AI101,技まとめ!$A$1:$F$380,5,FALSE)),"－",VLOOKUP($AI101,技まとめ!$A$1:$F$380,5,FALSE))</f>
        <v>39</v>
      </c>
      <c r="AM101" s="3" t="str">
        <f>IF($E101=IF(ISERROR(VLOOKUP($AI101,技まとめ!$A$1:$F$380,4,FALSE)),"－",VLOOKUP($AI101,技まとめ!$A$1:$F$380,4,FALSE)),"一致","")</f>
        <v/>
      </c>
      <c r="AN101" s="9" t="s">
        <v>235</v>
      </c>
      <c r="AO101" s="3" t="str">
        <f>IF(ISERROR(VLOOKUP($AN101,技まとめ!$A$1:$F$380,6,FALSE)),"－",VLOOKUP($AN101,技まとめ!$A$1:$F$380,6,FALSE))</f>
        <v>BL</v>
      </c>
      <c r="AP101" s="3">
        <f>IF(ISERROR(VLOOKUP($AN101,技まとめ!$A$1:$F$380,3,FALSE)),"－",VLOOKUP($AN101,技まとめ!$A$1:$F$380,3,FALSE))</f>
        <v>18</v>
      </c>
      <c r="AQ101" s="3">
        <f>IF(ISERROR(VLOOKUP($AN101,技まとめ!$A$1:$F$380,5,FALSE)),"－",VLOOKUP($AN101,技まとめ!$A$1:$F$380,5,FALSE))</f>
        <v>21</v>
      </c>
      <c r="AR101" s="3" t="str">
        <f>IF($E101=IF(ISERROR(VLOOKUP($AN101,技まとめ!$A$1:$F$380,4,FALSE)),"－",VLOOKUP($AN101,技まとめ!$A$1:$F$380,4,FALSE)),"一致","")</f>
        <v/>
      </c>
      <c r="AS101" s="9" t="s">
        <v>336</v>
      </c>
      <c r="AT101" s="3" t="str">
        <f>IF(ISERROR(VLOOKUP($AS101,技まとめ!$A$1:$F$380,6,FALSE)),"－",VLOOKUP($AS101,技まとめ!$A$1:$F$380,6,FALSE))</f>
        <v>SC</v>
      </c>
      <c r="AU101" s="3">
        <f>IF(ISERROR(VLOOKUP($AS101,技まとめ!$A$1:$F$380,3,FALSE)),"－",VLOOKUP($AS101,技まとめ!$A$1:$F$380,3,FALSE))</f>
        <v>83</v>
      </c>
      <c r="AV101" s="3">
        <f>IF(ISERROR(VLOOKUP($AS101,技まとめ!$A$1:$F$380,5,FALSE)),"－",VLOOKUP($AS101,技まとめ!$A$1:$F$380,5,FALSE))</f>
        <v>46</v>
      </c>
      <c r="AW101" s="3" t="str">
        <f>IF($E101=IF(ISERROR(VLOOKUP($AS101,技まとめ!$A$1:$F$380,4,FALSE)),"－",VLOOKUP($AS101,技まとめ!$A$1:$F$380,4,FALSE)),"一致","")</f>
        <v/>
      </c>
      <c r="AX101" s="12" t="str">
        <f t="shared" si="20"/>
        <v>ぶんしんフェイントまぼろしドリブルドッペルゲンガーぶんしんシュート</v>
      </c>
      <c r="AY101" s="12" t="str">
        <f t="shared" si="21"/>
        <v>ぶんしんフェイントまぼろしドリブルドッペルゲンガーぶんしんシュート</v>
      </c>
      <c r="AZ101" s="12" t="str">
        <f t="shared" si="22"/>
        <v>ぶんしんフェイントまぼろしドリブルドッペルゲンガーぶんしんシュート</v>
      </c>
      <c r="BA101" s="12" t="str">
        <f t="shared" si="23"/>
        <v>ぶんしんフェイントまぼろしドリブルドッペルゲンガーぶんしんシュート</v>
      </c>
      <c r="BB101" s="11" t="str">
        <f t="shared" si="24"/>
        <v>DRDRBLSC</v>
      </c>
      <c r="BC101" s="11" t="str">
        <f t="shared" si="25"/>
        <v>DRDRBLSC</v>
      </c>
      <c r="BD101" s="11" t="str">
        <f t="shared" si="26"/>
        <v>DRDRBLSC</v>
      </c>
      <c r="BE101" s="11" t="str">
        <f t="shared" si="27"/>
        <v>DRDRBLSC</v>
      </c>
    </row>
    <row r="102" spans="1:57" ht="11.25" hidden="1" customHeight="1">
      <c r="A102" s="6">
        <v>100</v>
      </c>
      <c r="B102" s="7" t="s">
        <v>465</v>
      </c>
      <c r="C102" s="8" t="s">
        <v>466</v>
      </c>
      <c r="D102" s="7" t="s">
        <v>72</v>
      </c>
      <c r="E102" s="7" t="s">
        <v>81</v>
      </c>
      <c r="F102" s="7" t="s">
        <v>109</v>
      </c>
      <c r="G102" s="9">
        <v>102</v>
      </c>
      <c r="H102" s="9">
        <v>114</v>
      </c>
      <c r="I102" s="9">
        <v>56</v>
      </c>
      <c r="J102" s="9">
        <v>58</v>
      </c>
      <c r="K102" s="9">
        <v>53</v>
      </c>
      <c r="L102" s="9">
        <v>56</v>
      </c>
      <c r="M102" s="9">
        <v>69</v>
      </c>
      <c r="N102" s="9">
        <v>68</v>
      </c>
      <c r="O102" s="9">
        <v>59</v>
      </c>
      <c r="P102" s="9">
        <v>9</v>
      </c>
      <c r="Q102" s="10">
        <v>106</v>
      </c>
      <c r="R102" s="11">
        <v>6</v>
      </c>
      <c r="S102" s="11">
        <v>1</v>
      </c>
      <c r="T102" s="11">
        <v>106</v>
      </c>
      <c r="U102" s="11">
        <v>119</v>
      </c>
      <c r="V102" s="11">
        <v>1</v>
      </c>
      <c r="W102" s="11">
        <v>109</v>
      </c>
      <c r="X102" s="11">
        <f t="shared" si="14"/>
        <v>448</v>
      </c>
      <c r="Y102" s="11">
        <f t="shared" si="15"/>
        <v>4790</v>
      </c>
      <c r="Z102" s="11">
        <f t="shared" si="16"/>
        <v>765</v>
      </c>
      <c r="AA102" s="11">
        <f t="shared" si="17"/>
        <v>4265</v>
      </c>
      <c r="AB102" s="11">
        <f t="shared" si="18"/>
        <v>4265</v>
      </c>
      <c r="AC102" s="6">
        <f t="shared" si="19"/>
        <v>4815</v>
      </c>
      <c r="AD102" s="9" t="s">
        <v>321</v>
      </c>
      <c r="AE102" s="3" t="str">
        <f>IF(ISERROR(VLOOKUP($AD102,技まとめ!$A$1:$F$380,6,FALSE)),"－",VLOOKUP($AD102,技まとめ!$A$1:$F$380,6,FALSE))</f>
        <v>DR</v>
      </c>
      <c r="AF102" s="3">
        <f>IF(ISERROR(VLOOKUP($AD102,技まとめ!$A$1:$F$380,3,FALSE)),"－",VLOOKUP($AD102,技まとめ!$A$1:$F$380,3,FALSE))</f>
        <v>13</v>
      </c>
      <c r="AG102" s="3">
        <f>IF(ISERROR(VLOOKUP($AD102,技まとめ!$A$1:$F$380,5,FALSE)),"－",VLOOKUP($AD102,技まとめ!$A$1:$F$380,5,FALSE))</f>
        <v>20</v>
      </c>
      <c r="AH102" s="3" t="str">
        <f>IF($E102=IF(ISERROR(VLOOKUP($AD102,技まとめ!$A$1:$F$380,4,FALSE)),"－",VLOOKUP($AD102,技まとめ!$A$1:$F$380,4,FALSE)),"一致","")</f>
        <v/>
      </c>
      <c r="AI102" s="9" t="s">
        <v>116</v>
      </c>
      <c r="AJ102" s="3" t="str">
        <f>IF(ISERROR(VLOOKUP($AI102,技まとめ!$A$1:$F$380,6,FALSE)),"－",VLOOKUP($AI102,技まとめ!$A$1:$F$380,6,FALSE))</f>
        <v>DR</v>
      </c>
      <c r="AK102" s="3">
        <f>IF(ISERROR(VLOOKUP($AI102,技まとめ!$A$1:$F$380,3,FALSE)),"－",VLOOKUP($AI102,技まとめ!$A$1:$F$380,3,FALSE))</f>
        <v>63</v>
      </c>
      <c r="AL102" s="3">
        <f>IF(ISERROR(VLOOKUP($AI102,技まとめ!$A$1:$F$380,5,FALSE)),"－",VLOOKUP($AI102,技まとめ!$A$1:$F$380,5,FALSE))</f>
        <v>42</v>
      </c>
      <c r="AM102" s="3" t="str">
        <f>IF($E102=IF(ISERROR(VLOOKUP($AI102,技まとめ!$A$1:$F$380,4,FALSE)),"－",VLOOKUP($AI102,技まとめ!$A$1:$F$380,4,FALSE)),"一致","")</f>
        <v/>
      </c>
      <c r="AN102" s="9" t="s">
        <v>347</v>
      </c>
      <c r="AO102" s="3" t="str">
        <f>IF(ISERROR(VLOOKUP($AN102,技まとめ!$A$1:$F$380,6,FALSE)),"－",VLOOKUP($AN102,技まとめ!$A$1:$F$380,6,FALSE))</f>
        <v>DR</v>
      </c>
      <c r="AP102" s="3">
        <f>IF(ISERROR(VLOOKUP($AN102,技まとめ!$A$1:$F$380,3,FALSE)),"－",VLOOKUP($AN102,技まとめ!$A$1:$F$380,3,FALSE))</f>
        <v>40</v>
      </c>
      <c r="AQ102" s="3">
        <f>IF(ISERROR(VLOOKUP($AN102,技まとめ!$A$1:$F$380,5,FALSE)),"－",VLOOKUP($AN102,技まとめ!$A$1:$F$380,5,FALSE))</f>
        <v>31</v>
      </c>
      <c r="AR102" s="3" t="str">
        <f>IF($E102=IF(ISERROR(VLOOKUP($AN102,技まとめ!$A$1:$F$380,4,FALSE)),"－",VLOOKUP($AN102,技まとめ!$A$1:$F$380,4,FALSE)),"一致","")</f>
        <v/>
      </c>
      <c r="AS102" s="9" t="s">
        <v>214</v>
      </c>
      <c r="AT102" s="3" t="str">
        <f>IF(ISERROR(VLOOKUP($AS102,技まとめ!$A$1:$F$380,6,FALSE)),"－",VLOOKUP($AS102,技まとめ!$A$1:$F$380,6,FALSE))</f>
        <v>DR</v>
      </c>
      <c r="AU102" s="3">
        <f>IF(ISERROR(VLOOKUP($AS102,技まとめ!$A$1:$F$380,3,FALSE)),"－",VLOOKUP($AS102,技まとめ!$A$1:$F$380,3,FALSE))</f>
        <v>27</v>
      </c>
      <c r="AV102" s="3">
        <f>IF(ISERROR(VLOOKUP($AS102,技まとめ!$A$1:$F$380,5,FALSE)),"－",VLOOKUP($AS102,技まとめ!$A$1:$F$380,5,FALSE))</f>
        <v>25</v>
      </c>
      <c r="AW102" s="3" t="str">
        <f>IF($E102=IF(ISERROR(VLOOKUP($AS102,技まとめ!$A$1:$F$380,4,FALSE)),"－",VLOOKUP($AS102,技まとめ!$A$1:$F$380,4,FALSE)),"一致","")</f>
        <v>一致</v>
      </c>
      <c r="AX102" s="12" t="str">
        <f t="shared" si="20"/>
        <v>モンキーターンれっぷうダッシュざんぞうムーンサルト</v>
      </c>
      <c r="AY102" s="12" t="str">
        <f t="shared" si="21"/>
        <v>モンキーターンれっぷうダッシュざんぞうムーンサルト</v>
      </c>
      <c r="AZ102" s="12" t="str">
        <f t="shared" si="22"/>
        <v>モンキーターンれっぷうダッシュざんぞうムーンサルト</v>
      </c>
      <c r="BA102" s="12" t="str">
        <f t="shared" si="23"/>
        <v>モンキーターンれっぷうダッシュざんぞうムーンサルト</v>
      </c>
      <c r="BB102" s="11" t="str">
        <f t="shared" si="24"/>
        <v>DRDRDRDR</v>
      </c>
      <c r="BC102" s="11" t="str">
        <f t="shared" si="25"/>
        <v>DRDRDRDR</v>
      </c>
      <c r="BD102" s="11" t="str">
        <f t="shared" si="26"/>
        <v>DRDRDRDR</v>
      </c>
      <c r="BE102" s="11" t="str">
        <f t="shared" si="27"/>
        <v>DRDRDRDR</v>
      </c>
    </row>
    <row r="103" spans="1:57" ht="11.25" hidden="1" customHeight="1">
      <c r="A103" s="6">
        <v>101</v>
      </c>
      <c r="B103" s="7" t="s">
        <v>467</v>
      </c>
      <c r="C103" s="8" t="s">
        <v>468</v>
      </c>
      <c r="D103" s="7" t="s">
        <v>72</v>
      </c>
      <c r="E103" s="7" t="s">
        <v>95</v>
      </c>
      <c r="F103" s="7" t="s">
        <v>128</v>
      </c>
      <c r="G103" s="9">
        <v>112</v>
      </c>
      <c r="H103" s="9">
        <v>121</v>
      </c>
      <c r="I103" s="9">
        <v>62</v>
      </c>
      <c r="J103" s="9">
        <v>60</v>
      </c>
      <c r="K103" s="9">
        <v>60</v>
      </c>
      <c r="L103" s="9">
        <v>60</v>
      </c>
      <c r="M103" s="9">
        <v>56</v>
      </c>
      <c r="N103" s="9">
        <v>60</v>
      </c>
      <c r="O103" s="9">
        <v>53</v>
      </c>
      <c r="P103" s="9">
        <v>15</v>
      </c>
      <c r="Q103" s="10">
        <v>112</v>
      </c>
      <c r="R103" s="11">
        <v>13</v>
      </c>
      <c r="S103" s="11">
        <v>1</v>
      </c>
      <c r="T103" s="11">
        <v>110</v>
      </c>
      <c r="U103" s="11">
        <v>106</v>
      </c>
      <c r="V103" s="11">
        <v>1</v>
      </c>
      <c r="W103" s="11">
        <v>103</v>
      </c>
      <c r="X103" s="11">
        <f t="shared" si="14"/>
        <v>446</v>
      </c>
      <c r="Y103" s="11">
        <f t="shared" si="15"/>
        <v>5000</v>
      </c>
      <c r="Z103" s="11">
        <f t="shared" si="16"/>
        <v>980</v>
      </c>
      <c r="AA103" s="11">
        <f t="shared" si="17"/>
        <v>4375</v>
      </c>
      <c r="AB103" s="11">
        <f t="shared" si="18"/>
        <v>4375</v>
      </c>
      <c r="AC103" s="6">
        <f t="shared" si="19"/>
        <v>4980</v>
      </c>
      <c r="AD103" s="9" t="s">
        <v>336</v>
      </c>
      <c r="AE103" s="3" t="str">
        <f>IF(ISERROR(VLOOKUP($AD103,技まとめ!$A$1:$F$380,6,FALSE)),"－",VLOOKUP($AD103,技まとめ!$A$1:$F$380,6,FALSE))</f>
        <v>SC</v>
      </c>
      <c r="AF103" s="3">
        <f>IF(ISERROR(VLOOKUP($AD103,技まとめ!$A$1:$F$380,3,FALSE)),"－",VLOOKUP($AD103,技まとめ!$A$1:$F$380,3,FALSE))</f>
        <v>83</v>
      </c>
      <c r="AG103" s="3">
        <f>IF(ISERROR(VLOOKUP($AD103,技まとめ!$A$1:$F$380,5,FALSE)),"－",VLOOKUP($AD103,技まとめ!$A$1:$F$380,5,FALSE))</f>
        <v>46</v>
      </c>
      <c r="AH103" s="3" t="str">
        <f>IF($E103=IF(ISERROR(VLOOKUP($AD103,技まとめ!$A$1:$F$380,4,FALSE)),"－",VLOOKUP($AD103,技まとめ!$A$1:$F$380,4,FALSE)),"一致","")</f>
        <v>一致</v>
      </c>
      <c r="AI103" s="9" t="s">
        <v>469</v>
      </c>
      <c r="AJ103" s="3" t="str">
        <f>IF(ISERROR(VLOOKUP($AI103,技まとめ!$A$1:$F$380,6,FALSE)),"－",VLOOKUP($AI103,技まとめ!$A$1:$F$380,6,FALSE))</f>
        <v>SC</v>
      </c>
      <c r="AK103" s="3">
        <f>IF(ISERROR(VLOOKUP($AI103,技まとめ!$A$1:$F$380,3,FALSE)),"－",VLOOKUP($AI103,技まとめ!$A$1:$F$380,3,FALSE))</f>
        <v>30</v>
      </c>
      <c r="AL103" s="3">
        <f>IF(ISERROR(VLOOKUP($AI103,技まとめ!$A$1:$F$380,5,FALSE)),"－",VLOOKUP($AI103,技まとめ!$A$1:$F$380,5,FALSE))</f>
        <v>21</v>
      </c>
      <c r="AM103" s="3" t="str">
        <f>IF($E103=IF(ISERROR(VLOOKUP($AI103,技まとめ!$A$1:$F$380,4,FALSE)),"－",VLOOKUP($AI103,技まとめ!$A$1:$F$380,4,FALSE)),"一致","")</f>
        <v/>
      </c>
      <c r="AN103" s="9" t="s">
        <v>98</v>
      </c>
      <c r="AO103" s="3" t="str">
        <f>IF(ISERROR(VLOOKUP($AN103,技まとめ!$A$1:$F$380,6,FALSE)),"－",VLOOKUP($AN103,技まとめ!$A$1:$F$380,6,FALSE))</f>
        <v>BL</v>
      </c>
      <c r="AP103" s="3">
        <f>IF(ISERROR(VLOOKUP($AN103,技まとめ!$A$1:$F$380,3,FALSE)),"－",VLOOKUP($AN103,技まとめ!$A$1:$F$380,3,FALSE))</f>
        <v>58</v>
      </c>
      <c r="AQ103" s="3">
        <f>IF(ISERROR(VLOOKUP($AN103,技まとめ!$A$1:$F$380,5,FALSE)),"－",VLOOKUP($AN103,技まとめ!$A$1:$F$380,5,FALSE))</f>
        <v>39</v>
      </c>
      <c r="AR103" s="3" t="str">
        <f>IF($E103=IF(ISERROR(VLOOKUP($AN103,技まとめ!$A$1:$F$380,4,FALSE)),"－",VLOOKUP($AN103,技まとめ!$A$1:$F$380,4,FALSE)),"一致","")</f>
        <v>一致</v>
      </c>
      <c r="AS103" s="9" t="s">
        <v>296</v>
      </c>
      <c r="AT103" s="3" t="str">
        <f>IF(ISERROR(VLOOKUP($AS103,技まとめ!$A$1:$F$380,6,FALSE)),"－",VLOOKUP($AS103,技まとめ!$A$1:$F$380,6,FALSE))</f>
        <v>LS</v>
      </c>
      <c r="AU103" s="3">
        <f>IF(ISERROR(VLOOKUP($AS103,技まとめ!$A$1:$F$380,3,FALSE)),"－",VLOOKUP($AS103,技まとめ!$A$1:$F$380,3,FALSE))</f>
        <v>96</v>
      </c>
      <c r="AV103" s="3">
        <f>IF(ISERROR(VLOOKUP($AS103,技まとめ!$A$1:$F$380,5,FALSE)),"－",VLOOKUP($AS103,技まとめ!$A$1:$F$380,5,FALSE))</f>
        <v>62</v>
      </c>
      <c r="AW103" s="3" t="str">
        <f>IF($E103=IF(ISERROR(VLOOKUP($AS103,技まとめ!$A$1:$F$380,4,FALSE)),"－",VLOOKUP($AS103,技まとめ!$A$1:$F$380,4,FALSE)),"一致","")</f>
        <v/>
      </c>
      <c r="AX103" s="12" t="str">
        <f t="shared" si="20"/>
        <v>ぶんしんシュートあびせげりかげぬいほのおのかざみどり</v>
      </c>
      <c r="AY103" s="12" t="str">
        <f t="shared" si="21"/>
        <v>ぶんしんシュートあびせげりかげぬいほのおのかざみどり</v>
      </c>
      <c r="AZ103" s="12" t="str">
        <f t="shared" si="22"/>
        <v>ぶんしんシュートあびせげりかげぬいほのおのかざみどり</v>
      </c>
      <c r="BA103" s="12" t="str">
        <f t="shared" si="23"/>
        <v>ぶんしんシュートあびせげりかげぬいほのおのかざみどり</v>
      </c>
      <c r="BB103" s="11" t="str">
        <f t="shared" si="24"/>
        <v>SCSCBLLS</v>
      </c>
      <c r="BC103" s="11" t="str">
        <f t="shared" si="25"/>
        <v>SCSCBLLS</v>
      </c>
      <c r="BD103" s="11" t="str">
        <f t="shared" si="26"/>
        <v>SCSCBLLS</v>
      </c>
      <c r="BE103" s="11" t="str">
        <f t="shared" si="27"/>
        <v>SCSCBLLS</v>
      </c>
    </row>
    <row r="104" spans="1:57" ht="11.25" hidden="1" customHeight="1">
      <c r="A104" s="6">
        <v>102</v>
      </c>
      <c r="B104" s="7" t="s">
        <v>470</v>
      </c>
      <c r="C104" s="8" t="s">
        <v>471</v>
      </c>
      <c r="D104" s="7" t="s">
        <v>72</v>
      </c>
      <c r="E104" s="7" t="s">
        <v>95</v>
      </c>
      <c r="F104" s="7" t="s">
        <v>109</v>
      </c>
      <c r="G104" s="9">
        <v>103</v>
      </c>
      <c r="H104" s="9">
        <v>114</v>
      </c>
      <c r="I104" s="9">
        <v>60</v>
      </c>
      <c r="J104" s="9">
        <v>55</v>
      </c>
      <c r="K104" s="9">
        <v>59</v>
      </c>
      <c r="L104" s="9">
        <v>44</v>
      </c>
      <c r="M104" s="9">
        <v>60</v>
      </c>
      <c r="N104" s="9">
        <v>60</v>
      </c>
      <c r="O104" s="9">
        <v>56</v>
      </c>
      <c r="P104" s="9">
        <v>20</v>
      </c>
      <c r="Q104" s="10">
        <v>110</v>
      </c>
      <c r="R104" s="11">
        <v>12</v>
      </c>
      <c r="S104" s="11">
        <v>1</v>
      </c>
      <c r="T104" s="11">
        <v>94</v>
      </c>
      <c r="U104" s="11">
        <v>110</v>
      </c>
      <c r="V104" s="11">
        <v>1</v>
      </c>
      <c r="W104" s="11">
        <v>106</v>
      </c>
      <c r="X104" s="11">
        <f t="shared" si="14"/>
        <v>434</v>
      </c>
      <c r="Y104" s="11">
        <f t="shared" si="15"/>
        <v>4935</v>
      </c>
      <c r="Z104" s="11">
        <f t="shared" si="16"/>
        <v>960</v>
      </c>
      <c r="AA104" s="11">
        <f t="shared" si="17"/>
        <v>3830</v>
      </c>
      <c r="AB104" s="11">
        <f t="shared" si="18"/>
        <v>3830</v>
      </c>
      <c r="AC104" s="6">
        <f t="shared" si="19"/>
        <v>4350</v>
      </c>
      <c r="AD104" s="9" t="s">
        <v>347</v>
      </c>
      <c r="AE104" s="3" t="str">
        <f>IF(ISERROR(VLOOKUP($AD104,技まとめ!$A$1:$F$380,6,FALSE)),"－",VLOOKUP($AD104,技まとめ!$A$1:$F$380,6,FALSE))</f>
        <v>DR</v>
      </c>
      <c r="AF104" s="3">
        <f>IF(ISERROR(VLOOKUP($AD104,技まとめ!$A$1:$F$380,3,FALSE)),"－",VLOOKUP($AD104,技まとめ!$A$1:$F$380,3,FALSE))</f>
        <v>40</v>
      </c>
      <c r="AG104" s="3">
        <f>IF(ISERROR(VLOOKUP($AD104,技まとめ!$A$1:$F$380,5,FALSE)),"－",VLOOKUP($AD104,技まとめ!$A$1:$F$380,5,FALSE))</f>
        <v>31</v>
      </c>
      <c r="AH104" s="3" t="str">
        <f>IF($E104=IF(ISERROR(VLOOKUP($AD104,技まとめ!$A$1:$F$380,4,FALSE)),"－",VLOOKUP($AD104,技まとめ!$A$1:$F$380,4,FALSE)),"一致","")</f>
        <v>一致</v>
      </c>
      <c r="AI104" s="9" t="s">
        <v>190</v>
      </c>
      <c r="AJ104" s="3" t="str">
        <f>IF(ISERROR(VLOOKUP($AI104,技まとめ!$A$1:$F$380,6,FALSE)),"－",VLOOKUP($AI104,技まとめ!$A$1:$F$380,6,FALSE))</f>
        <v>BS</v>
      </c>
      <c r="AK104" s="3">
        <f>IF(ISERROR(VLOOKUP($AI104,技まとめ!$A$1:$F$380,3,FALSE)),"－",VLOOKUP($AI104,技まとめ!$A$1:$F$380,3,FALSE))</f>
        <v>75</v>
      </c>
      <c r="AL104" s="3">
        <f>IF(ISERROR(VLOOKUP($AI104,技まとめ!$A$1:$F$380,5,FALSE)),"－",VLOOKUP($AI104,技まとめ!$A$1:$F$380,5,FALSE))</f>
        <v>43</v>
      </c>
      <c r="AM104" s="3" t="str">
        <f>IF($E104=IF(ISERROR(VLOOKUP($AI104,技まとめ!$A$1:$F$380,4,FALSE)),"－",VLOOKUP($AI104,技まとめ!$A$1:$F$380,4,FALSE)),"一致","")</f>
        <v>一致</v>
      </c>
      <c r="AN104" s="9" t="s">
        <v>83</v>
      </c>
      <c r="AO104" s="3" t="str">
        <f>IF(ISERROR(VLOOKUP($AN104,技まとめ!$A$1:$F$380,6,FALSE)),"－",VLOOKUP($AN104,技まとめ!$A$1:$F$380,6,FALSE))</f>
        <v>DR</v>
      </c>
      <c r="AP104" s="3">
        <f>IF(ISERROR(VLOOKUP($AN104,技まとめ!$A$1:$F$380,3,FALSE)),"－",VLOOKUP($AN104,技まとめ!$A$1:$F$380,3,FALSE))</f>
        <v>13</v>
      </c>
      <c r="AQ104" s="3">
        <f>IF(ISERROR(VLOOKUP($AN104,技まとめ!$A$1:$F$380,5,FALSE)),"－",VLOOKUP($AN104,技まとめ!$A$1:$F$380,5,FALSE))</f>
        <v>20</v>
      </c>
      <c r="AR104" s="3" t="str">
        <f>IF($E104=IF(ISERROR(VLOOKUP($AN104,技まとめ!$A$1:$F$380,4,FALSE)),"－",VLOOKUP($AN104,技まとめ!$A$1:$F$380,4,FALSE)),"一致","")</f>
        <v/>
      </c>
      <c r="AS104" s="9" t="s">
        <v>472</v>
      </c>
      <c r="AT104" s="3" t="str">
        <f>IF(ISERROR(VLOOKUP($AS104,技まとめ!$A$1:$F$380,6,FALSE)),"－",VLOOKUP($AS104,技まとめ!$A$1:$F$380,6,FALSE))</f>
        <v>BL</v>
      </c>
      <c r="AU104" s="3">
        <f>IF(ISERROR(VLOOKUP($AS104,技まとめ!$A$1:$F$380,3,FALSE)),"－",VLOOKUP($AS104,技まとめ!$A$1:$F$380,3,FALSE))</f>
        <v>106</v>
      </c>
      <c r="AV104" s="3">
        <f>IF(ISERROR(VLOOKUP($AS104,技まとめ!$A$1:$F$380,5,FALSE)),"－",VLOOKUP($AS104,技まとめ!$A$1:$F$380,5,FALSE))</f>
        <v>57</v>
      </c>
      <c r="AW104" s="3" t="str">
        <f>IF($E104=IF(ISERROR(VLOOKUP($AS104,技まとめ!$A$1:$F$380,4,FALSE)),"－",VLOOKUP($AS104,技まとめ!$A$1:$F$380,4,FALSE)),"一致","")</f>
        <v/>
      </c>
      <c r="AX104" s="12" t="str">
        <f t="shared" si="20"/>
        <v>ざんぞうにひゃくれつショットしっぷうダッシュかごめかごめ</v>
      </c>
      <c r="AY104" s="12" t="str">
        <f t="shared" si="21"/>
        <v>ざんぞうにひゃくれつショットしっぷうダッシュかごめかごめ</v>
      </c>
      <c r="AZ104" s="12" t="str">
        <f t="shared" si="22"/>
        <v>ざんぞうにひゃくれつショットしっぷうダッシュかごめかごめ</v>
      </c>
      <c r="BA104" s="12" t="str">
        <f t="shared" si="23"/>
        <v>ざんぞうにひゃくれつショットしっぷうダッシュかごめかごめ</v>
      </c>
      <c r="BB104" s="11" t="str">
        <f t="shared" si="24"/>
        <v>DRBSDRBL</v>
      </c>
      <c r="BC104" s="11" t="str">
        <f t="shared" si="25"/>
        <v>DRBSDRBL</v>
      </c>
      <c r="BD104" s="11" t="str">
        <f t="shared" si="26"/>
        <v>DRBSDRBL</v>
      </c>
      <c r="BE104" s="11" t="str">
        <f t="shared" si="27"/>
        <v>DRBSDRBL</v>
      </c>
    </row>
    <row r="105" spans="1:57" ht="11.25" hidden="1" customHeight="1">
      <c r="A105" s="6">
        <v>103</v>
      </c>
      <c r="B105" s="7" t="s">
        <v>473</v>
      </c>
      <c r="C105" s="8" t="s">
        <v>474</v>
      </c>
      <c r="D105" s="7" t="s">
        <v>72</v>
      </c>
      <c r="E105" s="7" t="s">
        <v>102</v>
      </c>
      <c r="F105" s="7" t="s">
        <v>128</v>
      </c>
      <c r="G105" s="9">
        <v>122</v>
      </c>
      <c r="H105" s="9">
        <v>122</v>
      </c>
      <c r="I105" s="9">
        <v>52</v>
      </c>
      <c r="J105" s="9">
        <v>61</v>
      </c>
      <c r="K105" s="9">
        <v>61</v>
      </c>
      <c r="L105" s="9">
        <v>54</v>
      </c>
      <c r="M105" s="9">
        <v>60</v>
      </c>
      <c r="N105" s="9">
        <v>68</v>
      </c>
      <c r="O105" s="9">
        <v>55</v>
      </c>
      <c r="P105" s="9">
        <v>27</v>
      </c>
      <c r="Q105" s="10">
        <v>102</v>
      </c>
      <c r="R105" s="11">
        <v>35</v>
      </c>
      <c r="S105" s="11">
        <v>1</v>
      </c>
      <c r="T105" s="11">
        <v>104</v>
      </c>
      <c r="U105" s="11">
        <v>110</v>
      </c>
      <c r="V105" s="11">
        <v>1</v>
      </c>
      <c r="W105" s="11">
        <v>105</v>
      </c>
      <c r="X105" s="11">
        <f t="shared" si="14"/>
        <v>458</v>
      </c>
      <c r="Y105" s="11">
        <f t="shared" si="15"/>
        <v>4610</v>
      </c>
      <c r="Z105" s="11">
        <f t="shared" si="16"/>
        <v>1760</v>
      </c>
      <c r="AA105" s="11">
        <f t="shared" si="17"/>
        <v>4175</v>
      </c>
      <c r="AB105" s="11">
        <f t="shared" si="18"/>
        <v>4175</v>
      </c>
      <c r="AC105" s="6">
        <f t="shared" si="19"/>
        <v>4860</v>
      </c>
      <c r="AD105" s="9" t="s">
        <v>130</v>
      </c>
      <c r="AE105" s="3" t="str">
        <f>IF(ISERROR(VLOOKUP($AD105,技まとめ!$A$1:$F$380,6,FALSE)),"－",VLOOKUP($AD105,技まとめ!$A$1:$F$380,6,FALSE))</f>
        <v>－</v>
      </c>
      <c r="AF105" s="3">
        <f>IF(ISERROR(VLOOKUP($AD105,技まとめ!$A$1:$F$380,3,FALSE)),"－",VLOOKUP($AD105,技まとめ!$A$1:$F$380,3,FALSE))</f>
        <v>0</v>
      </c>
      <c r="AG105" s="3">
        <f>IF(ISERROR(VLOOKUP($AD105,技まとめ!$A$1:$F$380,5,FALSE)),"－",VLOOKUP($AD105,技まとめ!$A$1:$F$380,5,FALSE))</f>
        <v>0</v>
      </c>
      <c r="AH105" s="3" t="str">
        <f>IF($E105=IF(ISERROR(VLOOKUP($AD105,技まとめ!$A$1:$F$380,4,FALSE)),"－",VLOOKUP($AD105,技まとめ!$A$1:$F$380,4,FALSE)),"一致","")</f>
        <v/>
      </c>
      <c r="AI105" s="9" t="s">
        <v>347</v>
      </c>
      <c r="AJ105" s="3" t="str">
        <f>IF(ISERROR(VLOOKUP($AI105,技まとめ!$A$1:$F$380,6,FALSE)),"－",VLOOKUP($AI105,技まとめ!$A$1:$F$380,6,FALSE))</f>
        <v>DR</v>
      </c>
      <c r="AK105" s="3">
        <f>IF(ISERROR(VLOOKUP($AI105,技まとめ!$A$1:$F$380,3,FALSE)),"－",VLOOKUP($AI105,技まとめ!$A$1:$F$380,3,FALSE))</f>
        <v>40</v>
      </c>
      <c r="AL105" s="3">
        <f>IF(ISERROR(VLOOKUP($AI105,技まとめ!$A$1:$F$380,5,FALSE)),"－",VLOOKUP($AI105,技まとめ!$A$1:$F$380,5,FALSE))</f>
        <v>31</v>
      </c>
      <c r="AM105" s="3" t="str">
        <f>IF($E105=IF(ISERROR(VLOOKUP($AI105,技まとめ!$A$1:$F$380,4,FALSE)),"－",VLOOKUP($AI105,技まとめ!$A$1:$F$380,4,FALSE)),"一致","")</f>
        <v/>
      </c>
      <c r="AN105" s="9" t="s">
        <v>454</v>
      </c>
      <c r="AO105" s="3" t="str">
        <f>IF(ISERROR(VLOOKUP($AN105,技まとめ!$A$1:$F$380,6,FALSE)),"－",VLOOKUP($AN105,技まとめ!$A$1:$F$380,6,FALSE))</f>
        <v>BL</v>
      </c>
      <c r="AP105" s="3">
        <f>IF(ISERROR(VLOOKUP($AN105,技まとめ!$A$1:$F$380,3,FALSE)),"－",VLOOKUP($AN105,技まとめ!$A$1:$F$380,3,FALSE))</f>
        <v>65</v>
      </c>
      <c r="AQ105" s="3">
        <f>IF(ISERROR(VLOOKUP($AN105,技まとめ!$A$1:$F$380,5,FALSE)),"－",VLOOKUP($AN105,技まとめ!$A$1:$F$380,5,FALSE))</f>
        <v>42</v>
      </c>
      <c r="AR105" s="3" t="str">
        <f>IF($E105=IF(ISERROR(VLOOKUP($AN105,技まとめ!$A$1:$F$380,4,FALSE)),"－",VLOOKUP($AN105,技まとめ!$A$1:$F$380,4,FALSE)),"一致","")</f>
        <v/>
      </c>
      <c r="AS105" s="9" t="s">
        <v>296</v>
      </c>
      <c r="AT105" s="3" t="str">
        <f>IF(ISERROR(VLOOKUP($AS105,技まとめ!$A$1:$F$380,6,FALSE)),"－",VLOOKUP($AS105,技まとめ!$A$1:$F$380,6,FALSE))</f>
        <v>LS</v>
      </c>
      <c r="AU105" s="3">
        <f>IF(ISERROR(VLOOKUP($AS105,技まとめ!$A$1:$F$380,3,FALSE)),"－",VLOOKUP($AS105,技まとめ!$A$1:$F$380,3,FALSE))</f>
        <v>96</v>
      </c>
      <c r="AV105" s="3">
        <f>IF(ISERROR(VLOOKUP($AS105,技まとめ!$A$1:$F$380,5,FALSE)),"－",VLOOKUP($AS105,技まとめ!$A$1:$F$380,5,FALSE))</f>
        <v>62</v>
      </c>
      <c r="AW105" s="3" t="str">
        <f>IF($E105=IF(ISERROR(VLOOKUP($AS105,技まとめ!$A$1:$F$380,4,FALSE)),"－",VLOOKUP($AS105,技まとめ!$A$1:$F$380,4,FALSE)),"一致","")</f>
        <v>一致</v>
      </c>
      <c r="AX105" s="12" t="str">
        <f t="shared" si="20"/>
        <v>スピードフォースざんぞうぶんしんディフェンスほのおのかざみどり</v>
      </c>
      <c r="AY105" s="12" t="str">
        <f t="shared" si="21"/>
        <v>スピードフォースざんぞうぶんしんディフェンスほのおのかざみどり</v>
      </c>
      <c r="AZ105" s="12" t="str">
        <f t="shared" si="22"/>
        <v>スピードフォースざんぞうぶんしんディフェンスほのおのかざみどり</v>
      </c>
      <c r="BA105" s="12" t="str">
        <f t="shared" si="23"/>
        <v>スピードフォースざんぞうぶんしんディフェンスほのおのかざみどり</v>
      </c>
      <c r="BB105" s="11" t="str">
        <f t="shared" si="24"/>
        <v>－DRBLLS</v>
      </c>
      <c r="BC105" s="11" t="str">
        <f t="shared" si="25"/>
        <v>－DRBLLS</v>
      </c>
      <c r="BD105" s="11" t="str">
        <f t="shared" si="26"/>
        <v>－DRBLLS</v>
      </c>
      <c r="BE105" s="11" t="str">
        <f t="shared" si="27"/>
        <v>－DRBLLS</v>
      </c>
    </row>
    <row r="106" spans="1:57" ht="11.25" hidden="1" customHeight="1">
      <c r="A106" s="6">
        <v>104</v>
      </c>
      <c r="B106" s="7" t="s">
        <v>475</v>
      </c>
      <c r="C106" s="8" t="s">
        <v>476</v>
      </c>
      <c r="D106" s="7" t="s">
        <v>72</v>
      </c>
      <c r="E106" s="7" t="s">
        <v>81</v>
      </c>
      <c r="F106" s="7" t="s">
        <v>128</v>
      </c>
      <c r="G106" s="9">
        <v>117</v>
      </c>
      <c r="H106" s="9">
        <v>116</v>
      </c>
      <c r="I106" s="9">
        <v>62</v>
      </c>
      <c r="J106" s="9">
        <v>56</v>
      </c>
      <c r="K106" s="9">
        <v>56</v>
      </c>
      <c r="L106" s="9">
        <v>53</v>
      </c>
      <c r="M106" s="9">
        <v>60</v>
      </c>
      <c r="N106" s="9">
        <v>54</v>
      </c>
      <c r="O106" s="9">
        <v>57</v>
      </c>
      <c r="P106" s="9">
        <v>7</v>
      </c>
      <c r="Q106" s="10">
        <v>112</v>
      </c>
      <c r="R106" s="11">
        <v>1</v>
      </c>
      <c r="S106" s="11">
        <v>1</v>
      </c>
      <c r="T106" s="11">
        <v>103</v>
      </c>
      <c r="U106" s="11">
        <v>110</v>
      </c>
      <c r="V106" s="11">
        <v>1</v>
      </c>
      <c r="W106" s="11">
        <v>97</v>
      </c>
      <c r="X106" s="11">
        <f t="shared" si="14"/>
        <v>425</v>
      </c>
      <c r="Y106" s="11">
        <f t="shared" si="15"/>
        <v>4970</v>
      </c>
      <c r="Z106" s="11">
        <f t="shared" si="16"/>
        <v>530</v>
      </c>
      <c r="AA106" s="11">
        <f t="shared" si="17"/>
        <v>4100</v>
      </c>
      <c r="AB106" s="11">
        <f t="shared" si="18"/>
        <v>4100</v>
      </c>
      <c r="AC106" s="6">
        <f t="shared" si="19"/>
        <v>4610</v>
      </c>
      <c r="AD106" s="9" t="s">
        <v>336</v>
      </c>
      <c r="AE106" s="3" t="str">
        <f>IF(ISERROR(VLOOKUP($AD106,技まとめ!$A$1:$F$380,6,FALSE)),"－",VLOOKUP($AD106,技まとめ!$A$1:$F$380,6,FALSE))</f>
        <v>SC</v>
      </c>
      <c r="AF106" s="3">
        <f>IF(ISERROR(VLOOKUP($AD106,技まとめ!$A$1:$F$380,3,FALSE)),"－",VLOOKUP($AD106,技まとめ!$A$1:$F$380,3,FALSE))</f>
        <v>83</v>
      </c>
      <c r="AG106" s="3">
        <f>IF(ISERROR(VLOOKUP($AD106,技まとめ!$A$1:$F$380,5,FALSE)),"－",VLOOKUP($AD106,技まとめ!$A$1:$F$380,5,FALSE))</f>
        <v>46</v>
      </c>
      <c r="AH106" s="3" t="str">
        <f>IF($E106=IF(ISERROR(VLOOKUP($AD106,技まとめ!$A$1:$F$380,4,FALSE)),"－",VLOOKUP($AD106,技まとめ!$A$1:$F$380,4,FALSE)),"一致","")</f>
        <v/>
      </c>
      <c r="AI106" s="9" t="s">
        <v>83</v>
      </c>
      <c r="AJ106" s="3" t="str">
        <f>IF(ISERROR(VLOOKUP($AI106,技まとめ!$A$1:$F$380,6,FALSE)),"－",VLOOKUP($AI106,技まとめ!$A$1:$F$380,6,FALSE))</f>
        <v>DR</v>
      </c>
      <c r="AK106" s="3">
        <f>IF(ISERROR(VLOOKUP($AI106,技まとめ!$A$1:$F$380,3,FALSE)),"－",VLOOKUP($AI106,技まとめ!$A$1:$F$380,3,FALSE))</f>
        <v>13</v>
      </c>
      <c r="AL106" s="3">
        <f>IF(ISERROR(VLOOKUP($AI106,技まとめ!$A$1:$F$380,5,FALSE)),"－",VLOOKUP($AI106,技まとめ!$A$1:$F$380,5,FALSE))</f>
        <v>20</v>
      </c>
      <c r="AM106" s="3" t="str">
        <f>IF($E106=IF(ISERROR(VLOOKUP($AI106,技まとめ!$A$1:$F$380,4,FALSE)),"－",VLOOKUP($AI106,技まとめ!$A$1:$F$380,4,FALSE)),"一致","")</f>
        <v>一致</v>
      </c>
      <c r="AN106" s="9" t="s">
        <v>277</v>
      </c>
      <c r="AO106" s="3" t="str">
        <f>IF(ISERROR(VLOOKUP($AN106,技まとめ!$A$1:$F$380,6,FALSE)),"－",VLOOKUP($AN106,技まとめ!$A$1:$F$380,6,FALSE))</f>
        <v>DR</v>
      </c>
      <c r="AP106" s="3">
        <f>IF(ISERROR(VLOOKUP($AN106,技まとめ!$A$1:$F$380,3,FALSE)),"－",VLOOKUP($AN106,技まとめ!$A$1:$F$380,3,FALSE))</f>
        <v>75</v>
      </c>
      <c r="AQ106" s="3">
        <f>IF(ISERROR(VLOOKUP($AN106,技まとめ!$A$1:$F$380,5,FALSE)),"－",VLOOKUP($AN106,技まとめ!$A$1:$F$380,5,FALSE))</f>
        <v>47</v>
      </c>
      <c r="AR106" s="3" t="str">
        <f>IF($E106=IF(ISERROR(VLOOKUP($AN106,技まとめ!$A$1:$F$380,4,FALSE)),"－",VLOOKUP($AN106,技まとめ!$A$1:$F$380,4,FALSE)),"一致","")</f>
        <v>一致</v>
      </c>
      <c r="AS106" s="9" t="s">
        <v>347</v>
      </c>
      <c r="AT106" s="3" t="str">
        <f>IF(ISERROR(VLOOKUP($AS106,技まとめ!$A$1:$F$380,6,FALSE)),"－",VLOOKUP($AS106,技まとめ!$A$1:$F$380,6,FALSE))</f>
        <v>DR</v>
      </c>
      <c r="AU106" s="3">
        <f>IF(ISERROR(VLOOKUP($AS106,技まとめ!$A$1:$F$380,3,FALSE)),"－",VLOOKUP($AS106,技まとめ!$A$1:$F$380,3,FALSE))</f>
        <v>40</v>
      </c>
      <c r="AV106" s="3">
        <f>IF(ISERROR(VLOOKUP($AS106,技まとめ!$A$1:$F$380,5,FALSE)),"－",VLOOKUP($AS106,技まとめ!$A$1:$F$380,5,FALSE))</f>
        <v>31</v>
      </c>
      <c r="AW106" s="3" t="str">
        <f>IF($E106=IF(ISERROR(VLOOKUP($AS106,技まとめ!$A$1:$F$380,4,FALSE)),"－",VLOOKUP($AS106,技まとめ!$A$1:$F$380,4,FALSE)),"一致","")</f>
        <v/>
      </c>
      <c r="AX106" s="12" t="str">
        <f t="shared" si="20"/>
        <v>ぶんしんシュートしっぷうダッシュあいきどうざんぞう</v>
      </c>
      <c r="AY106" s="12" t="str">
        <f t="shared" si="21"/>
        <v>ぶんしんシュートしっぷうダッシュあいきどうざんぞう</v>
      </c>
      <c r="AZ106" s="12" t="str">
        <f t="shared" si="22"/>
        <v>ぶんしんシュートしっぷうダッシュあいきどうざんぞう</v>
      </c>
      <c r="BA106" s="12" t="str">
        <f t="shared" si="23"/>
        <v>ぶんしんシュートしっぷうダッシュあいきどうざんぞう</v>
      </c>
      <c r="BB106" s="11" t="str">
        <f t="shared" si="24"/>
        <v>SCDRDRDR</v>
      </c>
      <c r="BC106" s="11" t="str">
        <f t="shared" si="25"/>
        <v>SCDRDRDR</v>
      </c>
      <c r="BD106" s="11" t="str">
        <f t="shared" si="26"/>
        <v>SCDRDRDR</v>
      </c>
      <c r="BE106" s="11" t="str">
        <f t="shared" si="27"/>
        <v>SCDRDRDR</v>
      </c>
    </row>
    <row r="107" spans="1:57" ht="11.25" hidden="1" customHeight="1">
      <c r="A107" s="6">
        <v>105</v>
      </c>
      <c r="B107" s="7" t="s">
        <v>477</v>
      </c>
      <c r="C107" s="8" t="s">
        <v>478</v>
      </c>
      <c r="D107" s="7" t="s">
        <v>72</v>
      </c>
      <c r="E107" s="7" t="s">
        <v>73</v>
      </c>
      <c r="F107" s="7" t="s">
        <v>82</v>
      </c>
      <c r="G107" s="9">
        <v>115</v>
      </c>
      <c r="H107" s="9">
        <v>102</v>
      </c>
      <c r="I107" s="9">
        <v>52</v>
      </c>
      <c r="J107" s="9">
        <v>58</v>
      </c>
      <c r="K107" s="9">
        <v>62</v>
      </c>
      <c r="L107" s="9">
        <v>62</v>
      </c>
      <c r="M107" s="9">
        <v>55</v>
      </c>
      <c r="N107" s="9">
        <v>61</v>
      </c>
      <c r="O107" s="9">
        <v>54</v>
      </c>
      <c r="P107" s="9">
        <v>12</v>
      </c>
      <c r="Q107" s="10">
        <v>102</v>
      </c>
      <c r="R107" s="11">
        <v>11</v>
      </c>
      <c r="S107" s="11">
        <v>1</v>
      </c>
      <c r="T107" s="11">
        <v>112</v>
      </c>
      <c r="U107" s="11">
        <v>105</v>
      </c>
      <c r="V107" s="11">
        <v>1</v>
      </c>
      <c r="W107" s="11">
        <v>104</v>
      </c>
      <c r="X107" s="11">
        <f t="shared" si="14"/>
        <v>436</v>
      </c>
      <c r="Y107" s="11">
        <f t="shared" si="15"/>
        <v>4605</v>
      </c>
      <c r="Z107" s="11">
        <f t="shared" si="16"/>
        <v>915</v>
      </c>
      <c r="AA107" s="11">
        <f t="shared" si="17"/>
        <v>4450</v>
      </c>
      <c r="AB107" s="11">
        <f t="shared" si="18"/>
        <v>4450</v>
      </c>
      <c r="AC107" s="6">
        <f t="shared" si="19"/>
        <v>5055</v>
      </c>
      <c r="AD107" s="9" t="s">
        <v>273</v>
      </c>
      <c r="AE107" s="3" t="str">
        <f>IF(ISERROR(VLOOKUP($AD107,技まとめ!$A$1:$F$380,6,FALSE)),"－",VLOOKUP($AD107,技まとめ!$A$1:$F$380,6,FALSE))</f>
        <v>BL</v>
      </c>
      <c r="AF107" s="3">
        <f>IF(ISERROR(VLOOKUP($AD107,技まとめ!$A$1:$F$380,3,FALSE)),"－",VLOOKUP($AD107,技まとめ!$A$1:$F$380,3,FALSE))</f>
        <v>17</v>
      </c>
      <c r="AG107" s="3">
        <f>IF(ISERROR(VLOOKUP($AD107,技まとめ!$A$1:$F$380,5,FALSE)),"－",VLOOKUP($AD107,技まとめ!$A$1:$F$380,5,FALSE))</f>
        <v>20</v>
      </c>
      <c r="AH107" s="3" t="str">
        <f>IF($E107=IF(ISERROR(VLOOKUP($AD107,技まとめ!$A$1:$F$380,4,FALSE)),"－",VLOOKUP($AD107,技まとめ!$A$1:$F$380,4,FALSE)),"一致","")</f>
        <v>一致</v>
      </c>
      <c r="AI107" s="9" t="s">
        <v>317</v>
      </c>
      <c r="AJ107" s="3" t="str">
        <f>IF(ISERROR(VLOOKUP($AI107,技まとめ!$A$1:$F$380,6,FALSE)),"－",VLOOKUP($AI107,技まとめ!$A$1:$F$380,6,FALSE))</f>
        <v>SC</v>
      </c>
      <c r="AK107" s="3">
        <f>IF(ISERROR(VLOOKUP($AI107,技まとめ!$A$1:$F$380,3,FALSE)),"－",VLOOKUP($AI107,技まとめ!$A$1:$F$380,3,FALSE))</f>
        <v>31</v>
      </c>
      <c r="AL107" s="3">
        <f>IF(ISERROR(VLOOKUP($AI107,技まとめ!$A$1:$F$380,5,FALSE)),"－",VLOOKUP($AI107,技まとめ!$A$1:$F$380,5,FALSE))</f>
        <v>22</v>
      </c>
      <c r="AM107" s="3" t="str">
        <f>IF($E107=IF(ISERROR(VLOOKUP($AI107,技まとめ!$A$1:$F$380,4,FALSE)),"－",VLOOKUP($AI107,技まとめ!$A$1:$F$380,4,FALSE)),"一致","")</f>
        <v/>
      </c>
      <c r="AN107" s="9" t="s">
        <v>388</v>
      </c>
      <c r="AO107" s="3" t="str">
        <f>IF(ISERROR(VLOOKUP($AN107,技まとめ!$A$1:$F$380,6,FALSE)),"－",VLOOKUP($AN107,技まとめ!$A$1:$F$380,6,FALSE))</f>
        <v>NS</v>
      </c>
      <c r="AP107" s="3">
        <f>IF(ISERROR(VLOOKUP($AN107,技まとめ!$A$1:$F$380,3,FALSE)),"－",VLOOKUP($AN107,技まとめ!$A$1:$F$380,3,FALSE))</f>
        <v>31</v>
      </c>
      <c r="AQ107" s="3">
        <f>IF(ISERROR(VLOOKUP($AN107,技まとめ!$A$1:$F$380,5,FALSE)),"－",VLOOKUP($AN107,技まとめ!$A$1:$F$380,5,FALSE))</f>
        <v>22</v>
      </c>
      <c r="AR107" s="3" t="str">
        <f>IF($E107=IF(ISERROR(VLOOKUP($AN107,技まとめ!$A$1:$F$380,4,FALSE)),"－",VLOOKUP($AN107,技まとめ!$A$1:$F$380,4,FALSE)),"一致","")</f>
        <v/>
      </c>
      <c r="AS107" s="9" t="s">
        <v>392</v>
      </c>
      <c r="AT107" s="3" t="str">
        <f>IF(ISERROR(VLOOKUP($AS107,技まとめ!$A$1:$F$380,6,FALSE)),"－",VLOOKUP($AS107,技まとめ!$A$1:$F$380,6,FALSE))</f>
        <v>DR</v>
      </c>
      <c r="AU107" s="3">
        <f>IF(ISERROR(VLOOKUP($AS107,技まとめ!$A$1:$F$380,3,FALSE)),"－",VLOOKUP($AS107,技まとめ!$A$1:$F$380,3,FALSE))</f>
        <v>59</v>
      </c>
      <c r="AV107" s="3">
        <f>IF(ISERROR(VLOOKUP($AS107,技まとめ!$A$1:$F$380,5,FALSE)),"－",VLOOKUP($AS107,技まとめ!$A$1:$F$380,5,FALSE))</f>
        <v>38</v>
      </c>
      <c r="AW107" s="3" t="str">
        <f>IF($E107=IF(ISERROR(VLOOKUP($AS107,技まとめ!$A$1:$F$380,4,FALSE)),"－",VLOOKUP($AS107,技まとめ!$A$1:$F$380,4,FALSE)),"一致","")</f>
        <v/>
      </c>
      <c r="AX107" s="12" t="str">
        <f t="shared" si="20"/>
        <v>しこふみコンドルダイブメテオアタックメテオシャワー</v>
      </c>
      <c r="AY107" s="12" t="str">
        <f t="shared" si="21"/>
        <v>しこふみコンドルダイブメテオアタックメテオシャワー</v>
      </c>
      <c r="AZ107" s="12" t="str">
        <f t="shared" si="22"/>
        <v>しこふみコンドルダイブメテオアタックメテオシャワー</v>
      </c>
      <c r="BA107" s="12" t="str">
        <f t="shared" si="23"/>
        <v>しこふみコンドルダイブメテオアタックメテオシャワー</v>
      </c>
      <c r="BB107" s="11" t="str">
        <f t="shared" si="24"/>
        <v>BLSCNSDR</v>
      </c>
      <c r="BC107" s="11" t="str">
        <f t="shared" si="25"/>
        <v>BLSCNSDR</v>
      </c>
      <c r="BD107" s="11" t="str">
        <f t="shared" si="26"/>
        <v>BLSCNSDR</v>
      </c>
      <c r="BE107" s="11" t="str">
        <f t="shared" si="27"/>
        <v>BLSCNSDR</v>
      </c>
    </row>
    <row r="108" spans="1:57" ht="11.25" hidden="1" customHeight="1">
      <c r="A108" s="6">
        <v>106</v>
      </c>
      <c r="B108" s="7" t="s">
        <v>479</v>
      </c>
      <c r="C108" s="8" t="s">
        <v>480</v>
      </c>
      <c r="D108" s="7" t="s">
        <v>72</v>
      </c>
      <c r="E108" s="7" t="s">
        <v>95</v>
      </c>
      <c r="F108" s="7" t="s">
        <v>109</v>
      </c>
      <c r="G108" s="9">
        <v>104</v>
      </c>
      <c r="H108" s="9">
        <v>107</v>
      </c>
      <c r="I108" s="9">
        <v>58</v>
      </c>
      <c r="J108" s="9">
        <v>61</v>
      </c>
      <c r="K108" s="9">
        <v>69</v>
      </c>
      <c r="L108" s="9">
        <v>55</v>
      </c>
      <c r="M108" s="9">
        <v>59</v>
      </c>
      <c r="N108" s="9">
        <v>57</v>
      </c>
      <c r="O108" s="9">
        <v>54</v>
      </c>
      <c r="P108" s="9">
        <v>8</v>
      </c>
      <c r="Q108" s="10">
        <v>108</v>
      </c>
      <c r="R108" s="11">
        <v>13</v>
      </c>
      <c r="S108" s="11">
        <v>1</v>
      </c>
      <c r="T108" s="11">
        <v>105</v>
      </c>
      <c r="U108" s="11">
        <v>109</v>
      </c>
      <c r="V108" s="11">
        <v>1</v>
      </c>
      <c r="W108" s="11">
        <v>104</v>
      </c>
      <c r="X108" s="11">
        <f t="shared" si="14"/>
        <v>441</v>
      </c>
      <c r="Y108" s="11">
        <f t="shared" si="15"/>
        <v>4845</v>
      </c>
      <c r="Z108" s="11">
        <f t="shared" si="16"/>
        <v>985</v>
      </c>
      <c r="AA108" s="11">
        <f t="shared" si="17"/>
        <v>4205</v>
      </c>
      <c r="AB108" s="11">
        <f t="shared" si="18"/>
        <v>4205</v>
      </c>
      <c r="AC108" s="6">
        <f t="shared" si="19"/>
        <v>4785</v>
      </c>
      <c r="AD108" s="9" t="s">
        <v>481</v>
      </c>
      <c r="AE108" s="3" t="str">
        <f>IF(ISERROR(VLOOKUP($AD108,技まとめ!$A$1:$F$380,6,FALSE)),"－",VLOOKUP($AD108,技まとめ!$A$1:$F$380,6,FALSE))</f>
        <v>SC</v>
      </c>
      <c r="AF108" s="3">
        <f>IF(ISERROR(VLOOKUP($AD108,技まとめ!$A$1:$F$380,3,FALSE)),"－",VLOOKUP($AD108,技まとめ!$A$1:$F$380,3,FALSE))</f>
        <v>59</v>
      </c>
      <c r="AG108" s="3">
        <f>IF(ISERROR(VLOOKUP($AD108,技まとめ!$A$1:$F$380,5,FALSE)),"－",VLOOKUP($AD108,技まとめ!$A$1:$F$380,5,FALSE))</f>
        <v>34</v>
      </c>
      <c r="AH108" s="3" t="str">
        <f>IF($E108=IF(ISERROR(VLOOKUP($AD108,技まとめ!$A$1:$F$380,4,FALSE)),"－",VLOOKUP($AD108,技まとめ!$A$1:$F$380,4,FALSE)),"一致","")</f>
        <v>一致</v>
      </c>
      <c r="AI108" s="9" t="s">
        <v>193</v>
      </c>
      <c r="AJ108" s="3" t="str">
        <f>IF(ISERROR(VLOOKUP($AI108,技まとめ!$A$1:$F$380,6,FALSE)),"－",VLOOKUP($AI108,技まとめ!$A$1:$F$380,6,FALSE))</f>
        <v>NS</v>
      </c>
      <c r="AK108" s="3">
        <f>IF(ISERROR(VLOOKUP($AI108,技まとめ!$A$1:$F$380,3,FALSE)),"－",VLOOKUP($AI108,技まとめ!$A$1:$F$380,3,FALSE))</f>
        <v>66</v>
      </c>
      <c r="AL108" s="3">
        <f>IF(ISERROR(VLOOKUP($AI108,技まとめ!$A$1:$F$380,5,FALSE)),"－",VLOOKUP($AI108,技まとめ!$A$1:$F$380,5,FALSE))</f>
        <v>37</v>
      </c>
      <c r="AM108" s="3" t="str">
        <f>IF($E108=IF(ISERROR(VLOOKUP($AI108,技まとめ!$A$1:$F$380,4,FALSE)),"－",VLOOKUP($AI108,技まとめ!$A$1:$F$380,4,FALSE)),"一致","")</f>
        <v/>
      </c>
      <c r="AN108" s="9" t="s">
        <v>482</v>
      </c>
      <c r="AO108" s="3" t="str">
        <f>IF(ISERROR(VLOOKUP($AN108,技まとめ!$A$1:$F$380,6,FALSE)),"－",VLOOKUP($AN108,技まとめ!$A$1:$F$380,6,FALSE))</f>
        <v>BL</v>
      </c>
      <c r="AP108" s="3">
        <f>IF(ISERROR(VLOOKUP($AN108,技まとめ!$A$1:$F$380,3,FALSE)),"－",VLOOKUP($AN108,技まとめ!$A$1:$F$380,3,FALSE))</f>
        <v>83</v>
      </c>
      <c r="AQ108" s="3">
        <f>IF(ISERROR(VLOOKUP($AN108,技まとめ!$A$1:$F$380,5,FALSE)),"－",VLOOKUP($AN108,技まとめ!$A$1:$F$380,5,FALSE))</f>
        <v>48</v>
      </c>
      <c r="AR108" s="3" t="str">
        <f>IF($E108=IF(ISERROR(VLOOKUP($AN108,技まとめ!$A$1:$F$380,4,FALSE)),"－",VLOOKUP($AN108,技まとめ!$A$1:$F$380,4,FALSE)),"一致","")</f>
        <v>一致</v>
      </c>
      <c r="AS108" s="9" t="s">
        <v>286</v>
      </c>
      <c r="AT108" s="3" t="str">
        <f>IF(ISERROR(VLOOKUP($AS108,技まとめ!$A$1:$F$380,6,FALSE)),"－",VLOOKUP($AS108,技まとめ!$A$1:$F$380,6,FALSE))</f>
        <v>DR</v>
      </c>
      <c r="AU108" s="3">
        <f>IF(ISERROR(VLOOKUP($AS108,技まとめ!$A$1:$F$380,3,FALSE)),"－",VLOOKUP($AS108,技まとめ!$A$1:$F$380,3,FALSE))</f>
        <v>80</v>
      </c>
      <c r="AV108" s="3">
        <f>IF(ISERROR(VLOOKUP($AS108,技まとめ!$A$1:$F$380,5,FALSE)),"－",VLOOKUP($AS108,技まとめ!$A$1:$F$380,5,FALSE))</f>
        <v>46</v>
      </c>
      <c r="AW108" s="3" t="str">
        <f>IF($E108=IF(ISERROR(VLOOKUP($AS108,技まとめ!$A$1:$F$380,4,FALSE)),"－",VLOOKUP($AS108,技まとめ!$A$1:$F$380,4,FALSE)),"一致","")</f>
        <v/>
      </c>
      <c r="AX108" s="12" t="str">
        <f t="shared" si="20"/>
        <v>トカチェフボンバーツインブーストハーヴェストじごくぐるま</v>
      </c>
      <c r="AY108" s="12" t="str">
        <f t="shared" si="21"/>
        <v>トカチェフボンバーツインブーストハーヴェストじごくぐるま</v>
      </c>
      <c r="AZ108" s="12" t="str">
        <f t="shared" si="22"/>
        <v>トカチェフボンバーツインブーストハーヴェストじごくぐるま</v>
      </c>
      <c r="BA108" s="12" t="str">
        <f t="shared" si="23"/>
        <v>トカチェフボンバーツインブーストハーヴェストじごくぐるま</v>
      </c>
      <c r="BB108" s="11" t="str">
        <f t="shared" si="24"/>
        <v>SCNSBLDR</v>
      </c>
      <c r="BC108" s="11" t="str">
        <f t="shared" si="25"/>
        <v>SCNSBLDR</v>
      </c>
      <c r="BD108" s="11" t="str">
        <f t="shared" si="26"/>
        <v>SCNSBLDR</v>
      </c>
      <c r="BE108" s="11" t="str">
        <f t="shared" si="27"/>
        <v>SCNSBLDR</v>
      </c>
    </row>
    <row r="109" spans="1:57" ht="11.25" hidden="1" customHeight="1">
      <c r="A109" s="6">
        <v>107</v>
      </c>
      <c r="B109" s="7" t="s">
        <v>483</v>
      </c>
      <c r="C109" s="8" t="s">
        <v>484</v>
      </c>
      <c r="D109" s="7" t="s">
        <v>72</v>
      </c>
      <c r="E109" s="7" t="s">
        <v>81</v>
      </c>
      <c r="F109" s="7" t="s">
        <v>109</v>
      </c>
      <c r="G109" s="9">
        <v>111</v>
      </c>
      <c r="H109" s="9">
        <v>105</v>
      </c>
      <c r="I109" s="9">
        <v>56</v>
      </c>
      <c r="J109" s="9">
        <v>56</v>
      </c>
      <c r="K109" s="9">
        <v>52</v>
      </c>
      <c r="L109" s="9">
        <v>63</v>
      </c>
      <c r="M109" s="9">
        <v>64</v>
      </c>
      <c r="N109" s="9">
        <v>55</v>
      </c>
      <c r="O109" s="9">
        <v>62</v>
      </c>
      <c r="P109" s="9">
        <v>6</v>
      </c>
      <c r="Q109" s="10">
        <v>106</v>
      </c>
      <c r="R109" s="11">
        <v>1</v>
      </c>
      <c r="S109" s="11">
        <v>1</v>
      </c>
      <c r="T109" s="11">
        <v>113</v>
      </c>
      <c r="U109" s="11">
        <v>114</v>
      </c>
      <c r="V109" s="11">
        <v>1</v>
      </c>
      <c r="W109" s="11">
        <v>98</v>
      </c>
      <c r="X109" s="11">
        <f t="shared" si="14"/>
        <v>434</v>
      </c>
      <c r="Y109" s="11">
        <f t="shared" si="15"/>
        <v>4735</v>
      </c>
      <c r="Z109" s="11">
        <f t="shared" si="16"/>
        <v>535</v>
      </c>
      <c r="AA109" s="11">
        <f t="shared" si="17"/>
        <v>4455</v>
      </c>
      <c r="AB109" s="11">
        <f t="shared" si="18"/>
        <v>4455</v>
      </c>
      <c r="AC109" s="6">
        <f t="shared" si="19"/>
        <v>5015</v>
      </c>
      <c r="AD109" s="9" t="s">
        <v>251</v>
      </c>
      <c r="AE109" s="3" t="str">
        <f>IF(ISERROR(VLOOKUP($AD109,技まとめ!$A$1:$F$380,6,FALSE)),"－",VLOOKUP($AD109,技まとめ!$A$1:$F$380,6,FALSE))</f>
        <v>BL</v>
      </c>
      <c r="AF109" s="3">
        <f>IF(ISERROR(VLOOKUP($AD109,技まとめ!$A$1:$F$380,3,FALSE)),"－",VLOOKUP($AD109,技まとめ!$A$1:$F$380,3,FALSE))</f>
        <v>46</v>
      </c>
      <c r="AG109" s="3">
        <f>IF(ISERROR(VLOOKUP($AD109,技まとめ!$A$1:$F$380,5,FALSE)),"－",VLOOKUP($AD109,技まとめ!$A$1:$F$380,5,FALSE))</f>
        <v>33</v>
      </c>
      <c r="AH109" s="3" t="str">
        <f>IF($E109=IF(ISERROR(VLOOKUP($AD109,技まとめ!$A$1:$F$380,4,FALSE)),"－",VLOOKUP($AD109,技まとめ!$A$1:$F$380,4,FALSE)),"一致","")</f>
        <v/>
      </c>
      <c r="AI109" s="9" t="s">
        <v>347</v>
      </c>
      <c r="AJ109" s="3" t="str">
        <f>IF(ISERROR(VLOOKUP($AI109,技まとめ!$A$1:$F$380,6,FALSE)),"－",VLOOKUP($AI109,技まとめ!$A$1:$F$380,6,FALSE))</f>
        <v>DR</v>
      </c>
      <c r="AK109" s="3">
        <f>IF(ISERROR(VLOOKUP($AI109,技まとめ!$A$1:$F$380,3,FALSE)),"－",VLOOKUP($AI109,技まとめ!$A$1:$F$380,3,FALSE))</f>
        <v>40</v>
      </c>
      <c r="AL109" s="3">
        <f>IF(ISERROR(VLOOKUP($AI109,技まとめ!$A$1:$F$380,5,FALSE)),"－",VLOOKUP($AI109,技まとめ!$A$1:$F$380,5,FALSE))</f>
        <v>31</v>
      </c>
      <c r="AM109" s="3" t="str">
        <f>IF($E109=IF(ISERROR(VLOOKUP($AI109,技まとめ!$A$1:$F$380,4,FALSE)),"－",VLOOKUP($AI109,技まとめ!$A$1:$F$380,4,FALSE)),"一致","")</f>
        <v/>
      </c>
      <c r="AN109" s="9" t="s">
        <v>236</v>
      </c>
      <c r="AO109" s="3" t="str">
        <f>IF(ISERROR(VLOOKUP($AN109,技まとめ!$A$1:$F$380,6,FALSE)),"－",VLOOKUP($AN109,技まとめ!$A$1:$F$380,6,FALSE))</f>
        <v>DR</v>
      </c>
      <c r="AP109" s="3">
        <f>IF(ISERROR(VLOOKUP($AN109,技まとめ!$A$1:$F$380,3,FALSE)),"－",VLOOKUP($AN109,技まとめ!$A$1:$F$380,3,FALSE))</f>
        <v>65</v>
      </c>
      <c r="AQ109" s="3">
        <f>IF(ISERROR(VLOOKUP($AN109,技まとめ!$A$1:$F$380,5,FALSE)),"－",VLOOKUP($AN109,技まとめ!$A$1:$F$380,5,FALSE))</f>
        <v>42</v>
      </c>
      <c r="AR109" s="3" t="str">
        <f>IF($E109=IF(ISERROR(VLOOKUP($AN109,技まとめ!$A$1:$F$380,4,FALSE)),"－",VLOOKUP($AN109,技まとめ!$A$1:$F$380,4,FALSE)),"一致","")</f>
        <v/>
      </c>
      <c r="AS109" s="9" t="s">
        <v>98</v>
      </c>
      <c r="AT109" s="3" t="str">
        <f>IF(ISERROR(VLOOKUP($AS109,技まとめ!$A$1:$F$380,6,FALSE)),"－",VLOOKUP($AS109,技まとめ!$A$1:$F$380,6,FALSE))</f>
        <v>BL</v>
      </c>
      <c r="AU109" s="3">
        <f>IF(ISERROR(VLOOKUP($AS109,技まとめ!$A$1:$F$380,3,FALSE)),"－",VLOOKUP($AS109,技まとめ!$A$1:$F$380,3,FALSE))</f>
        <v>58</v>
      </c>
      <c r="AV109" s="3">
        <f>IF(ISERROR(VLOOKUP($AS109,技まとめ!$A$1:$F$380,5,FALSE)),"－",VLOOKUP($AS109,技まとめ!$A$1:$F$380,5,FALSE))</f>
        <v>39</v>
      </c>
      <c r="AW109" s="3" t="str">
        <f>IF($E109=IF(ISERROR(VLOOKUP($AS109,技まとめ!$A$1:$F$380,4,FALSE)),"－",VLOOKUP($AS109,技まとめ!$A$1:$F$380,4,FALSE)),"一致","")</f>
        <v/>
      </c>
      <c r="AX109" s="12" t="str">
        <f t="shared" si="20"/>
        <v>くものいとざんぞうとうめいフェイントかげぬい</v>
      </c>
      <c r="AY109" s="12" t="str">
        <f t="shared" si="21"/>
        <v>くものいとざんぞうとうめいフェイントかげぬい</v>
      </c>
      <c r="AZ109" s="12" t="str">
        <f t="shared" si="22"/>
        <v>くものいとざんぞうとうめいフェイントかげぬい</v>
      </c>
      <c r="BA109" s="12" t="str">
        <f t="shared" si="23"/>
        <v>くものいとざんぞうとうめいフェイントかげぬい</v>
      </c>
      <c r="BB109" s="11" t="str">
        <f t="shared" si="24"/>
        <v>BLDRDRBL</v>
      </c>
      <c r="BC109" s="11" t="str">
        <f t="shared" si="25"/>
        <v>BLDRDRBL</v>
      </c>
      <c r="BD109" s="11" t="str">
        <f t="shared" si="26"/>
        <v>BLDRDRBL</v>
      </c>
      <c r="BE109" s="11" t="str">
        <f t="shared" si="27"/>
        <v>BLDRDRBL</v>
      </c>
    </row>
    <row r="110" spans="1:57" ht="11.25" hidden="1" customHeight="1">
      <c r="A110" s="6">
        <v>108</v>
      </c>
      <c r="B110" s="7" t="s">
        <v>485</v>
      </c>
      <c r="C110" s="8" t="s">
        <v>486</v>
      </c>
      <c r="D110" s="7" t="s">
        <v>72</v>
      </c>
      <c r="E110" s="7" t="s">
        <v>81</v>
      </c>
      <c r="F110" s="7" t="s">
        <v>74</v>
      </c>
      <c r="G110" s="9">
        <v>103</v>
      </c>
      <c r="H110" s="9">
        <v>129</v>
      </c>
      <c r="I110" s="9">
        <v>53</v>
      </c>
      <c r="J110" s="9">
        <v>60</v>
      </c>
      <c r="K110" s="9">
        <v>52</v>
      </c>
      <c r="L110" s="9">
        <v>68</v>
      </c>
      <c r="M110" s="9">
        <v>52</v>
      </c>
      <c r="N110" s="9">
        <v>68</v>
      </c>
      <c r="O110" s="9">
        <v>52</v>
      </c>
      <c r="P110" s="9">
        <v>16</v>
      </c>
      <c r="Q110" s="10">
        <v>103</v>
      </c>
      <c r="R110" s="11">
        <v>14</v>
      </c>
      <c r="S110" s="11">
        <v>1</v>
      </c>
      <c r="T110" s="11">
        <v>118</v>
      </c>
      <c r="U110" s="11">
        <v>102</v>
      </c>
      <c r="V110" s="11">
        <v>1</v>
      </c>
      <c r="W110" s="11">
        <v>102</v>
      </c>
      <c r="X110" s="11">
        <f t="shared" si="14"/>
        <v>441</v>
      </c>
      <c r="Y110" s="11">
        <f t="shared" si="15"/>
        <v>4635</v>
      </c>
      <c r="Z110" s="11">
        <f t="shared" si="16"/>
        <v>1010</v>
      </c>
      <c r="AA110" s="11">
        <f t="shared" si="17"/>
        <v>4650</v>
      </c>
      <c r="AB110" s="11">
        <f t="shared" si="18"/>
        <v>4650</v>
      </c>
      <c r="AC110" s="6">
        <f t="shared" si="19"/>
        <v>5300</v>
      </c>
      <c r="AD110" s="9" t="s">
        <v>350</v>
      </c>
      <c r="AE110" s="3" t="str">
        <f>IF(ISERROR(VLOOKUP($AD110,技まとめ!$A$1:$F$380,6,FALSE)),"－",VLOOKUP($AD110,技まとめ!$A$1:$F$380,6,FALSE))</f>
        <v>CA</v>
      </c>
      <c r="AF110" s="3">
        <f>IF(ISERROR(VLOOKUP($AD110,技まとめ!$A$1:$F$380,3,FALSE)),"－",VLOOKUP($AD110,技まとめ!$A$1:$F$380,3,FALSE))</f>
        <v>15</v>
      </c>
      <c r="AG110" s="3">
        <f>IF(ISERROR(VLOOKUP($AD110,技まとめ!$A$1:$F$380,5,FALSE)),"－",VLOOKUP($AD110,技まとめ!$A$1:$F$380,5,FALSE))</f>
        <v>20</v>
      </c>
      <c r="AH110" s="3" t="str">
        <f>IF($E110=IF(ISERROR(VLOOKUP($AD110,技まとめ!$A$1:$F$380,4,FALSE)),"－",VLOOKUP($AD110,技まとめ!$A$1:$F$380,4,FALSE)),"一致","")</f>
        <v/>
      </c>
      <c r="AI110" s="9" t="s">
        <v>487</v>
      </c>
      <c r="AJ110" s="3" t="str">
        <f>IF(ISERROR(VLOOKUP($AI110,技まとめ!$A$1:$F$380,6,FALSE)),"－",VLOOKUP($AI110,技まとめ!$A$1:$F$380,6,FALSE))</f>
        <v>CA</v>
      </c>
      <c r="AK110" s="3">
        <f>IF(ISERROR(VLOOKUP($AI110,技まとめ!$A$1:$F$380,3,FALSE)),"－",VLOOKUP($AI110,技まとめ!$A$1:$F$380,3,FALSE))</f>
        <v>33</v>
      </c>
      <c r="AL110" s="3">
        <f>IF(ISERROR(VLOOKUP($AI110,技まとめ!$A$1:$F$380,5,FALSE)),"－",VLOOKUP($AI110,技まとめ!$A$1:$F$380,5,FALSE))</f>
        <v>27</v>
      </c>
      <c r="AM110" s="3" t="str">
        <f>IF($E110=IF(ISERROR(VLOOKUP($AI110,技まとめ!$A$1:$F$380,4,FALSE)),"－",VLOOKUP($AI110,技まとめ!$A$1:$F$380,4,FALSE)),"一致","")</f>
        <v>一致</v>
      </c>
      <c r="AN110" s="9" t="s">
        <v>450</v>
      </c>
      <c r="AO110" s="3" t="str">
        <f>IF(ISERROR(VLOOKUP($AN110,技まとめ!$A$1:$F$380,6,FALSE)),"－",VLOOKUP($AN110,技まとめ!$A$1:$F$380,6,FALSE))</f>
        <v>CA</v>
      </c>
      <c r="AP110" s="3">
        <f>IF(ISERROR(VLOOKUP($AN110,技まとめ!$A$1:$F$380,3,FALSE)),"－",VLOOKUP($AN110,技まとめ!$A$1:$F$380,3,FALSE))</f>
        <v>46</v>
      </c>
      <c r="AQ110" s="3">
        <f>IF(ISERROR(VLOOKUP($AN110,技まとめ!$A$1:$F$380,5,FALSE)),"－",VLOOKUP($AN110,技まとめ!$A$1:$F$380,5,FALSE))</f>
        <v>32</v>
      </c>
      <c r="AR110" s="3" t="str">
        <f>IF($E110=IF(ISERROR(VLOOKUP($AN110,技まとめ!$A$1:$F$380,4,FALSE)),"－",VLOOKUP($AN110,技まとめ!$A$1:$F$380,4,FALSE)),"一致","")</f>
        <v>一致</v>
      </c>
      <c r="AS110" s="9" t="s">
        <v>291</v>
      </c>
      <c r="AT110" s="3" t="str">
        <f>IF(ISERROR(VLOOKUP($AS110,技まとめ!$A$1:$F$380,6,FALSE)),"－",VLOOKUP($AS110,技まとめ!$A$1:$F$380,6,FALSE))</f>
        <v>P1</v>
      </c>
      <c r="AU110" s="3">
        <f>IF(ISERROR(VLOOKUP($AS110,技まとめ!$A$1:$F$380,3,FALSE)),"－",VLOOKUP($AS110,技まとめ!$A$1:$F$380,3,FALSE))</f>
        <v>65</v>
      </c>
      <c r="AV110" s="3">
        <f>IF(ISERROR(VLOOKUP($AS110,技まとめ!$A$1:$F$380,5,FALSE)),"－",VLOOKUP($AS110,技まとめ!$A$1:$F$380,5,FALSE))</f>
        <v>40</v>
      </c>
      <c r="AW110" s="3" t="str">
        <f>IF($E110=IF(ISERROR(VLOOKUP($AS110,技まとめ!$A$1:$F$380,4,FALSE)),"－",VLOOKUP($AS110,技まとめ!$A$1:$F$380,4,FALSE)),"一致","")</f>
        <v/>
      </c>
      <c r="AX110" s="12" t="str">
        <f t="shared" si="20"/>
        <v>タフネスブロックこがらしつむじちゃぶだいがえし</v>
      </c>
      <c r="AY110" s="12" t="str">
        <f t="shared" si="21"/>
        <v>タフネスブロックこがらしつむじちゃぶだいがえし</v>
      </c>
      <c r="AZ110" s="12" t="str">
        <f t="shared" si="22"/>
        <v>タフネスブロックこがらしつむじちゃぶだいがえし</v>
      </c>
      <c r="BA110" s="12" t="str">
        <f t="shared" si="23"/>
        <v>タフネスブロックこがらしつむじちゃぶだいがえし</v>
      </c>
      <c r="BB110" s="11" t="str">
        <f t="shared" si="24"/>
        <v>CACACAP1</v>
      </c>
      <c r="BC110" s="11" t="str">
        <f t="shared" si="25"/>
        <v>CACACAP1</v>
      </c>
      <c r="BD110" s="11" t="str">
        <f t="shared" si="26"/>
        <v>CACACAP1</v>
      </c>
      <c r="BE110" s="11" t="str">
        <f t="shared" si="27"/>
        <v>CACACAP1</v>
      </c>
    </row>
    <row r="111" spans="1:57" ht="11.25" hidden="1" customHeight="1">
      <c r="A111" s="6">
        <v>109</v>
      </c>
      <c r="B111" s="7" t="s">
        <v>488</v>
      </c>
      <c r="C111" s="8" t="s">
        <v>489</v>
      </c>
      <c r="D111" s="7" t="s">
        <v>72</v>
      </c>
      <c r="E111" s="7" t="s">
        <v>102</v>
      </c>
      <c r="F111" s="7" t="s">
        <v>74</v>
      </c>
      <c r="G111" s="9">
        <v>128</v>
      </c>
      <c r="H111" s="9">
        <v>114</v>
      </c>
      <c r="I111" s="9">
        <v>50</v>
      </c>
      <c r="J111" s="9">
        <v>53</v>
      </c>
      <c r="K111" s="9">
        <v>60</v>
      </c>
      <c r="L111" s="9">
        <v>73</v>
      </c>
      <c r="M111" s="9">
        <v>53</v>
      </c>
      <c r="N111" s="9">
        <v>64</v>
      </c>
      <c r="O111" s="9">
        <v>77</v>
      </c>
      <c r="P111" s="9">
        <v>4</v>
      </c>
      <c r="Q111" s="10">
        <v>100</v>
      </c>
      <c r="R111" s="11">
        <v>1</v>
      </c>
      <c r="S111" s="11">
        <v>1</v>
      </c>
      <c r="T111" s="11">
        <v>123</v>
      </c>
      <c r="U111" s="11">
        <v>103</v>
      </c>
      <c r="V111" s="11">
        <v>1</v>
      </c>
      <c r="W111" s="11">
        <v>125</v>
      </c>
      <c r="X111" s="11">
        <f t="shared" si="14"/>
        <v>454</v>
      </c>
      <c r="Y111" s="11">
        <f t="shared" si="15"/>
        <v>4630</v>
      </c>
      <c r="Z111" s="11">
        <f t="shared" si="16"/>
        <v>670</v>
      </c>
      <c r="AA111" s="11">
        <f t="shared" si="17"/>
        <v>4940</v>
      </c>
      <c r="AB111" s="11">
        <f t="shared" si="18"/>
        <v>4940</v>
      </c>
      <c r="AC111" s="6">
        <f t="shared" si="19"/>
        <v>5550</v>
      </c>
      <c r="AD111" s="9" t="s">
        <v>220</v>
      </c>
      <c r="AE111" s="3" t="str">
        <f>IF(ISERROR(VLOOKUP($AD111,技まとめ!$A$1:$F$380,6,FALSE)),"－",VLOOKUP($AD111,技まとめ!$A$1:$F$380,6,FALSE))</f>
        <v>－</v>
      </c>
      <c r="AF111" s="3">
        <f>IF(ISERROR(VLOOKUP($AD111,技まとめ!$A$1:$F$380,3,FALSE)),"－",VLOOKUP($AD111,技まとめ!$A$1:$F$380,3,FALSE))</f>
        <v>0</v>
      </c>
      <c r="AG111" s="3">
        <f>IF(ISERROR(VLOOKUP($AD111,技まとめ!$A$1:$F$380,5,FALSE)),"－",VLOOKUP($AD111,技まとめ!$A$1:$F$380,5,FALSE))</f>
        <v>0</v>
      </c>
      <c r="AH111" s="3" t="str">
        <f>IF($E111=IF(ISERROR(VLOOKUP($AD111,技まとめ!$A$1:$F$380,4,FALSE)),"－",VLOOKUP($AD111,技まとめ!$A$1:$F$380,4,FALSE)),"一致","")</f>
        <v/>
      </c>
      <c r="AI111" s="9" t="s">
        <v>490</v>
      </c>
      <c r="AJ111" s="3" t="str">
        <f>IF(ISERROR(VLOOKUP($AI111,技まとめ!$A$1:$F$380,6,FALSE)),"－",VLOOKUP($AI111,技まとめ!$A$1:$F$380,6,FALSE))</f>
        <v>P1</v>
      </c>
      <c r="AK111" s="3">
        <f>IF(ISERROR(VLOOKUP($AI111,技まとめ!$A$1:$F$380,3,FALSE)),"－",VLOOKUP($AI111,技まとめ!$A$1:$F$380,3,FALSE))</f>
        <v>18</v>
      </c>
      <c r="AL111" s="3">
        <f>IF(ISERROR(VLOOKUP($AI111,技まとめ!$A$1:$F$380,5,FALSE)),"－",VLOOKUP($AI111,技まとめ!$A$1:$F$380,5,FALSE))</f>
        <v>21</v>
      </c>
      <c r="AM111" s="3" t="str">
        <f>IF($E111=IF(ISERROR(VLOOKUP($AI111,技まとめ!$A$1:$F$380,4,FALSE)),"－",VLOOKUP($AI111,技まとめ!$A$1:$F$380,4,FALSE)),"一致","")</f>
        <v/>
      </c>
      <c r="AN111" s="9" t="s">
        <v>153</v>
      </c>
      <c r="AO111" s="3" t="str">
        <f>IF(ISERROR(VLOOKUP($AN111,技まとめ!$A$1:$F$380,6,FALSE)),"－",VLOOKUP($AN111,技まとめ!$A$1:$F$380,6,FALSE))</f>
        <v>CA</v>
      </c>
      <c r="AP111" s="3">
        <f>IF(ISERROR(VLOOKUP($AN111,技まとめ!$A$1:$F$380,3,FALSE)),"－",VLOOKUP($AN111,技まとめ!$A$1:$F$380,3,FALSE))</f>
        <v>102</v>
      </c>
      <c r="AQ111" s="3">
        <f>IF(ISERROR(VLOOKUP($AN111,技まとめ!$A$1:$F$380,5,FALSE)),"－",VLOOKUP($AN111,技まとめ!$A$1:$F$380,5,FALSE))</f>
        <v>55</v>
      </c>
      <c r="AR111" s="3" t="str">
        <f>IF($E111=IF(ISERROR(VLOOKUP($AN111,技まとめ!$A$1:$F$380,4,FALSE)),"－",VLOOKUP($AN111,技まとめ!$A$1:$F$380,4,FALSE)),"一致","")</f>
        <v/>
      </c>
      <c r="AS111" s="9" t="s">
        <v>77</v>
      </c>
      <c r="AT111" s="3" t="str">
        <f>IF(ISERROR(VLOOKUP($AS111,技まとめ!$A$1:$F$380,6,FALSE)),"－",VLOOKUP($AS111,技まとめ!$A$1:$F$380,6,FALSE))</f>
        <v>CA</v>
      </c>
      <c r="AU111" s="3">
        <f>IF(ISERROR(VLOOKUP($AS111,技まとめ!$A$1:$F$380,3,FALSE)),"－",VLOOKUP($AS111,技まとめ!$A$1:$F$380,3,FALSE))</f>
        <v>71</v>
      </c>
      <c r="AV111" s="3">
        <f>IF(ISERROR(VLOOKUP($AS111,技まとめ!$A$1:$F$380,5,FALSE)),"－",VLOOKUP($AS111,技まとめ!$A$1:$F$380,5,FALSE))</f>
        <v>42</v>
      </c>
      <c r="AW111" s="3" t="str">
        <f>IF($E111=IF(ISERROR(VLOOKUP($AS111,技まとめ!$A$1:$F$380,4,FALSE)),"－",VLOOKUP($AS111,技まとめ!$A$1:$F$380,4,FALSE)),"一致","")</f>
        <v/>
      </c>
      <c r="AX111" s="12" t="str">
        <f t="shared" si="20"/>
        <v>ネバーギブアップまきわりチョップむげんのかべいかりのてっつい</v>
      </c>
      <c r="AY111" s="12" t="str">
        <f t="shared" si="21"/>
        <v>ネバーギブアップまきわりチョップむげんのかべいかりのてっつい</v>
      </c>
      <c r="AZ111" s="12" t="str">
        <f t="shared" si="22"/>
        <v>ネバーギブアップまきわりチョップむげんのかべいかりのてっつい</v>
      </c>
      <c r="BA111" s="12" t="str">
        <f t="shared" si="23"/>
        <v>ネバーギブアップまきわりチョップむげんのかべいかりのてっつい</v>
      </c>
      <c r="BB111" s="11" t="str">
        <f t="shared" si="24"/>
        <v>－P1CACA</v>
      </c>
      <c r="BC111" s="11" t="str">
        <f t="shared" si="25"/>
        <v>－P1CACA</v>
      </c>
      <c r="BD111" s="11" t="str">
        <f t="shared" si="26"/>
        <v>－P1CACA</v>
      </c>
      <c r="BE111" s="11" t="str">
        <f t="shared" si="27"/>
        <v>－P1CACA</v>
      </c>
    </row>
    <row r="112" spans="1:57" ht="11.25" hidden="1" customHeight="1">
      <c r="A112" s="6">
        <v>110</v>
      </c>
      <c r="B112" s="7" t="s">
        <v>491</v>
      </c>
      <c r="C112" s="8" t="s">
        <v>492</v>
      </c>
      <c r="D112" s="7" t="s">
        <v>72</v>
      </c>
      <c r="E112" s="7" t="s">
        <v>73</v>
      </c>
      <c r="F112" s="7" t="s">
        <v>82</v>
      </c>
      <c r="G112" s="9">
        <v>134</v>
      </c>
      <c r="H112" s="9">
        <v>105</v>
      </c>
      <c r="I112" s="9">
        <v>42</v>
      </c>
      <c r="J112" s="9">
        <v>56</v>
      </c>
      <c r="K112" s="9">
        <v>52</v>
      </c>
      <c r="L112" s="9">
        <v>77</v>
      </c>
      <c r="M112" s="9">
        <v>58</v>
      </c>
      <c r="N112" s="9">
        <v>68</v>
      </c>
      <c r="O112" s="9">
        <v>61</v>
      </c>
      <c r="P112" s="9">
        <v>11</v>
      </c>
      <c r="Q112" s="10">
        <v>92</v>
      </c>
      <c r="R112" s="11">
        <v>5</v>
      </c>
      <c r="S112" s="11">
        <v>1</v>
      </c>
      <c r="T112" s="11">
        <v>127</v>
      </c>
      <c r="U112" s="11">
        <v>108</v>
      </c>
      <c r="V112" s="11">
        <v>1</v>
      </c>
      <c r="W112" s="11">
        <v>111</v>
      </c>
      <c r="X112" s="11">
        <f t="shared" si="14"/>
        <v>445</v>
      </c>
      <c r="Y112" s="11">
        <f t="shared" si="15"/>
        <v>4240</v>
      </c>
      <c r="Z112" s="11">
        <f t="shared" si="16"/>
        <v>740</v>
      </c>
      <c r="AA112" s="11">
        <f t="shared" si="17"/>
        <v>5010</v>
      </c>
      <c r="AB112" s="11">
        <f t="shared" si="18"/>
        <v>5010</v>
      </c>
      <c r="AC112" s="6">
        <f t="shared" si="19"/>
        <v>5660</v>
      </c>
      <c r="AD112" s="9" t="s">
        <v>97</v>
      </c>
      <c r="AE112" s="3" t="str">
        <f>IF(ISERROR(VLOOKUP($AD112,技まとめ!$A$1:$F$380,6,FALSE)),"－",VLOOKUP($AD112,技まとめ!$A$1:$F$380,6,FALSE))</f>
        <v>BL</v>
      </c>
      <c r="AF112" s="3">
        <f>IF(ISERROR(VLOOKUP($AD112,技まとめ!$A$1:$F$380,3,FALSE)),"－",VLOOKUP($AD112,技まとめ!$A$1:$F$380,3,FALSE))</f>
        <v>38</v>
      </c>
      <c r="AG112" s="3">
        <f>IF(ISERROR(VLOOKUP($AD112,技まとめ!$A$1:$F$380,5,FALSE)),"－",VLOOKUP($AD112,技まとめ!$A$1:$F$380,5,FALSE))</f>
        <v>16</v>
      </c>
      <c r="AH112" s="3" t="str">
        <f>IF($E112=IF(ISERROR(VLOOKUP($AD112,技まとめ!$A$1:$F$380,4,FALSE)),"－",VLOOKUP($AD112,技まとめ!$A$1:$F$380,4,FALSE)),"一致","")</f>
        <v>一致</v>
      </c>
      <c r="AI112" s="9" t="s">
        <v>217</v>
      </c>
      <c r="AJ112" s="3" t="str">
        <f>IF(ISERROR(VLOOKUP($AI112,技まとめ!$A$1:$F$380,6,FALSE)),"－",VLOOKUP($AI112,技まとめ!$A$1:$F$380,6,FALSE))</f>
        <v>NS</v>
      </c>
      <c r="AK112" s="3">
        <f>IF(ISERROR(VLOOKUP($AI112,技まとめ!$A$1:$F$380,3,FALSE)),"－",VLOOKUP($AI112,技まとめ!$A$1:$F$380,3,FALSE))</f>
        <v>51</v>
      </c>
      <c r="AL112" s="3">
        <f>IF(ISERROR(VLOOKUP($AI112,技まとめ!$A$1:$F$380,5,FALSE)),"－",VLOOKUP($AI112,技まとめ!$A$1:$F$380,5,FALSE))</f>
        <v>31</v>
      </c>
      <c r="AM112" s="3" t="str">
        <f>IF($E112=IF(ISERROR(VLOOKUP($AI112,技まとめ!$A$1:$F$380,4,FALSE)),"－",VLOOKUP($AI112,技まとめ!$A$1:$F$380,4,FALSE)),"一致","")</f>
        <v/>
      </c>
      <c r="AN112" s="9" t="s">
        <v>251</v>
      </c>
      <c r="AO112" s="3" t="str">
        <f>IF(ISERROR(VLOOKUP($AN112,技まとめ!$A$1:$F$380,6,FALSE)),"－",VLOOKUP($AN112,技まとめ!$A$1:$F$380,6,FALSE))</f>
        <v>BL</v>
      </c>
      <c r="AP112" s="3">
        <f>IF(ISERROR(VLOOKUP($AN112,技まとめ!$A$1:$F$380,3,FALSE)),"－",VLOOKUP($AN112,技まとめ!$A$1:$F$380,3,FALSE))</f>
        <v>46</v>
      </c>
      <c r="AQ112" s="3">
        <f>IF(ISERROR(VLOOKUP($AN112,技まとめ!$A$1:$F$380,5,FALSE)),"－",VLOOKUP($AN112,技まとめ!$A$1:$F$380,5,FALSE))</f>
        <v>33</v>
      </c>
      <c r="AR112" s="3" t="str">
        <f>IF($E112=IF(ISERROR(VLOOKUP($AN112,技まとめ!$A$1:$F$380,4,FALSE)),"－",VLOOKUP($AN112,技まとめ!$A$1:$F$380,4,FALSE)),"一致","")</f>
        <v/>
      </c>
      <c r="AS112" s="9" t="s">
        <v>493</v>
      </c>
      <c r="AT112" s="3" t="str">
        <f>IF(ISERROR(VLOOKUP($AS112,技まとめ!$A$1:$F$380,6,FALSE)),"－",VLOOKUP($AS112,技まとめ!$A$1:$F$380,6,FALSE))</f>
        <v>BL</v>
      </c>
      <c r="AU112" s="3">
        <f>IF(ISERROR(VLOOKUP($AS112,技まとめ!$A$1:$F$380,3,FALSE)),"－",VLOOKUP($AS112,技まとめ!$A$1:$F$380,3,FALSE))</f>
        <v>93</v>
      </c>
      <c r="AV112" s="3">
        <f>IF(ISERROR(VLOOKUP($AS112,技まとめ!$A$1:$F$380,5,FALSE)),"－",VLOOKUP($AS112,技まとめ!$A$1:$F$380,5,FALSE))</f>
        <v>52</v>
      </c>
      <c r="AW112" s="3" t="str">
        <f>IF($E112=IF(ISERROR(VLOOKUP($AS112,技まとめ!$A$1:$F$380,4,FALSE)),"－",VLOOKUP($AS112,技まとめ!$A$1:$F$380,4,FALSE)),"一致","")</f>
        <v>一致</v>
      </c>
      <c r="AX112" s="12" t="str">
        <f t="shared" si="20"/>
        <v>うしろのしょうめんクンフーヘッドくものいとノーエスケイプ</v>
      </c>
      <c r="AY112" s="12" t="str">
        <f t="shared" si="21"/>
        <v>うしろのしょうめんクンフーヘッドくものいとノーエスケイプ</v>
      </c>
      <c r="AZ112" s="12" t="str">
        <f t="shared" si="22"/>
        <v>うしろのしょうめんクンフーヘッドくものいとノーエスケイプ</v>
      </c>
      <c r="BA112" s="12" t="str">
        <f t="shared" si="23"/>
        <v>うしろのしょうめんクンフーヘッドくものいとノーエスケイプ</v>
      </c>
      <c r="BB112" s="11" t="str">
        <f t="shared" si="24"/>
        <v>BLNSBLBL</v>
      </c>
      <c r="BC112" s="11" t="str">
        <f t="shared" si="25"/>
        <v>BLNSBLBL</v>
      </c>
      <c r="BD112" s="11" t="str">
        <f t="shared" si="26"/>
        <v>BLNSBLBL</v>
      </c>
      <c r="BE112" s="11" t="str">
        <f t="shared" si="27"/>
        <v>BLNSBLBL</v>
      </c>
    </row>
    <row r="113" spans="1:57" ht="11.25" hidden="1" customHeight="1">
      <c r="A113" s="6">
        <v>111</v>
      </c>
      <c r="B113" s="7" t="s">
        <v>494</v>
      </c>
      <c r="C113" s="8" t="s">
        <v>495</v>
      </c>
      <c r="D113" s="7" t="s">
        <v>72</v>
      </c>
      <c r="E113" s="7" t="s">
        <v>95</v>
      </c>
      <c r="F113" s="7" t="s">
        <v>82</v>
      </c>
      <c r="G113" s="9">
        <v>135</v>
      </c>
      <c r="H113" s="9">
        <v>102</v>
      </c>
      <c r="I113" s="9">
        <v>44</v>
      </c>
      <c r="J113" s="9">
        <v>57</v>
      </c>
      <c r="K113" s="9">
        <v>54</v>
      </c>
      <c r="L113" s="9">
        <v>70</v>
      </c>
      <c r="M113" s="9">
        <v>54</v>
      </c>
      <c r="N113" s="9">
        <v>65</v>
      </c>
      <c r="O113" s="9">
        <v>60</v>
      </c>
      <c r="P113" s="9">
        <v>19</v>
      </c>
      <c r="Q113" s="10">
        <v>94</v>
      </c>
      <c r="R113" s="11">
        <v>13</v>
      </c>
      <c r="S113" s="11">
        <v>1</v>
      </c>
      <c r="T113" s="11">
        <v>120</v>
      </c>
      <c r="U113" s="11">
        <v>104</v>
      </c>
      <c r="V113" s="11">
        <v>1</v>
      </c>
      <c r="W113" s="11">
        <v>110</v>
      </c>
      <c r="X113" s="11">
        <f t="shared" si="14"/>
        <v>443</v>
      </c>
      <c r="Y113" s="11">
        <f t="shared" si="15"/>
        <v>4315</v>
      </c>
      <c r="Z113" s="11">
        <f t="shared" si="16"/>
        <v>1015</v>
      </c>
      <c r="AA113" s="11">
        <f t="shared" si="17"/>
        <v>4760</v>
      </c>
      <c r="AB113" s="11">
        <f t="shared" si="18"/>
        <v>4760</v>
      </c>
      <c r="AC113" s="6">
        <f t="shared" si="19"/>
        <v>5415</v>
      </c>
      <c r="AD113" s="9" t="s">
        <v>97</v>
      </c>
      <c r="AE113" s="3" t="str">
        <f>IF(ISERROR(VLOOKUP($AD113,技まとめ!$A$1:$F$380,6,FALSE)),"－",VLOOKUP($AD113,技まとめ!$A$1:$F$380,6,FALSE))</f>
        <v>BL</v>
      </c>
      <c r="AF113" s="3">
        <f>IF(ISERROR(VLOOKUP($AD113,技まとめ!$A$1:$F$380,3,FALSE)),"－",VLOOKUP($AD113,技まとめ!$A$1:$F$380,3,FALSE))</f>
        <v>38</v>
      </c>
      <c r="AG113" s="3">
        <f>IF(ISERROR(VLOOKUP($AD113,技まとめ!$A$1:$F$380,5,FALSE)),"－",VLOOKUP($AD113,技まとめ!$A$1:$F$380,5,FALSE))</f>
        <v>16</v>
      </c>
      <c r="AH113" s="3" t="str">
        <f>IF($E113=IF(ISERROR(VLOOKUP($AD113,技まとめ!$A$1:$F$380,4,FALSE)),"－",VLOOKUP($AD113,技まとめ!$A$1:$F$380,4,FALSE)),"一致","")</f>
        <v/>
      </c>
      <c r="AI113" s="9" t="s">
        <v>83</v>
      </c>
      <c r="AJ113" s="3" t="str">
        <f>IF(ISERROR(VLOOKUP($AI113,技まとめ!$A$1:$F$380,6,FALSE)),"－",VLOOKUP($AI113,技まとめ!$A$1:$F$380,6,FALSE))</f>
        <v>DR</v>
      </c>
      <c r="AK113" s="3">
        <f>IF(ISERROR(VLOOKUP($AI113,技まとめ!$A$1:$F$380,3,FALSE)),"－",VLOOKUP($AI113,技まとめ!$A$1:$F$380,3,FALSE))</f>
        <v>13</v>
      </c>
      <c r="AL113" s="3">
        <f>IF(ISERROR(VLOOKUP($AI113,技まとめ!$A$1:$F$380,5,FALSE)),"－",VLOOKUP($AI113,技まとめ!$A$1:$F$380,5,FALSE))</f>
        <v>20</v>
      </c>
      <c r="AM113" s="3" t="str">
        <f>IF($E113=IF(ISERROR(VLOOKUP($AI113,技まとめ!$A$1:$F$380,4,FALSE)),"－",VLOOKUP($AI113,技まとめ!$A$1:$F$380,4,FALSE)),"一致","")</f>
        <v/>
      </c>
      <c r="AN113" s="9" t="s">
        <v>118</v>
      </c>
      <c r="AO113" s="3" t="str">
        <f>IF(ISERROR(VLOOKUP($AN113,技まとめ!$A$1:$F$380,6,FALSE)),"－",VLOOKUP($AN113,技まとめ!$A$1:$F$380,6,FALSE))</f>
        <v>BS</v>
      </c>
      <c r="AP113" s="3">
        <f>IF(ISERROR(VLOOKUP($AN113,技まとめ!$A$1:$F$380,3,FALSE)),"－",VLOOKUP($AN113,技まとめ!$A$1:$F$380,3,FALSE))</f>
        <v>64</v>
      </c>
      <c r="AQ113" s="3">
        <f>IF(ISERROR(VLOOKUP($AN113,技まとめ!$A$1:$F$380,5,FALSE)),"－",VLOOKUP($AN113,技まとめ!$A$1:$F$380,5,FALSE))</f>
        <v>37</v>
      </c>
      <c r="AR113" s="3" t="str">
        <f>IF($E113=IF(ISERROR(VLOOKUP($AN113,技まとめ!$A$1:$F$380,4,FALSE)),"－",VLOOKUP($AN113,技まとめ!$A$1:$F$380,4,FALSE)),"一致","")</f>
        <v/>
      </c>
      <c r="AS113" s="9" t="s">
        <v>472</v>
      </c>
      <c r="AT113" s="3" t="str">
        <f>IF(ISERROR(VLOOKUP($AS113,技まとめ!$A$1:$F$380,6,FALSE)),"－",VLOOKUP($AS113,技まとめ!$A$1:$F$380,6,FALSE))</f>
        <v>BL</v>
      </c>
      <c r="AU113" s="3">
        <f>IF(ISERROR(VLOOKUP($AS113,技まとめ!$A$1:$F$380,3,FALSE)),"－",VLOOKUP($AS113,技まとめ!$A$1:$F$380,3,FALSE))</f>
        <v>106</v>
      </c>
      <c r="AV113" s="3">
        <f>IF(ISERROR(VLOOKUP($AS113,技まとめ!$A$1:$F$380,5,FALSE)),"－",VLOOKUP($AS113,技まとめ!$A$1:$F$380,5,FALSE))</f>
        <v>57</v>
      </c>
      <c r="AW113" s="3" t="str">
        <f>IF($E113=IF(ISERROR(VLOOKUP($AS113,技まとめ!$A$1:$F$380,4,FALSE)),"－",VLOOKUP($AS113,技まとめ!$A$1:$F$380,4,FALSE)),"一致","")</f>
        <v/>
      </c>
      <c r="AX113" s="12" t="str">
        <f t="shared" si="20"/>
        <v>うしろのしょうめんしっぷうダッシュクンフーアタックかごめかごめ</v>
      </c>
      <c r="AY113" s="12" t="str">
        <f t="shared" si="21"/>
        <v>うしろのしょうめんしっぷうダッシュクンフーアタックかごめかごめ</v>
      </c>
      <c r="AZ113" s="12" t="str">
        <f t="shared" si="22"/>
        <v>うしろのしょうめんしっぷうダッシュクンフーアタックかごめかごめ</v>
      </c>
      <c r="BA113" s="12" t="str">
        <f t="shared" si="23"/>
        <v>うしろのしょうめんしっぷうダッシュクンフーアタックかごめかごめ</v>
      </c>
      <c r="BB113" s="11" t="str">
        <f t="shared" si="24"/>
        <v>BLDRBSBL</v>
      </c>
      <c r="BC113" s="11" t="str">
        <f t="shared" si="25"/>
        <v>BLDRBSBL</v>
      </c>
      <c r="BD113" s="11" t="str">
        <f t="shared" si="26"/>
        <v>BLDRBSBL</v>
      </c>
      <c r="BE113" s="11" t="str">
        <f t="shared" si="27"/>
        <v>BLDRBSBL</v>
      </c>
    </row>
    <row r="114" spans="1:57" ht="11.25" hidden="1" customHeight="1">
      <c r="A114" s="6">
        <v>112</v>
      </c>
      <c r="B114" s="7" t="s">
        <v>496</v>
      </c>
      <c r="C114" s="8" t="s">
        <v>497</v>
      </c>
      <c r="D114" s="7" t="s">
        <v>72</v>
      </c>
      <c r="E114" s="7" t="s">
        <v>73</v>
      </c>
      <c r="F114" s="7" t="s">
        <v>82</v>
      </c>
      <c r="G114" s="9">
        <v>134</v>
      </c>
      <c r="H114" s="9">
        <v>108</v>
      </c>
      <c r="I114" s="9">
        <v>40</v>
      </c>
      <c r="J114" s="9">
        <v>56</v>
      </c>
      <c r="K114" s="9">
        <v>52</v>
      </c>
      <c r="L114" s="9">
        <v>79</v>
      </c>
      <c r="M114" s="9">
        <v>63</v>
      </c>
      <c r="N114" s="9">
        <v>66</v>
      </c>
      <c r="O114" s="9">
        <v>53</v>
      </c>
      <c r="P114" s="9">
        <v>27</v>
      </c>
      <c r="Q114" s="10">
        <v>90</v>
      </c>
      <c r="R114" s="11">
        <v>19</v>
      </c>
      <c r="S114" s="11">
        <v>1</v>
      </c>
      <c r="T114" s="11">
        <v>129</v>
      </c>
      <c r="U114" s="11">
        <v>113</v>
      </c>
      <c r="V114" s="11">
        <v>1</v>
      </c>
      <c r="W114" s="11">
        <v>103</v>
      </c>
      <c r="X114" s="11">
        <f t="shared" si="14"/>
        <v>456</v>
      </c>
      <c r="Y114" s="11">
        <f t="shared" si="15"/>
        <v>4120</v>
      </c>
      <c r="Z114" s="11">
        <f t="shared" si="16"/>
        <v>1190</v>
      </c>
      <c r="AA114" s="11">
        <f t="shared" si="17"/>
        <v>5040</v>
      </c>
      <c r="AB114" s="11">
        <f t="shared" si="18"/>
        <v>5040</v>
      </c>
      <c r="AC114" s="6">
        <f t="shared" si="19"/>
        <v>5770</v>
      </c>
      <c r="AD114" s="9" t="s">
        <v>157</v>
      </c>
      <c r="AE114" s="3" t="str">
        <f>IF(ISERROR(VLOOKUP($AD114,技まとめ!$A$1:$F$380,6,FALSE)),"－",VLOOKUP($AD114,技まとめ!$A$1:$F$380,6,FALSE))</f>
        <v>BL</v>
      </c>
      <c r="AF114" s="3">
        <f>IF(ISERROR(VLOOKUP($AD114,技まとめ!$A$1:$F$380,3,FALSE)),"－",VLOOKUP($AD114,技まとめ!$A$1:$F$380,3,FALSE))</f>
        <v>47</v>
      </c>
      <c r="AG114" s="3">
        <f>IF(ISERROR(VLOOKUP($AD114,技まとめ!$A$1:$F$380,5,FALSE)),"－",VLOOKUP($AD114,技まとめ!$A$1:$F$380,5,FALSE))</f>
        <v>32</v>
      </c>
      <c r="AH114" s="3" t="str">
        <f>IF($E114=IF(ISERROR(VLOOKUP($AD114,技まとめ!$A$1:$F$380,4,FALSE)),"－",VLOOKUP($AD114,技まとめ!$A$1:$F$380,4,FALSE)),"一致","")</f>
        <v>一致</v>
      </c>
      <c r="AI114" s="9" t="s">
        <v>156</v>
      </c>
      <c r="AJ114" s="3" t="str">
        <f>IF(ISERROR(VLOOKUP($AI114,技まとめ!$A$1:$F$380,6,FALSE)),"－",VLOOKUP($AI114,技まとめ!$A$1:$F$380,6,FALSE))</f>
        <v>BB</v>
      </c>
      <c r="AK114" s="3">
        <f>IF(ISERROR(VLOOKUP($AI114,技まとめ!$A$1:$F$380,3,FALSE)),"－",VLOOKUP($AI114,技まとめ!$A$1:$F$380,3,FALSE))</f>
        <v>17</v>
      </c>
      <c r="AL114" s="3">
        <f>IF(ISERROR(VLOOKUP($AI114,技まとめ!$A$1:$F$380,5,FALSE)),"－",VLOOKUP($AI114,技まとめ!$A$1:$F$380,5,FALSE))</f>
        <v>20</v>
      </c>
      <c r="AM114" s="3" t="str">
        <f>IF($E114=IF(ISERROR(VLOOKUP($AI114,技まとめ!$A$1:$F$380,4,FALSE)),"－",VLOOKUP($AI114,技まとめ!$A$1:$F$380,4,FALSE)),"一致","")</f>
        <v/>
      </c>
      <c r="AN114" s="9" t="s">
        <v>482</v>
      </c>
      <c r="AO114" s="3" t="str">
        <f>IF(ISERROR(VLOOKUP($AN114,技まとめ!$A$1:$F$380,6,FALSE)),"－",VLOOKUP($AN114,技まとめ!$A$1:$F$380,6,FALSE))</f>
        <v>BL</v>
      </c>
      <c r="AP114" s="3">
        <f>IF(ISERROR(VLOOKUP($AN114,技まとめ!$A$1:$F$380,3,FALSE)),"－",VLOOKUP($AN114,技まとめ!$A$1:$F$380,3,FALSE))</f>
        <v>83</v>
      </c>
      <c r="AQ114" s="3">
        <f>IF(ISERROR(VLOOKUP($AN114,技まとめ!$A$1:$F$380,5,FALSE)),"－",VLOOKUP($AN114,技まとめ!$A$1:$F$380,5,FALSE))</f>
        <v>48</v>
      </c>
      <c r="AR114" s="3" t="str">
        <f>IF($E114=IF(ISERROR(VLOOKUP($AN114,技まとめ!$A$1:$F$380,4,FALSE)),"－",VLOOKUP($AN114,技まとめ!$A$1:$F$380,4,FALSE)),"一致","")</f>
        <v/>
      </c>
      <c r="AS114" s="9" t="s">
        <v>153</v>
      </c>
      <c r="AT114" s="3" t="str">
        <f>IF(ISERROR(VLOOKUP($AS114,技まとめ!$A$1:$F$380,6,FALSE)),"－",VLOOKUP($AS114,技まとめ!$A$1:$F$380,6,FALSE))</f>
        <v>CA</v>
      </c>
      <c r="AU114" s="3">
        <f>IF(ISERROR(VLOOKUP($AS114,技まとめ!$A$1:$F$380,3,FALSE)),"－",VLOOKUP($AS114,技まとめ!$A$1:$F$380,3,FALSE))</f>
        <v>102</v>
      </c>
      <c r="AV114" s="3">
        <f>IF(ISERROR(VLOOKUP($AS114,技まとめ!$A$1:$F$380,5,FALSE)),"－",VLOOKUP($AS114,技まとめ!$A$1:$F$380,5,FALSE))</f>
        <v>55</v>
      </c>
      <c r="AW114" s="3" t="str">
        <f>IF($E114=IF(ISERROR(VLOOKUP($AS114,技まとめ!$A$1:$F$380,4,FALSE)),"－",VLOOKUP($AS114,技まとめ!$A$1:$F$380,4,FALSE)),"一致","")</f>
        <v>一致</v>
      </c>
      <c r="AX114" s="12" t="str">
        <f t="shared" si="20"/>
        <v>アースクェイクジャイアントスピンハーヴェストむげんのかべ</v>
      </c>
      <c r="AY114" s="12" t="str">
        <f t="shared" si="21"/>
        <v>アースクェイクジャイアントスピンハーヴェストむげんのかべ</v>
      </c>
      <c r="AZ114" s="12" t="str">
        <f t="shared" si="22"/>
        <v>アースクェイクジャイアントスピンハーヴェストむげんのかべ</v>
      </c>
      <c r="BA114" s="12" t="str">
        <f t="shared" si="23"/>
        <v>アースクェイクジャイアントスピンハーヴェストむげんのかべ</v>
      </c>
      <c r="BB114" s="11" t="str">
        <f t="shared" si="24"/>
        <v>BLBBBLCA</v>
      </c>
      <c r="BC114" s="11" t="str">
        <f t="shared" si="25"/>
        <v>BLBBBLCA</v>
      </c>
      <c r="BD114" s="11" t="str">
        <f t="shared" si="26"/>
        <v>BLBBBLCA</v>
      </c>
      <c r="BE114" s="11" t="str">
        <f t="shared" si="27"/>
        <v>BLBBBLCA</v>
      </c>
    </row>
    <row r="115" spans="1:57" ht="11.25" hidden="1" customHeight="1">
      <c r="A115" s="6">
        <v>113</v>
      </c>
      <c r="B115" s="7" t="s">
        <v>498</v>
      </c>
      <c r="C115" s="8" t="s">
        <v>499</v>
      </c>
      <c r="D115" s="7" t="s">
        <v>72</v>
      </c>
      <c r="E115" s="7" t="s">
        <v>102</v>
      </c>
      <c r="F115" s="7" t="s">
        <v>82</v>
      </c>
      <c r="G115" s="9">
        <v>133</v>
      </c>
      <c r="H115" s="9">
        <v>108</v>
      </c>
      <c r="I115" s="9">
        <v>49</v>
      </c>
      <c r="J115" s="9">
        <v>60</v>
      </c>
      <c r="K115" s="9">
        <v>62</v>
      </c>
      <c r="L115" s="9">
        <v>79</v>
      </c>
      <c r="M115" s="9">
        <v>52</v>
      </c>
      <c r="N115" s="9">
        <v>70</v>
      </c>
      <c r="O115" s="9">
        <v>56</v>
      </c>
      <c r="P115" s="9">
        <v>4</v>
      </c>
      <c r="Q115" s="10">
        <v>99</v>
      </c>
      <c r="R115" s="11">
        <v>14</v>
      </c>
      <c r="S115" s="11">
        <v>1</v>
      </c>
      <c r="T115" s="11">
        <v>129</v>
      </c>
      <c r="U115" s="11">
        <v>102</v>
      </c>
      <c r="V115" s="11">
        <v>1</v>
      </c>
      <c r="W115" s="11">
        <v>106</v>
      </c>
      <c r="X115" s="11">
        <f t="shared" si="14"/>
        <v>452</v>
      </c>
      <c r="Y115" s="11">
        <f t="shared" si="15"/>
        <v>4495</v>
      </c>
      <c r="Z115" s="11">
        <f t="shared" si="16"/>
        <v>1030</v>
      </c>
      <c r="AA115" s="11">
        <f t="shared" si="17"/>
        <v>5055</v>
      </c>
      <c r="AB115" s="11">
        <f t="shared" si="18"/>
        <v>5055</v>
      </c>
      <c r="AC115" s="6">
        <f t="shared" si="19"/>
        <v>5760</v>
      </c>
      <c r="AD115" s="9" t="s">
        <v>482</v>
      </c>
      <c r="AE115" s="3" t="str">
        <f>IF(ISERROR(VLOOKUP($AD115,技まとめ!$A$1:$F$380,6,FALSE)),"－",VLOOKUP($AD115,技まとめ!$A$1:$F$380,6,FALSE))</f>
        <v>BL</v>
      </c>
      <c r="AF115" s="3">
        <f>IF(ISERROR(VLOOKUP($AD115,技まとめ!$A$1:$F$380,3,FALSE)),"－",VLOOKUP($AD115,技まとめ!$A$1:$F$380,3,FALSE))</f>
        <v>83</v>
      </c>
      <c r="AG115" s="3">
        <f>IF(ISERROR(VLOOKUP($AD115,技まとめ!$A$1:$F$380,5,FALSE)),"－",VLOOKUP($AD115,技まとめ!$A$1:$F$380,5,FALSE))</f>
        <v>48</v>
      </c>
      <c r="AH115" s="3" t="str">
        <f>IF($E115=IF(ISERROR(VLOOKUP($AD115,技まとめ!$A$1:$F$380,4,FALSE)),"－",VLOOKUP($AD115,技まとめ!$A$1:$F$380,4,FALSE)),"一致","")</f>
        <v/>
      </c>
      <c r="AI115" s="9" t="s">
        <v>500</v>
      </c>
      <c r="AJ115" s="3" t="str">
        <f>IF(ISERROR(VLOOKUP($AI115,技まとめ!$A$1:$F$380,6,FALSE)),"－",VLOOKUP($AI115,技まとめ!$A$1:$F$380,6,FALSE))</f>
        <v>SC</v>
      </c>
      <c r="AK115" s="3">
        <f>IF(ISERROR(VLOOKUP($AI115,技まとめ!$A$1:$F$380,3,FALSE)),"－",VLOOKUP($AI115,技まとめ!$A$1:$F$380,3,FALSE))</f>
        <v>31</v>
      </c>
      <c r="AL115" s="3">
        <f>IF(ISERROR(VLOOKUP($AI115,技まとめ!$A$1:$F$380,5,FALSE)),"－",VLOOKUP($AI115,技まとめ!$A$1:$F$380,5,FALSE))</f>
        <v>22</v>
      </c>
      <c r="AM115" s="3" t="str">
        <f>IF($E115=IF(ISERROR(VLOOKUP($AI115,技まとめ!$A$1:$F$380,4,FALSE)),"－",VLOOKUP($AI115,技まとめ!$A$1:$F$380,4,FALSE)),"一致","")</f>
        <v/>
      </c>
      <c r="AN115" s="9" t="s">
        <v>97</v>
      </c>
      <c r="AO115" s="3" t="str">
        <f>IF(ISERROR(VLOOKUP($AN115,技まとめ!$A$1:$F$380,6,FALSE)),"－",VLOOKUP($AN115,技まとめ!$A$1:$F$380,6,FALSE))</f>
        <v>BL</v>
      </c>
      <c r="AP115" s="3">
        <f>IF(ISERROR(VLOOKUP($AN115,技まとめ!$A$1:$F$380,3,FALSE)),"－",VLOOKUP($AN115,技まとめ!$A$1:$F$380,3,FALSE))</f>
        <v>38</v>
      </c>
      <c r="AQ115" s="3">
        <f>IF(ISERROR(VLOOKUP($AN115,技まとめ!$A$1:$F$380,5,FALSE)),"－",VLOOKUP($AN115,技まとめ!$A$1:$F$380,5,FALSE))</f>
        <v>16</v>
      </c>
      <c r="AR115" s="3" t="str">
        <f>IF($E115=IF(ISERROR(VLOOKUP($AN115,技まとめ!$A$1:$F$380,4,FALSE)),"－",VLOOKUP($AN115,技まとめ!$A$1:$F$380,4,FALSE)),"一致","")</f>
        <v/>
      </c>
      <c r="AS115" s="9" t="s">
        <v>153</v>
      </c>
      <c r="AT115" s="3" t="str">
        <f>IF(ISERROR(VLOOKUP($AS115,技まとめ!$A$1:$F$380,6,FALSE)),"－",VLOOKUP($AS115,技まとめ!$A$1:$F$380,6,FALSE))</f>
        <v>CA</v>
      </c>
      <c r="AU115" s="3">
        <f>IF(ISERROR(VLOOKUP($AS115,技まとめ!$A$1:$F$380,3,FALSE)),"－",VLOOKUP($AS115,技まとめ!$A$1:$F$380,3,FALSE))</f>
        <v>102</v>
      </c>
      <c r="AV115" s="3">
        <f>IF(ISERROR(VLOOKUP($AS115,技まとめ!$A$1:$F$380,5,FALSE)),"－",VLOOKUP($AS115,技まとめ!$A$1:$F$380,5,FALSE))</f>
        <v>55</v>
      </c>
      <c r="AW115" s="3" t="str">
        <f>IF($E115=IF(ISERROR(VLOOKUP($AS115,技まとめ!$A$1:$F$380,4,FALSE)),"－",VLOOKUP($AS115,技まとめ!$A$1:$F$380,4,FALSE)),"一致","")</f>
        <v/>
      </c>
      <c r="AX115" s="12" t="str">
        <f t="shared" si="20"/>
        <v>ハーヴェストつちだるまうしろのしょうめんむげんのかべ</v>
      </c>
      <c r="AY115" s="12" t="str">
        <f t="shared" si="21"/>
        <v>ハーヴェストつちだるまうしろのしょうめんむげんのかべ</v>
      </c>
      <c r="AZ115" s="12" t="str">
        <f t="shared" si="22"/>
        <v>ハーヴェストつちだるまうしろのしょうめんむげんのかべ</v>
      </c>
      <c r="BA115" s="12" t="str">
        <f t="shared" si="23"/>
        <v>ハーヴェストつちだるまうしろのしょうめんむげんのかべ</v>
      </c>
      <c r="BB115" s="11" t="str">
        <f t="shared" si="24"/>
        <v>BLSCBLCA</v>
      </c>
      <c r="BC115" s="11" t="str">
        <f t="shared" si="25"/>
        <v>BLSCBLCA</v>
      </c>
      <c r="BD115" s="11" t="str">
        <f t="shared" si="26"/>
        <v>BLSCBLCA</v>
      </c>
      <c r="BE115" s="11" t="str">
        <f t="shared" si="27"/>
        <v>BLSCBLCA</v>
      </c>
    </row>
    <row r="116" spans="1:57" ht="11.25" hidden="1" customHeight="1">
      <c r="A116" s="6">
        <v>114</v>
      </c>
      <c r="B116" s="7" t="s">
        <v>501</v>
      </c>
      <c r="C116" s="8" t="s">
        <v>502</v>
      </c>
      <c r="D116" s="7" t="s">
        <v>72</v>
      </c>
      <c r="E116" s="7" t="s">
        <v>73</v>
      </c>
      <c r="F116" s="7" t="s">
        <v>109</v>
      </c>
      <c r="G116" s="9">
        <v>137</v>
      </c>
      <c r="H116" s="9">
        <v>106</v>
      </c>
      <c r="I116" s="9">
        <v>40</v>
      </c>
      <c r="J116" s="9">
        <v>54</v>
      </c>
      <c r="K116" s="9">
        <v>54</v>
      </c>
      <c r="L116" s="9">
        <v>68</v>
      </c>
      <c r="M116" s="9">
        <v>56</v>
      </c>
      <c r="N116" s="9">
        <v>63</v>
      </c>
      <c r="O116" s="9">
        <v>56</v>
      </c>
      <c r="P116" s="9">
        <v>17</v>
      </c>
      <c r="Q116" s="10">
        <v>90</v>
      </c>
      <c r="R116" s="11">
        <v>6</v>
      </c>
      <c r="S116" s="11">
        <v>1</v>
      </c>
      <c r="T116" s="11">
        <v>118</v>
      </c>
      <c r="U116" s="11">
        <v>106</v>
      </c>
      <c r="V116" s="11">
        <v>1</v>
      </c>
      <c r="W116" s="11">
        <v>106</v>
      </c>
      <c r="X116" s="11">
        <f t="shared" si="14"/>
        <v>428</v>
      </c>
      <c r="Y116" s="11">
        <f t="shared" si="15"/>
        <v>4135</v>
      </c>
      <c r="Z116" s="11">
        <f t="shared" si="16"/>
        <v>750</v>
      </c>
      <c r="AA116" s="11">
        <f t="shared" si="17"/>
        <v>4670</v>
      </c>
      <c r="AB116" s="11">
        <f t="shared" si="18"/>
        <v>4670</v>
      </c>
      <c r="AC116" s="6">
        <f t="shared" si="19"/>
        <v>5280</v>
      </c>
      <c r="AD116" s="9" t="s">
        <v>255</v>
      </c>
      <c r="AE116" s="3" t="str">
        <f>IF(ISERROR(VLOOKUP($AD116,技まとめ!$A$1:$F$380,6,FALSE)),"－",VLOOKUP($AD116,技まとめ!$A$1:$F$380,6,FALSE))</f>
        <v>DR</v>
      </c>
      <c r="AF116" s="3">
        <f>IF(ISERROR(VLOOKUP($AD116,技まとめ!$A$1:$F$380,3,FALSE)),"－",VLOOKUP($AD116,技まとめ!$A$1:$F$380,3,FALSE))</f>
        <v>52</v>
      </c>
      <c r="AG116" s="3">
        <f>IF(ISERROR(VLOOKUP($AD116,技まとめ!$A$1:$F$380,5,FALSE)),"－",VLOOKUP($AD116,技まとめ!$A$1:$F$380,5,FALSE))</f>
        <v>36</v>
      </c>
      <c r="AH116" s="3" t="str">
        <f>IF($E116=IF(ISERROR(VLOOKUP($AD116,技まとめ!$A$1:$F$380,4,FALSE)),"－",VLOOKUP($AD116,技まとめ!$A$1:$F$380,4,FALSE)),"一致","")</f>
        <v/>
      </c>
      <c r="AI116" s="9" t="s">
        <v>482</v>
      </c>
      <c r="AJ116" s="3" t="str">
        <f>IF(ISERROR(VLOOKUP($AI116,技まとめ!$A$1:$F$380,6,FALSE)),"－",VLOOKUP($AI116,技まとめ!$A$1:$F$380,6,FALSE))</f>
        <v>BL</v>
      </c>
      <c r="AK116" s="3">
        <f>IF(ISERROR(VLOOKUP($AI116,技まとめ!$A$1:$F$380,3,FALSE)),"－",VLOOKUP($AI116,技まとめ!$A$1:$F$380,3,FALSE))</f>
        <v>83</v>
      </c>
      <c r="AL116" s="3">
        <f>IF(ISERROR(VLOOKUP($AI116,技まとめ!$A$1:$F$380,5,FALSE)),"－",VLOOKUP($AI116,技まとめ!$A$1:$F$380,5,FALSE))</f>
        <v>48</v>
      </c>
      <c r="AM116" s="3" t="str">
        <f>IF($E116=IF(ISERROR(VLOOKUP($AI116,技まとめ!$A$1:$F$380,4,FALSE)),"－",VLOOKUP($AI116,技まとめ!$A$1:$F$380,4,FALSE)),"一致","")</f>
        <v/>
      </c>
      <c r="AN116" s="9" t="s">
        <v>300</v>
      </c>
      <c r="AO116" s="3" t="str">
        <f>IF(ISERROR(VLOOKUP($AN116,技まとめ!$A$1:$F$380,6,FALSE)),"－",VLOOKUP($AN116,技まとめ!$A$1:$F$380,6,FALSE))</f>
        <v>BB</v>
      </c>
      <c r="AP116" s="3">
        <f>IF(ISERROR(VLOOKUP($AN116,技まとめ!$A$1:$F$380,3,FALSE)),"－",VLOOKUP($AN116,技まとめ!$A$1:$F$380,3,FALSE))</f>
        <v>49</v>
      </c>
      <c r="AQ116" s="3">
        <f>IF(ISERROR(VLOOKUP($AN116,技まとめ!$A$1:$F$380,5,FALSE)),"－",VLOOKUP($AN116,技まとめ!$A$1:$F$380,5,FALSE))</f>
        <v>32</v>
      </c>
      <c r="AR116" s="3" t="str">
        <f>IF($E116=IF(ISERROR(VLOOKUP($AN116,技まとめ!$A$1:$F$380,4,FALSE)),"－",VLOOKUP($AN116,技まとめ!$A$1:$F$380,4,FALSE)),"一致","")</f>
        <v/>
      </c>
      <c r="AS116" s="9" t="s">
        <v>503</v>
      </c>
      <c r="AT116" s="3" t="str">
        <f>IF(ISERROR(VLOOKUP($AS116,技まとめ!$A$1:$F$380,6,FALSE)),"－",VLOOKUP($AS116,技まとめ!$A$1:$F$380,6,FALSE))</f>
        <v>DR</v>
      </c>
      <c r="AU116" s="3">
        <f>IF(ISERROR(VLOOKUP($AS116,技まとめ!$A$1:$F$380,3,FALSE)),"－",VLOOKUP($AS116,技まとめ!$A$1:$F$380,3,FALSE))</f>
        <v>68</v>
      </c>
      <c r="AV116" s="3">
        <f>IF(ISERROR(VLOOKUP($AS116,技まとめ!$A$1:$F$380,5,FALSE)),"－",VLOOKUP($AS116,技まとめ!$A$1:$F$380,5,FALSE))</f>
        <v>41</v>
      </c>
      <c r="AW116" s="3" t="str">
        <f>IF($E116=IF(ISERROR(VLOOKUP($AS116,技まとめ!$A$1:$F$380,4,FALSE)),"－",VLOOKUP($AS116,技まとめ!$A$1:$F$380,4,FALSE)),"一致","")</f>
        <v/>
      </c>
      <c r="AX116" s="12" t="str">
        <f t="shared" si="20"/>
        <v>カマイタチハーヴェストスピニングカットオオウチワ</v>
      </c>
      <c r="AY116" s="12" t="str">
        <f t="shared" si="21"/>
        <v>カマイタチハーヴェストスピニングカットオオウチワ</v>
      </c>
      <c r="AZ116" s="12" t="str">
        <f t="shared" si="22"/>
        <v>カマイタチハーヴェストスピニングカットオオウチワ</v>
      </c>
      <c r="BA116" s="12" t="str">
        <f t="shared" si="23"/>
        <v>カマイタチハーヴェストスピニングカットオオウチワ</v>
      </c>
      <c r="BB116" s="11" t="str">
        <f t="shared" si="24"/>
        <v>DRBLBBDR</v>
      </c>
      <c r="BC116" s="11" t="str">
        <f t="shared" si="25"/>
        <v>DRBLBBDR</v>
      </c>
      <c r="BD116" s="11" t="str">
        <f t="shared" si="26"/>
        <v>DRBLBBDR</v>
      </c>
      <c r="BE116" s="11" t="str">
        <f t="shared" si="27"/>
        <v>DRBLBBDR</v>
      </c>
    </row>
    <row r="117" spans="1:57" ht="11.25" hidden="1" customHeight="1">
      <c r="A117" s="6">
        <v>115</v>
      </c>
      <c r="B117" s="7" t="s">
        <v>504</v>
      </c>
      <c r="C117" s="8" t="s">
        <v>505</v>
      </c>
      <c r="D117" s="7" t="s">
        <v>72</v>
      </c>
      <c r="E117" s="7" t="s">
        <v>95</v>
      </c>
      <c r="F117" s="7" t="s">
        <v>109</v>
      </c>
      <c r="G117" s="9">
        <v>139</v>
      </c>
      <c r="H117" s="9">
        <v>104</v>
      </c>
      <c r="I117" s="9">
        <v>42</v>
      </c>
      <c r="J117" s="9">
        <v>55</v>
      </c>
      <c r="K117" s="9">
        <v>63</v>
      </c>
      <c r="L117" s="9">
        <v>76</v>
      </c>
      <c r="M117" s="9">
        <v>53</v>
      </c>
      <c r="N117" s="9">
        <v>60</v>
      </c>
      <c r="O117" s="9">
        <v>55</v>
      </c>
      <c r="P117" s="9">
        <v>5</v>
      </c>
      <c r="Q117" s="10">
        <v>92</v>
      </c>
      <c r="R117" s="11">
        <v>1</v>
      </c>
      <c r="S117" s="11">
        <v>1</v>
      </c>
      <c r="T117" s="11">
        <v>126</v>
      </c>
      <c r="U117" s="11">
        <v>103</v>
      </c>
      <c r="V117" s="11">
        <v>1</v>
      </c>
      <c r="W117" s="11">
        <v>105</v>
      </c>
      <c r="X117" s="11">
        <f t="shared" si="14"/>
        <v>429</v>
      </c>
      <c r="Y117" s="11">
        <f t="shared" si="15"/>
        <v>4210</v>
      </c>
      <c r="Z117" s="11">
        <f t="shared" si="16"/>
        <v>570</v>
      </c>
      <c r="AA117" s="11">
        <f t="shared" si="17"/>
        <v>4945</v>
      </c>
      <c r="AB117" s="11">
        <f t="shared" si="18"/>
        <v>4945</v>
      </c>
      <c r="AC117" s="6">
        <f t="shared" si="19"/>
        <v>5570</v>
      </c>
      <c r="AD117" s="9" t="s">
        <v>310</v>
      </c>
      <c r="AE117" s="3" t="str">
        <f>IF(ISERROR(VLOOKUP($AD117,技まとめ!$A$1:$F$380,6,FALSE)),"－",VLOOKUP($AD117,技まとめ!$A$1:$F$380,6,FALSE))</f>
        <v>DR</v>
      </c>
      <c r="AF117" s="3">
        <f>IF(ISERROR(VLOOKUP($AD117,技まとめ!$A$1:$F$380,3,FALSE)),"－",VLOOKUP($AD117,技まとめ!$A$1:$F$380,3,FALSE))</f>
        <v>65</v>
      </c>
      <c r="AG117" s="3">
        <f>IF(ISERROR(VLOOKUP($AD117,技まとめ!$A$1:$F$380,5,FALSE)),"－",VLOOKUP($AD117,技まとめ!$A$1:$F$380,5,FALSE))</f>
        <v>42</v>
      </c>
      <c r="AH117" s="3" t="str">
        <f>IF($E117=IF(ISERROR(VLOOKUP($AD117,技まとめ!$A$1:$F$380,4,FALSE)),"－",VLOOKUP($AD117,技まとめ!$A$1:$F$380,4,FALSE)),"一致","")</f>
        <v/>
      </c>
      <c r="AI117" s="9" t="s">
        <v>426</v>
      </c>
      <c r="AJ117" s="3" t="str">
        <f>IF(ISERROR(VLOOKUP($AI117,技まとめ!$A$1:$F$380,6,FALSE)),"－",VLOOKUP($AI117,技まとめ!$A$1:$F$380,6,FALSE))</f>
        <v>NS</v>
      </c>
      <c r="AK117" s="3">
        <f>IF(ISERROR(VLOOKUP($AI117,技まとめ!$A$1:$F$380,3,FALSE)),"－",VLOOKUP($AI117,技まとめ!$A$1:$F$380,3,FALSE))</f>
        <v>57</v>
      </c>
      <c r="AL117" s="3">
        <f>IF(ISERROR(VLOOKUP($AI117,技まとめ!$A$1:$F$380,5,FALSE)),"－",VLOOKUP($AI117,技まとめ!$A$1:$F$380,5,FALSE))</f>
        <v>34</v>
      </c>
      <c r="AM117" s="3" t="str">
        <f>IF($E117=IF(ISERROR(VLOOKUP($AI117,技まとめ!$A$1:$F$380,4,FALSE)),"－",VLOOKUP($AI117,技まとめ!$A$1:$F$380,4,FALSE)),"一致","")</f>
        <v/>
      </c>
      <c r="AN117" s="9" t="s">
        <v>163</v>
      </c>
      <c r="AO117" s="3" t="str">
        <f>IF(ISERROR(VLOOKUP($AN117,技まとめ!$A$1:$F$380,6,FALSE)),"－",VLOOKUP($AN117,技まとめ!$A$1:$F$380,6,FALSE))</f>
        <v>BL</v>
      </c>
      <c r="AP117" s="3">
        <f>IF(ISERROR(VLOOKUP($AN117,技まとめ!$A$1:$F$380,3,FALSE)),"－",VLOOKUP($AN117,技まとめ!$A$1:$F$380,3,FALSE))</f>
        <v>59</v>
      </c>
      <c r="AQ117" s="3">
        <f>IF(ISERROR(VLOOKUP($AN117,技まとめ!$A$1:$F$380,5,FALSE)),"－",VLOOKUP($AN117,技まとめ!$A$1:$F$380,5,FALSE))</f>
        <v>38</v>
      </c>
      <c r="AR117" s="3" t="str">
        <f>IF($E117=IF(ISERROR(VLOOKUP($AN117,技まとめ!$A$1:$F$380,4,FALSE)),"－",VLOOKUP($AN117,技まとめ!$A$1:$F$380,4,FALSE)),"一致","")</f>
        <v/>
      </c>
      <c r="AS117" s="9" t="s">
        <v>300</v>
      </c>
      <c r="AT117" s="3" t="str">
        <f>IF(ISERROR(VLOOKUP($AS117,技まとめ!$A$1:$F$380,6,FALSE)),"－",VLOOKUP($AS117,技まとめ!$A$1:$F$380,6,FALSE))</f>
        <v>BB</v>
      </c>
      <c r="AU117" s="3">
        <f>IF(ISERROR(VLOOKUP($AS117,技まとめ!$A$1:$F$380,3,FALSE)),"－",VLOOKUP($AS117,技まとめ!$A$1:$F$380,3,FALSE))</f>
        <v>49</v>
      </c>
      <c r="AV117" s="3">
        <f>IF(ISERROR(VLOOKUP($AS117,技まとめ!$A$1:$F$380,5,FALSE)),"－",VLOOKUP($AS117,技まとめ!$A$1:$F$380,5,FALSE))</f>
        <v>32</v>
      </c>
      <c r="AW117" s="3" t="str">
        <f>IF($E117=IF(ISERROR(VLOOKUP($AS117,技まとめ!$A$1:$F$380,4,FALSE)),"－",VLOOKUP($AS117,技まとめ!$A$1:$F$380,4,FALSE)),"一致","")</f>
        <v/>
      </c>
      <c r="AX117" s="12" t="str">
        <f t="shared" si="20"/>
        <v>モグラシャッフルシャインドライブサイクロンスピニングカット</v>
      </c>
      <c r="AY117" s="12" t="str">
        <f t="shared" si="21"/>
        <v>モグラシャッフルシャインドライブサイクロンスピニングカット</v>
      </c>
      <c r="AZ117" s="12" t="str">
        <f t="shared" si="22"/>
        <v>モグラシャッフルシャインドライブサイクロンスピニングカット</v>
      </c>
      <c r="BA117" s="12" t="str">
        <f t="shared" si="23"/>
        <v>モグラシャッフルシャインドライブサイクロンスピニングカット</v>
      </c>
      <c r="BB117" s="11" t="str">
        <f t="shared" si="24"/>
        <v>DRNSBLBB</v>
      </c>
      <c r="BC117" s="11" t="str">
        <f t="shared" si="25"/>
        <v>DRNSBLBB</v>
      </c>
      <c r="BD117" s="11" t="str">
        <f t="shared" si="26"/>
        <v>DRNSBLBB</v>
      </c>
      <c r="BE117" s="11" t="str">
        <f t="shared" si="27"/>
        <v>DRNSBLBB</v>
      </c>
    </row>
    <row r="118" spans="1:57" ht="11.25" hidden="1" customHeight="1">
      <c r="A118" s="6">
        <v>116</v>
      </c>
      <c r="B118" s="7" t="s">
        <v>506</v>
      </c>
      <c r="C118" s="8" t="s">
        <v>507</v>
      </c>
      <c r="D118" s="7" t="s">
        <v>72</v>
      </c>
      <c r="E118" s="7" t="s">
        <v>102</v>
      </c>
      <c r="F118" s="7" t="s">
        <v>109</v>
      </c>
      <c r="G118" s="9">
        <v>135</v>
      </c>
      <c r="H118" s="9">
        <v>108</v>
      </c>
      <c r="I118" s="9">
        <v>71</v>
      </c>
      <c r="J118" s="9">
        <v>40</v>
      </c>
      <c r="K118" s="9">
        <v>46</v>
      </c>
      <c r="L118" s="9">
        <v>72</v>
      </c>
      <c r="M118" s="9">
        <v>62</v>
      </c>
      <c r="N118" s="9">
        <v>66</v>
      </c>
      <c r="O118" s="9">
        <v>71</v>
      </c>
      <c r="P118" s="9">
        <v>3</v>
      </c>
      <c r="Q118" s="10">
        <v>121</v>
      </c>
      <c r="R118" s="11">
        <v>1</v>
      </c>
      <c r="S118" s="11">
        <v>1</v>
      </c>
      <c r="T118" s="11">
        <v>122</v>
      </c>
      <c r="U118" s="11">
        <v>112</v>
      </c>
      <c r="V118" s="11">
        <v>1</v>
      </c>
      <c r="W118" s="11">
        <v>93</v>
      </c>
      <c r="X118" s="11">
        <f t="shared" si="14"/>
        <v>451</v>
      </c>
      <c r="Y118" s="11">
        <f t="shared" si="15"/>
        <v>5310</v>
      </c>
      <c r="Z118" s="11">
        <f t="shared" si="16"/>
        <v>510</v>
      </c>
      <c r="AA118" s="11">
        <f t="shared" si="17"/>
        <v>4745</v>
      </c>
      <c r="AB118" s="11">
        <f t="shared" si="18"/>
        <v>4745</v>
      </c>
      <c r="AC118" s="6">
        <f t="shared" si="19"/>
        <v>5350</v>
      </c>
      <c r="AD118" s="9" t="s">
        <v>217</v>
      </c>
      <c r="AE118" s="3" t="str">
        <f>IF(ISERROR(VLOOKUP($AD118,技まとめ!$A$1:$F$380,6,FALSE)),"－",VLOOKUP($AD118,技まとめ!$A$1:$F$380,6,FALSE))</f>
        <v>NS</v>
      </c>
      <c r="AF118" s="3">
        <f>IF(ISERROR(VLOOKUP($AD118,技まとめ!$A$1:$F$380,3,FALSE)),"－",VLOOKUP($AD118,技まとめ!$A$1:$F$380,3,FALSE))</f>
        <v>51</v>
      </c>
      <c r="AG118" s="3">
        <f>IF(ISERROR(VLOOKUP($AD118,技まとめ!$A$1:$F$380,5,FALSE)),"－",VLOOKUP($AD118,技まとめ!$A$1:$F$380,5,FALSE))</f>
        <v>31</v>
      </c>
      <c r="AH118" s="3" t="str">
        <f>IF($E118=IF(ISERROR(VLOOKUP($AD118,技まとめ!$A$1:$F$380,4,FALSE)),"－",VLOOKUP($AD118,技まとめ!$A$1:$F$380,4,FALSE)),"一致","")</f>
        <v/>
      </c>
      <c r="AI118" s="9" t="s">
        <v>255</v>
      </c>
      <c r="AJ118" s="3" t="str">
        <f>IF(ISERROR(VLOOKUP($AI118,技まとめ!$A$1:$F$380,6,FALSE)),"－",VLOOKUP($AI118,技まとめ!$A$1:$F$380,6,FALSE))</f>
        <v>DR</v>
      </c>
      <c r="AK118" s="3">
        <f>IF(ISERROR(VLOOKUP($AI118,技まとめ!$A$1:$F$380,3,FALSE)),"－",VLOOKUP($AI118,技まとめ!$A$1:$F$380,3,FALSE))</f>
        <v>52</v>
      </c>
      <c r="AL118" s="3">
        <f>IF(ISERROR(VLOOKUP($AI118,技まとめ!$A$1:$F$380,5,FALSE)),"－",VLOOKUP($AI118,技まとめ!$A$1:$F$380,5,FALSE))</f>
        <v>36</v>
      </c>
      <c r="AM118" s="3" t="str">
        <f>IF($E118=IF(ISERROR(VLOOKUP($AI118,技まとめ!$A$1:$F$380,4,FALSE)),"－",VLOOKUP($AI118,技まとめ!$A$1:$F$380,4,FALSE)),"一致","")</f>
        <v/>
      </c>
      <c r="AN118" s="9" t="s">
        <v>290</v>
      </c>
      <c r="AO118" s="3" t="str">
        <f>IF(ISERROR(VLOOKUP($AN118,技まとめ!$A$1:$F$380,6,FALSE)),"－",VLOOKUP($AN118,技まとめ!$A$1:$F$380,6,FALSE))</f>
        <v>CA</v>
      </c>
      <c r="AP118" s="3">
        <f>IF(ISERROR(VLOOKUP($AN118,技まとめ!$A$1:$F$380,3,FALSE)),"－",VLOOKUP($AN118,技まとめ!$A$1:$F$380,3,FALSE))</f>
        <v>27</v>
      </c>
      <c r="AQ118" s="3">
        <f>IF(ISERROR(VLOOKUP($AN118,技まとめ!$A$1:$F$380,5,FALSE)),"－",VLOOKUP($AN118,技まとめ!$A$1:$F$380,5,FALSE))</f>
        <v>25</v>
      </c>
      <c r="AR118" s="3" t="str">
        <f>IF($E118=IF(ISERROR(VLOOKUP($AN118,技まとめ!$A$1:$F$380,4,FALSE)),"－",VLOOKUP($AN118,技まとめ!$A$1:$F$380,4,FALSE)),"一致","")</f>
        <v/>
      </c>
      <c r="AS118" s="9" t="s">
        <v>508</v>
      </c>
      <c r="AT118" s="3" t="str">
        <f>IF(ISERROR(VLOOKUP($AS118,技まとめ!$A$1:$F$380,6,FALSE)),"－",VLOOKUP($AS118,技まとめ!$A$1:$F$380,6,FALSE))</f>
        <v>SC</v>
      </c>
      <c r="AU118" s="3">
        <f>IF(ISERROR(VLOOKUP($AS118,技まとめ!$A$1:$F$380,3,FALSE)),"－",VLOOKUP($AS118,技まとめ!$A$1:$F$380,3,FALSE))</f>
        <v>66</v>
      </c>
      <c r="AV118" s="3">
        <f>IF(ISERROR(VLOOKUP($AS118,技まとめ!$A$1:$F$380,5,FALSE)),"－",VLOOKUP($AS118,技まとめ!$A$1:$F$380,5,FALSE))</f>
        <v>37</v>
      </c>
      <c r="AW118" s="3" t="str">
        <f>IF($E118=IF(ISERROR(VLOOKUP($AS118,技まとめ!$A$1:$F$380,4,FALSE)),"－",VLOOKUP($AS118,技まとめ!$A$1:$F$380,4,FALSE)),"一致","")</f>
        <v>一致</v>
      </c>
      <c r="AX118" s="12" t="str">
        <f t="shared" si="20"/>
        <v>クンフーヘッドカマイタチワイルドクローつうてんかくシュート</v>
      </c>
      <c r="AY118" s="12" t="str">
        <f t="shared" si="21"/>
        <v>クンフーヘッドカマイタチワイルドクローつうてんかくシュート</v>
      </c>
      <c r="AZ118" s="12" t="str">
        <f t="shared" si="22"/>
        <v>クンフーヘッドカマイタチワイルドクローつうてんかくシュート</v>
      </c>
      <c r="BA118" s="12" t="str">
        <f t="shared" si="23"/>
        <v>クンフーヘッドカマイタチワイルドクローつうてんかくシュート</v>
      </c>
      <c r="BB118" s="11" t="str">
        <f t="shared" si="24"/>
        <v>NSDRCASC</v>
      </c>
      <c r="BC118" s="11" t="str">
        <f t="shared" si="25"/>
        <v>NSDRCASC</v>
      </c>
      <c r="BD118" s="11" t="str">
        <f t="shared" si="26"/>
        <v>NSDRCASC</v>
      </c>
      <c r="BE118" s="11" t="str">
        <f t="shared" si="27"/>
        <v>NSDRCASC</v>
      </c>
    </row>
    <row r="119" spans="1:57" ht="11.25" hidden="1" customHeight="1">
      <c r="A119" s="6">
        <v>117</v>
      </c>
      <c r="B119" s="7" t="s">
        <v>509</v>
      </c>
      <c r="C119" s="8" t="s">
        <v>510</v>
      </c>
      <c r="D119" s="7" t="s">
        <v>72</v>
      </c>
      <c r="E119" s="7" t="s">
        <v>73</v>
      </c>
      <c r="F119" s="7" t="s">
        <v>109</v>
      </c>
      <c r="G119" s="9">
        <v>137</v>
      </c>
      <c r="H119" s="9">
        <v>105</v>
      </c>
      <c r="I119" s="9">
        <v>59</v>
      </c>
      <c r="J119" s="9">
        <v>58</v>
      </c>
      <c r="K119" s="9">
        <v>52</v>
      </c>
      <c r="L119" s="9">
        <v>66</v>
      </c>
      <c r="M119" s="9">
        <v>61</v>
      </c>
      <c r="N119" s="9">
        <v>61</v>
      </c>
      <c r="O119" s="9">
        <v>70</v>
      </c>
      <c r="P119" s="9">
        <v>4</v>
      </c>
      <c r="Q119" s="10">
        <v>109</v>
      </c>
      <c r="R119" s="11">
        <v>1</v>
      </c>
      <c r="S119" s="11">
        <v>1</v>
      </c>
      <c r="T119" s="11">
        <v>116</v>
      </c>
      <c r="U119" s="11">
        <v>111</v>
      </c>
      <c r="V119" s="11">
        <v>1</v>
      </c>
      <c r="W119" s="11">
        <v>112</v>
      </c>
      <c r="X119" s="11">
        <f t="shared" si="14"/>
        <v>451</v>
      </c>
      <c r="Y119" s="11">
        <f t="shared" si="15"/>
        <v>4925</v>
      </c>
      <c r="Z119" s="11">
        <f t="shared" si="16"/>
        <v>605</v>
      </c>
      <c r="AA119" s="11">
        <f t="shared" si="17"/>
        <v>4630</v>
      </c>
      <c r="AB119" s="11">
        <f t="shared" si="18"/>
        <v>4630</v>
      </c>
      <c r="AC119" s="6">
        <f t="shared" si="19"/>
        <v>5205</v>
      </c>
      <c r="AD119" s="9" t="s">
        <v>339</v>
      </c>
      <c r="AE119" s="3" t="str">
        <f>IF(ISERROR(VLOOKUP($AD119,技まとめ!$A$1:$F$380,6,FALSE)),"－",VLOOKUP($AD119,技まとめ!$A$1:$F$380,6,FALSE))</f>
        <v>NS</v>
      </c>
      <c r="AF119" s="3">
        <f>IF(ISERROR(VLOOKUP($AD119,技まとめ!$A$1:$F$380,3,FALSE)),"－",VLOOKUP($AD119,技まとめ!$A$1:$F$380,3,FALSE))</f>
        <v>42</v>
      </c>
      <c r="AG119" s="3">
        <f>IF(ISERROR(VLOOKUP($AD119,技まとめ!$A$1:$F$380,5,FALSE)),"－",VLOOKUP($AD119,技まとめ!$A$1:$F$380,5,FALSE))</f>
        <v>28</v>
      </c>
      <c r="AH119" s="3" t="str">
        <f>IF($E119=IF(ISERROR(VLOOKUP($AD119,技まとめ!$A$1:$F$380,4,FALSE)),"－",VLOOKUP($AD119,技まとめ!$A$1:$F$380,4,FALSE)),"一致","")</f>
        <v/>
      </c>
      <c r="AI119" s="9" t="s">
        <v>215</v>
      </c>
      <c r="AJ119" s="3" t="str">
        <f>IF(ISERROR(VLOOKUP($AI119,技まとめ!$A$1:$F$380,6,FALSE)),"－",VLOOKUP($AI119,技まとめ!$A$1:$F$380,6,FALSE))</f>
        <v>DR</v>
      </c>
      <c r="AK119" s="3">
        <f>IF(ISERROR(VLOOKUP($AI119,技まとめ!$A$1:$F$380,3,FALSE)),"－",VLOOKUP($AI119,技まとめ!$A$1:$F$380,3,FALSE))</f>
        <v>15</v>
      </c>
      <c r="AL119" s="3">
        <f>IF(ISERROR(VLOOKUP($AI119,技まとめ!$A$1:$F$380,5,FALSE)),"－",VLOOKUP($AI119,技まとめ!$A$1:$F$380,5,FALSE))</f>
        <v>20</v>
      </c>
      <c r="AM119" s="3" t="str">
        <f>IF($E119=IF(ISERROR(VLOOKUP($AI119,技まとめ!$A$1:$F$380,4,FALSE)),"－",VLOOKUP($AI119,技まとめ!$A$1:$F$380,4,FALSE)),"一致","")</f>
        <v/>
      </c>
      <c r="AN119" s="9" t="s">
        <v>426</v>
      </c>
      <c r="AO119" s="3" t="str">
        <f>IF(ISERROR(VLOOKUP($AN119,技まとめ!$A$1:$F$380,6,FALSE)),"－",VLOOKUP($AN119,技まとめ!$A$1:$F$380,6,FALSE))</f>
        <v>NS</v>
      </c>
      <c r="AP119" s="3">
        <f>IF(ISERROR(VLOOKUP($AN119,技まとめ!$A$1:$F$380,3,FALSE)),"－",VLOOKUP($AN119,技まとめ!$A$1:$F$380,3,FALSE))</f>
        <v>57</v>
      </c>
      <c r="AQ119" s="3">
        <f>IF(ISERROR(VLOOKUP($AN119,技まとめ!$A$1:$F$380,5,FALSE)),"－",VLOOKUP($AN119,技まとめ!$A$1:$F$380,5,FALSE))</f>
        <v>34</v>
      </c>
      <c r="AR119" s="3" t="str">
        <f>IF($E119=IF(ISERROR(VLOOKUP($AN119,技まとめ!$A$1:$F$380,4,FALSE)),"－",VLOOKUP($AN119,技まとめ!$A$1:$F$380,4,FALSE)),"一致","")</f>
        <v/>
      </c>
      <c r="AS119" s="9" t="s">
        <v>323</v>
      </c>
      <c r="AT119" s="3" t="str">
        <f>IF(ISERROR(VLOOKUP($AS119,技まとめ!$A$1:$F$380,6,FALSE)),"－",VLOOKUP($AS119,技まとめ!$A$1:$F$380,6,FALSE))</f>
        <v>DR</v>
      </c>
      <c r="AU119" s="3">
        <f>IF(ISERROR(VLOOKUP($AS119,技まとめ!$A$1:$F$380,3,FALSE)),"－",VLOOKUP($AS119,技まとめ!$A$1:$F$380,3,FALSE))</f>
        <v>42</v>
      </c>
      <c r="AV119" s="3">
        <f>IF(ISERROR(VLOOKUP($AS119,技まとめ!$A$1:$F$380,5,FALSE)),"－",VLOOKUP($AS119,技まとめ!$A$1:$F$380,5,FALSE))</f>
        <v>31</v>
      </c>
      <c r="AW119" s="3" t="str">
        <f>IF($E119=IF(ISERROR(VLOOKUP($AS119,技まとめ!$A$1:$F$380,4,FALSE)),"－",VLOOKUP($AS119,技まとめ!$A$1:$F$380,4,FALSE)),"一致","")</f>
        <v>一致</v>
      </c>
      <c r="AX119" s="12" t="str">
        <f t="shared" si="20"/>
        <v>ラン・ボール・ランたつまきせんぷうシャインドライブカンガルーキック</v>
      </c>
      <c r="AY119" s="12" t="str">
        <f t="shared" si="21"/>
        <v>ラン・ボール・ランたつまきせんぷうシャインドライブカンガルーキック</v>
      </c>
      <c r="AZ119" s="12" t="str">
        <f t="shared" si="22"/>
        <v>ラン・ボール・ランたつまきせんぷうシャインドライブカンガルーキック</v>
      </c>
      <c r="BA119" s="12" t="str">
        <f t="shared" si="23"/>
        <v>ラン・ボール・ランたつまきせんぷうシャインドライブカンガルーキック</v>
      </c>
      <c r="BB119" s="11" t="str">
        <f t="shared" si="24"/>
        <v>NSDRNSDR</v>
      </c>
      <c r="BC119" s="11" t="str">
        <f t="shared" si="25"/>
        <v>NSDRNSDR</v>
      </c>
      <c r="BD119" s="11" t="str">
        <f t="shared" si="26"/>
        <v>NSDRNSDR</v>
      </c>
      <c r="BE119" s="11" t="str">
        <f t="shared" si="27"/>
        <v>NSDRNSDR</v>
      </c>
    </row>
    <row r="120" spans="1:57" ht="11.25" hidden="1" customHeight="1">
      <c r="A120" s="6">
        <v>118</v>
      </c>
      <c r="B120" s="7" t="s">
        <v>511</v>
      </c>
      <c r="C120" s="8" t="s">
        <v>512</v>
      </c>
      <c r="D120" s="7" t="s">
        <v>72</v>
      </c>
      <c r="E120" s="7" t="s">
        <v>81</v>
      </c>
      <c r="F120" s="7" t="s">
        <v>109</v>
      </c>
      <c r="G120" s="9">
        <v>128</v>
      </c>
      <c r="H120" s="9">
        <v>108</v>
      </c>
      <c r="I120" s="9">
        <v>53</v>
      </c>
      <c r="J120" s="9">
        <v>52</v>
      </c>
      <c r="K120" s="9">
        <v>53</v>
      </c>
      <c r="L120" s="9">
        <v>72</v>
      </c>
      <c r="M120" s="9">
        <v>60</v>
      </c>
      <c r="N120" s="9">
        <v>62</v>
      </c>
      <c r="O120" s="9">
        <v>72</v>
      </c>
      <c r="P120" s="9">
        <v>4</v>
      </c>
      <c r="Q120" s="10">
        <v>103</v>
      </c>
      <c r="R120" s="11">
        <v>1</v>
      </c>
      <c r="S120" s="11">
        <v>1</v>
      </c>
      <c r="T120" s="11">
        <v>122</v>
      </c>
      <c r="U120" s="11">
        <v>110</v>
      </c>
      <c r="V120" s="11">
        <v>1</v>
      </c>
      <c r="W120" s="11">
        <v>110</v>
      </c>
      <c r="X120" s="11">
        <f t="shared" si="14"/>
        <v>448</v>
      </c>
      <c r="Y120" s="11">
        <f t="shared" si="15"/>
        <v>4675</v>
      </c>
      <c r="Z120" s="11">
        <f t="shared" si="16"/>
        <v>595</v>
      </c>
      <c r="AA120" s="11">
        <f t="shared" si="17"/>
        <v>4830</v>
      </c>
      <c r="AB120" s="11">
        <f t="shared" si="18"/>
        <v>4830</v>
      </c>
      <c r="AC120" s="6">
        <f t="shared" si="19"/>
        <v>5435</v>
      </c>
      <c r="AD120" s="9" t="s">
        <v>90</v>
      </c>
      <c r="AE120" s="3" t="str">
        <f>IF(ISERROR(VLOOKUP($AD120,技まとめ!$A$1:$F$380,6,FALSE)),"－",VLOOKUP($AD120,技まとめ!$A$1:$F$380,6,FALSE))</f>
        <v>DR</v>
      </c>
      <c r="AF120" s="3">
        <f>IF(ISERROR(VLOOKUP($AD120,技まとめ!$A$1:$F$380,3,FALSE)),"－",VLOOKUP($AD120,技まとめ!$A$1:$F$380,3,FALSE))</f>
        <v>46</v>
      </c>
      <c r="AG120" s="3">
        <f>IF(ISERROR(VLOOKUP($AD120,技まとめ!$A$1:$F$380,5,FALSE)),"－",VLOOKUP($AD120,技まとめ!$A$1:$F$380,5,FALSE))</f>
        <v>33</v>
      </c>
      <c r="AH120" s="3" t="str">
        <f>IF($E120=IF(ISERROR(VLOOKUP($AD120,技まとめ!$A$1:$F$380,4,FALSE)),"－",VLOOKUP($AD120,技まとめ!$A$1:$F$380,4,FALSE)),"一致","")</f>
        <v/>
      </c>
      <c r="AI120" s="9" t="s">
        <v>339</v>
      </c>
      <c r="AJ120" s="3" t="str">
        <f>IF(ISERROR(VLOOKUP($AI120,技まとめ!$A$1:$F$380,6,FALSE)),"－",VLOOKUP($AI120,技まとめ!$A$1:$F$380,6,FALSE))</f>
        <v>NS</v>
      </c>
      <c r="AK120" s="3">
        <f>IF(ISERROR(VLOOKUP($AI120,技まとめ!$A$1:$F$380,3,FALSE)),"－",VLOOKUP($AI120,技まとめ!$A$1:$F$380,3,FALSE))</f>
        <v>42</v>
      </c>
      <c r="AL120" s="3">
        <f>IF(ISERROR(VLOOKUP($AI120,技まとめ!$A$1:$F$380,5,FALSE)),"－",VLOOKUP($AI120,技まとめ!$A$1:$F$380,5,FALSE))</f>
        <v>28</v>
      </c>
      <c r="AM120" s="3" t="str">
        <f>IF($E120=IF(ISERROR(VLOOKUP($AI120,技まとめ!$A$1:$F$380,4,FALSE)),"－",VLOOKUP($AI120,技まとめ!$A$1:$F$380,4,FALSE)),"一致","")</f>
        <v/>
      </c>
      <c r="AN120" s="9" t="s">
        <v>500</v>
      </c>
      <c r="AO120" s="3" t="str">
        <f>IF(ISERROR(VLOOKUP($AN120,技まとめ!$A$1:$F$380,6,FALSE)),"－",VLOOKUP($AN120,技まとめ!$A$1:$F$380,6,FALSE))</f>
        <v>SC</v>
      </c>
      <c r="AP120" s="3">
        <f>IF(ISERROR(VLOOKUP($AN120,技まとめ!$A$1:$F$380,3,FALSE)),"－",VLOOKUP($AN120,技まとめ!$A$1:$F$380,3,FALSE))</f>
        <v>31</v>
      </c>
      <c r="AQ120" s="3">
        <f>IF(ISERROR(VLOOKUP($AN120,技まとめ!$A$1:$F$380,5,FALSE)),"－",VLOOKUP($AN120,技まとめ!$A$1:$F$380,5,FALSE))</f>
        <v>22</v>
      </c>
      <c r="AR120" s="3" t="str">
        <f>IF($E120=IF(ISERROR(VLOOKUP($AN120,技まとめ!$A$1:$F$380,4,FALSE)),"－",VLOOKUP($AN120,技まとめ!$A$1:$F$380,4,FALSE)),"一致","")</f>
        <v/>
      </c>
      <c r="AS120" s="9" t="s">
        <v>513</v>
      </c>
      <c r="AT120" s="3" t="str">
        <f>IF(ISERROR(VLOOKUP($AS120,技まとめ!$A$1:$F$380,6,FALSE)),"－",VLOOKUP($AS120,技まとめ!$A$1:$F$380,6,FALSE))</f>
        <v>NS</v>
      </c>
      <c r="AU120" s="3">
        <f>IF(ISERROR(VLOOKUP($AS120,技まとめ!$A$1:$F$380,3,FALSE)),"－",VLOOKUP($AS120,技まとめ!$A$1:$F$380,3,FALSE))</f>
        <v>114</v>
      </c>
      <c r="AV120" s="3">
        <f>IF(ISERROR(VLOOKUP($AS120,技まとめ!$A$1:$F$380,5,FALSE)),"－",VLOOKUP($AS120,技まとめ!$A$1:$F$380,5,FALSE))</f>
        <v>61</v>
      </c>
      <c r="AW120" s="3" t="str">
        <f>IF($E120=IF(ISERROR(VLOOKUP($AS120,技まとめ!$A$1:$F$380,4,FALSE)),"－",VLOOKUP($AS120,技まとめ!$A$1:$F$380,4,FALSE)),"一致","")</f>
        <v/>
      </c>
      <c r="AX120" s="12" t="str">
        <f t="shared" si="20"/>
        <v>モグラフェイントラン・ボール・ランつちだるまガイアブレイク</v>
      </c>
      <c r="AY120" s="12" t="str">
        <f t="shared" si="21"/>
        <v>モグラフェイントラン・ボール・ランつちだるまガイアブレイク</v>
      </c>
      <c r="AZ120" s="12" t="str">
        <f t="shared" si="22"/>
        <v>モグラフェイントラン・ボール・ランつちだるまガイアブレイク</v>
      </c>
      <c r="BA120" s="12" t="str">
        <f t="shared" si="23"/>
        <v>モグラフェイントラン・ボール・ランつちだるまガイアブレイク</v>
      </c>
      <c r="BB120" s="11" t="str">
        <f t="shared" si="24"/>
        <v>DRNSSCNS</v>
      </c>
      <c r="BC120" s="11" t="str">
        <f t="shared" si="25"/>
        <v>DRNSSCNS</v>
      </c>
      <c r="BD120" s="11" t="str">
        <f t="shared" si="26"/>
        <v>DRNSSCNS</v>
      </c>
      <c r="BE120" s="11" t="str">
        <f t="shared" si="27"/>
        <v>DRNSSCNS</v>
      </c>
    </row>
    <row r="121" spans="1:57" ht="11.25" hidden="1" customHeight="1">
      <c r="A121" s="6">
        <v>119</v>
      </c>
      <c r="B121" s="7" t="s">
        <v>514</v>
      </c>
      <c r="C121" s="8" t="s">
        <v>515</v>
      </c>
      <c r="D121" s="7" t="s">
        <v>72</v>
      </c>
      <c r="E121" s="7" t="s">
        <v>95</v>
      </c>
      <c r="F121" s="7" t="s">
        <v>128</v>
      </c>
      <c r="G121" s="9">
        <v>139</v>
      </c>
      <c r="H121" s="9">
        <v>110</v>
      </c>
      <c r="I121" s="9">
        <v>50</v>
      </c>
      <c r="J121" s="9">
        <v>52</v>
      </c>
      <c r="K121" s="9">
        <v>58</v>
      </c>
      <c r="L121" s="9">
        <v>70</v>
      </c>
      <c r="M121" s="9">
        <v>62</v>
      </c>
      <c r="N121" s="9">
        <v>59</v>
      </c>
      <c r="O121" s="9">
        <v>68</v>
      </c>
      <c r="P121" s="9">
        <v>5</v>
      </c>
      <c r="Q121" s="10">
        <v>100</v>
      </c>
      <c r="R121" s="11">
        <v>1</v>
      </c>
      <c r="S121" s="11">
        <v>1</v>
      </c>
      <c r="T121" s="11">
        <v>120</v>
      </c>
      <c r="U121" s="11">
        <v>112</v>
      </c>
      <c r="V121" s="11">
        <v>1</v>
      </c>
      <c r="W121" s="11">
        <v>109</v>
      </c>
      <c r="X121" s="11">
        <f t="shared" si="14"/>
        <v>444</v>
      </c>
      <c r="Y121" s="11">
        <f t="shared" si="15"/>
        <v>4550</v>
      </c>
      <c r="Z121" s="11">
        <f t="shared" si="16"/>
        <v>590</v>
      </c>
      <c r="AA121" s="11">
        <f t="shared" si="17"/>
        <v>4755</v>
      </c>
      <c r="AB121" s="11">
        <f t="shared" si="18"/>
        <v>4755</v>
      </c>
      <c r="AC121" s="6">
        <f t="shared" si="19"/>
        <v>5350</v>
      </c>
      <c r="AD121" s="9" t="s">
        <v>426</v>
      </c>
      <c r="AE121" s="3" t="str">
        <f>IF(ISERROR(VLOOKUP($AD121,技まとめ!$A$1:$F$380,6,FALSE)),"－",VLOOKUP($AD121,技まとめ!$A$1:$F$380,6,FALSE))</f>
        <v>NS</v>
      </c>
      <c r="AF121" s="3">
        <f>IF(ISERROR(VLOOKUP($AD121,技まとめ!$A$1:$F$380,3,FALSE)),"－",VLOOKUP($AD121,技まとめ!$A$1:$F$380,3,FALSE))</f>
        <v>57</v>
      </c>
      <c r="AG121" s="3">
        <f>IF(ISERROR(VLOOKUP($AD121,技まとめ!$A$1:$F$380,5,FALSE)),"－",VLOOKUP($AD121,技まとめ!$A$1:$F$380,5,FALSE))</f>
        <v>34</v>
      </c>
      <c r="AH121" s="3" t="str">
        <f>IF($E121=IF(ISERROR(VLOOKUP($AD121,技まとめ!$A$1:$F$380,4,FALSE)),"－",VLOOKUP($AD121,技まとめ!$A$1:$F$380,4,FALSE)),"一致","")</f>
        <v/>
      </c>
      <c r="AI121" s="9" t="s">
        <v>255</v>
      </c>
      <c r="AJ121" s="3" t="str">
        <f>IF(ISERROR(VLOOKUP($AI121,技まとめ!$A$1:$F$380,6,FALSE)),"－",VLOOKUP($AI121,技まとめ!$A$1:$F$380,6,FALSE))</f>
        <v>DR</v>
      </c>
      <c r="AK121" s="3">
        <f>IF(ISERROR(VLOOKUP($AI121,技まとめ!$A$1:$F$380,3,FALSE)),"－",VLOOKUP($AI121,技まとめ!$A$1:$F$380,3,FALSE))</f>
        <v>52</v>
      </c>
      <c r="AL121" s="3">
        <f>IF(ISERROR(VLOOKUP($AI121,技まとめ!$A$1:$F$380,5,FALSE)),"－",VLOOKUP($AI121,技まとめ!$A$1:$F$380,5,FALSE))</f>
        <v>36</v>
      </c>
      <c r="AM121" s="3" t="str">
        <f>IF($E121=IF(ISERROR(VLOOKUP($AI121,技まとめ!$A$1:$F$380,4,FALSE)),"－",VLOOKUP($AI121,技まとめ!$A$1:$F$380,4,FALSE)),"一致","")</f>
        <v/>
      </c>
      <c r="AN121" s="9" t="s">
        <v>83</v>
      </c>
      <c r="AO121" s="3" t="str">
        <f>IF(ISERROR(VLOOKUP($AN121,技まとめ!$A$1:$F$380,6,FALSE)),"－",VLOOKUP($AN121,技まとめ!$A$1:$F$380,6,FALSE))</f>
        <v>DR</v>
      </c>
      <c r="AP121" s="3">
        <f>IF(ISERROR(VLOOKUP($AN121,技まとめ!$A$1:$F$380,3,FALSE)),"－",VLOOKUP($AN121,技まとめ!$A$1:$F$380,3,FALSE))</f>
        <v>13</v>
      </c>
      <c r="AQ121" s="3">
        <f>IF(ISERROR(VLOOKUP($AN121,技まとめ!$A$1:$F$380,5,FALSE)),"－",VLOOKUP($AN121,技まとめ!$A$1:$F$380,5,FALSE))</f>
        <v>20</v>
      </c>
      <c r="AR121" s="3" t="str">
        <f>IF($E121=IF(ISERROR(VLOOKUP($AN121,技まとめ!$A$1:$F$380,4,FALSE)),"－",VLOOKUP($AN121,技まとめ!$A$1:$F$380,4,FALSE)),"一致","")</f>
        <v/>
      </c>
      <c r="AS121" s="9" t="s">
        <v>516</v>
      </c>
      <c r="AT121" s="3" t="str">
        <f>IF(ISERROR(VLOOKUP($AS121,技まとめ!$A$1:$F$380,6,FALSE)),"－",VLOOKUP($AS121,技まとめ!$A$1:$F$380,6,FALSE))</f>
        <v>－</v>
      </c>
      <c r="AU121" s="3">
        <f>IF(ISERROR(VLOOKUP($AS121,技まとめ!$A$1:$F$380,3,FALSE)),"－",VLOOKUP($AS121,技まとめ!$A$1:$F$380,3,FALSE))</f>
        <v>0</v>
      </c>
      <c r="AV121" s="3">
        <f>IF(ISERROR(VLOOKUP($AS121,技まとめ!$A$1:$F$380,5,FALSE)),"－",VLOOKUP($AS121,技まとめ!$A$1:$F$380,5,FALSE))</f>
        <v>0</v>
      </c>
      <c r="AW121" s="3" t="str">
        <f>IF($E121=IF(ISERROR(VLOOKUP($AS121,技まとめ!$A$1:$F$380,4,FALSE)),"－",VLOOKUP($AS121,技まとめ!$A$1:$F$380,4,FALSE)),"一致","")</f>
        <v/>
      </c>
      <c r="AX121" s="12" t="str">
        <f t="shared" si="20"/>
        <v>シャインドライブカマイタチしっぷうダッシュスピードプラス</v>
      </c>
      <c r="AY121" s="12" t="str">
        <f t="shared" si="21"/>
        <v>シャインドライブカマイタチしっぷうダッシュスピードプラス</v>
      </c>
      <c r="AZ121" s="12" t="str">
        <f t="shared" si="22"/>
        <v>シャインドライブカマイタチしっぷうダッシュスピードプラス</v>
      </c>
      <c r="BA121" s="12" t="str">
        <f t="shared" si="23"/>
        <v>シャインドライブカマイタチしっぷうダッシュスピードプラス</v>
      </c>
      <c r="BB121" s="11" t="str">
        <f t="shared" si="24"/>
        <v>NSDRDR－</v>
      </c>
      <c r="BC121" s="11" t="str">
        <f t="shared" si="25"/>
        <v>NSDRDR－</v>
      </c>
      <c r="BD121" s="11" t="str">
        <f t="shared" si="26"/>
        <v>NSDRDR－</v>
      </c>
      <c r="BE121" s="11" t="str">
        <f t="shared" si="27"/>
        <v>NSDRDR－</v>
      </c>
    </row>
    <row r="122" spans="1:57" ht="11.25" hidden="1" customHeight="1">
      <c r="A122" s="6">
        <v>120</v>
      </c>
      <c r="B122" s="7" t="s">
        <v>517</v>
      </c>
      <c r="C122" s="8" t="s">
        <v>518</v>
      </c>
      <c r="D122" s="7" t="s">
        <v>72</v>
      </c>
      <c r="E122" s="7" t="s">
        <v>73</v>
      </c>
      <c r="F122" s="7" t="s">
        <v>74</v>
      </c>
      <c r="G122" s="9">
        <v>126</v>
      </c>
      <c r="H122" s="9">
        <v>108</v>
      </c>
      <c r="I122" s="9">
        <v>46</v>
      </c>
      <c r="J122" s="9">
        <v>56</v>
      </c>
      <c r="K122" s="9">
        <v>41</v>
      </c>
      <c r="L122" s="9">
        <v>72</v>
      </c>
      <c r="M122" s="9">
        <v>62</v>
      </c>
      <c r="N122" s="9">
        <v>61</v>
      </c>
      <c r="O122" s="9">
        <v>60</v>
      </c>
      <c r="P122" s="9">
        <v>25</v>
      </c>
      <c r="Q122" s="10">
        <v>96</v>
      </c>
      <c r="R122" s="11">
        <v>1</v>
      </c>
      <c r="S122" s="11">
        <v>1</v>
      </c>
      <c r="T122" s="11">
        <v>122</v>
      </c>
      <c r="U122" s="11">
        <v>112</v>
      </c>
      <c r="V122" s="11">
        <v>1</v>
      </c>
      <c r="W122" s="11">
        <v>110</v>
      </c>
      <c r="X122" s="11">
        <f t="shared" si="14"/>
        <v>443</v>
      </c>
      <c r="Y122" s="11">
        <f t="shared" si="15"/>
        <v>4395</v>
      </c>
      <c r="Z122" s="11">
        <f t="shared" si="16"/>
        <v>595</v>
      </c>
      <c r="AA122" s="11">
        <f t="shared" si="17"/>
        <v>4830</v>
      </c>
      <c r="AB122" s="11">
        <f t="shared" si="18"/>
        <v>4830</v>
      </c>
      <c r="AC122" s="6">
        <f t="shared" si="19"/>
        <v>5435</v>
      </c>
      <c r="AD122" s="9" t="s">
        <v>490</v>
      </c>
      <c r="AE122" s="3" t="str">
        <f>IF(ISERROR(VLOOKUP($AD122,技まとめ!$A$1:$F$380,6,FALSE)),"－",VLOOKUP($AD122,技まとめ!$A$1:$F$380,6,FALSE))</f>
        <v>P1</v>
      </c>
      <c r="AF122" s="3">
        <f>IF(ISERROR(VLOOKUP($AD122,技まとめ!$A$1:$F$380,3,FALSE)),"－",VLOOKUP($AD122,技まとめ!$A$1:$F$380,3,FALSE))</f>
        <v>18</v>
      </c>
      <c r="AG122" s="3">
        <f>IF(ISERROR(VLOOKUP($AD122,技まとめ!$A$1:$F$380,5,FALSE)),"－",VLOOKUP($AD122,技まとめ!$A$1:$F$380,5,FALSE))</f>
        <v>21</v>
      </c>
      <c r="AH122" s="3" t="str">
        <f>IF($E122=IF(ISERROR(VLOOKUP($AD122,技まとめ!$A$1:$F$380,4,FALSE)),"－",VLOOKUP($AD122,技まとめ!$A$1:$F$380,4,FALSE)),"一致","")</f>
        <v>一致</v>
      </c>
      <c r="AI122" s="9" t="s">
        <v>487</v>
      </c>
      <c r="AJ122" s="3" t="str">
        <f>IF(ISERROR(VLOOKUP($AI122,技まとめ!$A$1:$F$380,6,FALSE)),"－",VLOOKUP($AI122,技まとめ!$A$1:$F$380,6,FALSE))</f>
        <v>CA</v>
      </c>
      <c r="AK122" s="3">
        <f>IF(ISERROR(VLOOKUP($AI122,技まとめ!$A$1:$F$380,3,FALSE)),"－",VLOOKUP($AI122,技まとめ!$A$1:$F$380,3,FALSE))</f>
        <v>33</v>
      </c>
      <c r="AL122" s="3">
        <f>IF(ISERROR(VLOOKUP($AI122,技まとめ!$A$1:$F$380,5,FALSE)),"－",VLOOKUP($AI122,技まとめ!$A$1:$F$380,5,FALSE))</f>
        <v>27</v>
      </c>
      <c r="AM122" s="3" t="str">
        <f>IF($E122=IF(ISERROR(VLOOKUP($AI122,技まとめ!$A$1:$F$380,4,FALSE)),"－",VLOOKUP($AI122,技まとめ!$A$1:$F$380,4,FALSE)),"一致","")</f>
        <v/>
      </c>
      <c r="AN122" s="9" t="s">
        <v>291</v>
      </c>
      <c r="AO122" s="3" t="str">
        <f>IF(ISERROR(VLOOKUP($AN122,技まとめ!$A$1:$F$380,6,FALSE)),"－",VLOOKUP($AN122,技まとめ!$A$1:$F$380,6,FALSE))</f>
        <v>P1</v>
      </c>
      <c r="AP122" s="3">
        <f>IF(ISERROR(VLOOKUP($AN122,技まとめ!$A$1:$F$380,3,FALSE)),"－",VLOOKUP($AN122,技まとめ!$A$1:$F$380,3,FALSE))</f>
        <v>65</v>
      </c>
      <c r="AQ122" s="3">
        <f>IF(ISERROR(VLOOKUP($AN122,技まとめ!$A$1:$F$380,5,FALSE)),"－",VLOOKUP($AN122,技まとめ!$A$1:$F$380,5,FALSE))</f>
        <v>40</v>
      </c>
      <c r="AR122" s="3" t="str">
        <f>IF($E122=IF(ISERROR(VLOOKUP($AN122,技まとめ!$A$1:$F$380,4,FALSE)),"－",VLOOKUP($AN122,技まとめ!$A$1:$F$380,4,FALSE)),"一致","")</f>
        <v>一致</v>
      </c>
      <c r="AS122" s="9" t="s">
        <v>217</v>
      </c>
      <c r="AT122" s="3" t="str">
        <f>IF(ISERROR(VLOOKUP($AS122,技まとめ!$A$1:$F$380,6,FALSE)),"－",VLOOKUP($AS122,技まとめ!$A$1:$F$380,6,FALSE))</f>
        <v>NS</v>
      </c>
      <c r="AU122" s="3">
        <f>IF(ISERROR(VLOOKUP($AS122,技まとめ!$A$1:$F$380,3,FALSE)),"－",VLOOKUP($AS122,技まとめ!$A$1:$F$380,3,FALSE))</f>
        <v>51</v>
      </c>
      <c r="AV122" s="3">
        <f>IF(ISERROR(VLOOKUP($AS122,技まとめ!$A$1:$F$380,5,FALSE)),"－",VLOOKUP($AS122,技まとめ!$A$1:$F$380,5,FALSE))</f>
        <v>31</v>
      </c>
      <c r="AW122" s="3" t="str">
        <f>IF($E122=IF(ISERROR(VLOOKUP($AS122,技まとめ!$A$1:$F$380,4,FALSE)),"－",VLOOKUP($AS122,技まとめ!$A$1:$F$380,4,FALSE)),"一致","")</f>
        <v/>
      </c>
      <c r="AX122" s="12" t="str">
        <f t="shared" si="20"/>
        <v>まきわりチョップこがらしちゃぶだいがえしクンフーヘッド</v>
      </c>
      <c r="AY122" s="12" t="str">
        <f t="shared" si="21"/>
        <v>まきわりチョップこがらしちゃぶだいがえしクンフーヘッド</v>
      </c>
      <c r="AZ122" s="12" t="str">
        <f t="shared" si="22"/>
        <v>まきわりチョップこがらしちゃぶだいがえしクンフーヘッド</v>
      </c>
      <c r="BA122" s="12" t="str">
        <f t="shared" si="23"/>
        <v>まきわりチョップこがらしちゃぶだいがえしクンフーヘッド</v>
      </c>
      <c r="BB122" s="11" t="str">
        <f t="shared" si="24"/>
        <v>P1CAP1NS</v>
      </c>
      <c r="BC122" s="11" t="str">
        <f t="shared" si="25"/>
        <v>P1CAP1NS</v>
      </c>
      <c r="BD122" s="11" t="str">
        <f t="shared" si="26"/>
        <v>P1CAP1NS</v>
      </c>
      <c r="BE122" s="11" t="str">
        <f t="shared" si="27"/>
        <v>P1CAP1NS</v>
      </c>
    </row>
    <row r="123" spans="1:57" ht="11.25" hidden="1" customHeight="1">
      <c r="A123" s="6">
        <v>121</v>
      </c>
      <c r="B123" s="7" t="s">
        <v>519</v>
      </c>
      <c r="C123" s="8" t="s">
        <v>520</v>
      </c>
      <c r="D123" s="7" t="s">
        <v>72</v>
      </c>
      <c r="E123" s="7" t="s">
        <v>73</v>
      </c>
      <c r="F123" s="7" t="s">
        <v>82</v>
      </c>
      <c r="G123" s="9">
        <v>132</v>
      </c>
      <c r="H123" s="9">
        <v>106</v>
      </c>
      <c r="I123" s="9">
        <v>53</v>
      </c>
      <c r="J123" s="9">
        <v>53</v>
      </c>
      <c r="K123" s="9">
        <v>44</v>
      </c>
      <c r="L123" s="9">
        <v>76</v>
      </c>
      <c r="M123" s="9">
        <v>61</v>
      </c>
      <c r="N123" s="9">
        <v>68</v>
      </c>
      <c r="O123" s="9">
        <v>61</v>
      </c>
      <c r="P123" s="9">
        <v>11</v>
      </c>
      <c r="Q123" s="10">
        <v>103</v>
      </c>
      <c r="R123" s="11">
        <v>1</v>
      </c>
      <c r="S123" s="11">
        <v>1</v>
      </c>
      <c r="T123" s="11">
        <v>126</v>
      </c>
      <c r="U123" s="11">
        <v>111</v>
      </c>
      <c r="V123" s="11">
        <v>1</v>
      </c>
      <c r="W123" s="11">
        <v>104</v>
      </c>
      <c r="X123" s="11">
        <f t="shared" si="14"/>
        <v>447</v>
      </c>
      <c r="Y123" s="11">
        <f t="shared" si="15"/>
        <v>4645</v>
      </c>
      <c r="Z123" s="11">
        <f t="shared" si="16"/>
        <v>565</v>
      </c>
      <c r="AA123" s="11">
        <f t="shared" si="17"/>
        <v>4940</v>
      </c>
      <c r="AB123" s="11">
        <f t="shared" si="18"/>
        <v>4940</v>
      </c>
      <c r="AC123" s="6">
        <f t="shared" si="19"/>
        <v>5565</v>
      </c>
      <c r="AD123" s="9" t="s">
        <v>90</v>
      </c>
      <c r="AE123" s="3" t="str">
        <f>IF(ISERROR(VLOOKUP($AD123,技まとめ!$A$1:$F$380,6,FALSE)),"－",VLOOKUP($AD123,技まとめ!$A$1:$F$380,6,FALSE))</f>
        <v>DR</v>
      </c>
      <c r="AF123" s="3">
        <f>IF(ISERROR(VLOOKUP($AD123,技まとめ!$A$1:$F$380,3,FALSE)),"－",VLOOKUP($AD123,技まとめ!$A$1:$F$380,3,FALSE))</f>
        <v>46</v>
      </c>
      <c r="AG123" s="3">
        <f>IF(ISERROR(VLOOKUP($AD123,技まとめ!$A$1:$F$380,5,FALSE)),"－",VLOOKUP($AD123,技まとめ!$A$1:$F$380,5,FALSE))</f>
        <v>33</v>
      </c>
      <c r="AH123" s="3" t="str">
        <f>IF($E123=IF(ISERROR(VLOOKUP($AD123,技まとめ!$A$1:$F$380,4,FALSE)),"－",VLOOKUP($AD123,技まとめ!$A$1:$F$380,4,FALSE)),"一致","")</f>
        <v>一致</v>
      </c>
      <c r="AI123" s="9" t="s">
        <v>97</v>
      </c>
      <c r="AJ123" s="3" t="str">
        <f>IF(ISERROR(VLOOKUP($AI123,技まとめ!$A$1:$F$380,6,FALSE)),"－",VLOOKUP($AI123,技まとめ!$A$1:$F$380,6,FALSE))</f>
        <v>BL</v>
      </c>
      <c r="AK123" s="3">
        <f>IF(ISERROR(VLOOKUP($AI123,技まとめ!$A$1:$F$380,3,FALSE)),"－",VLOOKUP($AI123,技まとめ!$A$1:$F$380,3,FALSE))</f>
        <v>38</v>
      </c>
      <c r="AL123" s="3">
        <f>IF(ISERROR(VLOOKUP($AI123,技まとめ!$A$1:$F$380,5,FALSE)),"－",VLOOKUP($AI123,技まとめ!$A$1:$F$380,5,FALSE))</f>
        <v>16</v>
      </c>
      <c r="AM123" s="3" t="str">
        <f>IF($E123=IF(ISERROR(VLOOKUP($AI123,技まとめ!$A$1:$F$380,4,FALSE)),"－",VLOOKUP($AI123,技まとめ!$A$1:$F$380,4,FALSE)),"一致","")</f>
        <v>一致</v>
      </c>
      <c r="AN123" s="9" t="s">
        <v>417</v>
      </c>
      <c r="AO123" s="3" t="str">
        <f>IF(ISERROR(VLOOKUP($AN123,技まとめ!$A$1:$F$380,6,FALSE)),"－",VLOOKUP($AN123,技まとめ!$A$1:$F$380,6,FALSE))</f>
        <v>BL</v>
      </c>
      <c r="AP123" s="3">
        <f>IF(ISERROR(VLOOKUP($AN123,技まとめ!$A$1:$F$380,3,FALSE)),"－",VLOOKUP($AN123,技まとめ!$A$1:$F$380,3,FALSE))</f>
        <v>50</v>
      </c>
      <c r="AQ123" s="3">
        <f>IF(ISERROR(VLOOKUP($AN123,技まとめ!$A$1:$F$380,5,FALSE)),"－",VLOOKUP($AN123,技まとめ!$A$1:$F$380,5,FALSE))</f>
        <v>36</v>
      </c>
      <c r="AR123" s="3" t="str">
        <f>IF($E123=IF(ISERROR(VLOOKUP($AN123,技まとめ!$A$1:$F$380,4,FALSE)),"－",VLOOKUP($AN123,技まとめ!$A$1:$F$380,4,FALSE)),"一致","")</f>
        <v/>
      </c>
      <c r="AS123" s="9" t="s">
        <v>255</v>
      </c>
      <c r="AT123" s="3" t="str">
        <f>IF(ISERROR(VLOOKUP($AS123,技まとめ!$A$1:$F$380,6,FALSE)),"－",VLOOKUP($AS123,技まとめ!$A$1:$F$380,6,FALSE))</f>
        <v>DR</v>
      </c>
      <c r="AU123" s="3">
        <f>IF(ISERROR(VLOOKUP($AS123,技まとめ!$A$1:$F$380,3,FALSE)),"－",VLOOKUP($AS123,技まとめ!$A$1:$F$380,3,FALSE))</f>
        <v>52</v>
      </c>
      <c r="AV123" s="3">
        <f>IF(ISERROR(VLOOKUP($AS123,技まとめ!$A$1:$F$380,5,FALSE)),"－",VLOOKUP($AS123,技まとめ!$A$1:$F$380,5,FALSE))</f>
        <v>36</v>
      </c>
      <c r="AW123" s="3" t="str">
        <f>IF($E123=IF(ISERROR(VLOOKUP($AS123,技まとめ!$A$1:$F$380,4,FALSE)),"－",VLOOKUP($AS123,技まとめ!$A$1:$F$380,4,FALSE)),"一致","")</f>
        <v/>
      </c>
      <c r="AX123" s="12" t="str">
        <f t="shared" si="20"/>
        <v>モグラフェイントうしろのしょうめんデザートストームカマイタチ</v>
      </c>
      <c r="AY123" s="12" t="str">
        <f t="shared" si="21"/>
        <v>モグラフェイントうしろのしょうめんデザートストームカマイタチ</v>
      </c>
      <c r="AZ123" s="12" t="str">
        <f t="shared" si="22"/>
        <v>モグラフェイントうしろのしょうめんデザートストームカマイタチ</v>
      </c>
      <c r="BA123" s="12" t="str">
        <f t="shared" si="23"/>
        <v>モグラフェイントうしろのしょうめんデザートストームカマイタチ</v>
      </c>
      <c r="BB123" s="11" t="str">
        <f t="shared" si="24"/>
        <v>DRBLBLDR</v>
      </c>
      <c r="BC123" s="11" t="str">
        <f t="shared" si="25"/>
        <v>DRBLBLDR</v>
      </c>
      <c r="BD123" s="11" t="str">
        <f t="shared" si="26"/>
        <v>DRBLBLDR</v>
      </c>
      <c r="BE123" s="11" t="str">
        <f t="shared" si="27"/>
        <v>DRBLBLDR</v>
      </c>
    </row>
    <row r="124" spans="1:57" ht="11.25" hidden="1" customHeight="1">
      <c r="A124" s="6">
        <v>122</v>
      </c>
      <c r="B124" s="7" t="s">
        <v>521</v>
      </c>
      <c r="C124" s="8" t="s">
        <v>522</v>
      </c>
      <c r="D124" s="7" t="s">
        <v>72</v>
      </c>
      <c r="E124" s="7" t="s">
        <v>81</v>
      </c>
      <c r="F124" s="7" t="s">
        <v>82</v>
      </c>
      <c r="G124" s="9">
        <v>131</v>
      </c>
      <c r="H124" s="9">
        <v>107</v>
      </c>
      <c r="I124" s="9">
        <v>48</v>
      </c>
      <c r="J124" s="9">
        <v>62</v>
      </c>
      <c r="K124" s="9">
        <v>54</v>
      </c>
      <c r="L124" s="9">
        <v>75</v>
      </c>
      <c r="M124" s="9">
        <v>54</v>
      </c>
      <c r="N124" s="9">
        <v>60</v>
      </c>
      <c r="O124" s="9">
        <v>56</v>
      </c>
      <c r="P124" s="9">
        <v>9</v>
      </c>
      <c r="Q124" s="10">
        <v>98</v>
      </c>
      <c r="R124" s="11">
        <v>3</v>
      </c>
      <c r="S124" s="11">
        <v>1</v>
      </c>
      <c r="T124" s="11">
        <v>125</v>
      </c>
      <c r="U124" s="11">
        <v>104</v>
      </c>
      <c r="V124" s="11">
        <v>1</v>
      </c>
      <c r="W124" s="11">
        <v>106</v>
      </c>
      <c r="X124" s="11">
        <f t="shared" si="14"/>
        <v>438</v>
      </c>
      <c r="Y124" s="11">
        <f t="shared" si="15"/>
        <v>4455</v>
      </c>
      <c r="Z124" s="11">
        <f t="shared" si="16"/>
        <v>645</v>
      </c>
      <c r="AA124" s="11">
        <f t="shared" si="17"/>
        <v>4915</v>
      </c>
      <c r="AB124" s="11">
        <f t="shared" si="18"/>
        <v>4915</v>
      </c>
      <c r="AC124" s="6">
        <f t="shared" si="19"/>
        <v>5545</v>
      </c>
      <c r="AD124" s="9" t="s">
        <v>129</v>
      </c>
      <c r="AE124" s="3" t="str">
        <f>IF(ISERROR(VLOOKUP($AD124,技まとめ!$A$1:$F$380,6,FALSE)),"－",VLOOKUP($AD124,技まとめ!$A$1:$F$380,6,FALSE))</f>
        <v>BL</v>
      </c>
      <c r="AF124" s="3">
        <f>IF(ISERROR(VLOOKUP($AD124,技まとめ!$A$1:$F$380,3,FALSE)),"－",VLOOKUP($AD124,技まとめ!$A$1:$F$380,3,FALSE))</f>
        <v>13</v>
      </c>
      <c r="AG124" s="3">
        <f>IF(ISERROR(VLOOKUP($AD124,技まとめ!$A$1:$F$380,5,FALSE)),"－",VLOOKUP($AD124,技まとめ!$A$1:$F$380,5,FALSE))</f>
        <v>20</v>
      </c>
      <c r="AH124" s="3" t="str">
        <f>IF($E124=IF(ISERROR(VLOOKUP($AD124,技まとめ!$A$1:$F$380,4,FALSE)),"－",VLOOKUP($AD124,技まとめ!$A$1:$F$380,4,FALSE)),"一致","")</f>
        <v/>
      </c>
      <c r="AI124" s="9" t="s">
        <v>97</v>
      </c>
      <c r="AJ124" s="3" t="str">
        <f>IF(ISERROR(VLOOKUP($AI124,技まとめ!$A$1:$F$380,6,FALSE)),"－",VLOOKUP($AI124,技まとめ!$A$1:$F$380,6,FALSE))</f>
        <v>BL</v>
      </c>
      <c r="AK124" s="3">
        <f>IF(ISERROR(VLOOKUP($AI124,技まとめ!$A$1:$F$380,3,FALSE)),"－",VLOOKUP($AI124,技まとめ!$A$1:$F$380,3,FALSE))</f>
        <v>38</v>
      </c>
      <c r="AL124" s="3">
        <f>IF(ISERROR(VLOOKUP($AI124,技まとめ!$A$1:$F$380,5,FALSE)),"－",VLOOKUP($AI124,技まとめ!$A$1:$F$380,5,FALSE))</f>
        <v>16</v>
      </c>
      <c r="AM124" s="3" t="str">
        <f>IF($E124=IF(ISERROR(VLOOKUP($AI124,技まとめ!$A$1:$F$380,4,FALSE)),"－",VLOOKUP($AI124,技まとめ!$A$1:$F$380,4,FALSE)),"一致","")</f>
        <v/>
      </c>
      <c r="AN124" s="9" t="s">
        <v>321</v>
      </c>
      <c r="AO124" s="3" t="str">
        <f>IF(ISERROR(VLOOKUP($AN124,技まとめ!$A$1:$F$380,6,FALSE)),"－",VLOOKUP($AN124,技まとめ!$A$1:$F$380,6,FALSE))</f>
        <v>DR</v>
      </c>
      <c r="AP124" s="3">
        <f>IF(ISERROR(VLOOKUP($AN124,技まとめ!$A$1:$F$380,3,FALSE)),"－",VLOOKUP($AN124,技まとめ!$A$1:$F$380,3,FALSE))</f>
        <v>13</v>
      </c>
      <c r="AQ124" s="3">
        <f>IF(ISERROR(VLOOKUP($AN124,技まとめ!$A$1:$F$380,5,FALSE)),"－",VLOOKUP($AN124,技まとめ!$A$1:$F$380,5,FALSE))</f>
        <v>20</v>
      </c>
      <c r="AR124" s="3" t="str">
        <f>IF($E124=IF(ISERROR(VLOOKUP($AN124,技まとめ!$A$1:$F$380,4,FALSE)),"－",VLOOKUP($AN124,技まとめ!$A$1:$F$380,4,FALSE)),"一致","")</f>
        <v/>
      </c>
      <c r="AS124" s="9" t="s">
        <v>165</v>
      </c>
      <c r="AT124" s="3" t="str">
        <f>IF(ISERROR(VLOOKUP($AS124,技まとめ!$A$1:$F$380,6,FALSE)),"－",VLOOKUP($AS124,技まとめ!$A$1:$F$380,6,FALSE))</f>
        <v>BL</v>
      </c>
      <c r="AU124" s="3">
        <f>IF(ISERROR(VLOOKUP($AS124,技まとめ!$A$1:$F$380,3,FALSE)),"－",VLOOKUP($AS124,技まとめ!$A$1:$F$380,3,FALSE))</f>
        <v>78</v>
      </c>
      <c r="AV124" s="3">
        <f>IF(ISERROR(VLOOKUP($AS124,技まとめ!$A$1:$F$380,5,FALSE)),"－",VLOOKUP($AS124,技まとめ!$A$1:$F$380,5,FALSE))</f>
        <v>46</v>
      </c>
      <c r="AW124" s="3" t="str">
        <f>IF($E124=IF(ISERROR(VLOOKUP($AS124,技まとめ!$A$1:$F$380,4,FALSE)),"－",VLOOKUP($AS124,技まとめ!$A$1:$F$380,4,FALSE)),"一致","")</f>
        <v>一致</v>
      </c>
      <c r="AX124" s="12" t="str">
        <f t="shared" si="20"/>
        <v>クイックドロウうしろのしょうめんモンキーターンダブルサイクロン</v>
      </c>
      <c r="AY124" s="12" t="str">
        <f t="shared" si="21"/>
        <v>クイックドロウうしろのしょうめんモンキーターンダブルサイクロン</v>
      </c>
      <c r="AZ124" s="12" t="str">
        <f t="shared" si="22"/>
        <v>クイックドロウうしろのしょうめんモンキーターンダブルサイクロン</v>
      </c>
      <c r="BA124" s="12" t="str">
        <f t="shared" si="23"/>
        <v>クイックドロウうしろのしょうめんモンキーターンダブルサイクロン</v>
      </c>
      <c r="BB124" s="11" t="str">
        <f t="shared" si="24"/>
        <v>BLBLDRBL</v>
      </c>
      <c r="BC124" s="11" t="str">
        <f t="shared" si="25"/>
        <v>BLBLDRBL</v>
      </c>
      <c r="BD124" s="11" t="str">
        <f t="shared" si="26"/>
        <v>BLBLDRBL</v>
      </c>
      <c r="BE124" s="11" t="str">
        <f t="shared" si="27"/>
        <v>BLBLDRBL</v>
      </c>
    </row>
    <row r="125" spans="1:57" ht="11.25" hidden="1" customHeight="1">
      <c r="A125" s="6">
        <v>123</v>
      </c>
      <c r="B125" s="7" t="s">
        <v>523</v>
      </c>
      <c r="C125" s="8" t="s">
        <v>524</v>
      </c>
      <c r="D125" s="7" t="s">
        <v>72</v>
      </c>
      <c r="E125" s="7" t="s">
        <v>95</v>
      </c>
      <c r="F125" s="7" t="s">
        <v>82</v>
      </c>
      <c r="G125" s="9">
        <v>132</v>
      </c>
      <c r="H125" s="9">
        <v>108</v>
      </c>
      <c r="I125" s="9">
        <v>47</v>
      </c>
      <c r="J125" s="9">
        <v>57</v>
      </c>
      <c r="K125" s="9">
        <v>44</v>
      </c>
      <c r="L125" s="9">
        <v>73</v>
      </c>
      <c r="M125" s="9">
        <v>56</v>
      </c>
      <c r="N125" s="9">
        <v>63</v>
      </c>
      <c r="O125" s="9">
        <v>54</v>
      </c>
      <c r="P125" s="9">
        <v>17</v>
      </c>
      <c r="Q125" s="10">
        <v>97</v>
      </c>
      <c r="R125" s="11">
        <v>1</v>
      </c>
      <c r="S125" s="11">
        <v>1</v>
      </c>
      <c r="T125" s="11">
        <v>123</v>
      </c>
      <c r="U125" s="11">
        <v>106</v>
      </c>
      <c r="V125" s="11">
        <v>1</v>
      </c>
      <c r="W125" s="11">
        <v>102</v>
      </c>
      <c r="X125" s="11">
        <f t="shared" si="14"/>
        <v>431</v>
      </c>
      <c r="Y125" s="11">
        <f t="shared" si="15"/>
        <v>4395</v>
      </c>
      <c r="Z125" s="11">
        <f t="shared" si="16"/>
        <v>555</v>
      </c>
      <c r="AA125" s="11">
        <f t="shared" si="17"/>
        <v>4825</v>
      </c>
      <c r="AB125" s="11">
        <f t="shared" si="18"/>
        <v>4825</v>
      </c>
      <c r="AC125" s="6">
        <f t="shared" si="19"/>
        <v>5435</v>
      </c>
      <c r="AD125" s="9" t="s">
        <v>273</v>
      </c>
      <c r="AE125" s="3" t="str">
        <f>IF(ISERROR(VLOOKUP($AD125,技まとめ!$A$1:$F$380,6,FALSE)),"－",VLOOKUP($AD125,技まとめ!$A$1:$F$380,6,FALSE))</f>
        <v>BL</v>
      </c>
      <c r="AF125" s="3">
        <f>IF(ISERROR(VLOOKUP($AD125,技まとめ!$A$1:$F$380,3,FALSE)),"－",VLOOKUP($AD125,技まとめ!$A$1:$F$380,3,FALSE))</f>
        <v>17</v>
      </c>
      <c r="AG125" s="3">
        <f>IF(ISERROR(VLOOKUP($AD125,技まとめ!$A$1:$F$380,5,FALSE)),"－",VLOOKUP($AD125,技まとめ!$A$1:$F$380,5,FALSE))</f>
        <v>20</v>
      </c>
      <c r="AH125" s="3" t="str">
        <f>IF($E125=IF(ISERROR(VLOOKUP($AD125,技まとめ!$A$1:$F$380,4,FALSE)),"－",VLOOKUP($AD125,技まとめ!$A$1:$F$380,4,FALSE)),"一致","")</f>
        <v/>
      </c>
      <c r="AI125" s="9" t="s">
        <v>309</v>
      </c>
      <c r="AJ125" s="3" t="str">
        <f>IF(ISERROR(VLOOKUP($AI125,技まとめ!$A$1:$F$380,6,FALSE)),"－",VLOOKUP($AI125,技まとめ!$A$1:$F$380,6,FALSE))</f>
        <v>BB</v>
      </c>
      <c r="AK125" s="3">
        <f>IF(ISERROR(VLOOKUP($AI125,技まとめ!$A$1:$F$380,3,FALSE)),"－",VLOOKUP($AI125,技まとめ!$A$1:$F$380,3,FALSE))</f>
        <v>23</v>
      </c>
      <c r="AL125" s="3">
        <f>IF(ISERROR(VLOOKUP($AI125,技まとめ!$A$1:$F$380,5,FALSE)),"－",VLOOKUP($AI125,技まとめ!$A$1:$F$380,5,FALSE))</f>
        <v>20</v>
      </c>
      <c r="AM125" s="3" t="str">
        <f>IF($E125=IF(ISERROR(VLOOKUP($AI125,技まとめ!$A$1:$F$380,4,FALSE)),"－",VLOOKUP($AI125,技まとめ!$A$1:$F$380,4,FALSE)),"一致","")</f>
        <v/>
      </c>
      <c r="AN125" s="9" t="s">
        <v>406</v>
      </c>
      <c r="AO125" s="3" t="str">
        <f>IF(ISERROR(VLOOKUP($AN125,技まとめ!$A$1:$F$380,6,FALSE)),"－",VLOOKUP($AN125,技まとめ!$A$1:$F$380,6,FALSE))</f>
        <v>BS</v>
      </c>
      <c r="AP125" s="3">
        <f>IF(ISERROR(VLOOKUP($AN125,技まとめ!$A$1:$F$380,3,FALSE)),"－",VLOOKUP($AN125,技まとめ!$A$1:$F$380,3,FALSE))</f>
        <v>59</v>
      </c>
      <c r="AQ125" s="3">
        <f>IF(ISERROR(VLOOKUP($AN125,技まとめ!$A$1:$F$380,5,FALSE)),"－",VLOOKUP($AN125,技まとめ!$A$1:$F$380,5,FALSE))</f>
        <v>34</v>
      </c>
      <c r="AR125" s="3" t="str">
        <f>IF($E125=IF(ISERROR(VLOOKUP($AN125,技まとめ!$A$1:$F$380,4,FALSE)),"－",VLOOKUP($AN125,技まとめ!$A$1:$F$380,4,FALSE)),"一致","")</f>
        <v/>
      </c>
      <c r="AS125" s="9" t="s">
        <v>482</v>
      </c>
      <c r="AT125" s="3" t="str">
        <f>IF(ISERROR(VLOOKUP($AS125,技まとめ!$A$1:$F$380,6,FALSE)),"－",VLOOKUP($AS125,技まとめ!$A$1:$F$380,6,FALSE))</f>
        <v>BL</v>
      </c>
      <c r="AU125" s="3">
        <f>IF(ISERROR(VLOOKUP($AS125,技まとめ!$A$1:$F$380,3,FALSE)),"－",VLOOKUP($AS125,技まとめ!$A$1:$F$380,3,FALSE))</f>
        <v>83</v>
      </c>
      <c r="AV125" s="3">
        <f>IF(ISERROR(VLOOKUP($AS125,技まとめ!$A$1:$F$380,5,FALSE)),"－",VLOOKUP($AS125,技まとめ!$A$1:$F$380,5,FALSE))</f>
        <v>48</v>
      </c>
      <c r="AW125" s="3" t="str">
        <f>IF($E125=IF(ISERROR(VLOOKUP($AS125,技まとめ!$A$1:$F$380,4,FALSE)),"－",VLOOKUP($AS125,技まとめ!$A$1:$F$380,4,FALSE)),"一致","")</f>
        <v>一致</v>
      </c>
      <c r="AX125" s="12" t="str">
        <f t="shared" si="20"/>
        <v>しこふみホーントレインドこんじょうバットハーヴェスト</v>
      </c>
      <c r="AY125" s="12" t="str">
        <f t="shared" si="21"/>
        <v>しこふみホーントレインドこんじょうバットハーヴェスト</v>
      </c>
      <c r="AZ125" s="12" t="str">
        <f t="shared" si="22"/>
        <v>しこふみホーントレインドこんじょうバットハーヴェスト</v>
      </c>
      <c r="BA125" s="12" t="str">
        <f t="shared" si="23"/>
        <v>しこふみホーントレインドこんじょうバットハーヴェスト</v>
      </c>
      <c r="BB125" s="11" t="str">
        <f t="shared" si="24"/>
        <v>BLBBBSBL</v>
      </c>
      <c r="BC125" s="11" t="str">
        <f t="shared" si="25"/>
        <v>BLBBBSBL</v>
      </c>
      <c r="BD125" s="11" t="str">
        <f t="shared" si="26"/>
        <v>BLBBBSBL</v>
      </c>
      <c r="BE125" s="11" t="str">
        <f t="shared" si="27"/>
        <v>BLBBBSBL</v>
      </c>
    </row>
    <row r="126" spans="1:57" ht="11.25" hidden="1" customHeight="1">
      <c r="A126" s="6">
        <v>124</v>
      </c>
      <c r="B126" s="7" t="s">
        <v>525</v>
      </c>
      <c r="C126" s="8" t="s">
        <v>526</v>
      </c>
      <c r="D126" s="7" t="s">
        <v>72</v>
      </c>
      <c r="E126" s="7" t="s">
        <v>81</v>
      </c>
      <c r="F126" s="7" t="s">
        <v>82</v>
      </c>
      <c r="G126" s="9">
        <v>133</v>
      </c>
      <c r="H126" s="9">
        <v>118</v>
      </c>
      <c r="I126" s="9">
        <v>52</v>
      </c>
      <c r="J126" s="9">
        <v>56</v>
      </c>
      <c r="K126" s="9">
        <v>51</v>
      </c>
      <c r="L126" s="9">
        <v>70</v>
      </c>
      <c r="M126" s="9">
        <v>59</v>
      </c>
      <c r="N126" s="9">
        <v>64</v>
      </c>
      <c r="O126" s="9">
        <v>53</v>
      </c>
      <c r="P126" s="9">
        <v>19</v>
      </c>
      <c r="Q126" s="10">
        <v>102</v>
      </c>
      <c r="R126" s="11">
        <v>8</v>
      </c>
      <c r="S126" s="11">
        <v>1</v>
      </c>
      <c r="T126" s="11">
        <v>120</v>
      </c>
      <c r="U126" s="11">
        <v>109</v>
      </c>
      <c r="V126" s="11">
        <v>1</v>
      </c>
      <c r="W126" s="11">
        <v>103</v>
      </c>
      <c r="X126" s="11">
        <f t="shared" si="14"/>
        <v>444</v>
      </c>
      <c r="Y126" s="11">
        <f t="shared" si="15"/>
        <v>4600</v>
      </c>
      <c r="Z126" s="11">
        <f t="shared" si="16"/>
        <v>805</v>
      </c>
      <c r="AA126" s="11">
        <f t="shared" si="17"/>
        <v>4725</v>
      </c>
      <c r="AB126" s="11">
        <f t="shared" si="18"/>
        <v>4725</v>
      </c>
      <c r="AC126" s="6">
        <f t="shared" si="19"/>
        <v>5355</v>
      </c>
      <c r="AD126" s="9" t="s">
        <v>329</v>
      </c>
      <c r="AE126" s="3" t="str">
        <f>IF(ISERROR(VLOOKUP($AD126,技まとめ!$A$1:$F$380,6,FALSE)),"－",VLOOKUP($AD126,技まとめ!$A$1:$F$380,6,FALSE))</f>
        <v>SC</v>
      </c>
      <c r="AF126" s="3">
        <f>IF(ISERROR(VLOOKUP($AD126,技まとめ!$A$1:$F$380,3,FALSE)),"－",VLOOKUP($AD126,技まとめ!$A$1:$F$380,3,FALSE))</f>
        <v>23</v>
      </c>
      <c r="AG126" s="3">
        <f>IF(ISERROR(VLOOKUP($AD126,技まとめ!$A$1:$F$380,5,FALSE)),"－",VLOOKUP($AD126,技まとめ!$A$1:$F$380,5,FALSE))</f>
        <v>20</v>
      </c>
      <c r="AH126" s="3" t="str">
        <f>IF($E126=IF(ISERROR(VLOOKUP($AD126,技まとめ!$A$1:$F$380,4,FALSE)),"－",VLOOKUP($AD126,技まとめ!$A$1:$F$380,4,FALSE)),"一致","")</f>
        <v/>
      </c>
      <c r="AI126" s="9" t="s">
        <v>251</v>
      </c>
      <c r="AJ126" s="3" t="str">
        <f>IF(ISERROR(VLOOKUP($AI126,技まとめ!$A$1:$F$380,6,FALSE)),"－",VLOOKUP($AI126,技まとめ!$A$1:$F$380,6,FALSE))</f>
        <v>BL</v>
      </c>
      <c r="AK126" s="3">
        <f>IF(ISERROR(VLOOKUP($AI126,技まとめ!$A$1:$F$380,3,FALSE)),"－",VLOOKUP($AI126,技まとめ!$A$1:$F$380,3,FALSE))</f>
        <v>46</v>
      </c>
      <c r="AL126" s="3">
        <f>IF(ISERROR(VLOOKUP($AI126,技まとめ!$A$1:$F$380,5,FALSE)),"－",VLOOKUP($AI126,技まとめ!$A$1:$F$380,5,FALSE))</f>
        <v>33</v>
      </c>
      <c r="AM126" s="3" t="str">
        <f>IF($E126=IF(ISERROR(VLOOKUP($AI126,技まとめ!$A$1:$F$380,4,FALSE)),"－",VLOOKUP($AI126,技まとめ!$A$1:$F$380,4,FALSE)),"一致","")</f>
        <v/>
      </c>
      <c r="AN126" s="9" t="s">
        <v>322</v>
      </c>
      <c r="AO126" s="3" t="str">
        <f>IF(ISERROR(VLOOKUP($AN126,技まとめ!$A$1:$F$380,6,FALSE)),"－",VLOOKUP($AN126,技まとめ!$A$1:$F$380,6,FALSE))</f>
        <v>SC</v>
      </c>
      <c r="AP126" s="3">
        <f>IF(ISERROR(VLOOKUP($AN126,技まとめ!$A$1:$F$380,3,FALSE)),"－",VLOOKUP($AN126,技まとめ!$A$1:$F$380,3,FALSE))</f>
        <v>25</v>
      </c>
      <c r="AQ126" s="3">
        <f>IF(ISERROR(VLOOKUP($AN126,技まとめ!$A$1:$F$380,5,FALSE)),"－",VLOOKUP($AN126,技まとめ!$A$1:$F$380,5,FALSE))</f>
        <v>20</v>
      </c>
      <c r="AR126" s="3" t="str">
        <f>IF($E126=IF(ISERROR(VLOOKUP($AN126,技まとめ!$A$1:$F$380,4,FALSE)),"－",VLOOKUP($AN126,技まとめ!$A$1:$F$380,4,FALSE)),"一致","")</f>
        <v/>
      </c>
      <c r="AS126" s="9" t="s">
        <v>255</v>
      </c>
      <c r="AT126" s="3" t="str">
        <f>IF(ISERROR(VLOOKUP($AS126,技まとめ!$A$1:$F$380,6,FALSE)),"－",VLOOKUP($AS126,技まとめ!$A$1:$F$380,6,FALSE))</f>
        <v>DR</v>
      </c>
      <c r="AU126" s="3">
        <f>IF(ISERROR(VLOOKUP($AS126,技まとめ!$A$1:$F$380,3,FALSE)),"－",VLOOKUP($AS126,技まとめ!$A$1:$F$380,3,FALSE))</f>
        <v>52</v>
      </c>
      <c r="AV126" s="3">
        <f>IF(ISERROR(VLOOKUP($AS126,技まとめ!$A$1:$F$380,5,FALSE)),"－",VLOOKUP($AS126,技まとめ!$A$1:$F$380,5,FALSE))</f>
        <v>36</v>
      </c>
      <c r="AW126" s="3" t="str">
        <f>IF($E126=IF(ISERROR(VLOOKUP($AS126,技まとめ!$A$1:$F$380,4,FALSE)),"－",VLOOKUP($AS126,技まとめ!$A$1:$F$380,4,FALSE)),"一致","")</f>
        <v>一致</v>
      </c>
      <c r="AX126" s="12" t="str">
        <f t="shared" si="20"/>
        <v>スネークショットくものいとターザンキックカマイタチ</v>
      </c>
      <c r="AY126" s="12" t="str">
        <f t="shared" si="21"/>
        <v>スネークショットくものいとターザンキックカマイタチ</v>
      </c>
      <c r="AZ126" s="12" t="str">
        <f t="shared" si="22"/>
        <v>スネークショットくものいとターザンキックカマイタチ</v>
      </c>
      <c r="BA126" s="12" t="str">
        <f t="shared" si="23"/>
        <v>スネークショットくものいとターザンキックカマイタチ</v>
      </c>
      <c r="BB126" s="11" t="str">
        <f t="shared" si="24"/>
        <v>SCBLSCDR</v>
      </c>
      <c r="BC126" s="11" t="str">
        <f t="shared" si="25"/>
        <v>SCBLSCDR</v>
      </c>
      <c r="BD126" s="11" t="str">
        <f t="shared" si="26"/>
        <v>SCBLSCDR</v>
      </c>
      <c r="BE126" s="11" t="str">
        <f t="shared" si="27"/>
        <v>SCBLSCDR</v>
      </c>
    </row>
    <row r="127" spans="1:57" ht="11.25" hidden="1" customHeight="1">
      <c r="A127" s="6">
        <v>125</v>
      </c>
      <c r="B127" s="7" t="s">
        <v>527</v>
      </c>
      <c r="C127" s="8" t="s">
        <v>528</v>
      </c>
      <c r="D127" s="7" t="s">
        <v>72</v>
      </c>
      <c r="E127" s="7" t="s">
        <v>102</v>
      </c>
      <c r="F127" s="7" t="s">
        <v>74</v>
      </c>
      <c r="G127" s="9">
        <v>127</v>
      </c>
      <c r="H127" s="9">
        <v>140</v>
      </c>
      <c r="I127" s="9">
        <v>78</v>
      </c>
      <c r="J127" s="9">
        <v>62</v>
      </c>
      <c r="K127" s="9">
        <v>54</v>
      </c>
      <c r="L127" s="9">
        <v>79</v>
      </c>
      <c r="M127" s="9">
        <v>48</v>
      </c>
      <c r="N127" s="9">
        <v>51</v>
      </c>
      <c r="O127" s="9">
        <v>44</v>
      </c>
      <c r="P127" s="9">
        <v>9</v>
      </c>
      <c r="Q127" s="10">
        <v>128</v>
      </c>
      <c r="R127" s="11">
        <v>1</v>
      </c>
      <c r="S127" s="11">
        <v>1</v>
      </c>
      <c r="T127" s="11">
        <v>129</v>
      </c>
      <c r="U127" s="11">
        <v>98</v>
      </c>
      <c r="V127" s="11">
        <v>1</v>
      </c>
      <c r="W127" s="11">
        <v>87</v>
      </c>
      <c r="X127" s="11">
        <f t="shared" si="14"/>
        <v>445</v>
      </c>
      <c r="Y127" s="11">
        <f t="shared" si="15"/>
        <v>5560</v>
      </c>
      <c r="Z127" s="11">
        <f t="shared" si="16"/>
        <v>480</v>
      </c>
      <c r="AA127" s="11">
        <f t="shared" si="17"/>
        <v>4960</v>
      </c>
      <c r="AB127" s="11">
        <f t="shared" si="18"/>
        <v>4960</v>
      </c>
      <c r="AC127" s="6">
        <f t="shared" si="19"/>
        <v>5600</v>
      </c>
      <c r="AD127" s="9" t="s">
        <v>350</v>
      </c>
      <c r="AE127" s="3" t="str">
        <f>IF(ISERROR(VLOOKUP($AD127,技まとめ!$A$1:$F$380,6,FALSE)),"－",VLOOKUP($AD127,技まとめ!$A$1:$F$380,6,FALSE))</f>
        <v>CA</v>
      </c>
      <c r="AF127" s="3">
        <f>IF(ISERROR(VLOOKUP($AD127,技まとめ!$A$1:$F$380,3,FALSE)),"－",VLOOKUP($AD127,技まとめ!$A$1:$F$380,3,FALSE))</f>
        <v>15</v>
      </c>
      <c r="AG127" s="3">
        <f>IF(ISERROR(VLOOKUP($AD127,技まとめ!$A$1:$F$380,5,FALSE)),"－",VLOOKUP($AD127,技まとめ!$A$1:$F$380,5,FALSE))</f>
        <v>20</v>
      </c>
      <c r="AH127" s="3" t="str">
        <f>IF($E127=IF(ISERROR(VLOOKUP($AD127,技まとめ!$A$1:$F$380,4,FALSE)),"－",VLOOKUP($AD127,技まとめ!$A$1:$F$380,4,FALSE)),"一致","")</f>
        <v/>
      </c>
      <c r="AI127" s="9" t="s">
        <v>242</v>
      </c>
      <c r="AJ127" s="3" t="str">
        <f>IF(ISERROR(VLOOKUP($AI127,技まとめ!$A$1:$F$380,6,FALSE)),"－",VLOOKUP($AI127,技まとめ!$A$1:$F$380,6,FALSE))</f>
        <v>P2</v>
      </c>
      <c r="AK127" s="3">
        <f>IF(ISERROR(VLOOKUP($AI127,技まとめ!$A$1:$F$380,3,FALSE)),"－",VLOOKUP($AI127,技まとめ!$A$1:$F$380,3,FALSE))</f>
        <v>65</v>
      </c>
      <c r="AL127" s="3">
        <f>IF(ISERROR(VLOOKUP($AI127,技まとめ!$A$1:$F$380,5,FALSE)),"－",VLOOKUP($AI127,技まとめ!$A$1:$F$380,5,FALSE))</f>
        <v>40</v>
      </c>
      <c r="AM127" s="3" t="str">
        <f>IF($E127=IF(ISERROR(VLOOKUP($AI127,技まとめ!$A$1:$F$380,4,FALSE)),"－",VLOOKUP($AI127,技まとめ!$A$1:$F$380,4,FALSE)),"一致","")</f>
        <v>一致</v>
      </c>
      <c r="AN127" s="9" t="s">
        <v>529</v>
      </c>
      <c r="AO127" s="3" t="str">
        <f>IF(ISERROR(VLOOKUP($AN127,技まとめ!$A$1:$F$380,6,FALSE)),"－",VLOOKUP($AN127,技まとめ!$A$1:$F$380,6,FALSE))</f>
        <v>BB</v>
      </c>
      <c r="AP127" s="3">
        <f>IF(ISERROR(VLOOKUP($AN127,技まとめ!$A$1:$F$380,3,FALSE)),"－",VLOOKUP($AN127,技まとめ!$A$1:$F$380,3,FALSE))</f>
        <v>83</v>
      </c>
      <c r="AQ127" s="3">
        <f>IF(ISERROR(VLOOKUP($AN127,技まとめ!$A$1:$F$380,5,FALSE)),"－",VLOOKUP($AN127,技まとめ!$A$1:$F$380,5,FALSE))</f>
        <v>50</v>
      </c>
      <c r="AR127" s="3" t="str">
        <f>IF($E127=IF(ISERROR(VLOOKUP($AN127,技まとめ!$A$1:$F$380,4,FALSE)),"－",VLOOKUP($AN127,技まとめ!$A$1:$F$380,4,FALSE)),"一致","")</f>
        <v/>
      </c>
      <c r="AS127" s="9" t="s">
        <v>351</v>
      </c>
      <c r="AT127" s="3" t="str">
        <f>IF(ISERROR(VLOOKUP($AS127,技まとめ!$A$1:$F$380,6,FALSE)),"－",VLOOKUP($AS127,技まとめ!$A$1:$F$380,6,FALSE))</f>
        <v>CA</v>
      </c>
      <c r="AU127" s="3">
        <f>IF(ISERROR(VLOOKUP($AS127,技まとめ!$A$1:$F$380,3,FALSE)),"－",VLOOKUP($AS127,技まとめ!$A$1:$F$380,3,FALSE))</f>
        <v>92</v>
      </c>
      <c r="AV127" s="3">
        <f>IF(ISERROR(VLOOKUP($AS127,技まとめ!$A$1:$F$380,5,FALSE)),"－",VLOOKUP($AS127,技まとめ!$A$1:$F$380,5,FALSE))</f>
        <v>50</v>
      </c>
      <c r="AW127" s="3" t="str">
        <f>IF($E127=IF(ISERROR(VLOOKUP($AS127,技まとめ!$A$1:$F$380,4,FALSE)),"－",VLOOKUP($AS127,技まとめ!$A$1:$F$380,4,FALSE)),"一致","")</f>
        <v/>
      </c>
      <c r="AX127" s="12" t="str">
        <f t="shared" si="20"/>
        <v>タフネスブロックカウンターストライクメガウォールギガントウォール</v>
      </c>
      <c r="AY127" s="12" t="str">
        <f t="shared" si="21"/>
        <v>タフネスブロックカウンターストライクメガウォールギガントウォール</v>
      </c>
      <c r="AZ127" s="12" t="str">
        <f t="shared" si="22"/>
        <v>タフネスブロックカウンターストライクメガウォールギガントウォール</v>
      </c>
      <c r="BA127" s="12" t="str">
        <f t="shared" si="23"/>
        <v>タフネスブロックカウンターストライクメガウォールギガントウォール</v>
      </c>
      <c r="BB127" s="11" t="str">
        <f t="shared" si="24"/>
        <v>CAP2BBCA</v>
      </c>
      <c r="BC127" s="11" t="str">
        <f t="shared" si="25"/>
        <v>CAP2BBCA</v>
      </c>
      <c r="BD127" s="11" t="str">
        <f t="shared" si="26"/>
        <v>CAP2BBCA</v>
      </c>
      <c r="BE127" s="11" t="str">
        <f t="shared" si="27"/>
        <v>CAP2BBCA</v>
      </c>
    </row>
    <row r="128" spans="1:57" ht="11.25" hidden="1" customHeight="1">
      <c r="A128" s="6">
        <v>126</v>
      </c>
      <c r="B128" s="7" t="s">
        <v>530</v>
      </c>
      <c r="C128" s="8" t="s">
        <v>531</v>
      </c>
      <c r="D128" s="7" t="s">
        <v>72</v>
      </c>
      <c r="E128" s="7" t="s">
        <v>102</v>
      </c>
      <c r="F128" s="7" t="s">
        <v>82</v>
      </c>
      <c r="G128" s="9">
        <v>105</v>
      </c>
      <c r="H128" s="9">
        <v>122</v>
      </c>
      <c r="I128" s="9">
        <v>63</v>
      </c>
      <c r="J128" s="9">
        <v>69</v>
      </c>
      <c r="K128" s="9">
        <v>54</v>
      </c>
      <c r="L128" s="9">
        <v>62</v>
      </c>
      <c r="M128" s="9">
        <v>67</v>
      </c>
      <c r="N128" s="9">
        <v>53</v>
      </c>
      <c r="O128" s="9">
        <v>52</v>
      </c>
      <c r="P128" s="9">
        <v>21</v>
      </c>
      <c r="Q128" s="10">
        <v>113</v>
      </c>
      <c r="R128" s="11">
        <v>15</v>
      </c>
      <c r="S128" s="11">
        <v>1</v>
      </c>
      <c r="T128" s="11">
        <v>112</v>
      </c>
      <c r="U128" s="11">
        <v>117</v>
      </c>
      <c r="V128" s="11">
        <v>1</v>
      </c>
      <c r="W128" s="11">
        <v>102</v>
      </c>
      <c r="X128" s="11">
        <f t="shared" si="14"/>
        <v>461</v>
      </c>
      <c r="Y128" s="11">
        <f t="shared" si="15"/>
        <v>5035</v>
      </c>
      <c r="Z128" s="11">
        <f t="shared" si="16"/>
        <v>1045</v>
      </c>
      <c r="AA128" s="11">
        <f t="shared" si="17"/>
        <v>4440</v>
      </c>
      <c r="AB128" s="11">
        <f t="shared" si="18"/>
        <v>4440</v>
      </c>
      <c r="AC128" s="6">
        <f t="shared" si="19"/>
        <v>5065</v>
      </c>
      <c r="AD128" s="9" t="s">
        <v>295</v>
      </c>
      <c r="AE128" s="3" t="str">
        <f>IF(ISERROR(VLOOKUP($AD128,技まとめ!$A$1:$F$380,6,FALSE)),"－",VLOOKUP($AD128,技まとめ!$A$1:$F$380,6,FALSE))</f>
        <v>DR</v>
      </c>
      <c r="AF128" s="3">
        <f>IF(ISERROR(VLOOKUP($AD128,技まとめ!$A$1:$F$380,3,FALSE)),"－",VLOOKUP($AD128,技まとめ!$A$1:$F$380,3,FALSE))</f>
        <v>13</v>
      </c>
      <c r="AG128" s="3">
        <f>IF(ISERROR(VLOOKUP($AD128,技まとめ!$A$1:$F$380,5,FALSE)),"－",VLOOKUP($AD128,技まとめ!$A$1:$F$380,5,FALSE))</f>
        <v>20</v>
      </c>
      <c r="AH128" s="3" t="str">
        <f>IF($E128=IF(ISERROR(VLOOKUP($AD128,技まとめ!$A$1:$F$380,4,FALSE)),"－",VLOOKUP($AD128,技まとめ!$A$1:$F$380,4,FALSE)),"一致","")</f>
        <v/>
      </c>
      <c r="AI128" s="9" t="s">
        <v>300</v>
      </c>
      <c r="AJ128" s="3" t="str">
        <f>IF(ISERROR(VLOOKUP($AI128,技まとめ!$A$1:$F$380,6,FALSE)),"－",VLOOKUP($AI128,技まとめ!$A$1:$F$380,6,FALSE))</f>
        <v>BB</v>
      </c>
      <c r="AK128" s="3">
        <f>IF(ISERROR(VLOOKUP($AI128,技まとめ!$A$1:$F$380,3,FALSE)),"－",VLOOKUP($AI128,技まとめ!$A$1:$F$380,3,FALSE))</f>
        <v>49</v>
      </c>
      <c r="AL128" s="3">
        <f>IF(ISERROR(VLOOKUP($AI128,技まとめ!$A$1:$F$380,5,FALSE)),"－",VLOOKUP($AI128,技まとめ!$A$1:$F$380,5,FALSE))</f>
        <v>32</v>
      </c>
      <c r="AM128" s="3" t="str">
        <f>IF($E128=IF(ISERROR(VLOOKUP($AI128,技まとめ!$A$1:$F$380,4,FALSE)),"－",VLOOKUP($AI128,技まとめ!$A$1:$F$380,4,FALSE)),"一致","")</f>
        <v/>
      </c>
      <c r="AN128" s="9" t="s">
        <v>105</v>
      </c>
      <c r="AO128" s="3" t="str">
        <f>IF(ISERROR(VLOOKUP($AN128,技まとめ!$A$1:$F$380,6,FALSE)),"－",VLOOKUP($AN128,技まとめ!$A$1:$F$380,6,FALSE))</f>
        <v>－</v>
      </c>
      <c r="AP128" s="3">
        <f>IF(ISERROR(VLOOKUP($AN128,技まとめ!$A$1:$F$380,3,FALSE)),"－",VLOOKUP($AN128,技まとめ!$A$1:$F$380,3,FALSE))</f>
        <v>0</v>
      </c>
      <c r="AQ128" s="3">
        <f>IF(ISERROR(VLOOKUP($AN128,技まとめ!$A$1:$F$380,5,FALSE)),"－",VLOOKUP($AN128,技まとめ!$A$1:$F$380,5,FALSE))</f>
        <v>0</v>
      </c>
      <c r="AR128" s="3" t="str">
        <f>IF($E128=IF(ISERROR(VLOOKUP($AN128,技まとめ!$A$1:$F$380,4,FALSE)),"－",VLOOKUP($AN128,技まとめ!$A$1:$F$380,4,FALSE)),"一致","")</f>
        <v/>
      </c>
      <c r="AS128" s="9" t="s">
        <v>532</v>
      </c>
      <c r="AT128" s="3" t="str">
        <f>IF(ISERROR(VLOOKUP($AS128,技まとめ!$A$1:$F$380,6,FALSE)),"－",VLOOKUP($AS128,技まとめ!$A$1:$F$380,6,FALSE))</f>
        <v>NS</v>
      </c>
      <c r="AU128" s="3">
        <f>IF(ISERROR(VLOOKUP($AS128,技まとめ!$A$1:$F$380,3,FALSE)),"－",VLOOKUP($AS128,技まとめ!$A$1:$F$380,3,FALSE))</f>
        <v>103</v>
      </c>
      <c r="AV128" s="3">
        <f>IF(ISERROR(VLOOKUP($AS128,技まとめ!$A$1:$F$380,5,FALSE)),"－",VLOOKUP($AS128,技まとめ!$A$1:$F$380,5,FALSE))</f>
        <v>55</v>
      </c>
      <c r="AW128" s="3" t="str">
        <f>IF($E128=IF(ISERROR(VLOOKUP($AS128,技まとめ!$A$1:$F$380,4,FALSE)),"－",VLOOKUP($AS128,技まとめ!$A$1:$F$380,4,FALSE)),"一致","")</f>
        <v/>
      </c>
      <c r="AX128" s="12" t="str">
        <f t="shared" si="20"/>
        <v>ダッシュアクセルスピニングカットディフェンスプラストライペガサス</v>
      </c>
      <c r="AY128" s="12" t="str">
        <f t="shared" si="21"/>
        <v>ダッシュアクセルスピニングカットディフェンスプラストライペガサス</v>
      </c>
      <c r="AZ128" s="12" t="str">
        <f t="shared" si="22"/>
        <v>ダッシュアクセルスピニングカットディフェンスプラストライペガサス</v>
      </c>
      <c r="BA128" s="12" t="str">
        <f t="shared" si="23"/>
        <v>ダッシュアクセルスピニングカットディフェンスプラストライペガサス</v>
      </c>
      <c r="BB128" s="11" t="str">
        <f t="shared" si="24"/>
        <v>DRBB－NS</v>
      </c>
      <c r="BC128" s="11" t="str">
        <f t="shared" si="25"/>
        <v>DRBB－NS</v>
      </c>
      <c r="BD128" s="11" t="str">
        <f t="shared" si="26"/>
        <v>DRBB－NS</v>
      </c>
      <c r="BE128" s="11" t="str">
        <f t="shared" si="27"/>
        <v>DRBB－NS</v>
      </c>
    </row>
    <row r="129" spans="1:57" ht="11.25" hidden="1" customHeight="1">
      <c r="A129" s="6">
        <v>127</v>
      </c>
      <c r="B129" s="7" t="s">
        <v>533</v>
      </c>
      <c r="C129" s="8" t="s">
        <v>534</v>
      </c>
      <c r="D129" s="7" t="s">
        <v>72</v>
      </c>
      <c r="E129" s="7" t="s">
        <v>95</v>
      </c>
      <c r="F129" s="7" t="s">
        <v>82</v>
      </c>
      <c r="G129" s="9">
        <v>115</v>
      </c>
      <c r="H129" s="9">
        <v>118</v>
      </c>
      <c r="I129" s="9">
        <v>61</v>
      </c>
      <c r="J129" s="9">
        <v>55</v>
      </c>
      <c r="K129" s="9">
        <v>55</v>
      </c>
      <c r="L129" s="9">
        <v>60</v>
      </c>
      <c r="M129" s="9">
        <v>55</v>
      </c>
      <c r="N129" s="9">
        <v>53</v>
      </c>
      <c r="O129" s="9">
        <v>52</v>
      </c>
      <c r="P129" s="9">
        <v>17</v>
      </c>
      <c r="Q129" s="10">
        <v>111</v>
      </c>
      <c r="R129" s="11">
        <v>1</v>
      </c>
      <c r="S129" s="11">
        <v>1</v>
      </c>
      <c r="T129" s="11">
        <v>110</v>
      </c>
      <c r="U129" s="11">
        <v>105</v>
      </c>
      <c r="V129" s="11">
        <v>1</v>
      </c>
      <c r="W129" s="11">
        <v>99</v>
      </c>
      <c r="X129" s="11">
        <f t="shared" si="14"/>
        <v>428</v>
      </c>
      <c r="Y129" s="11">
        <f t="shared" si="15"/>
        <v>4940</v>
      </c>
      <c r="Z129" s="11">
        <f t="shared" si="16"/>
        <v>540</v>
      </c>
      <c r="AA129" s="11">
        <f t="shared" si="17"/>
        <v>4355</v>
      </c>
      <c r="AB129" s="11">
        <f t="shared" si="18"/>
        <v>4355</v>
      </c>
      <c r="AC129" s="6">
        <f t="shared" si="19"/>
        <v>4900</v>
      </c>
      <c r="AD129" s="9" t="s">
        <v>129</v>
      </c>
      <c r="AE129" s="3" t="str">
        <f>IF(ISERROR(VLOOKUP($AD129,技まとめ!$A$1:$F$380,6,FALSE)),"－",VLOOKUP($AD129,技まとめ!$A$1:$F$380,6,FALSE))</f>
        <v>BL</v>
      </c>
      <c r="AF129" s="3">
        <f>IF(ISERROR(VLOOKUP($AD129,技まとめ!$A$1:$F$380,3,FALSE)),"－",VLOOKUP($AD129,技まとめ!$A$1:$F$380,3,FALSE))</f>
        <v>13</v>
      </c>
      <c r="AG129" s="3">
        <f>IF(ISERROR(VLOOKUP($AD129,技まとめ!$A$1:$F$380,5,FALSE)),"－",VLOOKUP($AD129,技まとめ!$A$1:$F$380,5,FALSE))</f>
        <v>20</v>
      </c>
      <c r="AH129" s="3" t="str">
        <f>IF($E129=IF(ISERROR(VLOOKUP($AD129,技まとめ!$A$1:$F$380,4,FALSE)),"－",VLOOKUP($AD129,技まとめ!$A$1:$F$380,4,FALSE)),"一致","")</f>
        <v>一致</v>
      </c>
      <c r="AI129" s="9" t="s">
        <v>254</v>
      </c>
      <c r="AJ129" s="3" t="str">
        <f>IF(ISERROR(VLOOKUP($AI129,技まとめ!$A$1:$F$380,6,FALSE)),"－",VLOOKUP($AI129,技まとめ!$A$1:$F$380,6,FALSE))</f>
        <v>BL</v>
      </c>
      <c r="AK129" s="3">
        <f>IF(ISERROR(VLOOKUP($AI129,技まとめ!$A$1:$F$380,3,FALSE)),"－",VLOOKUP($AI129,技まとめ!$A$1:$F$380,3,FALSE))</f>
        <v>106</v>
      </c>
      <c r="AL129" s="3">
        <f>IF(ISERROR(VLOOKUP($AI129,技まとめ!$A$1:$F$380,5,FALSE)),"－",VLOOKUP($AI129,技まとめ!$A$1:$F$380,5,FALSE))</f>
        <v>57</v>
      </c>
      <c r="AM129" s="3" t="str">
        <f>IF($E129=IF(ISERROR(VLOOKUP($AI129,技まとめ!$A$1:$F$380,4,FALSE)),"－",VLOOKUP($AI129,技まとめ!$A$1:$F$380,4,FALSE)),"一致","")</f>
        <v/>
      </c>
      <c r="AN129" s="9" t="s">
        <v>214</v>
      </c>
      <c r="AO129" s="3" t="str">
        <f>IF(ISERROR(VLOOKUP($AN129,技まとめ!$A$1:$F$380,6,FALSE)),"－",VLOOKUP($AN129,技まとめ!$A$1:$F$380,6,FALSE))</f>
        <v>DR</v>
      </c>
      <c r="AP129" s="3">
        <f>IF(ISERROR(VLOOKUP($AN129,技まとめ!$A$1:$F$380,3,FALSE)),"－",VLOOKUP($AN129,技まとめ!$A$1:$F$380,3,FALSE))</f>
        <v>27</v>
      </c>
      <c r="AQ129" s="3">
        <f>IF(ISERROR(VLOOKUP($AN129,技まとめ!$A$1:$F$380,5,FALSE)),"－",VLOOKUP($AN129,技まとめ!$A$1:$F$380,5,FALSE))</f>
        <v>25</v>
      </c>
      <c r="AR129" s="3" t="str">
        <f>IF($E129=IF(ISERROR(VLOOKUP($AN129,技まとめ!$A$1:$F$380,4,FALSE)),"－",VLOOKUP($AN129,技まとめ!$A$1:$F$380,4,FALSE)),"一致","")</f>
        <v/>
      </c>
      <c r="AS129" s="9" t="s">
        <v>535</v>
      </c>
      <c r="AT129" s="3" t="str">
        <f>IF(ISERROR(VLOOKUP($AS129,技まとめ!$A$1:$F$380,6,FALSE)),"－",VLOOKUP($AS129,技まとめ!$A$1:$F$380,6,FALSE))</f>
        <v>SC</v>
      </c>
      <c r="AU129" s="3">
        <f>IF(ISERROR(VLOOKUP($AS129,技まとめ!$A$1:$F$380,3,FALSE)),"－",VLOOKUP($AS129,技まとめ!$A$1:$F$380,3,FALSE))</f>
        <v>77</v>
      </c>
      <c r="AV129" s="3">
        <f>IF(ISERROR(VLOOKUP($AS129,技まとめ!$A$1:$F$380,5,FALSE)),"－",VLOOKUP($AS129,技まとめ!$A$1:$F$380,5,FALSE))</f>
        <v>43</v>
      </c>
      <c r="AW129" s="3" t="str">
        <f>IF($E129=IF(ISERROR(VLOOKUP($AS129,技まとめ!$A$1:$F$380,4,FALSE)),"－",VLOOKUP($AS129,技まとめ!$A$1:$F$380,4,FALSE)),"一致","")</f>
        <v/>
      </c>
      <c r="AX129" s="12" t="str">
        <f t="shared" si="20"/>
        <v>クイックドロウハリケーンアロームーンサルトエッフェルドライブ</v>
      </c>
      <c r="AY129" s="12" t="str">
        <f t="shared" si="21"/>
        <v>クイックドロウハリケーンアロームーンサルトエッフェルドライブ</v>
      </c>
      <c r="AZ129" s="12" t="str">
        <f t="shared" si="22"/>
        <v>クイックドロウハリケーンアロームーンサルトエッフェルドライブ</v>
      </c>
      <c r="BA129" s="12" t="str">
        <f t="shared" si="23"/>
        <v>クイックドロウハリケーンアロームーンサルトエッフェルドライブ</v>
      </c>
      <c r="BB129" s="11" t="str">
        <f t="shared" si="24"/>
        <v>BLBLDRSC</v>
      </c>
      <c r="BC129" s="11" t="str">
        <f t="shared" si="25"/>
        <v>BLBLDRSC</v>
      </c>
      <c r="BD129" s="11" t="str">
        <f t="shared" si="26"/>
        <v>BLBLDRSC</v>
      </c>
      <c r="BE129" s="11" t="str">
        <f t="shared" si="27"/>
        <v>BLBLDRSC</v>
      </c>
    </row>
    <row r="130" spans="1:57" ht="11.25" hidden="1" customHeight="1">
      <c r="A130" s="6">
        <v>128</v>
      </c>
      <c r="B130" s="7" t="s">
        <v>536</v>
      </c>
      <c r="C130" s="8" t="s">
        <v>537</v>
      </c>
      <c r="D130" s="7" t="s">
        <v>72</v>
      </c>
      <c r="E130" s="7" t="s">
        <v>95</v>
      </c>
      <c r="F130" s="7" t="s">
        <v>82</v>
      </c>
      <c r="G130" s="9">
        <v>118</v>
      </c>
      <c r="H130" s="9">
        <v>105</v>
      </c>
      <c r="I130" s="9">
        <v>59</v>
      </c>
      <c r="J130" s="9">
        <v>70</v>
      </c>
      <c r="K130" s="9">
        <v>49</v>
      </c>
      <c r="L130" s="9">
        <v>65</v>
      </c>
      <c r="M130" s="9">
        <v>46</v>
      </c>
      <c r="N130" s="9">
        <v>51</v>
      </c>
      <c r="O130" s="9">
        <v>52</v>
      </c>
      <c r="P130" s="9">
        <v>26</v>
      </c>
      <c r="Q130" s="10">
        <v>109</v>
      </c>
      <c r="R130" s="11">
        <v>14</v>
      </c>
      <c r="S130" s="11">
        <v>1</v>
      </c>
      <c r="T130" s="11">
        <v>115</v>
      </c>
      <c r="U130" s="11">
        <v>96</v>
      </c>
      <c r="V130" s="11">
        <v>1</v>
      </c>
      <c r="W130" s="11">
        <v>102</v>
      </c>
      <c r="X130" s="11">
        <f t="shared" si="14"/>
        <v>438</v>
      </c>
      <c r="Y130" s="11">
        <f t="shared" si="15"/>
        <v>4875</v>
      </c>
      <c r="Z130" s="11">
        <f t="shared" si="16"/>
        <v>1010</v>
      </c>
      <c r="AA130" s="11">
        <f t="shared" si="17"/>
        <v>4545</v>
      </c>
      <c r="AB130" s="11">
        <f t="shared" si="18"/>
        <v>4545</v>
      </c>
      <c r="AC130" s="6">
        <f t="shared" si="19"/>
        <v>5180</v>
      </c>
      <c r="AD130" s="9" t="s">
        <v>300</v>
      </c>
      <c r="AE130" s="3" t="str">
        <f>IF(ISERROR(VLOOKUP($AD130,技まとめ!$A$1:$F$380,6,FALSE)),"－",VLOOKUP($AD130,技まとめ!$A$1:$F$380,6,FALSE))</f>
        <v>BB</v>
      </c>
      <c r="AF130" s="3">
        <f>IF(ISERROR(VLOOKUP($AD130,技まとめ!$A$1:$F$380,3,FALSE)),"－",VLOOKUP($AD130,技まとめ!$A$1:$F$380,3,FALSE))</f>
        <v>49</v>
      </c>
      <c r="AG130" s="3">
        <f>IF(ISERROR(VLOOKUP($AD130,技まとめ!$A$1:$F$380,5,FALSE)),"－",VLOOKUP($AD130,技まとめ!$A$1:$F$380,5,FALSE))</f>
        <v>32</v>
      </c>
      <c r="AH130" s="3" t="str">
        <f>IF($E130=IF(ISERROR(VLOOKUP($AD130,技まとめ!$A$1:$F$380,4,FALSE)),"－",VLOOKUP($AD130,技まとめ!$A$1:$F$380,4,FALSE)),"一致","")</f>
        <v/>
      </c>
      <c r="AI130" s="9" t="s">
        <v>157</v>
      </c>
      <c r="AJ130" s="3" t="str">
        <f>IF(ISERROR(VLOOKUP($AI130,技まとめ!$A$1:$F$380,6,FALSE)),"－",VLOOKUP($AI130,技まとめ!$A$1:$F$380,6,FALSE))</f>
        <v>BL</v>
      </c>
      <c r="AK130" s="3">
        <f>IF(ISERROR(VLOOKUP($AI130,技まとめ!$A$1:$F$380,3,FALSE)),"－",VLOOKUP($AI130,技まとめ!$A$1:$F$380,3,FALSE))</f>
        <v>47</v>
      </c>
      <c r="AL130" s="3">
        <f>IF(ISERROR(VLOOKUP($AI130,技まとめ!$A$1:$F$380,5,FALSE)),"－",VLOOKUP($AI130,技まとめ!$A$1:$F$380,5,FALSE))</f>
        <v>32</v>
      </c>
      <c r="AM130" s="3" t="str">
        <f>IF($E130=IF(ISERROR(VLOOKUP($AI130,技まとめ!$A$1:$F$380,4,FALSE)),"－",VLOOKUP($AI130,技まとめ!$A$1:$F$380,4,FALSE)),"一致","")</f>
        <v/>
      </c>
      <c r="AN130" s="9" t="s">
        <v>190</v>
      </c>
      <c r="AO130" s="3" t="str">
        <f>IF(ISERROR(VLOOKUP($AN130,技まとめ!$A$1:$F$380,6,FALSE)),"－",VLOOKUP($AN130,技まとめ!$A$1:$F$380,6,FALSE))</f>
        <v>BS</v>
      </c>
      <c r="AP130" s="3">
        <f>IF(ISERROR(VLOOKUP($AN130,技まとめ!$A$1:$F$380,3,FALSE)),"－",VLOOKUP($AN130,技まとめ!$A$1:$F$380,3,FALSE))</f>
        <v>75</v>
      </c>
      <c r="AQ130" s="3">
        <f>IF(ISERROR(VLOOKUP($AN130,技まとめ!$A$1:$F$380,5,FALSE)),"－",VLOOKUP($AN130,技まとめ!$A$1:$F$380,5,FALSE))</f>
        <v>43</v>
      </c>
      <c r="AR130" s="3" t="str">
        <f>IF($E130=IF(ISERROR(VLOOKUP($AN130,技まとめ!$A$1:$F$380,4,FALSE)),"－",VLOOKUP($AN130,技まとめ!$A$1:$F$380,4,FALSE)),"一致","")</f>
        <v>一致</v>
      </c>
      <c r="AS130" s="9" t="s">
        <v>426</v>
      </c>
      <c r="AT130" s="3" t="str">
        <f>IF(ISERROR(VLOOKUP($AS130,技まとめ!$A$1:$F$380,6,FALSE)),"－",VLOOKUP($AS130,技まとめ!$A$1:$F$380,6,FALSE))</f>
        <v>NS</v>
      </c>
      <c r="AU130" s="3">
        <f>IF(ISERROR(VLOOKUP($AS130,技まとめ!$A$1:$F$380,3,FALSE)),"－",VLOOKUP($AS130,技まとめ!$A$1:$F$380,3,FALSE))</f>
        <v>57</v>
      </c>
      <c r="AV130" s="3">
        <f>IF(ISERROR(VLOOKUP($AS130,技まとめ!$A$1:$F$380,5,FALSE)),"－",VLOOKUP($AS130,技まとめ!$A$1:$F$380,5,FALSE))</f>
        <v>34</v>
      </c>
      <c r="AW130" s="3" t="str">
        <f>IF($E130=IF(ISERROR(VLOOKUP($AS130,技まとめ!$A$1:$F$380,4,FALSE)),"－",VLOOKUP($AS130,技まとめ!$A$1:$F$380,4,FALSE)),"一致","")</f>
        <v/>
      </c>
      <c r="AX130" s="12" t="str">
        <f t="shared" si="20"/>
        <v>スピニングカットアースクェイクにひゃくれつショットシャインドライブ</v>
      </c>
      <c r="AY130" s="12" t="str">
        <f t="shared" si="21"/>
        <v>スピニングカットアースクェイクにひゃくれつショットシャインドライブ</v>
      </c>
      <c r="AZ130" s="12" t="str">
        <f t="shared" si="22"/>
        <v>スピニングカットアースクェイクにひゃくれつショットシャインドライブ</v>
      </c>
      <c r="BA130" s="12" t="str">
        <f t="shared" si="23"/>
        <v>スピニングカットアースクェイクにひゃくれつショットシャインドライブ</v>
      </c>
      <c r="BB130" s="11" t="str">
        <f t="shared" si="24"/>
        <v>BBBLBSNS</v>
      </c>
      <c r="BC130" s="11" t="str">
        <f t="shared" si="25"/>
        <v>BBBLBSNS</v>
      </c>
      <c r="BD130" s="11" t="str">
        <f t="shared" si="26"/>
        <v>BBBLBSNS</v>
      </c>
      <c r="BE130" s="11" t="str">
        <f t="shared" si="27"/>
        <v>BBBLBSNS</v>
      </c>
    </row>
    <row r="131" spans="1:57" ht="11.25" hidden="1" customHeight="1">
      <c r="A131" s="6">
        <v>129</v>
      </c>
      <c r="B131" s="7" t="s">
        <v>538</v>
      </c>
      <c r="C131" s="8" t="s">
        <v>539</v>
      </c>
      <c r="D131" s="7" t="s">
        <v>72</v>
      </c>
      <c r="E131" s="7" t="s">
        <v>73</v>
      </c>
      <c r="F131" s="7" t="s">
        <v>82</v>
      </c>
      <c r="G131" s="9">
        <v>123</v>
      </c>
      <c r="H131" s="9">
        <v>104</v>
      </c>
      <c r="I131" s="9">
        <v>53</v>
      </c>
      <c r="J131" s="9">
        <v>52</v>
      </c>
      <c r="K131" s="9">
        <v>56</v>
      </c>
      <c r="L131" s="9">
        <v>52</v>
      </c>
      <c r="M131" s="9">
        <v>67</v>
      </c>
      <c r="N131" s="9">
        <v>45</v>
      </c>
      <c r="O131" s="9">
        <v>54</v>
      </c>
      <c r="P131" s="9">
        <v>48</v>
      </c>
      <c r="Q131" s="10">
        <v>103</v>
      </c>
      <c r="R131" s="11">
        <v>19</v>
      </c>
      <c r="S131" s="11">
        <v>1</v>
      </c>
      <c r="T131" s="11">
        <v>102</v>
      </c>
      <c r="U131" s="11">
        <v>117</v>
      </c>
      <c r="V131" s="11">
        <v>1</v>
      </c>
      <c r="W131" s="11">
        <v>104</v>
      </c>
      <c r="X131" s="11">
        <f t="shared" ref="X131:X194" si="28">SUM(Q131:W131)</f>
        <v>447</v>
      </c>
      <c r="Y131" s="11">
        <f t="shared" ref="Y131:Y194" si="29">Q131*40+V131*5+W131*5</f>
        <v>4645</v>
      </c>
      <c r="Z131" s="11">
        <f t="shared" ref="Z131:Z194" si="30">R131*35+S131*5+V131*5+W131*5</f>
        <v>1195</v>
      </c>
      <c r="AA131" s="11">
        <f t="shared" ref="AA131:AA194" si="31">T131*35+S131*5+V131*5+W131*5</f>
        <v>4100</v>
      </c>
      <c r="AB131" s="11">
        <f t="shared" ref="AB131:AB194" si="32">T131*35+V131*10+W131*5</f>
        <v>4100</v>
      </c>
      <c r="AC131" s="6">
        <f t="shared" ref="AC131:AC194" si="33">T131*40+R131*5+W131*5</f>
        <v>4695</v>
      </c>
      <c r="AD131" s="9" t="s">
        <v>300</v>
      </c>
      <c r="AE131" s="3" t="str">
        <f>IF(ISERROR(VLOOKUP($AD131,技まとめ!$A$1:$F$380,6,FALSE)),"－",VLOOKUP($AD131,技まとめ!$A$1:$F$380,6,FALSE))</f>
        <v>BB</v>
      </c>
      <c r="AF131" s="3">
        <f>IF(ISERROR(VLOOKUP($AD131,技まとめ!$A$1:$F$380,3,FALSE)),"－",VLOOKUP($AD131,技まとめ!$A$1:$F$380,3,FALSE))</f>
        <v>49</v>
      </c>
      <c r="AG131" s="3">
        <f>IF(ISERROR(VLOOKUP($AD131,技まとめ!$A$1:$F$380,5,FALSE)),"－",VLOOKUP($AD131,技まとめ!$A$1:$F$380,5,FALSE))</f>
        <v>32</v>
      </c>
      <c r="AH131" s="3" t="str">
        <f>IF($E131=IF(ISERROR(VLOOKUP($AD131,技まとめ!$A$1:$F$380,4,FALSE)),"－",VLOOKUP($AD131,技まとめ!$A$1:$F$380,4,FALSE)),"一致","")</f>
        <v/>
      </c>
      <c r="AI131" s="9" t="s">
        <v>254</v>
      </c>
      <c r="AJ131" s="3" t="str">
        <f>IF(ISERROR(VLOOKUP($AI131,技まとめ!$A$1:$F$380,6,FALSE)),"－",VLOOKUP($AI131,技まとめ!$A$1:$F$380,6,FALSE))</f>
        <v>BL</v>
      </c>
      <c r="AK131" s="3">
        <f>IF(ISERROR(VLOOKUP($AI131,技まとめ!$A$1:$F$380,3,FALSE)),"－",VLOOKUP($AI131,技まとめ!$A$1:$F$380,3,FALSE))</f>
        <v>106</v>
      </c>
      <c r="AL131" s="3">
        <f>IF(ISERROR(VLOOKUP($AI131,技まとめ!$A$1:$F$380,5,FALSE)),"－",VLOOKUP($AI131,技まとめ!$A$1:$F$380,5,FALSE))</f>
        <v>57</v>
      </c>
      <c r="AM131" s="3" t="str">
        <f>IF($E131=IF(ISERROR(VLOOKUP($AI131,技まとめ!$A$1:$F$380,4,FALSE)),"－",VLOOKUP($AI131,技まとめ!$A$1:$F$380,4,FALSE)),"一致","")</f>
        <v/>
      </c>
      <c r="AN131" s="9" t="s">
        <v>398</v>
      </c>
      <c r="AO131" s="3" t="str">
        <f>IF(ISERROR(VLOOKUP($AN131,技まとめ!$A$1:$F$380,6,FALSE)),"－",VLOOKUP($AN131,技まとめ!$A$1:$F$380,6,FALSE))</f>
        <v>BB</v>
      </c>
      <c r="AP131" s="3">
        <f>IF(ISERROR(VLOOKUP($AN131,技まとめ!$A$1:$F$380,3,FALSE)),"－",VLOOKUP($AN131,技まとめ!$A$1:$F$380,3,FALSE))</f>
        <v>71</v>
      </c>
      <c r="AQ131" s="3">
        <f>IF(ISERROR(VLOOKUP($AN131,技まとめ!$A$1:$F$380,5,FALSE)),"－",VLOOKUP($AN131,技まとめ!$A$1:$F$380,5,FALSE))</f>
        <v>44</v>
      </c>
      <c r="AR131" s="3" t="str">
        <f>IF($E131=IF(ISERROR(VLOOKUP($AN131,技まとめ!$A$1:$F$380,4,FALSE)),"－",VLOOKUP($AN131,技まとめ!$A$1:$F$380,4,FALSE)),"一致","")</f>
        <v>一致</v>
      </c>
      <c r="AS131" s="9" t="s">
        <v>540</v>
      </c>
      <c r="AT131" s="3" t="str">
        <f>IF(ISERROR(VLOOKUP($AS131,技まとめ!$A$1:$F$380,6,FALSE)),"－",VLOOKUP($AS131,技まとめ!$A$1:$F$380,6,FALSE))</f>
        <v>BS</v>
      </c>
      <c r="AU131" s="3">
        <f>IF(ISERROR(VLOOKUP($AS131,技まとめ!$A$1:$F$380,3,FALSE)),"－",VLOOKUP($AS131,技まとめ!$A$1:$F$380,3,FALSE))</f>
        <v>51</v>
      </c>
      <c r="AV131" s="3">
        <f>IF(ISERROR(VLOOKUP($AS131,技まとめ!$A$1:$F$380,5,FALSE)),"－",VLOOKUP($AS131,技まとめ!$A$1:$F$380,5,FALSE))</f>
        <v>31</v>
      </c>
      <c r="AW131" s="3" t="str">
        <f>IF($E131=IF(ISERROR(VLOOKUP($AS131,技まとめ!$A$1:$F$380,4,FALSE)),"－",VLOOKUP($AS131,技まとめ!$A$1:$F$380,4,FALSE)),"一致","")</f>
        <v/>
      </c>
      <c r="AX131" s="12" t="str">
        <f t="shared" ref="AX131:AX194" si="34">AD131&amp;AI131&amp;AN131&amp;AS131</f>
        <v>スピニングカットハリケーンアローアイアンウォールバックトルネード</v>
      </c>
      <c r="AY131" s="12" t="str">
        <f t="shared" ref="AY131:AY194" si="35">AD131&amp;AI131&amp;AN131&amp;AS131</f>
        <v>スピニングカットハリケーンアローアイアンウォールバックトルネード</v>
      </c>
      <c r="AZ131" s="12" t="str">
        <f t="shared" ref="AZ131:AZ194" si="36">AD131&amp;AI131&amp;AN131&amp;AS131</f>
        <v>スピニングカットハリケーンアローアイアンウォールバックトルネード</v>
      </c>
      <c r="BA131" s="12" t="str">
        <f t="shared" ref="BA131:BA194" si="37">AD131&amp;AI131&amp;AN131&amp;AS131</f>
        <v>スピニングカットハリケーンアローアイアンウォールバックトルネード</v>
      </c>
      <c r="BB131" s="11" t="str">
        <f t="shared" ref="BB131:BB194" si="38">AE131&amp;AJ131&amp;AO131&amp;AT131</f>
        <v>BBBLBBBS</v>
      </c>
      <c r="BC131" s="11" t="str">
        <f t="shared" ref="BC131:BC194" si="39">AE131&amp;AJ131&amp;AO131&amp;AT131</f>
        <v>BBBLBBBS</v>
      </c>
      <c r="BD131" s="11" t="str">
        <f t="shared" ref="BD131:BD194" si="40">AE131&amp;AJ131&amp;AO131&amp;AT131</f>
        <v>BBBLBBBS</v>
      </c>
      <c r="BE131" s="11" t="str">
        <f t="shared" ref="BE131:BE194" si="41">AE131&amp;AJ131&amp;AO131&amp;AT131</f>
        <v>BBBLBBBS</v>
      </c>
    </row>
    <row r="132" spans="1:57" ht="11.25" hidden="1" customHeight="1">
      <c r="A132" s="6">
        <v>130</v>
      </c>
      <c r="B132" s="7" t="s">
        <v>541</v>
      </c>
      <c r="C132" s="8" t="s">
        <v>542</v>
      </c>
      <c r="D132" s="7" t="s">
        <v>72</v>
      </c>
      <c r="E132" s="7" t="s">
        <v>81</v>
      </c>
      <c r="F132" s="7" t="s">
        <v>109</v>
      </c>
      <c r="G132" s="9">
        <v>120</v>
      </c>
      <c r="H132" s="9">
        <v>114</v>
      </c>
      <c r="I132" s="9">
        <v>54</v>
      </c>
      <c r="J132" s="9">
        <v>56</v>
      </c>
      <c r="K132" s="9">
        <v>55</v>
      </c>
      <c r="L132" s="9">
        <v>56</v>
      </c>
      <c r="M132" s="9">
        <v>57</v>
      </c>
      <c r="N132" s="9">
        <v>56</v>
      </c>
      <c r="O132" s="9">
        <v>55</v>
      </c>
      <c r="P132" s="9">
        <v>29</v>
      </c>
      <c r="Q132" s="10">
        <v>104</v>
      </c>
      <c r="R132" s="11">
        <v>14</v>
      </c>
      <c r="S132" s="11">
        <v>1</v>
      </c>
      <c r="T132" s="11">
        <v>106</v>
      </c>
      <c r="U132" s="11">
        <v>107</v>
      </c>
      <c r="V132" s="11">
        <v>1</v>
      </c>
      <c r="W132" s="11">
        <v>105</v>
      </c>
      <c r="X132" s="11">
        <f t="shared" si="28"/>
        <v>438</v>
      </c>
      <c r="Y132" s="11">
        <f t="shared" si="29"/>
        <v>4690</v>
      </c>
      <c r="Z132" s="11">
        <f t="shared" si="30"/>
        <v>1025</v>
      </c>
      <c r="AA132" s="11">
        <f t="shared" si="31"/>
        <v>4245</v>
      </c>
      <c r="AB132" s="11">
        <f t="shared" si="32"/>
        <v>4245</v>
      </c>
      <c r="AC132" s="6">
        <f t="shared" si="33"/>
        <v>4835</v>
      </c>
      <c r="AD132" s="9" t="s">
        <v>214</v>
      </c>
      <c r="AE132" s="3" t="str">
        <f>IF(ISERROR(VLOOKUP($AD132,技まとめ!$A$1:$F$380,6,FALSE)),"－",VLOOKUP($AD132,技まとめ!$A$1:$F$380,6,FALSE))</f>
        <v>DR</v>
      </c>
      <c r="AF132" s="3">
        <f>IF(ISERROR(VLOOKUP($AD132,技まとめ!$A$1:$F$380,3,FALSE)),"－",VLOOKUP($AD132,技まとめ!$A$1:$F$380,3,FALSE))</f>
        <v>27</v>
      </c>
      <c r="AG132" s="3">
        <f>IF(ISERROR(VLOOKUP($AD132,技まとめ!$A$1:$F$380,5,FALSE)),"－",VLOOKUP($AD132,技まとめ!$A$1:$F$380,5,FALSE))</f>
        <v>25</v>
      </c>
      <c r="AH132" s="3" t="str">
        <f>IF($E132=IF(ISERROR(VLOOKUP($AD132,技まとめ!$A$1:$F$380,4,FALSE)),"－",VLOOKUP($AD132,技まとめ!$A$1:$F$380,4,FALSE)),"一致","")</f>
        <v>一致</v>
      </c>
      <c r="AI132" s="9" t="s">
        <v>540</v>
      </c>
      <c r="AJ132" s="3" t="str">
        <f>IF(ISERROR(VLOOKUP($AI132,技まとめ!$A$1:$F$380,6,FALSE)),"－",VLOOKUP($AI132,技まとめ!$A$1:$F$380,6,FALSE))</f>
        <v>BS</v>
      </c>
      <c r="AK132" s="3">
        <f>IF(ISERROR(VLOOKUP($AI132,技まとめ!$A$1:$F$380,3,FALSE)),"－",VLOOKUP($AI132,技まとめ!$A$1:$F$380,3,FALSE))</f>
        <v>51</v>
      </c>
      <c r="AL132" s="3">
        <f>IF(ISERROR(VLOOKUP($AI132,技まとめ!$A$1:$F$380,5,FALSE)),"－",VLOOKUP($AI132,技まとめ!$A$1:$F$380,5,FALSE))</f>
        <v>31</v>
      </c>
      <c r="AM132" s="3" t="str">
        <f>IF($E132=IF(ISERROR(VLOOKUP($AI132,技まとめ!$A$1:$F$380,4,FALSE)),"－",VLOOKUP($AI132,技まとめ!$A$1:$F$380,4,FALSE)),"一致","")</f>
        <v>一致</v>
      </c>
      <c r="AN132" s="9" t="s">
        <v>112</v>
      </c>
      <c r="AO132" s="3" t="str">
        <f>IF(ISERROR(VLOOKUP($AN132,技まとめ!$A$1:$F$380,6,FALSE)),"－",VLOOKUP($AN132,技まとめ!$A$1:$F$380,6,FALSE))</f>
        <v>BB</v>
      </c>
      <c r="AP132" s="3">
        <f>IF(ISERROR(VLOOKUP($AN132,技まとめ!$A$1:$F$380,3,FALSE)),"－",VLOOKUP($AN132,技まとめ!$A$1:$F$380,3,FALSE))</f>
        <v>77</v>
      </c>
      <c r="AQ132" s="3">
        <f>IF(ISERROR(VLOOKUP($AN132,技まとめ!$A$1:$F$380,5,FALSE)),"－",VLOOKUP($AN132,技まとめ!$A$1:$F$380,5,FALSE))</f>
        <v>47</v>
      </c>
      <c r="AR132" s="3" t="str">
        <f>IF($E132=IF(ISERROR(VLOOKUP($AN132,技まとめ!$A$1:$F$380,4,FALSE)),"－",VLOOKUP($AN132,技まとめ!$A$1:$F$380,4,FALSE)),"一致","")</f>
        <v/>
      </c>
      <c r="AS132" s="9" t="s">
        <v>543</v>
      </c>
      <c r="AT132" s="3" t="str">
        <f>IF(ISERROR(VLOOKUP($AS132,技まとめ!$A$1:$F$380,6,FALSE)),"－",VLOOKUP($AS132,技まとめ!$A$1:$F$380,6,FALSE))</f>
        <v>SC</v>
      </c>
      <c r="AU132" s="3">
        <f>IF(ISERROR(VLOOKUP($AS132,技まとめ!$A$1:$F$380,3,FALSE)),"－",VLOOKUP($AS132,技まとめ!$A$1:$F$380,3,FALSE))</f>
        <v>25</v>
      </c>
      <c r="AV132" s="3">
        <f>IF(ISERROR(VLOOKUP($AS132,技まとめ!$A$1:$F$380,5,FALSE)),"－",VLOOKUP($AS132,技まとめ!$A$1:$F$380,5,FALSE))</f>
        <v>20</v>
      </c>
      <c r="AW132" s="3" t="str">
        <f>IF($E132=IF(ISERROR(VLOOKUP($AS132,技まとめ!$A$1:$F$380,4,FALSE)),"－",VLOOKUP($AS132,技まとめ!$A$1:$F$380,4,FALSE)),"一致","")</f>
        <v>一致</v>
      </c>
      <c r="AX132" s="12" t="str">
        <f t="shared" si="34"/>
        <v>ムーンサルトバックトルネードシューティングスタースピニングシュート</v>
      </c>
      <c r="AY132" s="12" t="str">
        <f t="shared" si="35"/>
        <v>ムーンサルトバックトルネードシューティングスタースピニングシュート</v>
      </c>
      <c r="AZ132" s="12" t="str">
        <f t="shared" si="36"/>
        <v>ムーンサルトバックトルネードシューティングスタースピニングシュート</v>
      </c>
      <c r="BA132" s="12" t="str">
        <f t="shared" si="37"/>
        <v>ムーンサルトバックトルネードシューティングスタースピニングシュート</v>
      </c>
      <c r="BB132" s="11" t="str">
        <f t="shared" si="38"/>
        <v>DRBSBBSC</v>
      </c>
      <c r="BC132" s="11" t="str">
        <f t="shared" si="39"/>
        <v>DRBSBBSC</v>
      </c>
      <c r="BD132" s="11" t="str">
        <f t="shared" si="40"/>
        <v>DRBSBBSC</v>
      </c>
      <c r="BE132" s="11" t="str">
        <f t="shared" si="41"/>
        <v>DRBSBBSC</v>
      </c>
    </row>
    <row r="133" spans="1:57" ht="11.25" hidden="1" customHeight="1">
      <c r="A133" s="6">
        <v>131</v>
      </c>
      <c r="B133" s="7" t="s">
        <v>544</v>
      </c>
      <c r="C133" s="8" t="s">
        <v>545</v>
      </c>
      <c r="D133" s="7" t="s">
        <v>72</v>
      </c>
      <c r="E133" s="7" t="s">
        <v>95</v>
      </c>
      <c r="F133" s="7" t="s">
        <v>109</v>
      </c>
      <c r="G133" s="9">
        <v>121</v>
      </c>
      <c r="H133" s="9">
        <v>115</v>
      </c>
      <c r="I133" s="9">
        <v>52</v>
      </c>
      <c r="J133" s="9">
        <v>62</v>
      </c>
      <c r="K133" s="9">
        <v>57</v>
      </c>
      <c r="L133" s="9">
        <v>61</v>
      </c>
      <c r="M133" s="9">
        <v>54</v>
      </c>
      <c r="N133" s="9">
        <v>52</v>
      </c>
      <c r="O133" s="9">
        <v>56</v>
      </c>
      <c r="P133" s="9">
        <v>30</v>
      </c>
      <c r="Q133" s="10">
        <v>102</v>
      </c>
      <c r="R133" s="11">
        <v>19</v>
      </c>
      <c r="S133" s="11">
        <v>1</v>
      </c>
      <c r="T133" s="11">
        <v>111</v>
      </c>
      <c r="U133" s="11">
        <v>104</v>
      </c>
      <c r="V133" s="11">
        <v>1</v>
      </c>
      <c r="W133" s="11">
        <v>106</v>
      </c>
      <c r="X133" s="11">
        <f t="shared" si="28"/>
        <v>444</v>
      </c>
      <c r="Y133" s="11">
        <f t="shared" si="29"/>
        <v>4615</v>
      </c>
      <c r="Z133" s="11">
        <f t="shared" si="30"/>
        <v>1205</v>
      </c>
      <c r="AA133" s="11">
        <f t="shared" si="31"/>
        <v>4425</v>
      </c>
      <c r="AB133" s="11">
        <f t="shared" si="32"/>
        <v>4425</v>
      </c>
      <c r="AC133" s="6">
        <f t="shared" si="33"/>
        <v>5065</v>
      </c>
      <c r="AD133" s="9" t="s">
        <v>321</v>
      </c>
      <c r="AE133" s="3" t="str">
        <f>IF(ISERROR(VLOOKUP($AD133,技まとめ!$A$1:$F$380,6,FALSE)),"－",VLOOKUP($AD133,技まとめ!$A$1:$F$380,6,FALSE))</f>
        <v>DR</v>
      </c>
      <c r="AF133" s="3">
        <f>IF(ISERROR(VLOOKUP($AD133,技まとめ!$A$1:$F$380,3,FALSE)),"－",VLOOKUP($AD133,技まとめ!$A$1:$F$380,3,FALSE))</f>
        <v>13</v>
      </c>
      <c r="AG133" s="3">
        <f>IF(ISERROR(VLOOKUP($AD133,技まとめ!$A$1:$F$380,5,FALSE)),"－",VLOOKUP($AD133,技まとめ!$A$1:$F$380,5,FALSE))</f>
        <v>20</v>
      </c>
      <c r="AH133" s="3" t="str">
        <f>IF($E133=IF(ISERROR(VLOOKUP($AD133,技まとめ!$A$1:$F$380,4,FALSE)),"－",VLOOKUP($AD133,技まとめ!$A$1:$F$380,4,FALSE)),"一致","")</f>
        <v/>
      </c>
      <c r="AI133" s="9" t="s">
        <v>546</v>
      </c>
      <c r="AJ133" s="3" t="str">
        <f>IF(ISERROR(VLOOKUP($AI133,技まとめ!$A$1:$F$380,6,FALSE)),"－",VLOOKUP($AI133,技まとめ!$A$1:$F$380,6,FALSE))</f>
        <v>NS</v>
      </c>
      <c r="AK133" s="3">
        <f>IF(ISERROR(VLOOKUP($AI133,技まとめ!$A$1:$F$380,3,FALSE)),"－",VLOOKUP($AI133,技まとめ!$A$1:$F$380,3,FALSE))</f>
        <v>88</v>
      </c>
      <c r="AL133" s="3">
        <f>IF(ISERROR(VLOOKUP($AI133,技まとめ!$A$1:$F$380,5,FALSE)),"－",VLOOKUP($AI133,技まとめ!$A$1:$F$380,5,FALSE))</f>
        <v>49</v>
      </c>
      <c r="AM133" s="3" t="str">
        <f>IF($E133=IF(ISERROR(VLOOKUP($AI133,技まとめ!$A$1:$F$380,4,FALSE)),"－",VLOOKUP($AI133,技まとめ!$A$1:$F$380,4,FALSE)),"一致","")</f>
        <v/>
      </c>
      <c r="AN133" s="9" t="s">
        <v>297</v>
      </c>
      <c r="AO133" s="3" t="str">
        <f>IF(ISERROR(VLOOKUP($AN133,技まとめ!$A$1:$F$380,6,FALSE)),"－",VLOOKUP($AN133,技まとめ!$A$1:$F$380,6,FALSE))</f>
        <v>DR</v>
      </c>
      <c r="AP133" s="3">
        <f>IF(ISERROR(VLOOKUP($AN133,技まとめ!$A$1:$F$380,3,FALSE)),"－",VLOOKUP($AN133,技まとめ!$A$1:$F$380,3,FALSE))</f>
        <v>106</v>
      </c>
      <c r="AQ133" s="3">
        <f>IF(ISERROR(VLOOKUP($AN133,技まとめ!$A$1:$F$380,5,FALSE)),"－",VLOOKUP($AN133,技まとめ!$A$1:$F$380,5,FALSE))</f>
        <v>57</v>
      </c>
      <c r="AR133" s="3" t="str">
        <f>IF($E133=IF(ISERROR(VLOOKUP($AN133,技まとめ!$A$1:$F$380,4,FALSE)),"－",VLOOKUP($AN133,技まとめ!$A$1:$F$380,4,FALSE)),"一致","")</f>
        <v/>
      </c>
      <c r="AS133" s="9" t="s">
        <v>540</v>
      </c>
      <c r="AT133" s="3" t="str">
        <f>IF(ISERROR(VLOOKUP($AS133,技まとめ!$A$1:$F$380,6,FALSE)),"－",VLOOKUP($AS133,技まとめ!$A$1:$F$380,6,FALSE))</f>
        <v>BS</v>
      </c>
      <c r="AU133" s="3">
        <f>IF(ISERROR(VLOOKUP($AS133,技まとめ!$A$1:$F$380,3,FALSE)),"－",VLOOKUP($AS133,技まとめ!$A$1:$F$380,3,FALSE))</f>
        <v>51</v>
      </c>
      <c r="AV133" s="3">
        <f>IF(ISERROR(VLOOKUP($AS133,技まとめ!$A$1:$F$380,5,FALSE)),"－",VLOOKUP($AS133,技まとめ!$A$1:$F$380,5,FALSE))</f>
        <v>31</v>
      </c>
      <c r="AW133" s="3" t="str">
        <f>IF($E133=IF(ISERROR(VLOOKUP($AS133,技まとめ!$A$1:$F$380,4,FALSE)),"－",VLOOKUP($AS133,技まとめ!$A$1:$F$380,4,FALSE)),"一致","")</f>
        <v/>
      </c>
      <c r="AX133" s="12" t="str">
        <f t="shared" si="34"/>
        <v>モンキーターンレボリューションＶブーストグライダーバックトルネード</v>
      </c>
      <c r="AY133" s="12" t="str">
        <f t="shared" si="35"/>
        <v>モンキーターンレボリューションＶブーストグライダーバックトルネード</v>
      </c>
      <c r="AZ133" s="12" t="str">
        <f t="shared" si="36"/>
        <v>モンキーターンレボリューションＶブーストグライダーバックトルネード</v>
      </c>
      <c r="BA133" s="12" t="str">
        <f t="shared" si="37"/>
        <v>モンキーターンレボリューションＶブーストグライダーバックトルネード</v>
      </c>
      <c r="BB133" s="11" t="str">
        <f t="shared" si="38"/>
        <v>DRNSDRBS</v>
      </c>
      <c r="BC133" s="11" t="str">
        <f t="shared" si="39"/>
        <v>DRNSDRBS</v>
      </c>
      <c r="BD133" s="11" t="str">
        <f t="shared" si="40"/>
        <v>DRNSDRBS</v>
      </c>
      <c r="BE133" s="11" t="str">
        <f t="shared" si="41"/>
        <v>DRNSDRBS</v>
      </c>
    </row>
    <row r="134" spans="1:57" ht="11.25" hidden="1" customHeight="1">
      <c r="A134" s="6">
        <v>132</v>
      </c>
      <c r="B134" s="7" t="s">
        <v>547</v>
      </c>
      <c r="C134" s="8" t="s">
        <v>548</v>
      </c>
      <c r="D134" s="7" t="s">
        <v>72</v>
      </c>
      <c r="E134" s="7" t="s">
        <v>95</v>
      </c>
      <c r="F134" s="7" t="s">
        <v>109</v>
      </c>
      <c r="G134" s="9">
        <v>118</v>
      </c>
      <c r="H134" s="9">
        <v>105</v>
      </c>
      <c r="I134" s="9">
        <v>52</v>
      </c>
      <c r="J134" s="9">
        <v>60</v>
      </c>
      <c r="K134" s="9">
        <v>60</v>
      </c>
      <c r="L134" s="9">
        <v>52</v>
      </c>
      <c r="M134" s="9">
        <v>63</v>
      </c>
      <c r="N134" s="9">
        <v>53</v>
      </c>
      <c r="O134" s="9">
        <v>58</v>
      </c>
      <c r="P134" s="9">
        <v>28</v>
      </c>
      <c r="Q134" s="10">
        <v>102</v>
      </c>
      <c r="R134" s="11">
        <v>19</v>
      </c>
      <c r="S134" s="11">
        <v>1</v>
      </c>
      <c r="T134" s="11">
        <v>102</v>
      </c>
      <c r="U134" s="11">
        <v>113</v>
      </c>
      <c r="V134" s="11">
        <v>1</v>
      </c>
      <c r="W134" s="11">
        <v>108</v>
      </c>
      <c r="X134" s="11">
        <f t="shared" si="28"/>
        <v>446</v>
      </c>
      <c r="Y134" s="11">
        <f t="shared" si="29"/>
        <v>4625</v>
      </c>
      <c r="Z134" s="11">
        <f t="shared" si="30"/>
        <v>1215</v>
      </c>
      <c r="AA134" s="11">
        <f t="shared" si="31"/>
        <v>4120</v>
      </c>
      <c r="AB134" s="11">
        <f t="shared" si="32"/>
        <v>4120</v>
      </c>
      <c r="AC134" s="6">
        <f t="shared" si="33"/>
        <v>4715</v>
      </c>
      <c r="AD134" s="9" t="s">
        <v>5015</v>
      </c>
      <c r="AE134" s="3" t="str">
        <f>IF(ISERROR(VLOOKUP($AD134,技まとめ!$A$1:$F$380,6,FALSE)),"－",VLOOKUP($AD134,技まとめ!$A$1:$F$380,6,FALSE))</f>
        <v>－</v>
      </c>
      <c r="AF134" s="3">
        <f>IF(ISERROR(VLOOKUP($AD134,技まとめ!$A$1:$F$380,3,FALSE)),"－",VLOOKUP($AD134,技まとめ!$A$1:$F$380,3,FALSE))</f>
        <v>0</v>
      </c>
      <c r="AG134" s="3">
        <f>IF(ISERROR(VLOOKUP($AD134,技まとめ!$A$1:$F$380,5,FALSE)),"－",VLOOKUP($AD134,技まとめ!$A$1:$F$380,5,FALSE))</f>
        <v>0</v>
      </c>
      <c r="AH134" s="3" t="str">
        <f>IF($E134=IF(ISERROR(VLOOKUP($AD134,技まとめ!$A$1:$F$380,4,FALSE)),"－",VLOOKUP($AD134,技まとめ!$A$1:$F$380,4,FALSE)),"一致","")</f>
        <v/>
      </c>
      <c r="AI134" s="9" t="s">
        <v>131</v>
      </c>
      <c r="AJ134" s="3" t="str">
        <f>IF(ISERROR(VLOOKUP($AI134,技まとめ!$A$1:$F$380,6,FALSE)),"－",VLOOKUP($AI134,技まとめ!$A$1:$F$380,6,FALSE))</f>
        <v>DR</v>
      </c>
      <c r="AK134" s="3">
        <f>IF(ISERROR(VLOOKUP($AI134,技まとめ!$A$1:$F$380,3,FALSE)),"－",VLOOKUP($AI134,技まとめ!$A$1:$F$380,3,FALSE))</f>
        <v>33</v>
      </c>
      <c r="AL134" s="3">
        <f>IF(ISERROR(VLOOKUP($AI134,技まとめ!$A$1:$F$380,5,FALSE)),"－",VLOOKUP($AI134,技まとめ!$A$1:$F$380,5,FALSE))</f>
        <v>28</v>
      </c>
      <c r="AM134" s="3" t="str">
        <f>IF($E134=IF(ISERROR(VLOOKUP($AI134,技まとめ!$A$1:$F$380,4,FALSE)),"－",VLOOKUP($AI134,技まとめ!$A$1:$F$380,4,FALSE)),"一致","")</f>
        <v>一致</v>
      </c>
      <c r="AN134" s="9" t="s">
        <v>193</v>
      </c>
      <c r="AO134" s="3" t="str">
        <f>IF(ISERROR(VLOOKUP($AN134,技まとめ!$A$1:$F$380,6,FALSE)),"－",VLOOKUP($AN134,技まとめ!$A$1:$F$380,6,FALSE))</f>
        <v>NS</v>
      </c>
      <c r="AP134" s="3">
        <f>IF(ISERROR(VLOOKUP($AN134,技まとめ!$A$1:$F$380,3,FALSE)),"－",VLOOKUP($AN134,技まとめ!$A$1:$F$380,3,FALSE))</f>
        <v>66</v>
      </c>
      <c r="AQ134" s="3">
        <f>IF(ISERROR(VLOOKUP($AN134,技まとめ!$A$1:$F$380,5,FALSE)),"－",VLOOKUP($AN134,技まとめ!$A$1:$F$380,5,FALSE))</f>
        <v>37</v>
      </c>
      <c r="AR134" s="3" t="str">
        <f>IF($E134=IF(ISERROR(VLOOKUP($AN134,技まとめ!$A$1:$F$380,4,FALSE)),"－",VLOOKUP($AN134,技まとめ!$A$1:$F$380,4,FALSE)),"一致","")</f>
        <v/>
      </c>
      <c r="AS134" s="9" t="s">
        <v>297</v>
      </c>
      <c r="AT134" s="3" t="str">
        <f>IF(ISERROR(VLOOKUP($AS134,技まとめ!$A$1:$F$380,6,FALSE)),"－",VLOOKUP($AS134,技まとめ!$A$1:$F$380,6,FALSE))</f>
        <v>DR</v>
      </c>
      <c r="AU134" s="3">
        <f>IF(ISERROR(VLOOKUP($AS134,技まとめ!$A$1:$F$380,3,FALSE)),"－",VLOOKUP($AS134,技まとめ!$A$1:$F$380,3,FALSE))</f>
        <v>106</v>
      </c>
      <c r="AV134" s="3">
        <f>IF(ISERROR(VLOOKUP($AS134,技まとめ!$A$1:$F$380,5,FALSE)),"－",VLOOKUP($AS134,技まとめ!$A$1:$F$380,5,FALSE))</f>
        <v>57</v>
      </c>
      <c r="AW134" s="3" t="str">
        <f>IF($E134=IF(ISERROR(VLOOKUP($AS134,技まとめ!$A$1:$F$380,4,FALSE)),"－",VLOOKUP($AS134,技まとめ!$A$1:$F$380,4,FALSE)),"一致","")</f>
        <v/>
      </c>
      <c r="AX134" s="12" t="str">
        <f t="shared" si="34"/>
        <v>みんなイケイケ！イリュージョンボールツインブーストブーストグライダー</v>
      </c>
      <c r="AY134" s="12" t="str">
        <f t="shared" si="35"/>
        <v>みんなイケイケ！イリュージョンボールツインブーストブーストグライダー</v>
      </c>
      <c r="AZ134" s="12" t="str">
        <f t="shared" si="36"/>
        <v>みんなイケイケ！イリュージョンボールツインブーストブーストグライダー</v>
      </c>
      <c r="BA134" s="12" t="str">
        <f t="shared" si="37"/>
        <v>みんなイケイケ！イリュージョンボールツインブーストブーストグライダー</v>
      </c>
      <c r="BB134" s="11" t="str">
        <f t="shared" si="38"/>
        <v>－DRNSDR</v>
      </c>
      <c r="BC134" s="11" t="str">
        <f t="shared" si="39"/>
        <v>－DRNSDR</v>
      </c>
      <c r="BD134" s="11" t="str">
        <f t="shared" si="40"/>
        <v>－DRNSDR</v>
      </c>
      <c r="BE134" s="11" t="str">
        <f t="shared" si="41"/>
        <v>－DRNSDR</v>
      </c>
    </row>
    <row r="135" spans="1:57" ht="11.25" hidden="1" customHeight="1">
      <c r="A135" s="6">
        <v>133</v>
      </c>
      <c r="B135" s="7" t="s">
        <v>549</v>
      </c>
      <c r="C135" s="8" t="s">
        <v>550</v>
      </c>
      <c r="D135" s="7" t="s">
        <v>72</v>
      </c>
      <c r="E135" s="7" t="s">
        <v>102</v>
      </c>
      <c r="F135" s="7" t="s">
        <v>128</v>
      </c>
      <c r="G135" s="9">
        <v>106</v>
      </c>
      <c r="H135" s="9">
        <v>138</v>
      </c>
      <c r="I135" s="9">
        <v>57</v>
      </c>
      <c r="J135" s="9">
        <v>61</v>
      </c>
      <c r="K135" s="9">
        <v>61</v>
      </c>
      <c r="L135" s="9">
        <v>52</v>
      </c>
      <c r="M135" s="9">
        <v>60</v>
      </c>
      <c r="N135" s="9">
        <v>60</v>
      </c>
      <c r="O135" s="9">
        <v>69</v>
      </c>
      <c r="P135" s="9">
        <v>26</v>
      </c>
      <c r="Q135" s="10">
        <v>107</v>
      </c>
      <c r="R135" s="11">
        <v>26</v>
      </c>
      <c r="S135" s="11">
        <v>1</v>
      </c>
      <c r="T135" s="11">
        <v>102</v>
      </c>
      <c r="U135" s="11">
        <v>110</v>
      </c>
      <c r="V135" s="11">
        <v>1</v>
      </c>
      <c r="W135" s="11">
        <v>119</v>
      </c>
      <c r="X135" s="11">
        <f t="shared" si="28"/>
        <v>466</v>
      </c>
      <c r="Y135" s="11">
        <f t="shared" si="29"/>
        <v>4880</v>
      </c>
      <c r="Z135" s="11">
        <f t="shared" si="30"/>
        <v>1515</v>
      </c>
      <c r="AA135" s="11">
        <f t="shared" si="31"/>
        <v>4175</v>
      </c>
      <c r="AB135" s="11">
        <f t="shared" si="32"/>
        <v>4175</v>
      </c>
      <c r="AC135" s="6">
        <f t="shared" si="33"/>
        <v>4805</v>
      </c>
      <c r="AD135" s="9" t="s">
        <v>5011</v>
      </c>
      <c r="AE135" s="3" t="str">
        <f>IF(ISERROR(VLOOKUP($AD135,技まとめ!$A$1:$F$380,6,FALSE)),"－",VLOOKUP($AD135,技まとめ!$A$1:$F$380,6,FALSE))</f>
        <v>－</v>
      </c>
      <c r="AF135" s="3">
        <f>IF(ISERROR(VLOOKUP($AD135,技まとめ!$A$1:$F$380,3,FALSE)),"－",VLOOKUP($AD135,技まとめ!$A$1:$F$380,3,FALSE))</f>
        <v>0</v>
      </c>
      <c r="AG135" s="3">
        <f>IF(ISERROR(VLOOKUP($AD135,技まとめ!$A$1:$F$380,5,FALSE)),"－",VLOOKUP($AD135,技まとめ!$A$1:$F$380,5,FALSE))</f>
        <v>0</v>
      </c>
      <c r="AH135" s="3" t="str">
        <f>IF($E135=IF(ISERROR(VLOOKUP($AD135,技まとめ!$A$1:$F$380,4,FALSE)),"－",VLOOKUP($AD135,技まとめ!$A$1:$F$380,4,FALSE)),"一致","")</f>
        <v/>
      </c>
      <c r="AI135" s="9" t="s">
        <v>551</v>
      </c>
      <c r="AJ135" s="3" t="str">
        <f>IF(ISERROR(VLOOKUP($AI135,技まとめ!$A$1:$F$380,6,FALSE)),"－",VLOOKUP($AI135,技まとめ!$A$1:$F$380,6,FALSE))</f>
        <v>NS</v>
      </c>
      <c r="AK135" s="3">
        <f>IF(ISERROR(VLOOKUP($AI135,技まとめ!$A$1:$F$380,3,FALSE)),"－",VLOOKUP($AI135,技まとめ!$A$1:$F$380,3,FALSE))</f>
        <v>101</v>
      </c>
      <c r="AL135" s="3">
        <f>IF(ISERROR(VLOOKUP($AI135,技まとめ!$A$1:$F$380,5,FALSE)),"－",VLOOKUP($AI135,技まとめ!$A$1:$F$380,5,FALSE))</f>
        <v>55</v>
      </c>
      <c r="AM135" s="3" t="str">
        <f>IF($E135=IF(ISERROR(VLOOKUP($AI135,技まとめ!$A$1:$F$380,4,FALSE)),"－",VLOOKUP($AI135,技まとめ!$A$1:$F$380,4,FALSE)),"一致","")</f>
        <v>一致</v>
      </c>
      <c r="AN135" s="9" t="s">
        <v>122</v>
      </c>
      <c r="AO135" s="3" t="str">
        <f>IF(ISERROR(VLOOKUP($AN135,技まとめ!$A$1:$F$380,6,FALSE)),"－",VLOOKUP($AN135,技まとめ!$A$1:$F$380,6,FALSE))</f>
        <v>NS</v>
      </c>
      <c r="AP135" s="3">
        <f>IF(ISERROR(VLOOKUP($AN135,技まとめ!$A$1:$F$380,3,FALSE)),"－",VLOOKUP($AN135,技まとめ!$A$1:$F$380,3,FALSE))</f>
        <v>25</v>
      </c>
      <c r="AQ135" s="3">
        <f>IF(ISERROR(VLOOKUP($AN135,技まとめ!$A$1:$F$380,5,FALSE)),"－",VLOOKUP($AN135,技まとめ!$A$1:$F$380,5,FALSE))</f>
        <v>20</v>
      </c>
      <c r="AR135" s="3" t="str">
        <f>IF($E135=IF(ISERROR(VLOOKUP($AN135,技まとめ!$A$1:$F$380,4,FALSE)),"－",VLOOKUP($AN135,技まとめ!$A$1:$F$380,4,FALSE)),"一致","")</f>
        <v>一致</v>
      </c>
      <c r="AS135" s="9" t="s">
        <v>131</v>
      </c>
      <c r="AT135" s="3" t="str">
        <f>IF(ISERROR(VLOOKUP($AS135,技まとめ!$A$1:$F$380,6,FALSE)),"－",VLOOKUP($AS135,技まとめ!$A$1:$F$380,6,FALSE))</f>
        <v>DR</v>
      </c>
      <c r="AU135" s="3">
        <f>IF(ISERROR(VLOOKUP($AS135,技まとめ!$A$1:$F$380,3,FALSE)),"－",VLOOKUP($AS135,技まとめ!$A$1:$F$380,3,FALSE))</f>
        <v>33</v>
      </c>
      <c r="AV135" s="3">
        <f>IF(ISERROR(VLOOKUP($AS135,技まとめ!$A$1:$F$380,5,FALSE)),"－",VLOOKUP($AS135,技まとめ!$A$1:$F$380,5,FALSE))</f>
        <v>28</v>
      </c>
      <c r="AW135" s="3" t="str">
        <f>IF($E135=IF(ISERROR(VLOOKUP($AS135,技まとめ!$A$1:$F$380,4,FALSE)),"－",VLOOKUP($AS135,技まとめ!$A$1:$F$380,4,FALSE)),"一致","")</f>
        <v/>
      </c>
      <c r="AX135" s="12" t="str">
        <f t="shared" si="34"/>
        <v>イケイケ！トライアングルＺグレネードショットイリュージョンボール</v>
      </c>
      <c r="AY135" s="12" t="str">
        <f t="shared" si="35"/>
        <v>イケイケ！トライアングルＺグレネードショットイリュージョンボール</v>
      </c>
      <c r="AZ135" s="12" t="str">
        <f t="shared" si="36"/>
        <v>イケイケ！トライアングルＺグレネードショットイリュージョンボール</v>
      </c>
      <c r="BA135" s="12" t="str">
        <f t="shared" si="37"/>
        <v>イケイケ！トライアングルＺグレネードショットイリュージョンボール</v>
      </c>
      <c r="BB135" s="11" t="str">
        <f t="shared" si="38"/>
        <v>－NSNSDR</v>
      </c>
      <c r="BC135" s="11" t="str">
        <f t="shared" si="39"/>
        <v>－NSNSDR</v>
      </c>
      <c r="BD135" s="11" t="str">
        <f t="shared" si="40"/>
        <v>－NSNSDR</v>
      </c>
      <c r="BE135" s="11" t="str">
        <f t="shared" si="41"/>
        <v>－NSNSDR</v>
      </c>
    </row>
    <row r="136" spans="1:57" ht="11.25" hidden="1" customHeight="1">
      <c r="A136" s="6">
        <v>134</v>
      </c>
      <c r="B136" s="7" t="s">
        <v>552</v>
      </c>
      <c r="C136" s="8" t="s">
        <v>553</v>
      </c>
      <c r="D136" s="7" t="s">
        <v>72</v>
      </c>
      <c r="E136" s="7" t="s">
        <v>81</v>
      </c>
      <c r="F136" s="7" t="s">
        <v>128</v>
      </c>
      <c r="G136" s="9">
        <v>117</v>
      </c>
      <c r="H136" s="9">
        <v>120</v>
      </c>
      <c r="I136" s="9">
        <v>65</v>
      </c>
      <c r="J136" s="9">
        <v>67</v>
      </c>
      <c r="K136" s="9">
        <v>62</v>
      </c>
      <c r="L136" s="9">
        <v>57</v>
      </c>
      <c r="M136" s="9">
        <v>62</v>
      </c>
      <c r="N136" s="9">
        <v>58</v>
      </c>
      <c r="O136" s="9">
        <v>58</v>
      </c>
      <c r="P136" s="9">
        <v>9</v>
      </c>
      <c r="Q136" s="10">
        <v>115</v>
      </c>
      <c r="R136" s="11">
        <v>14</v>
      </c>
      <c r="S136" s="11">
        <v>1</v>
      </c>
      <c r="T136" s="11">
        <v>107</v>
      </c>
      <c r="U136" s="11">
        <v>112</v>
      </c>
      <c r="V136" s="11">
        <v>1</v>
      </c>
      <c r="W136" s="11">
        <v>108</v>
      </c>
      <c r="X136" s="11">
        <f t="shared" si="28"/>
        <v>458</v>
      </c>
      <c r="Y136" s="11">
        <f t="shared" si="29"/>
        <v>5145</v>
      </c>
      <c r="Z136" s="11">
        <f t="shared" si="30"/>
        <v>1040</v>
      </c>
      <c r="AA136" s="11">
        <f t="shared" si="31"/>
        <v>4295</v>
      </c>
      <c r="AB136" s="11">
        <f t="shared" si="32"/>
        <v>4295</v>
      </c>
      <c r="AC136" s="6">
        <f t="shared" si="33"/>
        <v>4890</v>
      </c>
      <c r="AD136" s="9" t="s">
        <v>5011</v>
      </c>
      <c r="AE136" s="3" t="str">
        <f>IF(ISERROR(VLOOKUP($AD136,技まとめ!$A$1:$F$380,6,FALSE)),"－",VLOOKUP($AD136,技まとめ!$A$1:$F$380,6,FALSE))</f>
        <v>－</v>
      </c>
      <c r="AF136" s="3">
        <f>IF(ISERROR(VLOOKUP($AD136,技まとめ!$A$1:$F$380,3,FALSE)),"－",VLOOKUP($AD136,技まとめ!$A$1:$F$380,3,FALSE))</f>
        <v>0</v>
      </c>
      <c r="AG136" s="3">
        <f>IF(ISERROR(VLOOKUP($AD136,技まとめ!$A$1:$F$380,5,FALSE)),"－",VLOOKUP($AD136,技まとめ!$A$1:$F$380,5,FALSE))</f>
        <v>0</v>
      </c>
      <c r="AH136" s="3" t="str">
        <f>IF($E136=IF(ISERROR(VLOOKUP($AD136,技まとめ!$A$1:$F$380,4,FALSE)),"－",VLOOKUP($AD136,技まとめ!$A$1:$F$380,4,FALSE)),"一致","")</f>
        <v/>
      </c>
      <c r="AI136" s="9" t="s">
        <v>540</v>
      </c>
      <c r="AJ136" s="3" t="str">
        <f>IF(ISERROR(VLOOKUP($AI136,技まとめ!$A$1:$F$380,6,FALSE)),"－",VLOOKUP($AI136,技まとめ!$A$1:$F$380,6,FALSE))</f>
        <v>BS</v>
      </c>
      <c r="AK136" s="3">
        <f>IF(ISERROR(VLOOKUP($AI136,技まとめ!$A$1:$F$380,3,FALSE)),"－",VLOOKUP($AI136,技まとめ!$A$1:$F$380,3,FALSE))</f>
        <v>51</v>
      </c>
      <c r="AL136" s="3">
        <f>IF(ISERROR(VLOOKUP($AI136,技まとめ!$A$1:$F$380,5,FALSE)),"－",VLOOKUP($AI136,技まとめ!$A$1:$F$380,5,FALSE))</f>
        <v>31</v>
      </c>
      <c r="AM136" s="3" t="str">
        <f>IF($E136=IF(ISERROR(VLOOKUP($AI136,技まとめ!$A$1:$F$380,4,FALSE)),"－",VLOOKUP($AI136,技まとめ!$A$1:$F$380,4,FALSE)),"一致","")</f>
        <v>一致</v>
      </c>
      <c r="AN136" s="9" t="s">
        <v>551</v>
      </c>
      <c r="AO136" s="3" t="str">
        <f>IF(ISERROR(VLOOKUP($AN136,技まとめ!$A$1:$F$380,6,FALSE)),"－",VLOOKUP($AN136,技まとめ!$A$1:$F$380,6,FALSE))</f>
        <v>NS</v>
      </c>
      <c r="AP136" s="3">
        <f>IF(ISERROR(VLOOKUP($AN136,技まとめ!$A$1:$F$380,3,FALSE)),"－",VLOOKUP($AN136,技まとめ!$A$1:$F$380,3,FALSE))</f>
        <v>101</v>
      </c>
      <c r="AQ136" s="3">
        <f>IF(ISERROR(VLOOKUP($AN136,技まとめ!$A$1:$F$380,5,FALSE)),"－",VLOOKUP($AN136,技まとめ!$A$1:$F$380,5,FALSE))</f>
        <v>55</v>
      </c>
      <c r="AR136" s="3" t="str">
        <f>IF($E136=IF(ISERROR(VLOOKUP($AN136,技まとめ!$A$1:$F$380,4,FALSE)),"－",VLOOKUP($AN136,技まとめ!$A$1:$F$380,4,FALSE)),"一致","")</f>
        <v/>
      </c>
      <c r="AS136" s="9" t="s">
        <v>554</v>
      </c>
      <c r="AT136" s="3" t="str">
        <f>IF(ISERROR(VLOOKUP($AS136,技まとめ!$A$1:$F$380,6,FALSE)),"－",VLOOKUP($AS136,技まとめ!$A$1:$F$380,6,FALSE))</f>
        <v>BL</v>
      </c>
      <c r="AU136" s="3">
        <f>IF(ISERROR(VLOOKUP($AS136,技まとめ!$A$1:$F$380,3,FALSE)),"－",VLOOKUP($AS136,技まとめ!$A$1:$F$380,3,FALSE))</f>
        <v>65</v>
      </c>
      <c r="AV136" s="3">
        <f>IF(ISERROR(VLOOKUP($AS136,技まとめ!$A$1:$F$380,5,FALSE)),"－",VLOOKUP($AS136,技まとめ!$A$1:$F$380,5,FALSE))</f>
        <v>42</v>
      </c>
      <c r="AW136" s="3" t="str">
        <f>IF($E136=IF(ISERROR(VLOOKUP($AS136,技まとめ!$A$1:$F$380,4,FALSE)),"－",VLOOKUP($AS136,技まとめ!$A$1:$F$380,4,FALSE)),"一致","")</f>
        <v/>
      </c>
      <c r="AX136" s="12" t="str">
        <f t="shared" si="34"/>
        <v>イケイケ！バックトルネードトライアングルＺローリングスライド</v>
      </c>
      <c r="AY136" s="12" t="str">
        <f t="shared" si="35"/>
        <v>イケイケ！バックトルネードトライアングルＺローリングスライド</v>
      </c>
      <c r="AZ136" s="12" t="str">
        <f t="shared" si="36"/>
        <v>イケイケ！バックトルネードトライアングルＺローリングスライド</v>
      </c>
      <c r="BA136" s="12" t="str">
        <f t="shared" si="37"/>
        <v>イケイケ！バックトルネードトライアングルＺローリングスライド</v>
      </c>
      <c r="BB136" s="11" t="str">
        <f t="shared" si="38"/>
        <v>－BSNSBL</v>
      </c>
      <c r="BC136" s="11" t="str">
        <f t="shared" si="39"/>
        <v>－BSNSBL</v>
      </c>
      <c r="BD136" s="11" t="str">
        <f t="shared" si="40"/>
        <v>－BSNSBL</v>
      </c>
      <c r="BE136" s="11" t="str">
        <f t="shared" si="41"/>
        <v>－BSNSBL</v>
      </c>
    </row>
    <row r="137" spans="1:57" ht="11.25" hidden="1" customHeight="1">
      <c r="A137" s="6">
        <v>135</v>
      </c>
      <c r="B137" s="7" t="s">
        <v>555</v>
      </c>
      <c r="C137" s="8" t="s">
        <v>556</v>
      </c>
      <c r="D137" s="7" t="s">
        <v>72</v>
      </c>
      <c r="E137" s="7" t="s">
        <v>73</v>
      </c>
      <c r="F137" s="7" t="s">
        <v>128</v>
      </c>
      <c r="G137" s="9">
        <v>118</v>
      </c>
      <c r="H137" s="9">
        <v>122</v>
      </c>
      <c r="I137" s="9">
        <v>74</v>
      </c>
      <c r="J137" s="9">
        <v>60</v>
      </c>
      <c r="K137" s="9">
        <v>68</v>
      </c>
      <c r="L137" s="9">
        <v>56</v>
      </c>
      <c r="M137" s="9">
        <v>60</v>
      </c>
      <c r="N137" s="9">
        <v>59</v>
      </c>
      <c r="O137" s="9">
        <v>54</v>
      </c>
      <c r="P137" s="9">
        <v>12</v>
      </c>
      <c r="Q137" s="10">
        <v>124</v>
      </c>
      <c r="R137" s="11">
        <v>17</v>
      </c>
      <c r="S137" s="11">
        <v>1</v>
      </c>
      <c r="T137" s="11">
        <v>106</v>
      </c>
      <c r="U137" s="11">
        <v>110</v>
      </c>
      <c r="V137" s="11">
        <v>1</v>
      </c>
      <c r="W137" s="11">
        <v>104</v>
      </c>
      <c r="X137" s="11">
        <f t="shared" si="28"/>
        <v>463</v>
      </c>
      <c r="Y137" s="11">
        <f t="shared" si="29"/>
        <v>5485</v>
      </c>
      <c r="Z137" s="11">
        <f t="shared" si="30"/>
        <v>1125</v>
      </c>
      <c r="AA137" s="11">
        <f t="shared" si="31"/>
        <v>4240</v>
      </c>
      <c r="AB137" s="11">
        <f t="shared" si="32"/>
        <v>4240</v>
      </c>
      <c r="AC137" s="6">
        <f t="shared" si="33"/>
        <v>4845</v>
      </c>
      <c r="AD137" s="9" t="s">
        <v>551</v>
      </c>
      <c r="AE137" s="3" t="str">
        <f>IF(ISERROR(VLOOKUP($AD137,技まとめ!$A$1:$F$380,6,FALSE)),"－",VLOOKUP($AD137,技まとめ!$A$1:$F$380,6,FALSE))</f>
        <v>NS</v>
      </c>
      <c r="AF137" s="3">
        <f>IF(ISERROR(VLOOKUP($AD137,技まとめ!$A$1:$F$380,3,FALSE)),"－",VLOOKUP($AD137,技まとめ!$A$1:$F$380,3,FALSE))</f>
        <v>101</v>
      </c>
      <c r="AG137" s="3">
        <f>IF(ISERROR(VLOOKUP($AD137,技まとめ!$A$1:$F$380,5,FALSE)),"－",VLOOKUP($AD137,技まとめ!$A$1:$F$380,5,FALSE))</f>
        <v>55</v>
      </c>
      <c r="AH137" s="3" t="str">
        <f>IF($E137=IF(ISERROR(VLOOKUP($AD137,技まとめ!$A$1:$F$380,4,FALSE)),"－",VLOOKUP($AD137,技まとめ!$A$1:$F$380,4,FALSE)),"一致","")</f>
        <v/>
      </c>
      <c r="AI137" s="9" t="s">
        <v>540</v>
      </c>
      <c r="AJ137" s="3" t="str">
        <f>IF(ISERROR(VLOOKUP($AI137,技まとめ!$A$1:$F$380,6,FALSE)),"－",VLOOKUP($AI137,技まとめ!$A$1:$F$380,6,FALSE))</f>
        <v>BS</v>
      </c>
      <c r="AK137" s="3">
        <f>IF(ISERROR(VLOOKUP($AI137,技まとめ!$A$1:$F$380,3,FALSE)),"－",VLOOKUP($AI137,技まとめ!$A$1:$F$380,3,FALSE))</f>
        <v>51</v>
      </c>
      <c r="AL137" s="3">
        <f>IF(ISERROR(VLOOKUP($AI137,技まとめ!$A$1:$F$380,5,FALSE)),"－",VLOOKUP($AI137,技まとめ!$A$1:$F$380,5,FALSE))</f>
        <v>31</v>
      </c>
      <c r="AM137" s="3" t="str">
        <f>IF($E137=IF(ISERROR(VLOOKUP($AI137,技まとめ!$A$1:$F$380,4,FALSE)),"－",VLOOKUP($AI137,技まとめ!$A$1:$F$380,4,FALSE)),"一致","")</f>
        <v/>
      </c>
      <c r="AN137" s="9" t="s">
        <v>300</v>
      </c>
      <c r="AO137" s="3" t="str">
        <f>IF(ISERROR(VLOOKUP($AN137,技まとめ!$A$1:$F$380,6,FALSE)),"－",VLOOKUP($AN137,技まとめ!$A$1:$F$380,6,FALSE))</f>
        <v>BB</v>
      </c>
      <c r="AP137" s="3">
        <f>IF(ISERROR(VLOOKUP($AN137,技まとめ!$A$1:$F$380,3,FALSE)),"－",VLOOKUP($AN137,技まとめ!$A$1:$F$380,3,FALSE))</f>
        <v>49</v>
      </c>
      <c r="AQ137" s="3">
        <f>IF(ISERROR(VLOOKUP($AN137,技まとめ!$A$1:$F$380,5,FALSE)),"－",VLOOKUP($AN137,技まとめ!$A$1:$F$380,5,FALSE))</f>
        <v>32</v>
      </c>
      <c r="AR137" s="3" t="str">
        <f>IF($E137=IF(ISERROR(VLOOKUP($AN137,技まとめ!$A$1:$F$380,4,FALSE)),"－",VLOOKUP($AN137,技まとめ!$A$1:$F$380,4,FALSE)),"一致","")</f>
        <v/>
      </c>
      <c r="AS137" s="9" t="s">
        <v>557</v>
      </c>
      <c r="AT137" s="3" t="str">
        <f>IF(ISERROR(VLOOKUP($AS137,技まとめ!$A$1:$F$380,6,FALSE)),"－",VLOOKUP($AS137,技まとめ!$A$1:$F$380,6,FALSE))</f>
        <v>LS</v>
      </c>
      <c r="AU137" s="3">
        <f>IF(ISERROR(VLOOKUP($AS137,技まとめ!$A$1:$F$380,3,FALSE)),"－",VLOOKUP($AS137,技まとめ!$A$1:$F$380,3,FALSE))</f>
        <v>101</v>
      </c>
      <c r="AV137" s="3">
        <f>IF(ISERROR(VLOOKUP($AS137,技まとめ!$A$1:$F$380,5,FALSE)),"－",VLOOKUP($AS137,技まとめ!$A$1:$F$380,5,FALSE))</f>
        <v>66</v>
      </c>
      <c r="AW137" s="3" t="str">
        <f>IF($E137=IF(ISERROR(VLOOKUP($AS137,技まとめ!$A$1:$F$380,4,FALSE)),"－",VLOOKUP($AS137,技まとめ!$A$1:$F$380,4,FALSE)),"一致","")</f>
        <v/>
      </c>
      <c r="AX137" s="12" t="str">
        <f t="shared" si="34"/>
        <v>トライアングルＺバックトルネードスピニングカットトリプルブースト</v>
      </c>
      <c r="AY137" s="12" t="str">
        <f t="shared" si="35"/>
        <v>トライアングルＺバックトルネードスピニングカットトリプルブースト</v>
      </c>
      <c r="AZ137" s="12" t="str">
        <f t="shared" si="36"/>
        <v>トライアングルＺバックトルネードスピニングカットトリプルブースト</v>
      </c>
      <c r="BA137" s="12" t="str">
        <f t="shared" si="37"/>
        <v>トライアングルＺバックトルネードスピニングカットトリプルブースト</v>
      </c>
      <c r="BB137" s="11" t="str">
        <f t="shared" si="38"/>
        <v>NSBSBBLS</v>
      </c>
      <c r="BC137" s="11" t="str">
        <f t="shared" si="39"/>
        <v>NSBSBBLS</v>
      </c>
      <c r="BD137" s="11" t="str">
        <f t="shared" si="40"/>
        <v>NSBSBBLS</v>
      </c>
      <c r="BE137" s="11" t="str">
        <f t="shared" si="41"/>
        <v>NSBSBBLS</v>
      </c>
    </row>
    <row r="138" spans="1:57" ht="11.25" hidden="1" customHeight="1">
      <c r="A138" s="6">
        <v>136</v>
      </c>
      <c r="B138" s="7" t="s">
        <v>558</v>
      </c>
      <c r="C138" s="8" t="s">
        <v>559</v>
      </c>
      <c r="D138" s="7" t="s">
        <v>72</v>
      </c>
      <c r="E138" s="7" t="s">
        <v>95</v>
      </c>
      <c r="F138" s="7" t="s">
        <v>74</v>
      </c>
      <c r="G138" s="9">
        <v>113</v>
      </c>
      <c r="H138" s="9">
        <v>115</v>
      </c>
      <c r="I138" s="9">
        <v>52</v>
      </c>
      <c r="J138" s="9">
        <v>46</v>
      </c>
      <c r="K138" s="9">
        <v>46</v>
      </c>
      <c r="L138" s="9">
        <v>71</v>
      </c>
      <c r="M138" s="9">
        <v>50</v>
      </c>
      <c r="N138" s="9">
        <v>68</v>
      </c>
      <c r="O138" s="9">
        <v>58</v>
      </c>
      <c r="P138" s="9">
        <v>20</v>
      </c>
      <c r="Q138" s="10">
        <v>102</v>
      </c>
      <c r="R138" s="11">
        <v>1</v>
      </c>
      <c r="S138" s="11">
        <v>1</v>
      </c>
      <c r="T138" s="11">
        <v>121</v>
      </c>
      <c r="U138" s="11">
        <v>100</v>
      </c>
      <c r="V138" s="11">
        <v>1</v>
      </c>
      <c r="W138" s="11">
        <v>105</v>
      </c>
      <c r="X138" s="11">
        <f t="shared" si="28"/>
        <v>431</v>
      </c>
      <c r="Y138" s="11">
        <f t="shared" si="29"/>
        <v>4610</v>
      </c>
      <c r="Z138" s="11">
        <f t="shared" si="30"/>
        <v>570</v>
      </c>
      <c r="AA138" s="11">
        <f t="shared" si="31"/>
        <v>4770</v>
      </c>
      <c r="AB138" s="11">
        <f t="shared" si="32"/>
        <v>4770</v>
      </c>
      <c r="AC138" s="6">
        <f t="shared" si="33"/>
        <v>5370</v>
      </c>
      <c r="AD138" s="9" t="s">
        <v>5019</v>
      </c>
      <c r="AE138" s="3" t="str">
        <f>IF(ISERROR(VLOOKUP($AD138,技まとめ!$A$1:$F$380,6,FALSE)),"－",VLOOKUP($AD138,技まとめ!$A$1:$F$380,6,FALSE))</f>
        <v>－</v>
      </c>
      <c r="AF138" s="3">
        <f>IF(ISERROR(VLOOKUP($AD138,技まとめ!$A$1:$F$380,3,FALSE)),"－",VLOOKUP($AD138,技まとめ!$A$1:$F$380,3,FALSE))</f>
        <v>0</v>
      </c>
      <c r="AG138" s="3">
        <f>IF(ISERROR(VLOOKUP($AD138,技まとめ!$A$1:$F$380,5,FALSE)),"－",VLOOKUP($AD138,技まとめ!$A$1:$F$380,5,FALSE))</f>
        <v>0</v>
      </c>
      <c r="AH138" s="3" t="str">
        <f>IF($E138=IF(ISERROR(VLOOKUP($AD138,技まとめ!$A$1:$F$380,4,FALSE)),"－",VLOOKUP($AD138,技まとめ!$A$1:$F$380,4,FALSE)),"一致","")</f>
        <v/>
      </c>
      <c r="AI138" s="9" t="s">
        <v>203</v>
      </c>
      <c r="AJ138" s="3" t="str">
        <f>IF(ISERROR(VLOOKUP($AI138,技まとめ!$A$1:$F$380,6,FALSE)),"－",VLOOKUP($AI138,技まとめ!$A$1:$F$380,6,FALSE))</f>
        <v>P1</v>
      </c>
      <c r="AK138" s="3">
        <f>IF(ISERROR(VLOOKUP($AI138,技まとめ!$A$1:$F$380,3,FALSE)),"－",VLOOKUP($AI138,技まとめ!$A$1:$F$380,3,FALSE))</f>
        <v>46</v>
      </c>
      <c r="AL138" s="3">
        <f>IF(ISERROR(VLOOKUP($AI138,技まとめ!$A$1:$F$380,5,FALSE)),"－",VLOOKUP($AI138,技まとめ!$A$1:$F$380,5,FALSE))</f>
        <v>32</v>
      </c>
      <c r="AM138" s="3" t="str">
        <f>IF($E138=IF(ISERROR(VLOOKUP($AI138,技まとめ!$A$1:$F$380,4,FALSE)),"－",VLOOKUP($AI138,技まとめ!$A$1:$F$380,4,FALSE)),"一致","")</f>
        <v/>
      </c>
      <c r="AN138" s="9" t="s">
        <v>560</v>
      </c>
      <c r="AO138" s="3" t="str">
        <f>IF(ISERROR(VLOOKUP($AN138,技まとめ!$A$1:$F$380,6,FALSE)),"－",VLOOKUP($AN138,技まとめ!$A$1:$F$380,6,FALSE))</f>
        <v>BL</v>
      </c>
      <c r="AP138" s="3">
        <f>IF(ISERROR(VLOOKUP($AN138,技まとめ!$A$1:$F$380,3,FALSE)),"－",VLOOKUP($AN138,技まとめ!$A$1:$F$380,3,FALSE))</f>
        <v>28</v>
      </c>
      <c r="AQ138" s="3">
        <f>IF(ISERROR(VLOOKUP($AN138,技まとめ!$A$1:$F$380,5,FALSE)),"－",VLOOKUP($AN138,技まとめ!$A$1:$F$380,5,FALSE))</f>
        <v>24</v>
      </c>
      <c r="AR138" s="3" t="str">
        <f>IF($E138=IF(ISERROR(VLOOKUP($AN138,技まとめ!$A$1:$F$380,4,FALSE)),"－",VLOOKUP($AN138,技まとめ!$A$1:$F$380,4,FALSE)),"一致","")</f>
        <v/>
      </c>
      <c r="AS138" s="9" t="s">
        <v>561</v>
      </c>
      <c r="AT138" s="3" t="str">
        <f>IF(ISERROR(VLOOKUP($AS138,技まとめ!$A$1:$F$380,6,FALSE)),"－",VLOOKUP($AS138,技まとめ!$A$1:$F$380,6,FALSE))</f>
        <v>CA</v>
      </c>
      <c r="AU138" s="3">
        <f>IF(ISERROR(VLOOKUP($AS138,技まとめ!$A$1:$F$380,3,FALSE)),"－",VLOOKUP($AS138,技まとめ!$A$1:$F$380,3,FALSE))</f>
        <v>77</v>
      </c>
      <c r="AV138" s="3">
        <f>IF(ISERROR(VLOOKUP($AS138,技まとめ!$A$1:$F$380,5,FALSE)),"－",VLOOKUP($AS138,技まとめ!$A$1:$F$380,5,FALSE))</f>
        <v>45</v>
      </c>
      <c r="AW138" s="3" t="str">
        <f>IF($E138=IF(ISERROR(VLOOKUP($AS138,技まとめ!$A$1:$F$380,4,FALSE)),"－",VLOOKUP($AS138,技まとめ!$A$1:$F$380,4,FALSE)),"一致","")</f>
        <v/>
      </c>
      <c r="AX138" s="12" t="str">
        <f t="shared" si="34"/>
        <v>イケメンＵＰ！フルパワーシールドブレードアタックカポエィラスナッチ</v>
      </c>
      <c r="AY138" s="12" t="str">
        <f t="shared" si="35"/>
        <v>イケメンＵＰ！フルパワーシールドブレードアタックカポエィラスナッチ</v>
      </c>
      <c r="AZ138" s="12" t="str">
        <f t="shared" si="36"/>
        <v>イケメンＵＰ！フルパワーシールドブレードアタックカポエィラスナッチ</v>
      </c>
      <c r="BA138" s="12" t="str">
        <f t="shared" si="37"/>
        <v>イケメンＵＰ！フルパワーシールドブレードアタックカポエィラスナッチ</v>
      </c>
      <c r="BB138" s="11" t="str">
        <f t="shared" si="38"/>
        <v>－P1BLCA</v>
      </c>
      <c r="BC138" s="11" t="str">
        <f t="shared" si="39"/>
        <v>－P1BLCA</v>
      </c>
      <c r="BD138" s="11" t="str">
        <f t="shared" si="40"/>
        <v>－P1BLCA</v>
      </c>
      <c r="BE138" s="11" t="str">
        <f t="shared" si="41"/>
        <v>－P1BLCA</v>
      </c>
    </row>
    <row r="139" spans="1:57" ht="11.25" hidden="1" customHeight="1">
      <c r="A139" s="6">
        <v>137</v>
      </c>
      <c r="B139" s="7" t="s">
        <v>562</v>
      </c>
      <c r="C139" s="8" t="s">
        <v>563</v>
      </c>
      <c r="D139" s="7" t="s">
        <v>72</v>
      </c>
      <c r="E139" s="7" t="s">
        <v>73</v>
      </c>
      <c r="F139" s="7" t="s">
        <v>109</v>
      </c>
      <c r="G139" s="9">
        <v>126</v>
      </c>
      <c r="H139" s="9">
        <v>118</v>
      </c>
      <c r="I139" s="9">
        <v>54</v>
      </c>
      <c r="J139" s="9">
        <v>46</v>
      </c>
      <c r="K139" s="9">
        <v>48</v>
      </c>
      <c r="L139" s="9">
        <v>53</v>
      </c>
      <c r="M139" s="9">
        <v>45</v>
      </c>
      <c r="N139" s="9">
        <v>52</v>
      </c>
      <c r="O139" s="9">
        <v>54</v>
      </c>
      <c r="P139" s="9">
        <v>49</v>
      </c>
      <c r="Q139" s="10">
        <v>104</v>
      </c>
      <c r="R139" s="11">
        <v>13</v>
      </c>
      <c r="S139" s="11">
        <v>1</v>
      </c>
      <c r="T139" s="11">
        <v>103</v>
      </c>
      <c r="U139" s="11">
        <v>95</v>
      </c>
      <c r="V139" s="11">
        <v>1</v>
      </c>
      <c r="W139" s="11">
        <v>104</v>
      </c>
      <c r="X139" s="11">
        <f t="shared" si="28"/>
        <v>421</v>
      </c>
      <c r="Y139" s="11">
        <f t="shared" si="29"/>
        <v>4685</v>
      </c>
      <c r="Z139" s="11">
        <f t="shared" si="30"/>
        <v>985</v>
      </c>
      <c r="AA139" s="11">
        <f t="shared" si="31"/>
        <v>4135</v>
      </c>
      <c r="AB139" s="11">
        <f t="shared" si="32"/>
        <v>4135</v>
      </c>
      <c r="AC139" s="6">
        <f t="shared" si="33"/>
        <v>4705</v>
      </c>
      <c r="AD139" s="9" t="s">
        <v>295</v>
      </c>
      <c r="AE139" s="3" t="str">
        <f>IF(ISERROR(VLOOKUP($AD139,技まとめ!$A$1:$F$380,6,FALSE)),"－",VLOOKUP($AD139,技まとめ!$A$1:$F$380,6,FALSE))</f>
        <v>DR</v>
      </c>
      <c r="AF139" s="3">
        <f>IF(ISERROR(VLOOKUP($AD139,技まとめ!$A$1:$F$380,3,FALSE)),"－",VLOOKUP($AD139,技まとめ!$A$1:$F$380,3,FALSE))</f>
        <v>13</v>
      </c>
      <c r="AG139" s="3">
        <f>IF(ISERROR(VLOOKUP($AD139,技まとめ!$A$1:$F$380,5,FALSE)),"－",VLOOKUP($AD139,技まとめ!$A$1:$F$380,5,FALSE))</f>
        <v>20</v>
      </c>
      <c r="AH139" s="3" t="str">
        <f>IF($E139=IF(ISERROR(VLOOKUP($AD139,技まとめ!$A$1:$F$380,4,FALSE)),"－",VLOOKUP($AD139,技まとめ!$A$1:$F$380,4,FALSE)),"一致","")</f>
        <v>一致</v>
      </c>
      <c r="AI139" s="9" t="s">
        <v>426</v>
      </c>
      <c r="AJ139" s="3" t="str">
        <f>IF(ISERROR(VLOOKUP($AI139,技まとめ!$A$1:$F$380,6,FALSE)),"－",VLOOKUP($AI139,技まとめ!$A$1:$F$380,6,FALSE))</f>
        <v>NS</v>
      </c>
      <c r="AK139" s="3">
        <f>IF(ISERROR(VLOOKUP($AI139,技まとめ!$A$1:$F$380,3,FALSE)),"－",VLOOKUP($AI139,技まとめ!$A$1:$F$380,3,FALSE))</f>
        <v>57</v>
      </c>
      <c r="AL139" s="3">
        <f>IF(ISERROR(VLOOKUP($AI139,技まとめ!$A$1:$F$380,5,FALSE)),"－",VLOOKUP($AI139,技まとめ!$A$1:$F$380,5,FALSE))</f>
        <v>34</v>
      </c>
      <c r="AM139" s="3" t="str">
        <f>IF($E139=IF(ISERROR(VLOOKUP($AI139,技まとめ!$A$1:$F$380,4,FALSE)),"－",VLOOKUP($AI139,技まとめ!$A$1:$F$380,4,FALSE)),"一致","")</f>
        <v/>
      </c>
      <c r="AN139" s="9" t="s">
        <v>297</v>
      </c>
      <c r="AO139" s="3" t="str">
        <f>IF(ISERROR(VLOOKUP($AN139,技まとめ!$A$1:$F$380,6,FALSE)),"－",VLOOKUP($AN139,技まとめ!$A$1:$F$380,6,FALSE))</f>
        <v>DR</v>
      </c>
      <c r="AP139" s="3">
        <f>IF(ISERROR(VLOOKUP($AN139,技まとめ!$A$1:$F$380,3,FALSE)),"－",VLOOKUP($AN139,技まとめ!$A$1:$F$380,3,FALSE))</f>
        <v>106</v>
      </c>
      <c r="AQ139" s="3">
        <f>IF(ISERROR(VLOOKUP($AN139,技まとめ!$A$1:$F$380,5,FALSE)),"－",VLOOKUP($AN139,技まとめ!$A$1:$F$380,5,FALSE))</f>
        <v>57</v>
      </c>
      <c r="AR139" s="3" t="str">
        <f>IF($E139=IF(ISERROR(VLOOKUP($AN139,技まとめ!$A$1:$F$380,4,FALSE)),"－",VLOOKUP($AN139,技まとめ!$A$1:$F$380,4,FALSE)),"一致","")</f>
        <v/>
      </c>
      <c r="AS139" s="9" t="s">
        <v>226</v>
      </c>
      <c r="AT139" s="3" t="str">
        <f>IF(ISERROR(VLOOKUP($AS139,技まとめ!$A$1:$F$380,6,FALSE)),"－",VLOOKUP($AS139,技まとめ!$A$1:$F$380,6,FALSE))</f>
        <v>CA</v>
      </c>
      <c r="AU139" s="3">
        <f>IF(ISERROR(VLOOKUP($AS139,技まとめ!$A$1:$F$380,3,FALSE)),"－",VLOOKUP($AS139,技まとめ!$A$1:$F$380,3,FALSE))</f>
        <v>21</v>
      </c>
      <c r="AV139" s="3">
        <f>IF(ISERROR(VLOOKUP($AS139,技まとめ!$A$1:$F$380,5,FALSE)),"－",VLOOKUP($AS139,技まとめ!$A$1:$F$380,5,FALSE))</f>
        <v>22</v>
      </c>
      <c r="AW139" s="3" t="str">
        <f>IF($E139=IF(ISERROR(VLOOKUP($AS139,技まとめ!$A$1:$F$380,4,FALSE)),"－",VLOOKUP($AS139,技まとめ!$A$1:$F$380,4,FALSE)),"一致","")</f>
        <v/>
      </c>
      <c r="AX139" s="12" t="str">
        <f t="shared" si="34"/>
        <v>ダッシュアクセルシャインドライブブーストグライダーゆがむくうかん</v>
      </c>
      <c r="AY139" s="12" t="str">
        <f t="shared" si="35"/>
        <v>ダッシュアクセルシャインドライブブーストグライダーゆがむくうかん</v>
      </c>
      <c r="AZ139" s="12" t="str">
        <f t="shared" si="36"/>
        <v>ダッシュアクセルシャインドライブブーストグライダーゆがむくうかん</v>
      </c>
      <c r="BA139" s="12" t="str">
        <f t="shared" si="37"/>
        <v>ダッシュアクセルシャインドライブブーストグライダーゆがむくうかん</v>
      </c>
      <c r="BB139" s="11" t="str">
        <f t="shared" si="38"/>
        <v>DRNSDRCA</v>
      </c>
      <c r="BC139" s="11" t="str">
        <f t="shared" si="39"/>
        <v>DRNSDRCA</v>
      </c>
      <c r="BD139" s="11" t="str">
        <f t="shared" si="40"/>
        <v>DRNSDRCA</v>
      </c>
      <c r="BE139" s="11" t="str">
        <f t="shared" si="41"/>
        <v>DRNSDRCA</v>
      </c>
    </row>
    <row r="140" spans="1:57" ht="11.25" hidden="1" customHeight="1">
      <c r="A140" s="6">
        <v>138</v>
      </c>
      <c r="B140" s="7" t="s">
        <v>564</v>
      </c>
      <c r="C140" s="8" t="s">
        <v>565</v>
      </c>
      <c r="D140" s="7" t="s">
        <v>72</v>
      </c>
      <c r="E140" s="7" t="s">
        <v>95</v>
      </c>
      <c r="F140" s="7" t="s">
        <v>109</v>
      </c>
      <c r="G140" s="9">
        <v>118</v>
      </c>
      <c r="H140" s="9">
        <v>119</v>
      </c>
      <c r="I140" s="9">
        <v>55</v>
      </c>
      <c r="J140" s="9">
        <v>52</v>
      </c>
      <c r="K140" s="9">
        <v>52</v>
      </c>
      <c r="L140" s="9">
        <v>46</v>
      </c>
      <c r="M140" s="9">
        <v>47</v>
      </c>
      <c r="N140" s="9">
        <v>45</v>
      </c>
      <c r="O140" s="9">
        <v>48</v>
      </c>
      <c r="P140" s="9">
        <v>53</v>
      </c>
      <c r="Q140" s="10">
        <v>105</v>
      </c>
      <c r="R140" s="11">
        <v>20</v>
      </c>
      <c r="S140" s="11">
        <v>1</v>
      </c>
      <c r="T140" s="11">
        <v>96</v>
      </c>
      <c r="U140" s="11">
        <v>97</v>
      </c>
      <c r="V140" s="11">
        <v>1</v>
      </c>
      <c r="W140" s="11">
        <v>98</v>
      </c>
      <c r="X140" s="11">
        <f t="shared" si="28"/>
        <v>418</v>
      </c>
      <c r="Y140" s="11">
        <f t="shared" si="29"/>
        <v>4695</v>
      </c>
      <c r="Z140" s="11">
        <f t="shared" si="30"/>
        <v>1200</v>
      </c>
      <c r="AA140" s="11">
        <f t="shared" si="31"/>
        <v>3860</v>
      </c>
      <c r="AB140" s="11">
        <f t="shared" si="32"/>
        <v>3860</v>
      </c>
      <c r="AC140" s="6">
        <f t="shared" si="33"/>
        <v>4430</v>
      </c>
      <c r="AD140" s="9" t="s">
        <v>215</v>
      </c>
      <c r="AE140" s="3" t="str">
        <f>IF(ISERROR(VLOOKUP($AD140,技まとめ!$A$1:$F$380,6,FALSE)),"－",VLOOKUP($AD140,技まとめ!$A$1:$F$380,6,FALSE))</f>
        <v>DR</v>
      </c>
      <c r="AF140" s="3">
        <f>IF(ISERROR(VLOOKUP($AD140,技まとめ!$A$1:$F$380,3,FALSE)),"－",VLOOKUP($AD140,技まとめ!$A$1:$F$380,3,FALSE))</f>
        <v>15</v>
      </c>
      <c r="AG140" s="3">
        <f>IF(ISERROR(VLOOKUP($AD140,技まとめ!$A$1:$F$380,5,FALSE)),"－",VLOOKUP($AD140,技まとめ!$A$1:$F$380,5,FALSE))</f>
        <v>20</v>
      </c>
      <c r="AH140" s="3" t="str">
        <f>IF($E140=IF(ISERROR(VLOOKUP($AD140,技まとめ!$A$1:$F$380,4,FALSE)),"－",VLOOKUP($AD140,技まとめ!$A$1:$F$380,4,FALSE)),"一致","")</f>
        <v/>
      </c>
      <c r="AI140" s="9" t="s">
        <v>300</v>
      </c>
      <c r="AJ140" s="3" t="str">
        <f>IF(ISERROR(VLOOKUP($AI140,技まとめ!$A$1:$F$380,6,FALSE)),"－",VLOOKUP($AI140,技まとめ!$A$1:$F$380,6,FALSE))</f>
        <v>BB</v>
      </c>
      <c r="AK140" s="3">
        <f>IF(ISERROR(VLOOKUP($AI140,技まとめ!$A$1:$F$380,3,FALSE)),"－",VLOOKUP($AI140,技まとめ!$A$1:$F$380,3,FALSE))</f>
        <v>49</v>
      </c>
      <c r="AL140" s="3">
        <f>IF(ISERROR(VLOOKUP($AI140,技まとめ!$A$1:$F$380,5,FALSE)),"－",VLOOKUP($AI140,技まとめ!$A$1:$F$380,5,FALSE))</f>
        <v>32</v>
      </c>
      <c r="AM140" s="3" t="str">
        <f>IF($E140=IF(ISERROR(VLOOKUP($AI140,技まとめ!$A$1:$F$380,4,FALSE)),"－",VLOOKUP($AI140,技まとめ!$A$1:$F$380,4,FALSE)),"一致","")</f>
        <v/>
      </c>
      <c r="AN140" s="9" t="s">
        <v>135</v>
      </c>
      <c r="AO140" s="3" t="str">
        <f>IF(ISERROR(VLOOKUP($AN140,技まとめ!$A$1:$F$380,6,FALSE)),"－",VLOOKUP($AN140,技まとめ!$A$1:$F$380,6,FALSE))</f>
        <v>SC</v>
      </c>
      <c r="AP140" s="3">
        <f>IF(ISERROR(VLOOKUP($AN140,技まとめ!$A$1:$F$380,3,FALSE)),"－",VLOOKUP($AN140,技まとめ!$A$1:$F$380,3,FALSE))</f>
        <v>36</v>
      </c>
      <c r="AQ140" s="3">
        <f>IF(ISERROR(VLOOKUP($AN140,技まとめ!$A$1:$F$380,5,FALSE)),"－",VLOOKUP($AN140,技まとめ!$A$1:$F$380,5,FALSE))</f>
        <v>25</v>
      </c>
      <c r="AR140" s="3" t="str">
        <f>IF($E140=IF(ISERROR(VLOOKUP($AN140,技まとめ!$A$1:$F$380,4,FALSE)),"－",VLOOKUP($AN140,技まとめ!$A$1:$F$380,4,FALSE)),"一致","")</f>
        <v/>
      </c>
      <c r="AS140" s="9" t="s">
        <v>254</v>
      </c>
      <c r="AT140" s="3" t="str">
        <f>IF(ISERROR(VLOOKUP($AS140,技まとめ!$A$1:$F$380,6,FALSE)),"－",VLOOKUP($AS140,技まとめ!$A$1:$F$380,6,FALSE))</f>
        <v>BL</v>
      </c>
      <c r="AU140" s="3">
        <f>IF(ISERROR(VLOOKUP($AS140,技まとめ!$A$1:$F$380,3,FALSE)),"－",VLOOKUP($AS140,技まとめ!$A$1:$F$380,3,FALSE))</f>
        <v>106</v>
      </c>
      <c r="AV140" s="3">
        <f>IF(ISERROR(VLOOKUP($AS140,技まとめ!$A$1:$F$380,5,FALSE)),"－",VLOOKUP($AS140,技まとめ!$A$1:$F$380,5,FALSE))</f>
        <v>57</v>
      </c>
      <c r="AW140" s="3" t="str">
        <f>IF($E140=IF(ISERROR(VLOOKUP($AS140,技まとめ!$A$1:$F$380,4,FALSE)),"－",VLOOKUP($AS140,技まとめ!$A$1:$F$380,4,FALSE)),"一致","")</f>
        <v/>
      </c>
      <c r="AX140" s="12" t="str">
        <f t="shared" si="34"/>
        <v>たつまきせんぷうスピニングカットファイアトルネードハリケーンアロー</v>
      </c>
      <c r="AY140" s="12" t="str">
        <f t="shared" si="35"/>
        <v>たつまきせんぷうスピニングカットファイアトルネードハリケーンアロー</v>
      </c>
      <c r="AZ140" s="12" t="str">
        <f t="shared" si="36"/>
        <v>たつまきせんぷうスピニングカットファイアトルネードハリケーンアロー</v>
      </c>
      <c r="BA140" s="12" t="str">
        <f t="shared" si="37"/>
        <v>たつまきせんぷうスピニングカットファイアトルネードハリケーンアロー</v>
      </c>
      <c r="BB140" s="11" t="str">
        <f t="shared" si="38"/>
        <v>DRBBSCBL</v>
      </c>
      <c r="BC140" s="11" t="str">
        <f t="shared" si="39"/>
        <v>DRBBSCBL</v>
      </c>
      <c r="BD140" s="11" t="str">
        <f t="shared" si="40"/>
        <v>DRBBSCBL</v>
      </c>
      <c r="BE140" s="11" t="str">
        <f t="shared" si="41"/>
        <v>DRBBSCBL</v>
      </c>
    </row>
    <row r="141" spans="1:57" ht="11.25" hidden="1" customHeight="1">
      <c r="A141" s="6">
        <v>139</v>
      </c>
      <c r="B141" s="7" t="s">
        <v>566</v>
      </c>
      <c r="C141" s="8" t="s">
        <v>567</v>
      </c>
      <c r="D141" s="7" t="s">
        <v>72</v>
      </c>
      <c r="E141" s="7" t="s">
        <v>73</v>
      </c>
      <c r="F141" s="7" t="s">
        <v>82</v>
      </c>
      <c r="G141" s="9">
        <v>122</v>
      </c>
      <c r="H141" s="9">
        <v>113</v>
      </c>
      <c r="I141" s="9">
        <v>48</v>
      </c>
      <c r="J141" s="9">
        <v>44</v>
      </c>
      <c r="K141" s="9">
        <v>55</v>
      </c>
      <c r="L141" s="9">
        <v>47</v>
      </c>
      <c r="M141" s="9">
        <v>55</v>
      </c>
      <c r="N141" s="9">
        <v>54</v>
      </c>
      <c r="O141" s="9">
        <v>52</v>
      </c>
      <c r="P141" s="9">
        <v>50</v>
      </c>
      <c r="Q141" s="10">
        <v>98</v>
      </c>
      <c r="R141" s="11">
        <v>21</v>
      </c>
      <c r="S141" s="11">
        <v>1</v>
      </c>
      <c r="T141" s="11">
        <v>97</v>
      </c>
      <c r="U141" s="11">
        <v>105</v>
      </c>
      <c r="V141" s="11">
        <v>1</v>
      </c>
      <c r="W141" s="11">
        <v>102</v>
      </c>
      <c r="X141" s="11">
        <f t="shared" si="28"/>
        <v>425</v>
      </c>
      <c r="Y141" s="11">
        <f t="shared" si="29"/>
        <v>4435</v>
      </c>
      <c r="Z141" s="11">
        <f t="shared" si="30"/>
        <v>1255</v>
      </c>
      <c r="AA141" s="11">
        <f t="shared" si="31"/>
        <v>3915</v>
      </c>
      <c r="AB141" s="11">
        <f t="shared" si="32"/>
        <v>3915</v>
      </c>
      <c r="AC141" s="6">
        <f t="shared" si="33"/>
        <v>4495</v>
      </c>
      <c r="AD141" s="9" t="s">
        <v>214</v>
      </c>
      <c r="AE141" s="3" t="str">
        <f>IF(ISERROR(VLOOKUP($AD141,技まとめ!$A$1:$F$380,6,FALSE)),"－",VLOOKUP($AD141,技まとめ!$A$1:$F$380,6,FALSE))</f>
        <v>DR</v>
      </c>
      <c r="AF141" s="3">
        <f>IF(ISERROR(VLOOKUP($AD141,技まとめ!$A$1:$F$380,3,FALSE)),"－",VLOOKUP($AD141,技まとめ!$A$1:$F$380,3,FALSE))</f>
        <v>27</v>
      </c>
      <c r="AG141" s="3">
        <f>IF(ISERROR(VLOOKUP($AD141,技まとめ!$A$1:$F$380,5,FALSE)),"－",VLOOKUP($AD141,技まとめ!$A$1:$F$380,5,FALSE))</f>
        <v>25</v>
      </c>
      <c r="AH141" s="3" t="str">
        <f>IF($E141=IF(ISERROR(VLOOKUP($AD141,技まとめ!$A$1:$F$380,4,FALSE)),"－",VLOOKUP($AD141,技まとめ!$A$1:$F$380,4,FALSE)),"一致","")</f>
        <v/>
      </c>
      <c r="AI141" s="9" t="s">
        <v>560</v>
      </c>
      <c r="AJ141" s="3" t="str">
        <f>IF(ISERROR(VLOOKUP($AI141,技まとめ!$A$1:$F$380,6,FALSE)),"－",VLOOKUP($AI141,技まとめ!$A$1:$F$380,6,FALSE))</f>
        <v>BL</v>
      </c>
      <c r="AK141" s="3">
        <f>IF(ISERROR(VLOOKUP($AI141,技まとめ!$A$1:$F$380,3,FALSE)),"－",VLOOKUP($AI141,技まとめ!$A$1:$F$380,3,FALSE))</f>
        <v>28</v>
      </c>
      <c r="AL141" s="3">
        <f>IF(ISERROR(VLOOKUP($AI141,技まとめ!$A$1:$F$380,5,FALSE)),"－",VLOOKUP($AI141,技まとめ!$A$1:$F$380,5,FALSE))</f>
        <v>24</v>
      </c>
      <c r="AM141" s="3" t="str">
        <f>IF($E141=IF(ISERROR(VLOOKUP($AI141,技まとめ!$A$1:$F$380,4,FALSE)),"－",VLOOKUP($AI141,技まとめ!$A$1:$F$380,4,FALSE)),"一致","")</f>
        <v/>
      </c>
      <c r="AN141" s="9" t="s">
        <v>131</v>
      </c>
      <c r="AO141" s="3" t="str">
        <f>IF(ISERROR(VLOOKUP($AN141,技まとめ!$A$1:$F$380,6,FALSE)),"－",VLOOKUP($AN141,技まとめ!$A$1:$F$380,6,FALSE))</f>
        <v>DR</v>
      </c>
      <c r="AP141" s="3">
        <f>IF(ISERROR(VLOOKUP($AN141,技まとめ!$A$1:$F$380,3,FALSE)),"－",VLOOKUP($AN141,技まとめ!$A$1:$F$380,3,FALSE))</f>
        <v>33</v>
      </c>
      <c r="AQ141" s="3">
        <f>IF(ISERROR(VLOOKUP($AN141,技まとめ!$A$1:$F$380,5,FALSE)),"－",VLOOKUP($AN141,技まとめ!$A$1:$F$380,5,FALSE))</f>
        <v>28</v>
      </c>
      <c r="AR141" s="3" t="str">
        <f>IF($E141=IF(ISERROR(VLOOKUP($AN141,技まとめ!$A$1:$F$380,4,FALSE)),"－",VLOOKUP($AN141,技まとめ!$A$1:$F$380,4,FALSE)),"一致","")</f>
        <v/>
      </c>
      <c r="AS141" s="9" t="s">
        <v>406</v>
      </c>
      <c r="AT141" s="3" t="str">
        <f>IF(ISERROR(VLOOKUP($AS141,技まとめ!$A$1:$F$380,6,FALSE)),"－",VLOOKUP($AS141,技まとめ!$A$1:$F$380,6,FALSE))</f>
        <v>BS</v>
      </c>
      <c r="AU141" s="3">
        <f>IF(ISERROR(VLOOKUP($AS141,技まとめ!$A$1:$F$380,3,FALSE)),"－",VLOOKUP($AS141,技まとめ!$A$1:$F$380,3,FALSE))</f>
        <v>59</v>
      </c>
      <c r="AV141" s="3">
        <f>IF(ISERROR(VLOOKUP($AS141,技まとめ!$A$1:$F$380,5,FALSE)),"－",VLOOKUP($AS141,技まとめ!$A$1:$F$380,5,FALSE))</f>
        <v>34</v>
      </c>
      <c r="AW141" s="3" t="str">
        <f>IF($E141=IF(ISERROR(VLOOKUP($AS141,技まとめ!$A$1:$F$380,4,FALSE)),"－",VLOOKUP($AS141,技まとめ!$A$1:$F$380,4,FALSE)),"一致","")</f>
        <v/>
      </c>
      <c r="AX141" s="12" t="str">
        <f t="shared" si="34"/>
        <v>ムーンサルトブレードアタックイリュージョンボールドこんじょうバット</v>
      </c>
      <c r="AY141" s="12" t="str">
        <f t="shared" si="35"/>
        <v>ムーンサルトブレードアタックイリュージョンボールドこんじょうバット</v>
      </c>
      <c r="AZ141" s="12" t="str">
        <f t="shared" si="36"/>
        <v>ムーンサルトブレードアタックイリュージョンボールドこんじょうバット</v>
      </c>
      <c r="BA141" s="12" t="str">
        <f t="shared" si="37"/>
        <v>ムーンサルトブレードアタックイリュージョンボールドこんじょうバット</v>
      </c>
      <c r="BB141" s="11" t="str">
        <f t="shared" si="38"/>
        <v>DRBLDRBS</v>
      </c>
      <c r="BC141" s="11" t="str">
        <f t="shared" si="39"/>
        <v>DRBLDRBS</v>
      </c>
      <c r="BD141" s="11" t="str">
        <f t="shared" si="40"/>
        <v>DRBLDRBS</v>
      </c>
      <c r="BE141" s="11" t="str">
        <f t="shared" si="41"/>
        <v>DRBLDRBS</v>
      </c>
    </row>
    <row r="142" spans="1:57" ht="11.25" hidden="1" customHeight="1">
      <c r="A142" s="6">
        <v>140</v>
      </c>
      <c r="B142" s="7" t="s">
        <v>568</v>
      </c>
      <c r="C142" s="8" t="s">
        <v>569</v>
      </c>
      <c r="D142" s="7" t="s">
        <v>72</v>
      </c>
      <c r="E142" s="7" t="s">
        <v>81</v>
      </c>
      <c r="F142" s="7" t="s">
        <v>82</v>
      </c>
      <c r="G142" s="9">
        <v>120</v>
      </c>
      <c r="H142" s="9">
        <v>104</v>
      </c>
      <c r="I142" s="9">
        <v>52</v>
      </c>
      <c r="J142" s="9">
        <v>48</v>
      </c>
      <c r="K142" s="9">
        <v>52</v>
      </c>
      <c r="L142" s="9">
        <v>43</v>
      </c>
      <c r="M142" s="9">
        <v>52</v>
      </c>
      <c r="N142" s="9">
        <v>55</v>
      </c>
      <c r="O142" s="9">
        <v>52</v>
      </c>
      <c r="P142" s="9">
        <v>69</v>
      </c>
      <c r="Q142" s="10">
        <v>102</v>
      </c>
      <c r="R142" s="11">
        <v>42</v>
      </c>
      <c r="S142" s="11">
        <v>1</v>
      </c>
      <c r="T142" s="11">
        <v>93</v>
      </c>
      <c r="U142" s="11">
        <v>102</v>
      </c>
      <c r="V142" s="11">
        <v>1</v>
      </c>
      <c r="W142" s="11">
        <v>102</v>
      </c>
      <c r="X142" s="11">
        <f t="shared" si="28"/>
        <v>443</v>
      </c>
      <c r="Y142" s="11">
        <f t="shared" si="29"/>
        <v>4595</v>
      </c>
      <c r="Z142" s="11">
        <f t="shared" si="30"/>
        <v>1990</v>
      </c>
      <c r="AA142" s="11">
        <f t="shared" si="31"/>
        <v>3775</v>
      </c>
      <c r="AB142" s="11">
        <f t="shared" si="32"/>
        <v>3775</v>
      </c>
      <c r="AC142" s="6">
        <f t="shared" si="33"/>
        <v>4440</v>
      </c>
      <c r="AD142" s="9" t="s">
        <v>540</v>
      </c>
      <c r="AE142" s="3" t="str">
        <f>IF(ISERROR(VLOOKUP($AD142,技まとめ!$A$1:$F$380,6,FALSE)),"－",VLOOKUP($AD142,技まとめ!$A$1:$F$380,6,FALSE))</f>
        <v>BS</v>
      </c>
      <c r="AF142" s="3">
        <f>IF(ISERROR(VLOOKUP($AD142,技まとめ!$A$1:$F$380,3,FALSE)),"－",VLOOKUP($AD142,技まとめ!$A$1:$F$380,3,FALSE))</f>
        <v>51</v>
      </c>
      <c r="AG142" s="3">
        <f>IF(ISERROR(VLOOKUP($AD142,技まとめ!$A$1:$F$380,5,FALSE)),"－",VLOOKUP($AD142,技まとめ!$A$1:$F$380,5,FALSE))</f>
        <v>31</v>
      </c>
      <c r="AH142" s="3" t="str">
        <f>IF($E142=IF(ISERROR(VLOOKUP($AD142,技まとめ!$A$1:$F$380,4,FALSE)),"－",VLOOKUP($AD142,技まとめ!$A$1:$F$380,4,FALSE)),"一致","")</f>
        <v>一致</v>
      </c>
      <c r="AI142" s="9" t="s">
        <v>300</v>
      </c>
      <c r="AJ142" s="3" t="str">
        <f>IF(ISERROR(VLOOKUP($AI142,技まとめ!$A$1:$F$380,6,FALSE)),"－",VLOOKUP($AI142,技まとめ!$A$1:$F$380,6,FALSE))</f>
        <v>BB</v>
      </c>
      <c r="AK142" s="3">
        <f>IF(ISERROR(VLOOKUP($AI142,技まとめ!$A$1:$F$380,3,FALSE)),"－",VLOOKUP($AI142,技まとめ!$A$1:$F$380,3,FALSE))</f>
        <v>49</v>
      </c>
      <c r="AL142" s="3">
        <f>IF(ISERROR(VLOOKUP($AI142,技まとめ!$A$1:$F$380,5,FALSE)),"－",VLOOKUP($AI142,技まとめ!$A$1:$F$380,5,FALSE))</f>
        <v>32</v>
      </c>
      <c r="AM142" s="3" t="str">
        <f>IF($E142=IF(ISERROR(VLOOKUP($AI142,技まとめ!$A$1:$F$380,4,FALSE)),"－",VLOOKUP($AI142,技まとめ!$A$1:$F$380,4,FALSE)),"一致","")</f>
        <v>一致</v>
      </c>
      <c r="AN142" s="9" t="s">
        <v>163</v>
      </c>
      <c r="AO142" s="3" t="str">
        <f>IF(ISERROR(VLOOKUP($AN142,技まとめ!$A$1:$F$380,6,FALSE)),"－",VLOOKUP($AN142,技まとめ!$A$1:$F$380,6,FALSE))</f>
        <v>BL</v>
      </c>
      <c r="AP142" s="3">
        <f>IF(ISERROR(VLOOKUP($AN142,技まとめ!$A$1:$F$380,3,FALSE)),"－",VLOOKUP($AN142,技まとめ!$A$1:$F$380,3,FALSE))</f>
        <v>59</v>
      </c>
      <c r="AQ142" s="3">
        <f>IF(ISERROR(VLOOKUP($AN142,技まとめ!$A$1:$F$380,5,FALSE)),"－",VLOOKUP($AN142,技まとめ!$A$1:$F$380,5,FALSE))</f>
        <v>38</v>
      </c>
      <c r="AR142" s="3" t="str">
        <f>IF($E142=IF(ISERROR(VLOOKUP($AN142,技まとめ!$A$1:$F$380,4,FALSE)),"－",VLOOKUP($AN142,技まとめ!$A$1:$F$380,4,FALSE)),"一致","")</f>
        <v>一致</v>
      </c>
      <c r="AS142" s="9" t="s">
        <v>570</v>
      </c>
      <c r="AT142" s="3" t="str">
        <f>IF(ISERROR(VLOOKUP($AS142,技まとめ!$A$1:$F$380,6,FALSE)),"－",VLOOKUP($AS142,技まとめ!$A$1:$F$380,6,FALSE))</f>
        <v>BS</v>
      </c>
      <c r="AU142" s="3">
        <f>IF(ISERROR(VLOOKUP($AS142,技まとめ!$A$1:$F$380,3,FALSE)),"－",VLOOKUP($AS142,技まとめ!$A$1:$F$380,3,FALSE))</f>
        <v>70</v>
      </c>
      <c r="AV142" s="3">
        <f>IF(ISERROR(VLOOKUP($AS142,技まとめ!$A$1:$F$380,5,FALSE)),"－",VLOOKUP($AS142,技まとめ!$A$1:$F$380,5,FALSE))</f>
        <v>40</v>
      </c>
      <c r="AW142" s="3" t="str">
        <f>IF($E142=IF(ISERROR(VLOOKUP($AS142,技まとめ!$A$1:$F$380,4,FALSE)),"－",VLOOKUP($AS142,技まとめ!$A$1:$F$380,4,FALSE)),"一致","")</f>
        <v>一致</v>
      </c>
      <c r="AX142" s="12" t="str">
        <f t="shared" si="34"/>
        <v>バックトルネードスピニングカットサイクロンイナズマ１ごう</v>
      </c>
      <c r="AY142" s="12" t="str">
        <f t="shared" si="35"/>
        <v>バックトルネードスピニングカットサイクロンイナズマ１ごう</v>
      </c>
      <c r="AZ142" s="12" t="str">
        <f t="shared" si="36"/>
        <v>バックトルネードスピニングカットサイクロンイナズマ１ごう</v>
      </c>
      <c r="BA142" s="12" t="str">
        <f t="shared" si="37"/>
        <v>バックトルネードスピニングカットサイクロンイナズマ１ごう</v>
      </c>
      <c r="BB142" s="11" t="str">
        <f t="shared" si="38"/>
        <v>BSBBBLBS</v>
      </c>
      <c r="BC142" s="11" t="str">
        <f t="shared" si="39"/>
        <v>BSBBBLBS</v>
      </c>
      <c r="BD142" s="11" t="str">
        <f t="shared" si="40"/>
        <v>BSBBBLBS</v>
      </c>
      <c r="BE142" s="11" t="str">
        <f t="shared" si="41"/>
        <v>BSBBBLBS</v>
      </c>
    </row>
    <row r="143" spans="1:57" ht="11.25" customHeight="1">
      <c r="A143" s="6">
        <v>141</v>
      </c>
      <c r="B143" s="7" t="s">
        <v>571</v>
      </c>
      <c r="C143" s="8" t="s">
        <v>572</v>
      </c>
      <c r="D143" s="7" t="s">
        <v>72</v>
      </c>
      <c r="E143" s="7" t="s">
        <v>73</v>
      </c>
      <c r="F143" s="7" t="s">
        <v>74</v>
      </c>
      <c r="G143" s="9">
        <v>107</v>
      </c>
      <c r="H143" s="9">
        <v>140</v>
      </c>
      <c r="I143" s="9">
        <v>60</v>
      </c>
      <c r="J143" s="9">
        <v>59</v>
      </c>
      <c r="K143" s="9">
        <v>50</v>
      </c>
      <c r="L143" s="9">
        <v>81</v>
      </c>
      <c r="M143" s="9">
        <v>44</v>
      </c>
      <c r="N143" s="9">
        <v>56</v>
      </c>
      <c r="O143" s="9">
        <v>70</v>
      </c>
      <c r="P143" s="9">
        <v>13</v>
      </c>
      <c r="Q143" s="10">
        <v>110</v>
      </c>
      <c r="R143" s="11">
        <v>1</v>
      </c>
      <c r="S143" s="11">
        <v>1</v>
      </c>
      <c r="T143" s="11">
        <v>131</v>
      </c>
      <c r="U143" s="11">
        <v>94</v>
      </c>
      <c r="V143" s="11">
        <v>1</v>
      </c>
      <c r="W143" s="11">
        <v>115</v>
      </c>
      <c r="X143" s="11">
        <f t="shared" si="28"/>
        <v>453</v>
      </c>
      <c r="Y143" s="11">
        <f t="shared" si="29"/>
        <v>4980</v>
      </c>
      <c r="Z143" s="11">
        <f t="shared" si="30"/>
        <v>620</v>
      </c>
      <c r="AA143" s="11">
        <f t="shared" si="31"/>
        <v>5170</v>
      </c>
      <c r="AB143" s="11">
        <f t="shared" si="32"/>
        <v>5170</v>
      </c>
      <c r="AC143" s="6">
        <f t="shared" si="33"/>
        <v>5820</v>
      </c>
      <c r="AD143" s="9" t="s">
        <v>5007</v>
      </c>
      <c r="AE143" s="3" t="str">
        <f>IF(ISERROR(VLOOKUP($AD143,技まとめ!$A$1:$F$380,6,FALSE)),"－",VLOOKUP($AD143,技まとめ!$A$1:$F$380,6,FALSE))</f>
        <v>－</v>
      </c>
      <c r="AF143" s="3">
        <f>IF(ISERROR(VLOOKUP($AD143,技まとめ!$A$1:$F$380,3,FALSE)),"－",VLOOKUP($AD143,技まとめ!$A$1:$F$380,3,FALSE))</f>
        <v>0</v>
      </c>
      <c r="AG143" s="3">
        <f>IF(ISERROR(VLOOKUP($AD143,技まとめ!$A$1:$F$380,5,FALSE)),"－",VLOOKUP($AD143,技まとめ!$A$1:$F$380,5,FALSE))</f>
        <v>0</v>
      </c>
      <c r="AH143" s="3" t="str">
        <f>IF($E143=IF(ISERROR(VLOOKUP($AD143,技まとめ!$A$1:$F$380,4,FALSE)),"－",VLOOKUP($AD143,技まとめ!$A$1:$F$380,4,FALSE)),"一致","")</f>
        <v/>
      </c>
      <c r="AI143" s="9" t="s">
        <v>573</v>
      </c>
      <c r="AJ143" s="3" t="str">
        <f>IF(ISERROR(VLOOKUP($AI143,技まとめ!$A$1:$F$380,6,FALSE)),"－",VLOOKUP($AI143,技まとめ!$A$1:$F$380,6,FALSE))</f>
        <v>P2</v>
      </c>
      <c r="AK143" s="3">
        <f>IF(ISERROR(VLOOKUP($AI143,技まとめ!$A$1:$F$380,3,FALSE)),"－",VLOOKUP($AI143,技まとめ!$A$1:$F$380,3,FALSE))</f>
        <v>71</v>
      </c>
      <c r="AL143" s="3">
        <f>IF(ISERROR(VLOOKUP($AI143,技まとめ!$A$1:$F$380,5,FALSE)),"－",VLOOKUP($AI143,技まとめ!$A$1:$F$380,5,FALSE))</f>
        <v>42</v>
      </c>
      <c r="AM143" s="3" t="str">
        <f>IF($E143=IF(ISERROR(VLOOKUP($AI143,技まとめ!$A$1:$F$380,4,FALSE)),"－",VLOOKUP($AI143,技まとめ!$A$1:$F$380,4,FALSE)),"一致","")</f>
        <v/>
      </c>
      <c r="AN143" s="9" t="s">
        <v>351</v>
      </c>
      <c r="AO143" s="3" t="str">
        <f>IF(ISERROR(VLOOKUP($AN143,技まとめ!$A$1:$F$380,6,FALSE)),"－",VLOOKUP($AN143,技まとめ!$A$1:$F$380,6,FALSE))</f>
        <v>CA</v>
      </c>
      <c r="AP143" s="3">
        <f>IF(ISERROR(VLOOKUP($AN143,技まとめ!$A$1:$F$380,3,FALSE)),"－",VLOOKUP($AN143,技まとめ!$A$1:$F$380,3,FALSE))</f>
        <v>92</v>
      </c>
      <c r="AQ143" s="3">
        <f>IF(ISERROR(VLOOKUP($AN143,技まとめ!$A$1:$F$380,5,FALSE)),"－",VLOOKUP($AN143,技まとめ!$A$1:$F$380,5,FALSE))</f>
        <v>50</v>
      </c>
      <c r="AR143" s="3" t="str">
        <f>IF($E143=IF(ISERROR(VLOOKUP($AN143,技まとめ!$A$1:$F$380,4,FALSE)),"－",VLOOKUP($AN143,技まとめ!$A$1:$F$380,4,FALSE)),"一致","")</f>
        <v>一致</v>
      </c>
      <c r="AS143" s="9" t="s">
        <v>434</v>
      </c>
      <c r="AT143" s="3" t="str">
        <f>IF(ISERROR(VLOOKUP($AS143,技まとめ!$A$1:$F$380,6,FALSE)),"－",VLOOKUP($AS143,技まとめ!$A$1:$F$380,6,FALSE))</f>
        <v>BL</v>
      </c>
      <c r="AU143" s="3">
        <f>IF(ISERROR(VLOOKUP($AS143,技まとめ!$A$1:$F$380,3,FALSE)),"－",VLOOKUP($AS143,技まとめ!$A$1:$F$380,3,FALSE))</f>
        <v>65</v>
      </c>
      <c r="AV143" s="3">
        <f>IF(ISERROR(VLOOKUP($AS143,技まとめ!$A$1:$F$380,5,FALSE)),"－",VLOOKUP($AS143,技まとめ!$A$1:$F$380,5,FALSE))</f>
        <v>42</v>
      </c>
      <c r="AW143" s="3" t="str">
        <f>IF($E143=IF(ISERROR(VLOOKUP($AS143,技まとめ!$A$1:$F$380,4,FALSE)),"－",VLOOKUP($AS143,技まとめ!$A$1:$F$380,4,FALSE)),"一致","")</f>
        <v>一致</v>
      </c>
      <c r="AX143" s="12" t="str">
        <f t="shared" si="34"/>
        <v>ちょうわざ！つなみウォールギガントウォールストーンプリズン</v>
      </c>
      <c r="AY143" s="12" t="str">
        <f t="shared" si="35"/>
        <v>ちょうわざ！つなみウォールギガントウォールストーンプリズン</v>
      </c>
      <c r="AZ143" s="12" t="str">
        <f t="shared" si="36"/>
        <v>ちょうわざ！つなみウォールギガントウォールストーンプリズン</v>
      </c>
      <c r="BA143" s="12" t="str">
        <f t="shared" si="37"/>
        <v>ちょうわざ！つなみウォールギガントウォールストーンプリズン</v>
      </c>
      <c r="BB143" s="11" t="str">
        <f t="shared" si="38"/>
        <v>－P2CABL</v>
      </c>
      <c r="BC143" s="11" t="str">
        <f t="shared" si="39"/>
        <v>－P2CABL</v>
      </c>
      <c r="BD143" s="11" t="str">
        <f t="shared" si="40"/>
        <v>－P2CABL</v>
      </c>
      <c r="BE143" s="11" t="str">
        <f t="shared" si="41"/>
        <v>－P2CABL</v>
      </c>
    </row>
    <row r="144" spans="1:57" ht="11.25" hidden="1" customHeight="1">
      <c r="A144" s="6">
        <v>142</v>
      </c>
      <c r="B144" s="7" t="s">
        <v>574</v>
      </c>
      <c r="C144" s="8" t="s">
        <v>575</v>
      </c>
      <c r="D144" s="7" t="s">
        <v>72</v>
      </c>
      <c r="E144" s="7" t="s">
        <v>95</v>
      </c>
      <c r="F144" s="7" t="s">
        <v>82</v>
      </c>
      <c r="G144" s="9">
        <v>108</v>
      </c>
      <c r="H144" s="9">
        <v>128</v>
      </c>
      <c r="I144" s="9">
        <v>69</v>
      </c>
      <c r="J144" s="9">
        <v>70</v>
      </c>
      <c r="K144" s="9">
        <v>62</v>
      </c>
      <c r="L144" s="9">
        <v>73</v>
      </c>
      <c r="M144" s="9">
        <v>53</v>
      </c>
      <c r="N144" s="9">
        <v>48</v>
      </c>
      <c r="O144" s="9">
        <v>55</v>
      </c>
      <c r="P144" s="9">
        <v>12</v>
      </c>
      <c r="Q144" s="10">
        <v>119</v>
      </c>
      <c r="R144" s="11">
        <v>10</v>
      </c>
      <c r="S144" s="11">
        <v>1</v>
      </c>
      <c r="T144" s="11">
        <v>123</v>
      </c>
      <c r="U144" s="11">
        <v>103</v>
      </c>
      <c r="V144" s="11">
        <v>1</v>
      </c>
      <c r="W144" s="11">
        <v>105</v>
      </c>
      <c r="X144" s="11">
        <f t="shared" si="28"/>
        <v>462</v>
      </c>
      <c r="Y144" s="11">
        <f t="shared" si="29"/>
        <v>5290</v>
      </c>
      <c r="Z144" s="11">
        <f t="shared" si="30"/>
        <v>885</v>
      </c>
      <c r="AA144" s="11">
        <f t="shared" si="31"/>
        <v>4840</v>
      </c>
      <c r="AB144" s="11">
        <f t="shared" si="32"/>
        <v>4840</v>
      </c>
      <c r="AC144" s="6">
        <f t="shared" si="33"/>
        <v>5495</v>
      </c>
      <c r="AD144" s="9" t="s">
        <v>576</v>
      </c>
      <c r="AE144" s="3" t="str">
        <f>IF(ISERROR(VLOOKUP($AD144,技まとめ!$A$1:$F$380,6,FALSE)),"－",VLOOKUP($AD144,技まとめ!$A$1:$F$380,6,FALSE))</f>
        <v>BB</v>
      </c>
      <c r="AF144" s="3">
        <f>IF(ISERROR(VLOOKUP($AD144,技まとめ!$A$1:$F$380,3,FALSE)),"－",VLOOKUP($AD144,技まとめ!$A$1:$F$380,3,FALSE))</f>
        <v>72</v>
      </c>
      <c r="AG144" s="3">
        <f>IF(ISERROR(VLOOKUP($AD144,技まとめ!$A$1:$F$380,5,FALSE)),"－",VLOOKUP($AD144,技まとめ!$A$1:$F$380,5,FALSE))</f>
        <v>43</v>
      </c>
      <c r="AH144" s="3" t="str">
        <f>IF($E144=IF(ISERROR(VLOOKUP($AD144,技まとめ!$A$1:$F$380,4,FALSE)),"－",VLOOKUP($AD144,技まとめ!$A$1:$F$380,4,FALSE)),"一致","")</f>
        <v/>
      </c>
      <c r="AI144" s="9" t="s">
        <v>426</v>
      </c>
      <c r="AJ144" s="3" t="str">
        <f>IF(ISERROR(VLOOKUP($AI144,技まとめ!$A$1:$F$380,6,FALSE)),"－",VLOOKUP($AI144,技まとめ!$A$1:$F$380,6,FALSE))</f>
        <v>NS</v>
      </c>
      <c r="AK144" s="3">
        <f>IF(ISERROR(VLOOKUP($AI144,技まとめ!$A$1:$F$380,3,FALSE)),"－",VLOOKUP($AI144,技まとめ!$A$1:$F$380,3,FALSE))</f>
        <v>57</v>
      </c>
      <c r="AL144" s="3">
        <f>IF(ISERROR(VLOOKUP($AI144,技まとめ!$A$1:$F$380,5,FALSE)),"－",VLOOKUP($AI144,技まとめ!$A$1:$F$380,5,FALSE))</f>
        <v>34</v>
      </c>
      <c r="AM144" s="3" t="str">
        <f>IF($E144=IF(ISERROR(VLOOKUP($AI144,技まとめ!$A$1:$F$380,4,FALSE)),"－",VLOOKUP($AI144,技まとめ!$A$1:$F$380,4,FALSE)),"一致","")</f>
        <v/>
      </c>
      <c r="AN144" s="9" t="s">
        <v>577</v>
      </c>
      <c r="AO144" s="3" t="str">
        <f>IF(ISERROR(VLOOKUP($AN144,技まとめ!$A$1:$F$380,6,FALSE)),"－",VLOOKUP($AN144,技まとめ!$A$1:$F$380,6,FALSE))</f>
        <v>BL</v>
      </c>
      <c r="AP144" s="3">
        <f>IF(ISERROR(VLOOKUP($AN144,技まとめ!$A$1:$F$380,3,FALSE)),"－",VLOOKUP($AN144,技まとめ!$A$1:$F$380,3,FALSE))</f>
        <v>78</v>
      </c>
      <c r="AQ144" s="3">
        <f>IF(ISERROR(VLOOKUP($AN144,技まとめ!$A$1:$F$380,5,FALSE)),"－",VLOOKUP($AN144,技まとめ!$A$1:$F$380,5,FALSE))</f>
        <v>46</v>
      </c>
      <c r="AR144" s="3" t="str">
        <f>IF($E144=IF(ISERROR(VLOOKUP($AN144,技まとめ!$A$1:$F$380,4,FALSE)),"－",VLOOKUP($AN144,技まとめ!$A$1:$F$380,4,FALSE)),"一致","")</f>
        <v>一致</v>
      </c>
      <c r="AS144" s="9" t="s">
        <v>132</v>
      </c>
      <c r="AT144" s="3" t="str">
        <f>IF(ISERROR(VLOOKUP($AS144,技まとめ!$A$1:$F$380,6,FALSE)),"－",VLOOKUP($AS144,技まとめ!$A$1:$F$380,6,FALSE))</f>
        <v>DR</v>
      </c>
      <c r="AU144" s="3">
        <f>IF(ISERROR(VLOOKUP($AS144,技まとめ!$A$1:$F$380,3,FALSE)),"－",VLOOKUP($AS144,技まとめ!$A$1:$F$380,3,FALSE))</f>
        <v>78</v>
      </c>
      <c r="AV144" s="3">
        <f>IF(ISERROR(VLOOKUP($AS144,技まとめ!$A$1:$F$380,5,FALSE)),"－",VLOOKUP($AS144,技まとめ!$A$1:$F$380,5,FALSE))</f>
        <v>46</v>
      </c>
      <c r="AW144" s="3" t="str">
        <f>IF($E144=IF(ISERROR(VLOOKUP($AS144,技まとめ!$A$1:$F$380,4,FALSE)),"－",VLOOKUP($AS144,技まとめ!$A$1:$F$380,4,FALSE)),"一致","")</f>
        <v/>
      </c>
      <c r="AX144" s="12" t="str">
        <f t="shared" si="34"/>
        <v>さばきのてっついシャインドライブデュアルストームダッシュストーム</v>
      </c>
      <c r="AY144" s="12" t="str">
        <f t="shared" si="35"/>
        <v>さばきのてっついシャインドライブデュアルストームダッシュストーム</v>
      </c>
      <c r="AZ144" s="12" t="str">
        <f t="shared" si="36"/>
        <v>さばきのてっついシャインドライブデュアルストームダッシュストーム</v>
      </c>
      <c r="BA144" s="12" t="str">
        <f t="shared" si="37"/>
        <v>さばきのてっついシャインドライブデュアルストームダッシュストーム</v>
      </c>
      <c r="BB144" s="11" t="str">
        <f t="shared" si="38"/>
        <v>BBNSBLDR</v>
      </c>
      <c r="BC144" s="11" t="str">
        <f t="shared" si="39"/>
        <v>BBNSBLDR</v>
      </c>
      <c r="BD144" s="11" t="str">
        <f t="shared" si="40"/>
        <v>BBNSBLDR</v>
      </c>
      <c r="BE144" s="11" t="str">
        <f t="shared" si="41"/>
        <v>BBNSBLDR</v>
      </c>
    </row>
    <row r="145" spans="1:57" ht="11.25" hidden="1" customHeight="1">
      <c r="A145" s="6">
        <v>143</v>
      </c>
      <c r="B145" s="7" t="s">
        <v>578</v>
      </c>
      <c r="C145" s="8" t="s">
        <v>579</v>
      </c>
      <c r="D145" s="7" t="s">
        <v>72</v>
      </c>
      <c r="E145" s="7" t="s">
        <v>102</v>
      </c>
      <c r="F145" s="7" t="s">
        <v>82</v>
      </c>
      <c r="G145" s="9">
        <v>103</v>
      </c>
      <c r="H145" s="9">
        <v>131</v>
      </c>
      <c r="I145" s="9">
        <v>60</v>
      </c>
      <c r="J145" s="9">
        <v>60</v>
      </c>
      <c r="K145" s="9">
        <v>65</v>
      </c>
      <c r="L145" s="9">
        <v>69</v>
      </c>
      <c r="M145" s="9">
        <v>62</v>
      </c>
      <c r="N145" s="9">
        <v>58</v>
      </c>
      <c r="O145" s="9">
        <v>58</v>
      </c>
      <c r="P145" s="9">
        <v>6</v>
      </c>
      <c r="Q145" s="10">
        <v>110</v>
      </c>
      <c r="R145" s="11">
        <v>7</v>
      </c>
      <c r="S145" s="11">
        <v>1</v>
      </c>
      <c r="T145" s="11">
        <v>119</v>
      </c>
      <c r="U145" s="11">
        <v>112</v>
      </c>
      <c r="V145" s="11">
        <v>1</v>
      </c>
      <c r="W145" s="11">
        <v>108</v>
      </c>
      <c r="X145" s="11">
        <f t="shared" si="28"/>
        <v>458</v>
      </c>
      <c r="Y145" s="11">
        <f t="shared" si="29"/>
        <v>4945</v>
      </c>
      <c r="Z145" s="11">
        <f t="shared" si="30"/>
        <v>795</v>
      </c>
      <c r="AA145" s="11">
        <f t="shared" si="31"/>
        <v>4715</v>
      </c>
      <c r="AB145" s="11">
        <f t="shared" si="32"/>
        <v>4715</v>
      </c>
      <c r="AC145" s="6">
        <f t="shared" si="33"/>
        <v>5335</v>
      </c>
      <c r="AD145" s="9" t="s">
        <v>132</v>
      </c>
      <c r="AE145" s="3" t="str">
        <f>IF(ISERROR(VLOOKUP($AD145,技まとめ!$A$1:$F$380,6,FALSE)),"－",VLOOKUP($AD145,技まとめ!$A$1:$F$380,6,FALSE))</f>
        <v>DR</v>
      </c>
      <c r="AF145" s="3">
        <f>IF(ISERROR(VLOOKUP($AD145,技まとめ!$A$1:$F$380,3,FALSE)),"－",VLOOKUP($AD145,技まとめ!$A$1:$F$380,3,FALSE))</f>
        <v>78</v>
      </c>
      <c r="AG145" s="3">
        <f>IF(ISERROR(VLOOKUP($AD145,技まとめ!$A$1:$F$380,5,FALSE)),"－",VLOOKUP($AD145,技まとめ!$A$1:$F$380,5,FALSE))</f>
        <v>46</v>
      </c>
      <c r="AH145" s="3" t="str">
        <f>IF($E145=IF(ISERROR(VLOOKUP($AD145,技まとめ!$A$1:$F$380,4,FALSE)),"－",VLOOKUP($AD145,技まとめ!$A$1:$F$380,4,FALSE)),"一致","")</f>
        <v/>
      </c>
      <c r="AI145" s="9" t="s">
        <v>576</v>
      </c>
      <c r="AJ145" s="3" t="str">
        <f>IF(ISERROR(VLOOKUP($AI145,技まとめ!$A$1:$F$380,6,FALSE)),"－",VLOOKUP($AI145,技まとめ!$A$1:$F$380,6,FALSE))</f>
        <v>BB</v>
      </c>
      <c r="AK145" s="3">
        <f>IF(ISERROR(VLOOKUP($AI145,技まとめ!$A$1:$F$380,3,FALSE)),"－",VLOOKUP($AI145,技まとめ!$A$1:$F$380,3,FALSE))</f>
        <v>72</v>
      </c>
      <c r="AL145" s="3">
        <f>IF(ISERROR(VLOOKUP($AI145,技まとめ!$A$1:$F$380,5,FALSE)),"－",VLOOKUP($AI145,技まとめ!$A$1:$F$380,5,FALSE))</f>
        <v>43</v>
      </c>
      <c r="AM145" s="3" t="str">
        <f>IF($E145=IF(ISERROR(VLOOKUP($AI145,技まとめ!$A$1:$F$380,4,FALSE)),"－",VLOOKUP($AI145,技まとめ!$A$1:$F$380,4,FALSE)),"一致","")</f>
        <v>一致</v>
      </c>
      <c r="AN145" s="9" t="s">
        <v>580</v>
      </c>
      <c r="AO145" s="3" t="str">
        <f>IF(ISERROR(VLOOKUP($AN145,技まとめ!$A$1:$F$380,6,FALSE)),"－",VLOOKUP($AN145,技まとめ!$A$1:$F$380,6,FALSE))</f>
        <v>NS</v>
      </c>
      <c r="AP145" s="3">
        <f>IF(ISERROR(VLOOKUP($AN145,技まとめ!$A$1:$F$380,3,FALSE)),"－",VLOOKUP($AN145,技まとめ!$A$1:$F$380,3,FALSE))</f>
        <v>81</v>
      </c>
      <c r="AQ145" s="3">
        <f>IF(ISERROR(VLOOKUP($AN145,技まとめ!$A$1:$F$380,5,FALSE)),"－",VLOOKUP($AN145,技まとめ!$A$1:$F$380,5,FALSE))</f>
        <v>46</v>
      </c>
      <c r="AR145" s="3" t="str">
        <f>IF($E145=IF(ISERROR(VLOOKUP($AN145,技まとめ!$A$1:$F$380,4,FALSE)),"－",VLOOKUP($AN145,技まとめ!$A$1:$F$380,4,FALSE)),"一致","")</f>
        <v>一致</v>
      </c>
      <c r="AS145" s="9" t="s">
        <v>296</v>
      </c>
      <c r="AT145" s="3" t="str">
        <f>IF(ISERROR(VLOOKUP($AS145,技まとめ!$A$1:$F$380,6,FALSE)),"－",VLOOKUP($AS145,技まとめ!$A$1:$F$380,6,FALSE))</f>
        <v>LS</v>
      </c>
      <c r="AU145" s="3">
        <f>IF(ISERROR(VLOOKUP($AS145,技まとめ!$A$1:$F$380,3,FALSE)),"－",VLOOKUP($AS145,技まとめ!$A$1:$F$380,3,FALSE))</f>
        <v>96</v>
      </c>
      <c r="AV145" s="3">
        <f>IF(ISERROR(VLOOKUP($AS145,技まとめ!$A$1:$F$380,5,FALSE)),"－",VLOOKUP($AS145,技まとめ!$A$1:$F$380,5,FALSE))</f>
        <v>62</v>
      </c>
      <c r="AW145" s="3" t="str">
        <f>IF($E145=IF(ISERROR(VLOOKUP($AS145,技まとめ!$A$1:$F$380,4,FALSE)),"－",VLOOKUP($AS145,技まとめ!$A$1:$F$380,4,FALSE)),"一致","")</f>
        <v>一致</v>
      </c>
      <c r="AX145" s="12" t="str">
        <f t="shared" si="34"/>
        <v>ダッシュストームさばきのてっついヘルファイアほのおのかざみどり</v>
      </c>
      <c r="AY145" s="12" t="str">
        <f t="shared" si="35"/>
        <v>ダッシュストームさばきのてっついヘルファイアほのおのかざみどり</v>
      </c>
      <c r="AZ145" s="12" t="str">
        <f t="shared" si="36"/>
        <v>ダッシュストームさばきのてっついヘルファイアほのおのかざみどり</v>
      </c>
      <c r="BA145" s="12" t="str">
        <f t="shared" si="37"/>
        <v>ダッシュストームさばきのてっついヘルファイアほのおのかざみどり</v>
      </c>
      <c r="BB145" s="11" t="str">
        <f t="shared" si="38"/>
        <v>DRBBNSLS</v>
      </c>
      <c r="BC145" s="11" t="str">
        <f t="shared" si="39"/>
        <v>DRBBNSLS</v>
      </c>
      <c r="BD145" s="11" t="str">
        <f t="shared" si="40"/>
        <v>DRBBNSLS</v>
      </c>
      <c r="BE145" s="11" t="str">
        <f t="shared" si="41"/>
        <v>DRBBNSLS</v>
      </c>
    </row>
    <row r="146" spans="1:57" ht="11.25" hidden="1" customHeight="1">
      <c r="A146" s="6">
        <v>144</v>
      </c>
      <c r="B146" s="7" t="s">
        <v>581</v>
      </c>
      <c r="C146" s="8" t="s">
        <v>582</v>
      </c>
      <c r="D146" s="7" t="s">
        <v>72</v>
      </c>
      <c r="E146" s="7" t="s">
        <v>73</v>
      </c>
      <c r="F146" s="7" t="s">
        <v>82</v>
      </c>
      <c r="G146" s="9">
        <v>112</v>
      </c>
      <c r="H146" s="9">
        <v>125</v>
      </c>
      <c r="I146" s="9">
        <v>61</v>
      </c>
      <c r="J146" s="9">
        <v>72</v>
      </c>
      <c r="K146" s="9">
        <v>65</v>
      </c>
      <c r="L146" s="9">
        <v>68</v>
      </c>
      <c r="M146" s="9">
        <v>56</v>
      </c>
      <c r="N146" s="9">
        <v>57</v>
      </c>
      <c r="O146" s="9">
        <v>60</v>
      </c>
      <c r="P146" s="9">
        <v>3</v>
      </c>
      <c r="Q146" s="10">
        <v>111</v>
      </c>
      <c r="R146" s="11">
        <v>15</v>
      </c>
      <c r="S146" s="11">
        <v>1</v>
      </c>
      <c r="T146" s="11">
        <v>118</v>
      </c>
      <c r="U146" s="11">
        <v>106</v>
      </c>
      <c r="V146" s="11">
        <v>1</v>
      </c>
      <c r="W146" s="11">
        <v>110</v>
      </c>
      <c r="X146" s="11">
        <f t="shared" si="28"/>
        <v>462</v>
      </c>
      <c r="Y146" s="11">
        <f t="shared" si="29"/>
        <v>4995</v>
      </c>
      <c r="Z146" s="11">
        <f t="shared" si="30"/>
        <v>1085</v>
      </c>
      <c r="AA146" s="11">
        <f t="shared" si="31"/>
        <v>4690</v>
      </c>
      <c r="AB146" s="11">
        <f t="shared" si="32"/>
        <v>4690</v>
      </c>
      <c r="AC146" s="6">
        <f t="shared" si="33"/>
        <v>5345</v>
      </c>
      <c r="AD146" s="9" t="s">
        <v>576</v>
      </c>
      <c r="AE146" s="3" t="str">
        <f>IF(ISERROR(VLOOKUP($AD146,技まとめ!$A$1:$F$380,6,FALSE)),"－",VLOOKUP($AD146,技まとめ!$A$1:$F$380,6,FALSE))</f>
        <v>BB</v>
      </c>
      <c r="AF146" s="3">
        <f>IF(ISERROR(VLOOKUP($AD146,技まとめ!$A$1:$F$380,3,FALSE)),"－",VLOOKUP($AD146,技まとめ!$A$1:$F$380,3,FALSE))</f>
        <v>72</v>
      </c>
      <c r="AG146" s="3">
        <f>IF(ISERROR(VLOOKUP($AD146,技まとめ!$A$1:$F$380,5,FALSE)),"－",VLOOKUP($AD146,技まとめ!$A$1:$F$380,5,FALSE))</f>
        <v>43</v>
      </c>
      <c r="AH146" s="3" t="str">
        <f>IF($E146=IF(ISERROR(VLOOKUP($AD146,技まとめ!$A$1:$F$380,4,FALSE)),"－",VLOOKUP($AD146,技まとめ!$A$1:$F$380,4,FALSE)),"一致","")</f>
        <v/>
      </c>
      <c r="AI146" s="9" t="s">
        <v>230</v>
      </c>
      <c r="AJ146" s="3" t="str">
        <f>IF(ISERROR(VLOOKUP($AI146,技まとめ!$A$1:$F$380,6,FALSE)),"－",VLOOKUP($AI146,技まとめ!$A$1:$F$380,6,FALSE))</f>
        <v>BL</v>
      </c>
      <c r="AK146" s="3">
        <f>IF(ISERROR(VLOOKUP($AI146,技まとめ!$A$1:$F$380,3,FALSE)),"－",VLOOKUP($AI146,技まとめ!$A$1:$F$380,3,FALSE))</f>
        <v>21</v>
      </c>
      <c r="AL146" s="3">
        <f>IF(ISERROR(VLOOKUP($AI146,技まとめ!$A$1:$F$380,5,FALSE)),"－",VLOOKUP($AI146,技まとめ!$A$1:$F$380,5,FALSE))</f>
        <v>22</v>
      </c>
      <c r="AM146" s="3" t="str">
        <f>IF($E146=IF(ISERROR(VLOOKUP($AI146,技まとめ!$A$1:$F$380,4,FALSE)),"－",VLOOKUP($AI146,技まとめ!$A$1:$F$380,4,FALSE)),"一致","")</f>
        <v/>
      </c>
      <c r="AN146" s="9" t="s">
        <v>326</v>
      </c>
      <c r="AO146" s="3" t="str">
        <f>IF(ISERROR(VLOOKUP($AN146,技まとめ!$A$1:$F$380,6,FALSE)),"－",VLOOKUP($AN146,技まとめ!$A$1:$F$380,6,FALSE))</f>
        <v>BL</v>
      </c>
      <c r="AP146" s="3">
        <f>IF(ISERROR(VLOOKUP($AN146,技まとめ!$A$1:$F$380,3,FALSE)),"－",VLOOKUP($AN146,技まとめ!$A$1:$F$380,3,FALSE))</f>
        <v>56</v>
      </c>
      <c r="AQ146" s="3">
        <f>IF(ISERROR(VLOOKUP($AN146,技まとめ!$A$1:$F$380,5,FALSE)),"－",VLOOKUP($AN146,技まとめ!$A$1:$F$380,5,FALSE))</f>
        <v>39</v>
      </c>
      <c r="AR146" s="3" t="str">
        <f>IF($E146=IF(ISERROR(VLOOKUP($AN146,技まとめ!$A$1:$F$380,4,FALSE)),"－",VLOOKUP($AN146,技まとめ!$A$1:$F$380,4,FALSE)),"一致","")</f>
        <v>一致</v>
      </c>
      <c r="AS146" s="9" t="s">
        <v>286</v>
      </c>
      <c r="AT146" s="3" t="str">
        <f>IF(ISERROR(VLOOKUP($AS146,技まとめ!$A$1:$F$380,6,FALSE)),"－",VLOOKUP($AS146,技まとめ!$A$1:$F$380,6,FALSE))</f>
        <v>DR</v>
      </c>
      <c r="AU146" s="3">
        <f>IF(ISERROR(VLOOKUP($AS146,技まとめ!$A$1:$F$380,3,FALSE)),"－",VLOOKUP($AS146,技まとめ!$A$1:$F$380,3,FALSE))</f>
        <v>80</v>
      </c>
      <c r="AV146" s="3">
        <f>IF(ISERROR(VLOOKUP($AS146,技まとめ!$A$1:$F$380,5,FALSE)),"－",VLOOKUP($AS146,技まとめ!$A$1:$F$380,5,FALSE))</f>
        <v>46</v>
      </c>
      <c r="AW146" s="3" t="str">
        <f>IF($E146=IF(ISERROR(VLOOKUP($AS146,技まとめ!$A$1:$F$380,4,FALSE)),"－",VLOOKUP($AS146,技まとめ!$A$1:$F$380,4,FALSE)),"一致","")</f>
        <v>一致</v>
      </c>
      <c r="AX146" s="12" t="str">
        <f t="shared" si="34"/>
        <v>さばきのてっついおんりょうパワーチャージじごくぐるま</v>
      </c>
      <c r="AY146" s="12" t="str">
        <f t="shared" si="35"/>
        <v>さばきのてっついおんりょうパワーチャージじごくぐるま</v>
      </c>
      <c r="AZ146" s="12" t="str">
        <f t="shared" si="36"/>
        <v>さばきのてっついおんりょうパワーチャージじごくぐるま</v>
      </c>
      <c r="BA146" s="12" t="str">
        <f t="shared" si="37"/>
        <v>さばきのてっついおんりょうパワーチャージじごくぐるま</v>
      </c>
      <c r="BB146" s="11" t="str">
        <f t="shared" si="38"/>
        <v>BBBLBLDR</v>
      </c>
      <c r="BC146" s="11" t="str">
        <f t="shared" si="39"/>
        <v>BBBLBLDR</v>
      </c>
      <c r="BD146" s="11" t="str">
        <f t="shared" si="40"/>
        <v>BBBLBLDR</v>
      </c>
      <c r="BE146" s="11" t="str">
        <f t="shared" si="41"/>
        <v>BBBLBLDR</v>
      </c>
    </row>
    <row r="147" spans="1:57" ht="11.25" hidden="1" customHeight="1">
      <c r="A147" s="6">
        <v>145</v>
      </c>
      <c r="B147" s="7" t="s">
        <v>583</v>
      </c>
      <c r="C147" s="8" t="s">
        <v>584</v>
      </c>
      <c r="D147" s="7" t="s">
        <v>72</v>
      </c>
      <c r="E147" s="7" t="s">
        <v>81</v>
      </c>
      <c r="F147" s="7" t="s">
        <v>82</v>
      </c>
      <c r="G147" s="9">
        <v>114</v>
      </c>
      <c r="H147" s="9">
        <v>126</v>
      </c>
      <c r="I147" s="9">
        <v>62</v>
      </c>
      <c r="J147" s="9">
        <v>68</v>
      </c>
      <c r="K147" s="9">
        <v>60</v>
      </c>
      <c r="L147" s="9">
        <v>67</v>
      </c>
      <c r="M147" s="9">
        <v>50</v>
      </c>
      <c r="N147" s="9">
        <v>53</v>
      </c>
      <c r="O147" s="9">
        <v>64</v>
      </c>
      <c r="P147" s="9">
        <v>9</v>
      </c>
      <c r="Q147" s="10">
        <v>112</v>
      </c>
      <c r="R147" s="11">
        <v>8</v>
      </c>
      <c r="S147" s="11">
        <v>1</v>
      </c>
      <c r="T147" s="11">
        <v>117</v>
      </c>
      <c r="U147" s="11">
        <v>100</v>
      </c>
      <c r="V147" s="11">
        <v>1</v>
      </c>
      <c r="W147" s="11">
        <v>114</v>
      </c>
      <c r="X147" s="11">
        <f t="shared" si="28"/>
        <v>453</v>
      </c>
      <c r="Y147" s="11">
        <f t="shared" si="29"/>
        <v>5055</v>
      </c>
      <c r="Z147" s="11">
        <f t="shared" si="30"/>
        <v>860</v>
      </c>
      <c r="AA147" s="11">
        <f t="shared" si="31"/>
        <v>4675</v>
      </c>
      <c r="AB147" s="11">
        <f t="shared" si="32"/>
        <v>4675</v>
      </c>
      <c r="AC147" s="6">
        <f t="shared" si="33"/>
        <v>5290</v>
      </c>
      <c r="AD147" s="9" t="s">
        <v>289</v>
      </c>
      <c r="AE147" s="3" t="str">
        <f>IF(ISERROR(VLOOKUP($AD147,技まとめ!$A$1:$F$380,6,FALSE)),"－",VLOOKUP($AD147,技まとめ!$A$1:$F$380,6,FALSE))</f>
        <v>－</v>
      </c>
      <c r="AF147" s="3">
        <f>IF(ISERROR(VLOOKUP($AD147,技まとめ!$A$1:$F$380,3,FALSE)),"－",VLOOKUP($AD147,技まとめ!$A$1:$F$380,3,FALSE))</f>
        <v>0</v>
      </c>
      <c r="AG147" s="3">
        <f>IF(ISERROR(VLOOKUP($AD147,技まとめ!$A$1:$F$380,5,FALSE)),"－",VLOOKUP($AD147,技まとめ!$A$1:$F$380,5,FALSE))</f>
        <v>0</v>
      </c>
      <c r="AH147" s="3" t="str">
        <f>IF($E147=IF(ISERROR(VLOOKUP($AD147,技まとめ!$A$1:$F$380,4,FALSE)),"－",VLOOKUP($AD147,技まとめ!$A$1:$F$380,4,FALSE)),"一致","")</f>
        <v/>
      </c>
      <c r="AI147" s="9" t="s">
        <v>585</v>
      </c>
      <c r="AJ147" s="3" t="str">
        <f>IF(ISERROR(VLOOKUP($AI147,技まとめ!$A$1:$F$380,6,FALSE)),"－",VLOOKUP($AI147,技まとめ!$A$1:$F$380,6,FALSE))</f>
        <v>BL</v>
      </c>
      <c r="AK147" s="3">
        <f>IF(ISERROR(VLOOKUP($AI147,技まとめ!$A$1:$F$380,3,FALSE)),"－",VLOOKUP($AI147,技まとめ!$A$1:$F$380,3,FALSE))</f>
        <v>71</v>
      </c>
      <c r="AL147" s="3">
        <f>IF(ISERROR(VLOOKUP($AI147,技まとめ!$A$1:$F$380,5,FALSE)),"－",VLOOKUP($AI147,技まとめ!$A$1:$F$380,5,FALSE))</f>
        <v>44</v>
      </c>
      <c r="AM147" s="3" t="str">
        <f>IF($E147=IF(ISERROR(VLOOKUP($AI147,技まとめ!$A$1:$F$380,4,FALSE)),"－",VLOOKUP($AI147,技まとめ!$A$1:$F$380,4,FALSE)),"一致","")</f>
        <v/>
      </c>
      <c r="AN147" s="9" t="s">
        <v>529</v>
      </c>
      <c r="AO147" s="3" t="str">
        <f>IF(ISERROR(VLOOKUP($AN147,技まとめ!$A$1:$F$380,6,FALSE)),"－",VLOOKUP($AN147,技まとめ!$A$1:$F$380,6,FALSE))</f>
        <v>BB</v>
      </c>
      <c r="AP147" s="3">
        <f>IF(ISERROR(VLOOKUP($AN147,技まとめ!$A$1:$F$380,3,FALSE)),"－",VLOOKUP($AN147,技まとめ!$A$1:$F$380,3,FALSE))</f>
        <v>83</v>
      </c>
      <c r="AQ147" s="3">
        <f>IF(ISERROR(VLOOKUP($AN147,技まとめ!$A$1:$F$380,5,FALSE)),"－",VLOOKUP($AN147,技まとめ!$A$1:$F$380,5,FALSE))</f>
        <v>50</v>
      </c>
      <c r="AR147" s="3" t="str">
        <f>IF($E147=IF(ISERROR(VLOOKUP($AN147,技まとめ!$A$1:$F$380,4,FALSE)),"－",VLOOKUP($AN147,技まとめ!$A$1:$F$380,4,FALSE)),"一致","")</f>
        <v/>
      </c>
      <c r="AS147" s="9" t="s">
        <v>586</v>
      </c>
      <c r="AT147" s="3" t="str">
        <f>IF(ISERROR(VLOOKUP($AS147,技まとめ!$A$1:$F$380,6,FALSE)),"－",VLOOKUP($AS147,技まとめ!$A$1:$F$380,6,FALSE))</f>
        <v>BL</v>
      </c>
      <c r="AU147" s="3">
        <f>IF(ISERROR(VLOOKUP($AS147,技まとめ!$A$1:$F$380,3,FALSE)),"－",VLOOKUP($AS147,技まとめ!$A$1:$F$380,3,FALSE))</f>
        <v>54</v>
      </c>
      <c r="AV147" s="3">
        <f>IF(ISERROR(VLOOKUP($AS147,技まとめ!$A$1:$F$380,5,FALSE)),"－",VLOOKUP($AS147,技まとめ!$A$1:$F$380,5,FALSE))</f>
        <v>36</v>
      </c>
      <c r="AW147" s="3" t="str">
        <f>IF($E147=IF(ISERROR(VLOOKUP($AS147,技まとめ!$A$1:$F$380,4,FALSE)),"－",VLOOKUP($AS147,技まとめ!$A$1:$F$380,4,FALSE)),"一致","")</f>
        <v/>
      </c>
      <c r="AX147" s="12" t="str">
        <f t="shared" si="34"/>
        <v>リカバリーメガクェイクメガウォールグレイブストーン</v>
      </c>
      <c r="AY147" s="12" t="str">
        <f t="shared" si="35"/>
        <v>リカバリーメガクェイクメガウォールグレイブストーン</v>
      </c>
      <c r="AZ147" s="12" t="str">
        <f t="shared" si="36"/>
        <v>リカバリーメガクェイクメガウォールグレイブストーン</v>
      </c>
      <c r="BA147" s="12" t="str">
        <f t="shared" si="37"/>
        <v>リカバリーメガクェイクメガウォールグレイブストーン</v>
      </c>
      <c r="BB147" s="11" t="str">
        <f t="shared" si="38"/>
        <v>－BLBBBL</v>
      </c>
      <c r="BC147" s="11" t="str">
        <f t="shared" si="39"/>
        <v>－BLBBBL</v>
      </c>
      <c r="BD147" s="11" t="str">
        <f t="shared" si="40"/>
        <v>－BLBBBL</v>
      </c>
      <c r="BE147" s="11" t="str">
        <f t="shared" si="41"/>
        <v>－BLBBBL</v>
      </c>
    </row>
    <row r="148" spans="1:57" ht="11.25" hidden="1" customHeight="1">
      <c r="A148" s="6">
        <v>146</v>
      </c>
      <c r="B148" s="7" t="s">
        <v>587</v>
      </c>
      <c r="C148" s="8" t="s">
        <v>588</v>
      </c>
      <c r="D148" s="7" t="s">
        <v>72</v>
      </c>
      <c r="E148" s="7" t="s">
        <v>81</v>
      </c>
      <c r="F148" s="7" t="s">
        <v>109</v>
      </c>
      <c r="G148" s="9">
        <v>102</v>
      </c>
      <c r="H148" s="9">
        <v>122</v>
      </c>
      <c r="I148" s="9">
        <v>62</v>
      </c>
      <c r="J148" s="9">
        <v>56</v>
      </c>
      <c r="K148" s="9">
        <v>76</v>
      </c>
      <c r="L148" s="9">
        <v>60</v>
      </c>
      <c r="M148" s="9">
        <v>44</v>
      </c>
      <c r="N148" s="9">
        <v>45</v>
      </c>
      <c r="O148" s="9">
        <v>58</v>
      </c>
      <c r="P148" s="9">
        <v>20</v>
      </c>
      <c r="Q148" s="10">
        <v>112</v>
      </c>
      <c r="R148" s="11">
        <v>15</v>
      </c>
      <c r="S148" s="11">
        <v>1</v>
      </c>
      <c r="T148" s="11">
        <v>110</v>
      </c>
      <c r="U148" s="11">
        <v>94</v>
      </c>
      <c r="V148" s="11">
        <v>1</v>
      </c>
      <c r="W148" s="11">
        <v>108</v>
      </c>
      <c r="X148" s="11">
        <f t="shared" si="28"/>
        <v>441</v>
      </c>
      <c r="Y148" s="11">
        <f t="shared" si="29"/>
        <v>5025</v>
      </c>
      <c r="Z148" s="11">
        <f t="shared" si="30"/>
        <v>1075</v>
      </c>
      <c r="AA148" s="11">
        <f t="shared" si="31"/>
        <v>4400</v>
      </c>
      <c r="AB148" s="11">
        <f t="shared" si="32"/>
        <v>4400</v>
      </c>
      <c r="AC148" s="6">
        <f t="shared" si="33"/>
        <v>5015</v>
      </c>
      <c r="AD148" s="9" t="s">
        <v>589</v>
      </c>
      <c r="AE148" s="3" t="str">
        <f>IF(ISERROR(VLOOKUP($AD148,技まとめ!$A$1:$F$380,6,FALSE)),"－",VLOOKUP($AD148,技まとめ!$A$1:$F$380,6,FALSE))</f>
        <v>DR</v>
      </c>
      <c r="AF148" s="3">
        <f>IF(ISERROR(VLOOKUP($AD148,技まとめ!$A$1:$F$380,3,FALSE)),"－",VLOOKUP($AD148,技まとめ!$A$1:$F$380,3,FALSE))</f>
        <v>83</v>
      </c>
      <c r="AG148" s="3">
        <f>IF(ISERROR(VLOOKUP($AD148,技まとめ!$A$1:$F$380,5,FALSE)),"－",VLOOKUP($AD148,技まとめ!$A$1:$F$380,5,FALSE))</f>
        <v>50</v>
      </c>
      <c r="AH148" s="3" t="str">
        <f>IF($E148=IF(ISERROR(VLOOKUP($AD148,技まとめ!$A$1:$F$380,4,FALSE)),"－",VLOOKUP($AD148,技まとめ!$A$1:$F$380,4,FALSE)),"一致","")</f>
        <v>一致</v>
      </c>
      <c r="AI148" s="9" t="s">
        <v>590</v>
      </c>
      <c r="AJ148" s="3" t="str">
        <f>IF(ISERROR(VLOOKUP($AI148,技まとめ!$A$1:$F$380,6,FALSE)),"－",VLOOKUP($AI148,技まとめ!$A$1:$F$380,6,FALSE))</f>
        <v>BL</v>
      </c>
      <c r="AK148" s="3">
        <f>IF(ISERROR(VLOOKUP($AI148,技まとめ!$A$1:$F$380,3,FALSE)),"－",VLOOKUP($AI148,技まとめ!$A$1:$F$380,3,FALSE))</f>
        <v>27</v>
      </c>
      <c r="AL148" s="3">
        <f>IF(ISERROR(VLOOKUP($AI148,技まとめ!$A$1:$F$380,5,FALSE)),"－",VLOOKUP($AI148,技まとめ!$A$1:$F$380,5,FALSE))</f>
        <v>25</v>
      </c>
      <c r="AM148" s="3" t="str">
        <f>IF($E148=IF(ISERROR(VLOOKUP($AI148,技まとめ!$A$1:$F$380,4,FALSE)),"－",VLOOKUP($AI148,技まとめ!$A$1:$F$380,4,FALSE)),"一致","")</f>
        <v/>
      </c>
      <c r="AN148" s="9" t="s">
        <v>131</v>
      </c>
      <c r="AO148" s="3" t="str">
        <f>IF(ISERROR(VLOOKUP($AN148,技まとめ!$A$1:$F$380,6,FALSE)),"－",VLOOKUP($AN148,技まとめ!$A$1:$F$380,6,FALSE))</f>
        <v>DR</v>
      </c>
      <c r="AP148" s="3">
        <f>IF(ISERROR(VLOOKUP($AN148,技まとめ!$A$1:$F$380,3,FALSE)),"－",VLOOKUP($AN148,技まとめ!$A$1:$F$380,3,FALSE))</f>
        <v>33</v>
      </c>
      <c r="AQ148" s="3">
        <f>IF(ISERROR(VLOOKUP($AN148,技まとめ!$A$1:$F$380,5,FALSE)),"－",VLOOKUP($AN148,技まとめ!$A$1:$F$380,5,FALSE))</f>
        <v>28</v>
      </c>
      <c r="AR148" s="3" t="str">
        <f>IF($E148=IF(ISERROR(VLOOKUP($AN148,技まとめ!$A$1:$F$380,4,FALSE)),"－",VLOOKUP($AN148,技まとめ!$A$1:$F$380,4,FALSE)),"一致","")</f>
        <v/>
      </c>
      <c r="AS148" s="9" t="s">
        <v>591</v>
      </c>
      <c r="AT148" s="3" t="str">
        <f>IF(ISERROR(VLOOKUP($AS148,技まとめ!$A$1:$F$380,6,FALSE)),"－",VLOOKUP($AS148,技まとめ!$A$1:$F$380,6,FALSE))</f>
        <v>NS</v>
      </c>
      <c r="AU148" s="3">
        <f>IF(ISERROR(VLOOKUP($AS148,技まとめ!$A$1:$F$380,3,FALSE)),"－",VLOOKUP($AS148,技まとめ!$A$1:$F$380,3,FALSE))</f>
        <v>85</v>
      </c>
      <c r="AV148" s="3">
        <f>IF(ISERROR(VLOOKUP($AS148,技まとめ!$A$1:$F$380,5,FALSE)),"－",VLOOKUP($AS148,技まとめ!$A$1:$F$380,5,FALSE))</f>
        <v>46</v>
      </c>
      <c r="AW148" s="3" t="str">
        <f>IF($E148=IF(ISERROR(VLOOKUP($AS148,技まとめ!$A$1:$F$380,4,FALSE)),"－",VLOOKUP($AS148,技まとめ!$A$1:$F$380,4,FALSE)),"一致","")</f>
        <v>一致</v>
      </c>
      <c r="AX148" s="12" t="str">
        <f t="shared" si="34"/>
        <v>ヘブンズタイムフォトンフラッシュイリュージョンボールディバインアロー</v>
      </c>
      <c r="AY148" s="12" t="str">
        <f t="shared" si="35"/>
        <v>ヘブンズタイムフォトンフラッシュイリュージョンボールディバインアロー</v>
      </c>
      <c r="AZ148" s="12" t="str">
        <f t="shared" si="36"/>
        <v>ヘブンズタイムフォトンフラッシュイリュージョンボールディバインアロー</v>
      </c>
      <c r="BA148" s="12" t="str">
        <f t="shared" si="37"/>
        <v>ヘブンズタイムフォトンフラッシュイリュージョンボールディバインアロー</v>
      </c>
      <c r="BB148" s="11" t="str">
        <f t="shared" si="38"/>
        <v>DRBLDRNS</v>
      </c>
      <c r="BC148" s="11" t="str">
        <f t="shared" si="39"/>
        <v>DRBLDRNS</v>
      </c>
      <c r="BD148" s="11" t="str">
        <f t="shared" si="40"/>
        <v>DRBLDRNS</v>
      </c>
      <c r="BE148" s="11" t="str">
        <f t="shared" si="41"/>
        <v>DRBLDRNS</v>
      </c>
    </row>
    <row r="149" spans="1:57" ht="11.25" hidden="1" customHeight="1">
      <c r="A149" s="6">
        <v>147</v>
      </c>
      <c r="B149" s="7" t="s">
        <v>592</v>
      </c>
      <c r="C149" s="8" t="s">
        <v>593</v>
      </c>
      <c r="D149" s="7" t="s">
        <v>72</v>
      </c>
      <c r="E149" s="7" t="s">
        <v>95</v>
      </c>
      <c r="F149" s="7" t="s">
        <v>109</v>
      </c>
      <c r="G149" s="9">
        <v>106</v>
      </c>
      <c r="H149" s="9">
        <v>124</v>
      </c>
      <c r="I149" s="9">
        <v>56</v>
      </c>
      <c r="J149" s="9">
        <v>58</v>
      </c>
      <c r="K149" s="9">
        <v>69</v>
      </c>
      <c r="L149" s="9">
        <v>62</v>
      </c>
      <c r="M149" s="9">
        <v>57</v>
      </c>
      <c r="N149" s="9">
        <v>57</v>
      </c>
      <c r="O149" s="9">
        <v>62</v>
      </c>
      <c r="P149" s="9">
        <v>14</v>
      </c>
      <c r="Q149" s="10">
        <v>106</v>
      </c>
      <c r="R149" s="11">
        <v>16</v>
      </c>
      <c r="S149" s="11">
        <v>1</v>
      </c>
      <c r="T149" s="11">
        <v>112</v>
      </c>
      <c r="U149" s="11">
        <v>107</v>
      </c>
      <c r="V149" s="11">
        <v>1</v>
      </c>
      <c r="W149" s="11">
        <v>112</v>
      </c>
      <c r="X149" s="11">
        <f t="shared" si="28"/>
        <v>455</v>
      </c>
      <c r="Y149" s="11">
        <f t="shared" si="29"/>
        <v>4805</v>
      </c>
      <c r="Z149" s="11">
        <f t="shared" si="30"/>
        <v>1130</v>
      </c>
      <c r="AA149" s="11">
        <f t="shared" si="31"/>
        <v>4490</v>
      </c>
      <c r="AB149" s="11">
        <f t="shared" si="32"/>
        <v>4490</v>
      </c>
      <c r="AC149" s="6">
        <f t="shared" si="33"/>
        <v>5120</v>
      </c>
      <c r="AD149" s="9" t="s">
        <v>5010</v>
      </c>
      <c r="AE149" s="3" t="str">
        <f>IF(ISERROR(VLOOKUP($AD149,技まとめ!$A$1:$F$380,6,FALSE)),"－",VLOOKUP($AD149,技まとめ!$A$1:$F$380,6,FALSE))</f>
        <v>－</v>
      </c>
      <c r="AF149" s="3">
        <f>IF(ISERROR(VLOOKUP($AD149,技まとめ!$A$1:$F$380,3,FALSE)),"－",VLOOKUP($AD149,技まとめ!$A$1:$F$380,3,FALSE))</f>
        <v>0</v>
      </c>
      <c r="AG149" s="3">
        <f>IF(ISERROR(VLOOKUP($AD149,技まとめ!$A$1:$F$380,5,FALSE)),"－",VLOOKUP($AD149,技まとめ!$A$1:$F$380,5,FALSE))</f>
        <v>0</v>
      </c>
      <c r="AH149" s="3" t="str">
        <f>IF($E149=IF(ISERROR(VLOOKUP($AD149,技まとめ!$A$1:$F$380,4,FALSE)),"－",VLOOKUP($AD149,技まとめ!$A$1:$F$380,4,FALSE)),"一致","")</f>
        <v/>
      </c>
      <c r="AI149" s="9" t="s">
        <v>589</v>
      </c>
      <c r="AJ149" s="3" t="str">
        <f>IF(ISERROR(VLOOKUP($AI149,技まとめ!$A$1:$F$380,6,FALSE)),"－",VLOOKUP($AI149,技まとめ!$A$1:$F$380,6,FALSE))</f>
        <v>DR</v>
      </c>
      <c r="AK149" s="3">
        <f>IF(ISERROR(VLOOKUP($AI149,技まとめ!$A$1:$F$380,3,FALSE)),"－",VLOOKUP($AI149,技まとめ!$A$1:$F$380,3,FALSE))</f>
        <v>83</v>
      </c>
      <c r="AL149" s="3">
        <f>IF(ISERROR(VLOOKUP($AI149,技まとめ!$A$1:$F$380,5,FALSE)),"－",VLOOKUP($AI149,技まとめ!$A$1:$F$380,5,FALSE))</f>
        <v>50</v>
      </c>
      <c r="AM149" s="3" t="str">
        <f>IF($E149=IF(ISERROR(VLOOKUP($AI149,技まとめ!$A$1:$F$380,4,FALSE)),"－",VLOOKUP($AI149,技まとめ!$A$1:$F$380,4,FALSE)),"一致","")</f>
        <v/>
      </c>
      <c r="AN149" s="9" t="s">
        <v>576</v>
      </c>
      <c r="AO149" s="3" t="str">
        <f>IF(ISERROR(VLOOKUP($AN149,技まとめ!$A$1:$F$380,6,FALSE)),"－",VLOOKUP($AN149,技まとめ!$A$1:$F$380,6,FALSE))</f>
        <v>BB</v>
      </c>
      <c r="AP149" s="3">
        <f>IF(ISERROR(VLOOKUP($AN149,技まとめ!$A$1:$F$380,3,FALSE)),"－",VLOOKUP($AN149,技まとめ!$A$1:$F$380,3,FALSE))</f>
        <v>72</v>
      </c>
      <c r="AQ149" s="3">
        <f>IF(ISERROR(VLOOKUP($AN149,技まとめ!$A$1:$F$380,5,FALSE)),"－",VLOOKUP($AN149,技まとめ!$A$1:$F$380,5,FALSE))</f>
        <v>43</v>
      </c>
      <c r="AR149" s="3" t="str">
        <f>IF($E149=IF(ISERROR(VLOOKUP($AN149,技まとめ!$A$1:$F$380,4,FALSE)),"－",VLOOKUP($AN149,技まとめ!$A$1:$F$380,4,FALSE)),"一致","")</f>
        <v/>
      </c>
      <c r="AS149" s="9" t="s">
        <v>594</v>
      </c>
      <c r="AT149" s="3" t="str">
        <f>IF(ISERROR(VLOOKUP($AS149,技まとめ!$A$1:$F$380,6,FALSE)),"－",VLOOKUP($AS149,技まとめ!$A$1:$F$380,6,FALSE))</f>
        <v>P1</v>
      </c>
      <c r="AU149" s="3">
        <f>IF(ISERROR(VLOOKUP($AS149,技まとめ!$A$1:$F$380,3,FALSE)),"－",VLOOKUP($AS149,技まとめ!$A$1:$F$380,3,FALSE))</f>
        <v>73</v>
      </c>
      <c r="AV149" s="3">
        <f>IF(ISERROR(VLOOKUP($AS149,技まとめ!$A$1:$F$380,5,FALSE)),"－",VLOOKUP($AS149,技まとめ!$A$1:$F$380,5,FALSE))</f>
        <v>42</v>
      </c>
      <c r="AW149" s="3" t="str">
        <f>IF($E149=IF(ISERROR(VLOOKUP($AS149,技まとめ!$A$1:$F$380,4,FALSE)),"－",VLOOKUP($AS149,技まとめ!$A$1:$F$380,4,FALSE)),"一致","")</f>
        <v/>
      </c>
      <c r="AX149" s="12" t="str">
        <f t="shared" si="34"/>
        <v>イカサマ！ヘブンズタイムさばきのてっついコロッセオガード</v>
      </c>
      <c r="AY149" s="12" t="str">
        <f t="shared" si="35"/>
        <v>イカサマ！ヘブンズタイムさばきのてっついコロッセオガード</v>
      </c>
      <c r="AZ149" s="12" t="str">
        <f t="shared" si="36"/>
        <v>イカサマ！ヘブンズタイムさばきのてっついコロッセオガード</v>
      </c>
      <c r="BA149" s="12" t="str">
        <f t="shared" si="37"/>
        <v>イカサマ！ヘブンズタイムさばきのてっついコロッセオガード</v>
      </c>
      <c r="BB149" s="11" t="str">
        <f t="shared" si="38"/>
        <v>－DRBBP1</v>
      </c>
      <c r="BC149" s="11" t="str">
        <f t="shared" si="39"/>
        <v>－DRBBP1</v>
      </c>
      <c r="BD149" s="11" t="str">
        <f t="shared" si="40"/>
        <v>－DRBBP1</v>
      </c>
      <c r="BE149" s="11" t="str">
        <f t="shared" si="41"/>
        <v>－DRBBP1</v>
      </c>
    </row>
    <row r="150" spans="1:57" ht="11.25" hidden="1" customHeight="1">
      <c r="A150" s="6">
        <v>148</v>
      </c>
      <c r="B150" s="7" t="s">
        <v>595</v>
      </c>
      <c r="C150" s="8" t="s">
        <v>596</v>
      </c>
      <c r="D150" s="7" t="s">
        <v>72</v>
      </c>
      <c r="E150" s="7" t="s">
        <v>95</v>
      </c>
      <c r="F150" s="7" t="s">
        <v>109</v>
      </c>
      <c r="G150" s="9">
        <v>106</v>
      </c>
      <c r="H150" s="9">
        <v>128</v>
      </c>
      <c r="I150" s="9">
        <v>60</v>
      </c>
      <c r="J150" s="9">
        <v>63</v>
      </c>
      <c r="K150" s="9">
        <v>62</v>
      </c>
      <c r="L150" s="9">
        <v>63</v>
      </c>
      <c r="M150" s="9">
        <v>71</v>
      </c>
      <c r="N150" s="9">
        <v>56</v>
      </c>
      <c r="O150" s="9">
        <v>57</v>
      </c>
      <c r="P150" s="9">
        <v>3</v>
      </c>
      <c r="Q150" s="10">
        <v>110</v>
      </c>
      <c r="R150" s="11">
        <v>2</v>
      </c>
      <c r="S150" s="11">
        <v>1</v>
      </c>
      <c r="T150" s="11">
        <v>113</v>
      </c>
      <c r="U150" s="11">
        <v>121</v>
      </c>
      <c r="V150" s="11">
        <v>1</v>
      </c>
      <c r="W150" s="11">
        <v>107</v>
      </c>
      <c r="X150" s="11">
        <f t="shared" si="28"/>
        <v>455</v>
      </c>
      <c r="Y150" s="11">
        <f t="shared" si="29"/>
        <v>4940</v>
      </c>
      <c r="Z150" s="11">
        <f t="shared" si="30"/>
        <v>615</v>
      </c>
      <c r="AA150" s="11">
        <f t="shared" si="31"/>
        <v>4500</v>
      </c>
      <c r="AB150" s="11">
        <f t="shared" si="32"/>
        <v>4500</v>
      </c>
      <c r="AC150" s="6">
        <f t="shared" si="33"/>
        <v>5065</v>
      </c>
      <c r="AD150" s="9" t="s">
        <v>132</v>
      </c>
      <c r="AE150" s="3" t="str">
        <f>IF(ISERROR(VLOOKUP($AD150,技まとめ!$A$1:$F$380,6,FALSE)),"－",VLOOKUP($AD150,技まとめ!$A$1:$F$380,6,FALSE))</f>
        <v>DR</v>
      </c>
      <c r="AF150" s="3">
        <f>IF(ISERROR(VLOOKUP($AD150,技まとめ!$A$1:$F$380,3,FALSE)),"－",VLOOKUP($AD150,技まとめ!$A$1:$F$380,3,FALSE))</f>
        <v>78</v>
      </c>
      <c r="AG150" s="3">
        <f>IF(ISERROR(VLOOKUP($AD150,技まとめ!$A$1:$F$380,5,FALSE)),"－",VLOOKUP($AD150,技まとめ!$A$1:$F$380,5,FALSE))</f>
        <v>46</v>
      </c>
      <c r="AH150" s="3" t="str">
        <f>IF($E150=IF(ISERROR(VLOOKUP($AD150,技まとめ!$A$1:$F$380,4,FALSE)),"－",VLOOKUP($AD150,技まとめ!$A$1:$F$380,4,FALSE)),"一致","")</f>
        <v/>
      </c>
      <c r="AI150" s="9" t="s">
        <v>300</v>
      </c>
      <c r="AJ150" s="3" t="str">
        <f>IF(ISERROR(VLOOKUP($AI150,技まとめ!$A$1:$F$380,6,FALSE)),"－",VLOOKUP($AI150,技まとめ!$A$1:$F$380,6,FALSE))</f>
        <v>BB</v>
      </c>
      <c r="AK150" s="3">
        <f>IF(ISERROR(VLOOKUP($AI150,技まとめ!$A$1:$F$380,3,FALSE)),"－",VLOOKUP($AI150,技まとめ!$A$1:$F$380,3,FALSE))</f>
        <v>49</v>
      </c>
      <c r="AL150" s="3">
        <f>IF(ISERROR(VLOOKUP($AI150,技まとめ!$A$1:$F$380,5,FALSE)),"－",VLOOKUP($AI150,技まとめ!$A$1:$F$380,5,FALSE))</f>
        <v>32</v>
      </c>
      <c r="AM150" s="3" t="str">
        <f>IF($E150=IF(ISERROR(VLOOKUP($AI150,技まとめ!$A$1:$F$380,4,FALSE)),"－",VLOOKUP($AI150,技まとめ!$A$1:$F$380,4,FALSE)),"一致","")</f>
        <v/>
      </c>
      <c r="AN150" s="9" t="s">
        <v>366</v>
      </c>
      <c r="AO150" s="3" t="str">
        <f>IF(ISERROR(VLOOKUP($AN150,技まとめ!$A$1:$F$380,6,FALSE)),"－",VLOOKUP($AN150,技まとめ!$A$1:$F$380,6,FALSE))</f>
        <v>BL</v>
      </c>
      <c r="AP150" s="3">
        <f>IF(ISERROR(VLOOKUP($AN150,技まとめ!$A$1:$F$380,3,FALSE)),"－",VLOOKUP($AN150,技まとめ!$A$1:$F$380,3,FALSE))</f>
        <v>65</v>
      </c>
      <c r="AQ150" s="3">
        <f>IF(ISERROR(VLOOKUP($AN150,技まとめ!$A$1:$F$380,5,FALSE)),"－",VLOOKUP($AN150,技まとめ!$A$1:$F$380,5,FALSE))</f>
        <v>42</v>
      </c>
      <c r="AR150" s="3" t="str">
        <f>IF($E150=IF(ISERROR(VLOOKUP($AN150,技まとめ!$A$1:$F$380,4,FALSE)),"－",VLOOKUP($AN150,技まとめ!$A$1:$F$380,4,FALSE)),"一致","")</f>
        <v/>
      </c>
      <c r="AS150" s="9" t="s">
        <v>174</v>
      </c>
      <c r="AT150" s="3" t="str">
        <f>IF(ISERROR(VLOOKUP($AS150,技まとめ!$A$1:$F$380,6,FALSE)),"－",VLOOKUP($AS150,技まとめ!$A$1:$F$380,6,FALSE))</f>
        <v>BL</v>
      </c>
      <c r="AU150" s="3">
        <f>IF(ISERROR(VLOOKUP($AS150,技まとめ!$A$1:$F$380,3,FALSE)),"－",VLOOKUP($AS150,技まとめ!$A$1:$F$380,3,FALSE))</f>
        <v>102</v>
      </c>
      <c r="AV150" s="3">
        <f>IF(ISERROR(VLOOKUP($AS150,技まとめ!$A$1:$F$380,5,FALSE)),"－",VLOOKUP($AS150,技まとめ!$A$1:$F$380,5,FALSE))</f>
        <v>57</v>
      </c>
      <c r="AW150" s="3" t="str">
        <f>IF($E150=IF(ISERROR(VLOOKUP($AS150,技まとめ!$A$1:$F$380,4,FALSE)),"－",VLOOKUP($AS150,技まとめ!$A$1:$F$380,4,FALSE)),"一致","")</f>
        <v>一致</v>
      </c>
      <c r="AX150" s="12" t="str">
        <f t="shared" si="34"/>
        <v>ダッシュストームスピニングカットプロファイルゾーンシグマゾーン</v>
      </c>
      <c r="AY150" s="12" t="str">
        <f t="shared" si="35"/>
        <v>ダッシュストームスピニングカットプロファイルゾーンシグマゾーン</v>
      </c>
      <c r="AZ150" s="12" t="str">
        <f t="shared" si="36"/>
        <v>ダッシュストームスピニングカットプロファイルゾーンシグマゾーン</v>
      </c>
      <c r="BA150" s="12" t="str">
        <f t="shared" si="37"/>
        <v>ダッシュストームスピニングカットプロファイルゾーンシグマゾーン</v>
      </c>
      <c r="BB150" s="11" t="str">
        <f t="shared" si="38"/>
        <v>DRBBBLBL</v>
      </c>
      <c r="BC150" s="11" t="str">
        <f t="shared" si="39"/>
        <v>DRBBBLBL</v>
      </c>
      <c r="BD150" s="11" t="str">
        <f t="shared" si="40"/>
        <v>DRBBBLBL</v>
      </c>
      <c r="BE150" s="11" t="str">
        <f t="shared" si="41"/>
        <v>DRBBBLBL</v>
      </c>
    </row>
    <row r="151" spans="1:57" ht="11.25" hidden="1" customHeight="1">
      <c r="A151" s="6">
        <v>149</v>
      </c>
      <c r="B151" s="7" t="s">
        <v>597</v>
      </c>
      <c r="C151" s="8" t="s">
        <v>598</v>
      </c>
      <c r="D151" s="7" t="s">
        <v>72</v>
      </c>
      <c r="E151" s="7" t="s">
        <v>102</v>
      </c>
      <c r="F151" s="7" t="s">
        <v>128</v>
      </c>
      <c r="G151" s="9">
        <v>128</v>
      </c>
      <c r="H151" s="9">
        <v>130</v>
      </c>
      <c r="I151" s="9">
        <v>70</v>
      </c>
      <c r="J151" s="9">
        <v>59</v>
      </c>
      <c r="K151" s="9">
        <v>64</v>
      </c>
      <c r="L151" s="9">
        <v>56</v>
      </c>
      <c r="M151" s="9">
        <v>60</v>
      </c>
      <c r="N151" s="9">
        <v>63</v>
      </c>
      <c r="O151" s="9">
        <v>62</v>
      </c>
      <c r="P151" s="9">
        <v>7</v>
      </c>
      <c r="Q151" s="10">
        <v>120</v>
      </c>
      <c r="R151" s="11">
        <v>11</v>
      </c>
      <c r="S151" s="11">
        <v>1</v>
      </c>
      <c r="T151" s="11">
        <v>106</v>
      </c>
      <c r="U151" s="11">
        <v>110</v>
      </c>
      <c r="V151" s="11">
        <v>1</v>
      </c>
      <c r="W151" s="11">
        <v>112</v>
      </c>
      <c r="X151" s="11">
        <f t="shared" si="28"/>
        <v>461</v>
      </c>
      <c r="Y151" s="11">
        <f t="shared" si="29"/>
        <v>5365</v>
      </c>
      <c r="Z151" s="11">
        <f t="shared" si="30"/>
        <v>955</v>
      </c>
      <c r="AA151" s="11">
        <f t="shared" si="31"/>
        <v>4280</v>
      </c>
      <c r="AB151" s="11">
        <f t="shared" si="32"/>
        <v>4280</v>
      </c>
      <c r="AC151" s="6">
        <f t="shared" si="33"/>
        <v>4855</v>
      </c>
      <c r="AD151" s="9" t="s">
        <v>599</v>
      </c>
      <c r="AE151" s="3" t="str">
        <f>IF(ISERROR(VLOOKUP($AD151,技まとめ!$A$1:$F$380,6,FALSE)),"－",VLOOKUP($AD151,技まとめ!$A$1:$F$380,6,FALSE))</f>
        <v>－</v>
      </c>
      <c r="AF151" s="3">
        <f>IF(ISERROR(VLOOKUP($AD151,技まとめ!$A$1:$F$380,3,FALSE)),"－",VLOOKUP($AD151,技まとめ!$A$1:$F$380,3,FALSE))</f>
        <v>0</v>
      </c>
      <c r="AG151" s="3">
        <f>IF(ISERROR(VLOOKUP($AD151,技まとめ!$A$1:$F$380,5,FALSE)),"－",VLOOKUP($AD151,技まとめ!$A$1:$F$380,5,FALSE))</f>
        <v>0</v>
      </c>
      <c r="AH151" s="3" t="str">
        <f>IF($E151=IF(ISERROR(VLOOKUP($AD151,技まとめ!$A$1:$F$380,4,FALSE)),"－",VLOOKUP($AD151,技まとめ!$A$1:$F$380,4,FALSE)),"一致","")</f>
        <v/>
      </c>
      <c r="AI151" s="9" t="s">
        <v>158</v>
      </c>
      <c r="AJ151" s="3" t="str">
        <f>IF(ISERROR(VLOOKUP($AI151,技まとめ!$A$1:$F$380,6,FALSE)),"－",VLOOKUP($AI151,技まとめ!$A$1:$F$380,6,FALSE))</f>
        <v>NS</v>
      </c>
      <c r="AK151" s="3">
        <f>IF(ISERROR(VLOOKUP($AI151,技まとめ!$A$1:$F$380,3,FALSE)),"－",VLOOKUP($AI151,技まとめ!$A$1:$F$380,3,FALSE))</f>
        <v>70</v>
      </c>
      <c r="AL151" s="3">
        <f>IF(ISERROR(VLOOKUP($AI151,技まとめ!$A$1:$F$380,5,FALSE)),"－",VLOOKUP($AI151,技まとめ!$A$1:$F$380,5,FALSE))</f>
        <v>40</v>
      </c>
      <c r="AM151" s="3" t="str">
        <f>IF($E151=IF(ISERROR(VLOOKUP($AI151,技まとめ!$A$1:$F$380,4,FALSE)),"－",VLOOKUP($AI151,技まとめ!$A$1:$F$380,4,FALSE)),"一致","")</f>
        <v/>
      </c>
      <c r="AN151" s="9" t="s">
        <v>96</v>
      </c>
      <c r="AO151" s="3" t="str">
        <f>IF(ISERROR(VLOOKUP($AN151,技まとめ!$A$1:$F$380,6,FALSE)),"－",VLOOKUP($AN151,技まとめ!$A$1:$F$380,6,FALSE))</f>
        <v>DR</v>
      </c>
      <c r="AP151" s="3">
        <f>IF(ISERROR(VLOOKUP($AN151,技まとめ!$A$1:$F$380,3,FALSE)),"－",VLOOKUP($AN151,技まとめ!$A$1:$F$380,3,FALSE))</f>
        <v>52</v>
      </c>
      <c r="AQ151" s="3">
        <f>IF(ISERROR(VLOOKUP($AN151,技まとめ!$A$1:$F$380,5,FALSE)),"－",VLOOKUP($AN151,技まとめ!$A$1:$F$380,5,FALSE))</f>
        <v>36</v>
      </c>
      <c r="AR151" s="3" t="str">
        <f>IF($E151=IF(ISERROR(VLOOKUP($AN151,技まとめ!$A$1:$F$380,4,FALSE)),"－",VLOOKUP($AN151,技まとめ!$A$1:$F$380,4,FALSE)),"一致","")</f>
        <v/>
      </c>
      <c r="AS151" s="9" t="s">
        <v>591</v>
      </c>
      <c r="AT151" s="3" t="str">
        <f>IF(ISERROR(VLOOKUP($AS151,技まとめ!$A$1:$F$380,6,FALSE)),"－",VLOOKUP($AS151,技まとめ!$A$1:$F$380,6,FALSE))</f>
        <v>NS</v>
      </c>
      <c r="AU151" s="3">
        <f>IF(ISERROR(VLOOKUP($AS151,技まとめ!$A$1:$F$380,3,FALSE)),"－",VLOOKUP($AS151,技まとめ!$A$1:$F$380,3,FALSE))</f>
        <v>85</v>
      </c>
      <c r="AV151" s="3">
        <f>IF(ISERROR(VLOOKUP($AS151,技まとめ!$A$1:$F$380,5,FALSE)),"－",VLOOKUP($AS151,技まとめ!$A$1:$F$380,5,FALSE))</f>
        <v>46</v>
      </c>
      <c r="AW151" s="3" t="str">
        <f>IF($E151=IF(ISERROR(VLOOKUP($AS151,技まとめ!$A$1:$F$380,4,FALSE)),"－",VLOOKUP($AS151,技まとめ!$A$1:$F$380,4,FALSE)),"一致","")</f>
        <v/>
      </c>
      <c r="AX151" s="12" t="str">
        <f t="shared" si="34"/>
        <v>シュートプラスリフレクトバスターワープドライブディバインアロー</v>
      </c>
      <c r="AY151" s="12" t="str">
        <f t="shared" si="35"/>
        <v>シュートプラスリフレクトバスターワープドライブディバインアロー</v>
      </c>
      <c r="AZ151" s="12" t="str">
        <f t="shared" si="36"/>
        <v>シュートプラスリフレクトバスターワープドライブディバインアロー</v>
      </c>
      <c r="BA151" s="12" t="str">
        <f t="shared" si="37"/>
        <v>シュートプラスリフレクトバスターワープドライブディバインアロー</v>
      </c>
      <c r="BB151" s="11" t="str">
        <f t="shared" si="38"/>
        <v>－NSDRNS</v>
      </c>
      <c r="BC151" s="11" t="str">
        <f t="shared" si="39"/>
        <v>－NSDRNS</v>
      </c>
      <c r="BD151" s="11" t="str">
        <f t="shared" si="40"/>
        <v>－NSDRNS</v>
      </c>
      <c r="BE151" s="11" t="str">
        <f t="shared" si="41"/>
        <v>－NSDRNS</v>
      </c>
    </row>
    <row r="152" spans="1:57" ht="11.25" hidden="1" customHeight="1">
      <c r="A152" s="6">
        <v>150</v>
      </c>
      <c r="B152" s="7" t="s">
        <v>600</v>
      </c>
      <c r="C152" s="8" t="s">
        <v>601</v>
      </c>
      <c r="D152" s="7" t="s">
        <v>72</v>
      </c>
      <c r="E152" s="7" t="s">
        <v>95</v>
      </c>
      <c r="F152" s="7" t="s">
        <v>109</v>
      </c>
      <c r="G152" s="9">
        <v>108</v>
      </c>
      <c r="H152" s="9">
        <v>132</v>
      </c>
      <c r="I152" s="9">
        <v>79</v>
      </c>
      <c r="J152" s="9">
        <v>69</v>
      </c>
      <c r="K152" s="9">
        <v>77</v>
      </c>
      <c r="L152" s="9">
        <v>59</v>
      </c>
      <c r="M152" s="9">
        <v>61</v>
      </c>
      <c r="N152" s="9">
        <v>49</v>
      </c>
      <c r="O152" s="9">
        <v>52</v>
      </c>
      <c r="P152" s="9">
        <v>27</v>
      </c>
      <c r="Q152" s="10">
        <v>129</v>
      </c>
      <c r="R152" s="11">
        <v>40</v>
      </c>
      <c r="S152" s="11">
        <v>1</v>
      </c>
      <c r="T152" s="11">
        <v>109</v>
      </c>
      <c r="U152" s="11">
        <v>111</v>
      </c>
      <c r="V152" s="11">
        <v>1</v>
      </c>
      <c r="W152" s="11">
        <v>102</v>
      </c>
      <c r="X152" s="11">
        <f t="shared" si="28"/>
        <v>493</v>
      </c>
      <c r="Y152" s="11">
        <f t="shared" si="29"/>
        <v>5675</v>
      </c>
      <c r="Z152" s="11">
        <f t="shared" si="30"/>
        <v>1920</v>
      </c>
      <c r="AA152" s="11">
        <f t="shared" si="31"/>
        <v>4335</v>
      </c>
      <c r="AB152" s="11">
        <f t="shared" si="32"/>
        <v>4335</v>
      </c>
      <c r="AC152" s="6">
        <f t="shared" si="33"/>
        <v>5070</v>
      </c>
      <c r="AD152" s="9" t="s">
        <v>602</v>
      </c>
      <c r="AE152" s="3" t="str">
        <f>IF(ISERROR(VLOOKUP($AD152,技まとめ!$A$1:$F$380,6,FALSE)),"－",VLOOKUP($AD152,技まとめ!$A$1:$F$380,6,FALSE))</f>
        <v>－</v>
      </c>
      <c r="AF152" s="3">
        <f>IF(ISERROR(VLOOKUP($AD152,技まとめ!$A$1:$F$380,3,FALSE)),"－",VLOOKUP($AD152,技まとめ!$A$1:$F$380,3,FALSE))</f>
        <v>0</v>
      </c>
      <c r="AG152" s="3">
        <f>IF(ISERROR(VLOOKUP($AD152,技まとめ!$A$1:$F$380,5,FALSE)),"－",VLOOKUP($AD152,技まとめ!$A$1:$F$380,5,FALSE))</f>
        <v>0</v>
      </c>
      <c r="AH152" s="3" t="str">
        <f>IF($E152=IF(ISERROR(VLOOKUP($AD152,技まとめ!$A$1:$F$380,4,FALSE)),"－",VLOOKUP($AD152,技まとめ!$A$1:$F$380,4,FALSE)),"一致","")</f>
        <v/>
      </c>
      <c r="AI152" s="9" t="s">
        <v>603</v>
      </c>
      <c r="AJ152" s="3" t="str">
        <f>IF(ISERROR(VLOOKUP($AI152,技まとめ!$A$1:$F$380,6,FALSE)),"－",VLOOKUP($AI152,技まとめ!$A$1:$F$380,6,FALSE))</f>
        <v>NS</v>
      </c>
      <c r="AK152" s="3">
        <f>IF(ISERROR(VLOOKUP($AI152,技まとめ!$A$1:$F$380,3,FALSE)),"－",VLOOKUP($AI152,技まとめ!$A$1:$F$380,3,FALSE))</f>
        <v>96</v>
      </c>
      <c r="AL152" s="3">
        <f>IF(ISERROR(VLOOKUP($AI152,技まとめ!$A$1:$F$380,5,FALSE)),"－",VLOOKUP($AI152,技まとめ!$A$1:$F$380,5,FALSE))</f>
        <v>52</v>
      </c>
      <c r="AM152" s="3" t="str">
        <f>IF($E152=IF(ISERROR(VLOOKUP($AI152,技まとめ!$A$1:$F$380,4,FALSE)),"－",VLOOKUP($AI152,技まとめ!$A$1:$F$380,4,FALSE)),"一致","")</f>
        <v/>
      </c>
      <c r="AN152" s="9" t="s">
        <v>604</v>
      </c>
      <c r="AO152" s="3" t="str">
        <f>IF(ISERROR(VLOOKUP($AN152,技まとめ!$A$1:$F$380,6,FALSE)),"－",VLOOKUP($AN152,技まとめ!$A$1:$F$380,6,FALSE))</f>
        <v>NS</v>
      </c>
      <c r="AP152" s="3">
        <f>IF(ISERROR(VLOOKUP($AN152,技まとめ!$A$1:$F$380,3,FALSE)),"－",VLOOKUP($AN152,技まとめ!$A$1:$F$380,3,FALSE))</f>
        <v>129</v>
      </c>
      <c r="AQ152" s="3">
        <f>IF(ISERROR(VLOOKUP($AN152,技まとめ!$A$1:$F$380,5,FALSE)),"－",VLOOKUP($AN152,技まとめ!$A$1:$F$380,5,FALSE))</f>
        <v>64</v>
      </c>
      <c r="AR152" s="3" t="str">
        <f>IF($E152=IF(ISERROR(VLOOKUP($AN152,技まとめ!$A$1:$F$380,4,FALSE)),"－",VLOOKUP($AN152,技まとめ!$A$1:$F$380,4,FALSE)),"一致","")</f>
        <v/>
      </c>
      <c r="AS152" s="9" t="s">
        <v>605</v>
      </c>
      <c r="AT152" s="3" t="str">
        <f>IF(ISERROR(VLOOKUP($AS152,技まとめ!$A$1:$F$380,6,FALSE)),"－",VLOOKUP($AS152,技まとめ!$A$1:$F$380,6,FALSE))</f>
        <v>DR</v>
      </c>
      <c r="AU152" s="3">
        <f>IF(ISERROR(VLOOKUP($AS152,技まとめ!$A$1:$F$380,3,FALSE)),"－",VLOOKUP($AS152,技まとめ!$A$1:$F$380,3,FALSE))</f>
        <v>102</v>
      </c>
      <c r="AV152" s="3">
        <f>IF(ISERROR(VLOOKUP($AS152,技まとめ!$A$1:$F$380,5,FALSE)),"－",VLOOKUP($AS152,技まとめ!$A$1:$F$380,5,FALSE))</f>
        <v>57</v>
      </c>
      <c r="AW152" s="3" t="str">
        <f>IF($E152=IF(ISERROR(VLOOKUP($AS152,技まとめ!$A$1:$F$380,4,FALSE)),"－",VLOOKUP($AS152,技まとめ!$A$1:$F$380,4,FALSE)),"一致","")</f>
        <v/>
      </c>
      <c r="AX152" s="12" t="str">
        <f t="shared" si="34"/>
        <v>シュートフォースゴッドノウズゴッドブレイクジ・イカロス</v>
      </c>
      <c r="AY152" s="12" t="str">
        <f t="shared" si="35"/>
        <v>シュートフォースゴッドノウズゴッドブレイクジ・イカロス</v>
      </c>
      <c r="AZ152" s="12" t="str">
        <f t="shared" si="36"/>
        <v>シュートフォースゴッドノウズゴッドブレイクジ・イカロス</v>
      </c>
      <c r="BA152" s="12" t="str">
        <f t="shared" si="37"/>
        <v>シュートフォースゴッドノウズゴッドブレイクジ・イカロス</v>
      </c>
      <c r="BB152" s="11" t="str">
        <f t="shared" si="38"/>
        <v>－NSNSDR</v>
      </c>
      <c r="BC152" s="11" t="str">
        <f t="shared" si="39"/>
        <v>－NSNSDR</v>
      </c>
      <c r="BD152" s="11" t="str">
        <f t="shared" si="40"/>
        <v>－NSNSDR</v>
      </c>
      <c r="BE152" s="11" t="str">
        <f t="shared" si="41"/>
        <v>－NSNSDR</v>
      </c>
    </row>
    <row r="153" spans="1:57" ht="11.25" hidden="1" customHeight="1">
      <c r="A153" s="6">
        <v>151</v>
      </c>
      <c r="B153" s="7" t="s">
        <v>606</v>
      </c>
      <c r="C153" s="8" t="s">
        <v>607</v>
      </c>
      <c r="D153" s="7" t="s">
        <v>72</v>
      </c>
      <c r="E153" s="7" t="s">
        <v>102</v>
      </c>
      <c r="F153" s="7" t="s">
        <v>109</v>
      </c>
      <c r="G153" s="9">
        <v>126</v>
      </c>
      <c r="H153" s="9">
        <v>128</v>
      </c>
      <c r="I153" s="9">
        <v>48</v>
      </c>
      <c r="J153" s="9">
        <v>68</v>
      </c>
      <c r="K153" s="9">
        <v>60</v>
      </c>
      <c r="L153" s="9">
        <v>67</v>
      </c>
      <c r="M153" s="9">
        <v>64</v>
      </c>
      <c r="N153" s="9">
        <v>70</v>
      </c>
      <c r="O153" s="9">
        <v>60</v>
      </c>
      <c r="P153" s="9">
        <v>7</v>
      </c>
      <c r="Q153" s="10">
        <v>98</v>
      </c>
      <c r="R153" s="11">
        <v>23</v>
      </c>
      <c r="S153" s="11">
        <v>1</v>
      </c>
      <c r="T153" s="11">
        <v>117</v>
      </c>
      <c r="U153" s="11">
        <v>114</v>
      </c>
      <c r="V153" s="11">
        <v>1</v>
      </c>
      <c r="W153" s="11">
        <v>110</v>
      </c>
      <c r="X153" s="11">
        <f t="shared" si="28"/>
        <v>464</v>
      </c>
      <c r="Y153" s="11">
        <f t="shared" si="29"/>
        <v>4475</v>
      </c>
      <c r="Z153" s="11">
        <f t="shared" si="30"/>
        <v>1365</v>
      </c>
      <c r="AA153" s="11">
        <f t="shared" si="31"/>
        <v>4655</v>
      </c>
      <c r="AB153" s="11">
        <f t="shared" si="32"/>
        <v>4655</v>
      </c>
      <c r="AC153" s="6">
        <f t="shared" si="33"/>
        <v>5345</v>
      </c>
      <c r="AD153" s="9" t="s">
        <v>591</v>
      </c>
      <c r="AE153" s="3" t="str">
        <f>IF(ISERROR(VLOOKUP($AD153,技まとめ!$A$1:$F$380,6,FALSE)),"－",VLOOKUP($AD153,技まとめ!$A$1:$F$380,6,FALSE))</f>
        <v>NS</v>
      </c>
      <c r="AF153" s="3">
        <f>IF(ISERROR(VLOOKUP($AD153,技まとめ!$A$1:$F$380,3,FALSE)),"－",VLOOKUP($AD153,技まとめ!$A$1:$F$380,3,FALSE))</f>
        <v>85</v>
      </c>
      <c r="AG153" s="3">
        <f>IF(ISERROR(VLOOKUP($AD153,技まとめ!$A$1:$F$380,5,FALSE)),"－",VLOOKUP($AD153,技まとめ!$A$1:$F$380,5,FALSE))</f>
        <v>46</v>
      </c>
      <c r="AH153" s="3" t="str">
        <f>IF($E153=IF(ISERROR(VLOOKUP($AD153,技まとめ!$A$1:$F$380,4,FALSE)),"－",VLOOKUP($AD153,技まとめ!$A$1:$F$380,4,FALSE)),"一致","")</f>
        <v/>
      </c>
      <c r="AI153" s="9" t="s">
        <v>168</v>
      </c>
      <c r="AJ153" s="3" t="str">
        <f>IF(ISERROR(VLOOKUP($AI153,技まとめ!$A$1:$F$380,6,FALSE)),"－",VLOOKUP($AI153,技まとめ!$A$1:$F$380,6,FALSE))</f>
        <v>BL</v>
      </c>
      <c r="AK153" s="3">
        <f>IF(ISERROR(VLOOKUP($AI153,技まとめ!$A$1:$F$380,3,FALSE)),"－",VLOOKUP($AI153,技まとめ!$A$1:$F$380,3,FALSE))</f>
        <v>25</v>
      </c>
      <c r="AL153" s="3">
        <f>IF(ISERROR(VLOOKUP($AI153,技まとめ!$A$1:$F$380,5,FALSE)),"－",VLOOKUP($AI153,技まとめ!$A$1:$F$380,5,FALSE))</f>
        <v>12</v>
      </c>
      <c r="AM153" s="3" t="str">
        <f>IF($E153=IF(ISERROR(VLOOKUP($AI153,技まとめ!$A$1:$F$380,4,FALSE)),"－",VLOOKUP($AI153,技まとめ!$A$1:$F$380,4,FALSE)),"一致","")</f>
        <v/>
      </c>
      <c r="AN153" s="9" t="s">
        <v>608</v>
      </c>
      <c r="AO153" s="3" t="str">
        <f>IF(ISERROR(VLOOKUP($AN153,技まとめ!$A$1:$F$380,6,FALSE)),"－",VLOOKUP($AN153,技まとめ!$A$1:$F$380,6,FALSE))</f>
        <v>BL</v>
      </c>
      <c r="AP153" s="3">
        <f>IF(ISERROR(VLOOKUP($AN153,技まとめ!$A$1:$F$380,3,FALSE)),"－",VLOOKUP($AN153,技まとめ!$A$1:$F$380,3,FALSE))</f>
        <v>83</v>
      </c>
      <c r="AQ153" s="3">
        <f>IF(ISERROR(VLOOKUP($AN153,技まとめ!$A$1:$F$380,5,FALSE)),"－",VLOOKUP($AN153,技まとめ!$A$1:$F$380,5,FALSE))</f>
        <v>50</v>
      </c>
      <c r="AR153" s="3" t="str">
        <f>IF($E153=IF(ISERROR(VLOOKUP($AN153,技まとめ!$A$1:$F$380,4,FALSE)),"－",VLOOKUP($AN153,技まとめ!$A$1:$F$380,4,FALSE)),"一致","")</f>
        <v>一致</v>
      </c>
      <c r="AS153" s="9" t="s">
        <v>604</v>
      </c>
      <c r="AT153" s="3" t="str">
        <f>IF(ISERROR(VLOOKUP($AS153,技まとめ!$A$1:$F$380,6,FALSE)),"－",VLOOKUP($AS153,技まとめ!$A$1:$F$380,6,FALSE))</f>
        <v>NS</v>
      </c>
      <c r="AU153" s="3">
        <f>IF(ISERROR(VLOOKUP($AS153,技まとめ!$A$1:$F$380,3,FALSE)),"－",VLOOKUP($AS153,技まとめ!$A$1:$F$380,3,FALSE))</f>
        <v>129</v>
      </c>
      <c r="AV153" s="3">
        <f>IF(ISERROR(VLOOKUP($AS153,技まとめ!$A$1:$F$380,5,FALSE)),"－",VLOOKUP($AS153,技まとめ!$A$1:$F$380,5,FALSE))</f>
        <v>64</v>
      </c>
      <c r="AW153" s="3" t="str">
        <f>IF($E153=IF(ISERROR(VLOOKUP($AS153,技まとめ!$A$1:$F$380,4,FALSE)),"－",VLOOKUP($AS153,技まとめ!$A$1:$F$380,4,FALSE)),"一致","")</f>
        <v/>
      </c>
      <c r="AX153" s="12" t="str">
        <f t="shared" si="34"/>
        <v>ディバインアローキラースライドプラネットシールドゴッドブレイク</v>
      </c>
      <c r="AY153" s="12" t="str">
        <f t="shared" si="35"/>
        <v>ディバインアローキラースライドプラネットシールドゴッドブレイク</v>
      </c>
      <c r="AZ153" s="12" t="str">
        <f t="shared" si="36"/>
        <v>ディバインアローキラースライドプラネットシールドゴッドブレイク</v>
      </c>
      <c r="BA153" s="12" t="str">
        <f t="shared" si="37"/>
        <v>ディバインアローキラースライドプラネットシールドゴッドブレイク</v>
      </c>
      <c r="BB153" s="11" t="str">
        <f t="shared" si="38"/>
        <v>NSBLBLNS</v>
      </c>
      <c r="BC153" s="11" t="str">
        <f t="shared" si="39"/>
        <v>NSBLBLNS</v>
      </c>
      <c r="BD153" s="11" t="str">
        <f t="shared" si="40"/>
        <v>NSBLBLNS</v>
      </c>
      <c r="BE153" s="11" t="str">
        <f t="shared" si="41"/>
        <v>NSBLBLNS</v>
      </c>
    </row>
    <row r="154" spans="1:57" ht="11.25" hidden="1" customHeight="1">
      <c r="A154" s="6">
        <v>152</v>
      </c>
      <c r="B154" s="7" t="s">
        <v>609</v>
      </c>
      <c r="C154" s="8" t="s">
        <v>610</v>
      </c>
      <c r="D154" s="7" t="s">
        <v>72</v>
      </c>
      <c r="E154" s="7" t="s">
        <v>81</v>
      </c>
      <c r="F154" s="7" t="s">
        <v>74</v>
      </c>
      <c r="G154" s="9">
        <v>111</v>
      </c>
      <c r="H154" s="9">
        <v>125</v>
      </c>
      <c r="I154" s="9">
        <v>68</v>
      </c>
      <c r="J154" s="9">
        <v>62</v>
      </c>
      <c r="K154" s="9">
        <v>66</v>
      </c>
      <c r="L154" s="9">
        <v>70</v>
      </c>
      <c r="M154" s="9">
        <v>44</v>
      </c>
      <c r="N154" s="9">
        <v>59</v>
      </c>
      <c r="O154" s="9">
        <v>64</v>
      </c>
      <c r="P154" s="9">
        <v>8</v>
      </c>
      <c r="Q154" s="10">
        <v>118</v>
      </c>
      <c r="R154" s="11">
        <v>13</v>
      </c>
      <c r="S154" s="11">
        <v>1</v>
      </c>
      <c r="T154" s="11">
        <v>120</v>
      </c>
      <c r="U154" s="11">
        <v>94</v>
      </c>
      <c r="V154" s="11">
        <v>1</v>
      </c>
      <c r="W154" s="11">
        <v>114</v>
      </c>
      <c r="X154" s="11">
        <f t="shared" si="28"/>
        <v>461</v>
      </c>
      <c r="Y154" s="11">
        <f t="shared" si="29"/>
        <v>5295</v>
      </c>
      <c r="Z154" s="11">
        <f t="shared" si="30"/>
        <v>1035</v>
      </c>
      <c r="AA154" s="11">
        <f t="shared" si="31"/>
        <v>4780</v>
      </c>
      <c r="AB154" s="11">
        <f t="shared" si="32"/>
        <v>4780</v>
      </c>
      <c r="AC154" s="6">
        <f t="shared" si="33"/>
        <v>5435</v>
      </c>
      <c r="AD154" s="9" t="s">
        <v>573</v>
      </c>
      <c r="AE154" s="3" t="str">
        <f>IF(ISERROR(VLOOKUP($AD154,技まとめ!$A$1:$F$380,6,FALSE)),"－",VLOOKUP($AD154,技まとめ!$A$1:$F$380,6,FALSE))</f>
        <v>P2</v>
      </c>
      <c r="AF154" s="3">
        <f>IF(ISERROR(VLOOKUP($AD154,技まとめ!$A$1:$F$380,3,FALSE)),"－",VLOOKUP($AD154,技まとめ!$A$1:$F$380,3,FALSE))</f>
        <v>71</v>
      </c>
      <c r="AG154" s="3">
        <f>IF(ISERROR(VLOOKUP($AD154,技まとめ!$A$1:$F$380,5,FALSE)),"－",VLOOKUP($AD154,技まとめ!$A$1:$F$380,5,FALSE))</f>
        <v>42</v>
      </c>
      <c r="AH154" s="3" t="str">
        <f>IF($E154=IF(ISERROR(VLOOKUP($AD154,技まとめ!$A$1:$F$380,4,FALSE)),"－",VLOOKUP($AD154,技まとめ!$A$1:$F$380,4,FALSE)),"一致","")</f>
        <v>一致</v>
      </c>
      <c r="AI154" s="9" t="s">
        <v>222</v>
      </c>
      <c r="AJ154" s="3" t="str">
        <f>IF(ISERROR(VLOOKUP($AI154,技まとめ!$A$1:$F$380,6,FALSE)),"－",VLOOKUP($AI154,技まとめ!$A$1:$F$380,6,FALSE))</f>
        <v>BS</v>
      </c>
      <c r="AK154" s="3">
        <f>IF(ISERROR(VLOOKUP($AI154,技まとめ!$A$1:$F$380,3,FALSE)),"－",VLOOKUP($AI154,技まとめ!$A$1:$F$380,3,FALSE))</f>
        <v>57</v>
      </c>
      <c r="AL154" s="3">
        <f>IF(ISERROR(VLOOKUP($AI154,技まとめ!$A$1:$F$380,5,FALSE)),"－",VLOOKUP($AI154,技まとめ!$A$1:$F$380,5,FALSE))</f>
        <v>34</v>
      </c>
      <c r="AM154" s="3" t="str">
        <f>IF($E154=IF(ISERROR(VLOOKUP($AI154,技まとめ!$A$1:$F$380,4,FALSE)),"－",VLOOKUP($AI154,技まとめ!$A$1:$F$380,4,FALSE)),"一致","")</f>
        <v>一致</v>
      </c>
      <c r="AN154" s="9" t="s">
        <v>227</v>
      </c>
      <c r="AO154" s="3" t="str">
        <f>IF(ISERROR(VLOOKUP($AN154,技まとめ!$A$1:$F$380,6,FALSE)),"－",VLOOKUP($AN154,技まとめ!$A$1:$F$380,6,FALSE))</f>
        <v>CA</v>
      </c>
      <c r="AP154" s="3">
        <f>IF(ISERROR(VLOOKUP($AN154,技まとめ!$A$1:$F$380,3,FALSE)),"－",VLOOKUP($AN154,技まとめ!$A$1:$F$380,3,FALSE))</f>
        <v>60</v>
      </c>
      <c r="AQ154" s="3">
        <f>IF(ISERROR(VLOOKUP($AN154,技まとめ!$A$1:$F$380,5,FALSE)),"－",VLOOKUP($AN154,技まとめ!$A$1:$F$380,5,FALSE))</f>
        <v>37</v>
      </c>
      <c r="AR154" s="3" t="str">
        <f>IF($E154=IF(ISERROR(VLOOKUP($AN154,技まとめ!$A$1:$F$380,4,FALSE)),"－",VLOOKUP($AN154,技まとめ!$A$1:$F$380,4,FALSE)),"一致","")</f>
        <v>一致</v>
      </c>
      <c r="AS154" s="9" t="s">
        <v>605</v>
      </c>
      <c r="AT154" s="3" t="str">
        <f>IF(ISERROR(VLOOKUP($AS154,技まとめ!$A$1:$F$380,6,FALSE)),"－",VLOOKUP($AS154,技まとめ!$A$1:$F$380,6,FALSE))</f>
        <v>DR</v>
      </c>
      <c r="AU154" s="3">
        <f>IF(ISERROR(VLOOKUP($AS154,技まとめ!$A$1:$F$380,3,FALSE)),"－",VLOOKUP($AS154,技まとめ!$A$1:$F$380,3,FALSE))</f>
        <v>102</v>
      </c>
      <c r="AV154" s="3">
        <f>IF(ISERROR(VLOOKUP($AS154,技まとめ!$A$1:$F$380,5,FALSE)),"－",VLOOKUP($AS154,技まとめ!$A$1:$F$380,5,FALSE))</f>
        <v>57</v>
      </c>
      <c r="AW154" s="3" t="str">
        <f>IF($E154=IF(ISERROR(VLOOKUP($AS154,技まとめ!$A$1:$F$380,4,FALSE)),"－",VLOOKUP($AS154,技まとめ!$A$1:$F$380,4,FALSE)),"一致","")</f>
        <v/>
      </c>
      <c r="AX154" s="12" t="str">
        <f t="shared" si="34"/>
        <v>つなみウォールホークショットガラティーンジ・イカロス</v>
      </c>
      <c r="AY154" s="12" t="str">
        <f t="shared" si="35"/>
        <v>つなみウォールホークショットガラティーンジ・イカロス</v>
      </c>
      <c r="AZ154" s="12" t="str">
        <f t="shared" si="36"/>
        <v>つなみウォールホークショットガラティーンジ・イカロス</v>
      </c>
      <c r="BA154" s="12" t="str">
        <f t="shared" si="37"/>
        <v>つなみウォールホークショットガラティーンジ・イカロス</v>
      </c>
      <c r="BB154" s="11" t="str">
        <f t="shared" si="38"/>
        <v>P2BSCADR</v>
      </c>
      <c r="BC154" s="11" t="str">
        <f t="shared" si="39"/>
        <v>P2BSCADR</v>
      </c>
      <c r="BD154" s="11" t="str">
        <f t="shared" si="40"/>
        <v>P2BSCADR</v>
      </c>
      <c r="BE154" s="11" t="str">
        <f t="shared" si="41"/>
        <v>P2BSCADR</v>
      </c>
    </row>
    <row r="155" spans="1:57" ht="11.25" hidden="1" customHeight="1">
      <c r="A155" s="6">
        <v>153</v>
      </c>
      <c r="B155" s="7" t="s">
        <v>611</v>
      </c>
      <c r="C155" s="8" t="s">
        <v>612</v>
      </c>
      <c r="D155" s="7" t="s">
        <v>72</v>
      </c>
      <c r="E155" s="7" t="s">
        <v>73</v>
      </c>
      <c r="F155" s="7" t="s">
        <v>128</v>
      </c>
      <c r="G155" s="9">
        <v>110</v>
      </c>
      <c r="H155" s="9">
        <v>127</v>
      </c>
      <c r="I155" s="9">
        <v>72</v>
      </c>
      <c r="J155" s="9">
        <v>60</v>
      </c>
      <c r="K155" s="9">
        <v>62</v>
      </c>
      <c r="L155" s="9">
        <v>51</v>
      </c>
      <c r="M155" s="9">
        <v>63</v>
      </c>
      <c r="N155" s="9">
        <v>60</v>
      </c>
      <c r="O155" s="9">
        <v>55</v>
      </c>
      <c r="P155" s="9">
        <v>7</v>
      </c>
      <c r="Q155" s="10">
        <v>122</v>
      </c>
      <c r="R155" s="11">
        <v>7</v>
      </c>
      <c r="S155" s="11">
        <v>1</v>
      </c>
      <c r="T155" s="11">
        <v>101</v>
      </c>
      <c r="U155" s="11">
        <v>113</v>
      </c>
      <c r="V155" s="11">
        <v>1</v>
      </c>
      <c r="W155" s="11">
        <v>105</v>
      </c>
      <c r="X155" s="11">
        <f t="shared" si="28"/>
        <v>450</v>
      </c>
      <c r="Y155" s="11">
        <f t="shared" si="29"/>
        <v>5410</v>
      </c>
      <c r="Z155" s="11">
        <f t="shared" si="30"/>
        <v>780</v>
      </c>
      <c r="AA155" s="11">
        <f t="shared" si="31"/>
        <v>4070</v>
      </c>
      <c r="AB155" s="11">
        <f t="shared" si="32"/>
        <v>4070</v>
      </c>
      <c r="AC155" s="6">
        <f t="shared" si="33"/>
        <v>4600</v>
      </c>
      <c r="AD155" s="9" t="s">
        <v>232</v>
      </c>
      <c r="AE155" s="3" t="str">
        <f>IF(ISERROR(VLOOKUP($AD155,技まとめ!$A$1:$F$380,6,FALSE)),"－",VLOOKUP($AD155,技まとめ!$A$1:$F$380,6,FALSE))</f>
        <v>DR</v>
      </c>
      <c r="AF155" s="3">
        <f>IF(ISERROR(VLOOKUP($AD155,技まとめ!$A$1:$F$380,3,FALSE)),"－",VLOOKUP($AD155,技まとめ!$A$1:$F$380,3,FALSE))</f>
        <v>13</v>
      </c>
      <c r="AG155" s="3">
        <f>IF(ISERROR(VLOOKUP($AD155,技まとめ!$A$1:$F$380,5,FALSE)),"－",VLOOKUP($AD155,技まとめ!$A$1:$F$380,5,FALSE))</f>
        <v>20</v>
      </c>
      <c r="AH155" s="3" t="str">
        <f>IF($E155=IF(ISERROR(VLOOKUP($AD155,技まとめ!$A$1:$F$380,4,FALSE)),"－",VLOOKUP($AD155,技まとめ!$A$1:$F$380,4,FALSE)),"一致","")</f>
        <v/>
      </c>
      <c r="AI155" s="9" t="s">
        <v>586</v>
      </c>
      <c r="AJ155" s="3" t="str">
        <f>IF(ISERROR(VLOOKUP($AI155,技まとめ!$A$1:$F$380,6,FALSE)),"－",VLOOKUP($AI155,技まとめ!$A$1:$F$380,6,FALSE))</f>
        <v>BL</v>
      </c>
      <c r="AK155" s="3">
        <f>IF(ISERROR(VLOOKUP($AI155,技まとめ!$A$1:$F$380,3,FALSE)),"－",VLOOKUP($AI155,技まとめ!$A$1:$F$380,3,FALSE))</f>
        <v>54</v>
      </c>
      <c r="AL155" s="3">
        <f>IF(ISERROR(VLOOKUP($AI155,技まとめ!$A$1:$F$380,5,FALSE)),"－",VLOOKUP($AI155,技まとめ!$A$1:$F$380,5,FALSE))</f>
        <v>36</v>
      </c>
      <c r="AM155" s="3" t="str">
        <f>IF($E155=IF(ISERROR(VLOOKUP($AI155,技まとめ!$A$1:$F$380,4,FALSE)),"－",VLOOKUP($AI155,技まとめ!$A$1:$F$380,4,FALSE)),"一致","")</f>
        <v>一致</v>
      </c>
      <c r="AN155" s="9" t="s">
        <v>576</v>
      </c>
      <c r="AO155" s="3" t="str">
        <f>IF(ISERROR(VLOOKUP($AN155,技まとめ!$A$1:$F$380,6,FALSE)),"－",VLOOKUP($AN155,技まとめ!$A$1:$F$380,6,FALSE))</f>
        <v>BB</v>
      </c>
      <c r="AP155" s="3">
        <f>IF(ISERROR(VLOOKUP($AN155,技まとめ!$A$1:$F$380,3,FALSE)),"－",VLOOKUP($AN155,技まとめ!$A$1:$F$380,3,FALSE))</f>
        <v>72</v>
      </c>
      <c r="AQ155" s="3">
        <f>IF(ISERROR(VLOOKUP($AN155,技まとめ!$A$1:$F$380,5,FALSE)),"－",VLOOKUP($AN155,技まとめ!$A$1:$F$380,5,FALSE))</f>
        <v>43</v>
      </c>
      <c r="AR155" s="3" t="str">
        <f>IF($E155=IF(ISERROR(VLOOKUP($AN155,技まとめ!$A$1:$F$380,4,FALSE)),"－",VLOOKUP($AN155,技まとめ!$A$1:$F$380,4,FALSE)),"一致","")</f>
        <v/>
      </c>
      <c r="AS155" s="9" t="s">
        <v>591</v>
      </c>
      <c r="AT155" s="3" t="str">
        <f>IF(ISERROR(VLOOKUP($AS155,技まとめ!$A$1:$F$380,6,FALSE)),"－",VLOOKUP($AS155,技まとめ!$A$1:$F$380,6,FALSE))</f>
        <v>NS</v>
      </c>
      <c r="AU155" s="3">
        <f>IF(ISERROR(VLOOKUP($AS155,技まとめ!$A$1:$F$380,3,FALSE)),"－",VLOOKUP($AS155,技まとめ!$A$1:$F$380,3,FALSE))</f>
        <v>85</v>
      </c>
      <c r="AV155" s="3">
        <f>IF(ISERROR(VLOOKUP($AS155,技まとめ!$A$1:$F$380,5,FALSE)),"－",VLOOKUP($AS155,技まとめ!$A$1:$F$380,5,FALSE))</f>
        <v>46</v>
      </c>
      <c r="AW155" s="3" t="str">
        <f>IF($E155=IF(ISERROR(VLOOKUP($AS155,技まとめ!$A$1:$F$380,4,FALSE)),"－",VLOOKUP($AS155,技まとめ!$A$1:$F$380,4,FALSE)),"一致","")</f>
        <v/>
      </c>
      <c r="AX155" s="12" t="str">
        <f t="shared" si="34"/>
        <v>のろいグレイブストーンさばきのてっついディバインアロー</v>
      </c>
      <c r="AY155" s="12" t="str">
        <f t="shared" si="35"/>
        <v>のろいグレイブストーンさばきのてっついディバインアロー</v>
      </c>
      <c r="AZ155" s="12" t="str">
        <f t="shared" si="36"/>
        <v>のろいグレイブストーンさばきのてっついディバインアロー</v>
      </c>
      <c r="BA155" s="12" t="str">
        <f t="shared" si="37"/>
        <v>のろいグレイブストーンさばきのてっついディバインアロー</v>
      </c>
      <c r="BB155" s="11" t="str">
        <f t="shared" si="38"/>
        <v>DRBLBBNS</v>
      </c>
      <c r="BC155" s="11" t="str">
        <f t="shared" si="39"/>
        <v>DRBLBBNS</v>
      </c>
      <c r="BD155" s="11" t="str">
        <f t="shared" si="40"/>
        <v>DRBLBBNS</v>
      </c>
      <c r="BE155" s="11" t="str">
        <f t="shared" si="41"/>
        <v>DRBLBBNS</v>
      </c>
    </row>
    <row r="156" spans="1:57" ht="11.25" hidden="1" customHeight="1">
      <c r="A156" s="6">
        <v>154</v>
      </c>
      <c r="B156" s="7" t="s">
        <v>613</v>
      </c>
      <c r="C156" s="8" t="s">
        <v>614</v>
      </c>
      <c r="D156" s="7" t="s">
        <v>72</v>
      </c>
      <c r="E156" s="7" t="s">
        <v>102</v>
      </c>
      <c r="F156" s="7" t="s">
        <v>82</v>
      </c>
      <c r="G156" s="9">
        <v>105</v>
      </c>
      <c r="H156" s="9">
        <v>125</v>
      </c>
      <c r="I156" s="9">
        <v>54</v>
      </c>
      <c r="J156" s="9">
        <v>60</v>
      </c>
      <c r="K156" s="9">
        <v>66</v>
      </c>
      <c r="L156" s="9">
        <v>68</v>
      </c>
      <c r="M156" s="9">
        <v>55</v>
      </c>
      <c r="N156" s="9">
        <v>53</v>
      </c>
      <c r="O156" s="9">
        <v>65</v>
      </c>
      <c r="P156" s="9">
        <v>14</v>
      </c>
      <c r="Q156" s="10">
        <v>104</v>
      </c>
      <c r="R156" s="11">
        <v>11</v>
      </c>
      <c r="S156" s="11">
        <v>1</v>
      </c>
      <c r="T156" s="11">
        <v>118</v>
      </c>
      <c r="U156" s="11">
        <v>105</v>
      </c>
      <c r="V156" s="11">
        <v>1</v>
      </c>
      <c r="W156" s="11">
        <v>115</v>
      </c>
      <c r="X156" s="11">
        <f t="shared" si="28"/>
        <v>455</v>
      </c>
      <c r="Y156" s="11">
        <f t="shared" si="29"/>
        <v>4740</v>
      </c>
      <c r="Z156" s="11">
        <f t="shared" si="30"/>
        <v>970</v>
      </c>
      <c r="AA156" s="11">
        <f t="shared" si="31"/>
        <v>4715</v>
      </c>
      <c r="AB156" s="11">
        <f t="shared" si="32"/>
        <v>4715</v>
      </c>
      <c r="AC156" s="6">
        <f t="shared" si="33"/>
        <v>5350</v>
      </c>
      <c r="AD156" s="9" t="s">
        <v>273</v>
      </c>
      <c r="AE156" s="3" t="str">
        <f>IF(ISERROR(VLOOKUP($AD156,技まとめ!$A$1:$F$380,6,FALSE)),"－",VLOOKUP($AD156,技まとめ!$A$1:$F$380,6,FALSE))</f>
        <v>BL</v>
      </c>
      <c r="AF156" s="3">
        <f>IF(ISERROR(VLOOKUP($AD156,技まとめ!$A$1:$F$380,3,FALSE)),"－",VLOOKUP($AD156,技まとめ!$A$1:$F$380,3,FALSE))</f>
        <v>17</v>
      </c>
      <c r="AG156" s="3">
        <f>IF(ISERROR(VLOOKUP($AD156,技まとめ!$A$1:$F$380,5,FALSE)),"－",VLOOKUP($AD156,技まとめ!$A$1:$F$380,5,FALSE))</f>
        <v>20</v>
      </c>
      <c r="AH156" s="3" t="str">
        <f>IF($E156=IF(ISERROR(VLOOKUP($AD156,技まとめ!$A$1:$F$380,4,FALSE)),"－",VLOOKUP($AD156,技まとめ!$A$1:$F$380,4,FALSE)),"一致","")</f>
        <v/>
      </c>
      <c r="AI156" s="9" t="s">
        <v>157</v>
      </c>
      <c r="AJ156" s="3" t="str">
        <f>IF(ISERROR(VLOOKUP($AI156,技まとめ!$A$1:$F$380,6,FALSE)),"－",VLOOKUP($AI156,技まとめ!$A$1:$F$380,6,FALSE))</f>
        <v>BL</v>
      </c>
      <c r="AK156" s="3">
        <f>IF(ISERROR(VLOOKUP($AI156,技まとめ!$A$1:$F$380,3,FALSE)),"－",VLOOKUP($AI156,技まとめ!$A$1:$F$380,3,FALSE))</f>
        <v>47</v>
      </c>
      <c r="AL156" s="3">
        <f>IF(ISERROR(VLOOKUP($AI156,技まとめ!$A$1:$F$380,5,FALSE)),"－",VLOOKUP($AI156,技まとめ!$A$1:$F$380,5,FALSE))</f>
        <v>32</v>
      </c>
      <c r="AM156" s="3" t="str">
        <f>IF($E156=IF(ISERROR(VLOOKUP($AI156,技まとめ!$A$1:$F$380,4,FALSE)),"－",VLOOKUP($AI156,技まとめ!$A$1:$F$380,4,FALSE)),"一致","")</f>
        <v/>
      </c>
      <c r="AN156" s="9" t="s">
        <v>615</v>
      </c>
      <c r="AO156" s="3" t="str">
        <f>IF(ISERROR(VLOOKUP($AN156,技まとめ!$A$1:$F$380,6,FALSE)),"－",VLOOKUP($AN156,技まとめ!$A$1:$F$380,6,FALSE))</f>
        <v>DR</v>
      </c>
      <c r="AP156" s="3">
        <f>IF(ISERROR(VLOOKUP($AN156,技まとめ!$A$1:$F$380,3,FALSE)),"－",VLOOKUP($AN156,技まとめ!$A$1:$F$380,3,FALSE))</f>
        <v>75</v>
      </c>
      <c r="AQ156" s="3">
        <f>IF(ISERROR(VLOOKUP($AN156,技まとめ!$A$1:$F$380,5,FALSE)),"－",VLOOKUP($AN156,技まとめ!$A$1:$F$380,5,FALSE))</f>
        <v>47</v>
      </c>
      <c r="AR156" s="3" t="str">
        <f>IF($E156=IF(ISERROR(VLOOKUP($AN156,技まとめ!$A$1:$F$380,4,FALSE)),"－",VLOOKUP($AN156,技まとめ!$A$1:$F$380,4,FALSE)),"一致","")</f>
        <v/>
      </c>
      <c r="AS156" s="9" t="s">
        <v>585</v>
      </c>
      <c r="AT156" s="3" t="str">
        <f>IF(ISERROR(VLOOKUP($AS156,技まとめ!$A$1:$F$380,6,FALSE)),"－",VLOOKUP($AS156,技まとめ!$A$1:$F$380,6,FALSE))</f>
        <v>BL</v>
      </c>
      <c r="AU156" s="3">
        <f>IF(ISERROR(VLOOKUP($AS156,技まとめ!$A$1:$F$380,3,FALSE)),"－",VLOOKUP($AS156,技まとめ!$A$1:$F$380,3,FALSE))</f>
        <v>71</v>
      </c>
      <c r="AV156" s="3">
        <f>IF(ISERROR(VLOOKUP($AS156,技まとめ!$A$1:$F$380,5,FALSE)),"－",VLOOKUP($AS156,技まとめ!$A$1:$F$380,5,FALSE))</f>
        <v>44</v>
      </c>
      <c r="AW156" s="3" t="str">
        <f>IF($E156=IF(ISERROR(VLOOKUP($AS156,技まとめ!$A$1:$F$380,4,FALSE)),"－",VLOOKUP($AS156,技まとめ!$A$1:$F$380,4,FALSE)),"一致","")</f>
        <v/>
      </c>
      <c r="AX156" s="12" t="str">
        <f t="shared" si="34"/>
        <v>しこふみアースクェイクマタドールフェイントメガクェイク</v>
      </c>
      <c r="AY156" s="12" t="str">
        <f t="shared" si="35"/>
        <v>しこふみアースクェイクマタドールフェイントメガクェイク</v>
      </c>
      <c r="AZ156" s="12" t="str">
        <f t="shared" si="36"/>
        <v>しこふみアースクェイクマタドールフェイントメガクェイク</v>
      </c>
      <c r="BA156" s="12" t="str">
        <f t="shared" si="37"/>
        <v>しこふみアースクェイクマタドールフェイントメガクェイク</v>
      </c>
      <c r="BB156" s="11" t="str">
        <f t="shared" si="38"/>
        <v>BLBLDRBL</v>
      </c>
      <c r="BC156" s="11" t="str">
        <f t="shared" si="39"/>
        <v>BLBLDRBL</v>
      </c>
      <c r="BD156" s="11" t="str">
        <f t="shared" si="40"/>
        <v>BLBLDRBL</v>
      </c>
      <c r="BE156" s="11" t="str">
        <f t="shared" si="41"/>
        <v>BLBLDRBL</v>
      </c>
    </row>
    <row r="157" spans="1:57" ht="11.25" hidden="1" customHeight="1">
      <c r="A157" s="6">
        <v>155</v>
      </c>
      <c r="B157" s="7" t="s">
        <v>616</v>
      </c>
      <c r="C157" s="8" t="s">
        <v>617</v>
      </c>
      <c r="D157" s="7" t="s">
        <v>72</v>
      </c>
      <c r="E157" s="7" t="s">
        <v>95</v>
      </c>
      <c r="F157" s="7" t="s">
        <v>82</v>
      </c>
      <c r="G157" s="9">
        <v>108</v>
      </c>
      <c r="H157" s="9">
        <v>126</v>
      </c>
      <c r="I157" s="9">
        <v>48</v>
      </c>
      <c r="J157" s="9">
        <v>66</v>
      </c>
      <c r="K157" s="9">
        <v>62</v>
      </c>
      <c r="L157" s="9">
        <v>62</v>
      </c>
      <c r="M157" s="9">
        <v>60</v>
      </c>
      <c r="N157" s="9">
        <v>59</v>
      </c>
      <c r="O157" s="9">
        <v>66</v>
      </c>
      <c r="P157" s="9">
        <v>10</v>
      </c>
      <c r="Q157" s="10">
        <v>98</v>
      </c>
      <c r="R157" s="11">
        <v>15</v>
      </c>
      <c r="S157" s="11">
        <v>1</v>
      </c>
      <c r="T157" s="11">
        <v>112</v>
      </c>
      <c r="U157" s="11">
        <v>110</v>
      </c>
      <c r="V157" s="11">
        <v>1</v>
      </c>
      <c r="W157" s="11">
        <v>116</v>
      </c>
      <c r="X157" s="11">
        <f t="shared" si="28"/>
        <v>453</v>
      </c>
      <c r="Y157" s="11">
        <f t="shared" si="29"/>
        <v>4505</v>
      </c>
      <c r="Z157" s="11">
        <f t="shared" si="30"/>
        <v>1115</v>
      </c>
      <c r="AA157" s="11">
        <f t="shared" si="31"/>
        <v>4510</v>
      </c>
      <c r="AB157" s="11">
        <f t="shared" si="32"/>
        <v>4510</v>
      </c>
      <c r="AC157" s="6">
        <f t="shared" si="33"/>
        <v>5135</v>
      </c>
      <c r="AD157" s="9" t="s">
        <v>589</v>
      </c>
      <c r="AE157" s="3" t="str">
        <f>IF(ISERROR(VLOOKUP($AD157,技まとめ!$A$1:$F$380,6,FALSE)),"－",VLOOKUP($AD157,技まとめ!$A$1:$F$380,6,FALSE))</f>
        <v>DR</v>
      </c>
      <c r="AF157" s="3">
        <f>IF(ISERROR(VLOOKUP($AD157,技まとめ!$A$1:$F$380,3,FALSE)),"－",VLOOKUP($AD157,技まとめ!$A$1:$F$380,3,FALSE))</f>
        <v>83</v>
      </c>
      <c r="AG157" s="3">
        <f>IF(ISERROR(VLOOKUP($AD157,技まとめ!$A$1:$F$380,5,FALSE)),"－",VLOOKUP($AD157,技まとめ!$A$1:$F$380,5,FALSE))</f>
        <v>50</v>
      </c>
      <c r="AH157" s="3" t="str">
        <f>IF($E157=IF(ISERROR(VLOOKUP($AD157,技まとめ!$A$1:$F$380,4,FALSE)),"－",VLOOKUP($AD157,技まとめ!$A$1:$F$380,4,FALSE)),"一致","")</f>
        <v/>
      </c>
      <c r="AI157" s="9" t="s">
        <v>217</v>
      </c>
      <c r="AJ157" s="3" t="str">
        <f>IF(ISERROR(VLOOKUP($AI157,技まとめ!$A$1:$F$380,6,FALSE)),"－",VLOOKUP($AI157,技まとめ!$A$1:$F$380,6,FALSE))</f>
        <v>NS</v>
      </c>
      <c r="AK157" s="3">
        <f>IF(ISERROR(VLOOKUP($AI157,技まとめ!$A$1:$F$380,3,FALSE)),"－",VLOOKUP($AI157,技まとめ!$A$1:$F$380,3,FALSE))</f>
        <v>51</v>
      </c>
      <c r="AL157" s="3">
        <f>IF(ISERROR(VLOOKUP($AI157,技まとめ!$A$1:$F$380,5,FALSE)),"－",VLOOKUP($AI157,技まとめ!$A$1:$F$380,5,FALSE))</f>
        <v>31</v>
      </c>
      <c r="AM157" s="3" t="str">
        <f>IF($E157=IF(ISERROR(VLOOKUP($AI157,技まとめ!$A$1:$F$380,4,FALSE)),"－",VLOOKUP($AI157,技まとめ!$A$1:$F$380,4,FALSE)),"一致","")</f>
        <v>一致</v>
      </c>
      <c r="AN157" s="9" t="s">
        <v>131</v>
      </c>
      <c r="AO157" s="3" t="str">
        <f>IF(ISERROR(VLOOKUP($AN157,技まとめ!$A$1:$F$380,6,FALSE)),"－",VLOOKUP($AN157,技まとめ!$A$1:$F$380,6,FALSE))</f>
        <v>DR</v>
      </c>
      <c r="AP157" s="3">
        <f>IF(ISERROR(VLOOKUP($AN157,技まとめ!$A$1:$F$380,3,FALSE)),"－",VLOOKUP($AN157,技まとめ!$A$1:$F$380,3,FALSE))</f>
        <v>33</v>
      </c>
      <c r="AQ157" s="3">
        <f>IF(ISERROR(VLOOKUP($AN157,技まとめ!$A$1:$F$380,5,FALSE)),"－",VLOOKUP($AN157,技まとめ!$A$1:$F$380,5,FALSE))</f>
        <v>28</v>
      </c>
      <c r="AR157" s="3" t="str">
        <f>IF($E157=IF(ISERROR(VLOOKUP($AN157,技まとめ!$A$1:$F$380,4,FALSE)),"－",VLOOKUP($AN157,技まとめ!$A$1:$F$380,4,FALSE)),"一致","")</f>
        <v>一致</v>
      </c>
      <c r="AS157" s="9" t="s">
        <v>618</v>
      </c>
      <c r="AT157" s="3" t="str">
        <f>IF(ISERROR(VLOOKUP($AS157,技まとめ!$A$1:$F$380,6,FALSE)),"－",VLOOKUP($AS157,技まとめ!$A$1:$F$380,6,FALSE))</f>
        <v>P2</v>
      </c>
      <c r="AU157" s="3">
        <f>IF(ISERROR(VLOOKUP($AS157,技まとめ!$A$1:$F$380,3,FALSE)),"－",VLOOKUP($AS157,技まとめ!$A$1:$F$380,3,FALSE))</f>
        <v>117</v>
      </c>
      <c r="AV157" s="3">
        <f>IF(ISERROR(VLOOKUP($AS157,技まとめ!$A$1:$F$380,5,FALSE)),"－",VLOOKUP($AS157,技まとめ!$A$1:$F$380,5,FALSE))</f>
        <v>60</v>
      </c>
      <c r="AW157" s="3" t="str">
        <f>IF($E157=IF(ISERROR(VLOOKUP($AS157,技まとめ!$A$1:$F$380,4,FALSE)),"－",VLOOKUP($AS157,技まとめ!$A$1:$F$380,4,FALSE)),"一致","")</f>
        <v/>
      </c>
      <c r="AX157" s="12" t="str">
        <f t="shared" si="34"/>
        <v>ヘブンズタイムクンフーヘッドイリュージョンボールじくうのかべ</v>
      </c>
      <c r="AY157" s="12" t="str">
        <f t="shared" si="35"/>
        <v>ヘブンズタイムクンフーヘッドイリュージョンボールじくうのかべ</v>
      </c>
      <c r="AZ157" s="12" t="str">
        <f t="shared" si="36"/>
        <v>ヘブンズタイムクンフーヘッドイリュージョンボールじくうのかべ</v>
      </c>
      <c r="BA157" s="12" t="str">
        <f t="shared" si="37"/>
        <v>ヘブンズタイムクンフーヘッドイリュージョンボールじくうのかべ</v>
      </c>
      <c r="BB157" s="11" t="str">
        <f t="shared" si="38"/>
        <v>DRNSDRP2</v>
      </c>
      <c r="BC157" s="11" t="str">
        <f t="shared" si="39"/>
        <v>DRNSDRP2</v>
      </c>
      <c r="BD157" s="11" t="str">
        <f t="shared" si="40"/>
        <v>DRNSDRP2</v>
      </c>
      <c r="BE157" s="11" t="str">
        <f t="shared" si="41"/>
        <v>DRNSDRP2</v>
      </c>
    </row>
    <row r="158" spans="1:57" ht="11.25" hidden="1" customHeight="1">
      <c r="A158" s="6">
        <v>156</v>
      </c>
      <c r="B158" s="7" t="s">
        <v>619</v>
      </c>
      <c r="C158" s="8" t="s">
        <v>620</v>
      </c>
      <c r="D158" s="7" t="s">
        <v>72</v>
      </c>
      <c r="E158" s="7" t="s">
        <v>73</v>
      </c>
      <c r="F158" s="7" t="s">
        <v>109</v>
      </c>
      <c r="G158" s="9">
        <v>109</v>
      </c>
      <c r="H158" s="9">
        <v>130</v>
      </c>
      <c r="I158" s="9">
        <v>59</v>
      </c>
      <c r="J158" s="9">
        <v>71</v>
      </c>
      <c r="K158" s="9">
        <v>62</v>
      </c>
      <c r="L158" s="9">
        <v>58</v>
      </c>
      <c r="M158" s="9">
        <v>63</v>
      </c>
      <c r="N158" s="9">
        <v>60</v>
      </c>
      <c r="O158" s="9">
        <v>51</v>
      </c>
      <c r="P158" s="9">
        <v>6</v>
      </c>
      <c r="Q158" s="10">
        <v>109</v>
      </c>
      <c r="R158" s="11">
        <v>17</v>
      </c>
      <c r="S158" s="11">
        <v>1</v>
      </c>
      <c r="T158" s="11">
        <v>108</v>
      </c>
      <c r="U158" s="11">
        <v>113</v>
      </c>
      <c r="V158" s="11">
        <v>1</v>
      </c>
      <c r="W158" s="11">
        <v>101</v>
      </c>
      <c r="X158" s="11">
        <f t="shared" si="28"/>
        <v>450</v>
      </c>
      <c r="Y158" s="11">
        <f t="shared" si="29"/>
        <v>4870</v>
      </c>
      <c r="Z158" s="11">
        <f t="shared" si="30"/>
        <v>1110</v>
      </c>
      <c r="AA158" s="11">
        <f t="shared" si="31"/>
        <v>4295</v>
      </c>
      <c r="AB158" s="11">
        <f t="shared" si="32"/>
        <v>4295</v>
      </c>
      <c r="AC158" s="6">
        <f t="shared" si="33"/>
        <v>4910</v>
      </c>
      <c r="AD158" s="9" t="s">
        <v>329</v>
      </c>
      <c r="AE158" s="3" t="str">
        <f>IF(ISERROR(VLOOKUP($AD158,技まとめ!$A$1:$F$380,6,FALSE)),"－",VLOOKUP($AD158,技まとめ!$A$1:$F$380,6,FALSE))</f>
        <v>SC</v>
      </c>
      <c r="AF158" s="3">
        <f>IF(ISERROR(VLOOKUP($AD158,技まとめ!$A$1:$F$380,3,FALSE)),"－",VLOOKUP($AD158,技まとめ!$A$1:$F$380,3,FALSE))</f>
        <v>23</v>
      </c>
      <c r="AG158" s="3">
        <f>IF(ISERROR(VLOOKUP($AD158,技まとめ!$A$1:$F$380,5,FALSE)),"－",VLOOKUP($AD158,技まとめ!$A$1:$F$380,5,FALSE))</f>
        <v>20</v>
      </c>
      <c r="AH158" s="3" t="str">
        <f>IF($E158=IF(ISERROR(VLOOKUP($AD158,技まとめ!$A$1:$F$380,4,FALSE)),"－",VLOOKUP($AD158,技まとめ!$A$1:$F$380,4,FALSE)),"一致","")</f>
        <v>一致</v>
      </c>
      <c r="AI158" s="9" t="s">
        <v>251</v>
      </c>
      <c r="AJ158" s="3" t="str">
        <f>IF(ISERROR(VLOOKUP($AI158,技まとめ!$A$1:$F$380,6,FALSE)),"－",VLOOKUP($AI158,技まとめ!$A$1:$F$380,6,FALSE))</f>
        <v>BL</v>
      </c>
      <c r="AK158" s="3">
        <f>IF(ISERROR(VLOOKUP($AI158,技まとめ!$A$1:$F$380,3,FALSE)),"－",VLOOKUP($AI158,技まとめ!$A$1:$F$380,3,FALSE))</f>
        <v>46</v>
      </c>
      <c r="AL158" s="3">
        <f>IF(ISERROR(VLOOKUP($AI158,技まとめ!$A$1:$F$380,5,FALSE)),"－",VLOOKUP($AI158,技まとめ!$A$1:$F$380,5,FALSE))</f>
        <v>33</v>
      </c>
      <c r="AM158" s="3" t="str">
        <f>IF($E158=IF(ISERROR(VLOOKUP($AI158,技まとめ!$A$1:$F$380,4,FALSE)),"－",VLOOKUP($AI158,技まとめ!$A$1:$F$380,4,FALSE)),"一致","")</f>
        <v/>
      </c>
      <c r="AN158" s="9" t="s">
        <v>621</v>
      </c>
      <c r="AO158" s="3" t="str">
        <f>IF(ISERROR(VLOOKUP($AN158,技まとめ!$A$1:$F$380,6,FALSE)),"－",VLOOKUP($AN158,技まとめ!$A$1:$F$380,6,FALSE))</f>
        <v>BB</v>
      </c>
      <c r="AP158" s="3">
        <f>IF(ISERROR(VLOOKUP($AN158,技まとめ!$A$1:$F$380,3,FALSE)),"－",VLOOKUP($AN158,技まとめ!$A$1:$F$380,3,FALSE))</f>
        <v>92</v>
      </c>
      <c r="AQ158" s="3">
        <f>IF(ISERROR(VLOOKUP($AN158,技まとめ!$A$1:$F$380,5,FALSE)),"－",VLOOKUP($AN158,技まとめ!$A$1:$F$380,5,FALSE))</f>
        <v>53</v>
      </c>
      <c r="AR158" s="3" t="str">
        <f>IF($E158=IF(ISERROR(VLOOKUP($AN158,技まとめ!$A$1:$F$380,4,FALSE)),"－",VLOOKUP($AN158,技まとめ!$A$1:$F$380,4,FALSE)),"一致","")</f>
        <v/>
      </c>
      <c r="AS158" s="9" t="s">
        <v>270</v>
      </c>
      <c r="AT158" s="3" t="str">
        <f>IF(ISERROR(VLOOKUP($AS158,技まとめ!$A$1:$F$380,6,FALSE)),"－",VLOOKUP($AS158,技まとめ!$A$1:$F$380,6,FALSE))</f>
        <v>BB</v>
      </c>
      <c r="AU158" s="3">
        <f>IF(ISERROR(VLOOKUP($AS158,技まとめ!$A$1:$F$380,3,FALSE)),"－",VLOOKUP($AS158,技まとめ!$A$1:$F$380,3,FALSE))</f>
        <v>92</v>
      </c>
      <c r="AV158" s="3">
        <f>IF(ISERROR(VLOOKUP($AS158,技まとめ!$A$1:$F$380,5,FALSE)),"－",VLOOKUP($AS158,技まとめ!$A$1:$F$380,5,FALSE))</f>
        <v>53</v>
      </c>
      <c r="AW158" s="3" t="str">
        <f>IF($E158=IF(ISERROR(VLOOKUP($AS158,技まとめ!$A$1:$F$380,4,FALSE)),"－",VLOOKUP($AS158,技まとめ!$A$1:$F$380,4,FALSE)),"一致","")</f>
        <v>一致</v>
      </c>
      <c r="AX158" s="12" t="str">
        <f t="shared" si="34"/>
        <v>スネークショットくものいとデーモンカットバーバリアンのたて</v>
      </c>
      <c r="AY158" s="12" t="str">
        <f t="shared" si="35"/>
        <v>スネークショットくものいとデーモンカットバーバリアンのたて</v>
      </c>
      <c r="AZ158" s="12" t="str">
        <f t="shared" si="36"/>
        <v>スネークショットくものいとデーモンカットバーバリアンのたて</v>
      </c>
      <c r="BA158" s="12" t="str">
        <f t="shared" si="37"/>
        <v>スネークショットくものいとデーモンカットバーバリアンのたて</v>
      </c>
      <c r="BB158" s="11" t="str">
        <f t="shared" si="38"/>
        <v>SCBLBBBB</v>
      </c>
      <c r="BC158" s="11" t="str">
        <f t="shared" si="39"/>
        <v>SCBLBBBB</v>
      </c>
      <c r="BD158" s="11" t="str">
        <f t="shared" si="40"/>
        <v>SCBLBBBB</v>
      </c>
      <c r="BE158" s="11" t="str">
        <f t="shared" si="41"/>
        <v>SCBLBBBB</v>
      </c>
    </row>
    <row r="159" spans="1:57" ht="11.25" hidden="1" customHeight="1">
      <c r="A159" s="6">
        <v>157</v>
      </c>
      <c r="B159" s="7" t="s">
        <v>622</v>
      </c>
      <c r="C159" s="8" t="s">
        <v>623</v>
      </c>
      <c r="D159" s="7" t="s">
        <v>72</v>
      </c>
      <c r="E159" s="7" t="s">
        <v>81</v>
      </c>
      <c r="F159" s="7" t="s">
        <v>74</v>
      </c>
      <c r="G159" s="9">
        <v>100</v>
      </c>
      <c r="H159" s="9">
        <v>119</v>
      </c>
      <c r="I159" s="9">
        <v>40</v>
      </c>
      <c r="J159" s="9">
        <v>50</v>
      </c>
      <c r="K159" s="9">
        <v>44</v>
      </c>
      <c r="L159" s="9">
        <v>58</v>
      </c>
      <c r="M159" s="9">
        <v>44</v>
      </c>
      <c r="N159" s="9">
        <v>46</v>
      </c>
      <c r="O159" s="9">
        <v>45</v>
      </c>
      <c r="P159" s="9">
        <v>78</v>
      </c>
      <c r="Q159" s="10">
        <v>90</v>
      </c>
      <c r="R159" s="11">
        <v>36</v>
      </c>
      <c r="S159" s="11">
        <v>1</v>
      </c>
      <c r="T159" s="11">
        <v>108</v>
      </c>
      <c r="U159" s="11">
        <v>94</v>
      </c>
      <c r="V159" s="11">
        <v>1</v>
      </c>
      <c r="W159" s="11">
        <v>95</v>
      </c>
      <c r="X159" s="11">
        <f t="shared" si="28"/>
        <v>425</v>
      </c>
      <c r="Y159" s="11">
        <f t="shared" si="29"/>
        <v>4080</v>
      </c>
      <c r="Z159" s="11">
        <f t="shared" si="30"/>
        <v>1745</v>
      </c>
      <c r="AA159" s="11">
        <f t="shared" si="31"/>
        <v>4265</v>
      </c>
      <c r="AB159" s="11">
        <f t="shared" si="32"/>
        <v>4265</v>
      </c>
      <c r="AC159" s="6">
        <f t="shared" si="33"/>
        <v>4975</v>
      </c>
      <c r="AD159" s="9" t="s">
        <v>441</v>
      </c>
      <c r="AE159" s="3" t="str">
        <f>IF(ISERROR(VLOOKUP($AD159,技まとめ!$A$1:$F$380,6,FALSE)),"－",VLOOKUP($AD159,技まとめ!$A$1:$F$380,6,FALSE))</f>
        <v>CA</v>
      </c>
      <c r="AF159" s="3">
        <f>IF(ISERROR(VLOOKUP($AD159,技まとめ!$A$1:$F$380,3,FALSE)),"－",VLOOKUP($AD159,技まとめ!$A$1:$F$380,3,FALSE))</f>
        <v>18</v>
      </c>
      <c r="AG159" s="3">
        <f>IF(ISERROR(VLOOKUP($AD159,技まとめ!$A$1:$F$380,5,FALSE)),"－",VLOOKUP($AD159,技まとめ!$A$1:$F$380,5,FALSE))</f>
        <v>21</v>
      </c>
      <c r="AH159" s="3" t="str">
        <f>IF($E159=IF(ISERROR(VLOOKUP($AD159,技まとめ!$A$1:$F$380,4,FALSE)),"－",VLOOKUP($AD159,技まとめ!$A$1:$F$380,4,FALSE)),"一致","")</f>
        <v/>
      </c>
      <c r="AI159" s="9" t="s">
        <v>274</v>
      </c>
      <c r="AJ159" s="3" t="str">
        <f>IF(ISERROR(VLOOKUP($AI159,技まとめ!$A$1:$F$380,6,FALSE)),"－",VLOOKUP($AI159,技まとめ!$A$1:$F$380,6,FALSE))</f>
        <v>P1</v>
      </c>
      <c r="AK159" s="3">
        <f>IF(ISERROR(VLOOKUP($AI159,技まとめ!$A$1:$F$380,3,FALSE)),"－",VLOOKUP($AI159,技まとめ!$A$1:$F$380,3,FALSE))</f>
        <v>27</v>
      </c>
      <c r="AL159" s="3">
        <f>IF(ISERROR(VLOOKUP($AI159,技まとめ!$A$1:$F$380,5,FALSE)),"－",VLOOKUP($AI159,技まとめ!$A$1:$F$380,5,FALSE))</f>
        <v>25</v>
      </c>
      <c r="AM159" s="3" t="str">
        <f>IF($E159=IF(ISERROR(VLOOKUP($AI159,技まとめ!$A$1:$F$380,4,FALSE)),"－",VLOOKUP($AI159,技まとめ!$A$1:$F$380,4,FALSE)),"一致","")</f>
        <v/>
      </c>
      <c r="AN159" s="9" t="s">
        <v>305</v>
      </c>
      <c r="AO159" s="3" t="str">
        <f>IF(ISERROR(VLOOKUP($AN159,技まとめ!$A$1:$F$380,6,FALSE)),"－",VLOOKUP($AN159,技まとめ!$A$1:$F$380,6,FALSE))</f>
        <v>BL</v>
      </c>
      <c r="AP159" s="3">
        <f>IF(ISERROR(VLOOKUP($AN159,技まとめ!$A$1:$F$380,3,FALSE)),"－",VLOOKUP($AN159,技まとめ!$A$1:$F$380,3,FALSE))</f>
        <v>41</v>
      </c>
      <c r="AQ159" s="3">
        <f>IF(ISERROR(VLOOKUP($AN159,技まとめ!$A$1:$F$380,5,FALSE)),"－",VLOOKUP($AN159,技まとめ!$A$1:$F$380,5,FALSE))</f>
        <v>30</v>
      </c>
      <c r="AR159" s="3" t="str">
        <f>IF($E159=IF(ISERROR(VLOOKUP($AN159,技まとめ!$A$1:$F$380,4,FALSE)),"－",VLOOKUP($AN159,技まとめ!$A$1:$F$380,4,FALSE)),"一致","")</f>
        <v/>
      </c>
      <c r="AS159" s="9" t="s">
        <v>240</v>
      </c>
      <c r="AT159" s="3" t="str">
        <f>IF(ISERROR(VLOOKUP($AS159,技まとめ!$A$1:$F$380,6,FALSE)),"－",VLOOKUP($AS159,技まとめ!$A$1:$F$380,6,FALSE))</f>
        <v>P1</v>
      </c>
      <c r="AU159" s="3">
        <f>IF(ISERROR(VLOOKUP($AS159,技まとめ!$A$1:$F$380,3,FALSE)),"－",VLOOKUP($AS159,技まとめ!$A$1:$F$380,3,FALSE))</f>
        <v>83</v>
      </c>
      <c r="AV159" s="3">
        <f>IF(ISERROR(VLOOKUP($AS159,技まとめ!$A$1:$F$380,5,FALSE)),"－",VLOOKUP($AS159,技まとめ!$A$1:$F$380,5,FALSE))</f>
        <v>47</v>
      </c>
      <c r="AW159" s="3" t="str">
        <f>IF($E159=IF(ISERROR(VLOOKUP($AS159,技まとめ!$A$1:$F$380,4,FALSE)),"－",VLOOKUP($AS159,技まとめ!$A$1:$F$380,4,FALSE)),"一致","")</f>
        <v/>
      </c>
      <c r="AX159" s="12" t="str">
        <f t="shared" si="34"/>
        <v>プレッシャーパンチロケットこぶしフェイクボールダブルロケット</v>
      </c>
      <c r="AY159" s="12" t="str">
        <f t="shared" si="35"/>
        <v>プレッシャーパンチロケットこぶしフェイクボールダブルロケット</v>
      </c>
      <c r="AZ159" s="12" t="str">
        <f t="shared" si="36"/>
        <v>プレッシャーパンチロケットこぶしフェイクボールダブルロケット</v>
      </c>
      <c r="BA159" s="12" t="str">
        <f t="shared" si="37"/>
        <v>プレッシャーパンチロケットこぶしフェイクボールダブルロケット</v>
      </c>
      <c r="BB159" s="11" t="str">
        <f t="shared" si="38"/>
        <v>CAP1BLP1</v>
      </c>
      <c r="BC159" s="11" t="str">
        <f t="shared" si="39"/>
        <v>CAP1BLP1</v>
      </c>
      <c r="BD159" s="11" t="str">
        <f t="shared" si="40"/>
        <v>CAP1BLP1</v>
      </c>
      <c r="BE159" s="11" t="str">
        <f t="shared" si="41"/>
        <v>CAP1BLP1</v>
      </c>
    </row>
    <row r="160" spans="1:57" ht="11.25" hidden="1" customHeight="1">
      <c r="A160" s="6">
        <v>158</v>
      </c>
      <c r="B160" s="7" t="s">
        <v>624</v>
      </c>
      <c r="C160" s="8" t="s">
        <v>625</v>
      </c>
      <c r="D160" s="7" t="s">
        <v>72</v>
      </c>
      <c r="E160" s="7" t="s">
        <v>81</v>
      </c>
      <c r="F160" s="7" t="s">
        <v>82</v>
      </c>
      <c r="G160" s="9">
        <v>109</v>
      </c>
      <c r="H160" s="9">
        <v>104</v>
      </c>
      <c r="I160" s="9">
        <v>41</v>
      </c>
      <c r="J160" s="9">
        <v>41</v>
      </c>
      <c r="K160" s="9">
        <v>48</v>
      </c>
      <c r="L160" s="9">
        <v>40</v>
      </c>
      <c r="M160" s="9">
        <v>60</v>
      </c>
      <c r="N160" s="9">
        <v>40</v>
      </c>
      <c r="O160" s="9">
        <v>46</v>
      </c>
      <c r="P160" s="9">
        <v>90</v>
      </c>
      <c r="Q160" s="10">
        <v>91</v>
      </c>
      <c r="R160" s="11">
        <v>37</v>
      </c>
      <c r="S160" s="11">
        <v>1</v>
      </c>
      <c r="T160" s="11">
        <v>90</v>
      </c>
      <c r="U160" s="11">
        <v>110</v>
      </c>
      <c r="V160" s="11">
        <v>1</v>
      </c>
      <c r="W160" s="11">
        <v>96</v>
      </c>
      <c r="X160" s="11">
        <f t="shared" si="28"/>
        <v>426</v>
      </c>
      <c r="Y160" s="11">
        <f t="shared" si="29"/>
        <v>4125</v>
      </c>
      <c r="Z160" s="11">
        <f t="shared" si="30"/>
        <v>1785</v>
      </c>
      <c r="AA160" s="11">
        <f t="shared" si="31"/>
        <v>3640</v>
      </c>
      <c r="AB160" s="11">
        <f t="shared" si="32"/>
        <v>3640</v>
      </c>
      <c r="AC160" s="6">
        <f t="shared" si="33"/>
        <v>4265</v>
      </c>
      <c r="AD160" s="9" t="s">
        <v>295</v>
      </c>
      <c r="AE160" s="3" t="str">
        <f>IF(ISERROR(VLOOKUP($AD160,技まとめ!$A$1:$F$380,6,FALSE)),"－",VLOOKUP($AD160,技まとめ!$A$1:$F$380,6,FALSE))</f>
        <v>DR</v>
      </c>
      <c r="AF160" s="3">
        <f>IF(ISERROR(VLOOKUP($AD160,技まとめ!$A$1:$F$380,3,FALSE)),"－",VLOOKUP($AD160,技まとめ!$A$1:$F$380,3,FALSE))</f>
        <v>13</v>
      </c>
      <c r="AG160" s="3">
        <f>IF(ISERROR(VLOOKUP($AD160,技まとめ!$A$1:$F$380,5,FALSE)),"－",VLOOKUP($AD160,技まとめ!$A$1:$F$380,5,FALSE))</f>
        <v>20</v>
      </c>
      <c r="AH160" s="3" t="str">
        <f>IF($E160=IF(ISERROR(VLOOKUP($AD160,技まとめ!$A$1:$F$380,4,FALSE)),"－",VLOOKUP($AD160,技まとめ!$A$1:$F$380,4,FALSE)),"一致","")</f>
        <v/>
      </c>
      <c r="AI160" s="9" t="s">
        <v>168</v>
      </c>
      <c r="AJ160" s="3" t="str">
        <f>IF(ISERROR(VLOOKUP($AI160,技まとめ!$A$1:$F$380,6,FALSE)),"－",VLOOKUP($AI160,技まとめ!$A$1:$F$380,6,FALSE))</f>
        <v>BL</v>
      </c>
      <c r="AK160" s="3">
        <f>IF(ISERROR(VLOOKUP($AI160,技まとめ!$A$1:$F$380,3,FALSE)),"－",VLOOKUP($AI160,技まとめ!$A$1:$F$380,3,FALSE))</f>
        <v>25</v>
      </c>
      <c r="AL160" s="3">
        <f>IF(ISERROR(VLOOKUP($AI160,技まとめ!$A$1:$F$380,5,FALSE)),"－",VLOOKUP($AI160,技まとめ!$A$1:$F$380,5,FALSE))</f>
        <v>12</v>
      </c>
      <c r="AM160" s="3" t="str">
        <f>IF($E160=IF(ISERROR(VLOOKUP($AI160,技まとめ!$A$1:$F$380,4,FALSE)),"－",VLOOKUP($AI160,技まとめ!$A$1:$F$380,4,FALSE)),"一致","")</f>
        <v/>
      </c>
      <c r="AN160" s="9" t="s">
        <v>560</v>
      </c>
      <c r="AO160" s="3" t="str">
        <f>IF(ISERROR(VLOOKUP($AN160,技まとめ!$A$1:$F$380,6,FALSE)),"－",VLOOKUP($AN160,技まとめ!$A$1:$F$380,6,FALSE))</f>
        <v>BL</v>
      </c>
      <c r="AP160" s="3">
        <f>IF(ISERROR(VLOOKUP($AN160,技まとめ!$A$1:$F$380,3,FALSE)),"－",VLOOKUP($AN160,技まとめ!$A$1:$F$380,3,FALSE))</f>
        <v>28</v>
      </c>
      <c r="AQ160" s="3">
        <f>IF(ISERROR(VLOOKUP($AN160,技まとめ!$A$1:$F$380,5,FALSE)),"－",VLOOKUP($AN160,技まとめ!$A$1:$F$380,5,FALSE))</f>
        <v>24</v>
      </c>
      <c r="AR160" s="3" t="str">
        <f>IF($E160=IF(ISERROR(VLOOKUP($AN160,技まとめ!$A$1:$F$380,4,FALSE)),"－",VLOOKUP($AN160,技まとめ!$A$1:$F$380,4,FALSE)),"一致","")</f>
        <v>一致</v>
      </c>
      <c r="AS160" s="9" t="s">
        <v>301</v>
      </c>
      <c r="AT160" s="3" t="str">
        <f>IF(ISERROR(VLOOKUP($AS160,技まとめ!$A$1:$F$380,6,FALSE)),"－",VLOOKUP($AS160,技まとめ!$A$1:$F$380,6,FALSE))</f>
        <v>LS</v>
      </c>
      <c r="AU160" s="3">
        <f>IF(ISERROR(VLOOKUP($AS160,技まとめ!$A$1:$F$380,3,FALSE)),"－",VLOOKUP($AS160,技まとめ!$A$1:$F$380,3,FALSE))</f>
        <v>55</v>
      </c>
      <c r="AV160" s="3">
        <f>IF(ISERROR(VLOOKUP($AS160,技まとめ!$A$1:$F$380,5,FALSE)),"－",VLOOKUP($AS160,技まとめ!$A$1:$F$380,5,FALSE))</f>
        <v>40</v>
      </c>
      <c r="AW160" s="3" t="str">
        <f>IF($E160=IF(ISERROR(VLOOKUP($AS160,技まとめ!$A$1:$F$380,4,FALSE)),"－",VLOOKUP($AS160,技まとめ!$A$1:$F$380,4,FALSE)),"一致","")</f>
        <v>一致</v>
      </c>
      <c r="AX160" s="12" t="str">
        <f t="shared" si="34"/>
        <v>ダッシュアクセルキラースライドブレードアタックツナミブースト</v>
      </c>
      <c r="AY160" s="12" t="str">
        <f t="shared" si="35"/>
        <v>ダッシュアクセルキラースライドブレードアタックツナミブースト</v>
      </c>
      <c r="AZ160" s="12" t="str">
        <f t="shared" si="36"/>
        <v>ダッシュアクセルキラースライドブレードアタックツナミブースト</v>
      </c>
      <c r="BA160" s="12" t="str">
        <f t="shared" si="37"/>
        <v>ダッシュアクセルキラースライドブレードアタックツナミブースト</v>
      </c>
      <c r="BB160" s="11" t="str">
        <f t="shared" si="38"/>
        <v>DRBLBLLS</v>
      </c>
      <c r="BC160" s="11" t="str">
        <f t="shared" si="39"/>
        <v>DRBLBLLS</v>
      </c>
      <c r="BD160" s="11" t="str">
        <f t="shared" si="40"/>
        <v>DRBLBLLS</v>
      </c>
      <c r="BE160" s="11" t="str">
        <f t="shared" si="41"/>
        <v>DRBLBLLS</v>
      </c>
    </row>
    <row r="161" spans="1:57" ht="11.25" hidden="1" customHeight="1">
      <c r="A161" s="6">
        <v>159</v>
      </c>
      <c r="B161" s="7" t="s">
        <v>626</v>
      </c>
      <c r="C161" s="8" t="s">
        <v>627</v>
      </c>
      <c r="D161" s="7" t="s">
        <v>72</v>
      </c>
      <c r="E161" s="7" t="s">
        <v>81</v>
      </c>
      <c r="F161" s="7" t="s">
        <v>82</v>
      </c>
      <c r="G161" s="9">
        <v>113</v>
      </c>
      <c r="H161" s="9">
        <v>93</v>
      </c>
      <c r="I161" s="9">
        <v>46</v>
      </c>
      <c r="J161" s="9">
        <v>41</v>
      </c>
      <c r="K161" s="9">
        <v>51</v>
      </c>
      <c r="L161" s="9">
        <v>44</v>
      </c>
      <c r="M161" s="9">
        <v>41</v>
      </c>
      <c r="N161" s="9">
        <v>48</v>
      </c>
      <c r="O161" s="9">
        <v>44</v>
      </c>
      <c r="P161" s="9">
        <v>93</v>
      </c>
      <c r="Q161" s="10">
        <v>96</v>
      </c>
      <c r="R161" s="11">
        <v>51</v>
      </c>
      <c r="S161" s="11">
        <v>1</v>
      </c>
      <c r="T161" s="11">
        <v>94</v>
      </c>
      <c r="U161" s="11">
        <v>91</v>
      </c>
      <c r="V161" s="11">
        <v>1</v>
      </c>
      <c r="W161" s="11">
        <v>94</v>
      </c>
      <c r="X161" s="11">
        <f t="shared" si="28"/>
        <v>428</v>
      </c>
      <c r="Y161" s="11">
        <f t="shared" si="29"/>
        <v>4315</v>
      </c>
      <c r="Z161" s="11">
        <f t="shared" si="30"/>
        <v>2265</v>
      </c>
      <c r="AA161" s="11">
        <f t="shared" si="31"/>
        <v>3770</v>
      </c>
      <c r="AB161" s="11">
        <f t="shared" si="32"/>
        <v>3770</v>
      </c>
      <c r="AC161" s="6">
        <f t="shared" si="33"/>
        <v>4485</v>
      </c>
      <c r="AD161" s="9" t="s">
        <v>83</v>
      </c>
      <c r="AE161" s="3" t="str">
        <f>IF(ISERROR(VLOOKUP($AD161,技まとめ!$A$1:$F$380,6,FALSE)),"－",VLOOKUP($AD161,技まとめ!$A$1:$F$380,6,FALSE))</f>
        <v>DR</v>
      </c>
      <c r="AF161" s="3">
        <f>IF(ISERROR(VLOOKUP($AD161,技まとめ!$A$1:$F$380,3,FALSE)),"－",VLOOKUP($AD161,技まとめ!$A$1:$F$380,3,FALSE))</f>
        <v>13</v>
      </c>
      <c r="AG161" s="3">
        <f>IF(ISERROR(VLOOKUP($AD161,技まとめ!$A$1:$F$380,5,FALSE)),"－",VLOOKUP($AD161,技まとめ!$A$1:$F$380,5,FALSE))</f>
        <v>20</v>
      </c>
      <c r="AH161" s="3" t="str">
        <f>IF($E161=IF(ISERROR(VLOOKUP($AD161,技まとめ!$A$1:$F$380,4,FALSE)),"－",VLOOKUP($AD161,技まとめ!$A$1:$F$380,4,FALSE)),"一致","")</f>
        <v>一致</v>
      </c>
      <c r="AI161" s="9" t="s">
        <v>305</v>
      </c>
      <c r="AJ161" s="3" t="str">
        <f>IF(ISERROR(VLOOKUP($AI161,技まとめ!$A$1:$F$380,6,FALSE)),"－",VLOOKUP($AI161,技まとめ!$A$1:$F$380,6,FALSE))</f>
        <v>BL</v>
      </c>
      <c r="AK161" s="3">
        <f>IF(ISERROR(VLOOKUP($AI161,技まとめ!$A$1:$F$380,3,FALSE)),"－",VLOOKUP($AI161,技まとめ!$A$1:$F$380,3,FALSE))</f>
        <v>41</v>
      </c>
      <c r="AL161" s="3">
        <f>IF(ISERROR(VLOOKUP($AI161,技まとめ!$A$1:$F$380,5,FALSE)),"－",VLOOKUP($AI161,技まとめ!$A$1:$F$380,5,FALSE))</f>
        <v>30</v>
      </c>
      <c r="AM161" s="3" t="str">
        <f>IF($E161=IF(ISERROR(VLOOKUP($AI161,技まとめ!$A$1:$F$380,4,FALSE)),"－",VLOOKUP($AI161,技まとめ!$A$1:$F$380,4,FALSE)),"一致","")</f>
        <v/>
      </c>
      <c r="AN161" s="9" t="s">
        <v>124</v>
      </c>
      <c r="AO161" s="3" t="str">
        <f>IF(ISERROR(VLOOKUP($AN161,技まとめ!$A$1:$F$380,6,FALSE)),"－",VLOOKUP($AN161,技まとめ!$A$1:$F$380,6,FALSE))</f>
        <v>BL</v>
      </c>
      <c r="AP161" s="3">
        <f>IF(ISERROR(VLOOKUP($AN161,技まとめ!$A$1:$F$380,3,FALSE)),"－",VLOOKUP($AN161,技まとめ!$A$1:$F$380,3,FALSE))</f>
        <v>42</v>
      </c>
      <c r="AQ161" s="3">
        <f>IF(ISERROR(VLOOKUP($AN161,技まとめ!$A$1:$F$380,5,FALSE)),"－",VLOOKUP($AN161,技まとめ!$A$1:$F$380,5,FALSE))</f>
        <v>29</v>
      </c>
      <c r="AR161" s="3" t="str">
        <f>IF($E161=IF(ISERROR(VLOOKUP($AN161,技まとめ!$A$1:$F$380,4,FALSE)),"－",VLOOKUP($AN161,技まとめ!$A$1:$F$380,4,FALSE)),"一致","")</f>
        <v/>
      </c>
      <c r="AS161" s="9" t="s">
        <v>97</v>
      </c>
      <c r="AT161" s="3" t="str">
        <f>IF(ISERROR(VLOOKUP($AS161,技まとめ!$A$1:$F$380,6,FALSE)),"－",VLOOKUP($AS161,技まとめ!$A$1:$F$380,6,FALSE))</f>
        <v>BL</v>
      </c>
      <c r="AU161" s="3">
        <f>IF(ISERROR(VLOOKUP($AS161,技まとめ!$A$1:$F$380,3,FALSE)),"－",VLOOKUP($AS161,技まとめ!$A$1:$F$380,3,FALSE))</f>
        <v>38</v>
      </c>
      <c r="AV161" s="3">
        <f>IF(ISERROR(VLOOKUP($AS161,技まとめ!$A$1:$F$380,5,FALSE)),"－",VLOOKUP($AS161,技まとめ!$A$1:$F$380,5,FALSE))</f>
        <v>16</v>
      </c>
      <c r="AW161" s="3" t="str">
        <f>IF($E161=IF(ISERROR(VLOOKUP($AS161,技まとめ!$A$1:$F$380,4,FALSE)),"－",VLOOKUP($AS161,技まとめ!$A$1:$F$380,4,FALSE)),"一致","")</f>
        <v/>
      </c>
      <c r="AX161" s="12" t="str">
        <f t="shared" si="34"/>
        <v>しっぷうダッシュフェイクボールフェイクボンバーうしろのしょうめん</v>
      </c>
      <c r="AY161" s="12" t="str">
        <f t="shared" si="35"/>
        <v>しっぷうダッシュフェイクボールフェイクボンバーうしろのしょうめん</v>
      </c>
      <c r="AZ161" s="12" t="str">
        <f t="shared" si="36"/>
        <v>しっぷうダッシュフェイクボールフェイクボンバーうしろのしょうめん</v>
      </c>
      <c r="BA161" s="12" t="str">
        <f t="shared" si="37"/>
        <v>しっぷうダッシュフェイクボールフェイクボンバーうしろのしょうめん</v>
      </c>
      <c r="BB161" s="11" t="str">
        <f t="shared" si="38"/>
        <v>DRBLBLBL</v>
      </c>
      <c r="BC161" s="11" t="str">
        <f t="shared" si="39"/>
        <v>DRBLBLBL</v>
      </c>
      <c r="BD161" s="11" t="str">
        <f t="shared" si="40"/>
        <v>DRBLBLBL</v>
      </c>
      <c r="BE161" s="11" t="str">
        <f t="shared" si="41"/>
        <v>DRBLBLBL</v>
      </c>
    </row>
    <row r="162" spans="1:57" ht="11.25" hidden="1" customHeight="1">
      <c r="A162" s="6">
        <v>160</v>
      </c>
      <c r="B162" s="7" t="s">
        <v>628</v>
      </c>
      <c r="C162" s="8" t="s">
        <v>629</v>
      </c>
      <c r="D162" s="7" t="s">
        <v>72</v>
      </c>
      <c r="E162" s="7" t="s">
        <v>95</v>
      </c>
      <c r="F162" s="7" t="s">
        <v>82</v>
      </c>
      <c r="G162" s="9">
        <v>107</v>
      </c>
      <c r="H162" s="9">
        <v>85</v>
      </c>
      <c r="I162" s="9">
        <v>42</v>
      </c>
      <c r="J162" s="9">
        <v>40</v>
      </c>
      <c r="K162" s="9">
        <v>48</v>
      </c>
      <c r="L162" s="9">
        <v>41</v>
      </c>
      <c r="M162" s="9">
        <v>41</v>
      </c>
      <c r="N162" s="9">
        <v>48</v>
      </c>
      <c r="O162" s="9">
        <v>44</v>
      </c>
      <c r="P162" s="9">
        <v>101</v>
      </c>
      <c r="Q162" s="10">
        <v>92</v>
      </c>
      <c r="R162" s="11">
        <v>55</v>
      </c>
      <c r="S162" s="11">
        <v>1</v>
      </c>
      <c r="T162" s="11">
        <v>91</v>
      </c>
      <c r="U162" s="11">
        <v>91</v>
      </c>
      <c r="V162" s="11">
        <v>1</v>
      </c>
      <c r="W162" s="11">
        <v>94</v>
      </c>
      <c r="X162" s="11">
        <f t="shared" si="28"/>
        <v>425</v>
      </c>
      <c r="Y162" s="11">
        <f t="shared" si="29"/>
        <v>4155</v>
      </c>
      <c r="Z162" s="11">
        <f t="shared" si="30"/>
        <v>2405</v>
      </c>
      <c r="AA162" s="11">
        <f t="shared" si="31"/>
        <v>3665</v>
      </c>
      <c r="AB162" s="11">
        <f t="shared" si="32"/>
        <v>3665</v>
      </c>
      <c r="AC162" s="6">
        <f t="shared" si="33"/>
        <v>4385</v>
      </c>
      <c r="AD162" s="9" t="s">
        <v>148</v>
      </c>
      <c r="AE162" s="3" t="str">
        <f>IF(ISERROR(VLOOKUP($AD162,技まとめ!$A$1:$F$380,6,FALSE)),"－",VLOOKUP($AD162,技まとめ!$A$1:$F$380,6,FALSE))</f>
        <v>SC</v>
      </c>
      <c r="AF162" s="3">
        <f>IF(ISERROR(VLOOKUP($AD162,技まとめ!$A$1:$F$380,3,FALSE)),"－",VLOOKUP($AD162,技まとめ!$A$1:$F$380,3,FALSE))</f>
        <v>66</v>
      </c>
      <c r="AG162" s="3">
        <f>IF(ISERROR(VLOOKUP($AD162,技まとめ!$A$1:$F$380,5,FALSE)),"－",VLOOKUP($AD162,技まとめ!$A$1:$F$380,5,FALSE))</f>
        <v>37</v>
      </c>
      <c r="AH162" s="3" t="str">
        <f>IF($E162=IF(ISERROR(VLOOKUP($AD162,技まとめ!$A$1:$F$380,4,FALSE)),"－",VLOOKUP($AD162,技まとめ!$A$1:$F$380,4,FALSE)),"一致","")</f>
        <v/>
      </c>
      <c r="AI162" s="9" t="s">
        <v>5063</v>
      </c>
      <c r="AJ162" s="3" t="str">
        <f>IF(ISERROR(VLOOKUP($AI162,技まとめ!$A$1:$F$380,6,FALSE)),"－",VLOOKUP($AI162,技まとめ!$A$1:$F$380,6,FALSE))</f>
        <v>BL</v>
      </c>
      <c r="AK162" s="3">
        <f>IF(ISERROR(VLOOKUP($AI162,技まとめ!$A$1:$F$380,3,FALSE)),"－",VLOOKUP($AI162,技まとめ!$A$1:$F$380,3,FALSE))</f>
        <v>33</v>
      </c>
      <c r="AL162" s="3">
        <f>IF(ISERROR(VLOOKUP($AI162,技まとめ!$A$1:$F$380,5,FALSE)),"－",VLOOKUP($AI162,技まとめ!$A$1:$F$380,5,FALSE))</f>
        <v>28</v>
      </c>
      <c r="AM162" s="3" t="str">
        <f>IF($E162=IF(ISERROR(VLOOKUP($AI162,技まとめ!$A$1:$F$380,4,FALSE)),"－",VLOOKUP($AI162,技まとめ!$A$1:$F$380,4,FALSE)),"一致","")</f>
        <v>一致</v>
      </c>
      <c r="AN162" s="9" t="s">
        <v>5060</v>
      </c>
      <c r="AO162" s="3" t="str">
        <f>IF(ISERROR(VLOOKUP($AN162,技まとめ!$A$1:$F$380,6,FALSE)),"－",VLOOKUP($AN162,技まとめ!$A$1:$F$380,6,FALSE))</f>
        <v>DR</v>
      </c>
      <c r="AP162" s="3">
        <f>IF(ISERROR(VLOOKUP($AN162,技まとめ!$A$1:$F$380,3,FALSE)),"－",VLOOKUP($AN162,技まとめ!$A$1:$F$380,3,FALSE))</f>
        <v>27</v>
      </c>
      <c r="AQ162" s="3">
        <f>IF(ISERROR(VLOOKUP($AN162,技まとめ!$A$1:$F$380,5,FALSE)),"－",VLOOKUP($AN162,技まとめ!$A$1:$F$380,5,FALSE))</f>
        <v>25</v>
      </c>
      <c r="AR162" s="3" t="str">
        <f>IF($E162=IF(ISERROR(VLOOKUP($AN162,技まとめ!$A$1:$F$380,4,FALSE)),"－",VLOOKUP($AN162,技まとめ!$A$1:$F$380,4,FALSE)),"一致","")</f>
        <v>一致</v>
      </c>
      <c r="AS162" s="9" t="s">
        <v>163</v>
      </c>
      <c r="AT162" s="3" t="str">
        <f>IF(ISERROR(VLOOKUP($AS162,技まとめ!$A$1:$F$380,6,FALSE)),"－",VLOOKUP($AS162,技まとめ!$A$1:$F$380,6,FALSE))</f>
        <v>BL</v>
      </c>
      <c r="AU162" s="3">
        <f>IF(ISERROR(VLOOKUP($AS162,技まとめ!$A$1:$F$380,3,FALSE)),"－",VLOOKUP($AS162,技まとめ!$A$1:$F$380,3,FALSE))</f>
        <v>59</v>
      </c>
      <c r="AV162" s="3">
        <f>IF(ISERROR(VLOOKUP($AS162,技まとめ!$A$1:$F$380,5,FALSE)),"－",VLOOKUP($AS162,技まとめ!$A$1:$F$380,5,FALSE))</f>
        <v>38</v>
      </c>
      <c r="AW162" s="3" t="str">
        <f>IF($E162=IF(ISERROR(VLOOKUP($AS162,技まとめ!$A$1:$F$380,4,FALSE)),"－",VLOOKUP($AS162,技まとめ!$A$1:$F$380,4,FALSE)),"一致","")</f>
        <v/>
      </c>
      <c r="AX162" s="12" t="str">
        <f t="shared" si="34"/>
        <v>メガネクラッシュスーパースキャン（Ｂ）スーパースキャン（Ｄ）サイクロン</v>
      </c>
      <c r="AY162" s="12" t="str">
        <f t="shared" si="35"/>
        <v>メガネクラッシュスーパースキャン（Ｂ）スーパースキャン（Ｄ）サイクロン</v>
      </c>
      <c r="AZ162" s="12" t="str">
        <f t="shared" si="36"/>
        <v>メガネクラッシュスーパースキャン（Ｂ）スーパースキャン（Ｄ）サイクロン</v>
      </c>
      <c r="BA162" s="12" t="str">
        <f t="shared" si="37"/>
        <v>メガネクラッシュスーパースキャン（Ｂ）スーパースキャン（Ｄ）サイクロン</v>
      </c>
      <c r="BB162" s="11" t="str">
        <f t="shared" si="38"/>
        <v>SCBLDRBL</v>
      </c>
      <c r="BC162" s="11" t="str">
        <f t="shared" si="39"/>
        <v>SCBLDRBL</v>
      </c>
      <c r="BD162" s="11" t="str">
        <f t="shared" si="40"/>
        <v>SCBLDRBL</v>
      </c>
      <c r="BE162" s="11" t="str">
        <f t="shared" si="41"/>
        <v>SCBLDRBL</v>
      </c>
    </row>
    <row r="163" spans="1:57" ht="11.25" hidden="1" customHeight="1">
      <c r="A163" s="6">
        <v>161</v>
      </c>
      <c r="B163" s="7" t="s">
        <v>630</v>
      </c>
      <c r="C163" s="8" t="s">
        <v>631</v>
      </c>
      <c r="D163" s="7" t="s">
        <v>72</v>
      </c>
      <c r="E163" s="7" t="s">
        <v>73</v>
      </c>
      <c r="F163" s="7" t="s">
        <v>82</v>
      </c>
      <c r="G163" s="9">
        <v>98</v>
      </c>
      <c r="H163" s="9">
        <v>80</v>
      </c>
      <c r="I163" s="9">
        <v>45</v>
      </c>
      <c r="J163" s="9">
        <v>44</v>
      </c>
      <c r="K163" s="9">
        <v>48</v>
      </c>
      <c r="L163" s="9">
        <v>60</v>
      </c>
      <c r="M163" s="9">
        <v>43</v>
      </c>
      <c r="N163" s="9">
        <v>49</v>
      </c>
      <c r="O163" s="9">
        <v>47</v>
      </c>
      <c r="P163" s="9">
        <v>82</v>
      </c>
      <c r="Q163" s="10">
        <v>95</v>
      </c>
      <c r="R163" s="11">
        <v>41</v>
      </c>
      <c r="S163" s="11">
        <v>1</v>
      </c>
      <c r="T163" s="11">
        <v>110</v>
      </c>
      <c r="U163" s="11">
        <v>93</v>
      </c>
      <c r="V163" s="11">
        <v>1</v>
      </c>
      <c r="W163" s="11">
        <v>97</v>
      </c>
      <c r="X163" s="11">
        <f t="shared" si="28"/>
        <v>438</v>
      </c>
      <c r="Y163" s="11">
        <f t="shared" si="29"/>
        <v>4290</v>
      </c>
      <c r="Z163" s="11">
        <f t="shared" si="30"/>
        <v>1930</v>
      </c>
      <c r="AA163" s="11">
        <f t="shared" si="31"/>
        <v>4345</v>
      </c>
      <c r="AB163" s="11">
        <f t="shared" si="32"/>
        <v>4345</v>
      </c>
      <c r="AC163" s="6">
        <f t="shared" si="33"/>
        <v>5090</v>
      </c>
      <c r="AD163" s="9" t="s">
        <v>89</v>
      </c>
      <c r="AE163" s="3" t="str">
        <f>IF(ISERROR(VLOOKUP($AD163,技まとめ!$A$1:$F$380,6,FALSE)),"－",VLOOKUP($AD163,技まとめ!$A$1:$F$380,6,FALSE))</f>
        <v>BB</v>
      </c>
      <c r="AF163" s="3">
        <f>IF(ISERROR(VLOOKUP($AD163,技まとめ!$A$1:$F$380,3,FALSE)),"－",VLOOKUP($AD163,技まとめ!$A$1:$F$380,3,FALSE))</f>
        <v>43</v>
      </c>
      <c r="AG163" s="3">
        <f>IF(ISERROR(VLOOKUP($AD163,技まとめ!$A$1:$F$380,5,FALSE)),"－",VLOOKUP($AD163,技まとめ!$A$1:$F$380,5,FALSE))</f>
        <v>30</v>
      </c>
      <c r="AH163" s="3" t="str">
        <f>IF($E163=IF(ISERROR(VLOOKUP($AD163,技まとめ!$A$1:$F$380,4,FALSE)),"－",VLOOKUP($AD163,技まとめ!$A$1:$F$380,4,FALSE)),"一致","")</f>
        <v>一致</v>
      </c>
      <c r="AI163" s="9" t="s">
        <v>308</v>
      </c>
      <c r="AJ163" s="3" t="str">
        <f>IF(ISERROR(VLOOKUP($AI163,技まとめ!$A$1:$F$380,6,FALSE)),"－",VLOOKUP($AI163,技まとめ!$A$1:$F$380,6,FALSE))</f>
        <v>DR</v>
      </c>
      <c r="AK163" s="3">
        <f>IF(ISERROR(VLOOKUP($AI163,技まとめ!$A$1:$F$380,3,FALSE)),"－",VLOOKUP($AI163,技まとめ!$A$1:$F$380,3,FALSE))</f>
        <v>28</v>
      </c>
      <c r="AL163" s="3">
        <f>IF(ISERROR(VLOOKUP($AI163,技まとめ!$A$1:$F$380,5,FALSE)),"－",VLOOKUP($AI163,技まとめ!$A$1:$F$380,5,FALSE))</f>
        <v>24</v>
      </c>
      <c r="AM163" s="3" t="str">
        <f>IF($E163=IF(ISERROR(VLOOKUP($AI163,技まとめ!$A$1:$F$380,4,FALSE)),"－",VLOOKUP($AI163,技まとめ!$A$1:$F$380,4,FALSE)),"一致","")</f>
        <v>一致</v>
      </c>
      <c r="AN163" s="9" t="s">
        <v>447</v>
      </c>
      <c r="AO163" s="3" t="str">
        <f>IF(ISERROR(VLOOKUP($AN163,技まとめ!$A$1:$F$380,6,FALSE)),"－",VLOOKUP($AN163,技まとめ!$A$1:$F$380,6,FALSE))</f>
        <v>BB</v>
      </c>
      <c r="AP163" s="3">
        <f>IF(ISERROR(VLOOKUP($AN163,技まとめ!$A$1:$F$380,3,FALSE)),"－",VLOOKUP($AN163,技まとめ!$A$1:$F$380,3,FALSE))</f>
        <v>65</v>
      </c>
      <c r="AQ163" s="3">
        <f>IF(ISERROR(VLOOKUP($AN163,技まとめ!$A$1:$F$380,5,FALSE)),"－",VLOOKUP($AN163,技まとめ!$A$1:$F$380,5,FALSE))</f>
        <v>42</v>
      </c>
      <c r="AR163" s="3" t="str">
        <f>IF($E163=IF(ISERROR(VLOOKUP($AN163,技まとめ!$A$1:$F$380,4,FALSE)),"－",VLOOKUP($AN163,技まとめ!$A$1:$F$380,4,FALSE)),"一致","")</f>
        <v>一致</v>
      </c>
      <c r="AS163" s="9" t="s">
        <v>351</v>
      </c>
      <c r="AT163" s="3" t="str">
        <f>IF(ISERROR(VLOOKUP($AS163,技まとめ!$A$1:$F$380,6,FALSE)),"－",VLOOKUP($AS163,技まとめ!$A$1:$F$380,6,FALSE))</f>
        <v>CA</v>
      </c>
      <c r="AU163" s="3">
        <f>IF(ISERROR(VLOOKUP($AS163,技まとめ!$A$1:$F$380,3,FALSE)),"－",VLOOKUP($AS163,技まとめ!$A$1:$F$380,3,FALSE))</f>
        <v>92</v>
      </c>
      <c r="AV163" s="3">
        <f>IF(ISERROR(VLOOKUP($AS163,技まとめ!$A$1:$F$380,5,FALSE)),"－",VLOOKUP($AS163,技まとめ!$A$1:$F$380,5,FALSE))</f>
        <v>50</v>
      </c>
      <c r="AW163" s="3" t="str">
        <f>IF($E163=IF(ISERROR(VLOOKUP($AS163,技まとめ!$A$1:$F$380,4,FALSE)),"－",VLOOKUP($AS163,技まとめ!$A$1:$F$380,4,FALSE)),"一致","")</f>
        <v>一致</v>
      </c>
      <c r="AX163" s="12" t="str">
        <f t="shared" si="34"/>
        <v>ザ・ウォールスーパーアルマジロヘビーベイビーギガントウォール</v>
      </c>
      <c r="AY163" s="12" t="str">
        <f t="shared" si="35"/>
        <v>ザ・ウォールスーパーアルマジロヘビーベイビーギガントウォール</v>
      </c>
      <c r="AZ163" s="12" t="str">
        <f t="shared" si="36"/>
        <v>ザ・ウォールスーパーアルマジロヘビーベイビーギガントウォール</v>
      </c>
      <c r="BA163" s="12" t="str">
        <f t="shared" si="37"/>
        <v>ザ・ウォールスーパーアルマジロヘビーベイビーギガントウォール</v>
      </c>
      <c r="BB163" s="11" t="str">
        <f t="shared" si="38"/>
        <v>BBDRBBCA</v>
      </c>
      <c r="BC163" s="11" t="str">
        <f t="shared" si="39"/>
        <v>BBDRBBCA</v>
      </c>
      <c r="BD163" s="11" t="str">
        <f t="shared" si="40"/>
        <v>BBDRBBCA</v>
      </c>
      <c r="BE163" s="11" t="str">
        <f t="shared" si="41"/>
        <v>BBDRBBCA</v>
      </c>
    </row>
    <row r="164" spans="1:57" ht="11.25" hidden="1" customHeight="1">
      <c r="A164" s="6">
        <v>162</v>
      </c>
      <c r="B164" s="7" t="s">
        <v>632</v>
      </c>
      <c r="C164" s="8" t="s">
        <v>633</v>
      </c>
      <c r="D164" s="7" t="s">
        <v>72</v>
      </c>
      <c r="E164" s="7" t="s">
        <v>95</v>
      </c>
      <c r="F164" s="7" t="s">
        <v>109</v>
      </c>
      <c r="G164" s="9">
        <v>131</v>
      </c>
      <c r="H164" s="9">
        <v>89</v>
      </c>
      <c r="I164" s="9">
        <v>40</v>
      </c>
      <c r="J164" s="9">
        <v>48</v>
      </c>
      <c r="K164" s="9">
        <v>51</v>
      </c>
      <c r="L164" s="9">
        <v>43</v>
      </c>
      <c r="M164" s="9">
        <v>41</v>
      </c>
      <c r="N164" s="9">
        <v>40</v>
      </c>
      <c r="O164" s="9">
        <v>41</v>
      </c>
      <c r="P164" s="9">
        <v>110</v>
      </c>
      <c r="Q164" s="10">
        <v>90</v>
      </c>
      <c r="R164" s="11">
        <v>67</v>
      </c>
      <c r="S164" s="11">
        <v>1</v>
      </c>
      <c r="T164" s="11">
        <v>93</v>
      </c>
      <c r="U164" s="11">
        <v>91</v>
      </c>
      <c r="V164" s="11">
        <v>1</v>
      </c>
      <c r="W164" s="11">
        <v>91</v>
      </c>
      <c r="X164" s="11">
        <f t="shared" si="28"/>
        <v>434</v>
      </c>
      <c r="Y164" s="11">
        <f t="shared" si="29"/>
        <v>4060</v>
      </c>
      <c r="Z164" s="11">
        <f t="shared" si="30"/>
        <v>2810</v>
      </c>
      <c r="AA164" s="11">
        <f t="shared" si="31"/>
        <v>3720</v>
      </c>
      <c r="AB164" s="11">
        <f t="shared" si="32"/>
        <v>3720</v>
      </c>
      <c r="AC164" s="6">
        <f t="shared" si="33"/>
        <v>4510</v>
      </c>
      <c r="AD164" s="9" t="s">
        <v>634</v>
      </c>
      <c r="AE164" s="3" t="str">
        <f>IF(ISERROR(VLOOKUP($AD164,技まとめ!$A$1:$F$380,6,FALSE)),"－",VLOOKUP($AD164,技まとめ!$A$1:$F$380,6,FALSE))</f>
        <v>DR</v>
      </c>
      <c r="AF164" s="3">
        <f>IF(ISERROR(VLOOKUP($AD164,技まとめ!$A$1:$F$380,3,FALSE)),"－",VLOOKUP($AD164,技まとめ!$A$1:$F$380,3,FALSE))</f>
        <v>13</v>
      </c>
      <c r="AG164" s="3">
        <f>IF(ISERROR(VLOOKUP($AD164,技まとめ!$A$1:$F$380,5,FALSE)),"－",VLOOKUP($AD164,技まとめ!$A$1:$F$380,5,FALSE))</f>
        <v>20</v>
      </c>
      <c r="AH164" s="3" t="str">
        <f>IF($E164=IF(ISERROR(VLOOKUP($AD164,技まとめ!$A$1:$F$380,4,FALSE)),"－",VLOOKUP($AD164,技まとめ!$A$1:$F$380,4,FALSE)),"一致","")</f>
        <v/>
      </c>
      <c r="AI164" s="9" t="s">
        <v>635</v>
      </c>
      <c r="AJ164" s="3" t="str">
        <f>IF(ISERROR(VLOOKUP($AI164,技まとめ!$A$1:$F$380,6,FALSE)),"－",VLOOKUP($AI164,技まとめ!$A$1:$F$380,6,FALSE))</f>
        <v>DR</v>
      </c>
      <c r="AK164" s="3">
        <f>IF(ISERROR(VLOOKUP($AI164,技まとめ!$A$1:$F$380,3,FALSE)),"－",VLOOKUP($AI164,技まとめ!$A$1:$F$380,3,FALSE))</f>
        <v>58</v>
      </c>
      <c r="AL164" s="3">
        <f>IF(ISERROR(VLOOKUP($AI164,技まとめ!$A$1:$F$380,5,FALSE)),"－",VLOOKUP($AI164,技まとめ!$A$1:$F$380,5,FALSE))</f>
        <v>39</v>
      </c>
      <c r="AM164" s="3" t="str">
        <f>IF($E164=IF(ISERROR(VLOOKUP($AI164,技まとめ!$A$1:$F$380,4,FALSE)),"－",VLOOKUP($AI164,技まとめ!$A$1:$F$380,4,FALSE)),"一致","")</f>
        <v/>
      </c>
      <c r="AN164" s="9" t="s">
        <v>211</v>
      </c>
      <c r="AO164" s="3" t="str">
        <f>IF(ISERROR(VLOOKUP($AN164,技まとめ!$A$1:$F$380,6,FALSE)),"－",VLOOKUP($AN164,技まとめ!$A$1:$F$380,6,FALSE))</f>
        <v>NS</v>
      </c>
      <c r="AP164" s="3">
        <f>IF(ISERROR(VLOOKUP($AN164,技まとめ!$A$1:$F$380,3,FALSE)),"－",VLOOKUP($AN164,技まとめ!$A$1:$F$380,3,FALSE))</f>
        <v>36</v>
      </c>
      <c r="AQ164" s="3">
        <f>IF(ISERROR(VLOOKUP($AN164,技まとめ!$A$1:$F$380,5,FALSE)),"－",VLOOKUP($AN164,技まとめ!$A$1:$F$380,5,FALSE))</f>
        <v>25</v>
      </c>
      <c r="AR164" s="3" t="str">
        <f>IF($E164=IF(ISERROR(VLOOKUP($AN164,技まとめ!$A$1:$F$380,4,FALSE)),"－",VLOOKUP($AN164,技まとめ!$A$1:$F$380,4,FALSE)),"一致","")</f>
        <v/>
      </c>
      <c r="AS164" s="9" t="s">
        <v>97</v>
      </c>
      <c r="AT164" s="3" t="str">
        <f>IF(ISERROR(VLOOKUP($AS164,技まとめ!$A$1:$F$380,6,FALSE)),"－",VLOOKUP($AS164,技まとめ!$A$1:$F$380,6,FALSE))</f>
        <v>BL</v>
      </c>
      <c r="AU164" s="3">
        <f>IF(ISERROR(VLOOKUP($AS164,技まとめ!$A$1:$F$380,3,FALSE)),"－",VLOOKUP($AS164,技まとめ!$A$1:$F$380,3,FALSE))</f>
        <v>38</v>
      </c>
      <c r="AV164" s="3">
        <f>IF(ISERROR(VLOOKUP($AS164,技まとめ!$A$1:$F$380,5,FALSE)),"－",VLOOKUP($AS164,技まとめ!$A$1:$F$380,5,FALSE))</f>
        <v>16</v>
      </c>
      <c r="AW164" s="3" t="str">
        <f>IF($E164=IF(ISERROR(VLOOKUP($AS164,技まとめ!$A$1:$F$380,4,FALSE)),"－",VLOOKUP($AS164,技まとめ!$A$1:$F$380,4,FALSE)),"一致","")</f>
        <v/>
      </c>
      <c r="AX164" s="12" t="str">
        <f t="shared" si="34"/>
        <v>たまのりピエロオーロラドリブルコロドラシュートうしろのしょうめん</v>
      </c>
      <c r="AY164" s="12" t="str">
        <f t="shared" si="35"/>
        <v>たまのりピエロオーロラドリブルコロドラシュートうしろのしょうめん</v>
      </c>
      <c r="AZ164" s="12" t="str">
        <f t="shared" si="36"/>
        <v>たまのりピエロオーロラドリブルコロドラシュートうしろのしょうめん</v>
      </c>
      <c r="BA164" s="12" t="str">
        <f t="shared" si="37"/>
        <v>たまのりピエロオーロラドリブルコロドラシュートうしろのしょうめん</v>
      </c>
      <c r="BB164" s="11" t="str">
        <f t="shared" si="38"/>
        <v>DRDRNSBL</v>
      </c>
      <c r="BC164" s="11" t="str">
        <f t="shared" si="39"/>
        <v>DRDRNSBL</v>
      </c>
      <c r="BD164" s="11" t="str">
        <f t="shared" si="40"/>
        <v>DRDRNSBL</v>
      </c>
      <c r="BE164" s="11" t="str">
        <f t="shared" si="41"/>
        <v>DRDRNSBL</v>
      </c>
    </row>
    <row r="165" spans="1:57" ht="11.25" hidden="1" customHeight="1">
      <c r="A165" s="6">
        <v>163</v>
      </c>
      <c r="B165" s="7" t="s">
        <v>636</v>
      </c>
      <c r="C165" s="8" t="s">
        <v>637</v>
      </c>
      <c r="D165" s="7" t="s">
        <v>72</v>
      </c>
      <c r="E165" s="7" t="s">
        <v>81</v>
      </c>
      <c r="F165" s="7" t="s">
        <v>109</v>
      </c>
      <c r="G165" s="9">
        <v>114</v>
      </c>
      <c r="H165" s="9">
        <v>85</v>
      </c>
      <c r="I165" s="9">
        <v>44</v>
      </c>
      <c r="J165" s="9">
        <v>43</v>
      </c>
      <c r="K165" s="9">
        <v>50</v>
      </c>
      <c r="L165" s="9">
        <v>48</v>
      </c>
      <c r="M165" s="9">
        <v>40</v>
      </c>
      <c r="N165" s="9">
        <v>48</v>
      </c>
      <c r="O165" s="9">
        <v>40</v>
      </c>
      <c r="P165" s="9">
        <v>106</v>
      </c>
      <c r="Q165" s="10">
        <v>94</v>
      </c>
      <c r="R165" s="11">
        <v>65</v>
      </c>
      <c r="S165" s="11">
        <v>1</v>
      </c>
      <c r="T165" s="11">
        <v>98</v>
      </c>
      <c r="U165" s="11">
        <v>90</v>
      </c>
      <c r="V165" s="11">
        <v>1</v>
      </c>
      <c r="W165" s="11">
        <v>90</v>
      </c>
      <c r="X165" s="11">
        <f t="shared" si="28"/>
        <v>439</v>
      </c>
      <c r="Y165" s="11">
        <f t="shared" si="29"/>
        <v>4215</v>
      </c>
      <c r="Z165" s="11">
        <f t="shared" si="30"/>
        <v>2735</v>
      </c>
      <c r="AA165" s="11">
        <f t="shared" si="31"/>
        <v>3890</v>
      </c>
      <c r="AB165" s="11">
        <f t="shared" si="32"/>
        <v>3890</v>
      </c>
      <c r="AC165" s="6">
        <f t="shared" si="33"/>
        <v>4695</v>
      </c>
      <c r="AD165" s="9" t="s">
        <v>634</v>
      </c>
      <c r="AE165" s="3" t="str">
        <f>IF(ISERROR(VLOOKUP($AD165,技まとめ!$A$1:$F$380,6,FALSE)),"－",VLOOKUP($AD165,技まとめ!$A$1:$F$380,6,FALSE))</f>
        <v>DR</v>
      </c>
      <c r="AF165" s="3">
        <f>IF(ISERROR(VLOOKUP($AD165,技まとめ!$A$1:$F$380,3,FALSE)),"－",VLOOKUP($AD165,技まとめ!$A$1:$F$380,3,FALSE))</f>
        <v>13</v>
      </c>
      <c r="AG165" s="3">
        <f>IF(ISERROR(VLOOKUP($AD165,技まとめ!$A$1:$F$380,5,FALSE)),"－",VLOOKUP($AD165,技まとめ!$A$1:$F$380,5,FALSE))</f>
        <v>20</v>
      </c>
      <c r="AH165" s="3" t="str">
        <f>IF($E165=IF(ISERROR(VLOOKUP($AD165,技まとめ!$A$1:$F$380,4,FALSE)),"－",VLOOKUP($AD165,技まとめ!$A$1:$F$380,4,FALSE)),"一致","")</f>
        <v>一致</v>
      </c>
      <c r="AI165" s="9" t="s">
        <v>423</v>
      </c>
      <c r="AJ165" s="3" t="str">
        <f>IF(ISERROR(VLOOKUP($AI165,技まとめ!$A$1:$F$380,6,FALSE)),"－",VLOOKUP($AI165,技まとめ!$A$1:$F$380,6,FALSE))</f>
        <v>BL</v>
      </c>
      <c r="AK165" s="3">
        <f>IF(ISERROR(VLOOKUP($AI165,技まとめ!$A$1:$F$380,3,FALSE)),"－",VLOOKUP($AI165,技まとめ!$A$1:$F$380,3,FALSE))</f>
        <v>13</v>
      </c>
      <c r="AL165" s="3">
        <f>IF(ISERROR(VLOOKUP($AI165,技まとめ!$A$1:$F$380,5,FALSE)),"－",VLOOKUP($AI165,技まとめ!$A$1:$F$380,5,FALSE))</f>
        <v>20</v>
      </c>
      <c r="AM165" s="3" t="str">
        <f>IF($E165=IF(ISERROR(VLOOKUP($AI165,技まとめ!$A$1:$F$380,4,FALSE)),"－",VLOOKUP($AI165,技まとめ!$A$1:$F$380,4,FALSE)),"一致","")</f>
        <v>一致</v>
      </c>
      <c r="AN165" s="9" t="s">
        <v>638</v>
      </c>
      <c r="AO165" s="3" t="str">
        <f>IF(ISERROR(VLOOKUP($AN165,技まとめ!$A$1:$F$380,6,FALSE)),"－",VLOOKUP($AN165,技まとめ!$A$1:$F$380,6,FALSE))</f>
        <v>BL</v>
      </c>
      <c r="AP165" s="3">
        <f>IF(ISERROR(VLOOKUP($AN165,技まとめ!$A$1:$F$380,3,FALSE)),"－",VLOOKUP($AN165,技まとめ!$A$1:$F$380,3,FALSE))</f>
        <v>52</v>
      </c>
      <c r="AQ165" s="3">
        <f>IF(ISERROR(VLOOKUP($AN165,技まとめ!$A$1:$F$380,5,FALSE)),"－",VLOOKUP($AN165,技まとめ!$A$1:$F$380,5,FALSE))</f>
        <v>36</v>
      </c>
      <c r="AR165" s="3" t="str">
        <f>IF($E165=IF(ISERROR(VLOOKUP($AN165,技まとめ!$A$1:$F$380,4,FALSE)),"－",VLOOKUP($AN165,技まとめ!$A$1:$F$380,4,FALSE)),"一致","")</f>
        <v/>
      </c>
      <c r="AS165" s="9" t="s">
        <v>211</v>
      </c>
      <c r="AT165" s="3" t="str">
        <f>IF(ISERROR(VLOOKUP($AS165,技まとめ!$A$1:$F$380,6,FALSE)),"－",VLOOKUP($AS165,技まとめ!$A$1:$F$380,6,FALSE))</f>
        <v>NS</v>
      </c>
      <c r="AU165" s="3">
        <f>IF(ISERROR(VLOOKUP($AS165,技まとめ!$A$1:$F$380,3,FALSE)),"－",VLOOKUP($AS165,技まとめ!$A$1:$F$380,3,FALSE))</f>
        <v>36</v>
      </c>
      <c r="AV165" s="3">
        <f>IF(ISERROR(VLOOKUP($AS165,技まとめ!$A$1:$F$380,5,FALSE)),"－",VLOOKUP($AS165,技まとめ!$A$1:$F$380,5,FALSE))</f>
        <v>25</v>
      </c>
      <c r="AW165" s="3" t="str">
        <f>IF($E165=IF(ISERROR(VLOOKUP($AS165,技まとめ!$A$1:$F$380,4,FALSE)),"－",VLOOKUP($AS165,技まとめ!$A$1:$F$380,4,FALSE)),"一致","")</f>
        <v>一致</v>
      </c>
      <c r="AX165" s="12" t="str">
        <f t="shared" si="34"/>
        <v>たまのりピエロコイルターンジグザグフレイムコロドラシュート</v>
      </c>
      <c r="AY165" s="12" t="str">
        <f t="shared" si="35"/>
        <v>たまのりピエロコイルターンジグザグフレイムコロドラシュート</v>
      </c>
      <c r="AZ165" s="12" t="str">
        <f t="shared" si="36"/>
        <v>たまのりピエロコイルターンジグザグフレイムコロドラシュート</v>
      </c>
      <c r="BA165" s="12" t="str">
        <f t="shared" si="37"/>
        <v>たまのりピエロコイルターンジグザグフレイムコロドラシュート</v>
      </c>
      <c r="BB165" s="11" t="str">
        <f t="shared" si="38"/>
        <v>DRBLBLNS</v>
      </c>
      <c r="BC165" s="11" t="str">
        <f t="shared" si="39"/>
        <v>DRBLBLNS</v>
      </c>
      <c r="BD165" s="11" t="str">
        <f t="shared" si="40"/>
        <v>DRBLBLNS</v>
      </c>
      <c r="BE165" s="11" t="str">
        <f t="shared" si="41"/>
        <v>DRBLBLNS</v>
      </c>
    </row>
    <row r="166" spans="1:57" ht="11.25" hidden="1" customHeight="1">
      <c r="A166" s="6">
        <v>164</v>
      </c>
      <c r="B166" s="7" t="s">
        <v>639</v>
      </c>
      <c r="C166" s="8" t="s">
        <v>640</v>
      </c>
      <c r="D166" s="7" t="s">
        <v>72</v>
      </c>
      <c r="E166" s="7" t="s">
        <v>81</v>
      </c>
      <c r="F166" s="7" t="s">
        <v>109</v>
      </c>
      <c r="G166" s="9">
        <v>108</v>
      </c>
      <c r="H166" s="9">
        <v>96</v>
      </c>
      <c r="I166" s="9">
        <v>47</v>
      </c>
      <c r="J166" s="9">
        <v>40</v>
      </c>
      <c r="K166" s="9">
        <v>44</v>
      </c>
      <c r="L166" s="9">
        <v>48</v>
      </c>
      <c r="M166" s="9">
        <v>52</v>
      </c>
      <c r="N166" s="9">
        <v>52</v>
      </c>
      <c r="O166" s="9">
        <v>51</v>
      </c>
      <c r="P166" s="9">
        <v>77</v>
      </c>
      <c r="Q166" s="10">
        <v>97</v>
      </c>
      <c r="R166" s="11">
        <v>31</v>
      </c>
      <c r="S166" s="11">
        <v>1</v>
      </c>
      <c r="T166" s="11">
        <v>98</v>
      </c>
      <c r="U166" s="11">
        <v>102</v>
      </c>
      <c r="V166" s="11">
        <v>1</v>
      </c>
      <c r="W166" s="11">
        <v>101</v>
      </c>
      <c r="X166" s="11">
        <f t="shared" si="28"/>
        <v>431</v>
      </c>
      <c r="Y166" s="11">
        <f t="shared" si="29"/>
        <v>4390</v>
      </c>
      <c r="Z166" s="11">
        <f t="shared" si="30"/>
        <v>1600</v>
      </c>
      <c r="AA166" s="11">
        <f t="shared" si="31"/>
        <v>3945</v>
      </c>
      <c r="AB166" s="11">
        <f t="shared" si="32"/>
        <v>3945</v>
      </c>
      <c r="AC166" s="6">
        <f t="shared" si="33"/>
        <v>4580</v>
      </c>
      <c r="AD166" s="9" t="s">
        <v>222</v>
      </c>
      <c r="AE166" s="3" t="str">
        <f>IF(ISERROR(VLOOKUP($AD166,技まとめ!$A$1:$F$380,6,FALSE)),"－",VLOOKUP($AD166,技まとめ!$A$1:$F$380,6,FALSE))</f>
        <v>BS</v>
      </c>
      <c r="AF166" s="3">
        <f>IF(ISERROR(VLOOKUP($AD166,技まとめ!$A$1:$F$380,3,FALSE)),"－",VLOOKUP($AD166,技まとめ!$A$1:$F$380,3,FALSE))</f>
        <v>57</v>
      </c>
      <c r="AG166" s="3">
        <f>IF(ISERROR(VLOOKUP($AD166,技まとめ!$A$1:$F$380,5,FALSE)),"－",VLOOKUP($AD166,技まとめ!$A$1:$F$380,5,FALSE))</f>
        <v>34</v>
      </c>
      <c r="AH166" s="3" t="str">
        <f>IF($E166=IF(ISERROR(VLOOKUP($AD166,技まとめ!$A$1:$F$380,4,FALSE)),"－",VLOOKUP($AD166,技まとめ!$A$1:$F$380,4,FALSE)),"一致","")</f>
        <v>一致</v>
      </c>
      <c r="AI166" s="9" t="s">
        <v>83</v>
      </c>
      <c r="AJ166" s="3" t="str">
        <f>IF(ISERROR(VLOOKUP($AI166,技まとめ!$A$1:$F$380,6,FALSE)),"－",VLOOKUP($AI166,技まとめ!$A$1:$F$380,6,FALSE))</f>
        <v>DR</v>
      </c>
      <c r="AK166" s="3">
        <f>IF(ISERROR(VLOOKUP($AI166,技まとめ!$A$1:$F$380,3,FALSE)),"－",VLOOKUP($AI166,技まとめ!$A$1:$F$380,3,FALSE))</f>
        <v>13</v>
      </c>
      <c r="AL166" s="3">
        <f>IF(ISERROR(VLOOKUP($AI166,技まとめ!$A$1:$F$380,5,FALSE)),"－",VLOOKUP($AI166,技まとめ!$A$1:$F$380,5,FALSE))</f>
        <v>20</v>
      </c>
      <c r="AM166" s="3" t="str">
        <f>IF($E166=IF(ISERROR(VLOOKUP($AI166,技まとめ!$A$1:$F$380,4,FALSE)),"－",VLOOKUP($AI166,技まとめ!$A$1:$F$380,4,FALSE)),"一致","")</f>
        <v>一致</v>
      </c>
      <c r="AN166" s="9" t="s">
        <v>186</v>
      </c>
      <c r="AO166" s="3" t="str">
        <f>IF(ISERROR(VLOOKUP($AN166,技まとめ!$A$1:$F$380,6,FALSE)),"－",VLOOKUP($AN166,技まとめ!$A$1:$F$380,6,FALSE))</f>
        <v>DR</v>
      </c>
      <c r="AP166" s="3">
        <f>IF(ISERROR(VLOOKUP($AN166,技まとめ!$A$1:$F$380,3,FALSE)),"－",VLOOKUP($AN166,技まとめ!$A$1:$F$380,3,FALSE))</f>
        <v>27</v>
      </c>
      <c r="AQ166" s="3">
        <f>IF(ISERROR(VLOOKUP($AN166,技まとめ!$A$1:$F$380,5,FALSE)),"－",VLOOKUP($AN166,技まとめ!$A$1:$F$380,5,FALSE))</f>
        <v>25</v>
      </c>
      <c r="AR166" s="3" t="str">
        <f>IF($E166=IF(ISERROR(VLOOKUP($AN166,技まとめ!$A$1:$F$380,4,FALSE)),"－",VLOOKUP($AN166,技まとめ!$A$1:$F$380,4,FALSE)),"一致","")</f>
        <v/>
      </c>
      <c r="AS166" s="9" t="s">
        <v>641</v>
      </c>
      <c r="AT166" s="3" t="str">
        <f>IF(ISERROR(VLOOKUP($AS166,技まとめ!$A$1:$F$380,6,FALSE)),"－",VLOOKUP($AS166,技まとめ!$A$1:$F$380,6,FALSE))</f>
        <v>DR</v>
      </c>
      <c r="AU166" s="3">
        <f>IF(ISERROR(VLOOKUP($AS166,技まとめ!$A$1:$F$380,3,FALSE)),"－",VLOOKUP($AS166,技まとめ!$A$1:$F$380,3,FALSE))</f>
        <v>104</v>
      </c>
      <c r="AV166" s="3">
        <f>IF(ISERROR(VLOOKUP($AS166,技まとめ!$A$1:$F$380,5,FALSE)),"－",VLOOKUP($AS166,技まとめ!$A$1:$F$380,5,FALSE))</f>
        <v>57</v>
      </c>
      <c r="AW166" s="3" t="str">
        <f>IF($E166=IF(ISERROR(VLOOKUP($AS166,技まとめ!$A$1:$F$380,4,FALSE)),"－",VLOOKUP($AS166,技まとめ!$A$1:$F$380,4,FALSE)),"一致","")</f>
        <v>一致</v>
      </c>
      <c r="AX166" s="12" t="str">
        <f t="shared" si="34"/>
        <v>ホークショットしっぷうダッシュフーセンガムエアライド</v>
      </c>
      <c r="AY166" s="12" t="str">
        <f t="shared" si="35"/>
        <v>ホークショットしっぷうダッシュフーセンガムエアライド</v>
      </c>
      <c r="AZ166" s="12" t="str">
        <f t="shared" si="36"/>
        <v>ホークショットしっぷうダッシュフーセンガムエアライド</v>
      </c>
      <c r="BA166" s="12" t="str">
        <f t="shared" si="37"/>
        <v>ホークショットしっぷうダッシュフーセンガムエアライド</v>
      </c>
      <c r="BB166" s="11" t="str">
        <f t="shared" si="38"/>
        <v>BSDRDRDR</v>
      </c>
      <c r="BC166" s="11" t="str">
        <f t="shared" si="39"/>
        <v>BSDRDRDR</v>
      </c>
      <c r="BD166" s="11" t="str">
        <f t="shared" si="40"/>
        <v>BSDRDRDR</v>
      </c>
      <c r="BE166" s="11" t="str">
        <f t="shared" si="41"/>
        <v>BSDRDRDR</v>
      </c>
    </row>
    <row r="167" spans="1:57" ht="11.25" hidden="1" customHeight="1">
      <c r="A167" s="6">
        <v>165</v>
      </c>
      <c r="B167" s="7" t="s">
        <v>642</v>
      </c>
      <c r="C167" s="8" t="s">
        <v>643</v>
      </c>
      <c r="D167" s="7" t="s">
        <v>72</v>
      </c>
      <c r="E167" s="7" t="s">
        <v>102</v>
      </c>
      <c r="F167" s="7" t="s">
        <v>128</v>
      </c>
      <c r="G167" s="9">
        <v>107</v>
      </c>
      <c r="H167" s="9">
        <v>120</v>
      </c>
      <c r="I167" s="9">
        <v>65</v>
      </c>
      <c r="J167" s="9">
        <v>55</v>
      </c>
      <c r="K167" s="9">
        <v>44</v>
      </c>
      <c r="L167" s="9">
        <v>52</v>
      </c>
      <c r="M167" s="9">
        <v>52</v>
      </c>
      <c r="N167" s="9">
        <v>58</v>
      </c>
      <c r="O167" s="9">
        <v>58</v>
      </c>
      <c r="P167" s="9">
        <v>51</v>
      </c>
      <c r="Q167" s="10">
        <v>115</v>
      </c>
      <c r="R167" s="11">
        <v>26</v>
      </c>
      <c r="S167" s="11">
        <v>1</v>
      </c>
      <c r="T167" s="11">
        <v>102</v>
      </c>
      <c r="U167" s="11">
        <v>102</v>
      </c>
      <c r="V167" s="11">
        <v>1</v>
      </c>
      <c r="W167" s="11">
        <v>108</v>
      </c>
      <c r="X167" s="11">
        <f t="shared" si="28"/>
        <v>455</v>
      </c>
      <c r="Y167" s="11">
        <f t="shared" si="29"/>
        <v>5145</v>
      </c>
      <c r="Z167" s="11">
        <f t="shared" si="30"/>
        <v>1460</v>
      </c>
      <c r="AA167" s="11">
        <f t="shared" si="31"/>
        <v>4120</v>
      </c>
      <c r="AB167" s="11">
        <f t="shared" si="32"/>
        <v>4120</v>
      </c>
      <c r="AC167" s="6">
        <f t="shared" si="33"/>
        <v>4750</v>
      </c>
      <c r="AD167" s="9" t="s">
        <v>644</v>
      </c>
      <c r="AE167" s="3" t="str">
        <f>IF(ISERROR(VLOOKUP($AD167,技まとめ!$A$1:$F$380,6,FALSE)),"－",VLOOKUP($AD167,技まとめ!$A$1:$F$380,6,FALSE))</f>
        <v>－</v>
      </c>
      <c r="AF167" s="3">
        <f>IF(ISERROR(VLOOKUP($AD167,技まとめ!$A$1:$F$380,3,FALSE)),"－",VLOOKUP($AD167,技まとめ!$A$1:$F$380,3,FALSE))</f>
        <v>0</v>
      </c>
      <c r="AG167" s="3">
        <f>IF(ISERROR(VLOOKUP($AD167,技まとめ!$A$1:$F$380,5,FALSE)),"－",VLOOKUP($AD167,技まとめ!$A$1:$F$380,5,FALSE))</f>
        <v>0</v>
      </c>
      <c r="AH167" s="3" t="str">
        <f>IF($E167=IF(ISERROR(VLOOKUP($AD167,技まとめ!$A$1:$F$380,4,FALSE)),"－",VLOOKUP($AD167,技まとめ!$A$1:$F$380,4,FALSE)),"一致","")</f>
        <v/>
      </c>
      <c r="AI167" s="9" t="s">
        <v>295</v>
      </c>
      <c r="AJ167" s="3" t="str">
        <f>IF(ISERROR(VLOOKUP($AI167,技まとめ!$A$1:$F$380,6,FALSE)),"－",VLOOKUP($AI167,技まとめ!$A$1:$F$380,6,FALSE))</f>
        <v>DR</v>
      </c>
      <c r="AK167" s="3">
        <f>IF(ISERROR(VLOOKUP($AI167,技まとめ!$A$1:$F$380,3,FALSE)),"－",VLOOKUP($AI167,技まとめ!$A$1:$F$380,3,FALSE))</f>
        <v>13</v>
      </c>
      <c r="AL167" s="3">
        <f>IF(ISERROR(VLOOKUP($AI167,技まとめ!$A$1:$F$380,5,FALSE)),"－",VLOOKUP($AI167,技まとめ!$A$1:$F$380,5,FALSE))</f>
        <v>20</v>
      </c>
      <c r="AM167" s="3" t="str">
        <f>IF($E167=IF(ISERROR(VLOOKUP($AI167,技まとめ!$A$1:$F$380,4,FALSE)),"－",VLOOKUP($AI167,技まとめ!$A$1:$F$380,4,FALSE)),"一致","")</f>
        <v/>
      </c>
      <c r="AN167" s="9" t="s">
        <v>125</v>
      </c>
      <c r="AO167" s="3" t="str">
        <f>IF(ISERROR(VLOOKUP($AN167,技まとめ!$A$1:$F$380,6,FALSE)),"－",VLOOKUP($AN167,技まとめ!$A$1:$F$380,6,FALSE))</f>
        <v>NS</v>
      </c>
      <c r="AP167" s="3">
        <f>IF(ISERROR(VLOOKUP($AN167,技まとめ!$A$1:$F$380,3,FALSE)),"－",VLOOKUP($AN167,技まとめ!$A$1:$F$380,3,FALSE))</f>
        <v>81</v>
      </c>
      <c r="AQ167" s="3">
        <f>IF(ISERROR(VLOOKUP($AN167,技まとめ!$A$1:$F$380,5,FALSE)),"－",VLOOKUP($AN167,技まとめ!$A$1:$F$380,5,FALSE))</f>
        <v>46</v>
      </c>
      <c r="AR167" s="3" t="str">
        <f>IF($E167=IF(ISERROR(VLOOKUP($AN167,技まとめ!$A$1:$F$380,4,FALSE)),"－",VLOOKUP($AN167,技まとめ!$A$1:$F$380,4,FALSE)),"一致","")</f>
        <v>一致</v>
      </c>
      <c r="AS167" s="9" t="s">
        <v>142</v>
      </c>
      <c r="AT167" s="3" t="str">
        <f>IF(ISERROR(VLOOKUP($AS167,技まとめ!$A$1:$F$380,6,FALSE)),"－",VLOOKUP($AS167,技まとめ!$A$1:$F$380,6,FALSE))</f>
        <v>SC</v>
      </c>
      <c r="AU167" s="3">
        <f>IF(ISERROR(VLOOKUP($AS167,技まとめ!$A$1:$F$380,3,FALSE)),"－",VLOOKUP($AS167,技まとめ!$A$1:$F$380,3,FALSE))</f>
        <v>105</v>
      </c>
      <c r="AV167" s="3">
        <f>IF(ISERROR(VLOOKUP($AS167,技まとめ!$A$1:$F$380,5,FALSE)),"－",VLOOKUP($AS167,技まとめ!$A$1:$F$380,5,FALSE))</f>
        <v>55</v>
      </c>
      <c r="AW167" s="3" t="str">
        <f>IF($E167=IF(ISERROR(VLOOKUP($AS167,技まとめ!$A$1:$F$380,4,FALSE)),"－",VLOOKUP($AS167,技まとめ!$A$1:$F$380,4,FALSE)),"一致","")</f>
        <v/>
      </c>
      <c r="AX167" s="12" t="str">
        <f t="shared" si="34"/>
        <v>がくしゅうダッシュアクセルドラゴントルネードドラゴンスレイヤー</v>
      </c>
      <c r="AY167" s="12" t="str">
        <f t="shared" si="35"/>
        <v>がくしゅうダッシュアクセルドラゴントルネードドラゴンスレイヤー</v>
      </c>
      <c r="AZ167" s="12" t="str">
        <f t="shared" si="36"/>
        <v>がくしゅうダッシュアクセルドラゴントルネードドラゴンスレイヤー</v>
      </c>
      <c r="BA167" s="12" t="str">
        <f t="shared" si="37"/>
        <v>がくしゅうダッシュアクセルドラゴントルネードドラゴンスレイヤー</v>
      </c>
      <c r="BB167" s="11" t="str">
        <f t="shared" si="38"/>
        <v>－DRNSSC</v>
      </c>
      <c r="BC167" s="11" t="str">
        <f t="shared" si="39"/>
        <v>－DRNSSC</v>
      </c>
      <c r="BD167" s="11" t="str">
        <f t="shared" si="40"/>
        <v>－DRNSSC</v>
      </c>
      <c r="BE167" s="11" t="str">
        <f t="shared" si="41"/>
        <v>－DRNSSC</v>
      </c>
    </row>
    <row r="168" spans="1:57" ht="11.25" hidden="1" customHeight="1">
      <c r="A168" s="6">
        <v>166</v>
      </c>
      <c r="B168" s="7" t="s">
        <v>645</v>
      </c>
      <c r="C168" s="8" t="s">
        <v>646</v>
      </c>
      <c r="D168" s="7" t="s">
        <v>72</v>
      </c>
      <c r="E168" s="7" t="s">
        <v>73</v>
      </c>
      <c r="F168" s="7" t="s">
        <v>109</v>
      </c>
      <c r="G168" s="9">
        <v>106</v>
      </c>
      <c r="H168" s="9">
        <v>97</v>
      </c>
      <c r="I168" s="9">
        <v>51</v>
      </c>
      <c r="J168" s="9">
        <v>46</v>
      </c>
      <c r="K168" s="9">
        <v>50</v>
      </c>
      <c r="L168" s="9">
        <v>49</v>
      </c>
      <c r="M168" s="9">
        <v>40</v>
      </c>
      <c r="N168" s="9">
        <v>43</v>
      </c>
      <c r="O168" s="9">
        <v>48</v>
      </c>
      <c r="P168" s="9">
        <v>89</v>
      </c>
      <c r="Q168" s="10">
        <v>101</v>
      </c>
      <c r="R168" s="11">
        <v>46</v>
      </c>
      <c r="S168" s="11">
        <v>1</v>
      </c>
      <c r="T168" s="11">
        <v>99</v>
      </c>
      <c r="U168" s="11">
        <v>90</v>
      </c>
      <c r="V168" s="11">
        <v>1</v>
      </c>
      <c r="W168" s="11">
        <v>98</v>
      </c>
      <c r="X168" s="11">
        <f t="shared" si="28"/>
        <v>436</v>
      </c>
      <c r="Y168" s="11">
        <f t="shared" si="29"/>
        <v>4535</v>
      </c>
      <c r="Z168" s="11">
        <f t="shared" si="30"/>
        <v>2110</v>
      </c>
      <c r="AA168" s="11">
        <f t="shared" si="31"/>
        <v>3965</v>
      </c>
      <c r="AB168" s="11">
        <f t="shared" si="32"/>
        <v>3965</v>
      </c>
      <c r="AC168" s="6">
        <f t="shared" si="33"/>
        <v>4680</v>
      </c>
      <c r="AD168" s="9" t="s">
        <v>295</v>
      </c>
      <c r="AE168" s="3" t="str">
        <f>IF(ISERROR(VLOOKUP($AD168,技まとめ!$A$1:$F$380,6,FALSE)),"－",VLOOKUP($AD168,技まとめ!$A$1:$F$380,6,FALSE))</f>
        <v>DR</v>
      </c>
      <c r="AF168" s="3">
        <f>IF(ISERROR(VLOOKUP($AD168,技まとめ!$A$1:$F$380,3,FALSE)),"－",VLOOKUP($AD168,技まとめ!$A$1:$F$380,3,FALSE))</f>
        <v>13</v>
      </c>
      <c r="AG168" s="3">
        <f>IF(ISERROR(VLOOKUP($AD168,技まとめ!$A$1:$F$380,5,FALSE)),"－",VLOOKUP($AD168,技まとめ!$A$1:$F$380,5,FALSE))</f>
        <v>20</v>
      </c>
      <c r="AH168" s="3" t="str">
        <f>IF($E168=IF(ISERROR(VLOOKUP($AD168,技まとめ!$A$1:$F$380,4,FALSE)),"－",VLOOKUP($AD168,技まとめ!$A$1:$F$380,4,FALSE)),"一致","")</f>
        <v>一致</v>
      </c>
      <c r="AI168" s="9" t="s">
        <v>129</v>
      </c>
      <c r="AJ168" s="3" t="str">
        <f>IF(ISERROR(VLOOKUP($AI168,技まとめ!$A$1:$F$380,6,FALSE)),"－",VLOOKUP($AI168,技まとめ!$A$1:$F$380,6,FALSE))</f>
        <v>BL</v>
      </c>
      <c r="AK168" s="3">
        <f>IF(ISERROR(VLOOKUP($AI168,技まとめ!$A$1:$F$380,3,FALSE)),"－",VLOOKUP($AI168,技まとめ!$A$1:$F$380,3,FALSE))</f>
        <v>13</v>
      </c>
      <c r="AL168" s="3">
        <f>IF(ISERROR(VLOOKUP($AI168,技まとめ!$A$1:$F$380,5,FALSE)),"－",VLOOKUP($AI168,技まとめ!$A$1:$F$380,5,FALSE))</f>
        <v>20</v>
      </c>
      <c r="AM168" s="3" t="str">
        <f>IF($E168=IF(ISERROR(VLOOKUP($AI168,技まとめ!$A$1:$F$380,4,FALSE)),"－",VLOOKUP($AI168,技まとめ!$A$1:$F$380,4,FALSE)),"一致","")</f>
        <v/>
      </c>
      <c r="AN168" s="9" t="s">
        <v>322</v>
      </c>
      <c r="AO168" s="3" t="str">
        <f>IF(ISERROR(VLOOKUP($AN168,技まとめ!$A$1:$F$380,6,FALSE)),"－",VLOOKUP($AN168,技まとめ!$A$1:$F$380,6,FALSE))</f>
        <v>SC</v>
      </c>
      <c r="AP168" s="3">
        <f>IF(ISERROR(VLOOKUP($AN168,技まとめ!$A$1:$F$380,3,FALSE)),"－",VLOOKUP($AN168,技まとめ!$A$1:$F$380,3,FALSE))</f>
        <v>25</v>
      </c>
      <c r="AQ168" s="3">
        <f>IF(ISERROR(VLOOKUP($AN168,技まとめ!$A$1:$F$380,5,FALSE)),"－",VLOOKUP($AN168,技まとめ!$A$1:$F$380,5,FALSE))</f>
        <v>20</v>
      </c>
      <c r="AR168" s="3" t="str">
        <f>IF($E168=IF(ISERROR(VLOOKUP($AN168,技まとめ!$A$1:$F$380,4,FALSE)),"－",VLOOKUP($AN168,技まとめ!$A$1:$F$380,4,FALSE)),"一致","")</f>
        <v>一致</v>
      </c>
      <c r="AS168" s="9" t="s">
        <v>647</v>
      </c>
      <c r="AT168" s="3" t="str">
        <f>IF(ISERROR(VLOOKUP($AS168,技まとめ!$A$1:$F$380,6,FALSE)),"－",VLOOKUP($AS168,技まとめ!$A$1:$F$380,6,FALSE))</f>
        <v>NS</v>
      </c>
      <c r="AU168" s="3">
        <f>IF(ISERROR(VLOOKUP($AS168,技まとめ!$A$1:$F$380,3,FALSE)),"－",VLOOKUP($AS168,技まとめ!$A$1:$F$380,3,FALSE))</f>
        <v>103</v>
      </c>
      <c r="AV168" s="3">
        <f>IF(ISERROR(VLOOKUP($AS168,技まとめ!$A$1:$F$380,5,FALSE)),"－",VLOOKUP($AS168,技まとめ!$A$1:$F$380,5,FALSE))</f>
        <v>55</v>
      </c>
      <c r="AW168" s="3" t="str">
        <f>IF($E168=IF(ISERROR(VLOOKUP($AS168,技まとめ!$A$1:$F$380,4,FALSE)),"－",VLOOKUP($AS168,技まとめ!$A$1:$F$380,4,FALSE)),"一致","")</f>
        <v>一致</v>
      </c>
      <c r="AX168" s="12" t="str">
        <f t="shared" si="34"/>
        <v>ダッシュアクセルクイックドロウターザンキックストライクサンバ</v>
      </c>
      <c r="AY168" s="12" t="str">
        <f t="shared" si="35"/>
        <v>ダッシュアクセルクイックドロウターザンキックストライクサンバ</v>
      </c>
      <c r="AZ168" s="12" t="str">
        <f t="shared" si="36"/>
        <v>ダッシュアクセルクイックドロウターザンキックストライクサンバ</v>
      </c>
      <c r="BA168" s="12" t="str">
        <f t="shared" si="37"/>
        <v>ダッシュアクセルクイックドロウターザンキックストライクサンバ</v>
      </c>
      <c r="BB168" s="11" t="str">
        <f t="shared" si="38"/>
        <v>DRBLSCNS</v>
      </c>
      <c r="BC168" s="11" t="str">
        <f t="shared" si="39"/>
        <v>DRBLSCNS</v>
      </c>
      <c r="BD168" s="11" t="str">
        <f t="shared" si="40"/>
        <v>DRBLSCNS</v>
      </c>
      <c r="BE168" s="11" t="str">
        <f t="shared" si="41"/>
        <v>DRBLSCNS</v>
      </c>
    </row>
    <row r="169" spans="1:57" ht="11.25" hidden="1" customHeight="1">
      <c r="A169" s="6">
        <v>167</v>
      </c>
      <c r="B169" s="7" t="s">
        <v>648</v>
      </c>
      <c r="C169" s="8" t="s">
        <v>649</v>
      </c>
      <c r="D169" s="7" t="s">
        <v>650</v>
      </c>
      <c r="E169" s="7" t="s">
        <v>95</v>
      </c>
      <c r="F169" s="7" t="s">
        <v>128</v>
      </c>
      <c r="G169" s="9">
        <v>95</v>
      </c>
      <c r="H169" s="9">
        <v>148</v>
      </c>
      <c r="I169" s="9">
        <v>44</v>
      </c>
      <c r="J169" s="9">
        <v>40</v>
      </c>
      <c r="K169" s="9">
        <v>60</v>
      </c>
      <c r="L169" s="9">
        <v>42</v>
      </c>
      <c r="M169" s="9">
        <v>61</v>
      </c>
      <c r="N169" s="9">
        <v>40</v>
      </c>
      <c r="O169" s="9">
        <v>46</v>
      </c>
      <c r="P169" s="9">
        <v>75</v>
      </c>
      <c r="Q169" s="10">
        <v>94</v>
      </c>
      <c r="R169" s="11">
        <v>33</v>
      </c>
      <c r="S169" s="11">
        <v>1</v>
      </c>
      <c r="T169" s="11">
        <v>92</v>
      </c>
      <c r="U169" s="11">
        <v>111</v>
      </c>
      <c r="V169" s="11">
        <v>1</v>
      </c>
      <c r="W169" s="11">
        <v>96</v>
      </c>
      <c r="X169" s="11">
        <f t="shared" si="28"/>
        <v>428</v>
      </c>
      <c r="Y169" s="11">
        <f t="shared" si="29"/>
        <v>4245</v>
      </c>
      <c r="Z169" s="11">
        <f t="shared" si="30"/>
        <v>1645</v>
      </c>
      <c r="AA169" s="11">
        <f t="shared" si="31"/>
        <v>3710</v>
      </c>
      <c r="AB169" s="11">
        <f t="shared" si="32"/>
        <v>3710</v>
      </c>
      <c r="AC169" s="6">
        <f t="shared" si="33"/>
        <v>4325</v>
      </c>
      <c r="AD169" s="9" t="s">
        <v>104</v>
      </c>
      <c r="AE169" s="3" t="str">
        <f>IF(ISERROR(VLOOKUP($AD169,技まとめ!$A$1:$F$380,6,FALSE)),"－",VLOOKUP($AD169,技まとめ!$A$1:$F$380,6,FALSE))</f>
        <v>LS</v>
      </c>
      <c r="AF169" s="3">
        <f>IF(ISERROR(VLOOKUP($AD169,技まとめ!$A$1:$F$380,3,FALSE)),"－",VLOOKUP($AD169,技まとめ!$A$1:$F$380,3,FALSE))</f>
        <v>30</v>
      </c>
      <c r="AG169" s="3">
        <f>IF(ISERROR(VLOOKUP($AD169,技まとめ!$A$1:$F$380,5,FALSE)),"－",VLOOKUP($AD169,技まとめ!$A$1:$F$380,5,FALSE))</f>
        <v>25</v>
      </c>
      <c r="AH169" s="3" t="str">
        <f>IF($E169=IF(ISERROR(VLOOKUP($AD169,技まとめ!$A$1:$F$380,4,FALSE)),"－",VLOOKUP($AD169,技まとめ!$A$1:$F$380,4,FALSE)),"一致","")</f>
        <v/>
      </c>
      <c r="AI169" s="9" t="s">
        <v>334</v>
      </c>
      <c r="AJ169" s="3" t="str">
        <f>IF(ISERROR(VLOOKUP($AI169,技まとめ!$A$1:$F$380,6,FALSE)),"－",VLOOKUP($AI169,技まとめ!$A$1:$F$380,6,FALSE))</f>
        <v>DR</v>
      </c>
      <c r="AK169" s="3">
        <f>IF(ISERROR(VLOOKUP($AI169,技まとめ!$A$1:$F$380,3,FALSE)),"－",VLOOKUP($AI169,技まとめ!$A$1:$F$380,3,FALSE))</f>
        <v>86</v>
      </c>
      <c r="AL169" s="3">
        <f>IF(ISERROR(VLOOKUP($AI169,技まとめ!$A$1:$F$380,5,FALSE)),"－",VLOOKUP($AI169,技まとめ!$A$1:$F$380,5,FALSE))</f>
        <v>49</v>
      </c>
      <c r="AM169" s="3" t="str">
        <f>IF($E169=IF(ISERROR(VLOOKUP($AI169,技まとめ!$A$1:$F$380,4,FALSE)),"－",VLOOKUP($AI169,技まとめ!$A$1:$F$380,4,FALSE)),"一致","")</f>
        <v>一致</v>
      </c>
      <c r="AN169" s="9" t="s">
        <v>199</v>
      </c>
      <c r="AO169" s="3" t="str">
        <f>IF(ISERROR(VLOOKUP($AN169,技まとめ!$A$1:$F$380,6,FALSE)),"－",VLOOKUP($AN169,技まとめ!$A$1:$F$380,6,FALSE))</f>
        <v>NS</v>
      </c>
      <c r="AP169" s="3">
        <f>IF(ISERROR(VLOOKUP($AN169,技まとめ!$A$1:$F$380,3,FALSE)),"－",VLOOKUP($AN169,技まとめ!$A$1:$F$380,3,FALSE))</f>
        <v>114</v>
      </c>
      <c r="AQ169" s="3">
        <f>IF(ISERROR(VLOOKUP($AN169,技まとめ!$A$1:$F$380,5,FALSE)),"－",VLOOKUP($AN169,技まとめ!$A$1:$F$380,5,FALSE))</f>
        <v>61</v>
      </c>
      <c r="AR169" s="3" t="str">
        <f>IF($E169=IF(ISERROR(VLOOKUP($AN169,技まとめ!$A$1:$F$380,4,FALSE)),"－",VLOOKUP($AN169,技まとめ!$A$1:$F$380,4,FALSE)),"一致","")</f>
        <v/>
      </c>
      <c r="AS169" s="9" t="s">
        <v>516</v>
      </c>
      <c r="AT169" s="3" t="str">
        <f>IF(ISERROR(VLOOKUP($AS169,技まとめ!$A$1:$F$380,6,FALSE)),"－",VLOOKUP($AS169,技まとめ!$A$1:$F$380,6,FALSE))</f>
        <v>－</v>
      </c>
      <c r="AU169" s="3">
        <f>IF(ISERROR(VLOOKUP($AS169,技まとめ!$A$1:$F$380,3,FALSE)),"－",VLOOKUP($AS169,技まとめ!$A$1:$F$380,3,FALSE))</f>
        <v>0</v>
      </c>
      <c r="AV169" s="3">
        <f>IF(ISERROR(VLOOKUP($AS169,技まとめ!$A$1:$F$380,5,FALSE)),"－",VLOOKUP($AS169,技まとめ!$A$1:$F$380,5,FALSE))</f>
        <v>0</v>
      </c>
      <c r="AW169" s="3" t="str">
        <f>IF($E169=IF(ISERROR(VLOOKUP($AS169,技まとめ!$A$1:$F$380,4,FALSE)),"－",VLOOKUP($AS169,技まとめ!$A$1:$F$380,4,FALSE)),"一致","")</f>
        <v/>
      </c>
      <c r="AX169" s="12" t="str">
        <f t="shared" si="34"/>
        <v>すいせいシュートサザンクロスカットスペースペンギンスピードプラス</v>
      </c>
      <c r="AY169" s="12" t="str">
        <f t="shared" si="35"/>
        <v>すいせいシュートサザンクロスカットスペースペンギンスピードプラス</v>
      </c>
      <c r="AZ169" s="12" t="str">
        <f t="shared" si="36"/>
        <v>すいせいシュートサザンクロスカットスペースペンギンスピードプラス</v>
      </c>
      <c r="BA169" s="12" t="str">
        <f t="shared" si="37"/>
        <v>すいせいシュートサザンクロスカットスペースペンギンスピードプラス</v>
      </c>
      <c r="BB169" s="11" t="str">
        <f t="shared" si="38"/>
        <v>LSDRNS－</v>
      </c>
      <c r="BC169" s="11" t="str">
        <f t="shared" si="39"/>
        <v>LSDRNS－</v>
      </c>
      <c r="BD169" s="11" t="str">
        <f t="shared" si="40"/>
        <v>LSDRNS－</v>
      </c>
      <c r="BE169" s="11" t="str">
        <f t="shared" si="41"/>
        <v>LSDRNS－</v>
      </c>
    </row>
    <row r="170" spans="1:57" ht="11.25" hidden="1" customHeight="1">
      <c r="A170" s="6">
        <v>168</v>
      </c>
      <c r="B170" s="7" t="s">
        <v>651</v>
      </c>
      <c r="C170" s="8" t="s">
        <v>652</v>
      </c>
      <c r="D170" s="7" t="s">
        <v>72</v>
      </c>
      <c r="E170" s="7" t="s">
        <v>73</v>
      </c>
      <c r="F170" s="7" t="s">
        <v>109</v>
      </c>
      <c r="G170" s="9">
        <v>112</v>
      </c>
      <c r="H170" s="9">
        <v>96</v>
      </c>
      <c r="I170" s="9">
        <v>46</v>
      </c>
      <c r="J170" s="9">
        <v>48</v>
      </c>
      <c r="K170" s="9">
        <v>47</v>
      </c>
      <c r="L170" s="9">
        <v>44</v>
      </c>
      <c r="M170" s="9">
        <v>51</v>
      </c>
      <c r="N170" s="9">
        <v>46</v>
      </c>
      <c r="O170" s="9">
        <v>48</v>
      </c>
      <c r="P170" s="9">
        <v>71</v>
      </c>
      <c r="Q170" s="10">
        <v>96</v>
      </c>
      <c r="R170" s="11">
        <v>30</v>
      </c>
      <c r="S170" s="11">
        <v>1</v>
      </c>
      <c r="T170" s="11">
        <v>94</v>
      </c>
      <c r="U170" s="11">
        <v>101</v>
      </c>
      <c r="V170" s="11">
        <v>1</v>
      </c>
      <c r="W170" s="11">
        <v>98</v>
      </c>
      <c r="X170" s="11">
        <f t="shared" si="28"/>
        <v>421</v>
      </c>
      <c r="Y170" s="11">
        <f t="shared" si="29"/>
        <v>4335</v>
      </c>
      <c r="Z170" s="11">
        <f t="shared" si="30"/>
        <v>1550</v>
      </c>
      <c r="AA170" s="11">
        <f t="shared" si="31"/>
        <v>3790</v>
      </c>
      <c r="AB170" s="11">
        <f t="shared" si="32"/>
        <v>3790</v>
      </c>
      <c r="AC170" s="6">
        <f t="shared" si="33"/>
        <v>4400</v>
      </c>
      <c r="AD170" s="9" t="s">
        <v>116</v>
      </c>
      <c r="AE170" s="3" t="str">
        <f>IF(ISERROR(VLOOKUP($AD170,技まとめ!$A$1:$F$380,6,FALSE)),"－",VLOOKUP($AD170,技まとめ!$A$1:$F$380,6,FALSE))</f>
        <v>DR</v>
      </c>
      <c r="AF170" s="3">
        <f>IF(ISERROR(VLOOKUP($AD170,技まとめ!$A$1:$F$380,3,FALSE)),"－",VLOOKUP($AD170,技まとめ!$A$1:$F$380,3,FALSE))</f>
        <v>63</v>
      </c>
      <c r="AG170" s="3">
        <f>IF(ISERROR(VLOOKUP($AD170,技まとめ!$A$1:$F$380,5,FALSE)),"－",VLOOKUP($AD170,技まとめ!$A$1:$F$380,5,FALSE))</f>
        <v>42</v>
      </c>
      <c r="AH170" s="3" t="str">
        <f>IF($E170=IF(ISERROR(VLOOKUP($AD170,技まとめ!$A$1:$F$380,4,FALSE)),"－",VLOOKUP($AD170,技まとめ!$A$1:$F$380,4,FALSE)),"一致","")</f>
        <v/>
      </c>
      <c r="AI170" s="9" t="s">
        <v>232</v>
      </c>
      <c r="AJ170" s="3" t="str">
        <f>IF(ISERROR(VLOOKUP($AI170,技まとめ!$A$1:$F$380,6,FALSE)),"－",VLOOKUP($AI170,技まとめ!$A$1:$F$380,6,FALSE))</f>
        <v>DR</v>
      </c>
      <c r="AK170" s="3">
        <f>IF(ISERROR(VLOOKUP($AI170,技まとめ!$A$1:$F$380,3,FALSE)),"－",VLOOKUP($AI170,技まとめ!$A$1:$F$380,3,FALSE))</f>
        <v>13</v>
      </c>
      <c r="AL170" s="3">
        <f>IF(ISERROR(VLOOKUP($AI170,技まとめ!$A$1:$F$380,5,FALSE)),"－",VLOOKUP($AI170,技まとめ!$A$1:$F$380,5,FALSE))</f>
        <v>20</v>
      </c>
      <c r="AM170" s="3" t="str">
        <f>IF($E170=IF(ISERROR(VLOOKUP($AI170,技まとめ!$A$1:$F$380,4,FALSE)),"－",VLOOKUP($AI170,技まとめ!$A$1:$F$380,4,FALSE)),"一致","")</f>
        <v/>
      </c>
      <c r="AN170" s="9" t="s">
        <v>305</v>
      </c>
      <c r="AO170" s="3" t="str">
        <f>IF(ISERROR(VLOOKUP($AN170,技まとめ!$A$1:$F$380,6,FALSE)),"－",VLOOKUP($AN170,技まとめ!$A$1:$F$380,6,FALSE))</f>
        <v>BL</v>
      </c>
      <c r="AP170" s="3">
        <f>IF(ISERROR(VLOOKUP($AN170,技まとめ!$A$1:$F$380,3,FALSE)),"－",VLOOKUP($AN170,技まとめ!$A$1:$F$380,3,FALSE))</f>
        <v>41</v>
      </c>
      <c r="AQ170" s="3">
        <f>IF(ISERROR(VLOOKUP($AN170,技まとめ!$A$1:$F$380,5,FALSE)),"－",VLOOKUP($AN170,技まとめ!$A$1:$F$380,5,FALSE))</f>
        <v>30</v>
      </c>
      <c r="AR170" s="3" t="str">
        <f>IF($E170=IF(ISERROR(VLOOKUP($AN170,技まとめ!$A$1:$F$380,4,FALSE)),"－",VLOOKUP($AN170,技まとめ!$A$1:$F$380,4,FALSE)),"一致","")</f>
        <v/>
      </c>
      <c r="AS170" s="9" t="s">
        <v>97</v>
      </c>
      <c r="AT170" s="3" t="str">
        <f>IF(ISERROR(VLOOKUP($AS170,技まとめ!$A$1:$F$380,6,FALSE)),"－",VLOOKUP($AS170,技まとめ!$A$1:$F$380,6,FALSE))</f>
        <v>BL</v>
      </c>
      <c r="AU170" s="3">
        <f>IF(ISERROR(VLOOKUP($AS170,技まとめ!$A$1:$F$380,3,FALSE)),"－",VLOOKUP($AS170,技まとめ!$A$1:$F$380,3,FALSE))</f>
        <v>38</v>
      </c>
      <c r="AV170" s="3">
        <f>IF(ISERROR(VLOOKUP($AS170,技まとめ!$A$1:$F$380,5,FALSE)),"－",VLOOKUP($AS170,技まとめ!$A$1:$F$380,5,FALSE))</f>
        <v>16</v>
      </c>
      <c r="AW170" s="3" t="str">
        <f>IF($E170=IF(ISERROR(VLOOKUP($AS170,技まとめ!$A$1:$F$380,4,FALSE)),"－",VLOOKUP($AS170,技まとめ!$A$1:$F$380,4,FALSE)),"一致","")</f>
        <v>一致</v>
      </c>
      <c r="AX170" s="12" t="str">
        <f t="shared" si="34"/>
        <v>れっぷうダッシュのろいフェイクボールうしろのしょうめん</v>
      </c>
      <c r="AY170" s="12" t="str">
        <f t="shared" si="35"/>
        <v>れっぷうダッシュのろいフェイクボールうしろのしょうめん</v>
      </c>
      <c r="AZ170" s="12" t="str">
        <f t="shared" si="36"/>
        <v>れっぷうダッシュのろいフェイクボールうしろのしょうめん</v>
      </c>
      <c r="BA170" s="12" t="str">
        <f t="shared" si="37"/>
        <v>れっぷうダッシュのろいフェイクボールうしろのしょうめん</v>
      </c>
      <c r="BB170" s="11" t="str">
        <f t="shared" si="38"/>
        <v>DRDRBLBL</v>
      </c>
      <c r="BC170" s="11" t="str">
        <f t="shared" si="39"/>
        <v>DRDRBLBL</v>
      </c>
      <c r="BD170" s="11" t="str">
        <f t="shared" si="40"/>
        <v>DRDRBLBL</v>
      </c>
      <c r="BE170" s="11" t="str">
        <f t="shared" si="41"/>
        <v>DRDRBLBL</v>
      </c>
    </row>
    <row r="171" spans="1:57" ht="11.25" hidden="1" customHeight="1">
      <c r="A171" s="6">
        <v>169</v>
      </c>
      <c r="B171" s="7" t="s">
        <v>653</v>
      </c>
      <c r="C171" s="8" t="s">
        <v>654</v>
      </c>
      <c r="D171" s="7" t="s">
        <v>72</v>
      </c>
      <c r="E171" s="7" t="s">
        <v>81</v>
      </c>
      <c r="F171" s="7" t="s">
        <v>128</v>
      </c>
      <c r="G171" s="9">
        <v>120</v>
      </c>
      <c r="H171" s="9">
        <v>100</v>
      </c>
      <c r="I171" s="9">
        <v>48</v>
      </c>
      <c r="J171" s="9">
        <v>50</v>
      </c>
      <c r="K171" s="9">
        <v>42</v>
      </c>
      <c r="L171" s="9">
        <v>45</v>
      </c>
      <c r="M171" s="9">
        <v>58</v>
      </c>
      <c r="N171" s="9">
        <v>41</v>
      </c>
      <c r="O171" s="9">
        <v>51</v>
      </c>
      <c r="P171" s="9">
        <v>64</v>
      </c>
      <c r="Q171" s="10">
        <v>98</v>
      </c>
      <c r="R171" s="11">
        <v>15</v>
      </c>
      <c r="S171" s="11">
        <v>1</v>
      </c>
      <c r="T171" s="11">
        <v>95</v>
      </c>
      <c r="U171" s="11">
        <v>108</v>
      </c>
      <c r="V171" s="11">
        <v>1</v>
      </c>
      <c r="W171" s="11">
        <v>101</v>
      </c>
      <c r="X171" s="11">
        <f t="shared" si="28"/>
        <v>419</v>
      </c>
      <c r="Y171" s="11">
        <f t="shared" si="29"/>
        <v>4430</v>
      </c>
      <c r="Z171" s="11">
        <f t="shared" si="30"/>
        <v>1040</v>
      </c>
      <c r="AA171" s="11">
        <f t="shared" si="31"/>
        <v>3840</v>
      </c>
      <c r="AB171" s="11">
        <f t="shared" si="32"/>
        <v>3840</v>
      </c>
      <c r="AC171" s="6">
        <f t="shared" si="33"/>
        <v>4380</v>
      </c>
      <c r="AD171" s="9" t="s">
        <v>346</v>
      </c>
      <c r="AE171" s="3" t="str">
        <f>IF(ISERROR(VLOOKUP($AD171,技まとめ!$A$1:$F$380,6,FALSE)),"－",VLOOKUP($AD171,技まとめ!$A$1:$F$380,6,FALSE))</f>
        <v>LS</v>
      </c>
      <c r="AF171" s="3">
        <f>IF(ISERROR(VLOOKUP($AD171,技まとめ!$A$1:$F$380,3,FALSE)),"－",VLOOKUP($AD171,技まとめ!$A$1:$F$380,3,FALSE))</f>
        <v>51</v>
      </c>
      <c r="AG171" s="3">
        <f>IF(ISERROR(VLOOKUP($AD171,技まとめ!$A$1:$F$380,5,FALSE)),"－",VLOOKUP($AD171,技まとめ!$A$1:$F$380,5,FALSE))</f>
        <v>37</v>
      </c>
      <c r="AH171" s="3" t="str">
        <f>IF($E171=IF(ISERROR(VLOOKUP($AD171,技まとめ!$A$1:$F$380,4,FALSE)),"－",VLOOKUP($AD171,技まとめ!$A$1:$F$380,4,FALSE)),"一致","")</f>
        <v/>
      </c>
      <c r="AI171" s="9" t="s">
        <v>215</v>
      </c>
      <c r="AJ171" s="3" t="str">
        <f>IF(ISERROR(VLOOKUP($AI171,技まとめ!$A$1:$F$380,6,FALSE)),"－",VLOOKUP($AI171,技まとめ!$A$1:$F$380,6,FALSE))</f>
        <v>DR</v>
      </c>
      <c r="AK171" s="3">
        <f>IF(ISERROR(VLOOKUP($AI171,技まとめ!$A$1:$F$380,3,FALSE)),"－",VLOOKUP($AI171,技まとめ!$A$1:$F$380,3,FALSE))</f>
        <v>15</v>
      </c>
      <c r="AL171" s="3">
        <f>IF(ISERROR(VLOOKUP($AI171,技まとめ!$A$1:$F$380,5,FALSE)),"－",VLOOKUP($AI171,技まとめ!$A$1:$F$380,5,FALSE))</f>
        <v>20</v>
      </c>
      <c r="AM171" s="3" t="str">
        <f>IF($E171=IF(ISERROR(VLOOKUP($AI171,技まとめ!$A$1:$F$380,4,FALSE)),"－",VLOOKUP($AI171,技まとめ!$A$1:$F$380,4,FALSE)),"一致","")</f>
        <v>一致</v>
      </c>
      <c r="AN171" s="9" t="s">
        <v>300</v>
      </c>
      <c r="AO171" s="3" t="str">
        <f>IF(ISERROR(VLOOKUP($AN171,技まとめ!$A$1:$F$380,6,FALSE)),"－",VLOOKUP($AN171,技まとめ!$A$1:$F$380,6,FALSE))</f>
        <v>BB</v>
      </c>
      <c r="AP171" s="3">
        <f>IF(ISERROR(VLOOKUP($AN171,技まとめ!$A$1:$F$380,3,FALSE)),"－",VLOOKUP($AN171,技まとめ!$A$1:$F$380,3,FALSE))</f>
        <v>49</v>
      </c>
      <c r="AQ171" s="3">
        <f>IF(ISERROR(VLOOKUP($AN171,技まとめ!$A$1:$F$380,5,FALSE)),"－",VLOOKUP($AN171,技まとめ!$A$1:$F$380,5,FALSE))</f>
        <v>32</v>
      </c>
      <c r="AR171" s="3" t="str">
        <f>IF($E171=IF(ISERROR(VLOOKUP($AN171,技まとめ!$A$1:$F$380,4,FALSE)),"－",VLOOKUP($AN171,技まとめ!$A$1:$F$380,4,FALSE)),"一致","")</f>
        <v>一致</v>
      </c>
      <c r="AS171" s="9" t="s">
        <v>217</v>
      </c>
      <c r="AT171" s="3" t="str">
        <f>IF(ISERROR(VLOOKUP($AS171,技まとめ!$A$1:$F$380,6,FALSE)),"－",VLOOKUP($AS171,技まとめ!$A$1:$F$380,6,FALSE))</f>
        <v>NS</v>
      </c>
      <c r="AU171" s="3">
        <f>IF(ISERROR(VLOOKUP($AS171,技まとめ!$A$1:$F$380,3,FALSE)),"－",VLOOKUP($AS171,技まとめ!$A$1:$F$380,3,FALSE))</f>
        <v>51</v>
      </c>
      <c r="AV171" s="3">
        <f>IF(ISERROR(VLOOKUP($AS171,技まとめ!$A$1:$F$380,5,FALSE)),"－",VLOOKUP($AS171,技まとめ!$A$1:$F$380,5,FALSE))</f>
        <v>31</v>
      </c>
      <c r="AW171" s="3" t="str">
        <f>IF($E171=IF(ISERROR(VLOOKUP($AS171,技まとめ!$A$1:$F$380,4,FALSE)),"－",VLOOKUP($AS171,技まとめ!$A$1:$F$380,4,FALSE)),"一致","")</f>
        <v/>
      </c>
      <c r="AX171" s="12" t="str">
        <f t="shared" si="34"/>
        <v>レインボーループたつまきせんぷうスピニングカットクンフーヘッド</v>
      </c>
      <c r="AY171" s="12" t="str">
        <f t="shared" si="35"/>
        <v>レインボーループたつまきせんぷうスピニングカットクンフーヘッド</v>
      </c>
      <c r="AZ171" s="12" t="str">
        <f t="shared" si="36"/>
        <v>レインボーループたつまきせんぷうスピニングカットクンフーヘッド</v>
      </c>
      <c r="BA171" s="12" t="str">
        <f t="shared" si="37"/>
        <v>レインボーループたつまきせんぷうスピニングカットクンフーヘッド</v>
      </c>
      <c r="BB171" s="11" t="str">
        <f t="shared" si="38"/>
        <v>LSDRBBNS</v>
      </c>
      <c r="BC171" s="11" t="str">
        <f t="shared" si="39"/>
        <v>LSDRBBNS</v>
      </c>
      <c r="BD171" s="11" t="str">
        <f t="shared" si="40"/>
        <v>LSDRBBNS</v>
      </c>
      <c r="BE171" s="11" t="str">
        <f t="shared" si="41"/>
        <v>LSDRBBNS</v>
      </c>
    </row>
    <row r="172" spans="1:57" ht="11.25" hidden="1" customHeight="1">
      <c r="A172" s="6">
        <v>170</v>
      </c>
      <c r="B172" s="7" t="s">
        <v>655</v>
      </c>
      <c r="C172" s="8" t="s">
        <v>656</v>
      </c>
      <c r="D172" s="7" t="s">
        <v>72</v>
      </c>
      <c r="E172" s="7" t="s">
        <v>73</v>
      </c>
      <c r="F172" s="7" t="s">
        <v>128</v>
      </c>
      <c r="G172" s="9">
        <v>122</v>
      </c>
      <c r="H172" s="9">
        <v>108</v>
      </c>
      <c r="I172" s="9">
        <v>49</v>
      </c>
      <c r="J172" s="9">
        <v>40</v>
      </c>
      <c r="K172" s="9">
        <v>40</v>
      </c>
      <c r="L172" s="9">
        <v>40</v>
      </c>
      <c r="M172" s="9">
        <v>51</v>
      </c>
      <c r="N172" s="9">
        <v>49</v>
      </c>
      <c r="O172" s="9">
        <v>46</v>
      </c>
      <c r="P172" s="9">
        <v>76</v>
      </c>
      <c r="Q172" s="10">
        <v>99</v>
      </c>
      <c r="R172" s="11">
        <v>23</v>
      </c>
      <c r="S172" s="11">
        <v>1</v>
      </c>
      <c r="T172" s="11">
        <v>90</v>
      </c>
      <c r="U172" s="11">
        <v>101</v>
      </c>
      <c r="V172" s="11">
        <v>1</v>
      </c>
      <c r="W172" s="11">
        <v>96</v>
      </c>
      <c r="X172" s="11">
        <f t="shared" si="28"/>
        <v>411</v>
      </c>
      <c r="Y172" s="11">
        <f t="shared" si="29"/>
        <v>4445</v>
      </c>
      <c r="Z172" s="11">
        <f t="shared" si="30"/>
        <v>1295</v>
      </c>
      <c r="AA172" s="11">
        <f t="shared" si="31"/>
        <v>3640</v>
      </c>
      <c r="AB172" s="11">
        <f t="shared" si="32"/>
        <v>3640</v>
      </c>
      <c r="AC172" s="6">
        <f t="shared" si="33"/>
        <v>4195</v>
      </c>
      <c r="AD172" s="9" t="s">
        <v>210</v>
      </c>
      <c r="AE172" s="3" t="str">
        <f>IF(ISERROR(VLOOKUP($AD172,技まとめ!$A$1:$F$380,6,FALSE)),"－",VLOOKUP($AD172,技まとめ!$A$1:$F$380,6,FALSE))</f>
        <v>NS</v>
      </c>
      <c r="AF172" s="3">
        <f>IF(ISERROR(VLOOKUP($AD172,技まとめ!$A$1:$F$380,3,FALSE)),"－",VLOOKUP($AD172,技まとめ!$A$1:$F$380,3,FALSE))</f>
        <v>25</v>
      </c>
      <c r="AG172" s="3">
        <f>IF(ISERROR(VLOOKUP($AD172,技まとめ!$A$1:$F$380,5,FALSE)),"－",VLOOKUP($AD172,技まとめ!$A$1:$F$380,5,FALSE))</f>
        <v>20</v>
      </c>
      <c r="AH172" s="3" t="str">
        <f>IF($E172=IF(ISERROR(VLOOKUP($AD172,技まとめ!$A$1:$F$380,4,FALSE)),"－",VLOOKUP($AD172,技まとめ!$A$1:$F$380,4,FALSE)),"一致","")</f>
        <v/>
      </c>
      <c r="AI172" s="9" t="s">
        <v>273</v>
      </c>
      <c r="AJ172" s="3" t="str">
        <f>IF(ISERROR(VLOOKUP($AI172,技まとめ!$A$1:$F$380,6,FALSE)),"－",VLOOKUP($AI172,技まとめ!$A$1:$F$380,6,FALSE))</f>
        <v>BL</v>
      </c>
      <c r="AK172" s="3">
        <f>IF(ISERROR(VLOOKUP($AI172,技まとめ!$A$1:$F$380,3,FALSE)),"－",VLOOKUP($AI172,技まとめ!$A$1:$F$380,3,FALSE))</f>
        <v>17</v>
      </c>
      <c r="AL172" s="3">
        <f>IF(ISERROR(VLOOKUP($AI172,技まとめ!$A$1:$F$380,5,FALSE)),"－",VLOOKUP($AI172,技まとめ!$A$1:$F$380,5,FALSE))</f>
        <v>20</v>
      </c>
      <c r="AM172" s="3" t="str">
        <f>IF($E172=IF(ISERROR(VLOOKUP($AI172,技まとめ!$A$1:$F$380,4,FALSE)),"－",VLOOKUP($AI172,技まとめ!$A$1:$F$380,4,FALSE)),"一致","")</f>
        <v>一致</v>
      </c>
      <c r="AN172" s="9" t="s">
        <v>657</v>
      </c>
      <c r="AO172" s="3" t="str">
        <f>IF(ISERROR(VLOOKUP($AN172,技まとめ!$A$1:$F$380,6,FALSE)),"－",VLOOKUP($AN172,技まとめ!$A$1:$F$380,6,FALSE))</f>
        <v>BB</v>
      </c>
      <c r="AP172" s="3">
        <f>IF(ISERROR(VLOOKUP($AN172,技まとめ!$A$1:$F$380,3,FALSE)),"－",VLOOKUP($AN172,技まとめ!$A$1:$F$380,3,FALSE))</f>
        <v>85</v>
      </c>
      <c r="AQ172" s="3">
        <f>IF(ISERROR(VLOOKUP($AN172,技まとめ!$A$1:$F$380,5,FALSE)),"－",VLOOKUP($AN172,技まとめ!$A$1:$F$380,5,FALSE))</f>
        <v>50</v>
      </c>
      <c r="AR172" s="3" t="str">
        <f>IF($E172=IF(ISERROR(VLOOKUP($AN172,技まとめ!$A$1:$F$380,4,FALSE)),"－",VLOOKUP($AN172,技まとめ!$A$1:$F$380,4,FALSE)),"一致","")</f>
        <v>一致</v>
      </c>
      <c r="AS172" s="9" t="s">
        <v>118</v>
      </c>
      <c r="AT172" s="3" t="str">
        <f>IF(ISERROR(VLOOKUP($AS172,技まとめ!$A$1:$F$380,6,FALSE)),"－",VLOOKUP($AS172,技まとめ!$A$1:$F$380,6,FALSE))</f>
        <v>BS</v>
      </c>
      <c r="AU172" s="3">
        <f>IF(ISERROR(VLOOKUP($AS172,技まとめ!$A$1:$F$380,3,FALSE)),"－",VLOOKUP($AS172,技まとめ!$A$1:$F$380,3,FALSE))</f>
        <v>64</v>
      </c>
      <c r="AV172" s="3">
        <f>IF(ISERROR(VLOOKUP($AS172,技まとめ!$A$1:$F$380,5,FALSE)),"－",VLOOKUP($AS172,技まとめ!$A$1:$F$380,5,FALSE))</f>
        <v>37</v>
      </c>
      <c r="AW172" s="3" t="str">
        <f>IF($E172=IF(ISERROR(VLOOKUP($AS172,技まとめ!$A$1:$F$380,4,FALSE)),"－",VLOOKUP($AS172,技まとめ!$A$1:$F$380,4,FALSE)),"一致","")</f>
        <v>一致</v>
      </c>
      <c r="AX172" s="12" t="str">
        <f t="shared" si="34"/>
        <v>スパイラルショットしこふみロードローラタックルクンフーアタック</v>
      </c>
      <c r="AY172" s="12" t="str">
        <f t="shared" si="35"/>
        <v>スパイラルショットしこふみロードローラタックルクンフーアタック</v>
      </c>
      <c r="AZ172" s="12" t="str">
        <f t="shared" si="36"/>
        <v>スパイラルショットしこふみロードローラタックルクンフーアタック</v>
      </c>
      <c r="BA172" s="12" t="str">
        <f t="shared" si="37"/>
        <v>スパイラルショットしこふみロードローラタックルクンフーアタック</v>
      </c>
      <c r="BB172" s="11" t="str">
        <f t="shared" si="38"/>
        <v>NSBLBBBS</v>
      </c>
      <c r="BC172" s="11" t="str">
        <f t="shared" si="39"/>
        <v>NSBLBBBS</v>
      </c>
      <c r="BD172" s="11" t="str">
        <f t="shared" si="40"/>
        <v>NSBLBBBS</v>
      </c>
      <c r="BE172" s="11" t="str">
        <f t="shared" si="41"/>
        <v>NSBLBBBS</v>
      </c>
    </row>
    <row r="173" spans="1:57" ht="11.25" hidden="1" customHeight="1">
      <c r="A173" s="6">
        <v>171</v>
      </c>
      <c r="B173" s="7" t="s">
        <v>658</v>
      </c>
      <c r="C173" s="8" t="s">
        <v>659</v>
      </c>
      <c r="D173" s="7" t="s">
        <v>72</v>
      </c>
      <c r="E173" s="7" t="s">
        <v>81</v>
      </c>
      <c r="F173" s="7" t="s">
        <v>109</v>
      </c>
      <c r="G173" s="9">
        <v>111</v>
      </c>
      <c r="H173" s="9">
        <v>85</v>
      </c>
      <c r="I173" s="9">
        <v>48</v>
      </c>
      <c r="J173" s="9">
        <v>48</v>
      </c>
      <c r="K173" s="9">
        <v>43</v>
      </c>
      <c r="L173" s="9">
        <v>48</v>
      </c>
      <c r="M173" s="9">
        <v>40</v>
      </c>
      <c r="N173" s="9">
        <v>46</v>
      </c>
      <c r="O173" s="9">
        <v>41</v>
      </c>
      <c r="P173" s="9">
        <v>99</v>
      </c>
      <c r="Q173" s="10">
        <v>98</v>
      </c>
      <c r="R173" s="11">
        <v>54</v>
      </c>
      <c r="S173" s="11">
        <v>1</v>
      </c>
      <c r="T173" s="11">
        <v>98</v>
      </c>
      <c r="U173" s="11">
        <v>90</v>
      </c>
      <c r="V173" s="11">
        <v>1</v>
      </c>
      <c r="W173" s="11">
        <v>91</v>
      </c>
      <c r="X173" s="11">
        <f t="shared" si="28"/>
        <v>433</v>
      </c>
      <c r="Y173" s="11">
        <f t="shared" si="29"/>
        <v>4380</v>
      </c>
      <c r="Z173" s="11">
        <f t="shared" si="30"/>
        <v>2355</v>
      </c>
      <c r="AA173" s="11">
        <f t="shared" si="31"/>
        <v>3895</v>
      </c>
      <c r="AB173" s="11">
        <f t="shared" si="32"/>
        <v>3895</v>
      </c>
      <c r="AC173" s="6">
        <f t="shared" si="33"/>
        <v>4645</v>
      </c>
      <c r="AD173" s="9" t="s">
        <v>131</v>
      </c>
      <c r="AE173" s="3" t="str">
        <f>IF(ISERROR(VLOOKUP($AD173,技まとめ!$A$1:$F$380,6,FALSE)),"－",VLOOKUP($AD173,技まとめ!$A$1:$F$380,6,FALSE))</f>
        <v>DR</v>
      </c>
      <c r="AF173" s="3">
        <f>IF(ISERROR(VLOOKUP($AD173,技まとめ!$A$1:$F$380,3,FALSE)),"－",VLOOKUP($AD173,技まとめ!$A$1:$F$380,3,FALSE))</f>
        <v>33</v>
      </c>
      <c r="AG173" s="3">
        <f>IF(ISERROR(VLOOKUP($AD173,技まとめ!$A$1:$F$380,5,FALSE)),"－",VLOOKUP($AD173,技まとめ!$A$1:$F$380,5,FALSE))</f>
        <v>28</v>
      </c>
      <c r="AH173" s="3" t="str">
        <f>IF($E173=IF(ISERROR(VLOOKUP($AD173,技まとめ!$A$1:$F$380,4,FALSE)),"－",VLOOKUP($AD173,技まとめ!$A$1:$F$380,4,FALSE)),"一致","")</f>
        <v/>
      </c>
      <c r="AI173" s="9" t="s">
        <v>110</v>
      </c>
      <c r="AJ173" s="3" t="str">
        <f>IF(ISERROR(VLOOKUP($AI173,技まとめ!$A$1:$F$380,6,FALSE)),"－",VLOOKUP($AI173,技まとめ!$A$1:$F$380,6,FALSE))</f>
        <v>DR</v>
      </c>
      <c r="AK173" s="3">
        <f>IF(ISERROR(VLOOKUP($AI173,技まとめ!$A$1:$F$380,3,FALSE)),"－",VLOOKUP($AI173,技まとめ!$A$1:$F$380,3,FALSE))</f>
        <v>34</v>
      </c>
      <c r="AL173" s="3">
        <f>IF(ISERROR(VLOOKUP($AI173,技まとめ!$A$1:$F$380,5,FALSE)),"－",VLOOKUP($AI173,技まとめ!$A$1:$F$380,5,FALSE))</f>
        <v>27</v>
      </c>
      <c r="AM173" s="3" t="str">
        <f>IF($E173=IF(ISERROR(VLOOKUP($AI173,技まとめ!$A$1:$F$380,4,FALSE)),"－",VLOOKUP($AI173,技まとめ!$A$1:$F$380,4,FALSE)),"一致","")</f>
        <v>一致</v>
      </c>
      <c r="AN173" s="9" t="s">
        <v>570</v>
      </c>
      <c r="AO173" s="3" t="str">
        <f>IF(ISERROR(VLOOKUP($AN173,技まとめ!$A$1:$F$380,6,FALSE)),"－",VLOOKUP($AN173,技まとめ!$A$1:$F$380,6,FALSE))</f>
        <v>BS</v>
      </c>
      <c r="AP173" s="3">
        <f>IF(ISERROR(VLOOKUP($AN173,技まとめ!$A$1:$F$380,3,FALSE)),"－",VLOOKUP($AN173,技まとめ!$A$1:$F$380,3,FALSE))</f>
        <v>70</v>
      </c>
      <c r="AQ173" s="3">
        <f>IF(ISERROR(VLOOKUP($AN173,技まとめ!$A$1:$F$380,5,FALSE)),"－",VLOOKUP($AN173,技まとめ!$A$1:$F$380,5,FALSE))</f>
        <v>40</v>
      </c>
      <c r="AR173" s="3" t="str">
        <f>IF($E173=IF(ISERROR(VLOOKUP($AN173,技まとめ!$A$1:$F$380,4,FALSE)),"－",VLOOKUP($AN173,技まとめ!$A$1:$F$380,4,FALSE)),"一致","")</f>
        <v>一致</v>
      </c>
      <c r="AS173" s="9" t="s">
        <v>98</v>
      </c>
      <c r="AT173" s="3" t="str">
        <f>IF(ISERROR(VLOOKUP($AS173,技まとめ!$A$1:$F$380,6,FALSE)),"－",VLOOKUP($AS173,技まとめ!$A$1:$F$380,6,FALSE))</f>
        <v>BL</v>
      </c>
      <c r="AU173" s="3">
        <f>IF(ISERROR(VLOOKUP($AS173,技まとめ!$A$1:$F$380,3,FALSE)),"－",VLOOKUP($AS173,技まとめ!$A$1:$F$380,3,FALSE))</f>
        <v>58</v>
      </c>
      <c r="AV173" s="3">
        <f>IF(ISERROR(VLOOKUP($AS173,技まとめ!$A$1:$F$380,5,FALSE)),"－",VLOOKUP($AS173,技まとめ!$A$1:$F$380,5,FALSE))</f>
        <v>39</v>
      </c>
      <c r="AW173" s="3" t="str">
        <f>IF($E173=IF(ISERROR(VLOOKUP($AS173,技まとめ!$A$1:$F$380,4,FALSE)),"－",VLOOKUP($AS173,技まとめ!$A$1:$F$380,4,FALSE)),"一致","")</f>
        <v/>
      </c>
      <c r="AX173" s="12" t="str">
        <f t="shared" si="34"/>
        <v>イリュージョンボールジグザグスパークイナズマ１ごうかげぬい</v>
      </c>
      <c r="AY173" s="12" t="str">
        <f t="shared" si="35"/>
        <v>イリュージョンボールジグザグスパークイナズマ１ごうかげぬい</v>
      </c>
      <c r="AZ173" s="12" t="str">
        <f t="shared" si="36"/>
        <v>イリュージョンボールジグザグスパークイナズマ１ごうかげぬい</v>
      </c>
      <c r="BA173" s="12" t="str">
        <f t="shared" si="37"/>
        <v>イリュージョンボールジグザグスパークイナズマ１ごうかげぬい</v>
      </c>
      <c r="BB173" s="11" t="str">
        <f t="shared" si="38"/>
        <v>DRDRBSBL</v>
      </c>
      <c r="BC173" s="11" t="str">
        <f t="shared" si="39"/>
        <v>DRDRBSBL</v>
      </c>
      <c r="BD173" s="11" t="str">
        <f t="shared" si="40"/>
        <v>DRDRBSBL</v>
      </c>
      <c r="BE173" s="11" t="str">
        <f t="shared" si="41"/>
        <v>DRDRBSBL</v>
      </c>
    </row>
    <row r="174" spans="1:57" ht="11.25" hidden="1" customHeight="1">
      <c r="A174" s="6">
        <v>172</v>
      </c>
      <c r="B174" s="7" t="s">
        <v>660</v>
      </c>
      <c r="C174" s="8" t="s">
        <v>661</v>
      </c>
      <c r="D174" s="7" t="s">
        <v>72</v>
      </c>
      <c r="E174" s="7" t="s">
        <v>95</v>
      </c>
      <c r="F174" s="7" t="s">
        <v>74</v>
      </c>
      <c r="G174" s="9">
        <v>102</v>
      </c>
      <c r="H174" s="9">
        <v>115</v>
      </c>
      <c r="I174" s="9">
        <v>45</v>
      </c>
      <c r="J174" s="9">
        <v>42</v>
      </c>
      <c r="K174" s="9">
        <v>37</v>
      </c>
      <c r="L174" s="9">
        <v>71</v>
      </c>
      <c r="M174" s="9">
        <v>30</v>
      </c>
      <c r="N174" s="9">
        <v>32</v>
      </c>
      <c r="O174" s="9">
        <v>58</v>
      </c>
      <c r="P174" s="9">
        <v>77</v>
      </c>
      <c r="Q174" s="10">
        <v>95</v>
      </c>
      <c r="R174" s="11">
        <v>6</v>
      </c>
      <c r="S174" s="11">
        <v>1</v>
      </c>
      <c r="T174" s="11">
        <v>121</v>
      </c>
      <c r="U174" s="11">
        <v>80</v>
      </c>
      <c r="V174" s="11">
        <v>1</v>
      </c>
      <c r="W174" s="11">
        <v>108</v>
      </c>
      <c r="X174" s="11">
        <f t="shared" si="28"/>
        <v>412</v>
      </c>
      <c r="Y174" s="11">
        <f t="shared" si="29"/>
        <v>4345</v>
      </c>
      <c r="Z174" s="11">
        <f t="shared" si="30"/>
        <v>760</v>
      </c>
      <c r="AA174" s="11">
        <f t="shared" si="31"/>
        <v>4785</v>
      </c>
      <c r="AB174" s="11">
        <f t="shared" si="32"/>
        <v>4785</v>
      </c>
      <c r="AC174" s="6">
        <f t="shared" si="33"/>
        <v>5410</v>
      </c>
      <c r="AD174" s="9" t="s">
        <v>350</v>
      </c>
      <c r="AE174" s="3" t="str">
        <f>IF(ISERROR(VLOOKUP($AD174,技まとめ!$A$1:$F$380,6,FALSE)),"－",VLOOKUP($AD174,技まとめ!$A$1:$F$380,6,FALSE))</f>
        <v>CA</v>
      </c>
      <c r="AF174" s="3">
        <f>IF(ISERROR(VLOOKUP($AD174,技まとめ!$A$1:$F$380,3,FALSE)),"－",VLOOKUP($AD174,技まとめ!$A$1:$F$380,3,FALSE))</f>
        <v>15</v>
      </c>
      <c r="AG174" s="3">
        <f>IF(ISERROR(VLOOKUP($AD174,技まとめ!$A$1:$F$380,5,FALSE)),"－",VLOOKUP($AD174,技まとめ!$A$1:$F$380,5,FALSE))</f>
        <v>20</v>
      </c>
      <c r="AH174" s="3" t="str">
        <f>IF($E174=IF(ISERROR(VLOOKUP($AD174,技まとめ!$A$1:$F$380,4,FALSE)),"－",VLOOKUP($AD174,技まとめ!$A$1:$F$380,4,FALSE)),"一致","")</f>
        <v/>
      </c>
      <c r="AI174" s="9" t="s">
        <v>634</v>
      </c>
      <c r="AJ174" s="3" t="str">
        <f>IF(ISERROR(VLOOKUP($AI174,技まとめ!$A$1:$F$380,6,FALSE)),"－",VLOOKUP($AI174,技まとめ!$A$1:$F$380,6,FALSE))</f>
        <v>DR</v>
      </c>
      <c r="AK174" s="3">
        <f>IF(ISERROR(VLOOKUP($AI174,技まとめ!$A$1:$F$380,3,FALSE)),"－",VLOOKUP($AI174,技まとめ!$A$1:$F$380,3,FALSE))</f>
        <v>13</v>
      </c>
      <c r="AL174" s="3">
        <f>IF(ISERROR(VLOOKUP($AI174,技まとめ!$A$1:$F$380,5,FALSE)),"－",VLOOKUP($AI174,技まとめ!$A$1:$F$380,5,FALSE))</f>
        <v>20</v>
      </c>
      <c r="AM174" s="3" t="str">
        <f>IF($E174=IF(ISERROR(VLOOKUP($AI174,技まとめ!$A$1:$F$380,4,FALSE)),"－",VLOOKUP($AI174,技まとめ!$A$1:$F$380,4,FALSE)),"一致","")</f>
        <v/>
      </c>
      <c r="AN174" s="9" t="s">
        <v>662</v>
      </c>
      <c r="AO174" s="3" t="str">
        <f>IF(ISERROR(VLOOKUP($AN174,技まとめ!$A$1:$F$380,6,FALSE)),"－",VLOOKUP($AN174,技まとめ!$A$1:$F$380,6,FALSE))</f>
        <v>CA</v>
      </c>
      <c r="AP174" s="3">
        <f>IF(ISERROR(VLOOKUP($AN174,技まとめ!$A$1:$F$380,3,FALSE)),"－",VLOOKUP($AN174,技まとめ!$A$1:$F$380,3,FALSE))</f>
        <v>50</v>
      </c>
      <c r="AQ174" s="3">
        <f>IF(ISERROR(VLOOKUP($AN174,技まとめ!$A$1:$F$380,5,FALSE)),"－",VLOOKUP($AN174,技まとめ!$A$1:$F$380,5,FALSE))</f>
        <v>35</v>
      </c>
      <c r="AR174" s="3" t="str">
        <f>IF($E174=IF(ISERROR(VLOOKUP($AN174,技まとめ!$A$1:$F$380,4,FALSE)),"－",VLOOKUP($AN174,技まとめ!$A$1:$F$380,4,FALSE)),"一致","")</f>
        <v/>
      </c>
      <c r="AS174" s="9" t="s">
        <v>297</v>
      </c>
      <c r="AT174" s="3" t="str">
        <f>IF(ISERROR(VLOOKUP($AS174,技まとめ!$A$1:$F$380,6,FALSE)),"－",VLOOKUP($AS174,技まとめ!$A$1:$F$380,6,FALSE))</f>
        <v>DR</v>
      </c>
      <c r="AU174" s="3">
        <f>IF(ISERROR(VLOOKUP($AS174,技まとめ!$A$1:$F$380,3,FALSE)),"－",VLOOKUP($AS174,技まとめ!$A$1:$F$380,3,FALSE))</f>
        <v>106</v>
      </c>
      <c r="AV174" s="3">
        <f>IF(ISERROR(VLOOKUP($AS174,技まとめ!$A$1:$F$380,5,FALSE)),"－",VLOOKUP($AS174,技まとめ!$A$1:$F$380,5,FALSE))</f>
        <v>57</v>
      </c>
      <c r="AW174" s="3" t="str">
        <f>IF($E174=IF(ISERROR(VLOOKUP($AS174,技まとめ!$A$1:$F$380,4,FALSE)),"－",VLOOKUP($AS174,技まとめ!$A$1:$F$380,4,FALSE)),"一致","")</f>
        <v/>
      </c>
      <c r="AX174" s="12" t="str">
        <f t="shared" si="34"/>
        <v>タフネスブロックたまのりピエロオーロラカーテンブーストグライダー</v>
      </c>
      <c r="AY174" s="12" t="str">
        <f t="shared" si="35"/>
        <v>タフネスブロックたまのりピエロオーロラカーテンブーストグライダー</v>
      </c>
      <c r="AZ174" s="12" t="str">
        <f t="shared" si="36"/>
        <v>タフネスブロックたまのりピエロオーロラカーテンブーストグライダー</v>
      </c>
      <c r="BA174" s="12" t="str">
        <f t="shared" si="37"/>
        <v>タフネスブロックたまのりピエロオーロラカーテンブーストグライダー</v>
      </c>
      <c r="BB174" s="11" t="str">
        <f t="shared" si="38"/>
        <v>CADRCADR</v>
      </c>
      <c r="BC174" s="11" t="str">
        <f t="shared" si="39"/>
        <v>CADRCADR</v>
      </c>
      <c r="BD174" s="11" t="str">
        <f t="shared" si="40"/>
        <v>CADRCADR</v>
      </c>
      <c r="BE174" s="11" t="str">
        <f t="shared" si="41"/>
        <v>CADRCADR</v>
      </c>
    </row>
    <row r="175" spans="1:57" ht="11.25" hidden="1" customHeight="1">
      <c r="A175" s="6">
        <v>173</v>
      </c>
      <c r="B175" s="7" t="s">
        <v>663</v>
      </c>
      <c r="C175" s="8" t="s">
        <v>664</v>
      </c>
      <c r="D175" s="7" t="s">
        <v>72</v>
      </c>
      <c r="E175" s="7" t="s">
        <v>102</v>
      </c>
      <c r="F175" s="7" t="s">
        <v>74</v>
      </c>
      <c r="G175" s="9">
        <v>105</v>
      </c>
      <c r="H175" s="9">
        <v>119</v>
      </c>
      <c r="I175" s="9">
        <v>44</v>
      </c>
      <c r="J175" s="9">
        <v>51</v>
      </c>
      <c r="K175" s="9">
        <v>52</v>
      </c>
      <c r="L175" s="9">
        <v>68</v>
      </c>
      <c r="M175" s="9">
        <v>47</v>
      </c>
      <c r="N175" s="9">
        <v>57</v>
      </c>
      <c r="O175" s="9">
        <v>78</v>
      </c>
      <c r="P175" s="9">
        <v>27</v>
      </c>
      <c r="Q175" s="10">
        <v>94</v>
      </c>
      <c r="R175" s="11">
        <v>5</v>
      </c>
      <c r="S175" s="11">
        <v>1</v>
      </c>
      <c r="T175" s="11">
        <v>118</v>
      </c>
      <c r="U175" s="11">
        <v>97</v>
      </c>
      <c r="V175" s="11">
        <v>1</v>
      </c>
      <c r="W175" s="11">
        <v>128</v>
      </c>
      <c r="X175" s="11">
        <f t="shared" si="28"/>
        <v>444</v>
      </c>
      <c r="Y175" s="11">
        <f t="shared" si="29"/>
        <v>4405</v>
      </c>
      <c r="Z175" s="11">
        <f t="shared" si="30"/>
        <v>825</v>
      </c>
      <c r="AA175" s="11">
        <f t="shared" si="31"/>
        <v>4780</v>
      </c>
      <c r="AB175" s="11">
        <f t="shared" si="32"/>
        <v>4780</v>
      </c>
      <c r="AC175" s="6">
        <f t="shared" si="33"/>
        <v>5385</v>
      </c>
      <c r="AD175" s="9" t="s">
        <v>665</v>
      </c>
      <c r="AE175" s="3" t="str">
        <f>IF(ISERROR(VLOOKUP($AD175,技まとめ!$A$1:$F$380,6,FALSE)),"－",VLOOKUP($AD175,技まとめ!$A$1:$F$380,6,FALSE))</f>
        <v>CA</v>
      </c>
      <c r="AF175" s="3">
        <f>IF(ISERROR(VLOOKUP($AD175,技まとめ!$A$1:$F$380,3,FALSE)),"－",VLOOKUP($AD175,技まとめ!$A$1:$F$380,3,FALSE))</f>
        <v>19</v>
      </c>
      <c r="AG175" s="3">
        <f>IF(ISERROR(VLOOKUP($AD175,技まとめ!$A$1:$F$380,5,FALSE)),"－",VLOOKUP($AD175,技まとめ!$A$1:$F$380,5,FALSE))</f>
        <v>22</v>
      </c>
      <c r="AH175" s="3" t="str">
        <f>IF($E175=IF(ISERROR(VLOOKUP($AD175,技まとめ!$A$1:$F$380,4,FALSE)),"－",VLOOKUP($AD175,技まとめ!$A$1:$F$380,4,FALSE)),"一致","")</f>
        <v/>
      </c>
      <c r="AI175" s="9" t="s">
        <v>543</v>
      </c>
      <c r="AJ175" s="3" t="str">
        <f>IF(ISERROR(VLOOKUP($AI175,技まとめ!$A$1:$F$380,6,FALSE)),"－",VLOOKUP($AI175,技まとめ!$A$1:$F$380,6,FALSE))</f>
        <v>SC</v>
      </c>
      <c r="AK175" s="3">
        <f>IF(ISERROR(VLOOKUP($AI175,技まとめ!$A$1:$F$380,3,FALSE)),"－",VLOOKUP($AI175,技まとめ!$A$1:$F$380,3,FALSE))</f>
        <v>25</v>
      </c>
      <c r="AL175" s="3">
        <f>IF(ISERROR(VLOOKUP($AI175,技まとめ!$A$1:$F$380,5,FALSE)),"－",VLOOKUP($AI175,技まとめ!$A$1:$F$380,5,FALSE))</f>
        <v>20</v>
      </c>
      <c r="AM175" s="3" t="str">
        <f>IF($E175=IF(ISERROR(VLOOKUP($AI175,技まとめ!$A$1:$F$380,4,FALSE)),"－",VLOOKUP($AI175,技まとめ!$A$1:$F$380,4,FALSE)),"一致","")</f>
        <v/>
      </c>
      <c r="AN175" s="9" t="s">
        <v>450</v>
      </c>
      <c r="AO175" s="3" t="str">
        <f>IF(ISERROR(VLOOKUP($AN175,技まとめ!$A$1:$F$380,6,FALSE)),"－",VLOOKUP($AN175,技まとめ!$A$1:$F$380,6,FALSE))</f>
        <v>CA</v>
      </c>
      <c r="AP175" s="3">
        <f>IF(ISERROR(VLOOKUP($AN175,技まとめ!$A$1:$F$380,3,FALSE)),"－",VLOOKUP($AN175,技まとめ!$A$1:$F$380,3,FALSE))</f>
        <v>46</v>
      </c>
      <c r="AQ175" s="3">
        <f>IF(ISERROR(VLOOKUP($AN175,技まとめ!$A$1:$F$380,5,FALSE)),"－",VLOOKUP($AN175,技まとめ!$A$1:$F$380,5,FALSE))</f>
        <v>32</v>
      </c>
      <c r="AR175" s="3" t="str">
        <f>IF($E175=IF(ISERROR(VLOOKUP($AN175,技まとめ!$A$1:$F$380,4,FALSE)),"－",VLOOKUP($AN175,技まとめ!$A$1:$F$380,4,FALSE)),"一致","")</f>
        <v/>
      </c>
      <c r="AS175" s="9" t="s">
        <v>561</v>
      </c>
      <c r="AT175" s="3" t="str">
        <f>IF(ISERROR(VLOOKUP($AS175,技まとめ!$A$1:$F$380,6,FALSE)),"－",VLOOKUP($AS175,技まとめ!$A$1:$F$380,6,FALSE))</f>
        <v>CA</v>
      </c>
      <c r="AU175" s="3">
        <f>IF(ISERROR(VLOOKUP($AS175,技まとめ!$A$1:$F$380,3,FALSE)),"－",VLOOKUP($AS175,技まとめ!$A$1:$F$380,3,FALSE))</f>
        <v>77</v>
      </c>
      <c r="AV175" s="3">
        <f>IF(ISERROR(VLOOKUP($AS175,技まとめ!$A$1:$F$380,5,FALSE)),"－",VLOOKUP($AS175,技まとめ!$A$1:$F$380,5,FALSE))</f>
        <v>45</v>
      </c>
      <c r="AW175" s="3" t="str">
        <f>IF($E175=IF(ISERROR(VLOOKUP($AS175,技まとめ!$A$1:$F$380,4,FALSE)),"－",VLOOKUP($AS175,技まとめ!$A$1:$F$380,4,FALSE)),"一致","")</f>
        <v/>
      </c>
      <c r="AX175" s="12" t="str">
        <f t="shared" si="34"/>
        <v>トルネードキャッチスピニングシュートつむじカポエィラスナッチ</v>
      </c>
      <c r="AY175" s="12" t="str">
        <f t="shared" si="35"/>
        <v>トルネードキャッチスピニングシュートつむじカポエィラスナッチ</v>
      </c>
      <c r="AZ175" s="12" t="str">
        <f t="shared" si="36"/>
        <v>トルネードキャッチスピニングシュートつむじカポエィラスナッチ</v>
      </c>
      <c r="BA175" s="12" t="str">
        <f t="shared" si="37"/>
        <v>トルネードキャッチスピニングシュートつむじカポエィラスナッチ</v>
      </c>
      <c r="BB175" s="11" t="str">
        <f t="shared" si="38"/>
        <v>CASCCACA</v>
      </c>
      <c r="BC175" s="11" t="str">
        <f t="shared" si="39"/>
        <v>CASCCACA</v>
      </c>
      <c r="BD175" s="11" t="str">
        <f t="shared" si="40"/>
        <v>CASCCACA</v>
      </c>
      <c r="BE175" s="11" t="str">
        <f t="shared" si="41"/>
        <v>CASCCACA</v>
      </c>
    </row>
    <row r="176" spans="1:57" ht="11.25" hidden="1" customHeight="1">
      <c r="A176" s="6">
        <v>174</v>
      </c>
      <c r="B176" s="7" t="s">
        <v>666</v>
      </c>
      <c r="C176" s="8" t="s">
        <v>667</v>
      </c>
      <c r="D176" s="7" t="s">
        <v>72</v>
      </c>
      <c r="E176" s="7" t="s">
        <v>81</v>
      </c>
      <c r="F176" s="7" t="s">
        <v>82</v>
      </c>
      <c r="G176" s="9">
        <v>114</v>
      </c>
      <c r="H176" s="9">
        <v>109</v>
      </c>
      <c r="I176" s="9">
        <v>53</v>
      </c>
      <c r="J176" s="9">
        <v>69</v>
      </c>
      <c r="K176" s="9">
        <v>61</v>
      </c>
      <c r="L176" s="9">
        <v>54</v>
      </c>
      <c r="M176" s="9">
        <v>67</v>
      </c>
      <c r="N176" s="9">
        <v>54</v>
      </c>
      <c r="O176" s="9">
        <v>55</v>
      </c>
      <c r="P176" s="9">
        <v>8</v>
      </c>
      <c r="Q176" s="10">
        <v>103</v>
      </c>
      <c r="R176" s="11">
        <v>10</v>
      </c>
      <c r="S176" s="11">
        <v>1</v>
      </c>
      <c r="T176" s="11">
        <v>104</v>
      </c>
      <c r="U176" s="11">
        <v>117</v>
      </c>
      <c r="V176" s="11">
        <v>1</v>
      </c>
      <c r="W176" s="11">
        <v>105</v>
      </c>
      <c r="X176" s="11">
        <f t="shared" si="28"/>
        <v>441</v>
      </c>
      <c r="Y176" s="11">
        <f t="shared" si="29"/>
        <v>4650</v>
      </c>
      <c r="Z176" s="11">
        <f t="shared" si="30"/>
        <v>885</v>
      </c>
      <c r="AA176" s="11">
        <f t="shared" si="31"/>
        <v>4175</v>
      </c>
      <c r="AB176" s="11">
        <f t="shared" si="32"/>
        <v>4175</v>
      </c>
      <c r="AC176" s="6">
        <f t="shared" si="33"/>
        <v>4735</v>
      </c>
      <c r="AD176" s="9" t="s">
        <v>300</v>
      </c>
      <c r="AE176" s="3" t="str">
        <f>IF(ISERROR(VLOOKUP($AD176,技まとめ!$A$1:$F$380,6,FALSE)),"－",VLOOKUP($AD176,技まとめ!$A$1:$F$380,6,FALSE))</f>
        <v>BB</v>
      </c>
      <c r="AF176" s="3">
        <f>IF(ISERROR(VLOOKUP($AD176,技まとめ!$A$1:$F$380,3,FALSE)),"－",VLOOKUP($AD176,技まとめ!$A$1:$F$380,3,FALSE))</f>
        <v>49</v>
      </c>
      <c r="AG176" s="3">
        <f>IF(ISERROR(VLOOKUP($AD176,技まとめ!$A$1:$F$380,5,FALSE)),"－",VLOOKUP($AD176,技まとめ!$A$1:$F$380,5,FALSE))</f>
        <v>32</v>
      </c>
      <c r="AH176" s="3" t="str">
        <f>IF($E176=IF(ISERROR(VLOOKUP($AD176,技まとめ!$A$1:$F$380,4,FALSE)),"－",VLOOKUP($AD176,技まとめ!$A$1:$F$380,4,FALSE)),"一致","")</f>
        <v>一致</v>
      </c>
      <c r="AI176" s="9" t="s">
        <v>217</v>
      </c>
      <c r="AJ176" s="3" t="str">
        <f>IF(ISERROR(VLOOKUP($AI176,技まとめ!$A$1:$F$380,6,FALSE)),"－",VLOOKUP($AI176,技まとめ!$A$1:$F$380,6,FALSE))</f>
        <v>NS</v>
      </c>
      <c r="AK176" s="3">
        <f>IF(ISERROR(VLOOKUP($AI176,技まとめ!$A$1:$F$380,3,FALSE)),"－",VLOOKUP($AI176,技まとめ!$A$1:$F$380,3,FALSE))</f>
        <v>51</v>
      </c>
      <c r="AL176" s="3">
        <f>IF(ISERROR(VLOOKUP($AI176,技まとめ!$A$1:$F$380,5,FALSE)),"－",VLOOKUP($AI176,技まとめ!$A$1:$F$380,5,FALSE))</f>
        <v>31</v>
      </c>
      <c r="AM176" s="3" t="str">
        <f>IF($E176=IF(ISERROR(VLOOKUP($AI176,技まとめ!$A$1:$F$380,4,FALSE)),"－",VLOOKUP($AI176,技まとめ!$A$1:$F$380,4,FALSE)),"一致","")</f>
        <v/>
      </c>
      <c r="AN176" s="9" t="s">
        <v>118</v>
      </c>
      <c r="AO176" s="3" t="str">
        <f>IF(ISERROR(VLOOKUP($AN176,技まとめ!$A$1:$F$380,6,FALSE)),"－",VLOOKUP($AN176,技まとめ!$A$1:$F$380,6,FALSE))</f>
        <v>BS</v>
      </c>
      <c r="AP176" s="3">
        <f>IF(ISERROR(VLOOKUP($AN176,技まとめ!$A$1:$F$380,3,FALSE)),"－",VLOOKUP($AN176,技まとめ!$A$1:$F$380,3,FALSE))</f>
        <v>64</v>
      </c>
      <c r="AQ176" s="3">
        <f>IF(ISERROR(VLOOKUP($AN176,技まとめ!$A$1:$F$380,5,FALSE)),"－",VLOOKUP($AN176,技まとめ!$A$1:$F$380,5,FALSE))</f>
        <v>37</v>
      </c>
      <c r="AR176" s="3" t="str">
        <f>IF($E176=IF(ISERROR(VLOOKUP($AN176,技まとめ!$A$1:$F$380,4,FALSE)),"－",VLOOKUP($AN176,技まとめ!$A$1:$F$380,4,FALSE)),"一致","")</f>
        <v/>
      </c>
      <c r="AS176" s="9" t="s">
        <v>668</v>
      </c>
      <c r="AT176" s="3" t="str">
        <f>IF(ISERROR(VLOOKUP($AS176,技まとめ!$A$1:$F$380,6,FALSE)),"－",VLOOKUP($AS176,技まとめ!$A$1:$F$380,6,FALSE))</f>
        <v>BL</v>
      </c>
      <c r="AU176" s="3">
        <f>IF(ISERROR(VLOOKUP($AS176,技まとめ!$A$1:$F$380,3,FALSE)),"－",VLOOKUP($AS176,技まとめ!$A$1:$F$380,3,FALSE))</f>
        <v>46</v>
      </c>
      <c r="AV176" s="3">
        <f>IF(ISERROR(VLOOKUP($AS176,技まとめ!$A$1:$F$380,5,FALSE)),"－",VLOOKUP($AS176,技まとめ!$A$1:$F$380,5,FALSE))</f>
        <v>33</v>
      </c>
      <c r="AW176" s="3" t="str">
        <f>IF($E176=IF(ISERROR(VLOOKUP($AS176,技まとめ!$A$1:$F$380,4,FALSE)),"－",VLOOKUP($AS176,技まとめ!$A$1:$F$380,4,FALSE)),"一致","")</f>
        <v/>
      </c>
      <c r="AX176" s="12" t="str">
        <f t="shared" si="34"/>
        <v>スピニングカットクンフーヘッドクンフーアタックじばしりかえん</v>
      </c>
      <c r="AY176" s="12" t="str">
        <f t="shared" si="35"/>
        <v>スピニングカットクンフーヘッドクンフーアタックじばしりかえん</v>
      </c>
      <c r="AZ176" s="12" t="str">
        <f t="shared" si="36"/>
        <v>スピニングカットクンフーヘッドクンフーアタックじばしりかえん</v>
      </c>
      <c r="BA176" s="12" t="str">
        <f t="shared" si="37"/>
        <v>スピニングカットクンフーヘッドクンフーアタックじばしりかえん</v>
      </c>
      <c r="BB176" s="11" t="str">
        <f t="shared" si="38"/>
        <v>BBNSBSBL</v>
      </c>
      <c r="BC176" s="11" t="str">
        <f t="shared" si="39"/>
        <v>BBNSBSBL</v>
      </c>
      <c r="BD176" s="11" t="str">
        <f t="shared" si="40"/>
        <v>BBNSBSBL</v>
      </c>
      <c r="BE176" s="11" t="str">
        <f t="shared" si="41"/>
        <v>BBNSBSBL</v>
      </c>
    </row>
    <row r="177" spans="1:57" ht="11.25" hidden="1" customHeight="1">
      <c r="A177" s="6">
        <v>175</v>
      </c>
      <c r="B177" s="7" t="s">
        <v>669</v>
      </c>
      <c r="C177" s="8" t="s">
        <v>670</v>
      </c>
      <c r="D177" s="7" t="s">
        <v>72</v>
      </c>
      <c r="E177" s="7" t="s">
        <v>102</v>
      </c>
      <c r="F177" s="7" t="s">
        <v>82</v>
      </c>
      <c r="G177" s="9">
        <v>115</v>
      </c>
      <c r="H177" s="9">
        <v>109</v>
      </c>
      <c r="I177" s="9">
        <v>53</v>
      </c>
      <c r="J177" s="9">
        <v>55</v>
      </c>
      <c r="K177" s="9">
        <v>69</v>
      </c>
      <c r="L177" s="9">
        <v>52</v>
      </c>
      <c r="M177" s="9">
        <v>61</v>
      </c>
      <c r="N177" s="9">
        <v>56</v>
      </c>
      <c r="O177" s="9">
        <v>58</v>
      </c>
      <c r="P177" s="9">
        <v>19</v>
      </c>
      <c r="Q177" s="10">
        <v>103</v>
      </c>
      <c r="R177" s="11">
        <v>17</v>
      </c>
      <c r="S177" s="11">
        <v>1</v>
      </c>
      <c r="T177" s="11">
        <v>102</v>
      </c>
      <c r="U177" s="11">
        <v>111</v>
      </c>
      <c r="V177" s="11">
        <v>1</v>
      </c>
      <c r="W177" s="11">
        <v>108</v>
      </c>
      <c r="X177" s="11">
        <f t="shared" si="28"/>
        <v>443</v>
      </c>
      <c r="Y177" s="11">
        <f t="shared" si="29"/>
        <v>4665</v>
      </c>
      <c r="Z177" s="11">
        <f t="shared" si="30"/>
        <v>1145</v>
      </c>
      <c r="AA177" s="11">
        <f t="shared" si="31"/>
        <v>4120</v>
      </c>
      <c r="AB177" s="11">
        <f t="shared" si="32"/>
        <v>4120</v>
      </c>
      <c r="AC177" s="6">
        <f t="shared" si="33"/>
        <v>4705</v>
      </c>
      <c r="AD177" s="9" t="s">
        <v>129</v>
      </c>
      <c r="AE177" s="3" t="str">
        <f>IF(ISERROR(VLOOKUP($AD177,技まとめ!$A$1:$F$380,6,FALSE)),"－",VLOOKUP($AD177,技まとめ!$A$1:$F$380,6,FALSE))</f>
        <v>BL</v>
      </c>
      <c r="AF177" s="3">
        <f>IF(ISERROR(VLOOKUP($AD177,技まとめ!$A$1:$F$380,3,FALSE)),"－",VLOOKUP($AD177,技まとめ!$A$1:$F$380,3,FALSE))</f>
        <v>13</v>
      </c>
      <c r="AG177" s="3">
        <f>IF(ISERROR(VLOOKUP($AD177,技まとめ!$A$1:$F$380,5,FALSE)),"－",VLOOKUP($AD177,技まとめ!$A$1:$F$380,5,FALSE))</f>
        <v>20</v>
      </c>
      <c r="AH177" s="3" t="str">
        <f>IF($E177=IF(ISERROR(VLOOKUP($AD177,技まとめ!$A$1:$F$380,4,FALSE)),"－",VLOOKUP($AD177,技まとめ!$A$1:$F$380,4,FALSE)),"一致","")</f>
        <v/>
      </c>
      <c r="AI177" s="9" t="s">
        <v>111</v>
      </c>
      <c r="AJ177" s="3" t="str">
        <f>IF(ISERROR(VLOOKUP($AI177,技まとめ!$A$1:$F$380,6,FALSE)),"－",VLOOKUP($AI177,技まとめ!$A$1:$F$380,6,FALSE))</f>
        <v>SC</v>
      </c>
      <c r="AK177" s="3">
        <f>IF(ISERROR(VLOOKUP($AI177,技まとめ!$A$1:$F$380,3,FALSE)),"－",VLOOKUP($AI177,技まとめ!$A$1:$F$380,3,FALSE))</f>
        <v>23</v>
      </c>
      <c r="AL177" s="3">
        <f>IF(ISERROR(VLOOKUP($AI177,技まとめ!$A$1:$F$380,5,FALSE)),"－",VLOOKUP($AI177,技まとめ!$A$1:$F$380,5,FALSE))</f>
        <v>20</v>
      </c>
      <c r="AM177" s="3" t="str">
        <f>IF($E177=IF(ISERROR(VLOOKUP($AI177,技まとめ!$A$1:$F$380,4,FALSE)),"－",VLOOKUP($AI177,技まとめ!$A$1:$F$380,4,FALSE)),"一致","")</f>
        <v/>
      </c>
      <c r="AN177" s="9" t="s">
        <v>560</v>
      </c>
      <c r="AO177" s="3" t="str">
        <f>IF(ISERROR(VLOOKUP($AN177,技まとめ!$A$1:$F$380,6,FALSE)),"－",VLOOKUP($AN177,技まとめ!$A$1:$F$380,6,FALSE))</f>
        <v>BL</v>
      </c>
      <c r="AP177" s="3">
        <f>IF(ISERROR(VLOOKUP($AN177,技まとめ!$A$1:$F$380,3,FALSE)),"－",VLOOKUP($AN177,技まとめ!$A$1:$F$380,3,FALSE))</f>
        <v>28</v>
      </c>
      <c r="AQ177" s="3">
        <f>IF(ISERROR(VLOOKUP($AN177,技まとめ!$A$1:$F$380,5,FALSE)),"－",VLOOKUP($AN177,技まとめ!$A$1:$F$380,5,FALSE))</f>
        <v>24</v>
      </c>
      <c r="AR177" s="3" t="str">
        <f>IF($E177=IF(ISERROR(VLOOKUP($AN177,技まとめ!$A$1:$F$380,4,FALSE)),"－",VLOOKUP($AN177,技まとめ!$A$1:$F$380,4,FALSE)),"一致","")</f>
        <v/>
      </c>
      <c r="AS177" s="9" t="s">
        <v>671</v>
      </c>
      <c r="AT177" s="3" t="str">
        <f>IF(ISERROR(VLOOKUP($AS177,技まとめ!$A$1:$F$380,6,FALSE)),"－",VLOOKUP($AS177,技まとめ!$A$1:$F$380,6,FALSE))</f>
        <v>BL</v>
      </c>
      <c r="AU177" s="3">
        <f>IF(ISERROR(VLOOKUP($AS177,技まとめ!$A$1:$F$380,3,FALSE)),"－",VLOOKUP($AS177,技まとめ!$A$1:$F$380,3,FALSE))</f>
        <v>56</v>
      </c>
      <c r="AV177" s="3">
        <f>IF(ISERROR(VLOOKUP($AS177,技まとめ!$A$1:$F$380,5,FALSE)),"－",VLOOKUP($AS177,技まとめ!$A$1:$F$380,5,FALSE))</f>
        <v>39</v>
      </c>
      <c r="AW177" s="3" t="str">
        <f>IF($E177=IF(ISERROR(VLOOKUP($AS177,技まとめ!$A$1:$F$380,4,FALSE)),"－",VLOOKUP($AS177,技まとめ!$A$1:$F$380,4,FALSE)),"一致","")</f>
        <v>一致</v>
      </c>
      <c r="AX177" s="12" t="str">
        <f t="shared" si="34"/>
        <v>クイックドロウローリングキックブレードアタックフレイムダンス</v>
      </c>
      <c r="AY177" s="12" t="str">
        <f t="shared" si="35"/>
        <v>クイックドロウローリングキックブレードアタックフレイムダンス</v>
      </c>
      <c r="AZ177" s="12" t="str">
        <f t="shared" si="36"/>
        <v>クイックドロウローリングキックブレードアタックフレイムダンス</v>
      </c>
      <c r="BA177" s="12" t="str">
        <f t="shared" si="37"/>
        <v>クイックドロウローリングキックブレードアタックフレイムダンス</v>
      </c>
      <c r="BB177" s="11" t="str">
        <f t="shared" si="38"/>
        <v>BLSCBLBL</v>
      </c>
      <c r="BC177" s="11" t="str">
        <f t="shared" si="39"/>
        <v>BLSCBLBL</v>
      </c>
      <c r="BD177" s="11" t="str">
        <f t="shared" si="40"/>
        <v>BLSCBLBL</v>
      </c>
      <c r="BE177" s="11" t="str">
        <f t="shared" si="41"/>
        <v>BLSCBLBL</v>
      </c>
    </row>
    <row r="178" spans="1:57" ht="11.25" hidden="1" customHeight="1">
      <c r="A178" s="6">
        <v>176</v>
      </c>
      <c r="B178" s="7" t="s">
        <v>672</v>
      </c>
      <c r="C178" s="8" t="s">
        <v>673</v>
      </c>
      <c r="D178" s="7" t="s">
        <v>72</v>
      </c>
      <c r="E178" s="7" t="s">
        <v>73</v>
      </c>
      <c r="F178" s="7" t="s">
        <v>82</v>
      </c>
      <c r="G178" s="9">
        <v>122</v>
      </c>
      <c r="H178" s="9">
        <v>112</v>
      </c>
      <c r="I178" s="9">
        <v>50</v>
      </c>
      <c r="J178" s="9">
        <v>61</v>
      </c>
      <c r="K178" s="9">
        <v>49</v>
      </c>
      <c r="L178" s="9">
        <v>65</v>
      </c>
      <c r="M178" s="9">
        <v>49</v>
      </c>
      <c r="N178" s="9">
        <v>57</v>
      </c>
      <c r="O178" s="9">
        <v>51</v>
      </c>
      <c r="P178" s="9">
        <v>39</v>
      </c>
      <c r="Q178" s="10">
        <v>100</v>
      </c>
      <c r="R178" s="11">
        <v>24</v>
      </c>
      <c r="S178" s="11">
        <v>1</v>
      </c>
      <c r="T178" s="11">
        <v>115</v>
      </c>
      <c r="U178" s="11">
        <v>99</v>
      </c>
      <c r="V178" s="11">
        <v>1</v>
      </c>
      <c r="W178" s="11">
        <v>101</v>
      </c>
      <c r="X178" s="11">
        <f t="shared" si="28"/>
        <v>441</v>
      </c>
      <c r="Y178" s="11">
        <f t="shared" si="29"/>
        <v>4510</v>
      </c>
      <c r="Z178" s="11">
        <f t="shared" si="30"/>
        <v>1355</v>
      </c>
      <c r="AA178" s="11">
        <f t="shared" si="31"/>
        <v>4540</v>
      </c>
      <c r="AB178" s="11">
        <f t="shared" si="32"/>
        <v>4540</v>
      </c>
      <c r="AC178" s="6">
        <f t="shared" si="33"/>
        <v>5225</v>
      </c>
      <c r="AD178" s="9" t="s">
        <v>263</v>
      </c>
      <c r="AE178" s="3" t="str">
        <f>IF(ISERROR(VLOOKUP($AD178,技まとめ!$A$1:$F$380,6,FALSE)),"－",VLOOKUP($AD178,技まとめ!$A$1:$F$380,6,FALSE))</f>
        <v>DR</v>
      </c>
      <c r="AF178" s="3">
        <f>IF(ISERROR(VLOOKUP($AD178,技まとめ!$A$1:$F$380,3,FALSE)),"－",VLOOKUP($AD178,技まとめ!$A$1:$F$380,3,FALSE))</f>
        <v>16</v>
      </c>
      <c r="AG178" s="3">
        <f>IF(ISERROR(VLOOKUP($AD178,技まとめ!$A$1:$F$380,5,FALSE)),"－",VLOOKUP($AD178,技まとめ!$A$1:$F$380,5,FALSE))</f>
        <v>21</v>
      </c>
      <c r="AH178" s="3" t="str">
        <f>IF($E178=IF(ISERROR(VLOOKUP($AD178,技まとめ!$A$1:$F$380,4,FALSE)),"－",VLOOKUP($AD178,技まとめ!$A$1:$F$380,4,FALSE)),"一致","")</f>
        <v/>
      </c>
      <c r="AI178" s="9" t="s">
        <v>309</v>
      </c>
      <c r="AJ178" s="3" t="str">
        <f>IF(ISERROR(VLOOKUP($AI178,技まとめ!$A$1:$F$380,6,FALSE)),"－",VLOOKUP($AI178,技まとめ!$A$1:$F$380,6,FALSE))</f>
        <v>BB</v>
      </c>
      <c r="AK178" s="3">
        <f>IF(ISERROR(VLOOKUP($AI178,技まとめ!$A$1:$F$380,3,FALSE)),"－",VLOOKUP($AI178,技まとめ!$A$1:$F$380,3,FALSE))</f>
        <v>23</v>
      </c>
      <c r="AL178" s="3">
        <f>IF(ISERROR(VLOOKUP($AI178,技まとめ!$A$1:$F$380,5,FALSE)),"－",VLOOKUP($AI178,技まとめ!$A$1:$F$380,5,FALSE))</f>
        <v>20</v>
      </c>
      <c r="AM178" s="3" t="str">
        <f>IF($E178=IF(ISERROR(VLOOKUP($AI178,技まとめ!$A$1:$F$380,4,FALSE)),"－",VLOOKUP($AI178,技まとめ!$A$1:$F$380,4,FALSE)),"一致","")</f>
        <v>一致</v>
      </c>
      <c r="AN178" s="9" t="s">
        <v>89</v>
      </c>
      <c r="AO178" s="3" t="str">
        <f>IF(ISERROR(VLOOKUP($AN178,技まとめ!$A$1:$F$380,6,FALSE)),"－",VLOOKUP($AN178,技まとめ!$A$1:$F$380,6,FALSE))</f>
        <v>BB</v>
      </c>
      <c r="AP178" s="3">
        <f>IF(ISERROR(VLOOKUP($AN178,技まとめ!$A$1:$F$380,3,FALSE)),"－",VLOOKUP($AN178,技まとめ!$A$1:$F$380,3,FALSE))</f>
        <v>43</v>
      </c>
      <c r="AQ178" s="3">
        <f>IF(ISERROR(VLOOKUP($AN178,技まとめ!$A$1:$F$380,5,FALSE)),"－",VLOOKUP($AN178,技まとめ!$A$1:$F$380,5,FALSE))</f>
        <v>30</v>
      </c>
      <c r="AR178" s="3" t="str">
        <f>IF($E178=IF(ISERROR(VLOOKUP($AN178,技まとめ!$A$1:$F$380,4,FALSE)),"－",VLOOKUP($AN178,技まとめ!$A$1:$F$380,4,FALSE)),"一致","")</f>
        <v>一致</v>
      </c>
      <c r="AS178" s="9" t="s">
        <v>286</v>
      </c>
      <c r="AT178" s="3" t="str">
        <f>IF(ISERROR(VLOOKUP($AS178,技まとめ!$A$1:$F$380,6,FALSE)),"－",VLOOKUP($AS178,技まとめ!$A$1:$F$380,6,FALSE))</f>
        <v>DR</v>
      </c>
      <c r="AU178" s="3">
        <f>IF(ISERROR(VLOOKUP($AS178,技まとめ!$A$1:$F$380,3,FALSE)),"－",VLOOKUP($AS178,技まとめ!$A$1:$F$380,3,FALSE))</f>
        <v>80</v>
      </c>
      <c r="AV178" s="3">
        <f>IF(ISERROR(VLOOKUP($AS178,技まとめ!$A$1:$F$380,5,FALSE)),"－",VLOOKUP($AS178,技まとめ!$A$1:$F$380,5,FALSE))</f>
        <v>46</v>
      </c>
      <c r="AW178" s="3" t="str">
        <f>IF($E178=IF(ISERROR(VLOOKUP($AS178,技まとめ!$A$1:$F$380,4,FALSE)),"－",VLOOKUP($AS178,技まとめ!$A$1:$F$380,4,FALSE)),"一致","")</f>
        <v>一致</v>
      </c>
      <c r="AX178" s="12" t="str">
        <f t="shared" si="34"/>
        <v>マジックホーントレインザ・ウォールじごくぐるま</v>
      </c>
      <c r="AY178" s="12" t="str">
        <f t="shared" si="35"/>
        <v>マジックホーントレインザ・ウォールじごくぐるま</v>
      </c>
      <c r="AZ178" s="12" t="str">
        <f t="shared" si="36"/>
        <v>マジックホーントレインザ・ウォールじごくぐるま</v>
      </c>
      <c r="BA178" s="12" t="str">
        <f t="shared" si="37"/>
        <v>マジックホーントレインザ・ウォールじごくぐるま</v>
      </c>
      <c r="BB178" s="11" t="str">
        <f t="shared" si="38"/>
        <v>DRBBBBDR</v>
      </c>
      <c r="BC178" s="11" t="str">
        <f t="shared" si="39"/>
        <v>DRBBBBDR</v>
      </c>
      <c r="BD178" s="11" t="str">
        <f t="shared" si="40"/>
        <v>DRBBBBDR</v>
      </c>
      <c r="BE178" s="11" t="str">
        <f t="shared" si="41"/>
        <v>DRBBBBDR</v>
      </c>
    </row>
    <row r="179" spans="1:57" ht="11.25" hidden="1" customHeight="1">
      <c r="A179" s="6">
        <v>177</v>
      </c>
      <c r="B179" s="7" t="s">
        <v>674</v>
      </c>
      <c r="C179" s="8" t="s">
        <v>675</v>
      </c>
      <c r="D179" s="7" t="s">
        <v>72</v>
      </c>
      <c r="E179" s="7" t="s">
        <v>95</v>
      </c>
      <c r="F179" s="7" t="s">
        <v>82</v>
      </c>
      <c r="G179" s="9">
        <v>130</v>
      </c>
      <c r="H179" s="9">
        <v>105</v>
      </c>
      <c r="I179" s="9">
        <v>62</v>
      </c>
      <c r="J179" s="9">
        <v>53</v>
      </c>
      <c r="K179" s="9">
        <v>55</v>
      </c>
      <c r="L179" s="9">
        <v>44</v>
      </c>
      <c r="M179" s="9">
        <v>53</v>
      </c>
      <c r="N179" s="9">
        <v>55</v>
      </c>
      <c r="O179" s="9">
        <v>49</v>
      </c>
      <c r="P179" s="9">
        <v>40</v>
      </c>
      <c r="Q179" s="10">
        <v>112</v>
      </c>
      <c r="R179" s="11">
        <v>21</v>
      </c>
      <c r="S179" s="11">
        <v>1</v>
      </c>
      <c r="T179" s="11">
        <v>94</v>
      </c>
      <c r="U179" s="11">
        <v>103</v>
      </c>
      <c r="V179" s="11">
        <v>1</v>
      </c>
      <c r="W179" s="11">
        <v>99</v>
      </c>
      <c r="X179" s="11">
        <f t="shared" si="28"/>
        <v>431</v>
      </c>
      <c r="Y179" s="11">
        <f t="shared" si="29"/>
        <v>4980</v>
      </c>
      <c r="Z179" s="11">
        <f t="shared" si="30"/>
        <v>1240</v>
      </c>
      <c r="AA179" s="11">
        <f t="shared" si="31"/>
        <v>3795</v>
      </c>
      <c r="AB179" s="11">
        <f t="shared" si="32"/>
        <v>3795</v>
      </c>
      <c r="AC179" s="6">
        <f t="shared" si="33"/>
        <v>4360</v>
      </c>
      <c r="AD179" s="9" t="s">
        <v>423</v>
      </c>
      <c r="AE179" s="3" t="str">
        <f>IF(ISERROR(VLOOKUP($AD179,技まとめ!$A$1:$F$380,6,FALSE)),"－",VLOOKUP($AD179,技まとめ!$A$1:$F$380,6,FALSE))</f>
        <v>BL</v>
      </c>
      <c r="AF179" s="3">
        <f>IF(ISERROR(VLOOKUP($AD179,技まとめ!$A$1:$F$380,3,FALSE)),"－",VLOOKUP($AD179,技まとめ!$A$1:$F$380,3,FALSE))</f>
        <v>13</v>
      </c>
      <c r="AG179" s="3">
        <f>IF(ISERROR(VLOOKUP($AD179,技まとめ!$A$1:$F$380,5,FALSE)),"－",VLOOKUP($AD179,技まとめ!$A$1:$F$380,5,FALSE))</f>
        <v>20</v>
      </c>
      <c r="AH179" s="3" t="str">
        <f>IF($E179=IF(ISERROR(VLOOKUP($AD179,技まとめ!$A$1:$F$380,4,FALSE)),"－",VLOOKUP($AD179,技まとめ!$A$1:$F$380,4,FALSE)),"一致","")</f>
        <v/>
      </c>
      <c r="AI179" s="9" t="s">
        <v>560</v>
      </c>
      <c r="AJ179" s="3" t="str">
        <f>IF(ISERROR(VLOOKUP($AI179,技まとめ!$A$1:$F$380,6,FALSE)),"－",VLOOKUP($AI179,技まとめ!$A$1:$F$380,6,FALSE))</f>
        <v>BL</v>
      </c>
      <c r="AK179" s="3">
        <f>IF(ISERROR(VLOOKUP($AI179,技まとめ!$A$1:$F$380,3,FALSE)),"－",VLOOKUP($AI179,技まとめ!$A$1:$F$380,3,FALSE))</f>
        <v>28</v>
      </c>
      <c r="AL179" s="3">
        <f>IF(ISERROR(VLOOKUP($AI179,技まとめ!$A$1:$F$380,5,FALSE)),"－",VLOOKUP($AI179,技まとめ!$A$1:$F$380,5,FALSE))</f>
        <v>24</v>
      </c>
      <c r="AM179" s="3" t="str">
        <f>IF($E179=IF(ISERROR(VLOOKUP($AI179,技まとめ!$A$1:$F$380,4,FALSE)),"－",VLOOKUP($AI179,技まとめ!$A$1:$F$380,4,FALSE)),"一致","")</f>
        <v/>
      </c>
      <c r="AN179" s="9" t="s">
        <v>503</v>
      </c>
      <c r="AO179" s="3" t="str">
        <f>IF(ISERROR(VLOOKUP($AN179,技まとめ!$A$1:$F$380,6,FALSE)),"－",VLOOKUP($AN179,技まとめ!$A$1:$F$380,6,FALSE))</f>
        <v>DR</v>
      </c>
      <c r="AP179" s="3">
        <f>IF(ISERROR(VLOOKUP($AN179,技まとめ!$A$1:$F$380,3,FALSE)),"－",VLOOKUP($AN179,技まとめ!$A$1:$F$380,3,FALSE))</f>
        <v>68</v>
      </c>
      <c r="AQ179" s="3">
        <f>IF(ISERROR(VLOOKUP($AN179,技まとめ!$A$1:$F$380,5,FALSE)),"－",VLOOKUP($AN179,技まとめ!$A$1:$F$380,5,FALSE))</f>
        <v>41</v>
      </c>
      <c r="AR179" s="3" t="str">
        <f>IF($E179=IF(ISERROR(VLOOKUP($AN179,技まとめ!$A$1:$F$380,4,FALSE)),"－",VLOOKUP($AN179,技まとめ!$A$1:$F$380,4,FALSE)),"一致","")</f>
        <v/>
      </c>
      <c r="AS179" s="9" t="s">
        <v>163</v>
      </c>
      <c r="AT179" s="3" t="str">
        <f>IF(ISERROR(VLOOKUP($AS179,技まとめ!$A$1:$F$380,6,FALSE)),"－",VLOOKUP($AS179,技まとめ!$A$1:$F$380,6,FALSE))</f>
        <v>BL</v>
      </c>
      <c r="AU179" s="3">
        <f>IF(ISERROR(VLOOKUP($AS179,技まとめ!$A$1:$F$380,3,FALSE)),"－",VLOOKUP($AS179,技まとめ!$A$1:$F$380,3,FALSE))</f>
        <v>59</v>
      </c>
      <c r="AV179" s="3">
        <f>IF(ISERROR(VLOOKUP($AS179,技まとめ!$A$1:$F$380,5,FALSE)),"－",VLOOKUP($AS179,技まとめ!$A$1:$F$380,5,FALSE))</f>
        <v>38</v>
      </c>
      <c r="AW179" s="3" t="str">
        <f>IF($E179=IF(ISERROR(VLOOKUP($AS179,技まとめ!$A$1:$F$380,4,FALSE)),"－",VLOOKUP($AS179,技まとめ!$A$1:$F$380,4,FALSE)),"一致","")</f>
        <v/>
      </c>
      <c r="AX179" s="12" t="str">
        <f t="shared" si="34"/>
        <v>コイルターンブレードアタックオオウチワサイクロン</v>
      </c>
      <c r="AY179" s="12" t="str">
        <f t="shared" si="35"/>
        <v>コイルターンブレードアタックオオウチワサイクロン</v>
      </c>
      <c r="AZ179" s="12" t="str">
        <f t="shared" si="36"/>
        <v>コイルターンブレードアタックオオウチワサイクロン</v>
      </c>
      <c r="BA179" s="12" t="str">
        <f t="shared" si="37"/>
        <v>コイルターンブレードアタックオオウチワサイクロン</v>
      </c>
      <c r="BB179" s="11" t="str">
        <f t="shared" si="38"/>
        <v>BLBLDRBL</v>
      </c>
      <c r="BC179" s="11" t="str">
        <f t="shared" si="39"/>
        <v>BLBLDRBL</v>
      </c>
      <c r="BD179" s="11" t="str">
        <f t="shared" si="40"/>
        <v>BLBLDRBL</v>
      </c>
      <c r="BE179" s="11" t="str">
        <f t="shared" si="41"/>
        <v>BLBLDRBL</v>
      </c>
    </row>
    <row r="180" spans="1:57" ht="11.25" hidden="1" customHeight="1">
      <c r="A180" s="6">
        <v>178</v>
      </c>
      <c r="B180" s="7" t="s">
        <v>676</v>
      </c>
      <c r="C180" s="8" t="s">
        <v>677</v>
      </c>
      <c r="D180" s="7" t="s">
        <v>72</v>
      </c>
      <c r="E180" s="7" t="s">
        <v>95</v>
      </c>
      <c r="F180" s="7" t="s">
        <v>109</v>
      </c>
      <c r="G180" s="9">
        <v>118</v>
      </c>
      <c r="H180" s="9">
        <v>121</v>
      </c>
      <c r="I180" s="9">
        <v>51</v>
      </c>
      <c r="J180" s="9">
        <v>53</v>
      </c>
      <c r="K180" s="9">
        <v>53</v>
      </c>
      <c r="L180" s="9">
        <v>50</v>
      </c>
      <c r="M180" s="9">
        <v>66</v>
      </c>
      <c r="N180" s="9">
        <v>53</v>
      </c>
      <c r="O180" s="9">
        <v>54</v>
      </c>
      <c r="P180" s="9">
        <v>42</v>
      </c>
      <c r="Q180" s="10">
        <v>101</v>
      </c>
      <c r="R180" s="11">
        <v>19</v>
      </c>
      <c r="S180" s="11">
        <v>1</v>
      </c>
      <c r="T180" s="11">
        <v>100</v>
      </c>
      <c r="U180" s="11">
        <v>116</v>
      </c>
      <c r="V180" s="11">
        <v>1</v>
      </c>
      <c r="W180" s="11">
        <v>104</v>
      </c>
      <c r="X180" s="11">
        <f t="shared" si="28"/>
        <v>442</v>
      </c>
      <c r="Y180" s="11">
        <f t="shared" si="29"/>
        <v>4565</v>
      </c>
      <c r="Z180" s="11">
        <f t="shared" si="30"/>
        <v>1195</v>
      </c>
      <c r="AA180" s="11">
        <f t="shared" si="31"/>
        <v>4030</v>
      </c>
      <c r="AB180" s="11">
        <f t="shared" si="32"/>
        <v>4030</v>
      </c>
      <c r="AC180" s="6">
        <f t="shared" si="33"/>
        <v>4615</v>
      </c>
      <c r="AD180" s="9" t="s">
        <v>122</v>
      </c>
      <c r="AE180" s="3" t="str">
        <f>IF(ISERROR(VLOOKUP($AD180,技まとめ!$A$1:$F$380,6,FALSE)),"－",VLOOKUP($AD180,技まとめ!$A$1:$F$380,6,FALSE))</f>
        <v>NS</v>
      </c>
      <c r="AF180" s="3">
        <f>IF(ISERROR(VLOOKUP($AD180,技まとめ!$A$1:$F$380,3,FALSE)),"－",VLOOKUP($AD180,技まとめ!$A$1:$F$380,3,FALSE))</f>
        <v>25</v>
      </c>
      <c r="AG180" s="3">
        <f>IF(ISERROR(VLOOKUP($AD180,技まとめ!$A$1:$F$380,5,FALSE)),"－",VLOOKUP($AD180,技まとめ!$A$1:$F$380,5,FALSE))</f>
        <v>20</v>
      </c>
      <c r="AH180" s="3" t="str">
        <f>IF($E180=IF(ISERROR(VLOOKUP($AD180,技まとめ!$A$1:$F$380,4,FALSE)),"－",VLOOKUP($AD180,技まとめ!$A$1:$F$380,4,FALSE)),"一致","")</f>
        <v/>
      </c>
      <c r="AI180" s="9" t="s">
        <v>335</v>
      </c>
      <c r="AJ180" s="3" t="str">
        <f>IF(ISERROR(VLOOKUP($AI180,技まとめ!$A$1:$F$380,6,FALSE)),"－",VLOOKUP($AI180,技まとめ!$A$1:$F$380,6,FALSE))</f>
        <v>SC</v>
      </c>
      <c r="AK180" s="3">
        <f>IF(ISERROR(VLOOKUP($AI180,技まとめ!$A$1:$F$380,3,FALSE)),"－",VLOOKUP($AI180,技まとめ!$A$1:$F$380,3,FALSE))</f>
        <v>51</v>
      </c>
      <c r="AL180" s="3">
        <f>IF(ISERROR(VLOOKUP($AI180,技まとめ!$A$1:$F$380,5,FALSE)),"－",VLOOKUP($AI180,技まとめ!$A$1:$F$380,5,FALSE))</f>
        <v>31</v>
      </c>
      <c r="AM180" s="3" t="str">
        <f>IF($E180=IF(ISERROR(VLOOKUP($AI180,技まとめ!$A$1:$F$380,4,FALSE)),"－",VLOOKUP($AI180,技まとめ!$A$1:$F$380,4,FALSE)),"一致","")</f>
        <v/>
      </c>
      <c r="AN180" s="9" t="s">
        <v>678</v>
      </c>
      <c r="AO180" s="3" t="str">
        <f>IF(ISERROR(VLOOKUP($AN180,技まとめ!$A$1:$F$380,6,FALSE)),"－",VLOOKUP($AN180,技まとめ!$A$1:$F$380,6,FALSE))</f>
        <v>BS</v>
      </c>
      <c r="AP180" s="3">
        <f>IF(ISERROR(VLOOKUP($AN180,技まとめ!$A$1:$F$380,3,FALSE)),"－",VLOOKUP($AN180,技まとめ!$A$1:$F$380,3,FALSE))</f>
        <v>57</v>
      </c>
      <c r="AQ180" s="3">
        <f>IF(ISERROR(VLOOKUP($AN180,技まとめ!$A$1:$F$380,5,FALSE)),"－",VLOOKUP($AN180,技まとめ!$A$1:$F$380,5,FALSE))</f>
        <v>34</v>
      </c>
      <c r="AR180" s="3" t="str">
        <f>IF($E180=IF(ISERROR(VLOOKUP($AN180,技まとめ!$A$1:$F$380,4,FALSE)),"－",VLOOKUP($AN180,技まとめ!$A$1:$F$380,4,FALSE)),"一致","")</f>
        <v>一致</v>
      </c>
      <c r="AS180" s="9" t="s">
        <v>540</v>
      </c>
      <c r="AT180" s="3" t="str">
        <f>IF(ISERROR(VLOOKUP($AS180,技まとめ!$A$1:$F$380,6,FALSE)),"－",VLOOKUP($AS180,技まとめ!$A$1:$F$380,6,FALSE))</f>
        <v>BS</v>
      </c>
      <c r="AU180" s="3">
        <f>IF(ISERROR(VLOOKUP($AS180,技まとめ!$A$1:$F$380,3,FALSE)),"－",VLOOKUP($AS180,技まとめ!$A$1:$F$380,3,FALSE))</f>
        <v>51</v>
      </c>
      <c r="AV180" s="3">
        <f>IF(ISERROR(VLOOKUP($AS180,技まとめ!$A$1:$F$380,5,FALSE)),"－",VLOOKUP($AS180,技まとめ!$A$1:$F$380,5,FALSE))</f>
        <v>31</v>
      </c>
      <c r="AW180" s="3" t="str">
        <f>IF($E180=IF(ISERROR(VLOOKUP($AS180,技まとめ!$A$1:$F$380,4,FALSE)),"－",VLOOKUP($AS180,技まとめ!$A$1:$F$380,4,FALSE)),"一致","")</f>
        <v/>
      </c>
      <c r="AX180" s="12" t="str">
        <f t="shared" si="34"/>
        <v>グレネードショットダイナマイトシュートダークトルネードバックトルネード</v>
      </c>
      <c r="AY180" s="12" t="str">
        <f t="shared" si="35"/>
        <v>グレネードショットダイナマイトシュートダークトルネードバックトルネード</v>
      </c>
      <c r="AZ180" s="12" t="str">
        <f t="shared" si="36"/>
        <v>グレネードショットダイナマイトシュートダークトルネードバックトルネード</v>
      </c>
      <c r="BA180" s="12" t="str">
        <f t="shared" si="37"/>
        <v>グレネードショットダイナマイトシュートダークトルネードバックトルネード</v>
      </c>
      <c r="BB180" s="11" t="str">
        <f t="shared" si="38"/>
        <v>NSSCBSBS</v>
      </c>
      <c r="BC180" s="11" t="str">
        <f t="shared" si="39"/>
        <v>NSSCBSBS</v>
      </c>
      <c r="BD180" s="11" t="str">
        <f t="shared" si="40"/>
        <v>NSSCBSBS</v>
      </c>
      <c r="BE180" s="11" t="str">
        <f t="shared" si="41"/>
        <v>NSSCBSBS</v>
      </c>
    </row>
    <row r="181" spans="1:57" ht="11.25" hidden="1" customHeight="1">
      <c r="A181" s="6">
        <v>179</v>
      </c>
      <c r="B181" s="7" t="s">
        <v>679</v>
      </c>
      <c r="C181" s="8" t="s">
        <v>680</v>
      </c>
      <c r="D181" s="7" t="s">
        <v>72</v>
      </c>
      <c r="E181" s="7" t="s">
        <v>81</v>
      </c>
      <c r="F181" s="7" t="s">
        <v>109</v>
      </c>
      <c r="G181" s="9">
        <v>117</v>
      </c>
      <c r="H181" s="9">
        <v>121</v>
      </c>
      <c r="I181" s="9">
        <v>56</v>
      </c>
      <c r="J181" s="9">
        <v>58</v>
      </c>
      <c r="K181" s="9">
        <v>73</v>
      </c>
      <c r="L181" s="9">
        <v>53</v>
      </c>
      <c r="M181" s="9">
        <v>46</v>
      </c>
      <c r="N181" s="9">
        <v>45</v>
      </c>
      <c r="O181" s="9">
        <v>62</v>
      </c>
      <c r="P181" s="9">
        <v>20</v>
      </c>
      <c r="Q181" s="10">
        <v>106</v>
      </c>
      <c r="R181" s="11">
        <v>14</v>
      </c>
      <c r="S181" s="11">
        <v>1</v>
      </c>
      <c r="T181" s="11">
        <v>103</v>
      </c>
      <c r="U181" s="11">
        <v>96</v>
      </c>
      <c r="V181" s="11">
        <v>1</v>
      </c>
      <c r="W181" s="11">
        <v>112</v>
      </c>
      <c r="X181" s="11">
        <f t="shared" si="28"/>
        <v>433</v>
      </c>
      <c r="Y181" s="11">
        <f t="shared" si="29"/>
        <v>4805</v>
      </c>
      <c r="Z181" s="11">
        <f t="shared" si="30"/>
        <v>1060</v>
      </c>
      <c r="AA181" s="11">
        <f t="shared" si="31"/>
        <v>4175</v>
      </c>
      <c r="AB181" s="11">
        <f t="shared" si="32"/>
        <v>4175</v>
      </c>
      <c r="AC181" s="6">
        <f t="shared" si="33"/>
        <v>4750</v>
      </c>
      <c r="AD181" s="9" t="s">
        <v>634</v>
      </c>
      <c r="AE181" s="3" t="str">
        <f>IF(ISERROR(VLOOKUP($AD181,技まとめ!$A$1:$F$380,6,FALSE)),"－",VLOOKUP($AD181,技まとめ!$A$1:$F$380,6,FALSE))</f>
        <v>DR</v>
      </c>
      <c r="AF181" s="3">
        <f>IF(ISERROR(VLOOKUP($AD181,技まとめ!$A$1:$F$380,3,FALSE)),"－",VLOOKUP($AD181,技まとめ!$A$1:$F$380,3,FALSE))</f>
        <v>13</v>
      </c>
      <c r="AG181" s="3">
        <f>IF(ISERROR(VLOOKUP($AD181,技まとめ!$A$1:$F$380,5,FALSE)),"－",VLOOKUP($AD181,技まとめ!$A$1:$F$380,5,FALSE))</f>
        <v>20</v>
      </c>
      <c r="AH181" s="3" t="str">
        <f>IF($E181=IF(ISERROR(VLOOKUP($AD181,技まとめ!$A$1:$F$380,4,FALSE)),"－",VLOOKUP($AD181,技まとめ!$A$1:$F$380,4,FALSE)),"一致","")</f>
        <v>一致</v>
      </c>
      <c r="AI181" s="9" t="s">
        <v>339</v>
      </c>
      <c r="AJ181" s="3" t="str">
        <f>IF(ISERROR(VLOOKUP($AI181,技まとめ!$A$1:$F$380,6,FALSE)),"－",VLOOKUP($AI181,技まとめ!$A$1:$F$380,6,FALSE))</f>
        <v>NS</v>
      </c>
      <c r="AK181" s="3">
        <f>IF(ISERROR(VLOOKUP($AI181,技まとめ!$A$1:$F$380,3,FALSE)),"－",VLOOKUP($AI181,技まとめ!$A$1:$F$380,3,FALSE))</f>
        <v>42</v>
      </c>
      <c r="AL181" s="3">
        <f>IF(ISERROR(VLOOKUP($AI181,技まとめ!$A$1:$F$380,5,FALSE)),"－",VLOOKUP($AI181,技まとめ!$A$1:$F$380,5,FALSE))</f>
        <v>28</v>
      </c>
      <c r="AM181" s="3" t="str">
        <f>IF($E181=IF(ISERROR(VLOOKUP($AI181,技まとめ!$A$1:$F$380,4,FALSE)),"－",VLOOKUP($AI181,技まとめ!$A$1:$F$380,4,FALSE)),"一致","")</f>
        <v/>
      </c>
      <c r="AN181" s="9" t="s">
        <v>286</v>
      </c>
      <c r="AO181" s="3" t="str">
        <f>IF(ISERROR(VLOOKUP($AN181,技まとめ!$A$1:$F$380,6,FALSE)),"－",VLOOKUP($AN181,技まとめ!$A$1:$F$380,6,FALSE))</f>
        <v>DR</v>
      </c>
      <c r="AP181" s="3">
        <f>IF(ISERROR(VLOOKUP($AN181,技まとめ!$A$1:$F$380,3,FALSE)),"－",VLOOKUP($AN181,技まとめ!$A$1:$F$380,3,FALSE))</f>
        <v>80</v>
      </c>
      <c r="AQ181" s="3">
        <f>IF(ISERROR(VLOOKUP($AN181,技まとめ!$A$1:$F$380,5,FALSE)),"－",VLOOKUP($AN181,技まとめ!$A$1:$F$380,5,FALSE))</f>
        <v>46</v>
      </c>
      <c r="AR181" s="3" t="str">
        <f>IF($E181=IF(ISERROR(VLOOKUP($AN181,技まとめ!$A$1:$F$380,4,FALSE)),"－",VLOOKUP($AN181,技まとめ!$A$1:$F$380,4,FALSE)),"一致","")</f>
        <v/>
      </c>
      <c r="AS181" s="9" t="s">
        <v>641</v>
      </c>
      <c r="AT181" s="3" t="str">
        <f>IF(ISERROR(VLOOKUP($AS181,技まとめ!$A$1:$F$380,6,FALSE)),"－",VLOOKUP($AS181,技まとめ!$A$1:$F$380,6,FALSE))</f>
        <v>DR</v>
      </c>
      <c r="AU181" s="3">
        <f>IF(ISERROR(VLOOKUP($AS181,技まとめ!$A$1:$F$380,3,FALSE)),"－",VLOOKUP($AS181,技まとめ!$A$1:$F$380,3,FALSE))</f>
        <v>104</v>
      </c>
      <c r="AV181" s="3">
        <f>IF(ISERROR(VLOOKUP($AS181,技まとめ!$A$1:$F$380,5,FALSE)),"－",VLOOKUP($AS181,技まとめ!$A$1:$F$380,5,FALSE))</f>
        <v>57</v>
      </c>
      <c r="AW181" s="3" t="str">
        <f>IF($E181=IF(ISERROR(VLOOKUP($AS181,技まとめ!$A$1:$F$380,4,FALSE)),"－",VLOOKUP($AS181,技まとめ!$A$1:$F$380,4,FALSE)),"一致","")</f>
        <v>一致</v>
      </c>
      <c r="AX181" s="12" t="str">
        <f t="shared" si="34"/>
        <v>たまのりピエロラン・ボール・ランじごくぐるまエアライド</v>
      </c>
      <c r="AY181" s="12" t="str">
        <f t="shared" si="35"/>
        <v>たまのりピエロラン・ボール・ランじごくぐるまエアライド</v>
      </c>
      <c r="AZ181" s="12" t="str">
        <f t="shared" si="36"/>
        <v>たまのりピエロラン・ボール・ランじごくぐるまエアライド</v>
      </c>
      <c r="BA181" s="12" t="str">
        <f t="shared" si="37"/>
        <v>たまのりピエロラン・ボール・ランじごくぐるまエアライド</v>
      </c>
      <c r="BB181" s="11" t="str">
        <f t="shared" si="38"/>
        <v>DRNSDRDR</v>
      </c>
      <c r="BC181" s="11" t="str">
        <f t="shared" si="39"/>
        <v>DRNSDRDR</v>
      </c>
      <c r="BD181" s="11" t="str">
        <f t="shared" si="40"/>
        <v>DRNSDRDR</v>
      </c>
      <c r="BE181" s="11" t="str">
        <f t="shared" si="41"/>
        <v>DRNSDRDR</v>
      </c>
    </row>
    <row r="182" spans="1:57" ht="11.25" hidden="1" customHeight="1">
      <c r="A182" s="6">
        <v>180</v>
      </c>
      <c r="B182" s="7" t="s">
        <v>681</v>
      </c>
      <c r="C182" s="8" t="s">
        <v>682</v>
      </c>
      <c r="D182" s="7" t="s">
        <v>72</v>
      </c>
      <c r="E182" s="7" t="s">
        <v>95</v>
      </c>
      <c r="F182" s="7" t="s">
        <v>109</v>
      </c>
      <c r="G182" s="9">
        <v>117</v>
      </c>
      <c r="H182" s="9">
        <v>109</v>
      </c>
      <c r="I182" s="9">
        <v>50</v>
      </c>
      <c r="J182" s="9">
        <v>58</v>
      </c>
      <c r="K182" s="9">
        <v>53</v>
      </c>
      <c r="L182" s="9">
        <v>54</v>
      </c>
      <c r="M182" s="9">
        <v>55</v>
      </c>
      <c r="N182" s="9">
        <v>52</v>
      </c>
      <c r="O182" s="9">
        <v>54</v>
      </c>
      <c r="P182" s="9">
        <v>33</v>
      </c>
      <c r="Q182" s="10">
        <v>100</v>
      </c>
      <c r="R182" s="11">
        <v>14</v>
      </c>
      <c r="S182" s="11">
        <v>1</v>
      </c>
      <c r="T182" s="11">
        <v>104</v>
      </c>
      <c r="U182" s="11">
        <v>105</v>
      </c>
      <c r="V182" s="11">
        <v>1</v>
      </c>
      <c r="W182" s="11">
        <v>104</v>
      </c>
      <c r="X182" s="11">
        <f t="shared" si="28"/>
        <v>429</v>
      </c>
      <c r="Y182" s="11">
        <f t="shared" si="29"/>
        <v>4525</v>
      </c>
      <c r="Z182" s="11">
        <f t="shared" si="30"/>
        <v>1020</v>
      </c>
      <c r="AA182" s="11">
        <f t="shared" si="31"/>
        <v>4170</v>
      </c>
      <c r="AB182" s="11">
        <f t="shared" si="32"/>
        <v>4170</v>
      </c>
      <c r="AC182" s="6">
        <f t="shared" si="33"/>
        <v>4750</v>
      </c>
      <c r="AD182" s="9" t="s">
        <v>5060</v>
      </c>
      <c r="AE182" s="3" t="str">
        <f>IF(ISERROR(VLOOKUP($AD182,技まとめ!$A$1:$F$380,6,FALSE)),"－",VLOOKUP($AD182,技まとめ!$A$1:$F$380,6,FALSE))</f>
        <v>DR</v>
      </c>
      <c r="AF182" s="3">
        <f>IF(ISERROR(VLOOKUP($AD182,技まとめ!$A$1:$F$380,3,FALSE)),"－",VLOOKUP($AD182,技まとめ!$A$1:$F$380,3,FALSE))</f>
        <v>27</v>
      </c>
      <c r="AG182" s="3">
        <f>IF(ISERROR(VLOOKUP($AD182,技まとめ!$A$1:$F$380,5,FALSE)),"－",VLOOKUP($AD182,技まとめ!$A$1:$F$380,5,FALSE))</f>
        <v>25</v>
      </c>
      <c r="AH182" s="3" t="str">
        <f>IF($E182=IF(ISERROR(VLOOKUP($AD182,技まとめ!$A$1:$F$380,4,FALSE)),"－",VLOOKUP($AD182,技まとめ!$A$1:$F$380,4,FALSE)),"一致","")</f>
        <v>一致</v>
      </c>
      <c r="AI182" s="9" t="s">
        <v>263</v>
      </c>
      <c r="AJ182" s="3" t="str">
        <f>IF(ISERROR(VLOOKUP($AI182,技まとめ!$A$1:$F$380,6,FALSE)),"－",VLOOKUP($AI182,技まとめ!$A$1:$F$380,6,FALSE))</f>
        <v>DR</v>
      </c>
      <c r="AK182" s="3">
        <f>IF(ISERROR(VLOOKUP($AI182,技まとめ!$A$1:$F$380,3,FALSE)),"－",VLOOKUP($AI182,技まとめ!$A$1:$F$380,3,FALSE))</f>
        <v>16</v>
      </c>
      <c r="AL182" s="3">
        <f>IF(ISERROR(VLOOKUP($AI182,技まとめ!$A$1:$F$380,5,FALSE)),"－",VLOOKUP($AI182,技まとめ!$A$1:$F$380,5,FALSE))</f>
        <v>21</v>
      </c>
      <c r="AM182" s="3" t="str">
        <f>IF($E182=IF(ISERROR(VLOOKUP($AI182,技まとめ!$A$1:$F$380,4,FALSE)),"－",VLOOKUP($AI182,技まとめ!$A$1:$F$380,4,FALSE)),"一致","")</f>
        <v>一致</v>
      </c>
      <c r="AN182" s="9" t="s">
        <v>305</v>
      </c>
      <c r="AO182" s="3" t="str">
        <f>IF(ISERROR(VLOOKUP($AN182,技まとめ!$A$1:$F$380,6,FALSE)),"－",VLOOKUP($AN182,技まとめ!$A$1:$F$380,6,FALSE))</f>
        <v>BL</v>
      </c>
      <c r="AP182" s="3">
        <f>IF(ISERROR(VLOOKUP($AN182,技まとめ!$A$1:$F$380,3,FALSE)),"－",VLOOKUP($AN182,技まとめ!$A$1:$F$380,3,FALSE))</f>
        <v>41</v>
      </c>
      <c r="AQ182" s="3">
        <f>IF(ISERROR(VLOOKUP($AN182,技まとめ!$A$1:$F$380,5,FALSE)),"－",VLOOKUP($AN182,技まとめ!$A$1:$F$380,5,FALSE))</f>
        <v>30</v>
      </c>
      <c r="AR182" s="3" t="str">
        <f>IF($E182=IF(ISERROR(VLOOKUP($AN182,技まとめ!$A$1:$F$380,4,FALSE)),"－",VLOOKUP($AN182,技まとめ!$A$1:$F$380,4,FALSE)),"一致","")</f>
        <v>一致</v>
      </c>
      <c r="AS182" s="9" t="s">
        <v>683</v>
      </c>
      <c r="AT182" s="3" t="str">
        <f>IF(ISERROR(VLOOKUP($AS182,技まとめ!$A$1:$F$380,6,FALSE)),"－",VLOOKUP($AS182,技まとめ!$A$1:$F$380,6,FALSE))</f>
        <v>SC</v>
      </c>
      <c r="AU182" s="3">
        <f>IF(ISERROR(VLOOKUP($AS182,技まとめ!$A$1:$F$380,3,FALSE)),"－",VLOOKUP($AS182,技まとめ!$A$1:$F$380,3,FALSE))</f>
        <v>88</v>
      </c>
      <c r="AV182" s="3">
        <f>IF(ISERROR(VLOOKUP($AS182,技まとめ!$A$1:$F$380,5,FALSE)),"－",VLOOKUP($AS182,技まとめ!$A$1:$F$380,5,FALSE))</f>
        <v>49</v>
      </c>
      <c r="AW182" s="3" t="str">
        <f>IF($E182=IF(ISERROR(VLOOKUP($AS182,技まとめ!$A$1:$F$380,4,FALSE)),"－",VLOOKUP($AS182,技まとめ!$A$1:$F$380,4,FALSE)),"一致","")</f>
        <v>一致</v>
      </c>
      <c r="AX182" s="12" t="str">
        <f t="shared" si="34"/>
        <v>スーパースキャン（Ｄ）マジックフェイクボールペガサスショット</v>
      </c>
      <c r="AY182" s="12" t="str">
        <f t="shared" si="35"/>
        <v>スーパースキャン（Ｄ）マジックフェイクボールペガサスショット</v>
      </c>
      <c r="AZ182" s="12" t="str">
        <f t="shared" si="36"/>
        <v>スーパースキャン（Ｄ）マジックフェイクボールペガサスショット</v>
      </c>
      <c r="BA182" s="12" t="str">
        <f t="shared" si="37"/>
        <v>スーパースキャン（Ｄ）マジックフェイクボールペガサスショット</v>
      </c>
      <c r="BB182" s="11" t="str">
        <f t="shared" si="38"/>
        <v>DRDRBLSC</v>
      </c>
      <c r="BC182" s="11" t="str">
        <f t="shared" si="39"/>
        <v>DRDRBLSC</v>
      </c>
      <c r="BD182" s="11" t="str">
        <f t="shared" si="40"/>
        <v>DRDRBLSC</v>
      </c>
      <c r="BE182" s="11" t="str">
        <f t="shared" si="41"/>
        <v>DRDRBLSC</v>
      </c>
    </row>
    <row r="183" spans="1:57" ht="11.25" hidden="1" customHeight="1">
      <c r="A183" s="6">
        <v>181</v>
      </c>
      <c r="B183" s="7" t="s">
        <v>684</v>
      </c>
      <c r="C183" s="8" t="s">
        <v>685</v>
      </c>
      <c r="D183" s="7" t="s">
        <v>72</v>
      </c>
      <c r="E183" s="7" t="s">
        <v>102</v>
      </c>
      <c r="F183" s="7" t="s">
        <v>128</v>
      </c>
      <c r="G183" s="9">
        <v>125</v>
      </c>
      <c r="H183" s="9">
        <v>124</v>
      </c>
      <c r="I183" s="9">
        <v>60</v>
      </c>
      <c r="J183" s="9">
        <v>68</v>
      </c>
      <c r="K183" s="9">
        <v>45</v>
      </c>
      <c r="L183" s="9">
        <v>51</v>
      </c>
      <c r="M183" s="9">
        <v>44</v>
      </c>
      <c r="N183" s="9">
        <v>72</v>
      </c>
      <c r="O183" s="9">
        <v>71</v>
      </c>
      <c r="P183" s="9">
        <v>23</v>
      </c>
      <c r="Q183" s="10">
        <v>110</v>
      </c>
      <c r="R183" s="11">
        <v>26</v>
      </c>
      <c r="S183" s="11">
        <v>1</v>
      </c>
      <c r="T183" s="11">
        <v>101</v>
      </c>
      <c r="U183" s="11">
        <v>94</v>
      </c>
      <c r="V183" s="11">
        <v>1</v>
      </c>
      <c r="W183" s="11">
        <v>121</v>
      </c>
      <c r="X183" s="11">
        <f t="shared" si="28"/>
        <v>454</v>
      </c>
      <c r="Y183" s="11">
        <f t="shared" si="29"/>
        <v>5010</v>
      </c>
      <c r="Z183" s="11">
        <f t="shared" si="30"/>
        <v>1525</v>
      </c>
      <c r="AA183" s="11">
        <f t="shared" si="31"/>
        <v>4150</v>
      </c>
      <c r="AB183" s="11">
        <f t="shared" si="32"/>
        <v>4150</v>
      </c>
      <c r="AC183" s="6">
        <f t="shared" si="33"/>
        <v>4775</v>
      </c>
      <c r="AD183" s="9" t="s">
        <v>5011</v>
      </c>
      <c r="AE183" s="3" t="str">
        <f>IF(ISERROR(VLOOKUP($AD183,技まとめ!$A$1:$F$380,6,FALSE)),"－",VLOOKUP($AD183,技まとめ!$A$1:$F$380,6,FALSE))</f>
        <v>－</v>
      </c>
      <c r="AF183" s="3">
        <f>IF(ISERROR(VLOOKUP($AD183,技まとめ!$A$1:$F$380,3,FALSE)),"－",VLOOKUP($AD183,技まとめ!$A$1:$F$380,3,FALSE))</f>
        <v>0</v>
      </c>
      <c r="AG183" s="3">
        <f>IF(ISERROR(VLOOKUP($AD183,技まとめ!$A$1:$F$380,5,FALSE)),"－",VLOOKUP($AD183,技まとめ!$A$1:$F$380,5,FALSE))</f>
        <v>0</v>
      </c>
      <c r="AH183" s="3" t="str">
        <f>IF($E183=IF(ISERROR(VLOOKUP($AD183,技まとめ!$A$1:$F$380,4,FALSE)),"－",VLOOKUP($AD183,技まとめ!$A$1:$F$380,4,FALSE)),"一致","")</f>
        <v/>
      </c>
      <c r="AI183" s="9" t="s">
        <v>543</v>
      </c>
      <c r="AJ183" s="3" t="str">
        <f>IF(ISERROR(VLOOKUP($AI183,技まとめ!$A$1:$F$380,6,FALSE)),"－",VLOOKUP($AI183,技まとめ!$A$1:$F$380,6,FALSE))</f>
        <v>SC</v>
      </c>
      <c r="AK183" s="3">
        <f>IF(ISERROR(VLOOKUP($AI183,技まとめ!$A$1:$F$380,3,FALSE)),"－",VLOOKUP($AI183,技まとめ!$A$1:$F$380,3,FALSE))</f>
        <v>25</v>
      </c>
      <c r="AL183" s="3">
        <f>IF(ISERROR(VLOOKUP($AI183,技まとめ!$A$1:$F$380,5,FALSE)),"－",VLOOKUP($AI183,技まとめ!$A$1:$F$380,5,FALSE))</f>
        <v>20</v>
      </c>
      <c r="AM183" s="3" t="str">
        <f>IF($E183=IF(ISERROR(VLOOKUP($AI183,技まとめ!$A$1:$F$380,4,FALSE)),"－",VLOOKUP($AI183,技まとめ!$A$1:$F$380,4,FALSE)),"一致","")</f>
        <v/>
      </c>
      <c r="AN183" s="9" t="s">
        <v>686</v>
      </c>
      <c r="AO183" s="3" t="str">
        <f>IF(ISERROR(VLOOKUP($AN183,技まとめ!$A$1:$F$380,6,FALSE)),"－",VLOOKUP($AN183,技まとめ!$A$1:$F$380,6,FALSE))</f>
        <v>DR</v>
      </c>
      <c r="AP183" s="3">
        <f>IF(ISERROR(VLOOKUP($AN183,技まとめ!$A$1:$F$380,3,FALSE)),"－",VLOOKUP($AN183,技まとめ!$A$1:$F$380,3,FALSE))</f>
        <v>34</v>
      </c>
      <c r="AQ183" s="3">
        <f>IF(ISERROR(VLOOKUP($AN183,技まとめ!$A$1:$F$380,5,FALSE)),"－",VLOOKUP($AN183,技まとめ!$A$1:$F$380,5,FALSE))</f>
        <v>27</v>
      </c>
      <c r="AR183" s="3" t="str">
        <f>IF($E183=IF(ISERROR(VLOOKUP($AN183,技まとめ!$A$1:$F$380,4,FALSE)),"－",VLOOKUP($AN183,技まとめ!$A$1:$F$380,4,FALSE)),"一致","")</f>
        <v>一致</v>
      </c>
      <c r="AS183" s="9" t="s">
        <v>136</v>
      </c>
      <c r="AT183" s="3" t="str">
        <f>IF(ISERROR(VLOOKUP($AS183,技まとめ!$A$1:$F$380,6,FALSE)),"－",VLOOKUP($AS183,技まとめ!$A$1:$F$380,6,FALSE))</f>
        <v>NS</v>
      </c>
      <c r="AU183" s="3">
        <f>IF(ISERROR(VLOOKUP($AS183,技まとめ!$A$1:$F$380,3,FALSE)),"－",VLOOKUP($AS183,技まとめ!$A$1:$F$380,3,FALSE))</f>
        <v>89</v>
      </c>
      <c r="AV183" s="3">
        <f>IF(ISERROR(VLOOKUP($AS183,技まとめ!$A$1:$F$380,5,FALSE)),"－",VLOOKUP($AS183,技まとめ!$A$1:$F$380,5,FALSE))</f>
        <v>46</v>
      </c>
      <c r="AW183" s="3" t="str">
        <f>IF($E183=IF(ISERROR(VLOOKUP($AS183,技まとめ!$A$1:$F$380,4,FALSE)),"－",VLOOKUP($AS183,技まとめ!$A$1:$F$380,4,FALSE)),"一致","")</f>
        <v>一致</v>
      </c>
      <c r="AX183" s="12" t="str">
        <f t="shared" si="34"/>
        <v>イケイケ！スピニングシュートヒートタックルばくねつストーム</v>
      </c>
      <c r="AY183" s="12" t="str">
        <f t="shared" si="35"/>
        <v>イケイケ！スピニングシュートヒートタックルばくねつストーム</v>
      </c>
      <c r="AZ183" s="12" t="str">
        <f t="shared" si="36"/>
        <v>イケイケ！スピニングシュートヒートタックルばくねつストーム</v>
      </c>
      <c r="BA183" s="12" t="str">
        <f t="shared" si="37"/>
        <v>イケイケ！スピニングシュートヒートタックルばくねつストーム</v>
      </c>
      <c r="BB183" s="11" t="str">
        <f t="shared" si="38"/>
        <v>－SCDRNS</v>
      </c>
      <c r="BC183" s="11" t="str">
        <f t="shared" si="39"/>
        <v>－SCDRNS</v>
      </c>
      <c r="BD183" s="11" t="str">
        <f t="shared" si="40"/>
        <v>－SCDRNS</v>
      </c>
      <c r="BE183" s="11" t="str">
        <f t="shared" si="41"/>
        <v>－SCDRNS</v>
      </c>
    </row>
    <row r="184" spans="1:57" ht="11.25" hidden="1" customHeight="1">
      <c r="A184" s="6">
        <v>182</v>
      </c>
      <c r="B184" s="7" t="s">
        <v>687</v>
      </c>
      <c r="C184" s="8" t="s">
        <v>688</v>
      </c>
      <c r="D184" s="7" t="s">
        <v>72</v>
      </c>
      <c r="E184" s="7" t="s">
        <v>81</v>
      </c>
      <c r="F184" s="7" t="s">
        <v>109</v>
      </c>
      <c r="G184" s="9">
        <v>122</v>
      </c>
      <c r="H184" s="9">
        <v>129</v>
      </c>
      <c r="I184" s="9">
        <v>59</v>
      </c>
      <c r="J184" s="9">
        <v>56</v>
      </c>
      <c r="K184" s="9">
        <v>58</v>
      </c>
      <c r="L184" s="9">
        <v>52</v>
      </c>
      <c r="M184" s="9">
        <v>48</v>
      </c>
      <c r="N184" s="9">
        <v>52</v>
      </c>
      <c r="O184" s="9">
        <v>72</v>
      </c>
      <c r="P184" s="9">
        <v>26</v>
      </c>
      <c r="Q184" s="10">
        <v>109</v>
      </c>
      <c r="R184" s="11">
        <v>10</v>
      </c>
      <c r="S184" s="11">
        <v>1</v>
      </c>
      <c r="T184" s="11">
        <v>102</v>
      </c>
      <c r="U184" s="11">
        <v>98</v>
      </c>
      <c r="V184" s="11">
        <v>1</v>
      </c>
      <c r="W184" s="11">
        <v>122</v>
      </c>
      <c r="X184" s="11">
        <f t="shared" si="28"/>
        <v>443</v>
      </c>
      <c r="Y184" s="11">
        <f t="shared" si="29"/>
        <v>4975</v>
      </c>
      <c r="Z184" s="11">
        <f t="shared" si="30"/>
        <v>970</v>
      </c>
      <c r="AA184" s="11">
        <f t="shared" si="31"/>
        <v>4190</v>
      </c>
      <c r="AB184" s="11">
        <f t="shared" si="32"/>
        <v>4190</v>
      </c>
      <c r="AC184" s="6">
        <f t="shared" si="33"/>
        <v>4740</v>
      </c>
      <c r="AD184" s="9" t="s">
        <v>5019</v>
      </c>
      <c r="AE184" s="3" t="str">
        <f>IF(ISERROR(VLOOKUP($AD184,技まとめ!$A$1:$F$380,6,FALSE)),"－",VLOOKUP($AD184,技まとめ!$A$1:$F$380,6,FALSE))</f>
        <v>－</v>
      </c>
      <c r="AF184" s="3">
        <f>IF(ISERROR(VLOOKUP($AD184,技まとめ!$A$1:$F$380,3,FALSE)),"－",VLOOKUP($AD184,技まとめ!$A$1:$F$380,3,FALSE))</f>
        <v>0</v>
      </c>
      <c r="AG184" s="3">
        <f>IF(ISERROR(VLOOKUP($AD184,技まとめ!$A$1:$F$380,5,FALSE)),"－",VLOOKUP($AD184,技まとめ!$A$1:$F$380,5,FALSE))</f>
        <v>0</v>
      </c>
      <c r="AH184" s="3" t="str">
        <f>IF($E184=IF(ISERROR(VLOOKUP($AD184,技まとめ!$A$1:$F$380,4,FALSE)),"－",VLOOKUP($AD184,技まとめ!$A$1:$F$380,4,FALSE)),"一致","")</f>
        <v/>
      </c>
      <c r="AI184" s="9" t="s">
        <v>178</v>
      </c>
      <c r="AJ184" s="3" t="str">
        <f>IF(ISERROR(VLOOKUP($AI184,技まとめ!$A$1:$F$380,6,FALSE)),"－",VLOOKUP($AI184,技まとめ!$A$1:$F$380,6,FALSE))</f>
        <v>NS</v>
      </c>
      <c r="AK184" s="3">
        <f>IF(ISERROR(VLOOKUP($AI184,技まとめ!$A$1:$F$380,3,FALSE)),"－",VLOOKUP($AI184,技まとめ!$A$1:$F$380,3,FALSE))</f>
        <v>38</v>
      </c>
      <c r="AL184" s="3">
        <f>IF(ISERROR(VLOOKUP($AI184,技まとめ!$A$1:$F$380,5,FALSE)),"－",VLOOKUP($AI184,技まとめ!$A$1:$F$380,5,FALSE))</f>
        <v>25</v>
      </c>
      <c r="AM184" s="3" t="str">
        <f>IF($E184=IF(ISERROR(VLOOKUP($AI184,技まとめ!$A$1:$F$380,4,FALSE)),"－",VLOOKUP($AI184,技まとめ!$A$1:$F$380,4,FALSE)),"一致","")</f>
        <v/>
      </c>
      <c r="AN184" s="9" t="s">
        <v>335</v>
      </c>
      <c r="AO184" s="3" t="str">
        <f>IF(ISERROR(VLOOKUP($AN184,技まとめ!$A$1:$F$380,6,FALSE)),"－",VLOOKUP($AN184,技まとめ!$A$1:$F$380,6,FALSE))</f>
        <v>SC</v>
      </c>
      <c r="AP184" s="3">
        <f>IF(ISERROR(VLOOKUP($AN184,技まとめ!$A$1:$F$380,3,FALSE)),"－",VLOOKUP($AN184,技まとめ!$A$1:$F$380,3,FALSE))</f>
        <v>51</v>
      </c>
      <c r="AQ184" s="3">
        <f>IF(ISERROR(VLOOKUP($AN184,技まとめ!$A$1:$F$380,5,FALSE)),"－",VLOOKUP($AN184,技まとめ!$A$1:$F$380,5,FALSE))</f>
        <v>31</v>
      </c>
      <c r="AR184" s="3" t="str">
        <f>IF($E184=IF(ISERROR(VLOOKUP($AN184,技まとめ!$A$1:$F$380,4,FALSE)),"－",VLOOKUP($AN184,技まとめ!$A$1:$F$380,4,FALSE)),"一致","")</f>
        <v/>
      </c>
      <c r="AS184" s="9" t="s">
        <v>132</v>
      </c>
      <c r="AT184" s="3" t="str">
        <f>IF(ISERROR(VLOOKUP($AS184,技まとめ!$A$1:$F$380,6,FALSE)),"－",VLOOKUP($AS184,技まとめ!$A$1:$F$380,6,FALSE))</f>
        <v>DR</v>
      </c>
      <c r="AU184" s="3">
        <f>IF(ISERROR(VLOOKUP($AS184,技まとめ!$A$1:$F$380,3,FALSE)),"－",VLOOKUP($AS184,技まとめ!$A$1:$F$380,3,FALSE))</f>
        <v>78</v>
      </c>
      <c r="AV184" s="3">
        <f>IF(ISERROR(VLOOKUP($AS184,技まとめ!$A$1:$F$380,5,FALSE)),"－",VLOOKUP($AS184,技まとめ!$A$1:$F$380,5,FALSE))</f>
        <v>46</v>
      </c>
      <c r="AW184" s="3" t="str">
        <f>IF($E184=IF(ISERROR(VLOOKUP($AS184,技まとめ!$A$1:$F$380,4,FALSE)),"－",VLOOKUP($AS184,技まとめ!$A$1:$F$380,4,FALSE)),"一致","")</f>
        <v>一致</v>
      </c>
      <c r="AX184" s="12" t="str">
        <f t="shared" si="34"/>
        <v>イケメンＵＰ！フリーズショットダイナマイトシュートダッシュストーム</v>
      </c>
      <c r="AY184" s="12" t="str">
        <f t="shared" si="35"/>
        <v>イケメンＵＰ！フリーズショットダイナマイトシュートダッシュストーム</v>
      </c>
      <c r="AZ184" s="12" t="str">
        <f t="shared" si="36"/>
        <v>イケメンＵＰ！フリーズショットダイナマイトシュートダッシュストーム</v>
      </c>
      <c r="BA184" s="12" t="str">
        <f t="shared" si="37"/>
        <v>イケメンＵＰ！フリーズショットダイナマイトシュートダッシュストーム</v>
      </c>
      <c r="BB184" s="11" t="str">
        <f t="shared" si="38"/>
        <v>－NSSCDR</v>
      </c>
      <c r="BC184" s="11" t="str">
        <f t="shared" si="39"/>
        <v>－NSSCDR</v>
      </c>
      <c r="BD184" s="11" t="str">
        <f t="shared" si="40"/>
        <v>－NSSCDR</v>
      </c>
      <c r="BE184" s="11" t="str">
        <f t="shared" si="41"/>
        <v>－NSSCDR</v>
      </c>
    </row>
    <row r="185" spans="1:57" ht="11.25" hidden="1" customHeight="1">
      <c r="A185" s="6">
        <v>183</v>
      </c>
      <c r="B185" s="7" t="s">
        <v>689</v>
      </c>
      <c r="C185" s="8" t="s">
        <v>690</v>
      </c>
      <c r="D185" s="7" t="s">
        <v>72</v>
      </c>
      <c r="E185" s="7" t="s">
        <v>95</v>
      </c>
      <c r="F185" s="7" t="s">
        <v>128</v>
      </c>
      <c r="G185" s="9">
        <v>109</v>
      </c>
      <c r="H185" s="9">
        <v>132</v>
      </c>
      <c r="I185" s="9">
        <v>49</v>
      </c>
      <c r="J185" s="9">
        <v>55</v>
      </c>
      <c r="K185" s="9">
        <v>70</v>
      </c>
      <c r="L185" s="9">
        <v>51</v>
      </c>
      <c r="M185" s="9">
        <v>51</v>
      </c>
      <c r="N185" s="9">
        <v>56</v>
      </c>
      <c r="O185" s="9">
        <v>65</v>
      </c>
      <c r="P185" s="9">
        <v>21</v>
      </c>
      <c r="Q185" s="10">
        <v>99</v>
      </c>
      <c r="R185" s="11">
        <v>20</v>
      </c>
      <c r="S185" s="11">
        <v>1</v>
      </c>
      <c r="T185" s="11">
        <v>101</v>
      </c>
      <c r="U185" s="11">
        <v>101</v>
      </c>
      <c r="V185" s="11">
        <v>1</v>
      </c>
      <c r="W185" s="11">
        <v>115</v>
      </c>
      <c r="X185" s="11">
        <f t="shared" si="28"/>
        <v>438</v>
      </c>
      <c r="Y185" s="11">
        <f t="shared" si="29"/>
        <v>4540</v>
      </c>
      <c r="Z185" s="11">
        <f t="shared" si="30"/>
        <v>1285</v>
      </c>
      <c r="AA185" s="11">
        <f t="shared" si="31"/>
        <v>4120</v>
      </c>
      <c r="AB185" s="11">
        <f t="shared" si="32"/>
        <v>4120</v>
      </c>
      <c r="AC185" s="6">
        <f t="shared" si="33"/>
        <v>4715</v>
      </c>
      <c r="AD185" s="9" t="s">
        <v>329</v>
      </c>
      <c r="AE185" s="3" t="str">
        <f>IF(ISERROR(VLOOKUP($AD185,技まとめ!$A$1:$F$380,6,FALSE)),"－",VLOOKUP($AD185,技まとめ!$A$1:$F$380,6,FALSE))</f>
        <v>SC</v>
      </c>
      <c r="AF185" s="3">
        <f>IF(ISERROR(VLOOKUP($AD185,技まとめ!$A$1:$F$380,3,FALSE)),"－",VLOOKUP($AD185,技まとめ!$A$1:$F$380,3,FALSE))</f>
        <v>23</v>
      </c>
      <c r="AG185" s="3">
        <f>IF(ISERROR(VLOOKUP($AD185,技まとめ!$A$1:$F$380,5,FALSE)),"－",VLOOKUP($AD185,技まとめ!$A$1:$F$380,5,FALSE))</f>
        <v>20</v>
      </c>
      <c r="AH185" s="3" t="str">
        <f>IF($E185=IF(ISERROR(VLOOKUP($AD185,技まとめ!$A$1:$F$380,4,FALSE)),"－",VLOOKUP($AD185,技まとめ!$A$1:$F$380,4,FALSE)),"一致","")</f>
        <v/>
      </c>
      <c r="AI185" s="9" t="s">
        <v>5070</v>
      </c>
      <c r="AJ185" s="3" t="str">
        <f>IF(ISERROR(VLOOKUP($AI185,技まとめ!$A$1:$F$380,6,FALSE)),"－",VLOOKUP($AI185,技まとめ!$A$1:$F$380,6,FALSE))</f>
        <v>DR</v>
      </c>
      <c r="AK185" s="3">
        <f>IF(ISERROR(VLOOKUP($AI185,技まとめ!$A$1:$F$380,3,FALSE)),"－",VLOOKUP($AI185,技まとめ!$A$1:$F$380,3,FALSE))</f>
        <v>27</v>
      </c>
      <c r="AL185" s="3">
        <f>IF(ISERROR(VLOOKUP($AI185,技まとめ!$A$1:$F$380,5,FALSE)),"－",VLOOKUP($AI185,技まとめ!$A$1:$F$380,5,FALSE))</f>
        <v>25</v>
      </c>
      <c r="AM185" s="3" t="str">
        <f>IF($E185=IF(ISERROR(VLOOKUP($AI185,技まとめ!$A$1:$F$380,4,FALSE)),"－",VLOOKUP($AI185,技まとめ!$A$1:$F$380,4,FALSE)),"一致","")</f>
        <v>一致</v>
      </c>
      <c r="AN185" s="9" t="s">
        <v>366</v>
      </c>
      <c r="AO185" s="3" t="str">
        <f>IF(ISERROR(VLOOKUP($AN185,技まとめ!$A$1:$F$380,6,FALSE)),"－",VLOOKUP($AN185,技まとめ!$A$1:$F$380,6,FALSE))</f>
        <v>BL</v>
      </c>
      <c r="AP185" s="3">
        <f>IF(ISERROR(VLOOKUP($AN185,技まとめ!$A$1:$F$380,3,FALSE)),"－",VLOOKUP($AN185,技まとめ!$A$1:$F$380,3,FALSE))</f>
        <v>65</v>
      </c>
      <c r="AQ185" s="3">
        <f>IF(ISERROR(VLOOKUP($AN185,技まとめ!$A$1:$F$380,5,FALSE)),"－",VLOOKUP($AN185,技まとめ!$A$1:$F$380,5,FALSE))</f>
        <v>42</v>
      </c>
      <c r="AR185" s="3" t="str">
        <f>IF($E185=IF(ISERROR(VLOOKUP($AN185,技まとめ!$A$1:$F$380,4,FALSE)),"－",VLOOKUP($AN185,技まとめ!$A$1:$F$380,4,FALSE)),"一致","")</f>
        <v/>
      </c>
      <c r="AS185" s="9" t="s">
        <v>357</v>
      </c>
      <c r="AT185" s="3" t="str">
        <f>IF(ISERROR(VLOOKUP($AS185,技まとめ!$A$1:$F$380,6,FALSE)),"－",VLOOKUP($AS185,技まとめ!$A$1:$F$380,6,FALSE))</f>
        <v>LS</v>
      </c>
      <c r="AU185" s="3">
        <f>IF(ISERROR(VLOOKUP($AS185,技まとめ!$A$1:$F$380,3,FALSE)),"－",VLOOKUP($AS185,技まとめ!$A$1:$F$380,3,FALSE))</f>
        <v>40</v>
      </c>
      <c r="AV185" s="3">
        <f>IF(ISERROR(VLOOKUP($AS185,技まとめ!$A$1:$F$380,5,FALSE)),"－",VLOOKUP($AS185,技まとめ!$A$1:$F$380,5,FALSE))</f>
        <v>30</v>
      </c>
      <c r="AW185" s="3" t="str">
        <f>IF($E185=IF(ISERROR(VLOOKUP($AS185,技まとめ!$A$1:$F$380,4,FALSE)),"－",VLOOKUP($AS185,技まとめ!$A$1:$F$380,4,FALSE)),"一致","")</f>
        <v/>
      </c>
      <c r="AX185" s="12" t="str">
        <f t="shared" si="34"/>
        <v>スネークショットスーパースキャン（Ｄ）プロファイルゾーンパトリオットシュート</v>
      </c>
      <c r="AY185" s="12" t="str">
        <f t="shared" si="35"/>
        <v>スネークショットスーパースキャン（Ｄ）プロファイルゾーンパトリオットシュート</v>
      </c>
      <c r="AZ185" s="12" t="str">
        <f t="shared" si="36"/>
        <v>スネークショットスーパースキャン（Ｄ）プロファイルゾーンパトリオットシュート</v>
      </c>
      <c r="BA185" s="12" t="str">
        <f t="shared" si="37"/>
        <v>スネークショットスーパースキャン（Ｄ）プロファイルゾーンパトリオットシュート</v>
      </c>
      <c r="BB185" s="11" t="str">
        <f t="shared" si="38"/>
        <v>SCDRBLLS</v>
      </c>
      <c r="BC185" s="11" t="str">
        <f t="shared" si="39"/>
        <v>SCDRBLLS</v>
      </c>
      <c r="BD185" s="11" t="str">
        <f t="shared" si="40"/>
        <v>SCDRBLLS</v>
      </c>
      <c r="BE185" s="11" t="str">
        <f t="shared" si="41"/>
        <v>SCDRBLLS</v>
      </c>
    </row>
    <row r="186" spans="1:57" ht="11.25" hidden="1" customHeight="1">
      <c r="A186" s="6">
        <v>184</v>
      </c>
      <c r="B186" s="7" t="s">
        <v>691</v>
      </c>
      <c r="C186" s="8" t="s">
        <v>692</v>
      </c>
      <c r="D186" s="7" t="s">
        <v>72</v>
      </c>
      <c r="E186" s="7" t="s">
        <v>81</v>
      </c>
      <c r="F186" s="7" t="s">
        <v>74</v>
      </c>
      <c r="G186" s="9">
        <v>102</v>
      </c>
      <c r="H186" s="9">
        <v>133</v>
      </c>
      <c r="I186" s="9">
        <v>50</v>
      </c>
      <c r="J186" s="9">
        <v>45</v>
      </c>
      <c r="K186" s="9">
        <v>51</v>
      </c>
      <c r="L186" s="9">
        <v>63</v>
      </c>
      <c r="M186" s="9">
        <v>50</v>
      </c>
      <c r="N186" s="9">
        <v>45</v>
      </c>
      <c r="O186" s="9">
        <v>75</v>
      </c>
      <c r="P186" s="9">
        <v>30</v>
      </c>
      <c r="Q186" s="10">
        <v>100</v>
      </c>
      <c r="R186" s="11">
        <v>1</v>
      </c>
      <c r="S186" s="11">
        <v>1</v>
      </c>
      <c r="T186" s="11">
        <v>113</v>
      </c>
      <c r="U186" s="11">
        <v>100</v>
      </c>
      <c r="V186" s="11">
        <v>1</v>
      </c>
      <c r="W186" s="11">
        <v>113</v>
      </c>
      <c r="X186" s="11">
        <f t="shared" si="28"/>
        <v>429</v>
      </c>
      <c r="Y186" s="11">
        <f t="shared" si="29"/>
        <v>4570</v>
      </c>
      <c r="Z186" s="11">
        <f t="shared" si="30"/>
        <v>610</v>
      </c>
      <c r="AA186" s="11">
        <f t="shared" si="31"/>
        <v>4530</v>
      </c>
      <c r="AB186" s="11">
        <f t="shared" si="32"/>
        <v>4530</v>
      </c>
      <c r="AC186" s="6">
        <f t="shared" si="33"/>
        <v>5090</v>
      </c>
      <c r="AD186" s="9" t="s">
        <v>665</v>
      </c>
      <c r="AE186" s="3" t="str">
        <f>IF(ISERROR(VLOOKUP($AD186,技まとめ!$A$1:$F$380,6,FALSE)),"－",VLOOKUP($AD186,技まとめ!$A$1:$F$380,6,FALSE))</f>
        <v>CA</v>
      </c>
      <c r="AF186" s="3">
        <f>IF(ISERROR(VLOOKUP($AD186,技まとめ!$A$1:$F$380,3,FALSE)),"－",VLOOKUP($AD186,技まとめ!$A$1:$F$380,3,FALSE))</f>
        <v>19</v>
      </c>
      <c r="AG186" s="3">
        <f>IF(ISERROR(VLOOKUP($AD186,技まとめ!$A$1:$F$380,5,FALSE)),"－",VLOOKUP($AD186,技まとめ!$A$1:$F$380,5,FALSE))</f>
        <v>22</v>
      </c>
      <c r="AH186" s="3" t="str">
        <f>IF($E186=IF(ISERROR(VLOOKUP($AD186,技まとめ!$A$1:$F$380,4,FALSE)),"－",VLOOKUP($AD186,技まとめ!$A$1:$F$380,4,FALSE)),"一致","")</f>
        <v>一致</v>
      </c>
      <c r="AI186" s="9" t="s">
        <v>354</v>
      </c>
      <c r="AJ186" s="3" t="str">
        <f>IF(ISERROR(VLOOKUP($AI186,技まとめ!$A$1:$F$380,6,FALSE)),"－",VLOOKUP($AI186,技まとめ!$A$1:$F$380,6,FALSE))</f>
        <v>CA</v>
      </c>
      <c r="AK186" s="3">
        <f>IF(ISERROR(VLOOKUP($AI186,技まとめ!$A$1:$F$380,3,FALSE)),"－",VLOOKUP($AI186,技まとめ!$A$1:$F$380,3,FALSE))</f>
        <v>38</v>
      </c>
      <c r="AL186" s="3">
        <f>IF(ISERROR(VLOOKUP($AI186,技まとめ!$A$1:$F$380,5,FALSE)),"－",VLOOKUP($AI186,技まとめ!$A$1:$F$380,5,FALSE))</f>
        <v>30</v>
      </c>
      <c r="AM186" s="3" t="str">
        <f>IF($E186=IF(ISERROR(VLOOKUP($AI186,技まとめ!$A$1:$F$380,4,FALSE)),"－",VLOOKUP($AI186,技まとめ!$A$1:$F$380,4,FALSE)),"一致","")</f>
        <v/>
      </c>
      <c r="AN186" s="9" t="s">
        <v>231</v>
      </c>
      <c r="AO186" s="3" t="str">
        <f>IF(ISERROR(VLOOKUP($AN186,技まとめ!$A$1:$F$380,6,FALSE)),"－",VLOOKUP($AN186,技まとめ!$A$1:$F$380,6,FALSE))</f>
        <v>SC</v>
      </c>
      <c r="AP186" s="3">
        <f>IF(ISERROR(VLOOKUP($AN186,技まとめ!$A$1:$F$380,3,FALSE)),"－",VLOOKUP($AN186,技まとめ!$A$1:$F$380,3,FALSE))</f>
        <v>28</v>
      </c>
      <c r="AQ186" s="3">
        <f>IF(ISERROR(VLOOKUP($AN186,技まとめ!$A$1:$F$380,5,FALSE)),"－",VLOOKUP($AN186,技まとめ!$A$1:$F$380,5,FALSE))</f>
        <v>21</v>
      </c>
      <c r="AR186" s="3" t="str">
        <f>IF($E186=IF(ISERROR(VLOOKUP($AN186,技まとめ!$A$1:$F$380,4,FALSE)),"－",VLOOKUP($AN186,技まとめ!$A$1:$F$380,4,FALSE)),"一致","")</f>
        <v/>
      </c>
      <c r="AS186" s="9" t="s">
        <v>693</v>
      </c>
      <c r="AT186" s="3" t="str">
        <f>IF(ISERROR(VLOOKUP($AS186,技まとめ!$A$1:$F$380,6,FALSE)),"－",VLOOKUP($AS186,技まとめ!$A$1:$F$380,6,FALSE))</f>
        <v>CA</v>
      </c>
      <c r="AU186" s="3">
        <f>IF(ISERROR(VLOOKUP($AS186,技まとめ!$A$1:$F$380,3,FALSE)),"－",VLOOKUP($AS186,技まとめ!$A$1:$F$380,3,FALSE))</f>
        <v>69</v>
      </c>
      <c r="AV186" s="3">
        <f>IF(ISERROR(VLOOKUP($AS186,技まとめ!$A$1:$F$380,5,FALSE)),"－",VLOOKUP($AS186,技まとめ!$A$1:$F$380,5,FALSE))</f>
        <v>42</v>
      </c>
      <c r="AW186" s="3" t="str">
        <f>IF($E186=IF(ISERROR(VLOOKUP($AS186,技まとめ!$A$1:$F$380,4,FALSE)),"－",VLOOKUP($AS186,技まとめ!$A$1:$F$380,4,FALSE)),"一致","")</f>
        <v>一致</v>
      </c>
      <c r="AX186" s="12" t="str">
        <f t="shared" si="34"/>
        <v>トルネードキャッチシュートポケットファントムシュートストームライダー</v>
      </c>
      <c r="AY186" s="12" t="str">
        <f t="shared" si="35"/>
        <v>トルネードキャッチシュートポケットファントムシュートストームライダー</v>
      </c>
      <c r="AZ186" s="12" t="str">
        <f t="shared" si="36"/>
        <v>トルネードキャッチシュートポケットファントムシュートストームライダー</v>
      </c>
      <c r="BA186" s="12" t="str">
        <f t="shared" si="37"/>
        <v>トルネードキャッチシュートポケットファントムシュートストームライダー</v>
      </c>
      <c r="BB186" s="11" t="str">
        <f t="shared" si="38"/>
        <v>CACASCCA</v>
      </c>
      <c r="BC186" s="11" t="str">
        <f t="shared" si="39"/>
        <v>CACASCCA</v>
      </c>
      <c r="BD186" s="11" t="str">
        <f t="shared" si="40"/>
        <v>CACASCCA</v>
      </c>
      <c r="BE186" s="11" t="str">
        <f t="shared" si="41"/>
        <v>CACASCCA</v>
      </c>
    </row>
    <row r="187" spans="1:57" ht="11.25" hidden="1" customHeight="1">
      <c r="A187" s="6">
        <v>185</v>
      </c>
      <c r="B187" s="7" t="s">
        <v>694</v>
      </c>
      <c r="C187" s="8" t="s">
        <v>695</v>
      </c>
      <c r="D187" s="7" t="s">
        <v>72</v>
      </c>
      <c r="E187" s="7" t="s">
        <v>102</v>
      </c>
      <c r="F187" s="7" t="s">
        <v>109</v>
      </c>
      <c r="G187" s="9">
        <v>118</v>
      </c>
      <c r="H187" s="9">
        <v>109</v>
      </c>
      <c r="I187" s="9">
        <v>55</v>
      </c>
      <c r="J187" s="9">
        <v>53</v>
      </c>
      <c r="K187" s="9">
        <v>44</v>
      </c>
      <c r="L187" s="9">
        <v>62</v>
      </c>
      <c r="M187" s="9">
        <v>55</v>
      </c>
      <c r="N187" s="9">
        <v>47</v>
      </c>
      <c r="O187" s="9">
        <v>54</v>
      </c>
      <c r="P187" s="9">
        <v>41</v>
      </c>
      <c r="Q187" s="10">
        <v>105</v>
      </c>
      <c r="R187" s="11">
        <v>3</v>
      </c>
      <c r="S187" s="11">
        <v>1</v>
      </c>
      <c r="T187" s="11">
        <v>112</v>
      </c>
      <c r="U187" s="11">
        <v>105</v>
      </c>
      <c r="V187" s="11">
        <v>1</v>
      </c>
      <c r="W187" s="11">
        <v>104</v>
      </c>
      <c r="X187" s="11">
        <f t="shared" si="28"/>
        <v>431</v>
      </c>
      <c r="Y187" s="11">
        <f t="shared" si="29"/>
        <v>4725</v>
      </c>
      <c r="Z187" s="11">
        <f t="shared" si="30"/>
        <v>635</v>
      </c>
      <c r="AA187" s="11">
        <f t="shared" si="31"/>
        <v>4450</v>
      </c>
      <c r="AB187" s="11">
        <f t="shared" si="32"/>
        <v>4450</v>
      </c>
      <c r="AC187" s="6">
        <f t="shared" si="33"/>
        <v>5015</v>
      </c>
      <c r="AD187" s="9" t="s">
        <v>210</v>
      </c>
      <c r="AE187" s="3" t="str">
        <f>IF(ISERROR(VLOOKUP($AD187,技まとめ!$A$1:$F$380,6,FALSE)),"－",VLOOKUP($AD187,技まとめ!$A$1:$F$380,6,FALSE))</f>
        <v>NS</v>
      </c>
      <c r="AF187" s="3">
        <f>IF(ISERROR(VLOOKUP($AD187,技まとめ!$A$1:$F$380,3,FALSE)),"－",VLOOKUP($AD187,技まとめ!$A$1:$F$380,3,FALSE))</f>
        <v>25</v>
      </c>
      <c r="AG187" s="3">
        <f>IF(ISERROR(VLOOKUP($AD187,技まとめ!$A$1:$F$380,5,FALSE)),"－",VLOOKUP($AD187,技まとめ!$A$1:$F$380,5,FALSE))</f>
        <v>20</v>
      </c>
      <c r="AH187" s="3" t="str">
        <f>IF($E187=IF(ISERROR(VLOOKUP($AD187,技まとめ!$A$1:$F$380,4,FALSE)),"－",VLOOKUP($AD187,技まとめ!$A$1:$F$380,4,FALSE)),"一致","")</f>
        <v/>
      </c>
      <c r="AI187" s="9" t="s">
        <v>162</v>
      </c>
      <c r="AJ187" s="3" t="str">
        <f>IF(ISERROR(VLOOKUP($AI187,技まとめ!$A$1:$F$380,6,FALSE)),"－",VLOOKUP($AI187,技まとめ!$A$1:$F$380,6,FALSE))</f>
        <v>DR</v>
      </c>
      <c r="AK187" s="3">
        <f>IF(ISERROR(VLOOKUP($AI187,技まとめ!$A$1:$F$380,3,FALSE)),"－",VLOOKUP($AI187,技まとめ!$A$1:$F$380,3,FALSE))</f>
        <v>56</v>
      </c>
      <c r="AL187" s="3">
        <f>IF(ISERROR(VLOOKUP($AI187,技まとめ!$A$1:$F$380,5,FALSE)),"－",VLOOKUP($AI187,技まとめ!$A$1:$F$380,5,FALSE))</f>
        <v>25</v>
      </c>
      <c r="AM187" s="3" t="str">
        <f>IF($E187=IF(ISERROR(VLOOKUP($AI187,技まとめ!$A$1:$F$380,4,FALSE)),"－",VLOOKUP($AI187,技まとめ!$A$1:$F$380,4,FALSE)),"一致","")</f>
        <v>一致</v>
      </c>
      <c r="AN187" s="9" t="s">
        <v>493</v>
      </c>
      <c r="AO187" s="3" t="str">
        <f>IF(ISERROR(VLOOKUP($AN187,技まとめ!$A$1:$F$380,6,FALSE)),"－",VLOOKUP($AN187,技まとめ!$A$1:$F$380,6,FALSE))</f>
        <v>BL</v>
      </c>
      <c r="AP187" s="3">
        <f>IF(ISERROR(VLOOKUP($AN187,技まとめ!$A$1:$F$380,3,FALSE)),"－",VLOOKUP($AN187,技まとめ!$A$1:$F$380,3,FALSE))</f>
        <v>93</v>
      </c>
      <c r="AQ187" s="3">
        <f>IF(ISERROR(VLOOKUP($AN187,技まとめ!$A$1:$F$380,5,FALSE)),"－",VLOOKUP($AN187,技まとめ!$A$1:$F$380,5,FALSE))</f>
        <v>52</v>
      </c>
      <c r="AR187" s="3" t="str">
        <f>IF($E187=IF(ISERROR(VLOOKUP($AN187,技まとめ!$A$1:$F$380,4,FALSE)),"－",VLOOKUP($AN187,技まとめ!$A$1:$F$380,4,FALSE)),"一致","")</f>
        <v/>
      </c>
      <c r="AS187" s="9" t="s">
        <v>322</v>
      </c>
      <c r="AT187" s="3" t="str">
        <f>IF(ISERROR(VLOOKUP($AS187,技まとめ!$A$1:$F$380,6,FALSE)),"－",VLOOKUP($AS187,技まとめ!$A$1:$F$380,6,FALSE))</f>
        <v>SC</v>
      </c>
      <c r="AU187" s="3">
        <f>IF(ISERROR(VLOOKUP($AS187,技まとめ!$A$1:$F$380,3,FALSE)),"－",VLOOKUP($AS187,技まとめ!$A$1:$F$380,3,FALSE))</f>
        <v>25</v>
      </c>
      <c r="AV187" s="3">
        <f>IF(ISERROR(VLOOKUP($AS187,技まとめ!$A$1:$F$380,5,FALSE)),"－",VLOOKUP($AS187,技まとめ!$A$1:$F$380,5,FALSE))</f>
        <v>20</v>
      </c>
      <c r="AW187" s="3" t="str">
        <f>IF($E187=IF(ISERROR(VLOOKUP($AS187,技まとめ!$A$1:$F$380,4,FALSE)),"－",VLOOKUP($AS187,技まとめ!$A$1:$F$380,4,FALSE)),"一致","")</f>
        <v/>
      </c>
      <c r="AX187" s="12" t="str">
        <f t="shared" si="34"/>
        <v>スパイラルショットジャッジスルーノーエスケイプターザンキック</v>
      </c>
      <c r="AY187" s="12" t="str">
        <f t="shared" si="35"/>
        <v>スパイラルショットジャッジスルーノーエスケイプターザンキック</v>
      </c>
      <c r="AZ187" s="12" t="str">
        <f t="shared" si="36"/>
        <v>スパイラルショットジャッジスルーノーエスケイプターザンキック</v>
      </c>
      <c r="BA187" s="12" t="str">
        <f t="shared" si="37"/>
        <v>スパイラルショットジャッジスルーノーエスケイプターザンキック</v>
      </c>
      <c r="BB187" s="11" t="str">
        <f t="shared" si="38"/>
        <v>NSDRBLSC</v>
      </c>
      <c r="BC187" s="11" t="str">
        <f t="shared" si="39"/>
        <v>NSDRBLSC</v>
      </c>
      <c r="BD187" s="11" t="str">
        <f t="shared" si="40"/>
        <v>NSDRBLSC</v>
      </c>
      <c r="BE187" s="11" t="str">
        <f t="shared" si="41"/>
        <v>NSDRBLSC</v>
      </c>
    </row>
    <row r="188" spans="1:57" ht="11.25" hidden="1" customHeight="1">
      <c r="A188" s="6">
        <v>186</v>
      </c>
      <c r="B188" s="7" t="s">
        <v>696</v>
      </c>
      <c r="C188" s="8" t="s">
        <v>697</v>
      </c>
      <c r="D188" s="7" t="s">
        <v>72</v>
      </c>
      <c r="E188" s="7" t="s">
        <v>73</v>
      </c>
      <c r="F188" s="7" t="s">
        <v>82</v>
      </c>
      <c r="G188" s="9">
        <v>113</v>
      </c>
      <c r="H188" s="9">
        <v>145</v>
      </c>
      <c r="I188" s="9">
        <v>45</v>
      </c>
      <c r="J188" s="9">
        <v>40</v>
      </c>
      <c r="K188" s="9">
        <v>42</v>
      </c>
      <c r="L188" s="9">
        <v>38</v>
      </c>
      <c r="M188" s="9">
        <v>44</v>
      </c>
      <c r="N188" s="9">
        <v>61</v>
      </c>
      <c r="O188" s="9">
        <v>43</v>
      </c>
      <c r="P188" s="9">
        <v>110</v>
      </c>
      <c r="Q188" s="10">
        <v>95</v>
      </c>
      <c r="R188" s="11">
        <v>71</v>
      </c>
      <c r="S188" s="11">
        <v>1</v>
      </c>
      <c r="T188" s="11">
        <v>88</v>
      </c>
      <c r="U188" s="11">
        <v>94</v>
      </c>
      <c r="V188" s="11">
        <v>1</v>
      </c>
      <c r="W188" s="11">
        <v>93</v>
      </c>
      <c r="X188" s="11">
        <f t="shared" si="28"/>
        <v>443</v>
      </c>
      <c r="Y188" s="11">
        <f t="shared" si="29"/>
        <v>4270</v>
      </c>
      <c r="Z188" s="11">
        <f t="shared" si="30"/>
        <v>2960</v>
      </c>
      <c r="AA188" s="11">
        <f t="shared" si="31"/>
        <v>3555</v>
      </c>
      <c r="AB188" s="11">
        <f t="shared" si="32"/>
        <v>3555</v>
      </c>
      <c r="AC188" s="6">
        <f t="shared" si="33"/>
        <v>4340</v>
      </c>
      <c r="AD188" s="9" t="s">
        <v>698</v>
      </c>
      <c r="AE188" s="3" t="str">
        <f>IF(ISERROR(VLOOKUP($AD188,技まとめ!$A$1:$F$380,6,FALSE)),"－",VLOOKUP($AD188,技まとめ!$A$1:$F$380,6,FALSE))</f>
        <v>DR</v>
      </c>
      <c r="AF188" s="3">
        <f>IF(ISERROR(VLOOKUP($AD188,技まとめ!$A$1:$F$380,3,FALSE)),"－",VLOOKUP($AD188,技まとめ!$A$1:$F$380,3,FALSE))</f>
        <v>13</v>
      </c>
      <c r="AG188" s="3">
        <f>IF(ISERROR(VLOOKUP($AD188,技まとめ!$A$1:$F$380,5,FALSE)),"－",VLOOKUP($AD188,技まとめ!$A$1:$F$380,5,FALSE))</f>
        <v>20</v>
      </c>
      <c r="AH188" s="3" t="str">
        <f>IF($E188=IF(ISERROR(VLOOKUP($AD188,技まとめ!$A$1:$F$380,4,FALSE)),"－",VLOOKUP($AD188,技まとめ!$A$1:$F$380,4,FALSE)),"一致","")</f>
        <v>一致</v>
      </c>
      <c r="AI188" s="9" t="s">
        <v>308</v>
      </c>
      <c r="AJ188" s="3" t="str">
        <f>IF(ISERROR(VLOOKUP($AI188,技まとめ!$A$1:$F$380,6,FALSE)),"－",VLOOKUP($AI188,技まとめ!$A$1:$F$380,6,FALSE))</f>
        <v>DR</v>
      </c>
      <c r="AK188" s="3">
        <f>IF(ISERROR(VLOOKUP($AI188,技まとめ!$A$1:$F$380,3,FALSE)),"－",VLOOKUP($AI188,技まとめ!$A$1:$F$380,3,FALSE))</f>
        <v>28</v>
      </c>
      <c r="AL188" s="3">
        <f>IF(ISERROR(VLOOKUP($AI188,技まとめ!$A$1:$F$380,5,FALSE)),"－",VLOOKUP($AI188,技まとめ!$A$1:$F$380,5,FALSE))</f>
        <v>24</v>
      </c>
      <c r="AM188" s="3" t="str">
        <f>IF($E188=IF(ISERROR(VLOOKUP($AI188,技まとめ!$A$1:$F$380,4,FALSE)),"－",VLOOKUP($AI188,技まとめ!$A$1:$F$380,4,FALSE)),"一致","")</f>
        <v>一致</v>
      </c>
      <c r="AN188" s="9" t="s">
        <v>273</v>
      </c>
      <c r="AO188" s="3" t="str">
        <f>IF(ISERROR(VLOOKUP($AN188,技まとめ!$A$1:$F$380,6,FALSE)),"－",VLOOKUP($AN188,技まとめ!$A$1:$F$380,6,FALSE))</f>
        <v>BL</v>
      </c>
      <c r="AP188" s="3">
        <f>IF(ISERROR(VLOOKUP($AN188,技まとめ!$A$1:$F$380,3,FALSE)),"－",VLOOKUP($AN188,技まとめ!$A$1:$F$380,3,FALSE))</f>
        <v>17</v>
      </c>
      <c r="AQ188" s="3">
        <f>IF(ISERROR(VLOOKUP($AN188,技まとめ!$A$1:$F$380,5,FALSE)),"－",VLOOKUP($AN188,技まとめ!$A$1:$F$380,5,FALSE))</f>
        <v>20</v>
      </c>
      <c r="AR188" s="3" t="str">
        <f>IF($E188=IF(ISERROR(VLOOKUP($AN188,技まとめ!$A$1:$F$380,4,FALSE)),"－",VLOOKUP($AN188,技まとめ!$A$1:$F$380,4,FALSE)),"一致","")</f>
        <v>一致</v>
      </c>
      <c r="AS188" s="9" t="s">
        <v>570</v>
      </c>
      <c r="AT188" s="3" t="str">
        <f>IF(ISERROR(VLOOKUP($AS188,技まとめ!$A$1:$F$380,6,FALSE)),"－",VLOOKUP($AS188,技まとめ!$A$1:$F$380,6,FALSE))</f>
        <v>BS</v>
      </c>
      <c r="AU188" s="3">
        <f>IF(ISERROR(VLOOKUP($AS188,技まとめ!$A$1:$F$380,3,FALSE)),"－",VLOOKUP($AS188,技まとめ!$A$1:$F$380,3,FALSE))</f>
        <v>70</v>
      </c>
      <c r="AV188" s="3">
        <f>IF(ISERROR(VLOOKUP($AS188,技まとめ!$A$1:$F$380,5,FALSE)),"－",VLOOKUP($AS188,技まとめ!$A$1:$F$380,5,FALSE))</f>
        <v>40</v>
      </c>
      <c r="AW188" s="3" t="str">
        <f>IF($E188=IF(ISERROR(VLOOKUP($AS188,技まとめ!$A$1:$F$380,4,FALSE)),"－",VLOOKUP($AS188,技まとめ!$A$1:$F$380,4,FALSE)),"一致","")</f>
        <v/>
      </c>
      <c r="AX188" s="12" t="str">
        <f t="shared" si="34"/>
        <v>ダッシュアクセルスーパーアルマジロしこふみイナズマ１ごう</v>
      </c>
      <c r="AY188" s="12" t="str">
        <f t="shared" si="35"/>
        <v>ダッシュアクセルスーパーアルマジロしこふみイナズマ１ごう</v>
      </c>
      <c r="AZ188" s="12" t="str">
        <f t="shared" si="36"/>
        <v>ダッシュアクセルスーパーアルマジロしこふみイナズマ１ごう</v>
      </c>
      <c r="BA188" s="12" t="str">
        <f t="shared" si="37"/>
        <v>ダッシュアクセルスーパーアルマジロしこふみイナズマ１ごう</v>
      </c>
      <c r="BB188" s="11" t="str">
        <f t="shared" si="38"/>
        <v>DRDRBLBS</v>
      </c>
      <c r="BC188" s="11" t="str">
        <f t="shared" si="39"/>
        <v>DRDRBLBS</v>
      </c>
      <c r="BD188" s="11" t="str">
        <f t="shared" si="40"/>
        <v>DRDRBLBS</v>
      </c>
      <c r="BE188" s="11" t="str">
        <f t="shared" si="41"/>
        <v>DRDRBLBS</v>
      </c>
    </row>
    <row r="189" spans="1:57" ht="11.25" hidden="1" customHeight="1">
      <c r="A189" s="6">
        <v>187</v>
      </c>
      <c r="B189" s="7" t="s">
        <v>699</v>
      </c>
      <c r="C189" s="8" t="s">
        <v>700</v>
      </c>
      <c r="D189" s="7" t="s">
        <v>72</v>
      </c>
      <c r="E189" s="7" t="s">
        <v>81</v>
      </c>
      <c r="F189" s="7" t="s">
        <v>82</v>
      </c>
      <c r="G189" s="9">
        <v>126</v>
      </c>
      <c r="H189" s="9">
        <v>113</v>
      </c>
      <c r="I189" s="9">
        <v>54</v>
      </c>
      <c r="J189" s="9">
        <v>50</v>
      </c>
      <c r="K189" s="9">
        <v>46</v>
      </c>
      <c r="L189" s="9">
        <v>63</v>
      </c>
      <c r="M189" s="9">
        <v>58</v>
      </c>
      <c r="N189" s="9">
        <v>48</v>
      </c>
      <c r="O189" s="9">
        <v>53</v>
      </c>
      <c r="P189" s="9">
        <v>49</v>
      </c>
      <c r="Q189" s="10">
        <v>104</v>
      </c>
      <c r="R189" s="11">
        <v>11</v>
      </c>
      <c r="S189" s="11">
        <v>1</v>
      </c>
      <c r="T189" s="11">
        <v>113</v>
      </c>
      <c r="U189" s="11">
        <v>108</v>
      </c>
      <c r="V189" s="11">
        <v>1</v>
      </c>
      <c r="W189" s="11">
        <v>103</v>
      </c>
      <c r="X189" s="11">
        <f t="shared" si="28"/>
        <v>441</v>
      </c>
      <c r="Y189" s="11">
        <f t="shared" si="29"/>
        <v>4680</v>
      </c>
      <c r="Z189" s="11">
        <f t="shared" si="30"/>
        <v>910</v>
      </c>
      <c r="AA189" s="11">
        <f t="shared" si="31"/>
        <v>4480</v>
      </c>
      <c r="AB189" s="11">
        <f t="shared" si="32"/>
        <v>4480</v>
      </c>
      <c r="AC189" s="6">
        <f t="shared" si="33"/>
        <v>5090</v>
      </c>
      <c r="AD189" s="9" t="s">
        <v>543</v>
      </c>
      <c r="AE189" s="3" t="str">
        <f>IF(ISERROR(VLOOKUP($AD189,技まとめ!$A$1:$F$380,6,FALSE)),"－",VLOOKUP($AD189,技まとめ!$A$1:$F$380,6,FALSE))</f>
        <v>SC</v>
      </c>
      <c r="AF189" s="3">
        <f>IF(ISERROR(VLOOKUP($AD189,技まとめ!$A$1:$F$380,3,FALSE)),"－",VLOOKUP($AD189,技まとめ!$A$1:$F$380,3,FALSE))</f>
        <v>25</v>
      </c>
      <c r="AG189" s="3">
        <f>IF(ISERROR(VLOOKUP($AD189,技まとめ!$A$1:$F$380,5,FALSE)),"－",VLOOKUP($AD189,技まとめ!$A$1:$F$380,5,FALSE))</f>
        <v>20</v>
      </c>
      <c r="AH189" s="3" t="str">
        <f>IF($E189=IF(ISERROR(VLOOKUP($AD189,技まとめ!$A$1:$F$380,4,FALSE)),"－",VLOOKUP($AD189,技まとめ!$A$1:$F$380,4,FALSE)),"一致","")</f>
        <v>一致</v>
      </c>
      <c r="AI189" s="9" t="s">
        <v>350</v>
      </c>
      <c r="AJ189" s="3" t="str">
        <f>IF(ISERROR(VLOOKUP($AI189,技まとめ!$A$1:$F$380,6,FALSE)),"－",VLOOKUP($AI189,技まとめ!$A$1:$F$380,6,FALSE))</f>
        <v>CA</v>
      </c>
      <c r="AK189" s="3">
        <f>IF(ISERROR(VLOOKUP($AI189,技まとめ!$A$1:$F$380,3,FALSE)),"－",VLOOKUP($AI189,技まとめ!$A$1:$F$380,3,FALSE))</f>
        <v>15</v>
      </c>
      <c r="AL189" s="3">
        <f>IF(ISERROR(VLOOKUP($AI189,技まとめ!$A$1:$F$380,5,FALSE)),"－",VLOOKUP($AI189,技まとめ!$A$1:$F$380,5,FALSE))</f>
        <v>20</v>
      </c>
      <c r="AM189" s="3" t="str">
        <f>IF($E189=IF(ISERROR(VLOOKUP($AI189,技まとめ!$A$1:$F$380,4,FALSE)),"－",VLOOKUP($AI189,技まとめ!$A$1:$F$380,4,FALSE)),"一致","")</f>
        <v/>
      </c>
      <c r="AN189" s="9" t="s">
        <v>560</v>
      </c>
      <c r="AO189" s="3" t="str">
        <f>IF(ISERROR(VLOOKUP($AN189,技まとめ!$A$1:$F$380,6,FALSE)),"－",VLOOKUP($AN189,技まとめ!$A$1:$F$380,6,FALSE))</f>
        <v>BL</v>
      </c>
      <c r="AP189" s="3">
        <f>IF(ISERROR(VLOOKUP($AN189,技まとめ!$A$1:$F$380,3,FALSE)),"－",VLOOKUP($AN189,技まとめ!$A$1:$F$380,3,FALSE))</f>
        <v>28</v>
      </c>
      <c r="AQ189" s="3">
        <f>IF(ISERROR(VLOOKUP($AN189,技まとめ!$A$1:$F$380,5,FALSE)),"－",VLOOKUP($AN189,技まとめ!$A$1:$F$380,5,FALSE))</f>
        <v>24</v>
      </c>
      <c r="AR189" s="3" t="str">
        <f>IF($E189=IF(ISERROR(VLOOKUP($AN189,技まとめ!$A$1:$F$380,4,FALSE)),"－",VLOOKUP($AN189,技まとめ!$A$1:$F$380,4,FALSE)),"一致","")</f>
        <v>一致</v>
      </c>
      <c r="AS189" s="9" t="s">
        <v>406</v>
      </c>
      <c r="AT189" s="3" t="str">
        <f>IF(ISERROR(VLOOKUP($AS189,技まとめ!$A$1:$F$380,6,FALSE)),"－",VLOOKUP($AS189,技まとめ!$A$1:$F$380,6,FALSE))</f>
        <v>BS</v>
      </c>
      <c r="AU189" s="3">
        <f>IF(ISERROR(VLOOKUP($AS189,技まとめ!$A$1:$F$380,3,FALSE)),"－",VLOOKUP($AS189,技まとめ!$A$1:$F$380,3,FALSE))</f>
        <v>59</v>
      </c>
      <c r="AV189" s="3">
        <f>IF(ISERROR(VLOOKUP($AS189,技まとめ!$A$1:$F$380,5,FALSE)),"－",VLOOKUP($AS189,技まとめ!$A$1:$F$380,5,FALSE))</f>
        <v>34</v>
      </c>
      <c r="AW189" s="3" t="str">
        <f>IF($E189=IF(ISERROR(VLOOKUP($AS189,技まとめ!$A$1:$F$380,4,FALSE)),"－",VLOOKUP($AS189,技まとめ!$A$1:$F$380,4,FALSE)),"一致","")</f>
        <v/>
      </c>
      <c r="AX189" s="12" t="str">
        <f t="shared" si="34"/>
        <v>スピニングシュートタフネスブロックブレードアタックドこんじょうバット</v>
      </c>
      <c r="AY189" s="12" t="str">
        <f t="shared" si="35"/>
        <v>スピニングシュートタフネスブロックブレードアタックドこんじょうバット</v>
      </c>
      <c r="AZ189" s="12" t="str">
        <f t="shared" si="36"/>
        <v>スピニングシュートタフネスブロックブレードアタックドこんじょうバット</v>
      </c>
      <c r="BA189" s="12" t="str">
        <f t="shared" si="37"/>
        <v>スピニングシュートタフネスブロックブレードアタックドこんじょうバット</v>
      </c>
      <c r="BB189" s="11" t="str">
        <f t="shared" si="38"/>
        <v>SCCABLBS</v>
      </c>
      <c r="BC189" s="11" t="str">
        <f t="shared" si="39"/>
        <v>SCCABLBS</v>
      </c>
      <c r="BD189" s="11" t="str">
        <f t="shared" si="40"/>
        <v>SCCABLBS</v>
      </c>
      <c r="BE189" s="11" t="str">
        <f t="shared" si="41"/>
        <v>SCCABLBS</v>
      </c>
    </row>
    <row r="190" spans="1:57" ht="11.25" hidden="1" customHeight="1">
      <c r="A190" s="6">
        <v>188</v>
      </c>
      <c r="B190" s="7" t="s">
        <v>701</v>
      </c>
      <c r="C190" s="8" t="s">
        <v>702</v>
      </c>
      <c r="D190" s="7" t="s">
        <v>72</v>
      </c>
      <c r="E190" s="7" t="s">
        <v>81</v>
      </c>
      <c r="F190" s="7" t="s">
        <v>82</v>
      </c>
      <c r="G190" s="9">
        <v>127</v>
      </c>
      <c r="H190" s="9">
        <v>113</v>
      </c>
      <c r="I190" s="9">
        <v>53</v>
      </c>
      <c r="J190" s="9">
        <v>48</v>
      </c>
      <c r="K190" s="9">
        <v>68</v>
      </c>
      <c r="L190" s="9">
        <v>48</v>
      </c>
      <c r="M190" s="9">
        <v>55</v>
      </c>
      <c r="N190" s="9">
        <v>49</v>
      </c>
      <c r="O190" s="9">
        <v>68</v>
      </c>
      <c r="P190" s="9">
        <v>39</v>
      </c>
      <c r="Q190" s="10">
        <v>103</v>
      </c>
      <c r="R190" s="11">
        <v>22</v>
      </c>
      <c r="S190" s="11">
        <v>1</v>
      </c>
      <c r="T190" s="11">
        <v>98</v>
      </c>
      <c r="U190" s="11">
        <v>105</v>
      </c>
      <c r="V190" s="11">
        <v>1</v>
      </c>
      <c r="W190" s="11">
        <v>118</v>
      </c>
      <c r="X190" s="11">
        <f t="shared" si="28"/>
        <v>448</v>
      </c>
      <c r="Y190" s="11">
        <f t="shared" si="29"/>
        <v>4715</v>
      </c>
      <c r="Z190" s="11">
        <f t="shared" si="30"/>
        <v>1370</v>
      </c>
      <c r="AA190" s="11">
        <f t="shared" si="31"/>
        <v>4030</v>
      </c>
      <c r="AB190" s="11">
        <f t="shared" si="32"/>
        <v>4030</v>
      </c>
      <c r="AC190" s="6">
        <f t="shared" si="33"/>
        <v>4620</v>
      </c>
      <c r="AD190" s="9" t="s">
        <v>111</v>
      </c>
      <c r="AE190" s="3" t="str">
        <f>IF(ISERROR(VLOOKUP($AD190,技まとめ!$A$1:$F$380,6,FALSE)),"－",VLOOKUP($AD190,技まとめ!$A$1:$F$380,6,FALSE))</f>
        <v>SC</v>
      </c>
      <c r="AF190" s="3">
        <f>IF(ISERROR(VLOOKUP($AD190,技まとめ!$A$1:$F$380,3,FALSE)),"－",VLOOKUP($AD190,技まとめ!$A$1:$F$380,3,FALSE))</f>
        <v>23</v>
      </c>
      <c r="AG190" s="3">
        <f>IF(ISERROR(VLOOKUP($AD190,技まとめ!$A$1:$F$380,5,FALSE)),"－",VLOOKUP($AD190,技まとめ!$A$1:$F$380,5,FALSE))</f>
        <v>20</v>
      </c>
      <c r="AH190" s="3" t="str">
        <f>IF($E190=IF(ISERROR(VLOOKUP($AD190,技まとめ!$A$1:$F$380,4,FALSE)),"－",VLOOKUP($AD190,技まとめ!$A$1:$F$380,4,FALSE)),"一致","")</f>
        <v/>
      </c>
      <c r="AI190" s="9" t="s">
        <v>83</v>
      </c>
      <c r="AJ190" s="3" t="str">
        <f>IF(ISERROR(VLOOKUP($AI190,技まとめ!$A$1:$F$380,6,FALSE)),"－",VLOOKUP($AI190,技まとめ!$A$1:$F$380,6,FALSE))</f>
        <v>DR</v>
      </c>
      <c r="AK190" s="3">
        <f>IF(ISERROR(VLOOKUP($AI190,技まとめ!$A$1:$F$380,3,FALSE)),"－",VLOOKUP($AI190,技まとめ!$A$1:$F$380,3,FALSE))</f>
        <v>13</v>
      </c>
      <c r="AL190" s="3">
        <f>IF(ISERROR(VLOOKUP($AI190,技まとめ!$A$1:$F$380,5,FALSE)),"－",VLOOKUP($AI190,技まとめ!$A$1:$F$380,5,FALSE))</f>
        <v>20</v>
      </c>
      <c r="AM190" s="3" t="str">
        <f>IF($E190=IF(ISERROR(VLOOKUP($AI190,技まとめ!$A$1:$F$380,4,FALSE)),"－",VLOOKUP($AI190,技まとめ!$A$1:$F$380,4,FALSE)),"一致","")</f>
        <v>一致</v>
      </c>
      <c r="AN190" s="9" t="s">
        <v>323</v>
      </c>
      <c r="AO190" s="3" t="str">
        <f>IF(ISERROR(VLOOKUP($AN190,技まとめ!$A$1:$F$380,6,FALSE)),"－",VLOOKUP($AN190,技まとめ!$A$1:$F$380,6,FALSE))</f>
        <v>DR</v>
      </c>
      <c r="AP190" s="3">
        <f>IF(ISERROR(VLOOKUP($AN190,技まとめ!$A$1:$F$380,3,FALSE)),"－",VLOOKUP($AN190,技まとめ!$A$1:$F$380,3,FALSE))</f>
        <v>42</v>
      </c>
      <c r="AQ190" s="3">
        <f>IF(ISERROR(VLOOKUP($AN190,技まとめ!$A$1:$F$380,5,FALSE)),"－",VLOOKUP($AN190,技まとめ!$A$1:$F$380,5,FALSE))</f>
        <v>31</v>
      </c>
      <c r="AR190" s="3" t="str">
        <f>IF($E190=IF(ISERROR(VLOOKUP($AN190,技まとめ!$A$1:$F$380,4,FALSE)),"－",VLOOKUP($AN190,技まとめ!$A$1:$F$380,4,FALSE)),"一致","")</f>
        <v/>
      </c>
      <c r="AS190" s="9" t="s">
        <v>193</v>
      </c>
      <c r="AT190" s="3" t="str">
        <f>IF(ISERROR(VLOOKUP($AS190,技まとめ!$A$1:$F$380,6,FALSE)),"－",VLOOKUP($AS190,技まとめ!$A$1:$F$380,6,FALSE))</f>
        <v>NS</v>
      </c>
      <c r="AU190" s="3">
        <f>IF(ISERROR(VLOOKUP($AS190,技まとめ!$A$1:$F$380,3,FALSE)),"－",VLOOKUP($AS190,技まとめ!$A$1:$F$380,3,FALSE))</f>
        <v>66</v>
      </c>
      <c r="AV190" s="3">
        <f>IF(ISERROR(VLOOKUP($AS190,技まとめ!$A$1:$F$380,5,FALSE)),"－",VLOOKUP($AS190,技まとめ!$A$1:$F$380,5,FALSE))</f>
        <v>37</v>
      </c>
      <c r="AW190" s="3" t="str">
        <f>IF($E190=IF(ISERROR(VLOOKUP($AS190,技まとめ!$A$1:$F$380,4,FALSE)),"－",VLOOKUP($AS190,技まとめ!$A$1:$F$380,4,FALSE)),"一致","")</f>
        <v/>
      </c>
      <c r="AX190" s="12" t="str">
        <f t="shared" si="34"/>
        <v>ローリングキックしっぷうダッシュカンガルーキックツインブースト</v>
      </c>
      <c r="AY190" s="12" t="str">
        <f t="shared" si="35"/>
        <v>ローリングキックしっぷうダッシュカンガルーキックツインブースト</v>
      </c>
      <c r="AZ190" s="12" t="str">
        <f t="shared" si="36"/>
        <v>ローリングキックしっぷうダッシュカンガルーキックツインブースト</v>
      </c>
      <c r="BA190" s="12" t="str">
        <f t="shared" si="37"/>
        <v>ローリングキックしっぷうダッシュカンガルーキックツインブースト</v>
      </c>
      <c r="BB190" s="11" t="str">
        <f t="shared" si="38"/>
        <v>SCDRDRNS</v>
      </c>
      <c r="BC190" s="11" t="str">
        <f t="shared" si="39"/>
        <v>SCDRDRNS</v>
      </c>
      <c r="BD190" s="11" t="str">
        <f t="shared" si="40"/>
        <v>SCDRDRNS</v>
      </c>
      <c r="BE190" s="11" t="str">
        <f t="shared" si="41"/>
        <v>SCDRDRNS</v>
      </c>
    </row>
    <row r="191" spans="1:57" ht="11.25" hidden="1" customHeight="1">
      <c r="A191" s="6">
        <v>189</v>
      </c>
      <c r="B191" s="7" t="s">
        <v>703</v>
      </c>
      <c r="C191" s="8" t="s">
        <v>704</v>
      </c>
      <c r="D191" s="7" t="s">
        <v>650</v>
      </c>
      <c r="E191" s="7" t="s">
        <v>73</v>
      </c>
      <c r="F191" s="7" t="s">
        <v>74</v>
      </c>
      <c r="G191" s="9">
        <v>85</v>
      </c>
      <c r="H191" s="9">
        <v>140</v>
      </c>
      <c r="I191" s="9">
        <v>44</v>
      </c>
      <c r="J191" s="9">
        <v>60</v>
      </c>
      <c r="K191" s="9">
        <v>43</v>
      </c>
      <c r="L191" s="9">
        <v>77</v>
      </c>
      <c r="M191" s="9">
        <v>49</v>
      </c>
      <c r="N191" s="9">
        <v>46</v>
      </c>
      <c r="O191" s="9">
        <v>80</v>
      </c>
      <c r="P191" s="9">
        <v>4</v>
      </c>
      <c r="Q191" s="10">
        <v>94</v>
      </c>
      <c r="R191" s="11">
        <v>1</v>
      </c>
      <c r="S191" s="11">
        <v>1</v>
      </c>
      <c r="T191" s="11">
        <v>127</v>
      </c>
      <c r="U191" s="11">
        <v>99</v>
      </c>
      <c r="V191" s="11">
        <v>1</v>
      </c>
      <c r="W191" s="11">
        <v>100</v>
      </c>
      <c r="X191" s="11">
        <f t="shared" si="28"/>
        <v>423</v>
      </c>
      <c r="Y191" s="11">
        <f t="shared" si="29"/>
        <v>4265</v>
      </c>
      <c r="Z191" s="11">
        <f t="shared" si="30"/>
        <v>545</v>
      </c>
      <c r="AA191" s="11">
        <f t="shared" si="31"/>
        <v>4955</v>
      </c>
      <c r="AB191" s="11">
        <f t="shared" si="32"/>
        <v>4955</v>
      </c>
      <c r="AC191" s="6">
        <f t="shared" si="33"/>
        <v>5585</v>
      </c>
      <c r="AD191" s="9" t="s">
        <v>350</v>
      </c>
      <c r="AE191" s="3" t="str">
        <f>IF(ISERROR(VLOOKUP($AD191,技まとめ!$A$1:$F$380,6,FALSE)),"－",VLOOKUP($AD191,技まとめ!$A$1:$F$380,6,FALSE))</f>
        <v>CA</v>
      </c>
      <c r="AF191" s="3">
        <f>IF(ISERROR(VLOOKUP($AD191,技まとめ!$A$1:$F$380,3,FALSE)),"－",VLOOKUP($AD191,技まとめ!$A$1:$F$380,3,FALSE))</f>
        <v>15</v>
      </c>
      <c r="AG191" s="3">
        <f>IF(ISERROR(VLOOKUP($AD191,技まとめ!$A$1:$F$380,5,FALSE)),"－",VLOOKUP($AD191,技まとめ!$A$1:$F$380,5,FALSE))</f>
        <v>20</v>
      </c>
      <c r="AH191" s="3" t="str">
        <f>IF($E191=IF(ISERROR(VLOOKUP($AD191,技まとめ!$A$1:$F$380,4,FALSE)),"－",VLOOKUP($AD191,技まとめ!$A$1:$F$380,4,FALSE)),"一致","")</f>
        <v>一致</v>
      </c>
      <c r="AI191" s="9" t="s">
        <v>490</v>
      </c>
      <c r="AJ191" s="3" t="str">
        <f>IF(ISERROR(VLOOKUP($AI191,技まとめ!$A$1:$F$380,6,FALSE)),"－",VLOOKUP($AI191,技まとめ!$A$1:$F$380,6,FALSE))</f>
        <v>P1</v>
      </c>
      <c r="AK191" s="3">
        <f>IF(ISERROR(VLOOKUP($AI191,技まとめ!$A$1:$F$380,3,FALSE)),"－",VLOOKUP($AI191,技まとめ!$A$1:$F$380,3,FALSE))</f>
        <v>18</v>
      </c>
      <c r="AL191" s="3">
        <f>IF(ISERROR(VLOOKUP($AI191,技まとめ!$A$1:$F$380,5,FALSE)),"－",VLOOKUP($AI191,技まとめ!$A$1:$F$380,5,FALSE))</f>
        <v>21</v>
      </c>
      <c r="AM191" s="3" t="str">
        <f>IF($E191=IF(ISERROR(VLOOKUP($AI191,技まとめ!$A$1:$F$380,4,FALSE)),"－",VLOOKUP($AI191,技まとめ!$A$1:$F$380,4,FALSE)),"一致","")</f>
        <v>一致</v>
      </c>
      <c r="AN191" s="9" t="s">
        <v>291</v>
      </c>
      <c r="AO191" s="3" t="str">
        <f>IF(ISERROR(VLOOKUP($AN191,技まとめ!$A$1:$F$380,6,FALSE)),"－",VLOOKUP($AN191,技まとめ!$A$1:$F$380,6,FALSE))</f>
        <v>P1</v>
      </c>
      <c r="AP191" s="3">
        <f>IF(ISERROR(VLOOKUP($AN191,技まとめ!$A$1:$F$380,3,FALSE)),"－",VLOOKUP($AN191,技まとめ!$A$1:$F$380,3,FALSE))</f>
        <v>65</v>
      </c>
      <c r="AQ191" s="3">
        <f>IF(ISERROR(VLOOKUP($AN191,技まとめ!$A$1:$F$380,5,FALSE)),"－",VLOOKUP($AN191,技まとめ!$A$1:$F$380,5,FALSE))</f>
        <v>40</v>
      </c>
      <c r="AR191" s="3" t="str">
        <f>IF($E191=IF(ISERROR(VLOOKUP($AN191,技まとめ!$A$1:$F$380,4,FALSE)),"－",VLOOKUP($AN191,技まとめ!$A$1:$F$380,4,FALSE)),"一致","")</f>
        <v>一致</v>
      </c>
      <c r="AS191" s="9" t="s">
        <v>5008</v>
      </c>
      <c r="AT191" s="3" t="str">
        <f>IF(ISERROR(VLOOKUP($AS191,技まとめ!$A$1:$F$380,6,FALSE)),"－",VLOOKUP($AS191,技まとめ!$A$1:$F$380,6,FALSE))</f>
        <v>－</v>
      </c>
      <c r="AU191" s="3">
        <f>IF(ISERROR(VLOOKUP($AS191,技まとめ!$A$1:$F$380,3,FALSE)),"－",VLOOKUP($AS191,技まとめ!$A$1:$F$380,3,FALSE))</f>
        <v>0</v>
      </c>
      <c r="AV191" s="3">
        <f>IF(ISERROR(VLOOKUP($AS191,技まとめ!$A$1:$F$380,5,FALSE)),"－",VLOOKUP($AS191,技まとめ!$A$1:$F$380,5,FALSE))</f>
        <v>0</v>
      </c>
      <c r="AW191" s="3" t="str">
        <f>IF($E191=IF(ISERROR(VLOOKUP($AS191,技まとめ!$A$1:$F$380,4,FALSE)),"－",VLOOKUP($AS191,技まとめ!$A$1:$F$380,4,FALSE)),"一致","")</f>
        <v/>
      </c>
      <c r="AX191" s="12" t="str">
        <f t="shared" si="34"/>
        <v>タフネスブロックまきわりチョップちゃぶだいがえしこんしん！</v>
      </c>
      <c r="AY191" s="12" t="str">
        <f t="shared" si="35"/>
        <v>タフネスブロックまきわりチョップちゃぶだいがえしこんしん！</v>
      </c>
      <c r="AZ191" s="12" t="str">
        <f t="shared" si="36"/>
        <v>タフネスブロックまきわりチョップちゃぶだいがえしこんしん！</v>
      </c>
      <c r="BA191" s="12" t="str">
        <f t="shared" si="37"/>
        <v>タフネスブロックまきわりチョップちゃぶだいがえしこんしん！</v>
      </c>
      <c r="BB191" s="11" t="str">
        <f t="shared" si="38"/>
        <v>CAP1P1－</v>
      </c>
      <c r="BC191" s="11" t="str">
        <f t="shared" si="39"/>
        <v>CAP1P1－</v>
      </c>
      <c r="BD191" s="11" t="str">
        <f t="shared" si="40"/>
        <v>CAP1P1－</v>
      </c>
      <c r="BE191" s="11" t="str">
        <f t="shared" si="41"/>
        <v>CAP1P1－</v>
      </c>
    </row>
    <row r="192" spans="1:57" ht="11.25" hidden="1" customHeight="1">
      <c r="A192" s="6">
        <v>190</v>
      </c>
      <c r="B192" s="7" t="s">
        <v>705</v>
      </c>
      <c r="C192" s="8" t="s">
        <v>706</v>
      </c>
      <c r="D192" s="7" t="s">
        <v>650</v>
      </c>
      <c r="E192" s="7" t="s">
        <v>95</v>
      </c>
      <c r="F192" s="7" t="s">
        <v>82</v>
      </c>
      <c r="G192" s="9">
        <v>80</v>
      </c>
      <c r="H192" s="9">
        <v>132</v>
      </c>
      <c r="I192" s="9">
        <v>44</v>
      </c>
      <c r="J192" s="9">
        <v>49</v>
      </c>
      <c r="K192" s="9">
        <v>62</v>
      </c>
      <c r="L192" s="9">
        <v>58</v>
      </c>
      <c r="M192" s="9">
        <v>75</v>
      </c>
      <c r="N192" s="9">
        <v>44</v>
      </c>
      <c r="O192" s="9">
        <v>58</v>
      </c>
      <c r="P192" s="9">
        <v>10</v>
      </c>
      <c r="Q192" s="10">
        <v>94</v>
      </c>
      <c r="R192" s="11">
        <v>1</v>
      </c>
      <c r="S192" s="11">
        <v>1</v>
      </c>
      <c r="T192" s="11">
        <v>108</v>
      </c>
      <c r="U192" s="11">
        <v>125</v>
      </c>
      <c r="V192" s="11">
        <v>1</v>
      </c>
      <c r="W192" s="11">
        <v>90</v>
      </c>
      <c r="X192" s="11">
        <f t="shared" si="28"/>
        <v>420</v>
      </c>
      <c r="Y192" s="11">
        <f t="shared" si="29"/>
        <v>4215</v>
      </c>
      <c r="Z192" s="11">
        <f t="shared" si="30"/>
        <v>495</v>
      </c>
      <c r="AA192" s="11">
        <f t="shared" si="31"/>
        <v>4240</v>
      </c>
      <c r="AB192" s="11">
        <f t="shared" si="32"/>
        <v>4240</v>
      </c>
      <c r="AC192" s="6">
        <f t="shared" si="33"/>
        <v>4775</v>
      </c>
      <c r="AD192" s="9" t="s">
        <v>707</v>
      </c>
      <c r="AE192" s="3" t="str">
        <f>IF(ISERROR(VLOOKUP($AD192,技まとめ!$A$1:$F$380,6,FALSE)),"－",VLOOKUP($AD192,技まとめ!$A$1:$F$380,6,FALSE))</f>
        <v>－</v>
      </c>
      <c r="AF192" s="3">
        <f>IF(ISERROR(VLOOKUP($AD192,技まとめ!$A$1:$F$380,3,FALSE)),"－",VLOOKUP($AD192,技まとめ!$A$1:$F$380,3,FALSE))</f>
        <v>0</v>
      </c>
      <c r="AG192" s="3">
        <f>IF(ISERROR(VLOOKUP($AD192,技まとめ!$A$1:$F$380,5,FALSE)),"－",VLOOKUP($AD192,技まとめ!$A$1:$F$380,5,FALSE))</f>
        <v>0</v>
      </c>
      <c r="AH192" s="3" t="str">
        <f>IF($E192=IF(ISERROR(VLOOKUP($AD192,技まとめ!$A$1:$F$380,4,FALSE)),"－",VLOOKUP($AD192,技まとめ!$A$1:$F$380,4,FALSE)),"一致","")</f>
        <v/>
      </c>
      <c r="AI192" s="9" t="s">
        <v>347</v>
      </c>
      <c r="AJ192" s="3" t="str">
        <f>IF(ISERROR(VLOOKUP($AI192,技まとめ!$A$1:$F$380,6,FALSE)),"－",VLOOKUP($AI192,技まとめ!$A$1:$F$380,6,FALSE))</f>
        <v>DR</v>
      </c>
      <c r="AK192" s="3">
        <f>IF(ISERROR(VLOOKUP($AI192,技まとめ!$A$1:$F$380,3,FALSE)),"－",VLOOKUP($AI192,技まとめ!$A$1:$F$380,3,FALSE))</f>
        <v>40</v>
      </c>
      <c r="AL192" s="3">
        <f>IF(ISERROR(VLOOKUP($AI192,技まとめ!$A$1:$F$380,5,FALSE)),"－",VLOOKUP($AI192,技まとめ!$A$1:$F$380,5,FALSE))</f>
        <v>31</v>
      </c>
      <c r="AM192" s="3" t="str">
        <f>IF($E192=IF(ISERROR(VLOOKUP($AI192,技まとめ!$A$1:$F$380,4,FALSE)),"－",VLOOKUP($AI192,技まとめ!$A$1:$F$380,4,FALSE)),"一致","")</f>
        <v>一致</v>
      </c>
      <c r="AN192" s="9" t="s">
        <v>98</v>
      </c>
      <c r="AO192" s="3" t="str">
        <f>IF(ISERROR(VLOOKUP($AN192,技まとめ!$A$1:$F$380,6,FALSE)),"－",VLOOKUP($AN192,技まとめ!$A$1:$F$380,6,FALSE))</f>
        <v>BL</v>
      </c>
      <c r="AP192" s="3">
        <f>IF(ISERROR(VLOOKUP($AN192,技まとめ!$A$1:$F$380,3,FALSE)),"－",VLOOKUP($AN192,技まとめ!$A$1:$F$380,3,FALSE))</f>
        <v>58</v>
      </c>
      <c r="AQ192" s="3">
        <f>IF(ISERROR(VLOOKUP($AN192,技まとめ!$A$1:$F$380,5,FALSE)),"－",VLOOKUP($AN192,技まとめ!$A$1:$F$380,5,FALSE))</f>
        <v>39</v>
      </c>
      <c r="AR192" s="3" t="str">
        <f>IF($E192=IF(ISERROR(VLOOKUP($AN192,技まとめ!$A$1:$F$380,4,FALSE)),"－",VLOOKUP($AN192,技まとめ!$A$1:$F$380,4,FALSE)),"一致","")</f>
        <v>一致</v>
      </c>
      <c r="AS192" s="9" t="s">
        <v>493</v>
      </c>
      <c r="AT192" s="3" t="str">
        <f>IF(ISERROR(VLOOKUP($AS192,技まとめ!$A$1:$F$380,6,FALSE)),"－",VLOOKUP($AS192,技まとめ!$A$1:$F$380,6,FALSE))</f>
        <v>BL</v>
      </c>
      <c r="AU192" s="3">
        <f>IF(ISERROR(VLOOKUP($AS192,技まとめ!$A$1:$F$380,3,FALSE)),"－",VLOOKUP($AS192,技まとめ!$A$1:$F$380,3,FALSE))</f>
        <v>93</v>
      </c>
      <c r="AV192" s="3">
        <f>IF(ISERROR(VLOOKUP($AS192,技まとめ!$A$1:$F$380,5,FALSE)),"－",VLOOKUP($AS192,技まとめ!$A$1:$F$380,5,FALSE))</f>
        <v>52</v>
      </c>
      <c r="AW192" s="3" t="str">
        <f>IF($E192=IF(ISERROR(VLOOKUP($AS192,技まとめ!$A$1:$F$380,4,FALSE)),"－",VLOOKUP($AS192,技まとめ!$A$1:$F$380,4,FALSE)),"一致","")</f>
        <v/>
      </c>
      <c r="AX192" s="12" t="str">
        <f t="shared" si="34"/>
        <v>なまけるざんぞうかげぬいノーエスケイプ</v>
      </c>
      <c r="AY192" s="12" t="str">
        <f t="shared" si="35"/>
        <v>なまけるざんぞうかげぬいノーエスケイプ</v>
      </c>
      <c r="AZ192" s="12" t="str">
        <f t="shared" si="36"/>
        <v>なまけるざんぞうかげぬいノーエスケイプ</v>
      </c>
      <c r="BA192" s="12" t="str">
        <f t="shared" si="37"/>
        <v>なまけるざんぞうかげぬいノーエスケイプ</v>
      </c>
      <c r="BB192" s="11" t="str">
        <f t="shared" si="38"/>
        <v>－DRBLBL</v>
      </c>
      <c r="BC192" s="11" t="str">
        <f t="shared" si="39"/>
        <v>－DRBLBL</v>
      </c>
      <c r="BD192" s="11" t="str">
        <f t="shared" si="40"/>
        <v>－DRBLBL</v>
      </c>
      <c r="BE192" s="11" t="str">
        <f t="shared" si="41"/>
        <v>－DRBLBL</v>
      </c>
    </row>
    <row r="193" spans="1:57" ht="11.25" hidden="1" customHeight="1">
      <c r="A193" s="6">
        <v>191</v>
      </c>
      <c r="B193" s="7" t="s">
        <v>708</v>
      </c>
      <c r="C193" s="8" t="s">
        <v>709</v>
      </c>
      <c r="D193" s="7" t="s">
        <v>650</v>
      </c>
      <c r="E193" s="7" t="s">
        <v>81</v>
      </c>
      <c r="F193" s="7" t="s">
        <v>82</v>
      </c>
      <c r="G193" s="9">
        <v>128</v>
      </c>
      <c r="H193" s="9">
        <v>122</v>
      </c>
      <c r="I193" s="9">
        <v>55</v>
      </c>
      <c r="J193" s="9">
        <v>53</v>
      </c>
      <c r="K193" s="9">
        <v>51</v>
      </c>
      <c r="L193" s="9">
        <v>57</v>
      </c>
      <c r="M193" s="9">
        <v>52</v>
      </c>
      <c r="N193" s="9">
        <v>62</v>
      </c>
      <c r="O193" s="9">
        <v>54</v>
      </c>
      <c r="P193" s="9">
        <v>14</v>
      </c>
      <c r="Q193" s="10">
        <v>105</v>
      </c>
      <c r="R193" s="11">
        <v>1</v>
      </c>
      <c r="S193" s="11">
        <v>1</v>
      </c>
      <c r="T193" s="11">
        <v>107</v>
      </c>
      <c r="U193" s="11">
        <v>102</v>
      </c>
      <c r="V193" s="11">
        <v>1</v>
      </c>
      <c r="W193" s="11">
        <v>101</v>
      </c>
      <c r="X193" s="11">
        <f t="shared" si="28"/>
        <v>418</v>
      </c>
      <c r="Y193" s="11">
        <f t="shared" si="29"/>
        <v>4710</v>
      </c>
      <c r="Z193" s="11">
        <f t="shared" si="30"/>
        <v>550</v>
      </c>
      <c r="AA193" s="11">
        <f t="shared" si="31"/>
        <v>4260</v>
      </c>
      <c r="AB193" s="11">
        <f t="shared" si="32"/>
        <v>4260</v>
      </c>
      <c r="AC193" s="6">
        <f t="shared" si="33"/>
        <v>4790</v>
      </c>
      <c r="AD193" s="9" t="s">
        <v>710</v>
      </c>
      <c r="AE193" s="3" t="str">
        <f>IF(ISERROR(VLOOKUP($AD193,技まとめ!$A$1:$F$380,6,FALSE)),"－",VLOOKUP($AD193,技まとめ!$A$1:$F$380,6,FALSE))</f>
        <v>DR</v>
      </c>
      <c r="AF193" s="3">
        <f>IF(ISERROR(VLOOKUP($AD193,技まとめ!$A$1:$F$380,3,FALSE)),"－",VLOOKUP($AD193,技まとめ!$A$1:$F$380,3,FALSE))</f>
        <v>15</v>
      </c>
      <c r="AG193" s="3">
        <f>IF(ISERROR(VLOOKUP($AD193,技まとめ!$A$1:$F$380,5,FALSE)),"－",VLOOKUP($AD193,技まとめ!$A$1:$F$380,5,FALSE))</f>
        <v>20</v>
      </c>
      <c r="AH193" s="3" t="str">
        <f>IF($E193=IF(ISERROR(VLOOKUP($AD193,技まとめ!$A$1:$F$380,4,FALSE)),"－",VLOOKUP($AD193,技まとめ!$A$1:$F$380,4,FALSE)),"一致","")</f>
        <v/>
      </c>
      <c r="AI193" s="9" t="s">
        <v>215</v>
      </c>
      <c r="AJ193" s="3" t="str">
        <f>IF(ISERROR(VLOOKUP($AI193,技まとめ!$A$1:$F$380,6,FALSE)),"－",VLOOKUP($AI193,技まとめ!$A$1:$F$380,6,FALSE))</f>
        <v>DR</v>
      </c>
      <c r="AK193" s="3">
        <f>IF(ISERROR(VLOOKUP($AI193,技まとめ!$A$1:$F$380,3,FALSE)),"－",VLOOKUP($AI193,技まとめ!$A$1:$F$380,3,FALSE))</f>
        <v>15</v>
      </c>
      <c r="AL193" s="3">
        <f>IF(ISERROR(VLOOKUP($AI193,技まとめ!$A$1:$F$380,5,FALSE)),"－",VLOOKUP($AI193,技まとめ!$A$1:$F$380,5,FALSE))</f>
        <v>20</v>
      </c>
      <c r="AM193" s="3" t="str">
        <f>IF($E193=IF(ISERROR(VLOOKUP($AI193,技まとめ!$A$1:$F$380,4,FALSE)),"－",VLOOKUP($AI193,技まとめ!$A$1:$F$380,4,FALSE)),"一致","")</f>
        <v>一致</v>
      </c>
      <c r="AN193" s="9" t="s">
        <v>131</v>
      </c>
      <c r="AO193" s="3" t="str">
        <f>IF(ISERROR(VLOOKUP($AN193,技まとめ!$A$1:$F$380,6,FALSE)),"－",VLOOKUP($AN193,技まとめ!$A$1:$F$380,6,FALSE))</f>
        <v>DR</v>
      </c>
      <c r="AP193" s="3">
        <f>IF(ISERROR(VLOOKUP($AN193,技まとめ!$A$1:$F$380,3,FALSE)),"－",VLOOKUP($AN193,技まとめ!$A$1:$F$380,3,FALSE))</f>
        <v>33</v>
      </c>
      <c r="AQ193" s="3">
        <f>IF(ISERROR(VLOOKUP($AN193,技まとめ!$A$1:$F$380,5,FALSE)),"－",VLOOKUP($AN193,技まとめ!$A$1:$F$380,5,FALSE))</f>
        <v>28</v>
      </c>
      <c r="AR193" s="3" t="str">
        <f>IF($E193=IF(ISERROR(VLOOKUP($AN193,技まとめ!$A$1:$F$380,4,FALSE)),"－",VLOOKUP($AN193,技まとめ!$A$1:$F$380,4,FALSE)),"一致","")</f>
        <v/>
      </c>
      <c r="AS193" s="9" t="s">
        <v>500</v>
      </c>
      <c r="AT193" s="3" t="str">
        <f>IF(ISERROR(VLOOKUP($AS193,技まとめ!$A$1:$F$380,6,FALSE)),"－",VLOOKUP($AS193,技まとめ!$A$1:$F$380,6,FALSE))</f>
        <v>SC</v>
      </c>
      <c r="AU193" s="3">
        <f>IF(ISERROR(VLOOKUP($AS193,技まとめ!$A$1:$F$380,3,FALSE)),"－",VLOOKUP($AS193,技まとめ!$A$1:$F$380,3,FALSE))</f>
        <v>31</v>
      </c>
      <c r="AV193" s="3">
        <f>IF(ISERROR(VLOOKUP($AS193,技まとめ!$A$1:$F$380,5,FALSE)),"－",VLOOKUP($AS193,技まとめ!$A$1:$F$380,5,FALSE))</f>
        <v>22</v>
      </c>
      <c r="AW193" s="3" t="str">
        <f>IF($E193=IF(ISERROR(VLOOKUP($AS193,技まとめ!$A$1:$F$380,4,FALSE)),"－",VLOOKUP($AS193,技まとめ!$A$1:$F$380,4,FALSE)),"一致","")</f>
        <v/>
      </c>
      <c r="AX193" s="12" t="str">
        <f t="shared" si="34"/>
        <v>ひとりワンツーたつまきせんぷうイリュージョンボールつちだるま</v>
      </c>
      <c r="AY193" s="12" t="str">
        <f t="shared" si="35"/>
        <v>ひとりワンツーたつまきせんぷうイリュージョンボールつちだるま</v>
      </c>
      <c r="AZ193" s="12" t="str">
        <f t="shared" si="36"/>
        <v>ひとりワンツーたつまきせんぷうイリュージョンボールつちだるま</v>
      </c>
      <c r="BA193" s="12" t="str">
        <f t="shared" si="37"/>
        <v>ひとりワンツーたつまきせんぷうイリュージョンボールつちだるま</v>
      </c>
      <c r="BB193" s="11" t="str">
        <f t="shared" si="38"/>
        <v>DRDRDRSC</v>
      </c>
      <c r="BC193" s="11" t="str">
        <f t="shared" si="39"/>
        <v>DRDRDRSC</v>
      </c>
      <c r="BD193" s="11" t="str">
        <f t="shared" si="40"/>
        <v>DRDRDRSC</v>
      </c>
      <c r="BE193" s="11" t="str">
        <f t="shared" si="41"/>
        <v>DRDRDRSC</v>
      </c>
    </row>
    <row r="194" spans="1:57" ht="11.25" hidden="1" customHeight="1">
      <c r="A194" s="6">
        <v>192</v>
      </c>
      <c r="B194" s="7" t="s">
        <v>711</v>
      </c>
      <c r="C194" s="8" t="s">
        <v>712</v>
      </c>
      <c r="D194" s="7" t="s">
        <v>72</v>
      </c>
      <c r="E194" s="7" t="s">
        <v>102</v>
      </c>
      <c r="F194" s="7" t="s">
        <v>82</v>
      </c>
      <c r="G194" s="9">
        <v>136</v>
      </c>
      <c r="H194" s="9">
        <v>128</v>
      </c>
      <c r="I194" s="9">
        <v>60</v>
      </c>
      <c r="J194" s="9">
        <v>72</v>
      </c>
      <c r="K194" s="9">
        <v>51</v>
      </c>
      <c r="L194" s="9">
        <v>49</v>
      </c>
      <c r="M194" s="9">
        <v>45</v>
      </c>
      <c r="N194" s="9">
        <v>48</v>
      </c>
      <c r="O194" s="9">
        <v>66</v>
      </c>
      <c r="P194" s="9">
        <v>13</v>
      </c>
      <c r="Q194" s="10">
        <v>110</v>
      </c>
      <c r="R194" s="11">
        <v>2</v>
      </c>
      <c r="S194" s="11">
        <v>1</v>
      </c>
      <c r="T194" s="11">
        <v>99</v>
      </c>
      <c r="U194" s="11">
        <v>95</v>
      </c>
      <c r="V194" s="11">
        <v>1</v>
      </c>
      <c r="W194" s="11">
        <v>116</v>
      </c>
      <c r="X194" s="11">
        <f t="shared" si="28"/>
        <v>424</v>
      </c>
      <c r="Y194" s="11">
        <f t="shared" si="29"/>
        <v>4985</v>
      </c>
      <c r="Z194" s="11">
        <f t="shared" si="30"/>
        <v>660</v>
      </c>
      <c r="AA194" s="11">
        <f t="shared" si="31"/>
        <v>4055</v>
      </c>
      <c r="AB194" s="11">
        <f t="shared" si="32"/>
        <v>4055</v>
      </c>
      <c r="AC194" s="6">
        <f t="shared" si="33"/>
        <v>4550</v>
      </c>
      <c r="AD194" s="9" t="s">
        <v>289</v>
      </c>
      <c r="AE194" s="3" t="str">
        <f>IF(ISERROR(VLOOKUP($AD194,技まとめ!$A$1:$F$380,6,FALSE)),"－",VLOOKUP($AD194,技まとめ!$A$1:$F$380,6,FALSE))</f>
        <v>－</v>
      </c>
      <c r="AF194" s="3">
        <f>IF(ISERROR(VLOOKUP($AD194,技まとめ!$A$1:$F$380,3,FALSE)),"－",VLOOKUP($AD194,技まとめ!$A$1:$F$380,3,FALSE))</f>
        <v>0</v>
      </c>
      <c r="AG194" s="3">
        <f>IF(ISERROR(VLOOKUP($AD194,技まとめ!$A$1:$F$380,5,FALSE)),"－",VLOOKUP($AD194,技まとめ!$A$1:$F$380,5,FALSE))</f>
        <v>0</v>
      </c>
      <c r="AH194" s="3" t="str">
        <f>IF($E194=IF(ISERROR(VLOOKUP($AD194,技まとめ!$A$1:$F$380,4,FALSE)),"－",VLOOKUP($AD194,技まとめ!$A$1:$F$380,4,FALSE)),"一致","")</f>
        <v/>
      </c>
      <c r="AI194" s="9" t="s">
        <v>713</v>
      </c>
      <c r="AJ194" s="3" t="str">
        <f>IF(ISERROR(VLOOKUP($AI194,技まとめ!$A$1:$F$380,6,FALSE)),"－",VLOOKUP($AI194,技まとめ!$A$1:$F$380,6,FALSE))</f>
        <v>BB</v>
      </c>
      <c r="AK194" s="3">
        <f>IF(ISERROR(VLOOKUP($AI194,技まとめ!$A$1:$F$380,3,FALSE)),"－",VLOOKUP($AI194,技まとめ!$A$1:$F$380,3,FALSE))</f>
        <v>59</v>
      </c>
      <c r="AL194" s="3">
        <f>IF(ISERROR(VLOOKUP($AI194,技まとめ!$A$1:$F$380,5,FALSE)),"－",VLOOKUP($AI194,技まとめ!$A$1:$F$380,5,FALSE))</f>
        <v>38</v>
      </c>
      <c r="AM194" s="3" t="str">
        <f>IF($E194=IF(ISERROR(VLOOKUP($AI194,技まとめ!$A$1:$F$380,4,FALSE)),"－",VLOOKUP($AI194,技まとめ!$A$1:$F$380,4,FALSE)),"一致","")</f>
        <v/>
      </c>
      <c r="AN194" s="9" t="s">
        <v>157</v>
      </c>
      <c r="AO194" s="3" t="str">
        <f>IF(ISERROR(VLOOKUP($AN194,技まとめ!$A$1:$F$380,6,FALSE)),"－",VLOOKUP($AN194,技まとめ!$A$1:$F$380,6,FALSE))</f>
        <v>BL</v>
      </c>
      <c r="AP194" s="3">
        <f>IF(ISERROR(VLOOKUP($AN194,技まとめ!$A$1:$F$380,3,FALSE)),"－",VLOOKUP($AN194,技まとめ!$A$1:$F$380,3,FALSE))</f>
        <v>47</v>
      </c>
      <c r="AQ194" s="3">
        <f>IF(ISERROR(VLOOKUP($AN194,技まとめ!$A$1:$F$380,5,FALSE)),"－",VLOOKUP($AN194,技まとめ!$A$1:$F$380,5,FALSE))</f>
        <v>32</v>
      </c>
      <c r="AR194" s="3" t="str">
        <f>IF($E194=IF(ISERROR(VLOOKUP($AN194,技まとめ!$A$1:$F$380,4,FALSE)),"－",VLOOKUP($AN194,技まとめ!$A$1:$F$380,4,FALSE)),"一致","")</f>
        <v/>
      </c>
      <c r="AS194" s="9" t="s">
        <v>90</v>
      </c>
      <c r="AT194" s="3" t="str">
        <f>IF(ISERROR(VLOOKUP($AS194,技まとめ!$A$1:$F$380,6,FALSE)),"－",VLOOKUP($AS194,技まとめ!$A$1:$F$380,6,FALSE))</f>
        <v>DR</v>
      </c>
      <c r="AU194" s="3">
        <f>IF(ISERROR(VLOOKUP($AS194,技まとめ!$A$1:$F$380,3,FALSE)),"－",VLOOKUP($AS194,技まとめ!$A$1:$F$380,3,FALSE))</f>
        <v>46</v>
      </c>
      <c r="AV194" s="3">
        <f>IF(ISERROR(VLOOKUP($AS194,技まとめ!$A$1:$F$380,5,FALSE)),"－",VLOOKUP($AS194,技まとめ!$A$1:$F$380,5,FALSE))</f>
        <v>33</v>
      </c>
      <c r="AW194" s="3" t="str">
        <f>IF($E194=IF(ISERROR(VLOOKUP($AS194,技まとめ!$A$1:$F$380,4,FALSE)),"－",VLOOKUP($AS194,技まとめ!$A$1:$F$380,4,FALSE)),"一致","")</f>
        <v/>
      </c>
      <c r="AX194" s="12" t="str">
        <f t="shared" si="34"/>
        <v>リカバリーグラビテイションアースクェイクモグラフェイント</v>
      </c>
      <c r="AY194" s="12" t="str">
        <f t="shared" si="35"/>
        <v>リカバリーグラビテイションアースクェイクモグラフェイント</v>
      </c>
      <c r="AZ194" s="12" t="str">
        <f t="shared" si="36"/>
        <v>リカバリーグラビテイションアースクェイクモグラフェイント</v>
      </c>
      <c r="BA194" s="12" t="str">
        <f t="shared" si="37"/>
        <v>リカバリーグラビテイションアースクェイクモグラフェイント</v>
      </c>
      <c r="BB194" s="11" t="str">
        <f t="shared" si="38"/>
        <v>－BBBLDR</v>
      </c>
      <c r="BC194" s="11" t="str">
        <f t="shared" si="39"/>
        <v>－BBBLDR</v>
      </c>
      <c r="BD194" s="11" t="str">
        <f t="shared" si="40"/>
        <v>－BBBLDR</v>
      </c>
      <c r="BE194" s="11" t="str">
        <f t="shared" si="41"/>
        <v>－BBBLDR</v>
      </c>
    </row>
    <row r="195" spans="1:57" ht="11.25" hidden="1" customHeight="1">
      <c r="A195" s="6">
        <v>193</v>
      </c>
      <c r="B195" s="7" t="s">
        <v>714</v>
      </c>
      <c r="C195" s="8" t="s">
        <v>715</v>
      </c>
      <c r="D195" s="7" t="s">
        <v>72</v>
      </c>
      <c r="E195" s="7" t="s">
        <v>73</v>
      </c>
      <c r="F195" s="7" t="s">
        <v>82</v>
      </c>
      <c r="G195" s="9">
        <v>105</v>
      </c>
      <c r="H195" s="9">
        <v>129</v>
      </c>
      <c r="I195" s="9">
        <v>42</v>
      </c>
      <c r="J195" s="9">
        <v>68</v>
      </c>
      <c r="K195" s="9">
        <v>68</v>
      </c>
      <c r="L195" s="9">
        <v>68</v>
      </c>
      <c r="M195" s="9">
        <v>42</v>
      </c>
      <c r="N195" s="9">
        <v>68</v>
      </c>
      <c r="O195" s="9">
        <v>43</v>
      </c>
      <c r="P195" s="9">
        <v>4</v>
      </c>
      <c r="Q195" s="10">
        <v>92</v>
      </c>
      <c r="R195" s="11">
        <v>26</v>
      </c>
      <c r="S195" s="11">
        <v>1</v>
      </c>
      <c r="T195" s="11">
        <v>118</v>
      </c>
      <c r="U195" s="11">
        <v>92</v>
      </c>
      <c r="V195" s="11">
        <v>1</v>
      </c>
      <c r="W195" s="11">
        <v>93</v>
      </c>
      <c r="X195" s="11">
        <f t="shared" ref="X195:X258" si="42">SUM(Q195:W195)</f>
        <v>423</v>
      </c>
      <c r="Y195" s="11">
        <f t="shared" ref="Y195:Y258" si="43">Q195*40+V195*5+W195*5</f>
        <v>4150</v>
      </c>
      <c r="Z195" s="11">
        <f t="shared" ref="Z195:Z258" si="44">R195*35+S195*5+V195*5+W195*5</f>
        <v>1385</v>
      </c>
      <c r="AA195" s="11">
        <f t="shared" ref="AA195:AA258" si="45">T195*35+S195*5+V195*5+W195*5</f>
        <v>4605</v>
      </c>
      <c r="AB195" s="11">
        <f t="shared" ref="AB195:AB258" si="46">T195*35+V195*10+W195*5</f>
        <v>4605</v>
      </c>
      <c r="AC195" s="6">
        <f t="shared" ref="AC195:AC258" si="47">T195*40+R195*5+W195*5</f>
        <v>5315</v>
      </c>
      <c r="AD195" s="9" t="s">
        <v>273</v>
      </c>
      <c r="AE195" s="3" t="str">
        <f>IF(ISERROR(VLOOKUP($AD195,技まとめ!$A$1:$F$380,6,FALSE)),"－",VLOOKUP($AD195,技まとめ!$A$1:$F$380,6,FALSE))</f>
        <v>BL</v>
      </c>
      <c r="AF195" s="3">
        <f>IF(ISERROR(VLOOKUP($AD195,技まとめ!$A$1:$F$380,3,FALSE)),"－",VLOOKUP($AD195,技まとめ!$A$1:$F$380,3,FALSE))</f>
        <v>17</v>
      </c>
      <c r="AG195" s="3">
        <f>IF(ISERROR(VLOOKUP($AD195,技まとめ!$A$1:$F$380,5,FALSE)),"－",VLOOKUP($AD195,技まとめ!$A$1:$F$380,5,FALSE))</f>
        <v>20</v>
      </c>
      <c r="AH195" s="3" t="str">
        <f>IF($E195=IF(ISERROR(VLOOKUP($AD195,技まとめ!$A$1:$F$380,4,FALSE)),"－",VLOOKUP($AD195,技まとめ!$A$1:$F$380,4,FALSE)),"一致","")</f>
        <v>一致</v>
      </c>
      <c r="AI195" s="9" t="s">
        <v>225</v>
      </c>
      <c r="AJ195" s="3" t="str">
        <f>IF(ISERROR(VLOOKUP($AI195,技まとめ!$A$1:$F$380,6,FALSE)),"－",VLOOKUP($AI195,技まとめ!$A$1:$F$380,6,FALSE))</f>
        <v>CA</v>
      </c>
      <c r="AK195" s="3">
        <f>IF(ISERROR(VLOOKUP($AI195,技まとめ!$A$1:$F$380,3,FALSE)),"－",VLOOKUP($AI195,技まとめ!$A$1:$F$380,3,FALSE))</f>
        <v>17</v>
      </c>
      <c r="AL195" s="3">
        <f>IF(ISERROR(VLOOKUP($AI195,技まとめ!$A$1:$F$380,5,FALSE)),"－",VLOOKUP($AI195,技まとめ!$A$1:$F$380,5,FALSE))</f>
        <v>20</v>
      </c>
      <c r="AM195" s="3" t="str">
        <f>IF($E195=IF(ISERROR(VLOOKUP($AI195,技まとめ!$A$1:$F$380,4,FALSE)),"－",VLOOKUP($AI195,技まとめ!$A$1:$F$380,4,FALSE)),"一致","")</f>
        <v/>
      </c>
      <c r="AN195" s="9" t="s">
        <v>490</v>
      </c>
      <c r="AO195" s="3" t="str">
        <f>IF(ISERROR(VLOOKUP($AN195,技まとめ!$A$1:$F$380,6,FALSE)),"－",VLOOKUP($AN195,技まとめ!$A$1:$F$380,6,FALSE))</f>
        <v>P1</v>
      </c>
      <c r="AP195" s="3">
        <f>IF(ISERROR(VLOOKUP($AN195,技まとめ!$A$1:$F$380,3,FALSE)),"－",VLOOKUP($AN195,技まとめ!$A$1:$F$380,3,FALSE))</f>
        <v>18</v>
      </c>
      <c r="AQ195" s="3">
        <f>IF(ISERROR(VLOOKUP($AN195,技まとめ!$A$1:$F$380,5,FALSE)),"－",VLOOKUP($AN195,技まとめ!$A$1:$F$380,5,FALSE))</f>
        <v>21</v>
      </c>
      <c r="AR195" s="3" t="str">
        <f>IF($E195=IF(ISERROR(VLOOKUP($AN195,技まとめ!$A$1:$F$380,4,FALSE)),"－",VLOOKUP($AN195,技まとめ!$A$1:$F$380,4,FALSE)),"一致","")</f>
        <v>一致</v>
      </c>
      <c r="AS195" s="9" t="s">
        <v>227</v>
      </c>
      <c r="AT195" s="3" t="str">
        <f>IF(ISERROR(VLOOKUP($AS195,技まとめ!$A$1:$F$380,6,FALSE)),"－",VLOOKUP($AS195,技まとめ!$A$1:$F$380,6,FALSE))</f>
        <v>CA</v>
      </c>
      <c r="AU195" s="3">
        <f>IF(ISERROR(VLOOKUP($AS195,技まとめ!$A$1:$F$380,3,FALSE)),"－",VLOOKUP($AS195,技まとめ!$A$1:$F$380,3,FALSE))</f>
        <v>60</v>
      </c>
      <c r="AV195" s="3">
        <f>IF(ISERROR(VLOOKUP($AS195,技まとめ!$A$1:$F$380,5,FALSE)),"－",VLOOKUP($AS195,技まとめ!$A$1:$F$380,5,FALSE))</f>
        <v>37</v>
      </c>
      <c r="AW195" s="3" t="str">
        <f>IF($E195=IF(ISERROR(VLOOKUP($AS195,技まとめ!$A$1:$F$380,4,FALSE)),"－",VLOOKUP($AS195,技まとめ!$A$1:$F$380,4,FALSE)),"一致","")</f>
        <v/>
      </c>
      <c r="AX195" s="12" t="str">
        <f t="shared" ref="AX195:AX258" si="48">AD195&amp;AI195&amp;AN195&amp;AS195</f>
        <v>しこふみキラーブレードまきわりチョップガラティーン</v>
      </c>
      <c r="AY195" s="12" t="str">
        <f t="shared" ref="AY195:AY258" si="49">AD195&amp;AI195&amp;AN195&amp;AS195</f>
        <v>しこふみキラーブレードまきわりチョップガラティーン</v>
      </c>
      <c r="AZ195" s="12" t="str">
        <f t="shared" ref="AZ195:AZ258" si="50">AD195&amp;AI195&amp;AN195&amp;AS195</f>
        <v>しこふみキラーブレードまきわりチョップガラティーン</v>
      </c>
      <c r="BA195" s="12" t="str">
        <f t="shared" ref="BA195:BA258" si="51">AD195&amp;AI195&amp;AN195&amp;AS195</f>
        <v>しこふみキラーブレードまきわりチョップガラティーン</v>
      </c>
      <c r="BB195" s="11" t="str">
        <f t="shared" ref="BB195:BB258" si="52">AE195&amp;AJ195&amp;AO195&amp;AT195</f>
        <v>BLCAP1CA</v>
      </c>
      <c r="BC195" s="11" t="str">
        <f t="shared" ref="BC195:BC258" si="53">AE195&amp;AJ195&amp;AO195&amp;AT195</f>
        <v>BLCAP1CA</v>
      </c>
      <c r="BD195" s="11" t="str">
        <f t="shared" ref="BD195:BD258" si="54">AE195&amp;AJ195&amp;AO195&amp;AT195</f>
        <v>BLCAP1CA</v>
      </c>
      <c r="BE195" s="11" t="str">
        <f t="shared" ref="BE195:BE258" si="55">AE195&amp;AJ195&amp;AO195&amp;AT195</f>
        <v>BLCAP1CA</v>
      </c>
    </row>
    <row r="196" spans="1:57" ht="11.25" hidden="1" customHeight="1">
      <c r="A196" s="6">
        <v>194</v>
      </c>
      <c r="B196" s="7" t="s">
        <v>716</v>
      </c>
      <c r="C196" s="8" t="s">
        <v>717</v>
      </c>
      <c r="D196" s="7" t="s">
        <v>650</v>
      </c>
      <c r="E196" s="7" t="s">
        <v>81</v>
      </c>
      <c r="F196" s="7" t="s">
        <v>109</v>
      </c>
      <c r="G196" s="9">
        <v>92</v>
      </c>
      <c r="H196" s="9">
        <v>137</v>
      </c>
      <c r="I196" s="9">
        <v>61</v>
      </c>
      <c r="J196" s="9">
        <v>66</v>
      </c>
      <c r="K196" s="9">
        <v>50</v>
      </c>
      <c r="L196" s="9">
        <v>45</v>
      </c>
      <c r="M196" s="9">
        <v>72</v>
      </c>
      <c r="N196" s="9">
        <v>45</v>
      </c>
      <c r="O196" s="9">
        <v>44</v>
      </c>
      <c r="P196" s="9">
        <v>15</v>
      </c>
      <c r="Q196" s="10">
        <v>111</v>
      </c>
      <c r="R196" s="11">
        <v>1</v>
      </c>
      <c r="S196" s="11">
        <v>1</v>
      </c>
      <c r="T196" s="11">
        <v>95</v>
      </c>
      <c r="U196" s="11">
        <v>122</v>
      </c>
      <c r="V196" s="11">
        <v>1</v>
      </c>
      <c r="W196" s="11">
        <v>87</v>
      </c>
      <c r="X196" s="11">
        <f t="shared" si="42"/>
        <v>418</v>
      </c>
      <c r="Y196" s="11">
        <f t="shared" si="43"/>
        <v>4880</v>
      </c>
      <c r="Z196" s="11">
        <f t="shared" si="44"/>
        <v>480</v>
      </c>
      <c r="AA196" s="11">
        <f t="shared" si="45"/>
        <v>3770</v>
      </c>
      <c r="AB196" s="11">
        <f t="shared" si="46"/>
        <v>3770</v>
      </c>
      <c r="AC196" s="6">
        <f t="shared" si="47"/>
        <v>4240</v>
      </c>
      <c r="AD196" s="9" t="s">
        <v>295</v>
      </c>
      <c r="AE196" s="3" t="str">
        <f>IF(ISERROR(VLOOKUP($AD196,技まとめ!$A$1:$F$380,6,FALSE)),"－",VLOOKUP($AD196,技まとめ!$A$1:$F$380,6,FALSE))</f>
        <v>DR</v>
      </c>
      <c r="AF196" s="3">
        <f>IF(ISERROR(VLOOKUP($AD196,技まとめ!$A$1:$F$380,3,FALSE)),"－",VLOOKUP($AD196,技まとめ!$A$1:$F$380,3,FALSE))</f>
        <v>13</v>
      </c>
      <c r="AG196" s="3">
        <f>IF(ISERROR(VLOOKUP($AD196,技まとめ!$A$1:$F$380,5,FALSE)),"－",VLOOKUP($AD196,技まとめ!$A$1:$F$380,5,FALSE))</f>
        <v>20</v>
      </c>
      <c r="AH196" s="3" t="str">
        <f>IF($E196=IF(ISERROR(VLOOKUP($AD196,技まとめ!$A$1:$F$380,4,FALSE)),"－",VLOOKUP($AD196,技まとめ!$A$1:$F$380,4,FALSE)),"一致","")</f>
        <v/>
      </c>
      <c r="AI196" s="9" t="s">
        <v>718</v>
      </c>
      <c r="AJ196" s="3" t="str">
        <f>IF(ISERROR(VLOOKUP($AI196,技まとめ!$A$1:$F$380,6,FALSE)),"－",VLOOKUP($AI196,技まとめ!$A$1:$F$380,6,FALSE))</f>
        <v>BL</v>
      </c>
      <c r="AK196" s="3">
        <f>IF(ISERROR(VLOOKUP($AI196,技まとめ!$A$1:$F$380,3,FALSE)),"－",VLOOKUP($AI196,技まとめ!$A$1:$F$380,3,FALSE))</f>
        <v>58</v>
      </c>
      <c r="AL196" s="3">
        <f>IF(ISERROR(VLOOKUP($AI196,技まとめ!$A$1:$F$380,5,FALSE)),"－",VLOOKUP($AI196,技まとめ!$A$1:$F$380,5,FALSE))</f>
        <v>39</v>
      </c>
      <c r="AM196" s="3" t="str">
        <f>IF($E196=IF(ISERROR(VLOOKUP($AI196,技まとめ!$A$1:$F$380,4,FALSE)),"－",VLOOKUP($AI196,技まとめ!$A$1:$F$380,4,FALSE)),"一致","")</f>
        <v/>
      </c>
      <c r="AN196" s="9" t="s">
        <v>168</v>
      </c>
      <c r="AO196" s="3" t="str">
        <f>IF(ISERROR(VLOOKUP($AN196,技まとめ!$A$1:$F$380,6,FALSE)),"－",VLOOKUP($AN196,技まとめ!$A$1:$F$380,6,FALSE))</f>
        <v>BL</v>
      </c>
      <c r="AP196" s="3">
        <f>IF(ISERROR(VLOOKUP($AN196,技まとめ!$A$1:$F$380,3,FALSE)),"－",VLOOKUP($AN196,技まとめ!$A$1:$F$380,3,FALSE))</f>
        <v>25</v>
      </c>
      <c r="AQ196" s="3">
        <f>IF(ISERROR(VLOOKUP($AN196,技まとめ!$A$1:$F$380,5,FALSE)),"－",VLOOKUP($AN196,技まとめ!$A$1:$F$380,5,FALSE))</f>
        <v>12</v>
      </c>
      <c r="AR196" s="3" t="str">
        <f>IF($E196=IF(ISERROR(VLOOKUP($AN196,技まとめ!$A$1:$F$380,4,FALSE)),"－",VLOOKUP($AN196,技まとめ!$A$1:$F$380,4,FALSE)),"一致","")</f>
        <v/>
      </c>
      <c r="AS196" s="9" t="s">
        <v>217</v>
      </c>
      <c r="AT196" s="3" t="str">
        <f>IF(ISERROR(VLOOKUP($AS196,技まとめ!$A$1:$F$380,6,FALSE)),"－",VLOOKUP($AS196,技まとめ!$A$1:$F$380,6,FALSE))</f>
        <v>NS</v>
      </c>
      <c r="AU196" s="3">
        <f>IF(ISERROR(VLOOKUP($AS196,技まとめ!$A$1:$F$380,3,FALSE)),"－",VLOOKUP($AS196,技まとめ!$A$1:$F$380,3,FALSE))</f>
        <v>51</v>
      </c>
      <c r="AV196" s="3">
        <f>IF(ISERROR(VLOOKUP($AS196,技まとめ!$A$1:$F$380,5,FALSE)),"－",VLOOKUP($AS196,技まとめ!$A$1:$F$380,5,FALSE))</f>
        <v>31</v>
      </c>
      <c r="AW196" s="3" t="str">
        <f>IF($E196=IF(ISERROR(VLOOKUP($AS196,技まとめ!$A$1:$F$380,4,FALSE)),"－",VLOOKUP($AS196,技まとめ!$A$1:$F$380,4,FALSE)),"一致","")</f>
        <v/>
      </c>
      <c r="AX196" s="12" t="str">
        <f t="shared" si="48"/>
        <v>ダッシュアクセルグッドスメルキラースライドクンフーヘッド</v>
      </c>
      <c r="AY196" s="12" t="str">
        <f t="shared" si="49"/>
        <v>ダッシュアクセルグッドスメルキラースライドクンフーヘッド</v>
      </c>
      <c r="AZ196" s="12" t="str">
        <f t="shared" si="50"/>
        <v>ダッシュアクセルグッドスメルキラースライドクンフーヘッド</v>
      </c>
      <c r="BA196" s="12" t="str">
        <f t="shared" si="51"/>
        <v>ダッシュアクセルグッドスメルキラースライドクンフーヘッド</v>
      </c>
      <c r="BB196" s="11" t="str">
        <f t="shared" si="52"/>
        <v>DRBLBLNS</v>
      </c>
      <c r="BC196" s="11" t="str">
        <f t="shared" si="53"/>
        <v>DRBLBLNS</v>
      </c>
      <c r="BD196" s="11" t="str">
        <f t="shared" si="54"/>
        <v>DRBLBLNS</v>
      </c>
      <c r="BE196" s="11" t="str">
        <f t="shared" si="55"/>
        <v>DRBLBLNS</v>
      </c>
    </row>
    <row r="197" spans="1:57" ht="11.25" hidden="1" customHeight="1">
      <c r="A197" s="6">
        <v>195</v>
      </c>
      <c r="B197" s="7" t="s">
        <v>719</v>
      </c>
      <c r="C197" s="8" t="s">
        <v>720</v>
      </c>
      <c r="D197" s="7" t="s">
        <v>72</v>
      </c>
      <c r="E197" s="7" t="s">
        <v>95</v>
      </c>
      <c r="F197" s="7" t="s">
        <v>109</v>
      </c>
      <c r="G197" s="9">
        <v>82</v>
      </c>
      <c r="H197" s="9">
        <v>150</v>
      </c>
      <c r="I197" s="9">
        <v>57</v>
      </c>
      <c r="J197" s="9">
        <v>51</v>
      </c>
      <c r="K197" s="9">
        <v>80</v>
      </c>
      <c r="L197" s="9">
        <v>51</v>
      </c>
      <c r="M197" s="9">
        <v>43</v>
      </c>
      <c r="N197" s="9">
        <v>42</v>
      </c>
      <c r="O197" s="9">
        <v>51</v>
      </c>
      <c r="P197" s="9">
        <v>6</v>
      </c>
      <c r="Q197" s="10">
        <v>107</v>
      </c>
      <c r="R197" s="11">
        <v>1</v>
      </c>
      <c r="S197" s="11">
        <v>1</v>
      </c>
      <c r="T197" s="11">
        <v>101</v>
      </c>
      <c r="U197" s="11">
        <v>93</v>
      </c>
      <c r="V197" s="11">
        <v>1</v>
      </c>
      <c r="W197" s="11">
        <v>97</v>
      </c>
      <c r="X197" s="11">
        <f t="shared" si="42"/>
        <v>401</v>
      </c>
      <c r="Y197" s="11">
        <f t="shared" si="43"/>
        <v>4770</v>
      </c>
      <c r="Z197" s="11">
        <f t="shared" si="44"/>
        <v>530</v>
      </c>
      <c r="AA197" s="11">
        <f t="shared" si="45"/>
        <v>4030</v>
      </c>
      <c r="AB197" s="11">
        <f t="shared" si="46"/>
        <v>4030</v>
      </c>
      <c r="AC197" s="6">
        <f t="shared" si="47"/>
        <v>4530</v>
      </c>
      <c r="AD197" s="9" t="s">
        <v>168</v>
      </c>
      <c r="AE197" s="3" t="str">
        <f>IF(ISERROR(VLOOKUP($AD197,技まとめ!$A$1:$F$380,6,FALSE)),"－",VLOOKUP($AD197,技まとめ!$A$1:$F$380,6,FALSE))</f>
        <v>BL</v>
      </c>
      <c r="AF197" s="3">
        <f>IF(ISERROR(VLOOKUP($AD197,技まとめ!$A$1:$F$380,3,FALSE)),"－",VLOOKUP($AD197,技まとめ!$A$1:$F$380,3,FALSE))</f>
        <v>25</v>
      </c>
      <c r="AG197" s="3">
        <f>IF(ISERROR(VLOOKUP($AD197,技まとめ!$A$1:$F$380,5,FALSE)),"－",VLOOKUP($AD197,技まとめ!$A$1:$F$380,5,FALSE))</f>
        <v>12</v>
      </c>
      <c r="AH197" s="3" t="str">
        <f>IF($E197=IF(ISERROR(VLOOKUP($AD197,技まとめ!$A$1:$F$380,4,FALSE)),"－",VLOOKUP($AD197,技まとめ!$A$1:$F$380,4,FALSE)),"一致","")</f>
        <v>一致</v>
      </c>
      <c r="AI197" s="9" t="s">
        <v>83</v>
      </c>
      <c r="AJ197" s="3" t="str">
        <f>IF(ISERROR(VLOOKUP($AI197,技まとめ!$A$1:$F$380,6,FALSE)),"－",VLOOKUP($AI197,技まとめ!$A$1:$F$380,6,FALSE))</f>
        <v>DR</v>
      </c>
      <c r="AK197" s="3">
        <f>IF(ISERROR(VLOOKUP($AI197,技まとめ!$A$1:$F$380,3,FALSE)),"－",VLOOKUP($AI197,技まとめ!$A$1:$F$380,3,FALSE))</f>
        <v>13</v>
      </c>
      <c r="AL197" s="3">
        <f>IF(ISERROR(VLOOKUP($AI197,技まとめ!$A$1:$F$380,5,FALSE)),"－",VLOOKUP($AI197,技まとめ!$A$1:$F$380,5,FALSE))</f>
        <v>20</v>
      </c>
      <c r="AM197" s="3" t="str">
        <f>IF($E197=IF(ISERROR(VLOOKUP($AI197,技まとめ!$A$1:$F$380,4,FALSE)),"－",VLOOKUP($AI197,技まとめ!$A$1:$F$380,4,FALSE)),"一致","")</f>
        <v/>
      </c>
      <c r="AN197" s="9" t="s">
        <v>305</v>
      </c>
      <c r="AO197" s="3" t="str">
        <f>IF(ISERROR(VLOOKUP($AN197,技まとめ!$A$1:$F$380,6,FALSE)),"－",VLOOKUP($AN197,技まとめ!$A$1:$F$380,6,FALSE))</f>
        <v>BL</v>
      </c>
      <c r="AP197" s="3">
        <f>IF(ISERROR(VLOOKUP($AN197,技まとめ!$A$1:$F$380,3,FALSE)),"－",VLOOKUP($AN197,技まとめ!$A$1:$F$380,3,FALSE))</f>
        <v>41</v>
      </c>
      <c r="AQ197" s="3">
        <f>IF(ISERROR(VLOOKUP($AN197,技まとめ!$A$1:$F$380,5,FALSE)),"－",VLOOKUP($AN197,技まとめ!$A$1:$F$380,5,FALSE))</f>
        <v>30</v>
      </c>
      <c r="AR197" s="3" t="str">
        <f>IF($E197=IF(ISERROR(VLOOKUP($AN197,技まとめ!$A$1:$F$380,4,FALSE)),"－",VLOOKUP($AN197,技まとめ!$A$1:$F$380,4,FALSE)),"一致","")</f>
        <v>一致</v>
      </c>
      <c r="AS197" s="9" t="s">
        <v>721</v>
      </c>
      <c r="AT197" s="3" t="str">
        <f>IF(ISERROR(VLOOKUP($AS197,技まとめ!$A$1:$F$380,6,FALSE)),"－",VLOOKUP($AS197,技まとめ!$A$1:$F$380,6,FALSE))</f>
        <v>BS</v>
      </c>
      <c r="AU197" s="3">
        <f>IF(ISERROR(VLOOKUP($AS197,技まとめ!$A$1:$F$380,3,FALSE)),"－",VLOOKUP($AS197,技まとめ!$A$1:$F$380,3,FALSE))</f>
        <v>48</v>
      </c>
      <c r="AV197" s="3">
        <f>IF(ISERROR(VLOOKUP($AS197,技まとめ!$A$1:$F$380,5,FALSE)),"－",VLOOKUP($AS197,技まとめ!$A$1:$F$380,5,FALSE))</f>
        <v>28</v>
      </c>
      <c r="AW197" s="3" t="str">
        <f>IF($E197=IF(ISERROR(VLOOKUP($AS197,技まとめ!$A$1:$F$380,4,FALSE)),"－",VLOOKUP($AS197,技まとめ!$A$1:$F$380,4,FALSE)),"一致","")</f>
        <v/>
      </c>
      <c r="AX197" s="12" t="str">
        <f t="shared" si="48"/>
        <v>キラースライドしっぷうダッシュフェイクボールメガトンヘッド</v>
      </c>
      <c r="AY197" s="12" t="str">
        <f t="shared" si="49"/>
        <v>キラースライドしっぷうダッシュフェイクボールメガトンヘッド</v>
      </c>
      <c r="AZ197" s="12" t="str">
        <f t="shared" si="50"/>
        <v>キラースライドしっぷうダッシュフェイクボールメガトンヘッド</v>
      </c>
      <c r="BA197" s="12" t="str">
        <f t="shared" si="51"/>
        <v>キラースライドしっぷうダッシュフェイクボールメガトンヘッド</v>
      </c>
      <c r="BB197" s="11" t="str">
        <f t="shared" si="52"/>
        <v>BLDRBLBS</v>
      </c>
      <c r="BC197" s="11" t="str">
        <f t="shared" si="53"/>
        <v>BLDRBLBS</v>
      </c>
      <c r="BD197" s="11" t="str">
        <f t="shared" si="54"/>
        <v>BLDRBLBS</v>
      </c>
      <c r="BE197" s="11" t="str">
        <f t="shared" si="55"/>
        <v>BLDRBLBS</v>
      </c>
    </row>
    <row r="198" spans="1:57" ht="11.25" hidden="1" customHeight="1">
      <c r="A198" s="6">
        <v>196</v>
      </c>
      <c r="B198" s="7" t="s">
        <v>722</v>
      </c>
      <c r="C198" s="8" t="s">
        <v>723</v>
      </c>
      <c r="D198" s="7" t="s">
        <v>72</v>
      </c>
      <c r="E198" s="7" t="s">
        <v>73</v>
      </c>
      <c r="F198" s="7" t="s">
        <v>109</v>
      </c>
      <c r="G198" s="9">
        <v>121</v>
      </c>
      <c r="H198" s="9">
        <v>120</v>
      </c>
      <c r="I198" s="9">
        <v>63</v>
      </c>
      <c r="J198" s="9">
        <v>65</v>
      </c>
      <c r="K198" s="9">
        <v>51</v>
      </c>
      <c r="L198" s="9">
        <v>57</v>
      </c>
      <c r="M198" s="9">
        <v>59</v>
      </c>
      <c r="N198" s="9">
        <v>58</v>
      </c>
      <c r="O198" s="9">
        <v>55</v>
      </c>
      <c r="P198" s="9">
        <v>4</v>
      </c>
      <c r="Q198" s="10">
        <v>113</v>
      </c>
      <c r="R198" s="11">
        <v>1</v>
      </c>
      <c r="S198" s="11">
        <v>1</v>
      </c>
      <c r="T198" s="11">
        <v>107</v>
      </c>
      <c r="U198" s="11">
        <v>109</v>
      </c>
      <c r="V198" s="11">
        <v>1</v>
      </c>
      <c r="W198" s="11">
        <v>100</v>
      </c>
      <c r="X198" s="11">
        <f t="shared" si="42"/>
        <v>432</v>
      </c>
      <c r="Y198" s="11">
        <f t="shared" si="43"/>
        <v>5025</v>
      </c>
      <c r="Z198" s="11">
        <f t="shared" si="44"/>
        <v>545</v>
      </c>
      <c r="AA198" s="11">
        <f t="shared" si="45"/>
        <v>4255</v>
      </c>
      <c r="AB198" s="11">
        <f t="shared" si="46"/>
        <v>4255</v>
      </c>
      <c r="AC198" s="6">
        <f t="shared" si="47"/>
        <v>4785</v>
      </c>
      <c r="AD198" s="9" t="s">
        <v>122</v>
      </c>
      <c r="AE198" s="3" t="str">
        <f>IF(ISERROR(VLOOKUP($AD198,技まとめ!$A$1:$F$380,6,FALSE)),"－",VLOOKUP($AD198,技まとめ!$A$1:$F$380,6,FALSE))</f>
        <v>NS</v>
      </c>
      <c r="AF198" s="3">
        <f>IF(ISERROR(VLOOKUP($AD198,技まとめ!$A$1:$F$380,3,FALSE)),"－",VLOOKUP($AD198,技まとめ!$A$1:$F$380,3,FALSE))</f>
        <v>25</v>
      </c>
      <c r="AG198" s="3">
        <f>IF(ISERROR(VLOOKUP($AD198,技まとめ!$A$1:$F$380,5,FALSE)),"－",VLOOKUP($AD198,技まとめ!$A$1:$F$380,5,FALSE))</f>
        <v>20</v>
      </c>
      <c r="AH198" s="3" t="str">
        <f>IF($E198=IF(ISERROR(VLOOKUP($AD198,技まとめ!$A$1:$F$380,4,FALSE)),"－",VLOOKUP($AD198,技まとめ!$A$1:$F$380,4,FALSE)),"一致","")</f>
        <v/>
      </c>
      <c r="AI198" s="9" t="s">
        <v>295</v>
      </c>
      <c r="AJ198" s="3" t="str">
        <f>IF(ISERROR(VLOOKUP($AI198,技まとめ!$A$1:$F$380,6,FALSE)),"－",VLOOKUP($AI198,技まとめ!$A$1:$F$380,6,FALSE))</f>
        <v>DR</v>
      </c>
      <c r="AK198" s="3">
        <f>IF(ISERROR(VLOOKUP($AI198,技まとめ!$A$1:$F$380,3,FALSE)),"－",VLOOKUP($AI198,技まとめ!$A$1:$F$380,3,FALSE))</f>
        <v>13</v>
      </c>
      <c r="AL198" s="3">
        <f>IF(ISERROR(VLOOKUP($AI198,技まとめ!$A$1:$F$380,5,FALSE)),"－",VLOOKUP($AI198,技まとめ!$A$1:$F$380,5,FALSE))</f>
        <v>20</v>
      </c>
      <c r="AM198" s="3" t="str">
        <f>IF($E198=IF(ISERROR(VLOOKUP($AI198,技まとめ!$A$1:$F$380,4,FALSE)),"－",VLOOKUP($AI198,技まとめ!$A$1:$F$380,4,FALSE)),"一致","")</f>
        <v>一致</v>
      </c>
      <c r="AN198" s="9" t="s">
        <v>335</v>
      </c>
      <c r="AO198" s="3" t="str">
        <f>IF(ISERROR(VLOOKUP($AN198,技まとめ!$A$1:$F$380,6,FALSE)),"－",VLOOKUP($AN198,技まとめ!$A$1:$F$380,6,FALSE))</f>
        <v>SC</v>
      </c>
      <c r="AP198" s="3">
        <f>IF(ISERROR(VLOOKUP($AN198,技まとめ!$A$1:$F$380,3,FALSE)),"－",VLOOKUP($AN198,技まとめ!$A$1:$F$380,3,FALSE))</f>
        <v>51</v>
      </c>
      <c r="AQ198" s="3">
        <f>IF(ISERROR(VLOOKUP($AN198,技まとめ!$A$1:$F$380,5,FALSE)),"－",VLOOKUP($AN198,技まとめ!$A$1:$F$380,5,FALSE))</f>
        <v>31</v>
      </c>
      <c r="AR198" s="3" t="str">
        <f>IF($E198=IF(ISERROR(VLOOKUP($AN198,技まとめ!$A$1:$F$380,4,FALSE)),"－",VLOOKUP($AN198,技まとめ!$A$1:$F$380,4,FALSE)),"一致","")</f>
        <v/>
      </c>
      <c r="AS198" s="9" t="s">
        <v>395</v>
      </c>
      <c r="AT198" s="3" t="str">
        <f>IF(ISERROR(VLOOKUP($AS198,技まとめ!$A$1:$F$380,6,FALSE)),"－",VLOOKUP($AS198,技まとめ!$A$1:$F$380,6,FALSE))</f>
        <v>LS</v>
      </c>
      <c r="AU198" s="3">
        <f>IF(ISERROR(VLOOKUP($AS198,技まとめ!$A$1:$F$380,3,FALSE)),"－",VLOOKUP($AS198,技まとめ!$A$1:$F$380,3,FALSE))</f>
        <v>81</v>
      </c>
      <c r="AV198" s="3">
        <f>IF(ISERROR(VLOOKUP($AS198,技まとめ!$A$1:$F$380,5,FALSE)),"－",VLOOKUP($AS198,技まとめ!$A$1:$F$380,5,FALSE))</f>
        <v>55</v>
      </c>
      <c r="AW198" s="3" t="str">
        <f>IF($E198=IF(ISERROR(VLOOKUP($AS198,技まとめ!$A$1:$F$380,4,FALSE)),"－",VLOOKUP($AS198,技まとめ!$A$1:$F$380,4,FALSE)),"一致","")</f>
        <v>一致</v>
      </c>
      <c r="AX198" s="12" t="str">
        <f t="shared" si="48"/>
        <v>グレネードショットダッシュアクセルダイナマイトシュートドこんじょうクラブ</v>
      </c>
      <c r="AY198" s="12" t="str">
        <f t="shared" si="49"/>
        <v>グレネードショットダッシュアクセルダイナマイトシュートドこんじょうクラブ</v>
      </c>
      <c r="AZ198" s="12" t="str">
        <f t="shared" si="50"/>
        <v>グレネードショットダッシュアクセルダイナマイトシュートドこんじょうクラブ</v>
      </c>
      <c r="BA198" s="12" t="str">
        <f t="shared" si="51"/>
        <v>グレネードショットダッシュアクセルダイナマイトシュートドこんじょうクラブ</v>
      </c>
      <c r="BB198" s="11" t="str">
        <f t="shared" si="52"/>
        <v>NSDRSCLS</v>
      </c>
      <c r="BC198" s="11" t="str">
        <f t="shared" si="53"/>
        <v>NSDRSCLS</v>
      </c>
      <c r="BD198" s="11" t="str">
        <f t="shared" si="54"/>
        <v>NSDRSCLS</v>
      </c>
      <c r="BE198" s="11" t="str">
        <f t="shared" si="55"/>
        <v>NSDRSCLS</v>
      </c>
    </row>
    <row r="199" spans="1:57" ht="11.25" hidden="1" customHeight="1">
      <c r="A199" s="6">
        <v>197</v>
      </c>
      <c r="B199" s="7" t="s">
        <v>724</v>
      </c>
      <c r="C199" s="8" t="s">
        <v>725</v>
      </c>
      <c r="D199" s="7" t="s">
        <v>650</v>
      </c>
      <c r="E199" s="7" t="s">
        <v>81</v>
      </c>
      <c r="F199" s="7" t="s">
        <v>128</v>
      </c>
      <c r="G199" s="9">
        <v>108</v>
      </c>
      <c r="H199" s="9">
        <v>130</v>
      </c>
      <c r="I199" s="9">
        <v>59</v>
      </c>
      <c r="J199" s="9">
        <v>65</v>
      </c>
      <c r="K199" s="9">
        <v>66</v>
      </c>
      <c r="L199" s="9">
        <v>54</v>
      </c>
      <c r="M199" s="9">
        <v>51</v>
      </c>
      <c r="N199" s="9">
        <v>52</v>
      </c>
      <c r="O199" s="9">
        <v>50</v>
      </c>
      <c r="P199" s="9">
        <v>5</v>
      </c>
      <c r="Q199" s="10">
        <v>109</v>
      </c>
      <c r="R199" s="11">
        <v>6</v>
      </c>
      <c r="S199" s="11">
        <v>1</v>
      </c>
      <c r="T199" s="11">
        <v>104</v>
      </c>
      <c r="U199" s="11">
        <v>101</v>
      </c>
      <c r="V199" s="11">
        <v>1</v>
      </c>
      <c r="W199" s="11">
        <v>100</v>
      </c>
      <c r="X199" s="11">
        <f t="shared" si="42"/>
        <v>422</v>
      </c>
      <c r="Y199" s="11">
        <f t="shared" si="43"/>
        <v>4865</v>
      </c>
      <c r="Z199" s="11">
        <f t="shared" si="44"/>
        <v>720</v>
      </c>
      <c r="AA199" s="11">
        <f t="shared" si="45"/>
        <v>4150</v>
      </c>
      <c r="AB199" s="11">
        <f t="shared" si="46"/>
        <v>4150</v>
      </c>
      <c r="AC199" s="6">
        <f t="shared" si="47"/>
        <v>4690</v>
      </c>
      <c r="AD199" s="9" t="s">
        <v>5013</v>
      </c>
      <c r="AE199" s="3" t="str">
        <f>IF(ISERROR(VLOOKUP($AD199,技まとめ!$A$1:$F$380,6,FALSE)),"－",VLOOKUP($AD199,技まとめ!$A$1:$F$380,6,FALSE))</f>
        <v>－</v>
      </c>
      <c r="AF199" s="3">
        <f>IF(ISERROR(VLOOKUP($AD199,技まとめ!$A$1:$F$380,3,FALSE)),"－",VLOOKUP($AD199,技まとめ!$A$1:$F$380,3,FALSE))</f>
        <v>0</v>
      </c>
      <c r="AG199" s="3">
        <f>IF(ISERROR(VLOOKUP($AD199,技まとめ!$A$1:$F$380,5,FALSE)),"－",VLOOKUP($AD199,技まとめ!$A$1:$F$380,5,FALSE))</f>
        <v>0</v>
      </c>
      <c r="AH199" s="3" t="str">
        <f>IF($E199=IF(ISERROR(VLOOKUP($AD199,技まとめ!$A$1:$F$380,4,FALSE)),"－",VLOOKUP($AD199,技まとめ!$A$1:$F$380,4,FALSE)),"一致","")</f>
        <v/>
      </c>
      <c r="AI199" s="9" t="s">
        <v>104</v>
      </c>
      <c r="AJ199" s="3" t="str">
        <f>IF(ISERROR(VLOOKUP($AI199,技まとめ!$A$1:$F$380,6,FALSE)),"－",VLOOKUP($AI199,技まとめ!$A$1:$F$380,6,FALSE))</f>
        <v>LS</v>
      </c>
      <c r="AK199" s="3">
        <f>IF(ISERROR(VLOOKUP($AI199,技まとめ!$A$1:$F$380,3,FALSE)),"－",VLOOKUP($AI199,技まとめ!$A$1:$F$380,3,FALSE))</f>
        <v>30</v>
      </c>
      <c r="AL199" s="3">
        <f>IF(ISERROR(VLOOKUP($AI199,技まとめ!$A$1:$F$380,5,FALSE)),"－",VLOOKUP($AI199,技まとめ!$A$1:$F$380,5,FALSE))</f>
        <v>25</v>
      </c>
      <c r="AM199" s="3" t="str">
        <f>IF($E199=IF(ISERROR(VLOOKUP($AI199,技まとめ!$A$1:$F$380,4,FALSE)),"－",VLOOKUP($AI199,技まとめ!$A$1:$F$380,4,FALSE)),"一致","")</f>
        <v>一致</v>
      </c>
      <c r="AN199" s="9" t="s">
        <v>726</v>
      </c>
      <c r="AO199" s="3" t="str">
        <f>IF(ISERROR(VLOOKUP($AN199,技まとめ!$A$1:$F$380,6,FALSE)),"－",VLOOKUP($AN199,技まとめ!$A$1:$F$380,6,FALSE))</f>
        <v>DR</v>
      </c>
      <c r="AP199" s="3">
        <f>IF(ISERROR(VLOOKUP($AN199,技まとめ!$A$1:$F$380,3,FALSE)),"－",VLOOKUP($AN199,技まとめ!$A$1:$F$380,3,FALSE))</f>
        <v>60</v>
      </c>
      <c r="AQ199" s="3">
        <f>IF(ISERROR(VLOOKUP($AN199,技まとめ!$A$1:$F$380,5,FALSE)),"－",VLOOKUP($AN199,技まとめ!$A$1:$F$380,5,FALSE))</f>
        <v>39</v>
      </c>
      <c r="AR199" s="3" t="str">
        <f>IF($E199=IF(ISERROR(VLOOKUP($AN199,技まとめ!$A$1:$F$380,4,FALSE)),"－",VLOOKUP($AN199,技まとめ!$A$1:$F$380,4,FALSE)),"一致","")</f>
        <v/>
      </c>
      <c r="AS199" s="9" t="s">
        <v>727</v>
      </c>
      <c r="AT199" s="3" t="str">
        <f>IF(ISERROR(VLOOKUP($AS199,技まとめ!$A$1:$F$380,6,FALSE)),"－",VLOOKUP($AS199,技まとめ!$A$1:$F$380,6,FALSE))</f>
        <v>BS</v>
      </c>
      <c r="AU199" s="3">
        <f>IF(ISERROR(VLOOKUP($AS199,技まとめ!$A$1:$F$380,3,FALSE)),"－",VLOOKUP($AS199,技まとめ!$A$1:$F$380,3,FALSE))</f>
        <v>90</v>
      </c>
      <c r="AV199" s="3">
        <f>IF(ISERROR(VLOOKUP($AS199,技まとめ!$A$1:$F$380,5,FALSE)),"－",VLOOKUP($AS199,技まとめ!$A$1:$F$380,5,FALSE))</f>
        <v>49</v>
      </c>
      <c r="AW199" s="3" t="str">
        <f>IF($E199=IF(ISERROR(VLOOKUP($AS199,技まとめ!$A$1:$F$380,4,FALSE)),"－",VLOOKUP($AS199,技まとめ!$A$1:$F$380,4,FALSE)),"一致","")</f>
        <v/>
      </c>
      <c r="AX199" s="12" t="str">
        <f t="shared" si="48"/>
        <v>セツヤク！すいせいシュートプリマドンナりゅうせいブレード</v>
      </c>
      <c r="AY199" s="12" t="str">
        <f t="shared" si="49"/>
        <v>セツヤク！すいせいシュートプリマドンナりゅうせいブレード</v>
      </c>
      <c r="AZ199" s="12" t="str">
        <f t="shared" si="50"/>
        <v>セツヤク！すいせいシュートプリマドンナりゅうせいブレード</v>
      </c>
      <c r="BA199" s="12" t="str">
        <f t="shared" si="51"/>
        <v>セツヤク！すいせいシュートプリマドンナりゅうせいブレード</v>
      </c>
      <c r="BB199" s="11" t="str">
        <f t="shared" si="52"/>
        <v>－LSDRBS</v>
      </c>
      <c r="BC199" s="11" t="str">
        <f t="shared" si="53"/>
        <v>－LSDRBS</v>
      </c>
      <c r="BD199" s="11" t="str">
        <f t="shared" si="54"/>
        <v>－LSDRBS</v>
      </c>
      <c r="BE199" s="11" t="str">
        <f t="shared" si="55"/>
        <v>－LSDRBS</v>
      </c>
    </row>
    <row r="200" spans="1:57" ht="11.25" hidden="1" customHeight="1">
      <c r="A200" s="6">
        <v>198</v>
      </c>
      <c r="B200" s="7" t="s">
        <v>728</v>
      </c>
      <c r="C200" s="8" t="s">
        <v>729</v>
      </c>
      <c r="D200" s="7" t="s">
        <v>72</v>
      </c>
      <c r="E200" s="7" t="s">
        <v>102</v>
      </c>
      <c r="F200" s="7" t="s">
        <v>109</v>
      </c>
      <c r="G200" s="9">
        <v>110</v>
      </c>
      <c r="H200" s="9">
        <v>124</v>
      </c>
      <c r="I200" s="9">
        <v>70</v>
      </c>
      <c r="J200" s="9">
        <v>67</v>
      </c>
      <c r="K200" s="9">
        <v>41</v>
      </c>
      <c r="L200" s="9">
        <v>52</v>
      </c>
      <c r="M200" s="9">
        <v>45</v>
      </c>
      <c r="N200" s="9">
        <v>55</v>
      </c>
      <c r="O200" s="9">
        <v>70</v>
      </c>
      <c r="P200" s="9">
        <v>7</v>
      </c>
      <c r="Q200" s="10">
        <v>120</v>
      </c>
      <c r="R200" s="11">
        <v>1</v>
      </c>
      <c r="S200" s="11">
        <v>1</v>
      </c>
      <c r="T200" s="11">
        <v>102</v>
      </c>
      <c r="U200" s="11">
        <v>95</v>
      </c>
      <c r="V200" s="11">
        <v>1</v>
      </c>
      <c r="W200" s="11">
        <v>107</v>
      </c>
      <c r="X200" s="11">
        <f t="shared" si="42"/>
        <v>427</v>
      </c>
      <c r="Y200" s="11">
        <f t="shared" si="43"/>
        <v>5340</v>
      </c>
      <c r="Z200" s="11">
        <f t="shared" si="44"/>
        <v>580</v>
      </c>
      <c r="AA200" s="11">
        <f t="shared" si="45"/>
        <v>4115</v>
      </c>
      <c r="AB200" s="11">
        <f t="shared" si="46"/>
        <v>4115</v>
      </c>
      <c r="AC200" s="6">
        <f t="shared" si="47"/>
        <v>4620</v>
      </c>
      <c r="AD200" s="9" t="s">
        <v>289</v>
      </c>
      <c r="AE200" s="3" t="str">
        <f>IF(ISERROR(VLOOKUP($AD200,技まとめ!$A$1:$F$380,6,FALSE)),"－",VLOOKUP($AD200,技まとめ!$A$1:$F$380,6,FALSE))</f>
        <v>－</v>
      </c>
      <c r="AF200" s="3">
        <f>IF(ISERROR(VLOOKUP($AD200,技まとめ!$A$1:$F$380,3,FALSE)),"－",VLOOKUP($AD200,技まとめ!$A$1:$F$380,3,FALSE))</f>
        <v>0</v>
      </c>
      <c r="AG200" s="3">
        <f>IF(ISERROR(VLOOKUP($AD200,技まとめ!$A$1:$F$380,5,FALSE)),"－",VLOOKUP($AD200,技まとめ!$A$1:$F$380,5,FALSE))</f>
        <v>0</v>
      </c>
      <c r="AH200" s="3" t="str">
        <f>IF($E200=IF(ISERROR(VLOOKUP($AD200,技まとめ!$A$1:$F$380,4,FALSE)),"－",VLOOKUP($AD200,技まとめ!$A$1:$F$380,4,FALSE)),"一致","")</f>
        <v/>
      </c>
      <c r="AI200" s="9" t="s">
        <v>469</v>
      </c>
      <c r="AJ200" s="3" t="str">
        <f>IF(ISERROR(VLOOKUP($AI200,技まとめ!$A$1:$F$380,6,FALSE)),"－",VLOOKUP($AI200,技まとめ!$A$1:$F$380,6,FALSE))</f>
        <v>SC</v>
      </c>
      <c r="AK200" s="3">
        <f>IF(ISERROR(VLOOKUP($AI200,技まとめ!$A$1:$F$380,3,FALSE)),"－",VLOOKUP($AI200,技まとめ!$A$1:$F$380,3,FALSE))</f>
        <v>30</v>
      </c>
      <c r="AL200" s="3">
        <f>IF(ISERROR(VLOOKUP($AI200,技まとめ!$A$1:$F$380,5,FALSE)),"－",VLOOKUP($AI200,技まとめ!$A$1:$F$380,5,FALSE))</f>
        <v>21</v>
      </c>
      <c r="AM200" s="3" t="str">
        <f>IF($E200=IF(ISERROR(VLOOKUP($AI200,技まとめ!$A$1:$F$380,4,FALSE)),"－",VLOOKUP($AI200,技まとめ!$A$1:$F$380,4,FALSE)),"一致","")</f>
        <v>一致</v>
      </c>
      <c r="AN200" s="9" t="s">
        <v>730</v>
      </c>
      <c r="AO200" s="3" t="str">
        <f>IF(ISERROR(VLOOKUP($AN200,技まとめ!$A$1:$F$380,6,FALSE)),"－",VLOOKUP($AN200,技まとめ!$A$1:$F$380,6,FALSE))</f>
        <v>BS</v>
      </c>
      <c r="AP200" s="3">
        <f>IF(ISERROR(VLOOKUP($AN200,技まとめ!$A$1:$F$380,3,FALSE)),"－",VLOOKUP($AN200,技まとめ!$A$1:$F$380,3,FALSE))</f>
        <v>83</v>
      </c>
      <c r="AQ200" s="3">
        <f>IF(ISERROR(VLOOKUP($AN200,技まとめ!$A$1:$F$380,5,FALSE)),"－",VLOOKUP($AN200,技まとめ!$A$1:$F$380,5,FALSE))</f>
        <v>46</v>
      </c>
      <c r="AR200" s="3" t="str">
        <f>IF($E200=IF(ISERROR(VLOOKUP($AN200,技まとめ!$A$1:$F$380,4,FALSE)),"－",VLOOKUP($AN200,技まとめ!$A$1:$F$380,4,FALSE)),"一致","")</f>
        <v>一致</v>
      </c>
      <c r="AS200" s="9" t="s">
        <v>406</v>
      </c>
      <c r="AT200" s="3" t="str">
        <f>IF(ISERROR(VLOOKUP($AS200,技まとめ!$A$1:$F$380,6,FALSE)),"－",VLOOKUP($AS200,技まとめ!$A$1:$F$380,6,FALSE))</f>
        <v>BS</v>
      </c>
      <c r="AU200" s="3">
        <f>IF(ISERROR(VLOOKUP($AS200,技まとめ!$A$1:$F$380,3,FALSE)),"－",VLOOKUP($AS200,技まとめ!$A$1:$F$380,3,FALSE))</f>
        <v>59</v>
      </c>
      <c r="AV200" s="3">
        <f>IF(ISERROR(VLOOKUP($AS200,技まとめ!$A$1:$F$380,5,FALSE)),"－",VLOOKUP($AS200,技まとめ!$A$1:$F$380,5,FALSE))</f>
        <v>34</v>
      </c>
      <c r="AW200" s="3" t="str">
        <f>IF($E200=IF(ISERROR(VLOOKUP($AS200,技まとめ!$A$1:$F$380,4,FALSE)),"－",VLOOKUP($AS200,技まとめ!$A$1:$F$380,4,FALSE)),"一致","")</f>
        <v>一致</v>
      </c>
      <c r="AX200" s="12" t="str">
        <f t="shared" si="48"/>
        <v>リカバリーあびせげりドラゴンキャノンドこんじょうバット</v>
      </c>
      <c r="AY200" s="12" t="str">
        <f t="shared" si="49"/>
        <v>リカバリーあびせげりドラゴンキャノンドこんじょうバット</v>
      </c>
      <c r="AZ200" s="12" t="str">
        <f t="shared" si="50"/>
        <v>リカバリーあびせげりドラゴンキャノンドこんじょうバット</v>
      </c>
      <c r="BA200" s="12" t="str">
        <f t="shared" si="51"/>
        <v>リカバリーあびせげりドラゴンキャノンドこんじょうバット</v>
      </c>
      <c r="BB200" s="11" t="str">
        <f t="shared" si="52"/>
        <v>－SCBSBS</v>
      </c>
      <c r="BC200" s="11" t="str">
        <f t="shared" si="53"/>
        <v>－SCBSBS</v>
      </c>
      <c r="BD200" s="11" t="str">
        <f t="shared" si="54"/>
        <v>－SCBSBS</v>
      </c>
      <c r="BE200" s="11" t="str">
        <f t="shared" si="55"/>
        <v>－SCBSBS</v>
      </c>
    </row>
    <row r="201" spans="1:57" ht="11.25" hidden="1" customHeight="1">
      <c r="A201" s="6">
        <v>199</v>
      </c>
      <c r="B201" s="7" t="s">
        <v>731</v>
      </c>
      <c r="C201" s="8" t="s">
        <v>732</v>
      </c>
      <c r="D201" s="7" t="s">
        <v>72</v>
      </c>
      <c r="E201" s="7" t="s">
        <v>73</v>
      </c>
      <c r="F201" s="7" t="s">
        <v>128</v>
      </c>
      <c r="G201" s="9">
        <v>116</v>
      </c>
      <c r="H201" s="9">
        <v>128</v>
      </c>
      <c r="I201" s="9">
        <v>62</v>
      </c>
      <c r="J201" s="9">
        <v>70</v>
      </c>
      <c r="K201" s="9">
        <v>56</v>
      </c>
      <c r="L201" s="9">
        <v>58</v>
      </c>
      <c r="M201" s="9">
        <v>65</v>
      </c>
      <c r="N201" s="9">
        <v>48</v>
      </c>
      <c r="O201" s="9">
        <v>49</v>
      </c>
      <c r="P201" s="9">
        <v>5</v>
      </c>
      <c r="Q201" s="10">
        <v>112</v>
      </c>
      <c r="R201" s="11">
        <v>1</v>
      </c>
      <c r="S201" s="11">
        <v>1</v>
      </c>
      <c r="T201" s="11">
        <v>108</v>
      </c>
      <c r="U201" s="11">
        <v>115</v>
      </c>
      <c r="V201" s="11">
        <v>1</v>
      </c>
      <c r="W201" s="11">
        <v>95</v>
      </c>
      <c r="X201" s="11">
        <f t="shared" si="42"/>
        <v>433</v>
      </c>
      <c r="Y201" s="11">
        <f t="shared" si="43"/>
        <v>4960</v>
      </c>
      <c r="Z201" s="11">
        <f t="shared" si="44"/>
        <v>520</v>
      </c>
      <c r="AA201" s="11">
        <f t="shared" si="45"/>
        <v>4265</v>
      </c>
      <c r="AB201" s="11">
        <f t="shared" si="46"/>
        <v>4265</v>
      </c>
      <c r="AC201" s="6">
        <f t="shared" si="47"/>
        <v>4800</v>
      </c>
      <c r="AD201" s="9" t="s">
        <v>117</v>
      </c>
      <c r="AE201" s="3" t="str">
        <f>IF(ISERROR(VLOOKUP($AD201,技まとめ!$A$1:$F$380,6,FALSE)),"－",VLOOKUP($AD201,技まとめ!$A$1:$F$380,6,FALSE))</f>
        <v>SC</v>
      </c>
      <c r="AF201" s="3">
        <f>IF(ISERROR(VLOOKUP($AD201,技まとめ!$A$1:$F$380,3,FALSE)),"－",VLOOKUP($AD201,技まとめ!$A$1:$F$380,3,FALSE))</f>
        <v>38</v>
      </c>
      <c r="AG201" s="3">
        <f>IF(ISERROR(VLOOKUP($AD201,技まとめ!$A$1:$F$380,5,FALSE)),"－",VLOOKUP($AD201,技まとめ!$A$1:$F$380,5,FALSE))</f>
        <v>25</v>
      </c>
      <c r="AH201" s="3" t="str">
        <f>IF($E201=IF(ISERROR(VLOOKUP($AD201,技まとめ!$A$1:$F$380,4,FALSE)),"－",VLOOKUP($AD201,技まとめ!$A$1:$F$380,4,FALSE)),"一致","")</f>
        <v>一致</v>
      </c>
      <c r="AI201" s="9" t="s">
        <v>481</v>
      </c>
      <c r="AJ201" s="3" t="str">
        <f>IF(ISERROR(VLOOKUP($AI201,技まとめ!$A$1:$F$380,6,FALSE)),"－",VLOOKUP($AI201,技まとめ!$A$1:$F$380,6,FALSE))</f>
        <v>SC</v>
      </c>
      <c r="AK201" s="3">
        <f>IF(ISERROR(VLOOKUP($AI201,技まとめ!$A$1:$F$380,3,FALSE)),"－",VLOOKUP($AI201,技まとめ!$A$1:$F$380,3,FALSE))</f>
        <v>59</v>
      </c>
      <c r="AL201" s="3">
        <f>IF(ISERROR(VLOOKUP($AI201,技まとめ!$A$1:$F$380,5,FALSE)),"－",VLOOKUP($AI201,技まとめ!$A$1:$F$380,5,FALSE))</f>
        <v>34</v>
      </c>
      <c r="AM201" s="3" t="str">
        <f>IF($E201=IF(ISERROR(VLOOKUP($AI201,技まとめ!$A$1:$F$380,4,FALSE)),"－",VLOOKUP($AI201,技まとめ!$A$1:$F$380,4,FALSE)),"一致","")</f>
        <v/>
      </c>
      <c r="AN201" s="9" t="s">
        <v>186</v>
      </c>
      <c r="AO201" s="3" t="str">
        <f>IF(ISERROR(VLOOKUP($AN201,技まとめ!$A$1:$F$380,6,FALSE)),"－",VLOOKUP($AN201,技まとめ!$A$1:$F$380,6,FALSE))</f>
        <v>DR</v>
      </c>
      <c r="AP201" s="3">
        <f>IF(ISERROR(VLOOKUP($AN201,技まとめ!$A$1:$F$380,3,FALSE)),"－",VLOOKUP($AN201,技まとめ!$A$1:$F$380,3,FALSE))</f>
        <v>27</v>
      </c>
      <c r="AQ201" s="3">
        <f>IF(ISERROR(VLOOKUP($AN201,技まとめ!$A$1:$F$380,5,FALSE)),"－",VLOOKUP($AN201,技まとめ!$A$1:$F$380,5,FALSE))</f>
        <v>25</v>
      </c>
      <c r="AR201" s="3" t="str">
        <f>IF($E201=IF(ISERROR(VLOOKUP($AN201,技まとめ!$A$1:$F$380,4,FALSE)),"－",VLOOKUP($AN201,技まとめ!$A$1:$F$380,4,FALSE)),"一致","")</f>
        <v/>
      </c>
      <c r="AS201" s="9" t="s">
        <v>193</v>
      </c>
      <c r="AT201" s="3" t="str">
        <f>IF(ISERROR(VLOOKUP($AS201,技まとめ!$A$1:$F$380,6,FALSE)),"－",VLOOKUP($AS201,技まとめ!$A$1:$F$380,6,FALSE))</f>
        <v>NS</v>
      </c>
      <c r="AU201" s="3">
        <f>IF(ISERROR(VLOOKUP($AS201,技まとめ!$A$1:$F$380,3,FALSE)),"－",VLOOKUP($AS201,技まとめ!$A$1:$F$380,3,FALSE))</f>
        <v>66</v>
      </c>
      <c r="AV201" s="3">
        <f>IF(ISERROR(VLOOKUP($AS201,技まとめ!$A$1:$F$380,5,FALSE)),"－",VLOOKUP($AS201,技まとめ!$A$1:$F$380,5,FALSE))</f>
        <v>37</v>
      </c>
      <c r="AW201" s="3" t="str">
        <f>IF($E201=IF(ISERROR(VLOOKUP($AS201,技まとめ!$A$1:$F$380,4,FALSE)),"－",VLOOKUP($AS201,技まとめ!$A$1:$F$380,4,FALSE)),"一致","")</f>
        <v/>
      </c>
      <c r="AX201" s="12" t="str">
        <f t="shared" si="48"/>
        <v>クルクルヘッドトカチェフボンバーフーセンガムツインブースト</v>
      </c>
      <c r="AY201" s="12" t="str">
        <f t="shared" si="49"/>
        <v>クルクルヘッドトカチェフボンバーフーセンガムツインブースト</v>
      </c>
      <c r="AZ201" s="12" t="str">
        <f t="shared" si="50"/>
        <v>クルクルヘッドトカチェフボンバーフーセンガムツインブースト</v>
      </c>
      <c r="BA201" s="12" t="str">
        <f t="shared" si="51"/>
        <v>クルクルヘッドトカチェフボンバーフーセンガムツインブースト</v>
      </c>
      <c r="BB201" s="11" t="str">
        <f t="shared" si="52"/>
        <v>SCSCDRNS</v>
      </c>
      <c r="BC201" s="11" t="str">
        <f t="shared" si="53"/>
        <v>SCSCDRNS</v>
      </c>
      <c r="BD201" s="11" t="str">
        <f t="shared" si="54"/>
        <v>SCSCDRNS</v>
      </c>
      <c r="BE201" s="11" t="str">
        <f t="shared" si="55"/>
        <v>SCSCDRNS</v>
      </c>
    </row>
    <row r="202" spans="1:57" ht="11.25" hidden="1" customHeight="1">
      <c r="A202" s="6">
        <v>200</v>
      </c>
      <c r="B202" s="7" t="s">
        <v>733</v>
      </c>
      <c r="C202" s="8" t="s">
        <v>734</v>
      </c>
      <c r="D202" s="7" t="s">
        <v>72</v>
      </c>
      <c r="E202" s="7" t="s">
        <v>95</v>
      </c>
      <c r="F202" s="7" t="s">
        <v>74</v>
      </c>
      <c r="G202" s="9">
        <v>100</v>
      </c>
      <c r="H202" s="9">
        <v>128</v>
      </c>
      <c r="I202" s="9">
        <v>37</v>
      </c>
      <c r="J202" s="9">
        <v>38</v>
      </c>
      <c r="K202" s="9">
        <v>62</v>
      </c>
      <c r="L202" s="9">
        <v>70</v>
      </c>
      <c r="M202" s="9">
        <v>57</v>
      </c>
      <c r="N202" s="9">
        <v>55</v>
      </c>
      <c r="O202" s="9">
        <v>77</v>
      </c>
      <c r="P202" s="9">
        <v>12</v>
      </c>
      <c r="Q202" s="10">
        <v>87</v>
      </c>
      <c r="R202" s="11">
        <v>1</v>
      </c>
      <c r="S202" s="11">
        <v>1</v>
      </c>
      <c r="T202" s="11">
        <v>120</v>
      </c>
      <c r="U202" s="11">
        <v>107</v>
      </c>
      <c r="V202" s="11">
        <v>1</v>
      </c>
      <c r="W202" s="11">
        <v>111</v>
      </c>
      <c r="X202" s="11">
        <f t="shared" si="42"/>
        <v>428</v>
      </c>
      <c r="Y202" s="11">
        <f t="shared" si="43"/>
        <v>4040</v>
      </c>
      <c r="Z202" s="11">
        <f t="shared" si="44"/>
        <v>600</v>
      </c>
      <c r="AA202" s="11">
        <f t="shared" si="45"/>
        <v>4765</v>
      </c>
      <c r="AB202" s="11">
        <f t="shared" si="46"/>
        <v>4765</v>
      </c>
      <c r="AC202" s="6">
        <f t="shared" si="47"/>
        <v>5360</v>
      </c>
      <c r="AD202" s="9" t="s">
        <v>490</v>
      </c>
      <c r="AE202" s="3" t="str">
        <f>IF(ISERROR(VLOOKUP($AD202,技まとめ!$A$1:$F$380,6,FALSE)),"－",VLOOKUP($AD202,技まとめ!$A$1:$F$380,6,FALSE))</f>
        <v>P1</v>
      </c>
      <c r="AF202" s="3">
        <f>IF(ISERROR(VLOOKUP($AD202,技まとめ!$A$1:$F$380,3,FALSE)),"－",VLOOKUP($AD202,技まとめ!$A$1:$F$380,3,FALSE))</f>
        <v>18</v>
      </c>
      <c r="AG202" s="3">
        <f>IF(ISERROR(VLOOKUP($AD202,技まとめ!$A$1:$F$380,5,FALSE)),"－",VLOOKUP($AD202,技まとめ!$A$1:$F$380,5,FALSE))</f>
        <v>21</v>
      </c>
      <c r="AH202" s="3" t="str">
        <f>IF($E202=IF(ISERROR(VLOOKUP($AD202,技まとめ!$A$1:$F$380,4,FALSE)),"－",VLOOKUP($AD202,技まとめ!$A$1:$F$380,4,FALSE)),"一致","")</f>
        <v/>
      </c>
      <c r="AI202" s="9" t="s">
        <v>295</v>
      </c>
      <c r="AJ202" s="3" t="str">
        <f>IF(ISERROR(VLOOKUP($AI202,技まとめ!$A$1:$F$380,6,FALSE)),"－",VLOOKUP($AI202,技まとめ!$A$1:$F$380,6,FALSE))</f>
        <v>DR</v>
      </c>
      <c r="AK202" s="3">
        <f>IF(ISERROR(VLOOKUP($AI202,技まとめ!$A$1:$F$380,3,FALSE)),"－",VLOOKUP($AI202,技まとめ!$A$1:$F$380,3,FALSE))</f>
        <v>13</v>
      </c>
      <c r="AL202" s="3">
        <f>IF(ISERROR(VLOOKUP($AI202,技まとめ!$A$1:$F$380,5,FALSE)),"－",VLOOKUP($AI202,技まとめ!$A$1:$F$380,5,FALSE))</f>
        <v>20</v>
      </c>
      <c r="AM202" s="3" t="str">
        <f>IF($E202=IF(ISERROR(VLOOKUP($AI202,技まとめ!$A$1:$F$380,4,FALSE)),"－",VLOOKUP($AI202,技まとめ!$A$1:$F$380,4,FALSE)),"一致","")</f>
        <v/>
      </c>
      <c r="AN202" s="9" t="s">
        <v>291</v>
      </c>
      <c r="AO202" s="3" t="str">
        <f>IF(ISERROR(VLOOKUP($AN202,技まとめ!$A$1:$F$380,6,FALSE)),"－",VLOOKUP($AN202,技まとめ!$A$1:$F$380,6,FALSE))</f>
        <v>P1</v>
      </c>
      <c r="AP202" s="3">
        <f>IF(ISERROR(VLOOKUP($AN202,技まとめ!$A$1:$F$380,3,FALSE)),"－",VLOOKUP($AN202,技まとめ!$A$1:$F$380,3,FALSE))</f>
        <v>65</v>
      </c>
      <c r="AQ202" s="3">
        <f>IF(ISERROR(VLOOKUP($AN202,技まとめ!$A$1:$F$380,5,FALSE)),"－",VLOOKUP($AN202,技まとめ!$A$1:$F$380,5,FALSE))</f>
        <v>40</v>
      </c>
      <c r="AR202" s="3" t="str">
        <f>IF($E202=IF(ISERROR(VLOOKUP($AN202,技まとめ!$A$1:$F$380,4,FALSE)),"－",VLOOKUP($AN202,技まとめ!$A$1:$F$380,4,FALSE)),"一致","")</f>
        <v/>
      </c>
      <c r="AS202" s="9" t="s">
        <v>735</v>
      </c>
      <c r="AT202" s="3" t="str">
        <f>IF(ISERROR(VLOOKUP($AS202,技まとめ!$A$1:$F$380,6,FALSE)),"－",VLOOKUP($AS202,技まとめ!$A$1:$F$380,6,FALSE))</f>
        <v>SC</v>
      </c>
      <c r="AU202" s="3">
        <f>IF(ISERROR(VLOOKUP($AS202,技まとめ!$A$1:$F$380,3,FALSE)),"－",VLOOKUP($AS202,技まとめ!$A$1:$F$380,3,FALSE))</f>
        <v>51</v>
      </c>
      <c r="AV202" s="3">
        <f>IF(ISERROR(VLOOKUP($AS202,技まとめ!$A$1:$F$380,5,FALSE)),"－",VLOOKUP($AS202,技まとめ!$A$1:$F$380,5,FALSE))</f>
        <v>31</v>
      </c>
      <c r="AW202" s="3" t="str">
        <f>IF($E202=IF(ISERROR(VLOOKUP($AS202,技まとめ!$A$1:$F$380,4,FALSE)),"－",VLOOKUP($AS202,技まとめ!$A$1:$F$380,4,FALSE)),"一致","")</f>
        <v/>
      </c>
      <c r="AX202" s="12" t="str">
        <f t="shared" si="48"/>
        <v>まきわりチョップダッシュアクセルちゃぶだいがえしダブルグレネード</v>
      </c>
      <c r="AY202" s="12" t="str">
        <f t="shared" si="49"/>
        <v>まきわりチョップダッシュアクセルちゃぶだいがえしダブルグレネード</v>
      </c>
      <c r="AZ202" s="12" t="str">
        <f t="shared" si="50"/>
        <v>まきわりチョップダッシュアクセルちゃぶだいがえしダブルグレネード</v>
      </c>
      <c r="BA202" s="12" t="str">
        <f t="shared" si="51"/>
        <v>まきわりチョップダッシュアクセルちゃぶだいがえしダブルグレネード</v>
      </c>
      <c r="BB202" s="11" t="str">
        <f t="shared" si="52"/>
        <v>P1DRP1SC</v>
      </c>
      <c r="BC202" s="11" t="str">
        <f t="shared" si="53"/>
        <v>P1DRP1SC</v>
      </c>
      <c r="BD202" s="11" t="str">
        <f t="shared" si="54"/>
        <v>P1DRP1SC</v>
      </c>
      <c r="BE202" s="11" t="str">
        <f t="shared" si="55"/>
        <v>P1DRP1SC</v>
      </c>
    </row>
    <row r="203" spans="1:57" ht="11.25" hidden="1" customHeight="1">
      <c r="A203" s="6">
        <v>201</v>
      </c>
      <c r="B203" s="7" t="s">
        <v>736</v>
      </c>
      <c r="C203" s="8" t="s">
        <v>737</v>
      </c>
      <c r="D203" s="7" t="s">
        <v>72</v>
      </c>
      <c r="E203" s="7" t="s">
        <v>95</v>
      </c>
      <c r="F203" s="7" t="s">
        <v>82</v>
      </c>
      <c r="G203" s="9">
        <v>89</v>
      </c>
      <c r="H203" s="9">
        <v>142</v>
      </c>
      <c r="I203" s="9">
        <v>78</v>
      </c>
      <c r="J203" s="9">
        <v>49</v>
      </c>
      <c r="K203" s="9">
        <v>62</v>
      </c>
      <c r="L203" s="9">
        <v>51</v>
      </c>
      <c r="M203" s="9">
        <v>49</v>
      </c>
      <c r="N203" s="9">
        <v>50</v>
      </c>
      <c r="O203" s="9">
        <v>51</v>
      </c>
      <c r="P203" s="9">
        <v>10</v>
      </c>
      <c r="Q203" s="10">
        <v>128</v>
      </c>
      <c r="R203" s="11">
        <v>1</v>
      </c>
      <c r="S203" s="11">
        <v>1</v>
      </c>
      <c r="T203" s="11">
        <v>101</v>
      </c>
      <c r="U203" s="11">
        <v>99</v>
      </c>
      <c r="V203" s="11">
        <v>1</v>
      </c>
      <c r="W203" s="11">
        <v>89</v>
      </c>
      <c r="X203" s="11">
        <f t="shared" si="42"/>
        <v>420</v>
      </c>
      <c r="Y203" s="11">
        <f t="shared" si="43"/>
        <v>5570</v>
      </c>
      <c r="Z203" s="11">
        <f t="shared" si="44"/>
        <v>490</v>
      </c>
      <c r="AA203" s="11">
        <f t="shared" si="45"/>
        <v>3990</v>
      </c>
      <c r="AB203" s="11">
        <f t="shared" si="46"/>
        <v>3990</v>
      </c>
      <c r="AC203" s="6">
        <f t="shared" si="47"/>
        <v>4490</v>
      </c>
      <c r="AD203" s="9" t="s">
        <v>258</v>
      </c>
      <c r="AE203" s="3" t="str">
        <f>IF(ISERROR(VLOOKUP($AD203,技まとめ!$A$1:$F$380,6,FALSE)),"－",VLOOKUP($AD203,技まとめ!$A$1:$F$380,6,FALSE))</f>
        <v>SC</v>
      </c>
      <c r="AF203" s="3">
        <f>IF(ISERROR(VLOOKUP($AD203,技まとめ!$A$1:$F$380,3,FALSE)),"－",VLOOKUP($AD203,技まとめ!$A$1:$F$380,3,FALSE))</f>
        <v>28</v>
      </c>
      <c r="AG203" s="3">
        <f>IF(ISERROR(VLOOKUP($AD203,技まとめ!$A$1:$F$380,5,FALSE)),"－",VLOOKUP($AD203,技まとめ!$A$1:$F$380,5,FALSE))</f>
        <v>21</v>
      </c>
      <c r="AH203" s="3" t="str">
        <f>IF($E203=IF(ISERROR(VLOOKUP($AD203,技まとめ!$A$1:$F$380,4,FALSE)),"－",VLOOKUP($AD203,技まとめ!$A$1:$F$380,4,FALSE)),"一致","")</f>
        <v/>
      </c>
      <c r="AI203" s="9" t="s">
        <v>123</v>
      </c>
      <c r="AJ203" s="3" t="str">
        <f>IF(ISERROR(VLOOKUP($AI203,技まとめ!$A$1:$F$380,6,FALSE)),"－",VLOOKUP($AI203,技まとめ!$A$1:$F$380,6,FALSE))</f>
        <v>DR</v>
      </c>
      <c r="AK203" s="3">
        <f>IF(ISERROR(VLOOKUP($AI203,技まとめ!$A$1:$F$380,3,FALSE)),"－",VLOOKUP($AI203,技まとめ!$A$1:$F$380,3,FALSE))</f>
        <v>36</v>
      </c>
      <c r="AL203" s="3">
        <f>IF(ISERROR(VLOOKUP($AI203,技まとめ!$A$1:$F$380,5,FALSE)),"－",VLOOKUP($AI203,技まとめ!$A$1:$F$380,5,FALSE))</f>
        <v>27</v>
      </c>
      <c r="AM203" s="3" t="str">
        <f>IF($E203=IF(ISERROR(VLOOKUP($AI203,技まとめ!$A$1:$F$380,4,FALSE)),"－",VLOOKUP($AI203,技まとめ!$A$1:$F$380,4,FALSE)),"一致","")</f>
        <v/>
      </c>
      <c r="AN203" s="9" t="s">
        <v>395</v>
      </c>
      <c r="AO203" s="3" t="str">
        <f>IF(ISERROR(VLOOKUP($AN203,技まとめ!$A$1:$F$380,6,FALSE)),"－",VLOOKUP($AN203,技まとめ!$A$1:$F$380,6,FALSE))</f>
        <v>LS</v>
      </c>
      <c r="AP203" s="3">
        <f>IF(ISERROR(VLOOKUP($AN203,技まとめ!$A$1:$F$380,3,FALSE)),"－",VLOOKUP($AN203,技まとめ!$A$1:$F$380,3,FALSE))</f>
        <v>81</v>
      </c>
      <c r="AQ203" s="3">
        <f>IF(ISERROR(VLOOKUP($AN203,技まとめ!$A$1:$F$380,5,FALSE)),"－",VLOOKUP($AN203,技まとめ!$A$1:$F$380,5,FALSE))</f>
        <v>55</v>
      </c>
      <c r="AR203" s="3" t="str">
        <f>IF($E203=IF(ISERROR(VLOOKUP($AN203,技まとめ!$A$1:$F$380,4,FALSE)),"－",VLOOKUP($AN203,技まとめ!$A$1:$F$380,4,FALSE)),"一致","")</f>
        <v/>
      </c>
      <c r="AS203" s="9" t="s">
        <v>98</v>
      </c>
      <c r="AT203" s="3" t="str">
        <f>IF(ISERROR(VLOOKUP($AS203,技まとめ!$A$1:$F$380,6,FALSE)),"－",VLOOKUP($AS203,技まとめ!$A$1:$F$380,6,FALSE))</f>
        <v>BL</v>
      </c>
      <c r="AU203" s="3">
        <f>IF(ISERROR(VLOOKUP($AS203,技まとめ!$A$1:$F$380,3,FALSE)),"－",VLOOKUP($AS203,技まとめ!$A$1:$F$380,3,FALSE))</f>
        <v>58</v>
      </c>
      <c r="AV203" s="3">
        <f>IF(ISERROR(VLOOKUP($AS203,技まとめ!$A$1:$F$380,5,FALSE)),"－",VLOOKUP($AS203,技まとめ!$A$1:$F$380,5,FALSE))</f>
        <v>39</v>
      </c>
      <c r="AW203" s="3" t="str">
        <f>IF($E203=IF(ISERROR(VLOOKUP($AS203,技まとめ!$A$1:$F$380,4,FALSE)),"－",VLOOKUP($AS203,技まとめ!$A$1:$F$380,4,FALSE)),"一致","")</f>
        <v>一致</v>
      </c>
      <c r="AX203" s="12" t="str">
        <f t="shared" si="48"/>
        <v>かみかくしごりむちゅうドこんじょうクラブかげぬい</v>
      </c>
      <c r="AY203" s="12" t="str">
        <f t="shared" si="49"/>
        <v>かみかくしごりむちゅうドこんじょうクラブかげぬい</v>
      </c>
      <c r="AZ203" s="12" t="str">
        <f t="shared" si="50"/>
        <v>かみかくしごりむちゅうドこんじょうクラブかげぬい</v>
      </c>
      <c r="BA203" s="12" t="str">
        <f t="shared" si="51"/>
        <v>かみかくしごりむちゅうドこんじょうクラブかげぬい</v>
      </c>
      <c r="BB203" s="11" t="str">
        <f t="shared" si="52"/>
        <v>SCDRLSBL</v>
      </c>
      <c r="BC203" s="11" t="str">
        <f t="shared" si="53"/>
        <v>SCDRLSBL</v>
      </c>
      <c r="BD203" s="11" t="str">
        <f t="shared" si="54"/>
        <v>SCDRLSBL</v>
      </c>
      <c r="BE203" s="11" t="str">
        <f t="shared" si="55"/>
        <v>SCDRLSBL</v>
      </c>
    </row>
    <row r="204" spans="1:57" ht="11.25" hidden="1" customHeight="1">
      <c r="A204" s="6">
        <v>202</v>
      </c>
      <c r="B204" s="7" t="s">
        <v>738</v>
      </c>
      <c r="C204" s="8" t="s">
        <v>739</v>
      </c>
      <c r="D204" s="7" t="s">
        <v>72</v>
      </c>
      <c r="E204" s="7" t="s">
        <v>73</v>
      </c>
      <c r="F204" s="7" t="s">
        <v>82</v>
      </c>
      <c r="G204" s="9">
        <v>104</v>
      </c>
      <c r="H204" s="9">
        <v>128</v>
      </c>
      <c r="I204" s="9">
        <v>58</v>
      </c>
      <c r="J204" s="9">
        <v>54</v>
      </c>
      <c r="K204" s="9">
        <v>58</v>
      </c>
      <c r="L204" s="9">
        <v>56</v>
      </c>
      <c r="M204" s="9">
        <v>59</v>
      </c>
      <c r="N204" s="9">
        <v>63</v>
      </c>
      <c r="O204" s="9">
        <v>51</v>
      </c>
      <c r="P204" s="9">
        <v>3</v>
      </c>
      <c r="Q204" s="10">
        <v>108</v>
      </c>
      <c r="R204" s="11">
        <v>1</v>
      </c>
      <c r="S204" s="11">
        <v>1</v>
      </c>
      <c r="T204" s="11">
        <v>106</v>
      </c>
      <c r="U204" s="11">
        <v>109</v>
      </c>
      <c r="V204" s="11">
        <v>1</v>
      </c>
      <c r="W204" s="11">
        <v>96</v>
      </c>
      <c r="X204" s="11">
        <f t="shared" si="42"/>
        <v>422</v>
      </c>
      <c r="Y204" s="11">
        <f t="shared" si="43"/>
        <v>4805</v>
      </c>
      <c r="Z204" s="11">
        <f t="shared" si="44"/>
        <v>525</v>
      </c>
      <c r="AA204" s="11">
        <f t="shared" si="45"/>
        <v>4200</v>
      </c>
      <c r="AB204" s="11">
        <f t="shared" si="46"/>
        <v>4200</v>
      </c>
      <c r="AC204" s="6">
        <f t="shared" si="47"/>
        <v>4725</v>
      </c>
      <c r="AD204" s="9" t="s">
        <v>129</v>
      </c>
      <c r="AE204" s="3" t="str">
        <f>IF(ISERROR(VLOOKUP($AD204,技まとめ!$A$1:$F$380,6,FALSE)),"－",VLOOKUP($AD204,技まとめ!$A$1:$F$380,6,FALSE))</f>
        <v>BL</v>
      </c>
      <c r="AF204" s="3">
        <f>IF(ISERROR(VLOOKUP($AD204,技まとめ!$A$1:$F$380,3,FALSE)),"－",VLOOKUP($AD204,技まとめ!$A$1:$F$380,3,FALSE))</f>
        <v>13</v>
      </c>
      <c r="AG204" s="3">
        <f>IF(ISERROR(VLOOKUP($AD204,技まとめ!$A$1:$F$380,5,FALSE)),"－",VLOOKUP($AD204,技まとめ!$A$1:$F$380,5,FALSE))</f>
        <v>20</v>
      </c>
      <c r="AH204" s="3" t="str">
        <f>IF($E204=IF(ISERROR(VLOOKUP($AD204,技まとめ!$A$1:$F$380,4,FALSE)),"－",VLOOKUP($AD204,技まとめ!$A$1:$F$380,4,FALSE)),"一致","")</f>
        <v/>
      </c>
      <c r="AI204" s="9" t="s">
        <v>235</v>
      </c>
      <c r="AJ204" s="3" t="str">
        <f>IF(ISERROR(VLOOKUP($AI204,技まとめ!$A$1:$F$380,6,FALSE)),"－",VLOOKUP($AI204,技まとめ!$A$1:$F$380,6,FALSE))</f>
        <v>BL</v>
      </c>
      <c r="AK204" s="3">
        <f>IF(ISERROR(VLOOKUP($AI204,技まとめ!$A$1:$F$380,3,FALSE)),"－",VLOOKUP($AI204,技まとめ!$A$1:$F$380,3,FALSE))</f>
        <v>18</v>
      </c>
      <c r="AL204" s="3">
        <f>IF(ISERROR(VLOOKUP($AI204,技まとめ!$A$1:$F$380,5,FALSE)),"－",VLOOKUP($AI204,技まとめ!$A$1:$F$380,5,FALSE))</f>
        <v>21</v>
      </c>
      <c r="AM204" s="3" t="str">
        <f>IF($E204=IF(ISERROR(VLOOKUP($AI204,技まとめ!$A$1:$F$380,4,FALSE)),"－",VLOOKUP($AI204,技まとめ!$A$1:$F$380,4,FALSE)),"一致","")</f>
        <v/>
      </c>
      <c r="AN204" s="9" t="s">
        <v>97</v>
      </c>
      <c r="AO204" s="3" t="str">
        <f>IF(ISERROR(VLOOKUP($AN204,技まとめ!$A$1:$F$380,6,FALSE)),"－",VLOOKUP($AN204,技まとめ!$A$1:$F$380,6,FALSE))</f>
        <v>BL</v>
      </c>
      <c r="AP204" s="3">
        <f>IF(ISERROR(VLOOKUP($AN204,技まとめ!$A$1:$F$380,3,FALSE)),"－",VLOOKUP($AN204,技まとめ!$A$1:$F$380,3,FALSE))</f>
        <v>38</v>
      </c>
      <c r="AQ204" s="3">
        <f>IF(ISERROR(VLOOKUP($AN204,技まとめ!$A$1:$F$380,5,FALSE)),"－",VLOOKUP($AN204,技まとめ!$A$1:$F$380,5,FALSE))</f>
        <v>16</v>
      </c>
      <c r="AR204" s="3" t="str">
        <f>IF($E204=IF(ISERROR(VLOOKUP($AN204,技まとめ!$A$1:$F$380,4,FALSE)),"－",VLOOKUP($AN204,技まとめ!$A$1:$F$380,4,FALSE)),"一致","")</f>
        <v>一致</v>
      </c>
      <c r="AS204" s="9" t="s">
        <v>586</v>
      </c>
      <c r="AT204" s="3" t="str">
        <f>IF(ISERROR(VLOOKUP($AS204,技まとめ!$A$1:$F$380,6,FALSE)),"－",VLOOKUP($AS204,技まとめ!$A$1:$F$380,6,FALSE))</f>
        <v>BL</v>
      </c>
      <c r="AU204" s="3">
        <f>IF(ISERROR(VLOOKUP($AS204,技まとめ!$A$1:$F$380,3,FALSE)),"－",VLOOKUP($AS204,技まとめ!$A$1:$F$380,3,FALSE))</f>
        <v>54</v>
      </c>
      <c r="AV204" s="3">
        <f>IF(ISERROR(VLOOKUP($AS204,技まとめ!$A$1:$F$380,5,FALSE)),"－",VLOOKUP($AS204,技まとめ!$A$1:$F$380,5,FALSE))</f>
        <v>36</v>
      </c>
      <c r="AW204" s="3" t="str">
        <f>IF($E204=IF(ISERROR(VLOOKUP($AS204,技まとめ!$A$1:$F$380,4,FALSE)),"－",VLOOKUP($AS204,技まとめ!$A$1:$F$380,4,FALSE)),"一致","")</f>
        <v>一致</v>
      </c>
      <c r="AX204" s="12" t="str">
        <f t="shared" si="48"/>
        <v>クイックドロウドッペルゲンガーうしろのしょうめんグレイブストーン</v>
      </c>
      <c r="AY204" s="12" t="str">
        <f t="shared" si="49"/>
        <v>クイックドロウドッペルゲンガーうしろのしょうめんグレイブストーン</v>
      </c>
      <c r="AZ204" s="12" t="str">
        <f t="shared" si="50"/>
        <v>クイックドロウドッペルゲンガーうしろのしょうめんグレイブストーン</v>
      </c>
      <c r="BA204" s="12" t="str">
        <f t="shared" si="51"/>
        <v>クイックドロウドッペルゲンガーうしろのしょうめんグレイブストーン</v>
      </c>
      <c r="BB204" s="11" t="str">
        <f t="shared" si="52"/>
        <v>BLBLBLBL</v>
      </c>
      <c r="BC204" s="11" t="str">
        <f t="shared" si="53"/>
        <v>BLBLBLBL</v>
      </c>
      <c r="BD204" s="11" t="str">
        <f t="shared" si="54"/>
        <v>BLBLBLBL</v>
      </c>
      <c r="BE204" s="11" t="str">
        <f t="shared" si="55"/>
        <v>BLBLBLBL</v>
      </c>
    </row>
    <row r="205" spans="1:57" ht="11.25" hidden="1" customHeight="1">
      <c r="A205" s="6">
        <v>203</v>
      </c>
      <c r="B205" s="7" t="s">
        <v>740</v>
      </c>
      <c r="C205" s="8" t="s">
        <v>741</v>
      </c>
      <c r="D205" s="7" t="s">
        <v>72</v>
      </c>
      <c r="E205" s="7" t="s">
        <v>81</v>
      </c>
      <c r="F205" s="7" t="s">
        <v>128</v>
      </c>
      <c r="G205" s="9">
        <v>116</v>
      </c>
      <c r="H205" s="9">
        <v>126</v>
      </c>
      <c r="I205" s="9">
        <v>75</v>
      </c>
      <c r="J205" s="9">
        <v>41</v>
      </c>
      <c r="K205" s="9">
        <v>46</v>
      </c>
      <c r="L205" s="9">
        <v>48</v>
      </c>
      <c r="M205" s="9">
        <v>64</v>
      </c>
      <c r="N205" s="9">
        <v>64</v>
      </c>
      <c r="O205" s="9">
        <v>44</v>
      </c>
      <c r="P205" s="9">
        <v>9</v>
      </c>
      <c r="Q205" s="10">
        <v>125</v>
      </c>
      <c r="R205" s="11">
        <v>1</v>
      </c>
      <c r="S205" s="11">
        <v>1</v>
      </c>
      <c r="T205" s="11">
        <v>98</v>
      </c>
      <c r="U205" s="11">
        <v>114</v>
      </c>
      <c r="V205" s="11">
        <v>1</v>
      </c>
      <c r="W205" s="11">
        <v>71</v>
      </c>
      <c r="X205" s="11">
        <f t="shared" si="42"/>
        <v>411</v>
      </c>
      <c r="Y205" s="11">
        <f t="shared" si="43"/>
        <v>5360</v>
      </c>
      <c r="Z205" s="11">
        <f t="shared" si="44"/>
        <v>400</v>
      </c>
      <c r="AA205" s="11">
        <f t="shared" si="45"/>
        <v>3795</v>
      </c>
      <c r="AB205" s="11">
        <f t="shared" si="46"/>
        <v>3795</v>
      </c>
      <c r="AC205" s="6">
        <f t="shared" si="47"/>
        <v>4280</v>
      </c>
      <c r="AD205" s="9" t="s">
        <v>122</v>
      </c>
      <c r="AE205" s="3" t="str">
        <f>IF(ISERROR(VLOOKUP($AD205,技まとめ!$A$1:$F$380,6,FALSE)),"－",VLOOKUP($AD205,技まとめ!$A$1:$F$380,6,FALSE))</f>
        <v>NS</v>
      </c>
      <c r="AF205" s="3">
        <f>IF(ISERROR(VLOOKUP($AD205,技まとめ!$A$1:$F$380,3,FALSE)),"－",VLOOKUP($AD205,技まとめ!$A$1:$F$380,3,FALSE))</f>
        <v>25</v>
      </c>
      <c r="AG205" s="3">
        <f>IF(ISERROR(VLOOKUP($AD205,技まとめ!$A$1:$F$380,5,FALSE)),"－",VLOOKUP($AD205,技まとめ!$A$1:$F$380,5,FALSE))</f>
        <v>20</v>
      </c>
      <c r="AH205" s="3" t="str">
        <f>IF($E205=IF(ISERROR(VLOOKUP($AD205,技まとめ!$A$1:$F$380,4,FALSE)),"－",VLOOKUP($AD205,技まとめ!$A$1:$F$380,4,FALSE)),"一致","")</f>
        <v/>
      </c>
      <c r="AI205" s="9" t="s">
        <v>217</v>
      </c>
      <c r="AJ205" s="3" t="str">
        <f>IF(ISERROR(VLOOKUP($AI205,技まとめ!$A$1:$F$380,6,FALSE)),"－",VLOOKUP($AI205,技まとめ!$A$1:$F$380,6,FALSE))</f>
        <v>NS</v>
      </c>
      <c r="AK205" s="3">
        <f>IF(ISERROR(VLOOKUP($AI205,技まとめ!$A$1:$F$380,3,FALSE)),"－",VLOOKUP($AI205,技まとめ!$A$1:$F$380,3,FALSE))</f>
        <v>51</v>
      </c>
      <c r="AL205" s="3">
        <f>IF(ISERROR(VLOOKUP($AI205,技まとめ!$A$1:$F$380,5,FALSE)),"－",VLOOKUP($AI205,技まとめ!$A$1:$F$380,5,FALSE))</f>
        <v>31</v>
      </c>
      <c r="AM205" s="3" t="str">
        <f>IF($E205=IF(ISERROR(VLOOKUP($AI205,技まとめ!$A$1:$F$380,4,FALSE)),"－",VLOOKUP($AI205,技まとめ!$A$1:$F$380,4,FALSE)),"一致","")</f>
        <v/>
      </c>
      <c r="AN205" s="9" t="s">
        <v>357</v>
      </c>
      <c r="AO205" s="3" t="str">
        <f>IF(ISERROR(VLOOKUP($AN205,技まとめ!$A$1:$F$380,6,FALSE)),"－",VLOOKUP($AN205,技まとめ!$A$1:$F$380,6,FALSE))</f>
        <v>LS</v>
      </c>
      <c r="AP205" s="3">
        <f>IF(ISERROR(VLOOKUP($AN205,技まとめ!$A$1:$F$380,3,FALSE)),"－",VLOOKUP($AN205,技まとめ!$A$1:$F$380,3,FALSE))</f>
        <v>40</v>
      </c>
      <c r="AQ205" s="3">
        <f>IF(ISERROR(VLOOKUP($AN205,技まとめ!$A$1:$F$380,5,FALSE)),"－",VLOOKUP($AN205,技まとめ!$A$1:$F$380,5,FALSE))</f>
        <v>30</v>
      </c>
      <c r="AR205" s="3" t="str">
        <f>IF($E205=IF(ISERROR(VLOOKUP($AN205,技まとめ!$A$1:$F$380,4,FALSE)),"－",VLOOKUP($AN205,技まとめ!$A$1:$F$380,4,FALSE)),"一致","")</f>
        <v/>
      </c>
      <c r="AS205" s="9" t="s">
        <v>339</v>
      </c>
      <c r="AT205" s="3" t="str">
        <f>IF(ISERROR(VLOOKUP($AS205,技まとめ!$A$1:$F$380,6,FALSE)),"－",VLOOKUP($AS205,技まとめ!$A$1:$F$380,6,FALSE))</f>
        <v>NS</v>
      </c>
      <c r="AU205" s="3">
        <f>IF(ISERROR(VLOOKUP($AS205,技まとめ!$A$1:$F$380,3,FALSE)),"－",VLOOKUP($AS205,技まとめ!$A$1:$F$380,3,FALSE))</f>
        <v>42</v>
      </c>
      <c r="AV205" s="3">
        <f>IF(ISERROR(VLOOKUP($AS205,技まとめ!$A$1:$F$380,5,FALSE)),"－",VLOOKUP($AS205,技まとめ!$A$1:$F$380,5,FALSE))</f>
        <v>28</v>
      </c>
      <c r="AW205" s="3" t="str">
        <f>IF($E205=IF(ISERROR(VLOOKUP($AS205,技まとめ!$A$1:$F$380,4,FALSE)),"－",VLOOKUP($AS205,技まとめ!$A$1:$F$380,4,FALSE)),"一致","")</f>
        <v/>
      </c>
      <c r="AX205" s="12" t="str">
        <f t="shared" si="48"/>
        <v>グレネードショットクンフーヘッドパトリオットシュートラン・ボール・ラン</v>
      </c>
      <c r="AY205" s="12" t="str">
        <f t="shared" si="49"/>
        <v>グレネードショットクンフーヘッドパトリオットシュートラン・ボール・ラン</v>
      </c>
      <c r="AZ205" s="12" t="str">
        <f t="shared" si="50"/>
        <v>グレネードショットクンフーヘッドパトリオットシュートラン・ボール・ラン</v>
      </c>
      <c r="BA205" s="12" t="str">
        <f t="shared" si="51"/>
        <v>グレネードショットクンフーヘッドパトリオットシュートラン・ボール・ラン</v>
      </c>
      <c r="BB205" s="11" t="str">
        <f t="shared" si="52"/>
        <v>NSNSLSNS</v>
      </c>
      <c r="BC205" s="11" t="str">
        <f t="shared" si="53"/>
        <v>NSNSLSNS</v>
      </c>
      <c r="BD205" s="11" t="str">
        <f t="shared" si="54"/>
        <v>NSNSLSNS</v>
      </c>
      <c r="BE205" s="11" t="str">
        <f t="shared" si="55"/>
        <v>NSNSLSNS</v>
      </c>
    </row>
    <row r="206" spans="1:57" ht="11.25" hidden="1" customHeight="1">
      <c r="A206" s="6">
        <v>204</v>
      </c>
      <c r="B206" s="7" t="s">
        <v>742</v>
      </c>
      <c r="C206" s="8" t="s">
        <v>743</v>
      </c>
      <c r="D206" s="7" t="s">
        <v>650</v>
      </c>
      <c r="E206" s="7" t="s">
        <v>95</v>
      </c>
      <c r="F206" s="7" t="s">
        <v>82</v>
      </c>
      <c r="G206" s="9">
        <v>99</v>
      </c>
      <c r="H206" s="9">
        <v>145</v>
      </c>
      <c r="I206" s="9">
        <v>58</v>
      </c>
      <c r="J206" s="9">
        <v>59</v>
      </c>
      <c r="K206" s="9">
        <v>49</v>
      </c>
      <c r="L206" s="9">
        <v>74</v>
      </c>
      <c r="M206" s="9">
        <v>49</v>
      </c>
      <c r="N206" s="9">
        <v>40</v>
      </c>
      <c r="O206" s="9">
        <v>43</v>
      </c>
      <c r="P206" s="9">
        <v>40</v>
      </c>
      <c r="Q206" s="10">
        <v>108</v>
      </c>
      <c r="R206" s="11">
        <v>6</v>
      </c>
      <c r="S206" s="11">
        <v>1</v>
      </c>
      <c r="T206" s="11">
        <v>124</v>
      </c>
      <c r="U206" s="11">
        <v>99</v>
      </c>
      <c r="V206" s="11">
        <v>1</v>
      </c>
      <c r="W206" s="11">
        <v>93</v>
      </c>
      <c r="X206" s="11">
        <f t="shared" si="42"/>
        <v>432</v>
      </c>
      <c r="Y206" s="11">
        <f t="shared" si="43"/>
        <v>4790</v>
      </c>
      <c r="Z206" s="11">
        <f t="shared" si="44"/>
        <v>685</v>
      </c>
      <c r="AA206" s="11">
        <f t="shared" si="45"/>
        <v>4815</v>
      </c>
      <c r="AB206" s="11">
        <f t="shared" si="46"/>
        <v>4815</v>
      </c>
      <c r="AC206" s="6">
        <f t="shared" si="47"/>
        <v>5455</v>
      </c>
      <c r="AD206" s="9" t="s">
        <v>423</v>
      </c>
      <c r="AE206" s="3" t="str">
        <f>IF(ISERROR(VLOOKUP($AD206,技まとめ!$A$1:$F$380,6,FALSE)),"－",VLOOKUP($AD206,技まとめ!$A$1:$F$380,6,FALSE))</f>
        <v>BL</v>
      </c>
      <c r="AF206" s="3">
        <f>IF(ISERROR(VLOOKUP($AD206,技まとめ!$A$1:$F$380,3,FALSE)),"－",VLOOKUP($AD206,技まとめ!$A$1:$F$380,3,FALSE))</f>
        <v>13</v>
      </c>
      <c r="AG206" s="3">
        <f>IF(ISERROR(VLOOKUP($AD206,技まとめ!$A$1:$F$380,5,FALSE)),"－",VLOOKUP($AD206,技まとめ!$A$1:$F$380,5,FALSE))</f>
        <v>20</v>
      </c>
      <c r="AH206" s="3" t="str">
        <f>IF($E206=IF(ISERROR(VLOOKUP($AD206,技まとめ!$A$1:$F$380,4,FALSE)),"－",VLOOKUP($AD206,技まとめ!$A$1:$F$380,4,FALSE)),"一致","")</f>
        <v/>
      </c>
      <c r="AI206" s="9" t="s">
        <v>744</v>
      </c>
      <c r="AJ206" s="3" t="str">
        <f>IF(ISERROR(VLOOKUP($AI206,技まとめ!$A$1:$F$380,6,FALSE)),"－",VLOOKUP($AI206,技まとめ!$A$1:$F$380,6,FALSE))</f>
        <v>DR</v>
      </c>
      <c r="AK206" s="3">
        <f>IF(ISERROR(VLOOKUP($AI206,技まとめ!$A$1:$F$380,3,FALSE)),"－",VLOOKUP($AI206,技まとめ!$A$1:$F$380,3,FALSE))</f>
        <v>40</v>
      </c>
      <c r="AL206" s="3">
        <f>IF(ISERROR(VLOOKUP($AI206,技まとめ!$A$1:$F$380,5,FALSE)),"－",VLOOKUP($AI206,技まとめ!$A$1:$F$380,5,FALSE))</f>
        <v>31</v>
      </c>
      <c r="AM206" s="3" t="str">
        <f>IF($E206=IF(ISERROR(VLOOKUP($AI206,技まとめ!$A$1:$F$380,4,FALSE)),"－",VLOOKUP($AI206,技まとめ!$A$1:$F$380,4,FALSE)),"一致","")</f>
        <v/>
      </c>
      <c r="AN206" s="9" t="s">
        <v>745</v>
      </c>
      <c r="AO206" s="3" t="str">
        <f>IF(ISERROR(VLOOKUP($AN206,技まとめ!$A$1:$F$380,6,FALSE)),"－",VLOOKUP($AN206,技まとめ!$A$1:$F$380,6,FALSE))</f>
        <v>BS</v>
      </c>
      <c r="AP206" s="3">
        <f>IF(ISERROR(VLOOKUP($AN206,技まとめ!$A$1:$F$380,3,FALSE)),"－",VLOOKUP($AN206,技まとめ!$A$1:$F$380,3,FALSE))</f>
        <v>103</v>
      </c>
      <c r="AQ206" s="3">
        <f>IF(ISERROR(VLOOKUP($AN206,技まとめ!$A$1:$F$380,5,FALSE)),"－",VLOOKUP($AN206,技まとめ!$A$1:$F$380,5,FALSE))</f>
        <v>55</v>
      </c>
      <c r="AR206" s="3" t="str">
        <f>IF($E206=IF(ISERROR(VLOOKUP($AN206,技まとめ!$A$1:$F$380,4,FALSE)),"－",VLOOKUP($AN206,技まとめ!$A$1:$F$380,4,FALSE)),"一致","")</f>
        <v>一致</v>
      </c>
      <c r="AS206" s="9" t="s">
        <v>718</v>
      </c>
      <c r="AT206" s="3" t="str">
        <f>IF(ISERROR(VLOOKUP($AS206,技まとめ!$A$1:$F$380,6,FALSE)),"－",VLOOKUP($AS206,技まとめ!$A$1:$F$380,6,FALSE))</f>
        <v>BL</v>
      </c>
      <c r="AU206" s="3">
        <f>IF(ISERROR(VLOOKUP($AS206,技まとめ!$A$1:$F$380,3,FALSE)),"－",VLOOKUP($AS206,技まとめ!$A$1:$F$380,3,FALSE))</f>
        <v>58</v>
      </c>
      <c r="AV206" s="3">
        <f>IF(ISERROR(VLOOKUP($AS206,技まとめ!$A$1:$F$380,5,FALSE)),"－",VLOOKUP($AS206,技まとめ!$A$1:$F$380,5,FALSE))</f>
        <v>39</v>
      </c>
      <c r="AW206" s="3" t="str">
        <f>IF($E206=IF(ISERROR(VLOOKUP($AS206,技まとめ!$A$1:$F$380,4,FALSE)),"－",VLOOKUP($AS206,技まとめ!$A$1:$F$380,4,FALSE)),"一致","")</f>
        <v>一致</v>
      </c>
      <c r="AX206" s="12" t="str">
        <f t="shared" si="48"/>
        <v>コイルターンリボンシャワーダブルトルネードグッドスメル</v>
      </c>
      <c r="AY206" s="12" t="str">
        <f t="shared" si="49"/>
        <v>コイルターンリボンシャワーダブルトルネードグッドスメル</v>
      </c>
      <c r="AZ206" s="12" t="str">
        <f t="shared" si="50"/>
        <v>コイルターンリボンシャワーダブルトルネードグッドスメル</v>
      </c>
      <c r="BA206" s="12" t="str">
        <f t="shared" si="51"/>
        <v>コイルターンリボンシャワーダブルトルネードグッドスメル</v>
      </c>
      <c r="BB206" s="11" t="str">
        <f t="shared" si="52"/>
        <v>BLDRBSBL</v>
      </c>
      <c r="BC206" s="11" t="str">
        <f t="shared" si="53"/>
        <v>BLDRBSBL</v>
      </c>
      <c r="BD206" s="11" t="str">
        <f t="shared" si="54"/>
        <v>BLDRBSBL</v>
      </c>
      <c r="BE206" s="11" t="str">
        <f t="shared" si="55"/>
        <v>BLDRBSBL</v>
      </c>
    </row>
    <row r="207" spans="1:57" ht="11.25" hidden="1" customHeight="1">
      <c r="A207" s="6">
        <v>205</v>
      </c>
      <c r="B207" s="7" t="s">
        <v>746</v>
      </c>
      <c r="C207" s="8" t="s">
        <v>747</v>
      </c>
      <c r="D207" s="7" t="s">
        <v>72</v>
      </c>
      <c r="E207" s="7" t="s">
        <v>95</v>
      </c>
      <c r="F207" s="7" t="s">
        <v>128</v>
      </c>
      <c r="G207" s="9">
        <v>119</v>
      </c>
      <c r="H207" s="9">
        <v>128</v>
      </c>
      <c r="I207" s="9">
        <v>44</v>
      </c>
      <c r="J207" s="9">
        <v>62</v>
      </c>
      <c r="K207" s="9">
        <v>68</v>
      </c>
      <c r="L207" s="9">
        <v>69</v>
      </c>
      <c r="M207" s="9">
        <v>59</v>
      </c>
      <c r="N207" s="9">
        <v>64</v>
      </c>
      <c r="O207" s="9">
        <v>69</v>
      </c>
      <c r="P207" s="9">
        <v>6</v>
      </c>
      <c r="Q207" s="10">
        <v>94</v>
      </c>
      <c r="R207" s="11">
        <v>18</v>
      </c>
      <c r="S207" s="11">
        <v>1</v>
      </c>
      <c r="T207" s="11">
        <v>119</v>
      </c>
      <c r="U207" s="11">
        <v>109</v>
      </c>
      <c r="V207" s="11">
        <v>1</v>
      </c>
      <c r="W207" s="11">
        <v>119</v>
      </c>
      <c r="X207" s="11">
        <f t="shared" si="42"/>
        <v>461</v>
      </c>
      <c r="Y207" s="11">
        <f t="shared" si="43"/>
        <v>4360</v>
      </c>
      <c r="Z207" s="11">
        <f t="shared" si="44"/>
        <v>1235</v>
      </c>
      <c r="AA207" s="11">
        <f t="shared" si="45"/>
        <v>4770</v>
      </c>
      <c r="AB207" s="11">
        <f t="shared" si="46"/>
        <v>4770</v>
      </c>
      <c r="AC207" s="6">
        <f t="shared" si="47"/>
        <v>5445</v>
      </c>
      <c r="AD207" s="9" t="s">
        <v>560</v>
      </c>
      <c r="AE207" s="3" t="str">
        <f>IF(ISERROR(VLOOKUP($AD207,技まとめ!$A$1:$F$380,6,FALSE)),"－",VLOOKUP($AD207,技まとめ!$A$1:$F$380,6,FALSE))</f>
        <v>BL</v>
      </c>
      <c r="AF207" s="3">
        <f>IF(ISERROR(VLOOKUP($AD207,技まとめ!$A$1:$F$380,3,FALSE)),"－",VLOOKUP($AD207,技まとめ!$A$1:$F$380,3,FALSE))</f>
        <v>28</v>
      </c>
      <c r="AG207" s="3">
        <f>IF(ISERROR(VLOOKUP($AD207,技まとめ!$A$1:$F$380,5,FALSE)),"－",VLOOKUP($AD207,技まとめ!$A$1:$F$380,5,FALSE))</f>
        <v>24</v>
      </c>
      <c r="AH207" s="3" t="str">
        <f>IF($E207=IF(ISERROR(VLOOKUP($AD207,技まとめ!$A$1:$F$380,4,FALSE)),"－",VLOOKUP($AD207,技まとめ!$A$1:$F$380,4,FALSE)),"一致","")</f>
        <v/>
      </c>
      <c r="AI207" s="9" t="s">
        <v>232</v>
      </c>
      <c r="AJ207" s="3" t="str">
        <f>IF(ISERROR(VLOOKUP($AI207,技まとめ!$A$1:$F$380,6,FALSE)),"－",VLOOKUP($AI207,技まとめ!$A$1:$F$380,6,FALSE))</f>
        <v>DR</v>
      </c>
      <c r="AK207" s="3">
        <f>IF(ISERROR(VLOOKUP($AI207,技まとめ!$A$1:$F$380,3,FALSE)),"－",VLOOKUP($AI207,技まとめ!$A$1:$F$380,3,FALSE))</f>
        <v>13</v>
      </c>
      <c r="AL207" s="3">
        <f>IF(ISERROR(VLOOKUP($AI207,技まとめ!$A$1:$F$380,5,FALSE)),"－",VLOOKUP($AI207,技まとめ!$A$1:$F$380,5,FALSE))</f>
        <v>20</v>
      </c>
      <c r="AM207" s="3" t="str">
        <f>IF($E207=IF(ISERROR(VLOOKUP($AI207,技まとめ!$A$1:$F$380,4,FALSE)),"－",VLOOKUP($AI207,技まとめ!$A$1:$F$380,4,FALSE)),"一致","")</f>
        <v>一致</v>
      </c>
      <c r="AN207" s="9" t="s">
        <v>5077</v>
      </c>
      <c r="AO207" s="3" t="str">
        <f>IF(ISERROR(VLOOKUP($AN207,技まとめ!$A$1:$F$380,6,FALSE)),"－",VLOOKUP($AN207,技まとめ!$A$1:$F$380,6,FALSE))</f>
        <v>DR</v>
      </c>
      <c r="AP207" s="3">
        <f>IF(ISERROR(VLOOKUP($AN207,技まとめ!$A$1:$F$380,3,FALSE)),"－",VLOOKUP($AN207,技まとめ!$A$1:$F$380,3,FALSE))</f>
        <v>27</v>
      </c>
      <c r="AQ207" s="3">
        <f>IF(ISERROR(VLOOKUP($AN207,技まとめ!$A$1:$F$380,5,FALSE)),"－",VLOOKUP($AN207,技まとめ!$A$1:$F$380,5,FALSE))</f>
        <v>25</v>
      </c>
      <c r="AR207" s="3" t="str">
        <f>IF($E207=IF(ISERROR(VLOOKUP($AN207,技まとめ!$A$1:$F$380,4,FALSE)),"－",VLOOKUP($AN207,技まとめ!$A$1:$F$380,4,FALSE)),"一致","")</f>
        <v>一致</v>
      </c>
      <c r="AS207" s="9" t="s">
        <v>366</v>
      </c>
      <c r="AT207" s="3" t="str">
        <f>IF(ISERROR(VLOOKUP($AS207,技まとめ!$A$1:$F$380,6,FALSE)),"－",VLOOKUP($AS207,技まとめ!$A$1:$F$380,6,FALSE))</f>
        <v>BL</v>
      </c>
      <c r="AU207" s="3">
        <f>IF(ISERROR(VLOOKUP($AS207,技まとめ!$A$1:$F$380,3,FALSE)),"－",VLOOKUP($AS207,技まとめ!$A$1:$F$380,3,FALSE))</f>
        <v>65</v>
      </c>
      <c r="AV207" s="3">
        <f>IF(ISERROR(VLOOKUP($AS207,技まとめ!$A$1:$F$380,5,FALSE)),"－",VLOOKUP($AS207,技まとめ!$A$1:$F$380,5,FALSE))</f>
        <v>42</v>
      </c>
      <c r="AW207" s="3" t="str">
        <f>IF($E207=IF(ISERROR(VLOOKUP($AS207,技まとめ!$A$1:$F$380,4,FALSE)),"－",VLOOKUP($AS207,技まとめ!$A$1:$F$380,4,FALSE)),"一致","")</f>
        <v/>
      </c>
      <c r="AX207" s="12" t="str">
        <f t="shared" si="48"/>
        <v>ブレードアタックのろいスーパースキャン（Ｄ）プロファイルゾーン</v>
      </c>
      <c r="AY207" s="12" t="str">
        <f t="shared" si="49"/>
        <v>ブレードアタックのろいスーパースキャン（Ｄ）プロファイルゾーン</v>
      </c>
      <c r="AZ207" s="12" t="str">
        <f t="shared" si="50"/>
        <v>ブレードアタックのろいスーパースキャン（Ｄ）プロファイルゾーン</v>
      </c>
      <c r="BA207" s="12" t="str">
        <f t="shared" si="51"/>
        <v>ブレードアタックのろいスーパースキャン（Ｄ）プロファイルゾーン</v>
      </c>
      <c r="BB207" s="11" t="str">
        <f t="shared" si="52"/>
        <v>BLDRDRBL</v>
      </c>
      <c r="BC207" s="11" t="str">
        <f t="shared" si="53"/>
        <v>BLDRDRBL</v>
      </c>
      <c r="BD207" s="11" t="str">
        <f t="shared" si="54"/>
        <v>BLDRDRBL</v>
      </c>
      <c r="BE207" s="11" t="str">
        <f t="shared" si="55"/>
        <v>BLDRDRBL</v>
      </c>
    </row>
    <row r="208" spans="1:57" ht="11.25" hidden="1" customHeight="1">
      <c r="A208" s="6">
        <v>206</v>
      </c>
      <c r="B208" s="7" t="s">
        <v>748</v>
      </c>
      <c r="C208" s="8" t="s">
        <v>749</v>
      </c>
      <c r="D208" s="7" t="s">
        <v>72</v>
      </c>
      <c r="E208" s="7" t="s">
        <v>81</v>
      </c>
      <c r="F208" s="7" t="s">
        <v>128</v>
      </c>
      <c r="G208" s="9">
        <v>105</v>
      </c>
      <c r="H208" s="9">
        <v>104</v>
      </c>
      <c r="I208" s="9">
        <v>52</v>
      </c>
      <c r="J208" s="9">
        <v>68</v>
      </c>
      <c r="K208" s="9">
        <v>60</v>
      </c>
      <c r="L208" s="9">
        <v>53</v>
      </c>
      <c r="M208" s="9">
        <v>58</v>
      </c>
      <c r="N208" s="9">
        <v>60</v>
      </c>
      <c r="O208" s="9">
        <v>66</v>
      </c>
      <c r="P208" s="9">
        <v>11</v>
      </c>
      <c r="Q208" s="10">
        <v>102</v>
      </c>
      <c r="R208" s="11">
        <v>17</v>
      </c>
      <c r="S208" s="11">
        <v>1</v>
      </c>
      <c r="T208" s="11">
        <v>103</v>
      </c>
      <c r="U208" s="11">
        <v>108</v>
      </c>
      <c r="V208" s="11">
        <v>1</v>
      </c>
      <c r="W208" s="11">
        <v>116</v>
      </c>
      <c r="X208" s="11">
        <f t="shared" si="42"/>
        <v>448</v>
      </c>
      <c r="Y208" s="11">
        <f t="shared" si="43"/>
        <v>4665</v>
      </c>
      <c r="Z208" s="11">
        <f t="shared" si="44"/>
        <v>1185</v>
      </c>
      <c r="AA208" s="11">
        <f t="shared" si="45"/>
        <v>4195</v>
      </c>
      <c r="AB208" s="11">
        <f t="shared" si="46"/>
        <v>4195</v>
      </c>
      <c r="AC208" s="6">
        <f t="shared" si="47"/>
        <v>4785</v>
      </c>
      <c r="AD208" s="9" t="s">
        <v>560</v>
      </c>
      <c r="AE208" s="3" t="str">
        <f>IF(ISERROR(VLOOKUP($AD208,技まとめ!$A$1:$F$380,6,FALSE)),"－",VLOOKUP($AD208,技まとめ!$A$1:$F$380,6,FALSE))</f>
        <v>BL</v>
      </c>
      <c r="AF208" s="3">
        <f>IF(ISERROR(VLOOKUP($AD208,技まとめ!$A$1:$F$380,3,FALSE)),"－",VLOOKUP($AD208,技まとめ!$A$1:$F$380,3,FALSE))</f>
        <v>28</v>
      </c>
      <c r="AG208" s="3">
        <f>IF(ISERROR(VLOOKUP($AD208,技まとめ!$A$1:$F$380,5,FALSE)),"－",VLOOKUP($AD208,技まとめ!$A$1:$F$380,5,FALSE))</f>
        <v>24</v>
      </c>
      <c r="AH208" s="3" t="str">
        <f>IF($E208=IF(ISERROR(VLOOKUP($AD208,技まとめ!$A$1:$F$380,4,FALSE)),"－",VLOOKUP($AD208,技まとめ!$A$1:$F$380,4,FALSE)),"一致","")</f>
        <v>一致</v>
      </c>
      <c r="AI208" s="9" t="s">
        <v>217</v>
      </c>
      <c r="AJ208" s="3" t="str">
        <f>IF(ISERROR(VLOOKUP($AI208,技まとめ!$A$1:$F$380,6,FALSE)),"－",VLOOKUP($AI208,技まとめ!$A$1:$F$380,6,FALSE))</f>
        <v>NS</v>
      </c>
      <c r="AK208" s="3">
        <f>IF(ISERROR(VLOOKUP($AI208,技まとめ!$A$1:$F$380,3,FALSE)),"－",VLOOKUP($AI208,技まとめ!$A$1:$F$380,3,FALSE))</f>
        <v>51</v>
      </c>
      <c r="AL208" s="3">
        <f>IF(ISERROR(VLOOKUP($AI208,技まとめ!$A$1:$F$380,5,FALSE)),"－",VLOOKUP($AI208,技まとめ!$A$1:$F$380,5,FALSE))</f>
        <v>31</v>
      </c>
      <c r="AM208" s="3" t="str">
        <f>IF($E208=IF(ISERROR(VLOOKUP($AI208,技まとめ!$A$1:$F$380,4,FALSE)),"－",VLOOKUP($AI208,技まとめ!$A$1:$F$380,4,FALSE)),"一致","")</f>
        <v/>
      </c>
      <c r="AN208" s="9" t="s">
        <v>336</v>
      </c>
      <c r="AO208" s="3" t="str">
        <f>IF(ISERROR(VLOOKUP($AN208,技まとめ!$A$1:$F$380,6,FALSE)),"－",VLOOKUP($AN208,技まとめ!$A$1:$F$380,6,FALSE))</f>
        <v>SC</v>
      </c>
      <c r="AP208" s="3">
        <f>IF(ISERROR(VLOOKUP($AN208,技まとめ!$A$1:$F$380,3,FALSE)),"－",VLOOKUP($AN208,技まとめ!$A$1:$F$380,3,FALSE))</f>
        <v>83</v>
      </c>
      <c r="AQ208" s="3">
        <f>IF(ISERROR(VLOOKUP($AN208,技まとめ!$A$1:$F$380,5,FALSE)),"－",VLOOKUP($AN208,技まとめ!$A$1:$F$380,5,FALSE))</f>
        <v>46</v>
      </c>
      <c r="AR208" s="3" t="str">
        <f>IF($E208=IF(ISERROR(VLOOKUP($AN208,技まとめ!$A$1:$F$380,4,FALSE)),"－",VLOOKUP($AN208,技まとめ!$A$1:$F$380,4,FALSE)),"一致","")</f>
        <v/>
      </c>
      <c r="AS208" s="9" t="s">
        <v>277</v>
      </c>
      <c r="AT208" s="3" t="str">
        <f>IF(ISERROR(VLOOKUP($AS208,技まとめ!$A$1:$F$380,6,FALSE)),"－",VLOOKUP($AS208,技まとめ!$A$1:$F$380,6,FALSE))</f>
        <v>DR</v>
      </c>
      <c r="AU208" s="3">
        <f>IF(ISERROR(VLOOKUP($AS208,技まとめ!$A$1:$F$380,3,FALSE)),"－",VLOOKUP($AS208,技まとめ!$A$1:$F$380,3,FALSE))</f>
        <v>75</v>
      </c>
      <c r="AV208" s="3">
        <f>IF(ISERROR(VLOOKUP($AS208,技まとめ!$A$1:$F$380,5,FALSE)),"－",VLOOKUP($AS208,技まとめ!$A$1:$F$380,5,FALSE))</f>
        <v>47</v>
      </c>
      <c r="AW208" s="3" t="str">
        <f>IF($E208=IF(ISERROR(VLOOKUP($AS208,技まとめ!$A$1:$F$380,4,FALSE)),"－",VLOOKUP($AS208,技まとめ!$A$1:$F$380,4,FALSE)),"一致","")</f>
        <v>一致</v>
      </c>
      <c r="AX208" s="12" t="str">
        <f t="shared" si="48"/>
        <v>ブレードアタッククンフーヘッドぶんしんシュートあいきどう</v>
      </c>
      <c r="AY208" s="12" t="str">
        <f t="shared" si="49"/>
        <v>ブレードアタッククンフーヘッドぶんしんシュートあいきどう</v>
      </c>
      <c r="AZ208" s="12" t="str">
        <f t="shared" si="50"/>
        <v>ブレードアタッククンフーヘッドぶんしんシュートあいきどう</v>
      </c>
      <c r="BA208" s="12" t="str">
        <f t="shared" si="51"/>
        <v>ブレードアタッククンフーヘッドぶんしんシュートあいきどう</v>
      </c>
      <c r="BB208" s="11" t="str">
        <f t="shared" si="52"/>
        <v>BLNSSCDR</v>
      </c>
      <c r="BC208" s="11" t="str">
        <f t="shared" si="53"/>
        <v>BLNSSCDR</v>
      </c>
      <c r="BD208" s="11" t="str">
        <f t="shared" si="54"/>
        <v>BLNSSCDR</v>
      </c>
      <c r="BE208" s="11" t="str">
        <f t="shared" si="55"/>
        <v>BLNSSCDR</v>
      </c>
    </row>
    <row r="209" spans="1:57" ht="11.25" hidden="1" customHeight="1">
      <c r="A209" s="6">
        <v>207</v>
      </c>
      <c r="B209" s="7" t="s">
        <v>750</v>
      </c>
      <c r="C209" s="8" t="s">
        <v>751</v>
      </c>
      <c r="D209" s="7" t="s">
        <v>72</v>
      </c>
      <c r="E209" s="7" t="s">
        <v>73</v>
      </c>
      <c r="F209" s="7" t="s">
        <v>109</v>
      </c>
      <c r="G209" s="9">
        <v>108</v>
      </c>
      <c r="H209" s="9">
        <v>121</v>
      </c>
      <c r="I209" s="9">
        <v>62</v>
      </c>
      <c r="J209" s="9">
        <v>61</v>
      </c>
      <c r="K209" s="9">
        <v>59</v>
      </c>
      <c r="L209" s="9">
        <v>60</v>
      </c>
      <c r="M209" s="9">
        <v>49</v>
      </c>
      <c r="N209" s="9">
        <v>75</v>
      </c>
      <c r="O209" s="9">
        <v>62</v>
      </c>
      <c r="P209" s="9">
        <v>4</v>
      </c>
      <c r="Q209" s="10">
        <v>112</v>
      </c>
      <c r="R209" s="11">
        <v>17</v>
      </c>
      <c r="S209" s="11">
        <v>1</v>
      </c>
      <c r="T209" s="11">
        <v>110</v>
      </c>
      <c r="U209" s="11">
        <v>99</v>
      </c>
      <c r="V209" s="11">
        <v>1</v>
      </c>
      <c r="W209" s="11">
        <v>112</v>
      </c>
      <c r="X209" s="11">
        <f t="shared" si="42"/>
        <v>452</v>
      </c>
      <c r="Y209" s="11">
        <f t="shared" si="43"/>
        <v>5045</v>
      </c>
      <c r="Z209" s="11">
        <f t="shared" si="44"/>
        <v>1165</v>
      </c>
      <c r="AA209" s="11">
        <f t="shared" si="45"/>
        <v>4420</v>
      </c>
      <c r="AB209" s="11">
        <f t="shared" si="46"/>
        <v>4420</v>
      </c>
      <c r="AC209" s="6">
        <f t="shared" si="47"/>
        <v>5045</v>
      </c>
      <c r="AD209" s="9" t="s">
        <v>215</v>
      </c>
      <c r="AE209" s="3" t="str">
        <f>IF(ISERROR(VLOOKUP($AD209,技まとめ!$A$1:$F$380,6,FALSE)),"－",VLOOKUP($AD209,技まとめ!$A$1:$F$380,6,FALSE))</f>
        <v>DR</v>
      </c>
      <c r="AF209" s="3">
        <f>IF(ISERROR(VLOOKUP($AD209,技まとめ!$A$1:$F$380,3,FALSE)),"－",VLOOKUP($AD209,技まとめ!$A$1:$F$380,3,FALSE))</f>
        <v>15</v>
      </c>
      <c r="AG209" s="3">
        <f>IF(ISERROR(VLOOKUP($AD209,技まとめ!$A$1:$F$380,5,FALSE)),"－",VLOOKUP($AD209,技まとめ!$A$1:$F$380,5,FALSE))</f>
        <v>20</v>
      </c>
      <c r="AH209" s="3" t="str">
        <f>IF($E209=IF(ISERROR(VLOOKUP($AD209,技まとめ!$A$1:$F$380,4,FALSE)),"－",VLOOKUP($AD209,技まとめ!$A$1:$F$380,4,FALSE)),"一致","")</f>
        <v/>
      </c>
      <c r="AI209" s="9" t="s">
        <v>500</v>
      </c>
      <c r="AJ209" s="3" t="str">
        <f>IF(ISERROR(VLOOKUP($AI209,技まとめ!$A$1:$F$380,6,FALSE)),"－",VLOOKUP($AI209,技まとめ!$A$1:$F$380,6,FALSE))</f>
        <v>SC</v>
      </c>
      <c r="AK209" s="3">
        <f>IF(ISERROR(VLOOKUP($AI209,技まとめ!$A$1:$F$380,3,FALSE)),"－",VLOOKUP($AI209,技まとめ!$A$1:$F$380,3,FALSE))</f>
        <v>31</v>
      </c>
      <c r="AL209" s="3">
        <f>IF(ISERROR(VLOOKUP($AI209,技まとめ!$A$1:$F$380,5,FALSE)),"－",VLOOKUP($AI209,技まとめ!$A$1:$F$380,5,FALSE))</f>
        <v>22</v>
      </c>
      <c r="AM209" s="3" t="str">
        <f>IF($E209=IF(ISERROR(VLOOKUP($AI209,技まとめ!$A$1:$F$380,4,FALSE)),"－",VLOOKUP($AI209,技まとめ!$A$1:$F$380,4,FALSE)),"一致","")</f>
        <v>一致</v>
      </c>
      <c r="AN209" s="9" t="s">
        <v>310</v>
      </c>
      <c r="AO209" s="3" t="str">
        <f>IF(ISERROR(VLOOKUP($AN209,技まとめ!$A$1:$F$380,6,FALSE)),"－",VLOOKUP($AN209,技まとめ!$A$1:$F$380,6,FALSE))</f>
        <v>DR</v>
      </c>
      <c r="AP209" s="3">
        <f>IF(ISERROR(VLOOKUP($AN209,技まとめ!$A$1:$F$380,3,FALSE)),"－",VLOOKUP($AN209,技まとめ!$A$1:$F$380,3,FALSE))</f>
        <v>65</v>
      </c>
      <c r="AQ209" s="3">
        <f>IF(ISERROR(VLOOKUP($AN209,技まとめ!$A$1:$F$380,5,FALSE)),"－",VLOOKUP($AN209,技まとめ!$A$1:$F$380,5,FALSE))</f>
        <v>42</v>
      </c>
      <c r="AR209" s="3" t="str">
        <f>IF($E209=IF(ISERROR(VLOOKUP($AN209,技まとめ!$A$1:$F$380,4,FALSE)),"－",VLOOKUP($AN209,技まとめ!$A$1:$F$380,4,FALSE)),"一致","")</f>
        <v>一致</v>
      </c>
      <c r="AS209" s="9" t="s">
        <v>297</v>
      </c>
      <c r="AT209" s="3" t="str">
        <f>IF(ISERROR(VLOOKUP($AS209,技まとめ!$A$1:$F$380,6,FALSE)),"－",VLOOKUP($AS209,技まとめ!$A$1:$F$380,6,FALSE))</f>
        <v>DR</v>
      </c>
      <c r="AU209" s="3">
        <f>IF(ISERROR(VLOOKUP($AS209,技まとめ!$A$1:$F$380,3,FALSE)),"－",VLOOKUP($AS209,技まとめ!$A$1:$F$380,3,FALSE))</f>
        <v>106</v>
      </c>
      <c r="AV209" s="3">
        <f>IF(ISERROR(VLOOKUP($AS209,技まとめ!$A$1:$F$380,5,FALSE)),"－",VLOOKUP($AS209,技まとめ!$A$1:$F$380,5,FALSE))</f>
        <v>57</v>
      </c>
      <c r="AW209" s="3" t="str">
        <f>IF($E209=IF(ISERROR(VLOOKUP($AS209,技まとめ!$A$1:$F$380,4,FALSE)),"－",VLOOKUP($AS209,技まとめ!$A$1:$F$380,4,FALSE)),"一致","")</f>
        <v/>
      </c>
      <c r="AX209" s="12" t="str">
        <f t="shared" si="48"/>
        <v>たつまきせんぷうつちだるまモグラシャッフルブーストグライダー</v>
      </c>
      <c r="AY209" s="12" t="str">
        <f t="shared" si="49"/>
        <v>たつまきせんぷうつちだるまモグラシャッフルブーストグライダー</v>
      </c>
      <c r="AZ209" s="12" t="str">
        <f t="shared" si="50"/>
        <v>たつまきせんぷうつちだるまモグラシャッフルブーストグライダー</v>
      </c>
      <c r="BA209" s="12" t="str">
        <f t="shared" si="51"/>
        <v>たつまきせんぷうつちだるまモグラシャッフルブーストグライダー</v>
      </c>
      <c r="BB209" s="11" t="str">
        <f t="shared" si="52"/>
        <v>DRSCDRDR</v>
      </c>
      <c r="BC209" s="11" t="str">
        <f t="shared" si="53"/>
        <v>DRSCDRDR</v>
      </c>
      <c r="BD209" s="11" t="str">
        <f t="shared" si="54"/>
        <v>DRSCDRDR</v>
      </c>
      <c r="BE209" s="11" t="str">
        <f t="shared" si="55"/>
        <v>DRSCDRDR</v>
      </c>
    </row>
    <row r="210" spans="1:57" ht="11.25" hidden="1" customHeight="1">
      <c r="A210" s="6">
        <v>208</v>
      </c>
      <c r="B210" s="7" t="s">
        <v>752</v>
      </c>
      <c r="C210" s="8" t="s">
        <v>753</v>
      </c>
      <c r="D210" s="7" t="s">
        <v>72</v>
      </c>
      <c r="E210" s="7" t="s">
        <v>102</v>
      </c>
      <c r="F210" s="7" t="s">
        <v>82</v>
      </c>
      <c r="G210" s="9">
        <v>120</v>
      </c>
      <c r="H210" s="9">
        <v>125</v>
      </c>
      <c r="I210" s="9">
        <v>56</v>
      </c>
      <c r="J210" s="9">
        <v>56</v>
      </c>
      <c r="K210" s="9">
        <v>63</v>
      </c>
      <c r="L210" s="9">
        <v>59</v>
      </c>
      <c r="M210" s="9">
        <v>64</v>
      </c>
      <c r="N210" s="9">
        <v>56</v>
      </c>
      <c r="O210" s="9">
        <v>61</v>
      </c>
      <c r="P210" s="9">
        <v>20</v>
      </c>
      <c r="Q210" s="10">
        <v>106</v>
      </c>
      <c r="R210" s="11">
        <v>13</v>
      </c>
      <c r="S210" s="11">
        <v>1</v>
      </c>
      <c r="T210" s="11">
        <v>109</v>
      </c>
      <c r="U210" s="11">
        <v>114</v>
      </c>
      <c r="V210" s="11">
        <v>1</v>
      </c>
      <c r="W210" s="11">
        <v>111</v>
      </c>
      <c r="X210" s="11">
        <f t="shared" si="42"/>
        <v>455</v>
      </c>
      <c r="Y210" s="11">
        <f t="shared" si="43"/>
        <v>4800</v>
      </c>
      <c r="Z210" s="11">
        <f t="shared" si="44"/>
        <v>1020</v>
      </c>
      <c r="AA210" s="11">
        <f t="shared" si="45"/>
        <v>4380</v>
      </c>
      <c r="AB210" s="11">
        <f t="shared" si="46"/>
        <v>4380</v>
      </c>
      <c r="AC210" s="6">
        <f t="shared" si="47"/>
        <v>4980</v>
      </c>
      <c r="AD210" s="9" t="s">
        <v>168</v>
      </c>
      <c r="AE210" s="3" t="str">
        <f>IF(ISERROR(VLOOKUP($AD210,技まとめ!$A$1:$F$380,6,FALSE)),"－",VLOOKUP($AD210,技まとめ!$A$1:$F$380,6,FALSE))</f>
        <v>BL</v>
      </c>
      <c r="AF210" s="3">
        <f>IF(ISERROR(VLOOKUP($AD210,技まとめ!$A$1:$F$380,3,FALSE)),"－",VLOOKUP($AD210,技まとめ!$A$1:$F$380,3,FALSE))</f>
        <v>25</v>
      </c>
      <c r="AG210" s="3">
        <f>IF(ISERROR(VLOOKUP($AD210,技まとめ!$A$1:$F$380,5,FALSE)),"－",VLOOKUP($AD210,技まとめ!$A$1:$F$380,5,FALSE))</f>
        <v>12</v>
      </c>
      <c r="AH210" s="3" t="str">
        <f>IF($E210=IF(ISERROR(VLOOKUP($AD210,技まとめ!$A$1:$F$380,4,FALSE)),"－",VLOOKUP($AD210,技まとめ!$A$1:$F$380,4,FALSE)),"一致","")</f>
        <v/>
      </c>
      <c r="AI210" s="9" t="s">
        <v>162</v>
      </c>
      <c r="AJ210" s="3" t="str">
        <f>IF(ISERROR(VLOOKUP($AI210,技まとめ!$A$1:$F$380,6,FALSE)),"－",VLOOKUP($AI210,技まとめ!$A$1:$F$380,6,FALSE))</f>
        <v>DR</v>
      </c>
      <c r="AK210" s="3">
        <f>IF(ISERROR(VLOOKUP($AI210,技まとめ!$A$1:$F$380,3,FALSE)),"－",VLOOKUP($AI210,技まとめ!$A$1:$F$380,3,FALSE))</f>
        <v>56</v>
      </c>
      <c r="AL210" s="3">
        <f>IF(ISERROR(VLOOKUP($AI210,技まとめ!$A$1:$F$380,5,FALSE)),"－",VLOOKUP($AI210,技まとめ!$A$1:$F$380,5,FALSE))</f>
        <v>25</v>
      </c>
      <c r="AM210" s="3" t="str">
        <f>IF($E210=IF(ISERROR(VLOOKUP($AI210,技まとめ!$A$1:$F$380,4,FALSE)),"－",VLOOKUP($AI210,技まとめ!$A$1:$F$380,4,FALSE)),"一致","")</f>
        <v>一致</v>
      </c>
      <c r="AN210" s="9" t="s">
        <v>97</v>
      </c>
      <c r="AO210" s="3" t="str">
        <f>IF(ISERROR(VLOOKUP($AN210,技まとめ!$A$1:$F$380,6,FALSE)),"－",VLOOKUP($AN210,技まとめ!$A$1:$F$380,6,FALSE))</f>
        <v>BL</v>
      </c>
      <c r="AP210" s="3">
        <f>IF(ISERROR(VLOOKUP($AN210,技まとめ!$A$1:$F$380,3,FALSE)),"－",VLOOKUP($AN210,技まとめ!$A$1:$F$380,3,FALSE))</f>
        <v>38</v>
      </c>
      <c r="AQ210" s="3">
        <f>IF(ISERROR(VLOOKUP($AN210,技まとめ!$A$1:$F$380,5,FALSE)),"－",VLOOKUP($AN210,技まとめ!$A$1:$F$380,5,FALSE))</f>
        <v>16</v>
      </c>
      <c r="AR210" s="3" t="str">
        <f>IF($E210=IF(ISERROR(VLOOKUP($AN210,技まとめ!$A$1:$F$380,4,FALSE)),"－",VLOOKUP($AN210,技まとめ!$A$1:$F$380,4,FALSE)),"一致","")</f>
        <v/>
      </c>
      <c r="AS210" s="9" t="s">
        <v>417</v>
      </c>
      <c r="AT210" s="3" t="str">
        <f>IF(ISERROR(VLOOKUP($AS210,技まとめ!$A$1:$F$380,6,FALSE)),"－",VLOOKUP($AS210,技まとめ!$A$1:$F$380,6,FALSE))</f>
        <v>BL</v>
      </c>
      <c r="AU210" s="3">
        <f>IF(ISERROR(VLOOKUP($AS210,技まとめ!$A$1:$F$380,3,FALSE)),"－",VLOOKUP($AS210,技まとめ!$A$1:$F$380,3,FALSE))</f>
        <v>50</v>
      </c>
      <c r="AV210" s="3">
        <f>IF(ISERROR(VLOOKUP($AS210,技まとめ!$A$1:$F$380,5,FALSE)),"－",VLOOKUP($AS210,技まとめ!$A$1:$F$380,5,FALSE))</f>
        <v>36</v>
      </c>
      <c r="AW210" s="3" t="str">
        <f>IF($E210=IF(ISERROR(VLOOKUP($AS210,技まとめ!$A$1:$F$380,4,FALSE)),"－",VLOOKUP($AS210,技まとめ!$A$1:$F$380,4,FALSE)),"一致","")</f>
        <v/>
      </c>
      <c r="AX210" s="12" t="str">
        <f t="shared" si="48"/>
        <v>キラースライドジャッジスルーうしろのしょうめんデザートストーム</v>
      </c>
      <c r="AY210" s="12" t="str">
        <f t="shared" si="49"/>
        <v>キラースライドジャッジスルーうしろのしょうめんデザートストーム</v>
      </c>
      <c r="AZ210" s="12" t="str">
        <f t="shared" si="50"/>
        <v>キラースライドジャッジスルーうしろのしょうめんデザートストーム</v>
      </c>
      <c r="BA210" s="12" t="str">
        <f t="shared" si="51"/>
        <v>キラースライドジャッジスルーうしろのしょうめんデザートストーム</v>
      </c>
      <c r="BB210" s="11" t="str">
        <f t="shared" si="52"/>
        <v>BLDRBLBL</v>
      </c>
      <c r="BC210" s="11" t="str">
        <f t="shared" si="53"/>
        <v>BLDRBLBL</v>
      </c>
      <c r="BD210" s="11" t="str">
        <f t="shared" si="54"/>
        <v>BLDRBLBL</v>
      </c>
      <c r="BE210" s="11" t="str">
        <f t="shared" si="55"/>
        <v>BLDRBLBL</v>
      </c>
    </row>
    <row r="211" spans="1:57" ht="11.25" hidden="1" customHeight="1">
      <c r="A211" s="6">
        <v>209</v>
      </c>
      <c r="B211" s="7" t="s">
        <v>754</v>
      </c>
      <c r="C211" s="8" t="s">
        <v>755</v>
      </c>
      <c r="D211" s="7" t="s">
        <v>72</v>
      </c>
      <c r="E211" s="7" t="s">
        <v>73</v>
      </c>
      <c r="F211" s="7" t="s">
        <v>82</v>
      </c>
      <c r="G211" s="9">
        <v>122</v>
      </c>
      <c r="H211" s="9">
        <v>124</v>
      </c>
      <c r="I211" s="9">
        <v>52</v>
      </c>
      <c r="J211" s="9">
        <v>64</v>
      </c>
      <c r="K211" s="9">
        <v>67</v>
      </c>
      <c r="L211" s="9">
        <v>57</v>
      </c>
      <c r="M211" s="9">
        <v>57</v>
      </c>
      <c r="N211" s="9">
        <v>56</v>
      </c>
      <c r="O211" s="9">
        <v>57</v>
      </c>
      <c r="P211" s="9">
        <v>21</v>
      </c>
      <c r="Q211" s="10">
        <v>102</v>
      </c>
      <c r="R211" s="11">
        <v>26</v>
      </c>
      <c r="S211" s="11">
        <v>1</v>
      </c>
      <c r="T211" s="11">
        <v>107</v>
      </c>
      <c r="U211" s="11">
        <v>107</v>
      </c>
      <c r="V211" s="11">
        <v>1</v>
      </c>
      <c r="W211" s="11">
        <v>107</v>
      </c>
      <c r="X211" s="11">
        <f t="shared" si="42"/>
        <v>451</v>
      </c>
      <c r="Y211" s="11">
        <f t="shared" si="43"/>
        <v>4620</v>
      </c>
      <c r="Z211" s="11">
        <f t="shared" si="44"/>
        <v>1455</v>
      </c>
      <c r="AA211" s="11">
        <f t="shared" si="45"/>
        <v>4290</v>
      </c>
      <c r="AB211" s="11">
        <f t="shared" si="46"/>
        <v>4290</v>
      </c>
      <c r="AC211" s="6">
        <f t="shared" si="47"/>
        <v>4945</v>
      </c>
      <c r="AD211" s="9" t="s">
        <v>110</v>
      </c>
      <c r="AE211" s="3" t="str">
        <f>IF(ISERROR(VLOOKUP($AD211,技まとめ!$A$1:$F$380,6,FALSE)),"－",VLOOKUP($AD211,技まとめ!$A$1:$F$380,6,FALSE))</f>
        <v>DR</v>
      </c>
      <c r="AF211" s="3">
        <f>IF(ISERROR(VLOOKUP($AD211,技まとめ!$A$1:$F$380,3,FALSE)),"－",VLOOKUP($AD211,技まとめ!$A$1:$F$380,3,FALSE))</f>
        <v>34</v>
      </c>
      <c r="AG211" s="3">
        <f>IF(ISERROR(VLOOKUP($AD211,技まとめ!$A$1:$F$380,5,FALSE)),"－",VLOOKUP($AD211,技まとめ!$A$1:$F$380,5,FALSE))</f>
        <v>27</v>
      </c>
      <c r="AH211" s="3" t="str">
        <f>IF($E211=IF(ISERROR(VLOOKUP($AD211,技まとめ!$A$1:$F$380,4,FALSE)),"－",VLOOKUP($AD211,技まとめ!$A$1:$F$380,4,FALSE)),"一致","")</f>
        <v/>
      </c>
      <c r="AI211" s="9" t="s">
        <v>756</v>
      </c>
      <c r="AJ211" s="3" t="str">
        <f>IF(ISERROR(VLOOKUP($AI211,技まとめ!$A$1:$F$380,6,FALSE)),"－",VLOOKUP($AI211,技まとめ!$A$1:$F$380,6,FALSE))</f>
        <v>BB</v>
      </c>
      <c r="AK211" s="3">
        <f>IF(ISERROR(VLOOKUP($AI211,技まとめ!$A$1:$F$380,3,FALSE)),"－",VLOOKUP($AI211,技まとめ!$A$1:$F$380,3,FALSE))</f>
        <v>65</v>
      </c>
      <c r="AL211" s="3">
        <f>IF(ISERROR(VLOOKUP($AI211,技まとめ!$A$1:$F$380,5,FALSE)),"－",VLOOKUP($AI211,技まとめ!$A$1:$F$380,5,FALSE))</f>
        <v>42</v>
      </c>
      <c r="AM211" s="3" t="str">
        <f>IF($E211=IF(ISERROR(VLOOKUP($AI211,技まとめ!$A$1:$F$380,4,FALSE)),"－",VLOOKUP($AI211,技まとめ!$A$1:$F$380,4,FALSE)),"一致","")</f>
        <v/>
      </c>
      <c r="AN211" s="9" t="s">
        <v>309</v>
      </c>
      <c r="AO211" s="3" t="str">
        <f>IF(ISERROR(VLOOKUP($AN211,技まとめ!$A$1:$F$380,6,FALSE)),"－",VLOOKUP($AN211,技まとめ!$A$1:$F$380,6,FALSE))</f>
        <v>BB</v>
      </c>
      <c r="AP211" s="3">
        <f>IF(ISERROR(VLOOKUP($AN211,技まとめ!$A$1:$F$380,3,FALSE)),"－",VLOOKUP($AN211,技まとめ!$A$1:$F$380,3,FALSE))</f>
        <v>23</v>
      </c>
      <c r="AQ211" s="3">
        <f>IF(ISERROR(VLOOKUP($AN211,技まとめ!$A$1:$F$380,5,FALSE)),"－",VLOOKUP($AN211,技まとめ!$A$1:$F$380,5,FALSE))</f>
        <v>20</v>
      </c>
      <c r="AR211" s="3" t="str">
        <f>IF($E211=IF(ISERROR(VLOOKUP($AN211,技まとめ!$A$1:$F$380,4,FALSE)),"－",VLOOKUP($AN211,技まとめ!$A$1:$F$380,4,FALSE)),"一致","")</f>
        <v>一致</v>
      </c>
      <c r="AS211" s="9" t="s">
        <v>225</v>
      </c>
      <c r="AT211" s="3" t="str">
        <f>IF(ISERROR(VLOOKUP($AS211,技まとめ!$A$1:$F$380,6,FALSE)),"－",VLOOKUP($AS211,技まとめ!$A$1:$F$380,6,FALSE))</f>
        <v>CA</v>
      </c>
      <c r="AU211" s="3">
        <f>IF(ISERROR(VLOOKUP($AS211,技まとめ!$A$1:$F$380,3,FALSE)),"－",VLOOKUP($AS211,技まとめ!$A$1:$F$380,3,FALSE))</f>
        <v>17</v>
      </c>
      <c r="AV211" s="3">
        <f>IF(ISERROR(VLOOKUP($AS211,技まとめ!$A$1:$F$380,5,FALSE)),"－",VLOOKUP($AS211,技まとめ!$A$1:$F$380,5,FALSE))</f>
        <v>20</v>
      </c>
      <c r="AW211" s="3" t="str">
        <f>IF($E211=IF(ISERROR(VLOOKUP($AS211,技まとめ!$A$1:$F$380,4,FALSE)),"－",VLOOKUP($AS211,技まとめ!$A$1:$F$380,4,FALSE)),"一致","")</f>
        <v/>
      </c>
      <c r="AX211" s="12" t="str">
        <f t="shared" si="48"/>
        <v>ジグザグスパークボルケイノカットホーントレインキラーブレード</v>
      </c>
      <c r="AY211" s="12" t="str">
        <f t="shared" si="49"/>
        <v>ジグザグスパークボルケイノカットホーントレインキラーブレード</v>
      </c>
      <c r="AZ211" s="12" t="str">
        <f t="shared" si="50"/>
        <v>ジグザグスパークボルケイノカットホーントレインキラーブレード</v>
      </c>
      <c r="BA211" s="12" t="str">
        <f t="shared" si="51"/>
        <v>ジグザグスパークボルケイノカットホーントレインキラーブレード</v>
      </c>
      <c r="BB211" s="11" t="str">
        <f t="shared" si="52"/>
        <v>DRBBBBCA</v>
      </c>
      <c r="BC211" s="11" t="str">
        <f t="shared" si="53"/>
        <v>DRBBBBCA</v>
      </c>
      <c r="BD211" s="11" t="str">
        <f t="shared" si="54"/>
        <v>DRBBBBCA</v>
      </c>
      <c r="BE211" s="11" t="str">
        <f t="shared" si="55"/>
        <v>DRBBBBCA</v>
      </c>
    </row>
    <row r="212" spans="1:57" ht="11.25" hidden="1" customHeight="1">
      <c r="A212" s="6">
        <v>210</v>
      </c>
      <c r="B212" s="7" t="s">
        <v>757</v>
      </c>
      <c r="C212" s="8" t="s">
        <v>758</v>
      </c>
      <c r="D212" s="7" t="s">
        <v>72</v>
      </c>
      <c r="E212" s="7" t="s">
        <v>81</v>
      </c>
      <c r="F212" s="7" t="s">
        <v>128</v>
      </c>
      <c r="G212" s="9">
        <v>117</v>
      </c>
      <c r="H212" s="9">
        <v>99</v>
      </c>
      <c r="I212" s="9">
        <v>51</v>
      </c>
      <c r="J212" s="9">
        <v>56</v>
      </c>
      <c r="K212" s="9">
        <v>56</v>
      </c>
      <c r="L212" s="9">
        <v>54</v>
      </c>
      <c r="M212" s="9">
        <v>67</v>
      </c>
      <c r="N212" s="9">
        <v>65</v>
      </c>
      <c r="O212" s="9">
        <v>50</v>
      </c>
      <c r="P212" s="9">
        <v>45</v>
      </c>
      <c r="Q212" s="10">
        <v>101</v>
      </c>
      <c r="R212" s="11">
        <v>40</v>
      </c>
      <c r="S212" s="11">
        <v>1</v>
      </c>
      <c r="T212" s="11">
        <v>104</v>
      </c>
      <c r="U212" s="11">
        <v>117</v>
      </c>
      <c r="V212" s="11">
        <v>1</v>
      </c>
      <c r="W212" s="11">
        <v>100</v>
      </c>
      <c r="X212" s="11">
        <f t="shared" si="42"/>
        <v>464</v>
      </c>
      <c r="Y212" s="11">
        <f t="shared" si="43"/>
        <v>4545</v>
      </c>
      <c r="Z212" s="11">
        <f t="shared" si="44"/>
        <v>1910</v>
      </c>
      <c r="AA212" s="11">
        <f t="shared" si="45"/>
        <v>4150</v>
      </c>
      <c r="AB212" s="11">
        <f t="shared" si="46"/>
        <v>4150</v>
      </c>
      <c r="AC212" s="6">
        <f t="shared" si="47"/>
        <v>4860</v>
      </c>
      <c r="AD212" s="9" t="s">
        <v>516</v>
      </c>
      <c r="AE212" s="3" t="str">
        <f>IF(ISERROR(VLOOKUP($AD212,技まとめ!$A$1:$F$380,6,FALSE)),"－",VLOOKUP($AD212,技まとめ!$A$1:$F$380,6,FALSE))</f>
        <v>－</v>
      </c>
      <c r="AF212" s="3">
        <f>IF(ISERROR(VLOOKUP($AD212,技まとめ!$A$1:$F$380,3,FALSE)),"－",VLOOKUP($AD212,技まとめ!$A$1:$F$380,3,FALSE))</f>
        <v>0</v>
      </c>
      <c r="AG212" s="3">
        <f>IF(ISERROR(VLOOKUP($AD212,技まとめ!$A$1:$F$380,5,FALSE)),"－",VLOOKUP($AD212,技まとめ!$A$1:$F$380,5,FALSE))</f>
        <v>0</v>
      </c>
      <c r="AH212" s="3" t="str">
        <f>IF($E212=IF(ISERROR(VLOOKUP($AD212,技まとめ!$A$1:$F$380,4,FALSE)),"－",VLOOKUP($AD212,技まとめ!$A$1:$F$380,4,FALSE)),"一致","")</f>
        <v/>
      </c>
      <c r="AI212" s="9" t="s">
        <v>110</v>
      </c>
      <c r="AJ212" s="3" t="str">
        <f>IF(ISERROR(VLOOKUP($AI212,技まとめ!$A$1:$F$380,6,FALSE)),"－",VLOOKUP($AI212,技まとめ!$A$1:$F$380,6,FALSE))</f>
        <v>DR</v>
      </c>
      <c r="AK212" s="3">
        <f>IF(ISERROR(VLOOKUP($AI212,技まとめ!$A$1:$F$380,3,FALSE)),"－",VLOOKUP($AI212,技まとめ!$A$1:$F$380,3,FALSE))</f>
        <v>34</v>
      </c>
      <c r="AL212" s="3">
        <f>IF(ISERROR(VLOOKUP($AI212,技まとめ!$A$1:$F$380,5,FALSE)),"－",VLOOKUP($AI212,技まとめ!$A$1:$F$380,5,FALSE))</f>
        <v>27</v>
      </c>
      <c r="AM212" s="3" t="str">
        <f>IF($E212=IF(ISERROR(VLOOKUP($AI212,技まとめ!$A$1:$F$380,4,FALSE)),"－",VLOOKUP($AI212,技まとめ!$A$1:$F$380,4,FALSE)),"一致","")</f>
        <v>一致</v>
      </c>
      <c r="AN212" s="9" t="s">
        <v>570</v>
      </c>
      <c r="AO212" s="3" t="str">
        <f>IF(ISERROR(VLOOKUP($AN212,技まとめ!$A$1:$F$380,6,FALSE)),"－",VLOOKUP($AN212,技まとめ!$A$1:$F$380,6,FALSE))</f>
        <v>BS</v>
      </c>
      <c r="AP212" s="3">
        <f>IF(ISERROR(VLOOKUP($AN212,技まとめ!$A$1:$F$380,3,FALSE)),"－",VLOOKUP($AN212,技まとめ!$A$1:$F$380,3,FALSE))</f>
        <v>70</v>
      </c>
      <c r="AQ212" s="3">
        <f>IF(ISERROR(VLOOKUP($AN212,技まとめ!$A$1:$F$380,5,FALSE)),"－",VLOOKUP($AN212,技まとめ!$A$1:$F$380,5,FALSE))</f>
        <v>40</v>
      </c>
      <c r="AR212" s="3" t="str">
        <f>IF($E212=IF(ISERROR(VLOOKUP($AN212,技まとめ!$A$1:$F$380,4,FALSE)),"－",VLOOKUP($AN212,技まとめ!$A$1:$F$380,4,FALSE)),"一致","")</f>
        <v>一致</v>
      </c>
      <c r="AS212" s="9" t="s">
        <v>759</v>
      </c>
      <c r="AT212" s="3" t="str">
        <f>IF(ISERROR(VLOOKUP($AS212,技まとめ!$A$1:$F$380,6,FALSE)),"－",VLOOKUP($AS212,技まとめ!$A$1:$F$380,6,FALSE))</f>
        <v>NS</v>
      </c>
      <c r="AU212" s="3">
        <f>IF(ISERROR(VLOOKUP($AS212,技まとめ!$A$1:$F$380,3,FALSE)),"－",VLOOKUP($AS212,技まとめ!$A$1:$F$380,3,FALSE))</f>
        <v>127</v>
      </c>
      <c r="AV212" s="3">
        <f>IF(ISERROR(VLOOKUP($AS212,技まとめ!$A$1:$F$380,5,FALSE)),"－",VLOOKUP($AS212,技まとめ!$A$1:$F$380,5,FALSE))</f>
        <v>64</v>
      </c>
      <c r="AW212" s="3" t="str">
        <f>IF($E212=IF(ISERROR(VLOOKUP($AS212,技まとめ!$A$1:$F$380,4,FALSE)),"－",VLOOKUP($AS212,技まとめ!$A$1:$F$380,4,FALSE)),"一致","")</f>
        <v/>
      </c>
      <c r="AX212" s="12" t="str">
        <f t="shared" si="48"/>
        <v>スピードプラスジグザグスパークイナズマ１ごうグランフェンリル</v>
      </c>
      <c r="AY212" s="12" t="str">
        <f t="shared" si="49"/>
        <v>スピードプラスジグザグスパークイナズマ１ごうグランフェンリル</v>
      </c>
      <c r="AZ212" s="12" t="str">
        <f t="shared" si="50"/>
        <v>スピードプラスジグザグスパークイナズマ１ごうグランフェンリル</v>
      </c>
      <c r="BA212" s="12" t="str">
        <f t="shared" si="51"/>
        <v>スピードプラスジグザグスパークイナズマ１ごうグランフェンリル</v>
      </c>
      <c r="BB212" s="11" t="str">
        <f t="shared" si="52"/>
        <v>－DRBSNS</v>
      </c>
      <c r="BC212" s="11" t="str">
        <f t="shared" si="53"/>
        <v>－DRBSNS</v>
      </c>
      <c r="BD212" s="11" t="str">
        <f t="shared" si="54"/>
        <v>－DRBSNS</v>
      </c>
      <c r="BE212" s="11" t="str">
        <f t="shared" si="55"/>
        <v>－DRBSNS</v>
      </c>
    </row>
    <row r="213" spans="1:57" ht="11.25" hidden="1" customHeight="1">
      <c r="A213" s="6">
        <v>211</v>
      </c>
      <c r="B213" s="7" t="s">
        <v>760</v>
      </c>
      <c r="C213" s="8" t="s">
        <v>761</v>
      </c>
      <c r="D213" s="7" t="s">
        <v>72</v>
      </c>
      <c r="E213" s="7" t="s">
        <v>95</v>
      </c>
      <c r="F213" s="7" t="s">
        <v>109</v>
      </c>
      <c r="G213" s="9">
        <v>102</v>
      </c>
      <c r="H213" s="9">
        <v>118</v>
      </c>
      <c r="I213" s="9">
        <v>51</v>
      </c>
      <c r="J213" s="9">
        <v>56</v>
      </c>
      <c r="K213" s="9">
        <v>60</v>
      </c>
      <c r="L213" s="9">
        <v>61</v>
      </c>
      <c r="M213" s="9">
        <v>65</v>
      </c>
      <c r="N213" s="9">
        <v>65</v>
      </c>
      <c r="O213" s="9">
        <v>58</v>
      </c>
      <c r="P213" s="9">
        <v>22</v>
      </c>
      <c r="Q213" s="10">
        <v>101</v>
      </c>
      <c r="R213" s="11">
        <v>21</v>
      </c>
      <c r="S213" s="11">
        <v>1</v>
      </c>
      <c r="T213" s="11">
        <v>111</v>
      </c>
      <c r="U213" s="11">
        <v>115</v>
      </c>
      <c r="V213" s="11">
        <v>1</v>
      </c>
      <c r="W213" s="11">
        <v>108</v>
      </c>
      <c r="X213" s="11">
        <f t="shared" si="42"/>
        <v>458</v>
      </c>
      <c r="Y213" s="11">
        <f t="shared" si="43"/>
        <v>4585</v>
      </c>
      <c r="Z213" s="11">
        <f t="shared" si="44"/>
        <v>1285</v>
      </c>
      <c r="AA213" s="11">
        <f t="shared" si="45"/>
        <v>4435</v>
      </c>
      <c r="AB213" s="11">
        <f t="shared" si="46"/>
        <v>4435</v>
      </c>
      <c r="AC213" s="6">
        <f t="shared" si="47"/>
        <v>5085</v>
      </c>
      <c r="AD213" s="9" t="s">
        <v>168</v>
      </c>
      <c r="AE213" s="3" t="str">
        <f>IF(ISERROR(VLOOKUP($AD213,技まとめ!$A$1:$F$380,6,FALSE)),"－",VLOOKUP($AD213,技まとめ!$A$1:$F$380,6,FALSE))</f>
        <v>BL</v>
      </c>
      <c r="AF213" s="3">
        <f>IF(ISERROR(VLOOKUP($AD213,技まとめ!$A$1:$F$380,3,FALSE)),"－",VLOOKUP($AD213,技まとめ!$A$1:$F$380,3,FALSE))</f>
        <v>25</v>
      </c>
      <c r="AG213" s="3">
        <f>IF(ISERROR(VLOOKUP($AD213,技まとめ!$A$1:$F$380,5,FALSE)),"－",VLOOKUP($AD213,技まとめ!$A$1:$F$380,5,FALSE))</f>
        <v>12</v>
      </c>
      <c r="AH213" s="3" t="str">
        <f>IF($E213=IF(ISERROR(VLOOKUP($AD213,技まとめ!$A$1:$F$380,4,FALSE)),"－",VLOOKUP($AD213,技まとめ!$A$1:$F$380,4,FALSE)),"一致","")</f>
        <v>一致</v>
      </c>
      <c r="AI213" s="9" t="s">
        <v>162</v>
      </c>
      <c r="AJ213" s="3" t="str">
        <f>IF(ISERROR(VLOOKUP($AI213,技まとめ!$A$1:$F$380,6,FALSE)),"－",VLOOKUP($AI213,技まとめ!$A$1:$F$380,6,FALSE))</f>
        <v>DR</v>
      </c>
      <c r="AK213" s="3">
        <f>IF(ISERROR(VLOOKUP($AI213,技まとめ!$A$1:$F$380,3,FALSE)),"－",VLOOKUP($AI213,技まとめ!$A$1:$F$380,3,FALSE))</f>
        <v>56</v>
      </c>
      <c r="AL213" s="3">
        <f>IF(ISERROR(VLOOKUP($AI213,技まとめ!$A$1:$F$380,5,FALSE)),"－",VLOOKUP($AI213,技まとめ!$A$1:$F$380,5,FALSE))</f>
        <v>25</v>
      </c>
      <c r="AM213" s="3" t="str">
        <f>IF($E213=IF(ISERROR(VLOOKUP($AI213,技まとめ!$A$1:$F$380,4,FALSE)),"－",VLOOKUP($AI213,技まとめ!$A$1:$F$380,4,FALSE)),"一致","")</f>
        <v/>
      </c>
      <c r="AN213" s="9" t="s">
        <v>177</v>
      </c>
      <c r="AO213" s="3" t="str">
        <f>IF(ISERROR(VLOOKUP($AN213,技まとめ!$A$1:$F$380,6,FALSE)),"－",VLOOKUP($AN213,技まとめ!$A$1:$F$380,6,FALSE))</f>
        <v>DR</v>
      </c>
      <c r="AP213" s="3">
        <f>IF(ISERROR(VLOOKUP($AN213,技まとめ!$A$1:$F$380,3,FALSE)),"－",VLOOKUP($AN213,技まとめ!$A$1:$F$380,3,FALSE))</f>
        <v>93</v>
      </c>
      <c r="AQ213" s="3">
        <f>IF(ISERROR(VLOOKUP($AN213,技まとめ!$A$1:$F$380,5,FALSE)),"－",VLOOKUP($AN213,技まとめ!$A$1:$F$380,5,FALSE))</f>
        <v>42</v>
      </c>
      <c r="AR213" s="3" t="str">
        <f>IF($E213=IF(ISERROR(VLOOKUP($AN213,技まとめ!$A$1:$F$380,4,FALSE)),"－",VLOOKUP($AN213,技まとめ!$A$1:$F$380,4,FALSE)),"一致","")</f>
        <v/>
      </c>
      <c r="AS213" s="9" t="s">
        <v>577</v>
      </c>
      <c r="AT213" s="3" t="str">
        <f>IF(ISERROR(VLOOKUP($AS213,技まとめ!$A$1:$F$380,6,FALSE)),"－",VLOOKUP($AS213,技まとめ!$A$1:$F$380,6,FALSE))</f>
        <v>BL</v>
      </c>
      <c r="AU213" s="3">
        <f>IF(ISERROR(VLOOKUP($AS213,技まとめ!$A$1:$F$380,3,FALSE)),"－",VLOOKUP($AS213,技まとめ!$A$1:$F$380,3,FALSE))</f>
        <v>78</v>
      </c>
      <c r="AV213" s="3">
        <f>IF(ISERROR(VLOOKUP($AS213,技まとめ!$A$1:$F$380,5,FALSE)),"－",VLOOKUP($AS213,技まとめ!$A$1:$F$380,5,FALSE))</f>
        <v>46</v>
      </c>
      <c r="AW213" s="3" t="str">
        <f>IF($E213=IF(ISERROR(VLOOKUP($AS213,技まとめ!$A$1:$F$380,4,FALSE)),"－",VLOOKUP($AS213,技まとめ!$A$1:$F$380,4,FALSE)),"一致","")</f>
        <v>一致</v>
      </c>
      <c r="AX213" s="12" t="str">
        <f t="shared" si="48"/>
        <v>キラースライドジャッジスルージャッジスルー２デュアルストーム</v>
      </c>
      <c r="AY213" s="12" t="str">
        <f t="shared" si="49"/>
        <v>キラースライドジャッジスルージャッジスルー２デュアルストーム</v>
      </c>
      <c r="AZ213" s="12" t="str">
        <f t="shared" si="50"/>
        <v>キラースライドジャッジスルージャッジスルー２デュアルストーム</v>
      </c>
      <c r="BA213" s="12" t="str">
        <f t="shared" si="51"/>
        <v>キラースライドジャッジスルージャッジスルー２デュアルストーム</v>
      </c>
      <c r="BB213" s="11" t="str">
        <f t="shared" si="52"/>
        <v>BLDRDRBL</v>
      </c>
      <c r="BC213" s="11" t="str">
        <f t="shared" si="53"/>
        <v>BLDRDRBL</v>
      </c>
      <c r="BD213" s="11" t="str">
        <f t="shared" si="54"/>
        <v>BLDRDRBL</v>
      </c>
      <c r="BE213" s="11" t="str">
        <f t="shared" si="55"/>
        <v>BLDRDRBL</v>
      </c>
    </row>
    <row r="214" spans="1:57" ht="11.25" hidden="1" customHeight="1">
      <c r="A214" s="6">
        <v>212</v>
      </c>
      <c r="B214" s="7" t="s">
        <v>762</v>
      </c>
      <c r="C214" s="8" t="s">
        <v>763</v>
      </c>
      <c r="D214" s="7" t="s">
        <v>72</v>
      </c>
      <c r="E214" s="7" t="s">
        <v>73</v>
      </c>
      <c r="F214" s="7" t="s">
        <v>109</v>
      </c>
      <c r="G214" s="9">
        <v>118</v>
      </c>
      <c r="H214" s="9">
        <v>97</v>
      </c>
      <c r="I214" s="9">
        <v>63</v>
      </c>
      <c r="J214" s="9">
        <v>54</v>
      </c>
      <c r="K214" s="9">
        <v>56</v>
      </c>
      <c r="L214" s="9">
        <v>51</v>
      </c>
      <c r="M214" s="9">
        <v>61</v>
      </c>
      <c r="N214" s="9">
        <v>57</v>
      </c>
      <c r="O214" s="9">
        <v>51</v>
      </c>
      <c r="P214" s="9">
        <v>32</v>
      </c>
      <c r="Q214" s="10">
        <v>113</v>
      </c>
      <c r="R214" s="11">
        <v>17</v>
      </c>
      <c r="S214" s="11">
        <v>1</v>
      </c>
      <c r="T214" s="11">
        <v>101</v>
      </c>
      <c r="U214" s="11">
        <v>111</v>
      </c>
      <c r="V214" s="11">
        <v>1</v>
      </c>
      <c r="W214" s="11">
        <v>101</v>
      </c>
      <c r="X214" s="11">
        <f t="shared" si="42"/>
        <v>445</v>
      </c>
      <c r="Y214" s="11">
        <f t="shared" si="43"/>
        <v>5030</v>
      </c>
      <c r="Z214" s="11">
        <f t="shared" si="44"/>
        <v>1110</v>
      </c>
      <c r="AA214" s="11">
        <f t="shared" si="45"/>
        <v>4050</v>
      </c>
      <c r="AB214" s="11">
        <f t="shared" si="46"/>
        <v>4050</v>
      </c>
      <c r="AC214" s="6">
        <f t="shared" si="47"/>
        <v>4630</v>
      </c>
      <c r="AD214" s="9" t="s">
        <v>210</v>
      </c>
      <c r="AE214" s="3" t="str">
        <f>IF(ISERROR(VLOOKUP($AD214,技まとめ!$A$1:$F$380,6,FALSE)),"－",VLOOKUP($AD214,技まとめ!$A$1:$F$380,6,FALSE))</f>
        <v>NS</v>
      </c>
      <c r="AF214" s="3">
        <f>IF(ISERROR(VLOOKUP($AD214,技まとめ!$A$1:$F$380,3,FALSE)),"－",VLOOKUP($AD214,技まとめ!$A$1:$F$380,3,FALSE))</f>
        <v>25</v>
      </c>
      <c r="AG214" s="3">
        <f>IF(ISERROR(VLOOKUP($AD214,技まとめ!$A$1:$F$380,5,FALSE)),"－",VLOOKUP($AD214,技まとめ!$A$1:$F$380,5,FALSE))</f>
        <v>20</v>
      </c>
      <c r="AH214" s="3" t="str">
        <f>IF($E214=IF(ISERROR(VLOOKUP($AD214,技まとめ!$A$1:$F$380,4,FALSE)),"－",VLOOKUP($AD214,技まとめ!$A$1:$F$380,4,FALSE)),"一致","")</f>
        <v/>
      </c>
      <c r="AI214" s="9" t="s">
        <v>157</v>
      </c>
      <c r="AJ214" s="3" t="str">
        <f>IF(ISERROR(VLOOKUP($AI214,技まとめ!$A$1:$F$380,6,FALSE)),"－",VLOOKUP($AI214,技まとめ!$A$1:$F$380,6,FALSE))</f>
        <v>BL</v>
      </c>
      <c r="AK214" s="3">
        <f>IF(ISERROR(VLOOKUP($AI214,技まとめ!$A$1:$F$380,3,FALSE)),"－",VLOOKUP($AI214,技まとめ!$A$1:$F$380,3,FALSE))</f>
        <v>47</v>
      </c>
      <c r="AL214" s="3">
        <f>IF(ISERROR(VLOOKUP($AI214,技まとめ!$A$1:$F$380,5,FALSE)),"－",VLOOKUP($AI214,技まとめ!$A$1:$F$380,5,FALSE))</f>
        <v>32</v>
      </c>
      <c r="AM214" s="3" t="str">
        <f>IF($E214=IF(ISERROR(VLOOKUP($AI214,技まとめ!$A$1:$F$380,4,FALSE)),"－",VLOOKUP($AI214,技まとめ!$A$1:$F$380,4,FALSE)),"一致","")</f>
        <v>一致</v>
      </c>
      <c r="AN214" s="9" t="s">
        <v>89</v>
      </c>
      <c r="AO214" s="3" t="str">
        <f>IF(ISERROR(VLOOKUP($AN214,技まとめ!$A$1:$F$380,6,FALSE)),"－",VLOOKUP($AN214,技まとめ!$A$1:$F$380,6,FALSE))</f>
        <v>BB</v>
      </c>
      <c r="AP214" s="3">
        <f>IF(ISERROR(VLOOKUP($AN214,技まとめ!$A$1:$F$380,3,FALSE)),"－",VLOOKUP($AN214,技まとめ!$A$1:$F$380,3,FALSE))</f>
        <v>43</v>
      </c>
      <c r="AQ214" s="3">
        <f>IF(ISERROR(VLOOKUP($AN214,技まとめ!$A$1:$F$380,5,FALSE)),"－",VLOOKUP($AN214,技まとめ!$A$1:$F$380,5,FALSE))</f>
        <v>30</v>
      </c>
      <c r="AR214" s="3" t="str">
        <f>IF($E214=IF(ISERROR(VLOOKUP($AN214,技まとめ!$A$1:$F$380,4,FALSE)),"－",VLOOKUP($AN214,技まとめ!$A$1:$F$380,4,FALSE)),"一致","")</f>
        <v>一致</v>
      </c>
      <c r="AS214" s="9" t="s">
        <v>106</v>
      </c>
      <c r="AT214" s="3" t="str">
        <f>IF(ISERROR(VLOOKUP($AS214,技まとめ!$A$1:$F$380,6,FALSE)),"－",VLOOKUP($AS214,技まとめ!$A$1:$F$380,6,FALSE))</f>
        <v>BL</v>
      </c>
      <c r="AU214" s="3">
        <f>IF(ISERROR(VLOOKUP($AS214,技まとめ!$A$1:$F$380,3,FALSE)),"－",VLOOKUP($AS214,技まとめ!$A$1:$F$380,3,FALSE))</f>
        <v>77</v>
      </c>
      <c r="AV214" s="3">
        <f>IF(ISERROR(VLOOKUP($AS214,技まとめ!$A$1:$F$380,5,FALSE)),"－",VLOOKUP($AS214,技まとめ!$A$1:$F$380,5,FALSE))</f>
        <v>47</v>
      </c>
      <c r="AW214" s="3" t="str">
        <f>IF($E214=IF(ISERROR(VLOOKUP($AS214,技まとめ!$A$1:$F$380,4,FALSE)),"－",VLOOKUP($AS214,技まとめ!$A$1:$F$380,4,FALSE)),"一致","")</f>
        <v>一致</v>
      </c>
      <c r="AX214" s="12" t="str">
        <f t="shared" si="48"/>
        <v>スパイラルショットアースクェイクザ・ウォールブロックサーカス</v>
      </c>
      <c r="AY214" s="12" t="str">
        <f t="shared" si="49"/>
        <v>スパイラルショットアースクェイクザ・ウォールブロックサーカス</v>
      </c>
      <c r="AZ214" s="12" t="str">
        <f t="shared" si="50"/>
        <v>スパイラルショットアースクェイクザ・ウォールブロックサーカス</v>
      </c>
      <c r="BA214" s="12" t="str">
        <f t="shared" si="51"/>
        <v>スパイラルショットアースクェイクザ・ウォールブロックサーカス</v>
      </c>
      <c r="BB214" s="11" t="str">
        <f t="shared" si="52"/>
        <v>NSBLBBBL</v>
      </c>
      <c r="BC214" s="11" t="str">
        <f t="shared" si="53"/>
        <v>NSBLBBBL</v>
      </c>
      <c r="BD214" s="11" t="str">
        <f t="shared" si="54"/>
        <v>NSBLBBBL</v>
      </c>
      <c r="BE214" s="11" t="str">
        <f t="shared" si="55"/>
        <v>NSBLBBBL</v>
      </c>
    </row>
    <row r="215" spans="1:57" ht="11.25" hidden="1" customHeight="1">
      <c r="A215" s="6">
        <v>213</v>
      </c>
      <c r="B215" s="7" t="s">
        <v>764</v>
      </c>
      <c r="C215" s="8" t="s">
        <v>765</v>
      </c>
      <c r="D215" s="7" t="s">
        <v>72</v>
      </c>
      <c r="E215" s="7" t="s">
        <v>81</v>
      </c>
      <c r="F215" s="7" t="s">
        <v>128</v>
      </c>
      <c r="G215" s="9">
        <v>126</v>
      </c>
      <c r="H215" s="9">
        <v>104</v>
      </c>
      <c r="I215" s="9">
        <v>62</v>
      </c>
      <c r="J215" s="9">
        <v>58</v>
      </c>
      <c r="K215" s="9">
        <v>56</v>
      </c>
      <c r="L215" s="9">
        <v>61</v>
      </c>
      <c r="M215" s="9">
        <v>60</v>
      </c>
      <c r="N215" s="9">
        <v>60</v>
      </c>
      <c r="O215" s="9">
        <v>59</v>
      </c>
      <c r="P215" s="9">
        <v>16</v>
      </c>
      <c r="Q215" s="10">
        <v>112</v>
      </c>
      <c r="R215" s="11">
        <v>8</v>
      </c>
      <c r="S215" s="11">
        <v>1</v>
      </c>
      <c r="T215" s="11">
        <v>111</v>
      </c>
      <c r="U215" s="11">
        <v>110</v>
      </c>
      <c r="V215" s="11">
        <v>1</v>
      </c>
      <c r="W215" s="11">
        <v>109</v>
      </c>
      <c r="X215" s="11">
        <f t="shared" si="42"/>
        <v>452</v>
      </c>
      <c r="Y215" s="11">
        <f t="shared" si="43"/>
        <v>5030</v>
      </c>
      <c r="Z215" s="11">
        <f t="shared" si="44"/>
        <v>835</v>
      </c>
      <c r="AA215" s="11">
        <f t="shared" si="45"/>
        <v>4440</v>
      </c>
      <c r="AB215" s="11">
        <f t="shared" si="46"/>
        <v>4440</v>
      </c>
      <c r="AC215" s="6">
        <f t="shared" si="47"/>
        <v>5025</v>
      </c>
      <c r="AD215" s="9" t="s">
        <v>543</v>
      </c>
      <c r="AE215" s="3" t="str">
        <f>IF(ISERROR(VLOOKUP($AD215,技まとめ!$A$1:$F$380,6,FALSE)),"－",VLOOKUP($AD215,技まとめ!$A$1:$F$380,6,FALSE))</f>
        <v>SC</v>
      </c>
      <c r="AF215" s="3">
        <f>IF(ISERROR(VLOOKUP($AD215,技まとめ!$A$1:$F$380,3,FALSE)),"－",VLOOKUP($AD215,技まとめ!$A$1:$F$380,3,FALSE))</f>
        <v>25</v>
      </c>
      <c r="AG215" s="3">
        <f>IF(ISERROR(VLOOKUP($AD215,技まとめ!$A$1:$F$380,5,FALSE)),"－",VLOOKUP($AD215,技まとめ!$A$1:$F$380,5,FALSE))</f>
        <v>20</v>
      </c>
      <c r="AH215" s="3" t="str">
        <f>IF($E215=IF(ISERROR(VLOOKUP($AD215,技まとめ!$A$1:$F$380,4,FALSE)),"－",VLOOKUP($AD215,技まとめ!$A$1:$F$380,4,FALSE)),"一致","")</f>
        <v>一致</v>
      </c>
      <c r="AI215" s="9" t="s">
        <v>540</v>
      </c>
      <c r="AJ215" s="3" t="str">
        <f>IF(ISERROR(VLOOKUP($AI215,技まとめ!$A$1:$F$380,6,FALSE)),"－",VLOOKUP($AI215,技まとめ!$A$1:$F$380,6,FALSE))</f>
        <v>BS</v>
      </c>
      <c r="AK215" s="3">
        <f>IF(ISERROR(VLOOKUP($AI215,技まとめ!$A$1:$F$380,3,FALSE)),"－",VLOOKUP($AI215,技まとめ!$A$1:$F$380,3,FALSE))</f>
        <v>51</v>
      </c>
      <c r="AL215" s="3">
        <f>IF(ISERROR(VLOOKUP($AI215,技まとめ!$A$1:$F$380,5,FALSE)),"－",VLOOKUP($AI215,技まとめ!$A$1:$F$380,5,FALSE))</f>
        <v>31</v>
      </c>
      <c r="AM215" s="3" t="str">
        <f>IF($E215=IF(ISERROR(VLOOKUP($AI215,技まとめ!$A$1:$F$380,4,FALSE)),"－",VLOOKUP($AI215,技まとめ!$A$1:$F$380,4,FALSE)),"一致","")</f>
        <v>一致</v>
      </c>
      <c r="AN215" s="9" t="s">
        <v>420</v>
      </c>
      <c r="AO215" s="3" t="str">
        <f>IF(ISERROR(VLOOKUP($AN215,技まとめ!$A$1:$F$380,6,FALSE)),"－",VLOOKUP($AN215,技まとめ!$A$1:$F$380,6,FALSE))</f>
        <v>BS</v>
      </c>
      <c r="AP215" s="3">
        <f>IF(ISERROR(VLOOKUP($AN215,技まとめ!$A$1:$F$380,3,FALSE)),"－",VLOOKUP($AN215,技まとめ!$A$1:$F$380,3,FALSE))</f>
        <v>62</v>
      </c>
      <c r="AQ215" s="3">
        <f>IF(ISERROR(VLOOKUP($AN215,技まとめ!$A$1:$F$380,5,FALSE)),"－",VLOOKUP($AN215,技まとめ!$A$1:$F$380,5,FALSE))</f>
        <v>37</v>
      </c>
      <c r="AR215" s="3" t="str">
        <f>IF($E215=IF(ISERROR(VLOOKUP($AN215,技まとめ!$A$1:$F$380,4,FALSE)),"－",VLOOKUP($AN215,技まとめ!$A$1:$F$380,4,FALSE)),"一致","")</f>
        <v>一致</v>
      </c>
      <c r="AS215" s="9" t="s">
        <v>366</v>
      </c>
      <c r="AT215" s="3" t="str">
        <f>IF(ISERROR(VLOOKUP($AS215,技まとめ!$A$1:$F$380,6,FALSE)),"－",VLOOKUP($AS215,技まとめ!$A$1:$F$380,6,FALSE))</f>
        <v>BL</v>
      </c>
      <c r="AU215" s="3">
        <f>IF(ISERROR(VLOOKUP($AS215,技まとめ!$A$1:$F$380,3,FALSE)),"－",VLOOKUP($AS215,技まとめ!$A$1:$F$380,3,FALSE))</f>
        <v>65</v>
      </c>
      <c r="AV215" s="3">
        <f>IF(ISERROR(VLOOKUP($AS215,技まとめ!$A$1:$F$380,5,FALSE)),"－",VLOOKUP($AS215,技まとめ!$A$1:$F$380,5,FALSE))</f>
        <v>42</v>
      </c>
      <c r="AW215" s="3" t="str">
        <f>IF($E215=IF(ISERROR(VLOOKUP($AS215,技まとめ!$A$1:$F$380,4,FALSE)),"－",VLOOKUP($AS215,技まとめ!$A$1:$F$380,4,FALSE)),"一致","")</f>
        <v>一致</v>
      </c>
      <c r="AX215" s="12" t="str">
        <f t="shared" si="48"/>
        <v>スピニングシュートバックトルネードイナズマおとしプロファイルゾーン</v>
      </c>
      <c r="AY215" s="12" t="str">
        <f t="shared" si="49"/>
        <v>スピニングシュートバックトルネードイナズマおとしプロファイルゾーン</v>
      </c>
      <c r="AZ215" s="12" t="str">
        <f t="shared" si="50"/>
        <v>スピニングシュートバックトルネードイナズマおとしプロファイルゾーン</v>
      </c>
      <c r="BA215" s="12" t="str">
        <f t="shared" si="51"/>
        <v>スピニングシュートバックトルネードイナズマおとしプロファイルゾーン</v>
      </c>
      <c r="BB215" s="11" t="str">
        <f t="shared" si="52"/>
        <v>SCBSBSBL</v>
      </c>
      <c r="BC215" s="11" t="str">
        <f t="shared" si="53"/>
        <v>SCBSBSBL</v>
      </c>
      <c r="BD215" s="11" t="str">
        <f t="shared" si="54"/>
        <v>SCBSBSBL</v>
      </c>
      <c r="BE215" s="11" t="str">
        <f t="shared" si="55"/>
        <v>SCBSBSBL</v>
      </c>
    </row>
    <row r="216" spans="1:57" ht="11.25" hidden="1" customHeight="1">
      <c r="A216" s="6">
        <v>214</v>
      </c>
      <c r="B216" s="7" t="s">
        <v>766</v>
      </c>
      <c r="C216" s="8" t="s">
        <v>767</v>
      </c>
      <c r="D216" s="7" t="s">
        <v>72</v>
      </c>
      <c r="E216" s="7" t="s">
        <v>95</v>
      </c>
      <c r="F216" s="7" t="s">
        <v>128</v>
      </c>
      <c r="G216" s="9">
        <v>125</v>
      </c>
      <c r="H216" s="9">
        <v>122</v>
      </c>
      <c r="I216" s="9">
        <v>56</v>
      </c>
      <c r="J216" s="9">
        <v>63</v>
      </c>
      <c r="K216" s="9">
        <v>65</v>
      </c>
      <c r="L216" s="9">
        <v>60</v>
      </c>
      <c r="M216" s="9">
        <v>47</v>
      </c>
      <c r="N216" s="9">
        <v>62</v>
      </c>
      <c r="O216" s="9">
        <v>63</v>
      </c>
      <c r="P216" s="9">
        <v>52</v>
      </c>
      <c r="Q216" s="10">
        <v>106</v>
      </c>
      <c r="R216" s="11">
        <v>60</v>
      </c>
      <c r="S216" s="11">
        <v>1</v>
      </c>
      <c r="T216" s="11">
        <v>110</v>
      </c>
      <c r="U216" s="11">
        <v>97</v>
      </c>
      <c r="V216" s="11">
        <v>1</v>
      </c>
      <c r="W216" s="11">
        <v>113</v>
      </c>
      <c r="X216" s="11">
        <f t="shared" si="42"/>
        <v>488</v>
      </c>
      <c r="Y216" s="11">
        <f t="shared" si="43"/>
        <v>4810</v>
      </c>
      <c r="Z216" s="11">
        <f t="shared" si="44"/>
        <v>2675</v>
      </c>
      <c r="AA216" s="11">
        <f t="shared" si="45"/>
        <v>4425</v>
      </c>
      <c r="AB216" s="11">
        <f t="shared" si="46"/>
        <v>4425</v>
      </c>
      <c r="AC216" s="6">
        <f t="shared" si="47"/>
        <v>5265</v>
      </c>
      <c r="AD216" s="9" t="s">
        <v>599</v>
      </c>
      <c r="AE216" s="3" t="str">
        <f>IF(ISERROR(VLOOKUP($AD216,技まとめ!$A$1:$F$380,6,FALSE)),"－",VLOOKUP($AD216,技まとめ!$A$1:$F$380,6,FALSE))</f>
        <v>－</v>
      </c>
      <c r="AF216" s="3">
        <f>IF(ISERROR(VLOOKUP($AD216,技まとめ!$A$1:$F$380,3,FALSE)),"－",VLOOKUP($AD216,技まとめ!$A$1:$F$380,3,FALSE))</f>
        <v>0</v>
      </c>
      <c r="AG216" s="3">
        <f>IF(ISERROR(VLOOKUP($AD216,技まとめ!$A$1:$F$380,5,FALSE)),"－",VLOOKUP($AD216,技まとめ!$A$1:$F$380,5,FALSE))</f>
        <v>0</v>
      </c>
      <c r="AH216" s="3" t="str">
        <f>IF($E216=IF(ISERROR(VLOOKUP($AD216,技まとめ!$A$1:$F$380,4,FALSE)),"－",VLOOKUP($AD216,技まとめ!$A$1:$F$380,4,FALSE)),"一致","")</f>
        <v/>
      </c>
      <c r="AI216" s="9" t="s">
        <v>158</v>
      </c>
      <c r="AJ216" s="3" t="str">
        <f>IF(ISERROR(VLOOKUP($AI216,技まとめ!$A$1:$F$380,6,FALSE)),"－",VLOOKUP($AI216,技まとめ!$A$1:$F$380,6,FALSE))</f>
        <v>NS</v>
      </c>
      <c r="AK216" s="3">
        <f>IF(ISERROR(VLOOKUP($AI216,技まとめ!$A$1:$F$380,3,FALSE)),"－",VLOOKUP($AI216,技まとめ!$A$1:$F$380,3,FALSE))</f>
        <v>70</v>
      </c>
      <c r="AL216" s="3">
        <f>IF(ISERROR(VLOOKUP($AI216,技まとめ!$A$1:$F$380,5,FALSE)),"－",VLOOKUP($AI216,技まとめ!$A$1:$F$380,5,FALSE))</f>
        <v>40</v>
      </c>
      <c r="AM216" s="3" t="str">
        <f>IF($E216=IF(ISERROR(VLOOKUP($AI216,技まとめ!$A$1:$F$380,4,FALSE)),"－",VLOOKUP($AI216,技まとめ!$A$1:$F$380,4,FALSE)),"一致","")</f>
        <v/>
      </c>
      <c r="AN216" s="9" t="s">
        <v>454</v>
      </c>
      <c r="AO216" s="3" t="str">
        <f>IF(ISERROR(VLOOKUP($AN216,技まとめ!$A$1:$F$380,6,FALSE)),"－",VLOOKUP($AN216,技まとめ!$A$1:$F$380,6,FALSE))</f>
        <v>BL</v>
      </c>
      <c r="AP216" s="3">
        <f>IF(ISERROR(VLOOKUP($AN216,技まとめ!$A$1:$F$380,3,FALSE)),"－",VLOOKUP($AN216,技まとめ!$A$1:$F$380,3,FALSE))</f>
        <v>65</v>
      </c>
      <c r="AQ216" s="3">
        <f>IF(ISERROR(VLOOKUP($AN216,技まとめ!$A$1:$F$380,5,FALSE)),"－",VLOOKUP($AN216,技まとめ!$A$1:$F$380,5,FALSE))</f>
        <v>42</v>
      </c>
      <c r="AR216" s="3" t="str">
        <f>IF($E216=IF(ISERROR(VLOOKUP($AN216,技まとめ!$A$1:$F$380,4,FALSE)),"－",VLOOKUP($AN216,技まとめ!$A$1:$F$380,4,FALSE)),"一致","")</f>
        <v>一致</v>
      </c>
      <c r="AS216" s="9" t="s">
        <v>768</v>
      </c>
      <c r="AT216" s="3" t="str">
        <f>IF(ISERROR(VLOOKUP($AS216,技まとめ!$A$1:$F$380,6,FALSE)),"－",VLOOKUP($AS216,技まとめ!$A$1:$F$380,6,FALSE))</f>
        <v>NS</v>
      </c>
      <c r="AU216" s="3">
        <f>IF(ISERROR(VLOOKUP($AS216,技まとめ!$A$1:$F$380,3,FALSE)),"－",VLOOKUP($AS216,技まとめ!$A$1:$F$380,3,FALSE))</f>
        <v>114</v>
      </c>
      <c r="AV216" s="3">
        <f>IF(ISERROR(VLOOKUP($AS216,技まとめ!$A$1:$F$380,5,FALSE)),"－",VLOOKUP($AS216,技まとめ!$A$1:$F$380,5,FALSE))</f>
        <v>61</v>
      </c>
      <c r="AW216" s="3" t="str">
        <f>IF($E216=IF(ISERROR(VLOOKUP($AS216,技まとめ!$A$1:$F$380,4,FALSE)),"－",VLOOKUP($AS216,技まとめ!$A$1:$F$380,4,FALSE)),"一致","")</f>
        <v>一致</v>
      </c>
      <c r="AX216" s="12" t="str">
        <f t="shared" si="48"/>
        <v>シュートプラスリフレクトバスターぶんしんディフェンスダークフェニックス</v>
      </c>
      <c r="AY216" s="12" t="str">
        <f t="shared" si="49"/>
        <v>シュートプラスリフレクトバスターぶんしんディフェンスダークフェニックス</v>
      </c>
      <c r="AZ216" s="12" t="str">
        <f t="shared" si="50"/>
        <v>シュートプラスリフレクトバスターぶんしんディフェンスダークフェニックス</v>
      </c>
      <c r="BA216" s="12" t="str">
        <f t="shared" si="51"/>
        <v>シュートプラスリフレクトバスターぶんしんディフェンスダークフェニックス</v>
      </c>
      <c r="BB216" s="11" t="str">
        <f t="shared" si="52"/>
        <v>－NSBLNS</v>
      </c>
      <c r="BC216" s="11" t="str">
        <f t="shared" si="53"/>
        <v>－NSBLNS</v>
      </c>
      <c r="BD216" s="11" t="str">
        <f t="shared" si="54"/>
        <v>－NSBLNS</v>
      </c>
      <c r="BE216" s="11" t="str">
        <f t="shared" si="55"/>
        <v>－NSBLNS</v>
      </c>
    </row>
    <row r="217" spans="1:57" ht="11.25" hidden="1" customHeight="1">
      <c r="A217" s="6">
        <v>215</v>
      </c>
      <c r="B217" s="7" t="s">
        <v>769</v>
      </c>
      <c r="C217" s="8" t="s">
        <v>770</v>
      </c>
      <c r="D217" s="7" t="s">
        <v>72</v>
      </c>
      <c r="E217" s="7" t="s">
        <v>73</v>
      </c>
      <c r="F217" s="7" t="s">
        <v>74</v>
      </c>
      <c r="G217" s="9">
        <v>120</v>
      </c>
      <c r="H217" s="9">
        <v>100</v>
      </c>
      <c r="I217" s="9">
        <v>63</v>
      </c>
      <c r="J217" s="9">
        <v>56</v>
      </c>
      <c r="K217" s="9">
        <v>58</v>
      </c>
      <c r="L217" s="9">
        <v>65</v>
      </c>
      <c r="M217" s="9">
        <v>46</v>
      </c>
      <c r="N217" s="9">
        <v>67</v>
      </c>
      <c r="O217" s="9">
        <v>56</v>
      </c>
      <c r="P217" s="9">
        <v>35</v>
      </c>
      <c r="Q217" s="10">
        <v>113</v>
      </c>
      <c r="R217" s="11">
        <v>34</v>
      </c>
      <c r="S217" s="11">
        <v>1</v>
      </c>
      <c r="T217" s="11">
        <v>115</v>
      </c>
      <c r="U217" s="11">
        <v>96</v>
      </c>
      <c r="V217" s="11">
        <v>1</v>
      </c>
      <c r="W217" s="11">
        <v>106</v>
      </c>
      <c r="X217" s="11">
        <f t="shared" si="42"/>
        <v>466</v>
      </c>
      <c r="Y217" s="11">
        <f t="shared" si="43"/>
        <v>5055</v>
      </c>
      <c r="Z217" s="11">
        <f t="shared" si="44"/>
        <v>1730</v>
      </c>
      <c r="AA217" s="11">
        <f t="shared" si="45"/>
        <v>4565</v>
      </c>
      <c r="AB217" s="11">
        <f t="shared" si="46"/>
        <v>4565</v>
      </c>
      <c r="AC217" s="6">
        <f t="shared" si="47"/>
        <v>5300</v>
      </c>
      <c r="AD217" s="9" t="s">
        <v>441</v>
      </c>
      <c r="AE217" s="3" t="str">
        <f>IF(ISERROR(VLOOKUP($AD217,技まとめ!$A$1:$F$380,6,FALSE)),"－",VLOOKUP($AD217,技まとめ!$A$1:$F$380,6,FALSE))</f>
        <v>CA</v>
      </c>
      <c r="AF217" s="3">
        <f>IF(ISERROR(VLOOKUP($AD217,技まとめ!$A$1:$F$380,3,FALSE)),"－",VLOOKUP($AD217,技まとめ!$A$1:$F$380,3,FALSE))</f>
        <v>18</v>
      </c>
      <c r="AG217" s="3">
        <f>IF(ISERROR(VLOOKUP($AD217,技まとめ!$A$1:$F$380,5,FALSE)),"－",VLOOKUP($AD217,技まとめ!$A$1:$F$380,5,FALSE))</f>
        <v>21</v>
      </c>
      <c r="AH217" s="3" t="str">
        <f>IF($E217=IF(ISERROR(VLOOKUP($AD217,技まとめ!$A$1:$F$380,4,FALSE)),"－",VLOOKUP($AD217,技まとめ!$A$1:$F$380,4,FALSE)),"一致","")</f>
        <v/>
      </c>
      <c r="AI217" s="9" t="s">
        <v>5016</v>
      </c>
      <c r="AJ217" s="3" t="str">
        <f>IF(ISERROR(VLOOKUP($AI217,技まとめ!$A$1:$F$380,6,FALSE)),"－",VLOOKUP($AI217,技まとめ!$A$1:$F$380,6,FALSE))</f>
        <v>－</v>
      </c>
      <c r="AK217" s="3">
        <f>IF(ISERROR(VLOOKUP($AI217,技まとめ!$A$1:$F$380,3,FALSE)),"－",VLOOKUP($AI217,技まとめ!$A$1:$F$380,3,FALSE))</f>
        <v>0</v>
      </c>
      <c r="AL217" s="3">
        <f>IF(ISERROR(VLOOKUP($AI217,技まとめ!$A$1:$F$380,5,FALSE)),"－",VLOOKUP($AI217,技まとめ!$A$1:$F$380,5,FALSE))</f>
        <v>0</v>
      </c>
      <c r="AM217" s="3" t="str">
        <f>IF($E217=IF(ISERROR(VLOOKUP($AI217,技まとめ!$A$1:$F$380,4,FALSE)),"－",VLOOKUP($AI217,技まとめ!$A$1:$F$380,4,FALSE)),"一致","")</f>
        <v/>
      </c>
      <c r="AN217" s="9" t="s">
        <v>291</v>
      </c>
      <c r="AO217" s="3" t="str">
        <f>IF(ISERROR(VLOOKUP($AN217,技まとめ!$A$1:$F$380,6,FALSE)),"－",VLOOKUP($AN217,技まとめ!$A$1:$F$380,6,FALSE))</f>
        <v>P1</v>
      </c>
      <c r="AP217" s="3">
        <f>IF(ISERROR(VLOOKUP($AN217,技まとめ!$A$1:$F$380,3,FALSE)),"－",VLOOKUP($AN217,技まとめ!$A$1:$F$380,3,FALSE))</f>
        <v>65</v>
      </c>
      <c r="AQ217" s="3">
        <f>IF(ISERROR(VLOOKUP($AN217,技まとめ!$A$1:$F$380,5,FALSE)),"－",VLOOKUP($AN217,技まとめ!$A$1:$F$380,5,FALSE))</f>
        <v>40</v>
      </c>
      <c r="AR217" s="3" t="str">
        <f>IF($E217=IF(ISERROR(VLOOKUP($AN217,技まとめ!$A$1:$F$380,4,FALSE)),"－",VLOOKUP($AN217,技まとめ!$A$1:$F$380,4,FALSE)),"一致","")</f>
        <v>一致</v>
      </c>
      <c r="AS217" s="9" t="s">
        <v>153</v>
      </c>
      <c r="AT217" s="3" t="str">
        <f>IF(ISERROR(VLOOKUP($AS217,技まとめ!$A$1:$F$380,6,FALSE)),"－",VLOOKUP($AS217,技まとめ!$A$1:$F$380,6,FALSE))</f>
        <v>CA</v>
      </c>
      <c r="AU217" s="3">
        <f>IF(ISERROR(VLOOKUP($AS217,技まとめ!$A$1:$F$380,3,FALSE)),"－",VLOOKUP($AS217,技まとめ!$A$1:$F$380,3,FALSE))</f>
        <v>102</v>
      </c>
      <c r="AV217" s="3">
        <f>IF(ISERROR(VLOOKUP($AS217,技まとめ!$A$1:$F$380,5,FALSE)),"－",VLOOKUP($AS217,技まとめ!$A$1:$F$380,5,FALSE))</f>
        <v>55</v>
      </c>
      <c r="AW217" s="3" t="str">
        <f>IF($E217=IF(ISERROR(VLOOKUP($AS217,技まとめ!$A$1:$F$380,4,FALSE)),"－",VLOOKUP($AS217,技まとめ!$A$1:$F$380,4,FALSE)),"一致","")</f>
        <v>一致</v>
      </c>
      <c r="AX217" s="12" t="str">
        <f t="shared" si="48"/>
        <v>プレッシャーパンチラッキー！ちゃぶだいがえしむげんのかべ</v>
      </c>
      <c r="AY217" s="12" t="str">
        <f t="shared" si="49"/>
        <v>プレッシャーパンチラッキー！ちゃぶだいがえしむげんのかべ</v>
      </c>
      <c r="AZ217" s="12" t="str">
        <f t="shared" si="50"/>
        <v>プレッシャーパンチラッキー！ちゃぶだいがえしむげんのかべ</v>
      </c>
      <c r="BA217" s="12" t="str">
        <f t="shared" si="51"/>
        <v>プレッシャーパンチラッキー！ちゃぶだいがえしむげんのかべ</v>
      </c>
      <c r="BB217" s="11" t="str">
        <f t="shared" si="52"/>
        <v>CA－P1CA</v>
      </c>
      <c r="BC217" s="11" t="str">
        <f t="shared" si="53"/>
        <v>CA－P1CA</v>
      </c>
      <c r="BD217" s="11" t="str">
        <f t="shared" si="54"/>
        <v>CA－P1CA</v>
      </c>
      <c r="BE217" s="11" t="str">
        <f t="shared" si="55"/>
        <v>CA－P1CA</v>
      </c>
    </row>
    <row r="218" spans="1:57" ht="11.25" hidden="1" customHeight="1">
      <c r="A218" s="6">
        <v>216</v>
      </c>
      <c r="B218" s="7" t="s">
        <v>771</v>
      </c>
      <c r="C218" s="8" t="s">
        <v>772</v>
      </c>
      <c r="D218" s="7" t="s">
        <v>72</v>
      </c>
      <c r="E218" s="7" t="s">
        <v>81</v>
      </c>
      <c r="F218" s="7" t="s">
        <v>82</v>
      </c>
      <c r="G218" s="9">
        <v>120</v>
      </c>
      <c r="H218" s="9">
        <v>92</v>
      </c>
      <c r="I218" s="9">
        <v>45</v>
      </c>
      <c r="J218" s="9">
        <v>41</v>
      </c>
      <c r="K218" s="9">
        <v>38</v>
      </c>
      <c r="L218" s="9">
        <v>53</v>
      </c>
      <c r="M218" s="9">
        <v>56</v>
      </c>
      <c r="N218" s="9">
        <v>56</v>
      </c>
      <c r="O218" s="9">
        <v>56</v>
      </c>
      <c r="P218" s="9">
        <v>80</v>
      </c>
      <c r="Q218" s="10">
        <v>95</v>
      </c>
      <c r="R218" s="11">
        <v>33</v>
      </c>
      <c r="S218" s="11">
        <v>1</v>
      </c>
      <c r="T218" s="11">
        <v>103</v>
      </c>
      <c r="U218" s="11">
        <v>106</v>
      </c>
      <c r="V218" s="11">
        <v>1</v>
      </c>
      <c r="W218" s="11">
        <v>106</v>
      </c>
      <c r="X218" s="11">
        <f t="shared" si="42"/>
        <v>445</v>
      </c>
      <c r="Y218" s="11">
        <f t="shared" si="43"/>
        <v>4335</v>
      </c>
      <c r="Z218" s="11">
        <f t="shared" si="44"/>
        <v>1695</v>
      </c>
      <c r="AA218" s="11">
        <f t="shared" si="45"/>
        <v>4145</v>
      </c>
      <c r="AB218" s="11">
        <f t="shared" si="46"/>
        <v>4145</v>
      </c>
      <c r="AC218" s="6">
        <f t="shared" si="47"/>
        <v>4815</v>
      </c>
      <c r="AD218" s="9" t="s">
        <v>423</v>
      </c>
      <c r="AE218" s="3" t="str">
        <f>IF(ISERROR(VLOOKUP($AD218,技まとめ!$A$1:$F$380,6,FALSE)),"－",VLOOKUP($AD218,技まとめ!$A$1:$F$380,6,FALSE))</f>
        <v>BL</v>
      </c>
      <c r="AF218" s="3">
        <f>IF(ISERROR(VLOOKUP($AD218,技まとめ!$A$1:$F$380,3,FALSE)),"－",VLOOKUP($AD218,技まとめ!$A$1:$F$380,3,FALSE))</f>
        <v>13</v>
      </c>
      <c r="AG218" s="3">
        <f>IF(ISERROR(VLOOKUP($AD218,技まとめ!$A$1:$F$380,5,FALSE)),"－",VLOOKUP($AD218,技まとめ!$A$1:$F$380,5,FALSE))</f>
        <v>20</v>
      </c>
      <c r="AH218" s="3" t="str">
        <f>IF($E218=IF(ISERROR(VLOOKUP($AD218,技まとめ!$A$1:$F$380,4,FALSE)),"－",VLOOKUP($AD218,技まとめ!$A$1:$F$380,4,FALSE)),"一致","")</f>
        <v>一致</v>
      </c>
      <c r="AI218" s="9" t="s">
        <v>300</v>
      </c>
      <c r="AJ218" s="3" t="str">
        <f>IF(ISERROR(VLOOKUP($AI218,技まとめ!$A$1:$F$380,6,FALSE)),"－",VLOOKUP($AI218,技まとめ!$A$1:$F$380,6,FALSE))</f>
        <v>BB</v>
      </c>
      <c r="AK218" s="3">
        <f>IF(ISERROR(VLOOKUP($AI218,技まとめ!$A$1:$F$380,3,FALSE)),"－",VLOOKUP($AI218,技まとめ!$A$1:$F$380,3,FALSE))</f>
        <v>49</v>
      </c>
      <c r="AL218" s="3">
        <f>IF(ISERROR(VLOOKUP($AI218,技まとめ!$A$1:$F$380,5,FALSE)),"－",VLOOKUP($AI218,技まとめ!$A$1:$F$380,5,FALSE))</f>
        <v>32</v>
      </c>
      <c r="AM218" s="3" t="str">
        <f>IF($E218=IF(ISERROR(VLOOKUP($AI218,技まとめ!$A$1:$F$380,4,FALSE)),"－",VLOOKUP($AI218,技まとめ!$A$1:$F$380,4,FALSE)),"一致","")</f>
        <v>一致</v>
      </c>
      <c r="AN218" s="9" t="s">
        <v>756</v>
      </c>
      <c r="AO218" s="3" t="str">
        <f>IF(ISERROR(VLOOKUP($AN218,技まとめ!$A$1:$F$380,6,FALSE)),"－",VLOOKUP($AN218,技まとめ!$A$1:$F$380,6,FALSE))</f>
        <v>BB</v>
      </c>
      <c r="AP218" s="3">
        <f>IF(ISERROR(VLOOKUP($AN218,技まとめ!$A$1:$F$380,3,FALSE)),"－",VLOOKUP($AN218,技まとめ!$A$1:$F$380,3,FALSE))</f>
        <v>65</v>
      </c>
      <c r="AQ218" s="3">
        <f>IF(ISERROR(VLOOKUP($AN218,技まとめ!$A$1:$F$380,5,FALSE)),"－",VLOOKUP($AN218,技まとめ!$A$1:$F$380,5,FALSE))</f>
        <v>42</v>
      </c>
      <c r="AR218" s="3" t="str">
        <f>IF($E218=IF(ISERROR(VLOOKUP($AN218,技まとめ!$A$1:$F$380,4,FALSE)),"－",VLOOKUP($AN218,技まとめ!$A$1:$F$380,4,FALSE)),"一致","")</f>
        <v/>
      </c>
      <c r="AS218" s="9" t="s">
        <v>773</v>
      </c>
      <c r="AT218" s="3" t="str">
        <f>IF(ISERROR(VLOOKUP($AS218,技まとめ!$A$1:$F$380,6,FALSE)),"－",VLOOKUP($AS218,技まとめ!$A$1:$F$380,6,FALSE))</f>
        <v>BB</v>
      </c>
      <c r="AU218" s="3">
        <f>IF(ISERROR(VLOOKUP($AS218,技まとめ!$A$1:$F$380,3,FALSE)),"－",VLOOKUP($AS218,技まとめ!$A$1:$F$380,3,FALSE))</f>
        <v>71</v>
      </c>
      <c r="AV218" s="3">
        <f>IF(ISERROR(VLOOKUP($AS218,技まとめ!$A$1:$F$380,5,FALSE)),"－",VLOOKUP($AS218,技まとめ!$A$1:$F$380,5,FALSE))</f>
        <v>44</v>
      </c>
      <c r="AW218" s="3" t="str">
        <f>IF($E218=IF(ISERROR(VLOOKUP($AS218,技まとめ!$A$1:$F$380,4,FALSE)),"－",VLOOKUP($AS218,技まとめ!$A$1:$F$380,4,FALSE)),"一致","")</f>
        <v>一致</v>
      </c>
      <c r="AX218" s="12" t="str">
        <f t="shared" si="48"/>
        <v>コイルターンスピニングカットボルケイノカットせんぷうじん</v>
      </c>
      <c r="AY218" s="12" t="str">
        <f t="shared" si="49"/>
        <v>コイルターンスピニングカットボルケイノカットせんぷうじん</v>
      </c>
      <c r="AZ218" s="12" t="str">
        <f t="shared" si="50"/>
        <v>コイルターンスピニングカットボルケイノカットせんぷうじん</v>
      </c>
      <c r="BA218" s="12" t="str">
        <f t="shared" si="51"/>
        <v>コイルターンスピニングカットボルケイノカットせんぷうじん</v>
      </c>
      <c r="BB218" s="11" t="str">
        <f t="shared" si="52"/>
        <v>BLBBBBBB</v>
      </c>
      <c r="BC218" s="11" t="str">
        <f t="shared" si="53"/>
        <v>BLBBBBBB</v>
      </c>
      <c r="BD218" s="11" t="str">
        <f t="shared" si="54"/>
        <v>BLBBBBBB</v>
      </c>
      <c r="BE218" s="11" t="str">
        <f t="shared" si="55"/>
        <v>BLBBBBBB</v>
      </c>
    </row>
    <row r="219" spans="1:57" ht="11.25" hidden="1" customHeight="1">
      <c r="A219" s="6">
        <v>217</v>
      </c>
      <c r="B219" s="7" t="s">
        <v>774</v>
      </c>
      <c r="C219" s="8" t="s">
        <v>775</v>
      </c>
      <c r="D219" s="7" t="s">
        <v>72</v>
      </c>
      <c r="E219" s="7" t="s">
        <v>102</v>
      </c>
      <c r="F219" s="7" t="s">
        <v>74</v>
      </c>
      <c r="G219" s="9">
        <v>122</v>
      </c>
      <c r="H219" s="9">
        <v>92</v>
      </c>
      <c r="I219" s="9">
        <v>53</v>
      </c>
      <c r="J219" s="9">
        <v>51</v>
      </c>
      <c r="K219" s="9">
        <v>51</v>
      </c>
      <c r="L219" s="9">
        <v>62</v>
      </c>
      <c r="M219" s="9">
        <v>54</v>
      </c>
      <c r="N219" s="9">
        <v>54</v>
      </c>
      <c r="O219" s="9">
        <v>55</v>
      </c>
      <c r="P219" s="9">
        <v>45</v>
      </c>
      <c r="Q219" s="10">
        <v>103</v>
      </c>
      <c r="R219" s="11">
        <v>19</v>
      </c>
      <c r="S219" s="11">
        <v>1</v>
      </c>
      <c r="T219" s="11">
        <v>112</v>
      </c>
      <c r="U219" s="11">
        <v>104</v>
      </c>
      <c r="V219" s="11">
        <v>1</v>
      </c>
      <c r="W219" s="11">
        <v>105</v>
      </c>
      <c r="X219" s="11">
        <f t="shared" si="42"/>
        <v>445</v>
      </c>
      <c r="Y219" s="11">
        <f t="shared" si="43"/>
        <v>4650</v>
      </c>
      <c r="Z219" s="11">
        <f t="shared" si="44"/>
        <v>1200</v>
      </c>
      <c r="AA219" s="11">
        <f t="shared" si="45"/>
        <v>4455</v>
      </c>
      <c r="AB219" s="11">
        <f t="shared" si="46"/>
        <v>4455</v>
      </c>
      <c r="AC219" s="6">
        <f t="shared" si="47"/>
        <v>5100</v>
      </c>
      <c r="AD219" s="9" t="s">
        <v>776</v>
      </c>
      <c r="AE219" s="3" t="str">
        <f>IF(ISERROR(VLOOKUP($AD219,技まとめ!$A$1:$F$380,6,FALSE)),"－",VLOOKUP($AD219,技まとめ!$A$1:$F$380,6,FALSE))</f>
        <v>P1</v>
      </c>
      <c r="AF219" s="3">
        <f>IF(ISERROR(VLOOKUP($AD219,技まとめ!$A$1:$F$380,3,FALSE)),"－",VLOOKUP($AD219,技まとめ!$A$1:$F$380,3,FALSE))</f>
        <v>13</v>
      </c>
      <c r="AG219" s="3">
        <f>IF(ISERROR(VLOOKUP($AD219,技まとめ!$A$1:$F$380,5,FALSE)),"－",VLOOKUP($AD219,技まとめ!$A$1:$F$380,5,FALSE))</f>
        <v>20</v>
      </c>
      <c r="AH219" s="3" t="str">
        <f>IF($E219=IF(ISERROR(VLOOKUP($AD219,技まとめ!$A$1:$F$380,4,FALSE)),"－",VLOOKUP($AD219,技まとめ!$A$1:$F$380,4,FALSE)),"一致","")</f>
        <v>一致</v>
      </c>
      <c r="AI219" s="9" t="s">
        <v>309</v>
      </c>
      <c r="AJ219" s="3" t="str">
        <f>IF(ISERROR(VLOOKUP($AI219,技まとめ!$A$1:$F$380,6,FALSE)),"－",VLOOKUP($AI219,技まとめ!$A$1:$F$380,6,FALSE))</f>
        <v>BB</v>
      </c>
      <c r="AK219" s="3">
        <f>IF(ISERROR(VLOOKUP($AI219,技まとめ!$A$1:$F$380,3,FALSE)),"－",VLOOKUP($AI219,技まとめ!$A$1:$F$380,3,FALSE))</f>
        <v>23</v>
      </c>
      <c r="AL219" s="3">
        <f>IF(ISERROR(VLOOKUP($AI219,技まとめ!$A$1:$F$380,5,FALSE)),"－",VLOOKUP($AI219,技まとめ!$A$1:$F$380,5,FALSE))</f>
        <v>20</v>
      </c>
      <c r="AM219" s="3" t="str">
        <f>IF($E219=IF(ISERROR(VLOOKUP($AI219,技まとめ!$A$1:$F$380,4,FALSE)),"－",VLOOKUP($AI219,技まとめ!$A$1:$F$380,4,FALSE)),"一致","")</f>
        <v/>
      </c>
      <c r="AN219" s="9" t="s">
        <v>203</v>
      </c>
      <c r="AO219" s="3" t="str">
        <f>IF(ISERROR(VLOOKUP($AN219,技まとめ!$A$1:$F$380,6,FALSE)),"－",VLOOKUP($AN219,技まとめ!$A$1:$F$380,6,FALSE))</f>
        <v>P1</v>
      </c>
      <c r="AP219" s="3">
        <f>IF(ISERROR(VLOOKUP($AN219,技まとめ!$A$1:$F$380,3,FALSE)),"－",VLOOKUP($AN219,技まとめ!$A$1:$F$380,3,FALSE))</f>
        <v>46</v>
      </c>
      <c r="AQ219" s="3">
        <f>IF(ISERROR(VLOOKUP($AN219,技まとめ!$A$1:$F$380,5,FALSE)),"－",VLOOKUP($AN219,技まとめ!$A$1:$F$380,5,FALSE))</f>
        <v>32</v>
      </c>
      <c r="AR219" s="3" t="str">
        <f>IF($E219=IF(ISERROR(VLOOKUP($AN219,技まとめ!$A$1:$F$380,4,FALSE)),"－",VLOOKUP($AN219,技まとめ!$A$1:$F$380,4,FALSE)),"一致","")</f>
        <v>一致</v>
      </c>
      <c r="AS219" s="9" t="s">
        <v>116</v>
      </c>
      <c r="AT219" s="3" t="str">
        <f>IF(ISERROR(VLOOKUP($AS219,技まとめ!$A$1:$F$380,6,FALSE)),"－",VLOOKUP($AS219,技まとめ!$A$1:$F$380,6,FALSE))</f>
        <v>DR</v>
      </c>
      <c r="AU219" s="3">
        <f>IF(ISERROR(VLOOKUP($AS219,技まとめ!$A$1:$F$380,3,FALSE)),"－",VLOOKUP($AS219,技まとめ!$A$1:$F$380,3,FALSE))</f>
        <v>63</v>
      </c>
      <c r="AV219" s="3">
        <f>IF(ISERROR(VLOOKUP($AS219,技まとめ!$A$1:$F$380,5,FALSE)),"－",VLOOKUP($AS219,技まとめ!$A$1:$F$380,5,FALSE))</f>
        <v>42</v>
      </c>
      <c r="AW219" s="3" t="str">
        <f>IF($E219=IF(ISERROR(VLOOKUP($AS219,技まとめ!$A$1:$F$380,4,FALSE)),"－",VLOOKUP($AS219,技まとめ!$A$1:$F$380,4,FALSE)),"一致","")</f>
        <v>一致</v>
      </c>
      <c r="AX219" s="12" t="str">
        <f t="shared" si="48"/>
        <v>ねっけつパンチホーントレインフルパワーシールドれっぷうダッシュ</v>
      </c>
      <c r="AY219" s="12" t="str">
        <f t="shared" si="49"/>
        <v>ねっけつパンチホーントレインフルパワーシールドれっぷうダッシュ</v>
      </c>
      <c r="AZ219" s="12" t="str">
        <f t="shared" si="50"/>
        <v>ねっけつパンチホーントレインフルパワーシールドれっぷうダッシュ</v>
      </c>
      <c r="BA219" s="12" t="str">
        <f t="shared" si="51"/>
        <v>ねっけつパンチホーントレインフルパワーシールドれっぷうダッシュ</v>
      </c>
      <c r="BB219" s="11" t="str">
        <f t="shared" si="52"/>
        <v>P1BBP1DR</v>
      </c>
      <c r="BC219" s="11" t="str">
        <f t="shared" si="53"/>
        <v>P1BBP1DR</v>
      </c>
      <c r="BD219" s="11" t="str">
        <f t="shared" si="54"/>
        <v>P1BBP1DR</v>
      </c>
      <c r="BE219" s="11" t="str">
        <f t="shared" si="55"/>
        <v>P1BBP1DR</v>
      </c>
    </row>
    <row r="220" spans="1:57" ht="11.25" hidden="1" customHeight="1">
      <c r="A220" s="6">
        <v>218</v>
      </c>
      <c r="B220" s="7" t="s">
        <v>777</v>
      </c>
      <c r="C220" s="8" t="s">
        <v>778</v>
      </c>
      <c r="D220" s="7" t="s">
        <v>72</v>
      </c>
      <c r="E220" s="7" t="s">
        <v>81</v>
      </c>
      <c r="F220" s="7" t="s">
        <v>109</v>
      </c>
      <c r="G220" s="9">
        <v>122</v>
      </c>
      <c r="H220" s="9">
        <v>100</v>
      </c>
      <c r="I220" s="9">
        <v>53</v>
      </c>
      <c r="J220" s="9">
        <v>58</v>
      </c>
      <c r="K220" s="9">
        <v>62</v>
      </c>
      <c r="L220" s="9">
        <v>62</v>
      </c>
      <c r="M220" s="9">
        <v>64</v>
      </c>
      <c r="N220" s="9">
        <v>60</v>
      </c>
      <c r="O220" s="9">
        <v>57</v>
      </c>
      <c r="P220" s="9">
        <v>32</v>
      </c>
      <c r="Q220" s="10">
        <v>103</v>
      </c>
      <c r="R220" s="11">
        <v>30</v>
      </c>
      <c r="S220" s="11">
        <v>1</v>
      </c>
      <c r="T220" s="11">
        <v>112</v>
      </c>
      <c r="U220" s="11">
        <v>114</v>
      </c>
      <c r="V220" s="11">
        <v>1</v>
      </c>
      <c r="W220" s="11">
        <v>107</v>
      </c>
      <c r="X220" s="11">
        <f t="shared" si="42"/>
        <v>468</v>
      </c>
      <c r="Y220" s="11">
        <f t="shared" si="43"/>
        <v>4660</v>
      </c>
      <c r="Z220" s="11">
        <f t="shared" si="44"/>
        <v>1595</v>
      </c>
      <c r="AA220" s="11">
        <f t="shared" si="45"/>
        <v>4465</v>
      </c>
      <c r="AB220" s="11">
        <f t="shared" si="46"/>
        <v>4465</v>
      </c>
      <c r="AC220" s="6">
        <f t="shared" si="47"/>
        <v>5165</v>
      </c>
      <c r="AD220" s="9" t="s">
        <v>215</v>
      </c>
      <c r="AE220" s="3" t="str">
        <f>IF(ISERROR(VLOOKUP($AD220,技まとめ!$A$1:$F$380,6,FALSE)),"－",VLOOKUP($AD220,技まとめ!$A$1:$F$380,6,FALSE))</f>
        <v>DR</v>
      </c>
      <c r="AF220" s="3">
        <f>IF(ISERROR(VLOOKUP($AD220,技まとめ!$A$1:$F$380,3,FALSE)),"－",VLOOKUP($AD220,技まとめ!$A$1:$F$380,3,FALSE))</f>
        <v>15</v>
      </c>
      <c r="AG220" s="3">
        <f>IF(ISERROR(VLOOKUP($AD220,技まとめ!$A$1:$F$380,5,FALSE)),"－",VLOOKUP($AD220,技まとめ!$A$1:$F$380,5,FALSE))</f>
        <v>20</v>
      </c>
      <c r="AH220" s="3" t="str">
        <f>IF($E220=IF(ISERROR(VLOOKUP($AD220,技まとめ!$A$1:$F$380,4,FALSE)),"－",VLOOKUP($AD220,技まとめ!$A$1:$F$380,4,FALSE)),"一致","")</f>
        <v>一致</v>
      </c>
      <c r="AI220" s="9" t="s">
        <v>255</v>
      </c>
      <c r="AJ220" s="3" t="str">
        <f>IF(ISERROR(VLOOKUP($AI220,技まとめ!$A$1:$F$380,6,FALSE)),"－",VLOOKUP($AI220,技まとめ!$A$1:$F$380,6,FALSE))</f>
        <v>DR</v>
      </c>
      <c r="AK220" s="3">
        <f>IF(ISERROR(VLOOKUP($AI220,技まとめ!$A$1:$F$380,3,FALSE)),"－",VLOOKUP($AI220,技まとめ!$A$1:$F$380,3,FALSE))</f>
        <v>52</v>
      </c>
      <c r="AL220" s="3">
        <f>IF(ISERROR(VLOOKUP($AI220,技まとめ!$A$1:$F$380,5,FALSE)),"－",VLOOKUP($AI220,技まとめ!$A$1:$F$380,5,FALSE))</f>
        <v>36</v>
      </c>
      <c r="AM220" s="3" t="str">
        <f>IF($E220=IF(ISERROR(VLOOKUP($AI220,技まとめ!$A$1:$F$380,4,FALSE)),"－",VLOOKUP($AI220,技まとめ!$A$1:$F$380,4,FALSE)),"一致","")</f>
        <v>一致</v>
      </c>
      <c r="AN220" s="9" t="s">
        <v>165</v>
      </c>
      <c r="AO220" s="3" t="str">
        <f>IF(ISERROR(VLOOKUP($AN220,技まとめ!$A$1:$F$380,6,FALSE)),"－",VLOOKUP($AN220,技まとめ!$A$1:$F$380,6,FALSE))</f>
        <v>BL</v>
      </c>
      <c r="AP220" s="3">
        <f>IF(ISERROR(VLOOKUP($AN220,技まとめ!$A$1:$F$380,3,FALSE)),"－",VLOOKUP($AN220,技まとめ!$A$1:$F$380,3,FALSE))</f>
        <v>78</v>
      </c>
      <c r="AQ220" s="3">
        <f>IF(ISERROR(VLOOKUP($AN220,技まとめ!$A$1:$F$380,5,FALSE)),"－",VLOOKUP($AN220,技まとめ!$A$1:$F$380,5,FALSE))</f>
        <v>46</v>
      </c>
      <c r="AR220" s="3" t="str">
        <f>IF($E220=IF(ISERROR(VLOOKUP($AN220,技まとめ!$A$1:$F$380,4,FALSE)),"－",VLOOKUP($AN220,技まとめ!$A$1:$F$380,4,FALSE)),"一致","")</f>
        <v>一致</v>
      </c>
      <c r="AS220" s="9" t="s">
        <v>779</v>
      </c>
      <c r="AT220" s="3" t="str">
        <f>IF(ISERROR(VLOOKUP($AS220,技まとめ!$A$1:$F$380,6,FALSE)),"－",VLOOKUP($AS220,技まとめ!$A$1:$F$380,6,FALSE))</f>
        <v>CA</v>
      </c>
      <c r="AU220" s="3">
        <f>IF(ISERROR(VLOOKUP($AS220,技まとめ!$A$1:$F$380,3,FALSE)),"－",VLOOKUP($AS220,技まとめ!$A$1:$F$380,3,FALSE))</f>
        <v>56</v>
      </c>
      <c r="AV220" s="3">
        <f>IF(ISERROR(VLOOKUP($AS220,技まとめ!$A$1:$F$380,5,FALSE)),"－",VLOOKUP($AS220,技まとめ!$A$1:$F$380,5,FALSE))</f>
        <v>37</v>
      </c>
      <c r="AW220" s="3" t="str">
        <f>IF($E220=IF(ISERROR(VLOOKUP($AS220,技まとめ!$A$1:$F$380,4,FALSE)),"－",VLOOKUP($AS220,技まとめ!$A$1:$F$380,4,FALSE)),"一致","")</f>
        <v/>
      </c>
      <c r="AX220" s="12" t="str">
        <f t="shared" si="48"/>
        <v>たつまきせんぷうカマイタチダブルサイクロンスティンガー</v>
      </c>
      <c r="AY220" s="12" t="str">
        <f t="shared" si="49"/>
        <v>たつまきせんぷうカマイタチダブルサイクロンスティンガー</v>
      </c>
      <c r="AZ220" s="12" t="str">
        <f t="shared" si="50"/>
        <v>たつまきせんぷうカマイタチダブルサイクロンスティンガー</v>
      </c>
      <c r="BA220" s="12" t="str">
        <f t="shared" si="51"/>
        <v>たつまきせんぷうカマイタチダブルサイクロンスティンガー</v>
      </c>
      <c r="BB220" s="11" t="str">
        <f t="shared" si="52"/>
        <v>DRDRBLCA</v>
      </c>
      <c r="BC220" s="11" t="str">
        <f t="shared" si="53"/>
        <v>DRDRBLCA</v>
      </c>
      <c r="BD220" s="11" t="str">
        <f t="shared" si="54"/>
        <v>DRDRBLCA</v>
      </c>
      <c r="BE220" s="11" t="str">
        <f t="shared" si="55"/>
        <v>DRDRBLCA</v>
      </c>
    </row>
    <row r="221" spans="1:57" ht="11.25" hidden="1" customHeight="1">
      <c r="A221" s="6">
        <v>219</v>
      </c>
      <c r="B221" s="7" t="s">
        <v>780</v>
      </c>
      <c r="C221" s="8" t="s">
        <v>781</v>
      </c>
      <c r="D221" s="7" t="s">
        <v>72</v>
      </c>
      <c r="E221" s="7" t="s">
        <v>73</v>
      </c>
      <c r="F221" s="7" t="s">
        <v>74</v>
      </c>
      <c r="G221" s="9">
        <v>120</v>
      </c>
      <c r="H221" s="9">
        <v>92</v>
      </c>
      <c r="I221" s="9">
        <v>58</v>
      </c>
      <c r="J221" s="9">
        <v>57</v>
      </c>
      <c r="K221" s="9">
        <v>53</v>
      </c>
      <c r="L221" s="9">
        <v>57</v>
      </c>
      <c r="M221" s="9">
        <v>47</v>
      </c>
      <c r="N221" s="9">
        <v>57</v>
      </c>
      <c r="O221" s="9">
        <v>51</v>
      </c>
      <c r="P221" s="9">
        <v>62</v>
      </c>
      <c r="Q221" s="10">
        <v>108</v>
      </c>
      <c r="R221" s="11">
        <v>47</v>
      </c>
      <c r="S221" s="11">
        <v>1</v>
      </c>
      <c r="T221" s="11">
        <v>107</v>
      </c>
      <c r="U221" s="11">
        <v>97</v>
      </c>
      <c r="V221" s="11">
        <v>1</v>
      </c>
      <c r="W221" s="11">
        <v>101</v>
      </c>
      <c r="X221" s="11">
        <f t="shared" si="42"/>
        <v>462</v>
      </c>
      <c r="Y221" s="11">
        <f t="shared" si="43"/>
        <v>4830</v>
      </c>
      <c r="Z221" s="11">
        <f t="shared" si="44"/>
        <v>2160</v>
      </c>
      <c r="AA221" s="11">
        <f t="shared" si="45"/>
        <v>4260</v>
      </c>
      <c r="AB221" s="11">
        <f t="shared" si="46"/>
        <v>4260</v>
      </c>
      <c r="AC221" s="6">
        <f t="shared" si="47"/>
        <v>5020</v>
      </c>
      <c r="AD221" s="9" t="s">
        <v>441</v>
      </c>
      <c r="AE221" s="3" t="str">
        <f>IF(ISERROR(VLOOKUP($AD221,技まとめ!$A$1:$F$380,6,FALSE)),"－",VLOOKUP($AD221,技まとめ!$A$1:$F$380,6,FALSE))</f>
        <v>CA</v>
      </c>
      <c r="AF221" s="3">
        <f>IF(ISERROR(VLOOKUP($AD221,技まとめ!$A$1:$F$380,3,FALSE)),"－",VLOOKUP($AD221,技まとめ!$A$1:$F$380,3,FALSE))</f>
        <v>18</v>
      </c>
      <c r="AG221" s="3">
        <f>IF(ISERROR(VLOOKUP($AD221,技まとめ!$A$1:$F$380,5,FALSE)),"－",VLOOKUP($AD221,技まとめ!$A$1:$F$380,5,FALSE))</f>
        <v>21</v>
      </c>
      <c r="AH221" s="3" t="str">
        <f>IF($E221=IF(ISERROR(VLOOKUP($AD221,技まとめ!$A$1:$F$380,4,FALSE)),"－",VLOOKUP($AD221,技まとめ!$A$1:$F$380,4,FALSE)),"一致","")</f>
        <v/>
      </c>
      <c r="AI221" s="9" t="s">
        <v>413</v>
      </c>
      <c r="AJ221" s="3" t="str">
        <f>IF(ISERROR(VLOOKUP($AI221,技まとめ!$A$1:$F$380,6,FALSE)),"－",VLOOKUP($AI221,技まとめ!$A$1:$F$380,6,FALSE))</f>
        <v>BB</v>
      </c>
      <c r="AK221" s="3">
        <f>IF(ISERROR(VLOOKUP($AI221,技まとめ!$A$1:$F$380,3,FALSE)),"－",VLOOKUP($AI221,技まとめ!$A$1:$F$380,3,FALSE))</f>
        <v>31</v>
      </c>
      <c r="AL221" s="3">
        <f>IF(ISERROR(VLOOKUP($AI221,技まとめ!$A$1:$F$380,5,FALSE)),"－",VLOOKUP($AI221,技まとめ!$A$1:$F$380,5,FALSE))</f>
        <v>28</v>
      </c>
      <c r="AM221" s="3" t="str">
        <f>IF($E221=IF(ISERROR(VLOOKUP($AI221,技まとめ!$A$1:$F$380,4,FALSE)),"－",VLOOKUP($AI221,技まとめ!$A$1:$F$380,4,FALSE)),"一致","")</f>
        <v/>
      </c>
      <c r="AN221" s="9" t="s">
        <v>291</v>
      </c>
      <c r="AO221" s="3" t="str">
        <f>IF(ISERROR(VLOOKUP($AN221,技まとめ!$A$1:$F$380,6,FALSE)),"－",VLOOKUP($AN221,技まとめ!$A$1:$F$380,6,FALSE))</f>
        <v>P1</v>
      </c>
      <c r="AP221" s="3">
        <f>IF(ISERROR(VLOOKUP($AN221,技まとめ!$A$1:$F$380,3,FALSE)),"－",VLOOKUP($AN221,技まとめ!$A$1:$F$380,3,FALSE))</f>
        <v>65</v>
      </c>
      <c r="AQ221" s="3">
        <f>IF(ISERROR(VLOOKUP($AN221,技まとめ!$A$1:$F$380,5,FALSE)),"－",VLOOKUP($AN221,技まとめ!$A$1:$F$380,5,FALSE))</f>
        <v>40</v>
      </c>
      <c r="AR221" s="3" t="str">
        <f>IF($E221=IF(ISERROR(VLOOKUP($AN221,技まとめ!$A$1:$F$380,4,FALSE)),"－",VLOOKUP($AN221,技まとめ!$A$1:$F$380,4,FALSE)),"一致","")</f>
        <v>一致</v>
      </c>
      <c r="AS221" s="9" t="s">
        <v>92</v>
      </c>
      <c r="AT221" s="3" t="str">
        <f>IF(ISERROR(VLOOKUP($AS221,技まとめ!$A$1:$F$380,6,FALSE)),"－",VLOOKUP($AS221,技まとめ!$A$1:$F$380,6,FALSE))</f>
        <v>BB</v>
      </c>
      <c r="AU221" s="3">
        <f>IF(ISERROR(VLOOKUP($AS221,技まとめ!$A$1:$F$380,3,FALSE)),"－",VLOOKUP($AS221,技まとめ!$A$1:$F$380,3,FALSE))</f>
        <v>98</v>
      </c>
      <c r="AV221" s="3">
        <f>IF(ISERROR(VLOOKUP($AS221,技まとめ!$A$1:$F$380,5,FALSE)),"－",VLOOKUP($AS221,技まとめ!$A$1:$F$380,5,FALSE))</f>
        <v>56</v>
      </c>
      <c r="AW221" s="3" t="str">
        <f>IF($E221=IF(ISERROR(VLOOKUP($AS221,技まとめ!$A$1:$F$380,4,FALSE)),"－",VLOOKUP($AS221,技まとめ!$A$1:$F$380,4,FALSE)),"一致","")</f>
        <v>一致</v>
      </c>
      <c r="AX221" s="12" t="str">
        <f t="shared" si="48"/>
        <v>プレッシャーパンチスーパーしこふみちゃぶだいがえしザ・マウンテン</v>
      </c>
      <c r="AY221" s="12" t="str">
        <f t="shared" si="49"/>
        <v>プレッシャーパンチスーパーしこふみちゃぶだいがえしザ・マウンテン</v>
      </c>
      <c r="AZ221" s="12" t="str">
        <f t="shared" si="50"/>
        <v>プレッシャーパンチスーパーしこふみちゃぶだいがえしザ・マウンテン</v>
      </c>
      <c r="BA221" s="12" t="str">
        <f t="shared" si="51"/>
        <v>プレッシャーパンチスーパーしこふみちゃぶだいがえしザ・マウンテン</v>
      </c>
      <c r="BB221" s="11" t="str">
        <f t="shared" si="52"/>
        <v>CABBP1BB</v>
      </c>
      <c r="BC221" s="11" t="str">
        <f t="shared" si="53"/>
        <v>CABBP1BB</v>
      </c>
      <c r="BD221" s="11" t="str">
        <f t="shared" si="54"/>
        <v>CABBP1BB</v>
      </c>
      <c r="BE221" s="11" t="str">
        <f t="shared" si="55"/>
        <v>CABBP1BB</v>
      </c>
    </row>
    <row r="222" spans="1:57" ht="11.25" hidden="1" customHeight="1">
      <c r="A222" s="6">
        <v>220</v>
      </c>
      <c r="B222" s="7" t="s">
        <v>782</v>
      </c>
      <c r="C222" s="8" t="s">
        <v>783</v>
      </c>
      <c r="D222" s="7" t="s">
        <v>72</v>
      </c>
      <c r="E222" s="7" t="s">
        <v>81</v>
      </c>
      <c r="F222" s="7" t="s">
        <v>82</v>
      </c>
      <c r="G222" s="9">
        <v>121</v>
      </c>
      <c r="H222" s="9">
        <v>105</v>
      </c>
      <c r="I222" s="9">
        <v>56</v>
      </c>
      <c r="J222" s="9">
        <v>59</v>
      </c>
      <c r="K222" s="9">
        <v>54</v>
      </c>
      <c r="L222" s="9">
        <v>60</v>
      </c>
      <c r="M222" s="9">
        <v>53</v>
      </c>
      <c r="N222" s="9">
        <v>53</v>
      </c>
      <c r="O222" s="9">
        <v>57</v>
      </c>
      <c r="P222" s="9">
        <v>25</v>
      </c>
      <c r="Q222" s="10">
        <v>106</v>
      </c>
      <c r="R222" s="11">
        <v>9</v>
      </c>
      <c r="S222" s="11">
        <v>1</v>
      </c>
      <c r="T222" s="11">
        <v>110</v>
      </c>
      <c r="U222" s="11">
        <v>103</v>
      </c>
      <c r="V222" s="11">
        <v>1</v>
      </c>
      <c r="W222" s="11">
        <v>107</v>
      </c>
      <c r="X222" s="11">
        <f t="shared" si="42"/>
        <v>437</v>
      </c>
      <c r="Y222" s="11">
        <f t="shared" si="43"/>
        <v>4780</v>
      </c>
      <c r="Z222" s="11">
        <f t="shared" si="44"/>
        <v>860</v>
      </c>
      <c r="AA222" s="11">
        <f t="shared" si="45"/>
        <v>4395</v>
      </c>
      <c r="AB222" s="11">
        <f t="shared" si="46"/>
        <v>4395</v>
      </c>
      <c r="AC222" s="6">
        <f t="shared" si="47"/>
        <v>4980</v>
      </c>
      <c r="AD222" s="9" t="s">
        <v>560</v>
      </c>
      <c r="AE222" s="3" t="str">
        <f>IF(ISERROR(VLOOKUP($AD222,技まとめ!$A$1:$F$380,6,FALSE)),"－",VLOOKUP($AD222,技まとめ!$A$1:$F$380,6,FALSE))</f>
        <v>BL</v>
      </c>
      <c r="AF222" s="3">
        <f>IF(ISERROR(VLOOKUP($AD222,技まとめ!$A$1:$F$380,3,FALSE)),"－",VLOOKUP($AD222,技まとめ!$A$1:$F$380,3,FALSE))</f>
        <v>28</v>
      </c>
      <c r="AG222" s="3">
        <f>IF(ISERROR(VLOOKUP($AD222,技まとめ!$A$1:$F$380,5,FALSE)),"－",VLOOKUP($AD222,技まとめ!$A$1:$F$380,5,FALSE))</f>
        <v>24</v>
      </c>
      <c r="AH222" s="3" t="str">
        <f>IF($E222=IF(ISERROR(VLOOKUP($AD222,技まとめ!$A$1:$F$380,4,FALSE)),"－",VLOOKUP($AD222,技まとめ!$A$1:$F$380,4,FALSE)),"一致","")</f>
        <v>一致</v>
      </c>
      <c r="AI222" s="9" t="s">
        <v>756</v>
      </c>
      <c r="AJ222" s="3" t="str">
        <f>IF(ISERROR(VLOOKUP($AI222,技まとめ!$A$1:$F$380,6,FALSE)),"－",VLOOKUP($AI222,技まとめ!$A$1:$F$380,6,FALSE))</f>
        <v>BB</v>
      </c>
      <c r="AK222" s="3">
        <f>IF(ISERROR(VLOOKUP($AI222,技まとめ!$A$1:$F$380,3,FALSE)),"－",VLOOKUP($AI222,技まとめ!$A$1:$F$380,3,FALSE))</f>
        <v>65</v>
      </c>
      <c r="AL222" s="3">
        <f>IF(ISERROR(VLOOKUP($AI222,技まとめ!$A$1:$F$380,5,FALSE)),"－",VLOOKUP($AI222,技まとめ!$A$1:$F$380,5,FALSE))</f>
        <v>42</v>
      </c>
      <c r="AM222" s="3" t="str">
        <f>IF($E222=IF(ISERROR(VLOOKUP($AI222,技まとめ!$A$1:$F$380,4,FALSE)),"－",VLOOKUP($AI222,技まとめ!$A$1:$F$380,4,FALSE)),"一致","")</f>
        <v/>
      </c>
      <c r="AN222" s="9" t="s">
        <v>784</v>
      </c>
      <c r="AO222" s="3" t="str">
        <f>IF(ISERROR(VLOOKUP($AN222,技まとめ!$A$1:$F$380,6,FALSE)),"－",VLOOKUP($AN222,技まとめ!$A$1:$F$380,6,FALSE))</f>
        <v>BL</v>
      </c>
      <c r="AP222" s="3">
        <f>IF(ISERROR(VLOOKUP($AN222,技まとめ!$A$1:$F$380,3,FALSE)),"－",VLOOKUP($AN222,技まとめ!$A$1:$F$380,3,FALSE))</f>
        <v>71</v>
      </c>
      <c r="AQ222" s="3">
        <f>IF(ISERROR(VLOOKUP($AN222,技まとめ!$A$1:$F$380,5,FALSE)),"－",VLOOKUP($AN222,技まとめ!$A$1:$F$380,5,FALSE))</f>
        <v>44</v>
      </c>
      <c r="AR222" s="3" t="str">
        <f>IF($E222=IF(ISERROR(VLOOKUP($AN222,技まとめ!$A$1:$F$380,4,FALSE)),"－",VLOOKUP($AN222,技まとめ!$A$1:$F$380,4,FALSE)),"一致","")</f>
        <v/>
      </c>
      <c r="AS222" s="9" t="s">
        <v>635</v>
      </c>
      <c r="AT222" s="3" t="str">
        <f>IF(ISERROR(VLOOKUP($AS222,技まとめ!$A$1:$F$380,6,FALSE)),"－",VLOOKUP($AS222,技まとめ!$A$1:$F$380,6,FALSE))</f>
        <v>DR</v>
      </c>
      <c r="AU222" s="3">
        <f>IF(ISERROR(VLOOKUP($AS222,技まとめ!$A$1:$F$380,3,FALSE)),"－",VLOOKUP($AS222,技まとめ!$A$1:$F$380,3,FALSE))</f>
        <v>58</v>
      </c>
      <c r="AV222" s="3">
        <f>IF(ISERROR(VLOOKUP($AS222,技まとめ!$A$1:$F$380,5,FALSE)),"－",VLOOKUP($AS222,技まとめ!$A$1:$F$380,5,FALSE))</f>
        <v>39</v>
      </c>
      <c r="AW222" s="3" t="str">
        <f>IF($E222=IF(ISERROR(VLOOKUP($AS222,技まとめ!$A$1:$F$380,4,FALSE)),"－",VLOOKUP($AS222,技まとめ!$A$1:$F$380,4,FALSE)),"一致","")</f>
        <v>一致</v>
      </c>
      <c r="AX222" s="12" t="str">
        <f t="shared" si="48"/>
        <v>ブレードアタックボルケイノカットスニーキングレイドオーロラドリブル</v>
      </c>
      <c r="AY222" s="12" t="str">
        <f t="shared" si="49"/>
        <v>ブレードアタックボルケイノカットスニーキングレイドオーロラドリブル</v>
      </c>
      <c r="AZ222" s="12" t="str">
        <f t="shared" si="50"/>
        <v>ブレードアタックボルケイノカットスニーキングレイドオーロラドリブル</v>
      </c>
      <c r="BA222" s="12" t="str">
        <f t="shared" si="51"/>
        <v>ブレードアタックボルケイノカットスニーキングレイドオーロラドリブル</v>
      </c>
      <c r="BB222" s="11" t="str">
        <f t="shared" si="52"/>
        <v>BLBBBLDR</v>
      </c>
      <c r="BC222" s="11" t="str">
        <f t="shared" si="53"/>
        <v>BLBBBLDR</v>
      </c>
      <c r="BD222" s="11" t="str">
        <f t="shared" si="54"/>
        <v>BLBBBLDR</v>
      </c>
      <c r="BE222" s="11" t="str">
        <f t="shared" si="55"/>
        <v>BLBBBLDR</v>
      </c>
    </row>
    <row r="223" spans="1:57" ht="11.25" hidden="1" customHeight="1">
      <c r="A223" s="6">
        <v>221</v>
      </c>
      <c r="B223" s="7" t="s">
        <v>785</v>
      </c>
      <c r="C223" s="8" t="s">
        <v>786</v>
      </c>
      <c r="D223" s="7" t="s">
        <v>72</v>
      </c>
      <c r="E223" s="7" t="s">
        <v>73</v>
      </c>
      <c r="F223" s="7" t="s">
        <v>82</v>
      </c>
      <c r="G223" s="9">
        <v>138</v>
      </c>
      <c r="H223" s="9">
        <v>95</v>
      </c>
      <c r="I223" s="9">
        <v>44</v>
      </c>
      <c r="J223" s="9">
        <v>51</v>
      </c>
      <c r="K223" s="9">
        <v>54</v>
      </c>
      <c r="L223" s="9">
        <v>51</v>
      </c>
      <c r="M223" s="9">
        <v>60</v>
      </c>
      <c r="N223" s="9">
        <v>62</v>
      </c>
      <c r="O223" s="9">
        <v>56</v>
      </c>
      <c r="P223" s="9">
        <v>33</v>
      </c>
      <c r="Q223" s="10">
        <v>94</v>
      </c>
      <c r="R223" s="11">
        <v>18</v>
      </c>
      <c r="S223" s="11">
        <v>1</v>
      </c>
      <c r="T223" s="11">
        <v>101</v>
      </c>
      <c r="U223" s="11">
        <v>110</v>
      </c>
      <c r="V223" s="11">
        <v>1</v>
      </c>
      <c r="W223" s="11">
        <v>106</v>
      </c>
      <c r="X223" s="11">
        <f t="shared" si="42"/>
        <v>431</v>
      </c>
      <c r="Y223" s="11">
        <f t="shared" si="43"/>
        <v>4295</v>
      </c>
      <c r="Z223" s="11">
        <f t="shared" si="44"/>
        <v>1170</v>
      </c>
      <c r="AA223" s="11">
        <f t="shared" si="45"/>
        <v>4075</v>
      </c>
      <c r="AB223" s="11">
        <f t="shared" si="46"/>
        <v>4075</v>
      </c>
      <c r="AC223" s="6">
        <f t="shared" si="47"/>
        <v>4660</v>
      </c>
      <c r="AD223" s="9" t="s">
        <v>97</v>
      </c>
      <c r="AE223" s="3" t="str">
        <f>IF(ISERROR(VLOOKUP($AD223,技まとめ!$A$1:$F$380,6,FALSE)),"－",VLOOKUP($AD223,技まとめ!$A$1:$F$380,6,FALSE))</f>
        <v>BL</v>
      </c>
      <c r="AF223" s="3">
        <f>IF(ISERROR(VLOOKUP($AD223,技まとめ!$A$1:$F$380,3,FALSE)),"－",VLOOKUP($AD223,技まとめ!$A$1:$F$380,3,FALSE))</f>
        <v>38</v>
      </c>
      <c r="AG223" s="3">
        <f>IF(ISERROR(VLOOKUP($AD223,技まとめ!$A$1:$F$380,5,FALSE)),"－",VLOOKUP($AD223,技まとめ!$A$1:$F$380,5,FALSE))</f>
        <v>16</v>
      </c>
      <c r="AH223" s="3" t="str">
        <f>IF($E223=IF(ISERROR(VLOOKUP($AD223,技まとめ!$A$1:$F$380,4,FALSE)),"－",VLOOKUP($AD223,技まとめ!$A$1:$F$380,4,FALSE)),"一致","")</f>
        <v>一致</v>
      </c>
      <c r="AI223" s="9" t="s">
        <v>406</v>
      </c>
      <c r="AJ223" s="3" t="str">
        <f>IF(ISERROR(VLOOKUP($AI223,技まとめ!$A$1:$F$380,6,FALSE)),"－",VLOOKUP($AI223,技まとめ!$A$1:$F$380,6,FALSE))</f>
        <v>BS</v>
      </c>
      <c r="AK223" s="3">
        <f>IF(ISERROR(VLOOKUP($AI223,技まとめ!$A$1:$F$380,3,FALSE)),"－",VLOOKUP($AI223,技まとめ!$A$1:$F$380,3,FALSE))</f>
        <v>59</v>
      </c>
      <c r="AL223" s="3">
        <f>IF(ISERROR(VLOOKUP($AI223,技まとめ!$A$1:$F$380,5,FALSE)),"－",VLOOKUP($AI223,技まとめ!$A$1:$F$380,5,FALSE))</f>
        <v>34</v>
      </c>
      <c r="AM223" s="3" t="str">
        <f>IF($E223=IF(ISERROR(VLOOKUP($AI223,技まとめ!$A$1:$F$380,4,FALSE)),"－",VLOOKUP($AI223,技まとめ!$A$1:$F$380,4,FALSE)),"一致","")</f>
        <v/>
      </c>
      <c r="AN223" s="9" t="s">
        <v>554</v>
      </c>
      <c r="AO223" s="3" t="str">
        <f>IF(ISERROR(VLOOKUP($AN223,技まとめ!$A$1:$F$380,6,FALSE)),"－",VLOOKUP($AN223,技まとめ!$A$1:$F$380,6,FALSE))</f>
        <v>BL</v>
      </c>
      <c r="AP223" s="3">
        <f>IF(ISERROR(VLOOKUP($AN223,技まとめ!$A$1:$F$380,3,FALSE)),"－",VLOOKUP($AN223,技まとめ!$A$1:$F$380,3,FALSE))</f>
        <v>65</v>
      </c>
      <c r="AQ223" s="3">
        <f>IF(ISERROR(VLOOKUP($AN223,技まとめ!$A$1:$F$380,5,FALSE)),"－",VLOOKUP($AN223,技まとめ!$A$1:$F$380,5,FALSE))</f>
        <v>42</v>
      </c>
      <c r="AR223" s="3" t="str">
        <f>IF($E223=IF(ISERROR(VLOOKUP($AN223,技まとめ!$A$1:$F$380,4,FALSE)),"－",VLOOKUP($AN223,技まとめ!$A$1:$F$380,4,FALSE)),"一致","")</f>
        <v/>
      </c>
      <c r="AS223" s="9" t="s">
        <v>395</v>
      </c>
      <c r="AT223" s="3" t="str">
        <f>IF(ISERROR(VLOOKUP($AS223,技まとめ!$A$1:$F$380,6,FALSE)),"－",VLOOKUP($AS223,技まとめ!$A$1:$F$380,6,FALSE))</f>
        <v>LS</v>
      </c>
      <c r="AU223" s="3">
        <f>IF(ISERROR(VLOOKUP($AS223,技まとめ!$A$1:$F$380,3,FALSE)),"－",VLOOKUP($AS223,技まとめ!$A$1:$F$380,3,FALSE))</f>
        <v>81</v>
      </c>
      <c r="AV223" s="3">
        <f>IF(ISERROR(VLOOKUP($AS223,技まとめ!$A$1:$F$380,5,FALSE)),"－",VLOOKUP($AS223,技まとめ!$A$1:$F$380,5,FALSE))</f>
        <v>55</v>
      </c>
      <c r="AW223" s="3" t="str">
        <f>IF($E223=IF(ISERROR(VLOOKUP($AS223,技まとめ!$A$1:$F$380,4,FALSE)),"－",VLOOKUP($AS223,技まとめ!$A$1:$F$380,4,FALSE)),"一致","")</f>
        <v>一致</v>
      </c>
      <c r="AX223" s="12" t="str">
        <f t="shared" si="48"/>
        <v>うしろのしょうめんドこんじょうバットローリングスライドドこんじょうクラブ</v>
      </c>
      <c r="AY223" s="12" t="str">
        <f t="shared" si="49"/>
        <v>うしろのしょうめんドこんじょうバットローリングスライドドこんじょうクラブ</v>
      </c>
      <c r="AZ223" s="12" t="str">
        <f t="shared" si="50"/>
        <v>うしろのしょうめんドこんじょうバットローリングスライドドこんじょうクラブ</v>
      </c>
      <c r="BA223" s="12" t="str">
        <f t="shared" si="51"/>
        <v>うしろのしょうめんドこんじょうバットローリングスライドドこんじょうクラブ</v>
      </c>
      <c r="BB223" s="11" t="str">
        <f t="shared" si="52"/>
        <v>BLBSBLLS</v>
      </c>
      <c r="BC223" s="11" t="str">
        <f t="shared" si="53"/>
        <v>BLBSBLLS</v>
      </c>
      <c r="BD223" s="11" t="str">
        <f t="shared" si="54"/>
        <v>BLBSBLLS</v>
      </c>
      <c r="BE223" s="11" t="str">
        <f t="shared" si="55"/>
        <v>BLBSBLLS</v>
      </c>
    </row>
    <row r="224" spans="1:57" ht="11.25" hidden="1" customHeight="1">
      <c r="A224" s="6">
        <v>222</v>
      </c>
      <c r="B224" s="7" t="s">
        <v>787</v>
      </c>
      <c r="C224" s="8" t="s">
        <v>788</v>
      </c>
      <c r="D224" s="7" t="s">
        <v>72</v>
      </c>
      <c r="E224" s="7" t="s">
        <v>81</v>
      </c>
      <c r="F224" s="7" t="s">
        <v>109</v>
      </c>
      <c r="G224" s="9">
        <v>126</v>
      </c>
      <c r="H224" s="9">
        <v>96</v>
      </c>
      <c r="I224" s="9">
        <v>47</v>
      </c>
      <c r="J224" s="9">
        <v>56</v>
      </c>
      <c r="K224" s="9">
        <v>54</v>
      </c>
      <c r="L224" s="9">
        <v>51</v>
      </c>
      <c r="M224" s="9">
        <v>60</v>
      </c>
      <c r="N224" s="9">
        <v>56</v>
      </c>
      <c r="O224" s="9">
        <v>52</v>
      </c>
      <c r="P224" s="9">
        <v>35</v>
      </c>
      <c r="Q224" s="10">
        <v>97</v>
      </c>
      <c r="R224" s="11">
        <v>19</v>
      </c>
      <c r="S224" s="11">
        <v>1</v>
      </c>
      <c r="T224" s="11">
        <v>101</v>
      </c>
      <c r="U224" s="11">
        <v>110</v>
      </c>
      <c r="V224" s="11">
        <v>1</v>
      </c>
      <c r="W224" s="11">
        <v>102</v>
      </c>
      <c r="X224" s="11">
        <f t="shared" si="42"/>
        <v>431</v>
      </c>
      <c r="Y224" s="11">
        <f t="shared" si="43"/>
        <v>4395</v>
      </c>
      <c r="Z224" s="11">
        <f t="shared" si="44"/>
        <v>1185</v>
      </c>
      <c r="AA224" s="11">
        <f t="shared" si="45"/>
        <v>4055</v>
      </c>
      <c r="AB224" s="11">
        <f t="shared" si="46"/>
        <v>4055</v>
      </c>
      <c r="AC224" s="6">
        <f t="shared" si="47"/>
        <v>4645</v>
      </c>
      <c r="AD224" s="9" t="s">
        <v>634</v>
      </c>
      <c r="AE224" s="3" t="str">
        <f>IF(ISERROR(VLOOKUP($AD224,技まとめ!$A$1:$F$380,6,FALSE)),"－",VLOOKUP($AD224,技まとめ!$A$1:$F$380,6,FALSE))</f>
        <v>DR</v>
      </c>
      <c r="AF224" s="3">
        <f>IF(ISERROR(VLOOKUP($AD224,技まとめ!$A$1:$F$380,3,FALSE)),"－",VLOOKUP($AD224,技まとめ!$A$1:$F$380,3,FALSE))</f>
        <v>13</v>
      </c>
      <c r="AG224" s="3">
        <f>IF(ISERROR(VLOOKUP($AD224,技まとめ!$A$1:$F$380,5,FALSE)),"－",VLOOKUP($AD224,技まとめ!$A$1:$F$380,5,FALSE))</f>
        <v>20</v>
      </c>
      <c r="AH224" s="3" t="str">
        <f>IF($E224=IF(ISERROR(VLOOKUP($AD224,技まとめ!$A$1:$F$380,4,FALSE)),"－",VLOOKUP($AD224,技まとめ!$A$1:$F$380,4,FALSE)),"一致","")</f>
        <v>一致</v>
      </c>
      <c r="AI224" s="9" t="s">
        <v>186</v>
      </c>
      <c r="AJ224" s="3" t="str">
        <f>IF(ISERROR(VLOOKUP($AI224,技まとめ!$A$1:$F$380,6,FALSE)),"－",VLOOKUP($AI224,技まとめ!$A$1:$F$380,6,FALSE))</f>
        <v>DR</v>
      </c>
      <c r="AK224" s="3">
        <f>IF(ISERROR(VLOOKUP($AI224,技まとめ!$A$1:$F$380,3,FALSE)),"－",VLOOKUP($AI224,技まとめ!$A$1:$F$380,3,FALSE))</f>
        <v>27</v>
      </c>
      <c r="AL224" s="3">
        <f>IF(ISERROR(VLOOKUP($AI224,技まとめ!$A$1:$F$380,5,FALSE)),"－",VLOOKUP($AI224,技まとめ!$A$1:$F$380,5,FALSE))</f>
        <v>25</v>
      </c>
      <c r="AM224" s="3" t="str">
        <f>IF($E224=IF(ISERROR(VLOOKUP($AI224,技まとめ!$A$1:$F$380,4,FALSE)),"－",VLOOKUP($AI224,技まとめ!$A$1:$F$380,4,FALSE)),"一致","")</f>
        <v/>
      </c>
      <c r="AN224" s="9" t="s">
        <v>305</v>
      </c>
      <c r="AO224" s="3" t="str">
        <f>IF(ISERROR(VLOOKUP($AN224,技まとめ!$A$1:$F$380,6,FALSE)),"－",VLOOKUP($AN224,技まとめ!$A$1:$F$380,6,FALSE))</f>
        <v>BL</v>
      </c>
      <c r="AP224" s="3">
        <f>IF(ISERROR(VLOOKUP($AN224,技まとめ!$A$1:$F$380,3,FALSE)),"－",VLOOKUP($AN224,技まとめ!$A$1:$F$380,3,FALSE))</f>
        <v>41</v>
      </c>
      <c r="AQ224" s="3">
        <f>IF(ISERROR(VLOOKUP($AN224,技まとめ!$A$1:$F$380,5,FALSE)),"－",VLOOKUP($AN224,技まとめ!$A$1:$F$380,5,FALSE))</f>
        <v>30</v>
      </c>
      <c r="AR224" s="3" t="str">
        <f>IF($E224=IF(ISERROR(VLOOKUP($AN224,技まとめ!$A$1:$F$380,4,FALSE)),"－",VLOOKUP($AN224,技まとめ!$A$1:$F$380,4,FALSE)),"一致","")</f>
        <v/>
      </c>
      <c r="AS224" s="9" t="s">
        <v>124</v>
      </c>
      <c r="AT224" s="3" t="str">
        <f>IF(ISERROR(VLOOKUP($AS224,技まとめ!$A$1:$F$380,6,FALSE)),"－",VLOOKUP($AS224,技まとめ!$A$1:$F$380,6,FALSE))</f>
        <v>BL</v>
      </c>
      <c r="AU224" s="3">
        <f>IF(ISERROR(VLOOKUP($AS224,技まとめ!$A$1:$F$380,3,FALSE)),"－",VLOOKUP($AS224,技まとめ!$A$1:$F$380,3,FALSE))</f>
        <v>42</v>
      </c>
      <c r="AV224" s="3">
        <f>IF(ISERROR(VLOOKUP($AS224,技まとめ!$A$1:$F$380,5,FALSE)),"－",VLOOKUP($AS224,技まとめ!$A$1:$F$380,5,FALSE))</f>
        <v>29</v>
      </c>
      <c r="AW224" s="3" t="str">
        <f>IF($E224=IF(ISERROR(VLOOKUP($AS224,技まとめ!$A$1:$F$380,4,FALSE)),"－",VLOOKUP($AS224,技まとめ!$A$1:$F$380,4,FALSE)),"一致","")</f>
        <v/>
      </c>
      <c r="AX224" s="12" t="str">
        <f t="shared" si="48"/>
        <v>たまのりピエロフーセンガムフェイクボールフェイクボンバー</v>
      </c>
      <c r="AY224" s="12" t="str">
        <f t="shared" si="49"/>
        <v>たまのりピエロフーセンガムフェイクボールフェイクボンバー</v>
      </c>
      <c r="AZ224" s="12" t="str">
        <f t="shared" si="50"/>
        <v>たまのりピエロフーセンガムフェイクボールフェイクボンバー</v>
      </c>
      <c r="BA224" s="12" t="str">
        <f t="shared" si="51"/>
        <v>たまのりピエロフーセンガムフェイクボールフェイクボンバー</v>
      </c>
      <c r="BB224" s="11" t="str">
        <f t="shared" si="52"/>
        <v>DRDRBLBL</v>
      </c>
      <c r="BC224" s="11" t="str">
        <f t="shared" si="53"/>
        <v>DRDRBLBL</v>
      </c>
      <c r="BD224" s="11" t="str">
        <f t="shared" si="54"/>
        <v>DRDRBLBL</v>
      </c>
      <c r="BE224" s="11" t="str">
        <f t="shared" si="55"/>
        <v>DRDRBLBL</v>
      </c>
    </row>
    <row r="225" spans="1:57" ht="11.25" hidden="1" customHeight="1">
      <c r="A225" s="6">
        <v>223</v>
      </c>
      <c r="B225" s="7" t="s">
        <v>789</v>
      </c>
      <c r="C225" s="8" t="s">
        <v>790</v>
      </c>
      <c r="D225" s="7" t="s">
        <v>72</v>
      </c>
      <c r="E225" s="7" t="s">
        <v>81</v>
      </c>
      <c r="F225" s="7" t="s">
        <v>82</v>
      </c>
      <c r="G225" s="9">
        <v>114</v>
      </c>
      <c r="H225" s="9">
        <v>109</v>
      </c>
      <c r="I225" s="9">
        <v>56</v>
      </c>
      <c r="J225" s="9">
        <v>45</v>
      </c>
      <c r="K225" s="9">
        <v>46</v>
      </c>
      <c r="L225" s="9">
        <v>57</v>
      </c>
      <c r="M225" s="9">
        <v>60</v>
      </c>
      <c r="N225" s="9">
        <v>59</v>
      </c>
      <c r="O225" s="9">
        <v>60</v>
      </c>
      <c r="P225" s="9">
        <v>41</v>
      </c>
      <c r="Q225" s="10">
        <v>106</v>
      </c>
      <c r="R225" s="11">
        <v>9</v>
      </c>
      <c r="S225" s="11">
        <v>1</v>
      </c>
      <c r="T225" s="11">
        <v>107</v>
      </c>
      <c r="U225" s="11">
        <v>110</v>
      </c>
      <c r="V225" s="11">
        <v>1</v>
      </c>
      <c r="W225" s="11">
        <v>110</v>
      </c>
      <c r="X225" s="11">
        <f t="shared" si="42"/>
        <v>444</v>
      </c>
      <c r="Y225" s="11">
        <f t="shared" si="43"/>
        <v>4795</v>
      </c>
      <c r="Z225" s="11">
        <f t="shared" si="44"/>
        <v>875</v>
      </c>
      <c r="AA225" s="11">
        <f t="shared" si="45"/>
        <v>4305</v>
      </c>
      <c r="AB225" s="11">
        <f t="shared" si="46"/>
        <v>4305</v>
      </c>
      <c r="AC225" s="6">
        <f t="shared" si="47"/>
        <v>4875</v>
      </c>
      <c r="AD225" s="9" t="s">
        <v>791</v>
      </c>
      <c r="AE225" s="3" t="str">
        <f>IF(ISERROR(VLOOKUP($AD225,技まとめ!$A$1:$F$380,6,FALSE)),"－",VLOOKUP($AD225,技まとめ!$A$1:$F$380,6,FALSE))</f>
        <v>SC</v>
      </c>
      <c r="AF225" s="3">
        <f>IF(ISERROR(VLOOKUP($AD225,技まとめ!$A$1:$F$380,3,FALSE)),"－",VLOOKUP($AD225,技まとめ!$A$1:$F$380,3,FALSE))</f>
        <v>105</v>
      </c>
      <c r="AG225" s="3">
        <f>IF(ISERROR(VLOOKUP($AD225,技まとめ!$A$1:$F$380,5,FALSE)),"－",VLOOKUP($AD225,技まとめ!$A$1:$F$380,5,FALSE))</f>
        <v>55</v>
      </c>
      <c r="AH225" s="3" t="str">
        <f>IF($E225=IF(ISERROR(VLOOKUP($AD225,技まとめ!$A$1:$F$380,4,FALSE)),"－",VLOOKUP($AD225,技まとめ!$A$1:$F$380,4,FALSE)),"一致","")</f>
        <v/>
      </c>
      <c r="AI225" s="9" t="s">
        <v>560</v>
      </c>
      <c r="AJ225" s="3" t="str">
        <f>IF(ISERROR(VLOOKUP($AI225,技まとめ!$A$1:$F$380,6,FALSE)),"－",VLOOKUP($AI225,技まとめ!$A$1:$F$380,6,FALSE))</f>
        <v>BL</v>
      </c>
      <c r="AK225" s="3">
        <f>IF(ISERROR(VLOOKUP($AI225,技まとめ!$A$1:$F$380,3,FALSE)),"－",VLOOKUP($AI225,技まとめ!$A$1:$F$380,3,FALSE))</f>
        <v>28</v>
      </c>
      <c r="AL225" s="3">
        <f>IF(ISERROR(VLOOKUP($AI225,技まとめ!$A$1:$F$380,5,FALSE)),"－",VLOOKUP($AI225,技まとめ!$A$1:$F$380,5,FALSE))</f>
        <v>24</v>
      </c>
      <c r="AM225" s="3" t="str">
        <f>IF($E225=IF(ISERROR(VLOOKUP($AI225,技まとめ!$A$1:$F$380,4,FALSE)),"－",VLOOKUP($AI225,技まとめ!$A$1:$F$380,4,FALSE)),"一致","")</f>
        <v>一致</v>
      </c>
      <c r="AN225" s="9" t="s">
        <v>106</v>
      </c>
      <c r="AO225" s="3" t="str">
        <f>IF(ISERROR(VLOOKUP($AN225,技まとめ!$A$1:$F$380,6,FALSE)),"－",VLOOKUP($AN225,技まとめ!$A$1:$F$380,6,FALSE))</f>
        <v>BL</v>
      </c>
      <c r="AP225" s="3">
        <f>IF(ISERROR(VLOOKUP($AN225,技まとめ!$A$1:$F$380,3,FALSE)),"－",VLOOKUP($AN225,技まとめ!$A$1:$F$380,3,FALSE))</f>
        <v>77</v>
      </c>
      <c r="AQ225" s="3">
        <f>IF(ISERROR(VLOOKUP($AN225,技まとめ!$A$1:$F$380,5,FALSE)),"－",VLOOKUP($AN225,技まとめ!$A$1:$F$380,5,FALSE))</f>
        <v>47</v>
      </c>
      <c r="AR225" s="3" t="str">
        <f>IF($E225=IF(ISERROR(VLOOKUP($AN225,技まとめ!$A$1:$F$380,4,FALSE)),"－",VLOOKUP($AN225,技まとめ!$A$1:$F$380,4,FALSE)),"一致","")</f>
        <v/>
      </c>
      <c r="AS225" s="9" t="s">
        <v>605</v>
      </c>
      <c r="AT225" s="3" t="str">
        <f>IF(ISERROR(VLOOKUP($AS225,技まとめ!$A$1:$F$380,6,FALSE)),"－",VLOOKUP($AS225,技まとめ!$A$1:$F$380,6,FALSE))</f>
        <v>DR</v>
      </c>
      <c r="AU225" s="3">
        <f>IF(ISERROR(VLOOKUP($AS225,技まとめ!$A$1:$F$380,3,FALSE)),"－",VLOOKUP($AS225,技まとめ!$A$1:$F$380,3,FALSE))</f>
        <v>102</v>
      </c>
      <c r="AV225" s="3">
        <f>IF(ISERROR(VLOOKUP($AS225,技まとめ!$A$1:$F$380,5,FALSE)),"－",VLOOKUP($AS225,技まとめ!$A$1:$F$380,5,FALSE))</f>
        <v>57</v>
      </c>
      <c r="AW225" s="3" t="str">
        <f>IF($E225=IF(ISERROR(VLOOKUP($AS225,技まとめ!$A$1:$F$380,4,FALSE)),"－",VLOOKUP($AS225,技まとめ!$A$1:$F$380,4,FALSE)),"一致","")</f>
        <v/>
      </c>
      <c r="AX225" s="12" t="str">
        <f t="shared" si="48"/>
        <v>てんくうおとしブレードアタックブロックサーカスジ・イカロス</v>
      </c>
      <c r="AY225" s="12" t="str">
        <f t="shared" si="49"/>
        <v>てんくうおとしブレードアタックブロックサーカスジ・イカロス</v>
      </c>
      <c r="AZ225" s="12" t="str">
        <f t="shared" si="50"/>
        <v>てんくうおとしブレードアタックブロックサーカスジ・イカロス</v>
      </c>
      <c r="BA225" s="12" t="str">
        <f t="shared" si="51"/>
        <v>てんくうおとしブレードアタックブロックサーカスジ・イカロス</v>
      </c>
      <c r="BB225" s="11" t="str">
        <f t="shared" si="52"/>
        <v>SCBLBLDR</v>
      </c>
      <c r="BC225" s="11" t="str">
        <f t="shared" si="53"/>
        <v>SCBLBLDR</v>
      </c>
      <c r="BD225" s="11" t="str">
        <f t="shared" si="54"/>
        <v>SCBLBLDR</v>
      </c>
      <c r="BE225" s="11" t="str">
        <f t="shared" si="55"/>
        <v>SCBLBLDR</v>
      </c>
    </row>
    <row r="226" spans="1:57" ht="11.25" hidden="1" customHeight="1">
      <c r="A226" s="6">
        <v>224</v>
      </c>
      <c r="B226" s="7" t="s">
        <v>792</v>
      </c>
      <c r="C226" s="8" t="s">
        <v>793</v>
      </c>
      <c r="D226" s="7" t="s">
        <v>72</v>
      </c>
      <c r="E226" s="7" t="s">
        <v>73</v>
      </c>
      <c r="F226" s="7" t="s">
        <v>109</v>
      </c>
      <c r="G226" s="9">
        <v>124</v>
      </c>
      <c r="H226" s="9">
        <v>101</v>
      </c>
      <c r="I226" s="9">
        <v>62</v>
      </c>
      <c r="J226" s="9">
        <v>57</v>
      </c>
      <c r="K226" s="9">
        <v>54</v>
      </c>
      <c r="L226" s="9">
        <v>53</v>
      </c>
      <c r="M226" s="9">
        <v>56</v>
      </c>
      <c r="N226" s="9">
        <v>59</v>
      </c>
      <c r="O226" s="9">
        <v>67</v>
      </c>
      <c r="P226" s="9">
        <v>33</v>
      </c>
      <c r="Q226" s="10">
        <v>112</v>
      </c>
      <c r="R226" s="11">
        <v>21</v>
      </c>
      <c r="S226" s="11">
        <v>1</v>
      </c>
      <c r="T226" s="11">
        <v>103</v>
      </c>
      <c r="U226" s="11">
        <v>106</v>
      </c>
      <c r="V226" s="11">
        <v>1</v>
      </c>
      <c r="W226" s="11">
        <v>117</v>
      </c>
      <c r="X226" s="11">
        <f t="shared" si="42"/>
        <v>461</v>
      </c>
      <c r="Y226" s="11">
        <f t="shared" si="43"/>
        <v>5070</v>
      </c>
      <c r="Z226" s="11">
        <f t="shared" si="44"/>
        <v>1330</v>
      </c>
      <c r="AA226" s="11">
        <f t="shared" si="45"/>
        <v>4200</v>
      </c>
      <c r="AB226" s="11">
        <f t="shared" si="46"/>
        <v>4200</v>
      </c>
      <c r="AC226" s="6">
        <f t="shared" si="47"/>
        <v>4810</v>
      </c>
      <c r="AD226" s="9" t="s">
        <v>686</v>
      </c>
      <c r="AE226" s="3" t="str">
        <f>IF(ISERROR(VLOOKUP($AD226,技まとめ!$A$1:$F$380,6,FALSE)),"－",VLOOKUP($AD226,技まとめ!$A$1:$F$380,6,FALSE))</f>
        <v>DR</v>
      </c>
      <c r="AF226" s="3">
        <f>IF(ISERROR(VLOOKUP($AD226,技まとめ!$A$1:$F$380,3,FALSE)),"－",VLOOKUP($AD226,技まとめ!$A$1:$F$380,3,FALSE))</f>
        <v>34</v>
      </c>
      <c r="AG226" s="3">
        <f>IF(ISERROR(VLOOKUP($AD226,技まとめ!$A$1:$F$380,5,FALSE)),"－",VLOOKUP($AD226,技まとめ!$A$1:$F$380,5,FALSE))</f>
        <v>27</v>
      </c>
      <c r="AH226" s="3" t="str">
        <f>IF($E226=IF(ISERROR(VLOOKUP($AD226,技まとめ!$A$1:$F$380,4,FALSE)),"－",VLOOKUP($AD226,技まとめ!$A$1:$F$380,4,FALSE)),"一致","")</f>
        <v/>
      </c>
      <c r="AI226" s="9" t="s">
        <v>116</v>
      </c>
      <c r="AJ226" s="3" t="str">
        <f>IF(ISERROR(VLOOKUP($AI226,技まとめ!$A$1:$F$380,6,FALSE)),"－",VLOOKUP($AI226,技まとめ!$A$1:$F$380,6,FALSE))</f>
        <v>DR</v>
      </c>
      <c r="AK226" s="3">
        <f>IF(ISERROR(VLOOKUP($AI226,技まとめ!$A$1:$F$380,3,FALSE)),"－",VLOOKUP($AI226,技まとめ!$A$1:$F$380,3,FALSE))</f>
        <v>63</v>
      </c>
      <c r="AL226" s="3">
        <f>IF(ISERROR(VLOOKUP($AI226,技まとめ!$A$1:$F$380,5,FALSE)),"－",VLOOKUP($AI226,技まとめ!$A$1:$F$380,5,FALSE))</f>
        <v>42</v>
      </c>
      <c r="AM226" s="3" t="str">
        <f>IF($E226=IF(ISERROR(VLOOKUP($AI226,技まとめ!$A$1:$F$380,4,FALSE)),"－",VLOOKUP($AI226,技まとめ!$A$1:$F$380,4,FALSE)),"一致","")</f>
        <v/>
      </c>
      <c r="AN226" s="9" t="s">
        <v>331</v>
      </c>
      <c r="AO226" s="3" t="str">
        <f>IF(ISERROR(VLOOKUP($AN226,技まとめ!$A$1:$F$380,6,FALSE)),"－",VLOOKUP($AN226,技まとめ!$A$1:$F$380,6,FALSE))</f>
        <v>DR</v>
      </c>
      <c r="AP226" s="3">
        <f>IF(ISERROR(VLOOKUP($AN226,技まとめ!$A$1:$F$380,3,FALSE)),"－",VLOOKUP($AN226,技まとめ!$A$1:$F$380,3,FALSE))</f>
        <v>77</v>
      </c>
      <c r="AQ226" s="3">
        <f>IF(ISERROR(VLOOKUP($AN226,技まとめ!$A$1:$F$380,5,FALSE)),"－",VLOOKUP($AN226,技まとめ!$A$1:$F$380,5,FALSE))</f>
        <v>47</v>
      </c>
      <c r="AR226" s="3" t="str">
        <f>IF($E226=IF(ISERROR(VLOOKUP($AN226,技まとめ!$A$1:$F$380,4,FALSE)),"－",VLOOKUP($AN226,技まとめ!$A$1:$F$380,4,FALSE)),"一致","")</f>
        <v/>
      </c>
      <c r="AS226" s="9" t="s">
        <v>794</v>
      </c>
      <c r="AT226" s="3" t="str">
        <f>IF(ISERROR(VLOOKUP($AS226,技まとめ!$A$1:$F$380,6,FALSE)),"－",VLOOKUP($AS226,技まとめ!$A$1:$F$380,6,FALSE))</f>
        <v>NS</v>
      </c>
      <c r="AU226" s="3">
        <f>IF(ISERROR(VLOOKUP($AS226,技まとめ!$A$1:$F$380,3,FALSE)),"－",VLOOKUP($AS226,技まとめ!$A$1:$F$380,3,FALSE))</f>
        <v>92</v>
      </c>
      <c r="AV226" s="3">
        <f>IF(ISERROR(VLOOKUP($AS226,技まとめ!$A$1:$F$380,5,FALSE)),"－",VLOOKUP($AS226,技まとめ!$A$1:$F$380,5,FALSE))</f>
        <v>49</v>
      </c>
      <c r="AW226" s="3" t="str">
        <f>IF($E226=IF(ISERROR(VLOOKUP($AS226,技まとめ!$A$1:$F$380,4,FALSE)),"－",VLOOKUP($AS226,技まとめ!$A$1:$F$380,4,FALSE)),"一致","")</f>
        <v/>
      </c>
      <c r="AX226" s="12" t="str">
        <f t="shared" si="48"/>
        <v>ヒートタックルれっぷうダッシュライトニングアクセルサンダービースト</v>
      </c>
      <c r="AY226" s="12" t="str">
        <f t="shared" si="49"/>
        <v>ヒートタックルれっぷうダッシュライトニングアクセルサンダービースト</v>
      </c>
      <c r="AZ226" s="12" t="str">
        <f t="shared" si="50"/>
        <v>ヒートタックルれっぷうダッシュライトニングアクセルサンダービースト</v>
      </c>
      <c r="BA226" s="12" t="str">
        <f t="shared" si="51"/>
        <v>ヒートタックルれっぷうダッシュライトニングアクセルサンダービースト</v>
      </c>
      <c r="BB226" s="11" t="str">
        <f t="shared" si="52"/>
        <v>DRDRDRNS</v>
      </c>
      <c r="BC226" s="11" t="str">
        <f t="shared" si="53"/>
        <v>DRDRDRNS</v>
      </c>
      <c r="BD226" s="11" t="str">
        <f t="shared" si="54"/>
        <v>DRDRDRNS</v>
      </c>
      <c r="BE226" s="11" t="str">
        <f t="shared" si="55"/>
        <v>DRDRDRNS</v>
      </c>
    </row>
    <row r="227" spans="1:57" ht="11.25" hidden="1" customHeight="1">
      <c r="A227" s="6">
        <v>225</v>
      </c>
      <c r="B227" s="7" t="s">
        <v>795</v>
      </c>
      <c r="C227" s="8" t="s">
        <v>796</v>
      </c>
      <c r="D227" s="7" t="s">
        <v>72</v>
      </c>
      <c r="E227" s="7" t="s">
        <v>95</v>
      </c>
      <c r="F227" s="7" t="s">
        <v>74</v>
      </c>
      <c r="G227" s="9">
        <v>125</v>
      </c>
      <c r="H227" s="9">
        <v>108</v>
      </c>
      <c r="I227" s="9">
        <v>61</v>
      </c>
      <c r="J227" s="9">
        <v>59</v>
      </c>
      <c r="K227" s="9">
        <v>58</v>
      </c>
      <c r="L227" s="9">
        <v>56</v>
      </c>
      <c r="M227" s="9">
        <v>58</v>
      </c>
      <c r="N227" s="9">
        <v>61</v>
      </c>
      <c r="O227" s="9">
        <v>56</v>
      </c>
      <c r="P227" s="9">
        <v>25</v>
      </c>
      <c r="Q227" s="10">
        <v>111</v>
      </c>
      <c r="R227" s="11">
        <v>21</v>
      </c>
      <c r="S227" s="11">
        <v>1</v>
      </c>
      <c r="T227" s="11">
        <v>106</v>
      </c>
      <c r="U227" s="11">
        <v>108</v>
      </c>
      <c r="V227" s="11">
        <v>1</v>
      </c>
      <c r="W227" s="11">
        <v>106</v>
      </c>
      <c r="X227" s="11">
        <f t="shared" si="42"/>
        <v>454</v>
      </c>
      <c r="Y227" s="11">
        <f t="shared" si="43"/>
        <v>4975</v>
      </c>
      <c r="Z227" s="11">
        <f t="shared" si="44"/>
        <v>1275</v>
      </c>
      <c r="AA227" s="11">
        <f t="shared" si="45"/>
        <v>4250</v>
      </c>
      <c r="AB227" s="11">
        <f t="shared" si="46"/>
        <v>4250</v>
      </c>
      <c r="AC227" s="6">
        <f t="shared" si="47"/>
        <v>4875</v>
      </c>
      <c r="AD227" s="9" t="s">
        <v>225</v>
      </c>
      <c r="AE227" s="3" t="str">
        <f>IF(ISERROR(VLOOKUP($AD227,技まとめ!$A$1:$F$380,6,FALSE)),"－",VLOOKUP($AD227,技まとめ!$A$1:$F$380,6,FALSE))</f>
        <v>CA</v>
      </c>
      <c r="AF227" s="3">
        <f>IF(ISERROR(VLOOKUP($AD227,技まとめ!$A$1:$F$380,3,FALSE)),"－",VLOOKUP($AD227,技まとめ!$A$1:$F$380,3,FALSE))</f>
        <v>17</v>
      </c>
      <c r="AG227" s="3">
        <f>IF(ISERROR(VLOOKUP($AD227,技まとめ!$A$1:$F$380,5,FALSE)),"－",VLOOKUP($AD227,技まとめ!$A$1:$F$380,5,FALSE))</f>
        <v>20</v>
      </c>
      <c r="AH227" s="3" t="str">
        <f>IF($E227=IF(ISERROR(VLOOKUP($AD227,技まとめ!$A$1:$F$380,4,FALSE)),"－",VLOOKUP($AD227,技まとめ!$A$1:$F$380,4,FALSE)),"一致","")</f>
        <v>一致</v>
      </c>
      <c r="AI227" s="9" t="s">
        <v>487</v>
      </c>
      <c r="AJ227" s="3" t="str">
        <f>IF(ISERROR(VLOOKUP($AI227,技まとめ!$A$1:$F$380,6,FALSE)),"－",VLOOKUP($AI227,技まとめ!$A$1:$F$380,6,FALSE))</f>
        <v>CA</v>
      </c>
      <c r="AK227" s="3">
        <f>IF(ISERROR(VLOOKUP($AI227,技まとめ!$A$1:$F$380,3,FALSE)),"－",VLOOKUP($AI227,技まとめ!$A$1:$F$380,3,FALSE))</f>
        <v>33</v>
      </c>
      <c r="AL227" s="3">
        <f>IF(ISERROR(VLOOKUP($AI227,技まとめ!$A$1:$F$380,5,FALSE)),"－",VLOOKUP($AI227,技まとめ!$A$1:$F$380,5,FALSE))</f>
        <v>27</v>
      </c>
      <c r="AM227" s="3" t="str">
        <f>IF($E227=IF(ISERROR(VLOOKUP($AI227,技まとめ!$A$1:$F$380,4,FALSE)),"－",VLOOKUP($AI227,技まとめ!$A$1:$F$380,4,FALSE)),"一致","")</f>
        <v/>
      </c>
      <c r="AN227" s="9" t="s">
        <v>389</v>
      </c>
      <c r="AO227" s="3" t="str">
        <f>IF(ISERROR(VLOOKUP($AN227,技まとめ!$A$1:$F$380,6,FALSE)),"－",VLOOKUP($AN227,技まとめ!$A$1:$F$380,6,FALSE))</f>
        <v>CA</v>
      </c>
      <c r="AP227" s="3">
        <f>IF(ISERROR(VLOOKUP($AN227,技まとめ!$A$1:$F$380,3,FALSE)),"－",VLOOKUP($AN227,技まとめ!$A$1:$F$380,3,FALSE))</f>
        <v>54</v>
      </c>
      <c r="AQ227" s="3">
        <f>IF(ISERROR(VLOOKUP($AN227,技まとめ!$A$1:$F$380,5,FALSE)),"－",VLOOKUP($AN227,技まとめ!$A$1:$F$380,5,FALSE))</f>
        <v>35</v>
      </c>
      <c r="AR227" s="3" t="str">
        <f>IF($E227=IF(ISERROR(VLOOKUP($AN227,技まとめ!$A$1:$F$380,4,FALSE)),"－",VLOOKUP($AN227,技まとめ!$A$1:$F$380,4,FALSE)),"一致","")</f>
        <v/>
      </c>
      <c r="AS227" s="9" t="s">
        <v>98</v>
      </c>
      <c r="AT227" s="3" t="str">
        <f>IF(ISERROR(VLOOKUP($AS227,技まとめ!$A$1:$F$380,6,FALSE)),"－",VLOOKUP($AS227,技まとめ!$A$1:$F$380,6,FALSE))</f>
        <v>BL</v>
      </c>
      <c r="AU227" s="3">
        <f>IF(ISERROR(VLOOKUP($AS227,技まとめ!$A$1:$F$380,3,FALSE)),"－",VLOOKUP($AS227,技まとめ!$A$1:$F$380,3,FALSE))</f>
        <v>58</v>
      </c>
      <c r="AV227" s="3">
        <f>IF(ISERROR(VLOOKUP($AS227,技まとめ!$A$1:$F$380,5,FALSE)),"－",VLOOKUP($AS227,技まとめ!$A$1:$F$380,5,FALSE))</f>
        <v>39</v>
      </c>
      <c r="AW227" s="3" t="str">
        <f>IF($E227=IF(ISERROR(VLOOKUP($AS227,技まとめ!$A$1:$F$380,4,FALSE)),"－",VLOOKUP($AS227,技まとめ!$A$1:$F$380,4,FALSE)),"一致","")</f>
        <v>一致</v>
      </c>
      <c r="AX227" s="12" t="str">
        <f t="shared" si="48"/>
        <v>キラーブレードこがらしドこんじょうキャッチかげぬい</v>
      </c>
      <c r="AY227" s="12" t="str">
        <f t="shared" si="49"/>
        <v>キラーブレードこがらしドこんじょうキャッチかげぬい</v>
      </c>
      <c r="AZ227" s="12" t="str">
        <f t="shared" si="50"/>
        <v>キラーブレードこがらしドこんじょうキャッチかげぬい</v>
      </c>
      <c r="BA227" s="12" t="str">
        <f t="shared" si="51"/>
        <v>キラーブレードこがらしドこんじょうキャッチかげぬい</v>
      </c>
      <c r="BB227" s="11" t="str">
        <f t="shared" si="52"/>
        <v>CACACABL</v>
      </c>
      <c r="BC227" s="11" t="str">
        <f t="shared" si="53"/>
        <v>CACACABL</v>
      </c>
      <c r="BD227" s="11" t="str">
        <f t="shared" si="54"/>
        <v>CACACABL</v>
      </c>
      <c r="BE227" s="11" t="str">
        <f t="shared" si="55"/>
        <v>CACACABL</v>
      </c>
    </row>
    <row r="228" spans="1:57" ht="11.25" hidden="1" customHeight="1">
      <c r="A228" s="6">
        <v>226</v>
      </c>
      <c r="B228" s="7" t="s">
        <v>797</v>
      </c>
      <c r="C228" s="8" t="s">
        <v>798</v>
      </c>
      <c r="D228" s="7" t="s">
        <v>72</v>
      </c>
      <c r="E228" s="7" t="s">
        <v>95</v>
      </c>
      <c r="F228" s="7" t="s">
        <v>74</v>
      </c>
      <c r="G228" s="9">
        <v>118</v>
      </c>
      <c r="H228" s="9">
        <v>94</v>
      </c>
      <c r="I228" s="9">
        <v>56</v>
      </c>
      <c r="J228" s="9">
        <v>53</v>
      </c>
      <c r="K228" s="9">
        <v>54</v>
      </c>
      <c r="L228" s="9">
        <v>53</v>
      </c>
      <c r="M228" s="9">
        <v>53</v>
      </c>
      <c r="N228" s="9">
        <v>57</v>
      </c>
      <c r="O228" s="9">
        <v>52</v>
      </c>
      <c r="P228" s="9">
        <v>43</v>
      </c>
      <c r="Q228" s="10">
        <v>106</v>
      </c>
      <c r="R228" s="11">
        <v>25</v>
      </c>
      <c r="S228" s="11">
        <v>1</v>
      </c>
      <c r="T228" s="11">
        <v>103</v>
      </c>
      <c r="U228" s="11">
        <v>103</v>
      </c>
      <c r="V228" s="11">
        <v>1</v>
      </c>
      <c r="W228" s="11">
        <v>102</v>
      </c>
      <c r="X228" s="11">
        <f t="shared" si="42"/>
        <v>441</v>
      </c>
      <c r="Y228" s="11">
        <f t="shared" si="43"/>
        <v>4755</v>
      </c>
      <c r="Z228" s="11">
        <f t="shared" si="44"/>
        <v>1395</v>
      </c>
      <c r="AA228" s="11">
        <f t="shared" si="45"/>
        <v>4125</v>
      </c>
      <c r="AB228" s="11">
        <f t="shared" si="46"/>
        <v>4125</v>
      </c>
      <c r="AC228" s="6">
        <f t="shared" si="47"/>
        <v>4755</v>
      </c>
      <c r="AD228" s="9" t="s">
        <v>225</v>
      </c>
      <c r="AE228" s="3" t="str">
        <f>IF(ISERROR(VLOOKUP($AD228,技まとめ!$A$1:$F$380,6,FALSE)),"－",VLOOKUP($AD228,技まとめ!$A$1:$F$380,6,FALSE))</f>
        <v>CA</v>
      </c>
      <c r="AF228" s="3">
        <f>IF(ISERROR(VLOOKUP($AD228,技まとめ!$A$1:$F$380,3,FALSE)),"－",VLOOKUP($AD228,技まとめ!$A$1:$F$380,3,FALSE))</f>
        <v>17</v>
      </c>
      <c r="AG228" s="3">
        <f>IF(ISERROR(VLOOKUP($AD228,技まとめ!$A$1:$F$380,5,FALSE)),"－",VLOOKUP($AD228,技まとめ!$A$1:$F$380,5,FALSE))</f>
        <v>20</v>
      </c>
      <c r="AH228" s="3" t="str">
        <f>IF($E228=IF(ISERROR(VLOOKUP($AD228,技まとめ!$A$1:$F$380,4,FALSE)),"－",VLOOKUP($AD228,技まとめ!$A$1:$F$380,4,FALSE)),"一致","")</f>
        <v>一致</v>
      </c>
      <c r="AI228" s="9" t="s">
        <v>487</v>
      </c>
      <c r="AJ228" s="3" t="str">
        <f>IF(ISERROR(VLOOKUP($AI228,技まとめ!$A$1:$F$380,6,FALSE)),"－",VLOOKUP($AI228,技まとめ!$A$1:$F$380,6,FALSE))</f>
        <v>CA</v>
      </c>
      <c r="AK228" s="3">
        <f>IF(ISERROR(VLOOKUP($AI228,技まとめ!$A$1:$F$380,3,FALSE)),"－",VLOOKUP($AI228,技まとめ!$A$1:$F$380,3,FALSE))</f>
        <v>33</v>
      </c>
      <c r="AL228" s="3">
        <f>IF(ISERROR(VLOOKUP($AI228,技まとめ!$A$1:$F$380,5,FALSE)),"－",VLOOKUP($AI228,技まとめ!$A$1:$F$380,5,FALSE))</f>
        <v>27</v>
      </c>
      <c r="AM228" s="3" t="str">
        <f>IF($E228=IF(ISERROR(VLOOKUP($AI228,技まとめ!$A$1:$F$380,4,FALSE)),"－",VLOOKUP($AI228,技まとめ!$A$1:$F$380,4,FALSE)),"一致","")</f>
        <v/>
      </c>
      <c r="AN228" s="9" t="s">
        <v>450</v>
      </c>
      <c r="AO228" s="3" t="str">
        <f>IF(ISERROR(VLOOKUP($AN228,技まとめ!$A$1:$F$380,6,FALSE)),"－",VLOOKUP($AN228,技まとめ!$A$1:$F$380,6,FALSE))</f>
        <v>CA</v>
      </c>
      <c r="AP228" s="3">
        <f>IF(ISERROR(VLOOKUP($AN228,技まとめ!$A$1:$F$380,3,FALSE)),"－",VLOOKUP($AN228,技まとめ!$A$1:$F$380,3,FALSE))</f>
        <v>46</v>
      </c>
      <c r="AQ228" s="3">
        <f>IF(ISERROR(VLOOKUP($AN228,技まとめ!$A$1:$F$380,5,FALSE)),"－",VLOOKUP($AN228,技まとめ!$A$1:$F$380,5,FALSE))</f>
        <v>32</v>
      </c>
      <c r="AR228" s="3" t="str">
        <f>IF($E228=IF(ISERROR(VLOOKUP($AN228,技まとめ!$A$1:$F$380,4,FALSE)),"－",VLOOKUP($AN228,技まとめ!$A$1:$F$380,4,FALSE)),"一致","")</f>
        <v/>
      </c>
      <c r="AS228" s="9" t="s">
        <v>165</v>
      </c>
      <c r="AT228" s="3" t="str">
        <f>IF(ISERROR(VLOOKUP($AS228,技まとめ!$A$1:$F$380,6,FALSE)),"－",VLOOKUP($AS228,技まとめ!$A$1:$F$380,6,FALSE))</f>
        <v>BL</v>
      </c>
      <c r="AU228" s="3">
        <f>IF(ISERROR(VLOOKUP($AS228,技まとめ!$A$1:$F$380,3,FALSE)),"－",VLOOKUP($AS228,技まとめ!$A$1:$F$380,3,FALSE))</f>
        <v>78</v>
      </c>
      <c r="AV228" s="3">
        <f>IF(ISERROR(VLOOKUP($AS228,技まとめ!$A$1:$F$380,5,FALSE)),"－",VLOOKUP($AS228,技まとめ!$A$1:$F$380,5,FALSE))</f>
        <v>46</v>
      </c>
      <c r="AW228" s="3" t="str">
        <f>IF($E228=IF(ISERROR(VLOOKUP($AS228,技まとめ!$A$1:$F$380,4,FALSE)),"－",VLOOKUP($AS228,技まとめ!$A$1:$F$380,4,FALSE)),"一致","")</f>
        <v/>
      </c>
      <c r="AX228" s="12" t="str">
        <f t="shared" si="48"/>
        <v>キラーブレードこがらしつむじダブルサイクロン</v>
      </c>
      <c r="AY228" s="12" t="str">
        <f t="shared" si="49"/>
        <v>キラーブレードこがらしつむじダブルサイクロン</v>
      </c>
      <c r="AZ228" s="12" t="str">
        <f t="shared" si="50"/>
        <v>キラーブレードこがらしつむじダブルサイクロン</v>
      </c>
      <c r="BA228" s="12" t="str">
        <f t="shared" si="51"/>
        <v>キラーブレードこがらしつむじダブルサイクロン</v>
      </c>
      <c r="BB228" s="11" t="str">
        <f t="shared" si="52"/>
        <v>CACACABL</v>
      </c>
      <c r="BC228" s="11" t="str">
        <f t="shared" si="53"/>
        <v>CACACABL</v>
      </c>
      <c r="BD228" s="11" t="str">
        <f t="shared" si="54"/>
        <v>CACACABL</v>
      </c>
      <c r="BE228" s="11" t="str">
        <f t="shared" si="55"/>
        <v>CACACABL</v>
      </c>
    </row>
    <row r="229" spans="1:57" ht="11.25" hidden="1" customHeight="1">
      <c r="A229" s="6">
        <v>227</v>
      </c>
      <c r="B229" s="7" t="s">
        <v>799</v>
      </c>
      <c r="C229" s="8" t="s">
        <v>800</v>
      </c>
      <c r="D229" s="7" t="s">
        <v>72</v>
      </c>
      <c r="E229" s="7" t="s">
        <v>95</v>
      </c>
      <c r="F229" s="7" t="s">
        <v>109</v>
      </c>
      <c r="G229" s="9">
        <v>94</v>
      </c>
      <c r="H229" s="9">
        <v>112</v>
      </c>
      <c r="I229" s="9">
        <v>60</v>
      </c>
      <c r="J229" s="9">
        <v>57</v>
      </c>
      <c r="K229" s="9">
        <v>56</v>
      </c>
      <c r="L229" s="9">
        <v>65</v>
      </c>
      <c r="M229" s="9">
        <v>42</v>
      </c>
      <c r="N229" s="9">
        <v>60</v>
      </c>
      <c r="O229" s="9">
        <v>51</v>
      </c>
      <c r="P229" s="9">
        <v>24</v>
      </c>
      <c r="Q229" s="10">
        <v>110</v>
      </c>
      <c r="R229" s="11">
        <v>15</v>
      </c>
      <c r="S229" s="11">
        <v>1</v>
      </c>
      <c r="T229" s="11">
        <v>115</v>
      </c>
      <c r="U229" s="11">
        <v>92</v>
      </c>
      <c r="V229" s="11">
        <v>1</v>
      </c>
      <c r="W229" s="11">
        <v>101</v>
      </c>
      <c r="X229" s="11">
        <f t="shared" si="42"/>
        <v>435</v>
      </c>
      <c r="Y229" s="11">
        <f t="shared" si="43"/>
        <v>4910</v>
      </c>
      <c r="Z229" s="11">
        <f t="shared" si="44"/>
        <v>1040</v>
      </c>
      <c r="AA229" s="11">
        <f t="shared" si="45"/>
        <v>4540</v>
      </c>
      <c r="AB229" s="11">
        <f t="shared" si="46"/>
        <v>4540</v>
      </c>
      <c r="AC229" s="6">
        <f t="shared" si="47"/>
        <v>5180</v>
      </c>
      <c r="AD229" s="9" t="s">
        <v>131</v>
      </c>
      <c r="AE229" s="3" t="str">
        <f>IF(ISERROR(VLOOKUP($AD229,技まとめ!$A$1:$F$380,6,FALSE)),"－",VLOOKUP($AD229,技まとめ!$A$1:$F$380,6,FALSE))</f>
        <v>DR</v>
      </c>
      <c r="AF229" s="3">
        <f>IF(ISERROR(VLOOKUP($AD229,技まとめ!$A$1:$F$380,3,FALSE)),"－",VLOOKUP($AD229,技まとめ!$A$1:$F$380,3,FALSE))</f>
        <v>33</v>
      </c>
      <c r="AG229" s="3">
        <f>IF(ISERROR(VLOOKUP($AD229,技まとめ!$A$1:$F$380,5,FALSE)),"－",VLOOKUP($AD229,技まとめ!$A$1:$F$380,5,FALSE))</f>
        <v>28</v>
      </c>
      <c r="AH229" s="3" t="str">
        <f>IF($E229=IF(ISERROR(VLOOKUP($AD229,技まとめ!$A$1:$F$380,4,FALSE)),"－",VLOOKUP($AD229,技まとめ!$A$1:$F$380,4,FALSE)),"一致","")</f>
        <v>一致</v>
      </c>
      <c r="AI229" s="9" t="s">
        <v>103</v>
      </c>
      <c r="AJ229" s="3" t="str">
        <f>IF(ISERROR(VLOOKUP($AI229,技まとめ!$A$1:$F$380,6,FALSE)),"－",VLOOKUP($AI229,技まとめ!$A$1:$F$380,6,FALSE))</f>
        <v>DR</v>
      </c>
      <c r="AK229" s="3">
        <f>IF(ISERROR(VLOOKUP($AI229,技まとめ!$A$1:$F$380,3,FALSE)),"－",VLOOKUP($AI229,技まとめ!$A$1:$F$380,3,FALSE))</f>
        <v>56</v>
      </c>
      <c r="AL229" s="3">
        <f>IF(ISERROR(VLOOKUP($AI229,技まとめ!$A$1:$F$380,5,FALSE)),"－",VLOOKUP($AI229,技まとめ!$A$1:$F$380,5,FALSE))</f>
        <v>39</v>
      </c>
      <c r="AM229" s="3" t="str">
        <f>IF($E229=IF(ISERROR(VLOOKUP($AI229,技まとめ!$A$1:$F$380,4,FALSE)),"－",VLOOKUP($AI229,技まとめ!$A$1:$F$380,4,FALSE)),"一致","")</f>
        <v>一致</v>
      </c>
      <c r="AN229" s="9" t="s">
        <v>112</v>
      </c>
      <c r="AO229" s="3" t="str">
        <f>IF(ISERROR(VLOOKUP($AN229,技まとめ!$A$1:$F$380,6,FALSE)),"－",VLOOKUP($AN229,技まとめ!$A$1:$F$380,6,FALSE))</f>
        <v>BB</v>
      </c>
      <c r="AP229" s="3">
        <f>IF(ISERROR(VLOOKUP($AN229,技まとめ!$A$1:$F$380,3,FALSE)),"－",VLOOKUP($AN229,技まとめ!$A$1:$F$380,3,FALSE))</f>
        <v>77</v>
      </c>
      <c r="AQ229" s="3">
        <f>IF(ISERROR(VLOOKUP($AN229,技まとめ!$A$1:$F$380,5,FALSE)),"－",VLOOKUP($AN229,技まとめ!$A$1:$F$380,5,FALSE))</f>
        <v>47</v>
      </c>
      <c r="AR229" s="3" t="str">
        <f>IF($E229=IF(ISERROR(VLOOKUP($AN229,技まとめ!$A$1:$F$380,4,FALSE)),"－",VLOOKUP($AN229,技まとめ!$A$1:$F$380,4,FALSE)),"一致","")</f>
        <v/>
      </c>
      <c r="AS229" s="9" t="s">
        <v>801</v>
      </c>
      <c r="AT229" s="3" t="str">
        <f>IF(ISERROR(VLOOKUP($AS229,技まとめ!$A$1:$F$380,6,FALSE)),"－",VLOOKUP($AS229,技まとめ!$A$1:$F$380,6,FALSE))</f>
        <v>CA</v>
      </c>
      <c r="AU229" s="3">
        <f>IF(ISERROR(VLOOKUP($AS229,技まとめ!$A$1:$F$380,3,FALSE)),"－",VLOOKUP($AS229,技まとめ!$A$1:$F$380,3,FALSE))</f>
        <v>50</v>
      </c>
      <c r="AV229" s="3">
        <f>IF(ISERROR(VLOOKUP($AS229,技まとめ!$A$1:$F$380,5,FALSE)),"－",VLOOKUP($AS229,技まとめ!$A$1:$F$380,5,FALSE))</f>
        <v>35</v>
      </c>
      <c r="AW229" s="3" t="str">
        <f>IF($E229=IF(ISERROR(VLOOKUP($AS229,技まとめ!$A$1:$F$380,4,FALSE)),"－",VLOOKUP($AS229,技まとめ!$A$1:$F$380,4,FALSE)),"一致","")</f>
        <v>一致</v>
      </c>
      <c r="AX229" s="12" t="str">
        <f t="shared" si="48"/>
        <v>イリュージョンボールまぼろしドリブルシューティングスターブラックホール</v>
      </c>
      <c r="AY229" s="12" t="str">
        <f t="shared" si="49"/>
        <v>イリュージョンボールまぼろしドリブルシューティングスターブラックホール</v>
      </c>
      <c r="AZ229" s="12" t="str">
        <f t="shared" si="50"/>
        <v>イリュージョンボールまぼろしドリブルシューティングスターブラックホール</v>
      </c>
      <c r="BA229" s="12" t="str">
        <f t="shared" si="51"/>
        <v>イリュージョンボールまぼろしドリブルシューティングスターブラックホール</v>
      </c>
      <c r="BB229" s="11" t="str">
        <f t="shared" si="52"/>
        <v>DRDRBBCA</v>
      </c>
      <c r="BC229" s="11" t="str">
        <f t="shared" si="53"/>
        <v>DRDRBBCA</v>
      </c>
      <c r="BD229" s="11" t="str">
        <f t="shared" si="54"/>
        <v>DRDRBBCA</v>
      </c>
      <c r="BE229" s="11" t="str">
        <f t="shared" si="55"/>
        <v>DRDRBBCA</v>
      </c>
    </row>
    <row r="230" spans="1:57" ht="11.25" hidden="1" customHeight="1">
      <c r="A230" s="6">
        <v>228</v>
      </c>
      <c r="B230" s="7" t="s">
        <v>802</v>
      </c>
      <c r="C230" s="8" t="s">
        <v>803</v>
      </c>
      <c r="D230" s="7" t="s">
        <v>72</v>
      </c>
      <c r="E230" s="7" t="s">
        <v>73</v>
      </c>
      <c r="F230" s="7" t="s">
        <v>109</v>
      </c>
      <c r="G230" s="9">
        <v>131</v>
      </c>
      <c r="H230" s="9">
        <v>105</v>
      </c>
      <c r="I230" s="9">
        <v>51</v>
      </c>
      <c r="J230" s="9">
        <v>52</v>
      </c>
      <c r="K230" s="9">
        <v>48</v>
      </c>
      <c r="L230" s="9">
        <v>44</v>
      </c>
      <c r="M230" s="9">
        <v>50</v>
      </c>
      <c r="N230" s="9">
        <v>55</v>
      </c>
      <c r="O230" s="9">
        <v>51</v>
      </c>
      <c r="P230" s="9">
        <v>80</v>
      </c>
      <c r="Q230" s="10">
        <v>101</v>
      </c>
      <c r="R230" s="11">
        <v>53</v>
      </c>
      <c r="S230" s="11">
        <v>1</v>
      </c>
      <c r="T230" s="11">
        <v>94</v>
      </c>
      <c r="U230" s="11">
        <v>100</v>
      </c>
      <c r="V230" s="11">
        <v>1</v>
      </c>
      <c r="W230" s="11">
        <v>101</v>
      </c>
      <c r="X230" s="11">
        <f t="shared" si="42"/>
        <v>451</v>
      </c>
      <c r="Y230" s="11">
        <f t="shared" si="43"/>
        <v>4550</v>
      </c>
      <c r="Z230" s="11">
        <f t="shared" si="44"/>
        <v>2370</v>
      </c>
      <c r="AA230" s="11">
        <f t="shared" si="45"/>
        <v>3805</v>
      </c>
      <c r="AB230" s="11">
        <f t="shared" si="46"/>
        <v>3805</v>
      </c>
      <c r="AC230" s="6">
        <f t="shared" si="47"/>
        <v>4530</v>
      </c>
      <c r="AD230" s="9" t="s">
        <v>308</v>
      </c>
      <c r="AE230" s="3" t="str">
        <f>IF(ISERROR(VLOOKUP($AD230,技まとめ!$A$1:$F$380,6,FALSE)),"－",VLOOKUP($AD230,技まとめ!$A$1:$F$380,6,FALSE))</f>
        <v>DR</v>
      </c>
      <c r="AF230" s="3">
        <f>IF(ISERROR(VLOOKUP($AD230,技まとめ!$A$1:$F$380,3,FALSE)),"－",VLOOKUP($AD230,技まとめ!$A$1:$F$380,3,FALSE))</f>
        <v>28</v>
      </c>
      <c r="AG230" s="3">
        <f>IF(ISERROR(VLOOKUP($AD230,技まとめ!$A$1:$F$380,5,FALSE)),"－",VLOOKUP($AD230,技まとめ!$A$1:$F$380,5,FALSE))</f>
        <v>24</v>
      </c>
      <c r="AH230" s="3" t="str">
        <f>IF($E230=IF(ISERROR(VLOOKUP($AD230,技まとめ!$A$1:$F$380,4,FALSE)),"－",VLOOKUP($AD230,技まとめ!$A$1:$F$380,4,FALSE)),"一致","")</f>
        <v>一致</v>
      </c>
      <c r="AI230" s="9" t="s">
        <v>156</v>
      </c>
      <c r="AJ230" s="3" t="str">
        <f>IF(ISERROR(VLOOKUP($AI230,技まとめ!$A$1:$F$380,6,FALSE)),"－",VLOOKUP($AI230,技まとめ!$A$1:$F$380,6,FALSE))</f>
        <v>BB</v>
      </c>
      <c r="AK230" s="3">
        <f>IF(ISERROR(VLOOKUP($AI230,技まとめ!$A$1:$F$380,3,FALSE)),"－",VLOOKUP($AI230,技まとめ!$A$1:$F$380,3,FALSE))</f>
        <v>17</v>
      </c>
      <c r="AL230" s="3">
        <f>IF(ISERROR(VLOOKUP($AI230,技まとめ!$A$1:$F$380,5,FALSE)),"－",VLOOKUP($AI230,技まとめ!$A$1:$F$380,5,FALSE))</f>
        <v>20</v>
      </c>
      <c r="AM230" s="3" t="str">
        <f>IF($E230=IF(ISERROR(VLOOKUP($AI230,技まとめ!$A$1:$F$380,4,FALSE)),"－",VLOOKUP($AI230,技まとめ!$A$1:$F$380,4,FALSE)),"一致","")</f>
        <v/>
      </c>
      <c r="AN230" s="9" t="s">
        <v>585</v>
      </c>
      <c r="AO230" s="3" t="str">
        <f>IF(ISERROR(VLOOKUP($AN230,技まとめ!$A$1:$F$380,6,FALSE)),"－",VLOOKUP($AN230,技まとめ!$A$1:$F$380,6,FALSE))</f>
        <v>BL</v>
      </c>
      <c r="AP230" s="3">
        <f>IF(ISERROR(VLOOKUP($AN230,技まとめ!$A$1:$F$380,3,FALSE)),"－",VLOOKUP($AN230,技まとめ!$A$1:$F$380,3,FALSE))</f>
        <v>71</v>
      </c>
      <c r="AQ230" s="3">
        <f>IF(ISERROR(VLOOKUP($AN230,技まとめ!$A$1:$F$380,5,FALSE)),"－",VLOOKUP($AN230,技まとめ!$A$1:$F$380,5,FALSE))</f>
        <v>44</v>
      </c>
      <c r="AR230" s="3" t="str">
        <f>IF($E230=IF(ISERROR(VLOOKUP($AN230,技まとめ!$A$1:$F$380,4,FALSE)),"－",VLOOKUP($AN230,技まとめ!$A$1:$F$380,4,FALSE)),"一致","")</f>
        <v>一致</v>
      </c>
      <c r="AS230" s="9" t="s">
        <v>413</v>
      </c>
      <c r="AT230" s="3" t="str">
        <f>IF(ISERROR(VLOOKUP($AS230,技まとめ!$A$1:$F$380,6,FALSE)),"－",VLOOKUP($AS230,技まとめ!$A$1:$F$380,6,FALSE))</f>
        <v>BB</v>
      </c>
      <c r="AU230" s="3">
        <f>IF(ISERROR(VLOOKUP($AS230,技まとめ!$A$1:$F$380,3,FALSE)),"－",VLOOKUP($AS230,技まとめ!$A$1:$F$380,3,FALSE))</f>
        <v>31</v>
      </c>
      <c r="AV230" s="3">
        <f>IF(ISERROR(VLOOKUP($AS230,技まとめ!$A$1:$F$380,5,FALSE)),"－",VLOOKUP($AS230,技まとめ!$A$1:$F$380,5,FALSE))</f>
        <v>28</v>
      </c>
      <c r="AW230" s="3" t="str">
        <f>IF($E230=IF(ISERROR(VLOOKUP($AS230,技まとめ!$A$1:$F$380,4,FALSE)),"－",VLOOKUP($AS230,技まとめ!$A$1:$F$380,4,FALSE)),"一致","")</f>
        <v/>
      </c>
      <c r="AX230" s="12" t="str">
        <f t="shared" si="48"/>
        <v>スーパーアルマジロジャイアントスピンメガクェイクスーパーしこふみ</v>
      </c>
      <c r="AY230" s="12" t="str">
        <f t="shared" si="49"/>
        <v>スーパーアルマジロジャイアントスピンメガクェイクスーパーしこふみ</v>
      </c>
      <c r="AZ230" s="12" t="str">
        <f t="shared" si="50"/>
        <v>スーパーアルマジロジャイアントスピンメガクェイクスーパーしこふみ</v>
      </c>
      <c r="BA230" s="12" t="str">
        <f t="shared" si="51"/>
        <v>スーパーアルマジロジャイアントスピンメガクェイクスーパーしこふみ</v>
      </c>
      <c r="BB230" s="11" t="str">
        <f t="shared" si="52"/>
        <v>DRBBBLBB</v>
      </c>
      <c r="BC230" s="11" t="str">
        <f t="shared" si="53"/>
        <v>DRBBBLBB</v>
      </c>
      <c r="BD230" s="11" t="str">
        <f t="shared" si="54"/>
        <v>DRBBBLBB</v>
      </c>
      <c r="BE230" s="11" t="str">
        <f t="shared" si="55"/>
        <v>DRBBBLBB</v>
      </c>
    </row>
    <row r="231" spans="1:57" ht="11.25" hidden="1" customHeight="1">
      <c r="A231" s="6">
        <v>229</v>
      </c>
      <c r="B231" s="7" t="s">
        <v>804</v>
      </c>
      <c r="C231" s="8" t="s">
        <v>805</v>
      </c>
      <c r="D231" s="7" t="s">
        <v>72</v>
      </c>
      <c r="E231" s="7" t="s">
        <v>95</v>
      </c>
      <c r="F231" s="7" t="s">
        <v>128</v>
      </c>
      <c r="G231" s="9">
        <v>118</v>
      </c>
      <c r="H231" s="9">
        <v>105</v>
      </c>
      <c r="I231" s="9">
        <v>57</v>
      </c>
      <c r="J231" s="9">
        <v>46</v>
      </c>
      <c r="K231" s="9">
        <v>47</v>
      </c>
      <c r="L231" s="9">
        <v>44</v>
      </c>
      <c r="M231" s="9">
        <v>46</v>
      </c>
      <c r="N231" s="9">
        <v>48</v>
      </c>
      <c r="O231" s="9">
        <v>44</v>
      </c>
      <c r="P231" s="9">
        <v>93</v>
      </c>
      <c r="Q231" s="10">
        <v>107</v>
      </c>
      <c r="R231" s="11">
        <v>52</v>
      </c>
      <c r="S231" s="11">
        <v>1</v>
      </c>
      <c r="T231" s="11">
        <v>94</v>
      </c>
      <c r="U231" s="11">
        <v>96</v>
      </c>
      <c r="V231" s="11">
        <v>1</v>
      </c>
      <c r="W231" s="11">
        <v>94</v>
      </c>
      <c r="X231" s="11">
        <f t="shared" si="42"/>
        <v>445</v>
      </c>
      <c r="Y231" s="11">
        <f t="shared" si="43"/>
        <v>4755</v>
      </c>
      <c r="Z231" s="11">
        <f t="shared" si="44"/>
        <v>2300</v>
      </c>
      <c r="AA231" s="11">
        <f t="shared" si="45"/>
        <v>3770</v>
      </c>
      <c r="AB231" s="11">
        <f t="shared" si="46"/>
        <v>3770</v>
      </c>
      <c r="AC231" s="6">
        <f t="shared" si="47"/>
        <v>4490</v>
      </c>
      <c r="AD231" s="9" t="s">
        <v>230</v>
      </c>
      <c r="AE231" s="3" t="str">
        <f>IF(ISERROR(VLOOKUP($AD231,技まとめ!$A$1:$F$380,6,FALSE)),"－",VLOOKUP($AD231,技まとめ!$A$1:$F$380,6,FALSE))</f>
        <v>BL</v>
      </c>
      <c r="AF231" s="3">
        <f>IF(ISERROR(VLOOKUP($AD231,技まとめ!$A$1:$F$380,3,FALSE)),"－",VLOOKUP($AD231,技まとめ!$A$1:$F$380,3,FALSE))</f>
        <v>21</v>
      </c>
      <c r="AG231" s="3">
        <f>IF(ISERROR(VLOOKUP($AD231,技まとめ!$A$1:$F$380,5,FALSE)),"－",VLOOKUP($AD231,技まとめ!$A$1:$F$380,5,FALSE))</f>
        <v>22</v>
      </c>
      <c r="AH231" s="3" t="str">
        <f>IF($E231=IF(ISERROR(VLOOKUP($AD231,技まとめ!$A$1:$F$380,4,FALSE)),"－",VLOOKUP($AD231,技まとめ!$A$1:$F$380,4,FALSE)),"一致","")</f>
        <v>一致</v>
      </c>
      <c r="AI231" s="9" t="s">
        <v>513</v>
      </c>
      <c r="AJ231" s="3" t="str">
        <f>IF(ISERROR(VLOOKUP($AI231,技まとめ!$A$1:$F$380,6,FALSE)),"－",VLOOKUP($AI231,技まとめ!$A$1:$F$380,6,FALSE))</f>
        <v>NS</v>
      </c>
      <c r="AK231" s="3">
        <f>IF(ISERROR(VLOOKUP($AI231,技まとめ!$A$1:$F$380,3,FALSE)),"－",VLOOKUP($AI231,技まとめ!$A$1:$F$380,3,FALSE))</f>
        <v>114</v>
      </c>
      <c r="AL231" s="3">
        <f>IF(ISERROR(VLOOKUP($AI231,技まとめ!$A$1:$F$380,5,FALSE)),"－",VLOOKUP($AI231,技まとめ!$A$1:$F$380,5,FALSE))</f>
        <v>61</v>
      </c>
      <c r="AM231" s="3" t="str">
        <f>IF($E231=IF(ISERROR(VLOOKUP($AI231,技まとめ!$A$1:$F$380,4,FALSE)),"－",VLOOKUP($AI231,技まとめ!$A$1:$F$380,4,FALSE)),"一致","")</f>
        <v/>
      </c>
      <c r="AN231" s="9" t="s">
        <v>248</v>
      </c>
      <c r="AO231" s="3" t="str">
        <f>IF(ISERROR(VLOOKUP($AN231,技まとめ!$A$1:$F$380,6,FALSE)),"－",VLOOKUP($AN231,技まとめ!$A$1:$F$380,6,FALSE))</f>
        <v>DR</v>
      </c>
      <c r="AP231" s="3">
        <f>IF(ISERROR(VLOOKUP($AN231,技まとめ!$A$1:$F$380,3,FALSE)),"－",VLOOKUP($AN231,技まとめ!$A$1:$F$380,3,FALSE))</f>
        <v>53</v>
      </c>
      <c r="AQ231" s="3">
        <f>IF(ISERROR(VLOOKUP($AN231,技まとめ!$A$1:$F$380,5,FALSE)),"－",VLOOKUP($AN231,技まとめ!$A$1:$F$380,5,FALSE))</f>
        <v>35</v>
      </c>
      <c r="AR231" s="3" t="str">
        <f>IF($E231=IF(ISERROR(VLOOKUP($AN231,技まとめ!$A$1:$F$380,4,FALSE)),"－",VLOOKUP($AN231,技まとめ!$A$1:$F$380,4,FALSE)),"一致","")</f>
        <v>一致</v>
      </c>
      <c r="AS231" s="9" t="s">
        <v>286</v>
      </c>
      <c r="AT231" s="3" t="str">
        <f>IF(ISERROR(VLOOKUP($AS231,技まとめ!$A$1:$F$380,6,FALSE)),"－",VLOOKUP($AS231,技まとめ!$A$1:$F$380,6,FALSE))</f>
        <v>DR</v>
      </c>
      <c r="AU231" s="3">
        <f>IF(ISERROR(VLOOKUP($AS231,技まとめ!$A$1:$F$380,3,FALSE)),"－",VLOOKUP($AS231,技まとめ!$A$1:$F$380,3,FALSE))</f>
        <v>80</v>
      </c>
      <c r="AV231" s="3">
        <f>IF(ISERROR(VLOOKUP($AS231,技まとめ!$A$1:$F$380,5,FALSE)),"－",VLOOKUP($AS231,技まとめ!$A$1:$F$380,5,FALSE))</f>
        <v>46</v>
      </c>
      <c r="AW231" s="3" t="str">
        <f>IF($E231=IF(ISERROR(VLOOKUP($AS231,技まとめ!$A$1:$F$380,4,FALSE)),"－",VLOOKUP($AS231,技まとめ!$A$1:$F$380,4,FALSE)),"一致","")</f>
        <v/>
      </c>
      <c r="AX231" s="12" t="str">
        <f t="shared" si="48"/>
        <v>おんりょうガイアブレイクたつまきどくぎりじごくぐるま</v>
      </c>
      <c r="AY231" s="12" t="str">
        <f t="shared" si="49"/>
        <v>おんりょうガイアブレイクたつまきどくぎりじごくぐるま</v>
      </c>
      <c r="AZ231" s="12" t="str">
        <f t="shared" si="50"/>
        <v>おんりょうガイアブレイクたつまきどくぎりじごくぐるま</v>
      </c>
      <c r="BA231" s="12" t="str">
        <f t="shared" si="51"/>
        <v>おんりょうガイアブレイクたつまきどくぎりじごくぐるま</v>
      </c>
      <c r="BB231" s="11" t="str">
        <f t="shared" si="52"/>
        <v>BLNSDRDR</v>
      </c>
      <c r="BC231" s="11" t="str">
        <f t="shared" si="53"/>
        <v>BLNSDRDR</v>
      </c>
      <c r="BD231" s="11" t="str">
        <f t="shared" si="54"/>
        <v>BLNSDRDR</v>
      </c>
      <c r="BE231" s="11" t="str">
        <f t="shared" si="55"/>
        <v>BLNSDRDR</v>
      </c>
    </row>
    <row r="232" spans="1:57" ht="11.25" hidden="1" customHeight="1">
      <c r="A232" s="6">
        <v>230</v>
      </c>
      <c r="B232" s="7" t="s">
        <v>806</v>
      </c>
      <c r="C232" s="8" t="s">
        <v>807</v>
      </c>
      <c r="D232" s="7" t="s">
        <v>72</v>
      </c>
      <c r="E232" s="7" t="s">
        <v>95</v>
      </c>
      <c r="F232" s="7" t="s">
        <v>82</v>
      </c>
      <c r="G232" s="9">
        <v>120</v>
      </c>
      <c r="H232" s="9">
        <v>93</v>
      </c>
      <c r="I232" s="9">
        <v>55</v>
      </c>
      <c r="J232" s="9">
        <v>58</v>
      </c>
      <c r="K232" s="9">
        <v>65</v>
      </c>
      <c r="L232" s="9">
        <v>58</v>
      </c>
      <c r="M232" s="9">
        <v>46</v>
      </c>
      <c r="N232" s="9">
        <v>51</v>
      </c>
      <c r="O232" s="9">
        <v>53</v>
      </c>
      <c r="P232" s="9">
        <v>44</v>
      </c>
      <c r="Q232" s="10">
        <v>105</v>
      </c>
      <c r="R232" s="11">
        <v>36</v>
      </c>
      <c r="S232" s="11">
        <v>1</v>
      </c>
      <c r="T232" s="11">
        <v>108</v>
      </c>
      <c r="U232" s="11">
        <v>96</v>
      </c>
      <c r="V232" s="11">
        <v>1</v>
      </c>
      <c r="W232" s="11">
        <v>103</v>
      </c>
      <c r="X232" s="11">
        <f t="shared" si="42"/>
        <v>450</v>
      </c>
      <c r="Y232" s="11">
        <f t="shared" si="43"/>
        <v>4720</v>
      </c>
      <c r="Z232" s="11">
        <f t="shared" si="44"/>
        <v>1785</v>
      </c>
      <c r="AA232" s="11">
        <f t="shared" si="45"/>
        <v>4305</v>
      </c>
      <c r="AB232" s="11">
        <f t="shared" si="46"/>
        <v>4305</v>
      </c>
      <c r="AC232" s="6">
        <f t="shared" si="47"/>
        <v>5015</v>
      </c>
      <c r="AD232" s="9" t="s">
        <v>590</v>
      </c>
      <c r="AE232" s="3" t="str">
        <f>IF(ISERROR(VLOOKUP($AD232,技まとめ!$A$1:$F$380,6,FALSE)),"－",VLOOKUP($AD232,技まとめ!$A$1:$F$380,6,FALSE))</f>
        <v>BL</v>
      </c>
      <c r="AF232" s="3">
        <f>IF(ISERROR(VLOOKUP($AD232,技まとめ!$A$1:$F$380,3,FALSE)),"－",VLOOKUP($AD232,技まとめ!$A$1:$F$380,3,FALSE))</f>
        <v>27</v>
      </c>
      <c r="AG232" s="3">
        <f>IF(ISERROR(VLOOKUP($AD232,技まとめ!$A$1:$F$380,5,FALSE)),"－",VLOOKUP($AD232,技まとめ!$A$1:$F$380,5,FALSE))</f>
        <v>25</v>
      </c>
      <c r="AH232" s="3" t="str">
        <f>IF($E232=IF(ISERROR(VLOOKUP($AD232,技まとめ!$A$1:$F$380,4,FALSE)),"－",VLOOKUP($AD232,技まとめ!$A$1:$F$380,4,FALSE)),"一致","")</f>
        <v/>
      </c>
      <c r="AI232" s="9" t="s">
        <v>668</v>
      </c>
      <c r="AJ232" s="3" t="str">
        <f>IF(ISERROR(VLOOKUP($AI232,技まとめ!$A$1:$F$380,6,FALSE)),"－",VLOOKUP($AI232,技まとめ!$A$1:$F$380,6,FALSE))</f>
        <v>BL</v>
      </c>
      <c r="AK232" s="3">
        <f>IF(ISERROR(VLOOKUP($AI232,技まとめ!$A$1:$F$380,3,FALSE)),"－",VLOOKUP($AI232,技まとめ!$A$1:$F$380,3,FALSE))</f>
        <v>46</v>
      </c>
      <c r="AL232" s="3">
        <f>IF(ISERROR(VLOOKUP($AI232,技まとめ!$A$1:$F$380,5,FALSE)),"－",VLOOKUP($AI232,技まとめ!$A$1:$F$380,5,FALSE))</f>
        <v>33</v>
      </c>
      <c r="AM232" s="3" t="str">
        <f>IF($E232=IF(ISERROR(VLOOKUP($AI232,技まとめ!$A$1:$F$380,4,FALSE)),"－",VLOOKUP($AI232,技まとめ!$A$1:$F$380,4,FALSE)),"一致","")</f>
        <v/>
      </c>
      <c r="AN232" s="9" t="s">
        <v>808</v>
      </c>
      <c r="AO232" s="3" t="str">
        <f>IF(ISERROR(VLOOKUP($AN232,技まとめ!$A$1:$F$380,6,FALSE)),"－",VLOOKUP($AN232,技まとめ!$A$1:$F$380,6,FALSE))</f>
        <v>BB</v>
      </c>
      <c r="AP232" s="3">
        <f>IF(ISERROR(VLOOKUP($AN232,技まとめ!$A$1:$F$380,3,FALSE)),"－",VLOOKUP($AN232,技まとめ!$A$1:$F$380,3,FALSE))</f>
        <v>73</v>
      </c>
      <c r="AQ232" s="3">
        <f>IF(ISERROR(VLOOKUP($AN232,技まとめ!$A$1:$F$380,5,FALSE)),"－",VLOOKUP($AN232,技まとめ!$A$1:$F$380,5,FALSE))</f>
        <v>44</v>
      </c>
      <c r="AR232" s="3" t="str">
        <f>IF($E232=IF(ISERROR(VLOOKUP($AN232,技まとめ!$A$1:$F$380,4,FALSE)),"－",VLOOKUP($AN232,技まとめ!$A$1:$F$380,4,FALSE)),"一致","")</f>
        <v/>
      </c>
      <c r="AS232" s="9" t="s">
        <v>621</v>
      </c>
      <c r="AT232" s="3" t="str">
        <f>IF(ISERROR(VLOOKUP($AS232,技まとめ!$A$1:$F$380,6,FALSE)),"－",VLOOKUP($AS232,技まとめ!$A$1:$F$380,6,FALSE))</f>
        <v>BB</v>
      </c>
      <c r="AU232" s="3">
        <f>IF(ISERROR(VLOOKUP($AS232,技まとめ!$A$1:$F$380,3,FALSE)),"－",VLOOKUP($AS232,技まとめ!$A$1:$F$380,3,FALSE))</f>
        <v>92</v>
      </c>
      <c r="AV232" s="3">
        <f>IF(ISERROR(VLOOKUP($AS232,技まとめ!$A$1:$F$380,5,FALSE)),"－",VLOOKUP($AS232,技まとめ!$A$1:$F$380,5,FALSE))</f>
        <v>53</v>
      </c>
      <c r="AW232" s="3" t="str">
        <f>IF($E232=IF(ISERROR(VLOOKUP($AS232,技まとめ!$A$1:$F$380,4,FALSE)),"－",VLOOKUP($AS232,技まとめ!$A$1:$F$380,4,FALSE)),"一致","")</f>
        <v>一致</v>
      </c>
      <c r="AX232" s="12" t="str">
        <f t="shared" si="48"/>
        <v>フォトンフラッシュじばしりかえんしんくうまデーモンカット</v>
      </c>
      <c r="AY232" s="12" t="str">
        <f t="shared" si="49"/>
        <v>フォトンフラッシュじばしりかえんしんくうまデーモンカット</v>
      </c>
      <c r="AZ232" s="12" t="str">
        <f t="shared" si="50"/>
        <v>フォトンフラッシュじばしりかえんしんくうまデーモンカット</v>
      </c>
      <c r="BA232" s="12" t="str">
        <f t="shared" si="51"/>
        <v>フォトンフラッシュじばしりかえんしんくうまデーモンカット</v>
      </c>
      <c r="BB232" s="11" t="str">
        <f t="shared" si="52"/>
        <v>BLBLBBBB</v>
      </c>
      <c r="BC232" s="11" t="str">
        <f t="shared" si="53"/>
        <v>BLBLBBBB</v>
      </c>
      <c r="BD232" s="11" t="str">
        <f t="shared" si="54"/>
        <v>BLBLBBBB</v>
      </c>
      <c r="BE232" s="11" t="str">
        <f t="shared" si="55"/>
        <v>BLBLBBBB</v>
      </c>
    </row>
    <row r="233" spans="1:57" ht="11.25" hidden="1" customHeight="1">
      <c r="A233" s="6">
        <v>231</v>
      </c>
      <c r="B233" s="7" t="s">
        <v>809</v>
      </c>
      <c r="C233" s="8" t="s">
        <v>810</v>
      </c>
      <c r="D233" s="7" t="s">
        <v>72</v>
      </c>
      <c r="E233" s="7" t="s">
        <v>95</v>
      </c>
      <c r="F233" s="7" t="s">
        <v>128</v>
      </c>
      <c r="G233" s="9">
        <v>122</v>
      </c>
      <c r="H233" s="9">
        <v>102</v>
      </c>
      <c r="I233" s="9">
        <v>56</v>
      </c>
      <c r="J233" s="9">
        <v>57</v>
      </c>
      <c r="K233" s="9">
        <v>51</v>
      </c>
      <c r="L233" s="9">
        <v>57</v>
      </c>
      <c r="M233" s="9">
        <v>40</v>
      </c>
      <c r="N233" s="9">
        <v>58</v>
      </c>
      <c r="O233" s="9">
        <v>51</v>
      </c>
      <c r="P233" s="9">
        <v>60</v>
      </c>
      <c r="Q233" s="10">
        <v>106</v>
      </c>
      <c r="R233" s="11">
        <v>44</v>
      </c>
      <c r="S233" s="11">
        <v>1</v>
      </c>
      <c r="T233" s="11">
        <v>107</v>
      </c>
      <c r="U233" s="11">
        <v>90</v>
      </c>
      <c r="V233" s="11">
        <v>1</v>
      </c>
      <c r="W233" s="11">
        <v>101</v>
      </c>
      <c r="X233" s="11">
        <f t="shared" si="42"/>
        <v>450</v>
      </c>
      <c r="Y233" s="11">
        <f t="shared" si="43"/>
        <v>4750</v>
      </c>
      <c r="Z233" s="11">
        <f t="shared" si="44"/>
        <v>2055</v>
      </c>
      <c r="AA233" s="11">
        <f t="shared" si="45"/>
        <v>4260</v>
      </c>
      <c r="AB233" s="11">
        <f t="shared" si="46"/>
        <v>4260</v>
      </c>
      <c r="AC233" s="6">
        <f t="shared" si="47"/>
        <v>5005</v>
      </c>
      <c r="AD233" s="9" t="s">
        <v>117</v>
      </c>
      <c r="AE233" s="3" t="str">
        <f>IF(ISERROR(VLOOKUP($AD233,技まとめ!$A$1:$F$380,6,FALSE)),"－",VLOOKUP($AD233,技まとめ!$A$1:$F$380,6,FALSE))</f>
        <v>SC</v>
      </c>
      <c r="AF233" s="3">
        <f>IF(ISERROR(VLOOKUP($AD233,技まとめ!$A$1:$F$380,3,FALSE)),"－",VLOOKUP($AD233,技まとめ!$A$1:$F$380,3,FALSE))</f>
        <v>38</v>
      </c>
      <c r="AG233" s="3">
        <f>IF(ISERROR(VLOOKUP($AD233,技まとめ!$A$1:$F$380,5,FALSE)),"－",VLOOKUP($AD233,技まとめ!$A$1:$F$380,5,FALSE))</f>
        <v>25</v>
      </c>
      <c r="AH233" s="3" t="str">
        <f>IF($E233=IF(ISERROR(VLOOKUP($AD233,技まとめ!$A$1:$F$380,4,FALSE)),"－",VLOOKUP($AD233,技まとめ!$A$1:$F$380,4,FALSE)),"一致","")</f>
        <v/>
      </c>
      <c r="AI233" s="9" t="s">
        <v>300</v>
      </c>
      <c r="AJ233" s="3" t="str">
        <f>IF(ISERROR(VLOOKUP($AI233,技まとめ!$A$1:$F$380,6,FALSE)),"－",VLOOKUP($AI233,技まとめ!$A$1:$F$380,6,FALSE))</f>
        <v>BB</v>
      </c>
      <c r="AK233" s="3">
        <f>IF(ISERROR(VLOOKUP($AI233,技まとめ!$A$1:$F$380,3,FALSE)),"－",VLOOKUP($AI233,技まとめ!$A$1:$F$380,3,FALSE))</f>
        <v>49</v>
      </c>
      <c r="AL233" s="3">
        <f>IF(ISERROR(VLOOKUP($AI233,技まとめ!$A$1:$F$380,5,FALSE)),"－",VLOOKUP($AI233,技まとめ!$A$1:$F$380,5,FALSE))</f>
        <v>32</v>
      </c>
      <c r="AM233" s="3" t="str">
        <f>IF($E233=IF(ISERROR(VLOOKUP($AI233,技まとめ!$A$1:$F$380,4,FALSE)),"－",VLOOKUP($AI233,技まとめ!$A$1:$F$380,4,FALSE)),"一致","")</f>
        <v/>
      </c>
      <c r="AN233" s="9" t="s">
        <v>481</v>
      </c>
      <c r="AO233" s="3" t="str">
        <f>IF(ISERROR(VLOOKUP($AN233,技まとめ!$A$1:$F$380,6,FALSE)),"－",VLOOKUP($AN233,技まとめ!$A$1:$F$380,6,FALSE))</f>
        <v>SC</v>
      </c>
      <c r="AP233" s="3">
        <f>IF(ISERROR(VLOOKUP($AN233,技まとめ!$A$1:$F$380,3,FALSE)),"－",VLOOKUP($AN233,技まとめ!$A$1:$F$380,3,FALSE))</f>
        <v>59</v>
      </c>
      <c r="AQ233" s="3">
        <f>IF(ISERROR(VLOOKUP($AN233,技まとめ!$A$1:$F$380,5,FALSE)),"－",VLOOKUP($AN233,技まとめ!$A$1:$F$380,5,FALSE))</f>
        <v>34</v>
      </c>
      <c r="AR233" s="3" t="str">
        <f>IF($E233=IF(ISERROR(VLOOKUP($AN233,技まとめ!$A$1:$F$380,4,FALSE)),"－",VLOOKUP($AN233,技まとめ!$A$1:$F$380,4,FALSE)),"一致","")</f>
        <v>一致</v>
      </c>
      <c r="AS233" s="9" t="s">
        <v>190</v>
      </c>
      <c r="AT233" s="3" t="str">
        <f>IF(ISERROR(VLOOKUP($AS233,技まとめ!$A$1:$F$380,6,FALSE)),"－",VLOOKUP($AS233,技まとめ!$A$1:$F$380,6,FALSE))</f>
        <v>BS</v>
      </c>
      <c r="AU233" s="3">
        <f>IF(ISERROR(VLOOKUP($AS233,技まとめ!$A$1:$F$380,3,FALSE)),"－",VLOOKUP($AS233,技まとめ!$A$1:$F$380,3,FALSE))</f>
        <v>75</v>
      </c>
      <c r="AV233" s="3">
        <f>IF(ISERROR(VLOOKUP($AS233,技まとめ!$A$1:$F$380,5,FALSE)),"－",VLOOKUP($AS233,技まとめ!$A$1:$F$380,5,FALSE))</f>
        <v>43</v>
      </c>
      <c r="AW233" s="3" t="str">
        <f>IF($E233=IF(ISERROR(VLOOKUP($AS233,技まとめ!$A$1:$F$380,4,FALSE)),"－",VLOOKUP($AS233,技まとめ!$A$1:$F$380,4,FALSE)),"一致","")</f>
        <v>一致</v>
      </c>
      <c r="AX233" s="12" t="str">
        <f t="shared" si="48"/>
        <v>クルクルヘッドスピニングカットトカチェフボンバーにひゃくれつショット</v>
      </c>
      <c r="AY233" s="12" t="str">
        <f t="shared" si="49"/>
        <v>クルクルヘッドスピニングカットトカチェフボンバーにひゃくれつショット</v>
      </c>
      <c r="AZ233" s="12" t="str">
        <f t="shared" si="50"/>
        <v>クルクルヘッドスピニングカットトカチェフボンバーにひゃくれつショット</v>
      </c>
      <c r="BA233" s="12" t="str">
        <f t="shared" si="51"/>
        <v>クルクルヘッドスピニングカットトカチェフボンバーにひゃくれつショット</v>
      </c>
      <c r="BB233" s="11" t="str">
        <f t="shared" si="52"/>
        <v>SCBBSCBS</v>
      </c>
      <c r="BC233" s="11" t="str">
        <f t="shared" si="53"/>
        <v>SCBBSCBS</v>
      </c>
      <c r="BD233" s="11" t="str">
        <f t="shared" si="54"/>
        <v>SCBBSCBS</v>
      </c>
      <c r="BE233" s="11" t="str">
        <f t="shared" si="55"/>
        <v>SCBBSCBS</v>
      </c>
    </row>
    <row r="234" spans="1:57" ht="11.25" hidden="1" customHeight="1">
      <c r="A234" s="6">
        <v>232</v>
      </c>
      <c r="B234" s="7" t="s">
        <v>811</v>
      </c>
      <c r="C234" s="8" t="s">
        <v>812</v>
      </c>
      <c r="D234" s="7" t="s">
        <v>72</v>
      </c>
      <c r="E234" s="7" t="s">
        <v>73</v>
      </c>
      <c r="F234" s="7" t="s">
        <v>74</v>
      </c>
      <c r="G234" s="9">
        <v>122</v>
      </c>
      <c r="H234" s="9">
        <v>100</v>
      </c>
      <c r="I234" s="9">
        <v>46</v>
      </c>
      <c r="J234" s="9">
        <v>53</v>
      </c>
      <c r="K234" s="9">
        <v>53</v>
      </c>
      <c r="L234" s="9">
        <v>51</v>
      </c>
      <c r="M234" s="9">
        <v>57</v>
      </c>
      <c r="N234" s="9">
        <v>53</v>
      </c>
      <c r="O234" s="9">
        <v>57</v>
      </c>
      <c r="P234" s="9">
        <v>61</v>
      </c>
      <c r="Q234" s="10">
        <v>96</v>
      </c>
      <c r="R234" s="11">
        <v>38</v>
      </c>
      <c r="S234" s="11">
        <v>1</v>
      </c>
      <c r="T234" s="11">
        <v>101</v>
      </c>
      <c r="U234" s="11">
        <v>107</v>
      </c>
      <c r="V234" s="11">
        <v>1</v>
      </c>
      <c r="W234" s="11">
        <v>107</v>
      </c>
      <c r="X234" s="11">
        <f t="shared" si="42"/>
        <v>451</v>
      </c>
      <c r="Y234" s="11">
        <f t="shared" si="43"/>
        <v>4380</v>
      </c>
      <c r="Z234" s="11">
        <f t="shared" si="44"/>
        <v>1875</v>
      </c>
      <c r="AA234" s="11">
        <f t="shared" si="45"/>
        <v>4080</v>
      </c>
      <c r="AB234" s="11">
        <f t="shared" si="46"/>
        <v>4080</v>
      </c>
      <c r="AC234" s="6">
        <f t="shared" si="47"/>
        <v>4765</v>
      </c>
      <c r="AD234" s="9" t="s">
        <v>350</v>
      </c>
      <c r="AE234" s="3" t="str">
        <f>IF(ISERROR(VLOOKUP($AD234,技まとめ!$A$1:$F$380,6,FALSE)),"－",VLOOKUP($AD234,技まとめ!$A$1:$F$380,6,FALSE))</f>
        <v>CA</v>
      </c>
      <c r="AF234" s="3">
        <f>IF(ISERROR(VLOOKUP($AD234,技まとめ!$A$1:$F$380,3,FALSE)),"－",VLOOKUP($AD234,技まとめ!$A$1:$F$380,3,FALSE))</f>
        <v>15</v>
      </c>
      <c r="AG234" s="3">
        <f>IF(ISERROR(VLOOKUP($AD234,技まとめ!$A$1:$F$380,5,FALSE)),"－",VLOOKUP($AD234,技まとめ!$A$1:$F$380,5,FALSE))</f>
        <v>20</v>
      </c>
      <c r="AH234" s="3" t="str">
        <f>IF($E234=IF(ISERROR(VLOOKUP($AD234,技まとめ!$A$1:$F$380,4,FALSE)),"－",VLOOKUP($AD234,技まとめ!$A$1:$F$380,4,FALSE)),"一致","")</f>
        <v>一致</v>
      </c>
      <c r="AI234" s="9" t="s">
        <v>354</v>
      </c>
      <c r="AJ234" s="3" t="str">
        <f>IF(ISERROR(VLOOKUP($AI234,技まとめ!$A$1:$F$380,6,FALSE)),"－",VLOOKUP($AI234,技まとめ!$A$1:$F$380,6,FALSE))</f>
        <v>CA</v>
      </c>
      <c r="AK234" s="3">
        <f>IF(ISERROR(VLOOKUP($AI234,技まとめ!$A$1:$F$380,3,FALSE)),"－",VLOOKUP($AI234,技まとめ!$A$1:$F$380,3,FALSE))</f>
        <v>38</v>
      </c>
      <c r="AL234" s="3">
        <f>IF(ISERROR(VLOOKUP($AI234,技まとめ!$A$1:$F$380,5,FALSE)),"－",VLOOKUP($AI234,技まとめ!$A$1:$F$380,5,FALSE))</f>
        <v>30</v>
      </c>
      <c r="AM234" s="3" t="str">
        <f>IF($E234=IF(ISERROR(VLOOKUP($AI234,技まとめ!$A$1:$F$380,4,FALSE)),"－",VLOOKUP($AI234,技まとめ!$A$1:$F$380,4,FALSE)),"一致","")</f>
        <v/>
      </c>
      <c r="AN234" s="9" t="s">
        <v>291</v>
      </c>
      <c r="AO234" s="3" t="str">
        <f>IF(ISERROR(VLOOKUP($AN234,技まとめ!$A$1:$F$380,6,FALSE)),"－",VLOOKUP($AN234,技まとめ!$A$1:$F$380,6,FALSE))</f>
        <v>P1</v>
      </c>
      <c r="AP234" s="3">
        <f>IF(ISERROR(VLOOKUP($AN234,技まとめ!$A$1:$F$380,3,FALSE)),"－",VLOOKUP($AN234,技まとめ!$A$1:$F$380,3,FALSE))</f>
        <v>65</v>
      </c>
      <c r="AQ234" s="3">
        <f>IF(ISERROR(VLOOKUP($AN234,技まとめ!$A$1:$F$380,5,FALSE)),"－",VLOOKUP($AN234,技まとめ!$A$1:$F$380,5,FALSE))</f>
        <v>40</v>
      </c>
      <c r="AR234" s="3" t="str">
        <f>IF($E234=IF(ISERROR(VLOOKUP($AN234,技まとめ!$A$1:$F$380,4,FALSE)),"－",VLOOKUP($AN234,技まとめ!$A$1:$F$380,4,FALSE)),"一致","")</f>
        <v>一致</v>
      </c>
      <c r="AS234" s="9" t="s">
        <v>447</v>
      </c>
      <c r="AT234" s="3" t="str">
        <f>IF(ISERROR(VLOOKUP($AS234,技まとめ!$A$1:$F$380,6,FALSE)),"－",VLOOKUP($AS234,技まとめ!$A$1:$F$380,6,FALSE))</f>
        <v>BB</v>
      </c>
      <c r="AU234" s="3">
        <f>IF(ISERROR(VLOOKUP($AS234,技まとめ!$A$1:$F$380,3,FALSE)),"－",VLOOKUP($AS234,技まとめ!$A$1:$F$380,3,FALSE))</f>
        <v>65</v>
      </c>
      <c r="AV234" s="3">
        <f>IF(ISERROR(VLOOKUP($AS234,技まとめ!$A$1:$F$380,5,FALSE)),"－",VLOOKUP($AS234,技まとめ!$A$1:$F$380,5,FALSE))</f>
        <v>42</v>
      </c>
      <c r="AW234" s="3" t="str">
        <f>IF($E234=IF(ISERROR(VLOOKUP($AS234,技まとめ!$A$1:$F$380,4,FALSE)),"－",VLOOKUP($AS234,技まとめ!$A$1:$F$380,4,FALSE)),"一致","")</f>
        <v>一致</v>
      </c>
      <c r="AX234" s="12" t="str">
        <f t="shared" si="48"/>
        <v>タフネスブロックシュートポケットちゃぶだいがえしヘビーベイビー</v>
      </c>
      <c r="AY234" s="12" t="str">
        <f t="shared" si="49"/>
        <v>タフネスブロックシュートポケットちゃぶだいがえしヘビーベイビー</v>
      </c>
      <c r="AZ234" s="12" t="str">
        <f t="shared" si="50"/>
        <v>タフネスブロックシュートポケットちゃぶだいがえしヘビーベイビー</v>
      </c>
      <c r="BA234" s="12" t="str">
        <f t="shared" si="51"/>
        <v>タフネスブロックシュートポケットちゃぶだいがえしヘビーベイビー</v>
      </c>
      <c r="BB234" s="11" t="str">
        <f t="shared" si="52"/>
        <v>CACAP1BB</v>
      </c>
      <c r="BC234" s="11" t="str">
        <f t="shared" si="53"/>
        <v>CACAP1BB</v>
      </c>
      <c r="BD234" s="11" t="str">
        <f t="shared" si="54"/>
        <v>CACAP1BB</v>
      </c>
      <c r="BE234" s="11" t="str">
        <f t="shared" si="55"/>
        <v>CACAP1BB</v>
      </c>
    </row>
    <row r="235" spans="1:57" ht="11.25" hidden="1" customHeight="1">
      <c r="A235" s="6">
        <v>233</v>
      </c>
      <c r="B235" s="7" t="s">
        <v>813</v>
      </c>
      <c r="C235" s="8" t="s">
        <v>814</v>
      </c>
      <c r="D235" s="7" t="s">
        <v>72</v>
      </c>
      <c r="E235" s="7" t="s">
        <v>81</v>
      </c>
      <c r="F235" s="7" t="s">
        <v>82</v>
      </c>
      <c r="G235" s="9">
        <v>106</v>
      </c>
      <c r="H235" s="9">
        <v>114</v>
      </c>
      <c r="I235" s="9">
        <v>44</v>
      </c>
      <c r="J235" s="9">
        <v>56</v>
      </c>
      <c r="K235" s="9">
        <v>66</v>
      </c>
      <c r="L235" s="9">
        <v>45</v>
      </c>
      <c r="M235" s="9">
        <v>51</v>
      </c>
      <c r="N235" s="9">
        <v>54</v>
      </c>
      <c r="O235" s="9">
        <v>51</v>
      </c>
      <c r="P235" s="9">
        <v>59</v>
      </c>
      <c r="Q235" s="10">
        <v>94</v>
      </c>
      <c r="R235" s="11">
        <v>53</v>
      </c>
      <c r="S235" s="11">
        <v>1</v>
      </c>
      <c r="T235" s="11">
        <v>95</v>
      </c>
      <c r="U235" s="11">
        <v>101</v>
      </c>
      <c r="V235" s="11">
        <v>1</v>
      </c>
      <c r="W235" s="11">
        <v>101</v>
      </c>
      <c r="X235" s="11">
        <f t="shared" si="42"/>
        <v>446</v>
      </c>
      <c r="Y235" s="11">
        <f t="shared" si="43"/>
        <v>4270</v>
      </c>
      <c r="Z235" s="11">
        <f t="shared" si="44"/>
        <v>2370</v>
      </c>
      <c r="AA235" s="11">
        <f t="shared" si="45"/>
        <v>3840</v>
      </c>
      <c r="AB235" s="11">
        <f t="shared" si="46"/>
        <v>3840</v>
      </c>
      <c r="AC235" s="6">
        <f t="shared" si="47"/>
        <v>4570</v>
      </c>
      <c r="AD235" s="9" t="s">
        <v>671</v>
      </c>
      <c r="AE235" s="3" t="str">
        <f>IF(ISERROR(VLOOKUP($AD235,技まとめ!$A$1:$F$380,6,FALSE)),"－",VLOOKUP($AD235,技まとめ!$A$1:$F$380,6,FALSE))</f>
        <v>BL</v>
      </c>
      <c r="AF235" s="3">
        <f>IF(ISERROR(VLOOKUP($AD235,技まとめ!$A$1:$F$380,3,FALSE)),"－",VLOOKUP($AD235,技まとめ!$A$1:$F$380,3,FALSE))</f>
        <v>56</v>
      </c>
      <c r="AG235" s="3">
        <f>IF(ISERROR(VLOOKUP($AD235,技まとめ!$A$1:$F$380,5,FALSE)),"－",VLOOKUP($AD235,技まとめ!$A$1:$F$380,5,FALSE))</f>
        <v>39</v>
      </c>
      <c r="AH235" s="3" t="str">
        <f>IF($E235=IF(ISERROR(VLOOKUP($AD235,技まとめ!$A$1:$F$380,4,FALSE)),"－",VLOOKUP($AD235,技まとめ!$A$1:$F$380,4,FALSE)),"一致","")</f>
        <v/>
      </c>
      <c r="AI235" s="9" t="s">
        <v>98</v>
      </c>
      <c r="AJ235" s="3" t="str">
        <f>IF(ISERROR(VLOOKUP($AI235,技まとめ!$A$1:$F$380,6,FALSE)),"－",VLOOKUP($AI235,技まとめ!$A$1:$F$380,6,FALSE))</f>
        <v>BL</v>
      </c>
      <c r="AK235" s="3">
        <f>IF(ISERROR(VLOOKUP($AI235,技まとめ!$A$1:$F$380,3,FALSE)),"－",VLOOKUP($AI235,技まとめ!$A$1:$F$380,3,FALSE))</f>
        <v>58</v>
      </c>
      <c r="AL235" s="3">
        <f>IF(ISERROR(VLOOKUP($AI235,技まとめ!$A$1:$F$380,5,FALSE)),"－",VLOOKUP($AI235,技まとめ!$A$1:$F$380,5,FALSE))</f>
        <v>39</v>
      </c>
      <c r="AM235" s="3" t="str">
        <f>IF($E235=IF(ISERROR(VLOOKUP($AI235,技まとめ!$A$1:$F$380,4,FALSE)),"－",VLOOKUP($AI235,技まとめ!$A$1:$F$380,4,FALSE)),"一致","")</f>
        <v/>
      </c>
      <c r="AN235" s="9" t="s">
        <v>236</v>
      </c>
      <c r="AO235" s="3" t="str">
        <f>IF(ISERROR(VLOOKUP($AN235,技まとめ!$A$1:$F$380,6,FALSE)),"－",VLOOKUP($AN235,技まとめ!$A$1:$F$380,6,FALSE))</f>
        <v>DR</v>
      </c>
      <c r="AP235" s="3">
        <f>IF(ISERROR(VLOOKUP($AN235,技まとめ!$A$1:$F$380,3,FALSE)),"－",VLOOKUP($AN235,技まとめ!$A$1:$F$380,3,FALSE))</f>
        <v>65</v>
      </c>
      <c r="AQ235" s="3">
        <f>IF(ISERROR(VLOOKUP($AN235,技まとめ!$A$1:$F$380,5,FALSE)),"－",VLOOKUP($AN235,技まとめ!$A$1:$F$380,5,FALSE))</f>
        <v>42</v>
      </c>
      <c r="AR235" s="3" t="str">
        <f>IF($E235=IF(ISERROR(VLOOKUP($AN235,技まとめ!$A$1:$F$380,4,FALSE)),"－",VLOOKUP($AN235,技まとめ!$A$1:$F$380,4,FALSE)),"一致","")</f>
        <v/>
      </c>
      <c r="AS235" s="9" t="s">
        <v>116</v>
      </c>
      <c r="AT235" s="3" t="str">
        <f>IF(ISERROR(VLOOKUP($AS235,技まとめ!$A$1:$F$380,6,FALSE)),"－",VLOOKUP($AS235,技まとめ!$A$1:$F$380,6,FALSE))</f>
        <v>DR</v>
      </c>
      <c r="AU235" s="3">
        <f>IF(ISERROR(VLOOKUP($AS235,技まとめ!$A$1:$F$380,3,FALSE)),"－",VLOOKUP($AS235,技まとめ!$A$1:$F$380,3,FALSE))</f>
        <v>63</v>
      </c>
      <c r="AV235" s="3">
        <f>IF(ISERROR(VLOOKUP($AS235,技まとめ!$A$1:$F$380,5,FALSE)),"－",VLOOKUP($AS235,技まとめ!$A$1:$F$380,5,FALSE))</f>
        <v>42</v>
      </c>
      <c r="AW235" s="3" t="str">
        <f>IF($E235=IF(ISERROR(VLOOKUP($AS235,技まとめ!$A$1:$F$380,4,FALSE)),"－",VLOOKUP($AS235,技まとめ!$A$1:$F$380,4,FALSE)),"一致","")</f>
        <v/>
      </c>
      <c r="AX235" s="12" t="str">
        <f t="shared" si="48"/>
        <v>フレイムダンスかげぬいとうめいフェイントれっぷうダッシュ</v>
      </c>
      <c r="AY235" s="12" t="str">
        <f t="shared" si="49"/>
        <v>フレイムダンスかげぬいとうめいフェイントれっぷうダッシュ</v>
      </c>
      <c r="AZ235" s="12" t="str">
        <f t="shared" si="50"/>
        <v>フレイムダンスかげぬいとうめいフェイントれっぷうダッシュ</v>
      </c>
      <c r="BA235" s="12" t="str">
        <f t="shared" si="51"/>
        <v>フレイムダンスかげぬいとうめいフェイントれっぷうダッシュ</v>
      </c>
      <c r="BB235" s="11" t="str">
        <f t="shared" si="52"/>
        <v>BLBLDRDR</v>
      </c>
      <c r="BC235" s="11" t="str">
        <f t="shared" si="53"/>
        <v>BLBLDRDR</v>
      </c>
      <c r="BD235" s="11" t="str">
        <f t="shared" si="54"/>
        <v>BLBLDRDR</v>
      </c>
      <c r="BE235" s="11" t="str">
        <f t="shared" si="55"/>
        <v>BLBLDRDR</v>
      </c>
    </row>
    <row r="236" spans="1:57" ht="11.25" hidden="1" customHeight="1">
      <c r="A236" s="6">
        <v>234</v>
      </c>
      <c r="B236" s="7" t="s">
        <v>815</v>
      </c>
      <c r="C236" s="8" t="s">
        <v>816</v>
      </c>
      <c r="D236" s="7" t="s">
        <v>72</v>
      </c>
      <c r="E236" s="7" t="s">
        <v>81</v>
      </c>
      <c r="F236" s="7" t="s">
        <v>82</v>
      </c>
      <c r="G236" s="9">
        <v>133</v>
      </c>
      <c r="H236" s="9">
        <v>96</v>
      </c>
      <c r="I236" s="9">
        <v>44</v>
      </c>
      <c r="J236" s="9">
        <v>37</v>
      </c>
      <c r="K236" s="9">
        <v>41</v>
      </c>
      <c r="L236" s="9">
        <v>55</v>
      </c>
      <c r="M236" s="9">
        <v>66</v>
      </c>
      <c r="N236" s="9">
        <v>53</v>
      </c>
      <c r="O236" s="9">
        <v>51</v>
      </c>
      <c r="P236" s="9">
        <v>78</v>
      </c>
      <c r="Q236" s="10">
        <v>94</v>
      </c>
      <c r="R236" s="11">
        <v>27</v>
      </c>
      <c r="S236" s="11">
        <v>1</v>
      </c>
      <c r="T236" s="11">
        <v>105</v>
      </c>
      <c r="U236" s="11">
        <v>116</v>
      </c>
      <c r="V236" s="11">
        <v>1</v>
      </c>
      <c r="W236" s="11">
        <v>101</v>
      </c>
      <c r="X236" s="11">
        <f t="shared" si="42"/>
        <v>445</v>
      </c>
      <c r="Y236" s="11">
        <f t="shared" si="43"/>
        <v>4270</v>
      </c>
      <c r="Z236" s="11">
        <f t="shared" si="44"/>
        <v>1460</v>
      </c>
      <c r="AA236" s="11">
        <f t="shared" si="45"/>
        <v>4190</v>
      </c>
      <c r="AB236" s="11">
        <f t="shared" si="46"/>
        <v>4190</v>
      </c>
      <c r="AC236" s="6">
        <f t="shared" si="47"/>
        <v>4840</v>
      </c>
      <c r="AD236" s="9" t="s">
        <v>215</v>
      </c>
      <c r="AE236" s="3" t="str">
        <f>IF(ISERROR(VLOOKUP($AD236,技まとめ!$A$1:$F$380,6,FALSE)),"－",VLOOKUP($AD236,技まとめ!$A$1:$F$380,6,FALSE))</f>
        <v>DR</v>
      </c>
      <c r="AF236" s="3">
        <f>IF(ISERROR(VLOOKUP($AD236,技まとめ!$A$1:$F$380,3,FALSE)),"－",VLOOKUP($AD236,技まとめ!$A$1:$F$380,3,FALSE))</f>
        <v>15</v>
      </c>
      <c r="AG236" s="3">
        <f>IF(ISERROR(VLOOKUP($AD236,技まとめ!$A$1:$F$380,5,FALSE)),"－",VLOOKUP($AD236,技まとめ!$A$1:$F$380,5,FALSE))</f>
        <v>20</v>
      </c>
      <c r="AH236" s="3" t="str">
        <f>IF($E236=IF(ISERROR(VLOOKUP($AD236,技まとめ!$A$1:$F$380,4,FALSE)),"－",VLOOKUP($AD236,技まとめ!$A$1:$F$380,4,FALSE)),"一致","")</f>
        <v>一致</v>
      </c>
      <c r="AI236" s="9" t="s">
        <v>116</v>
      </c>
      <c r="AJ236" s="3" t="str">
        <f>IF(ISERROR(VLOOKUP($AI236,技まとめ!$A$1:$F$380,6,FALSE)),"－",VLOOKUP($AI236,技まとめ!$A$1:$F$380,6,FALSE))</f>
        <v>DR</v>
      </c>
      <c r="AK236" s="3">
        <f>IF(ISERROR(VLOOKUP($AI236,技まとめ!$A$1:$F$380,3,FALSE)),"－",VLOOKUP($AI236,技まとめ!$A$1:$F$380,3,FALSE))</f>
        <v>63</v>
      </c>
      <c r="AL236" s="3">
        <f>IF(ISERROR(VLOOKUP($AI236,技まとめ!$A$1:$F$380,5,FALSE)),"－",VLOOKUP($AI236,技まとめ!$A$1:$F$380,5,FALSE))</f>
        <v>42</v>
      </c>
      <c r="AM236" s="3" t="str">
        <f>IF($E236=IF(ISERROR(VLOOKUP($AI236,技まとめ!$A$1:$F$380,4,FALSE)),"－",VLOOKUP($AI236,技まとめ!$A$1:$F$380,4,FALSE)),"一致","")</f>
        <v/>
      </c>
      <c r="AN236" s="9" t="s">
        <v>808</v>
      </c>
      <c r="AO236" s="3" t="str">
        <f>IF(ISERROR(VLOOKUP($AN236,技まとめ!$A$1:$F$380,6,FALSE)),"－",VLOOKUP($AN236,技まとめ!$A$1:$F$380,6,FALSE))</f>
        <v>BB</v>
      </c>
      <c r="AP236" s="3">
        <f>IF(ISERROR(VLOOKUP($AN236,技まとめ!$A$1:$F$380,3,FALSE)),"－",VLOOKUP($AN236,技まとめ!$A$1:$F$380,3,FALSE))</f>
        <v>73</v>
      </c>
      <c r="AQ236" s="3">
        <f>IF(ISERROR(VLOOKUP($AN236,技まとめ!$A$1:$F$380,5,FALSE)),"－",VLOOKUP($AN236,技まとめ!$A$1:$F$380,5,FALSE))</f>
        <v>44</v>
      </c>
      <c r="AR236" s="3" t="str">
        <f>IF($E236=IF(ISERROR(VLOOKUP($AN236,技まとめ!$A$1:$F$380,4,FALSE)),"－",VLOOKUP($AN236,技まとめ!$A$1:$F$380,4,FALSE)),"一致","")</f>
        <v>一致</v>
      </c>
      <c r="AS236" s="9" t="s">
        <v>132</v>
      </c>
      <c r="AT236" s="3" t="str">
        <f>IF(ISERROR(VLOOKUP($AS236,技まとめ!$A$1:$F$380,6,FALSE)),"－",VLOOKUP($AS236,技まとめ!$A$1:$F$380,6,FALSE))</f>
        <v>DR</v>
      </c>
      <c r="AU236" s="3">
        <f>IF(ISERROR(VLOOKUP($AS236,技まとめ!$A$1:$F$380,3,FALSE)),"－",VLOOKUP($AS236,技まとめ!$A$1:$F$380,3,FALSE))</f>
        <v>78</v>
      </c>
      <c r="AV236" s="3">
        <f>IF(ISERROR(VLOOKUP($AS236,技まとめ!$A$1:$F$380,5,FALSE)),"－",VLOOKUP($AS236,技まとめ!$A$1:$F$380,5,FALSE))</f>
        <v>46</v>
      </c>
      <c r="AW236" s="3" t="str">
        <f>IF($E236=IF(ISERROR(VLOOKUP($AS236,技まとめ!$A$1:$F$380,4,FALSE)),"－",VLOOKUP($AS236,技まとめ!$A$1:$F$380,4,FALSE)),"一致","")</f>
        <v>一致</v>
      </c>
      <c r="AX236" s="12" t="str">
        <f t="shared" si="48"/>
        <v>たつまきせんぷうれっぷうダッシュしんくうまダッシュストーム</v>
      </c>
      <c r="AY236" s="12" t="str">
        <f t="shared" si="49"/>
        <v>たつまきせんぷうれっぷうダッシュしんくうまダッシュストーム</v>
      </c>
      <c r="AZ236" s="12" t="str">
        <f t="shared" si="50"/>
        <v>たつまきせんぷうれっぷうダッシュしんくうまダッシュストーム</v>
      </c>
      <c r="BA236" s="12" t="str">
        <f t="shared" si="51"/>
        <v>たつまきせんぷうれっぷうダッシュしんくうまダッシュストーム</v>
      </c>
      <c r="BB236" s="11" t="str">
        <f t="shared" si="52"/>
        <v>DRDRBBDR</v>
      </c>
      <c r="BC236" s="11" t="str">
        <f t="shared" si="53"/>
        <v>DRDRBBDR</v>
      </c>
      <c r="BD236" s="11" t="str">
        <f t="shared" si="54"/>
        <v>DRDRBBDR</v>
      </c>
      <c r="BE236" s="11" t="str">
        <f t="shared" si="55"/>
        <v>DRDRBBDR</v>
      </c>
    </row>
    <row r="237" spans="1:57" ht="11.25" hidden="1" customHeight="1">
      <c r="A237" s="6">
        <v>235</v>
      </c>
      <c r="B237" s="7" t="s">
        <v>817</v>
      </c>
      <c r="C237" s="8" t="s">
        <v>818</v>
      </c>
      <c r="D237" s="7" t="s">
        <v>72</v>
      </c>
      <c r="E237" s="7" t="s">
        <v>95</v>
      </c>
      <c r="F237" s="7" t="s">
        <v>82</v>
      </c>
      <c r="G237" s="9">
        <v>122</v>
      </c>
      <c r="H237" s="9">
        <v>101</v>
      </c>
      <c r="I237" s="9">
        <v>46</v>
      </c>
      <c r="J237" s="9">
        <v>55</v>
      </c>
      <c r="K237" s="9">
        <v>66</v>
      </c>
      <c r="L237" s="9">
        <v>57</v>
      </c>
      <c r="M237" s="9">
        <v>57</v>
      </c>
      <c r="N237" s="9">
        <v>54</v>
      </c>
      <c r="O237" s="9">
        <v>55</v>
      </c>
      <c r="P237" s="9">
        <v>35</v>
      </c>
      <c r="Q237" s="10">
        <v>96</v>
      </c>
      <c r="R237" s="11">
        <v>28</v>
      </c>
      <c r="S237" s="11">
        <v>1</v>
      </c>
      <c r="T237" s="11">
        <v>107</v>
      </c>
      <c r="U237" s="11">
        <v>107</v>
      </c>
      <c r="V237" s="11">
        <v>1</v>
      </c>
      <c r="W237" s="11">
        <v>105</v>
      </c>
      <c r="X237" s="11">
        <f t="shared" si="42"/>
        <v>445</v>
      </c>
      <c r="Y237" s="11">
        <f t="shared" si="43"/>
        <v>4370</v>
      </c>
      <c r="Z237" s="11">
        <f t="shared" si="44"/>
        <v>1515</v>
      </c>
      <c r="AA237" s="11">
        <f t="shared" si="45"/>
        <v>4280</v>
      </c>
      <c r="AB237" s="11">
        <f t="shared" si="46"/>
        <v>4280</v>
      </c>
      <c r="AC237" s="6">
        <f t="shared" si="47"/>
        <v>4945</v>
      </c>
      <c r="AD237" s="9" t="s">
        <v>423</v>
      </c>
      <c r="AE237" s="3" t="str">
        <f>IF(ISERROR(VLOOKUP($AD237,技まとめ!$A$1:$F$380,6,FALSE)),"－",VLOOKUP($AD237,技まとめ!$A$1:$F$380,6,FALSE))</f>
        <v>BL</v>
      </c>
      <c r="AF237" s="3">
        <f>IF(ISERROR(VLOOKUP($AD237,技まとめ!$A$1:$F$380,3,FALSE)),"－",VLOOKUP($AD237,技まとめ!$A$1:$F$380,3,FALSE))</f>
        <v>13</v>
      </c>
      <c r="AG237" s="3">
        <f>IF(ISERROR(VLOOKUP($AD237,技まとめ!$A$1:$F$380,5,FALSE)),"－",VLOOKUP($AD237,技まとめ!$A$1:$F$380,5,FALSE))</f>
        <v>20</v>
      </c>
      <c r="AH237" s="3" t="str">
        <f>IF($E237=IF(ISERROR(VLOOKUP($AD237,技まとめ!$A$1:$F$380,4,FALSE)),"－",VLOOKUP($AD237,技まとめ!$A$1:$F$380,4,FALSE)),"一致","")</f>
        <v/>
      </c>
      <c r="AI237" s="9" t="s">
        <v>98</v>
      </c>
      <c r="AJ237" s="3" t="str">
        <f>IF(ISERROR(VLOOKUP($AI237,技まとめ!$A$1:$F$380,6,FALSE)),"－",VLOOKUP($AI237,技まとめ!$A$1:$F$380,6,FALSE))</f>
        <v>BL</v>
      </c>
      <c r="AK237" s="3">
        <f>IF(ISERROR(VLOOKUP($AI237,技まとめ!$A$1:$F$380,3,FALSE)),"－",VLOOKUP($AI237,技まとめ!$A$1:$F$380,3,FALSE))</f>
        <v>58</v>
      </c>
      <c r="AL237" s="3">
        <f>IF(ISERROR(VLOOKUP($AI237,技まとめ!$A$1:$F$380,5,FALSE)),"－",VLOOKUP($AI237,技まとめ!$A$1:$F$380,5,FALSE))</f>
        <v>39</v>
      </c>
      <c r="AM237" s="3" t="str">
        <f>IF($E237=IF(ISERROR(VLOOKUP($AI237,技まとめ!$A$1:$F$380,4,FALSE)),"－",VLOOKUP($AI237,技まとめ!$A$1:$F$380,4,FALSE)),"一致","")</f>
        <v>一致</v>
      </c>
      <c r="AN237" s="9" t="s">
        <v>382</v>
      </c>
      <c r="AO237" s="3" t="str">
        <f>IF(ISERROR(VLOOKUP($AN237,技まとめ!$A$1:$F$380,6,FALSE)),"－",VLOOKUP($AN237,技まとめ!$A$1:$F$380,6,FALSE))</f>
        <v>LS</v>
      </c>
      <c r="AP237" s="3">
        <f>IF(ISERROR(VLOOKUP($AN237,技まとめ!$A$1:$F$380,3,FALSE)),"－",VLOOKUP($AN237,技まとめ!$A$1:$F$380,3,FALSE))</f>
        <v>103</v>
      </c>
      <c r="AQ237" s="3">
        <f>IF(ISERROR(VLOOKUP($AN237,技まとめ!$A$1:$F$380,5,FALSE)),"－",VLOOKUP($AN237,技まとめ!$A$1:$F$380,5,FALSE))</f>
        <v>66</v>
      </c>
      <c r="AR237" s="3" t="str">
        <f>IF($E237=IF(ISERROR(VLOOKUP($AN237,技まとめ!$A$1:$F$380,4,FALSE)),"－",VLOOKUP($AN237,技まとめ!$A$1:$F$380,4,FALSE)),"一致","")</f>
        <v/>
      </c>
      <c r="AS237" s="9" t="s">
        <v>254</v>
      </c>
      <c r="AT237" s="3" t="str">
        <f>IF(ISERROR(VLOOKUP($AS237,技まとめ!$A$1:$F$380,6,FALSE)),"－",VLOOKUP($AS237,技まとめ!$A$1:$F$380,6,FALSE))</f>
        <v>BL</v>
      </c>
      <c r="AU237" s="3">
        <f>IF(ISERROR(VLOOKUP($AS237,技まとめ!$A$1:$F$380,3,FALSE)),"－",VLOOKUP($AS237,技まとめ!$A$1:$F$380,3,FALSE))</f>
        <v>106</v>
      </c>
      <c r="AV237" s="3">
        <f>IF(ISERROR(VLOOKUP($AS237,技まとめ!$A$1:$F$380,5,FALSE)),"－",VLOOKUP($AS237,技まとめ!$A$1:$F$380,5,FALSE))</f>
        <v>57</v>
      </c>
      <c r="AW237" s="3" t="str">
        <f>IF($E237=IF(ISERROR(VLOOKUP($AS237,技まとめ!$A$1:$F$380,4,FALSE)),"－",VLOOKUP($AS237,技まとめ!$A$1:$F$380,4,FALSE)),"一致","")</f>
        <v/>
      </c>
      <c r="AX237" s="12" t="str">
        <f t="shared" si="48"/>
        <v>コイルターンかげぬいグングニルハリケーンアロー</v>
      </c>
      <c r="AY237" s="12" t="str">
        <f t="shared" si="49"/>
        <v>コイルターンかげぬいグングニルハリケーンアロー</v>
      </c>
      <c r="AZ237" s="12" t="str">
        <f t="shared" si="50"/>
        <v>コイルターンかげぬいグングニルハリケーンアロー</v>
      </c>
      <c r="BA237" s="12" t="str">
        <f t="shared" si="51"/>
        <v>コイルターンかげぬいグングニルハリケーンアロー</v>
      </c>
      <c r="BB237" s="11" t="str">
        <f t="shared" si="52"/>
        <v>BLBLLSBL</v>
      </c>
      <c r="BC237" s="11" t="str">
        <f t="shared" si="53"/>
        <v>BLBLLSBL</v>
      </c>
      <c r="BD237" s="11" t="str">
        <f t="shared" si="54"/>
        <v>BLBLLSBL</v>
      </c>
      <c r="BE237" s="11" t="str">
        <f t="shared" si="55"/>
        <v>BLBLLSBL</v>
      </c>
    </row>
    <row r="238" spans="1:57" ht="11.25" hidden="1" customHeight="1">
      <c r="A238" s="6">
        <v>236</v>
      </c>
      <c r="B238" s="7" t="s">
        <v>819</v>
      </c>
      <c r="C238" s="8" t="s">
        <v>820</v>
      </c>
      <c r="D238" s="7" t="s">
        <v>72</v>
      </c>
      <c r="E238" s="7" t="s">
        <v>95</v>
      </c>
      <c r="F238" s="7" t="s">
        <v>74</v>
      </c>
      <c r="G238" s="9">
        <v>119</v>
      </c>
      <c r="H238" s="9">
        <v>103</v>
      </c>
      <c r="I238" s="9">
        <v>65</v>
      </c>
      <c r="J238" s="9">
        <v>58</v>
      </c>
      <c r="K238" s="9">
        <v>58</v>
      </c>
      <c r="L238" s="9">
        <v>66</v>
      </c>
      <c r="M238" s="9">
        <v>44</v>
      </c>
      <c r="N238" s="9">
        <v>65</v>
      </c>
      <c r="O238" s="9">
        <v>59</v>
      </c>
      <c r="P238" s="9">
        <v>35</v>
      </c>
      <c r="Q238" s="10">
        <v>115</v>
      </c>
      <c r="R238" s="11">
        <v>34</v>
      </c>
      <c r="S238" s="11">
        <v>1</v>
      </c>
      <c r="T238" s="11">
        <v>116</v>
      </c>
      <c r="U238" s="11">
        <v>94</v>
      </c>
      <c r="V238" s="11">
        <v>1</v>
      </c>
      <c r="W238" s="11">
        <v>109</v>
      </c>
      <c r="X238" s="11">
        <f t="shared" si="42"/>
        <v>470</v>
      </c>
      <c r="Y238" s="11">
        <f t="shared" si="43"/>
        <v>5150</v>
      </c>
      <c r="Z238" s="11">
        <f t="shared" si="44"/>
        <v>1745</v>
      </c>
      <c r="AA238" s="11">
        <f t="shared" si="45"/>
        <v>4615</v>
      </c>
      <c r="AB238" s="11">
        <f t="shared" si="46"/>
        <v>4615</v>
      </c>
      <c r="AC238" s="6">
        <f t="shared" si="47"/>
        <v>5355</v>
      </c>
      <c r="AD238" s="9" t="s">
        <v>225</v>
      </c>
      <c r="AE238" s="3" t="str">
        <f>IF(ISERROR(VLOOKUP($AD238,技まとめ!$A$1:$F$380,6,FALSE)),"－",VLOOKUP($AD238,技まとめ!$A$1:$F$380,6,FALSE))</f>
        <v>CA</v>
      </c>
      <c r="AF238" s="3">
        <f>IF(ISERROR(VLOOKUP($AD238,技まとめ!$A$1:$F$380,3,FALSE)),"－",VLOOKUP($AD238,技まとめ!$A$1:$F$380,3,FALSE))</f>
        <v>17</v>
      </c>
      <c r="AG238" s="3">
        <f>IF(ISERROR(VLOOKUP($AD238,技まとめ!$A$1:$F$380,5,FALSE)),"－",VLOOKUP($AD238,技まとめ!$A$1:$F$380,5,FALSE))</f>
        <v>20</v>
      </c>
      <c r="AH238" s="3" t="str">
        <f>IF($E238=IF(ISERROR(VLOOKUP($AD238,技まとめ!$A$1:$F$380,4,FALSE)),"－",VLOOKUP($AD238,技まとめ!$A$1:$F$380,4,FALSE)),"一致","")</f>
        <v>一致</v>
      </c>
      <c r="AI238" s="9" t="s">
        <v>274</v>
      </c>
      <c r="AJ238" s="3" t="str">
        <f>IF(ISERROR(VLOOKUP($AI238,技まとめ!$A$1:$F$380,6,FALSE)),"－",VLOOKUP($AI238,技まとめ!$A$1:$F$380,6,FALSE))</f>
        <v>P1</v>
      </c>
      <c r="AK238" s="3">
        <f>IF(ISERROR(VLOOKUP($AI238,技まとめ!$A$1:$F$380,3,FALSE)),"－",VLOOKUP($AI238,技まとめ!$A$1:$F$380,3,FALSE))</f>
        <v>27</v>
      </c>
      <c r="AL238" s="3">
        <f>IF(ISERROR(VLOOKUP($AI238,技まとめ!$A$1:$F$380,5,FALSE)),"－",VLOOKUP($AI238,技まとめ!$A$1:$F$380,5,FALSE))</f>
        <v>25</v>
      </c>
      <c r="AM238" s="3" t="str">
        <f>IF($E238=IF(ISERROR(VLOOKUP($AI238,技まとめ!$A$1:$F$380,4,FALSE)),"－",VLOOKUP($AI238,技まとめ!$A$1:$F$380,4,FALSE)),"一致","")</f>
        <v/>
      </c>
      <c r="AN238" s="9" t="s">
        <v>821</v>
      </c>
      <c r="AO238" s="3" t="str">
        <f>IF(ISERROR(VLOOKUP($AN238,技まとめ!$A$1:$F$380,6,FALSE)),"－",VLOOKUP($AN238,技まとめ!$A$1:$F$380,6,FALSE))</f>
        <v>BL</v>
      </c>
      <c r="AP238" s="3">
        <f>IF(ISERROR(VLOOKUP($AN238,技まとめ!$A$1:$F$380,3,FALSE)),"－",VLOOKUP($AN238,技まとめ!$A$1:$F$380,3,FALSE))</f>
        <v>52</v>
      </c>
      <c r="AQ238" s="3">
        <f>IF(ISERROR(VLOOKUP($AN238,技まとめ!$A$1:$F$380,5,FALSE)),"－",VLOOKUP($AN238,技まとめ!$A$1:$F$380,5,FALSE))</f>
        <v>36</v>
      </c>
      <c r="AR238" s="3" t="str">
        <f>IF($E238=IF(ISERROR(VLOOKUP($AN238,技まとめ!$A$1:$F$380,4,FALSE)),"－",VLOOKUP($AN238,技まとめ!$A$1:$F$380,4,FALSE)),"一致","")</f>
        <v>一致</v>
      </c>
      <c r="AS238" s="9" t="s">
        <v>240</v>
      </c>
      <c r="AT238" s="3" t="str">
        <f>IF(ISERROR(VLOOKUP($AS238,技まとめ!$A$1:$F$380,6,FALSE)),"－",VLOOKUP($AS238,技まとめ!$A$1:$F$380,6,FALSE))</f>
        <v>P1</v>
      </c>
      <c r="AU238" s="3">
        <f>IF(ISERROR(VLOOKUP($AS238,技まとめ!$A$1:$F$380,3,FALSE)),"－",VLOOKUP($AS238,技まとめ!$A$1:$F$380,3,FALSE))</f>
        <v>83</v>
      </c>
      <c r="AV238" s="3">
        <f>IF(ISERROR(VLOOKUP($AS238,技まとめ!$A$1:$F$380,5,FALSE)),"－",VLOOKUP($AS238,技まとめ!$A$1:$F$380,5,FALSE))</f>
        <v>47</v>
      </c>
      <c r="AW238" s="3" t="str">
        <f>IF($E238=IF(ISERROR(VLOOKUP($AS238,技まとめ!$A$1:$F$380,4,FALSE)),"－",VLOOKUP($AS238,技まとめ!$A$1:$F$380,4,FALSE)),"一致","")</f>
        <v/>
      </c>
      <c r="AX238" s="12" t="str">
        <f t="shared" si="48"/>
        <v>キラーブレードロケットこぶしウェルカムバックダブルロケット</v>
      </c>
      <c r="AY238" s="12" t="str">
        <f t="shared" si="49"/>
        <v>キラーブレードロケットこぶしウェルカムバックダブルロケット</v>
      </c>
      <c r="AZ238" s="12" t="str">
        <f t="shared" si="50"/>
        <v>キラーブレードロケットこぶしウェルカムバックダブルロケット</v>
      </c>
      <c r="BA238" s="12" t="str">
        <f t="shared" si="51"/>
        <v>キラーブレードロケットこぶしウェルカムバックダブルロケット</v>
      </c>
      <c r="BB238" s="11" t="str">
        <f t="shared" si="52"/>
        <v>CAP1BLP1</v>
      </c>
      <c r="BC238" s="11" t="str">
        <f t="shared" si="53"/>
        <v>CAP1BLP1</v>
      </c>
      <c r="BD238" s="11" t="str">
        <f t="shared" si="54"/>
        <v>CAP1BLP1</v>
      </c>
      <c r="BE238" s="11" t="str">
        <f t="shared" si="55"/>
        <v>CAP1BLP1</v>
      </c>
    </row>
    <row r="239" spans="1:57" ht="11.25" hidden="1" customHeight="1">
      <c r="A239" s="6">
        <v>237</v>
      </c>
      <c r="B239" s="7" t="s">
        <v>822</v>
      </c>
      <c r="C239" s="8" t="s">
        <v>823</v>
      </c>
      <c r="D239" s="7" t="s">
        <v>72</v>
      </c>
      <c r="E239" s="7" t="s">
        <v>81</v>
      </c>
      <c r="F239" s="7" t="s">
        <v>74</v>
      </c>
      <c r="G239" s="9">
        <v>120</v>
      </c>
      <c r="H239" s="9">
        <v>103</v>
      </c>
      <c r="I239" s="9">
        <v>63</v>
      </c>
      <c r="J239" s="9">
        <v>62</v>
      </c>
      <c r="K239" s="9">
        <v>56</v>
      </c>
      <c r="L239" s="9">
        <v>58</v>
      </c>
      <c r="M239" s="9">
        <v>58</v>
      </c>
      <c r="N239" s="9">
        <v>56</v>
      </c>
      <c r="O239" s="9">
        <v>57</v>
      </c>
      <c r="P239" s="9">
        <v>33</v>
      </c>
      <c r="Q239" s="10">
        <v>113</v>
      </c>
      <c r="R239" s="11">
        <v>25</v>
      </c>
      <c r="S239" s="11">
        <v>1</v>
      </c>
      <c r="T239" s="11">
        <v>108</v>
      </c>
      <c r="U239" s="11">
        <v>108</v>
      </c>
      <c r="V239" s="11">
        <v>1</v>
      </c>
      <c r="W239" s="11">
        <v>107</v>
      </c>
      <c r="X239" s="11">
        <f t="shared" si="42"/>
        <v>463</v>
      </c>
      <c r="Y239" s="11">
        <f t="shared" si="43"/>
        <v>5060</v>
      </c>
      <c r="Z239" s="11">
        <f t="shared" si="44"/>
        <v>1420</v>
      </c>
      <c r="AA239" s="11">
        <f t="shared" si="45"/>
        <v>4325</v>
      </c>
      <c r="AB239" s="11">
        <f t="shared" si="46"/>
        <v>4325</v>
      </c>
      <c r="AC239" s="6">
        <f t="shared" si="47"/>
        <v>4980</v>
      </c>
      <c r="AD239" s="9" t="s">
        <v>665</v>
      </c>
      <c r="AE239" s="3" t="str">
        <f>IF(ISERROR(VLOOKUP($AD239,技まとめ!$A$1:$F$380,6,FALSE)),"－",VLOOKUP($AD239,技まとめ!$A$1:$F$380,6,FALSE))</f>
        <v>CA</v>
      </c>
      <c r="AF239" s="3">
        <f>IF(ISERROR(VLOOKUP($AD239,技まとめ!$A$1:$F$380,3,FALSE)),"－",VLOOKUP($AD239,技まとめ!$A$1:$F$380,3,FALSE))</f>
        <v>19</v>
      </c>
      <c r="AG239" s="3">
        <f>IF(ISERROR(VLOOKUP($AD239,技まとめ!$A$1:$F$380,5,FALSE)),"－",VLOOKUP($AD239,技まとめ!$A$1:$F$380,5,FALSE))</f>
        <v>22</v>
      </c>
      <c r="AH239" s="3" t="str">
        <f>IF($E239=IF(ISERROR(VLOOKUP($AD239,技まとめ!$A$1:$F$380,4,FALSE)),"－",VLOOKUP($AD239,技まとめ!$A$1:$F$380,4,FALSE)),"一致","")</f>
        <v>一致</v>
      </c>
      <c r="AI239" s="9" t="s">
        <v>693</v>
      </c>
      <c r="AJ239" s="3" t="str">
        <f>IF(ISERROR(VLOOKUP($AI239,技まとめ!$A$1:$F$380,6,FALSE)),"－",VLOOKUP($AI239,技まとめ!$A$1:$F$380,6,FALSE))</f>
        <v>CA</v>
      </c>
      <c r="AK239" s="3">
        <f>IF(ISERROR(VLOOKUP($AI239,技まとめ!$A$1:$F$380,3,FALSE)),"－",VLOOKUP($AI239,技まとめ!$A$1:$F$380,3,FALSE))</f>
        <v>69</v>
      </c>
      <c r="AL239" s="3">
        <f>IF(ISERROR(VLOOKUP($AI239,技まとめ!$A$1:$F$380,5,FALSE)),"－",VLOOKUP($AI239,技まとめ!$A$1:$F$380,5,FALSE))</f>
        <v>42</v>
      </c>
      <c r="AM239" s="3" t="str">
        <f>IF($E239=IF(ISERROR(VLOOKUP($AI239,技まとめ!$A$1:$F$380,4,FALSE)),"－",VLOOKUP($AI239,技まとめ!$A$1:$F$380,4,FALSE)),"一致","")</f>
        <v>一致</v>
      </c>
      <c r="AN239" s="9" t="s">
        <v>662</v>
      </c>
      <c r="AO239" s="3" t="str">
        <f>IF(ISERROR(VLOOKUP($AN239,技まとめ!$A$1:$F$380,6,FALSE)),"－",VLOOKUP($AN239,技まとめ!$A$1:$F$380,6,FALSE))</f>
        <v>CA</v>
      </c>
      <c r="AP239" s="3">
        <f>IF(ISERROR(VLOOKUP($AN239,技まとめ!$A$1:$F$380,3,FALSE)),"－",VLOOKUP($AN239,技まとめ!$A$1:$F$380,3,FALSE))</f>
        <v>50</v>
      </c>
      <c r="AQ239" s="3">
        <f>IF(ISERROR(VLOOKUP($AN239,技まとめ!$A$1:$F$380,5,FALSE)),"－",VLOOKUP($AN239,技まとめ!$A$1:$F$380,5,FALSE))</f>
        <v>35</v>
      </c>
      <c r="AR239" s="3" t="str">
        <f>IF($E239=IF(ISERROR(VLOOKUP($AN239,技まとめ!$A$1:$F$380,4,FALSE)),"－",VLOOKUP($AN239,技まとめ!$A$1:$F$380,4,FALSE)),"一致","")</f>
        <v>一致</v>
      </c>
      <c r="AS239" s="9" t="s">
        <v>163</v>
      </c>
      <c r="AT239" s="3" t="str">
        <f>IF(ISERROR(VLOOKUP($AS239,技まとめ!$A$1:$F$380,6,FALSE)),"－",VLOOKUP($AS239,技まとめ!$A$1:$F$380,6,FALSE))</f>
        <v>BL</v>
      </c>
      <c r="AU239" s="3">
        <f>IF(ISERROR(VLOOKUP($AS239,技まとめ!$A$1:$F$380,3,FALSE)),"－",VLOOKUP($AS239,技まとめ!$A$1:$F$380,3,FALSE))</f>
        <v>59</v>
      </c>
      <c r="AV239" s="3">
        <f>IF(ISERROR(VLOOKUP($AS239,技まとめ!$A$1:$F$380,5,FALSE)),"－",VLOOKUP($AS239,技まとめ!$A$1:$F$380,5,FALSE))</f>
        <v>38</v>
      </c>
      <c r="AW239" s="3" t="str">
        <f>IF($E239=IF(ISERROR(VLOOKUP($AS239,技まとめ!$A$1:$F$380,4,FALSE)),"－",VLOOKUP($AS239,技まとめ!$A$1:$F$380,4,FALSE)),"一致","")</f>
        <v>一致</v>
      </c>
      <c r="AX239" s="12" t="str">
        <f t="shared" si="48"/>
        <v>トルネードキャッチストームライダーオーロラカーテンサイクロン</v>
      </c>
      <c r="AY239" s="12" t="str">
        <f t="shared" si="49"/>
        <v>トルネードキャッチストームライダーオーロラカーテンサイクロン</v>
      </c>
      <c r="AZ239" s="12" t="str">
        <f t="shared" si="50"/>
        <v>トルネードキャッチストームライダーオーロラカーテンサイクロン</v>
      </c>
      <c r="BA239" s="12" t="str">
        <f t="shared" si="51"/>
        <v>トルネードキャッチストームライダーオーロラカーテンサイクロン</v>
      </c>
      <c r="BB239" s="11" t="str">
        <f t="shared" si="52"/>
        <v>CACACABL</v>
      </c>
      <c r="BC239" s="11" t="str">
        <f t="shared" si="53"/>
        <v>CACACABL</v>
      </c>
      <c r="BD239" s="11" t="str">
        <f t="shared" si="54"/>
        <v>CACACABL</v>
      </c>
      <c r="BE239" s="11" t="str">
        <f t="shared" si="55"/>
        <v>CACACABL</v>
      </c>
    </row>
    <row r="240" spans="1:57" ht="11.25" hidden="1" customHeight="1">
      <c r="A240" s="6">
        <v>238</v>
      </c>
      <c r="B240" s="7" t="s">
        <v>824</v>
      </c>
      <c r="C240" s="8" t="s">
        <v>825</v>
      </c>
      <c r="D240" s="7" t="s">
        <v>72</v>
      </c>
      <c r="E240" s="7" t="s">
        <v>102</v>
      </c>
      <c r="F240" s="7" t="s">
        <v>128</v>
      </c>
      <c r="G240" s="9">
        <v>129</v>
      </c>
      <c r="H240" s="9">
        <v>101</v>
      </c>
      <c r="I240" s="9">
        <v>60</v>
      </c>
      <c r="J240" s="9">
        <v>54</v>
      </c>
      <c r="K240" s="9">
        <v>54</v>
      </c>
      <c r="L240" s="9">
        <v>61</v>
      </c>
      <c r="M240" s="9">
        <v>41</v>
      </c>
      <c r="N240" s="9">
        <v>60</v>
      </c>
      <c r="O240" s="9">
        <v>57</v>
      </c>
      <c r="P240" s="9">
        <v>37</v>
      </c>
      <c r="Q240" s="10">
        <v>110</v>
      </c>
      <c r="R240" s="11">
        <v>23</v>
      </c>
      <c r="S240" s="11">
        <v>1</v>
      </c>
      <c r="T240" s="11">
        <v>111</v>
      </c>
      <c r="U240" s="11">
        <v>91</v>
      </c>
      <c r="V240" s="11">
        <v>1</v>
      </c>
      <c r="W240" s="11">
        <v>107</v>
      </c>
      <c r="X240" s="11">
        <f t="shared" si="42"/>
        <v>444</v>
      </c>
      <c r="Y240" s="11">
        <f t="shared" si="43"/>
        <v>4940</v>
      </c>
      <c r="Z240" s="11">
        <f t="shared" si="44"/>
        <v>1350</v>
      </c>
      <c r="AA240" s="11">
        <f t="shared" si="45"/>
        <v>4430</v>
      </c>
      <c r="AB240" s="11">
        <f t="shared" si="46"/>
        <v>4430</v>
      </c>
      <c r="AC240" s="6">
        <f t="shared" si="47"/>
        <v>5090</v>
      </c>
      <c r="AD240" s="9" t="s">
        <v>308</v>
      </c>
      <c r="AE240" s="3" t="str">
        <f>IF(ISERROR(VLOOKUP($AD240,技まとめ!$A$1:$F$380,6,FALSE)),"－",VLOOKUP($AD240,技まとめ!$A$1:$F$380,6,FALSE))</f>
        <v>DR</v>
      </c>
      <c r="AF240" s="3">
        <f>IF(ISERROR(VLOOKUP($AD240,技まとめ!$A$1:$F$380,3,FALSE)),"－",VLOOKUP($AD240,技まとめ!$A$1:$F$380,3,FALSE))</f>
        <v>28</v>
      </c>
      <c r="AG240" s="3">
        <f>IF(ISERROR(VLOOKUP($AD240,技まとめ!$A$1:$F$380,5,FALSE)),"－",VLOOKUP($AD240,技まとめ!$A$1:$F$380,5,FALSE))</f>
        <v>24</v>
      </c>
      <c r="AH240" s="3" t="str">
        <f>IF($E240=IF(ISERROR(VLOOKUP($AD240,技まとめ!$A$1:$F$380,4,FALSE)),"－",VLOOKUP($AD240,技まとめ!$A$1:$F$380,4,FALSE)),"一致","")</f>
        <v/>
      </c>
      <c r="AI240" s="9" t="s">
        <v>90</v>
      </c>
      <c r="AJ240" s="3" t="str">
        <f>IF(ISERROR(VLOOKUP($AI240,技まとめ!$A$1:$F$380,6,FALSE)),"－",VLOOKUP($AI240,技まとめ!$A$1:$F$380,6,FALSE))</f>
        <v>DR</v>
      </c>
      <c r="AK240" s="3">
        <f>IF(ISERROR(VLOOKUP($AI240,技まとめ!$A$1:$F$380,3,FALSE)),"－",VLOOKUP($AI240,技まとめ!$A$1:$F$380,3,FALSE))</f>
        <v>46</v>
      </c>
      <c r="AL240" s="3">
        <f>IF(ISERROR(VLOOKUP($AI240,技まとめ!$A$1:$F$380,5,FALSE)),"－",VLOOKUP($AI240,技まとめ!$A$1:$F$380,5,FALSE))</f>
        <v>33</v>
      </c>
      <c r="AM240" s="3" t="str">
        <f>IF($E240=IF(ISERROR(VLOOKUP($AI240,技まとめ!$A$1:$F$380,4,FALSE)),"－",VLOOKUP($AI240,技まとめ!$A$1:$F$380,4,FALSE)),"一致","")</f>
        <v/>
      </c>
      <c r="AN240" s="9" t="s">
        <v>89</v>
      </c>
      <c r="AO240" s="3" t="str">
        <f>IF(ISERROR(VLOOKUP($AN240,技まとめ!$A$1:$F$380,6,FALSE)),"－",VLOOKUP($AN240,技まとめ!$A$1:$F$380,6,FALSE))</f>
        <v>BB</v>
      </c>
      <c r="AP240" s="3">
        <f>IF(ISERROR(VLOOKUP($AN240,技まとめ!$A$1:$F$380,3,FALSE)),"－",VLOOKUP($AN240,技まとめ!$A$1:$F$380,3,FALSE))</f>
        <v>43</v>
      </c>
      <c r="AQ240" s="3">
        <f>IF(ISERROR(VLOOKUP($AN240,技まとめ!$A$1:$F$380,5,FALSE)),"－",VLOOKUP($AN240,技まとめ!$A$1:$F$380,5,FALSE))</f>
        <v>30</v>
      </c>
      <c r="AR240" s="3" t="str">
        <f>IF($E240=IF(ISERROR(VLOOKUP($AN240,技まとめ!$A$1:$F$380,4,FALSE)),"－",VLOOKUP($AN240,技まとめ!$A$1:$F$380,4,FALSE)),"一致","")</f>
        <v/>
      </c>
      <c r="AS240" s="9" t="s">
        <v>5011</v>
      </c>
      <c r="AT240" s="3" t="str">
        <f>IF(ISERROR(VLOOKUP($AS240,技まとめ!$A$1:$F$380,6,FALSE)),"－",VLOOKUP($AS240,技まとめ!$A$1:$F$380,6,FALSE))</f>
        <v>－</v>
      </c>
      <c r="AU240" s="3">
        <f>IF(ISERROR(VLOOKUP($AS240,技まとめ!$A$1:$F$380,3,FALSE)),"－",VLOOKUP($AS240,技まとめ!$A$1:$F$380,3,FALSE))</f>
        <v>0</v>
      </c>
      <c r="AV240" s="3">
        <f>IF(ISERROR(VLOOKUP($AS240,技まとめ!$A$1:$F$380,5,FALSE)),"－",VLOOKUP($AS240,技まとめ!$A$1:$F$380,5,FALSE))</f>
        <v>0</v>
      </c>
      <c r="AW240" s="3" t="str">
        <f>IF($E240=IF(ISERROR(VLOOKUP($AS240,技まとめ!$A$1:$F$380,4,FALSE)),"－",VLOOKUP($AS240,技まとめ!$A$1:$F$380,4,FALSE)),"一致","")</f>
        <v/>
      </c>
      <c r="AX240" s="12" t="str">
        <f t="shared" si="48"/>
        <v>スーパーアルマジロモグラフェイントザ・ウォールイケイケ！</v>
      </c>
      <c r="AY240" s="12" t="str">
        <f t="shared" si="49"/>
        <v>スーパーアルマジロモグラフェイントザ・ウォールイケイケ！</v>
      </c>
      <c r="AZ240" s="12" t="str">
        <f t="shared" si="50"/>
        <v>スーパーアルマジロモグラフェイントザ・ウォールイケイケ！</v>
      </c>
      <c r="BA240" s="12" t="str">
        <f t="shared" si="51"/>
        <v>スーパーアルマジロモグラフェイントザ・ウォールイケイケ！</v>
      </c>
      <c r="BB240" s="11" t="str">
        <f t="shared" si="52"/>
        <v>DRDRBB－</v>
      </c>
      <c r="BC240" s="11" t="str">
        <f t="shared" si="53"/>
        <v>DRDRBB－</v>
      </c>
      <c r="BD240" s="11" t="str">
        <f t="shared" si="54"/>
        <v>DRDRBB－</v>
      </c>
      <c r="BE240" s="11" t="str">
        <f t="shared" si="55"/>
        <v>DRDRBB－</v>
      </c>
    </row>
    <row r="241" spans="1:57" ht="11.25" customHeight="1">
      <c r="A241" s="6">
        <v>239</v>
      </c>
      <c r="B241" s="7" t="s">
        <v>826</v>
      </c>
      <c r="C241" s="8" t="s">
        <v>827</v>
      </c>
      <c r="D241" s="7" t="s">
        <v>72</v>
      </c>
      <c r="E241" s="7" t="s">
        <v>95</v>
      </c>
      <c r="F241" s="7" t="s">
        <v>74</v>
      </c>
      <c r="G241" s="9">
        <v>93</v>
      </c>
      <c r="H241" s="9">
        <v>126</v>
      </c>
      <c r="I241" s="9">
        <v>59</v>
      </c>
      <c r="J241" s="9">
        <v>51</v>
      </c>
      <c r="K241" s="9">
        <v>51</v>
      </c>
      <c r="L241" s="9">
        <v>61</v>
      </c>
      <c r="M241" s="9">
        <v>50</v>
      </c>
      <c r="N241" s="9">
        <v>60</v>
      </c>
      <c r="O241" s="9">
        <v>54</v>
      </c>
      <c r="P241" s="9">
        <v>25</v>
      </c>
      <c r="Q241" s="10">
        <v>109</v>
      </c>
      <c r="R241" s="11">
        <v>5</v>
      </c>
      <c r="S241" s="11">
        <v>1</v>
      </c>
      <c r="T241" s="11">
        <v>111</v>
      </c>
      <c r="U241" s="11">
        <v>100</v>
      </c>
      <c r="V241" s="11">
        <v>1</v>
      </c>
      <c r="W241" s="11">
        <v>104</v>
      </c>
      <c r="X241" s="11">
        <f t="shared" si="42"/>
        <v>431</v>
      </c>
      <c r="Y241" s="11">
        <f t="shared" si="43"/>
        <v>4885</v>
      </c>
      <c r="Z241" s="11">
        <f t="shared" si="44"/>
        <v>705</v>
      </c>
      <c r="AA241" s="11">
        <f t="shared" si="45"/>
        <v>4415</v>
      </c>
      <c r="AB241" s="11">
        <f t="shared" si="46"/>
        <v>4415</v>
      </c>
      <c r="AC241" s="6">
        <f t="shared" si="47"/>
        <v>4985</v>
      </c>
      <c r="AD241" s="9" t="s">
        <v>5007</v>
      </c>
      <c r="AE241" s="3" t="str">
        <f>IF(ISERROR(VLOOKUP($AD241,技まとめ!$A$1:$F$380,6,FALSE)),"－",VLOOKUP($AD241,技まとめ!$A$1:$F$380,6,FALSE))</f>
        <v>－</v>
      </c>
      <c r="AF241" s="3">
        <f>IF(ISERROR(VLOOKUP($AD241,技まとめ!$A$1:$F$380,3,FALSE)),"－",VLOOKUP($AD241,技まとめ!$A$1:$F$380,3,FALSE))</f>
        <v>0</v>
      </c>
      <c r="AG241" s="3">
        <f>IF(ISERROR(VLOOKUP($AD241,技まとめ!$A$1:$F$380,5,FALSE)),"－",VLOOKUP($AD241,技まとめ!$A$1:$F$380,5,FALSE))</f>
        <v>0</v>
      </c>
      <c r="AH241" s="3" t="str">
        <f>IF($E241=IF(ISERROR(VLOOKUP($AD241,技まとめ!$A$1:$F$380,4,FALSE)),"－",VLOOKUP($AD241,技まとめ!$A$1:$F$380,4,FALSE)),"一致","")</f>
        <v/>
      </c>
      <c r="AI241" s="9" t="s">
        <v>291</v>
      </c>
      <c r="AJ241" s="3" t="str">
        <f>IF(ISERROR(VLOOKUP($AI241,技まとめ!$A$1:$F$380,6,FALSE)),"－",VLOOKUP($AI241,技まとめ!$A$1:$F$380,6,FALSE))</f>
        <v>P1</v>
      </c>
      <c r="AK241" s="3">
        <f>IF(ISERROR(VLOOKUP($AI241,技まとめ!$A$1:$F$380,3,FALSE)),"－",VLOOKUP($AI241,技まとめ!$A$1:$F$380,3,FALSE))</f>
        <v>65</v>
      </c>
      <c r="AL241" s="3">
        <f>IF(ISERROR(VLOOKUP($AI241,技まとめ!$A$1:$F$380,5,FALSE)),"－",VLOOKUP($AI241,技まとめ!$A$1:$F$380,5,FALSE))</f>
        <v>40</v>
      </c>
      <c r="AM241" s="3" t="str">
        <f>IF($E241=IF(ISERROR(VLOOKUP($AI241,技まとめ!$A$1:$F$380,4,FALSE)),"－",VLOOKUP($AI241,技まとめ!$A$1:$F$380,4,FALSE)),"一致","")</f>
        <v/>
      </c>
      <c r="AN241" s="9" t="s">
        <v>164</v>
      </c>
      <c r="AO241" s="3" t="str">
        <f>IF(ISERROR(VLOOKUP($AN241,技まとめ!$A$1:$F$380,6,FALSE)),"－",VLOOKUP($AN241,技まとめ!$A$1:$F$380,6,FALSE))</f>
        <v>DR</v>
      </c>
      <c r="AP241" s="3">
        <f>IF(ISERROR(VLOOKUP($AN241,技まとめ!$A$1:$F$380,3,FALSE)),"－",VLOOKUP($AN241,技まとめ!$A$1:$F$380,3,FALSE))</f>
        <v>58</v>
      </c>
      <c r="AQ241" s="3">
        <f>IF(ISERROR(VLOOKUP($AN241,技まとめ!$A$1:$F$380,5,FALSE)),"－",VLOOKUP($AN241,技まとめ!$A$1:$F$380,5,FALSE))</f>
        <v>39</v>
      </c>
      <c r="AR241" s="3" t="str">
        <f>IF($E241=IF(ISERROR(VLOOKUP($AN241,技まとめ!$A$1:$F$380,4,FALSE)),"－",VLOOKUP($AN241,技まとめ!$A$1:$F$380,4,FALSE)),"一致","")</f>
        <v/>
      </c>
      <c r="AS241" s="9" t="s">
        <v>75</v>
      </c>
      <c r="AT241" s="3" t="str">
        <f>IF(ISERROR(VLOOKUP($AS241,技まとめ!$A$1:$F$380,6,FALSE)),"－",VLOOKUP($AS241,技まとめ!$A$1:$F$380,6,FALSE))</f>
        <v>P2</v>
      </c>
      <c r="AU241" s="3">
        <f>IF(ISERROR(VLOOKUP($AS241,技まとめ!$A$1:$F$380,3,FALSE)),"－",VLOOKUP($AS241,技まとめ!$A$1:$F$380,3,FALSE))</f>
        <v>64</v>
      </c>
      <c r="AV241" s="3">
        <f>IF(ISERROR(VLOOKUP($AS241,技まとめ!$A$1:$F$380,5,FALSE)),"－",VLOOKUP($AS241,技まとめ!$A$1:$F$380,5,FALSE))</f>
        <v>37</v>
      </c>
      <c r="AW241" s="3" t="str">
        <f>IF($E241=IF(ISERROR(VLOOKUP($AS241,技まとめ!$A$1:$F$380,4,FALSE)),"－",VLOOKUP($AS241,技まとめ!$A$1:$F$380,4,FALSE)),"一致","")</f>
        <v/>
      </c>
      <c r="AX241" s="12" t="str">
        <f t="shared" si="48"/>
        <v>ちょうわざ！ちゃぶだいがえしドッグランせいぎのてっけん</v>
      </c>
      <c r="AY241" s="12" t="str">
        <f t="shared" si="49"/>
        <v>ちょうわざ！ちゃぶだいがえしドッグランせいぎのてっけん</v>
      </c>
      <c r="AZ241" s="12" t="str">
        <f t="shared" si="50"/>
        <v>ちょうわざ！ちゃぶだいがえしドッグランせいぎのてっけん</v>
      </c>
      <c r="BA241" s="12" t="str">
        <f t="shared" si="51"/>
        <v>ちょうわざ！ちゃぶだいがえしドッグランせいぎのてっけん</v>
      </c>
      <c r="BB241" s="11" t="str">
        <f t="shared" si="52"/>
        <v>－P1DRP2</v>
      </c>
      <c r="BC241" s="11" t="str">
        <f t="shared" si="53"/>
        <v>－P1DRP2</v>
      </c>
      <c r="BD241" s="11" t="str">
        <f t="shared" si="54"/>
        <v>－P1DRP2</v>
      </c>
      <c r="BE241" s="11" t="str">
        <f t="shared" si="55"/>
        <v>－P1DRP2</v>
      </c>
    </row>
    <row r="242" spans="1:57" ht="11.25" hidden="1" customHeight="1">
      <c r="A242" s="6">
        <v>240</v>
      </c>
      <c r="B242" s="7" t="s">
        <v>828</v>
      </c>
      <c r="C242" s="8" t="s">
        <v>829</v>
      </c>
      <c r="D242" s="7" t="s">
        <v>72</v>
      </c>
      <c r="E242" s="7" t="s">
        <v>73</v>
      </c>
      <c r="F242" s="7" t="s">
        <v>109</v>
      </c>
      <c r="G242" s="9">
        <v>114</v>
      </c>
      <c r="H242" s="9">
        <v>106</v>
      </c>
      <c r="I242" s="9">
        <v>56</v>
      </c>
      <c r="J242" s="9">
        <v>55</v>
      </c>
      <c r="K242" s="9">
        <v>54</v>
      </c>
      <c r="L242" s="9">
        <v>56</v>
      </c>
      <c r="M242" s="9">
        <v>51</v>
      </c>
      <c r="N242" s="9">
        <v>51</v>
      </c>
      <c r="O242" s="9">
        <v>52</v>
      </c>
      <c r="P242" s="9">
        <v>50</v>
      </c>
      <c r="Q242" s="10">
        <v>106</v>
      </c>
      <c r="R242" s="11">
        <v>28</v>
      </c>
      <c r="S242" s="11">
        <v>1</v>
      </c>
      <c r="T242" s="11">
        <v>106</v>
      </c>
      <c r="U242" s="11">
        <v>101</v>
      </c>
      <c r="V242" s="11">
        <v>1</v>
      </c>
      <c r="W242" s="11">
        <v>102</v>
      </c>
      <c r="X242" s="11">
        <f t="shared" si="42"/>
        <v>445</v>
      </c>
      <c r="Y242" s="11">
        <f t="shared" si="43"/>
        <v>4755</v>
      </c>
      <c r="Z242" s="11">
        <f t="shared" si="44"/>
        <v>1500</v>
      </c>
      <c r="AA242" s="11">
        <f t="shared" si="45"/>
        <v>4230</v>
      </c>
      <c r="AB242" s="11">
        <f t="shared" si="46"/>
        <v>4230</v>
      </c>
      <c r="AC242" s="6">
        <f t="shared" si="47"/>
        <v>4890</v>
      </c>
      <c r="AD242" s="9" t="s">
        <v>321</v>
      </c>
      <c r="AE242" s="3" t="str">
        <f>IF(ISERROR(VLOOKUP($AD242,技まとめ!$A$1:$F$380,6,FALSE)),"－",VLOOKUP($AD242,技まとめ!$A$1:$F$380,6,FALSE))</f>
        <v>DR</v>
      </c>
      <c r="AF242" s="3">
        <f>IF(ISERROR(VLOOKUP($AD242,技まとめ!$A$1:$F$380,3,FALSE)),"－",VLOOKUP($AD242,技まとめ!$A$1:$F$380,3,FALSE))</f>
        <v>13</v>
      </c>
      <c r="AG242" s="3">
        <f>IF(ISERROR(VLOOKUP($AD242,技まとめ!$A$1:$F$380,5,FALSE)),"－",VLOOKUP($AD242,技まとめ!$A$1:$F$380,5,FALSE))</f>
        <v>20</v>
      </c>
      <c r="AH242" s="3" t="str">
        <f>IF($E242=IF(ISERROR(VLOOKUP($AD242,技まとめ!$A$1:$F$380,4,FALSE)),"－",VLOOKUP($AD242,技まとめ!$A$1:$F$380,4,FALSE)),"一致","")</f>
        <v>一致</v>
      </c>
      <c r="AI242" s="9" t="s">
        <v>269</v>
      </c>
      <c r="AJ242" s="3" t="str">
        <f>IF(ISERROR(VLOOKUP($AI242,技まとめ!$A$1:$F$380,6,FALSE)),"－",VLOOKUP($AI242,技まとめ!$A$1:$F$380,6,FALSE))</f>
        <v>DR</v>
      </c>
      <c r="AK242" s="3">
        <f>IF(ISERROR(VLOOKUP($AI242,技まとめ!$A$1:$F$380,3,FALSE)),"－",VLOOKUP($AI242,技まとめ!$A$1:$F$380,3,FALSE))</f>
        <v>19</v>
      </c>
      <c r="AL242" s="3">
        <f>IF(ISERROR(VLOOKUP($AI242,技まとめ!$A$1:$F$380,5,FALSE)),"－",VLOOKUP($AI242,技まとめ!$A$1:$F$380,5,FALSE))</f>
        <v>20</v>
      </c>
      <c r="AM242" s="3" t="str">
        <f>IF($E242=IF(ISERROR(VLOOKUP($AI242,技まとめ!$A$1:$F$380,4,FALSE)),"－",VLOOKUP($AI242,技まとめ!$A$1:$F$380,4,FALSE)),"一致","")</f>
        <v/>
      </c>
      <c r="AN242" s="9" t="s">
        <v>248</v>
      </c>
      <c r="AO242" s="3" t="str">
        <f>IF(ISERROR(VLOOKUP($AN242,技まとめ!$A$1:$F$380,6,FALSE)),"－",VLOOKUP($AN242,技まとめ!$A$1:$F$380,6,FALSE))</f>
        <v>DR</v>
      </c>
      <c r="AP242" s="3">
        <f>IF(ISERROR(VLOOKUP($AN242,技まとめ!$A$1:$F$380,3,FALSE)),"－",VLOOKUP($AN242,技まとめ!$A$1:$F$380,3,FALSE))</f>
        <v>53</v>
      </c>
      <c r="AQ242" s="3">
        <f>IF(ISERROR(VLOOKUP($AN242,技まとめ!$A$1:$F$380,5,FALSE)),"－",VLOOKUP($AN242,技まとめ!$A$1:$F$380,5,FALSE))</f>
        <v>35</v>
      </c>
      <c r="AR242" s="3" t="str">
        <f>IF($E242=IF(ISERROR(VLOOKUP($AN242,技まとめ!$A$1:$F$380,4,FALSE)),"－",VLOOKUP($AN242,技まとめ!$A$1:$F$380,4,FALSE)),"一致","")</f>
        <v/>
      </c>
      <c r="AS242" s="9" t="s">
        <v>472</v>
      </c>
      <c r="AT242" s="3" t="str">
        <f>IF(ISERROR(VLOOKUP($AS242,技まとめ!$A$1:$F$380,6,FALSE)),"－",VLOOKUP($AS242,技まとめ!$A$1:$F$380,6,FALSE))</f>
        <v>BL</v>
      </c>
      <c r="AU242" s="3">
        <f>IF(ISERROR(VLOOKUP($AS242,技まとめ!$A$1:$F$380,3,FALSE)),"－",VLOOKUP($AS242,技まとめ!$A$1:$F$380,3,FALSE))</f>
        <v>106</v>
      </c>
      <c r="AV242" s="3">
        <f>IF(ISERROR(VLOOKUP($AS242,技まとめ!$A$1:$F$380,5,FALSE)),"－",VLOOKUP($AS242,技まとめ!$A$1:$F$380,5,FALSE))</f>
        <v>57</v>
      </c>
      <c r="AW242" s="3" t="str">
        <f>IF($E242=IF(ISERROR(VLOOKUP($AS242,技まとめ!$A$1:$F$380,4,FALSE)),"－",VLOOKUP($AS242,技まとめ!$A$1:$F$380,4,FALSE)),"一致","")</f>
        <v>一致</v>
      </c>
      <c r="AX242" s="12" t="str">
        <f t="shared" si="48"/>
        <v>モンキーターンどくぎりのじゅつたつまきどくぎりかごめかごめ</v>
      </c>
      <c r="AY242" s="12" t="str">
        <f t="shared" si="49"/>
        <v>モンキーターンどくぎりのじゅつたつまきどくぎりかごめかごめ</v>
      </c>
      <c r="AZ242" s="12" t="str">
        <f t="shared" si="50"/>
        <v>モンキーターンどくぎりのじゅつたつまきどくぎりかごめかごめ</v>
      </c>
      <c r="BA242" s="12" t="str">
        <f t="shared" si="51"/>
        <v>モンキーターンどくぎりのじゅつたつまきどくぎりかごめかごめ</v>
      </c>
      <c r="BB242" s="11" t="str">
        <f t="shared" si="52"/>
        <v>DRDRDRBL</v>
      </c>
      <c r="BC242" s="11" t="str">
        <f t="shared" si="53"/>
        <v>DRDRDRBL</v>
      </c>
      <c r="BD242" s="11" t="str">
        <f t="shared" si="54"/>
        <v>DRDRDRBL</v>
      </c>
      <c r="BE242" s="11" t="str">
        <f t="shared" si="55"/>
        <v>DRDRDRBL</v>
      </c>
    </row>
    <row r="243" spans="1:57" ht="11.25" hidden="1" customHeight="1">
      <c r="A243" s="6">
        <v>241</v>
      </c>
      <c r="B243" s="7" t="s">
        <v>830</v>
      </c>
      <c r="C243" s="8" t="s">
        <v>831</v>
      </c>
      <c r="D243" s="7" t="s">
        <v>72</v>
      </c>
      <c r="E243" s="7" t="s">
        <v>102</v>
      </c>
      <c r="F243" s="7" t="s">
        <v>128</v>
      </c>
      <c r="G243" s="9">
        <v>121</v>
      </c>
      <c r="H243" s="9">
        <v>99</v>
      </c>
      <c r="I243" s="9">
        <v>47</v>
      </c>
      <c r="J243" s="9">
        <v>41</v>
      </c>
      <c r="K243" s="9">
        <v>39</v>
      </c>
      <c r="L243" s="9">
        <v>51</v>
      </c>
      <c r="M243" s="9">
        <v>58</v>
      </c>
      <c r="N243" s="9">
        <v>53</v>
      </c>
      <c r="O243" s="9">
        <v>53</v>
      </c>
      <c r="P243" s="9">
        <v>83</v>
      </c>
      <c r="Q243" s="10">
        <v>97</v>
      </c>
      <c r="R243" s="11">
        <v>34</v>
      </c>
      <c r="S243" s="11">
        <v>1</v>
      </c>
      <c r="T243" s="11">
        <v>101</v>
      </c>
      <c r="U243" s="11">
        <v>108</v>
      </c>
      <c r="V243" s="11">
        <v>1</v>
      </c>
      <c r="W243" s="11">
        <v>103</v>
      </c>
      <c r="X243" s="11">
        <f t="shared" si="42"/>
        <v>445</v>
      </c>
      <c r="Y243" s="11">
        <f t="shared" si="43"/>
        <v>4400</v>
      </c>
      <c r="Z243" s="11">
        <f t="shared" si="44"/>
        <v>1715</v>
      </c>
      <c r="AA243" s="11">
        <f t="shared" si="45"/>
        <v>4060</v>
      </c>
      <c r="AB243" s="11">
        <f t="shared" si="46"/>
        <v>4060</v>
      </c>
      <c r="AC243" s="6">
        <f t="shared" si="47"/>
        <v>4725</v>
      </c>
      <c r="AD243" s="9" t="s">
        <v>721</v>
      </c>
      <c r="AE243" s="3" t="str">
        <f>IF(ISERROR(VLOOKUP($AD243,技まとめ!$A$1:$F$380,6,FALSE)),"－",VLOOKUP($AD243,技まとめ!$A$1:$F$380,6,FALSE))</f>
        <v>BS</v>
      </c>
      <c r="AF243" s="3">
        <f>IF(ISERROR(VLOOKUP($AD243,技まとめ!$A$1:$F$380,3,FALSE)),"－",VLOOKUP($AD243,技まとめ!$A$1:$F$380,3,FALSE))</f>
        <v>48</v>
      </c>
      <c r="AG243" s="3">
        <f>IF(ISERROR(VLOOKUP($AD243,技まとめ!$A$1:$F$380,5,FALSE)),"－",VLOOKUP($AD243,技まとめ!$A$1:$F$380,5,FALSE))</f>
        <v>28</v>
      </c>
      <c r="AH243" s="3" t="str">
        <f>IF($E243=IF(ISERROR(VLOOKUP($AD243,技まとめ!$A$1:$F$380,4,FALSE)),"－",VLOOKUP($AD243,技まとめ!$A$1:$F$380,4,FALSE)),"一致","")</f>
        <v/>
      </c>
      <c r="AI243" s="9" t="s">
        <v>469</v>
      </c>
      <c r="AJ243" s="3" t="str">
        <f>IF(ISERROR(VLOOKUP($AI243,技まとめ!$A$1:$F$380,6,FALSE)),"－",VLOOKUP($AI243,技まとめ!$A$1:$F$380,6,FALSE))</f>
        <v>SC</v>
      </c>
      <c r="AK243" s="3">
        <f>IF(ISERROR(VLOOKUP($AI243,技まとめ!$A$1:$F$380,3,FALSE)),"－",VLOOKUP($AI243,技まとめ!$A$1:$F$380,3,FALSE))</f>
        <v>30</v>
      </c>
      <c r="AL243" s="3">
        <f>IF(ISERROR(VLOOKUP($AI243,技まとめ!$A$1:$F$380,5,FALSE)),"－",VLOOKUP($AI243,技まとめ!$A$1:$F$380,5,FALSE))</f>
        <v>21</v>
      </c>
      <c r="AM243" s="3" t="str">
        <f>IF($E243=IF(ISERROR(VLOOKUP($AI243,技まとめ!$A$1:$F$380,4,FALSE)),"－",VLOOKUP($AI243,技まとめ!$A$1:$F$380,4,FALSE)),"一致","")</f>
        <v>一致</v>
      </c>
      <c r="AN243" s="9" t="s">
        <v>124</v>
      </c>
      <c r="AO243" s="3" t="str">
        <f>IF(ISERROR(VLOOKUP($AN243,技まとめ!$A$1:$F$380,6,FALSE)),"－",VLOOKUP($AN243,技まとめ!$A$1:$F$380,6,FALSE))</f>
        <v>BL</v>
      </c>
      <c r="AP243" s="3">
        <f>IF(ISERROR(VLOOKUP($AN243,技まとめ!$A$1:$F$380,3,FALSE)),"－",VLOOKUP($AN243,技まとめ!$A$1:$F$380,3,FALSE))</f>
        <v>42</v>
      </c>
      <c r="AQ243" s="3">
        <f>IF(ISERROR(VLOOKUP($AN243,技まとめ!$A$1:$F$380,5,FALSE)),"－",VLOOKUP($AN243,技まとめ!$A$1:$F$380,5,FALSE))</f>
        <v>29</v>
      </c>
      <c r="AR243" s="3" t="str">
        <f>IF($E243=IF(ISERROR(VLOOKUP($AN243,技まとめ!$A$1:$F$380,4,FALSE)),"－",VLOOKUP($AN243,技まとめ!$A$1:$F$380,4,FALSE)),"一致","")</f>
        <v>一致</v>
      </c>
      <c r="AS243" s="9" t="s">
        <v>116</v>
      </c>
      <c r="AT243" s="3" t="str">
        <f>IF(ISERROR(VLOOKUP($AS243,技まとめ!$A$1:$F$380,6,FALSE)),"－",VLOOKUP($AS243,技まとめ!$A$1:$F$380,6,FALSE))</f>
        <v>DR</v>
      </c>
      <c r="AU243" s="3">
        <f>IF(ISERROR(VLOOKUP($AS243,技まとめ!$A$1:$F$380,3,FALSE)),"－",VLOOKUP($AS243,技まとめ!$A$1:$F$380,3,FALSE))</f>
        <v>63</v>
      </c>
      <c r="AV243" s="3">
        <f>IF(ISERROR(VLOOKUP($AS243,技まとめ!$A$1:$F$380,5,FALSE)),"－",VLOOKUP($AS243,技まとめ!$A$1:$F$380,5,FALSE))</f>
        <v>42</v>
      </c>
      <c r="AW243" s="3" t="str">
        <f>IF($E243=IF(ISERROR(VLOOKUP($AS243,技まとめ!$A$1:$F$380,4,FALSE)),"－",VLOOKUP($AS243,技まとめ!$A$1:$F$380,4,FALSE)),"一致","")</f>
        <v>一致</v>
      </c>
      <c r="AX243" s="12" t="str">
        <f t="shared" si="48"/>
        <v>メガトンヘッドあびせげりフェイクボンバーれっぷうダッシュ</v>
      </c>
      <c r="AY243" s="12" t="str">
        <f t="shared" si="49"/>
        <v>メガトンヘッドあびせげりフェイクボンバーれっぷうダッシュ</v>
      </c>
      <c r="AZ243" s="12" t="str">
        <f t="shared" si="50"/>
        <v>メガトンヘッドあびせげりフェイクボンバーれっぷうダッシュ</v>
      </c>
      <c r="BA243" s="12" t="str">
        <f t="shared" si="51"/>
        <v>メガトンヘッドあびせげりフェイクボンバーれっぷうダッシュ</v>
      </c>
      <c r="BB243" s="11" t="str">
        <f t="shared" si="52"/>
        <v>BSSCBLDR</v>
      </c>
      <c r="BC243" s="11" t="str">
        <f t="shared" si="53"/>
        <v>BSSCBLDR</v>
      </c>
      <c r="BD243" s="11" t="str">
        <f t="shared" si="54"/>
        <v>BSSCBLDR</v>
      </c>
      <c r="BE243" s="11" t="str">
        <f t="shared" si="55"/>
        <v>BSSCBLDR</v>
      </c>
    </row>
    <row r="244" spans="1:57" ht="11.25" hidden="1" customHeight="1">
      <c r="A244" s="6">
        <v>242</v>
      </c>
      <c r="B244" s="7" t="s">
        <v>832</v>
      </c>
      <c r="C244" s="8" t="s">
        <v>833</v>
      </c>
      <c r="D244" s="7" t="s">
        <v>72</v>
      </c>
      <c r="E244" s="7" t="s">
        <v>95</v>
      </c>
      <c r="F244" s="7" t="s">
        <v>74</v>
      </c>
      <c r="G244" s="9">
        <v>120</v>
      </c>
      <c r="H244" s="9">
        <v>99</v>
      </c>
      <c r="I244" s="9">
        <v>55</v>
      </c>
      <c r="J244" s="9">
        <v>56</v>
      </c>
      <c r="K244" s="9">
        <v>50</v>
      </c>
      <c r="L244" s="9">
        <v>44</v>
      </c>
      <c r="M244" s="9">
        <v>49</v>
      </c>
      <c r="N244" s="9">
        <v>57</v>
      </c>
      <c r="O244" s="9">
        <v>60</v>
      </c>
      <c r="P244" s="9">
        <v>60</v>
      </c>
      <c r="Q244" s="10">
        <v>105</v>
      </c>
      <c r="R244" s="11">
        <v>41</v>
      </c>
      <c r="S244" s="11">
        <v>1</v>
      </c>
      <c r="T244" s="11">
        <v>94</v>
      </c>
      <c r="U244" s="11">
        <v>99</v>
      </c>
      <c r="V244" s="11">
        <v>1</v>
      </c>
      <c r="W244" s="11">
        <v>110</v>
      </c>
      <c r="X244" s="11">
        <f t="shared" si="42"/>
        <v>451</v>
      </c>
      <c r="Y244" s="11">
        <f t="shared" si="43"/>
        <v>4755</v>
      </c>
      <c r="Z244" s="11">
        <f t="shared" si="44"/>
        <v>1995</v>
      </c>
      <c r="AA244" s="11">
        <f t="shared" si="45"/>
        <v>3850</v>
      </c>
      <c r="AB244" s="11">
        <f t="shared" si="46"/>
        <v>3850</v>
      </c>
      <c r="AC244" s="6">
        <f t="shared" si="47"/>
        <v>4515</v>
      </c>
      <c r="AD244" s="9" t="s">
        <v>776</v>
      </c>
      <c r="AE244" s="3" t="str">
        <f>IF(ISERROR(VLOOKUP($AD244,技まとめ!$A$1:$F$380,6,FALSE)),"－",VLOOKUP($AD244,技まとめ!$A$1:$F$380,6,FALSE))</f>
        <v>P1</v>
      </c>
      <c r="AF244" s="3">
        <f>IF(ISERROR(VLOOKUP($AD244,技まとめ!$A$1:$F$380,3,FALSE)),"－",VLOOKUP($AD244,技まとめ!$A$1:$F$380,3,FALSE))</f>
        <v>13</v>
      </c>
      <c r="AG244" s="3">
        <f>IF(ISERROR(VLOOKUP($AD244,技まとめ!$A$1:$F$380,5,FALSE)),"－",VLOOKUP($AD244,技まとめ!$A$1:$F$380,5,FALSE))</f>
        <v>20</v>
      </c>
      <c r="AH244" s="3" t="str">
        <f>IF($E244=IF(ISERROR(VLOOKUP($AD244,技まとめ!$A$1:$F$380,4,FALSE)),"－",VLOOKUP($AD244,技まとめ!$A$1:$F$380,4,FALSE)),"一致","")</f>
        <v/>
      </c>
      <c r="AI244" s="9" t="s">
        <v>274</v>
      </c>
      <c r="AJ244" s="3" t="str">
        <f>IF(ISERROR(VLOOKUP($AI244,技まとめ!$A$1:$F$380,6,FALSE)),"－",VLOOKUP($AI244,技まとめ!$A$1:$F$380,6,FALSE))</f>
        <v>P1</v>
      </c>
      <c r="AK244" s="3">
        <f>IF(ISERROR(VLOOKUP($AI244,技まとめ!$A$1:$F$380,3,FALSE)),"－",VLOOKUP($AI244,技まとめ!$A$1:$F$380,3,FALSE))</f>
        <v>27</v>
      </c>
      <c r="AL244" s="3">
        <f>IF(ISERROR(VLOOKUP($AI244,技まとめ!$A$1:$F$380,5,FALSE)),"－",VLOOKUP($AI244,技まとめ!$A$1:$F$380,5,FALSE))</f>
        <v>25</v>
      </c>
      <c r="AM244" s="3" t="str">
        <f>IF($E244=IF(ISERROR(VLOOKUP($AI244,技まとめ!$A$1:$F$380,4,FALSE)),"－",VLOOKUP($AI244,技まとめ!$A$1:$F$380,4,FALSE)),"一致","")</f>
        <v/>
      </c>
      <c r="AN244" s="9" t="s">
        <v>834</v>
      </c>
      <c r="AO244" s="3" t="str">
        <f>IF(ISERROR(VLOOKUP($AN244,技まとめ!$A$1:$F$380,6,FALSE)),"－",VLOOKUP($AN244,技まとめ!$A$1:$F$380,6,FALSE))</f>
        <v>P1</v>
      </c>
      <c r="AP244" s="3">
        <f>IF(ISERROR(VLOOKUP($AN244,技まとめ!$A$1:$F$380,3,FALSE)),"－",VLOOKUP($AN244,技まとめ!$A$1:$F$380,3,FALSE))</f>
        <v>71</v>
      </c>
      <c r="AQ244" s="3">
        <f>IF(ISERROR(VLOOKUP($AN244,技まとめ!$A$1:$F$380,5,FALSE)),"－",VLOOKUP($AN244,技まとめ!$A$1:$F$380,5,FALSE))</f>
        <v>42</v>
      </c>
      <c r="AR244" s="3" t="str">
        <f>IF($E244=IF(ISERROR(VLOOKUP($AN244,技まとめ!$A$1:$F$380,4,FALSE)),"－",VLOOKUP($AN244,技まとめ!$A$1:$F$380,4,FALSE)),"一致","")</f>
        <v/>
      </c>
      <c r="AS244" s="9" t="s">
        <v>305</v>
      </c>
      <c r="AT244" s="3" t="str">
        <f>IF(ISERROR(VLOOKUP($AS244,技まとめ!$A$1:$F$380,6,FALSE)),"－",VLOOKUP($AS244,技まとめ!$A$1:$F$380,6,FALSE))</f>
        <v>BL</v>
      </c>
      <c r="AU244" s="3">
        <f>IF(ISERROR(VLOOKUP($AS244,技まとめ!$A$1:$F$380,3,FALSE)),"－",VLOOKUP($AS244,技まとめ!$A$1:$F$380,3,FALSE))</f>
        <v>41</v>
      </c>
      <c r="AV244" s="3">
        <f>IF(ISERROR(VLOOKUP($AS244,技まとめ!$A$1:$F$380,5,FALSE)),"－",VLOOKUP($AS244,技まとめ!$A$1:$F$380,5,FALSE))</f>
        <v>30</v>
      </c>
      <c r="AW244" s="3" t="str">
        <f>IF($E244=IF(ISERROR(VLOOKUP($AS244,技まとめ!$A$1:$F$380,4,FALSE)),"－",VLOOKUP($AS244,技まとめ!$A$1:$F$380,4,FALSE)),"一致","")</f>
        <v>一致</v>
      </c>
      <c r="AX244" s="12" t="str">
        <f t="shared" si="48"/>
        <v>ねっけつパンチロケットこぶしだいばくはつはりてフェイクボール</v>
      </c>
      <c r="AY244" s="12" t="str">
        <f t="shared" si="49"/>
        <v>ねっけつパンチロケットこぶしだいばくはつはりてフェイクボール</v>
      </c>
      <c r="AZ244" s="12" t="str">
        <f t="shared" si="50"/>
        <v>ねっけつパンチロケットこぶしだいばくはつはりてフェイクボール</v>
      </c>
      <c r="BA244" s="12" t="str">
        <f t="shared" si="51"/>
        <v>ねっけつパンチロケットこぶしだいばくはつはりてフェイクボール</v>
      </c>
      <c r="BB244" s="11" t="str">
        <f t="shared" si="52"/>
        <v>P1P1P1BL</v>
      </c>
      <c r="BC244" s="11" t="str">
        <f t="shared" si="53"/>
        <v>P1P1P1BL</v>
      </c>
      <c r="BD244" s="11" t="str">
        <f t="shared" si="54"/>
        <v>P1P1P1BL</v>
      </c>
      <c r="BE244" s="11" t="str">
        <f t="shared" si="55"/>
        <v>P1P1P1BL</v>
      </c>
    </row>
    <row r="245" spans="1:57" ht="11.25" hidden="1" customHeight="1">
      <c r="A245" s="6">
        <v>243</v>
      </c>
      <c r="B245" s="7" t="s">
        <v>835</v>
      </c>
      <c r="C245" s="8" t="s">
        <v>836</v>
      </c>
      <c r="D245" s="7" t="s">
        <v>72</v>
      </c>
      <c r="E245" s="7" t="s">
        <v>73</v>
      </c>
      <c r="F245" s="7" t="s">
        <v>74</v>
      </c>
      <c r="G245" s="9">
        <v>102</v>
      </c>
      <c r="H245" s="9">
        <v>109</v>
      </c>
      <c r="I245" s="9">
        <v>44</v>
      </c>
      <c r="J245" s="9">
        <v>52</v>
      </c>
      <c r="K245" s="9">
        <v>56</v>
      </c>
      <c r="L245" s="9">
        <v>45</v>
      </c>
      <c r="M245" s="9">
        <v>51</v>
      </c>
      <c r="N245" s="9">
        <v>53</v>
      </c>
      <c r="O245" s="9">
        <v>56</v>
      </c>
      <c r="P245" s="9">
        <v>69</v>
      </c>
      <c r="Q245" s="10">
        <v>94</v>
      </c>
      <c r="R245" s="11">
        <v>48</v>
      </c>
      <c r="S245" s="11">
        <v>1</v>
      </c>
      <c r="T245" s="11">
        <v>95</v>
      </c>
      <c r="U245" s="11">
        <v>101</v>
      </c>
      <c r="V245" s="11">
        <v>1</v>
      </c>
      <c r="W245" s="11">
        <v>106</v>
      </c>
      <c r="X245" s="11">
        <f t="shared" si="42"/>
        <v>446</v>
      </c>
      <c r="Y245" s="11">
        <f t="shared" si="43"/>
        <v>4295</v>
      </c>
      <c r="Z245" s="11">
        <f t="shared" si="44"/>
        <v>2220</v>
      </c>
      <c r="AA245" s="11">
        <f t="shared" si="45"/>
        <v>3865</v>
      </c>
      <c r="AB245" s="11">
        <f t="shared" si="46"/>
        <v>3865</v>
      </c>
      <c r="AC245" s="6">
        <f t="shared" si="47"/>
        <v>4570</v>
      </c>
      <c r="AD245" s="9" t="s">
        <v>350</v>
      </c>
      <c r="AE245" s="3" t="str">
        <f>IF(ISERROR(VLOOKUP($AD245,技まとめ!$A$1:$F$380,6,FALSE)),"－",VLOOKUP($AD245,技まとめ!$A$1:$F$380,6,FALSE))</f>
        <v>CA</v>
      </c>
      <c r="AF245" s="3">
        <f>IF(ISERROR(VLOOKUP($AD245,技まとめ!$A$1:$F$380,3,FALSE)),"－",VLOOKUP($AD245,技まとめ!$A$1:$F$380,3,FALSE))</f>
        <v>15</v>
      </c>
      <c r="AG245" s="3">
        <f>IF(ISERROR(VLOOKUP($AD245,技まとめ!$A$1:$F$380,5,FALSE)),"－",VLOOKUP($AD245,技まとめ!$A$1:$F$380,5,FALSE))</f>
        <v>20</v>
      </c>
      <c r="AH245" s="3" t="str">
        <f>IF($E245=IF(ISERROR(VLOOKUP($AD245,技まとめ!$A$1:$F$380,4,FALSE)),"－",VLOOKUP($AD245,技まとめ!$A$1:$F$380,4,FALSE)),"一致","")</f>
        <v>一致</v>
      </c>
      <c r="AI245" s="9" t="s">
        <v>290</v>
      </c>
      <c r="AJ245" s="3" t="str">
        <f>IF(ISERROR(VLOOKUP($AI245,技まとめ!$A$1:$F$380,6,FALSE)),"－",VLOOKUP($AI245,技まとめ!$A$1:$F$380,6,FALSE))</f>
        <v>CA</v>
      </c>
      <c r="AK245" s="3">
        <f>IF(ISERROR(VLOOKUP($AI245,技まとめ!$A$1:$F$380,3,FALSE)),"－",VLOOKUP($AI245,技まとめ!$A$1:$F$380,3,FALSE))</f>
        <v>27</v>
      </c>
      <c r="AL245" s="3">
        <f>IF(ISERROR(VLOOKUP($AI245,技まとめ!$A$1:$F$380,5,FALSE)),"－",VLOOKUP($AI245,技まとめ!$A$1:$F$380,5,FALSE))</f>
        <v>25</v>
      </c>
      <c r="AM245" s="3" t="str">
        <f>IF($E245=IF(ISERROR(VLOOKUP($AI245,技まとめ!$A$1:$F$380,4,FALSE)),"－",VLOOKUP($AI245,技まとめ!$A$1:$F$380,4,FALSE)),"一致","")</f>
        <v>一致</v>
      </c>
      <c r="AN245" s="9" t="s">
        <v>389</v>
      </c>
      <c r="AO245" s="3" t="str">
        <f>IF(ISERROR(VLOOKUP($AN245,技まとめ!$A$1:$F$380,6,FALSE)),"－",VLOOKUP($AN245,技まとめ!$A$1:$F$380,6,FALSE))</f>
        <v>CA</v>
      </c>
      <c r="AP245" s="3">
        <f>IF(ISERROR(VLOOKUP($AN245,技まとめ!$A$1:$F$380,3,FALSE)),"－",VLOOKUP($AN245,技まとめ!$A$1:$F$380,3,FALSE))</f>
        <v>54</v>
      </c>
      <c r="AQ245" s="3">
        <f>IF(ISERROR(VLOOKUP($AN245,技まとめ!$A$1:$F$380,5,FALSE)),"－",VLOOKUP($AN245,技まとめ!$A$1:$F$380,5,FALSE))</f>
        <v>35</v>
      </c>
      <c r="AR245" s="3" t="str">
        <f>IF($E245=IF(ISERROR(VLOOKUP($AN245,技まとめ!$A$1:$F$380,4,FALSE)),"－",VLOOKUP($AN245,技まとめ!$A$1:$F$380,4,FALSE)),"一致","")</f>
        <v>一致</v>
      </c>
      <c r="AS245" s="9" t="s">
        <v>837</v>
      </c>
      <c r="AT245" s="3" t="str">
        <f>IF(ISERROR(VLOOKUP($AS245,技まとめ!$A$1:$F$380,6,FALSE)),"－",VLOOKUP($AS245,技まとめ!$A$1:$F$380,6,FALSE))</f>
        <v>BL</v>
      </c>
      <c r="AU245" s="3">
        <f>IF(ISERROR(VLOOKUP($AS245,技まとめ!$A$1:$F$380,3,FALSE)),"－",VLOOKUP($AS245,技まとめ!$A$1:$F$380,3,FALSE))</f>
        <v>104</v>
      </c>
      <c r="AV245" s="3">
        <f>IF(ISERROR(VLOOKUP($AS245,技まとめ!$A$1:$F$380,5,FALSE)),"－",VLOOKUP($AS245,技まとめ!$A$1:$F$380,5,FALSE))</f>
        <v>57</v>
      </c>
      <c r="AW245" s="3" t="str">
        <f>IF($E245=IF(ISERROR(VLOOKUP($AS245,技まとめ!$A$1:$F$380,4,FALSE)),"－",VLOOKUP($AS245,技まとめ!$A$1:$F$380,4,FALSE)),"一致","")</f>
        <v>一致</v>
      </c>
      <c r="AX245" s="12" t="str">
        <f t="shared" si="48"/>
        <v>タフネスブロックワイルドクロードこんじょうキャッチボディシールド</v>
      </c>
      <c r="AY245" s="12" t="str">
        <f t="shared" si="49"/>
        <v>タフネスブロックワイルドクロードこんじょうキャッチボディシールド</v>
      </c>
      <c r="AZ245" s="12" t="str">
        <f t="shared" si="50"/>
        <v>タフネスブロックワイルドクロードこんじょうキャッチボディシールド</v>
      </c>
      <c r="BA245" s="12" t="str">
        <f t="shared" si="51"/>
        <v>タフネスブロックワイルドクロードこんじょうキャッチボディシールド</v>
      </c>
      <c r="BB245" s="11" t="str">
        <f t="shared" si="52"/>
        <v>CACACABL</v>
      </c>
      <c r="BC245" s="11" t="str">
        <f t="shared" si="53"/>
        <v>CACACABL</v>
      </c>
      <c r="BD245" s="11" t="str">
        <f t="shared" si="54"/>
        <v>CACACABL</v>
      </c>
      <c r="BE245" s="11" t="str">
        <f t="shared" si="55"/>
        <v>CACACABL</v>
      </c>
    </row>
    <row r="246" spans="1:57" ht="11.25" hidden="1" customHeight="1">
      <c r="A246" s="6">
        <v>244</v>
      </c>
      <c r="B246" s="7" t="s">
        <v>838</v>
      </c>
      <c r="C246" s="8" t="s">
        <v>839</v>
      </c>
      <c r="D246" s="7" t="s">
        <v>72</v>
      </c>
      <c r="E246" s="7" t="s">
        <v>73</v>
      </c>
      <c r="F246" s="7" t="s">
        <v>74</v>
      </c>
      <c r="G246" s="9">
        <v>117</v>
      </c>
      <c r="H246" s="9">
        <v>96</v>
      </c>
      <c r="I246" s="9">
        <v>47</v>
      </c>
      <c r="J246" s="9">
        <v>51</v>
      </c>
      <c r="K246" s="9">
        <v>62</v>
      </c>
      <c r="L246" s="9">
        <v>45</v>
      </c>
      <c r="M246" s="9">
        <v>53</v>
      </c>
      <c r="N246" s="9">
        <v>54</v>
      </c>
      <c r="O246" s="9">
        <v>56</v>
      </c>
      <c r="P246" s="9">
        <v>63</v>
      </c>
      <c r="Q246" s="10">
        <v>97</v>
      </c>
      <c r="R246" s="11">
        <v>48</v>
      </c>
      <c r="S246" s="11">
        <v>1</v>
      </c>
      <c r="T246" s="11">
        <v>95</v>
      </c>
      <c r="U246" s="11">
        <v>103</v>
      </c>
      <c r="V246" s="11">
        <v>1</v>
      </c>
      <c r="W246" s="11">
        <v>106</v>
      </c>
      <c r="X246" s="11">
        <f t="shared" si="42"/>
        <v>451</v>
      </c>
      <c r="Y246" s="11">
        <f t="shared" si="43"/>
        <v>4415</v>
      </c>
      <c r="Z246" s="11">
        <f t="shared" si="44"/>
        <v>2220</v>
      </c>
      <c r="AA246" s="11">
        <f t="shared" si="45"/>
        <v>3865</v>
      </c>
      <c r="AB246" s="11">
        <f t="shared" si="46"/>
        <v>3865</v>
      </c>
      <c r="AC246" s="6">
        <f t="shared" si="47"/>
        <v>4570</v>
      </c>
      <c r="AD246" s="9" t="s">
        <v>273</v>
      </c>
      <c r="AE246" s="3" t="str">
        <f>IF(ISERROR(VLOOKUP($AD246,技まとめ!$A$1:$F$380,6,FALSE)),"－",VLOOKUP($AD246,技まとめ!$A$1:$F$380,6,FALSE))</f>
        <v>BL</v>
      </c>
      <c r="AF246" s="3">
        <f>IF(ISERROR(VLOOKUP($AD246,技まとめ!$A$1:$F$380,3,FALSE)),"－",VLOOKUP($AD246,技まとめ!$A$1:$F$380,3,FALSE))</f>
        <v>17</v>
      </c>
      <c r="AG246" s="3">
        <f>IF(ISERROR(VLOOKUP($AD246,技まとめ!$A$1:$F$380,5,FALSE)),"－",VLOOKUP($AD246,技まとめ!$A$1:$F$380,5,FALSE))</f>
        <v>20</v>
      </c>
      <c r="AH246" s="3" t="str">
        <f>IF($E246=IF(ISERROR(VLOOKUP($AD246,技まとめ!$A$1:$F$380,4,FALSE)),"－",VLOOKUP($AD246,技まとめ!$A$1:$F$380,4,FALSE)),"一致","")</f>
        <v>一致</v>
      </c>
      <c r="AI246" s="9" t="s">
        <v>350</v>
      </c>
      <c r="AJ246" s="3" t="str">
        <f>IF(ISERROR(VLOOKUP($AI246,技まとめ!$A$1:$F$380,6,FALSE)),"－",VLOOKUP($AI246,技まとめ!$A$1:$F$380,6,FALSE))</f>
        <v>CA</v>
      </c>
      <c r="AK246" s="3">
        <f>IF(ISERROR(VLOOKUP($AI246,技まとめ!$A$1:$F$380,3,FALSE)),"－",VLOOKUP($AI246,技まとめ!$A$1:$F$380,3,FALSE))</f>
        <v>15</v>
      </c>
      <c r="AL246" s="3">
        <f>IF(ISERROR(VLOOKUP($AI246,技まとめ!$A$1:$F$380,5,FALSE)),"－",VLOOKUP($AI246,技まとめ!$A$1:$F$380,5,FALSE))</f>
        <v>20</v>
      </c>
      <c r="AM246" s="3" t="str">
        <f>IF($E246=IF(ISERROR(VLOOKUP($AI246,技まとめ!$A$1:$F$380,4,FALSE)),"－",VLOOKUP($AI246,技まとめ!$A$1:$F$380,4,FALSE)),"一致","")</f>
        <v>一致</v>
      </c>
      <c r="AN246" s="9" t="s">
        <v>351</v>
      </c>
      <c r="AO246" s="3" t="str">
        <f>IF(ISERROR(VLOOKUP($AN246,技まとめ!$A$1:$F$380,6,FALSE)),"－",VLOOKUP($AN246,技まとめ!$A$1:$F$380,6,FALSE))</f>
        <v>CA</v>
      </c>
      <c r="AP246" s="3">
        <f>IF(ISERROR(VLOOKUP($AN246,技まとめ!$A$1:$F$380,3,FALSE)),"－",VLOOKUP($AN246,技まとめ!$A$1:$F$380,3,FALSE))</f>
        <v>92</v>
      </c>
      <c r="AQ246" s="3">
        <f>IF(ISERROR(VLOOKUP($AN246,技まとめ!$A$1:$F$380,5,FALSE)),"－",VLOOKUP($AN246,技まとめ!$A$1:$F$380,5,FALSE))</f>
        <v>50</v>
      </c>
      <c r="AR246" s="3" t="str">
        <f>IF($E246=IF(ISERROR(VLOOKUP($AN246,技まとめ!$A$1:$F$380,4,FALSE)),"－",VLOOKUP($AN246,技まとめ!$A$1:$F$380,4,FALSE)),"一致","")</f>
        <v>一致</v>
      </c>
      <c r="AS246" s="9" t="s">
        <v>164</v>
      </c>
      <c r="AT246" s="3" t="str">
        <f>IF(ISERROR(VLOOKUP($AS246,技まとめ!$A$1:$F$380,6,FALSE)),"－",VLOOKUP($AS246,技まとめ!$A$1:$F$380,6,FALSE))</f>
        <v>DR</v>
      </c>
      <c r="AU246" s="3">
        <f>IF(ISERROR(VLOOKUP($AS246,技まとめ!$A$1:$F$380,3,FALSE)),"－",VLOOKUP($AS246,技まとめ!$A$1:$F$380,3,FALSE))</f>
        <v>58</v>
      </c>
      <c r="AV246" s="3">
        <f>IF(ISERROR(VLOOKUP($AS246,技まとめ!$A$1:$F$380,5,FALSE)),"－",VLOOKUP($AS246,技まとめ!$A$1:$F$380,5,FALSE))</f>
        <v>39</v>
      </c>
      <c r="AW246" s="3" t="str">
        <f>IF($E246=IF(ISERROR(VLOOKUP($AS246,技まとめ!$A$1:$F$380,4,FALSE)),"－",VLOOKUP($AS246,技まとめ!$A$1:$F$380,4,FALSE)),"一致","")</f>
        <v/>
      </c>
      <c r="AX246" s="12" t="str">
        <f t="shared" si="48"/>
        <v>しこふみタフネスブロックギガントウォールドッグラン</v>
      </c>
      <c r="AY246" s="12" t="str">
        <f t="shared" si="49"/>
        <v>しこふみタフネスブロックギガントウォールドッグラン</v>
      </c>
      <c r="AZ246" s="12" t="str">
        <f t="shared" si="50"/>
        <v>しこふみタフネスブロックギガントウォールドッグラン</v>
      </c>
      <c r="BA246" s="12" t="str">
        <f t="shared" si="51"/>
        <v>しこふみタフネスブロックギガントウォールドッグラン</v>
      </c>
      <c r="BB246" s="11" t="str">
        <f t="shared" si="52"/>
        <v>BLCACADR</v>
      </c>
      <c r="BC246" s="11" t="str">
        <f t="shared" si="53"/>
        <v>BLCACADR</v>
      </c>
      <c r="BD246" s="11" t="str">
        <f t="shared" si="54"/>
        <v>BLCACADR</v>
      </c>
      <c r="BE246" s="11" t="str">
        <f t="shared" si="55"/>
        <v>BLCACADR</v>
      </c>
    </row>
    <row r="247" spans="1:57" ht="11.25" hidden="1" customHeight="1">
      <c r="A247" s="6">
        <v>245</v>
      </c>
      <c r="B247" s="7" t="s">
        <v>840</v>
      </c>
      <c r="C247" s="8" t="s">
        <v>841</v>
      </c>
      <c r="D247" s="7" t="s">
        <v>72</v>
      </c>
      <c r="E247" s="7" t="s">
        <v>81</v>
      </c>
      <c r="F247" s="7" t="s">
        <v>82</v>
      </c>
      <c r="G247" s="9">
        <v>124</v>
      </c>
      <c r="H247" s="9">
        <v>102</v>
      </c>
      <c r="I247" s="9">
        <v>54</v>
      </c>
      <c r="J247" s="9">
        <v>54</v>
      </c>
      <c r="K247" s="9">
        <v>56</v>
      </c>
      <c r="L247" s="9">
        <v>54</v>
      </c>
      <c r="M247" s="9">
        <v>58</v>
      </c>
      <c r="N247" s="9">
        <v>59</v>
      </c>
      <c r="O247" s="9">
        <v>51</v>
      </c>
      <c r="P247" s="9">
        <v>43</v>
      </c>
      <c r="Q247" s="10">
        <v>104</v>
      </c>
      <c r="R247" s="11">
        <v>30</v>
      </c>
      <c r="S247" s="11">
        <v>1</v>
      </c>
      <c r="T247" s="11">
        <v>104</v>
      </c>
      <c r="U247" s="11">
        <v>108</v>
      </c>
      <c r="V247" s="11">
        <v>1</v>
      </c>
      <c r="W247" s="11">
        <v>101</v>
      </c>
      <c r="X247" s="11">
        <f t="shared" si="42"/>
        <v>449</v>
      </c>
      <c r="Y247" s="11">
        <f t="shared" si="43"/>
        <v>4670</v>
      </c>
      <c r="Z247" s="11">
        <f t="shared" si="44"/>
        <v>1565</v>
      </c>
      <c r="AA247" s="11">
        <f t="shared" si="45"/>
        <v>4155</v>
      </c>
      <c r="AB247" s="11">
        <f t="shared" si="46"/>
        <v>4155</v>
      </c>
      <c r="AC247" s="6">
        <f t="shared" si="47"/>
        <v>4815</v>
      </c>
      <c r="AD247" s="9" t="s">
        <v>423</v>
      </c>
      <c r="AE247" s="3" t="str">
        <f>IF(ISERROR(VLOOKUP($AD247,技まとめ!$A$1:$F$380,6,FALSE)),"－",VLOOKUP($AD247,技まとめ!$A$1:$F$380,6,FALSE))</f>
        <v>BL</v>
      </c>
      <c r="AF247" s="3">
        <f>IF(ISERROR(VLOOKUP($AD247,技まとめ!$A$1:$F$380,3,FALSE)),"－",VLOOKUP($AD247,技まとめ!$A$1:$F$380,3,FALSE))</f>
        <v>13</v>
      </c>
      <c r="AG247" s="3">
        <f>IF(ISERROR(VLOOKUP($AD247,技まとめ!$A$1:$F$380,5,FALSE)),"－",VLOOKUP($AD247,技まとめ!$A$1:$F$380,5,FALSE))</f>
        <v>20</v>
      </c>
      <c r="AH247" s="3" t="str">
        <f>IF($E247=IF(ISERROR(VLOOKUP($AD247,技まとめ!$A$1:$F$380,4,FALSE)),"－",VLOOKUP($AD247,技まとめ!$A$1:$F$380,4,FALSE)),"一致","")</f>
        <v>一致</v>
      </c>
      <c r="AI247" s="9" t="s">
        <v>407</v>
      </c>
      <c r="AJ247" s="3" t="str">
        <f>IF(ISERROR(VLOOKUP($AI247,技まとめ!$A$1:$F$380,6,FALSE)),"－",VLOOKUP($AI247,技まとめ!$A$1:$F$380,6,FALSE))</f>
        <v>BL</v>
      </c>
      <c r="AK247" s="3">
        <f>IF(ISERROR(VLOOKUP($AI247,技まとめ!$A$1:$F$380,3,FALSE)),"－",VLOOKUP($AI247,技まとめ!$A$1:$F$380,3,FALSE))</f>
        <v>85</v>
      </c>
      <c r="AL247" s="3">
        <f>IF(ISERROR(VLOOKUP($AI247,技まとめ!$A$1:$F$380,5,FALSE)),"－",VLOOKUP($AI247,技まとめ!$A$1:$F$380,5,FALSE))</f>
        <v>50</v>
      </c>
      <c r="AM247" s="3" t="str">
        <f>IF($E247=IF(ISERROR(VLOOKUP($AI247,技まとめ!$A$1:$F$380,4,FALSE)),"－",VLOOKUP($AI247,技まとめ!$A$1:$F$380,4,FALSE)),"一致","")</f>
        <v>一致</v>
      </c>
      <c r="AN247" s="9" t="s">
        <v>842</v>
      </c>
      <c r="AO247" s="3" t="str">
        <f>IF(ISERROR(VLOOKUP($AN247,技まとめ!$A$1:$F$380,6,FALSE)),"－",VLOOKUP($AN247,技まとめ!$A$1:$F$380,6,FALSE))</f>
        <v>－</v>
      </c>
      <c r="AP247" s="3">
        <f>IF(ISERROR(VLOOKUP($AN247,技まとめ!$A$1:$F$380,3,FALSE)),"－",VLOOKUP($AN247,技まとめ!$A$1:$F$380,3,FALSE))</f>
        <v>0</v>
      </c>
      <c r="AQ247" s="3">
        <f>IF(ISERROR(VLOOKUP($AN247,技まとめ!$A$1:$F$380,5,FALSE)),"－",VLOOKUP($AN247,技まとめ!$A$1:$F$380,5,FALSE))</f>
        <v>0</v>
      </c>
      <c r="AR247" s="3" t="str">
        <f>IF($E247=IF(ISERROR(VLOOKUP($AN247,技まとめ!$A$1:$F$380,4,FALSE)),"－",VLOOKUP($AN247,技まとめ!$A$1:$F$380,4,FALSE)),"一致","")</f>
        <v/>
      </c>
      <c r="AS247" s="9" t="s">
        <v>454</v>
      </c>
      <c r="AT247" s="3" t="str">
        <f>IF(ISERROR(VLOOKUP($AS247,技まとめ!$A$1:$F$380,6,FALSE)),"－",VLOOKUP($AS247,技まとめ!$A$1:$F$380,6,FALSE))</f>
        <v>BL</v>
      </c>
      <c r="AU247" s="3">
        <f>IF(ISERROR(VLOOKUP($AS247,技まとめ!$A$1:$F$380,3,FALSE)),"－",VLOOKUP($AS247,技まとめ!$A$1:$F$380,3,FALSE))</f>
        <v>65</v>
      </c>
      <c r="AV247" s="3">
        <f>IF(ISERROR(VLOOKUP($AS247,技まとめ!$A$1:$F$380,5,FALSE)),"－",VLOOKUP($AS247,技まとめ!$A$1:$F$380,5,FALSE))</f>
        <v>42</v>
      </c>
      <c r="AW247" s="3" t="str">
        <f>IF($E247=IF(ISERROR(VLOOKUP($AS247,技まとめ!$A$1:$F$380,4,FALSE)),"－",VLOOKUP($AS247,技まとめ!$A$1:$F$380,4,FALSE)),"一致","")</f>
        <v/>
      </c>
      <c r="AX247" s="12" t="str">
        <f t="shared" si="48"/>
        <v>コイルターンホエールガードなまけるぶんしんディフェンス</v>
      </c>
      <c r="AY247" s="12" t="str">
        <f t="shared" si="49"/>
        <v>コイルターンホエールガードなまけるぶんしんディフェンス</v>
      </c>
      <c r="AZ247" s="12" t="str">
        <f t="shared" si="50"/>
        <v>コイルターンホエールガードなまけるぶんしんディフェンス</v>
      </c>
      <c r="BA247" s="12" t="str">
        <f t="shared" si="51"/>
        <v>コイルターンホエールガードなまけるぶんしんディフェンス</v>
      </c>
      <c r="BB247" s="11" t="str">
        <f t="shared" si="52"/>
        <v>BLBL－BL</v>
      </c>
      <c r="BC247" s="11" t="str">
        <f t="shared" si="53"/>
        <v>BLBL－BL</v>
      </c>
      <c r="BD247" s="11" t="str">
        <f t="shared" si="54"/>
        <v>BLBL－BL</v>
      </c>
      <c r="BE247" s="11" t="str">
        <f t="shared" si="55"/>
        <v>BLBL－BL</v>
      </c>
    </row>
    <row r="248" spans="1:57" ht="11.25" hidden="1" customHeight="1">
      <c r="A248" s="6">
        <v>246</v>
      </c>
      <c r="B248" s="7" t="s">
        <v>843</v>
      </c>
      <c r="C248" s="8" t="s">
        <v>844</v>
      </c>
      <c r="D248" s="7" t="s">
        <v>72</v>
      </c>
      <c r="E248" s="7" t="s">
        <v>95</v>
      </c>
      <c r="F248" s="7" t="s">
        <v>82</v>
      </c>
      <c r="G248" s="9">
        <v>118</v>
      </c>
      <c r="H248" s="9">
        <v>97</v>
      </c>
      <c r="I248" s="9">
        <v>59</v>
      </c>
      <c r="J248" s="9">
        <v>54</v>
      </c>
      <c r="K248" s="9">
        <v>51</v>
      </c>
      <c r="L248" s="9">
        <v>51</v>
      </c>
      <c r="M248" s="9">
        <v>53</v>
      </c>
      <c r="N248" s="9">
        <v>57</v>
      </c>
      <c r="O248" s="9">
        <v>55</v>
      </c>
      <c r="P248" s="9">
        <v>61</v>
      </c>
      <c r="Q248" s="10">
        <v>109</v>
      </c>
      <c r="R248" s="11">
        <v>41</v>
      </c>
      <c r="S248" s="11">
        <v>1</v>
      </c>
      <c r="T248" s="11">
        <v>101</v>
      </c>
      <c r="U248" s="11">
        <v>103</v>
      </c>
      <c r="V248" s="11">
        <v>1</v>
      </c>
      <c r="W248" s="11">
        <v>105</v>
      </c>
      <c r="X248" s="11">
        <f t="shared" si="42"/>
        <v>461</v>
      </c>
      <c r="Y248" s="11">
        <f t="shared" si="43"/>
        <v>4890</v>
      </c>
      <c r="Z248" s="11">
        <f t="shared" si="44"/>
        <v>1970</v>
      </c>
      <c r="AA248" s="11">
        <f t="shared" si="45"/>
        <v>4070</v>
      </c>
      <c r="AB248" s="11">
        <f t="shared" si="46"/>
        <v>4070</v>
      </c>
      <c r="AC248" s="6">
        <f t="shared" si="47"/>
        <v>4770</v>
      </c>
      <c r="AD248" s="9" t="s">
        <v>5060</v>
      </c>
      <c r="AE248" s="3" t="str">
        <f>IF(ISERROR(VLOOKUP($AD248,技まとめ!$A$1:$F$380,6,FALSE)),"－",VLOOKUP($AD248,技まとめ!$A$1:$F$380,6,FALSE))</f>
        <v>DR</v>
      </c>
      <c r="AF248" s="3">
        <f>IF(ISERROR(VLOOKUP($AD248,技まとめ!$A$1:$F$380,3,FALSE)),"－",VLOOKUP($AD248,技まとめ!$A$1:$F$380,3,FALSE))</f>
        <v>27</v>
      </c>
      <c r="AG248" s="3">
        <f>IF(ISERROR(VLOOKUP($AD248,技まとめ!$A$1:$F$380,5,FALSE)),"－",VLOOKUP($AD248,技まとめ!$A$1:$F$380,5,FALSE))</f>
        <v>25</v>
      </c>
      <c r="AH248" s="3" t="str">
        <f>IF($E248=IF(ISERROR(VLOOKUP($AD248,技まとめ!$A$1:$F$380,4,FALSE)),"－",VLOOKUP($AD248,技まとめ!$A$1:$F$380,4,FALSE)),"一致","")</f>
        <v>一致</v>
      </c>
      <c r="AI248" s="9" t="s">
        <v>845</v>
      </c>
      <c r="AJ248" s="3" t="str">
        <f>IF(ISERROR(VLOOKUP($AI248,技まとめ!$A$1:$F$380,6,FALSE)),"－",VLOOKUP($AI248,技まとめ!$A$1:$F$380,6,FALSE))</f>
        <v>BL</v>
      </c>
      <c r="AK248" s="3">
        <f>IF(ISERROR(VLOOKUP($AI248,技まとめ!$A$1:$F$380,3,FALSE)),"－",VLOOKUP($AI248,技まとめ!$A$1:$F$380,3,FALSE))</f>
        <v>31</v>
      </c>
      <c r="AL248" s="3">
        <f>IF(ISERROR(VLOOKUP($AI248,技まとめ!$A$1:$F$380,5,FALSE)),"－",VLOOKUP($AI248,技まとめ!$A$1:$F$380,5,FALSE))</f>
        <v>28</v>
      </c>
      <c r="AM248" s="3" t="str">
        <f>IF($E248=IF(ISERROR(VLOOKUP($AI248,技まとめ!$A$1:$F$380,4,FALSE)),"－",VLOOKUP($AI248,技まとめ!$A$1:$F$380,4,FALSE)),"一致","")</f>
        <v/>
      </c>
      <c r="AN248" s="9" t="s">
        <v>331</v>
      </c>
      <c r="AO248" s="3" t="str">
        <f>IF(ISERROR(VLOOKUP($AN248,技まとめ!$A$1:$F$380,6,FALSE)),"－",VLOOKUP($AN248,技まとめ!$A$1:$F$380,6,FALSE))</f>
        <v>DR</v>
      </c>
      <c r="AP248" s="3">
        <f>IF(ISERROR(VLOOKUP($AN248,技まとめ!$A$1:$F$380,3,FALSE)),"－",VLOOKUP($AN248,技まとめ!$A$1:$F$380,3,FALSE))</f>
        <v>77</v>
      </c>
      <c r="AQ248" s="3">
        <f>IF(ISERROR(VLOOKUP($AN248,技まとめ!$A$1:$F$380,5,FALSE)),"－",VLOOKUP($AN248,技まとめ!$A$1:$F$380,5,FALSE))</f>
        <v>47</v>
      </c>
      <c r="AR248" s="3" t="str">
        <f>IF($E248=IF(ISERROR(VLOOKUP($AN248,技まとめ!$A$1:$F$380,4,FALSE)),"－",VLOOKUP($AN248,技まとめ!$A$1:$F$380,4,FALSE)),"一致","")</f>
        <v/>
      </c>
      <c r="AS248" s="9" t="s">
        <v>178</v>
      </c>
      <c r="AT248" s="3" t="str">
        <f>IF(ISERROR(VLOOKUP($AS248,技まとめ!$A$1:$F$380,6,FALSE)),"－",VLOOKUP($AS248,技まとめ!$A$1:$F$380,6,FALSE))</f>
        <v>NS</v>
      </c>
      <c r="AU248" s="3">
        <f>IF(ISERROR(VLOOKUP($AS248,技まとめ!$A$1:$F$380,3,FALSE)),"－",VLOOKUP($AS248,技まとめ!$A$1:$F$380,3,FALSE))</f>
        <v>38</v>
      </c>
      <c r="AV248" s="3">
        <f>IF(ISERROR(VLOOKUP($AS248,技まとめ!$A$1:$F$380,5,FALSE)),"－",VLOOKUP($AS248,技まとめ!$A$1:$F$380,5,FALSE))</f>
        <v>25</v>
      </c>
      <c r="AW248" s="3" t="str">
        <f>IF($E248=IF(ISERROR(VLOOKUP($AS248,技まとめ!$A$1:$F$380,4,FALSE)),"－",VLOOKUP($AS248,技まとめ!$A$1:$F$380,4,FALSE)),"一致","")</f>
        <v>一致</v>
      </c>
      <c r="AX248" s="12" t="str">
        <f t="shared" si="48"/>
        <v>スーパースキャン（Ｄ）アイスグランドライトニングアクセルフリーズショット</v>
      </c>
      <c r="AY248" s="12" t="str">
        <f t="shared" si="49"/>
        <v>スーパースキャン（Ｄ）アイスグランドライトニングアクセルフリーズショット</v>
      </c>
      <c r="AZ248" s="12" t="str">
        <f t="shared" si="50"/>
        <v>スーパースキャン（Ｄ）アイスグランドライトニングアクセルフリーズショット</v>
      </c>
      <c r="BA248" s="12" t="str">
        <f t="shared" si="51"/>
        <v>スーパースキャン（Ｄ）アイスグランドライトニングアクセルフリーズショット</v>
      </c>
      <c r="BB248" s="11" t="str">
        <f t="shared" si="52"/>
        <v>DRBLDRNS</v>
      </c>
      <c r="BC248" s="11" t="str">
        <f t="shared" si="53"/>
        <v>DRBLDRNS</v>
      </c>
      <c r="BD248" s="11" t="str">
        <f t="shared" si="54"/>
        <v>DRBLDRNS</v>
      </c>
      <c r="BE248" s="11" t="str">
        <f t="shared" si="55"/>
        <v>DRBLDRNS</v>
      </c>
    </row>
    <row r="249" spans="1:57" ht="11.25" hidden="1" customHeight="1">
      <c r="A249" s="6">
        <v>247</v>
      </c>
      <c r="B249" s="7" t="s">
        <v>846</v>
      </c>
      <c r="C249" s="8" t="s">
        <v>847</v>
      </c>
      <c r="D249" s="7" t="s">
        <v>72</v>
      </c>
      <c r="E249" s="7" t="s">
        <v>73</v>
      </c>
      <c r="F249" s="7" t="s">
        <v>128</v>
      </c>
      <c r="G249" s="9">
        <v>116</v>
      </c>
      <c r="H249" s="9">
        <v>97</v>
      </c>
      <c r="I249" s="9">
        <v>56</v>
      </c>
      <c r="J249" s="9">
        <v>57</v>
      </c>
      <c r="K249" s="9">
        <v>53</v>
      </c>
      <c r="L249" s="9">
        <v>56</v>
      </c>
      <c r="M249" s="9">
        <v>53</v>
      </c>
      <c r="N249" s="9">
        <v>51</v>
      </c>
      <c r="O249" s="9">
        <v>53</v>
      </c>
      <c r="P249" s="9">
        <v>36</v>
      </c>
      <c r="Q249" s="10">
        <v>106</v>
      </c>
      <c r="R249" s="11">
        <v>15</v>
      </c>
      <c r="S249" s="11">
        <v>1</v>
      </c>
      <c r="T249" s="11">
        <v>106</v>
      </c>
      <c r="U249" s="11">
        <v>103</v>
      </c>
      <c r="V249" s="11">
        <v>1</v>
      </c>
      <c r="W249" s="11">
        <v>103</v>
      </c>
      <c r="X249" s="11">
        <f t="shared" si="42"/>
        <v>435</v>
      </c>
      <c r="Y249" s="11">
        <f t="shared" si="43"/>
        <v>4760</v>
      </c>
      <c r="Z249" s="11">
        <f t="shared" si="44"/>
        <v>1050</v>
      </c>
      <c r="AA249" s="11">
        <f t="shared" si="45"/>
        <v>4235</v>
      </c>
      <c r="AB249" s="11">
        <f t="shared" si="46"/>
        <v>4235</v>
      </c>
      <c r="AC249" s="6">
        <f t="shared" si="47"/>
        <v>4830</v>
      </c>
      <c r="AD249" s="9" t="s">
        <v>186</v>
      </c>
      <c r="AE249" s="3" t="str">
        <f>IF(ISERROR(VLOOKUP($AD249,技まとめ!$A$1:$F$380,6,FALSE)),"－",VLOOKUP($AD249,技まとめ!$A$1:$F$380,6,FALSE))</f>
        <v>DR</v>
      </c>
      <c r="AF249" s="3">
        <f>IF(ISERROR(VLOOKUP($AD249,技まとめ!$A$1:$F$380,3,FALSE)),"－",VLOOKUP($AD249,技まとめ!$A$1:$F$380,3,FALSE))</f>
        <v>27</v>
      </c>
      <c r="AG249" s="3">
        <f>IF(ISERROR(VLOOKUP($AD249,技まとめ!$A$1:$F$380,5,FALSE)),"－",VLOOKUP($AD249,技まとめ!$A$1:$F$380,5,FALSE))</f>
        <v>25</v>
      </c>
      <c r="AH249" s="3" t="str">
        <f>IF($E249=IF(ISERROR(VLOOKUP($AD249,技まとめ!$A$1:$F$380,4,FALSE)),"－",VLOOKUP($AD249,技まとめ!$A$1:$F$380,4,FALSE)),"一致","")</f>
        <v/>
      </c>
      <c r="AI249" s="9" t="s">
        <v>413</v>
      </c>
      <c r="AJ249" s="3" t="str">
        <f>IF(ISERROR(VLOOKUP($AI249,技まとめ!$A$1:$F$380,6,FALSE)),"－",VLOOKUP($AI249,技まとめ!$A$1:$F$380,6,FALSE))</f>
        <v>BB</v>
      </c>
      <c r="AK249" s="3">
        <f>IF(ISERROR(VLOOKUP($AI249,技まとめ!$A$1:$F$380,3,FALSE)),"－",VLOOKUP($AI249,技まとめ!$A$1:$F$380,3,FALSE))</f>
        <v>31</v>
      </c>
      <c r="AL249" s="3">
        <f>IF(ISERROR(VLOOKUP($AI249,技まとめ!$A$1:$F$380,5,FALSE)),"－",VLOOKUP($AI249,技まとめ!$A$1:$F$380,5,FALSE))</f>
        <v>28</v>
      </c>
      <c r="AM249" s="3" t="str">
        <f>IF($E249=IF(ISERROR(VLOOKUP($AI249,技まとめ!$A$1:$F$380,4,FALSE)),"－",VLOOKUP($AI249,技まとめ!$A$1:$F$380,4,FALSE)),"一致","")</f>
        <v/>
      </c>
      <c r="AN249" s="9" t="s">
        <v>551</v>
      </c>
      <c r="AO249" s="3" t="str">
        <f>IF(ISERROR(VLOOKUP($AN249,技まとめ!$A$1:$F$380,6,FALSE)),"－",VLOOKUP($AN249,技まとめ!$A$1:$F$380,6,FALSE))</f>
        <v>NS</v>
      </c>
      <c r="AP249" s="3">
        <f>IF(ISERROR(VLOOKUP($AN249,技まとめ!$A$1:$F$380,3,FALSE)),"－",VLOOKUP($AN249,技まとめ!$A$1:$F$380,3,FALSE))</f>
        <v>101</v>
      </c>
      <c r="AQ249" s="3">
        <f>IF(ISERROR(VLOOKUP($AN249,技まとめ!$A$1:$F$380,5,FALSE)),"－",VLOOKUP($AN249,技まとめ!$A$1:$F$380,5,FALSE))</f>
        <v>55</v>
      </c>
      <c r="AR249" s="3" t="str">
        <f>IF($E249=IF(ISERROR(VLOOKUP($AN249,技まとめ!$A$1:$F$380,4,FALSE)),"－",VLOOKUP($AN249,技まとめ!$A$1:$F$380,4,FALSE)),"一致","")</f>
        <v/>
      </c>
      <c r="AS249" s="9" t="s">
        <v>395</v>
      </c>
      <c r="AT249" s="3" t="str">
        <f>IF(ISERROR(VLOOKUP($AS249,技まとめ!$A$1:$F$380,6,FALSE)),"－",VLOOKUP($AS249,技まとめ!$A$1:$F$380,6,FALSE))</f>
        <v>LS</v>
      </c>
      <c r="AU249" s="3">
        <f>IF(ISERROR(VLOOKUP($AS249,技まとめ!$A$1:$F$380,3,FALSE)),"－",VLOOKUP($AS249,技まとめ!$A$1:$F$380,3,FALSE))</f>
        <v>81</v>
      </c>
      <c r="AV249" s="3">
        <f>IF(ISERROR(VLOOKUP($AS249,技まとめ!$A$1:$F$380,5,FALSE)),"－",VLOOKUP($AS249,技まとめ!$A$1:$F$380,5,FALSE))</f>
        <v>55</v>
      </c>
      <c r="AW249" s="3" t="str">
        <f>IF($E249=IF(ISERROR(VLOOKUP($AS249,技まとめ!$A$1:$F$380,4,FALSE)),"－",VLOOKUP($AS249,技まとめ!$A$1:$F$380,4,FALSE)),"一致","")</f>
        <v>一致</v>
      </c>
      <c r="AX249" s="12" t="str">
        <f t="shared" si="48"/>
        <v>フーセンガムスーパーしこふみトライアングルＺドこんじょうクラブ</v>
      </c>
      <c r="AY249" s="12" t="str">
        <f t="shared" si="49"/>
        <v>フーセンガムスーパーしこふみトライアングルＺドこんじょうクラブ</v>
      </c>
      <c r="AZ249" s="12" t="str">
        <f t="shared" si="50"/>
        <v>フーセンガムスーパーしこふみトライアングルＺドこんじょうクラブ</v>
      </c>
      <c r="BA249" s="12" t="str">
        <f t="shared" si="51"/>
        <v>フーセンガムスーパーしこふみトライアングルＺドこんじょうクラブ</v>
      </c>
      <c r="BB249" s="11" t="str">
        <f t="shared" si="52"/>
        <v>DRBBNSLS</v>
      </c>
      <c r="BC249" s="11" t="str">
        <f t="shared" si="53"/>
        <v>DRBBNSLS</v>
      </c>
      <c r="BD249" s="11" t="str">
        <f t="shared" si="54"/>
        <v>DRBBNSLS</v>
      </c>
      <c r="BE249" s="11" t="str">
        <f t="shared" si="55"/>
        <v>DRBBNSLS</v>
      </c>
    </row>
    <row r="250" spans="1:57" ht="11.25" hidden="1" customHeight="1">
      <c r="A250" s="6">
        <v>248</v>
      </c>
      <c r="B250" s="7" t="s">
        <v>848</v>
      </c>
      <c r="C250" s="8" t="s">
        <v>849</v>
      </c>
      <c r="D250" s="7" t="s">
        <v>72</v>
      </c>
      <c r="E250" s="7" t="s">
        <v>95</v>
      </c>
      <c r="F250" s="7" t="s">
        <v>74</v>
      </c>
      <c r="G250" s="9">
        <v>122</v>
      </c>
      <c r="H250" s="9">
        <v>99</v>
      </c>
      <c r="I250" s="9">
        <v>53</v>
      </c>
      <c r="J250" s="9">
        <v>60</v>
      </c>
      <c r="K250" s="9">
        <v>44</v>
      </c>
      <c r="L250" s="9">
        <v>56</v>
      </c>
      <c r="M250" s="9">
        <v>53</v>
      </c>
      <c r="N250" s="9">
        <v>61</v>
      </c>
      <c r="O250" s="9">
        <v>54</v>
      </c>
      <c r="P250" s="9">
        <v>37</v>
      </c>
      <c r="Q250" s="10">
        <v>103</v>
      </c>
      <c r="R250" s="11">
        <v>20</v>
      </c>
      <c r="S250" s="11">
        <v>1</v>
      </c>
      <c r="T250" s="11">
        <v>106</v>
      </c>
      <c r="U250" s="11">
        <v>103</v>
      </c>
      <c r="V250" s="11">
        <v>1</v>
      </c>
      <c r="W250" s="11">
        <v>104</v>
      </c>
      <c r="X250" s="11">
        <f t="shared" si="42"/>
        <v>438</v>
      </c>
      <c r="Y250" s="11">
        <f t="shared" si="43"/>
        <v>4645</v>
      </c>
      <c r="Z250" s="11">
        <f t="shared" si="44"/>
        <v>1230</v>
      </c>
      <c r="AA250" s="11">
        <f t="shared" si="45"/>
        <v>4240</v>
      </c>
      <c r="AB250" s="11">
        <f t="shared" si="46"/>
        <v>4240</v>
      </c>
      <c r="AC250" s="6">
        <f t="shared" si="47"/>
        <v>4860</v>
      </c>
      <c r="AD250" s="9" t="s">
        <v>225</v>
      </c>
      <c r="AE250" s="3" t="str">
        <f>IF(ISERROR(VLOOKUP($AD250,技まとめ!$A$1:$F$380,6,FALSE)),"－",VLOOKUP($AD250,技まとめ!$A$1:$F$380,6,FALSE))</f>
        <v>CA</v>
      </c>
      <c r="AF250" s="3">
        <f>IF(ISERROR(VLOOKUP($AD250,技まとめ!$A$1:$F$380,3,FALSE)),"－",VLOOKUP($AD250,技まとめ!$A$1:$F$380,3,FALSE))</f>
        <v>17</v>
      </c>
      <c r="AG250" s="3">
        <f>IF(ISERROR(VLOOKUP($AD250,技まとめ!$A$1:$F$380,5,FALSE)),"－",VLOOKUP($AD250,技まとめ!$A$1:$F$380,5,FALSE))</f>
        <v>20</v>
      </c>
      <c r="AH250" s="3" t="str">
        <f>IF($E250=IF(ISERROR(VLOOKUP($AD250,技まとめ!$A$1:$F$380,4,FALSE)),"－",VLOOKUP($AD250,技まとめ!$A$1:$F$380,4,FALSE)),"一致","")</f>
        <v>一致</v>
      </c>
      <c r="AI250" s="9" t="s">
        <v>239</v>
      </c>
      <c r="AJ250" s="3" t="str">
        <f>IF(ISERROR(VLOOKUP($AI250,技まとめ!$A$1:$F$380,6,FALSE)),"－",VLOOKUP($AI250,技まとめ!$A$1:$F$380,6,FALSE))</f>
        <v>P1</v>
      </c>
      <c r="AK250" s="3">
        <f>IF(ISERROR(VLOOKUP($AI250,技まとめ!$A$1:$F$380,3,FALSE)),"－",VLOOKUP($AI250,技まとめ!$A$1:$F$380,3,FALSE))</f>
        <v>40</v>
      </c>
      <c r="AL250" s="3">
        <f>IF(ISERROR(VLOOKUP($AI250,技まとめ!$A$1:$F$380,5,FALSE)),"－",VLOOKUP($AI250,技まとめ!$A$1:$F$380,5,FALSE))</f>
        <v>30</v>
      </c>
      <c r="AM250" s="3" t="str">
        <f>IF($E250=IF(ISERROR(VLOOKUP($AI250,技まとめ!$A$1:$F$380,4,FALSE)),"－",VLOOKUP($AI250,技まとめ!$A$1:$F$380,4,FALSE)),"一致","")</f>
        <v/>
      </c>
      <c r="AN250" s="9" t="s">
        <v>389</v>
      </c>
      <c r="AO250" s="3" t="str">
        <f>IF(ISERROR(VLOOKUP($AN250,技まとめ!$A$1:$F$380,6,FALSE)),"－",VLOOKUP($AN250,技まとめ!$A$1:$F$380,6,FALSE))</f>
        <v>CA</v>
      </c>
      <c r="AP250" s="3">
        <f>IF(ISERROR(VLOOKUP($AN250,技まとめ!$A$1:$F$380,3,FALSE)),"－",VLOOKUP($AN250,技まとめ!$A$1:$F$380,3,FALSE))</f>
        <v>54</v>
      </c>
      <c r="AQ250" s="3">
        <f>IF(ISERROR(VLOOKUP($AN250,技まとめ!$A$1:$F$380,5,FALSE)),"－",VLOOKUP($AN250,技まとめ!$A$1:$F$380,5,FALSE))</f>
        <v>35</v>
      </c>
      <c r="AR250" s="3" t="str">
        <f>IF($E250=IF(ISERROR(VLOOKUP($AN250,技まとめ!$A$1:$F$380,4,FALSE)),"－",VLOOKUP($AN250,技まとめ!$A$1:$F$380,4,FALSE)),"一致","")</f>
        <v/>
      </c>
      <c r="AS250" s="9" t="s">
        <v>779</v>
      </c>
      <c r="AT250" s="3" t="str">
        <f>IF(ISERROR(VLOOKUP($AS250,技まとめ!$A$1:$F$380,6,FALSE)),"－",VLOOKUP($AS250,技まとめ!$A$1:$F$380,6,FALSE))</f>
        <v>CA</v>
      </c>
      <c r="AU250" s="3">
        <f>IF(ISERROR(VLOOKUP($AS250,技まとめ!$A$1:$F$380,3,FALSE)),"－",VLOOKUP($AS250,技まとめ!$A$1:$F$380,3,FALSE))</f>
        <v>56</v>
      </c>
      <c r="AV250" s="3">
        <f>IF(ISERROR(VLOOKUP($AS250,技まとめ!$A$1:$F$380,5,FALSE)),"－",VLOOKUP($AS250,技まとめ!$A$1:$F$380,5,FALSE))</f>
        <v>37</v>
      </c>
      <c r="AW250" s="3" t="str">
        <f>IF($E250=IF(ISERROR(VLOOKUP($AS250,技まとめ!$A$1:$F$380,4,FALSE)),"－",VLOOKUP($AS250,技まとめ!$A$1:$F$380,4,FALSE)),"一致","")</f>
        <v>一致</v>
      </c>
      <c r="AX250" s="12" t="str">
        <f t="shared" si="48"/>
        <v>キラーブレードねっけつヘッドドこんじょうキャッチスティンガー</v>
      </c>
      <c r="AY250" s="12" t="str">
        <f t="shared" si="49"/>
        <v>キラーブレードねっけつヘッドドこんじょうキャッチスティンガー</v>
      </c>
      <c r="AZ250" s="12" t="str">
        <f t="shared" si="50"/>
        <v>キラーブレードねっけつヘッドドこんじょうキャッチスティンガー</v>
      </c>
      <c r="BA250" s="12" t="str">
        <f t="shared" si="51"/>
        <v>キラーブレードねっけつヘッドドこんじょうキャッチスティンガー</v>
      </c>
      <c r="BB250" s="11" t="str">
        <f t="shared" si="52"/>
        <v>CAP1CACA</v>
      </c>
      <c r="BC250" s="11" t="str">
        <f t="shared" si="53"/>
        <v>CAP1CACA</v>
      </c>
      <c r="BD250" s="11" t="str">
        <f t="shared" si="54"/>
        <v>CAP1CACA</v>
      </c>
      <c r="BE250" s="11" t="str">
        <f t="shared" si="55"/>
        <v>CAP1CACA</v>
      </c>
    </row>
    <row r="251" spans="1:57" ht="11.25" hidden="1" customHeight="1">
      <c r="A251" s="6">
        <v>249</v>
      </c>
      <c r="B251" s="7" t="s">
        <v>850</v>
      </c>
      <c r="C251" s="8" t="s">
        <v>851</v>
      </c>
      <c r="D251" s="7" t="s">
        <v>72</v>
      </c>
      <c r="E251" s="7" t="s">
        <v>95</v>
      </c>
      <c r="F251" s="7" t="s">
        <v>74</v>
      </c>
      <c r="G251" s="9">
        <v>101</v>
      </c>
      <c r="H251" s="9">
        <v>115</v>
      </c>
      <c r="I251" s="9">
        <v>45</v>
      </c>
      <c r="J251" s="9">
        <v>51</v>
      </c>
      <c r="K251" s="9">
        <v>57</v>
      </c>
      <c r="L251" s="9">
        <v>51</v>
      </c>
      <c r="M251" s="9">
        <v>60</v>
      </c>
      <c r="N251" s="9">
        <v>51</v>
      </c>
      <c r="O251" s="9">
        <v>56</v>
      </c>
      <c r="P251" s="9">
        <v>62</v>
      </c>
      <c r="Q251" s="10">
        <v>95</v>
      </c>
      <c r="R251" s="11">
        <v>39</v>
      </c>
      <c r="S251" s="11">
        <v>1</v>
      </c>
      <c r="T251" s="11">
        <v>101</v>
      </c>
      <c r="U251" s="11">
        <v>110</v>
      </c>
      <c r="V251" s="11">
        <v>1</v>
      </c>
      <c r="W251" s="11">
        <v>106</v>
      </c>
      <c r="X251" s="11">
        <f t="shared" si="42"/>
        <v>453</v>
      </c>
      <c r="Y251" s="11">
        <f t="shared" si="43"/>
        <v>4335</v>
      </c>
      <c r="Z251" s="11">
        <f t="shared" si="44"/>
        <v>1905</v>
      </c>
      <c r="AA251" s="11">
        <f t="shared" si="45"/>
        <v>4075</v>
      </c>
      <c r="AB251" s="11">
        <f t="shared" si="46"/>
        <v>4075</v>
      </c>
      <c r="AC251" s="6">
        <f t="shared" si="47"/>
        <v>4765</v>
      </c>
      <c r="AD251" s="9" t="s">
        <v>225</v>
      </c>
      <c r="AE251" s="3" t="str">
        <f>IF(ISERROR(VLOOKUP($AD251,技まとめ!$A$1:$F$380,6,FALSE)),"－",VLOOKUP($AD251,技まとめ!$A$1:$F$380,6,FALSE))</f>
        <v>CA</v>
      </c>
      <c r="AF251" s="3">
        <f>IF(ISERROR(VLOOKUP($AD251,技まとめ!$A$1:$F$380,3,FALSE)),"－",VLOOKUP($AD251,技まとめ!$A$1:$F$380,3,FALSE))</f>
        <v>17</v>
      </c>
      <c r="AG251" s="3">
        <f>IF(ISERROR(VLOOKUP($AD251,技まとめ!$A$1:$F$380,5,FALSE)),"－",VLOOKUP($AD251,技まとめ!$A$1:$F$380,5,FALSE))</f>
        <v>20</v>
      </c>
      <c r="AH251" s="3" t="str">
        <f>IF($E251=IF(ISERROR(VLOOKUP($AD251,技まとめ!$A$1:$F$380,4,FALSE)),"－",VLOOKUP($AD251,技まとめ!$A$1:$F$380,4,FALSE)),"一致","")</f>
        <v>一致</v>
      </c>
      <c r="AI251" s="9" t="s">
        <v>560</v>
      </c>
      <c r="AJ251" s="3" t="str">
        <f>IF(ISERROR(VLOOKUP($AI251,技まとめ!$A$1:$F$380,6,FALSE)),"－",VLOOKUP($AI251,技まとめ!$A$1:$F$380,6,FALSE))</f>
        <v>BL</v>
      </c>
      <c r="AK251" s="3">
        <f>IF(ISERROR(VLOOKUP($AI251,技まとめ!$A$1:$F$380,3,FALSE)),"－",VLOOKUP($AI251,技まとめ!$A$1:$F$380,3,FALSE))</f>
        <v>28</v>
      </c>
      <c r="AL251" s="3">
        <f>IF(ISERROR(VLOOKUP($AI251,技まとめ!$A$1:$F$380,5,FALSE)),"－",VLOOKUP($AI251,技まとめ!$A$1:$F$380,5,FALSE))</f>
        <v>24</v>
      </c>
      <c r="AM251" s="3" t="str">
        <f>IF($E251=IF(ISERROR(VLOOKUP($AI251,技まとめ!$A$1:$F$380,4,FALSE)),"－",VLOOKUP($AI251,技まとめ!$A$1:$F$380,4,FALSE)),"一致","")</f>
        <v/>
      </c>
      <c r="AN251" s="9" t="s">
        <v>347</v>
      </c>
      <c r="AO251" s="3" t="str">
        <f>IF(ISERROR(VLOOKUP($AN251,技まとめ!$A$1:$F$380,6,FALSE)),"－",VLOOKUP($AN251,技まとめ!$A$1:$F$380,6,FALSE))</f>
        <v>DR</v>
      </c>
      <c r="AP251" s="3">
        <f>IF(ISERROR(VLOOKUP($AN251,技まとめ!$A$1:$F$380,3,FALSE)),"－",VLOOKUP($AN251,技まとめ!$A$1:$F$380,3,FALSE))</f>
        <v>40</v>
      </c>
      <c r="AQ251" s="3">
        <f>IF(ISERROR(VLOOKUP($AN251,技まとめ!$A$1:$F$380,5,FALSE)),"－",VLOOKUP($AN251,技まとめ!$A$1:$F$380,5,FALSE))</f>
        <v>31</v>
      </c>
      <c r="AR251" s="3" t="str">
        <f>IF($E251=IF(ISERROR(VLOOKUP($AN251,技まとめ!$A$1:$F$380,4,FALSE)),"－",VLOOKUP($AN251,技まとめ!$A$1:$F$380,4,FALSE)),"一致","")</f>
        <v>一致</v>
      </c>
      <c r="AS251" s="9" t="s">
        <v>77</v>
      </c>
      <c r="AT251" s="3" t="str">
        <f>IF(ISERROR(VLOOKUP($AS251,技まとめ!$A$1:$F$380,6,FALSE)),"－",VLOOKUP($AS251,技まとめ!$A$1:$F$380,6,FALSE))</f>
        <v>CA</v>
      </c>
      <c r="AU251" s="3">
        <f>IF(ISERROR(VLOOKUP($AS251,技まとめ!$A$1:$F$380,3,FALSE)),"－",VLOOKUP($AS251,技まとめ!$A$1:$F$380,3,FALSE))</f>
        <v>71</v>
      </c>
      <c r="AV251" s="3">
        <f>IF(ISERROR(VLOOKUP($AS251,技まとめ!$A$1:$F$380,5,FALSE)),"－",VLOOKUP($AS251,技まとめ!$A$1:$F$380,5,FALSE))</f>
        <v>42</v>
      </c>
      <c r="AW251" s="3" t="str">
        <f>IF($E251=IF(ISERROR(VLOOKUP($AS251,技まとめ!$A$1:$F$380,4,FALSE)),"－",VLOOKUP($AS251,技まとめ!$A$1:$F$380,4,FALSE)),"一致","")</f>
        <v/>
      </c>
      <c r="AX251" s="12" t="str">
        <f t="shared" si="48"/>
        <v>キラーブレードブレードアタックざんぞういかりのてっつい</v>
      </c>
      <c r="AY251" s="12" t="str">
        <f t="shared" si="49"/>
        <v>キラーブレードブレードアタックざんぞういかりのてっつい</v>
      </c>
      <c r="AZ251" s="12" t="str">
        <f t="shared" si="50"/>
        <v>キラーブレードブレードアタックざんぞういかりのてっつい</v>
      </c>
      <c r="BA251" s="12" t="str">
        <f t="shared" si="51"/>
        <v>キラーブレードブレードアタックざんぞういかりのてっつい</v>
      </c>
      <c r="BB251" s="11" t="str">
        <f t="shared" si="52"/>
        <v>CABLDRCA</v>
      </c>
      <c r="BC251" s="11" t="str">
        <f t="shared" si="53"/>
        <v>CABLDRCA</v>
      </c>
      <c r="BD251" s="11" t="str">
        <f t="shared" si="54"/>
        <v>CABLDRCA</v>
      </c>
      <c r="BE251" s="11" t="str">
        <f t="shared" si="55"/>
        <v>CABLDRCA</v>
      </c>
    </row>
    <row r="252" spans="1:57" ht="11.25" hidden="1" customHeight="1">
      <c r="A252" s="6">
        <v>250</v>
      </c>
      <c r="B252" s="7" t="s">
        <v>852</v>
      </c>
      <c r="C252" s="8" t="s">
        <v>853</v>
      </c>
      <c r="D252" s="7" t="s">
        <v>72</v>
      </c>
      <c r="E252" s="7" t="s">
        <v>102</v>
      </c>
      <c r="F252" s="7" t="s">
        <v>74</v>
      </c>
      <c r="G252" s="9">
        <v>119</v>
      </c>
      <c r="H252" s="9">
        <v>109</v>
      </c>
      <c r="I252" s="9">
        <v>64</v>
      </c>
      <c r="J252" s="9">
        <v>62</v>
      </c>
      <c r="K252" s="9">
        <v>58</v>
      </c>
      <c r="L252" s="9">
        <v>65</v>
      </c>
      <c r="M252" s="9">
        <v>45</v>
      </c>
      <c r="N252" s="9">
        <v>60</v>
      </c>
      <c r="O252" s="9">
        <v>56</v>
      </c>
      <c r="P252" s="9">
        <v>33</v>
      </c>
      <c r="Q252" s="10">
        <v>114</v>
      </c>
      <c r="R252" s="11">
        <v>31</v>
      </c>
      <c r="S252" s="11">
        <v>1</v>
      </c>
      <c r="T252" s="11">
        <v>115</v>
      </c>
      <c r="U252" s="11">
        <v>95</v>
      </c>
      <c r="V252" s="11">
        <v>1</v>
      </c>
      <c r="W252" s="11">
        <v>106</v>
      </c>
      <c r="X252" s="11">
        <f t="shared" si="42"/>
        <v>463</v>
      </c>
      <c r="Y252" s="11">
        <f t="shared" si="43"/>
        <v>5095</v>
      </c>
      <c r="Z252" s="11">
        <f t="shared" si="44"/>
        <v>1625</v>
      </c>
      <c r="AA252" s="11">
        <f t="shared" si="45"/>
        <v>4565</v>
      </c>
      <c r="AB252" s="11">
        <f t="shared" si="46"/>
        <v>4565</v>
      </c>
      <c r="AC252" s="6">
        <f t="shared" si="47"/>
        <v>5285</v>
      </c>
      <c r="AD252" s="9" t="s">
        <v>350</v>
      </c>
      <c r="AE252" s="3" t="str">
        <f>IF(ISERROR(VLOOKUP($AD252,技まとめ!$A$1:$F$380,6,FALSE)),"－",VLOOKUP($AD252,技まとめ!$A$1:$F$380,6,FALSE))</f>
        <v>CA</v>
      </c>
      <c r="AF252" s="3">
        <f>IF(ISERROR(VLOOKUP($AD252,技まとめ!$A$1:$F$380,3,FALSE)),"－",VLOOKUP($AD252,技まとめ!$A$1:$F$380,3,FALSE))</f>
        <v>15</v>
      </c>
      <c r="AG252" s="3">
        <f>IF(ISERROR(VLOOKUP($AD252,技まとめ!$A$1:$F$380,5,FALSE)),"－",VLOOKUP($AD252,技まとめ!$A$1:$F$380,5,FALSE))</f>
        <v>20</v>
      </c>
      <c r="AH252" s="3" t="str">
        <f>IF($E252=IF(ISERROR(VLOOKUP($AD252,技まとめ!$A$1:$F$380,4,FALSE)),"－",VLOOKUP($AD252,技まとめ!$A$1:$F$380,4,FALSE)),"一致","")</f>
        <v/>
      </c>
      <c r="AI252" s="9" t="s">
        <v>162</v>
      </c>
      <c r="AJ252" s="3" t="str">
        <f>IF(ISERROR(VLOOKUP($AI252,技まとめ!$A$1:$F$380,6,FALSE)),"－",VLOOKUP($AI252,技まとめ!$A$1:$F$380,6,FALSE))</f>
        <v>DR</v>
      </c>
      <c r="AK252" s="3">
        <f>IF(ISERROR(VLOOKUP($AI252,技まとめ!$A$1:$F$380,3,FALSE)),"－",VLOOKUP($AI252,技まとめ!$A$1:$F$380,3,FALSE))</f>
        <v>56</v>
      </c>
      <c r="AL252" s="3">
        <f>IF(ISERROR(VLOOKUP($AI252,技まとめ!$A$1:$F$380,5,FALSE)),"－",VLOOKUP($AI252,技まとめ!$A$1:$F$380,5,FALSE))</f>
        <v>25</v>
      </c>
      <c r="AM252" s="3" t="str">
        <f>IF($E252=IF(ISERROR(VLOOKUP($AI252,技まとめ!$A$1:$F$380,4,FALSE)),"－",VLOOKUP($AI252,技まとめ!$A$1:$F$380,4,FALSE)),"一致","")</f>
        <v>一致</v>
      </c>
      <c r="AN252" s="9" t="s">
        <v>241</v>
      </c>
      <c r="AO252" s="3" t="str">
        <f>IF(ISERROR(VLOOKUP($AN252,技まとめ!$A$1:$F$380,6,FALSE)),"－",VLOOKUP($AN252,技まとめ!$A$1:$F$380,6,FALSE))</f>
        <v>P1</v>
      </c>
      <c r="AP252" s="3">
        <f>IF(ISERROR(VLOOKUP($AN252,技まとめ!$A$1:$F$380,3,FALSE)),"－",VLOOKUP($AN252,技まとめ!$A$1:$F$380,3,FALSE))</f>
        <v>52</v>
      </c>
      <c r="AQ252" s="3">
        <f>IF(ISERROR(VLOOKUP($AN252,技まとめ!$A$1:$F$380,5,FALSE)),"－",VLOOKUP($AN252,技まとめ!$A$1:$F$380,5,FALSE))</f>
        <v>35</v>
      </c>
      <c r="AR252" s="3" t="str">
        <f>IF($E252=IF(ISERROR(VLOOKUP($AN252,技まとめ!$A$1:$F$380,4,FALSE)),"－",VLOOKUP($AN252,技まとめ!$A$1:$F$380,4,FALSE)),"一致","")</f>
        <v>一致</v>
      </c>
      <c r="AS252" s="9" t="s">
        <v>451</v>
      </c>
      <c r="AT252" s="3" t="str">
        <f>IF(ISERROR(VLOOKUP($AS252,技まとめ!$A$1:$F$380,6,FALSE)),"－",VLOOKUP($AS252,技まとめ!$A$1:$F$380,6,FALSE))</f>
        <v>CA</v>
      </c>
      <c r="AU252" s="3">
        <f>IF(ISERROR(VLOOKUP($AS252,技まとめ!$A$1:$F$380,3,FALSE)),"－",VLOOKUP($AS252,技まとめ!$A$1:$F$380,3,FALSE))</f>
        <v>77</v>
      </c>
      <c r="AV252" s="3">
        <f>IF(ISERROR(VLOOKUP($AS252,技まとめ!$A$1:$F$380,5,FALSE)),"－",VLOOKUP($AS252,技まとめ!$A$1:$F$380,5,FALSE))</f>
        <v>45</v>
      </c>
      <c r="AW252" s="3" t="str">
        <f>IF($E252=IF(ISERROR(VLOOKUP($AS252,技まとめ!$A$1:$F$380,4,FALSE)),"－",VLOOKUP($AS252,技まとめ!$A$1:$F$380,4,FALSE)),"一致","")</f>
        <v/>
      </c>
      <c r="AX252" s="12" t="str">
        <f t="shared" si="48"/>
        <v>タフネスブロックジャッジスルーばくれつパンチぶんしんブロック</v>
      </c>
      <c r="AY252" s="12" t="str">
        <f t="shared" si="49"/>
        <v>タフネスブロックジャッジスルーばくれつパンチぶんしんブロック</v>
      </c>
      <c r="AZ252" s="12" t="str">
        <f t="shared" si="50"/>
        <v>タフネスブロックジャッジスルーばくれつパンチぶんしんブロック</v>
      </c>
      <c r="BA252" s="12" t="str">
        <f t="shared" si="51"/>
        <v>タフネスブロックジャッジスルーばくれつパンチぶんしんブロック</v>
      </c>
      <c r="BB252" s="11" t="str">
        <f t="shared" si="52"/>
        <v>CADRP1CA</v>
      </c>
      <c r="BC252" s="11" t="str">
        <f t="shared" si="53"/>
        <v>CADRP1CA</v>
      </c>
      <c r="BD252" s="11" t="str">
        <f t="shared" si="54"/>
        <v>CADRP1CA</v>
      </c>
      <c r="BE252" s="11" t="str">
        <f t="shared" si="55"/>
        <v>CADRP1CA</v>
      </c>
    </row>
    <row r="253" spans="1:57" ht="11.25" hidden="1" customHeight="1">
      <c r="A253" s="6">
        <v>251</v>
      </c>
      <c r="B253" s="7" t="s">
        <v>854</v>
      </c>
      <c r="C253" s="8" t="s">
        <v>855</v>
      </c>
      <c r="D253" s="7" t="s">
        <v>72</v>
      </c>
      <c r="E253" s="7" t="s">
        <v>81</v>
      </c>
      <c r="F253" s="7" t="s">
        <v>128</v>
      </c>
      <c r="G253" s="9">
        <v>121</v>
      </c>
      <c r="H253" s="9">
        <v>105</v>
      </c>
      <c r="I253" s="9">
        <v>56</v>
      </c>
      <c r="J253" s="9">
        <v>60</v>
      </c>
      <c r="K253" s="9">
        <v>62</v>
      </c>
      <c r="L253" s="9">
        <v>58</v>
      </c>
      <c r="M253" s="9">
        <v>62</v>
      </c>
      <c r="N253" s="9">
        <v>58</v>
      </c>
      <c r="O253" s="9">
        <v>57</v>
      </c>
      <c r="P253" s="9">
        <v>34</v>
      </c>
      <c r="Q253" s="10">
        <v>106</v>
      </c>
      <c r="R253" s="11">
        <v>32</v>
      </c>
      <c r="S253" s="11">
        <v>1</v>
      </c>
      <c r="T253" s="11">
        <v>108</v>
      </c>
      <c r="U253" s="11">
        <v>112</v>
      </c>
      <c r="V253" s="11">
        <v>1</v>
      </c>
      <c r="W253" s="11">
        <v>107</v>
      </c>
      <c r="X253" s="11">
        <f t="shared" si="42"/>
        <v>467</v>
      </c>
      <c r="Y253" s="11">
        <f t="shared" si="43"/>
        <v>4780</v>
      </c>
      <c r="Z253" s="11">
        <f t="shared" si="44"/>
        <v>1665</v>
      </c>
      <c r="AA253" s="11">
        <f t="shared" si="45"/>
        <v>4325</v>
      </c>
      <c r="AB253" s="11">
        <f t="shared" si="46"/>
        <v>4325</v>
      </c>
      <c r="AC253" s="6">
        <f t="shared" si="47"/>
        <v>5015</v>
      </c>
      <c r="AD253" s="9" t="s">
        <v>111</v>
      </c>
      <c r="AE253" s="3" t="str">
        <f>IF(ISERROR(VLOOKUP($AD253,技まとめ!$A$1:$F$380,6,FALSE)),"－",VLOOKUP($AD253,技まとめ!$A$1:$F$380,6,FALSE))</f>
        <v>SC</v>
      </c>
      <c r="AF253" s="3">
        <f>IF(ISERROR(VLOOKUP($AD253,技まとめ!$A$1:$F$380,3,FALSE)),"－",VLOOKUP($AD253,技まとめ!$A$1:$F$380,3,FALSE))</f>
        <v>23</v>
      </c>
      <c r="AG253" s="3">
        <f>IF(ISERROR(VLOOKUP($AD253,技まとめ!$A$1:$F$380,5,FALSE)),"－",VLOOKUP($AD253,技まとめ!$A$1:$F$380,5,FALSE))</f>
        <v>20</v>
      </c>
      <c r="AH253" s="3" t="str">
        <f>IF($E253=IF(ISERROR(VLOOKUP($AD253,技まとめ!$A$1:$F$380,4,FALSE)),"－",VLOOKUP($AD253,技まとめ!$A$1:$F$380,4,FALSE)),"一致","")</f>
        <v/>
      </c>
      <c r="AI253" s="9" t="s">
        <v>255</v>
      </c>
      <c r="AJ253" s="3" t="str">
        <f>IF(ISERROR(VLOOKUP($AI253,技まとめ!$A$1:$F$380,6,FALSE)),"－",VLOOKUP($AI253,技まとめ!$A$1:$F$380,6,FALSE))</f>
        <v>DR</v>
      </c>
      <c r="AK253" s="3">
        <f>IF(ISERROR(VLOOKUP($AI253,技まとめ!$A$1:$F$380,3,FALSE)),"－",VLOOKUP($AI253,技まとめ!$A$1:$F$380,3,FALSE))</f>
        <v>52</v>
      </c>
      <c r="AL253" s="3">
        <f>IF(ISERROR(VLOOKUP($AI253,技まとめ!$A$1:$F$380,5,FALSE)),"－",VLOOKUP($AI253,技まとめ!$A$1:$F$380,5,FALSE))</f>
        <v>36</v>
      </c>
      <c r="AM253" s="3" t="str">
        <f>IF($E253=IF(ISERROR(VLOOKUP($AI253,技まとめ!$A$1:$F$380,4,FALSE)),"－",VLOOKUP($AI253,技まとめ!$A$1:$F$380,4,FALSE)),"一致","")</f>
        <v>一致</v>
      </c>
      <c r="AN253" s="9" t="s">
        <v>193</v>
      </c>
      <c r="AO253" s="3" t="str">
        <f>IF(ISERROR(VLOOKUP($AN253,技まとめ!$A$1:$F$380,6,FALSE)),"－",VLOOKUP($AN253,技まとめ!$A$1:$F$380,6,FALSE))</f>
        <v>NS</v>
      </c>
      <c r="AP253" s="3">
        <f>IF(ISERROR(VLOOKUP($AN253,技まとめ!$A$1:$F$380,3,FALSE)),"－",VLOOKUP($AN253,技まとめ!$A$1:$F$380,3,FALSE))</f>
        <v>66</v>
      </c>
      <c r="AQ253" s="3">
        <f>IF(ISERROR(VLOOKUP($AN253,技まとめ!$A$1:$F$380,5,FALSE)),"－",VLOOKUP($AN253,技まとめ!$A$1:$F$380,5,FALSE))</f>
        <v>37</v>
      </c>
      <c r="AR253" s="3" t="str">
        <f>IF($E253=IF(ISERROR(VLOOKUP($AN253,技まとめ!$A$1:$F$380,4,FALSE)),"－",VLOOKUP($AN253,技まとめ!$A$1:$F$380,4,FALSE)),"一致","")</f>
        <v/>
      </c>
      <c r="AS253" s="9" t="s">
        <v>297</v>
      </c>
      <c r="AT253" s="3" t="str">
        <f>IF(ISERROR(VLOOKUP($AS253,技まとめ!$A$1:$F$380,6,FALSE)),"－",VLOOKUP($AS253,技まとめ!$A$1:$F$380,6,FALSE))</f>
        <v>DR</v>
      </c>
      <c r="AU253" s="3">
        <f>IF(ISERROR(VLOOKUP($AS253,技まとめ!$A$1:$F$380,3,FALSE)),"－",VLOOKUP($AS253,技まとめ!$A$1:$F$380,3,FALSE))</f>
        <v>106</v>
      </c>
      <c r="AV253" s="3">
        <f>IF(ISERROR(VLOOKUP($AS253,技まとめ!$A$1:$F$380,5,FALSE)),"－",VLOOKUP($AS253,技まとめ!$A$1:$F$380,5,FALSE))</f>
        <v>57</v>
      </c>
      <c r="AW253" s="3" t="str">
        <f>IF($E253=IF(ISERROR(VLOOKUP($AS253,技まとめ!$A$1:$F$380,4,FALSE)),"－",VLOOKUP($AS253,技まとめ!$A$1:$F$380,4,FALSE)),"一致","")</f>
        <v/>
      </c>
      <c r="AX253" s="12" t="str">
        <f t="shared" si="48"/>
        <v>ローリングキックカマイタチツインブーストブーストグライダー</v>
      </c>
      <c r="AY253" s="12" t="str">
        <f t="shared" si="49"/>
        <v>ローリングキックカマイタチツインブーストブーストグライダー</v>
      </c>
      <c r="AZ253" s="12" t="str">
        <f t="shared" si="50"/>
        <v>ローリングキックカマイタチツインブーストブーストグライダー</v>
      </c>
      <c r="BA253" s="12" t="str">
        <f t="shared" si="51"/>
        <v>ローリングキックカマイタチツインブーストブーストグライダー</v>
      </c>
      <c r="BB253" s="11" t="str">
        <f t="shared" si="52"/>
        <v>SCDRNSDR</v>
      </c>
      <c r="BC253" s="11" t="str">
        <f t="shared" si="53"/>
        <v>SCDRNSDR</v>
      </c>
      <c r="BD253" s="11" t="str">
        <f t="shared" si="54"/>
        <v>SCDRNSDR</v>
      </c>
      <c r="BE253" s="11" t="str">
        <f t="shared" si="55"/>
        <v>SCDRNSDR</v>
      </c>
    </row>
    <row r="254" spans="1:57" ht="11.25" hidden="1" customHeight="1">
      <c r="A254" s="6">
        <v>252</v>
      </c>
      <c r="B254" s="7" t="s">
        <v>856</v>
      </c>
      <c r="C254" s="8" t="s">
        <v>857</v>
      </c>
      <c r="D254" s="7" t="s">
        <v>72</v>
      </c>
      <c r="E254" s="7" t="s">
        <v>95</v>
      </c>
      <c r="F254" s="7" t="s">
        <v>109</v>
      </c>
      <c r="G254" s="9">
        <v>125</v>
      </c>
      <c r="H254" s="9">
        <v>110</v>
      </c>
      <c r="I254" s="9">
        <v>58</v>
      </c>
      <c r="J254" s="9">
        <v>62</v>
      </c>
      <c r="K254" s="9">
        <v>58</v>
      </c>
      <c r="L254" s="9">
        <v>58</v>
      </c>
      <c r="M254" s="9">
        <v>57</v>
      </c>
      <c r="N254" s="9">
        <v>56</v>
      </c>
      <c r="O254" s="9">
        <v>56</v>
      </c>
      <c r="P254" s="9">
        <v>26</v>
      </c>
      <c r="Q254" s="10">
        <v>108</v>
      </c>
      <c r="R254" s="11">
        <v>20</v>
      </c>
      <c r="S254" s="11">
        <v>1</v>
      </c>
      <c r="T254" s="11">
        <v>108</v>
      </c>
      <c r="U254" s="11">
        <v>107</v>
      </c>
      <c r="V254" s="11">
        <v>1</v>
      </c>
      <c r="W254" s="11">
        <v>106</v>
      </c>
      <c r="X254" s="11">
        <f t="shared" si="42"/>
        <v>451</v>
      </c>
      <c r="Y254" s="11">
        <f t="shared" si="43"/>
        <v>4855</v>
      </c>
      <c r="Z254" s="11">
        <f t="shared" si="44"/>
        <v>1240</v>
      </c>
      <c r="AA254" s="11">
        <f t="shared" si="45"/>
        <v>4320</v>
      </c>
      <c r="AB254" s="11">
        <f t="shared" si="46"/>
        <v>4320</v>
      </c>
      <c r="AC254" s="6">
        <f t="shared" si="47"/>
        <v>4950</v>
      </c>
      <c r="AD254" s="9" t="s">
        <v>5060</v>
      </c>
      <c r="AE254" s="3" t="str">
        <f>IF(ISERROR(VLOOKUP($AD254,技まとめ!$A$1:$F$380,6,FALSE)),"－",VLOOKUP($AD254,技まとめ!$A$1:$F$380,6,FALSE))</f>
        <v>DR</v>
      </c>
      <c r="AF254" s="3">
        <f>IF(ISERROR(VLOOKUP($AD254,技まとめ!$A$1:$F$380,3,FALSE)),"－",VLOOKUP($AD254,技まとめ!$A$1:$F$380,3,FALSE))</f>
        <v>27</v>
      </c>
      <c r="AG254" s="3">
        <f>IF(ISERROR(VLOOKUP($AD254,技まとめ!$A$1:$F$380,5,FALSE)),"－",VLOOKUP($AD254,技まとめ!$A$1:$F$380,5,FALSE))</f>
        <v>25</v>
      </c>
      <c r="AH254" s="3" t="str">
        <f>IF($E254=IF(ISERROR(VLOOKUP($AD254,技まとめ!$A$1:$F$380,4,FALSE)),"－",VLOOKUP($AD254,技まとめ!$A$1:$F$380,4,FALSE)),"一致","")</f>
        <v>一致</v>
      </c>
      <c r="AI254" s="9" t="s">
        <v>214</v>
      </c>
      <c r="AJ254" s="3" t="str">
        <f>IF(ISERROR(VLOOKUP($AI254,技まとめ!$A$1:$F$380,6,FALSE)),"－",VLOOKUP($AI254,技まとめ!$A$1:$F$380,6,FALSE))</f>
        <v>DR</v>
      </c>
      <c r="AK254" s="3">
        <f>IF(ISERROR(VLOOKUP($AI254,技まとめ!$A$1:$F$380,3,FALSE)),"－",VLOOKUP($AI254,技まとめ!$A$1:$F$380,3,FALSE))</f>
        <v>27</v>
      </c>
      <c r="AL254" s="3">
        <f>IF(ISERROR(VLOOKUP($AI254,技まとめ!$A$1:$F$380,5,FALSE)),"－",VLOOKUP($AI254,技まとめ!$A$1:$F$380,5,FALSE))</f>
        <v>25</v>
      </c>
      <c r="AM254" s="3" t="str">
        <f>IF($E254=IF(ISERROR(VLOOKUP($AI254,技まとめ!$A$1:$F$380,4,FALSE)),"－",VLOOKUP($AI254,技まとめ!$A$1:$F$380,4,FALSE)),"一致","")</f>
        <v/>
      </c>
      <c r="AN254" s="9" t="s">
        <v>635</v>
      </c>
      <c r="AO254" s="3" t="str">
        <f>IF(ISERROR(VLOOKUP($AN254,技まとめ!$A$1:$F$380,6,FALSE)),"－",VLOOKUP($AN254,技まとめ!$A$1:$F$380,6,FALSE))</f>
        <v>DR</v>
      </c>
      <c r="AP254" s="3">
        <f>IF(ISERROR(VLOOKUP($AN254,技まとめ!$A$1:$F$380,3,FALSE)),"－",VLOOKUP($AN254,技まとめ!$A$1:$F$380,3,FALSE))</f>
        <v>58</v>
      </c>
      <c r="AQ254" s="3">
        <f>IF(ISERROR(VLOOKUP($AN254,技まとめ!$A$1:$F$380,5,FALSE)),"－",VLOOKUP($AN254,技まとめ!$A$1:$F$380,5,FALSE))</f>
        <v>39</v>
      </c>
      <c r="AR254" s="3" t="str">
        <f>IF($E254=IF(ISERROR(VLOOKUP($AN254,技まとめ!$A$1:$F$380,4,FALSE)),"－",VLOOKUP($AN254,技まとめ!$A$1:$F$380,4,FALSE)),"一致","")</f>
        <v/>
      </c>
      <c r="AS254" s="9" t="s">
        <v>730</v>
      </c>
      <c r="AT254" s="3" t="str">
        <f>IF(ISERROR(VLOOKUP($AS254,技まとめ!$A$1:$F$380,6,FALSE)),"－",VLOOKUP($AS254,技まとめ!$A$1:$F$380,6,FALSE))</f>
        <v>BS</v>
      </c>
      <c r="AU254" s="3">
        <f>IF(ISERROR(VLOOKUP($AS254,技まとめ!$A$1:$F$380,3,FALSE)),"－",VLOOKUP($AS254,技まとめ!$A$1:$F$380,3,FALSE))</f>
        <v>83</v>
      </c>
      <c r="AV254" s="3">
        <f>IF(ISERROR(VLOOKUP($AS254,技まとめ!$A$1:$F$380,5,FALSE)),"－",VLOOKUP($AS254,技まとめ!$A$1:$F$380,5,FALSE))</f>
        <v>46</v>
      </c>
      <c r="AW254" s="3" t="str">
        <f>IF($E254=IF(ISERROR(VLOOKUP($AS254,技まとめ!$A$1:$F$380,4,FALSE)),"－",VLOOKUP($AS254,技まとめ!$A$1:$F$380,4,FALSE)),"一致","")</f>
        <v/>
      </c>
      <c r="AX254" s="12" t="str">
        <f t="shared" si="48"/>
        <v>スーパースキャン（Ｄ）ムーンサルトオーロラドリブルドラゴンキャノン</v>
      </c>
      <c r="AY254" s="12" t="str">
        <f t="shared" si="49"/>
        <v>スーパースキャン（Ｄ）ムーンサルトオーロラドリブルドラゴンキャノン</v>
      </c>
      <c r="AZ254" s="12" t="str">
        <f t="shared" si="50"/>
        <v>スーパースキャン（Ｄ）ムーンサルトオーロラドリブルドラゴンキャノン</v>
      </c>
      <c r="BA254" s="12" t="str">
        <f t="shared" si="51"/>
        <v>スーパースキャン（Ｄ）ムーンサルトオーロラドリブルドラゴンキャノン</v>
      </c>
      <c r="BB254" s="11" t="str">
        <f t="shared" si="52"/>
        <v>DRDRDRBS</v>
      </c>
      <c r="BC254" s="11" t="str">
        <f t="shared" si="53"/>
        <v>DRDRDRBS</v>
      </c>
      <c r="BD254" s="11" t="str">
        <f t="shared" si="54"/>
        <v>DRDRDRBS</v>
      </c>
      <c r="BE254" s="11" t="str">
        <f t="shared" si="55"/>
        <v>DRDRDRBS</v>
      </c>
    </row>
    <row r="255" spans="1:57" ht="11.25" hidden="1" customHeight="1">
      <c r="A255" s="6">
        <v>253</v>
      </c>
      <c r="B255" s="7" t="s">
        <v>858</v>
      </c>
      <c r="C255" s="8" t="s">
        <v>859</v>
      </c>
      <c r="D255" s="7" t="s">
        <v>72</v>
      </c>
      <c r="E255" s="7" t="s">
        <v>102</v>
      </c>
      <c r="F255" s="7" t="s">
        <v>128</v>
      </c>
      <c r="G255" s="9">
        <v>122</v>
      </c>
      <c r="H255" s="9">
        <v>94</v>
      </c>
      <c r="I255" s="9">
        <v>51</v>
      </c>
      <c r="J255" s="9">
        <v>51</v>
      </c>
      <c r="K255" s="9">
        <v>51</v>
      </c>
      <c r="L255" s="9">
        <v>53</v>
      </c>
      <c r="M255" s="9">
        <v>51</v>
      </c>
      <c r="N255" s="9">
        <v>54</v>
      </c>
      <c r="O255" s="9">
        <v>53</v>
      </c>
      <c r="P255" s="9">
        <v>54</v>
      </c>
      <c r="Q255" s="10">
        <v>101</v>
      </c>
      <c r="R255" s="11">
        <v>28</v>
      </c>
      <c r="S255" s="11">
        <v>1</v>
      </c>
      <c r="T255" s="11">
        <v>103</v>
      </c>
      <c r="U255" s="11">
        <v>101</v>
      </c>
      <c r="V255" s="11">
        <v>1</v>
      </c>
      <c r="W255" s="11">
        <v>103</v>
      </c>
      <c r="X255" s="11">
        <f t="shared" si="42"/>
        <v>438</v>
      </c>
      <c r="Y255" s="11">
        <f t="shared" si="43"/>
        <v>4560</v>
      </c>
      <c r="Z255" s="11">
        <f t="shared" si="44"/>
        <v>1505</v>
      </c>
      <c r="AA255" s="11">
        <f t="shared" si="45"/>
        <v>4130</v>
      </c>
      <c r="AB255" s="11">
        <f t="shared" si="46"/>
        <v>4130</v>
      </c>
      <c r="AC255" s="6">
        <f t="shared" si="47"/>
        <v>4775</v>
      </c>
      <c r="AD255" s="9" t="s">
        <v>186</v>
      </c>
      <c r="AE255" s="3" t="str">
        <f>IF(ISERROR(VLOOKUP($AD255,技まとめ!$A$1:$F$380,6,FALSE)),"－",VLOOKUP($AD255,技まとめ!$A$1:$F$380,6,FALSE))</f>
        <v>DR</v>
      </c>
      <c r="AF255" s="3">
        <f>IF(ISERROR(VLOOKUP($AD255,技まとめ!$A$1:$F$380,3,FALSE)),"－",VLOOKUP($AD255,技まとめ!$A$1:$F$380,3,FALSE))</f>
        <v>27</v>
      </c>
      <c r="AG255" s="3">
        <f>IF(ISERROR(VLOOKUP($AD255,技まとめ!$A$1:$F$380,5,FALSE)),"－",VLOOKUP($AD255,技まとめ!$A$1:$F$380,5,FALSE))</f>
        <v>25</v>
      </c>
      <c r="AH255" s="3" t="str">
        <f>IF($E255=IF(ISERROR(VLOOKUP($AD255,技まとめ!$A$1:$F$380,4,FALSE)),"－",VLOOKUP($AD255,技まとめ!$A$1:$F$380,4,FALSE)),"一致","")</f>
        <v>一致</v>
      </c>
      <c r="AI255" s="9" t="s">
        <v>162</v>
      </c>
      <c r="AJ255" s="3" t="str">
        <f>IF(ISERROR(VLOOKUP($AI255,技まとめ!$A$1:$F$380,6,FALSE)),"－",VLOOKUP($AI255,技まとめ!$A$1:$F$380,6,FALSE))</f>
        <v>DR</v>
      </c>
      <c r="AK255" s="3">
        <f>IF(ISERROR(VLOOKUP($AI255,技まとめ!$A$1:$F$380,3,FALSE)),"－",VLOOKUP($AI255,技まとめ!$A$1:$F$380,3,FALSE))</f>
        <v>56</v>
      </c>
      <c r="AL255" s="3">
        <f>IF(ISERROR(VLOOKUP($AI255,技まとめ!$A$1:$F$380,5,FALSE)),"－",VLOOKUP($AI255,技まとめ!$A$1:$F$380,5,FALSE))</f>
        <v>25</v>
      </c>
      <c r="AM255" s="3" t="str">
        <f>IF($E255=IF(ISERROR(VLOOKUP($AI255,技まとめ!$A$1:$F$380,4,FALSE)),"－",VLOOKUP($AI255,技まとめ!$A$1:$F$380,4,FALSE)),"一致","")</f>
        <v>一致</v>
      </c>
      <c r="AN255" s="9" t="s">
        <v>177</v>
      </c>
      <c r="AO255" s="3" t="str">
        <f>IF(ISERROR(VLOOKUP($AN255,技まとめ!$A$1:$F$380,6,FALSE)),"－",VLOOKUP($AN255,技まとめ!$A$1:$F$380,6,FALSE))</f>
        <v>DR</v>
      </c>
      <c r="AP255" s="3">
        <f>IF(ISERROR(VLOOKUP($AN255,技まとめ!$A$1:$F$380,3,FALSE)),"－",VLOOKUP($AN255,技まとめ!$A$1:$F$380,3,FALSE))</f>
        <v>93</v>
      </c>
      <c r="AQ255" s="3">
        <f>IF(ISERROR(VLOOKUP($AN255,技まとめ!$A$1:$F$380,5,FALSE)),"－",VLOOKUP($AN255,技まとめ!$A$1:$F$380,5,FALSE))</f>
        <v>42</v>
      </c>
      <c r="AR255" s="3" t="str">
        <f>IF($E255=IF(ISERROR(VLOOKUP($AN255,技まとめ!$A$1:$F$380,4,FALSE)),"－",VLOOKUP($AN255,技まとめ!$A$1:$F$380,4,FALSE)),"一致","")</f>
        <v>一致</v>
      </c>
      <c r="AS255" s="9" t="s">
        <v>756</v>
      </c>
      <c r="AT255" s="3" t="str">
        <f>IF(ISERROR(VLOOKUP($AS255,技まとめ!$A$1:$F$380,6,FALSE)),"－",VLOOKUP($AS255,技まとめ!$A$1:$F$380,6,FALSE))</f>
        <v>BB</v>
      </c>
      <c r="AU255" s="3">
        <f>IF(ISERROR(VLOOKUP($AS255,技まとめ!$A$1:$F$380,3,FALSE)),"－",VLOOKUP($AS255,技まとめ!$A$1:$F$380,3,FALSE))</f>
        <v>65</v>
      </c>
      <c r="AV255" s="3">
        <f>IF(ISERROR(VLOOKUP($AS255,技まとめ!$A$1:$F$380,5,FALSE)),"－",VLOOKUP($AS255,技まとめ!$A$1:$F$380,5,FALSE))</f>
        <v>42</v>
      </c>
      <c r="AW255" s="3" t="str">
        <f>IF($E255=IF(ISERROR(VLOOKUP($AS255,技まとめ!$A$1:$F$380,4,FALSE)),"－",VLOOKUP($AS255,技まとめ!$A$1:$F$380,4,FALSE)),"一致","")</f>
        <v>一致</v>
      </c>
      <c r="AX255" s="12" t="str">
        <f t="shared" si="48"/>
        <v>フーセンガムジャッジスルージャッジスルー２ボルケイノカット</v>
      </c>
      <c r="AY255" s="12" t="str">
        <f t="shared" si="49"/>
        <v>フーセンガムジャッジスルージャッジスルー２ボルケイノカット</v>
      </c>
      <c r="AZ255" s="12" t="str">
        <f t="shared" si="50"/>
        <v>フーセンガムジャッジスルージャッジスルー２ボルケイノカット</v>
      </c>
      <c r="BA255" s="12" t="str">
        <f t="shared" si="51"/>
        <v>フーセンガムジャッジスルージャッジスルー２ボルケイノカット</v>
      </c>
      <c r="BB255" s="11" t="str">
        <f t="shared" si="52"/>
        <v>DRDRDRBB</v>
      </c>
      <c r="BC255" s="11" t="str">
        <f t="shared" si="53"/>
        <v>DRDRDRBB</v>
      </c>
      <c r="BD255" s="11" t="str">
        <f t="shared" si="54"/>
        <v>DRDRDRBB</v>
      </c>
      <c r="BE255" s="11" t="str">
        <f t="shared" si="55"/>
        <v>DRDRDRBB</v>
      </c>
    </row>
    <row r="256" spans="1:57" ht="11.25" hidden="1" customHeight="1">
      <c r="A256" s="6">
        <v>254</v>
      </c>
      <c r="B256" s="7" t="s">
        <v>860</v>
      </c>
      <c r="C256" s="8" t="s">
        <v>861</v>
      </c>
      <c r="D256" s="7" t="s">
        <v>72</v>
      </c>
      <c r="E256" s="7" t="s">
        <v>95</v>
      </c>
      <c r="F256" s="7" t="s">
        <v>82</v>
      </c>
      <c r="G256" s="9">
        <v>94</v>
      </c>
      <c r="H256" s="9">
        <v>114</v>
      </c>
      <c r="I256" s="9">
        <v>45</v>
      </c>
      <c r="J256" s="9">
        <v>55</v>
      </c>
      <c r="K256" s="9">
        <v>53</v>
      </c>
      <c r="L256" s="9">
        <v>51</v>
      </c>
      <c r="M256" s="9">
        <v>59</v>
      </c>
      <c r="N256" s="9">
        <v>58</v>
      </c>
      <c r="O256" s="9">
        <v>57</v>
      </c>
      <c r="P256" s="9">
        <v>32</v>
      </c>
      <c r="Q256" s="10">
        <v>95</v>
      </c>
      <c r="R256" s="11">
        <v>16</v>
      </c>
      <c r="S256" s="11">
        <v>1</v>
      </c>
      <c r="T256" s="11">
        <v>101</v>
      </c>
      <c r="U256" s="11">
        <v>109</v>
      </c>
      <c r="V256" s="11">
        <v>1</v>
      </c>
      <c r="W256" s="11">
        <v>107</v>
      </c>
      <c r="X256" s="11">
        <f t="shared" si="42"/>
        <v>430</v>
      </c>
      <c r="Y256" s="11">
        <f t="shared" si="43"/>
        <v>4340</v>
      </c>
      <c r="Z256" s="11">
        <f t="shared" si="44"/>
        <v>1105</v>
      </c>
      <c r="AA256" s="11">
        <f t="shared" si="45"/>
        <v>4080</v>
      </c>
      <c r="AB256" s="11">
        <f t="shared" si="46"/>
        <v>4080</v>
      </c>
      <c r="AC256" s="6">
        <f t="shared" si="47"/>
        <v>4655</v>
      </c>
      <c r="AD256" s="9" t="s">
        <v>423</v>
      </c>
      <c r="AE256" s="3" t="str">
        <f>IF(ISERROR(VLOOKUP($AD256,技まとめ!$A$1:$F$380,6,FALSE)),"－",VLOOKUP($AD256,技まとめ!$A$1:$F$380,6,FALSE))</f>
        <v>BL</v>
      </c>
      <c r="AF256" s="3">
        <f>IF(ISERROR(VLOOKUP($AD256,技まとめ!$A$1:$F$380,3,FALSE)),"－",VLOOKUP($AD256,技まとめ!$A$1:$F$380,3,FALSE))</f>
        <v>13</v>
      </c>
      <c r="AG256" s="3">
        <f>IF(ISERROR(VLOOKUP($AD256,技まとめ!$A$1:$F$380,5,FALSE)),"－",VLOOKUP($AD256,技まとめ!$A$1:$F$380,5,FALSE))</f>
        <v>20</v>
      </c>
      <c r="AH256" s="3" t="str">
        <f>IF($E256=IF(ISERROR(VLOOKUP($AD256,技まとめ!$A$1:$F$380,4,FALSE)),"－",VLOOKUP($AD256,技まとめ!$A$1:$F$380,4,FALSE)),"一致","")</f>
        <v/>
      </c>
      <c r="AI256" s="9" t="s">
        <v>143</v>
      </c>
      <c r="AJ256" s="3" t="str">
        <f>IF(ISERROR(VLOOKUP($AI256,技まとめ!$A$1:$F$380,6,FALSE)),"－",VLOOKUP($AI256,技まとめ!$A$1:$F$380,6,FALSE))</f>
        <v>NS</v>
      </c>
      <c r="AK256" s="3">
        <f>IF(ISERROR(VLOOKUP($AI256,技まとめ!$A$1:$F$380,3,FALSE)),"－",VLOOKUP($AI256,技まとめ!$A$1:$F$380,3,FALSE))</f>
        <v>88</v>
      </c>
      <c r="AL256" s="3">
        <f>IF(ISERROR(VLOOKUP($AI256,技まとめ!$A$1:$F$380,5,FALSE)),"－",VLOOKUP($AI256,技まとめ!$A$1:$F$380,5,FALSE))</f>
        <v>49</v>
      </c>
      <c r="AM256" s="3" t="str">
        <f>IF($E256=IF(ISERROR(VLOOKUP($AI256,技まとめ!$A$1:$F$380,4,FALSE)),"－",VLOOKUP($AI256,技まとめ!$A$1:$F$380,4,FALSE)),"一致","")</f>
        <v>一致</v>
      </c>
      <c r="AN256" s="9" t="s">
        <v>300</v>
      </c>
      <c r="AO256" s="3" t="str">
        <f>IF(ISERROR(VLOOKUP($AN256,技まとめ!$A$1:$F$380,6,FALSE)),"－",VLOOKUP($AN256,技まとめ!$A$1:$F$380,6,FALSE))</f>
        <v>BB</v>
      </c>
      <c r="AP256" s="3">
        <f>IF(ISERROR(VLOOKUP($AN256,技まとめ!$A$1:$F$380,3,FALSE)),"－",VLOOKUP($AN256,技まとめ!$A$1:$F$380,3,FALSE))</f>
        <v>49</v>
      </c>
      <c r="AQ256" s="3">
        <f>IF(ISERROR(VLOOKUP($AN256,技まとめ!$A$1:$F$380,5,FALSE)),"－",VLOOKUP($AN256,技まとめ!$A$1:$F$380,5,FALSE))</f>
        <v>32</v>
      </c>
      <c r="AR256" s="3" t="str">
        <f>IF($E256=IF(ISERROR(VLOOKUP($AN256,技まとめ!$A$1:$F$380,4,FALSE)),"－",VLOOKUP($AN256,技まとめ!$A$1:$F$380,4,FALSE)),"一致","")</f>
        <v/>
      </c>
      <c r="AS256" s="9" t="s">
        <v>270</v>
      </c>
      <c r="AT256" s="3" t="str">
        <f>IF(ISERROR(VLOOKUP($AS256,技まとめ!$A$1:$F$380,6,FALSE)),"－",VLOOKUP($AS256,技まとめ!$A$1:$F$380,6,FALSE))</f>
        <v>BB</v>
      </c>
      <c r="AU256" s="3">
        <f>IF(ISERROR(VLOOKUP($AS256,技まとめ!$A$1:$F$380,3,FALSE)),"－",VLOOKUP($AS256,技まとめ!$A$1:$F$380,3,FALSE))</f>
        <v>92</v>
      </c>
      <c r="AV256" s="3">
        <f>IF(ISERROR(VLOOKUP($AS256,技まとめ!$A$1:$F$380,5,FALSE)),"－",VLOOKUP($AS256,技まとめ!$A$1:$F$380,5,FALSE))</f>
        <v>53</v>
      </c>
      <c r="AW256" s="3" t="str">
        <f>IF($E256=IF(ISERROR(VLOOKUP($AS256,技まとめ!$A$1:$F$380,4,FALSE)),"－",VLOOKUP($AS256,技まとめ!$A$1:$F$380,4,FALSE)),"一致","")</f>
        <v/>
      </c>
      <c r="AX256" s="12" t="str">
        <f t="shared" si="48"/>
        <v>コイルターンワイバーンクラッシュスピニングカットバーバリアンのたて</v>
      </c>
      <c r="AY256" s="12" t="str">
        <f t="shared" si="49"/>
        <v>コイルターンワイバーンクラッシュスピニングカットバーバリアンのたて</v>
      </c>
      <c r="AZ256" s="12" t="str">
        <f t="shared" si="50"/>
        <v>コイルターンワイバーンクラッシュスピニングカットバーバリアンのたて</v>
      </c>
      <c r="BA256" s="12" t="str">
        <f t="shared" si="51"/>
        <v>コイルターンワイバーンクラッシュスピニングカットバーバリアンのたて</v>
      </c>
      <c r="BB256" s="11" t="str">
        <f t="shared" si="52"/>
        <v>BLNSBBBB</v>
      </c>
      <c r="BC256" s="11" t="str">
        <f t="shared" si="53"/>
        <v>BLNSBBBB</v>
      </c>
      <c r="BD256" s="11" t="str">
        <f t="shared" si="54"/>
        <v>BLNSBBBB</v>
      </c>
      <c r="BE256" s="11" t="str">
        <f t="shared" si="55"/>
        <v>BLNSBBBB</v>
      </c>
    </row>
    <row r="257" spans="1:57" ht="11.25" hidden="1" customHeight="1">
      <c r="A257" s="6">
        <v>255</v>
      </c>
      <c r="B257" s="7" t="s">
        <v>862</v>
      </c>
      <c r="C257" s="8" t="s">
        <v>863</v>
      </c>
      <c r="D257" s="7" t="s">
        <v>72</v>
      </c>
      <c r="E257" s="7" t="s">
        <v>81</v>
      </c>
      <c r="F257" s="7" t="s">
        <v>109</v>
      </c>
      <c r="G257" s="9">
        <v>120</v>
      </c>
      <c r="H257" s="9">
        <v>88</v>
      </c>
      <c r="I257" s="9">
        <v>55</v>
      </c>
      <c r="J257" s="9">
        <v>53</v>
      </c>
      <c r="K257" s="9">
        <v>61</v>
      </c>
      <c r="L257" s="9">
        <v>50</v>
      </c>
      <c r="M257" s="9">
        <v>45</v>
      </c>
      <c r="N257" s="9">
        <v>56</v>
      </c>
      <c r="O257" s="9">
        <v>56</v>
      </c>
      <c r="P257" s="9">
        <v>62</v>
      </c>
      <c r="Q257" s="10">
        <v>105</v>
      </c>
      <c r="R257" s="11">
        <v>50</v>
      </c>
      <c r="S257" s="11">
        <v>1</v>
      </c>
      <c r="T257" s="11">
        <v>100</v>
      </c>
      <c r="U257" s="11">
        <v>95</v>
      </c>
      <c r="V257" s="11">
        <v>1</v>
      </c>
      <c r="W257" s="11">
        <v>106</v>
      </c>
      <c r="X257" s="11">
        <f t="shared" si="42"/>
        <v>458</v>
      </c>
      <c r="Y257" s="11">
        <f t="shared" si="43"/>
        <v>4735</v>
      </c>
      <c r="Z257" s="11">
        <f t="shared" si="44"/>
        <v>2290</v>
      </c>
      <c r="AA257" s="11">
        <f t="shared" si="45"/>
        <v>4040</v>
      </c>
      <c r="AB257" s="11">
        <f t="shared" si="46"/>
        <v>4040</v>
      </c>
      <c r="AC257" s="6">
        <f t="shared" si="47"/>
        <v>4780</v>
      </c>
      <c r="AD257" s="9" t="s">
        <v>295</v>
      </c>
      <c r="AE257" s="3" t="str">
        <f>IF(ISERROR(VLOOKUP($AD257,技まとめ!$A$1:$F$380,6,FALSE)),"－",VLOOKUP($AD257,技まとめ!$A$1:$F$380,6,FALSE))</f>
        <v>DR</v>
      </c>
      <c r="AF257" s="3">
        <f>IF(ISERROR(VLOOKUP($AD257,技まとめ!$A$1:$F$380,3,FALSE)),"－",VLOOKUP($AD257,技まとめ!$A$1:$F$380,3,FALSE))</f>
        <v>13</v>
      </c>
      <c r="AG257" s="3">
        <f>IF(ISERROR(VLOOKUP($AD257,技まとめ!$A$1:$F$380,5,FALSE)),"－",VLOOKUP($AD257,技まとめ!$A$1:$F$380,5,FALSE))</f>
        <v>20</v>
      </c>
      <c r="AH257" s="3" t="str">
        <f>IF($E257=IF(ISERROR(VLOOKUP($AD257,技まとめ!$A$1:$F$380,4,FALSE)),"－",VLOOKUP($AD257,技まとめ!$A$1:$F$380,4,FALSE)),"一致","")</f>
        <v/>
      </c>
      <c r="AI257" s="9" t="s">
        <v>123</v>
      </c>
      <c r="AJ257" s="3" t="str">
        <f>IF(ISERROR(VLOOKUP($AI257,技まとめ!$A$1:$F$380,6,FALSE)),"－",VLOOKUP($AI257,技まとめ!$A$1:$F$380,6,FALSE))</f>
        <v>DR</v>
      </c>
      <c r="AK257" s="3">
        <f>IF(ISERROR(VLOOKUP($AI257,技まとめ!$A$1:$F$380,3,FALSE)),"－",VLOOKUP($AI257,技まとめ!$A$1:$F$380,3,FALSE))</f>
        <v>36</v>
      </c>
      <c r="AL257" s="3">
        <f>IF(ISERROR(VLOOKUP($AI257,技まとめ!$A$1:$F$380,5,FALSE)),"－",VLOOKUP($AI257,技まとめ!$A$1:$F$380,5,FALSE))</f>
        <v>27</v>
      </c>
      <c r="AM257" s="3" t="str">
        <f>IF($E257=IF(ISERROR(VLOOKUP($AI257,技まとめ!$A$1:$F$380,4,FALSE)),"－",VLOOKUP($AI257,技まとめ!$A$1:$F$380,4,FALSE)),"一致","")</f>
        <v/>
      </c>
      <c r="AN257" s="9" t="s">
        <v>90</v>
      </c>
      <c r="AO257" s="3" t="str">
        <f>IF(ISERROR(VLOOKUP($AN257,技まとめ!$A$1:$F$380,6,FALSE)),"－",VLOOKUP($AN257,技まとめ!$A$1:$F$380,6,FALSE))</f>
        <v>DR</v>
      </c>
      <c r="AP257" s="3">
        <f>IF(ISERROR(VLOOKUP($AN257,技まとめ!$A$1:$F$380,3,FALSE)),"－",VLOOKUP($AN257,技まとめ!$A$1:$F$380,3,FALSE))</f>
        <v>46</v>
      </c>
      <c r="AQ257" s="3">
        <f>IF(ISERROR(VLOOKUP($AN257,技まとめ!$A$1:$F$380,5,FALSE)),"－",VLOOKUP($AN257,技まとめ!$A$1:$F$380,5,FALSE))</f>
        <v>33</v>
      </c>
      <c r="AR257" s="3" t="str">
        <f>IF($E257=IF(ISERROR(VLOOKUP($AN257,技まとめ!$A$1:$F$380,4,FALSE)),"－",VLOOKUP($AN257,技まとめ!$A$1:$F$380,4,FALSE)),"一致","")</f>
        <v/>
      </c>
      <c r="AS257" s="9" t="s">
        <v>864</v>
      </c>
      <c r="AT257" s="3" t="str">
        <f>IF(ISERROR(VLOOKUP($AS257,技まとめ!$A$1:$F$380,6,FALSE)),"－",VLOOKUP($AS257,技まとめ!$A$1:$F$380,6,FALSE))</f>
        <v>BS</v>
      </c>
      <c r="AU257" s="3">
        <f>IF(ISERROR(VLOOKUP($AS257,技まとめ!$A$1:$F$380,3,FALSE)),"－",VLOOKUP($AS257,技まとめ!$A$1:$F$380,3,FALSE))</f>
        <v>94</v>
      </c>
      <c r="AV257" s="3">
        <f>IF(ISERROR(VLOOKUP($AS257,技まとめ!$A$1:$F$380,5,FALSE)),"－",VLOOKUP($AS257,技まとめ!$A$1:$F$380,5,FALSE))</f>
        <v>52</v>
      </c>
      <c r="AW257" s="3" t="str">
        <f>IF($E257=IF(ISERROR(VLOOKUP($AS257,技まとめ!$A$1:$F$380,4,FALSE)),"－",VLOOKUP($AS257,技まとめ!$A$1:$F$380,4,FALSE)),"一致","")</f>
        <v/>
      </c>
      <c r="AX257" s="12" t="str">
        <f t="shared" si="48"/>
        <v>ダッシュアクセルごりむちゅうモグラフェイントアトミックフレア</v>
      </c>
      <c r="AY257" s="12" t="str">
        <f t="shared" si="49"/>
        <v>ダッシュアクセルごりむちゅうモグラフェイントアトミックフレア</v>
      </c>
      <c r="AZ257" s="12" t="str">
        <f t="shared" si="50"/>
        <v>ダッシュアクセルごりむちゅうモグラフェイントアトミックフレア</v>
      </c>
      <c r="BA257" s="12" t="str">
        <f t="shared" si="51"/>
        <v>ダッシュアクセルごりむちゅうモグラフェイントアトミックフレア</v>
      </c>
      <c r="BB257" s="11" t="str">
        <f t="shared" si="52"/>
        <v>DRDRDRBS</v>
      </c>
      <c r="BC257" s="11" t="str">
        <f t="shared" si="53"/>
        <v>DRDRDRBS</v>
      </c>
      <c r="BD257" s="11" t="str">
        <f t="shared" si="54"/>
        <v>DRDRDRBS</v>
      </c>
      <c r="BE257" s="11" t="str">
        <f t="shared" si="55"/>
        <v>DRDRDRBS</v>
      </c>
    </row>
    <row r="258" spans="1:57" ht="11.25" hidden="1" customHeight="1">
      <c r="A258" s="6">
        <v>256</v>
      </c>
      <c r="B258" s="7" t="s">
        <v>865</v>
      </c>
      <c r="C258" s="8" t="s">
        <v>866</v>
      </c>
      <c r="D258" s="7" t="s">
        <v>72</v>
      </c>
      <c r="E258" s="7" t="s">
        <v>73</v>
      </c>
      <c r="F258" s="7" t="s">
        <v>74</v>
      </c>
      <c r="G258" s="9">
        <v>120</v>
      </c>
      <c r="H258" s="9">
        <v>102</v>
      </c>
      <c r="I258" s="9">
        <v>54</v>
      </c>
      <c r="J258" s="9">
        <v>54</v>
      </c>
      <c r="K258" s="9">
        <v>56</v>
      </c>
      <c r="L258" s="9">
        <v>67</v>
      </c>
      <c r="M258" s="9">
        <v>57</v>
      </c>
      <c r="N258" s="9">
        <v>56</v>
      </c>
      <c r="O258" s="9">
        <v>56</v>
      </c>
      <c r="P258" s="9">
        <v>36</v>
      </c>
      <c r="Q258" s="10">
        <v>104</v>
      </c>
      <c r="R258" s="11">
        <v>20</v>
      </c>
      <c r="S258" s="11">
        <v>1</v>
      </c>
      <c r="T258" s="11">
        <v>117</v>
      </c>
      <c r="U258" s="11">
        <v>107</v>
      </c>
      <c r="V258" s="11">
        <v>1</v>
      </c>
      <c r="W258" s="11">
        <v>106</v>
      </c>
      <c r="X258" s="11">
        <f t="shared" si="42"/>
        <v>456</v>
      </c>
      <c r="Y258" s="11">
        <f t="shared" si="43"/>
        <v>4695</v>
      </c>
      <c r="Z258" s="11">
        <f t="shared" si="44"/>
        <v>1240</v>
      </c>
      <c r="AA258" s="11">
        <f t="shared" si="45"/>
        <v>4635</v>
      </c>
      <c r="AB258" s="11">
        <f t="shared" si="46"/>
        <v>4635</v>
      </c>
      <c r="AC258" s="6">
        <f t="shared" si="47"/>
        <v>5310</v>
      </c>
      <c r="AD258" s="9" t="s">
        <v>350</v>
      </c>
      <c r="AE258" s="3" t="str">
        <f>IF(ISERROR(VLOOKUP($AD258,技まとめ!$A$1:$F$380,6,FALSE)),"－",VLOOKUP($AD258,技まとめ!$A$1:$F$380,6,FALSE))</f>
        <v>CA</v>
      </c>
      <c r="AF258" s="3">
        <f>IF(ISERROR(VLOOKUP($AD258,技まとめ!$A$1:$F$380,3,FALSE)),"－",VLOOKUP($AD258,技まとめ!$A$1:$F$380,3,FALSE))</f>
        <v>15</v>
      </c>
      <c r="AG258" s="3">
        <f>IF(ISERROR(VLOOKUP($AD258,技まとめ!$A$1:$F$380,5,FALSE)),"－",VLOOKUP($AD258,技まとめ!$A$1:$F$380,5,FALSE))</f>
        <v>20</v>
      </c>
      <c r="AH258" s="3" t="str">
        <f>IF($E258=IF(ISERROR(VLOOKUP($AD258,技まとめ!$A$1:$F$380,4,FALSE)),"－",VLOOKUP($AD258,技まとめ!$A$1:$F$380,4,FALSE)),"一致","")</f>
        <v>一致</v>
      </c>
      <c r="AI258" s="9" t="s">
        <v>274</v>
      </c>
      <c r="AJ258" s="3" t="str">
        <f>IF(ISERROR(VLOOKUP($AI258,技まとめ!$A$1:$F$380,6,FALSE)),"－",VLOOKUP($AI258,技まとめ!$A$1:$F$380,6,FALSE))</f>
        <v>P1</v>
      </c>
      <c r="AK258" s="3">
        <f>IF(ISERROR(VLOOKUP($AI258,技まとめ!$A$1:$F$380,3,FALSE)),"－",VLOOKUP($AI258,技まとめ!$A$1:$F$380,3,FALSE))</f>
        <v>27</v>
      </c>
      <c r="AL258" s="3">
        <f>IF(ISERROR(VLOOKUP($AI258,技まとめ!$A$1:$F$380,5,FALSE)),"－",VLOOKUP($AI258,技まとめ!$A$1:$F$380,5,FALSE))</f>
        <v>25</v>
      </c>
      <c r="AM258" s="3" t="str">
        <f>IF($E258=IF(ISERROR(VLOOKUP($AI258,技まとめ!$A$1:$F$380,4,FALSE)),"－",VLOOKUP($AI258,技まとめ!$A$1:$F$380,4,FALSE)),"一致","")</f>
        <v/>
      </c>
      <c r="AN258" s="9" t="s">
        <v>389</v>
      </c>
      <c r="AO258" s="3" t="str">
        <f>IF(ISERROR(VLOOKUP($AN258,技まとめ!$A$1:$F$380,6,FALSE)),"－",VLOOKUP($AN258,技まとめ!$A$1:$F$380,6,FALSE))</f>
        <v>CA</v>
      </c>
      <c r="AP258" s="3">
        <f>IF(ISERROR(VLOOKUP($AN258,技まとめ!$A$1:$F$380,3,FALSE)),"－",VLOOKUP($AN258,技まとめ!$A$1:$F$380,3,FALSE))</f>
        <v>54</v>
      </c>
      <c r="AQ258" s="3">
        <f>IF(ISERROR(VLOOKUP($AN258,技まとめ!$A$1:$F$380,5,FALSE)),"－",VLOOKUP($AN258,技まとめ!$A$1:$F$380,5,FALSE))</f>
        <v>35</v>
      </c>
      <c r="AR258" s="3" t="str">
        <f>IF($E258=IF(ISERROR(VLOOKUP($AN258,技まとめ!$A$1:$F$380,4,FALSE)),"－",VLOOKUP($AN258,技まとめ!$A$1:$F$380,4,FALSE)),"一致","")</f>
        <v>一致</v>
      </c>
      <c r="AS258" s="9" t="s">
        <v>451</v>
      </c>
      <c r="AT258" s="3" t="str">
        <f>IF(ISERROR(VLOOKUP($AS258,技まとめ!$A$1:$F$380,6,FALSE)),"－",VLOOKUP($AS258,技まとめ!$A$1:$F$380,6,FALSE))</f>
        <v>CA</v>
      </c>
      <c r="AU258" s="3">
        <f>IF(ISERROR(VLOOKUP($AS258,技まとめ!$A$1:$F$380,3,FALSE)),"－",VLOOKUP($AS258,技まとめ!$A$1:$F$380,3,FALSE))</f>
        <v>77</v>
      </c>
      <c r="AV258" s="3">
        <f>IF(ISERROR(VLOOKUP($AS258,技まとめ!$A$1:$F$380,5,FALSE)),"－",VLOOKUP($AS258,技まとめ!$A$1:$F$380,5,FALSE))</f>
        <v>45</v>
      </c>
      <c r="AW258" s="3" t="str">
        <f>IF($E258=IF(ISERROR(VLOOKUP($AS258,技まとめ!$A$1:$F$380,4,FALSE)),"－",VLOOKUP($AS258,技まとめ!$A$1:$F$380,4,FALSE)),"一致","")</f>
        <v/>
      </c>
      <c r="AX258" s="12" t="str">
        <f t="shared" si="48"/>
        <v>タフネスブロックロケットこぶしドこんじょうキャッチぶんしんブロック</v>
      </c>
      <c r="AY258" s="12" t="str">
        <f t="shared" si="49"/>
        <v>タフネスブロックロケットこぶしドこんじょうキャッチぶんしんブロック</v>
      </c>
      <c r="AZ258" s="12" t="str">
        <f t="shared" si="50"/>
        <v>タフネスブロックロケットこぶしドこんじょうキャッチぶんしんブロック</v>
      </c>
      <c r="BA258" s="12" t="str">
        <f t="shared" si="51"/>
        <v>タフネスブロックロケットこぶしドこんじょうキャッチぶんしんブロック</v>
      </c>
      <c r="BB258" s="11" t="str">
        <f t="shared" si="52"/>
        <v>CAP1CACA</v>
      </c>
      <c r="BC258" s="11" t="str">
        <f t="shared" si="53"/>
        <v>CAP1CACA</v>
      </c>
      <c r="BD258" s="11" t="str">
        <f t="shared" si="54"/>
        <v>CAP1CACA</v>
      </c>
      <c r="BE258" s="11" t="str">
        <f t="shared" si="55"/>
        <v>CAP1CACA</v>
      </c>
    </row>
    <row r="259" spans="1:57" ht="11.25" hidden="1" customHeight="1">
      <c r="A259" s="6">
        <v>257</v>
      </c>
      <c r="B259" s="7" t="s">
        <v>867</v>
      </c>
      <c r="C259" s="8" t="s">
        <v>868</v>
      </c>
      <c r="D259" s="7" t="s">
        <v>72</v>
      </c>
      <c r="E259" s="7" t="s">
        <v>102</v>
      </c>
      <c r="F259" s="7" t="s">
        <v>74</v>
      </c>
      <c r="G259" s="9">
        <v>112</v>
      </c>
      <c r="H259" s="9">
        <v>108</v>
      </c>
      <c r="I259" s="9">
        <v>65</v>
      </c>
      <c r="J259" s="9">
        <v>57</v>
      </c>
      <c r="K259" s="9">
        <v>56</v>
      </c>
      <c r="L259" s="9">
        <v>57</v>
      </c>
      <c r="M259" s="9">
        <v>60</v>
      </c>
      <c r="N259" s="9">
        <v>61</v>
      </c>
      <c r="O259" s="9">
        <v>60</v>
      </c>
      <c r="P259" s="9">
        <v>35</v>
      </c>
      <c r="Q259" s="10">
        <v>115</v>
      </c>
      <c r="R259" s="11">
        <v>27</v>
      </c>
      <c r="S259" s="11">
        <v>1</v>
      </c>
      <c r="T259" s="11">
        <v>107</v>
      </c>
      <c r="U259" s="11">
        <v>110</v>
      </c>
      <c r="V259" s="11">
        <v>1</v>
      </c>
      <c r="W259" s="11">
        <v>110</v>
      </c>
      <c r="X259" s="11">
        <f t="shared" ref="X259:X322" si="56">SUM(Q259:W259)</f>
        <v>471</v>
      </c>
      <c r="Y259" s="11">
        <f t="shared" ref="Y259:Y322" si="57">Q259*40+V259*5+W259*5</f>
        <v>5155</v>
      </c>
      <c r="Z259" s="11">
        <f t="shared" ref="Z259:Z322" si="58">R259*35+S259*5+V259*5+W259*5</f>
        <v>1505</v>
      </c>
      <c r="AA259" s="11">
        <f t="shared" ref="AA259:AA322" si="59">T259*35+S259*5+V259*5+W259*5</f>
        <v>4305</v>
      </c>
      <c r="AB259" s="11">
        <f t="shared" ref="AB259:AB322" si="60">T259*35+V259*10+W259*5</f>
        <v>4305</v>
      </c>
      <c r="AC259" s="6">
        <f t="shared" ref="AC259:AC322" si="61">T259*40+R259*5+W259*5</f>
        <v>4965</v>
      </c>
      <c r="AD259" s="9" t="s">
        <v>220</v>
      </c>
      <c r="AE259" s="3" t="str">
        <f>IF(ISERROR(VLOOKUP($AD259,技まとめ!$A$1:$F$380,6,FALSE)),"－",VLOOKUP($AD259,技まとめ!$A$1:$F$380,6,FALSE))</f>
        <v>－</v>
      </c>
      <c r="AF259" s="3">
        <f>IF(ISERROR(VLOOKUP($AD259,技まとめ!$A$1:$F$380,3,FALSE)),"－",VLOOKUP($AD259,技まとめ!$A$1:$F$380,3,FALSE))</f>
        <v>0</v>
      </c>
      <c r="AG259" s="3">
        <f>IF(ISERROR(VLOOKUP($AD259,技まとめ!$A$1:$F$380,5,FALSE)),"－",VLOOKUP($AD259,技まとめ!$A$1:$F$380,5,FALSE))</f>
        <v>0</v>
      </c>
      <c r="AH259" s="3" t="str">
        <f>IF($E259=IF(ISERROR(VLOOKUP($AD259,技まとめ!$A$1:$F$380,4,FALSE)),"－",VLOOKUP($AD259,技まとめ!$A$1:$F$380,4,FALSE)),"一致","")</f>
        <v/>
      </c>
      <c r="AI259" s="9" t="s">
        <v>203</v>
      </c>
      <c r="AJ259" s="3" t="str">
        <f>IF(ISERROR(VLOOKUP($AI259,技まとめ!$A$1:$F$380,6,FALSE)),"－",VLOOKUP($AI259,技まとめ!$A$1:$F$380,6,FALSE))</f>
        <v>P1</v>
      </c>
      <c r="AK259" s="3">
        <f>IF(ISERROR(VLOOKUP($AI259,技まとめ!$A$1:$F$380,3,FALSE)),"－",VLOOKUP($AI259,技まとめ!$A$1:$F$380,3,FALSE))</f>
        <v>46</v>
      </c>
      <c r="AL259" s="3">
        <f>IF(ISERROR(VLOOKUP($AI259,技まとめ!$A$1:$F$380,5,FALSE)),"－",VLOOKUP($AI259,技まとめ!$A$1:$F$380,5,FALSE))</f>
        <v>32</v>
      </c>
      <c r="AM259" s="3" t="str">
        <f>IF($E259=IF(ISERROR(VLOOKUP($AI259,技まとめ!$A$1:$F$380,4,FALSE)),"－",VLOOKUP($AI259,技まとめ!$A$1:$F$380,4,FALSE)),"一致","")</f>
        <v>一致</v>
      </c>
      <c r="AN259" s="9" t="s">
        <v>291</v>
      </c>
      <c r="AO259" s="3" t="str">
        <f>IF(ISERROR(VLOOKUP($AN259,技まとめ!$A$1:$F$380,6,FALSE)),"－",VLOOKUP($AN259,技まとめ!$A$1:$F$380,6,FALSE))</f>
        <v>P1</v>
      </c>
      <c r="AP259" s="3">
        <f>IF(ISERROR(VLOOKUP($AN259,技まとめ!$A$1:$F$380,3,FALSE)),"－",VLOOKUP($AN259,技まとめ!$A$1:$F$380,3,FALSE))</f>
        <v>65</v>
      </c>
      <c r="AQ259" s="3">
        <f>IF(ISERROR(VLOOKUP($AN259,技まとめ!$A$1:$F$380,5,FALSE)),"－",VLOOKUP($AN259,技まとめ!$A$1:$F$380,5,FALSE))</f>
        <v>40</v>
      </c>
      <c r="AR259" s="3" t="str">
        <f>IF($E259=IF(ISERROR(VLOOKUP($AN259,技まとめ!$A$1:$F$380,4,FALSE)),"－",VLOOKUP($AN259,技まとめ!$A$1:$F$380,4,FALSE)),"一致","")</f>
        <v/>
      </c>
      <c r="AS259" s="9" t="s">
        <v>351</v>
      </c>
      <c r="AT259" s="3" t="str">
        <f>IF(ISERROR(VLOOKUP($AS259,技まとめ!$A$1:$F$380,6,FALSE)),"－",VLOOKUP($AS259,技まとめ!$A$1:$F$380,6,FALSE))</f>
        <v>CA</v>
      </c>
      <c r="AU259" s="3">
        <f>IF(ISERROR(VLOOKUP($AS259,技まとめ!$A$1:$F$380,3,FALSE)),"－",VLOOKUP($AS259,技まとめ!$A$1:$F$380,3,FALSE))</f>
        <v>92</v>
      </c>
      <c r="AV259" s="3">
        <f>IF(ISERROR(VLOOKUP($AS259,技まとめ!$A$1:$F$380,5,FALSE)),"－",VLOOKUP($AS259,技まとめ!$A$1:$F$380,5,FALSE))</f>
        <v>50</v>
      </c>
      <c r="AW259" s="3" t="str">
        <f>IF($E259=IF(ISERROR(VLOOKUP($AS259,技まとめ!$A$1:$F$380,4,FALSE)),"－",VLOOKUP($AS259,技まとめ!$A$1:$F$380,4,FALSE)),"一致","")</f>
        <v/>
      </c>
      <c r="AX259" s="12" t="str">
        <f t="shared" ref="AX259:AX322" si="62">AD259&amp;AI259&amp;AN259&amp;AS259</f>
        <v>ネバーギブアップフルパワーシールドちゃぶだいがえしギガントウォール</v>
      </c>
      <c r="AY259" s="12" t="str">
        <f t="shared" ref="AY259:AY322" si="63">AD259&amp;AI259&amp;AN259&amp;AS259</f>
        <v>ネバーギブアップフルパワーシールドちゃぶだいがえしギガントウォール</v>
      </c>
      <c r="AZ259" s="12" t="str">
        <f t="shared" ref="AZ259:AZ322" si="64">AD259&amp;AI259&amp;AN259&amp;AS259</f>
        <v>ネバーギブアップフルパワーシールドちゃぶだいがえしギガントウォール</v>
      </c>
      <c r="BA259" s="12" t="str">
        <f t="shared" ref="BA259:BA322" si="65">AD259&amp;AI259&amp;AN259&amp;AS259</f>
        <v>ネバーギブアップフルパワーシールドちゃぶだいがえしギガントウォール</v>
      </c>
      <c r="BB259" s="11" t="str">
        <f t="shared" ref="BB259:BB322" si="66">AE259&amp;AJ259&amp;AO259&amp;AT259</f>
        <v>－P1P1CA</v>
      </c>
      <c r="BC259" s="11" t="str">
        <f t="shared" ref="BC259:BC322" si="67">AE259&amp;AJ259&amp;AO259&amp;AT259</f>
        <v>－P1P1CA</v>
      </c>
      <c r="BD259" s="11" t="str">
        <f t="shared" ref="BD259:BD322" si="68">AE259&amp;AJ259&amp;AO259&amp;AT259</f>
        <v>－P1P1CA</v>
      </c>
      <c r="BE259" s="11" t="str">
        <f t="shared" ref="BE259:BE322" si="69">AE259&amp;AJ259&amp;AO259&amp;AT259</f>
        <v>－P1P1CA</v>
      </c>
    </row>
    <row r="260" spans="1:57" ht="11.25" hidden="1" customHeight="1">
      <c r="A260" s="6">
        <v>258</v>
      </c>
      <c r="B260" s="7" t="s">
        <v>869</v>
      </c>
      <c r="C260" s="8" t="s">
        <v>870</v>
      </c>
      <c r="D260" s="7" t="s">
        <v>72</v>
      </c>
      <c r="E260" s="7" t="s">
        <v>81</v>
      </c>
      <c r="F260" s="7" t="s">
        <v>74</v>
      </c>
      <c r="G260" s="9">
        <v>135</v>
      </c>
      <c r="H260" s="9">
        <v>93</v>
      </c>
      <c r="I260" s="9">
        <v>56</v>
      </c>
      <c r="J260" s="9">
        <v>59</v>
      </c>
      <c r="K260" s="9">
        <v>47</v>
      </c>
      <c r="L260" s="9">
        <v>57</v>
      </c>
      <c r="M260" s="9">
        <v>57</v>
      </c>
      <c r="N260" s="9">
        <v>62</v>
      </c>
      <c r="O260" s="9">
        <v>55</v>
      </c>
      <c r="P260" s="9">
        <v>24</v>
      </c>
      <c r="Q260" s="10">
        <v>106</v>
      </c>
      <c r="R260" s="11">
        <v>10</v>
      </c>
      <c r="S260" s="11">
        <v>1</v>
      </c>
      <c r="T260" s="11">
        <v>107</v>
      </c>
      <c r="U260" s="11">
        <v>107</v>
      </c>
      <c r="V260" s="11">
        <v>1</v>
      </c>
      <c r="W260" s="11">
        <v>105</v>
      </c>
      <c r="X260" s="11">
        <f t="shared" si="56"/>
        <v>437</v>
      </c>
      <c r="Y260" s="11">
        <f t="shared" si="57"/>
        <v>4770</v>
      </c>
      <c r="Z260" s="11">
        <f t="shared" si="58"/>
        <v>885</v>
      </c>
      <c r="AA260" s="11">
        <f t="shared" si="59"/>
        <v>4280</v>
      </c>
      <c r="AB260" s="11">
        <f t="shared" si="60"/>
        <v>4280</v>
      </c>
      <c r="AC260" s="6">
        <f t="shared" si="61"/>
        <v>4855</v>
      </c>
      <c r="AD260" s="9" t="s">
        <v>665</v>
      </c>
      <c r="AE260" s="3" t="str">
        <f>IF(ISERROR(VLOOKUP($AD260,技まとめ!$A$1:$F$380,6,FALSE)),"－",VLOOKUP($AD260,技まとめ!$A$1:$F$380,6,FALSE))</f>
        <v>CA</v>
      </c>
      <c r="AF260" s="3">
        <f>IF(ISERROR(VLOOKUP($AD260,技まとめ!$A$1:$F$380,3,FALSE)),"－",VLOOKUP($AD260,技まとめ!$A$1:$F$380,3,FALSE))</f>
        <v>19</v>
      </c>
      <c r="AG260" s="3">
        <f>IF(ISERROR(VLOOKUP($AD260,技まとめ!$A$1:$F$380,5,FALSE)),"－",VLOOKUP($AD260,技まとめ!$A$1:$F$380,5,FALSE))</f>
        <v>22</v>
      </c>
      <c r="AH260" s="3" t="str">
        <f>IF($E260=IF(ISERROR(VLOOKUP($AD260,技まとめ!$A$1:$F$380,4,FALSE)),"－",VLOOKUP($AD260,技まとめ!$A$1:$F$380,4,FALSE)),"一致","")</f>
        <v>一致</v>
      </c>
      <c r="AI260" s="9" t="s">
        <v>239</v>
      </c>
      <c r="AJ260" s="3" t="str">
        <f>IF(ISERROR(VLOOKUP($AI260,技まとめ!$A$1:$F$380,6,FALSE)),"－",VLOOKUP($AI260,技まとめ!$A$1:$F$380,6,FALSE))</f>
        <v>P1</v>
      </c>
      <c r="AK260" s="3">
        <f>IF(ISERROR(VLOOKUP($AI260,技まとめ!$A$1:$F$380,3,FALSE)),"－",VLOOKUP($AI260,技まとめ!$A$1:$F$380,3,FALSE))</f>
        <v>40</v>
      </c>
      <c r="AL260" s="3">
        <f>IF(ISERROR(VLOOKUP($AI260,技まとめ!$A$1:$F$380,5,FALSE)),"－",VLOOKUP($AI260,技まとめ!$A$1:$F$380,5,FALSE))</f>
        <v>30</v>
      </c>
      <c r="AM260" s="3" t="str">
        <f>IF($E260=IF(ISERROR(VLOOKUP($AI260,技まとめ!$A$1:$F$380,4,FALSE)),"－",VLOOKUP($AI260,技まとめ!$A$1:$F$380,4,FALSE)),"一致","")</f>
        <v/>
      </c>
      <c r="AN260" s="9" t="s">
        <v>142</v>
      </c>
      <c r="AO260" s="3" t="str">
        <f>IF(ISERROR(VLOOKUP($AN260,技まとめ!$A$1:$F$380,6,FALSE)),"－",VLOOKUP($AN260,技まとめ!$A$1:$F$380,6,FALSE))</f>
        <v>SC</v>
      </c>
      <c r="AP260" s="3">
        <f>IF(ISERROR(VLOOKUP($AN260,技まとめ!$A$1:$F$380,3,FALSE)),"－",VLOOKUP($AN260,技まとめ!$A$1:$F$380,3,FALSE))</f>
        <v>105</v>
      </c>
      <c r="AQ260" s="3">
        <f>IF(ISERROR(VLOOKUP($AN260,技まとめ!$A$1:$F$380,5,FALSE)),"－",VLOOKUP($AN260,技まとめ!$A$1:$F$380,5,FALSE))</f>
        <v>55</v>
      </c>
      <c r="AR260" s="3" t="str">
        <f>IF($E260=IF(ISERROR(VLOOKUP($AN260,技まとめ!$A$1:$F$380,4,FALSE)),"－",VLOOKUP($AN260,技まとめ!$A$1:$F$380,4,FALSE)),"一致","")</f>
        <v/>
      </c>
      <c r="AS260" s="9" t="s">
        <v>834</v>
      </c>
      <c r="AT260" s="3" t="str">
        <f>IF(ISERROR(VLOOKUP($AS260,技まとめ!$A$1:$F$380,6,FALSE)),"－",VLOOKUP($AS260,技まとめ!$A$1:$F$380,6,FALSE))</f>
        <v>P1</v>
      </c>
      <c r="AU260" s="3">
        <f>IF(ISERROR(VLOOKUP($AS260,技まとめ!$A$1:$F$380,3,FALSE)),"－",VLOOKUP($AS260,技まとめ!$A$1:$F$380,3,FALSE))</f>
        <v>71</v>
      </c>
      <c r="AV260" s="3">
        <f>IF(ISERROR(VLOOKUP($AS260,技まとめ!$A$1:$F$380,5,FALSE)),"－",VLOOKUP($AS260,技まとめ!$A$1:$F$380,5,FALSE))</f>
        <v>42</v>
      </c>
      <c r="AW260" s="3" t="str">
        <f>IF($E260=IF(ISERROR(VLOOKUP($AS260,技まとめ!$A$1:$F$380,4,FALSE)),"－",VLOOKUP($AS260,技まとめ!$A$1:$F$380,4,FALSE)),"一致","")</f>
        <v/>
      </c>
      <c r="AX260" s="12" t="str">
        <f t="shared" si="62"/>
        <v>トルネードキャッチねっけつヘッドドラゴンスレイヤーだいばくはつはりて</v>
      </c>
      <c r="AY260" s="12" t="str">
        <f t="shared" si="63"/>
        <v>トルネードキャッチねっけつヘッドドラゴンスレイヤーだいばくはつはりて</v>
      </c>
      <c r="AZ260" s="12" t="str">
        <f t="shared" si="64"/>
        <v>トルネードキャッチねっけつヘッドドラゴンスレイヤーだいばくはつはりて</v>
      </c>
      <c r="BA260" s="12" t="str">
        <f t="shared" si="65"/>
        <v>トルネードキャッチねっけつヘッドドラゴンスレイヤーだいばくはつはりて</v>
      </c>
      <c r="BB260" s="11" t="str">
        <f t="shared" si="66"/>
        <v>CAP1SCP1</v>
      </c>
      <c r="BC260" s="11" t="str">
        <f t="shared" si="67"/>
        <v>CAP1SCP1</v>
      </c>
      <c r="BD260" s="11" t="str">
        <f t="shared" si="68"/>
        <v>CAP1SCP1</v>
      </c>
      <c r="BE260" s="11" t="str">
        <f t="shared" si="69"/>
        <v>CAP1SCP1</v>
      </c>
    </row>
    <row r="261" spans="1:57" ht="11.25" hidden="1" customHeight="1">
      <c r="A261" s="6">
        <v>259</v>
      </c>
      <c r="B261" s="7" t="s">
        <v>871</v>
      </c>
      <c r="C261" s="8" t="s">
        <v>872</v>
      </c>
      <c r="D261" s="7" t="s">
        <v>72</v>
      </c>
      <c r="E261" s="7" t="s">
        <v>73</v>
      </c>
      <c r="F261" s="7" t="s">
        <v>74</v>
      </c>
      <c r="G261" s="9">
        <v>118</v>
      </c>
      <c r="H261" s="9">
        <v>92</v>
      </c>
      <c r="I261" s="9">
        <v>50</v>
      </c>
      <c r="J261" s="9">
        <v>51</v>
      </c>
      <c r="K261" s="9">
        <v>56</v>
      </c>
      <c r="L261" s="9">
        <v>46</v>
      </c>
      <c r="M261" s="9">
        <v>57</v>
      </c>
      <c r="N261" s="9">
        <v>57</v>
      </c>
      <c r="O261" s="9">
        <v>51</v>
      </c>
      <c r="P261" s="9">
        <v>42</v>
      </c>
      <c r="Q261" s="10">
        <v>100</v>
      </c>
      <c r="R261" s="11">
        <v>24</v>
      </c>
      <c r="S261" s="11">
        <v>1</v>
      </c>
      <c r="T261" s="11">
        <v>96</v>
      </c>
      <c r="U261" s="11">
        <v>107</v>
      </c>
      <c r="V261" s="11">
        <v>1</v>
      </c>
      <c r="W261" s="11">
        <v>101</v>
      </c>
      <c r="X261" s="11">
        <f t="shared" si="56"/>
        <v>430</v>
      </c>
      <c r="Y261" s="11">
        <f t="shared" si="57"/>
        <v>4510</v>
      </c>
      <c r="Z261" s="11">
        <f t="shared" si="58"/>
        <v>1355</v>
      </c>
      <c r="AA261" s="11">
        <f t="shared" si="59"/>
        <v>3875</v>
      </c>
      <c r="AB261" s="11">
        <f t="shared" si="60"/>
        <v>3875</v>
      </c>
      <c r="AC261" s="6">
        <f t="shared" si="61"/>
        <v>4465</v>
      </c>
      <c r="AD261" s="9" t="s">
        <v>776</v>
      </c>
      <c r="AE261" s="3" t="str">
        <f>IF(ISERROR(VLOOKUP($AD261,技まとめ!$A$1:$F$380,6,FALSE)),"－",VLOOKUP($AD261,技まとめ!$A$1:$F$380,6,FALSE))</f>
        <v>P1</v>
      </c>
      <c r="AF261" s="3">
        <f>IF(ISERROR(VLOOKUP($AD261,技まとめ!$A$1:$F$380,3,FALSE)),"－",VLOOKUP($AD261,技まとめ!$A$1:$F$380,3,FALSE))</f>
        <v>13</v>
      </c>
      <c r="AG261" s="3">
        <f>IF(ISERROR(VLOOKUP($AD261,技まとめ!$A$1:$F$380,5,FALSE)),"－",VLOOKUP($AD261,技まとめ!$A$1:$F$380,5,FALSE))</f>
        <v>20</v>
      </c>
      <c r="AH261" s="3" t="str">
        <f>IF($E261=IF(ISERROR(VLOOKUP($AD261,技まとめ!$A$1:$F$380,4,FALSE)),"－",VLOOKUP($AD261,技まとめ!$A$1:$F$380,4,FALSE)),"一致","")</f>
        <v/>
      </c>
      <c r="AI261" s="9" t="s">
        <v>239</v>
      </c>
      <c r="AJ261" s="3" t="str">
        <f>IF(ISERROR(VLOOKUP($AI261,技まとめ!$A$1:$F$380,6,FALSE)),"－",VLOOKUP($AI261,技まとめ!$A$1:$F$380,6,FALSE))</f>
        <v>P1</v>
      </c>
      <c r="AK261" s="3">
        <f>IF(ISERROR(VLOOKUP($AI261,技まとめ!$A$1:$F$380,3,FALSE)),"－",VLOOKUP($AI261,技まとめ!$A$1:$F$380,3,FALSE))</f>
        <v>40</v>
      </c>
      <c r="AL261" s="3">
        <f>IF(ISERROR(VLOOKUP($AI261,技まとめ!$A$1:$F$380,5,FALSE)),"－",VLOOKUP($AI261,技まとめ!$A$1:$F$380,5,FALSE))</f>
        <v>30</v>
      </c>
      <c r="AM261" s="3" t="str">
        <f>IF($E261=IF(ISERROR(VLOOKUP($AI261,技まとめ!$A$1:$F$380,4,FALSE)),"－",VLOOKUP($AI261,技まとめ!$A$1:$F$380,4,FALSE)),"一致","")</f>
        <v/>
      </c>
      <c r="AN261" s="9" t="s">
        <v>241</v>
      </c>
      <c r="AO261" s="3" t="str">
        <f>IF(ISERROR(VLOOKUP($AN261,技まとめ!$A$1:$F$380,6,FALSE)),"－",VLOOKUP($AN261,技まとめ!$A$1:$F$380,6,FALSE))</f>
        <v>P1</v>
      </c>
      <c r="AP261" s="3">
        <f>IF(ISERROR(VLOOKUP($AN261,技まとめ!$A$1:$F$380,3,FALSE)),"－",VLOOKUP($AN261,技まとめ!$A$1:$F$380,3,FALSE))</f>
        <v>52</v>
      </c>
      <c r="AQ261" s="3">
        <f>IF(ISERROR(VLOOKUP($AN261,技まとめ!$A$1:$F$380,5,FALSE)),"－",VLOOKUP($AN261,技まとめ!$A$1:$F$380,5,FALSE))</f>
        <v>35</v>
      </c>
      <c r="AR261" s="3" t="str">
        <f>IF($E261=IF(ISERROR(VLOOKUP($AN261,技まとめ!$A$1:$F$380,4,FALSE)),"－",VLOOKUP($AN261,技まとめ!$A$1:$F$380,4,FALSE)),"一致","")</f>
        <v/>
      </c>
      <c r="AS261" s="9" t="s">
        <v>756</v>
      </c>
      <c r="AT261" s="3" t="str">
        <f>IF(ISERROR(VLOOKUP($AS261,技まとめ!$A$1:$F$380,6,FALSE)),"－",VLOOKUP($AS261,技まとめ!$A$1:$F$380,6,FALSE))</f>
        <v>BB</v>
      </c>
      <c r="AU261" s="3">
        <f>IF(ISERROR(VLOOKUP($AS261,技まとめ!$A$1:$F$380,3,FALSE)),"－",VLOOKUP($AS261,技まとめ!$A$1:$F$380,3,FALSE))</f>
        <v>65</v>
      </c>
      <c r="AV261" s="3">
        <f>IF(ISERROR(VLOOKUP($AS261,技まとめ!$A$1:$F$380,5,FALSE)),"－",VLOOKUP($AS261,技まとめ!$A$1:$F$380,5,FALSE))</f>
        <v>42</v>
      </c>
      <c r="AW261" s="3" t="str">
        <f>IF($E261=IF(ISERROR(VLOOKUP($AS261,技まとめ!$A$1:$F$380,4,FALSE)),"－",VLOOKUP($AS261,技まとめ!$A$1:$F$380,4,FALSE)),"一致","")</f>
        <v/>
      </c>
      <c r="AX261" s="12" t="str">
        <f t="shared" si="62"/>
        <v>ねっけつパンチねっけつヘッドばくれつパンチボルケイノカット</v>
      </c>
      <c r="AY261" s="12" t="str">
        <f t="shared" si="63"/>
        <v>ねっけつパンチねっけつヘッドばくれつパンチボルケイノカット</v>
      </c>
      <c r="AZ261" s="12" t="str">
        <f t="shared" si="64"/>
        <v>ねっけつパンチねっけつヘッドばくれつパンチボルケイノカット</v>
      </c>
      <c r="BA261" s="12" t="str">
        <f t="shared" si="65"/>
        <v>ねっけつパンチねっけつヘッドばくれつパンチボルケイノカット</v>
      </c>
      <c r="BB261" s="11" t="str">
        <f t="shared" si="66"/>
        <v>P1P1P1BB</v>
      </c>
      <c r="BC261" s="11" t="str">
        <f t="shared" si="67"/>
        <v>P1P1P1BB</v>
      </c>
      <c r="BD261" s="11" t="str">
        <f t="shared" si="68"/>
        <v>P1P1P1BB</v>
      </c>
      <c r="BE261" s="11" t="str">
        <f t="shared" si="69"/>
        <v>P1P1P1BB</v>
      </c>
    </row>
    <row r="262" spans="1:57" ht="11.25" hidden="1" customHeight="1">
      <c r="A262" s="6">
        <v>260</v>
      </c>
      <c r="B262" s="7" t="s">
        <v>873</v>
      </c>
      <c r="C262" s="8" t="s">
        <v>874</v>
      </c>
      <c r="D262" s="7" t="s">
        <v>72</v>
      </c>
      <c r="E262" s="7" t="s">
        <v>73</v>
      </c>
      <c r="F262" s="7" t="s">
        <v>128</v>
      </c>
      <c r="G262" s="9">
        <v>125</v>
      </c>
      <c r="H262" s="9">
        <v>92</v>
      </c>
      <c r="I262" s="9">
        <v>57</v>
      </c>
      <c r="J262" s="9">
        <v>56</v>
      </c>
      <c r="K262" s="9">
        <v>36</v>
      </c>
      <c r="L262" s="9">
        <v>57</v>
      </c>
      <c r="M262" s="9">
        <v>54</v>
      </c>
      <c r="N262" s="9">
        <v>58</v>
      </c>
      <c r="O262" s="9">
        <v>53</v>
      </c>
      <c r="P262" s="9">
        <v>62</v>
      </c>
      <c r="Q262" s="10">
        <v>107</v>
      </c>
      <c r="R262" s="11">
        <v>30</v>
      </c>
      <c r="S262" s="11">
        <v>1</v>
      </c>
      <c r="T262" s="11">
        <v>107</v>
      </c>
      <c r="U262" s="11">
        <v>104</v>
      </c>
      <c r="V262" s="11">
        <v>1</v>
      </c>
      <c r="W262" s="11">
        <v>103</v>
      </c>
      <c r="X262" s="11">
        <f t="shared" si="56"/>
        <v>453</v>
      </c>
      <c r="Y262" s="11">
        <f t="shared" si="57"/>
        <v>4800</v>
      </c>
      <c r="Z262" s="11">
        <f t="shared" si="58"/>
        <v>1575</v>
      </c>
      <c r="AA262" s="11">
        <f t="shared" si="59"/>
        <v>4270</v>
      </c>
      <c r="AB262" s="11">
        <f t="shared" si="60"/>
        <v>4270</v>
      </c>
      <c r="AC262" s="6">
        <f t="shared" si="61"/>
        <v>4945</v>
      </c>
      <c r="AD262" s="9" t="s">
        <v>308</v>
      </c>
      <c r="AE262" s="3" t="str">
        <f>IF(ISERROR(VLOOKUP($AD262,技まとめ!$A$1:$F$380,6,FALSE)),"－",VLOOKUP($AD262,技まとめ!$A$1:$F$380,6,FALSE))</f>
        <v>DR</v>
      </c>
      <c r="AF262" s="3">
        <f>IF(ISERROR(VLOOKUP($AD262,技まとめ!$A$1:$F$380,3,FALSE)),"－",VLOOKUP($AD262,技まとめ!$A$1:$F$380,3,FALSE))</f>
        <v>28</v>
      </c>
      <c r="AG262" s="3">
        <f>IF(ISERROR(VLOOKUP($AD262,技まとめ!$A$1:$F$380,5,FALSE)),"－",VLOOKUP($AD262,技まとめ!$A$1:$F$380,5,FALSE))</f>
        <v>24</v>
      </c>
      <c r="AH262" s="3" t="str">
        <f>IF($E262=IF(ISERROR(VLOOKUP($AD262,技まとめ!$A$1:$F$380,4,FALSE)),"－",VLOOKUP($AD262,技まとめ!$A$1:$F$380,4,FALSE)),"一致","")</f>
        <v>一致</v>
      </c>
      <c r="AI262" s="9" t="s">
        <v>90</v>
      </c>
      <c r="AJ262" s="3" t="str">
        <f>IF(ISERROR(VLOOKUP($AI262,技まとめ!$A$1:$F$380,6,FALSE)),"－",VLOOKUP($AI262,技まとめ!$A$1:$F$380,6,FALSE))</f>
        <v>DR</v>
      </c>
      <c r="AK262" s="3">
        <f>IF(ISERROR(VLOOKUP($AI262,技まとめ!$A$1:$F$380,3,FALSE)),"－",VLOOKUP($AI262,技まとめ!$A$1:$F$380,3,FALSE))</f>
        <v>46</v>
      </c>
      <c r="AL262" s="3">
        <f>IF(ISERROR(VLOOKUP($AI262,技まとめ!$A$1:$F$380,5,FALSE)),"－",VLOOKUP($AI262,技まとめ!$A$1:$F$380,5,FALSE))</f>
        <v>33</v>
      </c>
      <c r="AM262" s="3" t="str">
        <f>IF($E262=IF(ISERROR(VLOOKUP($AI262,技まとめ!$A$1:$F$380,4,FALSE)),"－",VLOOKUP($AI262,技まとめ!$A$1:$F$380,4,FALSE)),"一致","")</f>
        <v>一致</v>
      </c>
      <c r="AN262" s="9" t="s">
        <v>875</v>
      </c>
      <c r="AO262" s="3" t="str">
        <f>IF(ISERROR(VLOOKUP($AN262,技まとめ!$A$1:$F$380,6,FALSE)),"－",VLOOKUP($AN262,技まとめ!$A$1:$F$380,6,FALSE))</f>
        <v>DR</v>
      </c>
      <c r="AP262" s="3">
        <f>IF(ISERROR(VLOOKUP($AN262,技まとめ!$A$1:$F$380,3,FALSE)),"－",VLOOKUP($AN262,技まとめ!$A$1:$F$380,3,FALSE))</f>
        <v>60</v>
      </c>
      <c r="AQ262" s="3">
        <f>IF(ISERROR(VLOOKUP($AN262,技まとめ!$A$1:$F$380,5,FALSE)),"－",VLOOKUP($AN262,技まとめ!$A$1:$F$380,5,FALSE))</f>
        <v>39</v>
      </c>
      <c r="AR262" s="3" t="str">
        <f>IF($E262=IF(ISERROR(VLOOKUP($AN262,技まとめ!$A$1:$F$380,4,FALSE)),"－",VLOOKUP($AN262,技まとめ!$A$1:$F$380,4,FALSE)),"一致","")</f>
        <v>一致</v>
      </c>
      <c r="AS262" s="9" t="s">
        <v>119</v>
      </c>
      <c r="AT262" s="3" t="str">
        <f>IF(ISERROR(VLOOKUP($AS262,技まとめ!$A$1:$F$380,6,FALSE)),"－",VLOOKUP($AS262,技まとめ!$A$1:$F$380,6,FALSE))</f>
        <v>NS</v>
      </c>
      <c r="AU262" s="3">
        <f>IF(ISERROR(VLOOKUP($AS262,技まとめ!$A$1:$F$380,3,FALSE)),"－",VLOOKUP($AS262,技まとめ!$A$1:$F$380,3,FALSE))</f>
        <v>85</v>
      </c>
      <c r="AV262" s="3">
        <f>IF(ISERROR(VLOOKUP($AS262,技まとめ!$A$1:$F$380,5,FALSE)),"－",VLOOKUP($AS262,技まとめ!$A$1:$F$380,5,FALSE))</f>
        <v>46</v>
      </c>
      <c r="AW262" s="3" t="str">
        <f>IF($E262=IF(ISERROR(VLOOKUP($AS262,技まとめ!$A$1:$F$380,4,FALSE)),"－",VLOOKUP($AS262,技まとめ!$A$1:$F$380,4,FALSE)),"一致","")</f>
        <v>一致</v>
      </c>
      <c r="AX262" s="12" t="str">
        <f t="shared" si="62"/>
        <v>スーパーアルマジロモグラフェイントシザース・ボムドラゴングランド</v>
      </c>
      <c r="AY262" s="12" t="str">
        <f t="shared" si="63"/>
        <v>スーパーアルマジロモグラフェイントシザース・ボムドラゴングランド</v>
      </c>
      <c r="AZ262" s="12" t="str">
        <f t="shared" si="64"/>
        <v>スーパーアルマジロモグラフェイントシザース・ボムドラゴングランド</v>
      </c>
      <c r="BA262" s="12" t="str">
        <f t="shared" si="65"/>
        <v>スーパーアルマジロモグラフェイントシザース・ボムドラゴングランド</v>
      </c>
      <c r="BB262" s="11" t="str">
        <f t="shared" si="66"/>
        <v>DRDRDRNS</v>
      </c>
      <c r="BC262" s="11" t="str">
        <f t="shared" si="67"/>
        <v>DRDRDRNS</v>
      </c>
      <c r="BD262" s="11" t="str">
        <f t="shared" si="68"/>
        <v>DRDRDRNS</v>
      </c>
      <c r="BE262" s="11" t="str">
        <f t="shared" si="69"/>
        <v>DRDRDRNS</v>
      </c>
    </row>
    <row r="263" spans="1:57" ht="11.25" hidden="1" customHeight="1">
      <c r="A263" s="6">
        <v>261</v>
      </c>
      <c r="B263" s="7" t="s">
        <v>876</v>
      </c>
      <c r="C263" s="8" t="s">
        <v>877</v>
      </c>
      <c r="D263" s="7" t="s">
        <v>72</v>
      </c>
      <c r="E263" s="7" t="s">
        <v>81</v>
      </c>
      <c r="F263" s="7" t="s">
        <v>74</v>
      </c>
      <c r="G263" s="9">
        <v>117</v>
      </c>
      <c r="H263" s="9">
        <v>109</v>
      </c>
      <c r="I263" s="9">
        <v>53</v>
      </c>
      <c r="J263" s="9">
        <v>63</v>
      </c>
      <c r="K263" s="9">
        <v>67</v>
      </c>
      <c r="L263" s="9">
        <v>67</v>
      </c>
      <c r="M263" s="9">
        <v>47</v>
      </c>
      <c r="N263" s="9">
        <v>56</v>
      </c>
      <c r="O263" s="9">
        <v>61</v>
      </c>
      <c r="P263" s="9">
        <v>32</v>
      </c>
      <c r="Q263" s="10">
        <v>103</v>
      </c>
      <c r="R263" s="11">
        <v>36</v>
      </c>
      <c r="S263" s="11">
        <v>1</v>
      </c>
      <c r="T263" s="11">
        <v>117</v>
      </c>
      <c r="U263" s="11">
        <v>97</v>
      </c>
      <c r="V263" s="11">
        <v>1</v>
      </c>
      <c r="W263" s="11">
        <v>111</v>
      </c>
      <c r="X263" s="11">
        <f t="shared" si="56"/>
        <v>466</v>
      </c>
      <c r="Y263" s="11">
        <f t="shared" si="57"/>
        <v>4680</v>
      </c>
      <c r="Z263" s="11">
        <f t="shared" si="58"/>
        <v>1825</v>
      </c>
      <c r="AA263" s="11">
        <f t="shared" si="59"/>
        <v>4660</v>
      </c>
      <c r="AB263" s="11">
        <f t="shared" si="60"/>
        <v>4660</v>
      </c>
      <c r="AC263" s="6">
        <f t="shared" si="61"/>
        <v>5415</v>
      </c>
      <c r="AD263" s="9" t="s">
        <v>487</v>
      </c>
      <c r="AE263" s="3" t="str">
        <f>IF(ISERROR(VLOOKUP($AD263,技まとめ!$A$1:$F$380,6,FALSE)),"－",VLOOKUP($AD263,技まとめ!$A$1:$F$380,6,FALSE))</f>
        <v>CA</v>
      </c>
      <c r="AF263" s="3">
        <f>IF(ISERROR(VLOOKUP($AD263,技まとめ!$A$1:$F$380,3,FALSE)),"－",VLOOKUP($AD263,技まとめ!$A$1:$F$380,3,FALSE))</f>
        <v>33</v>
      </c>
      <c r="AG263" s="3">
        <f>IF(ISERROR(VLOOKUP($AD263,技まとめ!$A$1:$F$380,5,FALSE)),"－",VLOOKUP($AD263,技まとめ!$A$1:$F$380,5,FALSE))</f>
        <v>27</v>
      </c>
      <c r="AH263" s="3" t="str">
        <f>IF($E263=IF(ISERROR(VLOOKUP($AD263,技まとめ!$A$1:$F$380,4,FALSE)),"－",VLOOKUP($AD263,技まとめ!$A$1:$F$380,4,FALSE)),"一致","")</f>
        <v>一致</v>
      </c>
      <c r="AI263" s="9" t="s">
        <v>5062</v>
      </c>
      <c r="AJ263" s="3" t="str">
        <f>IF(ISERROR(VLOOKUP($AI263,技まとめ!$A$1:$F$380,6,FALSE)),"－",VLOOKUP($AI263,技まとめ!$A$1:$F$380,6,FALSE))</f>
        <v>DR</v>
      </c>
      <c r="AK263" s="3">
        <f>IF(ISERROR(VLOOKUP($AI263,技まとめ!$A$1:$F$380,3,FALSE)),"－",VLOOKUP($AI263,技まとめ!$A$1:$F$380,3,FALSE))</f>
        <v>27</v>
      </c>
      <c r="AL263" s="3">
        <f>IF(ISERROR(VLOOKUP($AI263,技まとめ!$A$1:$F$380,5,FALSE)),"－",VLOOKUP($AI263,技まとめ!$A$1:$F$380,5,FALSE))</f>
        <v>25</v>
      </c>
      <c r="AM263" s="3" t="str">
        <f>IF($E263=IF(ISERROR(VLOOKUP($AI263,技まとめ!$A$1:$F$380,4,FALSE)),"－",VLOOKUP($AI263,技まとめ!$A$1:$F$380,4,FALSE)),"一致","")</f>
        <v/>
      </c>
      <c r="AN263" s="9" t="s">
        <v>576</v>
      </c>
      <c r="AO263" s="3" t="str">
        <f>IF(ISERROR(VLOOKUP($AN263,技まとめ!$A$1:$F$380,6,FALSE)),"－",VLOOKUP($AN263,技まとめ!$A$1:$F$380,6,FALSE))</f>
        <v>BB</v>
      </c>
      <c r="AP263" s="3">
        <f>IF(ISERROR(VLOOKUP($AN263,技まとめ!$A$1:$F$380,3,FALSE)),"－",VLOOKUP($AN263,技まとめ!$A$1:$F$380,3,FALSE))</f>
        <v>72</v>
      </c>
      <c r="AQ263" s="3">
        <f>IF(ISERROR(VLOOKUP($AN263,技まとめ!$A$1:$F$380,5,FALSE)),"－",VLOOKUP($AN263,技まとめ!$A$1:$F$380,5,FALSE))</f>
        <v>43</v>
      </c>
      <c r="AR263" s="3" t="str">
        <f>IF($E263=IF(ISERROR(VLOOKUP($AN263,技まとめ!$A$1:$F$380,4,FALSE)),"－",VLOOKUP($AN263,技まとめ!$A$1:$F$380,4,FALSE)),"一致","")</f>
        <v/>
      </c>
      <c r="AS263" s="9" t="s">
        <v>878</v>
      </c>
      <c r="AT263" s="3" t="str">
        <f>IF(ISERROR(VLOOKUP($AS263,技まとめ!$A$1:$F$380,6,FALSE)),"－",VLOOKUP($AS263,技まとめ!$A$1:$F$380,6,FALSE))</f>
        <v>CA</v>
      </c>
      <c r="AU263" s="3">
        <f>IF(ISERROR(VLOOKUP($AS263,技まとめ!$A$1:$F$380,3,FALSE)),"－",VLOOKUP($AS263,技まとめ!$A$1:$F$380,3,FALSE))</f>
        <v>98</v>
      </c>
      <c r="AV263" s="3">
        <f>IF(ISERROR(VLOOKUP($AS263,技まとめ!$A$1:$F$380,5,FALSE)),"－",VLOOKUP($AS263,技まとめ!$A$1:$F$380,5,FALSE))</f>
        <v>50</v>
      </c>
      <c r="AW263" s="3" t="str">
        <f>IF($E263=IF(ISERROR(VLOOKUP($AS263,技まとめ!$A$1:$F$380,4,FALSE)),"－",VLOOKUP($AS263,技まとめ!$A$1:$F$380,4,FALSE)),"一致","")</f>
        <v/>
      </c>
      <c r="AX263" s="12" t="str">
        <f t="shared" si="62"/>
        <v>こがらしスーパースキャン（Ｄ）さばきのてっついムゲン・ザ・ハンド</v>
      </c>
      <c r="AY263" s="12" t="str">
        <f t="shared" si="63"/>
        <v>こがらしスーパースキャン（Ｄ）さばきのてっついムゲン・ザ・ハンド</v>
      </c>
      <c r="AZ263" s="12" t="str">
        <f t="shared" si="64"/>
        <v>こがらしスーパースキャン（Ｄ）さばきのてっついムゲン・ザ・ハンド</v>
      </c>
      <c r="BA263" s="12" t="str">
        <f t="shared" si="65"/>
        <v>こがらしスーパースキャン（Ｄ）さばきのてっついムゲン・ザ・ハンド</v>
      </c>
      <c r="BB263" s="11" t="str">
        <f t="shared" si="66"/>
        <v>CADRBBCA</v>
      </c>
      <c r="BC263" s="11" t="str">
        <f t="shared" si="67"/>
        <v>CADRBBCA</v>
      </c>
      <c r="BD263" s="11" t="str">
        <f t="shared" si="68"/>
        <v>CADRBBCA</v>
      </c>
      <c r="BE263" s="11" t="str">
        <f t="shared" si="69"/>
        <v>CADRBBCA</v>
      </c>
    </row>
    <row r="264" spans="1:57" ht="11.25" hidden="1" customHeight="1">
      <c r="A264" s="6">
        <v>262</v>
      </c>
      <c r="B264" s="7" t="s">
        <v>879</v>
      </c>
      <c r="C264" s="8" t="s">
        <v>880</v>
      </c>
      <c r="D264" s="7" t="s">
        <v>72</v>
      </c>
      <c r="E264" s="7" t="s">
        <v>95</v>
      </c>
      <c r="F264" s="7" t="s">
        <v>128</v>
      </c>
      <c r="G264" s="9">
        <v>99</v>
      </c>
      <c r="H264" s="9">
        <v>130</v>
      </c>
      <c r="I264" s="9">
        <v>60</v>
      </c>
      <c r="J264" s="9">
        <v>51</v>
      </c>
      <c r="K264" s="9">
        <v>53</v>
      </c>
      <c r="L264" s="9">
        <v>54</v>
      </c>
      <c r="M264" s="9">
        <v>57</v>
      </c>
      <c r="N264" s="9">
        <v>62</v>
      </c>
      <c r="O264" s="9">
        <v>52</v>
      </c>
      <c r="P264" s="9">
        <v>22</v>
      </c>
      <c r="Q264" s="10">
        <v>110</v>
      </c>
      <c r="R264" s="11">
        <v>6</v>
      </c>
      <c r="S264" s="11">
        <v>1</v>
      </c>
      <c r="T264" s="11">
        <v>104</v>
      </c>
      <c r="U264" s="11">
        <v>107</v>
      </c>
      <c r="V264" s="11">
        <v>1</v>
      </c>
      <c r="W264" s="11">
        <v>102</v>
      </c>
      <c r="X264" s="11">
        <f t="shared" si="56"/>
        <v>431</v>
      </c>
      <c r="Y264" s="11">
        <f t="shared" si="57"/>
        <v>4915</v>
      </c>
      <c r="Z264" s="11">
        <f t="shared" si="58"/>
        <v>730</v>
      </c>
      <c r="AA264" s="11">
        <f t="shared" si="59"/>
        <v>4160</v>
      </c>
      <c r="AB264" s="11">
        <f t="shared" si="60"/>
        <v>4160</v>
      </c>
      <c r="AC264" s="6">
        <f t="shared" si="61"/>
        <v>4700</v>
      </c>
      <c r="AD264" s="9" t="s">
        <v>210</v>
      </c>
      <c r="AE264" s="3" t="str">
        <f>IF(ISERROR(VLOOKUP($AD264,技まとめ!$A$1:$F$380,6,FALSE)),"－",VLOOKUP($AD264,技まとめ!$A$1:$F$380,6,FALSE))</f>
        <v>NS</v>
      </c>
      <c r="AF264" s="3">
        <f>IF(ISERROR(VLOOKUP($AD264,技まとめ!$A$1:$F$380,3,FALSE)),"－",VLOOKUP($AD264,技まとめ!$A$1:$F$380,3,FALSE))</f>
        <v>25</v>
      </c>
      <c r="AG264" s="3">
        <f>IF(ISERROR(VLOOKUP($AD264,技まとめ!$A$1:$F$380,5,FALSE)),"－",VLOOKUP($AD264,技まとめ!$A$1:$F$380,5,FALSE))</f>
        <v>20</v>
      </c>
      <c r="AH264" s="3" t="str">
        <f>IF($E264=IF(ISERROR(VLOOKUP($AD264,技まとめ!$A$1:$F$380,4,FALSE)),"－",VLOOKUP($AD264,技まとめ!$A$1:$F$380,4,FALSE)),"一致","")</f>
        <v/>
      </c>
      <c r="AI264" s="9" t="s">
        <v>211</v>
      </c>
      <c r="AJ264" s="3" t="str">
        <f>IF(ISERROR(VLOOKUP($AI264,技まとめ!$A$1:$F$380,6,FALSE)),"－",VLOOKUP($AI264,技まとめ!$A$1:$F$380,6,FALSE))</f>
        <v>NS</v>
      </c>
      <c r="AK264" s="3">
        <f>IF(ISERROR(VLOOKUP($AI264,技まとめ!$A$1:$F$380,3,FALSE)),"－",VLOOKUP($AI264,技まとめ!$A$1:$F$380,3,FALSE))</f>
        <v>36</v>
      </c>
      <c r="AL264" s="3">
        <f>IF(ISERROR(VLOOKUP($AI264,技まとめ!$A$1:$F$380,5,FALSE)),"－",VLOOKUP($AI264,技まとめ!$A$1:$F$380,5,FALSE))</f>
        <v>25</v>
      </c>
      <c r="AM264" s="3" t="str">
        <f>IF($E264=IF(ISERROR(VLOOKUP($AI264,技まとめ!$A$1:$F$380,4,FALSE)),"－",VLOOKUP($AI264,技まとめ!$A$1:$F$380,4,FALSE)),"一致","")</f>
        <v/>
      </c>
      <c r="AN264" s="9" t="s">
        <v>186</v>
      </c>
      <c r="AO264" s="3" t="str">
        <f>IF(ISERROR(VLOOKUP($AN264,技まとめ!$A$1:$F$380,6,FALSE)),"－",VLOOKUP($AN264,技まとめ!$A$1:$F$380,6,FALSE))</f>
        <v>DR</v>
      </c>
      <c r="AP264" s="3">
        <f>IF(ISERROR(VLOOKUP($AN264,技まとめ!$A$1:$F$380,3,FALSE)),"－",VLOOKUP($AN264,技まとめ!$A$1:$F$380,3,FALSE))</f>
        <v>27</v>
      </c>
      <c r="AQ264" s="3">
        <f>IF(ISERROR(VLOOKUP($AN264,技まとめ!$A$1:$F$380,5,FALSE)),"－",VLOOKUP($AN264,技まとめ!$A$1:$F$380,5,FALSE))</f>
        <v>25</v>
      </c>
      <c r="AR264" s="3" t="str">
        <f>IF($E264=IF(ISERROR(VLOOKUP($AN264,技まとめ!$A$1:$F$380,4,FALSE)),"－",VLOOKUP($AN264,技まとめ!$A$1:$F$380,4,FALSE)),"一致","")</f>
        <v/>
      </c>
      <c r="AS264" s="9" t="s">
        <v>158</v>
      </c>
      <c r="AT264" s="3" t="str">
        <f>IF(ISERROR(VLOOKUP($AS264,技まとめ!$A$1:$F$380,6,FALSE)),"－",VLOOKUP($AS264,技まとめ!$A$1:$F$380,6,FALSE))</f>
        <v>NS</v>
      </c>
      <c r="AU264" s="3">
        <f>IF(ISERROR(VLOOKUP($AS264,技まとめ!$A$1:$F$380,3,FALSE)),"－",VLOOKUP($AS264,技まとめ!$A$1:$F$380,3,FALSE))</f>
        <v>70</v>
      </c>
      <c r="AV264" s="3">
        <f>IF(ISERROR(VLOOKUP($AS264,技まとめ!$A$1:$F$380,5,FALSE)),"－",VLOOKUP($AS264,技まとめ!$A$1:$F$380,5,FALSE))</f>
        <v>40</v>
      </c>
      <c r="AW264" s="3" t="str">
        <f>IF($E264=IF(ISERROR(VLOOKUP($AS264,技まとめ!$A$1:$F$380,4,FALSE)),"－",VLOOKUP($AS264,技まとめ!$A$1:$F$380,4,FALSE)),"一致","")</f>
        <v/>
      </c>
      <c r="AX264" s="12" t="str">
        <f t="shared" si="62"/>
        <v>スパイラルショットコロドラシュートフーセンガムリフレクトバスター</v>
      </c>
      <c r="AY264" s="12" t="str">
        <f t="shared" si="63"/>
        <v>スパイラルショットコロドラシュートフーセンガムリフレクトバスター</v>
      </c>
      <c r="AZ264" s="12" t="str">
        <f t="shared" si="64"/>
        <v>スパイラルショットコロドラシュートフーセンガムリフレクトバスター</v>
      </c>
      <c r="BA264" s="12" t="str">
        <f t="shared" si="65"/>
        <v>スパイラルショットコロドラシュートフーセンガムリフレクトバスター</v>
      </c>
      <c r="BB264" s="11" t="str">
        <f t="shared" si="66"/>
        <v>NSNSDRNS</v>
      </c>
      <c r="BC264" s="11" t="str">
        <f t="shared" si="67"/>
        <v>NSNSDRNS</v>
      </c>
      <c r="BD264" s="11" t="str">
        <f t="shared" si="68"/>
        <v>NSNSDRNS</v>
      </c>
      <c r="BE264" s="11" t="str">
        <f t="shared" si="69"/>
        <v>NSNSDRNS</v>
      </c>
    </row>
    <row r="265" spans="1:57" ht="11.25" hidden="1" customHeight="1">
      <c r="A265" s="6">
        <v>263</v>
      </c>
      <c r="B265" s="7" t="s">
        <v>881</v>
      </c>
      <c r="C265" s="8" t="s">
        <v>882</v>
      </c>
      <c r="D265" s="7" t="s">
        <v>72</v>
      </c>
      <c r="E265" s="7" t="s">
        <v>81</v>
      </c>
      <c r="F265" s="7" t="s">
        <v>74</v>
      </c>
      <c r="G265" s="9">
        <v>112</v>
      </c>
      <c r="H265" s="9">
        <v>106</v>
      </c>
      <c r="I265" s="9">
        <v>65</v>
      </c>
      <c r="J265" s="9">
        <v>61</v>
      </c>
      <c r="K265" s="9">
        <v>57</v>
      </c>
      <c r="L265" s="9">
        <v>66</v>
      </c>
      <c r="M265" s="9">
        <v>47</v>
      </c>
      <c r="N265" s="9">
        <v>66</v>
      </c>
      <c r="O265" s="9">
        <v>60</v>
      </c>
      <c r="P265" s="9">
        <v>31</v>
      </c>
      <c r="Q265" s="10">
        <v>115</v>
      </c>
      <c r="R265" s="11">
        <v>33</v>
      </c>
      <c r="S265" s="11">
        <v>1</v>
      </c>
      <c r="T265" s="11">
        <v>116</v>
      </c>
      <c r="U265" s="11">
        <v>97</v>
      </c>
      <c r="V265" s="11">
        <v>1</v>
      </c>
      <c r="W265" s="11">
        <v>110</v>
      </c>
      <c r="X265" s="11">
        <f t="shared" si="56"/>
        <v>473</v>
      </c>
      <c r="Y265" s="11">
        <f t="shared" si="57"/>
        <v>5155</v>
      </c>
      <c r="Z265" s="11">
        <f t="shared" si="58"/>
        <v>1715</v>
      </c>
      <c r="AA265" s="11">
        <f t="shared" si="59"/>
        <v>4620</v>
      </c>
      <c r="AB265" s="11">
        <f t="shared" si="60"/>
        <v>4620</v>
      </c>
      <c r="AC265" s="6">
        <f t="shared" si="61"/>
        <v>5355</v>
      </c>
      <c r="AD265" s="9" t="s">
        <v>326</v>
      </c>
      <c r="AE265" s="3" t="str">
        <f>IF(ISERROR(VLOOKUP($AD265,技まとめ!$A$1:$F$380,6,FALSE)),"－",VLOOKUP($AD265,技まとめ!$A$1:$F$380,6,FALSE))</f>
        <v>BL</v>
      </c>
      <c r="AF265" s="3">
        <f>IF(ISERROR(VLOOKUP($AD265,技まとめ!$A$1:$F$380,3,FALSE)),"－",VLOOKUP($AD265,技まとめ!$A$1:$F$380,3,FALSE))</f>
        <v>56</v>
      </c>
      <c r="AG265" s="3">
        <f>IF(ISERROR(VLOOKUP($AD265,技まとめ!$A$1:$F$380,5,FALSE)),"－",VLOOKUP($AD265,技まとめ!$A$1:$F$380,5,FALSE))</f>
        <v>39</v>
      </c>
      <c r="AH265" s="3" t="str">
        <f>IF($E265=IF(ISERROR(VLOOKUP($AD265,技まとめ!$A$1:$F$380,4,FALSE)),"－",VLOOKUP($AD265,技まとめ!$A$1:$F$380,4,FALSE)),"一致","")</f>
        <v/>
      </c>
      <c r="AI265" s="9" t="s">
        <v>450</v>
      </c>
      <c r="AJ265" s="3" t="str">
        <f>IF(ISERROR(VLOOKUP($AI265,技まとめ!$A$1:$F$380,6,FALSE)),"－",VLOOKUP($AI265,技まとめ!$A$1:$F$380,6,FALSE))</f>
        <v>CA</v>
      </c>
      <c r="AK265" s="3">
        <f>IF(ISERROR(VLOOKUP($AI265,技まとめ!$A$1:$F$380,3,FALSE)),"－",VLOOKUP($AI265,技まとめ!$A$1:$F$380,3,FALSE))</f>
        <v>46</v>
      </c>
      <c r="AL265" s="3">
        <f>IF(ISERROR(VLOOKUP($AI265,技まとめ!$A$1:$F$380,5,FALSE)),"－",VLOOKUP($AI265,技まとめ!$A$1:$F$380,5,FALSE))</f>
        <v>32</v>
      </c>
      <c r="AM265" s="3" t="str">
        <f>IF($E265=IF(ISERROR(VLOOKUP($AI265,技まとめ!$A$1:$F$380,4,FALSE)),"－",VLOOKUP($AI265,技まとめ!$A$1:$F$380,4,FALSE)),"一致","")</f>
        <v>一致</v>
      </c>
      <c r="AN265" s="9" t="s">
        <v>291</v>
      </c>
      <c r="AO265" s="3" t="str">
        <f>IF(ISERROR(VLOOKUP($AN265,技まとめ!$A$1:$F$380,6,FALSE)),"－",VLOOKUP($AN265,技まとめ!$A$1:$F$380,6,FALSE))</f>
        <v>P1</v>
      </c>
      <c r="AP265" s="3">
        <f>IF(ISERROR(VLOOKUP($AN265,技まとめ!$A$1:$F$380,3,FALSE)),"－",VLOOKUP($AN265,技まとめ!$A$1:$F$380,3,FALSE))</f>
        <v>65</v>
      </c>
      <c r="AQ265" s="3">
        <f>IF(ISERROR(VLOOKUP($AN265,技まとめ!$A$1:$F$380,5,FALSE)),"－",VLOOKUP($AN265,技まとめ!$A$1:$F$380,5,FALSE))</f>
        <v>40</v>
      </c>
      <c r="AR265" s="3" t="str">
        <f>IF($E265=IF(ISERROR(VLOOKUP($AN265,技まとめ!$A$1:$F$380,4,FALSE)),"－",VLOOKUP($AN265,技まとめ!$A$1:$F$380,4,FALSE)),"一致","")</f>
        <v/>
      </c>
      <c r="AS265" s="9" t="s">
        <v>883</v>
      </c>
      <c r="AT265" s="3" t="str">
        <f>IF(ISERROR(VLOOKUP($AS265,技まとめ!$A$1:$F$380,6,FALSE)),"－",VLOOKUP($AS265,技まとめ!$A$1:$F$380,6,FALSE))</f>
        <v>CA</v>
      </c>
      <c r="AU265" s="3">
        <f>IF(ISERROR(VLOOKUP($AS265,技まとめ!$A$1:$F$380,3,FALSE)),"－",VLOOKUP($AS265,技まとめ!$A$1:$F$380,3,FALSE))</f>
        <v>83</v>
      </c>
      <c r="AV265" s="3">
        <f>IF(ISERROR(VLOOKUP($AS265,技まとめ!$A$1:$F$380,5,FALSE)),"－",VLOOKUP($AS265,技まとめ!$A$1:$F$380,5,FALSE))</f>
        <v>47</v>
      </c>
      <c r="AW265" s="3" t="str">
        <f>IF($E265=IF(ISERROR(VLOOKUP($AS265,技まとめ!$A$1:$F$380,4,FALSE)),"－",VLOOKUP($AS265,技まとめ!$A$1:$F$380,4,FALSE)),"一致","")</f>
        <v/>
      </c>
      <c r="AX265" s="12" t="str">
        <f t="shared" si="62"/>
        <v>パワーチャージつむじちゃぶだいがえしデュアルスマッシュ</v>
      </c>
      <c r="AY265" s="12" t="str">
        <f t="shared" si="63"/>
        <v>パワーチャージつむじちゃぶだいがえしデュアルスマッシュ</v>
      </c>
      <c r="AZ265" s="12" t="str">
        <f t="shared" si="64"/>
        <v>パワーチャージつむじちゃぶだいがえしデュアルスマッシュ</v>
      </c>
      <c r="BA265" s="12" t="str">
        <f t="shared" si="65"/>
        <v>パワーチャージつむじちゃぶだいがえしデュアルスマッシュ</v>
      </c>
      <c r="BB265" s="11" t="str">
        <f t="shared" si="66"/>
        <v>BLCAP1CA</v>
      </c>
      <c r="BC265" s="11" t="str">
        <f t="shared" si="67"/>
        <v>BLCAP1CA</v>
      </c>
      <c r="BD265" s="11" t="str">
        <f t="shared" si="68"/>
        <v>BLCAP1CA</v>
      </c>
      <c r="BE265" s="11" t="str">
        <f t="shared" si="69"/>
        <v>BLCAP1CA</v>
      </c>
    </row>
    <row r="266" spans="1:57" ht="11.25" hidden="1" customHeight="1">
      <c r="A266" s="6">
        <v>264</v>
      </c>
      <c r="B266" s="7" t="s">
        <v>884</v>
      </c>
      <c r="C266" s="8" t="s">
        <v>885</v>
      </c>
      <c r="D266" s="7" t="s">
        <v>72</v>
      </c>
      <c r="E266" s="7" t="s">
        <v>102</v>
      </c>
      <c r="F266" s="7" t="s">
        <v>74</v>
      </c>
      <c r="G266" s="9">
        <v>91</v>
      </c>
      <c r="H266" s="9">
        <v>126</v>
      </c>
      <c r="I266" s="9">
        <v>59</v>
      </c>
      <c r="J266" s="9">
        <v>53</v>
      </c>
      <c r="K266" s="9">
        <v>51</v>
      </c>
      <c r="L266" s="9">
        <v>54</v>
      </c>
      <c r="M266" s="9">
        <v>53</v>
      </c>
      <c r="N266" s="9">
        <v>62</v>
      </c>
      <c r="O266" s="9">
        <v>55</v>
      </c>
      <c r="P266" s="9">
        <v>38</v>
      </c>
      <c r="Q266" s="10">
        <v>109</v>
      </c>
      <c r="R266" s="11">
        <v>22</v>
      </c>
      <c r="S266" s="11">
        <v>1</v>
      </c>
      <c r="T266" s="11">
        <v>104</v>
      </c>
      <c r="U266" s="11">
        <v>103</v>
      </c>
      <c r="V266" s="11">
        <v>1</v>
      </c>
      <c r="W266" s="11">
        <v>105</v>
      </c>
      <c r="X266" s="11">
        <f t="shared" si="56"/>
        <v>445</v>
      </c>
      <c r="Y266" s="11">
        <f t="shared" si="57"/>
        <v>4890</v>
      </c>
      <c r="Z266" s="11">
        <f t="shared" si="58"/>
        <v>1305</v>
      </c>
      <c r="AA266" s="11">
        <f t="shared" si="59"/>
        <v>4175</v>
      </c>
      <c r="AB266" s="11">
        <f t="shared" si="60"/>
        <v>4175</v>
      </c>
      <c r="AC266" s="6">
        <f t="shared" si="61"/>
        <v>4795</v>
      </c>
      <c r="AD266" s="9" t="s">
        <v>776</v>
      </c>
      <c r="AE266" s="3" t="str">
        <f>IF(ISERROR(VLOOKUP($AD266,技まとめ!$A$1:$F$380,6,FALSE)),"－",VLOOKUP($AD266,技まとめ!$A$1:$F$380,6,FALSE))</f>
        <v>P1</v>
      </c>
      <c r="AF266" s="3">
        <f>IF(ISERROR(VLOOKUP($AD266,技まとめ!$A$1:$F$380,3,FALSE)),"－",VLOOKUP($AD266,技まとめ!$A$1:$F$380,3,FALSE))</f>
        <v>13</v>
      </c>
      <c r="AG266" s="3">
        <f>IF(ISERROR(VLOOKUP($AD266,技まとめ!$A$1:$F$380,5,FALSE)),"－",VLOOKUP($AD266,技まとめ!$A$1:$F$380,5,FALSE))</f>
        <v>20</v>
      </c>
      <c r="AH266" s="3" t="str">
        <f>IF($E266=IF(ISERROR(VLOOKUP($AD266,技まとめ!$A$1:$F$380,4,FALSE)),"－",VLOOKUP($AD266,技まとめ!$A$1:$F$380,4,FALSE)),"一致","")</f>
        <v>一致</v>
      </c>
      <c r="AI266" s="9" t="s">
        <v>202</v>
      </c>
      <c r="AJ266" s="3" t="str">
        <f>IF(ISERROR(VLOOKUP($AI266,技まとめ!$A$1:$F$380,6,FALSE)),"－",VLOOKUP($AI266,技まとめ!$A$1:$F$380,6,FALSE))</f>
        <v>P1</v>
      </c>
      <c r="AK266" s="3">
        <f>IF(ISERROR(VLOOKUP($AI266,技まとめ!$A$1:$F$380,3,FALSE)),"－",VLOOKUP($AI266,技まとめ!$A$1:$F$380,3,FALSE))</f>
        <v>25</v>
      </c>
      <c r="AL266" s="3">
        <f>IF(ISERROR(VLOOKUP($AI266,技まとめ!$A$1:$F$380,5,FALSE)),"－",VLOOKUP($AI266,技まとめ!$A$1:$F$380,5,FALSE))</f>
        <v>25</v>
      </c>
      <c r="AM266" s="3" t="str">
        <f>IF($E266=IF(ISERROR(VLOOKUP($AI266,技まとめ!$A$1:$F$380,4,FALSE)),"－",VLOOKUP($AI266,技まとめ!$A$1:$F$380,4,FALSE)),"一致","")</f>
        <v>一致</v>
      </c>
      <c r="AN266" s="9" t="s">
        <v>124</v>
      </c>
      <c r="AO266" s="3" t="str">
        <f>IF(ISERROR(VLOOKUP($AN266,技まとめ!$A$1:$F$380,6,FALSE)),"－",VLOOKUP($AN266,技まとめ!$A$1:$F$380,6,FALSE))</f>
        <v>BL</v>
      </c>
      <c r="AP266" s="3">
        <f>IF(ISERROR(VLOOKUP($AN266,技まとめ!$A$1:$F$380,3,FALSE)),"－",VLOOKUP($AN266,技まとめ!$A$1:$F$380,3,FALSE))</f>
        <v>42</v>
      </c>
      <c r="AQ266" s="3">
        <f>IF(ISERROR(VLOOKUP($AN266,技まとめ!$A$1:$F$380,5,FALSE)),"－",VLOOKUP($AN266,技まとめ!$A$1:$F$380,5,FALSE))</f>
        <v>29</v>
      </c>
      <c r="AR266" s="3" t="str">
        <f>IF($E266=IF(ISERROR(VLOOKUP($AN266,技まとめ!$A$1:$F$380,4,FALSE)),"－",VLOOKUP($AN266,技まとめ!$A$1:$F$380,4,FALSE)),"一致","")</f>
        <v>一致</v>
      </c>
      <c r="AS266" s="9" t="s">
        <v>886</v>
      </c>
      <c r="AT266" s="3" t="str">
        <f>IF(ISERROR(VLOOKUP($AS266,技まとめ!$A$1:$F$380,6,FALSE)),"－",VLOOKUP($AS266,技まとめ!$A$1:$F$380,6,FALSE))</f>
        <v>CA</v>
      </c>
      <c r="AU266" s="3">
        <f>IF(ISERROR(VLOOKUP($AS266,技まとめ!$A$1:$F$380,3,FALSE)),"－",VLOOKUP($AS266,技まとめ!$A$1:$F$380,3,FALSE))</f>
        <v>58</v>
      </c>
      <c r="AV266" s="3">
        <f>IF(ISERROR(VLOOKUP($AS266,技まとめ!$A$1:$F$380,5,FALSE)),"－",VLOOKUP($AS266,技まとめ!$A$1:$F$380,5,FALSE))</f>
        <v>37</v>
      </c>
      <c r="AW266" s="3" t="str">
        <f>IF($E266=IF(ISERROR(VLOOKUP($AS266,技まとめ!$A$1:$F$380,4,FALSE)),"－",VLOOKUP($AS266,技まとめ!$A$1:$F$380,4,FALSE)),"一致","")</f>
        <v>一致</v>
      </c>
      <c r="AX266" s="12" t="str">
        <f t="shared" si="62"/>
        <v>ねっけつパンチパワーシールドフェイクボンバーかえんほうしゃ</v>
      </c>
      <c r="AY266" s="12" t="str">
        <f t="shared" si="63"/>
        <v>ねっけつパンチパワーシールドフェイクボンバーかえんほうしゃ</v>
      </c>
      <c r="AZ266" s="12" t="str">
        <f t="shared" si="64"/>
        <v>ねっけつパンチパワーシールドフェイクボンバーかえんほうしゃ</v>
      </c>
      <c r="BA266" s="12" t="str">
        <f t="shared" si="65"/>
        <v>ねっけつパンチパワーシールドフェイクボンバーかえんほうしゃ</v>
      </c>
      <c r="BB266" s="11" t="str">
        <f t="shared" si="66"/>
        <v>P1P1BLCA</v>
      </c>
      <c r="BC266" s="11" t="str">
        <f t="shared" si="67"/>
        <v>P1P1BLCA</v>
      </c>
      <c r="BD266" s="11" t="str">
        <f t="shared" si="68"/>
        <v>P1P1BLCA</v>
      </c>
      <c r="BE266" s="11" t="str">
        <f t="shared" si="69"/>
        <v>P1P1BLCA</v>
      </c>
    </row>
    <row r="267" spans="1:57" ht="11.25" hidden="1" customHeight="1">
      <c r="A267" s="6">
        <v>265</v>
      </c>
      <c r="B267" s="7" t="s">
        <v>887</v>
      </c>
      <c r="C267" s="8" t="s">
        <v>888</v>
      </c>
      <c r="D267" s="7" t="s">
        <v>72</v>
      </c>
      <c r="E267" s="7" t="s">
        <v>81</v>
      </c>
      <c r="F267" s="7" t="s">
        <v>74</v>
      </c>
      <c r="G267" s="9">
        <v>126</v>
      </c>
      <c r="H267" s="9">
        <v>102</v>
      </c>
      <c r="I267" s="9">
        <v>60</v>
      </c>
      <c r="J267" s="9">
        <v>60</v>
      </c>
      <c r="K267" s="9">
        <v>56</v>
      </c>
      <c r="L267" s="9">
        <v>56</v>
      </c>
      <c r="M267" s="9">
        <v>57</v>
      </c>
      <c r="N267" s="9">
        <v>60</v>
      </c>
      <c r="O267" s="9">
        <v>59</v>
      </c>
      <c r="P267" s="9">
        <v>23</v>
      </c>
      <c r="Q267" s="10">
        <v>110</v>
      </c>
      <c r="R267" s="11">
        <v>17</v>
      </c>
      <c r="S267" s="11">
        <v>1</v>
      </c>
      <c r="T267" s="11">
        <v>106</v>
      </c>
      <c r="U267" s="11">
        <v>107</v>
      </c>
      <c r="V267" s="11">
        <v>1</v>
      </c>
      <c r="W267" s="11">
        <v>109</v>
      </c>
      <c r="X267" s="11">
        <f t="shared" si="56"/>
        <v>451</v>
      </c>
      <c r="Y267" s="11">
        <f t="shared" si="57"/>
        <v>4950</v>
      </c>
      <c r="Z267" s="11">
        <f t="shared" si="58"/>
        <v>1150</v>
      </c>
      <c r="AA267" s="11">
        <f t="shared" si="59"/>
        <v>4265</v>
      </c>
      <c r="AB267" s="11">
        <f t="shared" si="60"/>
        <v>4265</v>
      </c>
      <c r="AC267" s="6">
        <f t="shared" si="61"/>
        <v>4870</v>
      </c>
      <c r="AD267" s="9" t="s">
        <v>274</v>
      </c>
      <c r="AE267" s="3" t="str">
        <f>IF(ISERROR(VLOOKUP($AD267,技まとめ!$A$1:$F$380,6,FALSE)),"－",VLOOKUP($AD267,技まとめ!$A$1:$F$380,6,FALSE))</f>
        <v>P1</v>
      </c>
      <c r="AF267" s="3">
        <f>IF(ISERROR(VLOOKUP($AD267,技まとめ!$A$1:$F$380,3,FALSE)),"－",VLOOKUP($AD267,技まとめ!$A$1:$F$380,3,FALSE))</f>
        <v>27</v>
      </c>
      <c r="AG267" s="3">
        <f>IF(ISERROR(VLOOKUP($AD267,技まとめ!$A$1:$F$380,5,FALSE)),"－",VLOOKUP($AD267,技まとめ!$A$1:$F$380,5,FALSE))</f>
        <v>25</v>
      </c>
      <c r="AH267" s="3" t="str">
        <f>IF($E267=IF(ISERROR(VLOOKUP($AD267,技まとめ!$A$1:$F$380,4,FALSE)),"－",VLOOKUP($AD267,技まとめ!$A$1:$F$380,4,FALSE)),"一致","")</f>
        <v/>
      </c>
      <c r="AI267" s="9" t="s">
        <v>487</v>
      </c>
      <c r="AJ267" s="3" t="str">
        <f>IF(ISERROR(VLOOKUP($AI267,技まとめ!$A$1:$F$380,6,FALSE)),"－",VLOOKUP($AI267,技まとめ!$A$1:$F$380,6,FALSE))</f>
        <v>CA</v>
      </c>
      <c r="AK267" s="3">
        <f>IF(ISERROR(VLOOKUP($AI267,技まとめ!$A$1:$F$380,3,FALSE)),"－",VLOOKUP($AI267,技まとめ!$A$1:$F$380,3,FALSE))</f>
        <v>33</v>
      </c>
      <c r="AL267" s="3">
        <f>IF(ISERROR(VLOOKUP($AI267,技まとめ!$A$1:$F$380,5,FALSE)),"－",VLOOKUP($AI267,技まとめ!$A$1:$F$380,5,FALSE))</f>
        <v>27</v>
      </c>
      <c r="AM267" s="3" t="str">
        <f>IF($E267=IF(ISERROR(VLOOKUP($AI267,技まとめ!$A$1:$F$380,4,FALSE)),"－",VLOOKUP($AI267,技まとめ!$A$1:$F$380,4,FALSE)),"一致","")</f>
        <v>一致</v>
      </c>
      <c r="AN267" s="9" t="s">
        <v>889</v>
      </c>
      <c r="AO267" s="3" t="str">
        <f>IF(ISERROR(VLOOKUP($AN267,技まとめ!$A$1:$F$380,6,FALSE)),"－",VLOOKUP($AN267,技まとめ!$A$1:$F$380,6,FALSE))</f>
        <v>CA</v>
      </c>
      <c r="AP267" s="3">
        <f>IF(ISERROR(VLOOKUP($AN267,技まとめ!$A$1:$F$380,3,FALSE)),"－",VLOOKUP($AN267,技まとめ!$A$1:$F$380,3,FALSE))</f>
        <v>96</v>
      </c>
      <c r="AQ267" s="3">
        <f>IF(ISERROR(VLOOKUP($AN267,技まとめ!$A$1:$F$380,5,FALSE)),"－",VLOOKUP($AN267,技まとめ!$A$1:$F$380,5,FALSE))</f>
        <v>52</v>
      </c>
      <c r="AR267" s="3" t="str">
        <f>IF($E267=IF(ISERROR(VLOOKUP($AN267,技まとめ!$A$1:$F$380,4,FALSE)),"－",VLOOKUP($AN267,技まとめ!$A$1:$F$380,4,FALSE)),"一致","")</f>
        <v>一致</v>
      </c>
      <c r="AS267" s="9" t="s">
        <v>662</v>
      </c>
      <c r="AT267" s="3" t="str">
        <f>IF(ISERROR(VLOOKUP($AS267,技まとめ!$A$1:$F$380,6,FALSE)),"－",VLOOKUP($AS267,技まとめ!$A$1:$F$380,6,FALSE))</f>
        <v>CA</v>
      </c>
      <c r="AU267" s="3">
        <f>IF(ISERROR(VLOOKUP($AS267,技まとめ!$A$1:$F$380,3,FALSE)),"－",VLOOKUP($AS267,技まとめ!$A$1:$F$380,3,FALSE))</f>
        <v>50</v>
      </c>
      <c r="AV267" s="3">
        <f>IF(ISERROR(VLOOKUP($AS267,技まとめ!$A$1:$F$380,5,FALSE)),"－",VLOOKUP($AS267,技まとめ!$A$1:$F$380,5,FALSE))</f>
        <v>35</v>
      </c>
      <c r="AW267" s="3" t="str">
        <f>IF($E267=IF(ISERROR(VLOOKUP($AS267,技まとめ!$A$1:$F$380,4,FALSE)),"－",VLOOKUP($AS267,技まとめ!$A$1:$F$380,4,FALSE)),"一致","")</f>
        <v>一致</v>
      </c>
      <c r="AX267" s="12" t="str">
        <f t="shared" si="62"/>
        <v>ロケットこぶしこがらしプロキオンネットオーロラカーテン</v>
      </c>
      <c r="AY267" s="12" t="str">
        <f t="shared" si="63"/>
        <v>ロケットこぶしこがらしプロキオンネットオーロラカーテン</v>
      </c>
      <c r="AZ267" s="12" t="str">
        <f t="shared" si="64"/>
        <v>ロケットこぶしこがらしプロキオンネットオーロラカーテン</v>
      </c>
      <c r="BA267" s="12" t="str">
        <f t="shared" si="65"/>
        <v>ロケットこぶしこがらしプロキオンネットオーロラカーテン</v>
      </c>
      <c r="BB267" s="11" t="str">
        <f t="shared" si="66"/>
        <v>P1CACACA</v>
      </c>
      <c r="BC267" s="11" t="str">
        <f t="shared" si="67"/>
        <v>P1CACACA</v>
      </c>
      <c r="BD267" s="11" t="str">
        <f t="shared" si="68"/>
        <v>P1CACACA</v>
      </c>
      <c r="BE267" s="11" t="str">
        <f t="shared" si="69"/>
        <v>P1CACACA</v>
      </c>
    </row>
    <row r="268" spans="1:57" ht="11.25" hidden="1" customHeight="1">
      <c r="A268" s="6">
        <v>266</v>
      </c>
      <c r="B268" s="7" t="s">
        <v>890</v>
      </c>
      <c r="C268" s="8" t="s">
        <v>891</v>
      </c>
      <c r="D268" s="7" t="s">
        <v>72</v>
      </c>
      <c r="E268" s="7" t="s">
        <v>95</v>
      </c>
      <c r="F268" s="7" t="s">
        <v>74</v>
      </c>
      <c r="G268" s="9">
        <v>94</v>
      </c>
      <c r="H268" s="9">
        <v>114</v>
      </c>
      <c r="I268" s="9">
        <v>45</v>
      </c>
      <c r="J268" s="9">
        <v>51</v>
      </c>
      <c r="K268" s="9">
        <v>51</v>
      </c>
      <c r="L268" s="9">
        <v>56</v>
      </c>
      <c r="M268" s="9">
        <v>60</v>
      </c>
      <c r="N268" s="9">
        <v>60</v>
      </c>
      <c r="O268" s="9">
        <v>55</v>
      </c>
      <c r="P268" s="9">
        <v>35</v>
      </c>
      <c r="Q268" s="10">
        <v>95</v>
      </c>
      <c r="R268" s="11">
        <v>15</v>
      </c>
      <c r="S268" s="11">
        <v>1</v>
      </c>
      <c r="T268" s="11">
        <v>106</v>
      </c>
      <c r="U268" s="11">
        <v>110</v>
      </c>
      <c r="V268" s="11">
        <v>1</v>
      </c>
      <c r="W268" s="11">
        <v>105</v>
      </c>
      <c r="X268" s="11">
        <f t="shared" si="56"/>
        <v>433</v>
      </c>
      <c r="Y268" s="11">
        <f t="shared" si="57"/>
        <v>4330</v>
      </c>
      <c r="Z268" s="11">
        <f t="shared" si="58"/>
        <v>1060</v>
      </c>
      <c r="AA268" s="11">
        <f t="shared" si="59"/>
        <v>4245</v>
      </c>
      <c r="AB268" s="11">
        <f t="shared" si="60"/>
        <v>4245</v>
      </c>
      <c r="AC268" s="6">
        <f t="shared" si="61"/>
        <v>4840</v>
      </c>
      <c r="AD268" s="9" t="s">
        <v>490</v>
      </c>
      <c r="AE268" s="3" t="str">
        <f>IF(ISERROR(VLOOKUP($AD268,技まとめ!$A$1:$F$380,6,FALSE)),"－",VLOOKUP($AD268,技まとめ!$A$1:$F$380,6,FALSE))</f>
        <v>P1</v>
      </c>
      <c r="AF268" s="3">
        <f>IF(ISERROR(VLOOKUP($AD268,技まとめ!$A$1:$F$380,3,FALSE)),"－",VLOOKUP($AD268,技まとめ!$A$1:$F$380,3,FALSE))</f>
        <v>18</v>
      </c>
      <c r="AG268" s="3">
        <f>IF(ISERROR(VLOOKUP($AD268,技まとめ!$A$1:$F$380,5,FALSE)),"－",VLOOKUP($AD268,技まとめ!$A$1:$F$380,5,FALSE))</f>
        <v>21</v>
      </c>
      <c r="AH268" s="3" t="str">
        <f>IF($E268=IF(ISERROR(VLOOKUP($AD268,技まとめ!$A$1:$F$380,4,FALSE)),"－",VLOOKUP($AD268,技まとめ!$A$1:$F$380,4,FALSE)),"一致","")</f>
        <v/>
      </c>
      <c r="AI268" s="9" t="s">
        <v>274</v>
      </c>
      <c r="AJ268" s="3" t="str">
        <f>IF(ISERROR(VLOOKUP($AI268,技まとめ!$A$1:$F$380,6,FALSE)),"－",VLOOKUP($AI268,技まとめ!$A$1:$F$380,6,FALSE))</f>
        <v>P1</v>
      </c>
      <c r="AK268" s="3">
        <f>IF(ISERROR(VLOOKUP($AI268,技まとめ!$A$1:$F$380,3,FALSE)),"－",VLOOKUP($AI268,技まとめ!$A$1:$F$380,3,FALSE))</f>
        <v>27</v>
      </c>
      <c r="AL268" s="3">
        <f>IF(ISERROR(VLOOKUP($AI268,技まとめ!$A$1:$F$380,5,FALSE)),"－",VLOOKUP($AI268,技まとめ!$A$1:$F$380,5,FALSE))</f>
        <v>25</v>
      </c>
      <c r="AM268" s="3" t="str">
        <f>IF($E268=IF(ISERROR(VLOOKUP($AI268,技まとめ!$A$1:$F$380,4,FALSE)),"－",VLOOKUP($AI268,技まとめ!$A$1:$F$380,4,FALSE)),"一致","")</f>
        <v/>
      </c>
      <c r="AN268" s="9" t="s">
        <v>98</v>
      </c>
      <c r="AO268" s="3" t="str">
        <f>IF(ISERROR(VLOOKUP($AN268,技まとめ!$A$1:$F$380,6,FALSE)),"－",VLOOKUP($AN268,技まとめ!$A$1:$F$380,6,FALSE))</f>
        <v>BL</v>
      </c>
      <c r="AP268" s="3">
        <f>IF(ISERROR(VLOOKUP($AN268,技まとめ!$A$1:$F$380,3,FALSE)),"－",VLOOKUP($AN268,技まとめ!$A$1:$F$380,3,FALSE))</f>
        <v>58</v>
      </c>
      <c r="AQ268" s="3">
        <f>IF(ISERROR(VLOOKUP($AN268,技まとめ!$A$1:$F$380,5,FALSE)),"－",VLOOKUP($AN268,技まとめ!$A$1:$F$380,5,FALSE))</f>
        <v>39</v>
      </c>
      <c r="AR268" s="3" t="str">
        <f>IF($E268=IF(ISERROR(VLOOKUP($AN268,技まとめ!$A$1:$F$380,4,FALSE)),"－",VLOOKUP($AN268,技まとめ!$A$1:$F$380,4,FALSE)),"一致","")</f>
        <v>一致</v>
      </c>
      <c r="AS268" s="9" t="s">
        <v>878</v>
      </c>
      <c r="AT268" s="3" t="str">
        <f>IF(ISERROR(VLOOKUP($AS268,技まとめ!$A$1:$F$380,6,FALSE)),"－",VLOOKUP($AS268,技まとめ!$A$1:$F$380,6,FALSE))</f>
        <v>CA</v>
      </c>
      <c r="AU268" s="3">
        <f>IF(ISERROR(VLOOKUP($AS268,技まとめ!$A$1:$F$380,3,FALSE)),"－",VLOOKUP($AS268,技まとめ!$A$1:$F$380,3,FALSE))</f>
        <v>98</v>
      </c>
      <c r="AV268" s="3">
        <f>IF(ISERROR(VLOOKUP($AS268,技まとめ!$A$1:$F$380,5,FALSE)),"－",VLOOKUP($AS268,技まとめ!$A$1:$F$380,5,FALSE))</f>
        <v>50</v>
      </c>
      <c r="AW268" s="3" t="str">
        <f>IF($E268=IF(ISERROR(VLOOKUP($AS268,技まとめ!$A$1:$F$380,4,FALSE)),"－",VLOOKUP($AS268,技まとめ!$A$1:$F$380,4,FALSE)),"一致","")</f>
        <v>一致</v>
      </c>
      <c r="AX268" s="12" t="str">
        <f t="shared" si="62"/>
        <v>まきわりチョップロケットこぶしかげぬいムゲン・ザ・ハンド</v>
      </c>
      <c r="AY268" s="12" t="str">
        <f t="shared" si="63"/>
        <v>まきわりチョップロケットこぶしかげぬいムゲン・ザ・ハンド</v>
      </c>
      <c r="AZ268" s="12" t="str">
        <f t="shared" si="64"/>
        <v>まきわりチョップロケットこぶしかげぬいムゲン・ザ・ハンド</v>
      </c>
      <c r="BA268" s="12" t="str">
        <f t="shared" si="65"/>
        <v>まきわりチョップロケットこぶしかげぬいムゲン・ザ・ハンド</v>
      </c>
      <c r="BB268" s="11" t="str">
        <f t="shared" si="66"/>
        <v>P1P1BLCA</v>
      </c>
      <c r="BC268" s="11" t="str">
        <f t="shared" si="67"/>
        <v>P1P1BLCA</v>
      </c>
      <c r="BD268" s="11" t="str">
        <f t="shared" si="68"/>
        <v>P1P1BLCA</v>
      </c>
      <c r="BE268" s="11" t="str">
        <f t="shared" si="69"/>
        <v>P1P1BLCA</v>
      </c>
    </row>
    <row r="269" spans="1:57" ht="11.25" hidden="1" customHeight="1">
      <c r="A269" s="6">
        <v>267</v>
      </c>
      <c r="B269" s="7" t="s">
        <v>892</v>
      </c>
      <c r="C269" s="8" t="s">
        <v>893</v>
      </c>
      <c r="D269" s="7" t="s">
        <v>72</v>
      </c>
      <c r="E269" s="7" t="s">
        <v>81</v>
      </c>
      <c r="F269" s="7" t="s">
        <v>109</v>
      </c>
      <c r="G269" s="9">
        <v>118</v>
      </c>
      <c r="H269" s="9">
        <v>97</v>
      </c>
      <c r="I269" s="9">
        <v>53</v>
      </c>
      <c r="J269" s="9">
        <v>53</v>
      </c>
      <c r="K269" s="9">
        <v>51</v>
      </c>
      <c r="L269" s="9">
        <v>53</v>
      </c>
      <c r="M269" s="9">
        <v>55</v>
      </c>
      <c r="N269" s="9">
        <v>51</v>
      </c>
      <c r="O269" s="9">
        <v>53</v>
      </c>
      <c r="P269" s="9">
        <v>56</v>
      </c>
      <c r="Q269" s="10">
        <v>103</v>
      </c>
      <c r="R269" s="11">
        <v>29</v>
      </c>
      <c r="S269" s="11">
        <v>1</v>
      </c>
      <c r="T269" s="11">
        <v>103</v>
      </c>
      <c r="U269" s="11">
        <v>105</v>
      </c>
      <c r="V269" s="11">
        <v>1</v>
      </c>
      <c r="W269" s="11">
        <v>103</v>
      </c>
      <c r="X269" s="11">
        <f t="shared" si="56"/>
        <v>445</v>
      </c>
      <c r="Y269" s="11">
        <f t="shared" si="57"/>
        <v>4640</v>
      </c>
      <c r="Z269" s="11">
        <f t="shared" si="58"/>
        <v>1540</v>
      </c>
      <c r="AA269" s="11">
        <f t="shared" si="59"/>
        <v>4130</v>
      </c>
      <c r="AB269" s="11">
        <f t="shared" si="60"/>
        <v>4130</v>
      </c>
      <c r="AC269" s="6">
        <f t="shared" si="61"/>
        <v>4780</v>
      </c>
      <c r="AD269" s="9" t="s">
        <v>5016</v>
      </c>
      <c r="AE269" s="3" t="str">
        <f>IF(ISERROR(VLOOKUP($AD269,技まとめ!$A$1:$F$380,6,FALSE)),"－",VLOOKUP($AD269,技まとめ!$A$1:$F$380,6,FALSE))</f>
        <v>－</v>
      </c>
      <c r="AF269" s="3">
        <f>IF(ISERROR(VLOOKUP($AD269,技まとめ!$A$1:$F$380,3,FALSE)),"－",VLOOKUP($AD269,技まとめ!$A$1:$F$380,3,FALSE))</f>
        <v>0</v>
      </c>
      <c r="AG269" s="3">
        <f>IF(ISERROR(VLOOKUP($AD269,技まとめ!$A$1:$F$380,5,FALSE)),"－",VLOOKUP($AD269,技まとめ!$A$1:$F$380,5,FALSE))</f>
        <v>0</v>
      </c>
      <c r="AH269" s="3" t="str">
        <f>IF($E269=IF(ISERROR(VLOOKUP($AD269,技まとめ!$A$1:$F$380,4,FALSE)),"－",VLOOKUP($AD269,技まとめ!$A$1:$F$380,4,FALSE)),"一致","")</f>
        <v/>
      </c>
      <c r="AI269" s="9" t="s">
        <v>417</v>
      </c>
      <c r="AJ269" s="3" t="str">
        <f>IF(ISERROR(VLOOKUP($AI269,技まとめ!$A$1:$F$380,6,FALSE)),"－",VLOOKUP($AI269,技まとめ!$A$1:$F$380,6,FALSE))</f>
        <v>BL</v>
      </c>
      <c r="AK269" s="3">
        <f>IF(ISERROR(VLOOKUP($AI269,技まとめ!$A$1:$F$380,3,FALSE)),"－",VLOOKUP($AI269,技まとめ!$A$1:$F$380,3,FALSE))</f>
        <v>50</v>
      </c>
      <c r="AL269" s="3">
        <f>IF(ISERROR(VLOOKUP($AI269,技まとめ!$A$1:$F$380,5,FALSE)),"－",VLOOKUP($AI269,技まとめ!$A$1:$F$380,5,FALSE))</f>
        <v>36</v>
      </c>
      <c r="AM269" s="3" t="str">
        <f>IF($E269=IF(ISERROR(VLOOKUP($AI269,技まとめ!$A$1:$F$380,4,FALSE)),"－",VLOOKUP($AI269,技まとめ!$A$1:$F$380,4,FALSE)),"一致","")</f>
        <v>一致</v>
      </c>
      <c r="AN269" s="9" t="s">
        <v>222</v>
      </c>
      <c r="AO269" s="3" t="str">
        <f>IF(ISERROR(VLOOKUP($AN269,技まとめ!$A$1:$F$380,6,FALSE)),"－",VLOOKUP($AN269,技まとめ!$A$1:$F$380,6,FALSE))</f>
        <v>BS</v>
      </c>
      <c r="AP269" s="3">
        <f>IF(ISERROR(VLOOKUP($AN269,技まとめ!$A$1:$F$380,3,FALSE)),"－",VLOOKUP($AN269,技まとめ!$A$1:$F$380,3,FALSE))</f>
        <v>57</v>
      </c>
      <c r="AQ269" s="3">
        <f>IF(ISERROR(VLOOKUP($AN269,技まとめ!$A$1:$F$380,5,FALSE)),"－",VLOOKUP($AN269,技まとめ!$A$1:$F$380,5,FALSE))</f>
        <v>34</v>
      </c>
      <c r="AR269" s="3" t="str">
        <f>IF($E269=IF(ISERROR(VLOOKUP($AN269,技まとめ!$A$1:$F$380,4,FALSE)),"－",VLOOKUP($AN269,技まとめ!$A$1:$F$380,4,FALSE)),"一致","")</f>
        <v>一致</v>
      </c>
      <c r="AS269" s="9" t="s">
        <v>297</v>
      </c>
      <c r="AT269" s="3" t="str">
        <f>IF(ISERROR(VLOOKUP($AS269,技まとめ!$A$1:$F$380,6,FALSE)),"－",VLOOKUP($AS269,技まとめ!$A$1:$F$380,6,FALSE))</f>
        <v>DR</v>
      </c>
      <c r="AU269" s="3">
        <f>IF(ISERROR(VLOOKUP($AS269,技まとめ!$A$1:$F$380,3,FALSE)),"－",VLOOKUP($AS269,技まとめ!$A$1:$F$380,3,FALSE))</f>
        <v>106</v>
      </c>
      <c r="AV269" s="3">
        <f>IF(ISERROR(VLOOKUP($AS269,技まとめ!$A$1:$F$380,5,FALSE)),"－",VLOOKUP($AS269,技まとめ!$A$1:$F$380,5,FALSE))</f>
        <v>57</v>
      </c>
      <c r="AW269" s="3" t="str">
        <f>IF($E269=IF(ISERROR(VLOOKUP($AS269,技まとめ!$A$1:$F$380,4,FALSE)),"－",VLOOKUP($AS269,技まとめ!$A$1:$F$380,4,FALSE)),"一致","")</f>
        <v/>
      </c>
      <c r="AX269" s="12" t="str">
        <f t="shared" si="62"/>
        <v>ラッキー！デザートストームホークショットブーストグライダー</v>
      </c>
      <c r="AY269" s="12" t="str">
        <f t="shared" si="63"/>
        <v>ラッキー！デザートストームホークショットブーストグライダー</v>
      </c>
      <c r="AZ269" s="12" t="str">
        <f t="shared" si="64"/>
        <v>ラッキー！デザートストームホークショットブーストグライダー</v>
      </c>
      <c r="BA269" s="12" t="str">
        <f t="shared" si="65"/>
        <v>ラッキー！デザートストームホークショットブーストグライダー</v>
      </c>
      <c r="BB269" s="11" t="str">
        <f t="shared" si="66"/>
        <v>－BLBSDR</v>
      </c>
      <c r="BC269" s="11" t="str">
        <f t="shared" si="67"/>
        <v>－BLBSDR</v>
      </c>
      <c r="BD269" s="11" t="str">
        <f t="shared" si="68"/>
        <v>－BLBSDR</v>
      </c>
      <c r="BE269" s="11" t="str">
        <f t="shared" si="69"/>
        <v>－BLBSDR</v>
      </c>
    </row>
    <row r="270" spans="1:57" ht="11.25" hidden="1" customHeight="1">
      <c r="A270" s="6">
        <v>268</v>
      </c>
      <c r="B270" s="7" t="s">
        <v>894</v>
      </c>
      <c r="C270" s="8" t="s">
        <v>895</v>
      </c>
      <c r="D270" s="7" t="s">
        <v>72</v>
      </c>
      <c r="E270" s="7" t="s">
        <v>73</v>
      </c>
      <c r="F270" s="7" t="s">
        <v>74</v>
      </c>
      <c r="G270" s="9">
        <v>135</v>
      </c>
      <c r="H270" s="9">
        <v>99</v>
      </c>
      <c r="I270" s="9">
        <v>53</v>
      </c>
      <c r="J270" s="9">
        <v>60</v>
      </c>
      <c r="K270" s="9">
        <v>51</v>
      </c>
      <c r="L270" s="9">
        <v>67</v>
      </c>
      <c r="M270" s="9">
        <v>56</v>
      </c>
      <c r="N270" s="9">
        <v>53</v>
      </c>
      <c r="O270" s="9">
        <v>56</v>
      </c>
      <c r="P270" s="9">
        <v>29</v>
      </c>
      <c r="Q270" s="10">
        <v>103</v>
      </c>
      <c r="R270" s="11">
        <v>11</v>
      </c>
      <c r="S270" s="11">
        <v>1</v>
      </c>
      <c r="T270" s="11">
        <v>117</v>
      </c>
      <c r="U270" s="11">
        <v>106</v>
      </c>
      <c r="V270" s="11">
        <v>1</v>
      </c>
      <c r="W270" s="11">
        <v>106</v>
      </c>
      <c r="X270" s="11">
        <f t="shared" si="56"/>
        <v>445</v>
      </c>
      <c r="Y270" s="11">
        <f t="shared" si="57"/>
        <v>4655</v>
      </c>
      <c r="Z270" s="11">
        <f t="shared" si="58"/>
        <v>925</v>
      </c>
      <c r="AA270" s="11">
        <f t="shared" si="59"/>
        <v>4635</v>
      </c>
      <c r="AB270" s="11">
        <f t="shared" si="60"/>
        <v>4635</v>
      </c>
      <c r="AC270" s="6">
        <f t="shared" si="61"/>
        <v>5265</v>
      </c>
      <c r="AD270" s="9" t="s">
        <v>273</v>
      </c>
      <c r="AE270" s="3" t="str">
        <f>IF(ISERROR(VLOOKUP($AD270,技まとめ!$A$1:$F$380,6,FALSE)),"－",VLOOKUP($AD270,技まとめ!$A$1:$F$380,6,FALSE))</f>
        <v>BL</v>
      </c>
      <c r="AF270" s="3">
        <f>IF(ISERROR(VLOOKUP($AD270,技まとめ!$A$1:$F$380,3,FALSE)),"－",VLOOKUP($AD270,技まとめ!$A$1:$F$380,3,FALSE))</f>
        <v>17</v>
      </c>
      <c r="AG270" s="3">
        <f>IF(ISERROR(VLOOKUP($AD270,技まとめ!$A$1:$F$380,5,FALSE)),"－",VLOOKUP($AD270,技まとめ!$A$1:$F$380,5,FALSE))</f>
        <v>20</v>
      </c>
      <c r="AH270" s="3" t="str">
        <f>IF($E270=IF(ISERROR(VLOOKUP($AD270,技まとめ!$A$1:$F$380,4,FALSE)),"－",VLOOKUP($AD270,技まとめ!$A$1:$F$380,4,FALSE)),"一致","")</f>
        <v>一致</v>
      </c>
      <c r="AI270" s="9" t="s">
        <v>350</v>
      </c>
      <c r="AJ270" s="3" t="str">
        <f>IF(ISERROR(VLOOKUP($AI270,技まとめ!$A$1:$F$380,6,FALSE)),"－",VLOOKUP($AI270,技まとめ!$A$1:$F$380,6,FALSE))</f>
        <v>CA</v>
      </c>
      <c r="AK270" s="3">
        <f>IF(ISERROR(VLOOKUP($AI270,技まとめ!$A$1:$F$380,3,FALSE)),"－",VLOOKUP($AI270,技まとめ!$A$1:$F$380,3,FALSE))</f>
        <v>15</v>
      </c>
      <c r="AL270" s="3">
        <f>IF(ISERROR(VLOOKUP($AI270,技まとめ!$A$1:$F$380,5,FALSE)),"－",VLOOKUP($AI270,技まとめ!$A$1:$F$380,5,FALSE))</f>
        <v>20</v>
      </c>
      <c r="AM270" s="3" t="str">
        <f>IF($E270=IF(ISERROR(VLOOKUP($AI270,技まとめ!$A$1:$F$380,4,FALSE)),"－",VLOOKUP($AI270,技まとめ!$A$1:$F$380,4,FALSE)),"一致","")</f>
        <v>一致</v>
      </c>
      <c r="AN270" s="9" t="s">
        <v>834</v>
      </c>
      <c r="AO270" s="3" t="str">
        <f>IF(ISERROR(VLOOKUP($AN270,技まとめ!$A$1:$F$380,6,FALSE)),"－",VLOOKUP($AN270,技まとめ!$A$1:$F$380,6,FALSE))</f>
        <v>P1</v>
      </c>
      <c r="AP270" s="3">
        <f>IF(ISERROR(VLOOKUP($AN270,技まとめ!$A$1:$F$380,3,FALSE)),"－",VLOOKUP($AN270,技まとめ!$A$1:$F$380,3,FALSE))</f>
        <v>71</v>
      </c>
      <c r="AQ270" s="3">
        <f>IF(ISERROR(VLOOKUP($AN270,技まとめ!$A$1:$F$380,5,FALSE)),"－",VLOOKUP($AN270,技まとめ!$A$1:$F$380,5,FALSE))</f>
        <v>42</v>
      </c>
      <c r="AR270" s="3" t="str">
        <f>IF($E270=IF(ISERROR(VLOOKUP($AN270,技まとめ!$A$1:$F$380,4,FALSE)),"－",VLOOKUP($AN270,技まとめ!$A$1:$F$380,4,FALSE)),"一致","")</f>
        <v/>
      </c>
      <c r="AS270" s="9" t="s">
        <v>413</v>
      </c>
      <c r="AT270" s="3" t="str">
        <f>IF(ISERROR(VLOOKUP($AS270,技まとめ!$A$1:$F$380,6,FALSE)),"－",VLOOKUP($AS270,技まとめ!$A$1:$F$380,6,FALSE))</f>
        <v>BB</v>
      </c>
      <c r="AU270" s="3">
        <f>IF(ISERROR(VLOOKUP($AS270,技まとめ!$A$1:$F$380,3,FALSE)),"－",VLOOKUP($AS270,技まとめ!$A$1:$F$380,3,FALSE))</f>
        <v>31</v>
      </c>
      <c r="AV270" s="3">
        <f>IF(ISERROR(VLOOKUP($AS270,技まとめ!$A$1:$F$380,5,FALSE)),"－",VLOOKUP($AS270,技まとめ!$A$1:$F$380,5,FALSE))</f>
        <v>28</v>
      </c>
      <c r="AW270" s="3" t="str">
        <f>IF($E270=IF(ISERROR(VLOOKUP($AS270,技まとめ!$A$1:$F$380,4,FALSE)),"－",VLOOKUP($AS270,技まとめ!$A$1:$F$380,4,FALSE)),"一致","")</f>
        <v/>
      </c>
      <c r="AX270" s="12" t="str">
        <f t="shared" si="62"/>
        <v>しこふみタフネスブロックだいばくはつはりてスーパーしこふみ</v>
      </c>
      <c r="AY270" s="12" t="str">
        <f t="shared" si="63"/>
        <v>しこふみタフネスブロックだいばくはつはりてスーパーしこふみ</v>
      </c>
      <c r="AZ270" s="12" t="str">
        <f t="shared" si="64"/>
        <v>しこふみタフネスブロックだいばくはつはりてスーパーしこふみ</v>
      </c>
      <c r="BA270" s="12" t="str">
        <f t="shared" si="65"/>
        <v>しこふみタフネスブロックだいばくはつはりてスーパーしこふみ</v>
      </c>
      <c r="BB270" s="11" t="str">
        <f t="shared" si="66"/>
        <v>BLCAP1BB</v>
      </c>
      <c r="BC270" s="11" t="str">
        <f t="shared" si="67"/>
        <v>BLCAP1BB</v>
      </c>
      <c r="BD270" s="11" t="str">
        <f t="shared" si="68"/>
        <v>BLCAP1BB</v>
      </c>
      <c r="BE270" s="11" t="str">
        <f t="shared" si="69"/>
        <v>BLCAP1BB</v>
      </c>
    </row>
    <row r="271" spans="1:57" ht="11.25" hidden="1" customHeight="1">
      <c r="A271" s="6">
        <v>269</v>
      </c>
      <c r="B271" s="7" t="s">
        <v>896</v>
      </c>
      <c r="C271" s="8" t="s">
        <v>897</v>
      </c>
      <c r="D271" s="7" t="s">
        <v>72</v>
      </c>
      <c r="E271" s="7" t="s">
        <v>102</v>
      </c>
      <c r="F271" s="7" t="s">
        <v>128</v>
      </c>
      <c r="G271" s="9">
        <v>123</v>
      </c>
      <c r="H271" s="9">
        <v>97</v>
      </c>
      <c r="I271" s="9">
        <v>52</v>
      </c>
      <c r="J271" s="9">
        <v>61</v>
      </c>
      <c r="K271" s="9">
        <v>46</v>
      </c>
      <c r="L271" s="9">
        <v>59</v>
      </c>
      <c r="M271" s="9">
        <v>54</v>
      </c>
      <c r="N271" s="9">
        <v>58</v>
      </c>
      <c r="O271" s="9">
        <v>56</v>
      </c>
      <c r="P271" s="9">
        <v>25</v>
      </c>
      <c r="Q271" s="10">
        <v>102</v>
      </c>
      <c r="R271" s="11">
        <v>8</v>
      </c>
      <c r="S271" s="11">
        <v>1</v>
      </c>
      <c r="T271" s="11">
        <v>109</v>
      </c>
      <c r="U271" s="11">
        <v>104</v>
      </c>
      <c r="V271" s="11">
        <v>1</v>
      </c>
      <c r="W271" s="11">
        <v>106</v>
      </c>
      <c r="X271" s="11">
        <f t="shared" si="56"/>
        <v>431</v>
      </c>
      <c r="Y271" s="11">
        <f t="shared" si="57"/>
        <v>4615</v>
      </c>
      <c r="Z271" s="11">
        <f t="shared" si="58"/>
        <v>820</v>
      </c>
      <c r="AA271" s="11">
        <f t="shared" si="59"/>
        <v>4355</v>
      </c>
      <c r="AB271" s="11">
        <f t="shared" si="60"/>
        <v>4355</v>
      </c>
      <c r="AC271" s="6">
        <f t="shared" si="61"/>
        <v>4930</v>
      </c>
      <c r="AD271" s="9" t="s">
        <v>122</v>
      </c>
      <c r="AE271" s="3" t="str">
        <f>IF(ISERROR(VLOOKUP($AD271,技まとめ!$A$1:$F$380,6,FALSE)),"－",VLOOKUP($AD271,技まとめ!$A$1:$F$380,6,FALSE))</f>
        <v>NS</v>
      </c>
      <c r="AF271" s="3">
        <f>IF(ISERROR(VLOOKUP($AD271,技まとめ!$A$1:$F$380,3,FALSE)),"－",VLOOKUP($AD271,技まとめ!$A$1:$F$380,3,FALSE))</f>
        <v>25</v>
      </c>
      <c r="AG271" s="3">
        <f>IF(ISERROR(VLOOKUP($AD271,技まとめ!$A$1:$F$380,5,FALSE)),"－",VLOOKUP($AD271,技まとめ!$A$1:$F$380,5,FALSE))</f>
        <v>20</v>
      </c>
      <c r="AH271" s="3" t="str">
        <f>IF($E271=IF(ISERROR(VLOOKUP($AD271,技まとめ!$A$1:$F$380,4,FALSE)),"－",VLOOKUP($AD271,技まとめ!$A$1:$F$380,4,FALSE)),"一致","")</f>
        <v>一致</v>
      </c>
      <c r="AI271" s="9" t="s">
        <v>500</v>
      </c>
      <c r="AJ271" s="3" t="str">
        <f>IF(ISERROR(VLOOKUP($AI271,技まとめ!$A$1:$F$380,6,FALSE)),"－",VLOOKUP($AI271,技まとめ!$A$1:$F$380,6,FALSE))</f>
        <v>SC</v>
      </c>
      <c r="AK271" s="3">
        <f>IF(ISERROR(VLOOKUP($AI271,技まとめ!$A$1:$F$380,3,FALSE)),"－",VLOOKUP($AI271,技まとめ!$A$1:$F$380,3,FALSE))</f>
        <v>31</v>
      </c>
      <c r="AL271" s="3">
        <f>IF(ISERROR(VLOOKUP($AI271,技まとめ!$A$1:$F$380,5,FALSE)),"－",VLOOKUP($AI271,技まとめ!$A$1:$F$380,5,FALSE))</f>
        <v>22</v>
      </c>
      <c r="AM271" s="3" t="str">
        <f>IF($E271=IF(ISERROR(VLOOKUP($AI271,技まとめ!$A$1:$F$380,4,FALSE)),"－",VLOOKUP($AI271,技まとめ!$A$1:$F$380,4,FALSE)),"一致","")</f>
        <v/>
      </c>
      <c r="AN271" s="9" t="s">
        <v>162</v>
      </c>
      <c r="AO271" s="3" t="str">
        <f>IF(ISERROR(VLOOKUP($AN271,技まとめ!$A$1:$F$380,6,FALSE)),"－",VLOOKUP($AN271,技まとめ!$A$1:$F$380,6,FALSE))</f>
        <v>DR</v>
      </c>
      <c r="AP271" s="3">
        <f>IF(ISERROR(VLOOKUP($AN271,技まとめ!$A$1:$F$380,3,FALSE)),"－",VLOOKUP($AN271,技まとめ!$A$1:$F$380,3,FALSE))</f>
        <v>56</v>
      </c>
      <c r="AQ271" s="3">
        <f>IF(ISERROR(VLOOKUP($AN271,技まとめ!$A$1:$F$380,5,FALSE)),"－",VLOOKUP($AN271,技まとめ!$A$1:$F$380,5,FALSE))</f>
        <v>25</v>
      </c>
      <c r="AR271" s="3" t="str">
        <f>IF($E271=IF(ISERROR(VLOOKUP($AN271,技まとめ!$A$1:$F$380,4,FALSE)),"－",VLOOKUP($AN271,技まとめ!$A$1:$F$380,4,FALSE)),"一致","")</f>
        <v>一致</v>
      </c>
      <c r="AS271" s="9" t="s">
        <v>360</v>
      </c>
      <c r="AT271" s="3" t="str">
        <f>IF(ISERROR(VLOOKUP($AS271,技まとめ!$A$1:$F$380,6,FALSE)),"－",VLOOKUP($AS271,技まとめ!$A$1:$F$380,6,FALSE))</f>
        <v>LS</v>
      </c>
      <c r="AU271" s="3">
        <f>IF(ISERROR(VLOOKUP($AS271,技まとめ!$A$1:$F$380,3,FALSE)),"－",VLOOKUP($AS271,技まとめ!$A$1:$F$380,3,FALSE))</f>
        <v>64</v>
      </c>
      <c r="AV271" s="3">
        <f>IF(ISERROR(VLOOKUP($AS271,技まとめ!$A$1:$F$380,5,FALSE)),"－",VLOOKUP($AS271,技まとめ!$A$1:$F$380,5,FALSE))</f>
        <v>44</v>
      </c>
      <c r="AW271" s="3" t="str">
        <f>IF($E271=IF(ISERROR(VLOOKUP($AS271,技まとめ!$A$1:$F$380,4,FALSE)),"－",VLOOKUP($AS271,技まとめ!$A$1:$F$380,4,FALSE)),"一致","")</f>
        <v>一致</v>
      </c>
      <c r="AX271" s="12" t="str">
        <f t="shared" si="62"/>
        <v>グレネードショットつちだるまジャッジスルーアサルトシュート</v>
      </c>
      <c r="AY271" s="12" t="str">
        <f t="shared" si="63"/>
        <v>グレネードショットつちだるまジャッジスルーアサルトシュート</v>
      </c>
      <c r="AZ271" s="12" t="str">
        <f t="shared" si="64"/>
        <v>グレネードショットつちだるまジャッジスルーアサルトシュート</v>
      </c>
      <c r="BA271" s="12" t="str">
        <f t="shared" si="65"/>
        <v>グレネードショットつちだるまジャッジスルーアサルトシュート</v>
      </c>
      <c r="BB271" s="11" t="str">
        <f t="shared" si="66"/>
        <v>NSSCDRLS</v>
      </c>
      <c r="BC271" s="11" t="str">
        <f t="shared" si="67"/>
        <v>NSSCDRLS</v>
      </c>
      <c r="BD271" s="11" t="str">
        <f t="shared" si="68"/>
        <v>NSSCDRLS</v>
      </c>
      <c r="BE271" s="11" t="str">
        <f t="shared" si="69"/>
        <v>NSSCDRLS</v>
      </c>
    </row>
    <row r="272" spans="1:57" ht="11.25" hidden="1" customHeight="1">
      <c r="A272" s="6">
        <v>270</v>
      </c>
      <c r="B272" s="7" t="s">
        <v>898</v>
      </c>
      <c r="C272" s="8" t="s">
        <v>899</v>
      </c>
      <c r="D272" s="7" t="s">
        <v>72</v>
      </c>
      <c r="E272" s="7" t="s">
        <v>95</v>
      </c>
      <c r="F272" s="7" t="s">
        <v>82</v>
      </c>
      <c r="G272" s="9">
        <v>106</v>
      </c>
      <c r="H272" s="9">
        <v>113</v>
      </c>
      <c r="I272" s="9">
        <v>47</v>
      </c>
      <c r="J272" s="9">
        <v>53</v>
      </c>
      <c r="K272" s="9">
        <v>67</v>
      </c>
      <c r="L272" s="9">
        <v>50</v>
      </c>
      <c r="M272" s="9">
        <v>53</v>
      </c>
      <c r="N272" s="9">
        <v>54</v>
      </c>
      <c r="O272" s="9">
        <v>51</v>
      </c>
      <c r="P272" s="9">
        <v>59</v>
      </c>
      <c r="Q272" s="10">
        <v>97</v>
      </c>
      <c r="R272" s="11">
        <v>51</v>
      </c>
      <c r="S272" s="11">
        <v>1</v>
      </c>
      <c r="T272" s="11">
        <v>100</v>
      </c>
      <c r="U272" s="11">
        <v>103</v>
      </c>
      <c r="V272" s="11">
        <v>1</v>
      </c>
      <c r="W272" s="11">
        <v>101</v>
      </c>
      <c r="X272" s="11">
        <f t="shared" si="56"/>
        <v>454</v>
      </c>
      <c r="Y272" s="11">
        <f t="shared" si="57"/>
        <v>4390</v>
      </c>
      <c r="Z272" s="11">
        <f t="shared" si="58"/>
        <v>2300</v>
      </c>
      <c r="AA272" s="11">
        <f t="shared" si="59"/>
        <v>4015</v>
      </c>
      <c r="AB272" s="11">
        <f t="shared" si="60"/>
        <v>4015</v>
      </c>
      <c r="AC272" s="6">
        <f t="shared" si="61"/>
        <v>4760</v>
      </c>
      <c r="AD272" s="9" t="s">
        <v>259</v>
      </c>
      <c r="AE272" s="3" t="str">
        <f>IF(ISERROR(VLOOKUP($AD272,技まとめ!$A$1:$F$380,6,FALSE)),"－",VLOOKUP($AD272,技まとめ!$A$1:$F$380,6,FALSE))</f>
        <v>NS</v>
      </c>
      <c r="AF272" s="3">
        <f>IF(ISERROR(VLOOKUP($AD272,技まとめ!$A$1:$F$380,3,FALSE)),"－",VLOOKUP($AD272,技まとめ!$A$1:$F$380,3,FALSE))</f>
        <v>64</v>
      </c>
      <c r="AG272" s="3">
        <f>IF(ISERROR(VLOOKUP($AD272,技まとめ!$A$1:$F$380,5,FALSE)),"－",VLOOKUP($AD272,技まとめ!$A$1:$F$380,5,FALSE))</f>
        <v>37</v>
      </c>
      <c r="AH272" s="3" t="str">
        <f>IF($E272=IF(ISERROR(VLOOKUP($AD272,技まとめ!$A$1:$F$380,4,FALSE)),"－",VLOOKUP($AD272,技まとめ!$A$1:$F$380,4,FALSE)),"一致","")</f>
        <v>一致</v>
      </c>
      <c r="AI272" s="9" t="s">
        <v>97</v>
      </c>
      <c r="AJ272" s="3" t="str">
        <f>IF(ISERROR(VLOOKUP($AI272,技まとめ!$A$1:$F$380,6,FALSE)),"－",VLOOKUP($AI272,技まとめ!$A$1:$F$380,6,FALSE))</f>
        <v>BL</v>
      </c>
      <c r="AK272" s="3">
        <f>IF(ISERROR(VLOOKUP($AI272,技まとめ!$A$1:$F$380,3,FALSE)),"－",VLOOKUP($AI272,技まとめ!$A$1:$F$380,3,FALSE))</f>
        <v>38</v>
      </c>
      <c r="AL272" s="3">
        <f>IF(ISERROR(VLOOKUP($AI272,技まとめ!$A$1:$F$380,5,FALSE)),"－",VLOOKUP($AI272,技まとめ!$A$1:$F$380,5,FALSE))</f>
        <v>16</v>
      </c>
      <c r="AM272" s="3" t="str">
        <f>IF($E272=IF(ISERROR(VLOOKUP($AI272,技まとめ!$A$1:$F$380,4,FALSE)),"－",VLOOKUP($AI272,技まとめ!$A$1:$F$380,4,FALSE)),"一致","")</f>
        <v/>
      </c>
      <c r="AN272" s="9" t="s">
        <v>608</v>
      </c>
      <c r="AO272" s="3" t="str">
        <f>IF(ISERROR(VLOOKUP($AN272,技まとめ!$A$1:$F$380,6,FALSE)),"－",VLOOKUP($AN272,技まとめ!$A$1:$F$380,6,FALSE))</f>
        <v>BL</v>
      </c>
      <c r="AP272" s="3">
        <f>IF(ISERROR(VLOOKUP($AN272,技まとめ!$A$1:$F$380,3,FALSE)),"－",VLOOKUP($AN272,技まとめ!$A$1:$F$380,3,FALSE))</f>
        <v>83</v>
      </c>
      <c r="AQ272" s="3">
        <f>IF(ISERROR(VLOOKUP($AN272,技まとめ!$A$1:$F$380,5,FALSE)),"－",VLOOKUP($AN272,技まとめ!$A$1:$F$380,5,FALSE))</f>
        <v>50</v>
      </c>
      <c r="AR272" s="3" t="str">
        <f>IF($E272=IF(ISERROR(VLOOKUP($AN272,技まとめ!$A$1:$F$380,4,FALSE)),"－",VLOOKUP($AN272,技まとめ!$A$1:$F$380,4,FALSE)),"一致","")</f>
        <v/>
      </c>
      <c r="AS272" s="9" t="s">
        <v>389</v>
      </c>
      <c r="AT272" s="3" t="str">
        <f>IF(ISERROR(VLOOKUP($AS272,技まとめ!$A$1:$F$380,6,FALSE)),"－",VLOOKUP($AS272,技まとめ!$A$1:$F$380,6,FALSE))</f>
        <v>CA</v>
      </c>
      <c r="AU272" s="3">
        <f>IF(ISERROR(VLOOKUP($AS272,技まとめ!$A$1:$F$380,3,FALSE)),"－",VLOOKUP($AS272,技まとめ!$A$1:$F$380,3,FALSE))</f>
        <v>54</v>
      </c>
      <c r="AV272" s="3">
        <f>IF(ISERROR(VLOOKUP($AS272,技まとめ!$A$1:$F$380,5,FALSE)),"－",VLOOKUP($AS272,技まとめ!$A$1:$F$380,5,FALSE))</f>
        <v>35</v>
      </c>
      <c r="AW272" s="3" t="str">
        <f>IF($E272=IF(ISERROR(VLOOKUP($AS272,技まとめ!$A$1:$F$380,4,FALSE)),"－",VLOOKUP($AS272,技まとめ!$A$1:$F$380,4,FALSE)),"一致","")</f>
        <v/>
      </c>
      <c r="AX272" s="12" t="str">
        <f t="shared" si="62"/>
        <v>アストロブレイクうしろのしょうめんプラネットシールドドこんじょうキャッチ</v>
      </c>
      <c r="AY272" s="12" t="str">
        <f t="shared" si="63"/>
        <v>アストロブレイクうしろのしょうめんプラネットシールドドこんじょうキャッチ</v>
      </c>
      <c r="AZ272" s="12" t="str">
        <f t="shared" si="64"/>
        <v>アストロブレイクうしろのしょうめんプラネットシールドドこんじょうキャッチ</v>
      </c>
      <c r="BA272" s="12" t="str">
        <f t="shared" si="65"/>
        <v>アストロブレイクうしろのしょうめんプラネットシールドドこんじょうキャッチ</v>
      </c>
      <c r="BB272" s="11" t="str">
        <f t="shared" si="66"/>
        <v>NSBLBLCA</v>
      </c>
      <c r="BC272" s="11" t="str">
        <f t="shared" si="67"/>
        <v>NSBLBLCA</v>
      </c>
      <c r="BD272" s="11" t="str">
        <f t="shared" si="68"/>
        <v>NSBLBLCA</v>
      </c>
      <c r="BE272" s="11" t="str">
        <f t="shared" si="69"/>
        <v>NSBLBLCA</v>
      </c>
    </row>
    <row r="273" spans="1:57" ht="11.25" hidden="1" customHeight="1">
      <c r="A273" s="6">
        <v>271</v>
      </c>
      <c r="B273" s="7" t="s">
        <v>900</v>
      </c>
      <c r="C273" s="8" t="s">
        <v>901</v>
      </c>
      <c r="D273" s="7" t="s">
        <v>72</v>
      </c>
      <c r="E273" s="7" t="s">
        <v>81</v>
      </c>
      <c r="F273" s="7" t="s">
        <v>128</v>
      </c>
      <c r="G273" s="9">
        <v>124</v>
      </c>
      <c r="H273" s="9">
        <v>93</v>
      </c>
      <c r="I273" s="9">
        <v>49</v>
      </c>
      <c r="J273" s="9">
        <v>54</v>
      </c>
      <c r="K273" s="9">
        <v>62</v>
      </c>
      <c r="L273" s="9">
        <v>47</v>
      </c>
      <c r="M273" s="9">
        <v>51</v>
      </c>
      <c r="N273" s="9">
        <v>57</v>
      </c>
      <c r="O273" s="9">
        <v>57</v>
      </c>
      <c r="P273" s="9">
        <v>62</v>
      </c>
      <c r="Q273" s="10">
        <v>99</v>
      </c>
      <c r="R273" s="11">
        <v>53</v>
      </c>
      <c r="S273" s="11">
        <v>1</v>
      </c>
      <c r="T273" s="11">
        <v>97</v>
      </c>
      <c r="U273" s="11">
        <v>101</v>
      </c>
      <c r="V273" s="11">
        <v>1</v>
      </c>
      <c r="W273" s="11">
        <v>107</v>
      </c>
      <c r="X273" s="11">
        <f t="shared" si="56"/>
        <v>459</v>
      </c>
      <c r="Y273" s="11">
        <f t="shared" si="57"/>
        <v>4500</v>
      </c>
      <c r="Z273" s="11">
        <f t="shared" si="58"/>
        <v>2400</v>
      </c>
      <c r="AA273" s="11">
        <f t="shared" si="59"/>
        <v>3940</v>
      </c>
      <c r="AB273" s="11">
        <f t="shared" si="60"/>
        <v>3940</v>
      </c>
      <c r="AC273" s="6">
        <f t="shared" si="61"/>
        <v>4680</v>
      </c>
      <c r="AD273" s="9" t="s">
        <v>83</v>
      </c>
      <c r="AE273" s="3" t="str">
        <f>IF(ISERROR(VLOOKUP($AD273,技まとめ!$A$1:$F$380,6,FALSE)),"－",VLOOKUP($AD273,技まとめ!$A$1:$F$380,6,FALSE))</f>
        <v>DR</v>
      </c>
      <c r="AF273" s="3">
        <f>IF(ISERROR(VLOOKUP($AD273,技まとめ!$A$1:$F$380,3,FALSE)),"－",VLOOKUP($AD273,技まとめ!$A$1:$F$380,3,FALSE))</f>
        <v>13</v>
      </c>
      <c r="AG273" s="3">
        <f>IF(ISERROR(VLOOKUP($AD273,技まとめ!$A$1:$F$380,5,FALSE)),"－",VLOOKUP($AD273,技まとめ!$A$1:$F$380,5,FALSE))</f>
        <v>20</v>
      </c>
      <c r="AH273" s="3" t="str">
        <f>IF($E273=IF(ISERROR(VLOOKUP($AD273,技まとめ!$A$1:$F$380,4,FALSE)),"－",VLOOKUP($AD273,技まとめ!$A$1:$F$380,4,FALSE)),"一致","")</f>
        <v>一致</v>
      </c>
      <c r="AI273" s="9" t="s">
        <v>339</v>
      </c>
      <c r="AJ273" s="3" t="str">
        <f>IF(ISERROR(VLOOKUP($AI273,技まとめ!$A$1:$F$380,6,FALSE)),"－",VLOOKUP($AI273,技まとめ!$A$1:$F$380,6,FALSE))</f>
        <v>NS</v>
      </c>
      <c r="AK273" s="3">
        <f>IF(ISERROR(VLOOKUP($AI273,技まとめ!$A$1:$F$380,3,FALSE)),"－",VLOOKUP($AI273,技まとめ!$A$1:$F$380,3,FALSE))</f>
        <v>42</v>
      </c>
      <c r="AL273" s="3">
        <f>IF(ISERROR(VLOOKUP($AI273,技まとめ!$A$1:$F$380,5,FALSE)),"－",VLOOKUP($AI273,技まとめ!$A$1:$F$380,5,FALSE))</f>
        <v>28</v>
      </c>
      <c r="AM273" s="3" t="str">
        <f>IF($E273=IF(ISERROR(VLOOKUP($AI273,技まとめ!$A$1:$F$380,4,FALSE)),"－",VLOOKUP($AI273,技まとめ!$A$1:$F$380,4,FALSE)),"一致","")</f>
        <v/>
      </c>
      <c r="AN273" s="9" t="s">
        <v>110</v>
      </c>
      <c r="AO273" s="3" t="str">
        <f>IF(ISERROR(VLOOKUP($AN273,技まとめ!$A$1:$F$380,6,FALSE)),"－",VLOOKUP($AN273,技まとめ!$A$1:$F$380,6,FALSE))</f>
        <v>DR</v>
      </c>
      <c r="AP273" s="3">
        <f>IF(ISERROR(VLOOKUP($AN273,技まとめ!$A$1:$F$380,3,FALSE)),"－",VLOOKUP($AN273,技まとめ!$A$1:$F$380,3,FALSE))</f>
        <v>34</v>
      </c>
      <c r="AQ273" s="3">
        <f>IF(ISERROR(VLOOKUP($AN273,技まとめ!$A$1:$F$380,5,FALSE)),"－",VLOOKUP($AN273,技まとめ!$A$1:$F$380,5,FALSE))</f>
        <v>27</v>
      </c>
      <c r="AR273" s="3" t="str">
        <f>IF($E273=IF(ISERROR(VLOOKUP($AN273,技まとめ!$A$1:$F$380,4,FALSE)),"－",VLOOKUP($AN273,技まとめ!$A$1:$F$380,4,FALSE)),"一致","")</f>
        <v>一致</v>
      </c>
      <c r="AS273" s="9" t="s">
        <v>426</v>
      </c>
      <c r="AT273" s="3" t="str">
        <f>IF(ISERROR(VLOOKUP($AS273,技まとめ!$A$1:$F$380,6,FALSE)),"－",VLOOKUP($AS273,技まとめ!$A$1:$F$380,6,FALSE))</f>
        <v>NS</v>
      </c>
      <c r="AU273" s="3">
        <f>IF(ISERROR(VLOOKUP($AS273,技まとめ!$A$1:$F$380,3,FALSE)),"－",VLOOKUP($AS273,技まとめ!$A$1:$F$380,3,FALSE))</f>
        <v>57</v>
      </c>
      <c r="AV273" s="3">
        <f>IF(ISERROR(VLOOKUP($AS273,技まとめ!$A$1:$F$380,5,FALSE)),"－",VLOOKUP($AS273,技まとめ!$A$1:$F$380,5,FALSE))</f>
        <v>34</v>
      </c>
      <c r="AW273" s="3" t="str">
        <f>IF($E273=IF(ISERROR(VLOOKUP($AS273,技まとめ!$A$1:$F$380,4,FALSE)),"－",VLOOKUP($AS273,技まとめ!$A$1:$F$380,4,FALSE)),"一致","")</f>
        <v/>
      </c>
      <c r="AX273" s="12" t="str">
        <f t="shared" si="62"/>
        <v>しっぷうダッシュラン・ボール・ランジグザグスパークシャインドライブ</v>
      </c>
      <c r="AY273" s="12" t="str">
        <f t="shared" si="63"/>
        <v>しっぷうダッシュラン・ボール・ランジグザグスパークシャインドライブ</v>
      </c>
      <c r="AZ273" s="12" t="str">
        <f t="shared" si="64"/>
        <v>しっぷうダッシュラン・ボール・ランジグザグスパークシャインドライブ</v>
      </c>
      <c r="BA273" s="12" t="str">
        <f t="shared" si="65"/>
        <v>しっぷうダッシュラン・ボール・ランジグザグスパークシャインドライブ</v>
      </c>
      <c r="BB273" s="11" t="str">
        <f t="shared" si="66"/>
        <v>DRNSDRNS</v>
      </c>
      <c r="BC273" s="11" t="str">
        <f t="shared" si="67"/>
        <v>DRNSDRNS</v>
      </c>
      <c r="BD273" s="11" t="str">
        <f t="shared" si="68"/>
        <v>DRNSDRNS</v>
      </c>
      <c r="BE273" s="11" t="str">
        <f t="shared" si="69"/>
        <v>DRNSDRNS</v>
      </c>
    </row>
    <row r="274" spans="1:57" ht="11.25" hidden="1" customHeight="1">
      <c r="A274" s="6">
        <v>272</v>
      </c>
      <c r="B274" s="7" t="s">
        <v>902</v>
      </c>
      <c r="C274" s="8" t="s">
        <v>903</v>
      </c>
      <c r="D274" s="7" t="s">
        <v>72</v>
      </c>
      <c r="E274" s="7" t="s">
        <v>81</v>
      </c>
      <c r="F274" s="7" t="s">
        <v>128</v>
      </c>
      <c r="G274" s="9">
        <v>120</v>
      </c>
      <c r="H274" s="9">
        <v>101</v>
      </c>
      <c r="I274" s="9">
        <v>60</v>
      </c>
      <c r="J274" s="9">
        <v>51</v>
      </c>
      <c r="K274" s="9">
        <v>56</v>
      </c>
      <c r="L274" s="9">
        <v>56</v>
      </c>
      <c r="M274" s="9">
        <v>51</v>
      </c>
      <c r="N274" s="9">
        <v>55</v>
      </c>
      <c r="O274" s="9">
        <v>51</v>
      </c>
      <c r="P274" s="9">
        <v>50</v>
      </c>
      <c r="Q274" s="10">
        <v>110</v>
      </c>
      <c r="R274" s="11">
        <v>30</v>
      </c>
      <c r="S274" s="11">
        <v>1</v>
      </c>
      <c r="T274" s="11">
        <v>106</v>
      </c>
      <c r="U274" s="11">
        <v>101</v>
      </c>
      <c r="V274" s="11">
        <v>1</v>
      </c>
      <c r="W274" s="11">
        <v>101</v>
      </c>
      <c r="X274" s="11">
        <f t="shared" si="56"/>
        <v>450</v>
      </c>
      <c r="Y274" s="11">
        <f t="shared" si="57"/>
        <v>4910</v>
      </c>
      <c r="Z274" s="11">
        <f t="shared" si="58"/>
        <v>1565</v>
      </c>
      <c r="AA274" s="11">
        <f t="shared" si="59"/>
        <v>4225</v>
      </c>
      <c r="AB274" s="11">
        <f t="shared" si="60"/>
        <v>4225</v>
      </c>
      <c r="AC274" s="6">
        <f t="shared" si="61"/>
        <v>4895</v>
      </c>
      <c r="AD274" s="9" t="s">
        <v>423</v>
      </c>
      <c r="AE274" s="3" t="str">
        <f>IF(ISERROR(VLOOKUP($AD274,技まとめ!$A$1:$F$380,6,FALSE)),"－",VLOOKUP($AD274,技まとめ!$A$1:$F$380,6,FALSE))</f>
        <v>BL</v>
      </c>
      <c r="AF274" s="3">
        <f>IF(ISERROR(VLOOKUP($AD274,技まとめ!$A$1:$F$380,3,FALSE)),"－",VLOOKUP($AD274,技まとめ!$A$1:$F$380,3,FALSE))</f>
        <v>13</v>
      </c>
      <c r="AG274" s="3">
        <f>IF(ISERROR(VLOOKUP($AD274,技まとめ!$A$1:$F$380,5,FALSE)),"－",VLOOKUP($AD274,技まとめ!$A$1:$F$380,5,FALSE))</f>
        <v>20</v>
      </c>
      <c r="AH274" s="3" t="str">
        <f>IF($E274=IF(ISERROR(VLOOKUP($AD274,技まとめ!$A$1:$F$380,4,FALSE)),"－",VLOOKUP($AD274,技まとめ!$A$1:$F$380,4,FALSE)),"一致","")</f>
        <v>一致</v>
      </c>
      <c r="AI274" s="9" t="s">
        <v>305</v>
      </c>
      <c r="AJ274" s="3" t="str">
        <f>IF(ISERROR(VLOOKUP($AI274,技まとめ!$A$1:$F$380,6,FALSE)),"－",VLOOKUP($AI274,技まとめ!$A$1:$F$380,6,FALSE))</f>
        <v>BL</v>
      </c>
      <c r="AK274" s="3">
        <f>IF(ISERROR(VLOOKUP($AI274,技まとめ!$A$1:$F$380,3,FALSE)),"－",VLOOKUP($AI274,技まとめ!$A$1:$F$380,3,FALSE))</f>
        <v>41</v>
      </c>
      <c r="AL274" s="3">
        <f>IF(ISERROR(VLOOKUP($AI274,技まとめ!$A$1:$F$380,5,FALSE)),"－",VLOOKUP($AI274,技まとめ!$A$1:$F$380,5,FALSE))</f>
        <v>30</v>
      </c>
      <c r="AM274" s="3" t="str">
        <f>IF($E274=IF(ISERROR(VLOOKUP($AI274,技まとめ!$A$1:$F$380,4,FALSE)),"－",VLOOKUP($AI274,技まとめ!$A$1:$F$380,4,FALSE)),"一致","")</f>
        <v/>
      </c>
      <c r="AN274" s="9" t="s">
        <v>671</v>
      </c>
      <c r="AO274" s="3" t="str">
        <f>IF(ISERROR(VLOOKUP($AN274,技まとめ!$A$1:$F$380,6,FALSE)),"－",VLOOKUP($AN274,技まとめ!$A$1:$F$380,6,FALSE))</f>
        <v>BL</v>
      </c>
      <c r="AP274" s="3">
        <f>IF(ISERROR(VLOOKUP($AN274,技まとめ!$A$1:$F$380,3,FALSE)),"－",VLOOKUP($AN274,技まとめ!$A$1:$F$380,3,FALSE))</f>
        <v>56</v>
      </c>
      <c r="AQ274" s="3">
        <f>IF(ISERROR(VLOOKUP($AN274,技まとめ!$A$1:$F$380,5,FALSE)),"－",VLOOKUP($AN274,技まとめ!$A$1:$F$380,5,FALSE))</f>
        <v>39</v>
      </c>
      <c r="AR274" s="3" t="str">
        <f>IF($E274=IF(ISERROR(VLOOKUP($AN274,技まとめ!$A$1:$F$380,4,FALSE)),"－",VLOOKUP($AN274,技まとめ!$A$1:$F$380,4,FALSE)),"一致","")</f>
        <v/>
      </c>
      <c r="AS274" s="9" t="s">
        <v>745</v>
      </c>
      <c r="AT274" s="3" t="str">
        <f>IF(ISERROR(VLOOKUP($AS274,技まとめ!$A$1:$F$380,6,FALSE)),"－",VLOOKUP($AS274,技まとめ!$A$1:$F$380,6,FALSE))</f>
        <v>BS</v>
      </c>
      <c r="AU274" s="3">
        <f>IF(ISERROR(VLOOKUP($AS274,技まとめ!$A$1:$F$380,3,FALSE)),"－",VLOOKUP($AS274,技まとめ!$A$1:$F$380,3,FALSE))</f>
        <v>103</v>
      </c>
      <c r="AV274" s="3">
        <f>IF(ISERROR(VLOOKUP($AS274,技まとめ!$A$1:$F$380,5,FALSE)),"－",VLOOKUP($AS274,技まとめ!$A$1:$F$380,5,FALSE))</f>
        <v>55</v>
      </c>
      <c r="AW274" s="3" t="str">
        <f>IF($E274=IF(ISERROR(VLOOKUP($AS274,技まとめ!$A$1:$F$380,4,FALSE)),"－",VLOOKUP($AS274,技まとめ!$A$1:$F$380,4,FALSE)),"一致","")</f>
        <v/>
      </c>
      <c r="AX274" s="12" t="str">
        <f t="shared" si="62"/>
        <v>コイルターンフェイクボールフレイムダンスダブルトルネード</v>
      </c>
      <c r="AY274" s="12" t="str">
        <f t="shared" si="63"/>
        <v>コイルターンフェイクボールフレイムダンスダブルトルネード</v>
      </c>
      <c r="AZ274" s="12" t="str">
        <f t="shared" si="64"/>
        <v>コイルターンフェイクボールフレイムダンスダブルトルネード</v>
      </c>
      <c r="BA274" s="12" t="str">
        <f t="shared" si="65"/>
        <v>コイルターンフェイクボールフレイムダンスダブルトルネード</v>
      </c>
      <c r="BB274" s="11" t="str">
        <f t="shared" si="66"/>
        <v>BLBLBLBS</v>
      </c>
      <c r="BC274" s="11" t="str">
        <f t="shared" si="67"/>
        <v>BLBLBLBS</v>
      </c>
      <c r="BD274" s="11" t="str">
        <f t="shared" si="68"/>
        <v>BLBLBLBS</v>
      </c>
      <c r="BE274" s="11" t="str">
        <f t="shared" si="69"/>
        <v>BLBLBLBS</v>
      </c>
    </row>
    <row r="275" spans="1:57" ht="11.25" hidden="1" customHeight="1">
      <c r="A275" s="6">
        <v>273</v>
      </c>
      <c r="B275" s="7" t="s">
        <v>904</v>
      </c>
      <c r="C275" s="8" t="s">
        <v>905</v>
      </c>
      <c r="D275" s="7" t="s">
        <v>72</v>
      </c>
      <c r="E275" s="7" t="s">
        <v>95</v>
      </c>
      <c r="F275" s="7" t="s">
        <v>74</v>
      </c>
      <c r="G275" s="9">
        <v>133</v>
      </c>
      <c r="H275" s="9">
        <v>102</v>
      </c>
      <c r="I275" s="9">
        <v>48</v>
      </c>
      <c r="J275" s="9">
        <v>48</v>
      </c>
      <c r="K275" s="9">
        <v>52</v>
      </c>
      <c r="L275" s="9">
        <v>44</v>
      </c>
      <c r="M275" s="9">
        <v>51</v>
      </c>
      <c r="N275" s="9">
        <v>48</v>
      </c>
      <c r="O275" s="9">
        <v>47</v>
      </c>
      <c r="P275" s="9">
        <v>89</v>
      </c>
      <c r="Q275" s="10">
        <v>98</v>
      </c>
      <c r="R275" s="11">
        <v>55</v>
      </c>
      <c r="S275" s="11">
        <v>1</v>
      </c>
      <c r="T275" s="11">
        <v>94</v>
      </c>
      <c r="U275" s="11">
        <v>101</v>
      </c>
      <c r="V275" s="11">
        <v>1</v>
      </c>
      <c r="W275" s="11">
        <v>97</v>
      </c>
      <c r="X275" s="11">
        <f t="shared" si="56"/>
        <v>447</v>
      </c>
      <c r="Y275" s="11">
        <f t="shared" si="57"/>
        <v>4410</v>
      </c>
      <c r="Z275" s="11">
        <f t="shared" si="58"/>
        <v>2420</v>
      </c>
      <c r="AA275" s="11">
        <f t="shared" si="59"/>
        <v>3785</v>
      </c>
      <c r="AB275" s="11">
        <f t="shared" si="60"/>
        <v>3785</v>
      </c>
      <c r="AC275" s="6">
        <f t="shared" si="61"/>
        <v>4520</v>
      </c>
      <c r="AD275" s="9" t="s">
        <v>665</v>
      </c>
      <c r="AE275" s="3" t="str">
        <f>IF(ISERROR(VLOOKUP($AD275,技まとめ!$A$1:$F$380,6,FALSE)),"－",VLOOKUP($AD275,技まとめ!$A$1:$F$380,6,FALSE))</f>
        <v>CA</v>
      </c>
      <c r="AF275" s="3">
        <f>IF(ISERROR(VLOOKUP($AD275,技まとめ!$A$1:$F$380,3,FALSE)),"－",VLOOKUP($AD275,技まとめ!$A$1:$F$380,3,FALSE))</f>
        <v>19</v>
      </c>
      <c r="AG275" s="3">
        <f>IF(ISERROR(VLOOKUP($AD275,技まとめ!$A$1:$F$380,5,FALSE)),"－",VLOOKUP($AD275,技まとめ!$A$1:$F$380,5,FALSE))</f>
        <v>22</v>
      </c>
      <c r="AH275" s="3" t="str">
        <f>IF($E275=IF(ISERROR(VLOOKUP($AD275,技まとめ!$A$1:$F$380,4,FALSE)),"－",VLOOKUP($AD275,技まとめ!$A$1:$F$380,4,FALSE)),"一致","")</f>
        <v/>
      </c>
      <c r="AI275" s="9" t="s">
        <v>713</v>
      </c>
      <c r="AJ275" s="3" t="str">
        <f>IF(ISERROR(VLOOKUP($AI275,技まとめ!$A$1:$F$380,6,FALSE)),"－",VLOOKUP($AI275,技まとめ!$A$1:$F$380,6,FALSE))</f>
        <v>BB</v>
      </c>
      <c r="AK275" s="3">
        <f>IF(ISERROR(VLOOKUP($AI275,技まとめ!$A$1:$F$380,3,FALSE)),"－",VLOOKUP($AI275,技まとめ!$A$1:$F$380,3,FALSE))</f>
        <v>59</v>
      </c>
      <c r="AL275" s="3">
        <f>IF(ISERROR(VLOOKUP($AI275,技まとめ!$A$1:$F$380,5,FALSE)),"－",VLOOKUP($AI275,技まとめ!$A$1:$F$380,5,FALSE))</f>
        <v>38</v>
      </c>
      <c r="AM275" s="3" t="str">
        <f>IF($E275=IF(ISERROR(VLOOKUP($AI275,技まとめ!$A$1:$F$380,4,FALSE)),"－",VLOOKUP($AI275,技まとめ!$A$1:$F$380,4,FALSE)),"一致","")</f>
        <v/>
      </c>
      <c r="AN275" s="9" t="s">
        <v>75</v>
      </c>
      <c r="AO275" s="3" t="str">
        <f>IF(ISERROR(VLOOKUP($AN275,技まとめ!$A$1:$F$380,6,FALSE)),"－",VLOOKUP($AN275,技まとめ!$A$1:$F$380,6,FALSE))</f>
        <v>P2</v>
      </c>
      <c r="AP275" s="3">
        <f>IF(ISERROR(VLOOKUP($AN275,技まとめ!$A$1:$F$380,3,FALSE)),"－",VLOOKUP($AN275,技まとめ!$A$1:$F$380,3,FALSE))</f>
        <v>64</v>
      </c>
      <c r="AQ275" s="3">
        <f>IF(ISERROR(VLOOKUP($AN275,技まとめ!$A$1:$F$380,5,FALSE)),"－",VLOOKUP($AN275,技まとめ!$A$1:$F$380,5,FALSE))</f>
        <v>37</v>
      </c>
      <c r="AR275" s="3" t="str">
        <f>IF($E275=IF(ISERROR(VLOOKUP($AN275,技まとめ!$A$1:$F$380,4,FALSE)),"－",VLOOKUP($AN275,技まとめ!$A$1:$F$380,4,FALSE)),"一致","")</f>
        <v/>
      </c>
      <c r="AS275" s="9" t="s">
        <v>77</v>
      </c>
      <c r="AT275" s="3" t="str">
        <f>IF(ISERROR(VLOOKUP($AS275,技まとめ!$A$1:$F$380,6,FALSE)),"－",VLOOKUP($AS275,技まとめ!$A$1:$F$380,6,FALSE))</f>
        <v>CA</v>
      </c>
      <c r="AU275" s="3">
        <f>IF(ISERROR(VLOOKUP($AS275,技まとめ!$A$1:$F$380,3,FALSE)),"－",VLOOKUP($AS275,技まとめ!$A$1:$F$380,3,FALSE))</f>
        <v>71</v>
      </c>
      <c r="AV275" s="3">
        <f>IF(ISERROR(VLOOKUP($AS275,技まとめ!$A$1:$F$380,5,FALSE)),"－",VLOOKUP($AS275,技まとめ!$A$1:$F$380,5,FALSE))</f>
        <v>42</v>
      </c>
      <c r="AW275" s="3" t="str">
        <f>IF($E275=IF(ISERROR(VLOOKUP($AS275,技まとめ!$A$1:$F$380,4,FALSE)),"－",VLOOKUP($AS275,技まとめ!$A$1:$F$380,4,FALSE)),"一致","")</f>
        <v/>
      </c>
      <c r="AX275" s="12" t="str">
        <f t="shared" si="62"/>
        <v>トルネードキャッチグラビテイションせいぎのてっけんいかりのてっつい</v>
      </c>
      <c r="AY275" s="12" t="str">
        <f t="shared" si="63"/>
        <v>トルネードキャッチグラビテイションせいぎのてっけんいかりのてっつい</v>
      </c>
      <c r="AZ275" s="12" t="str">
        <f t="shared" si="64"/>
        <v>トルネードキャッチグラビテイションせいぎのてっけんいかりのてっつい</v>
      </c>
      <c r="BA275" s="12" t="str">
        <f t="shared" si="65"/>
        <v>トルネードキャッチグラビテイションせいぎのてっけんいかりのてっつい</v>
      </c>
      <c r="BB275" s="11" t="str">
        <f t="shared" si="66"/>
        <v>CABBP2CA</v>
      </c>
      <c r="BC275" s="11" t="str">
        <f t="shared" si="67"/>
        <v>CABBP2CA</v>
      </c>
      <c r="BD275" s="11" t="str">
        <f t="shared" si="68"/>
        <v>CABBP2CA</v>
      </c>
      <c r="BE275" s="11" t="str">
        <f t="shared" si="69"/>
        <v>CABBP2CA</v>
      </c>
    </row>
    <row r="276" spans="1:57" ht="11.25" hidden="1" customHeight="1">
      <c r="A276" s="6">
        <v>274</v>
      </c>
      <c r="B276" s="7" t="s">
        <v>906</v>
      </c>
      <c r="C276" s="8" t="s">
        <v>907</v>
      </c>
      <c r="D276" s="7" t="s">
        <v>72</v>
      </c>
      <c r="E276" s="7" t="s">
        <v>81</v>
      </c>
      <c r="F276" s="7" t="s">
        <v>82</v>
      </c>
      <c r="G276" s="9">
        <v>125</v>
      </c>
      <c r="H276" s="9">
        <v>105</v>
      </c>
      <c r="I276" s="9">
        <v>59</v>
      </c>
      <c r="J276" s="9">
        <v>62</v>
      </c>
      <c r="K276" s="9">
        <v>58</v>
      </c>
      <c r="L276" s="9">
        <v>59</v>
      </c>
      <c r="M276" s="9">
        <v>60</v>
      </c>
      <c r="N276" s="9">
        <v>56</v>
      </c>
      <c r="O276" s="9">
        <v>60</v>
      </c>
      <c r="P276" s="9">
        <v>13</v>
      </c>
      <c r="Q276" s="10">
        <v>109</v>
      </c>
      <c r="R276" s="11">
        <v>7</v>
      </c>
      <c r="S276" s="11">
        <v>1</v>
      </c>
      <c r="T276" s="11">
        <v>109</v>
      </c>
      <c r="U276" s="11">
        <v>110</v>
      </c>
      <c r="V276" s="11">
        <v>1</v>
      </c>
      <c r="W276" s="11">
        <v>110</v>
      </c>
      <c r="X276" s="11">
        <f t="shared" si="56"/>
        <v>447</v>
      </c>
      <c r="Y276" s="11">
        <f t="shared" si="57"/>
        <v>4915</v>
      </c>
      <c r="Z276" s="11">
        <f t="shared" si="58"/>
        <v>805</v>
      </c>
      <c r="AA276" s="11">
        <f t="shared" si="59"/>
        <v>4375</v>
      </c>
      <c r="AB276" s="11">
        <f t="shared" si="60"/>
        <v>4375</v>
      </c>
      <c r="AC276" s="6">
        <f t="shared" si="61"/>
        <v>4945</v>
      </c>
      <c r="AD276" s="9" t="s">
        <v>295</v>
      </c>
      <c r="AE276" s="3" t="str">
        <f>IF(ISERROR(VLOOKUP($AD276,技まとめ!$A$1:$F$380,6,FALSE)),"－",VLOOKUP($AD276,技まとめ!$A$1:$F$380,6,FALSE))</f>
        <v>DR</v>
      </c>
      <c r="AF276" s="3">
        <f>IF(ISERROR(VLOOKUP($AD276,技まとめ!$A$1:$F$380,3,FALSE)),"－",VLOOKUP($AD276,技まとめ!$A$1:$F$380,3,FALSE))</f>
        <v>13</v>
      </c>
      <c r="AG276" s="3">
        <f>IF(ISERROR(VLOOKUP($AD276,技まとめ!$A$1:$F$380,5,FALSE)),"－",VLOOKUP($AD276,技まとめ!$A$1:$F$380,5,FALSE))</f>
        <v>20</v>
      </c>
      <c r="AH276" s="3" t="str">
        <f>IF($E276=IF(ISERROR(VLOOKUP($AD276,技まとめ!$A$1:$F$380,4,FALSE)),"－",VLOOKUP($AD276,技まとめ!$A$1:$F$380,4,FALSE)),"一致","")</f>
        <v/>
      </c>
      <c r="AI276" s="9" t="s">
        <v>635</v>
      </c>
      <c r="AJ276" s="3" t="str">
        <f>IF(ISERROR(VLOOKUP($AI276,技まとめ!$A$1:$F$380,6,FALSE)),"－",VLOOKUP($AI276,技まとめ!$A$1:$F$380,6,FALSE))</f>
        <v>DR</v>
      </c>
      <c r="AK276" s="3">
        <f>IF(ISERROR(VLOOKUP($AI276,技まとめ!$A$1:$F$380,3,FALSE)),"－",VLOOKUP($AI276,技まとめ!$A$1:$F$380,3,FALSE))</f>
        <v>58</v>
      </c>
      <c r="AL276" s="3">
        <f>IF(ISERROR(VLOOKUP($AI276,技まとめ!$A$1:$F$380,5,FALSE)),"－",VLOOKUP($AI276,技まとめ!$A$1:$F$380,5,FALSE))</f>
        <v>39</v>
      </c>
      <c r="AM276" s="3" t="str">
        <f>IF($E276=IF(ISERROR(VLOOKUP($AI276,技まとめ!$A$1:$F$380,4,FALSE)),"－",VLOOKUP($AI276,技まとめ!$A$1:$F$380,4,FALSE)),"一致","")</f>
        <v>一致</v>
      </c>
      <c r="AN276" s="9" t="s">
        <v>103</v>
      </c>
      <c r="AO276" s="3" t="str">
        <f>IF(ISERROR(VLOOKUP($AN276,技まとめ!$A$1:$F$380,6,FALSE)),"－",VLOOKUP($AN276,技まとめ!$A$1:$F$380,6,FALSE))</f>
        <v>DR</v>
      </c>
      <c r="AP276" s="3">
        <f>IF(ISERROR(VLOOKUP($AN276,技まとめ!$A$1:$F$380,3,FALSE)),"－",VLOOKUP($AN276,技まとめ!$A$1:$F$380,3,FALSE))</f>
        <v>56</v>
      </c>
      <c r="AQ276" s="3">
        <f>IF(ISERROR(VLOOKUP($AN276,技まとめ!$A$1:$F$380,5,FALSE)),"－",VLOOKUP($AN276,技まとめ!$A$1:$F$380,5,FALSE))</f>
        <v>39</v>
      </c>
      <c r="AR276" s="3" t="str">
        <f>IF($E276=IF(ISERROR(VLOOKUP($AN276,技まとめ!$A$1:$F$380,4,FALSE)),"－",VLOOKUP($AN276,技まとめ!$A$1:$F$380,4,FALSE)),"一致","")</f>
        <v/>
      </c>
      <c r="AS276" s="9" t="s">
        <v>454</v>
      </c>
      <c r="AT276" s="3" t="str">
        <f>IF(ISERROR(VLOOKUP($AS276,技まとめ!$A$1:$F$380,6,FALSE)),"－",VLOOKUP($AS276,技まとめ!$A$1:$F$380,6,FALSE))</f>
        <v>BL</v>
      </c>
      <c r="AU276" s="3">
        <f>IF(ISERROR(VLOOKUP($AS276,技まとめ!$A$1:$F$380,3,FALSE)),"－",VLOOKUP($AS276,技まとめ!$A$1:$F$380,3,FALSE))</f>
        <v>65</v>
      </c>
      <c r="AV276" s="3">
        <f>IF(ISERROR(VLOOKUP($AS276,技まとめ!$A$1:$F$380,5,FALSE)),"－",VLOOKUP($AS276,技まとめ!$A$1:$F$380,5,FALSE))</f>
        <v>42</v>
      </c>
      <c r="AW276" s="3" t="str">
        <f>IF($E276=IF(ISERROR(VLOOKUP($AS276,技まとめ!$A$1:$F$380,4,FALSE)),"－",VLOOKUP($AS276,技まとめ!$A$1:$F$380,4,FALSE)),"一致","")</f>
        <v/>
      </c>
      <c r="AX276" s="12" t="str">
        <f t="shared" si="62"/>
        <v>ダッシュアクセルオーロラドリブルまぼろしドリブルぶんしんディフェンス</v>
      </c>
      <c r="AY276" s="12" t="str">
        <f t="shared" si="63"/>
        <v>ダッシュアクセルオーロラドリブルまぼろしドリブルぶんしんディフェンス</v>
      </c>
      <c r="AZ276" s="12" t="str">
        <f t="shared" si="64"/>
        <v>ダッシュアクセルオーロラドリブルまぼろしドリブルぶんしんディフェンス</v>
      </c>
      <c r="BA276" s="12" t="str">
        <f t="shared" si="65"/>
        <v>ダッシュアクセルオーロラドリブルまぼろしドリブルぶんしんディフェンス</v>
      </c>
      <c r="BB276" s="11" t="str">
        <f t="shared" si="66"/>
        <v>DRDRDRBL</v>
      </c>
      <c r="BC276" s="11" t="str">
        <f t="shared" si="67"/>
        <v>DRDRDRBL</v>
      </c>
      <c r="BD276" s="11" t="str">
        <f t="shared" si="68"/>
        <v>DRDRDRBL</v>
      </c>
      <c r="BE276" s="11" t="str">
        <f t="shared" si="69"/>
        <v>DRDRDRBL</v>
      </c>
    </row>
    <row r="277" spans="1:57" ht="11.25" hidden="1" customHeight="1">
      <c r="A277" s="6">
        <v>275</v>
      </c>
      <c r="B277" s="7" t="s">
        <v>908</v>
      </c>
      <c r="C277" s="8" t="s">
        <v>909</v>
      </c>
      <c r="D277" s="7" t="s">
        <v>72</v>
      </c>
      <c r="E277" s="7" t="s">
        <v>95</v>
      </c>
      <c r="F277" s="7" t="s">
        <v>128</v>
      </c>
      <c r="G277" s="9">
        <v>118</v>
      </c>
      <c r="H277" s="9">
        <v>102</v>
      </c>
      <c r="I277" s="9">
        <v>47</v>
      </c>
      <c r="J277" s="9">
        <v>52</v>
      </c>
      <c r="K277" s="9">
        <v>54</v>
      </c>
      <c r="L277" s="9">
        <v>55</v>
      </c>
      <c r="M277" s="9">
        <v>56</v>
      </c>
      <c r="N277" s="9">
        <v>52</v>
      </c>
      <c r="O277" s="9">
        <v>53</v>
      </c>
      <c r="P277" s="9">
        <v>64</v>
      </c>
      <c r="Q277" s="10">
        <v>97</v>
      </c>
      <c r="R277" s="11">
        <v>40</v>
      </c>
      <c r="S277" s="11">
        <v>1</v>
      </c>
      <c r="T277" s="11">
        <v>105</v>
      </c>
      <c r="U277" s="11">
        <v>106</v>
      </c>
      <c r="V277" s="11">
        <v>1</v>
      </c>
      <c r="W277" s="11">
        <v>103</v>
      </c>
      <c r="X277" s="11">
        <f t="shared" si="56"/>
        <v>453</v>
      </c>
      <c r="Y277" s="11">
        <f t="shared" si="57"/>
        <v>4400</v>
      </c>
      <c r="Z277" s="11">
        <f t="shared" si="58"/>
        <v>1925</v>
      </c>
      <c r="AA277" s="11">
        <f t="shared" si="59"/>
        <v>4200</v>
      </c>
      <c r="AB277" s="11">
        <f t="shared" si="60"/>
        <v>4200</v>
      </c>
      <c r="AC277" s="6">
        <f t="shared" si="61"/>
        <v>4915</v>
      </c>
      <c r="AD277" s="9" t="s">
        <v>111</v>
      </c>
      <c r="AE277" s="3" t="str">
        <f>IF(ISERROR(VLOOKUP($AD277,技まとめ!$A$1:$F$380,6,FALSE)),"－",VLOOKUP($AD277,技まとめ!$A$1:$F$380,6,FALSE))</f>
        <v>SC</v>
      </c>
      <c r="AF277" s="3">
        <f>IF(ISERROR(VLOOKUP($AD277,技まとめ!$A$1:$F$380,3,FALSE)),"－",VLOOKUP($AD277,技まとめ!$A$1:$F$380,3,FALSE))</f>
        <v>23</v>
      </c>
      <c r="AG277" s="3">
        <f>IF(ISERROR(VLOOKUP($AD277,技まとめ!$A$1:$F$380,5,FALSE)),"－",VLOOKUP($AD277,技まとめ!$A$1:$F$380,5,FALSE))</f>
        <v>20</v>
      </c>
      <c r="AH277" s="3" t="str">
        <f>IF($E277=IF(ISERROR(VLOOKUP($AD277,技まとめ!$A$1:$F$380,4,FALSE)),"－",VLOOKUP($AD277,技まとめ!$A$1:$F$380,4,FALSE)),"一致","")</f>
        <v>一致</v>
      </c>
      <c r="AI277" s="9" t="s">
        <v>231</v>
      </c>
      <c r="AJ277" s="3" t="str">
        <f>IF(ISERROR(VLOOKUP($AI277,技まとめ!$A$1:$F$380,6,FALSE)),"－",VLOOKUP($AI277,技まとめ!$A$1:$F$380,6,FALSE))</f>
        <v>SC</v>
      </c>
      <c r="AK277" s="3">
        <f>IF(ISERROR(VLOOKUP($AI277,技まとめ!$A$1:$F$380,3,FALSE)),"－",VLOOKUP($AI277,技まとめ!$A$1:$F$380,3,FALSE))</f>
        <v>28</v>
      </c>
      <c r="AL277" s="3">
        <f>IF(ISERROR(VLOOKUP($AI277,技まとめ!$A$1:$F$380,5,FALSE)),"－",VLOOKUP($AI277,技まとめ!$A$1:$F$380,5,FALSE))</f>
        <v>21</v>
      </c>
      <c r="AM277" s="3" t="str">
        <f>IF($E277=IF(ISERROR(VLOOKUP($AI277,技まとめ!$A$1:$F$380,4,FALSE)),"－",VLOOKUP($AI277,技まとめ!$A$1:$F$380,4,FALSE)),"一致","")</f>
        <v>一致</v>
      </c>
      <c r="AN277" s="9" t="s">
        <v>280</v>
      </c>
      <c r="AO277" s="3" t="str">
        <f>IF(ISERROR(VLOOKUP($AN277,技まとめ!$A$1:$F$380,6,FALSE)),"－",VLOOKUP($AN277,技まとめ!$A$1:$F$380,6,FALSE))</f>
        <v>SC</v>
      </c>
      <c r="AP277" s="3">
        <f>IF(ISERROR(VLOOKUP($AN277,技まとめ!$A$1:$F$380,3,FALSE)),"－",VLOOKUP($AN277,技まとめ!$A$1:$F$380,3,FALSE))</f>
        <v>98</v>
      </c>
      <c r="AQ277" s="3">
        <f>IF(ISERROR(VLOOKUP($AN277,技まとめ!$A$1:$F$380,5,FALSE)),"－",VLOOKUP($AN277,技まとめ!$A$1:$F$380,5,FALSE))</f>
        <v>52</v>
      </c>
      <c r="AR277" s="3" t="str">
        <f>IF($E277=IF(ISERROR(VLOOKUP($AN277,技まとめ!$A$1:$F$380,4,FALSE)),"－",VLOOKUP($AN277,技まとめ!$A$1:$F$380,4,FALSE)),"一致","")</f>
        <v>一致</v>
      </c>
      <c r="AS277" s="9" t="s">
        <v>255</v>
      </c>
      <c r="AT277" s="3" t="str">
        <f>IF(ISERROR(VLOOKUP($AS277,技まとめ!$A$1:$F$380,6,FALSE)),"－",VLOOKUP($AS277,技まとめ!$A$1:$F$380,6,FALSE))</f>
        <v>DR</v>
      </c>
      <c r="AU277" s="3">
        <f>IF(ISERROR(VLOOKUP($AS277,技まとめ!$A$1:$F$380,3,FALSE)),"－",VLOOKUP($AS277,技まとめ!$A$1:$F$380,3,FALSE))</f>
        <v>52</v>
      </c>
      <c r="AV277" s="3">
        <f>IF(ISERROR(VLOOKUP($AS277,技まとめ!$A$1:$F$380,5,FALSE)),"－",VLOOKUP($AS277,技まとめ!$A$1:$F$380,5,FALSE))</f>
        <v>36</v>
      </c>
      <c r="AW277" s="3" t="str">
        <f>IF($E277=IF(ISERROR(VLOOKUP($AS277,技まとめ!$A$1:$F$380,4,FALSE)),"－",VLOOKUP($AS277,技まとめ!$A$1:$F$380,4,FALSE)),"一致","")</f>
        <v/>
      </c>
      <c r="AX277" s="12" t="str">
        <f t="shared" si="62"/>
        <v>ローリングキックファントムシュートユニバースブラストカマイタチ</v>
      </c>
      <c r="AY277" s="12" t="str">
        <f t="shared" si="63"/>
        <v>ローリングキックファントムシュートユニバースブラストカマイタチ</v>
      </c>
      <c r="AZ277" s="12" t="str">
        <f t="shared" si="64"/>
        <v>ローリングキックファントムシュートユニバースブラストカマイタチ</v>
      </c>
      <c r="BA277" s="12" t="str">
        <f t="shared" si="65"/>
        <v>ローリングキックファントムシュートユニバースブラストカマイタチ</v>
      </c>
      <c r="BB277" s="11" t="str">
        <f t="shared" si="66"/>
        <v>SCSCSCDR</v>
      </c>
      <c r="BC277" s="11" t="str">
        <f t="shared" si="67"/>
        <v>SCSCSCDR</v>
      </c>
      <c r="BD277" s="11" t="str">
        <f t="shared" si="68"/>
        <v>SCSCSCDR</v>
      </c>
      <c r="BE277" s="11" t="str">
        <f t="shared" si="69"/>
        <v>SCSCSCDR</v>
      </c>
    </row>
    <row r="278" spans="1:57" ht="11.25" hidden="1" customHeight="1">
      <c r="A278" s="6">
        <v>276</v>
      </c>
      <c r="B278" s="7" t="s">
        <v>910</v>
      </c>
      <c r="C278" s="8" t="s">
        <v>911</v>
      </c>
      <c r="D278" s="7" t="s">
        <v>72</v>
      </c>
      <c r="E278" s="7" t="s">
        <v>95</v>
      </c>
      <c r="F278" s="7" t="s">
        <v>82</v>
      </c>
      <c r="G278" s="9">
        <v>118</v>
      </c>
      <c r="H278" s="9">
        <v>116</v>
      </c>
      <c r="I278" s="9">
        <v>57</v>
      </c>
      <c r="J278" s="9">
        <v>56</v>
      </c>
      <c r="K278" s="9">
        <v>57</v>
      </c>
      <c r="L278" s="9">
        <v>56</v>
      </c>
      <c r="M278" s="9">
        <v>51</v>
      </c>
      <c r="N278" s="9">
        <v>52</v>
      </c>
      <c r="O278" s="9">
        <v>56</v>
      </c>
      <c r="P278" s="9">
        <v>43</v>
      </c>
      <c r="Q278" s="10">
        <v>107</v>
      </c>
      <c r="R278" s="11">
        <v>26</v>
      </c>
      <c r="S278" s="11">
        <v>1</v>
      </c>
      <c r="T278" s="11">
        <v>106</v>
      </c>
      <c r="U278" s="11">
        <v>101</v>
      </c>
      <c r="V278" s="11">
        <v>1</v>
      </c>
      <c r="W278" s="11">
        <v>106</v>
      </c>
      <c r="X278" s="11">
        <f t="shared" si="56"/>
        <v>448</v>
      </c>
      <c r="Y278" s="11">
        <f t="shared" si="57"/>
        <v>4815</v>
      </c>
      <c r="Z278" s="11">
        <f t="shared" si="58"/>
        <v>1450</v>
      </c>
      <c r="AA278" s="11">
        <f t="shared" si="59"/>
        <v>4250</v>
      </c>
      <c r="AB278" s="11">
        <f t="shared" si="60"/>
        <v>4250</v>
      </c>
      <c r="AC278" s="6">
        <f t="shared" si="61"/>
        <v>4900</v>
      </c>
      <c r="AD278" s="9" t="s">
        <v>5060</v>
      </c>
      <c r="AE278" s="3" t="str">
        <f>IF(ISERROR(VLOOKUP($AD278,技まとめ!$A$1:$F$380,6,FALSE)),"－",VLOOKUP($AD278,技まとめ!$A$1:$F$380,6,FALSE))</f>
        <v>DR</v>
      </c>
      <c r="AF278" s="3">
        <f>IF(ISERROR(VLOOKUP($AD278,技まとめ!$A$1:$F$380,3,FALSE)),"－",VLOOKUP($AD278,技まとめ!$A$1:$F$380,3,FALSE))</f>
        <v>27</v>
      </c>
      <c r="AG278" s="3">
        <f>IF(ISERROR(VLOOKUP($AD278,技まとめ!$A$1:$F$380,5,FALSE)),"－",VLOOKUP($AD278,技まとめ!$A$1:$F$380,5,FALSE))</f>
        <v>25</v>
      </c>
      <c r="AH278" s="3" t="str">
        <f>IF($E278=IF(ISERROR(VLOOKUP($AD278,技まとめ!$A$1:$F$380,4,FALSE)),"－",VLOOKUP($AD278,技まとめ!$A$1:$F$380,4,FALSE)),"一致","")</f>
        <v>一致</v>
      </c>
      <c r="AI278" s="9" t="s">
        <v>251</v>
      </c>
      <c r="AJ278" s="3" t="str">
        <f>IF(ISERROR(VLOOKUP($AI278,技まとめ!$A$1:$F$380,6,FALSE)),"－",VLOOKUP($AI278,技まとめ!$A$1:$F$380,6,FALSE))</f>
        <v>BL</v>
      </c>
      <c r="AK278" s="3">
        <f>IF(ISERROR(VLOOKUP($AI278,技まとめ!$A$1:$F$380,3,FALSE)),"－",VLOOKUP($AI278,技まとめ!$A$1:$F$380,3,FALSE))</f>
        <v>46</v>
      </c>
      <c r="AL278" s="3">
        <f>IF(ISERROR(VLOOKUP($AI278,技まとめ!$A$1:$F$380,5,FALSE)),"－",VLOOKUP($AI278,技まとめ!$A$1:$F$380,5,FALSE))</f>
        <v>33</v>
      </c>
      <c r="AM278" s="3" t="str">
        <f>IF($E278=IF(ISERROR(VLOOKUP($AI278,技まとめ!$A$1:$F$380,4,FALSE)),"－",VLOOKUP($AI278,技まとめ!$A$1:$F$380,4,FALSE)),"一致","")</f>
        <v>一致</v>
      </c>
      <c r="AN278" s="9" t="s">
        <v>366</v>
      </c>
      <c r="AO278" s="3" t="str">
        <f>IF(ISERROR(VLOOKUP($AN278,技まとめ!$A$1:$F$380,6,FALSE)),"－",VLOOKUP($AN278,技まとめ!$A$1:$F$380,6,FALSE))</f>
        <v>BL</v>
      </c>
      <c r="AP278" s="3">
        <f>IF(ISERROR(VLOOKUP($AN278,技まとめ!$A$1:$F$380,3,FALSE)),"－",VLOOKUP($AN278,技まとめ!$A$1:$F$380,3,FALSE))</f>
        <v>65</v>
      </c>
      <c r="AQ278" s="3">
        <f>IF(ISERROR(VLOOKUP($AN278,技まとめ!$A$1:$F$380,5,FALSE)),"－",VLOOKUP($AN278,技まとめ!$A$1:$F$380,5,FALSE))</f>
        <v>42</v>
      </c>
      <c r="AR278" s="3" t="str">
        <f>IF($E278=IF(ISERROR(VLOOKUP($AN278,技まとめ!$A$1:$F$380,4,FALSE)),"－",VLOOKUP($AN278,技まとめ!$A$1:$F$380,4,FALSE)),"一致","")</f>
        <v/>
      </c>
      <c r="AS278" s="9" t="s">
        <v>472</v>
      </c>
      <c r="AT278" s="3" t="str">
        <f>IF(ISERROR(VLOOKUP($AS278,技まとめ!$A$1:$F$380,6,FALSE)),"－",VLOOKUP($AS278,技まとめ!$A$1:$F$380,6,FALSE))</f>
        <v>BL</v>
      </c>
      <c r="AU278" s="3">
        <f>IF(ISERROR(VLOOKUP($AS278,技まとめ!$A$1:$F$380,3,FALSE)),"－",VLOOKUP($AS278,技まとめ!$A$1:$F$380,3,FALSE))</f>
        <v>106</v>
      </c>
      <c r="AV278" s="3">
        <f>IF(ISERROR(VLOOKUP($AS278,技まとめ!$A$1:$F$380,5,FALSE)),"－",VLOOKUP($AS278,技まとめ!$A$1:$F$380,5,FALSE))</f>
        <v>57</v>
      </c>
      <c r="AW278" s="3" t="str">
        <f>IF($E278=IF(ISERROR(VLOOKUP($AS278,技まとめ!$A$1:$F$380,4,FALSE)),"－",VLOOKUP($AS278,技まとめ!$A$1:$F$380,4,FALSE)),"一致","")</f>
        <v/>
      </c>
      <c r="AX278" s="12" t="str">
        <f t="shared" si="62"/>
        <v>スーパースキャン（Ｄ）くものいとプロファイルゾーンかごめかごめ</v>
      </c>
      <c r="AY278" s="12" t="str">
        <f t="shared" si="63"/>
        <v>スーパースキャン（Ｄ）くものいとプロファイルゾーンかごめかごめ</v>
      </c>
      <c r="AZ278" s="12" t="str">
        <f t="shared" si="64"/>
        <v>スーパースキャン（Ｄ）くものいとプロファイルゾーンかごめかごめ</v>
      </c>
      <c r="BA278" s="12" t="str">
        <f t="shared" si="65"/>
        <v>スーパースキャン（Ｄ）くものいとプロファイルゾーンかごめかごめ</v>
      </c>
      <c r="BB278" s="11" t="str">
        <f t="shared" si="66"/>
        <v>DRBLBLBL</v>
      </c>
      <c r="BC278" s="11" t="str">
        <f t="shared" si="67"/>
        <v>DRBLBLBL</v>
      </c>
      <c r="BD278" s="11" t="str">
        <f t="shared" si="68"/>
        <v>DRBLBLBL</v>
      </c>
      <c r="BE278" s="11" t="str">
        <f t="shared" si="69"/>
        <v>DRBLBLBL</v>
      </c>
    </row>
    <row r="279" spans="1:57" ht="11.25" hidden="1" customHeight="1">
      <c r="A279" s="6">
        <v>277</v>
      </c>
      <c r="B279" s="7" t="s">
        <v>912</v>
      </c>
      <c r="C279" s="8" t="s">
        <v>913</v>
      </c>
      <c r="D279" s="7" t="s">
        <v>72</v>
      </c>
      <c r="E279" s="7" t="s">
        <v>73</v>
      </c>
      <c r="F279" s="7" t="s">
        <v>128</v>
      </c>
      <c r="G279" s="9">
        <v>101</v>
      </c>
      <c r="H279" s="9">
        <v>116</v>
      </c>
      <c r="I279" s="9">
        <v>48</v>
      </c>
      <c r="J279" s="9">
        <v>53</v>
      </c>
      <c r="K279" s="9">
        <v>54</v>
      </c>
      <c r="L279" s="9">
        <v>56</v>
      </c>
      <c r="M279" s="9">
        <v>57</v>
      </c>
      <c r="N279" s="9">
        <v>51</v>
      </c>
      <c r="O279" s="9">
        <v>51</v>
      </c>
      <c r="P279" s="9">
        <v>62</v>
      </c>
      <c r="Q279" s="10">
        <v>98</v>
      </c>
      <c r="R279" s="11">
        <v>38</v>
      </c>
      <c r="S279" s="11">
        <v>1</v>
      </c>
      <c r="T279" s="11">
        <v>106</v>
      </c>
      <c r="U279" s="11">
        <v>107</v>
      </c>
      <c r="V279" s="11">
        <v>1</v>
      </c>
      <c r="W279" s="11">
        <v>101</v>
      </c>
      <c r="X279" s="11">
        <f t="shared" si="56"/>
        <v>452</v>
      </c>
      <c r="Y279" s="11">
        <f t="shared" si="57"/>
        <v>4430</v>
      </c>
      <c r="Z279" s="11">
        <f t="shared" si="58"/>
        <v>1845</v>
      </c>
      <c r="AA279" s="11">
        <f t="shared" si="59"/>
        <v>4225</v>
      </c>
      <c r="AB279" s="11">
        <f t="shared" si="60"/>
        <v>4225</v>
      </c>
      <c r="AC279" s="6">
        <f t="shared" si="61"/>
        <v>4935</v>
      </c>
      <c r="AD279" s="9" t="s">
        <v>500</v>
      </c>
      <c r="AE279" s="3" t="str">
        <f>IF(ISERROR(VLOOKUP($AD279,技まとめ!$A$1:$F$380,6,FALSE)),"－",VLOOKUP($AD279,技まとめ!$A$1:$F$380,6,FALSE))</f>
        <v>SC</v>
      </c>
      <c r="AF279" s="3">
        <f>IF(ISERROR(VLOOKUP($AD279,技まとめ!$A$1:$F$380,3,FALSE)),"－",VLOOKUP($AD279,技まとめ!$A$1:$F$380,3,FALSE))</f>
        <v>31</v>
      </c>
      <c r="AG279" s="3">
        <f>IF(ISERROR(VLOOKUP($AD279,技まとめ!$A$1:$F$380,5,FALSE)),"－",VLOOKUP($AD279,技まとめ!$A$1:$F$380,5,FALSE))</f>
        <v>22</v>
      </c>
      <c r="AH279" s="3" t="str">
        <f>IF($E279=IF(ISERROR(VLOOKUP($AD279,技まとめ!$A$1:$F$380,4,FALSE)),"－",VLOOKUP($AD279,技まとめ!$A$1:$F$380,4,FALSE)),"一致","")</f>
        <v>一致</v>
      </c>
      <c r="AI279" s="9" t="s">
        <v>346</v>
      </c>
      <c r="AJ279" s="3" t="str">
        <f>IF(ISERROR(VLOOKUP($AI279,技まとめ!$A$1:$F$380,6,FALSE)),"－",VLOOKUP($AI279,技まとめ!$A$1:$F$380,6,FALSE))</f>
        <v>LS</v>
      </c>
      <c r="AK279" s="3">
        <f>IF(ISERROR(VLOOKUP($AI279,技まとめ!$A$1:$F$380,3,FALSE)),"－",VLOOKUP($AI279,技まとめ!$A$1:$F$380,3,FALSE))</f>
        <v>51</v>
      </c>
      <c r="AL279" s="3">
        <f>IF(ISERROR(VLOOKUP($AI279,技まとめ!$A$1:$F$380,5,FALSE)),"－",VLOOKUP($AI279,技まとめ!$A$1:$F$380,5,FALSE))</f>
        <v>37</v>
      </c>
      <c r="AM279" s="3" t="str">
        <f>IF($E279=IF(ISERROR(VLOOKUP($AI279,技まとめ!$A$1:$F$380,4,FALSE)),"－",VLOOKUP($AI279,技まとめ!$A$1:$F$380,4,FALSE)),"一致","")</f>
        <v>一致</v>
      </c>
      <c r="AN279" s="9" t="s">
        <v>310</v>
      </c>
      <c r="AO279" s="3" t="str">
        <f>IF(ISERROR(VLOOKUP($AN279,技まとめ!$A$1:$F$380,6,FALSE)),"－",VLOOKUP($AN279,技まとめ!$A$1:$F$380,6,FALSE))</f>
        <v>DR</v>
      </c>
      <c r="AP279" s="3">
        <f>IF(ISERROR(VLOOKUP($AN279,技まとめ!$A$1:$F$380,3,FALSE)),"－",VLOOKUP($AN279,技まとめ!$A$1:$F$380,3,FALSE))</f>
        <v>65</v>
      </c>
      <c r="AQ279" s="3">
        <f>IF(ISERROR(VLOOKUP($AN279,技まとめ!$A$1:$F$380,5,FALSE)),"－",VLOOKUP($AN279,技まとめ!$A$1:$F$380,5,FALSE))</f>
        <v>42</v>
      </c>
      <c r="AR279" s="3" t="str">
        <f>IF($E279=IF(ISERROR(VLOOKUP($AN279,技まとめ!$A$1:$F$380,4,FALSE)),"－",VLOOKUP($AN279,技まとめ!$A$1:$F$380,4,FALSE)),"一致","")</f>
        <v>一致</v>
      </c>
      <c r="AS279" s="9" t="s">
        <v>216</v>
      </c>
      <c r="AT279" s="3" t="str">
        <f>IF(ISERROR(VLOOKUP($AS279,技まとめ!$A$1:$F$380,6,FALSE)),"－",VLOOKUP($AS279,技まとめ!$A$1:$F$380,6,FALSE))</f>
        <v>DR</v>
      </c>
      <c r="AU279" s="3">
        <f>IF(ISERROR(VLOOKUP($AS279,技まとめ!$A$1:$F$380,3,FALSE)),"－",VLOOKUP($AS279,技まとめ!$A$1:$F$380,3,FALSE))</f>
        <v>77</v>
      </c>
      <c r="AV279" s="3">
        <f>IF(ISERROR(VLOOKUP($AS279,技まとめ!$A$1:$F$380,5,FALSE)),"－",VLOOKUP($AS279,技まとめ!$A$1:$F$380,5,FALSE))</f>
        <v>47</v>
      </c>
      <c r="AW279" s="3" t="str">
        <f>IF($E279=IF(ISERROR(VLOOKUP($AS279,技まとめ!$A$1:$F$380,4,FALSE)),"－",VLOOKUP($AS279,技まとめ!$A$1:$F$380,4,FALSE)),"一致","")</f>
        <v/>
      </c>
      <c r="AX279" s="12" t="str">
        <f t="shared" si="62"/>
        <v>つちだるまレインボーループモグラシャッフルアルマジロサーカス</v>
      </c>
      <c r="AY279" s="12" t="str">
        <f t="shared" si="63"/>
        <v>つちだるまレインボーループモグラシャッフルアルマジロサーカス</v>
      </c>
      <c r="AZ279" s="12" t="str">
        <f t="shared" si="64"/>
        <v>つちだるまレインボーループモグラシャッフルアルマジロサーカス</v>
      </c>
      <c r="BA279" s="12" t="str">
        <f t="shared" si="65"/>
        <v>つちだるまレインボーループモグラシャッフルアルマジロサーカス</v>
      </c>
      <c r="BB279" s="11" t="str">
        <f t="shared" si="66"/>
        <v>SCLSDRDR</v>
      </c>
      <c r="BC279" s="11" t="str">
        <f t="shared" si="67"/>
        <v>SCLSDRDR</v>
      </c>
      <c r="BD279" s="11" t="str">
        <f t="shared" si="68"/>
        <v>SCLSDRDR</v>
      </c>
      <c r="BE279" s="11" t="str">
        <f t="shared" si="69"/>
        <v>SCLSDRDR</v>
      </c>
    </row>
    <row r="280" spans="1:57" ht="11.25" hidden="1" customHeight="1">
      <c r="A280" s="6">
        <v>278</v>
      </c>
      <c r="B280" s="7" t="s">
        <v>914</v>
      </c>
      <c r="C280" s="8" t="s">
        <v>915</v>
      </c>
      <c r="D280" s="7" t="s">
        <v>72</v>
      </c>
      <c r="E280" s="7" t="s">
        <v>81</v>
      </c>
      <c r="F280" s="7" t="s">
        <v>82</v>
      </c>
      <c r="G280" s="9">
        <v>120</v>
      </c>
      <c r="H280" s="9">
        <v>109</v>
      </c>
      <c r="I280" s="9">
        <v>53</v>
      </c>
      <c r="J280" s="9">
        <v>47</v>
      </c>
      <c r="K280" s="9">
        <v>48</v>
      </c>
      <c r="L280" s="9">
        <v>56</v>
      </c>
      <c r="M280" s="9">
        <v>65</v>
      </c>
      <c r="N280" s="9">
        <v>56</v>
      </c>
      <c r="O280" s="9">
        <v>60</v>
      </c>
      <c r="P280" s="9">
        <v>32</v>
      </c>
      <c r="Q280" s="10">
        <v>103</v>
      </c>
      <c r="R280" s="11">
        <v>1</v>
      </c>
      <c r="S280" s="11">
        <v>1</v>
      </c>
      <c r="T280" s="11">
        <v>106</v>
      </c>
      <c r="U280" s="11">
        <v>115</v>
      </c>
      <c r="V280" s="11">
        <v>1</v>
      </c>
      <c r="W280" s="11">
        <v>110</v>
      </c>
      <c r="X280" s="11">
        <f t="shared" si="56"/>
        <v>437</v>
      </c>
      <c r="Y280" s="11">
        <f t="shared" si="57"/>
        <v>4675</v>
      </c>
      <c r="Z280" s="11">
        <f t="shared" si="58"/>
        <v>595</v>
      </c>
      <c r="AA280" s="11">
        <f t="shared" si="59"/>
        <v>4270</v>
      </c>
      <c r="AB280" s="11">
        <f t="shared" si="60"/>
        <v>4270</v>
      </c>
      <c r="AC280" s="6">
        <f t="shared" si="61"/>
        <v>4795</v>
      </c>
      <c r="AD280" s="9" t="s">
        <v>560</v>
      </c>
      <c r="AE280" s="3" t="str">
        <f>IF(ISERROR(VLOOKUP($AD280,技まとめ!$A$1:$F$380,6,FALSE)),"－",VLOOKUP($AD280,技まとめ!$A$1:$F$380,6,FALSE))</f>
        <v>BL</v>
      </c>
      <c r="AF280" s="3">
        <f>IF(ISERROR(VLOOKUP($AD280,技まとめ!$A$1:$F$380,3,FALSE)),"－",VLOOKUP($AD280,技まとめ!$A$1:$F$380,3,FALSE))</f>
        <v>28</v>
      </c>
      <c r="AG280" s="3">
        <f>IF(ISERROR(VLOOKUP($AD280,技まとめ!$A$1:$F$380,5,FALSE)),"－",VLOOKUP($AD280,技まとめ!$A$1:$F$380,5,FALSE))</f>
        <v>24</v>
      </c>
      <c r="AH280" s="3" t="str">
        <f>IF($E280=IF(ISERROR(VLOOKUP($AD280,技まとめ!$A$1:$F$380,4,FALSE)),"－",VLOOKUP($AD280,技まとめ!$A$1:$F$380,4,FALSE)),"一致","")</f>
        <v>一致</v>
      </c>
      <c r="AI280" s="9" t="s">
        <v>163</v>
      </c>
      <c r="AJ280" s="3" t="str">
        <f>IF(ISERROR(VLOOKUP($AI280,技まとめ!$A$1:$F$380,6,FALSE)),"－",VLOOKUP($AI280,技まとめ!$A$1:$F$380,6,FALSE))</f>
        <v>BL</v>
      </c>
      <c r="AK280" s="3">
        <f>IF(ISERROR(VLOOKUP($AI280,技まとめ!$A$1:$F$380,3,FALSE)),"－",VLOOKUP($AI280,技まとめ!$A$1:$F$380,3,FALSE))</f>
        <v>59</v>
      </c>
      <c r="AL280" s="3">
        <f>IF(ISERROR(VLOOKUP($AI280,技まとめ!$A$1:$F$380,5,FALSE)),"－",VLOOKUP($AI280,技まとめ!$A$1:$F$380,5,FALSE))</f>
        <v>38</v>
      </c>
      <c r="AM280" s="3" t="str">
        <f>IF($E280=IF(ISERROR(VLOOKUP($AI280,技まとめ!$A$1:$F$380,4,FALSE)),"－",VLOOKUP($AI280,技まとめ!$A$1:$F$380,4,FALSE)),"一致","")</f>
        <v>一致</v>
      </c>
      <c r="AN280" s="9" t="s">
        <v>165</v>
      </c>
      <c r="AO280" s="3" t="str">
        <f>IF(ISERROR(VLOOKUP($AN280,技まとめ!$A$1:$F$380,6,FALSE)),"－",VLOOKUP($AN280,技まとめ!$A$1:$F$380,6,FALSE))</f>
        <v>BL</v>
      </c>
      <c r="AP280" s="3">
        <f>IF(ISERROR(VLOOKUP($AN280,技まとめ!$A$1:$F$380,3,FALSE)),"－",VLOOKUP($AN280,技まとめ!$A$1:$F$380,3,FALSE))</f>
        <v>78</v>
      </c>
      <c r="AQ280" s="3">
        <f>IF(ISERROR(VLOOKUP($AN280,技まとめ!$A$1:$F$380,5,FALSE)),"－",VLOOKUP($AN280,技まとめ!$A$1:$F$380,5,FALSE))</f>
        <v>46</v>
      </c>
      <c r="AR280" s="3" t="str">
        <f>IF($E280=IF(ISERROR(VLOOKUP($AN280,技まとめ!$A$1:$F$380,4,FALSE)),"－",VLOOKUP($AN280,技まとめ!$A$1:$F$380,4,FALSE)),"一致","")</f>
        <v>一致</v>
      </c>
      <c r="AS280" s="9" t="s">
        <v>254</v>
      </c>
      <c r="AT280" s="3" t="str">
        <f>IF(ISERROR(VLOOKUP($AS280,技まとめ!$A$1:$F$380,6,FALSE)),"－",VLOOKUP($AS280,技まとめ!$A$1:$F$380,6,FALSE))</f>
        <v>BL</v>
      </c>
      <c r="AU280" s="3">
        <f>IF(ISERROR(VLOOKUP($AS280,技まとめ!$A$1:$F$380,3,FALSE)),"－",VLOOKUP($AS280,技まとめ!$A$1:$F$380,3,FALSE))</f>
        <v>106</v>
      </c>
      <c r="AV280" s="3">
        <f>IF(ISERROR(VLOOKUP($AS280,技まとめ!$A$1:$F$380,5,FALSE)),"－",VLOOKUP($AS280,技まとめ!$A$1:$F$380,5,FALSE))</f>
        <v>57</v>
      </c>
      <c r="AW280" s="3" t="str">
        <f>IF($E280=IF(ISERROR(VLOOKUP($AS280,技まとめ!$A$1:$F$380,4,FALSE)),"－",VLOOKUP($AS280,技まとめ!$A$1:$F$380,4,FALSE)),"一致","")</f>
        <v>一致</v>
      </c>
      <c r="AX280" s="12" t="str">
        <f t="shared" si="62"/>
        <v>ブレードアタックサイクロンダブルサイクロンハリケーンアロー</v>
      </c>
      <c r="AY280" s="12" t="str">
        <f t="shared" si="63"/>
        <v>ブレードアタックサイクロンダブルサイクロンハリケーンアロー</v>
      </c>
      <c r="AZ280" s="12" t="str">
        <f t="shared" si="64"/>
        <v>ブレードアタックサイクロンダブルサイクロンハリケーンアロー</v>
      </c>
      <c r="BA280" s="12" t="str">
        <f t="shared" si="65"/>
        <v>ブレードアタックサイクロンダブルサイクロンハリケーンアロー</v>
      </c>
      <c r="BB280" s="11" t="str">
        <f t="shared" si="66"/>
        <v>BLBLBLBL</v>
      </c>
      <c r="BC280" s="11" t="str">
        <f t="shared" si="67"/>
        <v>BLBLBLBL</v>
      </c>
      <c r="BD280" s="11" t="str">
        <f t="shared" si="68"/>
        <v>BLBLBLBL</v>
      </c>
      <c r="BE280" s="11" t="str">
        <f t="shared" si="69"/>
        <v>BLBLBLBL</v>
      </c>
    </row>
    <row r="281" spans="1:57" ht="11.25" hidden="1" customHeight="1">
      <c r="A281" s="6">
        <v>279</v>
      </c>
      <c r="B281" s="7" t="s">
        <v>916</v>
      </c>
      <c r="C281" s="8" t="s">
        <v>917</v>
      </c>
      <c r="D281" s="7" t="s">
        <v>72</v>
      </c>
      <c r="E281" s="7" t="s">
        <v>73</v>
      </c>
      <c r="F281" s="7" t="s">
        <v>82</v>
      </c>
      <c r="G281" s="9">
        <v>107</v>
      </c>
      <c r="H281" s="9">
        <v>110</v>
      </c>
      <c r="I281" s="9">
        <v>47</v>
      </c>
      <c r="J281" s="9">
        <v>55</v>
      </c>
      <c r="K281" s="9">
        <v>61</v>
      </c>
      <c r="L281" s="9">
        <v>48</v>
      </c>
      <c r="M281" s="9">
        <v>56</v>
      </c>
      <c r="N281" s="9">
        <v>51</v>
      </c>
      <c r="O281" s="9">
        <v>57</v>
      </c>
      <c r="P281" s="9">
        <v>60</v>
      </c>
      <c r="Q281" s="10">
        <v>97</v>
      </c>
      <c r="R281" s="11">
        <v>45</v>
      </c>
      <c r="S281" s="11">
        <v>1</v>
      </c>
      <c r="T281" s="11">
        <v>98</v>
      </c>
      <c r="U281" s="11">
        <v>106</v>
      </c>
      <c r="V281" s="11">
        <v>1</v>
      </c>
      <c r="W281" s="11">
        <v>107</v>
      </c>
      <c r="X281" s="11">
        <f t="shared" si="56"/>
        <v>455</v>
      </c>
      <c r="Y281" s="11">
        <f t="shared" si="57"/>
        <v>4420</v>
      </c>
      <c r="Z281" s="11">
        <f t="shared" si="58"/>
        <v>2120</v>
      </c>
      <c r="AA281" s="11">
        <f t="shared" si="59"/>
        <v>3975</v>
      </c>
      <c r="AB281" s="11">
        <f t="shared" si="60"/>
        <v>3975</v>
      </c>
      <c r="AC281" s="6">
        <f t="shared" si="61"/>
        <v>4680</v>
      </c>
      <c r="AD281" s="9" t="s">
        <v>230</v>
      </c>
      <c r="AE281" s="3" t="str">
        <f>IF(ISERROR(VLOOKUP($AD281,技まとめ!$A$1:$F$380,6,FALSE)),"－",VLOOKUP($AD281,技まとめ!$A$1:$F$380,6,FALSE))</f>
        <v>BL</v>
      </c>
      <c r="AF281" s="3">
        <f>IF(ISERROR(VLOOKUP($AD281,技まとめ!$A$1:$F$380,3,FALSE)),"－",VLOOKUP($AD281,技まとめ!$A$1:$F$380,3,FALSE))</f>
        <v>21</v>
      </c>
      <c r="AG281" s="3">
        <f>IF(ISERROR(VLOOKUP($AD281,技まとめ!$A$1:$F$380,5,FALSE)),"－",VLOOKUP($AD281,技まとめ!$A$1:$F$380,5,FALSE))</f>
        <v>22</v>
      </c>
      <c r="AH281" s="3" t="str">
        <f>IF($E281=IF(ISERROR(VLOOKUP($AD281,技まとめ!$A$1:$F$380,4,FALSE)),"－",VLOOKUP($AD281,技まとめ!$A$1:$F$380,4,FALSE)),"一致","")</f>
        <v/>
      </c>
      <c r="AI281" s="9" t="s">
        <v>98</v>
      </c>
      <c r="AJ281" s="3" t="str">
        <f>IF(ISERROR(VLOOKUP($AI281,技まとめ!$A$1:$F$380,6,FALSE)),"－",VLOOKUP($AI281,技まとめ!$A$1:$F$380,6,FALSE))</f>
        <v>BL</v>
      </c>
      <c r="AK281" s="3">
        <f>IF(ISERROR(VLOOKUP($AI281,技まとめ!$A$1:$F$380,3,FALSE)),"－",VLOOKUP($AI281,技まとめ!$A$1:$F$380,3,FALSE))</f>
        <v>58</v>
      </c>
      <c r="AL281" s="3">
        <f>IF(ISERROR(VLOOKUP($AI281,技まとめ!$A$1:$F$380,5,FALSE)),"－",VLOOKUP($AI281,技まとめ!$A$1:$F$380,5,FALSE))</f>
        <v>39</v>
      </c>
      <c r="AM281" s="3" t="str">
        <f>IF($E281=IF(ISERROR(VLOOKUP($AI281,技まとめ!$A$1:$F$380,4,FALSE)),"－",VLOOKUP($AI281,技まとめ!$A$1:$F$380,4,FALSE)),"一致","")</f>
        <v/>
      </c>
      <c r="AN281" s="9" t="s">
        <v>608</v>
      </c>
      <c r="AO281" s="3" t="str">
        <f>IF(ISERROR(VLOOKUP($AN281,技まとめ!$A$1:$F$380,6,FALSE)),"－",VLOOKUP($AN281,技まとめ!$A$1:$F$380,6,FALSE))</f>
        <v>BL</v>
      </c>
      <c r="AP281" s="3">
        <f>IF(ISERROR(VLOOKUP($AN281,技まとめ!$A$1:$F$380,3,FALSE)),"－",VLOOKUP($AN281,技まとめ!$A$1:$F$380,3,FALSE))</f>
        <v>83</v>
      </c>
      <c r="AQ281" s="3">
        <f>IF(ISERROR(VLOOKUP($AN281,技まとめ!$A$1:$F$380,5,FALSE)),"－",VLOOKUP($AN281,技まとめ!$A$1:$F$380,5,FALSE))</f>
        <v>50</v>
      </c>
      <c r="AR281" s="3" t="str">
        <f>IF($E281=IF(ISERROR(VLOOKUP($AN281,技まとめ!$A$1:$F$380,4,FALSE)),"－",VLOOKUP($AN281,技まとめ!$A$1:$F$380,4,FALSE)),"一致","")</f>
        <v/>
      </c>
      <c r="AS281" s="9" t="s">
        <v>576</v>
      </c>
      <c r="AT281" s="3" t="str">
        <f>IF(ISERROR(VLOOKUP($AS281,技まとめ!$A$1:$F$380,6,FALSE)),"－",VLOOKUP($AS281,技まとめ!$A$1:$F$380,6,FALSE))</f>
        <v>BB</v>
      </c>
      <c r="AU281" s="3">
        <f>IF(ISERROR(VLOOKUP($AS281,技まとめ!$A$1:$F$380,3,FALSE)),"－",VLOOKUP($AS281,技まとめ!$A$1:$F$380,3,FALSE))</f>
        <v>72</v>
      </c>
      <c r="AV281" s="3">
        <f>IF(ISERROR(VLOOKUP($AS281,技まとめ!$A$1:$F$380,5,FALSE)),"－",VLOOKUP($AS281,技まとめ!$A$1:$F$380,5,FALSE))</f>
        <v>43</v>
      </c>
      <c r="AW281" s="3" t="str">
        <f>IF($E281=IF(ISERROR(VLOOKUP($AS281,技まとめ!$A$1:$F$380,4,FALSE)),"－",VLOOKUP($AS281,技まとめ!$A$1:$F$380,4,FALSE)),"一致","")</f>
        <v/>
      </c>
      <c r="AX281" s="12" t="str">
        <f t="shared" si="62"/>
        <v>おんりょうかげぬいプラネットシールドさばきのてっつい</v>
      </c>
      <c r="AY281" s="12" t="str">
        <f t="shared" si="63"/>
        <v>おんりょうかげぬいプラネットシールドさばきのてっつい</v>
      </c>
      <c r="AZ281" s="12" t="str">
        <f t="shared" si="64"/>
        <v>おんりょうかげぬいプラネットシールドさばきのてっつい</v>
      </c>
      <c r="BA281" s="12" t="str">
        <f t="shared" si="65"/>
        <v>おんりょうかげぬいプラネットシールドさばきのてっつい</v>
      </c>
      <c r="BB281" s="11" t="str">
        <f t="shared" si="66"/>
        <v>BLBLBLBB</v>
      </c>
      <c r="BC281" s="11" t="str">
        <f t="shared" si="67"/>
        <v>BLBLBLBB</v>
      </c>
      <c r="BD281" s="11" t="str">
        <f t="shared" si="68"/>
        <v>BLBLBLBB</v>
      </c>
      <c r="BE281" s="11" t="str">
        <f t="shared" si="69"/>
        <v>BLBLBLBB</v>
      </c>
    </row>
    <row r="282" spans="1:57" ht="11.25" hidden="1" customHeight="1">
      <c r="A282" s="6">
        <v>280</v>
      </c>
      <c r="B282" s="7" t="s">
        <v>918</v>
      </c>
      <c r="C282" s="8" t="s">
        <v>919</v>
      </c>
      <c r="D282" s="7" t="s">
        <v>72</v>
      </c>
      <c r="E282" s="7" t="s">
        <v>102</v>
      </c>
      <c r="F282" s="7" t="s">
        <v>128</v>
      </c>
      <c r="G282" s="9">
        <v>118</v>
      </c>
      <c r="H282" s="9">
        <v>93</v>
      </c>
      <c r="I282" s="9">
        <v>48</v>
      </c>
      <c r="J282" s="9">
        <v>52</v>
      </c>
      <c r="K282" s="9">
        <v>54</v>
      </c>
      <c r="L282" s="9">
        <v>53</v>
      </c>
      <c r="M282" s="9">
        <v>62</v>
      </c>
      <c r="N282" s="9">
        <v>55</v>
      </c>
      <c r="O282" s="9">
        <v>55</v>
      </c>
      <c r="P282" s="9">
        <v>60</v>
      </c>
      <c r="Q282" s="10">
        <v>98</v>
      </c>
      <c r="R282" s="11">
        <v>39</v>
      </c>
      <c r="S282" s="11">
        <v>1</v>
      </c>
      <c r="T282" s="11">
        <v>103</v>
      </c>
      <c r="U282" s="11">
        <v>112</v>
      </c>
      <c r="V282" s="11">
        <v>1</v>
      </c>
      <c r="W282" s="11">
        <v>105</v>
      </c>
      <c r="X282" s="11">
        <f t="shared" si="56"/>
        <v>459</v>
      </c>
      <c r="Y282" s="11">
        <f t="shared" si="57"/>
        <v>4450</v>
      </c>
      <c r="Z282" s="11">
        <f t="shared" si="58"/>
        <v>1900</v>
      </c>
      <c r="AA282" s="11">
        <f t="shared" si="59"/>
        <v>4140</v>
      </c>
      <c r="AB282" s="11">
        <f t="shared" si="60"/>
        <v>4140</v>
      </c>
      <c r="AC282" s="6">
        <f t="shared" si="61"/>
        <v>4840</v>
      </c>
      <c r="AD282" s="9" t="s">
        <v>322</v>
      </c>
      <c r="AE282" s="3" t="str">
        <f>IF(ISERROR(VLOOKUP($AD282,技まとめ!$A$1:$F$380,6,FALSE)),"－",VLOOKUP($AD282,技まとめ!$A$1:$F$380,6,FALSE))</f>
        <v>SC</v>
      </c>
      <c r="AF282" s="3">
        <f>IF(ISERROR(VLOOKUP($AD282,技まとめ!$A$1:$F$380,3,FALSE)),"－",VLOOKUP($AD282,技まとめ!$A$1:$F$380,3,FALSE))</f>
        <v>25</v>
      </c>
      <c r="AG282" s="3">
        <f>IF(ISERROR(VLOOKUP($AD282,技まとめ!$A$1:$F$380,5,FALSE)),"－",VLOOKUP($AD282,技まとめ!$A$1:$F$380,5,FALSE))</f>
        <v>20</v>
      </c>
      <c r="AH282" s="3" t="str">
        <f>IF($E282=IF(ISERROR(VLOOKUP($AD282,技まとめ!$A$1:$F$380,4,FALSE)),"－",VLOOKUP($AD282,技まとめ!$A$1:$F$380,4,FALSE)),"一致","")</f>
        <v/>
      </c>
      <c r="AI282" s="9" t="s">
        <v>178</v>
      </c>
      <c r="AJ282" s="3" t="str">
        <f>IF(ISERROR(VLOOKUP($AI282,技まとめ!$A$1:$F$380,6,FALSE)),"－",VLOOKUP($AI282,技まとめ!$A$1:$F$380,6,FALSE))</f>
        <v>NS</v>
      </c>
      <c r="AK282" s="3">
        <f>IF(ISERROR(VLOOKUP($AI282,技まとめ!$A$1:$F$380,3,FALSE)),"－",VLOOKUP($AI282,技まとめ!$A$1:$F$380,3,FALSE))</f>
        <v>38</v>
      </c>
      <c r="AL282" s="3">
        <f>IF(ISERROR(VLOOKUP($AI282,技まとめ!$A$1:$F$380,5,FALSE)),"－",VLOOKUP($AI282,技まとめ!$A$1:$F$380,5,FALSE))</f>
        <v>25</v>
      </c>
      <c r="AM282" s="3" t="str">
        <f>IF($E282=IF(ISERROR(VLOOKUP($AI282,技まとめ!$A$1:$F$380,4,FALSE)),"－",VLOOKUP($AI282,技まとめ!$A$1:$F$380,4,FALSE)),"一致","")</f>
        <v/>
      </c>
      <c r="AN282" s="9" t="s">
        <v>162</v>
      </c>
      <c r="AO282" s="3" t="str">
        <f>IF(ISERROR(VLOOKUP($AN282,技まとめ!$A$1:$F$380,6,FALSE)),"－",VLOOKUP($AN282,技まとめ!$A$1:$F$380,6,FALSE))</f>
        <v>DR</v>
      </c>
      <c r="AP282" s="3">
        <f>IF(ISERROR(VLOOKUP($AN282,技まとめ!$A$1:$F$380,3,FALSE)),"－",VLOOKUP($AN282,技まとめ!$A$1:$F$380,3,FALSE))</f>
        <v>56</v>
      </c>
      <c r="AQ282" s="3">
        <f>IF(ISERROR(VLOOKUP($AN282,技まとめ!$A$1:$F$380,5,FALSE)),"－",VLOOKUP($AN282,技まとめ!$A$1:$F$380,5,FALSE))</f>
        <v>25</v>
      </c>
      <c r="AR282" s="3" t="str">
        <f>IF($E282=IF(ISERROR(VLOOKUP($AN282,技まとめ!$A$1:$F$380,4,FALSE)),"－",VLOOKUP($AN282,技まとめ!$A$1:$F$380,4,FALSE)),"一致","")</f>
        <v>一致</v>
      </c>
      <c r="AS282" s="9" t="s">
        <v>135</v>
      </c>
      <c r="AT282" s="3" t="str">
        <f>IF(ISERROR(VLOOKUP($AS282,技まとめ!$A$1:$F$380,6,FALSE)),"－",VLOOKUP($AS282,技まとめ!$A$1:$F$380,6,FALSE))</f>
        <v>SC</v>
      </c>
      <c r="AU282" s="3">
        <f>IF(ISERROR(VLOOKUP($AS282,技まとめ!$A$1:$F$380,3,FALSE)),"－",VLOOKUP($AS282,技まとめ!$A$1:$F$380,3,FALSE))</f>
        <v>36</v>
      </c>
      <c r="AV282" s="3">
        <f>IF(ISERROR(VLOOKUP($AS282,技まとめ!$A$1:$F$380,5,FALSE)),"－",VLOOKUP($AS282,技まとめ!$A$1:$F$380,5,FALSE))</f>
        <v>25</v>
      </c>
      <c r="AW282" s="3" t="str">
        <f>IF($E282=IF(ISERROR(VLOOKUP($AS282,技まとめ!$A$1:$F$380,4,FALSE)),"－",VLOOKUP($AS282,技まとめ!$A$1:$F$380,4,FALSE)),"一致","")</f>
        <v>一致</v>
      </c>
      <c r="AX282" s="12" t="str">
        <f t="shared" si="62"/>
        <v>ターザンキックフリーズショットジャッジスルーファイアトルネード</v>
      </c>
      <c r="AY282" s="12" t="str">
        <f t="shared" si="63"/>
        <v>ターザンキックフリーズショットジャッジスルーファイアトルネード</v>
      </c>
      <c r="AZ282" s="12" t="str">
        <f t="shared" si="64"/>
        <v>ターザンキックフリーズショットジャッジスルーファイアトルネード</v>
      </c>
      <c r="BA282" s="12" t="str">
        <f t="shared" si="65"/>
        <v>ターザンキックフリーズショットジャッジスルーファイアトルネード</v>
      </c>
      <c r="BB282" s="11" t="str">
        <f t="shared" si="66"/>
        <v>SCNSDRSC</v>
      </c>
      <c r="BC282" s="11" t="str">
        <f t="shared" si="67"/>
        <v>SCNSDRSC</v>
      </c>
      <c r="BD282" s="11" t="str">
        <f t="shared" si="68"/>
        <v>SCNSDRSC</v>
      </c>
      <c r="BE282" s="11" t="str">
        <f t="shared" si="69"/>
        <v>SCNSDRSC</v>
      </c>
    </row>
    <row r="283" spans="1:57" ht="11.25" hidden="1" customHeight="1">
      <c r="A283" s="6">
        <v>281</v>
      </c>
      <c r="B283" s="7" t="s">
        <v>920</v>
      </c>
      <c r="C283" s="8" t="s">
        <v>921</v>
      </c>
      <c r="D283" s="7" t="s">
        <v>72</v>
      </c>
      <c r="E283" s="7" t="s">
        <v>73</v>
      </c>
      <c r="F283" s="7" t="s">
        <v>109</v>
      </c>
      <c r="G283" s="9">
        <v>115</v>
      </c>
      <c r="H283" s="9">
        <v>95</v>
      </c>
      <c r="I283" s="9">
        <v>56</v>
      </c>
      <c r="J283" s="9">
        <v>54</v>
      </c>
      <c r="K283" s="9">
        <v>51</v>
      </c>
      <c r="L283" s="9">
        <v>53</v>
      </c>
      <c r="M283" s="9">
        <v>53</v>
      </c>
      <c r="N283" s="9">
        <v>53</v>
      </c>
      <c r="O283" s="9">
        <v>54</v>
      </c>
      <c r="P283" s="9">
        <v>54</v>
      </c>
      <c r="Q283" s="10">
        <v>106</v>
      </c>
      <c r="R283" s="11">
        <v>30</v>
      </c>
      <c r="S283" s="11">
        <v>1</v>
      </c>
      <c r="T283" s="11">
        <v>103</v>
      </c>
      <c r="U283" s="11">
        <v>103</v>
      </c>
      <c r="V283" s="11">
        <v>1</v>
      </c>
      <c r="W283" s="11">
        <v>104</v>
      </c>
      <c r="X283" s="11">
        <f t="shared" si="56"/>
        <v>448</v>
      </c>
      <c r="Y283" s="11">
        <f t="shared" si="57"/>
        <v>4765</v>
      </c>
      <c r="Z283" s="11">
        <f t="shared" si="58"/>
        <v>1580</v>
      </c>
      <c r="AA283" s="11">
        <f t="shared" si="59"/>
        <v>4135</v>
      </c>
      <c r="AB283" s="11">
        <f t="shared" si="60"/>
        <v>4135</v>
      </c>
      <c r="AC283" s="6">
        <f t="shared" si="61"/>
        <v>4790</v>
      </c>
      <c r="AD283" s="9" t="s">
        <v>295</v>
      </c>
      <c r="AE283" s="3" t="str">
        <f>IF(ISERROR(VLOOKUP($AD283,技まとめ!$A$1:$F$380,6,FALSE)),"－",VLOOKUP($AD283,技まとめ!$A$1:$F$380,6,FALSE))</f>
        <v>DR</v>
      </c>
      <c r="AF283" s="3">
        <f>IF(ISERROR(VLOOKUP($AD283,技まとめ!$A$1:$F$380,3,FALSE)),"－",VLOOKUP($AD283,技まとめ!$A$1:$F$380,3,FALSE))</f>
        <v>13</v>
      </c>
      <c r="AG283" s="3">
        <f>IF(ISERROR(VLOOKUP($AD283,技まとめ!$A$1:$F$380,5,FALSE)),"－",VLOOKUP($AD283,技まとめ!$A$1:$F$380,5,FALSE))</f>
        <v>20</v>
      </c>
      <c r="AH283" s="3" t="str">
        <f>IF($E283=IF(ISERROR(VLOOKUP($AD283,技まとめ!$A$1:$F$380,4,FALSE)),"－",VLOOKUP($AD283,技まとめ!$A$1:$F$380,4,FALSE)),"一致","")</f>
        <v>一致</v>
      </c>
      <c r="AI283" s="9" t="s">
        <v>309</v>
      </c>
      <c r="AJ283" s="3" t="str">
        <f>IF(ISERROR(VLOOKUP($AI283,技まとめ!$A$1:$F$380,6,FALSE)),"－",VLOOKUP($AI283,技まとめ!$A$1:$F$380,6,FALSE))</f>
        <v>BB</v>
      </c>
      <c r="AK283" s="3">
        <f>IF(ISERROR(VLOOKUP($AI283,技まとめ!$A$1:$F$380,3,FALSE)),"－",VLOOKUP($AI283,技まとめ!$A$1:$F$380,3,FALSE))</f>
        <v>23</v>
      </c>
      <c r="AL283" s="3">
        <f>IF(ISERROR(VLOOKUP($AI283,技まとめ!$A$1:$F$380,5,FALSE)),"－",VLOOKUP($AI283,技まとめ!$A$1:$F$380,5,FALSE))</f>
        <v>20</v>
      </c>
      <c r="AM283" s="3" t="str">
        <f>IF($E283=IF(ISERROR(VLOOKUP($AI283,技まとめ!$A$1:$F$380,4,FALSE)),"－",VLOOKUP($AI283,技まとめ!$A$1:$F$380,4,FALSE)),"一致","")</f>
        <v>一致</v>
      </c>
      <c r="AN283" s="9" t="s">
        <v>162</v>
      </c>
      <c r="AO283" s="3" t="str">
        <f>IF(ISERROR(VLOOKUP($AN283,技まとめ!$A$1:$F$380,6,FALSE)),"－",VLOOKUP($AN283,技まとめ!$A$1:$F$380,6,FALSE))</f>
        <v>DR</v>
      </c>
      <c r="AP283" s="3">
        <f>IF(ISERROR(VLOOKUP($AN283,技まとめ!$A$1:$F$380,3,FALSE)),"－",VLOOKUP($AN283,技まとめ!$A$1:$F$380,3,FALSE))</f>
        <v>56</v>
      </c>
      <c r="AQ283" s="3">
        <f>IF(ISERROR(VLOOKUP($AN283,技まとめ!$A$1:$F$380,5,FALSE)),"－",VLOOKUP($AN283,技まとめ!$A$1:$F$380,5,FALSE))</f>
        <v>25</v>
      </c>
      <c r="AR283" s="3" t="str">
        <f>IF($E283=IF(ISERROR(VLOOKUP($AN283,技まとめ!$A$1:$F$380,4,FALSE)),"－",VLOOKUP($AN283,技まとめ!$A$1:$F$380,4,FALSE)),"一致","")</f>
        <v/>
      </c>
      <c r="AS283" s="9" t="s">
        <v>177</v>
      </c>
      <c r="AT283" s="3" t="str">
        <f>IF(ISERROR(VLOOKUP($AS283,技まとめ!$A$1:$F$380,6,FALSE)),"－",VLOOKUP($AS283,技まとめ!$A$1:$F$380,6,FALSE))</f>
        <v>DR</v>
      </c>
      <c r="AU283" s="3">
        <f>IF(ISERROR(VLOOKUP($AS283,技まとめ!$A$1:$F$380,3,FALSE)),"－",VLOOKUP($AS283,技まとめ!$A$1:$F$380,3,FALSE))</f>
        <v>93</v>
      </c>
      <c r="AV283" s="3">
        <f>IF(ISERROR(VLOOKUP($AS283,技まとめ!$A$1:$F$380,5,FALSE)),"－",VLOOKUP($AS283,技まとめ!$A$1:$F$380,5,FALSE))</f>
        <v>42</v>
      </c>
      <c r="AW283" s="3" t="str">
        <f>IF($E283=IF(ISERROR(VLOOKUP($AS283,技まとめ!$A$1:$F$380,4,FALSE)),"－",VLOOKUP($AS283,技まとめ!$A$1:$F$380,4,FALSE)),"一致","")</f>
        <v/>
      </c>
      <c r="AX283" s="12" t="str">
        <f t="shared" si="62"/>
        <v>ダッシュアクセルホーントレインジャッジスルージャッジスルー２</v>
      </c>
      <c r="AY283" s="12" t="str">
        <f t="shared" si="63"/>
        <v>ダッシュアクセルホーントレインジャッジスルージャッジスルー２</v>
      </c>
      <c r="AZ283" s="12" t="str">
        <f t="shared" si="64"/>
        <v>ダッシュアクセルホーントレインジャッジスルージャッジスルー２</v>
      </c>
      <c r="BA283" s="12" t="str">
        <f t="shared" si="65"/>
        <v>ダッシュアクセルホーントレインジャッジスルージャッジスルー２</v>
      </c>
      <c r="BB283" s="11" t="str">
        <f t="shared" si="66"/>
        <v>DRBBDRDR</v>
      </c>
      <c r="BC283" s="11" t="str">
        <f t="shared" si="67"/>
        <v>DRBBDRDR</v>
      </c>
      <c r="BD283" s="11" t="str">
        <f t="shared" si="68"/>
        <v>DRBBDRDR</v>
      </c>
      <c r="BE283" s="11" t="str">
        <f t="shared" si="69"/>
        <v>DRBBDRDR</v>
      </c>
    </row>
    <row r="284" spans="1:57" ht="11.25" hidden="1" customHeight="1">
      <c r="A284" s="6">
        <v>282</v>
      </c>
      <c r="B284" s="7" t="s">
        <v>922</v>
      </c>
      <c r="C284" s="8" t="s">
        <v>923</v>
      </c>
      <c r="D284" s="7" t="s">
        <v>72</v>
      </c>
      <c r="E284" s="7" t="s">
        <v>102</v>
      </c>
      <c r="F284" s="7" t="s">
        <v>74</v>
      </c>
      <c r="G284" s="9">
        <v>107</v>
      </c>
      <c r="H284" s="9">
        <v>124</v>
      </c>
      <c r="I284" s="9">
        <v>48</v>
      </c>
      <c r="J284" s="9">
        <v>56</v>
      </c>
      <c r="K284" s="9">
        <v>60</v>
      </c>
      <c r="L284" s="9">
        <v>65</v>
      </c>
      <c r="M284" s="9">
        <v>53</v>
      </c>
      <c r="N284" s="9">
        <v>56</v>
      </c>
      <c r="O284" s="9">
        <v>51</v>
      </c>
      <c r="P284" s="9">
        <v>35</v>
      </c>
      <c r="Q284" s="10">
        <v>98</v>
      </c>
      <c r="R284" s="11">
        <v>25</v>
      </c>
      <c r="S284" s="11">
        <v>1</v>
      </c>
      <c r="T284" s="11">
        <v>115</v>
      </c>
      <c r="U284" s="11">
        <v>103</v>
      </c>
      <c r="V284" s="11">
        <v>1</v>
      </c>
      <c r="W284" s="11">
        <v>101</v>
      </c>
      <c r="X284" s="11">
        <f t="shared" si="56"/>
        <v>444</v>
      </c>
      <c r="Y284" s="11">
        <f t="shared" si="57"/>
        <v>4430</v>
      </c>
      <c r="Z284" s="11">
        <f t="shared" si="58"/>
        <v>1390</v>
      </c>
      <c r="AA284" s="11">
        <f t="shared" si="59"/>
        <v>4540</v>
      </c>
      <c r="AB284" s="11">
        <f t="shared" si="60"/>
        <v>4540</v>
      </c>
      <c r="AC284" s="6">
        <f t="shared" si="61"/>
        <v>5230</v>
      </c>
      <c r="AD284" s="9" t="s">
        <v>776</v>
      </c>
      <c r="AE284" s="3" t="str">
        <f>IF(ISERROR(VLOOKUP($AD284,技まとめ!$A$1:$F$380,6,FALSE)),"－",VLOOKUP($AD284,技まとめ!$A$1:$F$380,6,FALSE))</f>
        <v>P1</v>
      </c>
      <c r="AF284" s="3">
        <f>IF(ISERROR(VLOOKUP($AD284,技まとめ!$A$1:$F$380,3,FALSE)),"－",VLOOKUP($AD284,技まとめ!$A$1:$F$380,3,FALSE))</f>
        <v>13</v>
      </c>
      <c r="AG284" s="3">
        <f>IF(ISERROR(VLOOKUP($AD284,技まとめ!$A$1:$F$380,5,FALSE)),"－",VLOOKUP($AD284,技まとめ!$A$1:$F$380,5,FALSE))</f>
        <v>20</v>
      </c>
      <c r="AH284" s="3" t="str">
        <f>IF($E284=IF(ISERROR(VLOOKUP($AD284,技まとめ!$A$1:$F$380,4,FALSE)),"－",VLOOKUP($AD284,技まとめ!$A$1:$F$380,4,FALSE)),"一致","")</f>
        <v>一致</v>
      </c>
      <c r="AI284" s="9" t="s">
        <v>274</v>
      </c>
      <c r="AJ284" s="3" t="str">
        <f>IF(ISERROR(VLOOKUP($AI284,技まとめ!$A$1:$F$380,6,FALSE)),"－",VLOOKUP($AI284,技まとめ!$A$1:$F$380,6,FALSE))</f>
        <v>P1</v>
      </c>
      <c r="AK284" s="3">
        <f>IF(ISERROR(VLOOKUP($AI284,技まとめ!$A$1:$F$380,3,FALSE)),"－",VLOOKUP($AI284,技まとめ!$A$1:$F$380,3,FALSE))</f>
        <v>27</v>
      </c>
      <c r="AL284" s="3">
        <f>IF(ISERROR(VLOOKUP($AI284,技まとめ!$A$1:$F$380,5,FALSE)),"－",VLOOKUP($AI284,技まとめ!$A$1:$F$380,5,FALSE))</f>
        <v>25</v>
      </c>
      <c r="AM284" s="3" t="str">
        <f>IF($E284=IF(ISERROR(VLOOKUP($AI284,技まとめ!$A$1:$F$380,4,FALSE)),"－",VLOOKUP($AI284,技まとめ!$A$1:$F$380,4,FALSE)),"一致","")</f>
        <v>一致</v>
      </c>
      <c r="AN284" s="9" t="s">
        <v>124</v>
      </c>
      <c r="AO284" s="3" t="str">
        <f>IF(ISERROR(VLOOKUP($AN284,技まとめ!$A$1:$F$380,6,FALSE)),"－",VLOOKUP($AN284,技まとめ!$A$1:$F$380,6,FALSE))</f>
        <v>BL</v>
      </c>
      <c r="AP284" s="3">
        <f>IF(ISERROR(VLOOKUP($AN284,技まとめ!$A$1:$F$380,3,FALSE)),"－",VLOOKUP($AN284,技まとめ!$A$1:$F$380,3,FALSE))</f>
        <v>42</v>
      </c>
      <c r="AQ284" s="3">
        <f>IF(ISERROR(VLOOKUP($AN284,技まとめ!$A$1:$F$380,5,FALSE)),"－",VLOOKUP($AN284,技まとめ!$A$1:$F$380,5,FALSE))</f>
        <v>29</v>
      </c>
      <c r="AR284" s="3" t="str">
        <f>IF($E284=IF(ISERROR(VLOOKUP($AN284,技まとめ!$A$1:$F$380,4,FALSE)),"－",VLOOKUP($AN284,技まとめ!$A$1:$F$380,4,FALSE)),"一致","")</f>
        <v>一致</v>
      </c>
      <c r="AS284" s="9" t="s">
        <v>241</v>
      </c>
      <c r="AT284" s="3" t="str">
        <f>IF(ISERROR(VLOOKUP($AS284,技まとめ!$A$1:$F$380,6,FALSE)),"－",VLOOKUP($AS284,技まとめ!$A$1:$F$380,6,FALSE))</f>
        <v>P1</v>
      </c>
      <c r="AU284" s="3">
        <f>IF(ISERROR(VLOOKUP($AS284,技まとめ!$A$1:$F$380,3,FALSE)),"－",VLOOKUP($AS284,技まとめ!$A$1:$F$380,3,FALSE))</f>
        <v>52</v>
      </c>
      <c r="AV284" s="3">
        <f>IF(ISERROR(VLOOKUP($AS284,技まとめ!$A$1:$F$380,5,FALSE)),"－",VLOOKUP($AS284,技まとめ!$A$1:$F$380,5,FALSE))</f>
        <v>35</v>
      </c>
      <c r="AW284" s="3" t="str">
        <f>IF($E284=IF(ISERROR(VLOOKUP($AS284,技まとめ!$A$1:$F$380,4,FALSE)),"－",VLOOKUP($AS284,技まとめ!$A$1:$F$380,4,FALSE)),"一致","")</f>
        <v>一致</v>
      </c>
      <c r="AX284" s="12" t="str">
        <f t="shared" si="62"/>
        <v>ねっけつパンチロケットこぶしフェイクボンバーばくれつパンチ</v>
      </c>
      <c r="AY284" s="12" t="str">
        <f t="shared" si="63"/>
        <v>ねっけつパンチロケットこぶしフェイクボンバーばくれつパンチ</v>
      </c>
      <c r="AZ284" s="12" t="str">
        <f t="shared" si="64"/>
        <v>ねっけつパンチロケットこぶしフェイクボンバーばくれつパンチ</v>
      </c>
      <c r="BA284" s="12" t="str">
        <f t="shared" si="65"/>
        <v>ねっけつパンチロケットこぶしフェイクボンバーばくれつパンチ</v>
      </c>
      <c r="BB284" s="11" t="str">
        <f t="shared" si="66"/>
        <v>P1P1BLP1</v>
      </c>
      <c r="BC284" s="11" t="str">
        <f t="shared" si="67"/>
        <v>P1P1BLP1</v>
      </c>
      <c r="BD284" s="11" t="str">
        <f t="shared" si="68"/>
        <v>P1P1BLP1</v>
      </c>
      <c r="BE284" s="11" t="str">
        <f t="shared" si="69"/>
        <v>P1P1BLP1</v>
      </c>
    </row>
    <row r="285" spans="1:57" ht="11.25" hidden="1" customHeight="1">
      <c r="A285" s="6">
        <v>283</v>
      </c>
      <c r="B285" s="7" t="s">
        <v>924</v>
      </c>
      <c r="C285" s="8" t="s">
        <v>925</v>
      </c>
      <c r="D285" s="7" t="s">
        <v>72</v>
      </c>
      <c r="E285" s="7" t="s">
        <v>95</v>
      </c>
      <c r="F285" s="7" t="s">
        <v>128</v>
      </c>
      <c r="G285" s="9">
        <v>118</v>
      </c>
      <c r="H285" s="9">
        <v>103</v>
      </c>
      <c r="I285" s="9">
        <v>51</v>
      </c>
      <c r="J285" s="9">
        <v>47</v>
      </c>
      <c r="K285" s="9">
        <v>50</v>
      </c>
      <c r="L285" s="9">
        <v>56</v>
      </c>
      <c r="M285" s="9">
        <v>65</v>
      </c>
      <c r="N285" s="9">
        <v>59</v>
      </c>
      <c r="O285" s="9">
        <v>58</v>
      </c>
      <c r="P285" s="9">
        <v>38</v>
      </c>
      <c r="Q285" s="10">
        <v>101</v>
      </c>
      <c r="R285" s="11">
        <v>12</v>
      </c>
      <c r="S285" s="11">
        <v>1</v>
      </c>
      <c r="T285" s="11">
        <v>106</v>
      </c>
      <c r="U285" s="11">
        <v>115</v>
      </c>
      <c r="V285" s="11">
        <v>1</v>
      </c>
      <c r="W285" s="11">
        <v>108</v>
      </c>
      <c r="X285" s="11">
        <f t="shared" si="56"/>
        <v>444</v>
      </c>
      <c r="Y285" s="11">
        <f t="shared" si="57"/>
        <v>4585</v>
      </c>
      <c r="Z285" s="11">
        <f t="shared" si="58"/>
        <v>970</v>
      </c>
      <c r="AA285" s="11">
        <f t="shared" si="59"/>
        <v>4260</v>
      </c>
      <c r="AB285" s="11">
        <f t="shared" si="60"/>
        <v>4260</v>
      </c>
      <c r="AC285" s="6">
        <f t="shared" si="61"/>
        <v>4840</v>
      </c>
      <c r="AD285" s="9" t="s">
        <v>599</v>
      </c>
      <c r="AE285" s="3" t="str">
        <f>IF(ISERROR(VLOOKUP($AD285,技まとめ!$A$1:$F$380,6,FALSE)),"－",VLOOKUP($AD285,技まとめ!$A$1:$F$380,6,FALSE))</f>
        <v>－</v>
      </c>
      <c r="AF285" s="3">
        <f>IF(ISERROR(VLOOKUP($AD285,技まとめ!$A$1:$F$380,3,FALSE)),"－",VLOOKUP($AD285,技まとめ!$A$1:$F$380,3,FALSE))</f>
        <v>0</v>
      </c>
      <c r="AG285" s="3">
        <f>IF(ISERROR(VLOOKUP($AD285,技まとめ!$A$1:$F$380,5,FALSE)),"－",VLOOKUP($AD285,技まとめ!$A$1:$F$380,5,FALSE))</f>
        <v>0</v>
      </c>
      <c r="AH285" s="3" t="str">
        <f>IF($E285=IF(ISERROR(VLOOKUP($AD285,技まとめ!$A$1:$F$380,4,FALSE)),"－",VLOOKUP($AD285,技まとめ!$A$1:$F$380,4,FALSE)),"一致","")</f>
        <v/>
      </c>
      <c r="AI285" s="9" t="s">
        <v>182</v>
      </c>
      <c r="AJ285" s="3" t="str">
        <f>IF(ISERROR(VLOOKUP($AI285,技まとめ!$A$1:$F$380,6,FALSE)),"－",VLOOKUP($AI285,技まとめ!$A$1:$F$380,6,FALSE))</f>
        <v>SC</v>
      </c>
      <c r="AK285" s="3">
        <f>IF(ISERROR(VLOOKUP($AI285,技まとめ!$A$1:$F$380,3,FALSE)),"－",VLOOKUP($AI285,技まとめ!$A$1:$F$380,3,FALSE))</f>
        <v>31</v>
      </c>
      <c r="AL285" s="3">
        <f>IF(ISERROR(VLOOKUP($AI285,技まとめ!$A$1:$F$380,5,FALSE)),"－",VLOOKUP($AI285,技まとめ!$A$1:$F$380,5,FALSE))</f>
        <v>22</v>
      </c>
      <c r="AM285" s="3" t="str">
        <f>IF($E285=IF(ISERROR(VLOOKUP($AI285,技まとめ!$A$1:$F$380,4,FALSE)),"－",VLOOKUP($AI285,技まとめ!$A$1:$F$380,4,FALSE)),"一致","")</f>
        <v>一致</v>
      </c>
      <c r="AN285" s="9" t="s">
        <v>678</v>
      </c>
      <c r="AO285" s="3" t="str">
        <f>IF(ISERROR(VLOOKUP($AN285,技まとめ!$A$1:$F$380,6,FALSE)),"－",VLOOKUP($AN285,技まとめ!$A$1:$F$380,6,FALSE))</f>
        <v>BS</v>
      </c>
      <c r="AP285" s="3">
        <f>IF(ISERROR(VLOOKUP($AN285,技まとめ!$A$1:$F$380,3,FALSE)),"－",VLOOKUP($AN285,技まとめ!$A$1:$F$380,3,FALSE))</f>
        <v>57</v>
      </c>
      <c r="AQ285" s="3">
        <f>IF(ISERROR(VLOOKUP($AN285,技まとめ!$A$1:$F$380,5,FALSE)),"－",VLOOKUP($AN285,技まとめ!$A$1:$F$380,5,FALSE))</f>
        <v>34</v>
      </c>
      <c r="AR285" s="3" t="str">
        <f>IF($E285=IF(ISERROR(VLOOKUP($AN285,技まとめ!$A$1:$F$380,4,FALSE)),"－",VLOOKUP($AN285,技まとめ!$A$1:$F$380,4,FALSE)),"一致","")</f>
        <v>一致</v>
      </c>
      <c r="AS285" s="9" t="s">
        <v>437</v>
      </c>
      <c r="AT285" s="3" t="str">
        <f>IF(ISERROR(VLOOKUP($AS285,技まとめ!$A$1:$F$380,6,FALSE)),"－",VLOOKUP($AS285,技まとめ!$A$1:$F$380,6,FALSE))</f>
        <v>NS</v>
      </c>
      <c r="AU285" s="3">
        <f>IF(ISERROR(VLOOKUP($AS285,技まとめ!$A$1:$F$380,3,FALSE)),"－",VLOOKUP($AS285,技まとめ!$A$1:$F$380,3,FALSE))</f>
        <v>83</v>
      </c>
      <c r="AV285" s="3">
        <f>IF(ISERROR(VLOOKUP($AS285,技まとめ!$A$1:$F$380,5,FALSE)),"－",VLOOKUP($AS285,技まとめ!$A$1:$F$380,5,FALSE))</f>
        <v>46</v>
      </c>
      <c r="AW285" s="3" t="str">
        <f>IF($E285=IF(ISERROR(VLOOKUP($AS285,技まとめ!$A$1:$F$380,4,FALSE)),"－",VLOOKUP($AS285,技まとめ!$A$1:$F$380,4,FALSE)),"一致","")</f>
        <v>一致</v>
      </c>
      <c r="AX285" s="12" t="str">
        <f t="shared" si="62"/>
        <v>シュートプラスひゃくれつショットダークトルネードデュアルストライク</v>
      </c>
      <c r="AY285" s="12" t="str">
        <f t="shared" si="63"/>
        <v>シュートプラスひゃくれつショットダークトルネードデュアルストライク</v>
      </c>
      <c r="AZ285" s="12" t="str">
        <f t="shared" si="64"/>
        <v>シュートプラスひゃくれつショットダークトルネードデュアルストライク</v>
      </c>
      <c r="BA285" s="12" t="str">
        <f t="shared" si="65"/>
        <v>シュートプラスひゃくれつショットダークトルネードデュアルストライク</v>
      </c>
      <c r="BB285" s="11" t="str">
        <f t="shared" si="66"/>
        <v>－SCBSNS</v>
      </c>
      <c r="BC285" s="11" t="str">
        <f t="shared" si="67"/>
        <v>－SCBSNS</v>
      </c>
      <c r="BD285" s="11" t="str">
        <f t="shared" si="68"/>
        <v>－SCBSNS</v>
      </c>
      <c r="BE285" s="11" t="str">
        <f t="shared" si="69"/>
        <v>－SCBSNS</v>
      </c>
    </row>
    <row r="286" spans="1:57" ht="11.25" hidden="1" customHeight="1">
      <c r="A286" s="6">
        <v>284</v>
      </c>
      <c r="B286" s="7" t="s">
        <v>926</v>
      </c>
      <c r="C286" s="8" t="s">
        <v>927</v>
      </c>
      <c r="D286" s="7" t="s">
        <v>72</v>
      </c>
      <c r="E286" s="7" t="s">
        <v>73</v>
      </c>
      <c r="F286" s="7" t="s">
        <v>128</v>
      </c>
      <c r="G286" s="9">
        <v>124</v>
      </c>
      <c r="H286" s="9">
        <v>89</v>
      </c>
      <c r="I286" s="9">
        <v>66</v>
      </c>
      <c r="J286" s="9">
        <v>66</v>
      </c>
      <c r="K286" s="9">
        <v>66</v>
      </c>
      <c r="L286" s="9">
        <v>66</v>
      </c>
      <c r="M286" s="9">
        <v>60</v>
      </c>
      <c r="N286" s="9">
        <v>45</v>
      </c>
      <c r="O286" s="9">
        <v>65</v>
      </c>
      <c r="P286" s="9">
        <v>15</v>
      </c>
      <c r="Q286" s="10">
        <v>116</v>
      </c>
      <c r="R286" s="11">
        <v>10</v>
      </c>
      <c r="S286" s="11">
        <v>1</v>
      </c>
      <c r="T286" s="11">
        <v>116</v>
      </c>
      <c r="U286" s="11">
        <v>110</v>
      </c>
      <c r="V286" s="11">
        <v>1</v>
      </c>
      <c r="W286" s="11">
        <v>115</v>
      </c>
      <c r="X286" s="11">
        <f t="shared" si="56"/>
        <v>469</v>
      </c>
      <c r="Y286" s="11">
        <f t="shared" si="57"/>
        <v>5220</v>
      </c>
      <c r="Z286" s="11">
        <f t="shared" si="58"/>
        <v>935</v>
      </c>
      <c r="AA286" s="11">
        <f t="shared" si="59"/>
        <v>4645</v>
      </c>
      <c r="AB286" s="11">
        <f t="shared" si="60"/>
        <v>4645</v>
      </c>
      <c r="AC286" s="6">
        <f t="shared" si="61"/>
        <v>5265</v>
      </c>
      <c r="AD286" s="9" t="s">
        <v>269</v>
      </c>
      <c r="AE286" s="3" t="str">
        <f>IF(ISERROR(VLOOKUP($AD286,技まとめ!$A$1:$F$380,6,FALSE)),"－",VLOOKUP($AD286,技まとめ!$A$1:$F$380,6,FALSE))</f>
        <v>DR</v>
      </c>
      <c r="AF286" s="3">
        <f>IF(ISERROR(VLOOKUP($AD286,技まとめ!$A$1:$F$380,3,FALSE)),"－",VLOOKUP($AD286,技まとめ!$A$1:$F$380,3,FALSE))</f>
        <v>19</v>
      </c>
      <c r="AG286" s="3">
        <f>IF(ISERROR(VLOOKUP($AD286,技まとめ!$A$1:$F$380,5,FALSE)),"－",VLOOKUP($AD286,技まとめ!$A$1:$F$380,5,FALSE))</f>
        <v>20</v>
      </c>
      <c r="AH286" s="3" t="str">
        <f>IF($E286=IF(ISERROR(VLOOKUP($AD286,技まとめ!$A$1:$F$380,4,FALSE)),"－",VLOOKUP($AD286,技まとめ!$A$1:$F$380,4,FALSE)),"一致","")</f>
        <v/>
      </c>
      <c r="AI286" s="9" t="s">
        <v>118</v>
      </c>
      <c r="AJ286" s="3" t="str">
        <f>IF(ISERROR(VLOOKUP($AI286,技まとめ!$A$1:$F$380,6,FALSE)),"－",VLOOKUP($AI286,技まとめ!$A$1:$F$380,6,FALSE))</f>
        <v>BS</v>
      </c>
      <c r="AK286" s="3">
        <f>IF(ISERROR(VLOOKUP($AI286,技まとめ!$A$1:$F$380,3,FALSE)),"－",VLOOKUP($AI286,技まとめ!$A$1:$F$380,3,FALSE))</f>
        <v>64</v>
      </c>
      <c r="AL286" s="3">
        <f>IF(ISERROR(VLOOKUP($AI286,技まとめ!$A$1:$F$380,5,FALSE)),"－",VLOOKUP($AI286,技まとめ!$A$1:$F$380,5,FALSE))</f>
        <v>37</v>
      </c>
      <c r="AM286" s="3" t="str">
        <f>IF($E286=IF(ISERROR(VLOOKUP($AI286,技まとめ!$A$1:$F$380,4,FALSE)),"－",VLOOKUP($AI286,技まとめ!$A$1:$F$380,4,FALSE)),"一致","")</f>
        <v>一致</v>
      </c>
      <c r="AN286" s="9" t="s">
        <v>248</v>
      </c>
      <c r="AO286" s="3" t="str">
        <f>IF(ISERROR(VLOOKUP($AN286,技まとめ!$A$1:$F$380,6,FALSE)),"－",VLOOKUP($AN286,技まとめ!$A$1:$F$380,6,FALSE))</f>
        <v>DR</v>
      </c>
      <c r="AP286" s="3">
        <f>IF(ISERROR(VLOOKUP($AN286,技まとめ!$A$1:$F$380,3,FALSE)),"－",VLOOKUP($AN286,技まとめ!$A$1:$F$380,3,FALSE))</f>
        <v>53</v>
      </c>
      <c r="AQ286" s="3">
        <f>IF(ISERROR(VLOOKUP($AN286,技まとめ!$A$1:$F$380,5,FALSE)),"－",VLOOKUP($AN286,技まとめ!$A$1:$F$380,5,FALSE))</f>
        <v>35</v>
      </c>
      <c r="AR286" s="3" t="str">
        <f>IF($E286=IF(ISERROR(VLOOKUP($AN286,技まとめ!$A$1:$F$380,4,FALSE)),"－",VLOOKUP($AN286,技まとめ!$A$1:$F$380,4,FALSE)),"一致","")</f>
        <v/>
      </c>
      <c r="AS286" s="9" t="s">
        <v>119</v>
      </c>
      <c r="AT286" s="3" t="str">
        <f>IF(ISERROR(VLOOKUP($AS286,技まとめ!$A$1:$F$380,6,FALSE)),"－",VLOOKUP($AS286,技まとめ!$A$1:$F$380,6,FALSE))</f>
        <v>NS</v>
      </c>
      <c r="AU286" s="3">
        <f>IF(ISERROR(VLOOKUP($AS286,技まとめ!$A$1:$F$380,3,FALSE)),"－",VLOOKUP($AS286,技まとめ!$A$1:$F$380,3,FALSE))</f>
        <v>85</v>
      </c>
      <c r="AV286" s="3">
        <f>IF(ISERROR(VLOOKUP($AS286,技まとめ!$A$1:$F$380,5,FALSE)),"－",VLOOKUP($AS286,技まとめ!$A$1:$F$380,5,FALSE))</f>
        <v>46</v>
      </c>
      <c r="AW286" s="3" t="str">
        <f>IF($E286=IF(ISERROR(VLOOKUP($AS286,技まとめ!$A$1:$F$380,4,FALSE)),"－",VLOOKUP($AS286,技まとめ!$A$1:$F$380,4,FALSE)),"一致","")</f>
        <v>一致</v>
      </c>
      <c r="AX286" s="12" t="str">
        <f t="shared" si="62"/>
        <v>どくぎりのじゅつクンフーアタックたつまきどくぎりドラゴングランド</v>
      </c>
      <c r="AY286" s="12" t="str">
        <f t="shared" si="63"/>
        <v>どくぎりのじゅつクンフーアタックたつまきどくぎりドラゴングランド</v>
      </c>
      <c r="AZ286" s="12" t="str">
        <f t="shared" si="64"/>
        <v>どくぎりのじゅつクンフーアタックたつまきどくぎりドラゴングランド</v>
      </c>
      <c r="BA286" s="12" t="str">
        <f t="shared" si="65"/>
        <v>どくぎりのじゅつクンフーアタックたつまきどくぎりドラゴングランド</v>
      </c>
      <c r="BB286" s="11" t="str">
        <f t="shared" si="66"/>
        <v>DRBSDRNS</v>
      </c>
      <c r="BC286" s="11" t="str">
        <f t="shared" si="67"/>
        <v>DRBSDRNS</v>
      </c>
      <c r="BD286" s="11" t="str">
        <f t="shared" si="68"/>
        <v>DRBSDRNS</v>
      </c>
      <c r="BE286" s="11" t="str">
        <f t="shared" si="69"/>
        <v>DRBSDRNS</v>
      </c>
    </row>
    <row r="287" spans="1:57" ht="11.25" hidden="1" customHeight="1">
      <c r="A287" s="6">
        <v>285</v>
      </c>
      <c r="B287" s="7" t="s">
        <v>928</v>
      </c>
      <c r="C287" s="8" t="s">
        <v>929</v>
      </c>
      <c r="D287" s="7" t="s">
        <v>72</v>
      </c>
      <c r="E287" s="7" t="s">
        <v>81</v>
      </c>
      <c r="F287" s="7" t="s">
        <v>74</v>
      </c>
      <c r="G287" s="9">
        <v>93</v>
      </c>
      <c r="H287" s="9">
        <v>123</v>
      </c>
      <c r="I287" s="9">
        <v>47</v>
      </c>
      <c r="J287" s="9">
        <v>50</v>
      </c>
      <c r="K287" s="9">
        <v>46</v>
      </c>
      <c r="L287" s="9">
        <v>61</v>
      </c>
      <c r="M287" s="9">
        <v>48</v>
      </c>
      <c r="N287" s="9">
        <v>45</v>
      </c>
      <c r="O287" s="9">
        <v>49</v>
      </c>
      <c r="P287" s="9">
        <v>77</v>
      </c>
      <c r="Q287" s="10">
        <v>97</v>
      </c>
      <c r="R287" s="11">
        <v>36</v>
      </c>
      <c r="S287" s="11">
        <v>1</v>
      </c>
      <c r="T287" s="11">
        <v>111</v>
      </c>
      <c r="U287" s="11">
        <v>98</v>
      </c>
      <c r="V287" s="11">
        <v>1</v>
      </c>
      <c r="W287" s="11">
        <v>99</v>
      </c>
      <c r="X287" s="11">
        <f t="shared" si="56"/>
        <v>443</v>
      </c>
      <c r="Y287" s="11">
        <f t="shared" si="57"/>
        <v>4380</v>
      </c>
      <c r="Z287" s="11">
        <f t="shared" si="58"/>
        <v>1765</v>
      </c>
      <c r="AA287" s="11">
        <f t="shared" si="59"/>
        <v>4390</v>
      </c>
      <c r="AB287" s="11">
        <f t="shared" si="60"/>
        <v>4390</v>
      </c>
      <c r="AC287" s="6">
        <f t="shared" si="61"/>
        <v>5115</v>
      </c>
      <c r="AD287" s="9" t="s">
        <v>354</v>
      </c>
      <c r="AE287" s="3" t="str">
        <f>IF(ISERROR(VLOOKUP($AD287,技まとめ!$A$1:$F$380,6,FALSE)),"－",VLOOKUP($AD287,技まとめ!$A$1:$F$380,6,FALSE))</f>
        <v>CA</v>
      </c>
      <c r="AF287" s="3">
        <f>IF(ISERROR(VLOOKUP($AD287,技まとめ!$A$1:$F$380,3,FALSE)),"－",VLOOKUP($AD287,技まとめ!$A$1:$F$380,3,FALSE))</f>
        <v>38</v>
      </c>
      <c r="AG287" s="3">
        <f>IF(ISERROR(VLOOKUP($AD287,技まとめ!$A$1:$F$380,5,FALSE)),"－",VLOOKUP($AD287,技まとめ!$A$1:$F$380,5,FALSE))</f>
        <v>30</v>
      </c>
      <c r="AH287" s="3" t="str">
        <f>IF($E287=IF(ISERROR(VLOOKUP($AD287,技まとめ!$A$1:$F$380,4,FALSE)),"－",VLOOKUP($AD287,技まとめ!$A$1:$F$380,4,FALSE)),"一致","")</f>
        <v/>
      </c>
      <c r="AI287" s="9" t="s">
        <v>930</v>
      </c>
      <c r="AJ287" s="3" t="str">
        <f>IF(ISERROR(VLOOKUP($AI287,技まとめ!$A$1:$F$380,6,FALSE)),"－",VLOOKUP($AI287,技まとめ!$A$1:$F$380,6,FALSE))</f>
        <v>CA</v>
      </c>
      <c r="AK287" s="3">
        <f>IF(ISERROR(VLOOKUP($AI287,技まとめ!$A$1:$F$380,3,FALSE)),"－",VLOOKUP($AI287,技まとめ!$A$1:$F$380,3,FALSE))</f>
        <v>44</v>
      </c>
      <c r="AL287" s="3">
        <f>IF(ISERROR(VLOOKUP($AI287,技まとめ!$A$1:$F$380,5,FALSE)),"－",VLOOKUP($AI287,技まとめ!$A$1:$F$380,5,FALSE))</f>
        <v>32</v>
      </c>
      <c r="AM287" s="3" t="str">
        <f>IF($E287=IF(ISERROR(VLOOKUP($AI287,技まとめ!$A$1:$F$380,4,FALSE)),"－",VLOOKUP($AI287,技まとめ!$A$1:$F$380,4,FALSE)),"一致","")</f>
        <v/>
      </c>
      <c r="AN287" s="9" t="s">
        <v>124</v>
      </c>
      <c r="AO287" s="3" t="str">
        <f>IF(ISERROR(VLOOKUP($AN287,技まとめ!$A$1:$F$380,6,FALSE)),"－",VLOOKUP($AN287,技まとめ!$A$1:$F$380,6,FALSE))</f>
        <v>BL</v>
      </c>
      <c r="AP287" s="3">
        <f>IF(ISERROR(VLOOKUP($AN287,技まとめ!$A$1:$F$380,3,FALSE)),"－",VLOOKUP($AN287,技まとめ!$A$1:$F$380,3,FALSE))</f>
        <v>42</v>
      </c>
      <c r="AQ287" s="3">
        <f>IF(ISERROR(VLOOKUP($AN287,技まとめ!$A$1:$F$380,5,FALSE)),"－",VLOOKUP($AN287,技まとめ!$A$1:$F$380,5,FALSE))</f>
        <v>29</v>
      </c>
      <c r="AR287" s="3" t="str">
        <f>IF($E287=IF(ISERROR(VLOOKUP($AN287,技まとめ!$A$1:$F$380,4,FALSE)),"－",VLOOKUP($AN287,技まとめ!$A$1:$F$380,4,FALSE)),"一致","")</f>
        <v/>
      </c>
      <c r="AS287" s="9" t="s">
        <v>75</v>
      </c>
      <c r="AT287" s="3" t="str">
        <f>IF(ISERROR(VLOOKUP($AS287,技まとめ!$A$1:$F$380,6,FALSE)),"－",VLOOKUP($AS287,技まとめ!$A$1:$F$380,6,FALSE))</f>
        <v>P2</v>
      </c>
      <c r="AU287" s="3">
        <f>IF(ISERROR(VLOOKUP($AS287,技まとめ!$A$1:$F$380,3,FALSE)),"－",VLOOKUP($AS287,技まとめ!$A$1:$F$380,3,FALSE))</f>
        <v>64</v>
      </c>
      <c r="AV287" s="3">
        <f>IF(ISERROR(VLOOKUP($AS287,技まとめ!$A$1:$F$380,5,FALSE)),"－",VLOOKUP($AS287,技まとめ!$A$1:$F$380,5,FALSE))</f>
        <v>37</v>
      </c>
      <c r="AW287" s="3" t="str">
        <f>IF($E287=IF(ISERROR(VLOOKUP($AS287,技まとめ!$A$1:$F$380,4,FALSE)),"－",VLOOKUP($AS287,技まとめ!$A$1:$F$380,4,FALSE)),"一致","")</f>
        <v>一致</v>
      </c>
      <c r="AX287" s="12" t="str">
        <f t="shared" si="62"/>
        <v>シュートポケットマジン・ザ・ハンドフェイクボンバーせいぎのてっけん</v>
      </c>
      <c r="AY287" s="12" t="str">
        <f t="shared" si="63"/>
        <v>シュートポケットマジン・ザ・ハンドフェイクボンバーせいぎのてっけん</v>
      </c>
      <c r="AZ287" s="12" t="str">
        <f t="shared" si="64"/>
        <v>シュートポケットマジン・ザ・ハンドフェイクボンバーせいぎのてっけん</v>
      </c>
      <c r="BA287" s="12" t="str">
        <f t="shared" si="65"/>
        <v>シュートポケットマジン・ザ・ハンドフェイクボンバーせいぎのてっけん</v>
      </c>
      <c r="BB287" s="11" t="str">
        <f t="shared" si="66"/>
        <v>CACABLP2</v>
      </c>
      <c r="BC287" s="11" t="str">
        <f t="shared" si="67"/>
        <v>CACABLP2</v>
      </c>
      <c r="BD287" s="11" t="str">
        <f t="shared" si="68"/>
        <v>CACABLP2</v>
      </c>
      <c r="BE287" s="11" t="str">
        <f t="shared" si="69"/>
        <v>CACABLP2</v>
      </c>
    </row>
    <row r="288" spans="1:57" ht="11.25" hidden="1" customHeight="1">
      <c r="A288" s="6">
        <v>286</v>
      </c>
      <c r="B288" s="7" t="s">
        <v>931</v>
      </c>
      <c r="C288" s="8" t="s">
        <v>932</v>
      </c>
      <c r="D288" s="7" t="s">
        <v>72</v>
      </c>
      <c r="E288" s="7" t="s">
        <v>81</v>
      </c>
      <c r="F288" s="7" t="s">
        <v>74</v>
      </c>
      <c r="G288" s="9">
        <v>131</v>
      </c>
      <c r="H288" s="9">
        <v>96</v>
      </c>
      <c r="I288" s="9">
        <v>46</v>
      </c>
      <c r="J288" s="9">
        <v>41</v>
      </c>
      <c r="K288" s="9">
        <v>41</v>
      </c>
      <c r="L288" s="9">
        <v>54</v>
      </c>
      <c r="M288" s="9">
        <v>59</v>
      </c>
      <c r="N288" s="9">
        <v>53</v>
      </c>
      <c r="O288" s="9">
        <v>57</v>
      </c>
      <c r="P288" s="9">
        <v>74</v>
      </c>
      <c r="Q288" s="10">
        <v>96</v>
      </c>
      <c r="R288" s="11">
        <v>27</v>
      </c>
      <c r="S288" s="11">
        <v>1</v>
      </c>
      <c r="T288" s="11">
        <v>104</v>
      </c>
      <c r="U288" s="11">
        <v>109</v>
      </c>
      <c r="V288" s="11">
        <v>1</v>
      </c>
      <c r="W288" s="11">
        <v>107</v>
      </c>
      <c r="X288" s="11">
        <f t="shared" si="56"/>
        <v>445</v>
      </c>
      <c r="Y288" s="11">
        <f t="shared" si="57"/>
        <v>4380</v>
      </c>
      <c r="Z288" s="11">
        <f t="shared" si="58"/>
        <v>1490</v>
      </c>
      <c r="AA288" s="11">
        <f t="shared" si="59"/>
        <v>4185</v>
      </c>
      <c r="AB288" s="11">
        <f t="shared" si="60"/>
        <v>4185</v>
      </c>
      <c r="AC288" s="6">
        <f t="shared" si="61"/>
        <v>4830</v>
      </c>
      <c r="AD288" s="9" t="s">
        <v>225</v>
      </c>
      <c r="AE288" s="3" t="str">
        <f>IF(ISERROR(VLOOKUP($AD288,技まとめ!$A$1:$F$380,6,FALSE)),"－",VLOOKUP($AD288,技まとめ!$A$1:$F$380,6,FALSE))</f>
        <v>CA</v>
      </c>
      <c r="AF288" s="3">
        <f>IF(ISERROR(VLOOKUP($AD288,技まとめ!$A$1:$F$380,3,FALSE)),"－",VLOOKUP($AD288,技まとめ!$A$1:$F$380,3,FALSE))</f>
        <v>17</v>
      </c>
      <c r="AG288" s="3">
        <f>IF(ISERROR(VLOOKUP($AD288,技まとめ!$A$1:$F$380,5,FALSE)),"－",VLOOKUP($AD288,技まとめ!$A$1:$F$380,5,FALSE))</f>
        <v>20</v>
      </c>
      <c r="AH288" s="3" t="str">
        <f>IF($E288=IF(ISERROR(VLOOKUP($AD288,技まとめ!$A$1:$F$380,4,FALSE)),"－",VLOOKUP($AD288,技まとめ!$A$1:$F$380,4,FALSE)),"一致","")</f>
        <v/>
      </c>
      <c r="AI288" s="9" t="s">
        <v>487</v>
      </c>
      <c r="AJ288" s="3" t="str">
        <f>IF(ISERROR(VLOOKUP($AI288,技まとめ!$A$1:$F$380,6,FALSE)),"－",VLOOKUP($AI288,技まとめ!$A$1:$F$380,6,FALSE))</f>
        <v>CA</v>
      </c>
      <c r="AK288" s="3">
        <f>IF(ISERROR(VLOOKUP($AI288,技まとめ!$A$1:$F$380,3,FALSE)),"－",VLOOKUP($AI288,技まとめ!$A$1:$F$380,3,FALSE))</f>
        <v>33</v>
      </c>
      <c r="AL288" s="3">
        <f>IF(ISERROR(VLOOKUP($AI288,技まとめ!$A$1:$F$380,5,FALSE)),"－",VLOOKUP($AI288,技まとめ!$A$1:$F$380,5,FALSE))</f>
        <v>27</v>
      </c>
      <c r="AM288" s="3" t="str">
        <f>IF($E288=IF(ISERROR(VLOOKUP($AI288,技まとめ!$A$1:$F$380,4,FALSE)),"－",VLOOKUP($AI288,技まとめ!$A$1:$F$380,4,FALSE)),"一致","")</f>
        <v>一致</v>
      </c>
      <c r="AN288" s="9" t="s">
        <v>227</v>
      </c>
      <c r="AO288" s="3" t="str">
        <f>IF(ISERROR(VLOOKUP($AN288,技まとめ!$A$1:$F$380,6,FALSE)),"－",VLOOKUP($AN288,技まとめ!$A$1:$F$380,6,FALSE))</f>
        <v>CA</v>
      </c>
      <c r="AP288" s="3">
        <f>IF(ISERROR(VLOOKUP($AN288,技まとめ!$A$1:$F$380,3,FALSE)),"－",VLOOKUP($AN288,技まとめ!$A$1:$F$380,3,FALSE))</f>
        <v>60</v>
      </c>
      <c r="AQ288" s="3">
        <f>IF(ISERROR(VLOOKUP($AN288,技まとめ!$A$1:$F$380,5,FALSE)),"－",VLOOKUP($AN288,技まとめ!$A$1:$F$380,5,FALSE))</f>
        <v>37</v>
      </c>
      <c r="AR288" s="3" t="str">
        <f>IF($E288=IF(ISERROR(VLOOKUP($AN288,技まとめ!$A$1:$F$380,4,FALSE)),"－",VLOOKUP($AN288,技まとめ!$A$1:$F$380,4,FALSE)),"一致","")</f>
        <v>一致</v>
      </c>
      <c r="AS288" s="9" t="s">
        <v>454</v>
      </c>
      <c r="AT288" s="3" t="str">
        <f>IF(ISERROR(VLOOKUP($AS288,技まとめ!$A$1:$F$380,6,FALSE)),"－",VLOOKUP($AS288,技まとめ!$A$1:$F$380,6,FALSE))</f>
        <v>BL</v>
      </c>
      <c r="AU288" s="3">
        <f>IF(ISERROR(VLOOKUP($AS288,技まとめ!$A$1:$F$380,3,FALSE)),"－",VLOOKUP($AS288,技まとめ!$A$1:$F$380,3,FALSE))</f>
        <v>65</v>
      </c>
      <c r="AV288" s="3">
        <f>IF(ISERROR(VLOOKUP($AS288,技まとめ!$A$1:$F$380,5,FALSE)),"－",VLOOKUP($AS288,技まとめ!$A$1:$F$380,5,FALSE))</f>
        <v>42</v>
      </c>
      <c r="AW288" s="3" t="str">
        <f>IF($E288=IF(ISERROR(VLOOKUP($AS288,技まとめ!$A$1:$F$380,4,FALSE)),"－",VLOOKUP($AS288,技まとめ!$A$1:$F$380,4,FALSE)),"一致","")</f>
        <v/>
      </c>
      <c r="AX288" s="12" t="str">
        <f t="shared" si="62"/>
        <v>キラーブレードこがらしガラティーンぶんしんディフェンス</v>
      </c>
      <c r="AY288" s="12" t="str">
        <f t="shared" si="63"/>
        <v>キラーブレードこがらしガラティーンぶんしんディフェンス</v>
      </c>
      <c r="AZ288" s="12" t="str">
        <f t="shared" si="64"/>
        <v>キラーブレードこがらしガラティーンぶんしんディフェンス</v>
      </c>
      <c r="BA288" s="12" t="str">
        <f t="shared" si="65"/>
        <v>キラーブレードこがらしガラティーンぶんしんディフェンス</v>
      </c>
      <c r="BB288" s="11" t="str">
        <f t="shared" si="66"/>
        <v>CACACABL</v>
      </c>
      <c r="BC288" s="11" t="str">
        <f t="shared" si="67"/>
        <v>CACACABL</v>
      </c>
      <c r="BD288" s="11" t="str">
        <f t="shared" si="68"/>
        <v>CACACABL</v>
      </c>
      <c r="BE288" s="11" t="str">
        <f t="shared" si="69"/>
        <v>CACACABL</v>
      </c>
    </row>
    <row r="289" spans="1:57" ht="11.25" hidden="1" customHeight="1">
      <c r="A289" s="6">
        <v>287</v>
      </c>
      <c r="B289" s="7" t="s">
        <v>933</v>
      </c>
      <c r="C289" s="8" t="s">
        <v>934</v>
      </c>
      <c r="D289" s="7" t="s">
        <v>72</v>
      </c>
      <c r="E289" s="7" t="s">
        <v>102</v>
      </c>
      <c r="F289" s="7" t="s">
        <v>82</v>
      </c>
      <c r="G289" s="9">
        <v>120</v>
      </c>
      <c r="H289" s="9">
        <v>102</v>
      </c>
      <c r="I289" s="9">
        <v>46</v>
      </c>
      <c r="J289" s="9">
        <v>41</v>
      </c>
      <c r="K289" s="9">
        <v>38</v>
      </c>
      <c r="L289" s="9">
        <v>53</v>
      </c>
      <c r="M289" s="9">
        <v>62</v>
      </c>
      <c r="N289" s="9">
        <v>57</v>
      </c>
      <c r="O289" s="9">
        <v>54</v>
      </c>
      <c r="P289" s="9">
        <v>74</v>
      </c>
      <c r="Q289" s="10">
        <v>96</v>
      </c>
      <c r="R289" s="11">
        <v>28</v>
      </c>
      <c r="S289" s="11">
        <v>1</v>
      </c>
      <c r="T289" s="11">
        <v>103</v>
      </c>
      <c r="U289" s="11">
        <v>112</v>
      </c>
      <c r="V289" s="11">
        <v>1</v>
      </c>
      <c r="W289" s="11">
        <v>104</v>
      </c>
      <c r="X289" s="11">
        <f t="shared" si="56"/>
        <v>445</v>
      </c>
      <c r="Y289" s="11">
        <f t="shared" si="57"/>
        <v>4365</v>
      </c>
      <c r="Z289" s="11">
        <f t="shared" si="58"/>
        <v>1510</v>
      </c>
      <c r="AA289" s="11">
        <f t="shared" si="59"/>
        <v>4135</v>
      </c>
      <c r="AB289" s="11">
        <f t="shared" si="60"/>
        <v>4135</v>
      </c>
      <c r="AC289" s="6">
        <f t="shared" si="61"/>
        <v>4780</v>
      </c>
      <c r="AD289" s="9" t="s">
        <v>273</v>
      </c>
      <c r="AE289" s="3" t="str">
        <f>IF(ISERROR(VLOOKUP($AD289,技まとめ!$A$1:$F$380,6,FALSE)),"－",VLOOKUP($AD289,技まとめ!$A$1:$F$380,6,FALSE))</f>
        <v>BL</v>
      </c>
      <c r="AF289" s="3">
        <f>IF(ISERROR(VLOOKUP($AD289,技まとめ!$A$1:$F$380,3,FALSE)),"－",VLOOKUP($AD289,技まとめ!$A$1:$F$380,3,FALSE))</f>
        <v>17</v>
      </c>
      <c r="AG289" s="3">
        <f>IF(ISERROR(VLOOKUP($AD289,技まとめ!$A$1:$F$380,5,FALSE)),"－",VLOOKUP($AD289,技まとめ!$A$1:$F$380,5,FALSE))</f>
        <v>20</v>
      </c>
      <c r="AH289" s="3" t="str">
        <f>IF($E289=IF(ISERROR(VLOOKUP($AD289,技まとめ!$A$1:$F$380,4,FALSE)),"－",VLOOKUP($AD289,技まとめ!$A$1:$F$380,4,FALSE)),"一致","")</f>
        <v/>
      </c>
      <c r="AI289" s="9" t="s">
        <v>309</v>
      </c>
      <c r="AJ289" s="3" t="str">
        <f>IF(ISERROR(VLOOKUP($AI289,技まとめ!$A$1:$F$380,6,FALSE)),"－",VLOOKUP($AI289,技まとめ!$A$1:$F$380,6,FALSE))</f>
        <v>BB</v>
      </c>
      <c r="AK289" s="3">
        <f>IF(ISERROR(VLOOKUP($AI289,技まとめ!$A$1:$F$380,3,FALSE)),"－",VLOOKUP($AI289,技まとめ!$A$1:$F$380,3,FALSE))</f>
        <v>23</v>
      </c>
      <c r="AL289" s="3">
        <f>IF(ISERROR(VLOOKUP($AI289,技まとめ!$A$1:$F$380,5,FALSE)),"－",VLOOKUP($AI289,技まとめ!$A$1:$F$380,5,FALSE))</f>
        <v>20</v>
      </c>
      <c r="AM289" s="3" t="str">
        <f>IF($E289=IF(ISERROR(VLOOKUP($AI289,技まとめ!$A$1:$F$380,4,FALSE)),"－",VLOOKUP($AI289,技まとめ!$A$1:$F$380,4,FALSE)),"一致","")</f>
        <v/>
      </c>
      <c r="AN289" s="9" t="s">
        <v>657</v>
      </c>
      <c r="AO289" s="3" t="str">
        <f>IF(ISERROR(VLOOKUP($AN289,技まとめ!$A$1:$F$380,6,FALSE)),"－",VLOOKUP($AN289,技まとめ!$A$1:$F$380,6,FALSE))</f>
        <v>BB</v>
      </c>
      <c r="AP289" s="3">
        <f>IF(ISERROR(VLOOKUP($AN289,技まとめ!$A$1:$F$380,3,FALSE)),"－",VLOOKUP($AN289,技まとめ!$A$1:$F$380,3,FALSE))</f>
        <v>85</v>
      </c>
      <c r="AQ289" s="3">
        <f>IF(ISERROR(VLOOKUP($AN289,技まとめ!$A$1:$F$380,5,FALSE)),"－",VLOOKUP($AN289,技まとめ!$A$1:$F$380,5,FALSE))</f>
        <v>50</v>
      </c>
      <c r="AR289" s="3" t="str">
        <f>IF($E289=IF(ISERROR(VLOOKUP($AN289,技まとめ!$A$1:$F$380,4,FALSE)),"－",VLOOKUP($AN289,技まとめ!$A$1:$F$380,4,FALSE)),"一致","")</f>
        <v/>
      </c>
      <c r="AS289" s="9" t="s">
        <v>621</v>
      </c>
      <c r="AT289" s="3" t="str">
        <f>IF(ISERROR(VLOOKUP($AS289,技まとめ!$A$1:$F$380,6,FALSE)),"－",VLOOKUP($AS289,技まとめ!$A$1:$F$380,6,FALSE))</f>
        <v>BB</v>
      </c>
      <c r="AU289" s="3">
        <f>IF(ISERROR(VLOOKUP($AS289,技まとめ!$A$1:$F$380,3,FALSE)),"－",VLOOKUP($AS289,技まとめ!$A$1:$F$380,3,FALSE))</f>
        <v>92</v>
      </c>
      <c r="AV289" s="3">
        <f>IF(ISERROR(VLOOKUP($AS289,技まとめ!$A$1:$F$380,5,FALSE)),"－",VLOOKUP($AS289,技まとめ!$A$1:$F$380,5,FALSE))</f>
        <v>53</v>
      </c>
      <c r="AW289" s="3" t="str">
        <f>IF($E289=IF(ISERROR(VLOOKUP($AS289,技まとめ!$A$1:$F$380,4,FALSE)),"－",VLOOKUP($AS289,技まとめ!$A$1:$F$380,4,FALSE)),"一致","")</f>
        <v/>
      </c>
      <c r="AX289" s="12" t="str">
        <f t="shared" si="62"/>
        <v>しこふみホーントレインロードローラタックルデーモンカット</v>
      </c>
      <c r="AY289" s="12" t="str">
        <f t="shared" si="63"/>
        <v>しこふみホーントレインロードローラタックルデーモンカット</v>
      </c>
      <c r="AZ289" s="12" t="str">
        <f t="shared" si="64"/>
        <v>しこふみホーントレインロードローラタックルデーモンカット</v>
      </c>
      <c r="BA289" s="12" t="str">
        <f t="shared" si="65"/>
        <v>しこふみホーントレインロードローラタックルデーモンカット</v>
      </c>
      <c r="BB289" s="11" t="str">
        <f t="shared" si="66"/>
        <v>BLBBBBBB</v>
      </c>
      <c r="BC289" s="11" t="str">
        <f t="shared" si="67"/>
        <v>BLBBBBBB</v>
      </c>
      <c r="BD289" s="11" t="str">
        <f t="shared" si="68"/>
        <v>BLBBBBBB</v>
      </c>
      <c r="BE289" s="11" t="str">
        <f t="shared" si="69"/>
        <v>BLBBBBBB</v>
      </c>
    </row>
    <row r="290" spans="1:57" ht="11.25" hidden="1" customHeight="1">
      <c r="A290" s="6">
        <v>288</v>
      </c>
      <c r="B290" s="7" t="s">
        <v>935</v>
      </c>
      <c r="C290" s="8" t="s">
        <v>936</v>
      </c>
      <c r="D290" s="7" t="s">
        <v>72</v>
      </c>
      <c r="E290" s="7" t="s">
        <v>73</v>
      </c>
      <c r="F290" s="7" t="s">
        <v>74</v>
      </c>
      <c r="G290" s="9">
        <v>124</v>
      </c>
      <c r="H290" s="9">
        <v>92</v>
      </c>
      <c r="I290" s="9">
        <v>56</v>
      </c>
      <c r="J290" s="9">
        <v>56</v>
      </c>
      <c r="K290" s="9">
        <v>61</v>
      </c>
      <c r="L290" s="9">
        <v>53</v>
      </c>
      <c r="M290" s="9">
        <v>60</v>
      </c>
      <c r="N290" s="9">
        <v>57</v>
      </c>
      <c r="O290" s="9">
        <v>56</v>
      </c>
      <c r="P290" s="9">
        <v>41</v>
      </c>
      <c r="Q290" s="10">
        <v>106</v>
      </c>
      <c r="R290" s="11">
        <v>33</v>
      </c>
      <c r="S290" s="11">
        <v>1</v>
      </c>
      <c r="T290" s="11">
        <v>103</v>
      </c>
      <c r="U290" s="11">
        <v>110</v>
      </c>
      <c r="V290" s="11">
        <v>1</v>
      </c>
      <c r="W290" s="11">
        <v>106</v>
      </c>
      <c r="X290" s="11">
        <f t="shared" si="56"/>
        <v>460</v>
      </c>
      <c r="Y290" s="11">
        <f t="shared" si="57"/>
        <v>4775</v>
      </c>
      <c r="Z290" s="11">
        <f t="shared" si="58"/>
        <v>1695</v>
      </c>
      <c r="AA290" s="11">
        <f t="shared" si="59"/>
        <v>4145</v>
      </c>
      <c r="AB290" s="11">
        <f t="shared" si="60"/>
        <v>4145</v>
      </c>
      <c r="AC290" s="6">
        <f t="shared" si="61"/>
        <v>4815</v>
      </c>
      <c r="AD290" s="9" t="s">
        <v>490</v>
      </c>
      <c r="AE290" s="3" t="str">
        <f>IF(ISERROR(VLOOKUP($AD290,技まとめ!$A$1:$F$380,6,FALSE)),"－",VLOOKUP($AD290,技まとめ!$A$1:$F$380,6,FALSE))</f>
        <v>P1</v>
      </c>
      <c r="AF290" s="3">
        <f>IF(ISERROR(VLOOKUP($AD290,技まとめ!$A$1:$F$380,3,FALSE)),"－",VLOOKUP($AD290,技まとめ!$A$1:$F$380,3,FALSE))</f>
        <v>18</v>
      </c>
      <c r="AG290" s="3">
        <f>IF(ISERROR(VLOOKUP($AD290,技まとめ!$A$1:$F$380,5,FALSE)),"－",VLOOKUP($AD290,技まとめ!$A$1:$F$380,5,FALSE))</f>
        <v>21</v>
      </c>
      <c r="AH290" s="3" t="str">
        <f>IF($E290=IF(ISERROR(VLOOKUP($AD290,技まとめ!$A$1:$F$380,4,FALSE)),"－",VLOOKUP($AD290,技まとめ!$A$1:$F$380,4,FALSE)),"一致","")</f>
        <v>一致</v>
      </c>
      <c r="AI290" s="9" t="s">
        <v>290</v>
      </c>
      <c r="AJ290" s="3" t="str">
        <f>IF(ISERROR(VLOOKUP($AI290,技まとめ!$A$1:$F$380,6,FALSE)),"－",VLOOKUP($AI290,技まとめ!$A$1:$F$380,6,FALSE))</f>
        <v>CA</v>
      </c>
      <c r="AK290" s="3">
        <f>IF(ISERROR(VLOOKUP($AI290,技まとめ!$A$1:$F$380,3,FALSE)),"－",VLOOKUP($AI290,技まとめ!$A$1:$F$380,3,FALSE))</f>
        <v>27</v>
      </c>
      <c r="AL290" s="3">
        <f>IF(ISERROR(VLOOKUP($AI290,技まとめ!$A$1:$F$380,5,FALSE)),"－",VLOOKUP($AI290,技まとめ!$A$1:$F$380,5,FALSE))</f>
        <v>25</v>
      </c>
      <c r="AM290" s="3" t="str">
        <f>IF($E290=IF(ISERROR(VLOOKUP($AI290,技まとめ!$A$1:$F$380,4,FALSE)),"－",VLOOKUP($AI290,技まとめ!$A$1:$F$380,4,FALSE)),"一致","")</f>
        <v>一致</v>
      </c>
      <c r="AN290" s="9" t="s">
        <v>389</v>
      </c>
      <c r="AO290" s="3" t="str">
        <f>IF(ISERROR(VLOOKUP($AN290,技まとめ!$A$1:$F$380,6,FALSE)),"－",VLOOKUP($AN290,技まとめ!$A$1:$F$380,6,FALSE))</f>
        <v>CA</v>
      </c>
      <c r="AP290" s="3">
        <f>IF(ISERROR(VLOOKUP($AN290,技まとめ!$A$1:$F$380,3,FALSE)),"－",VLOOKUP($AN290,技まとめ!$A$1:$F$380,3,FALSE))</f>
        <v>54</v>
      </c>
      <c r="AQ290" s="3">
        <f>IF(ISERROR(VLOOKUP($AN290,技まとめ!$A$1:$F$380,5,FALSE)),"－",VLOOKUP($AN290,技まとめ!$A$1:$F$380,5,FALSE))</f>
        <v>35</v>
      </c>
      <c r="AR290" s="3" t="str">
        <f>IF($E290=IF(ISERROR(VLOOKUP($AN290,技まとめ!$A$1:$F$380,4,FALSE)),"－",VLOOKUP($AN290,技まとめ!$A$1:$F$380,4,FALSE)),"一致","")</f>
        <v>一致</v>
      </c>
      <c r="AS290" s="9" t="s">
        <v>889</v>
      </c>
      <c r="AT290" s="3" t="str">
        <f>IF(ISERROR(VLOOKUP($AS290,技まとめ!$A$1:$F$380,6,FALSE)),"－",VLOOKUP($AS290,技まとめ!$A$1:$F$380,6,FALSE))</f>
        <v>CA</v>
      </c>
      <c r="AU290" s="3">
        <f>IF(ISERROR(VLOOKUP($AS290,技まとめ!$A$1:$F$380,3,FALSE)),"－",VLOOKUP($AS290,技まとめ!$A$1:$F$380,3,FALSE))</f>
        <v>96</v>
      </c>
      <c r="AV290" s="3">
        <f>IF(ISERROR(VLOOKUP($AS290,技まとめ!$A$1:$F$380,5,FALSE)),"－",VLOOKUP($AS290,技まとめ!$A$1:$F$380,5,FALSE))</f>
        <v>52</v>
      </c>
      <c r="AW290" s="3" t="str">
        <f>IF($E290=IF(ISERROR(VLOOKUP($AS290,技まとめ!$A$1:$F$380,4,FALSE)),"－",VLOOKUP($AS290,技まとめ!$A$1:$F$380,4,FALSE)),"一致","")</f>
        <v/>
      </c>
      <c r="AX290" s="12" t="str">
        <f t="shared" si="62"/>
        <v>まきわりチョップワイルドクロードこんじょうキャッチプロキオンネット</v>
      </c>
      <c r="AY290" s="12" t="str">
        <f t="shared" si="63"/>
        <v>まきわりチョップワイルドクロードこんじょうキャッチプロキオンネット</v>
      </c>
      <c r="AZ290" s="12" t="str">
        <f t="shared" si="64"/>
        <v>まきわりチョップワイルドクロードこんじょうキャッチプロキオンネット</v>
      </c>
      <c r="BA290" s="12" t="str">
        <f t="shared" si="65"/>
        <v>まきわりチョップワイルドクロードこんじょうキャッチプロキオンネット</v>
      </c>
      <c r="BB290" s="11" t="str">
        <f t="shared" si="66"/>
        <v>P1CACACA</v>
      </c>
      <c r="BC290" s="11" t="str">
        <f t="shared" si="67"/>
        <v>P1CACACA</v>
      </c>
      <c r="BD290" s="11" t="str">
        <f t="shared" si="68"/>
        <v>P1CACACA</v>
      </c>
      <c r="BE290" s="11" t="str">
        <f t="shared" si="69"/>
        <v>P1CACACA</v>
      </c>
    </row>
    <row r="291" spans="1:57" ht="11.25" hidden="1" customHeight="1">
      <c r="A291" s="6">
        <v>289</v>
      </c>
      <c r="B291" s="7" t="s">
        <v>937</v>
      </c>
      <c r="C291" s="8" t="s">
        <v>938</v>
      </c>
      <c r="D291" s="7" t="s">
        <v>72</v>
      </c>
      <c r="E291" s="7" t="s">
        <v>102</v>
      </c>
      <c r="F291" s="7" t="s">
        <v>74</v>
      </c>
      <c r="G291" s="9">
        <v>99</v>
      </c>
      <c r="H291" s="9">
        <v>119</v>
      </c>
      <c r="I291" s="9">
        <v>60</v>
      </c>
      <c r="J291" s="9">
        <v>40</v>
      </c>
      <c r="K291" s="9">
        <v>46</v>
      </c>
      <c r="L291" s="9">
        <v>37</v>
      </c>
      <c r="M291" s="9">
        <v>63</v>
      </c>
      <c r="N291" s="9">
        <v>57</v>
      </c>
      <c r="O291" s="9">
        <v>53</v>
      </c>
      <c r="P291" s="9">
        <v>70</v>
      </c>
      <c r="Q291" s="10">
        <v>110</v>
      </c>
      <c r="R291" s="11">
        <v>31</v>
      </c>
      <c r="S291" s="11">
        <v>1</v>
      </c>
      <c r="T291" s="11">
        <v>87</v>
      </c>
      <c r="U291" s="11">
        <v>113</v>
      </c>
      <c r="V291" s="11">
        <v>1</v>
      </c>
      <c r="W291" s="11">
        <v>103</v>
      </c>
      <c r="X291" s="11">
        <f t="shared" si="56"/>
        <v>446</v>
      </c>
      <c r="Y291" s="11">
        <f t="shared" si="57"/>
        <v>4920</v>
      </c>
      <c r="Z291" s="11">
        <f t="shared" si="58"/>
        <v>1610</v>
      </c>
      <c r="AA291" s="11">
        <f t="shared" si="59"/>
        <v>3570</v>
      </c>
      <c r="AB291" s="11">
        <f t="shared" si="60"/>
        <v>3570</v>
      </c>
      <c r="AC291" s="6">
        <f t="shared" si="61"/>
        <v>4150</v>
      </c>
      <c r="AD291" s="9" t="s">
        <v>776</v>
      </c>
      <c r="AE291" s="3" t="str">
        <f>IF(ISERROR(VLOOKUP($AD291,技まとめ!$A$1:$F$380,6,FALSE)),"－",VLOOKUP($AD291,技まとめ!$A$1:$F$380,6,FALSE))</f>
        <v>P1</v>
      </c>
      <c r="AF291" s="3">
        <f>IF(ISERROR(VLOOKUP($AD291,技まとめ!$A$1:$F$380,3,FALSE)),"－",VLOOKUP($AD291,技まとめ!$A$1:$F$380,3,FALSE))</f>
        <v>13</v>
      </c>
      <c r="AG291" s="3">
        <f>IF(ISERROR(VLOOKUP($AD291,技まとめ!$A$1:$F$380,5,FALSE)),"－",VLOOKUP($AD291,技まとめ!$A$1:$F$380,5,FALSE))</f>
        <v>20</v>
      </c>
      <c r="AH291" s="3" t="str">
        <f>IF($E291=IF(ISERROR(VLOOKUP($AD291,技まとめ!$A$1:$F$380,4,FALSE)),"－",VLOOKUP($AD291,技まとめ!$A$1:$F$380,4,FALSE)),"一致","")</f>
        <v>一致</v>
      </c>
      <c r="AI291" s="9" t="s">
        <v>644</v>
      </c>
      <c r="AJ291" s="3" t="str">
        <f>IF(ISERROR(VLOOKUP($AI291,技まとめ!$A$1:$F$380,6,FALSE)),"－",VLOOKUP($AI291,技まとめ!$A$1:$F$380,6,FALSE))</f>
        <v>－</v>
      </c>
      <c r="AK291" s="3">
        <f>IF(ISERROR(VLOOKUP($AI291,技まとめ!$A$1:$F$380,3,FALSE)),"－",VLOOKUP($AI291,技まとめ!$A$1:$F$380,3,FALSE))</f>
        <v>0</v>
      </c>
      <c r="AL291" s="3">
        <f>IF(ISERROR(VLOOKUP($AI291,技まとめ!$A$1:$F$380,5,FALSE)),"－",VLOOKUP($AI291,技まとめ!$A$1:$F$380,5,FALSE))</f>
        <v>0</v>
      </c>
      <c r="AM291" s="3" t="str">
        <f>IF($E291=IF(ISERROR(VLOOKUP($AI291,技まとめ!$A$1:$F$380,4,FALSE)),"－",VLOOKUP($AI291,技まとめ!$A$1:$F$380,4,FALSE)),"一致","")</f>
        <v/>
      </c>
      <c r="AN291" s="9" t="s">
        <v>124</v>
      </c>
      <c r="AO291" s="3" t="str">
        <f>IF(ISERROR(VLOOKUP($AN291,技まとめ!$A$1:$F$380,6,FALSE)),"－",VLOOKUP($AN291,技まとめ!$A$1:$F$380,6,FALSE))</f>
        <v>BL</v>
      </c>
      <c r="AP291" s="3">
        <f>IF(ISERROR(VLOOKUP($AN291,技まとめ!$A$1:$F$380,3,FALSE)),"－",VLOOKUP($AN291,技まとめ!$A$1:$F$380,3,FALSE))</f>
        <v>42</v>
      </c>
      <c r="AQ291" s="3">
        <f>IF(ISERROR(VLOOKUP($AN291,技まとめ!$A$1:$F$380,5,FALSE)),"－",VLOOKUP($AN291,技まとめ!$A$1:$F$380,5,FALSE))</f>
        <v>29</v>
      </c>
      <c r="AR291" s="3" t="str">
        <f>IF($E291=IF(ISERROR(VLOOKUP($AN291,技まとめ!$A$1:$F$380,4,FALSE)),"－",VLOOKUP($AN291,技まとめ!$A$1:$F$380,4,FALSE)),"一致","")</f>
        <v>一致</v>
      </c>
      <c r="AS291" s="9" t="s">
        <v>291</v>
      </c>
      <c r="AT291" s="3" t="str">
        <f>IF(ISERROR(VLOOKUP($AS291,技まとめ!$A$1:$F$380,6,FALSE)),"－",VLOOKUP($AS291,技まとめ!$A$1:$F$380,6,FALSE))</f>
        <v>P1</v>
      </c>
      <c r="AU291" s="3">
        <f>IF(ISERROR(VLOOKUP($AS291,技まとめ!$A$1:$F$380,3,FALSE)),"－",VLOOKUP($AS291,技まとめ!$A$1:$F$380,3,FALSE))</f>
        <v>65</v>
      </c>
      <c r="AV291" s="3">
        <f>IF(ISERROR(VLOOKUP($AS291,技まとめ!$A$1:$F$380,5,FALSE)),"－",VLOOKUP($AS291,技まとめ!$A$1:$F$380,5,FALSE))</f>
        <v>40</v>
      </c>
      <c r="AW291" s="3" t="str">
        <f>IF($E291=IF(ISERROR(VLOOKUP($AS291,技まとめ!$A$1:$F$380,4,FALSE)),"－",VLOOKUP($AS291,技まとめ!$A$1:$F$380,4,FALSE)),"一致","")</f>
        <v/>
      </c>
      <c r="AX291" s="12" t="str">
        <f t="shared" si="62"/>
        <v>ねっけつパンチがくしゅうフェイクボンバーちゃぶだいがえし</v>
      </c>
      <c r="AY291" s="12" t="str">
        <f t="shared" si="63"/>
        <v>ねっけつパンチがくしゅうフェイクボンバーちゃぶだいがえし</v>
      </c>
      <c r="AZ291" s="12" t="str">
        <f t="shared" si="64"/>
        <v>ねっけつパンチがくしゅうフェイクボンバーちゃぶだいがえし</v>
      </c>
      <c r="BA291" s="12" t="str">
        <f t="shared" si="65"/>
        <v>ねっけつパンチがくしゅうフェイクボンバーちゃぶだいがえし</v>
      </c>
      <c r="BB291" s="11" t="str">
        <f t="shared" si="66"/>
        <v>P1－BLP1</v>
      </c>
      <c r="BC291" s="11" t="str">
        <f t="shared" si="67"/>
        <v>P1－BLP1</v>
      </c>
      <c r="BD291" s="11" t="str">
        <f t="shared" si="68"/>
        <v>P1－BLP1</v>
      </c>
      <c r="BE291" s="11" t="str">
        <f t="shared" si="69"/>
        <v>P1－BLP1</v>
      </c>
    </row>
    <row r="292" spans="1:57" ht="11.25" hidden="1" customHeight="1">
      <c r="A292" s="6">
        <v>290</v>
      </c>
      <c r="B292" s="7" t="s">
        <v>939</v>
      </c>
      <c r="C292" s="8" t="s">
        <v>940</v>
      </c>
      <c r="D292" s="7" t="s">
        <v>72</v>
      </c>
      <c r="E292" s="7" t="s">
        <v>81</v>
      </c>
      <c r="F292" s="7" t="s">
        <v>128</v>
      </c>
      <c r="G292" s="9">
        <v>118</v>
      </c>
      <c r="H292" s="9">
        <v>99</v>
      </c>
      <c r="I292" s="9">
        <v>42</v>
      </c>
      <c r="J292" s="9">
        <v>63</v>
      </c>
      <c r="K292" s="9">
        <v>48</v>
      </c>
      <c r="L292" s="9">
        <v>42</v>
      </c>
      <c r="M292" s="9">
        <v>63</v>
      </c>
      <c r="N292" s="9">
        <v>44</v>
      </c>
      <c r="O292" s="9">
        <v>48</v>
      </c>
      <c r="P292" s="9">
        <v>77</v>
      </c>
      <c r="Q292" s="10">
        <v>92</v>
      </c>
      <c r="R292" s="11">
        <v>50</v>
      </c>
      <c r="S292" s="11">
        <v>1</v>
      </c>
      <c r="T292" s="11">
        <v>92</v>
      </c>
      <c r="U292" s="11">
        <v>113</v>
      </c>
      <c r="V292" s="11">
        <v>1</v>
      </c>
      <c r="W292" s="11">
        <v>98</v>
      </c>
      <c r="X292" s="11">
        <f t="shared" si="56"/>
        <v>447</v>
      </c>
      <c r="Y292" s="11">
        <f t="shared" si="57"/>
        <v>4175</v>
      </c>
      <c r="Z292" s="11">
        <f t="shared" si="58"/>
        <v>2250</v>
      </c>
      <c r="AA292" s="11">
        <f t="shared" si="59"/>
        <v>3720</v>
      </c>
      <c r="AB292" s="11">
        <f t="shared" si="60"/>
        <v>3720</v>
      </c>
      <c r="AC292" s="6">
        <f t="shared" si="61"/>
        <v>4420</v>
      </c>
      <c r="AD292" s="9" t="s">
        <v>83</v>
      </c>
      <c r="AE292" s="3" t="str">
        <f>IF(ISERROR(VLOOKUP($AD292,技まとめ!$A$1:$F$380,6,FALSE)),"－",VLOOKUP($AD292,技まとめ!$A$1:$F$380,6,FALSE))</f>
        <v>DR</v>
      </c>
      <c r="AF292" s="3">
        <f>IF(ISERROR(VLOOKUP($AD292,技まとめ!$A$1:$F$380,3,FALSE)),"－",VLOOKUP($AD292,技まとめ!$A$1:$F$380,3,FALSE))</f>
        <v>13</v>
      </c>
      <c r="AG292" s="3">
        <f>IF(ISERROR(VLOOKUP($AD292,技まとめ!$A$1:$F$380,5,FALSE)),"－",VLOOKUP($AD292,技まとめ!$A$1:$F$380,5,FALSE))</f>
        <v>20</v>
      </c>
      <c r="AH292" s="3" t="str">
        <f>IF($E292=IF(ISERROR(VLOOKUP($AD292,技まとめ!$A$1:$F$380,4,FALSE)),"－",VLOOKUP($AD292,技まとめ!$A$1:$F$380,4,FALSE)),"一致","")</f>
        <v>一致</v>
      </c>
      <c r="AI292" s="9" t="s">
        <v>104</v>
      </c>
      <c r="AJ292" s="3" t="str">
        <f>IF(ISERROR(VLOOKUP($AI292,技まとめ!$A$1:$F$380,6,FALSE)),"－",VLOOKUP($AI292,技まとめ!$A$1:$F$380,6,FALSE))</f>
        <v>LS</v>
      </c>
      <c r="AK292" s="3">
        <f>IF(ISERROR(VLOOKUP($AI292,技まとめ!$A$1:$F$380,3,FALSE)),"－",VLOOKUP($AI292,技まとめ!$A$1:$F$380,3,FALSE))</f>
        <v>30</v>
      </c>
      <c r="AL292" s="3">
        <f>IF(ISERROR(VLOOKUP($AI292,技まとめ!$A$1:$F$380,5,FALSE)),"－",VLOOKUP($AI292,技まとめ!$A$1:$F$380,5,FALSE))</f>
        <v>25</v>
      </c>
      <c r="AM292" s="3" t="str">
        <f>IF($E292=IF(ISERROR(VLOOKUP($AI292,技まとめ!$A$1:$F$380,4,FALSE)),"－",VLOOKUP($AI292,技まとめ!$A$1:$F$380,4,FALSE)),"一致","")</f>
        <v>一致</v>
      </c>
      <c r="AN292" s="9" t="s">
        <v>330</v>
      </c>
      <c r="AO292" s="3" t="str">
        <f>IF(ISERROR(VLOOKUP($AN292,技まとめ!$A$1:$F$380,6,FALSE)),"－",VLOOKUP($AN292,技まとめ!$A$1:$F$380,6,FALSE))</f>
        <v>SC</v>
      </c>
      <c r="AP292" s="3">
        <f>IF(ISERROR(VLOOKUP($AN292,技まとめ!$A$1:$F$380,3,FALSE)),"－",VLOOKUP($AN292,技まとめ!$A$1:$F$380,3,FALSE))</f>
        <v>44</v>
      </c>
      <c r="AQ292" s="3">
        <f>IF(ISERROR(VLOOKUP($AN292,技まとめ!$A$1:$F$380,5,FALSE)),"－",VLOOKUP($AN292,技まとめ!$A$1:$F$380,5,FALSE))</f>
        <v>28</v>
      </c>
      <c r="AR292" s="3" t="str">
        <f>IF($E292=IF(ISERROR(VLOOKUP($AN292,技まとめ!$A$1:$F$380,4,FALSE)),"－",VLOOKUP($AN292,技まとめ!$A$1:$F$380,4,FALSE)),"一致","")</f>
        <v>一致</v>
      </c>
      <c r="AS292" s="9" t="s">
        <v>110</v>
      </c>
      <c r="AT292" s="3" t="str">
        <f>IF(ISERROR(VLOOKUP($AS292,技まとめ!$A$1:$F$380,6,FALSE)),"－",VLOOKUP($AS292,技まとめ!$A$1:$F$380,6,FALSE))</f>
        <v>DR</v>
      </c>
      <c r="AU292" s="3">
        <f>IF(ISERROR(VLOOKUP($AS292,技まとめ!$A$1:$F$380,3,FALSE)),"－",VLOOKUP($AS292,技まとめ!$A$1:$F$380,3,FALSE))</f>
        <v>34</v>
      </c>
      <c r="AV292" s="3">
        <f>IF(ISERROR(VLOOKUP($AS292,技まとめ!$A$1:$F$380,5,FALSE)),"－",VLOOKUP($AS292,技まとめ!$A$1:$F$380,5,FALSE))</f>
        <v>27</v>
      </c>
      <c r="AW292" s="3" t="str">
        <f>IF($E292=IF(ISERROR(VLOOKUP($AS292,技まとめ!$A$1:$F$380,4,FALSE)),"－",VLOOKUP($AS292,技まとめ!$A$1:$F$380,4,FALSE)),"一致","")</f>
        <v>一致</v>
      </c>
      <c r="AX292" s="12" t="str">
        <f t="shared" si="62"/>
        <v>しっぷうダッシュすいせいシュートクロスドライブジグザグスパーク</v>
      </c>
      <c r="AY292" s="12" t="str">
        <f t="shared" si="63"/>
        <v>しっぷうダッシュすいせいシュートクロスドライブジグザグスパーク</v>
      </c>
      <c r="AZ292" s="12" t="str">
        <f t="shared" si="64"/>
        <v>しっぷうダッシュすいせいシュートクロスドライブジグザグスパーク</v>
      </c>
      <c r="BA292" s="12" t="str">
        <f t="shared" si="65"/>
        <v>しっぷうダッシュすいせいシュートクロスドライブジグザグスパーク</v>
      </c>
      <c r="BB292" s="11" t="str">
        <f t="shared" si="66"/>
        <v>DRLSSCDR</v>
      </c>
      <c r="BC292" s="11" t="str">
        <f t="shared" si="67"/>
        <v>DRLSSCDR</v>
      </c>
      <c r="BD292" s="11" t="str">
        <f t="shared" si="68"/>
        <v>DRLSSCDR</v>
      </c>
      <c r="BE292" s="11" t="str">
        <f t="shared" si="69"/>
        <v>DRLSSCDR</v>
      </c>
    </row>
    <row r="293" spans="1:57" ht="11.25" hidden="1" customHeight="1">
      <c r="A293" s="6">
        <v>291</v>
      </c>
      <c r="B293" s="7" t="s">
        <v>941</v>
      </c>
      <c r="C293" s="8" t="s">
        <v>942</v>
      </c>
      <c r="D293" s="7" t="s">
        <v>72</v>
      </c>
      <c r="E293" s="7" t="s">
        <v>73</v>
      </c>
      <c r="F293" s="7" t="s">
        <v>109</v>
      </c>
      <c r="G293" s="9">
        <v>120</v>
      </c>
      <c r="H293" s="9">
        <v>97</v>
      </c>
      <c r="I293" s="9">
        <v>56</v>
      </c>
      <c r="J293" s="9">
        <v>57</v>
      </c>
      <c r="K293" s="9">
        <v>53</v>
      </c>
      <c r="L293" s="9">
        <v>53</v>
      </c>
      <c r="M293" s="9">
        <v>55</v>
      </c>
      <c r="N293" s="9">
        <v>51</v>
      </c>
      <c r="O293" s="9">
        <v>57</v>
      </c>
      <c r="P293" s="9">
        <v>41</v>
      </c>
      <c r="Q293" s="10">
        <v>106</v>
      </c>
      <c r="R293" s="11">
        <v>20</v>
      </c>
      <c r="S293" s="11">
        <v>1</v>
      </c>
      <c r="T293" s="11">
        <v>103</v>
      </c>
      <c r="U293" s="11">
        <v>105</v>
      </c>
      <c r="V293" s="11">
        <v>1</v>
      </c>
      <c r="W293" s="11">
        <v>107</v>
      </c>
      <c r="X293" s="11">
        <f t="shared" si="56"/>
        <v>443</v>
      </c>
      <c r="Y293" s="11">
        <f t="shared" si="57"/>
        <v>4780</v>
      </c>
      <c r="Z293" s="11">
        <f t="shared" si="58"/>
        <v>1245</v>
      </c>
      <c r="AA293" s="11">
        <f t="shared" si="59"/>
        <v>4150</v>
      </c>
      <c r="AB293" s="11">
        <f t="shared" si="60"/>
        <v>4150</v>
      </c>
      <c r="AC293" s="6">
        <f t="shared" si="61"/>
        <v>4755</v>
      </c>
      <c r="AD293" s="9" t="s">
        <v>5013</v>
      </c>
      <c r="AE293" s="3" t="str">
        <f>IF(ISERROR(VLOOKUP($AD293,技まとめ!$A$1:$F$380,6,FALSE)),"－",VLOOKUP($AD293,技まとめ!$A$1:$F$380,6,FALSE))</f>
        <v>－</v>
      </c>
      <c r="AF293" s="3">
        <f>IF(ISERROR(VLOOKUP($AD293,技まとめ!$A$1:$F$380,3,FALSE)),"－",VLOOKUP($AD293,技まとめ!$A$1:$F$380,3,FALSE))</f>
        <v>0</v>
      </c>
      <c r="AG293" s="3">
        <f>IF(ISERROR(VLOOKUP($AD293,技まとめ!$A$1:$F$380,5,FALSE)),"－",VLOOKUP($AD293,技まとめ!$A$1:$F$380,5,FALSE))</f>
        <v>0</v>
      </c>
      <c r="AH293" s="3" t="str">
        <f>IF($E293=IF(ISERROR(VLOOKUP($AD293,技まとめ!$A$1:$F$380,4,FALSE)),"－",VLOOKUP($AD293,技まとめ!$A$1:$F$380,4,FALSE)),"一致","")</f>
        <v/>
      </c>
      <c r="AI293" s="9" t="s">
        <v>251</v>
      </c>
      <c r="AJ293" s="3" t="str">
        <f>IF(ISERROR(VLOOKUP($AI293,技まとめ!$A$1:$F$380,6,FALSE)),"－",VLOOKUP($AI293,技まとめ!$A$1:$F$380,6,FALSE))</f>
        <v>BL</v>
      </c>
      <c r="AK293" s="3">
        <f>IF(ISERROR(VLOOKUP($AI293,技まとめ!$A$1:$F$380,3,FALSE)),"－",VLOOKUP($AI293,技まとめ!$A$1:$F$380,3,FALSE))</f>
        <v>46</v>
      </c>
      <c r="AL293" s="3">
        <f>IF(ISERROR(VLOOKUP($AI293,技まとめ!$A$1:$F$380,5,FALSE)),"－",VLOOKUP($AI293,技まとめ!$A$1:$F$380,5,FALSE))</f>
        <v>33</v>
      </c>
      <c r="AM293" s="3" t="str">
        <f>IF($E293=IF(ISERROR(VLOOKUP($AI293,技まとめ!$A$1:$F$380,4,FALSE)),"－",VLOOKUP($AI293,技まとめ!$A$1:$F$380,4,FALSE)),"一致","")</f>
        <v/>
      </c>
      <c r="AN293" s="9" t="s">
        <v>576</v>
      </c>
      <c r="AO293" s="3" t="str">
        <f>IF(ISERROR(VLOOKUP($AN293,技まとめ!$A$1:$F$380,6,FALSE)),"－",VLOOKUP($AN293,技まとめ!$A$1:$F$380,6,FALSE))</f>
        <v>BB</v>
      </c>
      <c r="AP293" s="3">
        <f>IF(ISERROR(VLOOKUP($AN293,技まとめ!$A$1:$F$380,3,FALSE)),"－",VLOOKUP($AN293,技まとめ!$A$1:$F$380,3,FALSE))</f>
        <v>72</v>
      </c>
      <c r="AQ293" s="3">
        <f>IF(ISERROR(VLOOKUP($AN293,技まとめ!$A$1:$F$380,5,FALSE)),"－",VLOOKUP($AN293,技まとめ!$A$1:$F$380,5,FALSE))</f>
        <v>43</v>
      </c>
      <c r="AR293" s="3" t="str">
        <f>IF($E293=IF(ISERROR(VLOOKUP($AN293,技まとめ!$A$1:$F$380,4,FALSE)),"－",VLOOKUP($AN293,技まとめ!$A$1:$F$380,4,FALSE)),"一致","")</f>
        <v/>
      </c>
      <c r="AS293" s="9" t="s">
        <v>334</v>
      </c>
      <c r="AT293" s="3" t="str">
        <f>IF(ISERROR(VLOOKUP($AS293,技まとめ!$A$1:$F$380,6,FALSE)),"－",VLOOKUP($AS293,技まとめ!$A$1:$F$380,6,FALSE))</f>
        <v>DR</v>
      </c>
      <c r="AU293" s="3">
        <f>IF(ISERROR(VLOOKUP($AS293,技まとめ!$A$1:$F$380,3,FALSE)),"－",VLOOKUP($AS293,技まとめ!$A$1:$F$380,3,FALSE))</f>
        <v>86</v>
      </c>
      <c r="AV293" s="3">
        <f>IF(ISERROR(VLOOKUP($AS293,技まとめ!$A$1:$F$380,5,FALSE)),"－",VLOOKUP($AS293,技まとめ!$A$1:$F$380,5,FALSE))</f>
        <v>49</v>
      </c>
      <c r="AW293" s="3" t="str">
        <f>IF($E293=IF(ISERROR(VLOOKUP($AS293,技まとめ!$A$1:$F$380,4,FALSE)),"－",VLOOKUP($AS293,技まとめ!$A$1:$F$380,4,FALSE)),"一致","")</f>
        <v/>
      </c>
      <c r="AX293" s="12" t="str">
        <f t="shared" si="62"/>
        <v>セツヤク！くものいとさばきのてっついサザンクロスカット</v>
      </c>
      <c r="AY293" s="12" t="str">
        <f t="shared" si="63"/>
        <v>セツヤク！くものいとさばきのてっついサザンクロスカット</v>
      </c>
      <c r="AZ293" s="12" t="str">
        <f t="shared" si="64"/>
        <v>セツヤク！くものいとさばきのてっついサザンクロスカット</v>
      </c>
      <c r="BA293" s="12" t="str">
        <f t="shared" si="65"/>
        <v>セツヤク！くものいとさばきのてっついサザンクロスカット</v>
      </c>
      <c r="BB293" s="11" t="str">
        <f t="shared" si="66"/>
        <v>－BLBBDR</v>
      </c>
      <c r="BC293" s="11" t="str">
        <f t="shared" si="67"/>
        <v>－BLBBDR</v>
      </c>
      <c r="BD293" s="11" t="str">
        <f t="shared" si="68"/>
        <v>－BLBBDR</v>
      </c>
      <c r="BE293" s="11" t="str">
        <f t="shared" si="69"/>
        <v>－BLBBDR</v>
      </c>
    </row>
    <row r="294" spans="1:57" ht="11.25" hidden="1" customHeight="1">
      <c r="A294" s="6">
        <v>292</v>
      </c>
      <c r="B294" s="7" t="s">
        <v>943</v>
      </c>
      <c r="C294" s="8" t="s">
        <v>944</v>
      </c>
      <c r="D294" s="7" t="s">
        <v>72</v>
      </c>
      <c r="E294" s="7" t="s">
        <v>73</v>
      </c>
      <c r="F294" s="7" t="s">
        <v>74</v>
      </c>
      <c r="G294" s="9">
        <v>117</v>
      </c>
      <c r="H294" s="9">
        <v>95</v>
      </c>
      <c r="I294" s="9">
        <v>56</v>
      </c>
      <c r="J294" s="9">
        <v>55</v>
      </c>
      <c r="K294" s="9">
        <v>53</v>
      </c>
      <c r="L294" s="9">
        <v>51</v>
      </c>
      <c r="M294" s="9">
        <v>57</v>
      </c>
      <c r="N294" s="9">
        <v>53</v>
      </c>
      <c r="O294" s="9">
        <v>52</v>
      </c>
      <c r="P294" s="9">
        <v>53</v>
      </c>
      <c r="Q294" s="10">
        <v>106</v>
      </c>
      <c r="R294" s="11">
        <v>32</v>
      </c>
      <c r="S294" s="11">
        <v>1</v>
      </c>
      <c r="T294" s="11">
        <v>101</v>
      </c>
      <c r="U294" s="11">
        <v>107</v>
      </c>
      <c r="V294" s="11">
        <v>1</v>
      </c>
      <c r="W294" s="11">
        <v>102</v>
      </c>
      <c r="X294" s="11">
        <f t="shared" si="56"/>
        <v>450</v>
      </c>
      <c r="Y294" s="11">
        <f t="shared" si="57"/>
        <v>4755</v>
      </c>
      <c r="Z294" s="11">
        <f t="shared" si="58"/>
        <v>1640</v>
      </c>
      <c r="AA294" s="11">
        <f t="shared" si="59"/>
        <v>4055</v>
      </c>
      <c r="AB294" s="11">
        <f t="shared" si="60"/>
        <v>4055</v>
      </c>
      <c r="AC294" s="6">
        <f t="shared" si="61"/>
        <v>4710</v>
      </c>
      <c r="AD294" s="9" t="s">
        <v>413</v>
      </c>
      <c r="AE294" s="3" t="str">
        <f>IF(ISERROR(VLOOKUP($AD294,技まとめ!$A$1:$F$380,6,FALSE)),"－",VLOOKUP($AD294,技まとめ!$A$1:$F$380,6,FALSE))</f>
        <v>BB</v>
      </c>
      <c r="AF294" s="3">
        <f>IF(ISERROR(VLOOKUP($AD294,技まとめ!$A$1:$F$380,3,FALSE)),"－",VLOOKUP($AD294,技まとめ!$A$1:$F$380,3,FALSE))</f>
        <v>31</v>
      </c>
      <c r="AG294" s="3">
        <f>IF(ISERROR(VLOOKUP($AD294,技まとめ!$A$1:$F$380,5,FALSE)),"－",VLOOKUP($AD294,技まとめ!$A$1:$F$380,5,FALSE))</f>
        <v>28</v>
      </c>
      <c r="AH294" s="3" t="str">
        <f>IF($E294=IF(ISERROR(VLOOKUP($AD294,技まとめ!$A$1:$F$380,4,FALSE)),"－",VLOOKUP($AD294,技まとめ!$A$1:$F$380,4,FALSE)),"一致","")</f>
        <v/>
      </c>
      <c r="AI294" s="9" t="s">
        <v>290</v>
      </c>
      <c r="AJ294" s="3" t="str">
        <f>IF(ISERROR(VLOOKUP($AI294,技まとめ!$A$1:$F$380,6,FALSE)),"－",VLOOKUP($AI294,技まとめ!$A$1:$F$380,6,FALSE))</f>
        <v>CA</v>
      </c>
      <c r="AK294" s="3">
        <f>IF(ISERROR(VLOOKUP($AI294,技まとめ!$A$1:$F$380,3,FALSE)),"－",VLOOKUP($AI294,技まとめ!$A$1:$F$380,3,FALSE))</f>
        <v>27</v>
      </c>
      <c r="AL294" s="3">
        <f>IF(ISERROR(VLOOKUP($AI294,技まとめ!$A$1:$F$380,5,FALSE)),"－",VLOOKUP($AI294,技まとめ!$A$1:$F$380,5,FALSE))</f>
        <v>25</v>
      </c>
      <c r="AM294" s="3" t="str">
        <f>IF($E294=IF(ISERROR(VLOOKUP($AI294,技まとめ!$A$1:$F$380,4,FALSE)),"－",VLOOKUP($AI294,技まとめ!$A$1:$F$380,4,FALSE)),"一致","")</f>
        <v>一致</v>
      </c>
      <c r="AN294" s="9" t="s">
        <v>407</v>
      </c>
      <c r="AO294" s="3" t="str">
        <f>IF(ISERROR(VLOOKUP($AN294,技まとめ!$A$1:$F$380,6,FALSE)),"－",VLOOKUP($AN294,技まとめ!$A$1:$F$380,6,FALSE))</f>
        <v>BL</v>
      </c>
      <c r="AP294" s="3">
        <f>IF(ISERROR(VLOOKUP($AN294,技まとめ!$A$1:$F$380,3,FALSE)),"－",VLOOKUP($AN294,技まとめ!$A$1:$F$380,3,FALSE))</f>
        <v>85</v>
      </c>
      <c r="AQ294" s="3">
        <f>IF(ISERROR(VLOOKUP($AN294,技まとめ!$A$1:$F$380,5,FALSE)),"－",VLOOKUP($AN294,技まとめ!$A$1:$F$380,5,FALSE))</f>
        <v>50</v>
      </c>
      <c r="AR294" s="3" t="str">
        <f>IF($E294=IF(ISERROR(VLOOKUP($AN294,技まとめ!$A$1:$F$380,4,FALSE)),"－",VLOOKUP($AN294,技まとめ!$A$1:$F$380,4,FALSE)),"一致","")</f>
        <v/>
      </c>
      <c r="AS294" s="9" t="s">
        <v>242</v>
      </c>
      <c r="AT294" s="3" t="str">
        <f>IF(ISERROR(VLOOKUP($AS294,技まとめ!$A$1:$F$380,6,FALSE)),"－",VLOOKUP($AS294,技まとめ!$A$1:$F$380,6,FALSE))</f>
        <v>P2</v>
      </c>
      <c r="AU294" s="3">
        <f>IF(ISERROR(VLOOKUP($AS294,技まとめ!$A$1:$F$380,3,FALSE)),"－",VLOOKUP($AS294,技まとめ!$A$1:$F$380,3,FALSE))</f>
        <v>65</v>
      </c>
      <c r="AV294" s="3">
        <f>IF(ISERROR(VLOOKUP($AS294,技まとめ!$A$1:$F$380,5,FALSE)),"－",VLOOKUP($AS294,技まとめ!$A$1:$F$380,5,FALSE))</f>
        <v>40</v>
      </c>
      <c r="AW294" s="3" t="str">
        <f>IF($E294=IF(ISERROR(VLOOKUP($AS294,技まとめ!$A$1:$F$380,4,FALSE)),"－",VLOOKUP($AS294,技まとめ!$A$1:$F$380,4,FALSE)),"一致","")</f>
        <v/>
      </c>
      <c r="AX294" s="12" t="str">
        <f t="shared" si="62"/>
        <v>スーパーしこふみワイルドクローホエールガードカウンターストライク</v>
      </c>
      <c r="AY294" s="12" t="str">
        <f t="shared" si="63"/>
        <v>スーパーしこふみワイルドクローホエールガードカウンターストライク</v>
      </c>
      <c r="AZ294" s="12" t="str">
        <f t="shared" si="64"/>
        <v>スーパーしこふみワイルドクローホエールガードカウンターストライク</v>
      </c>
      <c r="BA294" s="12" t="str">
        <f t="shared" si="65"/>
        <v>スーパーしこふみワイルドクローホエールガードカウンターストライク</v>
      </c>
      <c r="BB294" s="11" t="str">
        <f t="shared" si="66"/>
        <v>BBCABLP2</v>
      </c>
      <c r="BC294" s="11" t="str">
        <f t="shared" si="67"/>
        <v>BBCABLP2</v>
      </c>
      <c r="BD294" s="11" t="str">
        <f t="shared" si="68"/>
        <v>BBCABLP2</v>
      </c>
      <c r="BE294" s="11" t="str">
        <f t="shared" si="69"/>
        <v>BBCABLP2</v>
      </c>
    </row>
    <row r="295" spans="1:57" ht="11.25" hidden="1" customHeight="1">
      <c r="A295" s="6">
        <v>293</v>
      </c>
      <c r="B295" s="7" t="s">
        <v>945</v>
      </c>
      <c r="C295" s="8" t="s">
        <v>946</v>
      </c>
      <c r="D295" s="7" t="s">
        <v>72</v>
      </c>
      <c r="E295" s="7" t="s">
        <v>73</v>
      </c>
      <c r="F295" s="7" t="s">
        <v>128</v>
      </c>
      <c r="G295" s="9">
        <v>122</v>
      </c>
      <c r="H295" s="9">
        <v>100</v>
      </c>
      <c r="I295" s="9">
        <v>67</v>
      </c>
      <c r="J295" s="9">
        <v>51</v>
      </c>
      <c r="K295" s="9">
        <v>53</v>
      </c>
      <c r="L295" s="9">
        <v>56</v>
      </c>
      <c r="M295" s="9">
        <v>58</v>
      </c>
      <c r="N295" s="9">
        <v>56</v>
      </c>
      <c r="O295" s="9">
        <v>51</v>
      </c>
      <c r="P295" s="9">
        <v>34</v>
      </c>
      <c r="Q295" s="10">
        <v>117</v>
      </c>
      <c r="R295" s="11">
        <v>12</v>
      </c>
      <c r="S295" s="11">
        <v>1</v>
      </c>
      <c r="T295" s="11">
        <v>106</v>
      </c>
      <c r="U295" s="11">
        <v>108</v>
      </c>
      <c r="V295" s="11">
        <v>1</v>
      </c>
      <c r="W295" s="11">
        <v>101</v>
      </c>
      <c r="X295" s="11">
        <f t="shared" si="56"/>
        <v>446</v>
      </c>
      <c r="Y295" s="11">
        <f t="shared" si="57"/>
        <v>5190</v>
      </c>
      <c r="Z295" s="11">
        <f t="shared" si="58"/>
        <v>935</v>
      </c>
      <c r="AA295" s="11">
        <f t="shared" si="59"/>
        <v>4225</v>
      </c>
      <c r="AB295" s="11">
        <f t="shared" si="60"/>
        <v>4225</v>
      </c>
      <c r="AC295" s="6">
        <f t="shared" si="61"/>
        <v>4805</v>
      </c>
      <c r="AD295" s="9" t="s">
        <v>481</v>
      </c>
      <c r="AE295" s="3" t="str">
        <f>IF(ISERROR(VLOOKUP($AD295,技まとめ!$A$1:$F$380,6,FALSE)),"－",VLOOKUP($AD295,技まとめ!$A$1:$F$380,6,FALSE))</f>
        <v>SC</v>
      </c>
      <c r="AF295" s="3">
        <f>IF(ISERROR(VLOOKUP($AD295,技まとめ!$A$1:$F$380,3,FALSE)),"－",VLOOKUP($AD295,技まとめ!$A$1:$F$380,3,FALSE))</f>
        <v>59</v>
      </c>
      <c r="AG295" s="3">
        <f>IF(ISERROR(VLOOKUP($AD295,技まとめ!$A$1:$F$380,5,FALSE)),"－",VLOOKUP($AD295,技まとめ!$A$1:$F$380,5,FALSE))</f>
        <v>34</v>
      </c>
      <c r="AH295" s="3" t="str">
        <f>IF($E295=IF(ISERROR(VLOOKUP($AD295,技まとめ!$A$1:$F$380,4,FALSE)),"－",VLOOKUP($AD295,技まとめ!$A$1:$F$380,4,FALSE)),"一致","")</f>
        <v/>
      </c>
      <c r="AI295" s="9" t="s">
        <v>346</v>
      </c>
      <c r="AJ295" s="3" t="str">
        <f>IF(ISERROR(VLOOKUP($AI295,技まとめ!$A$1:$F$380,6,FALSE)),"－",VLOOKUP($AI295,技まとめ!$A$1:$F$380,6,FALSE))</f>
        <v>LS</v>
      </c>
      <c r="AK295" s="3">
        <f>IF(ISERROR(VLOOKUP($AI295,技まとめ!$A$1:$F$380,3,FALSE)),"－",VLOOKUP($AI295,技まとめ!$A$1:$F$380,3,FALSE))</f>
        <v>51</v>
      </c>
      <c r="AL295" s="3">
        <f>IF(ISERROR(VLOOKUP($AI295,技まとめ!$A$1:$F$380,5,FALSE)),"－",VLOOKUP($AI295,技まとめ!$A$1:$F$380,5,FALSE))</f>
        <v>37</v>
      </c>
      <c r="AM295" s="3" t="str">
        <f>IF($E295=IF(ISERROR(VLOOKUP($AI295,技まとめ!$A$1:$F$380,4,FALSE)),"－",VLOOKUP($AI295,技まとめ!$A$1:$F$380,4,FALSE)),"一致","")</f>
        <v>一致</v>
      </c>
      <c r="AN295" s="9" t="s">
        <v>323</v>
      </c>
      <c r="AO295" s="3" t="str">
        <f>IF(ISERROR(VLOOKUP($AN295,技まとめ!$A$1:$F$380,6,FALSE)),"－",VLOOKUP($AN295,技まとめ!$A$1:$F$380,6,FALSE))</f>
        <v>DR</v>
      </c>
      <c r="AP295" s="3">
        <f>IF(ISERROR(VLOOKUP($AN295,技まとめ!$A$1:$F$380,3,FALSE)),"－",VLOOKUP($AN295,技まとめ!$A$1:$F$380,3,FALSE))</f>
        <v>42</v>
      </c>
      <c r="AQ295" s="3">
        <f>IF(ISERROR(VLOOKUP($AN295,技まとめ!$A$1:$F$380,5,FALSE)),"－",VLOOKUP($AN295,技まとめ!$A$1:$F$380,5,FALSE))</f>
        <v>31</v>
      </c>
      <c r="AR295" s="3" t="str">
        <f>IF($E295=IF(ISERROR(VLOOKUP($AN295,技まとめ!$A$1:$F$380,4,FALSE)),"－",VLOOKUP($AN295,技まとめ!$A$1:$F$380,4,FALSE)),"一致","")</f>
        <v>一致</v>
      </c>
      <c r="AS295" s="9" t="s">
        <v>248</v>
      </c>
      <c r="AT295" s="3" t="str">
        <f>IF(ISERROR(VLOOKUP($AS295,技まとめ!$A$1:$F$380,6,FALSE)),"－",VLOOKUP($AS295,技まとめ!$A$1:$F$380,6,FALSE))</f>
        <v>DR</v>
      </c>
      <c r="AU295" s="3">
        <f>IF(ISERROR(VLOOKUP($AS295,技まとめ!$A$1:$F$380,3,FALSE)),"－",VLOOKUP($AS295,技まとめ!$A$1:$F$380,3,FALSE))</f>
        <v>53</v>
      </c>
      <c r="AV295" s="3">
        <f>IF(ISERROR(VLOOKUP($AS295,技まとめ!$A$1:$F$380,5,FALSE)),"－",VLOOKUP($AS295,技まとめ!$A$1:$F$380,5,FALSE))</f>
        <v>35</v>
      </c>
      <c r="AW295" s="3" t="str">
        <f>IF($E295=IF(ISERROR(VLOOKUP($AS295,技まとめ!$A$1:$F$380,4,FALSE)),"－",VLOOKUP($AS295,技まとめ!$A$1:$F$380,4,FALSE)),"一致","")</f>
        <v/>
      </c>
      <c r="AX295" s="12" t="str">
        <f t="shared" si="62"/>
        <v>トカチェフボンバーレインボーループカンガルーキックたつまきどくぎり</v>
      </c>
      <c r="AY295" s="12" t="str">
        <f t="shared" si="63"/>
        <v>トカチェフボンバーレインボーループカンガルーキックたつまきどくぎり</v>
      </c>
      <c r="AZ295" s="12" t="str">
        <f t="shared" si="64"/>
        <v>トカチェフボンバーレインボーループカンガルーキックたつまきどくぎり</v>
      </c>
      <c r="BA295" s="12" t="str">
        <f t="shared" si="65"/>
        <v>トカチェフボンバーレインボーループカンガルーキックたつまきどくぎり</v>
      </c>
      <c r="BB295" s="11" t="str">
        <f t="shared" si="66"/>
        <v>SCLSDRDR</v>
      </c>
      <c r="BC295" s="11" t="str">
        <f t="shared" si="67"/>
        <v>SCLSDRDR</v>
      </c>
      <c r="BD295" s="11" t="str">
        <f t="shared" si="68"/>
        <v>SCLSDRDR</v>
      </c>
      <c r="BE295" s="11" t="str">
        <f t="shared" si="69"/>
        <v>SCLSDRDR</v>
      </c>
    </row>
    <row r="296" spans="1:57" ht="11.25" hidden="1" customHeight="1">
      <c r="A296" s="6">
        <v>294</v>
      </c>
      <c r="B296" s="7" t="s">
        <v>947</v>
      </c>
      <c r="C296" s="8" t="s">
        <v>948</v>
      </c>
      <c r="D296" s="7" t="s">
        <v>72</v>
      </c>
      <c r="E296" s="7" t="s">
        <v>95</v>
      </c>
      <c r="F296" s="7" t="s">
        <v>82</v>
      </c>
      <c r="G296" s="9">
        <v>122</v>
      </c>
      <c r="H296" s="9">
        <v>94</v>
      </c>
      <c r="I296" s="9">
        <v>48</v>
      </c>
      <c r="J296" s="9">
        <v>65</v>
      </c>
      <c r="K296" s="9">
        <v>48</v>
      </c>
      <c r="L296" s="9">
        <v>48</v>
      </c>
      <c r="M296" s="9">
        <v>45</v>
      </c>
      <c r="N296" s="9">
        <v>47</v>
      </c>
      <c r="O296" s="9">
        <v>65</v>
      </c>
      <c r="P296" s="9">
        <v>72</v>
      </c>
      <c r="Q296" s="10">
        <v>98</v>
      </c>
      <c r="R296" s="11">
        <v>50</v>
      </c>
      <c r="S296" s="11">
        <v>1</v>
      </c>
      <c r="T296" s="11">
        <v>98</v>
      </c>
      <c r="U296" s="11">
        <v>95</v>
      </c>
      <c r="V296" s="11">
        <v>1</v>
      </c>
      <c r="W296" s="11">
        <v>115</v>
      </c>
      <c r="X296" s="11">
        <f t="shared" si="56"/>
        <v>458</v>
      </c>
      <c r="Y296" s="11">
        <f t="shared" si="57"/>
        <v>4500</v>
      </c>
      <c r="Z296" s="11">
        <f t="shared" si="58"/>
        <v>2335</v>
      </c>
      <c r="AA296" s="11">
        <f t="shared" si="59"/>
        <v>4015</v>
      </c>
      <c r="AB296" s="11">
        <f t="shared" si="60"/>
        <v>4015</v>
      </c>
      <c r="AC296" s="6">
        <f t="shared" si="61"/>
        <v>4745</v>
      </c>
      <c r="AD296" s="9" t="s">
        <v>164</v>
      </c>
      <c r="AE296" s="3" t="str">
        <f>IF(ISERROR(VLOOKUP($AD296,技まとめ!$A$1:$F$380,6,FALSE)),"－",VLOOKUP($AD296,技まとめ!$A$1:$F$380,6,FALSE))</f>
        <v>DR</v>
      </c>
      <c r="AF296" s="3">
        <f>IF(ISERROR(VLOOKUP($AD296,技まとめ!$A$1:$F$380,3,FALSE)),"－",VLOOKUP($AD296,技まとめ!$A$1:$F$380,3,FALSE))</f>
        <v>58</v>
      </c>
      <c r="AG296" s="3">
        <f>IF(ISERROR(VLOOKUP($AD296,技まとめ!$A$1:$F$380,5,FALSE)),"－",VLOOKUP($AD296,技まとめ!$A$1:$F$380,5,FALSE))</f>
        <v>39</v>
      </c>
      <c r="AH296" s="3" t="str">
        <f>IF($E296=IF(ISERROR(VLOOKUP($AD296,技まとめ!$A$1:$F$380,4,FALSE)),"－",VLOOKUP($AD296,技まとめ!$A$1:$F$380,4,FALSE)),"一致","")</f>
        <v/>
      </c>
      <c r="AI296" s="9" t="s">
        <v>235</v>
      </c>
      <c r="AJ296" s="3" t="str">
        <f>IF(ISERROR(VLOOKUP($AI296,技まとめ!$A$1:$F$380,6,FALSE)),"－",VLOOKUP($AI296,技まとめ!$A$1:$F$380,6,FALSE))</f>
        <v>BL</v>
      </c>
      <c r="AK296" s="3">
        <f>IF(ISERROR(VLOOKUP($AI296,技まとめ!$A$1:$F$380,3,FALSE)),"－",VLOOKUP($AI296,技まとめ!$A$1:$F$380,3,FALSE))</f>
        <v>18</v>
      </c>
      <c r="AL296" s="3">
        <f>IF(ISERROR(VLOOKUP($AI296,技まとめ!$A$1:$F$380,5,FALSE)),"－",VLOOKUP($AI296,技まとめ!$A$1:$F$380,5,FALSE))</f>
        <v>21</v>
      </c>
      <c r="AM296" s="3" t="str">
        <f>IF($E296=IF(ISERROR(VLOOKUP($AI296,技まとめ!$A$1:$F$380,4,FALSE)),"－",VLOOKUP($AI296,技まとめ!$A$1:$F$380,4,FALSE)),"一致","")</f>
        <v>一致</v>
      </c>
      <c r="AN296" s="9" t="s">
        <v>251</v>
      </c>
      <c r="AO296" s="3" t="str">
        <f>IF(ISERROR(VLOOKUP($AN296,技まとめ!$A$1:$F$380,6,FALSE)),"－",VLOOKUP($AN296,技まとめ!$A$1:$F$380,6,FALSE))</f>
        <v>BL</v>
      </c>
      <c r="AP296" s="3">
        <f>IF(ISERROR(VLOOKUP($AN296,技まとめ!$A$1:$F$380,3,FALSE)),"－",VLOOKUP($AN296,技まとめ!$A$1:$F$380,3,FALSE))</f>
        <v>46</v>
      </c>
      <c r="AQ296" s="3">
        <f>IF(ISERROR(VLOOKUP($AN296,技まとめ!$A$1:$F$380,5,FALSE)),"－",VLOOKUP($AN296,技まとめ!$A$1:$F$380,5,FALSE))</f>
        <v>33</v>
      </c>
      <c r="AR296" s="3" t="str">
        <f>IF($E296=IF(ISERROR(VLOOKUP($AN296,技まとめ!$A$1:$F$380,4,FALSE)),"－",VLOOKUP($AN296,技まとめ!$A$1:$F$380,4,FALSE)),"一致","")</f>
        <v>一致</v>
      </c>
      <c r="AS296" s="9" t="s">
        <v>576</v>
      </c>
      <c r="AT296" s="3" t="str">
        <f>IF(ISERROR(VLOOKUP($AS296,技まとめ!$A$1:$F$380,6,FALSE)),"－",VLOOKUP($AS296,技まとめ!$A$1:$F$380,6,FALSE))</f>
        <v>BB</v>
      </c>
      <c r="AU296" s="3">
        <f>IF(ISERROR(VLOOKUP($AS296,技まとめ!$A$1:$F$380,3,FALSE)),"－",VLOOKUP($AS296,技まとめ!$A$1:$F$380,3,FALSE))</f>
        <v>72</v>
      </c>
      <c r="AV296" s="3">
        <f>IF(ISERROR(VLOOKUP($AS296,技まとめ!$A$1:$F$380,5,FALSE)),"－",VLOOKUP($AS296,技まとめ!$A$1:$F$380,5,FALSE))</f>
        <v>43</v>
      </c>
      <c r="AW296" s="3" t="str">
        <f>IF($E296=IF(ISERROR(VLOOKUP($AS296,技まとめ!$A$1:$F$380,4,FALSE)),"－",VLOOKUP($AS296,技まとめ!$A$1:$F$380,4,FALSE)),"一致","")</f>
        <v/>
      </c>
      <c r="AX296" s="12" t="str">
        <f t="shared" si="62"/>
        <v>ドッグランドッペルゲンガーくものいとさばきのてっつい</v>
      </c>
      <c r="AY296" s="12" t="str">
        <f t="shared" si="63"/>
        <v>ドッグランドッペルゲンガーくものいとさばきのてっつい</v>
      </c>
      <c r="AZ296" s="12" t="str">
        <f t="shared" si="64"/>
        <v>ドッグランドッペルゲンガーくものいとさばきのてっつい</v>
      </c>
      <c r="BA296" s="12" t="str">
        <f t="shared" si="65"/>
        <v>ドッグランドッペルゲンガーくものいとさばきのてっつい</v>
      </c>
      <c r="BB296" s="11" t="str">
        <f t="shared" si="66"/>
        <v>DRBLBLBB</v>
      </c>
      <c r="BC296" s="11" t="str">
        <f t="shared" si="67"/>
        <v>DRBLBLBB</v>
      </c>
      <c r="BD296" s="11" t="str">
        <f t="shared" si="68"/>
        <v>DRBLBLBB</v>
      </c>
      <c r="BE296" s="11" t="str">
        <f t="shared" si="69"/>
        <v>DRBLBLBB</v>
      </c>
    </row>
    <row r="297" spans="1:57" ht="11.25" hidden="1" customHeight="1">
      <c r="A297" s="6">
        <v>295</v>
      </c>
      <c r="B297" s="7" t="s">
        <v>949</v>
      </c>
      <c r="C297" s="8" t="s">
        <v>950</v>
      </c>
      <c r="D297" s="7" t="s">
        <v>72</v>
      </c>
      <c r="E297" s="7" t="s">
        <v>73</v>
      </c>
      <c r="F297" s="7" t="s">
        <v>74</v>
      </c>
      <c r="G297" s="9">
        <v>119</v>
      </c>
      <c r="H297" s="9">
        <v>101</v>
      </c>
      <c r="I297" s="9">
        <v>56</v>
      </c>
      <c r="J297" s="9">
        <v>51</v>
      </c>
      <c r="K297" s="9">
        <v>54</v>
      </c>
      <c r="L297" s="9">
        <v>51</v>
      </c>
      <c r="M297" s="9">
        <v>55</v>
      </c>
      <c r="N297" s="9">
        <v>53</v>
      </c>
      <c r="O297" s="9">
        <v>53</v>
      </c>
      <c r="P297" s="9">
        <v>56</v>
      </c>
      <c r="Q297" s="10">
        <v>106</v>
      </c>
      <c r="R297" s="11">
        <v>32</v>
      </c>
      <c r="S297" s="11">
        <v>1</v>
      </c>
      <c r="T297" s="11">
        <v>101</v>
      </c>
      <c r="U297" s="11">
        <v>105</v>
      </c>
      <c r="V297" s="11">
        <v>1</v>
      </c>
      <c r="W297" s="11">
        <v>103</v>
      </c>
      <c r="X297" s="11">
        <f t="shared" si="56"/>
        <v>449</v>
      </c>
      <c r="Y297" s="11">
        <f t="shared" si="57"/>
        <v>4760</v>
      </c>
      <c r="Z297" s="11">
        <f t="shared" si="58"/>
        <v>1645</v>
      </c>
      <c r="AA297" s="11">
        <f t="shared" si="59"/>
        <v>4060</v>
      </c>
      <c r="AB297" s="11">
        <f t="shared" si="60"/>
        <v>4060</v>
      </c>
      <c r="AC297" s="6">
        <f t="shared" si="61"/>
        <v>4715</v>
      </c>
      <c r="AD297" s="9" t="s">
        <v>490</v>
      </c>
      <c r="AE297" s="3" t="str">
        <f>IF(ISERROR(VLOOKUP($AD297,技まとめ!$A$1:$F$380,6,FALSE)),"－",VLOOKUP($AD297,技まとめ!$A$1:$F$380,6,FALSE))</f>
        <v>P1</v>
      </c>
      <c r="AF297" s="3">
        <f>IF(ISERROR(VLOOKUP($AD297,技まとめ!$A$1:$F$380,3,FALSE)),"－",VLOOKUP($AD297,技まとめ!$A$1:$F$380,3,FALSE))</f>
        <v>18</v>
      </c>
      <c r="AG297" s="3">
        <f>IF(ISERROR(VLOOKUP($AD297,技まとめ!$A$1:$F$380,5,FALSE)),"－",VLOOKUP($AD297,技まとめ!$A$1:$F$380,5,FALSE))</f>
        <v>21</v>
      </c>
      <c r="AH297" s="3" t="str">
        <f>IF($E297=IF(ISERROR(VLOOKUP($AD297,技まとめ!$A$1:$F$380,4,FALSE)),"－",VLOOKUP($AD297,技まとめ!$A$1:$F$380,4,FALSE)),"一致","")</f>
        <v>一致</v>
      </c>
      <c r="AI297" s="9" t="s">
        <v>354</v>
      </c>
      <c r="AJ297" s="3" t="str">
        <f>IF(ISERROR(VLOOKUP($AI297,技まとめ!$A$1:$F$380,6,FALSE)),"－",VLOOKUP($AI297,技まとめ!$A$1:$F$380,6,FALSE))</f>
        <v>CA</v>
      </c>
      <c r="AK297" s="3">
        <f>IF(ISERROR(VLOOKUP($AI297,技まとめ!$A$1:$F$380,3,FALSE)),"－",VLOOKUP($AI297,技まとめ!$A$1:$F$380,3,FALSE))</f>
        <v>38</v>
      </c>
      <c r="AL297" s="3">
        <f>IF(ISERROR(VLOOKUP($AI297,技まとめ!$A$1:$F$380,5,FALSE)),"－",VLOOKUP($AI297,技まとめ!$A$1:$F$380,5,FALSE))</f>
        <v>30</v>
      </c>
      <c r="AM297" s="3" t="str">
        <f>IF($E297=IF(ISERROR(VLOOKUP($AI297,技まとめ!$A$1:$F$380,4,FALSE)),"－",VLOOKUP($AI297,技まとめ!$A$1:$F$380,4,FALSE)),"一致","")</f>
        <v/>
      </c>
      <c r="AN297" s="9" t="s">
        <v>97</v>
      </c>
      <c r="AO297" s="3" t="str">
        <f>IF(ISERROR(VLOOKUP($AN297,技まとめ!$A$1:$F$380,6,FALSE)),"－",VLOOKUP($AN297,技まとめ!$A$1:$F$380,6,FALSE))</f>
        <v>BL</v>
      </c>
      <c r="AP297" s="3">
        <f>IF(ISERROR(VLOOKUP($AN297,技まとめ!$A$1:$F$380,3,FALSE)),"－",VLOOKUP($AN297,技まとめ!$A$1:$F$380,3,FALSE))</f>
        <v>38</v>
      </c>
      <c r="AQ297" s="3">
        <f>IF(ISERROR(VLOOKUP($AN297,技まとめ!$A$1:$F$380,5,FALSE)),"－",VLOOKUP($AN297,技まとめ!$A$1:$F$380,5,FALSE))</f>
        <v>16</v>
      </c>
      <c r="AR297" s="3" t="str">
        <f>IF($E297=IF(ISERROR(VLOOKUP($AN297,技まとめ!$A$1:$F$380,4,FALSE)),"－",VLOOKUP($AN297,技まとめ!$A$1:$F$380,4,FALSE)),"一致","")</f>
        <v>一致</v>
      </c>
      <c r="AS297" s="9" t="s">
        <v>241</v>
      </c>
      <c r="AT297" s="3" t="str">
        <f>IF(ISERROR(VLOOKUP($AS297,技まとめ!$A$1:$F$380,6,FALSE)),"－",VLOOKUP($AS297,技まとめ!$A$1:$F$380,6,FALSE))</f>
        <v>P1</v>
      </c>
      <c r="AU297" s="3">
        <f>IF(ISERROR(VLOOKUP($AS297,技まとめ!$A$1:$F$380,3,FALSE)),"－",VLOOKUP($AS297,技まとめ!$A$1:$F$380,3,FALSE))</f>
        <v>52</v>
      </c>
      <c r="AV297" s="3">
        <f>IF(ISERROR(VLOOKUP($AS297,技まとめ!$A$1:$F$380,5,FALSE)),"－",VLOOKUP($AS297,技まとめ!$A$1:$F$380,5,FALSE))</f>
        <v>35</v>
      </c>
      <c r="AW297" s="3" t="str">
        <f>IF($E297=IF(ISERROR(VLOOKUP($AS297,技まとめ!$A$1:$F$380,4,FALSE)),"－",VLOOKUP($AS297,技まとめ!$A$1:$F$380,4,FALSE)),"一致","")</f>
        <v/>
      </c>
      <c r="AX297" s="12" t="str">
        <f t="shared" si="62"/>
        <v>まきわりチョップシュートポケットうしろのしょうめんばくれつパンチ</v>
      </c>
      <c r="AY297" s="12" t="str">
        <f t="shared" si="63"/>
        <v>まきわりチョップシュートポケットうしろのしょうめんばくれつパンチ</v>
      </c>
      <c r="AZ297" s="12" t="str">
        <f t="shared" si="64"/>
        <v>まきわりチョップシュートポケットうしろのしょうめんばくれつパンチ</v>
      </c>
      <c r="BA297" s="12" t="str">
        <f t="shared" si="65"/>
        <v>まきわりチョップシュートポケットうしろのしょうめんばくれつパンチ</v>
      </c>
      <c r="BB297" s="11" t="str">
        <f t="shared" si="66"/>
        <v>P1CABLP1</v>
      </c>
      <c r="BC297" s="11" t="str">
        <f t="shared" si="67"/>
        <v>P1CABLP1</v>
      </c>
      <c r="BD297" s="11" t="str">
        <f t="shared" si="68"/>
        <v>P1CABLP1</v>
      </c>
      <c r="BE297" s="11" t="str">
        <f t="shared" si="69"/>
        <v>P1CABLP1</v>
      </c>
    </row>
    <row r="298" spans="1:57" ht="11.25" hidden="1" customHeight="1">
      <c r="A298" s="6">
        <v>296</v>
      </c>
      <c r="B298" s="7" t="s">
        <v>951</v>
      </c>
      <c r="C298" s="8" t="s">
        <v>952</v>
      </c>
      <c r="D298" s="7" t="s">
        <v>72</v>
      </c>
      <c r="E298" s="7" t="s">
        <v>95</v>
      </c>
      <c r="F298" s="7" t="s">
        <v>109</v>
      </c>
      <c r="G298" s="9">
        <v>116</v>
      </c>
      <c r="H298" s="9">
        <v>92</v>
      </c>
      <c r="I298" s="9">
        <v>47</v>
      </c>
      <c r="J298" s="9">
        <v>56</v>
      </c>
      <c r="K298" s="9">
        <v>58</v>
      </c>
      <c r="L298" s="9">
        <v>51</v>
      </c>
      <c r="M298" s="9">
        <v>51</v>
      </c>
      <c r="N298" s="9">
        <v>51</v>
      </c>
      <c r="O298" s="9">
        <v>53</v>
      </c>
      <c r="P298" s="9">
        <v>62</v>
      </c>
      <c r="Q298" s="10">
        <v>97</v>
      </c>
      <c r="R298" s="11">
        <v>45</v>
      </c>
      <c r="S298" s="11">
        <v>1</v>
      </c>
      <c r="T298" s="11">
        <v>101</v>
      </c>
      <c r="U298" s="11">
        <v>101</v>
      </c>
      <c r="V298" s="11">
        <v>1</v>
      </c>
      <c r="W298" s="11">
        <v>103</v>
      </c>
      <c r="X298" s="11">
        <f t="shared" si="56"/>
        <v>449</v>
      </c>
      <c r="Y298" s="11">
        <f t="shared" si="57"/>
        <v>4400</v>
      </c>
      <c r="Z298" s="11">
        <f t="shared" si="58"/>
        <v>2100</v>
      </c>
      <c r="AA298" s="11">
        <f t="shared" si="59"/>
        <v>4060</v>
      </c>
      <c r="AB298" s="11">
        <f t="shared" si="60"/>
        <v>4060</v>
      </c>
      <c r="AC298" s="6">
        <f t="shared" si="61"/>
        <v>4780</v>
      </c>
      <c r="AD298" s="9" t="s">
        <v>148</v>
      </c>
      <c r="AE298" s="3" t="str">
        <f>IF(ISERROR(VLOOKUP($AD298,技まとめ!$A$1:$F$380,6,FALSE)),"－",VLOOKUP($AD298,技まとめ!$A$1:$F$380,6,FALSE))</f>
        <v>SC</v>
      </c>
      <c r="AF298" s="3">
        <f>IF(ISERROR(VLOOKUP($AD298,技まとめ!$A$1:$F$380,3,FALSE)),"－",VLOOKUP($AD298,技まとめ!$A$1:$F$380,3,FALSE))</f>
        <v>66</v>
      </c>
      <c r="AG298" s="3">
        <f>IF(ISERROR(VLOOKUP($AD298,技まとめ!$A$1:$F$380,5,FALSE)),"－",VLOOKUP($AD298,技まとめ!$A$1:$F$380,5,FALSE))</f>
        <v>37</v>
      </c>
      <c r="AH298" s="3" t="str">
        <f>IF($E298=IF(ISERROR(VLOOKUP($AD298,技まとめ!$A$1:$F$380,4,FALSE)),"－",VLOOKUP($AD298,技まとめ!$A$1:$F$380,4,FALSE)),"一致","")</f>
        <v/>
      </c>
      <c r="AI298" s="9" t="s">
        <v>269</v>
      </c>
      <c r="AJ298" s="3" t="str">
        <f>IF(ISERROR(VLOOKUP($AI298,技まとめ!$A$1:$F$380,6,FALSE)),"－",VLOOKUP($AI298,技まとめ!$A$1:$F$380,6,FALSE))</f>
        <v>DR</v>
      </c>
      <c r="AK298" s="3">
        <f>IF(ISERROR(VLOOKUP($AI298,技まとめ!$A$1:$F$380,3,FALSE)),"－",VLOOKUP($AI298,技まとめ!$A$1:$F$380,3,FALSE))</f>
        <v>19</v>
      </c>
      <c r="AL298" s="3">
        <f>IF(ISERROR(VLOOKUP($AI298,技まとめ!$A$1:$F$380,5,FALSE)),"－",VLOOKUP($AI298,技まとめ!$A$1:$F$380,5,FALSE))</f>
        <v>20</v>
      </c>
      <c r="AM298" s="3" t="str">
        <f>IF($E298=IF(ISERROR(VLOOKUP($AI298,技まとめ!$A$1:$F$380,4,FALSE)),"－",VLOOKUP($AI298,技まとめ!$A$1:$F$380,4,FALSE)),"一致","")</f>
        <v/>
      </c>
      <c r="AN298" s="9" t="s">
        <v>248</v>
      </c>
      <c r="AO298" s="3" t="str">
        <f>IF(ISERROR(VLOOKUP($AN298,技まとめ!$A$1:$F$380,6,FALSE)),"－",VLOOKUP($AN298,技まとめ!$A$1:$F$380,6,FALSE))</f>
        <v>DR</v>
      </c>
      <c r="AP298" s="3">
        <f>IF(ISERROR(VLOOKUP($AN298,技まとめ!$A$1:$F$380,3,FALSE)),"－",VLOOKUP($AN298,技まとめ!$A$1:$F$380,3,FALSE))</f>
        <v>53</v>
      </c>
      <c r="AQ298" s="3">
        <f>IF(ISERROR(VLOOKUP($AN298,技まとめ!$A$1:$F$380,5,FALSE)),"－",VLOOKUP($AN298,技まとめ!$A$1:$F$380,5,FALSE))</f>
        <v>35</v>
      </c>
      <c r="AR298" s="3" t="str">
        <f>IF($E298=IF(ISERROR(VLOOKUP($AN298,技まとめ!$A$1:$F$380,4,FALSE)),"－",VLOOKUP($AN298,技まとめ!$A$1:$F$380,4,FALSE)),"一致","")</f>
        <v>一致</v>
      </c>
      <c r="AS298" s="9" t="s">
        <v>589</v>
      </c>
      <c r="AT298" s="3" t="str">
        <f>IF(ISERROR(VLOOKUP($AS298,技まとめ!$A$1:$F$380,6,FALSE)),"－",VLOOKUP($AS298,技まとめ!$A$1:$F$380,6,FALSE))</f>
        <v>DR</v>
      </c>
      <c r="AU298" s="3">
        <f>IF(ISERROR(VLOOKUP($AS298,技まとめ!$A$1:$F$380,3,FALSE)),"－",VLOOKUP($AS298,技まとめ!$A$1:$F$380,3,FALSE))</f>
        <v>83</v>
      </c>
      <c r="AV298" s="3">
        <f>IF(ISERROR(VLOOKUP($AS298,技まとめ!$A$1:$F$380,5,FALSE)),"－",VLOOKUP($AS298,技まとめ!$A$1:$F$380,5,FALSE))</f>
        <v>50</v>
      </c>
      <c r="AW298" s="3" t="str">
        <f>IF($E298=IF(ISERROR(VLOOKUP($AS298,技まとめ!$A$1:$F$380,4,FALSE)),"－",VLOOKUP($AS298,技まとめ!$A$1:$F$380,4,FALSE)),"一致","")</f>
        <v/>
      </c>
      <c r="AX298" s="12" t="str">
        <f t="shared" si="62"/>
        <v>メガネクラッシュどくぎりのじゅつたつまきどくぎりヘブンズタイム</v>
      </c>
      <c r="AY298" s="12" t="str">
        <f t="shared" si="63"/>
        <v>メガネクラッシュどくぎりのじゅつたつまきどくぎりヘブンズタイム</v>
      </c>
      <c r="AZ298" s="12" t="str">
        <f t="shared" si="64"/>
        <v>メガネクラッシュどくぎりのじゅつたつまきどくぎりヘブンズタイム</v>
      </c>
      <c r="BA298" s="12" t="str">
        <f t="shared" si="65"/>
        <v>メガネクラッシュどくぎりのじゅつたつまきどくぎりヘブンズタイム</v>
      </c>
      <c r="BB298" s="11" t="str">
        <f t="shared" si="66"/>
        <v>SCDRDRDR</v>
      </c>
      <c r="BC298" s="11" t="str">
        <f t="shared" si="67"/>
        <v>SCDRDRDR</v>
      </c>
      <c r="BD298" s="11" t="str">
        <f t="shared" si="68"/>
        <v>SCDRDRDR</v>
      </c>
      <c r="BE298" s="11" t="str">
        <f t="shared" si="69"/>
        <v>SCDRDRDR</v>
      </c>
    </row>
    <row r="299" spans="1:57" ht="11.25" hidden="1" customHeight="1">
      <c r="A299" s="6">
        <v>297</v>
      </c>
      <c r="B299" s="7" t="s">
        <v>953</v>
      </c>
      <c r="C299" s="8" t="s">
        <v>954</v>
      </c>
      <c r="D299" s="7" t="s">
        <v>72</v>
      </c>
      <c r="E299" s="7" t="s">
        <v>81</v>
      </c>
      <c r="F299" s="7" t="s">
        <v>74</v>
      </c>
      <c r="G299" s="9">
        <v>138</v>
      </c>
      <c r="H299" s="9">
        <v>102</v>
      </c>
      <c r="I299" s="9">
        <v>56</v>
      </c>
      <c r="J299" s="9">
        <v>51</v>
      </c>
      <c r="K299" s="9">
        <v>51</v>
      </c>
      <c r="L299" s="9">
        <v>52</v>
      </c>
      <c r="M299" s="9">
        <v>51</v>
      </c>
      <c r="N299" s="9">
        <v>56</v>
      </c>
      <c r="O299" s="9">
        <v>53</v>
      </c>
      <c r="P299" s="9">
        <v>63</v>
      </c>
      <c r="Q299" s="10">
        <v>106</v>
      </c>
      <c r="R299" s="11">
        <v>39</v>
      </c>
      <c r="S299" s="11">
        <v>1</v>
      </c>
      <c r="T299" s="11">
        <v>102</v>
      </c>
      <c r="U299" s="11">
        <v>101</v>
      </c>
      <c r="V299" s="11">
        <v>1</v>
      </c>
      <c r="W299" s="11">
        <v>103</v>
      </c>
      <c r="X299" s="11">
        <f t="shared" si="56"/>
        <v>453</v>
      </c>
      <c r="Y299" s="11">
        <f t="shared" si="57"/>
        <v>4760</v>
      </c>
      <c r="Z299" s="11">
        <f t="shared" si="58"/>
        <v>1890</v>
      </c>
      <c r="AA299" s="11">
        <f t="shared" si="59"/>
        <v>4095</v>
      </c>
      <c r="AB299" s="11">
        <f t="shared" si="60"/>
        <v>4095</v>
      </c>
      <c r="AC299" s="6">
        <f t="shared" si="61"/>
        <v>4790</v>
      </c>
      <c r="AD299" s="9" t="s">
        <v>487</v>
      </c>
      <c r="AE299" s="3" t="str">
        <f>IF(ISERROR(VLOOKUP($AD299,技まとめ!$A$1:$F$380,6,FALSE)),"－",VLOOKUP($AD299,技まとめ!$A$1:$F$380,6,FALSE))</f>
        <v>CA</v>
      </c>
      <c r="AF299" s="3">
        <f>IF(ISERROR(VLOOKUP($AD299,技まとめ!$A$1:$F$380,3,FALSE)),"－",VLOOKUP($AD299,技まとめ!$A$1:$F$380,3,FALSE))</f>
        <v>33</v>
      </c>
      <c r="AG299" s="3">
        <f>IF(ISERROR(VLOOKUP($AD299,技まとめ!$A$1:$F$380,5,FALSE)),"－",VLOOKUP($AD299,技まとめ!$A$1:$F$380,5,FALSE))</f>
        <v>27</v>
      </c>
      <c r="AH299" s="3" t="str">
        <f>IF($E299=IF(ISERROR(VLOOKUP($AD299,技まとめ!$A$1:$F$380,4,FALSE)),"－",VLOOKUP($AD299,技まとめ!$A$1:$F$380,4,FALSE)),"一致","")</f>
        <v>一致</v>
      </c>
      <c r="AI299" s="9" t="s">
        <v>801</v>
      </c>
      <c r="AJ299" s="3" t="str">
        <f>IF(ISERROR(VLOOKUP($AI299,技まとめ!$A$1:$F$380,6,FALSE)),"－",VLOOKUP($AI299,技まとめ!$A$1:$F$380,6,FALSE))</f>
        <v>CA</v>
      </c>
      <c r="AK299" s="3">
        <f>IF(ISERROR(VLOOKUP($AI299,技まとめ!$A$1:$F$380,3,FALSE)),"－",VLOOKUP($AI299,技まとめ!$A$1:$F$380,3,FALSE))</f>
        <v>50</v>
      </c>
      <c r="AL299" s="3">
        <f>IF(ISERROR(VLOOKUP($AI299,技まとめ!$A$1:$F$380,5,FALSE)),"－",VLOOKUP($AI299,技まとめ!$A$1:$F$380,5,FALSE))</f>
        <v>35</v>
      </c>
      <c r="AM299" s="3" t="str">
        <f>IF($E299=IF(ISERROR(VLOOKUP($AI299,技まとめ!$A$1:$F$380,4,FALSE)),"－",VLOOKUP($AI299,技まとめ!$A$1:$F$380,4,FALSE)),"一致","")</f>
        <v/>
      </c>
      <c r="AN299" s="9" t="s">
        <v>255</v>
      </c>
      <c r="AO299" s="3" t="str">
        <f>IF(ISERROR(VLOOKUP($AN299,技まとめ!$A$1:$F$380,6,FALSE)),"－",VLOOKUP($AN299,技まとめ!$A$1:$F$380,6,FALSE))</f>
        <v>DR</v>
      </c>
      <c r="AP299" s="3">
        <f>IF(ISERROR(VLOOKUP($AN299,技まとめ!$A$1:$F$380,3,FALSE)),"－",VLOOKUP($AN299,技まとめ!$A$1:$F$380,3,FALSE))</f>
        <v>52</v>
      </c>
      <c r="AQ299" s="3">
        <f>IF(ISERROR(VLOOKUP($AN299,技まとめ!$A$1:$F$380,5,FALSE)),"－",VLOOKUP($AN299,技まとめ!$A$1:$F$380,5,FALSE))</f>
        <v>36</v>
      </c>
      <c r="AR299" s="3" t="str">
        <f>IF($E299=IF(ISERROR(VLOOKUP($AN299,技まとめ!$A$1:$F$380,4,FALSE)),"－",VLOOKUP($AN299,技まとめ!$A$1:$F$380,4,FALSE)),"一致","")</f>
        <v>一致</v>
      </c>
      <c r="AS299" s="9" t="s">
        <v>450</v>
      </c>
      <c r="AT299" s="3" t="str">
        <f>IF(ISERROR(VLOOKUP($AS299,技まとめ!$A$1:$F$380,6,FALSE)),"－",VLOOKUP($AS299,技まとめ!$A$1:$F$380,6,FALSE))</f>
        <v>CA</v>
      </c>
      <c r="AU299" s="3">
        <f>IF(ISERROR(VLOOKUP($AS299,技まとめ!$A$1:$F$380,3,FALSE)),"－",VLOOKUP($AS299,技まとめ!$A$1:$F$380,3,FALSE))</f>
        <v>46</v>
      </c>
      <c r="AV299" s="3">
        <f>IF(ISERROR(VLOOKUP($AS299,技まとめ!$A$1:$F$380,5,FALSE)),"－",VLOOKUP($AS299,技まとめ!$A$1:$F$380,5,FALSE))</f>
        <v>32</v>
      </c>
      <c r="AW299" s="3" t="str">
        <f>IF($E299=IF(ISERROR(VLOOKUP($AS299,技まとめ!$A$1:$F$380,4,FALSE)),"－",VLOOKUP($AS299,技まとめ!$A$1:$F$380,4,FALSE)),"一致","")</f>
        <v>一致</v>
      </c>
      <c r="AX299" s="12" t="str">
        <f t="shared" si="62"/>
        <v>こがらしブラックホールカマイタチつむじ</v>
      </c>
      <c r="AY299" s="12" t="str">
        <f t="shared" si="63"/>
        <v>こがらしブラックホールカマイタチつむじ</v>
      </c>
      <c r="AZ299" s="12" t="str">
        <f t="shared" si="64"/>
        <v>こがらしブラックホールカマイタチつむじ</v>
      </c>
      <c r="BA299" s="12" t="str">
        <f t="shared" si="65"/>
        <v>こがらしブラックホールカマイタチつむじ</v>
      </c>
      <c r="BB299" s="11" t="str">
        <f t="shared" si="66"/>
        <v>CACADRCA</v>
      </c>
      <c r="BC299" s="11" t="str">
        <f t="shared" si="67"/>
        <v>CACADRCA</v>
      </c>
      <c r="BD299" s="11" t="str">
        <f t="shared" si="68"/>
        <v>CACADRCA</v>
      </c>
      <c r="BE299" s="11" t="str">
        <f t="shared" si="69"/>
        <v>CACADRCA</v>
      </c>
    </row>
    <row r="300" spans="1:57" ht="11.25" hidden="1" customHeight="1">
      <c r="A300" s="6">
        <v>298</v>
      </c>
      <c r="B300" s="7" t="s">
        <v>955</v>
      </c>
      <c r="C300" s="8" t="s">
        <v>956</v>
      </c>
      <c r="D300" s="7" t="s">
        <v>72</v>
      </c>
      <c r="E300" s="7" t="s">
        <v>95</v>
      </c>
      <c r="F300" s="7" t="s">
        <v>74</v>
      </c>
      <c r="G300" s="9">
        <v>122</v>
      </c>
      <c r="H300" s="9">
        <v>87</v>
      </c>
      <c r="I300" s="9">
        <v>54</v>
      </c>
      <c r="J300" s="9">
        <v>52</v>
      </c>
      <c r="K300" s="9">
        <v>44</v>
      </c>
      <c r="L300" s="9">
        <v>62</v>
      </c>
      <c r="M300" s="9">
        <v>49</v>
      </c>
      <c r="N300" s="9">
        <v>57</v>
      </c>
      <c r="O300" s="9">
        <v>51</v>
      </c>
      <c r="P300" s="9">
        <v>63</v>
      </c>
      <c r="Q300" s="10">
        <v>104</v>
      </c>
      <c r="R300" s="11">
        <v>34</v>
      </c>
      <c r="S300" s="11">
        <v>1</v>
      </c>
      <c r="T300" s="11">
        <v>112</v>
      </c>
      <c r="U300" s="11">
        <v>99</v>
      </c>
      <c r="V300" s="11">
        <v>1</v>
      </c>
      <c r="W300" s="11">
        <v>101</v>
      </c>
      <c r="X300" s="11">
        <f t="shared" si="56"/>
        <v>452</v>
      </c>
      <c r="Y300" s="11">
        <f t="shared" si="57"/>
        <v>4670</v>
      </c>
      <c r="Z300" s="11">
        <f t="shared" si="58"/>
        <v>1705</v>
      </c>
      <c r="AA300" s="11">
        <f t="shared" si="59"/>
        <v>4435</v>
      </c>
      <c r="AB300" s="11">
        <f t="shared" si="60"/>
        <v>4435</v>
      </c>
      <c r="AC300" s="6">
        <f t="shared" si="61"/>
        <v>5155</v>
      </c>
      <c r="AD300" s="9" t="s">
        <v>225</v>
      </c>
      <c r="AE300" s="3" t="str">
        <f>IF(ISERROR(VLOOKUP($AD300,技まとめ!$A$1:$F$380,6,FALSE)),"－",VLOOKUP($AD300,技まとめ!$A$1:$F$380,6,FALSE))</f>
        <v>CA</v>
      </c>
      <c r="AF300" s="3">
        <f>IF(ISERROR(VLOOKUP($AD300,技まとめ!$A$1:$F$380,3,FALSE)),"－",VLOOKUP($AD300,技まとめ!$A$1:$F$380,3,FALSE))</f>
        <v>17</v>
      </c>
      <c r="AG300" s="3">
        <f>IF(ISERROR(VLOOKUP($AD300,技まとめ!$A$1:$F$380,5,FALSE)),"－",VLOOKUP($AD300,技まとめ!$A$1:$F$380,5,FALSE))</f>
        <v>20</v>
      </c>
      <c r="AH300" s="3" t="str">
        <f>IF($E300=IF(ISERROR(VLOOKUP($AD300,技まとめ!$A$1:$F$380,4,FALSE)),"－",VLOOKUP($AD300,技まとめ!$A$1:$F$380,4,FALSE)),"一致","")</f>
        <v>一致</v>
      </c>
      <c r="AI300" s="9" t="s">
        <v>957</v>
      </c>
      <c r="AJ300" s="3" t="str">
        <f>IF(ISERROR(VLOOKUP($AI300,技まとめ!$A$1:$F$380,6,FALSE)),"－",VLOOKUP($AI300,技まとめ!$A$1:$F$380,6,FALSE))</f>
        <v>CA</v>
      </c>
      <c r="AK300" s="3">
        <f>IF(ISERROR(VLOOKUP($AI300,技まとめ!$A$1:$F$380,3,FALSE)),"－",VLOOKUP($AI300,技まとめ!$A$1:$F$380,3,FALSE))</f>
        <v>23</v>
      </c>
      <c r="AL300" s="3">
        <f>IF(ISERROR(VLOOKUP($AI300,技まとめ!$A$1:$F$380,5,FALSE)),"－",VLOOKUP($AI300,技まとめ!$A$1:$F$380,5,FALSE))</f>
        <v>22</v>
      </c>
      <c r="AM300" s="3" t="str">
        <f>IF($E300=IF(ISERROR(VLOOKUP($AI300,技まとめ!$A$1:$F$380,4,FALSE)),"－",VLOOKUP($AI300,技まとめ!$A$1:$F$380,4,FALSE)),"一致","")</f>
        <v/>
      </c>
      <c r="AN300" s="9" t="s">
        <v>98</v>
      </c>
      <c r="AO300" s="3" t="str">
        <f>IF(ISERROR(VLOOKUP($AN300,技まとめ!$A$1:$F$380,6,FALSE)),"－",VLOOKUP($AN300,技まとめ!$A$1:$F$380,6,FALSE))</f>
        <v>BL</v>
      </c>
      <c r="AP300" s="3">
        <f>IF(ISERROR(VLOOKUP($AN300,技まとめ!$A$1:$F$380,3,FALSE)),"－",VLOOKUP($AN300,技まとめ!$A$1:$F$380,3,FALSE))</f>
        <v>58</v>
      </c>
      <c r="AQ300" s="3">
        <f>IF(ISERROR(VLOOKUP($AN300,技まとめ!$A$1:$F$380,5,FALSE)),"－",VLOOKUP($AN300,技まとめ!$A$1:$F$380,5,FALSE))</f>
        <v>39</v>
      </c>
      <c r="AR300" s="3" t="str">
        <f>IF($E300=IF(ISERROR(VLOOKUP($AN300,技まとめ!$A$1:$F$380,4,FALSE)),"－",VLOOKUP($AN300,技まとめ!$A$1:$F$380,4,FALSE)),"一致","")</f>
        <v>一致</v>
      </c>
      <c r="AS300" s="9" t="s">
        <v>76</v>
      </c>
      <c r="AT300" s="3" t="str">
        <f>IF(ISERROR(VLOOKUP($AS300,技まとめ!$A$1:$F$380,6,FALSE)),"－",VLOOKUP($AS300,技まとめ!$A$1:$F$380,6,FALSE))</f>
        <v>CA</v>
      </c>
      <c r="AU300" s="3">
        <f>IF(ISERROR(VLOOKUP($AS300,技まとめ!$A$1:$F$380,3,FALSE)),"－",VLOOKUP($AS300,技まとめ!$A$1:$F$380,3,FALSE))</f>
        <v>114</v>
      </c>
      <c r="AV300" s="3">
        <f>IF(ISERROR(VLOOKUP($AS300,技まとめ!$A$1:$F$380,5,FALSE)),"－",VLOOKUP($AS300,技まとめ!$A$1:$F$380,5,FALSE))</f>
        <v>57</v>
      </c>
      <c r="AW300" s="3" t="str">
        <f>IF($E300=IF(ISERROR(VLOOKUP($AS300,技まとめ!$A$1:$F$380,4,FALSE)),"－",VLOOKUP($AS300,技まとめ!$A$1:$F$380,4,FALSE)),"一致","")</f>
        <v/>
      </c>
      <c r="AX300" s="12" t="str">
        <f t="shared" si="62"/>
        <v>キラーブレードゴッドハンドかげぬいゴッドキャッチ</v>
      </c>
      <c r="AY300" s="12" t="str">
        <f t="shared" si="63"/>
        <v>キラーブレードゴッドハンドかげぬいゴッドキャッチ</v>
      </c>
      <c r="AZ300" s="12" t="str">
        <f t="shared" si="64"/>
        <v>キラーブレードゴッドハンドかげぬいゴッドキャッチ</v>
      </c>
      <c r="BA300" s="12" t="str">
        <f t="shared" si="65"/>
        <v>キラーブレードゴッドハンドかげぬいゴッドキャッチ</v>
      </c>
      <c r="BB300" s="11" t="str">
        <f t="shared" si="66"/>
        <v>CACABLCA</v>
      </c>
      <c r="BC300" s="11" t="str">
        <f t="shared" si="67"/>
        <v>CACABLCA</v>
      </c>
      <c r="BD300" s="11" t="str">
        <f t="shared" si="68"/>
        <v>CACABLCA</v>
      </c>
      <c r="BE300" s="11" t="str">
        <f t="shared" si="69"/>
        <v>CACABLCA</v>
      </c>
    </row>
    <row r="301" spans="1:57" ht="11.25" hidden="1" customHeight="1">
      <c r="A301" s="6">
        <v>299</v>
      </c>
      <c r="B301" s="7" t="s">
        <v>958</v>
      </c>
      <c r="C301" s="8" t="s">
        <v>959</v>
      </c>
      <c r="D301" s="7" t="s">
        <v>72</v>
      </c>
      <c r="E301" s="7" t="s">
        <v>95</v>
      </c>
      <c r="F301" s="7" t="s">
        <v>109</v>
      </c>
      <c r="G301" s="9">
        <v>122</v>
      </c>
      <c r="H301" s="9">
        <v>102</v>
      </c>
      <c r="I301" s="9">
        <v>62</v>
      </c>
      <c r="J301" s="9">
        <v>55</v>
      </c>
      <c r="K301" s="9">
        <v>53</v>
      </c>
      <c r="L301" s="9">
        <v>51</v>
      </c>
      <c r="M301" s="9">
        <v>54</v>
      </c>
      <c r="N301" s="9">
        <v>62</v>
      </c>
      <c r="O301" s="9">
        <v>53</v>
      </c>
      <c r="P301" s="9">
        <v>35</v>
      </c>
      <c r="Q301" s="10">
        <v>112</v>
      </c>
      <c r="R301" s="11">
        <v>23</v>
      </c>
      <c r="S301" s="11">
        <v>1</v>
      </c>
      <c r="T301" s="11">
        <v>101</v>
      </c>
      <c r="U301" s="11">
        <v>104</v>
      </c>
      <c r="V301" s="11">
        <v>1</v>
      </c>
      <c r="W301" s="11">
        <v>103</v>
      </c>
      <c r="X301" s="11">
        <f t="shared" si="56"/>
        <v>445</v>
      </c>
      <c r="Y301" s="11">
        <f t="shared" si="57"/>
        <v>5000</v>
      </c>
      <c r="Z301" s="11">
        <f t="shared" si="58"/>
        <v>1330</v>
      </c>
      <c r="AA301" s="11">
        <f t="shared" si="59"/>
        <v>4060</v>
      </c>
      <c r="AB301" s="11">
        <f t="shared" si="60"/>
        <v>4060</v>
      </c>
      <c r="AC301" s="6">
        <f t="shared" si="61"/>
        <v>4670</v>
      </c>
      <c r="AD301" s="9" t="s">
        <v>5061</v>
      </c>
      <c r="AE301" s="3" t="str">
        <f>IF(ISERROR(VLOOKUP($AD301,技まとめ!$A$1:$F$380,6,FALSE)),"－",VLOOKUP($AD301,技まとめ!$A$1:$F$380,6,FALSE))</f>
        <v>BL</v>
      </c>
      <c r="AF301" s="3">
        <f>IF(ISERROR(VLOOKUP($AD301,技まとめ!$A$1:$F$380,3,FALSE)),"－",VLOOKUP($AD301,技まとめ!$A$1:$F$380,3,FALSE))</f>
        <v>33</v>
      </c>
      <c r="AG301" s="3">
        <f>IF(ISERROR(VLOOKUP($AD301,技まとめ!$A$1:$F$380,5,FALSE)),"－",VLOOKUP($AD301,技まとめ!$A$1:$F$380,5,FALSE))</f>
        <v>28</v>
      </c>
      <c r="AH301" s="3" t="str">
        <f>IF($E301=IF(ISERROR(VLOOKUP($AD301,技まとめ!$A$1:$F$380,4,FALSE)),"－",VLOOKUP($AD301,技まとめ!$A$1:$F$380,4,FALSE)),"一致","")</f>
        <v>一致</v>
      </c>
      <c r="AI301" s="9" t="s">
        <v>5060</v>
      </c>
      <c r="AJ301" s="3" t="str">
        <f>IF(ISERROR(VLOOKUP($AI301,技まとめ!$A$1:$F$380,6,FALSE)),"－",VLOOKUP($AI301,技まとめ!$A$1:$F$380,6,FALSE))</f>
        <v>DR</v>
      </c>
      <c r="AK301" s="3">
        <f>IF(ISERROR(VLOOKUP($AI301,技まとめ!$A$1:$F$380,3,FALSE)),"－",VLOOKUP($AI301,技まとめ!$A$1:$F$380,3,FALSE))</f>
        <v>27</v>
      </c>
      <c r="AL301" s="3">
        <f>IF(ISERROR(VLOOKUP($AI301,技まとめ!$A$1:$F$380,5,FALSE)),"－",VLOOKUP($AI301,技まとめ!$A$1:$F$380,5,FALSE))</f>
        <v>25</v>
      </c>
      <c r="AM301" s="3" t="str">
        <f>IF($E301=IF(ISERROR(VLOOKUP($AI301,技まとめ!$A$1:$F$380,4,FALSE)),"－",VLOOKUP($AI301,技まとめ!$A$1:$F$380,4,FALSE)),"一致","")</f>
        <v>一致</v>
      </c>
      <c r="AN301" s="9" t="s">
        <v>347</v>
      </c>
      <c r="AO301" s="3" t="str">
        <f>IF(ISERROR(VLOOKUP($AN301,技まとめ!$A$1:$F$380,6,FALSE)),"－",VLOOKUP($AN301,技まとめ!$A$1:$F$380,6,FALSE))</f>
        <v>DR</v>
      </c>
      <c r="AP301" s="3">
        <f>IF(ISERROR(VLOOKUP($AN301,技まとめ!$A$1:$F$380,3,FALSE)),"－",VLOOKUP($AN301,技まとめ!$A$1:$F$380,3,FALSE))</f>
        <v>40</v>
      </c>
      <c r="AQ301" s="3">
        <f>IF(ISERROR(VLOOKUP($AN301,技まとめ!$A$1:$F$380,5,FALSE)),"－",VLOOKUP($AN301,技まとめ!$A$1:$F$380,5,FALSE))</f>
        <v>31</v>
      </c>
      <c r="AR301" s="3" t="str">
        <f>IF($E301=IF(ISERROR(VLOOKUP($AN301,技まとめ!$A$1:$F$380,4,FALSE)),"－",VLOOKUP($AN301,技まとめ!$A$1:$F$380,4,FALSE)),"一致","")</f>
        <v>一致</v>
      </c>
      <c r="AS301" s="9" t="s">
        <v>143</v>
      </c>
      <c r="AT301" s="3" t="str">
        <f>IF(ISERROR(VLOOKUP($AS301,技まとめ!$A$1:$F$380,6,FALSE)),"－",VLOOKUP($AS301,技まとめ!$A$1:$F$380,6,FALSE))</f>
        <v>NS</v>
      </c>
      <c r="AU301" s="3">
        <f>IF(ISERROR(VLOOKUP($AS301,技まとめ!$A$1:$F$380,3,FALSE)),"－",VLOOKUP($AS301,技まとめ!$A$1:$F$380,3,FALSE))</f>
        <v>88</v>
      </c>
      <c r="AV301" s="3">
        <f>IF(ISERROR(VLOOKUP($AS301,技まとめ!$A$1:$F$380,5,FALSE)),"－",VLOOKUP($AS301,技まとめ!$A$1:$F$380,5,FALSE))</f>
        <v>49</v>
      </c>
      <c r="AW301" s="3" t="str">
        <f>IF($E301=IF(ISERROR(VLOOKUP($AS301,技まとめ!$A$1:$F$380,4,FALSE)),"－",VLOOKUP($AS301,技まとめ!$A$1:$F$380,4,FALSE)),"一致","")</f>
        <v>一致</v>
      </c>
      <c r="AX301" s="12" t="str">
        <f t="shared" si="62"/>
        <v>スーパースキャン（Ｂ）スーパースキャン（Ｄ）ざんぞうワイバーンクラッシュ</v>
      </c>
      <c r="AY301" s="12" t="str">
        <f t="shared" si="63"/>
        <v>スーパースキャン（Ｂ）スーパースキャン（Ｄ）ざんぞうワイバーンクラッシュ</v>
      </c>
      <c r="AZ301" s="12" t="str">
        <f t="shared" si="64"/>
        <v>スーパースキャン（Ｂ）スーパースキャン（Ｄ）ざんぞうワイバーンクラッシュ</v>
      </c>
      <c r="BA301" s="12" t="str">
        <f t="shared" si="65"/>
        <v>スーパースキャン（Ｂ）スーパースキャン（Ｄ）ざんぞうワイバーンクラッシュ</v>
      </c>
      <c r="BB301" s="11" t="str">
        <f t="shared" si="66"/>
        <v>BLDRDRNS</v>
      </c>
      <c r="BC301" s="11" t="str">
        <f t="shared" si="67"/>
        <v>BLDRDRNS</v>
      </c>
      <c r="BD301" s="11" t="str">
        <f t="shared" si="68"/>
        <v>BLDRDRNS</v>
      </c>
      <c r="BE301" s="11" t="str">
        <f t="shared" si="69"/>
        <v>BLDRDRNS</v>
      </c>
    </row>
    <row r="302" spans="1:57" ht="11.25" hidden="1" customHeight="1">
      <c r="A302" s="6">
        <v>300</v>
      </c>
      <c r="B302" s="7" t="s">
        <v>960</v>
      </c>
      <c r="C302" s="8" t="s">
        <v>961</v>
      </c>
      <c r="D302" s="7" t="s">
        <v>72</v>
      </c>
      <c r="E302" s="7" t="s">
        <v>81</v>
      </c>
      <c r="F302" s="7" t="s">
        <v>128</v>
      </c>
      <c r="G302" s="9">
        <v>133</v>
      </c>
      <c r="H302" s="9">
        <v>118</v>
      </c>
      <c r="I302" s="9">
        <v>56</v>
      </c>
      <c r="J302" s="9">
        <v>54</v>
      </c>
      <c r="K302" s="9">
        <v>48</v>
      </c>
      <c r="L302" s="9">
        <v>47</v>
      </c>
      <c r="M302" s="9">
        <v>48</v>
      </c>
      <c r="N302" s="9">
        <v>51</v>
      </c>
      <c r="O302" s="9">
        <v>67</v>
      </c>
      <c r="P302" s="9">
        <v>61</v>
      </c>
      <c r="Q302" s="10">
        <v>106</v>
      </c>
      <c r="R302" s="11">
        <v>32</v>
      </c>
      <c r="S302" s="11">
        <v>1</v>
      </c>
      <c r="T302" s="11">
        <v>97</v>
      </c>
      <c r="U302" s="11">
        <v>98</v>
      </c>
      <c r="V302" s="11">
        <v>1</v>
      </c>
      <c r="W302" s="11">
        <v>117</v>
      </c>
      <c r="X302" s="11">
        <f t="shared" si="56"/>
        <v>452</v>
      </c>
      <c r="Y302" s="11">
        <f t="shared" si="57"/>
        <v>4830</v>
      </c>
      <c r="Z302" s="11">
        <f t="shared" si="58"/>
        <v>1715</v>
      </c>
      <c r="AA302" s="11">
        <f t="shared" si="59"/>
        <v>3990</v>
      </c>
      <c r="AB302" s="11">
        <f t="shared" si="60"/>
        <v>3990</v>
      </c>
      <c r="AC302" s="6">
        <f t="shared" si="61"/>
        <v>4625</v>
      </c>
      <c r="AD302" s="9" t="s">
        <v>135</v>
      </c>
      <c r="AE302" s="3" t="str">
        <f>IF(ISERROR(VLOOKUP($AD302,技まとめ!$A$1:$F$380,6,FALSE)),"－",VLOOKUP($AD302,技まとめ!$A$1:$F$380,6,FALSE))</f>
        <v>SC</v>
      </c>
      <c r="AF302" s="3">
        <f>IF(ISERROR(VLOOKUP($AD302,技まとめ!$A$1:$F$380,3,FALSE)),"－",VLOOKUP($AD302,技まとめ!$A$1:$F$380,3,FALSE))</f>
        <v>36</v>
      </c>
      <c r="AG302" s="3">
        <f>IF(ISERROR(VLOOKUP($AD302,技まとめ!$A$1:$F$380,5,FALSE)),"－",VLOOKUP($AD302,技まとめ!$A$1:$F$380,5,FALSE))</f>
        <v>25</v>
      </c>
      <c r="AH302" s="3" t="str">
        <f>IF($E302=IF(ISERROR(VLOOKUP($AD302,技まとめ!$A$1:$F$380,4,FALSE)),"－",VLOOKUP($AD302,技まとめ!$A$1:$F$380,4,FALSE)),"一致","")</f>
        <v/>
      </c>
      <c r="AI302" s="9" t="s">
        <v>347</v>
      </c>
      <c r="AJ302" s="3" t="str">
        <f>IF(ISERROR(VLOOKUP($AI302,技まとめ!$A$1:$F$380,6,FALSE)),"－",VLOOKUP($AI302,技まとめ!$A$1:$F$380,6,FALSE))</f>
        <v>DR</v>
      </c>
      <c r="AK302" s="3">
        <f>IF(ISERROR(VLOOKUP($AI302,技まとめ!$A$1:$F$380,3,FALSE)),"－",VLOOKUP($AI302,技まとめ!$A$1:$F$380,3,FALSE))</f>
        <v>40</v>
      </c>
      <c r="AL302" s="3">
        <f>IF(ISERROR(VLOOKUP($AI302,技まとめ!$A$1:$F$380,5,FALSE)),"－",VLOOKUP($AI302,技まとめ!$A$1:$F$380,5,FALSE))</f>
        <v>31</v>
      </c>
      <c r="AM302" s="3" t="str">
        <f>IF($E302=IF(ISERROR(VLOOKUP($AI302,技まとめ!$A$1:$F$380,4,FALSE)),"－",VLOOKUP($AI302,技まとめ!$A$1:$F$380,4,FALSE)),"一致","")</f>
        <v/>
      </c>
      <c r="AN302" s="9" t="s">
        <v>186</v>
      </c>
      <c r="AO302" s="3" t="str">
        <f>IF(ISERROR(VLOOKUP($AN302,技まとめ!$A$1:$F$380,6,FALSE)),"－",VLOOKUP($AN302,技まとめ!$A$1:$F$380,6,FALSE))</f>
        <v>DR</v>
      </c>
      <c r="AP302" s="3">
        <f>IF(ISERROR(VLOOKUP($AN302,技まとめ!$A$1:$F$380,3,FALSE)),"－",VLOOKUP($AN302,技まとめ!$A$1:$F$380,3,FALSE))</f>
        <v>27</v>
      </c>
      <c r="AQ302" s="3">
        <f>IF(ISERROR(VLOOKUP($AN302,技まとめ!$A$1:$F$380,5,FALSE)),"－",VLOOKUP($AN302,技まとめ!$A$1:$F$380,5,FALSE))</f>
        <v>25</v>
      </c>
      <c r="AR302" s="3" t="str">
        <f>IF($E302=IF(ISERROR(VLOOKUP($AN302,技まとめ!$A$1:$F$380,4,FALSE)),"－",VLOOKUP($AN302,技まとめ!$A$1:$F$380,4,FALSE)),"一致","")</f>
        <v/>
      </c>
      <c r="AS302" s="9" t="s">
        <v>671</v>
      </c>
      <c r="AT302" s="3" t="str">
        <f>IF(ISERROR(VLOOKUP($AS302,技まとめ!$A$1:$F$380,6,FALSE)),"－",VLOOKUP($AS302,技まとめ!$A$1:$F$380,6,FALSE))</f>
        <v>BL</v>
      </c>
      <c r="AU302" s="3">
        <f>IF(ISERROR(VLOOKUP($AS302,技まとめ!$A$1:$F$380,3,FALSE)),"－",VLOOKUP($AS302,技まとめ!$A$1:$F$380,3,FALSE))</f>
        <v>56</v>
      </c>
      <c r="AV302" s="3">
        <f>IF(ISERROR(VLOOKUP($AS302,技まとめ!$A$1:$F$380,5,FALSE)),"－",VLOOKUP($AS302,技まとめ!$A$1:$F$380,5,FALSE))</f>
        <v>39</v>
      </c>
      <c r="AW302" s="3" t="str">
        <f>IF($E302=IF(ISERROR(VLOOKUP($AS302,技まとめ!$A$1:$F$380,4,FALSE)),"－",VLOOKUP($AS302,技まとめ!$A$1:$F$380,4,FALSE)),"一致","")</f>
        <v/>
      </c>
      <c r="AX302" s="12" t="str">
        <f t="shared" si="62"/>
        <v>ファイアトルネードざんぞうフーセンガムフレイムダンス</v>
      </c>
      <c r="AY302" s="12" t="str">
        <f t="shared" si="63"/>
        <v>ファイアトルネードざんぞうフーセンガムフレイムダンス</v>
      </c>
      <c r="AZ302" s="12" t="str">
        <f t="shared" si="64"/>
        <v>ファイアトルネードざんぞうフーセンガムフレイムダンス</v>
      </c>
      <c r="BA302" s="12" t="str">
        <f t="shared" si="65"/>
        <v>ファイアトルネードざんぞうフーセンガムフレイムダンス</v>
      </c>
      <c r="BB302" s="11" t="str">
        <f t="shared" si="66"/>
        <v>SCDRDRBL</v>
      </c>
      <c r="BC302" s="11" t="str">
        <f t="shared" si="67"/>
        <v>SCDRDRBL</v>
      </c>
      <c r="BD302" s="11" t="str">
        <f t="shared" si="68"/>
        <v>SCDRDRBL</v>
      </c>
      <c r="BE302" s="11" t="str">
        <f t="shared" si="69"/>
        <v>SCDRDRBL</v>
      </c>
    </row>
    <row r="303" spans="1:57" ht="11.25" hidden="1" customHeight="1">
      <c r="A303" s="6">
        <v>301</v>
      </c>
      <c r="B303" s="7" t="s">
        <v>962</v>
      </c>
      <c r="C303" s="8" t="s">
        <v>963</v>
      </c>
      <c r="D303" s="7" t="s">
        <v>72</v>
      </c>
      <c r="E303" s="7" t="s">
        <v>102</v>
      </c>
      <c r="F303" s="7" t="s">
        <v>74</v>
      </c>
      <c r="G303" s="9">
        <v>133</v>
      </c>
      <c r="H303" s="9">
        <v>100</v>
      </c>
      <c r="I303" s="9">
        <v>56</v>
      </c>
      <c r="J303" s="9">
        <v>56</v>
      </c>
      <c r="K303" s="9">
        <v>57</v>
      </c>
      <c r="L303" s="9">
        <v>56</v>
      </c>
      <c r="M303" s="9">
        <v>51</v>
      </c>
      <c r="N303" s="9">
        <v>54</v>
      </c>
      <c r="O303" s="9">
        <v>51</v>
      </c>
      <c r="P303" s="9">
        <v>27</v>
      </c>
      <c r="Q303" s="10">
        <v>106</v>
      </c>
      <c r="R303" s="11">
        <v>12</v>
      </c>
      <c r="S303" s="11">
        <v>1</v>
      </c>
      <c r="T303" s="11">
        <v>106</v>
      </c>
      <c r="U303" s="11">
        <v>101</v>
      </c>
      <c r="V303" s="11">
        <v>1</v>
      </c>
      <c r="W303" s="11">
        <v>101</v>
      </c>
      <c r="X303" s="11">
        <f t="shared" si="56"/>
        <v>428</v>
      </c>
      <c r="Y303" s="11">
        <f t="shared" si="57"/>
        <v>4750</v>
      </c>
      <c r="Z303" s="11">
        <f t="shared" si="58"/>
        <v>935</v>
      </c>
      <c r="AA303" s="11">
        <f t="shared" si="59"/>
        <v>4225</v>
      </c>
      <c r="AB303" s="11">
        <f t="shared" si="60"/>
        <v>4225</v>
      </c>
      <c r="AC303" s="6">
        <f t="shared" si="61"/>
        <v>4805</v>
      </c>
      <c r="AD303" s="9" t="s">
        <v>273</v>
      </c>
      <c r="AE303" s="3" t="str">
        <f>IF(ISERROR(VLOOKUP($AD303,技まとめ!$A$1:$F$380,6,FALSE)),"－",VLOOKUP($AD303,技まとめ!$A$1:$F$380,6,FALSE))</f>
        <v>BL</v>
      </c>
      <c r="AF303" s="3">
        <f>IF(ISERROR(VLOOKUP($AD303,技まとめ!$A$1:$F$380,3,FALSE)),"－",VLOOKUP($AD303,技まとめ!$A$1:$F$380,3,FALSE))</f>
        <v>17</v>
      </c>
      <c r="AG303" s="3">
        <f>IF(ISERROR(VLOOKUP($AD303,技まとめ!$A$1:$F$380,5,FALSE)),"－",VLOOKUP($AD303,技まとめ!$A$1:$F$380,5,FALSE))</f>
        <v>20</v>
      </c>
      <c r="AH303" s="3" t="str">
        <f>IF($E303=IF(ISERROR(VLOOKUP($AD303,技まとめ!$A$1:$F$380,4,FALSE)),"－",VLOOKUP($AD303,技まとめ!$A$1:$F$380,4,FALSE)),"一致","")</f>
        <v/>
      </c>
      <c r="AI303" s="9" t="s">
        <v>441</v>
      </c>
      <c r="AJ303" s="3" t="str">
        <f>IF(ISERROR(VLOOKUP($AI303,技まとめ!$A$1:$F$380,6,FALSE)),"－",VLOOKUP($AI303,技まとめ!$A$1:$F$380,6,FALSE))</f>
        <v>CA</v>
      </c>
      <c r="AK303" s="3">
        <f>IF(ISERROR(VLOOKUP($AI303,技まとめ!$A$1:$F$380,3,FALSE)),"－",VLOOKUP($AI303,技まとめ!$A$1:$F$380,3,FALSE))</f>
        <v>18</v>
      </c>
      <c r="AL303" s="3">
        <f>IF(ISERROR(VLOOKUP($AI303,技まとめ!$A$1:$F$380,5,FALSE)),"－",VLOOKUP($AI303,技まとめ!$A$1:$F$380,5,FALSE))</f>
        <v>21</v>
      </c>
      <c r="AM303" s="3" t="str">
        <f>IF($E303=IF(ISERROR(VLOOKUP($AI303,技まとめ!$A$1:$F$380,4,FALSE)),"－",VLOOKUP($AI303,技まとめ!$A$1:$F$380,4,FALSE)),"一致","")</f>
        <v>一致</v>
      </c>
      <c r="AN303" s="9" t="s">
        <v>241</v>
      </c>
      <c r="AO303" s="3" t="str">
        <f>IF(ISERROR(VLOOKUP($AN303,技まとめ!$A$1:$F$380,6,FALSE)),"－",VLOOKUP($AN303,技まとめ!$A$1:$F$380,6,FALSE))</f>
        <v>P1</v>
      </c>
      <c r="AP303" s="3">
        <f>IF(ISERROR(VLOOKUP($AN303,技まとめ!$A$1:$F$380,3,FALSE)),"－",VLOOKUP($AN303,技まとめ!$A$1:$F$380,3,FALSE))</f>
        <v>52</v>
      </c>
      <c r="AQ303" s="3">
        <f>IF(ISERROR(VLOOKUP($AN303,技まとめ!$A$1:$F$380,5,FALSE)),"－",VLOOKUP($AN303,技まとめ!$A$1:$F$380,5,FALSE))</f>
        <v>35</v>
      </c>
      <c r="AR303" s="3" t="str">
        <f>IF($E303=IF(ISERROR(VLOOKUP($AN303,技まとめ!$A$1:$F$380,4,FALSE)),"－",VLOOKUP($AN303,技まとめ!$A$1:$F$380,4,FALSE)),"一致","")</f>
        <v>一致</v>
      </c>
      <c r="AS303" s="9" t="s">
        <v>407</v>
      </c>
      <c r="AT303" s="3" t="str">
        <f>IF(ISERROR(VLOOKUP($AS303,技まとめ!$A$1:$F$380,6,FALSE)),"－",VLOOKUP($AS303,技まとめ!$A$1:$F$380,6,FALSE))</f>
        <v>BL</v>
      </c>
      <c r="AU303" s="3">
        <f>IF(ISERROR(VLOOKUP($AS303,技まとめ!$A$1:$F$380,3,FALSE)),"－",VLOOKUP($AS303,技まとめ!$A$1:$F$380,3,FALSE))</f>
        <v>85</v>
      </c>
      <c r="AV303" s="3">
        <f>IF(ISERROR(VLOOKUP($AS303,技まとめ!$A$1:$F$380,5,FALSE)),"－",VLOOKUP($AS303,技まとめ!$A$1:$F$380,5,FALSE))</f>
        <v>50</v>
      </c>
      <c r="AW303" s="3" t="str">
        <f>IF($E303=IF(ISERROR(VLOOKUP($AS303,技まとめ!$A$1:$F$380,4,FALSE)),"－",VLOOKUP($AS303,技まとめ!$A$1:$F$380,4,FALSE)),"一致","")</f>
        <v/>
      </c>
      <c r="AX303" s="12" t="str">
        <f t="shared" si="62"/>
        <v>しこふみプレッシャーパンチばくれつパンチホエールガード</v>
      </c>
      <c r="AY303" s="12" t="str">
        <f t="shared" si="63"/>
        <v>しこふみプレッシャーパンチばくれつパンチホエールガード</v>
      </c>
      <c r="AZ303" s="12" t="str">
        <f t="shared" si="64"/>
        <v>しこふみプレッシャーパンチばくれつパンチホエールガード</v>
      </c>
      <c r="BA303" s="12" t="str">
        <f t="shared" si="65"/>
        <v>しこふみプレッシャーパンチばくれつパンチホエールガード</v>
      </c>
      <c r="BB303" s="11" t="str">
        <f t="shared" si="66"/>
        <v>BLCAP1BL</v>
      </c>
      <c r="BC303" s="11" t="str">
        <f t="shared" si="67"/>
        <v>BLCAP1BL</v>
      </c>
      <c r="BD303" s="11" t="str">
        <f t="shared" si="68"/>
        <v>BLCAP1BL</v>
      </c>
      <c r="BE303" s="11" t="str">
        <f t="shared" si="69"/>
        <v>BLCAP1BL</v>
      </c>
    </row>
    <row r="304" spans="1:57" ht="11.25" hidden="1" customHeight="1">
      <c r="A304" s="6">
        <v>302</v>
      </c>
      <c r="B304" s="7" t="s">
        <v>964</v>
      </c>
      <c r="C304" s="8" t="s">
        <v>965</v>
      </c>
      <c r="D304" s="7" t="s">
        <v>72</v>
      </c>
      <c r="E304" s="7" t="s">
        <v>102</v>
      </c>
      <c r="F304" s="7" t="s">
        <v>128</v>
      </c>
      <c r="G304" s="9">
        <v>120</v>
      </c>
      <c r="H304" s="9">
        <v>108</v>
      </c>
      <c r="I304" s="9">
        <v>52</v>
      </c>
      <c r="J304" s="9">
        <v>58</v>
      </c>
      <c r="K304" s="9">
        <v>53</v>
      </c>
      <c r="L304" s="9">
        <v>61</v>
      </c>
      <c r="M304" s="9">
        <v>54</v>
      </c>
      <c r="N304" s="9">
        <v>52</v>
      </c>
      <c r="O304" s="9">
        <v>56</v>
      </c>
      <c r="P304" s="9">
        <v>40</v>
      </c>
      <c r="Q304" s="10">
        <v>102</v>
      </c>
      <c r="R304" s="11">
        <v>21</v>
      </c>
      <c r="S304" s="11">
        <v>1</v>
      </c>
      <c r="T304" s="11">
        <v>111</v>
      </c>
      <c r="U304" s="11">
        <v>104</v>
      </c>
      <c r="V304" s="11">
        <v>1</v>
      </c>
      <c r="W304" s="11">
        <v>106</v>
      </c>
      <c r="X304" s="11">
        <f t="shared" si="56"/>
        <v>446</v>
      </c>
      <c r="Y304" s="11">
        <f t="shared" si="57"/>
        <v>4615</v>
      </c>
      <c r="Z304" s="11">
        <f t="shared" si="58"/>
        <v>1275</v>
      </c>
      <c r="AA304" s="11">
        <f t="shared" si="59"/>
        <v>4425</v>
      </c>
      <c r="AB304" s="11">
        <f t="shared" si="60"/>
        <v>4425</v>
      </c>
      <c r="AC304" s="6">
        <f t="shared" si="61"/>
        <v>5075</v>
      </c>
      <c r="AD304" s="9" t="s">
        <v>122</v>
      </c>
      <c r="AE304" s="3" t="str">
        <f>IF(ISERROR(VLOOKUP($AD304,技まとめ!$A$1:$F$380,6,FALSE)),"－",VLOOKUP($AD304,技まとめ!$A$1:$F$380,6,FALSE))</f>
        <v>NS</v>
      </c>
      <c r="AF304" s="3">
        <f>IF(ISERROR(VLOOKUP($AD304,技まとめ!$A$1:$F$380,3,FALSE)),"－",VLOOKUP($AD304,技まとめ!$A$1:$F$380,3,FALSE))</f>
        <v>25</v>
      </c>
      <c r="AG304" s="3">
        <f>IF(ISERROR(VLOOKUP($AD304,技まとめ!$A$1:$F$380,5,FALSE)),"－",VLOOKUP($AD304,技まとめ!$A$1:$F$380,5,FALSE))</f>
        <v>20</v>
      </c>
      <c r="AH304" s="3" t="str">
        <f>IF($E304=IF(ISERROR(VLOOKUP($AD304,技まとめ!$A$1:$F$380,4,FALSE)),"－",VLOOKUP($AD304,技まとめ!$A$1:$F$380,4,FALSE)),"一致","")</f>
        <v>一致</v>
      </c>
      <c r="AI304" s="9" t="s">
        <v>263</v>
      </c>
      <c r="AJ304" s="3" t="str">
        <f>IF(ISERROR(VLOOKUP($AI304,技まとめ!$A$1:$F$380,6,FALSE)),"－",VLOOKUP($AI304,技まとめ!$A$1:$F$380,6,FALSE))</f>
        <v>DR</v>
      </c>
      <c r="AK304" s="3">
        <f>IF(ISERROR(VLOOKUP($AI304,技まとめ!$A$1:$F$380,3,FALSE)),"－",VLOOKUP($AI304,技まとめ!$A$1:$F$380,3,FALSE))</f>
        <v>16</v>
      </c>
      <c r="AL304" s="3">
        <f>IF(ISERROR(VLOOKUP($AI304,技まとめ!$A$1:$F$380,5,FALSE)),"－",VLOOKUP($AI304,技まとめ!$A$1:$F$380,5,FALSE))</f>
        <v>21</v>
      </c>
      <c r="AM304" s="3" t="str">
        <f>IF($E304=IF(ISERROR(VLOOKUP($AI304,技まとめ!$A$1:$F$380,4,FALSE)),"－",VLOOKUP($AI304,技まとめ!$A$1:$F$380,4,FALSE)),"一致","")</f>
        <v/>
      </c>
      <c r="AN304" s="9" t="s">
        <v>137</v>
      </c>
      <c r="AO304" s="3" t="str">
        <f>IF(ISERROR(VLOOKUP($AN304,技まとめ!$A$1:$F$380,6,FALSE)),"－",VLOOKUP($AN304,技まとめ!$A$1:$F$380,6,FALSE))</f>
        <v>SC</v>
      </c>
      <c r="AP304" s="3">
        <f>IF(ISERROR(VLOOKUP($AN304,技まとめ!$A$1:$F$380,3,FALSE)),"－",VLOOKUP($AN304,技まとめ!$A$1:$F$380,3,FALSE))</f>
        <v>94</v>
      </c>
      <c r="AQ304" s="3">
        <f>IF(ISERROR(VLOOKUP($AN304,技まとめ!$A$1:$F$380,5,FALSE)),"－",VLOOKUP($AN304,技まとめ!$A$1:$F$380,5,FALSE))</f>
        <v>52</v>
      </c>
      <c r="AR304" s="3" t="str">
        <f>IF($E304=IF(ISERROR(VLOOKUP($AN304,技まとめ!$A$1:$F$380,4,FALSE)),"－",VLOOKUP($AN304,技まとめ!$A$1:$F$380,4,FALSE)),"一致","")</f>
        <v>一致</v>
      </c>
      <c r="AS304" s="9" t="s">
        <v>426</v>
      </c>
      <c r="AT304" s="3" t="str">
        <f>IF(ISERROR(VLOOKUP($AS304,技まとめ!$A$1:$F$380,6,FALSE)),"－",VLOOKUP($AS304,技まとめ!$A$1:$F$380,6,FALSE))</f>
        <v>NS</v>
      </c>
      <c r="AU304" s="3">
        <f>IF(ISERROR(VLOOKUP($AS304,技まとめ!$A$1:$F$380,3,FALSE)),"－",VLOOKUP($AS304,技まとめ!$A$1:$F$380,3,FALSE))</f>
        <v>57</v>
      </c>
      <c r="AV304" s="3">
        <f>IF(ISERROR(VLOOKUP($AS304,技まとめ!$A$1:$F$380,5,FALSE)),"－",VLOOKUP($AS304,技まとめ!$A$1:$F$380,5,FALSE))</f>
        <v>34</v>
      </c>
      <c r="AW304" s="3" t="str">
        <f>IF($E304=IF(ISERROR(VLOOKUP($AS304,技まとめ!$A$1:$F$380,4,FALSE)),"－",VLOOKUP($AS304,技まとめ!$A$1:$F$380,4,FALSE)),"一致","")</f>
        <v>一致</v>
      </c>
      <c r="AX304" s="12" t="str">
        <f t="shared" si="62"/>
        <v>グレネードショットマジックばくねつスクリューシャインドライブ</v>
      </c>
      <c r="AY304" s="12" t="str">
        <f t="shared" si="63"/>
        <v>グレネードショットマジックばくねつスクリューシャインドライブ</v>
      </c>
      <c r="AZ304" s="12" t="str">
        <f t="shared" si="64"/>
        <v>グレネードショットマジックばくねつスクリューシャインドライブ</v>
      </c>
      <c r="BA304" s="12" t="str">
        <f t="shared" si="65"/>
        <v>グレネードショットマジックばくねつスクリューシャインドライブ</v>
      </c>
      <c r="BB304" s="11" t="str">
        <f t="shared" si="66"/>
        <v>NSDRSCNS</v>
      </c>
      <c r="BC304" s="11" t="str">
        <f t="shared" si="67"/>
        <v>NSDRSCNS</v>
      </c>
      <c r="BD304" s="11" t="str">
        <f t="shared" si="68"/>
        <v>NSDRSCNS</v>
      </c>
      <c r="BE304" s="11" t="str">
        <f t="shared" si="69"/>
        <v>NSDRSCNS</v>
      </c>
    </row>
    <row r="305" spans="1:57" ht="11.25" hidden="1" customHeight="1">
      <c r="A305" s="6">
        <v>303</v>
      </c>
      <c r="B305" s="7" t="s">
        <v>966</v>
      </c>
      <c r="C305" s="8" t="s">
        <v>967</v>
      </c>
      <c r="D305" s="7" t="s">
        <v>72</v>
      </c>
      <c r="E305" s="7" t="s">
        <v>81</v>
      </c>
      <c r="F305" s="7" t="s">
        <v>109</v>
      </c>
      <c r="G305" s="9">
        <v>120</v>
      </c>
      <c r="H305" s="9">
        <v>110</v>
      </c>
      <c r="I305" s="9">
        <v>57</v>
      </c>
      <c r="J305" s="9">
        <v>56</v>
      </c>
      <c r="K305" s="9">
        <v>51</v>
      </c>
      <c r="L305" s="9">
        <v>61</v>
      </c>
      <c r="M305" s="9">
        <v>51</v>
      </c>
      <c r="N305" s="9">
        <v>53</v>
      </c>
      <c r="O305" s="9">
        <v>56</v>
      </c>
      <c r="P305" s="9">
        <v>39</v>
      </c>
      <c r="Q305" s="10">
        <v>107</v>
      </c>
      <c r="R305" s="11">
        <v>17</v>
      </c>
      <c r="S305" s="11">
        <v>1</v>
      </c>
      <c r="T305" s="11">
        <v>111</v>
      </c>
      <c r="U305" s="11">
        <v>101</v>
      </c>
      <c r="V305" s="11">
        <v>1</v>
      </c>
      <c r="W305" s="11">
        <v>106</v>
      </c>
      <c r="X305" s="11">
        <f t="shared" si="56"/>
        <v>444</v>
      </c>
      <c r="Y305" s="11">
        <f t="shared" si="57"/>
        <v>4815</v>
      </c>
      <c r="Z305" s="11">
        <f t="shared" si="58"/>
        <v>1135</v>
      </c>
      <c r="AA305" s="11">
        <f t="shared" si="59"/>
        <v>4425</v>
      </c>
      <c r="AB305" s="11">
        <f t="shared" si="60"/>
        <v>4425</v>
      </c>
      <c r="AC305" s="6">
        <f t="shared" si="61"/>
        <v>5055</v>
      </c>
      <c r="AD305" s="9" t="s">
        <v>83</v>
      </c>
      <c r="AE305" s="3" t="str">
        <f>IF(ISERROR(VLOOKUP($AD305,技まとめ!$A$1:$F$380,6,FALSE)),"－",VLOOKUP($AD305,技まとめ!$A$1:$F$380,6,FALSE))</f>
        <v>DR</v>
      </c>
      <c r="AF305" s="3">
        <f>IF(ISERROR(VLOOKUP($AD305,技まとめ!$A$1:$F$380,3,FALSE)),"－",VLOOKUP($AD305,技まとめ!$A$1:$F$380,3,FALSE))</f>
        <v>13</v>
      </c>
      <c r="AG305" s="3">
        <f>IF(ISERROR(VLOOKUP($AD305,技まとめ!$A$1:$F$380,5,FALSE)),"－",VLOOKUP($AD305,技まとめ!$A$1:$F$380,5,FALSE))</f>
        <v>20</v>
      </c>
      <c r="AH305" s="3" t="str">
        <f>IF($E305=IF(ISERROR(VLOOKUP($AD305,技まとめ!$A$1:$F$380,4,FALSE)),"－",VLOOKUP($AD305,技まとめ!$A$1:$F$380,4,FALSE)),"一致","")</f>
        <v>一致</v>
      </c>
      <c r="AI305" s="9" t="s">
        <v>347</v>
      </c>
      <c r="AJ305" s="3" t="str">
        <f>IF(ISERROR(VLOOKUP($AI305,技まとめ!$A$1:$F$380,6,FALSE)),"－",VLOOKUP($AI305,技まとめ!$A$1:$F$380,6,FALSE))</f>
        <v>DR</v>
      </c>
      <c r="AK305" s="3">
        <f>IF(ISERROR(VLOOKUP($AI305,技まとめ!$A$1:$F$380,3,FALSE)),"－",VLOOKUP($AI305,技まとめ!$A$1:$F$380,3,FALSE))</f>
        <v>40</v>
      </c>
      <c r="AL305" s="3">
        <f>IF(ISERROR(VLOOKUP($AI305,技まとめ!$A$1:$F$380,5,FALSE)),"－",VLOOKUP($AI305,技まとめ!$A$1:$F$380,5,FALSE))</f>
        <v>31</v>
      </c>
      <c r="AM305" s="3" t="str">
        <f>IF($E305=IF(ISERROR(VLOOKUP($AI305,技まとめ!$A$1:$F$380,4,FALSE)),"－",VLOOKUP($AI305,技まとめ!$A$1:$F$380,4,FALSE)),"一致","")</f>
        <v/>
      </c>
      <c r="AN305" s="9" t="s">
        <v>503</v>
      </c>
      <c r="AO305" s="3" t="str">
        <f>IF(ISERROR(VLOOKUP($AN305,技まとめ!$A$1:$F$380,6,FALSE)),"－",VLOOKUP($AN305,技まとめ!$A$1:$F$380,6,FALSE))</f>
        <v>DR</v>
      </c>
      <c r="AP305" s="3">
        <f>IF(ISERROR(VLOOKUP($AN305,技まとめ!$A$1:$F$380,3,FALSE)),"－",VLOOKUP($AN305,技まとめ!$A$1:$F$380,3,FALSE))</f>
        <v>68</v>
      </c>
      <c r="AQ305" s="3">
        <f>IF(ISERROR(VLOOKUP($AN305,技まとめ!$A$1:$F$380,5,FALSE)),"－",VLOOKUP($AN305,技まとめ!$A$1:$F$380,5,FALSE))</f>
        <v>41</v>
      </c>
      <c r="AR305" s="3" t="str">
        <f>IF($E305=IF(ISERROR(VLOOKUP($AN305,技まとめ!$A$1:$F$380,4,FALSE)),"－",VLOOKUP($AN305,技まとめ!$A$1:$F$380,4,FALSE)),"一致","")</f>
        <v>一致</v>
      </c>
      <c r="AS305" s="9" t="s">
        <v>773</v>
      </c>
      <c r="AT305" s="3" t="str">
        <f>IF(ISERROR(VLOOKUP($AS305,技まとめ!$A$1:$F$380,6,FALSE)),"－",VLOOKUP($AS305,技まとめ!$A$1:$F$380,6,FALSE))</f>
        <v>BB</v>
      </c>
      <c r="AU305" s="3">
        <f>IF(ISERROR(VLOOKUP($AS305,技まとめ!$A$1:$F$380,3,FALSE)),"－",VLOOKUP($AS305,技まとめ!$A$1:$F$380,3,FALSE))</f>
        <v>71</v>
      </c>
      <c r="AV305" s="3">
        <f>IF(ISERROR(VLOOKUP($AS305,技まとめ!$A$1:$F$380,5,FALSE)),"－",VLOOKUP($AS305,技まとめ!$A$1:$F$380,5,FALSE))</f>
        <v>44</v>
      </c>
      <c r="AW305" s="3" t="str">
        <f>IF($E305=IF(ISERROR(VLOOKUP($AS305,技まとめ!$A$1:$F$380,4,FALSE)),"－",VLOOKUP($AS305,技まとめ!$A$1:$F$380,4,FALSE)),"一致","")</f>
        <v>一致</v>
      </c>
      <c r="AX305" s="12" t="str">
        <f t="shared" si="62"/>
        <v>しっぷうダッシュざんぞうオオウチワせんぷうじん</v>
      </c>
      <c r="AY305" s="12" t="str">
        <f t="shared" si="63"/>
        <v>しっぷうダッシュざんぞうオオウチワせんぷうじん</v>
      </c>
      <c r="AZ305" s="12" t="str">
        <f t="shared" si="64"/>
        <v>しっぷうダッシュざんぞうオオウチワせんぷうじん</v>
      </c>
      <c r="BA305" s="12" t="str">
        <f t="shared" si="65"/>
        <v>しっぷうダッシュざんぞうオオウチワせんぷうじん</v>
      </c>
      <c r="BB305" s="11" t="str">
        <f t="shared" si="66"/>
        <v>DRDRDRBB</v>
      </c>
      <c r="BC305" s="11" t="str">
        <f t="shared" si="67"/>
        <v>DRDRDRBB</v>
      </c>
      <c r="BD305" s="11" t="str">
        <f t="shared" si="68"/>
        <v>DRDRDRBB</v>
      </c>
      <c r="BE305" s="11" t="str">
        <f t="shared" si="69"/>
        <v>DRDRDRBB</v>
      </c>
    </row>
    <row r="306" spans="1:57" ht="11.25" hidden="1" customHeight="1">
      <c r="A306" s="6">
        <v>304</v>
      </c>
      <c r="B306" s="7" t="s">
        <v>968</v>
      </c>
      <c r="C306" s="8" t="s">
        <v>969</v>
      </c>
      <c r="D306" s="7" t="s">
        <v>72</v>
      </c>
      <c r="E306" s="7" t="s">
        <v>102</v>
      </c>
      <c r="F306" s="7" t="s">
        <v>109</v>
      </c>
      <c r="G306" s="9">
        <v>119</v>
      </c>
      <c r="H306" s="9">
        <v>97</v>
      </c>
      <c r="I306" s="9">
        <v>60</v>
      </c>
      <c r="J306" s="9">
        <v>57</v>
      </c>
      <c r="K306" s="9">
        <v>52</v>
      </c>
      <c r="L306" s="9">
        <v>56</v>
      </c>
      <c r="M306" s="9">
        <v>41</v>
      </c>
      <c r="N306" s="9">
        <v>60</v>
      </c>
      <c r="O306" s="9">
        <v>52</v>
      </c>
      <c r="P306" s="9">
        <v>61</v>
      </c>
      <c r="Q306" s="10">
        <v>110</v>
      </c>
      <c r="R306" s="11">
        <v>48</v>
      </c>
      <c r="S306" s="11">
        <v>1</v>
      </c>
      <c r="T306" s="11">
        <v>106</v>
      </c>
      <c r="U306" s="11">
        <v>91</v>
      </c>
      <c r="V306" s="11">
        <v>1</v>
      </c>
      <c r="W306" s="11">
        <v>102</v>
      </c>
      <c r="X306" s="11">
        <f t="shared" si="56"/>
        <v>459</v>
      </c>
      <c r="Y306" s="11">
        <f t="shared" si="57"/>
        <v>4915</v>
      </c>
      <c r="Z306" s="11">
        <f t="shared" si="58"/>
        <v>2200</v>
      </c>
      <c r="AA306" s="11">
        <f t="shared" si="59"/>
        <v>4230</v>
      </c>
      <c r="AB306" s="11">
        <f t="shared" si="60"/>
        <v>4230</v>
      </c>
      <c r="AC306" s="6">
        <f t="shared" si="61"/>
        <v>4990</v>
      </c>
      <c r="AD306" s="9" t="s">
        <v>309</v>
      </c>
      <c r="AE306" s="3" t="str">
        <f>IF(ISERROR(VLOOKUP($AD306,技まとめ!$A$1:$F$380,6,FALSE)),"－",VLOOKUP($AD306,技まとめ!$A$1:$F$380,6,FALSE))</f>
        <v>BB</v>
      </c>
      <c r="AF306" s="3">
        <f>IF(ISERROR(VLOOKUP($AD306,技まとめ!$A$1:$F$380,3,FALSE)),"－",VLOOKUP($AD306,技まとめ!$A$1:$F$380,3,FALSE))</f>
        <v>23</v>
      </c>
      <c r="AG306" s="3">
        <f>IF(ISERROR(VLOOKUP($AD306,技まとめ!$A$1:$F$380,5,FALSE)),"－",VLOOKUP($AD306,技まとめ!$A$1:$F$380,5,FALSE))</f>
        <v>20</v>
      </c>
      <c r="AH306" s="3" t="str">
        <f>IF($E306=IF(ISERROR(VLOOKUP($AD306,技まとめ!$A$1:$F$380,4,FALSE)),"－",VLOOKUP($AD306,技まとめ!$A$1:$F$380,4,FALSE)),"一致","")</f>
        <v/>
      </c>
      <c r="AI306" s="9" t="s">
        <v>186</v>
      </c>
      <c r="AJ306" s="3" t="str">
        <f>IF(ISERROR(VLOOKUP($AI306,技まとめ!$A$1:$F$380,6,FALSE)),"－",VLOOKUP($AI306,技まとめ!$A$1:$F$380,6,FALSE))</f>
        <v>DR</v>
      </c>
      <c r="AK306" s="3">
        <f>IF(ISERROR(VLOOKUP($AI306,技まとめ!$A$1:$F$380,3,FALSE)),"－",VLOOKUP($AI306,技まとめ!$A$1:$F$380,3,FALSE))</f>
        <v>27</v>
      </c>
      <c r="AL306" s="3">
        <f>IF(ISERROR(VLOOKUP($AI306,技まとめ!$A$1:$F$380,5,FALSE)),"－",VLOOKUP($AI306,技まとめ!$A$1:$F$380,5,FALSE))</f>
        <v>25</v>
      </c>
      <c r="AM306" s="3" t="str">
        <f>IF($E306=IF(ISERROR(VLOOKUP($AI306,技まとめ!$A$1:$F$380,4,FALSE)),"－",VLOOKUP($AI306,技まとめ!$A$1:$F$380,4,FALSE)),"一致","")</f>
        <v>一致</v>
      </c>
      <c r="AN306" s="9" t="s">
        <v>686</v>
      </c>
      <c r="AO306" s="3" t="str">
        <f>IF(ISERROR(VLOOKUP($AN306,技まとめ!$A$1:$F$380,6,FALSE)),"－",VLOOKUP($AN306,技まとめ!$A$1:$F$380,6,FALSE))</f>
        <v>DR</v>
      </c>
      <c r="AP306" s="3">
        <f>IF(ISERROR(VLOOKUP($AN306,技まとめ!$A$1:$F$380,3,FALSE)),"－",VLOOKUP($AN306,技まとめ!$A$1:$F$380,3,FALSE))</f>
        <v>34</v>
      </c>
      <c r="AQ306" s="3">
        <f>IF(ISERROR(VLOOKUP($AN306,技まとめ!$A$1:$F$380,5,FALSE)),"－",VLOOKUP($AN306,技まとめ!$A$1:$F$380,5,FALSE))</f>
        <v>27</v>
      </c>
      <c r="AR306" s="3" t="str">
        <f>IF($E306=IF(ISERROR(VLOOKUP($AN306,技まとめ!$A$1:$F$380,4,FALSE)),"－",VLOOKUP($AN306,技まとめ!$A$1:$F$380,4,FALSE)),"一致","")</f>
        <v>一致</v>
      </c>
      <c r="AS306" s="9" t="s">
        <v>426</v>
      </c>
      <c r="AT306" s="3" t="str">
        <f>IF(ISERROR(VLOOKUP($AS306,技まとめ!$A$1:$F$380,6,FALSE)),"－",VLOOKUP($AS306,技まとめ!$A$1:$F$380,6,FALSE))</f>
        <v>NS</v>
      </c>
      <c r="AU306" s="3">
        <f>IF(ISERROR(VLOOKUP($AS306,技まとめ!$A$1:$F$380,3,FALSE)),"－",VLOOKUP($AS306,技まとめ!$A$1:$F$380,3,FALSE))</f>
        <v>57</v>
      </c>
      <c r="AV306" s="3">
        <f>IF(ISERROR(VLOOKUP($AS306,技まとめ!$A$1:$F$380,5,FALSE)),"－",VLOOKUP($AS306,技まとめ!$A$1:$F$380,5,FALSE))</f>
        <v>34</v>
      </c>
      <c r="AW306" s="3" t="str">
        <f>IF($E306=IF(ISERROR(VLOOKUP($AS306,技まとめ!$A$1:$F$380,4,FALSE)),"－",VLOOKUP($AS306,技まとめ!$A$1:$F$380,4,FALSE)),"一致","")</f>
        <v>一致</v>
      </c>
      <c r="AX306" s="12" t="str">
        <f t="shared" si="62"/>
        <v>ホーントレインフーセンガムヒートタックルシャインドライブ</v>
      </c>
      <c r="AY306" s="12" t="str">
        <f t="shared" si="63"/>
        <v>ホーントレインフーセンガムヒートタックルシャインドライブ</v>
      </c>
      <c r="AZ306" s="12" t="str">
        <f t="shared" si="64"/>
        <v>ホーントレインフーセンガムヒートタックルシャインドライブ</v>
      </c>
      <c r="BA306" s="12" t="str">
        <f t="shared" si="65"/>
        <v>ホーントレインフーセンガムヒートタックルシャインドライブ</v>
      </c>
      <c r="BB306" s="11" t="str">
        <f t="shared" si="66"/>
        <v>BBDRDRNS</v>
      </c>
      <c r="BC306" s="11" t="str">
        <f t="shared" si="67"/>
        <v>BBDRDRNS</v>
      </c>
      <c r="BD306" s="11" t="str">
        <f t="shared" si="68"/>
        <v>BBDRDRNS</v>
      </c>
      <c r="BE306" s="11" t="str">
        <f t="shared" si="69"/>
        <v>BBDRDRNS</v>
      </c>
    </row>
    <row r="307" spans="1:57" ht="11.25" hidden="1" customHeight="1">
      <c r="A307" s="6">
        <v>305</v>
      </c>
      <c r="B307" s="7" t="s">
        <v>970</v>
      </c>
      <c r="C307" s="8" t="s">
        <v>971</v>
      </c>
      <c r="D307" s="7" t="s">
        <v>72</v>
      </c>
      <c r="E307" s="7" t="s">
        <v>73</v>
      </c>
      <c r="F307" s="7" t="s">
        <v>109</v>
      </c>
      <c r="G307" s="9">
        <v>115</v>
      </c>
      <c r="H307" s="9">
        <v>98</v>
      </c>
      <c r="I307" s="9">
        <v>54</v>
      </c>
      <c r="J307" s="9">
        <v>54</v>
      </c>
      <c r="K307" s="9">
        <v>56</v>
      </c>
      <c r="L307" s="9">
        <v>52</v>
      </c>
      <c r="M307" s="9">
        <v>53</v>
      </c>
      <c r="N307" s="9">
        <v>56</v>
      </c>
      <c r="O307" s="9">
        <v>51</v>
      </c>
      <c r="P307" s="9">
        <v>54</v>
      </c>
      <c r="Q307" s="10">
        <v>104</v>
      </c>
      <c r="R307" s="11">
        <v>38</v>
      </c>
      <c r="S307" s="11">
        <v>1</v>
      </c>
      <c r="T307" s="11">
        <v>102</v>
      </c>
      <c r="U307" s="11">
        <v>103</v>
      </c>
      <c r="V307" s="11">
        <v>1</v>
      </c>
      <c r="W307" s="11">
        <v>101</v>
      </c>
      <c r="X307" s="11">
        <f t="shared" si="56"/>
        <v>450</v>
      </c>
      <c r="Y307" s="11">
        <f t="shared" si="57"/>
        <v>4670</v>
      </c>
      <c r="Z307" s="11">
        <f t="shared" si="58"/>
        <v>1845</v>
      </c>
      <c r="AA307" s="11">
        <f t="shared" si="59"/>
        <v>4085</v>
      </c>
      <c r="AB307" s="11">
        <f t="shared" si="60"/>
        <v>4085</v>
      </c>
      <c r="AC307" s="6">
        <f t="shared" si="61"/>
        <v>4775</v>
      </c>
      <c r="AD307" s="9" t="s">
        <v>413</v>
      </c>
      <c r="AE307" s="3" t="str">
        <f>IF(ISERROR(VLOOKUP($AD307,技まとめ!$A$1:$F$380,6,FALSE)),"－",VLOOKUP($AD307,技まとめ!$A$1:$F$380,6,FALSE))</f>
        <v>BB</v>
      </c>
      <c r="AF307" s="3">
        <f>IF(ISERROR(VLOOKUP($AD307,技まとめ!$A$1:$F$380,3,FALSE)),"－",VLOOKUP($AD307,技まとめ!$A$1:$F$380,3,FALSE))</f>
        <v>31</v>
      </c>
      <c r="AG307" s="3">
        <f>IF(ISERROR(VLOOKUP($AD307,技まとめ!$A$1:$F$380,5,FALSE)),"－",VLOOKUP($AD307,技まとめ!$A$1:$F$380,5,FALSE))</f>
        <v>28</v>
      </c>
      <c r="AH307" s="3" t="str">
        <f>IF($E307=IF(ISERROR(VLOOKUP($AD307,技まとめ!$A$1:$F$380,4,FALSE)),"－",VLOOKUP($AD307,技まとめ!$A$1:$F$380,4,FALSE)),"一致","")</f>
        <v/>
      </c>
      <c r="AI307" s="9" t="s">
        <v>269</v>
      </c>
      <c r="AJ307" s="3" t="str">
        <f>IF(ISERROR(VLOOKUP($AI307,技まとめ!$A$1:$F$380,6,FALSE)),"－",VLOOKUP($AI307,技まとめ!$A$1:$F$380,6,FALSE))</f>
        <v>DR</v>
      </c>
      <c r="AK307" s="3">
        <f>IF(ISERROR(VLOOKUP($AI307,技まとめ!$A$1:$F$380,3,FALSE)),"－",VLOOKUP($AI307,技まとめ!$A$1:$F$380,3,FALSE))</f>
        <v>19</v>
      </c>
      <c r="AL307" s="3">
        <f>IF(ISERROR(VLOOKUP($AI307,技まとめ!$A$1:$F$380,5,FALSE)),"－",VLOOKUP($AI307,技まとめ!$A$1:$F$380,5,FALSE))</f>
        <v>20</v>
      </c>
      <c r="AM307" s="3" t="str">
        <f>IF($E307=IF(ISERROR(VLOOKUP($AI307,技まとめ!$A$1:$F$380,4,FALSE)),"－",VLOOKUP($AI307,技まとめ!$A$1:$F$380,4,FALSE)),"一致","")</f>
        <v/>
      </c>
      <c r="AN307" s="9" t="s">
        <v>251</v>
      </c>
      <c r="AO307" s="3" t="str">
        <f>IF(ISERROR(VLOOKUP($AN307,技まとめ!$A$1:$F$380,6,FALSE)),"－",VLOOKUP($AN307,技まとめ!$A$1:$F$380,6,FALSE))</f>
        <v>BL</v>
      </c>
      <c r="AP307" s="3">
        <f>IF(ISERROR(VLOOKUP($AN307,技まとめ!$A$1:$F$380,3,FALSE)),"－",VLOOKUP($AN307,技まとめ!$A$1:$F$380,3,FALSE))</f>
        <v>46</v>
      </c>
      <c r="AQ307" s="3">
        <f>IF(ISERROR(VLOOKUP($AN307,技まとめ!$A$1:$F$380,5,FALSE)),"－",VLOOKUP($AN307,技まとめ!$A$1:$F$380,5,FALSE))</f>
        <v>33</v>
      </c>
      <c r="AR307" s="3" t="str">
        <f>IF($E307=IF(ISERROR(VLOOKUP($AN307,技まとめ!$A$1:$F$380,4,FALSE)),"－",VLOOKUP($AN307,技まとめ!$A$1:$F$380,4,FALSE)),"一致","")</f>
        <v/>
      </c>
      <c r="AS307" s="9" t="s">
        <v>248</v>
      </c>
      <c r="AT307" s="3" t="str">
        <f>IF(ISERROR(VLOOKUP($AS307,技まとめ!$A$1:$F$380,6,FALSE)),"－",VLOOKUP($AS307,技まとめ!$A$1:$F$380,6,FALSE))</f>
        <v>DR</v>
      </c>
      <c r="AU307" s="3">
        <f>IF(ISERROR(VLOOKUP($AS307,技まとめ!$A$1:$F$380,3,FALSE)),"－",VLOOKUP($AS307,技まとめ!$A$1:$F$380,3,FALSE))</f>
        <v>53</v>
      </c>
      <c r="AV307" s="3">
        <f>IF(ISERROR(VLOOKUP($AS307,技まとめ!$A$1:$F$380,5,FALSE)),"－",VLOOKUP($AS307,技まとめ!$A$1:$F$380,5,FALSE))</f>
        <v>35</v>
      </c>
      <c r="AW307" s="3" t="str">
        <f>IF($E307=IF(ISERROR(VLOOKUP($AS307,技まとめ!$A$1:$F$380,4,FALSE)),"－",VLOOKUP($AS307,技まとめ!$A$1:$F$380,4,FALSE)),"一致","")</f>
        <v/>
      </c>
      <c r="AX307" s="12" t="str">
        <f t="shared" si="62"/>
        <v>スーパーしこふみどくぎりのじゅつくものいとたつまきどくぎり</v>
      </c>
      <c r="AY307" s="12" t="str">
        <f t="shared" si="63"/>
        <v>スーパーしこふみどくぎりのじゅつくものいとたつまきどくぎり</v>
      </c>
      <c r="AZ307" s="12" t="str">
        <f t="shared" si="64"/>
        <v>スーパーしこふみどくぎりのじゅつくものいとたつまきどくぎり</v>
      </c>
      <c r="BA307" s="12" t="str">
        <f t="shared" si="65"/>
        <v>スーパーしこふみどくぎりのじゅつくものいとたつまきどくぎり</v>
      </c>
      <c r="BB307" s="11" t="str">
        <f t="shared" si="66"/>
        <v>BBDRBLDR</v>
      </c>
      <c r="BC307" s="11" t="str">
        <f t="shared" si="67"/>
        <v>BBDRBLDR</v>
      </c>
      <c r="BD307" s="11" t="str">
        <f t="shared" si="68"/>
        <v>BBDRBLDR</v>
      </c>
      <c r="BE307" s="11" t="str">
        <f t="shared" si="69"/>
        <v>BBDRBLDR</v>
      </c>
    </row>
    <row r="308" spans="1:57" ht="11.25" hidden="1" customHeight="1">
      <c r="A308" s="6">
        <v>306</v>
      </c>
      <c r="B308" s="7" t="s">
        <v>972</v>
      </c>
      <c r="C308" s="8" t="s">
        <v>973</v>
      </c>
      <c r="D308" s="7" t="s">
        <v>72</v>
      </c>
      <c r="E308" s="7" t="s">
        <v>81</v>
      </c>
      <c r="F308" s="7" t="s">
        <v>82</v>
      </c>
      <c r="G308" s="9">
        <v>131</v>
      </c>
      <c r="H308" s="9">
        <v>91</v>
      </c>
      <c r="I308" s="9">
        <v>44</v>
      </c>
      <c r="J308" s="9">
        <v>51</v>
      </c>
      <c r="K308" s="9">
        <v>57</v>
      </c>
      <c r="L308" s="9">
        <v>53</v>
      </c>
      <c r="M308" s="9">
        <v>57</v>
      </c>
      <c r="N308" s="9">
        <v>55</v>
      </c>
      <c r="O308" s="9">
        <v>57</v>
      </c>
      <c r="P308" s="9">
        <v>59</v>
      </c>
      <c r="Q308" s="10">
        <v>94</v>
      </c>
      <c r="R308" s="11">
        <v>40</v>
      </c>
      <c r="S308" s="11">
        <v>1</v>
      </c>
      <c r="T308" s="11">
        <v>103</v>
      </c>
      <c r="U308" s="11">
        <v>107</v>
      </c>
      <c r="V308" s="11">
        <v>1</v>
      </c>
      <c r="W308" s="11">
        <v>107</v>
      </c>
      <c r="X308" s="11">
        <f t="shared" si="56"/>
        <v>453</v>
      </c>
      <c r="Y308" s="11">
        <f t="shared" si="57"/>
        <v>4300</v>
      </c>
      <c r="Z308" s="11">
        <f t="shared" si="58"/>
        <v>1945</v>
      </c>
      <c r="AA308" s="11">
        <f t="shared" si="59"/>
        <v>4150</v>
      </c>
      <c r="AB308" s="11">
        <f t="shared" si="60"/>
        <v>4150</v>
      </c>
      <c r="AC308" s="6">
        <f t="shared" si="61"/>
        <v>4855</v>
      </c>
      <c r="AD308" s="9" t="s">
        <v>423</v>
      </c>
      <c r="AE308" s="3" t="str">
        <f>IF(ISERROR(VLOOKUP($AD308,技まとめ!$A$1:$F$380,6,FALSE)),"－",VLOOKUP($AD308,技まとめ!$A$1:$F$380,6,FALSE))</f>
        <v>BL</v>
      </c>
      <c r="AF308" s="3">
        <f>IF(ISERROR(VLOOKUP($AD308,技まとめ!$A$1:$F$380,3,FALSE)),"－",VLOOKUP($AD308,技まとめ!$A$1:$F$380,3,FALSE))</f>
        <v>13</v>
      </c>
      <c r="AG308" s="3">
        <f>IF(ISERROR(VLOOKUP($AD308,技まとめ!$A$1:$F$380,5,FALSE)),"－",VLOOKUP($AD308,技まとめ!$A$1:$F$380,5,FALSE))</f>
        <v>20</v>
      </c>
      <c r="AH308" s="3" t="str">
        <f>IF($E308=IF(ISERROR(VLOOKUP($AD308,技まとめ!$A$1:$F$380,4,FALSE)),"－",VLOOKUP($AD308,技まとめ!$A$1:$F$380,4,FALSE)),"一致","")</f>
        <v>一致</v>
      </c>
      <c r="AI308" s="9" t="s">
        <v>634</v>
      </c>
      <c r="AJ308" s="3" t="str">
        <f>IF(ISERROR(VLOOKUP($AI308,技まとめ!$A$1:$F$380,6,FALSE)),"－",VLOOKUP($AI308,技まとめ!$A$1:$F$380,6,FALSE))</f>
        <v>DR</v>
      </c>
      <c r="AK308" s="3">
        <f>IF(ISERROR(VLOOKUP($AI308,技まとめ!$A$1:$F$380,3,FALSE)),"－",VLOOKUP($AI308,技まとめ!$A$1:$F$380,3,FALSE))</f>
        <v>13</v>
      </c>
      <c r="AL308" s="3">
        <f>IF(ISERROR(VLOOKUP($AI308,技まとめ!$A$1:$F$380,5,FALSE)),"－",VLOOKUP($AI308,技まとめ!$A$1:$F$380,5,FALSE))</f>
        <v>20</v>
      </c>
      <c r="AM308" s="3" t="str">
        <f>IF($E308=IF(ISERROR(VLOOKUP($AI308,技まとめ!$A$1:$F$380,4,FALSE)),"－",VLOOKUP($AI308,技まとめ!$A$1:$F$380,4,FALSE)),"一致","")</f>
        <v>一致</v>
      </c>
      <c r="AN308" s="9" t="s">
        <v>300</v>
      </c>
      <c r="AO308" s="3" t="str">
        <f>IF(ISERROR(VLOOKUP($AN308,技まとめ!$A$1:$F$380,6,FALSE)),"－",VLOOKUP($AN308,技まとめ!$A$1:$F$380,6,FALSE))</f>
        <v>BB</v>
      </c>
      <c r="AP308" s="3">
        <f>IF(ISERROR(VLOOKUP($AN308,技まとめ!$A$1:$F$380,3,FALSE)),"－",VLOOKUP($AN308,技まとめ!$A$1:$F$380,3,FALSE))</f>
        <v>49</v>
      </c>
      <c r="AQ308" s="3">
        <f>IF(ISERROR(VLOOKUP($AN308,技まとめ!$A$1:$F$380,5,FALSE)),"－",VLOOKUP($AN308,技まとめ!$A$1:$F$380,5,FALSE))</f>
        <v>32</v>
      </c>
      <c r="AR308" s="3" t="str">
        <f>IF($E308=IF(ISERROR(VLOOKUP($AN308,技まとめ!$A$1:$F$380,4,FALSE)),"－",VLOOKUP($AN308,技まとめ!$A$1:$F$380,4,FALSE)),"一致","")</f>
        <v>一致</v>
      </c>
      <c r="AS308" s="9" t="s">
        <v>347</v>
      </c>
      <c r="AT308" s="3" t="str">
        <f>IF(ISERROR(VLOOKUP($AS308,技まとめ!$A$1:$F$380,6,FALSE)),"－",VLOOKUP($AS308,技まとめ!$A$1:$F$380,6,FALSE))</f>
        <v>DR</v>
      </c>
      <c r="AU308" s="3">
        <f>IF(ISERROR(VLOOKUP($AS308,技まとめ!$A$1:$F$380,3,FALSE)),"－",VLOOKUP($AS308,技まとめ!$A$1:$F$380,3,FALSE))</f>
        <v>40</v>
      </c>
      <c r="AV308" s="3">
        <f>IF(ISERROR(VLOOKUP($AS308,技まとめ!$A$1:$F$380,5,FALSE)),"－",VLOOKUP($AS308,技まとめ!$A$1:$F$380,5,FALSE))</f>
        <v>31</v>
      </c>
      <c r="AW308" s="3" t="str">
        <f>IF($E308=IF(ISERROR(VLOOKUP($AS308,技まとめ!$A$1:$F$380,4,FALSE)),"－",VLOOKUP($AS308,技まとめ!$A$1:$F$380,4,FALSE)),"一致","")</f>
        <v/>
      </c>
      <c r="AX308" s="12" t="str">
        <f t="shared" si="62"/>
        <v>コイルターンたまのりピエロスピニングカットざんぞう</v>
      </c>
      <c r="AY308" s="12" t="str">
        <f t="shared" si="63"/>
        <v>コイルターンたまのりピエロスピニングカットざんぞう</v>
      </c>
      <c r="AZ308" s="12" t="str">
        <f t="shared" si="64"/>
        <v>コイルターンたまのりピエロスピニングカットざんぞう</v>
      </c>
      <c r="BA308" s="12" t="str">
        <f t="shared" si="65"/>
        <v>コイルターンたまのりピエロスピニングカットざんぞう</v>
      </c>
      <c r="BB308" s="11" t="str">
        <f t="shared" si="66"/>
        <v>BLDRBBDR</v>
      </c>
      <c r="BC308" s="11" t="str">
        <f t="shared" si="67"/>
        <v>BLDRBBDR</v>
      </c>
      <c r="BD308" s="11" t="str">
        <f t="shared" si="68"/>
        <v>BLDRBBDR</v>
      </c>
      <c r="BE308" s="11" t="str">
        <f t="shared" si="69"/>
        <v>BLDRBBDR</v>
      </c>
    </row>
    <row r="309" spans="1:57" ht="11.25" hidden="1" customHeight="1">
      <c r="A309" s="6">
        <v>307</v>
      </c>
      <c r="B309" s="7" t="s">
        <v>974</v>
      </c>
      <c r="C309" s="8" t="s">
        <v>975</v>
      </c>
      <c r="D309" s="7" t="s">
        <v>72</v>
      </c>
      <c r="E309" s="7" t="s">
        <v>95</v>
      </c>
      <c r="F309" s="7" t="s">
        <v>109</v>
      </c>
      <c r="G309" s="9">
        <v>99</v>
      </c>
      <c r="H309" s="9">
        <v>129</v>
      </c>
      <c r="I309" s="9">
        <v>48</v>
      </c>
      <c r="J309" s="9">
        <v>56</v>
      </c>
      <c r="K309" s="9">
        <v>51</v>
      </c>
      <c r="L309" s="9">
        <v>53</v>
      </c>
      <c r="M309" s="9">
        <v>56</v>
      </c>
      <c r="N309" s="9">
        <v>53</v>
      </c>
      <c r="O309" s="9">
        <v>57</v>
      </c>
      <c r="P309" s="9">
        <v>62</v>
      </c>
      <c r="Q309" s="10">
        <v>98</v>
      </c>
      <c r="R309" s="11">
        <v>40</v>
      </c>
      <c r="S309" s="11">
        <v>1</v>
      </c>
      <c r="T309" s="11">
        <v>103</v>
      </c>
      <c r="U309" s="11">
        <v>106</v>
      </c>
      <c r="V309" s="11">
        <v>1</v>
      </c>
      <c r="W309" s="11">
        <v>107</v>
      </c>
      <c r="X309" s="11">
        <f t="shared" si="56"/>
        <v>456</v>
      </c>
      <c r="Y309" s="11">
        <f t="shared" si="57"/>
        <v>4460</v>
      </c>
      <c r="Z309" s="11">
        <f t="shared" si="58"/>
        <v>1945</v>
      </c>
      <c r="AA309" s="11">
        <f t="shared" si="59"/>
        <v>4150</v>
      </c>
      <c r="AB309" s="11">
        <f t="shared" si="60"/>
        <v>4150</v>
      </c>
      <c r="AC309" s="6">
        <f t="shared" si="61"/>
        <v>4855</v>
      </c>
      <c r="AD309" s="9" t="s">
        <v>634</v>
      </c>
      <c r="AE309" s="3" t="str">
        <f>IF(ISERROR(VLOOKUP($AD309,技まとめ!$A$1:$F$380,6,FALSE)),"－",VLOOKUP($AD309,技まとめ!$A$1:$F$380,6,FALSE))</f>
        <v>DR</v>
      </c>
      <c r="AF309" s="3">
        <f>IF(ISERROR(VLOOKUP($AD309,技まとめ!$A$1:$F$380,3,FALSE)),"－",VLOOKUP($AD309,技まとめ!$A$1:$F$380,3,FALSE))</f>
        <v>13</v>
      </c>
      <c r="AG309" s="3">
        <f>IF(ISERROR(VLOOKUP($AD309,技まとめ!$A$1:$F$380,5,FALSE)),"－",VLOOKUP($AD309,技まとめ!$A$1:$F$380,5,FALSE))</f>
        <v>20</v>
      </c>
      <c r="AH309" s="3" t="str">
        <f>IF($E309=IF(ISERROR(VLOOKUP($AD309,技まとめ!$A$1:$F$380,4,FALSE)),"－",VLOOKUP($AD309,技まとめ!$A$1:$F$380,4,FALSE)),"一致","")</f>
        <v/>
      </c>
      <c r="AI309" s="9" t="s">
        <v>323</v>
      </c>
      <c r="AJ309" s="3" t="str">
        <f>IF(ISERROR(VLOOKUP($AI309,技まとめ!$A$1:$F$380,6,FALSE)),"－",VLOOKUP($AI309,技まとめ!$A$1:$F$380,6,FALSE))</f>
        <v>DR</v>
      </c>
      <c r="AK309" s="3">
        <f>IF(ISERROR(VLOOKUP($AI309,技まとめ!$A$1:$F$380,3,FALSE)),"－",VLOOKUP($AI309,技まとめ!$A$1:$F$380,3,FALSE))</f>
        <v>42</v>
      </c>
      <c r="AL309" s="3">
        <f>IF(ISERROR(VLOOKUP($AI309,技まとめ!$A$1:$F$380,5,FALSE)),"－",VLOOKUP($AI309,技まとめ!$A$1:$F$380,5,FALSE))</f>
        <v>31</v>
      </c>
      <c r="AM309" s="3" t="str">
        <f>IF($E309=IF(ISERROR(VLOOKUP($AI309,技まとめ!$A$1:$F$380,4,FALSE)),"－",VLOOKUP($AI309,技まとめ!$A$1:$F$380,4,FALSE)),"一致","")</f>
        <v/>
      </c>
      <c r="AN309" s="9" t="s">
        <v>671</v>
      </c>
      <c r="AO309" s="3" t="str">
        <f>IF(ISERROR(VLOOKUP($AN309,技まとめ!$A$1:$F$380,6,FALSE)),"－",VLOOKUP($AN309,技まとめ!$A$1:$F$380,6,FALSE))</f>
        <v>BL</v>
      </c>
      <c r="AP309" s="3">
        <f>IF(ISERROR(VLOOKUP($AN309,技まとめ!$A$1:$F$380,3,FALSE)),"－",VLOOKUP($AN309,技まとめ!$A$1:$F$380,3,FALSE))</f>
        <v>56</v>
      </c>
      <c r="AQ309" s="3">
        <f>IF(ISERROR(VLOOKUP($AN309,技まとめ!$A$1:$F$380,5,FALSE)),"－",VLOOKUP($AN309,技まとめ!$A$1:$F$380,5,FALSE))</f>
        <v>39</v>
      </c>
      <c r="AR309" s="3" t="str">
        <f>IF($E309=IF(ISERROR(VLOOKUP($AN309,技まとめ!$A$1:$F$380,4,FALSE)),"－",VLOOKUP($AN309,技まとめ!$A$1:$F$380,4,FALSE)),"一致","")</f>
        <v/>
      </c>
      <c r="AS309" s="9" t="s">
        <v>330</v>
      </c>
      <c r="AT309" s="3" t="str">
        <f>IF(ISERROR(VLOOKUP($AS309,技まとめ!$A$1:$F$380,6,FALSE)),"－",VLOOKUP($AS309,技まとめ!$A$1:$F$380,6,FALSE))</f>
        <v>SC</v>
      </c>
      <c r="AU309" s="3">
        <f>IF(ISERROR(VLOOKUP($AS309,技まとめ!$A$1:$F$380,3,FALSE)),"－",VLOOKUP($AS309,技まとめ!$A$1:$F$380,3,FALSE))</f>
        <v>44</v>
      </c>
      <c r="AV309" s="3">
        <f>IF(ISERROR(VLOOKUP($AS309,技まとめ!$A$1:$F$380,5,FALSE)),"－",VLOOKUP($AS309,技まとめ!$A$1:$F$380,5,FALSE))</f>
        <v>28</v>
      </c>
      <c r="AW309" s="3" t="str">
        <f>IF($E309=IF(ISERROR(VLOOKUP($AS309,技まとめ!$A$1:$F$380,4,FALSE)),"－",VLOOKUP($AS309,技まとめ!$A$1:$F$380,4,FALSE)),"一致","")</f>
        <v/>
      </c>
      <c r="AX309" s="12" t="str">
        <f t="shared" si="62"/>
        <v>たまのりピエロカンガルーキックフレイムダンスクロスドライブ</v>
      </c>
      <c r="AY309" s="12" t="str">
        <f t="shared" si="63"/>
        <v>たまのりピエロカンガルーキックフレイムダンスクロスドライブ</v>
      </c>
      <c r="AZ309" s="12" t="str">
        <f t="shared" si="64"/>
        <v>たまのりピエロカンガルーキックフレイムダンスクロスドライブ</v>
      </c>
      <c r="BA309" s="12" t="str">
        <f t="shared" si="65"/>
        <v>たまのりピエロカンガルーキックフレイムダンスクロスドライブ</v>
      </c>
      <c r="BB309" s="11" t="str">
        <f t="shared" si="66"/>
        <v>DRDRBLSC</v>
      </c>
      <c r="BC309" s="11" t="str">
        <f t="shared" si="67"/>
        <v>DRDRBLSC</v>
      </c>
      <c r="BD309" s="11" t="str">
        <f t="shared" si="68"/>
        <v>DRDRBLSC</v>
      </c>
      <c r="BE309" s="11" t="str">
        <f t="shared" si="69"/>
        <v>DRDRBLSC</v>
      </c>
    </row>
    <row r="310" spans="1:57" ht="11.25" hidden="1" customHeight="1">
      <c r="A310" s="6">
        <v>308</v>
      </c>
      <c r="B310" s="7" t="s">
        <v>976</v>
      </c>
      <c r="C310" s="8" t="s">
        <v>977</v>
      </c>
      <c r="D310" s="7" t="s">
        <v>72</v>
      </c>
      <c r="E310" s="7" t="s">
        <v>81</v>
      </c>
      <c r="F310" s="7" t="s">
        <v>74</v>
      </c>
      <c r="G310" s="9">
        <v>117</v>
      </c>
      <c r="H310" s="9">
        <v>107</v>
      </c>
      <c r="I310" s="9">
        <v>56</v>
      </c>
      <c r="J310" s="9">
        <v>51</v>
      </c>
      <c r="K310" s="9">
        <v>56</v>
      </c>
      <c r="L310" s="9">
        <v>56</v>
      </c>
      <c r="M310" s="9">
        <v>53</v>
      </c>
      <c r="N310" s="9">
        <v>54</v>
      </c>
      <c r="O310" s="9">
        <v>54</v>
      </c>
      <c r="P310" s="9">
        <v>42</v>
      </c>
      <c r="Q310" s="10">
        <v>106</v>
      </c>
      <c r="R310" s="11">
        <v>21</v>
      </c>
      <c r="S310" s="11">
        <v>1</v>
      </c>
      <c r="T310" s="11">
        <v>106</v>
      </c>
      <c r="U310" s="11">
        <v>103</v>
      </c>
      <c r="V310" s="11">
        <v>1</v>
      </c>
      <c r="W310" s="11">
        <v>104</v>
      </c>
      <c r="X310" s="11">
        <f t="shared" si="56"/>
        <v>442</v>
      </c>
      <c r="Y310" s="11">
        <f t="shared" si="57"/>
        <v>4765</v>
      </c>
      <c r="Z310" s="11">
        <f t="shared" si="58"/>
        <v>1265</v>
      </c>
      <c r="AA310" s="11">
        <f t="shared" si="59"/>
        <v>4240</v>
      </c>
      <c r="AB310" s="11">
        <f t="shared" si="60"/>
        <v>4240</v>
      </c>
      <c r="AC310" s="6">
        <f t="shared" si="61"/>
        <v>4865</v>
      </c>
      <c r="AD310" s="9" t="s">
        <v>978</v>
      </c>
      <c r="AE310" s="3" t="str">
        <f>IF(ISERROR(VLOOKUP($AD310,技まとめ!$A$1:$F$380,6,FALSE)),"－",VLOOKUP($AD310,技まとめ!$A$1:$F$380,6,FALSE))</f>
        <v>－</v>
      </c>
      <c r="AF310" s="3">
        <f>IF(ISERROR(VLOOKUP($AD310,技まとめ!$A$1:$F$380,3,FALSE)),"－",VLOOKUP($AD310,技まとめ!$A$1:$F$380,3,FALSE))</f>
        <v>0</v>
      </c>
      <c r="AG310" s="3">
        <f>IF(ISERROR(VLOOKUP($AD310,技まとめ!$A$1:$F$380,5,FALSE)),"－",VLOOKUP($AD310,技まとめ!$A$1:$F$380,5,FALSE))</f>
        <v>0</v>
      </c>
      <c r="AH310" s="3" t="str">
        <f>IF($E310=IF(ISERROR(VLOOKUP($AD310,技まとめ!$A$1:$F$380,4,FALSE)),"－",VLOOKUP($AD310,技まとめ!$A$1:$F$380,4,FALSE)),"一致","")</f>
        <v/>
      </c>
      <c r="AI310" s="9" t="s">
        <v>487</v>
      </c>
      <c r="AJ310" s="3" t="str">
        <f>IF(ISERROR(VLOOKUP($AI310,技まとめ!$A$1:$F$380,6,FALSE)),"－",VLOOKUP($AI310,技まとめ!$A$1:$F$380,6,FALSE))</f>
        <v>CA</v>
      </c>
      <c r="AK310" s="3">
        <f>IF(ISERROR(VLOOKUP($AI310,技まとめ!$A$1:$F$380,3,FALSE)),"－",VLOOKUP($AI310,技まとめ!$A$1:$F$380,3,FALSE))</f>
        <v>33</v>
      </c>
      <c r="AL310" s="3">
        <f>IF(ISERROR(VLOOKUP($AI310,技まとめ!$A$1:$F$380,5,FALSE)),"－",VLOOKUP($AI310,技まとめ!$A$1:$F$380,5,FALSE))</f>
        <v>27</v>
      </c>
      <c r="AM310" s="3" t="str">
        <f>IF($E310=IF(ISERROR(VLOOKUP($AI310,技まとめ!$A$1:$F$380,4,FALSE)),"－",VLOOKUP($AI310,技まとめ!$A$1:$F$380,4,FALSE)),"一致","")</f>
        <v>一致</v>
      </c>
      <c r="AN310" s="9" t="s">
        <v>693</v>
      </c>
      <c r="AO310" s="3" t="str">
        <f>IF(ISERROR(VLOOKUP($AN310,技まとめ!$A$1:$F$380,6,FALSE)),"－",VLOOKUP($AN310,技まとめ!$A$1:$F$380,6,FALSE))</f>
        <v>CA</v>
      </c>
      <c r="AP310" s="3">
        <f>IF(ISERROR(VLOOKUP($AN310,技まとめ!$A$1:$F$380,3,FALSE)),"－",VLOOKUP($AN310,技まとめ!$A$1:$F$380,3,FALSE))</f>
        <v>69</v>
      </c>
      <c r="AQ310" s="3">
        <f>IF(ISERROR(VLOOKUP($AN310,技まとめ!$A$1:$F$380,5,FALSE)),"－",VLOOKUP($AN310,技まとめ!$A$1:$F$380,5,FALSE))</f>
        <v>42</v>
      </c>
      <c r="AR310" s="3" t="str">
        <f>IF($E310=IF(ISERROR(VLOOKUP($AN310,技まとめ!$A$1:$F$380,4,FALSE)),"－",VLOOKUP($AN310,技まとめ!$A$1:$F$380,4,FALSE)),"一致","")</f>
        <v>一致</v>
      </c>
      <c r="AS310" s="9" t="s">
        <v>451</v>
      </c>
      <c r="AT310" s="3" t="str">
        <f>IF(ISERROR(VLOOKUP($AS310,技まとめ!$A$1:$F$380,6,FALSE)),"－",VLOOKUP($AS310,技まとめ!$A$1:$F$380,6,FALSE))</f>
        <v>CA</v>
      </c>
      <c r="AU310" s="3">
        <f>IF(ISERROR(VLOOKUP($AS310,技まとめ!$A$1:$F$380,3,FALSE)),"－",VLOOKUP($AS310,技まとめ!$A$1:$F$380,3,FALSE))</f>
        <v>77</v>
      </c>
      <c r="AV310" s="3">
        <f>IF(ISERROR(VLOOKUP($AS310,技まとめ!$A$1:$F$380,5,FALSE)),"－",VLOOKUP($AS310,技まとめ!$A$1:$F$380,5,FALSE))</f>
        <v>45</v>
      </c>
      <c r="AW310" s="3" t="str">
        <f>IF($E310=IF(ISERROR(VLOOKUP($AS310,技まとめ!$A$1:$F$380,4,FALSE)),"－",VLOOKUP($AS310,技まとめ!$A$1:$F$380,4,FALSE)),"一致","")</f>
        <v/>
      </c>
      <c r="AX310" s="12" t="str">
        <f t="shared" si="62"/>
        <v>キーパープラスこがらしストームライダーぶんしんブロック</v>
      </c>
      <c r="AY310" s="12" t="str">
        <f t="shared" si="63"/>
        <v>キーパープラスこがらしストームライダーぶんしんブロック</v>
      </c>
      <c r="AZ310" s="12" t="str">
        <f t="shared" si="64"/>
        <v>キーパープラスこがらしストームライダーぶんしんブロック</v>
      </c>
      <c r="BA310" s="12" t="str">
        <f t="shared" si="65"/>
        <v>キーパープラスこがらしストームライダーぶんしんブロック</v>
      </c>
      <c r="BB310" s="11" t="str">
        <f t="shared" si="66"/>
        <v>－CACACA</v>
      </c>
      <c r="BC310" s="11" t="str">
        <f t="shared" si="67"/>
        <v>－CACACA</v>
      </c>
      <c r="BD310" s="11" t="str">
        <f t="shared" si="68"/>
        <v>－CACACA</v>
      </c>
      <c r="BE310" s="11" t="str">
        <f t="shared" si="69"/>
        <v>－CACACA</v>
      </c>
    </row>
    <row r="311" spans="1:57" ht="11.25" hidden="1" customHeight="1">
      <c r="A311" s="6">
        <v>309</v>
      </c>
      <c r="B311" s="7" t="s">
        <v>979</v>
      </c>
      <c r="C311" s="8" t="s">
        <v>980</v>
      </c>
      <c r="D311" s="7" t="s">
        <v>72</v>
      </c>
      <c r="E311" s="7" t="s">
        <v>102</v>
      </c>
      <c r="F311" s="7" t="s">
        <v>109</v>
      </c>
      <c r="G311" s="9">
        <v>120</v>
      </c>
      <c r="H311" s="9">
        <v>95</v>
      </c>
      <c r="I311" s="9">
        <v>47</v>
      </c>
      <c r="J311" s="9">
        <v>56</v>
      </c>
      <c r="K311" s="9">
        <v>55</v>
      </c>
      <c r="L311" s="9">
        <v>56</v>
      </c>
      <c r="M311" s="9">
        <v>58</v>
      </c>
      <c r="N311" s="9">
        <v>61</v>
      </c>
      <c r="O311" s="9">
        <v>56</v>
      </c>
      <c r="P311" s="9">
        <v>35</v>
      </c>
      <c r="Q311" s="10">
        <v>97</v>
      </c>
      <c r="R311" s="11">
        <v>25</v>
      </c>
      <c r="S311" s="11">
        <v>1</v>
      </c>
      <c r="T311" s="11">
        <v>106</v>
      </c>
      <c r="U311" s="11">
        <v>108</v>
      </c>
      <c r="V311" s="11">
        <v>1</v>
      </c>
      <c r="W311" s="11">
        <v>106</v>
      </c>
      <c r="X311" s="11">
        <f t="shared" si="56"/>
        <v>444</v>
      </c>
      <c r="Y311" s="11">
        <f t="shared" si="57"/>
        <v>4415</v>
      </c>
      <c r="Z311" s="11">
        <f t="shared" si="58"/>
        <v>1415</v>
      </c>
      <c r="AA311" s="11">
        <f t="shared" si="59"/>
        <v>4250</v>
      </c>
      <c r="AB311" s="11">
        <f t="shared" si="60"/>
        <v>4250</v>
      </c>
      <c r="AC311" s="6">
        <f t="shared" si="61"/>
        <v>4895</v>
      </c>
      <c r="AD311" s="9" t="s">
        <v>710</v>
      </c>
      <c r="AE311" s="3" t="str">
        <f>IF(ISERROR(VLOOKUP($AD311,技まとめ!$A$1:$F$380,6,FALSE)),"－",VLOOKUP($AD311,技まとめ!$A$1:$F$380,6,FALSE))</f>
        <v>DR</v>
      </c>
      <c r="AF311" s="3">
        <f>IF(ISERROR(VLOOKUP($AD311,技まとめ!$A$1:$F$380,3,FALSE)),"－",VLOOKUP($AD311,技まとめ!$A$1:$F$380,3,FALSE))</f>
        <v>15</v>
      </c>
      <c r="AG311" s="3">
        <f>IF(ISERROR(VLOOKUP($AD311,技まとめ!$A$1:$F$380,5,FALSE)),"－",VLOOKUP($AD311,技まとめ!$A$1:$F$380,5,FALSE))</f>
        <v>20</v>
      </c>
      <c r="AH311" s="3" t="str">
        <f>IF($E311=IF(ISERROR(VLOOKUP($AD311,技まとめ!$A$1:$F$380,4,FALSE)),"－",VLOOKUP($AD311,技まとめ!$A$1:$F$380,4,FALSE)),"一致","")</f>
        <v>一致</v>
      </c>
      <c r="AI311" s="9" t="s">
        <v>635</v>
      </c>
      <c r="AJ311" s="3" t="str">
        <f>IF(ISERROR(VLOOKUP($AI311,技まとめ!$A$1:$F$380,6,FALSE)),"－",VLOOKUP($AI311,技まとめ!$A$1:$F$380,6,FALSE))</f>
        <v>DR</v>
      </c>
      <c r="AK311" s="3">
        <f>IF(ISERROR(VLOOKUP($AI311,技まとめ!$A$1:$F$380,3,FALSE)),"－",VLOOKUP($AI311,技まとめ!$A$1:$F$380,3,FALSE))</f>
        <v>58</v>
      </c>
      <c r="AL311" s="3">
        <f>IF(ISERROR(VLOOKUP($AI311,技まとめ!$A$1:$F$380,5,FALSE)),"－",VLOOKUP($AI311,技まとめ!$A$1:$F$380,5,FALSE))</f>
        <v>39</v>
      </c>
      <c r="AM311" s="3" t="str">
        <f>IF($E311=IF(ISERROR(VLOOKUP($AI311,技まとめ!$A$1:$F$380,4,FALSE)),"－",VLOOKUP($AI311,技まとめ!$A$1:$F$380,4,FALSE)),"一致","")</f>
        <v/>
      </c>
      <c r="AN311" s="9" t="s">
        <v>178</v>
      </c>
      <c r="AO311" s="3" t="str">
        <f>IF(ISERROR(VLOOKUP($AN311,技まとめ!$A$1:$F$380,6,FALSE)),"－",VLOOKUP($AN311,技まとめ!$A$1:$F$380,6,FALSE))</f>
        <v>NS</v>
      </c>
      <c r="AP311" s="3">
        <f>IF(ISERROR(VLOOKUP($AN311,技まとめ!$A$1:$F$380,3,FALSE)),"－",VLOOKUP($AN311,技まとめ!$A$1:$F$380,3,FALSE))</f>
        <v>38</v>
      </c>
      <c r="AQ311" s="3">
        <f>IF(ISERROR(VLOOKUP($AN311,技まとめ!$A$1:$F$380,5,FALSE)),"－",VLOOKUP($AN311,技まとめ!$A$1:$F$380,5,FALSE))</f>
        <v>25</v>
      </c>
      <c r="AR311" s="3" t="str">
        <f>IF($E311=IF(ISERROR(VLOOKUP($AN311,技まとめ!$A$1:$F$380,4,FALSE)),"－",VLOOKUP($AN311,技まとめ!$A$1:$F$380,4,FALSE)),"一致","")</f>
        <v/>
      </c>
      <c r="AS311" s="9" t="s">
        <v>981</v>
      </c>
      <c r="AT311" s="3" t="str">
        <f>IF(ISERROR(VLOOKUP($AS311,技まとめ!$A$1:$F$380,6,FALSE)),"－",VLOOKUP($AS311,技まとめ!$A$1:$F$380,6,FALSE))</f>
        <v>BL</v>
      </c>
      <c r="AU311" s="3">
        <f>IF(ISERROR(VLOOKUP($AS311,技まとめ!$A$1:$F$380,3,FALSE)),"－",VLOOKUP($AS311,技まとめ!$A$1:$F$380,3,FALSE))</f>
        <v>75</v>
      </c>
      <c r="AV311" s="3">
        <f>IF(ISERROR(VLOOKUP($AS311,技まとめ!$A$1:$F$380,5,FALSE)),"－",VLOOKUP($AS311,技まとめ!$A$1:$F$380,5,FALSE))</f>
        <v>47</v>
      </c>
      <c r="AW311" s="3" t="str">
        <f>IF($E311=IF(ISERROR(VLOOKUP($AS311,技まとめ!$A$1:$F$380,4,FALSE)),"－",VLOOKUP($AS311,技まとめ!$A$1:$F$380,4,FALSE)),"一致","")</f>
        <v/>
      </c>
      <c r="AX311" s="12" t="str">
        <f t="shared" si="62"/>
        <v>ひとりワンツーオーロラドリブルフリーズショットスノーエンジェル</v>
      </c>
      <c r="AY311" s="12" t="str">
        <f t="shared" si="63"/>
        <v>ひとりワンツーオーロラドリブルフリーズショットスノーエンジェル</v>
      </c>
      <c r="AZ311" s="12" t="str">
        <f t="shared" si="64"/>
        <v>ひとりワンツーオーロラドリブルフリーズショットスノーエンジェル</v>
      </c>
      <c r="BA311" s="12" t="str">
        <f t="shared" si="65"/>
        <v>ひとりワンツーオーロラドリブルフリーズショットスノーエンジェル</v>
      </c>
      <c r="BB311" s="11" t="str">
        <f t="shared" si="66"/>
        <v>DRDRNSBL</v>
      </c>
      <c r="BC311" s="11" t="str">
        <f t="shared" si="67"/>
        <v>DRDRNSBL</v>
      </c>
      <c r="BD311" s="11" t="str">
        <f t="shared" si="68"/>
        <v>DRDRNSBL</v>
      </c>
      <c r="BE311" s="11" t="str">
        <f t="shared" si="69"/>
        <v>DRDRNSBL</v>
      </c>
    </row>
    <row r="312" spans="1:57" ht="11.25" hidden="1" customHeight="1">
      <c r="A312" s="6">
        <v>310</v>
      </c>
      <c r="B312" s="7" t="s">
        <v>982</v>
      </c>
      <c r="C312" s="8" t="s">
        <v>983</v>
      </c>
      <c r="D312" s="7" t="s">
        <v>72</v>
      </c>
      <c r="E312" s="7" t="s">
        <v>95</v>
      </c>
      <c r="F312" s="7" t="s">
        <v>109</v>
      </c>
      <c r="G312" s="9">
        <v>122</v>
      </c>
      <c r="H312" s="9">
        <v>93</v>
      </c>
      <c r="I312" s="9">
        <v>54</v>
      </c>
      <c r="J312" s="9">
        <v>62</v>
      </c>
      <c r="K312" s="9">
        <v>48</v>
      </c>
      <c r="L312" s="9">
        <v>58</v>
      </c>
      <c r="M312" s="9">
        <v>53</v>
      </c>
      <c r="N312" s="9">
        <v>57</v>
      </c>
      <c r="O312" s="9">
        <v>51</v>
      </c>
      <c r="P312" s="9">
        <v>40</v>
      </c>
      <c r="Q312" s="10">
        <v>104</v>
      </c>
      <c r="R312" s="11">
        <v>25</v>
      </c>
      <c r="S312" s="11">
        <v>1</v>
      </c>
      <c r="T312" s="11">
        <v>108</v>
      </c>
      <c r="U312" s="11">
        <v>103</v>
      </c>
      <c r="V312" s="11">
        <v>1</v>
      </c>
      <c r="W312" s="11">
        <v>101</v>
      </c>
      <c r="X312" s="11">
        <f t="shared" si="56"/>
        <v>443</v>
      </c>
      <c r="Y312" s="11">
        <f t="shared" si="57"/>
        <v>4670</v>
      </c>
      <c r="Z312" s="11">
        <f t="shared" si="58"/>
        <v>1390</v>
      </c>
      <c r="AA312" s="11">
        <f t="shared" si="59"/>
        <v>4295</v>
      </c>
      <c r="AB312" s="11">
        <f t="shared" si="60"/>
        <v>4295</v>
      </c>
      <c r="AC312" s="6">
        <f t="shared" si="61"/>
        <v>4950</v>
      </c>
      <c r="AD312" s="9" t="s">
        <v>83</v>
      </c>
      <c r="AE312" s="3" t="str">
        <f>IF(ISERROR(VLOOKUP($AD312,技まとめ!$A$1:$F$380,6,FALSE)),"－",VLOOKUP($AD312,技まとめ!$A$1:$F$380,6,FALSE))</f>
        <v>DR</v>
      </c>
      <c r="AF312" s="3">
        <f>IF(ISERROR(VLOOKUP($AD312,技まとめ!$A$1:$F$380,3,FALSE)),"－",VLOOKUP($AD312,技まとめ!$A$1:$F$380,3,FALSE))</f>
        <v>13</v>
      </c>
      <c r="AG312" s="3">
        <f>IF(ISERROR(VLOOKUP($AD312,技まとめ!$A$1:$F$380,5,FALSE)),"－",VLOOKUP($AD312,技まとめ!$A$1:$F$380,5,FALSE))</f>
        <v>20</v>
      </c>
      <c r="AH312" s="3" t="str">
        <f>IF($E312=IF(ISERROR(VLOOKUP($AD312,技まとめ!$A$1:$F$380,4,FALSE)),"－",VLOOKUP($AD312,技まとめ!$A$1:$F$380,4,FALSE)),"一致","")</f>
        <v/>
      </c>
      <c r="AI312" s="9" t="s">
        <v>331</v>
      </c>
      <c r="AJ312" s="3" t="str">
        <f>IF(ISERROR(VLOOKUP($AI312,技まとめ!$A$1:$F$380,6,FALSE)),"－",VLOOKUP($AI312,技まとめ!$A$1:$F$380,6,FALSE))</f>
        <v>DR</v>
      </c>
      <c r="AK312" s="3">
        <f>IF(ISERROR(VLOOKUP($AI312,技まとめ!$A$1:$F$380,3,FALSE)),"－",VLOOKUP($AI312,技まとめ!$A$1:$F$380,3,FALSE))</f>
        <v>77</v>
      </c>
      <c r="AL312" s="3">
        <f>IF(ISERROR(VLOOKUP($AI312,技まとめ!$A$1:$F$380,5,FALSE)),"－",VLOOKUP($AI312,技まとめ!$A$1:$F$380,5,FALSE))</f>
        <v>47</v>
      </c>
      <c r="AM312" s="3" t="str">
        <f>IF($E312=IF(ISERROR(VLOOKUP($AI312,技まとめ!$A$1:$F$380,4,FALSE)),"－",VLOOKUP($AI312,技まとめ!$A$1:$F$380,4,FALSE)),"一致","")</f>
        <v/>
      </c>
      <c r="AN312" s="9" t="s">
        <v>845</v>
      </c>
      <c r="AO312" s="3" t="str">
        <f>IF(ISERROR(VLOOKUP($AN312,技まとめ!$A$1:$F$380,6,FALSE)),"－",VLOOKUP($AN312,技まとめ!$A$1:$F$380,6,FALSE))</f>
        <v>BL</v>
      </c>
      <c r="AP312" s="3">
        <f>IF(ISERROR(VLOOKUP($AN312,技まとめ!$A$1:$F$380,3,FALSE)),"－",VLOOKUP($AN312,技まとめ!$A$1:$F$380,3,FALSE))</f>
        <v>31</v>
      </c>
      <c r="AQ312" s="3">
        <f>IF(ISERROR(VLOOKUP($AN312,技まとめ!$A$1:$F$380,5,FALSE)),"－",VLOOKUP($AN312,技まとめ!$A$1:$F$380,5,FALSE))</f>
        <v>28</v>
      </c>
      <c r="AR312" s="3" t="str">
        <f>IF($E312=IF(ISERROR(VLOOKUP($AN312,技まとめ!$A$1:$F$380,4,FALSE)),"－",VLOOKUP($AN312,技まとめ!$A$1:$F$380,4,FALSE)),"一致","")</f>
        <v/>
      </c>
      <c r="AS312" s="9" t="s">
        <v>232</v>
      </c>
      <c r="AT312" s="3" t="str">
        <f>IF(ISERROR(VLOOKUP($AS312,技まとめ!$A$1:$F$380,6,FALSE)),"－",VLOOKUP($AS312,技まとめ!$A$1:$F$380,6,FALSE))</f>
        <v>DR</v>
      </c>
      <c r="AU312" s="3">
        <f>IF(ISERROR(VLOOKUP($AS312,技まとめ!$A$1:$F$380,3,FALSE)),"－",VLOOKUP($AS312,技まとめ!$A$1:$F$380,3,FALSE))</f>
        <v>13</v>
      </c>
      <c r="AV312" s="3">
        <f>IF(ISERROR(VLOOKUP($AS312,技まとめ!$A$1:$F$380,5,FALSE)),"－",VLOOKUP($AS312,技まとめ!$A$1:$F$380,5,FALSE))</f>
        <v>20</v>
      </c>
      <c r="AW312" s="3" t="str">
        <f>IF($E312=IF(ISERROR(VLOOKUP($AS312,技まとめ!$A$1:$F$380,4,FALSE)),"－",VLOOKUP($AS312,技まとめ!$A$1:$F$380,4,FALSE)),"一致","")</f>
        <v>一致</v>
      </c>
      <c r="AX312" s="12" t="str">
        <f t="shared" si="62"/>
        <v>しっぷうダッシュライトニングアクセルアイスグランドのろい</v>
      </c>
      <c r="AY312" s="12" t="str">
        <f t="shared" si="63"/>
        <v>しっぷうダッシュライトニングアクセルアイスグランドのろい</v>
      </c>
      <c r="AZ312" s="12" t="str">
        <f t="shared" si="64"/>
        <v>しっぷうダッシュライトニングアクセルアイスグランドのろい</v>
      </c>
      <c r="BA312" s="12" t="str">
        <f t="shared" si="65"/>
        <v>しっぷうダッシュライトニングアクセルアイスグランドのろい</v>
      </c>
      <c r="BB312" s="11" t="str">
        <f t="shared" si="66"/>
        <v>DRDRBLDR</v>
      </c>
      <c r="BC312" s="11" t="str">
        <f t="shared" si="67"/>
        <v>DRDRBLDR</v>
      </c>
      <c r="BD312" s="11" t="str">
        <f t="shared" si="68"/>
        <v>DRDRBLDR</v>
      </c>
      <c r="BE312" s="11" t="str">
        <f t="shared" si="69"/>
        <v>DRDRBLDR</v>
      </c>
    </row>
    <row r="313" spans="1:57" ht="11.25" hidden="1" customHeight="1">
      <c r="A313" s="6">
        <v>311</v>
      </c>
      <c r="B313" s="7" t="s">
        <v>984</v>
      </c>
      <c r="C313" s="8" t="s">
        <v>985</v>
      </c>
      <c r="D313" s="7" t="s">
        <v>72</v>
      </c>
      <c r="E313" s="7" t="s">
        <v>73</v>
      </c>
      <c r="F313" s="7" t="s">
        <v>109</v>
      </c>
      <c r="G313" s="9">
        <v>126</v>
      </c>
      <c r="H313" s="9">
        <v>92</v>
      </c>
      <c r="I313" s="9">
        <v>57</v>
      </c>
      <c r="J313" s="9">
        <v>60</v>
      </c>
      <c r="K313" s="9">
        <v>45</v>
      </c>
      <c r="L313" s="9">
        <v>56</v>
      </c>
      <c r="M313" s="9">
        <v>54</v>
      </c>
      <c r="N313" s="9">
        <v>56</v>
      </c>
      <c r="O313" s="9">
        <v>51</v>
      </c>
      <c r="P313" s="9">
        <v>61</v>
      </c>
      <c r="Q313" s="10">
        <v>107</v>
      </c>
      <c r="R313" s="11">
        <v>40</v>
      </c>
      <c r="S313" s="11">
        <v>1</v>
      </c>
      <c r="T313" s="11">
        <v>106</v>
      </c>
      <c r="U313" s="11">
        <v>104</v>
      </c>
      <c r="V313" s="11">
        <v>1</v>
      </c>
      <c r="W313" s="11">
        <v>101</v>
      </c>
      <c r="X313" s="11">
        <f t="shared" si="56"/>
        <v>460</v>
      </c>
      <c r="Y313" s="11">
        <f t="shared" si="57"/>
        <v>4790</v>
      </c>
      <c r="Z313" s="11">
        <f t="shared" si="58"/>
        <v>1915</v>
      </c>
      <c r="AA313" s="11">
        <f t="shared" si="59"/>
        <v>4225</v>
      </c>
      <c r="AB313" s="11">
        <f t="shared" si="60"/>
        <v>4225</v>
      </c>
      <c r="AC313" s="6">
        <f t="shared" si="61"/>
        <v>4945</v>
      </c>
      <c r="AD313" s="9" t="s">
        <v>273</v>
      </c>
      <c r="AE313" s="3" t="str">
        <f>IF(ISERROR(VLOOKUP($AD313,技まとめ!$A$1:$F$380,6,FALSE)),"－",VLOOKUP($AD313,技まとめ!$A$1:$F$380,6,FALSE))</f>
        <v>BL</v>
      </c>
      <c r="AF313" s="3">
        <f>IF(ISERROR(VLOOKUP($AD313,技まとめ!$A$1:$F$380,3,FALSE)),"－",VLOOKUP($AD313,技まとめ!$A$1:$F$380,3,FALSE))</f>
        <v>17</v>
      </c>
      <c r="AG313" s="3">
        <f>IF(ISERROR(VLOOKUP($AD313,技まとめ!$A$1:$F$380,5,FALSE)),"－",VLOOKUP($AD313,技まとめ!$A$1:$F$380,5,FALSE))</f>
        <v>20</v>
      </c>
      <c r="AH313" s="3" t="str">
        <f>IF($E313=IF(ISERROR(VLOOKUP($AD313,技まとめ!$A$1:$F$380,4,FALSE)),"－",VLOOKUP($AD313,技まとめ!$A$1:$F$380,4,FALSE)),"一致","")</f>
        <v>一致</v>
      </c>
      <c r="AI313" s="9" t="s">
        <v>308</v>
      </c>
      <c r="AJ313" s="3" t="str">
        <f>IF(ISERROR(VLOOKUP($AI313,技まとめ!$A$1:$F$380,6,FALSE)),"－",VLOOKUP($AI313,技まとめ!$A$1:$F$380,6,FALSE))</f>
        <v>DR</v>
      </c>
      <c r="AK313" s="3">
        <f>IF(ISERROR(VLOOKUP($AI313,技まとめ!$A$1:$F$380,3,FALSE)),"－",VLOOKUP($AI313,技まとめ!$A$1:$F$380,3,FALSE))</f>
        <v>28</v>
      </c>
      <c r="AL313" s="3">
        <f>IF(ISERROR(VLOOKUP($AI313,技まとめ!$A$1:$F$380,5,FALSE)),"－",VLOOKUP($AI313,技まとめ!$A$1:$F$380,5,FALSE))</f>
        <v>24</v>
      </c>
      <c r="AM313" s="3" t="str">
        <f>IF($E313=IF(ISERROR(VLOOKUP($AI313,技まとめ!$A$1:$F$380,4,FALSE)),"－",VLOOKUP($AI313,技まとめ!$A$1:$F$380,4,FALSE)),"一致","")</f>
        <v>一致</v>
      </c>
      <c r="AN313" s="9" t="s">
        <v>335</v>
      </c>
      <c r="AO313" s="3" t="str">
        <f>IF(ISERROR(VLOOKUP($AN313,技まとめ!$A$1:$F$380,6,FALSE)),"－",VLOOKUP($AN313,技まとめ!$A$1:$F$380,6,FALSE))</f>
        <v>SC</v>
      </c>
      <c r="AP313" s="3">
        <f>IF(ISERROR(VLOOKUP($AN313,技まとめ!$A$1:$F$380,3,FALSE)),"－",VLOOKUP($AN313,技まとめ!$A$1:$F$380,3,FALSE))</f>
        <v>51</v>
      </c>
      <c r="AQ313" s="3">
        <f>IF(ISERROR(VLOOKUP($AN313,技まとめ!$A$1:$F$380,5,FALSE)),"－",VLOOKUP($AN313,技まとめ!$A$1:$F$380,5,FALSE))</f>
        <v>31</v>
      </c>
      <c r="AR313" s="3" t="str">
        <f>IF($E313=IF(ISERROR(VLOOKUP($AN313,技まとめ!$A$1:$F$380,4,FALSE)),"－",VLOOKUP($AN313,技まとめ!$A$1:$F$380,4,FALSE)),"一致","")</f>
        <v/>
      </c>
      <c r="AS313" s="9" t="s">
        <v>407</v>
      </c>
      <c r="AT313" s="3" t="str">
        <f>IF(ISERROR(VLOOKUP($AS313,技まとめ!$A$1:$F$380,6,FALSE)),"－",VLOOKUP($AS313,技まとめ!$A$1:$F$380,6,FALSE))</f>
        <v>BL</v>
      </c>
      <c r="AU313" s="3">
        <f>IF(ISERROR(VLOOKUP($AS313,技まとめ!$A$1:$F$380,3,FALSE)),"－",VLOOKUP($AS313,技まとめ!$A$1:$F$380,3,FALSE))</f>
        <v>85</v>
      </c>
      <c r="AV313" s="3">
        <f>IF(ISERROR(VLOOKUP($AS313,技まとめ!$A$1:$F$380,5,FALSE)),"－",VLOOKUP($AS313,技まとめ!$A$1:$F$380,5,FALSE))</f>
        <v>50</v>
      </c>
      <c r="AW313" s="3" t="str">
        <f>IF($E313=IF(ISERROR(VLOOKUP($AS313,技まとめ!$A$1:$F$380,4,FALSE)),"－",VLOOKUP($AS313,技まとめ!$A$1:$F$380,4,FALSE)),"一致","")</f>
        <v/>
      </c>
      <c r="AX313" s="12" t="str">
        <f t="shared" si="62"/>
        <v>しこふみスーパーアルマジロダイナマイトシュートホエールガード</v>
      </c>
      <c r="AY313" s="12" t="str">
        <f t="shared" si="63"/>
        <v>しこふみスーパーアルマジロダイナマイトシュートホエールガード</v>
      </c>
      <c r="AZ313" s="12" t="str">
        <f t="shared" si="64"/>
        <v>しこふみスーパーアルマジロダイナマイトシュートホエールガード</v>
      </c>
      <c r="BA313" s="12" t="str">
        <f t="shared" si="65"/>
        <v>しこふみスーパーアルマジロダイナマイトシュートホエールガード</v>
      </c>
      <c r="BB313" s="11" t="str">
        <f t="shared" si="66"/>
        <v>BLDRSCBL</v>
      </c>
      <c r="BC313" s="11" t="str">
        <f t="shared" si="67"/>
        <v>BLDRSCBL</v>
      </c>
      <c r="BD313" s="11" t="str">
        <f t="shared" si="68"/>
        <v>BLDRSCBL</v>
      </c>
      <c r="BE313" s="11" t="str">
        <f t="shared" si="69"/>
        <v>BLDRSCBL</v>
      </c>
    </row>
    <row r="314" spans="1:57" ht="11.25" hidden="1" customHeight="1">
      <c r="A314" s="6">
        <v>312</v>
      </c>
      <c r="B314" s="7" t="s">
        <v>986</v>
      </c>
      <c r="C314" s="8" t="s">
        <v>987</v>
      </c>
      <c r="D314" s="7" t="s">
        <v>72</v>
      </c>
      <c r="E314" s="7" t="s">
        <v>102</v>
      </c>
      <c r="F314" s="7" t="s">
        <v>74</v>
      </c>
      <c r="G314" s="9">
        <v>134</v>
      </c>
      <c r="H314" s="9">
        <v>116</v>
      </c>
      <c r="I314" s="9">
        <v>53</v>
      </c>
      <c r="J314" s="9">
        <v>58</v>
      </c>
      <c r="K314" s="9">
        <v>56</v>
      </c>
      <c r="L314" s="9">
        <v>59</v>
      </c>
      <c r="M314" s="9">
        <v>53</v>
      </c>
      <c r="N314" s="9">
        <v>51</v>
      </c>
      <c r="O314" s="9">
        <v>51</v>
      </c>
      <c r="P314" s="9">
        <v>27</v>
      </c>
      <c r="Q314" s="10">
        <v>103</v>
      </c>
      <c r="R314" s="11">
        <v>10</v>
      </c>
      <c r="S314" s="11">
        <v>1</v>
      </c>
      <c r="T314" s="11">
        <v>109</v>
      </c>
      <c r="U314" s="11">
        <v>103</v>
      </c>
      <c r="V314" s="11">
        <v>1</v>
      </c>
      <c r="W314" s="11">
        <v>101</v>
      </c>
      <c r="X314" s="11">
        <f t="shared" si="56"/>
        <v>428</v>
      </c>
      <c r="Y314" s="11">
        <f t="shared" si="57"/>
        <v>4630</v>
      </c>
      <c r="Z314" s="11">
        <f t="shared" si="58"/>
        <v>865</v>
      </c>
      <c r="AA314" s="11">
        <f t="shared" si="59"/>
        <v>4330</v>
      </c>
      <c r="AB314" s="11">
        <f t="shared" si="60"/>
        <v>4330</v>
      </c>
      <c r="AC314" s="6">
        <f t="shared" si="61"/>
        <v>4915</v>
      </c>
      <c r="AD314" s="9" t="s">
        <v>776</v>
      </c>
      <c r="AE314" s="3" t="str">
        <f>IF(ISERROR(VLOOKUP($AD314,技まとめ!$A$1:$F$380,6,FALSE)),"－",VLOOKUP($AD314,技まとめ!$A$1:$F$380,6,FALSE))</f>
        <v>P1</v>
      </c>
      <c r="AF314" s="3">
        <f>IF(ISERROR(VLOOKUP($AD314,技まとめ!$A$1:$F$380,3,FALSE)),"－",VLOOKUP($AD314,技まとめ!$A$1:$F$380,3,FALSE))</f>
        <v>13</v>
      </c>
      <c r="AG314" s="3">
        <f>IF(ISERROR(VLOOKUP($AD314,技まとめ!$A$1:$F$380,5,FALSE)),"－",VLOOKUP($AD314,技まとめ!$A$1:$F$380,5,FALSE))</f>
        <v>20</v>
      </c>
      <c r="AH314" s="3" t="str">
        <f>IF($E314=IF(ISERROR(VLOOKUP($AD314,技まとめ!$A$1:$F$380,4,FALSE)),"－",VLOOKUP($AD314,技まとめ!$A$1:$F$380,4,FALSE)),"一致","")</f>
        <v>一致</v>
      </c>
      <c r="AI314" s="9" t="s">
        <v>401</v>
      </c>
      <c r="AJ314" s="3" t="str">
        <f>IF(ISERROR(VLOOKUP($AI314,技まとめ!$A$1:$F$380,6,FALSE)),"－",VLOOKUP($AI314,技まとめ!$A$1:$F$380,6,FALSE))</f>
        <v>CA</v>
      </c>
      <c r="AK314" s="3">
        <f>IF(ISERROR(VLOOKUP($AI314,技まとめ!$A$1:$F$380,3,FALSE)),"－",VLOOKUP($AI314,技まとめ!$A$1:$F$380,3,FALSE))</f>
        <v>48</v>
      </c>
      <c r="AL314" s="3">
        <f>IF(ISERROR(VLOOKUP($AI314,技まとめ!$A$1:$F$380,5,FALSE)),"－",VLOOKUP($AI314,技まとめ!$A$1:$F$380,5,FALSE))</f>
        <v>32</v>
      </c>
      <c r="AM314" s="3" t="str">
        <f>IF($E314=IF(ISERROR(VLOOKUP($AI314,技まとめ!$A$1:$F$380,4,FALSE)),"－",VLOOKUP($AI314,技まとめ!$A$1:$F$380,4,FALSE)),"一致","")</f>
        <v/>
      </c>
      <c r="AN314" s="9" t="s">
        <v>124</v>
      </c>
      <c r="AO314" s="3" t="str">
        <f>IF(ISERROR(VLOOKUP($AN314,技まとめ!$A$1:$F$380,6,FALSE)),"－",VLOOKUP($AN314,技まとめ!$A$1:$F$380,6,FALSE))</f>
        <v>BL</v>
      </c>
      <c r="AP314" s="3">
        <f>IF(ISERROR(VLOOKUP($AN314,技まとめ!$A$1:$F$380,3,FALSE)),"－",VLOOKUP($AN314,技まとめ!$A$1:$F$380,3,FALSE))</f>
        <v>42</v>
      </c>
      <c r="AQ314" s="3">
        <f>IF(ISERROR(VLOOKUP($AN314,技まとめ!$A$1:$F$380,5,FALSE)),"－",VLOOKUP($AN314,技まとめ!$A$1:$F$380,5,FALSE))</f>
        <v>29</v>
      </c>
      <c r="AR314" s="3" t="str">
        <f>IF($E314=IF(ISERROR(VLOOKUP($AN314,技まとめ!$A$1:$F$380,4,FALSE)),"－",VLOOKUP($AN314,技まとめ!$A$1:$F$380,4,FALSE)),"一致","")</f>
        <v>一致</v>
      </c>
      <c r="AS314" s="9" t="s">
        <v>988</v>
      </c>
      <c r="AT314" s="3" t="str">
        <f>IF(ISERROR(VLOOKUP($AS314,技まとめ!$A$1:$F$380,6,FALSE)),"－",VLOOKUP($AS314,技まとめ!$A$1:$F$380,6,FALSE))</f>
        <v>CA</v>
      </c>
      <c r="AU314" s="3">
        <f>IF(ISERROR(VLOOKUP($AS314,技まとめ!$A$1:$F$380,3,FALSE)),"－",VLOOKUP($AS314,技まとめ!$A$1:$F$380,3,FALSE))</f>
        <v>65</v>
      </c>
      <c r="AV314" s="3">
        <f>IF(ISERROR(VLOOKUP($AS314,技まとめ!$A$1:$F$380,5,FALSE)),"－",VLOOKUP($AS314,技まとめ!$A$1:$F$380,5,FALSE))</f>
        <v>40</v>
      </c>
      <c r="AW314" s="3" t="str">
        <f>IF($E314=IF(ISERROR(VLOOKUP($AS314,技まとめ!$A$1:$F$380,4,FALSE)),"－",VLOOKUP($AS314,技まとめ!$A$1:$F$380,4,FALSE)),"一致","")</f>
        <v/>
      </c>
      <c r="AX314" s="12" t="str">
        <f t="shared" si="62"/>
        <v>ねっけつパンチゴールずらしフェイクボンバーワームホール</v>
      </c>
      <c r="AY314" s="12" t="str">
        <f t="shared" si="63"/>
        <v>ねっけつパンチゴールずらしフェイクボンバーワームホール</v>
      </c>
      <c r="AZ314" s="12" t="str">
        <f t="shared" si="64"/>
        <v>ねっけつパンチゴールずらしフェイクボンバーワームホール</v>
      </c>
      <c r="BA314" s="12" t="str">
        <f t="shared" si="65"/>
        <v>ねっけつパンチゴールずらしフェイクボンバーワームホール</v>
      </c>
      <c r="BB314" s="11" t="str">
        <f t="shared" si="66"/>
        <v>P1CABLCA</v>
      </c>
      <c r="BC314" s="11" t="str">
        <f t="shared" si="67"/>
        <v>P1CABLCA</v>
      </c>
      <c r="BD314" s="11" t="str">
        <f t="shared" si="68"/>
        <v>P1CABLCA</v>
      </c>
      <c r="BE314" s="11" t="str">
        <f t="shared" si="69"/>
        <v>P1CABLCA</v>
      </c>
    </row>
    <row r="315" spans="1:57" ht="11.25" hidden="1" customHeight="1">
      <c r="A315" s="6">
        <v>313</v>
      </c>
      <c r="B315" s="7" t="s">
        <v>989</v>
      </c>
      <c r="C315" s="8" t="s">
        <v>990</v>
      </c>
      <c r="D315" s="7" t="s">
        <v>72</v>
      </c>
      <c r="E315" s="7" t="s">
        <v>102</v>
      </c>
      <c r="F315" s="7" t="s">
        <v>74</v>
      </c>
      <c r="G315" s="9">
        <v>91</v>
      </c>
      <c r="H315" s="9">
        <v>122</v>
      </c>
      <c r="I315" s="9">
        <v>58</v>
      </c>
      <c r="J315" s="9">
        <v>54</v>
      </c>
      <c r="K315" s="9">
        <v>57</v>
      </c>
      <c r="L315" s="9">
        <v>60</v>
      </c>
      <c r="M315" s="9">
        <v>42</v>
      </c>
      <c r="N315" s="9">
        <v>66</v>
      </c>
      <c r="O315" s="9">
        <v>57</v>
      </c>
      <c r="P315" s="9">
        <v>23</v>
      </c>
      <c r="Q315" s="10">
        <v>108</v>
      </c>
      <c r="R315" s="11">
        <v>18</v>
      </c>
      <c r="S315" s="11">
        <v>1</v>
      </c>
      <c r="T315" s="11">
        <v>110</v>
      </c>
      <c r="U315" s="11">
        <v>92</v>
      </c>
      <c r="V315" s="11">
        <v>1</v>
      </c>
      <c r="W315" s="11">
        <v>107</v>
      </c>
      <c r="X315" s="11">
        <f t="shared" si="56"/>
        <v>437</v>
      </c>
      <c r="Y315" s="11">
        <f t="shared" si="57"/>
        <v>4860</v>
      </c>
      <c r="Z315" s="11">
        <f t="shared" si="58"/>
        <v>1175</v>
      </c>
      <c r="AA315" s="11">
        <f t="shared" si="59"/>
        <v>4395</v>
      </c>
      <c r="AB315" s="11">
        <f t="shared" si="60"/>
        <v>4395</v>
      </c>
      <c r="AC315" s="6">
        <f t="shared" si="61"/>
        <v>5025</v>
      </c>
      <c r="AD315" s="9" t="s">
        <v>776</v>
      </c>
      <c r="AE315" s="3" t="str">
        <f>IF(ISERROR(VLOOKUP($AD315,技まとめ!$A$1:$F$380,6,FALSE)),"－",VLOOKUP($AD315,技まとめ!$A$1:$F$380,6,FALSE))</f>
        <v>P1</v>
      </c>
      <c r="AF315" s="3">
        <f>IF(ISERROR(VLOOKUP($AD315,技まとめ!$A$1:$F$380,3,FALSE)),"－",VLOOKUP($AD315,技まとめ!$A$1:$F$380,3,FALSE))</f>
        <v>13</v>
      </c>
      <c r="AG315" s="3">
        <f>IF(ISERROR(VLOOKUP($AD315,技まとめ!$A$1:$F$380,5,FALSE)),"－",VLOOKUP($AD315,技まとめ!$A$1:$F$380,5,FALSE))</f>
        <v>20</v>
      </c>
      <c r="AH315" s="3" t="str">
        <f>IF($E315=IF(ISERROR(VLOOKUP($AD315,技まとめ!$A$1:$F$380,4,FALSE)),"－",VLOOKUP($AD315,技まとめ!$A$1:$F$380,4,FALSE)),"一致","")</f>
        <v>一致</v>
      </c>
      <c r="AI315" s="9" t="s">
        <v>77</v>
      </c>
      <c r="AJ315" s="3" t="str">
        <f>IF(ISERROR(VLOOKUP($AI315,技まとめ!$A$1:$F$380,6,FALSE)),"－",VLOOKUP($AI315,技まとめ!$A$1:$F$380,6,FALSE))</f>
        <v>CA</v>
      </c>
      <c r="AK315" s="3">
        <f>IF(ISERROR(VLOOKUP($AI315,技まとめ!$A$1:$F$380,3,FALSE)),"－",VLOOKUP($AI315,技まとめ!$A$1:$F$380,3,FALSE))</f>
        <v>71</v>
      </c>
      <c r="AL315" s="3">
        <f>IF(ISERROR(VLOOKUP($AI315,技まとめ!$A$1:$F$380,5,FALSE)),"－",VLOOKUP($AI315,技まとめ!$A$1:$F$380,5,FALSE))</f>
        <v>42</v>
      </c>
      <c r="AM315" s="3" t="str">
        <f>IF($E315=IF(ISERROR(VLOOKUP($AI315,技まとめ!$A$1:$F$380,4,FALSE)),"－",VLOOKUP($AI315,技まとめ!$A$1:$F$380,4,FALSE)),"一致","")</f>
        <v/>
      </c>
      <c r="AN315" s="9" t="s">
        <v>413</v>
      </c>
      <c r="AO315" s="3" t="str">
        <f>IF(ISERROR(VLOOKUP($AN315,技まとめ!$A$1:$F$380,6,FALSE)),"－",VLOOKUP($AN315,技まとめ!$A$1:$F$380,6,FALSE))</f>
        <v>BB</v>
      </c>
      <c r="AP315" s="3">
        <f>IF(ISERROR(VLOOKUP($AN315,技まとめ!$A$1:$F$380,3,FALSE)),"－",VLOOKUP($AN315,技まとめ!$A$1:$F$380,3,FALSE))</f>
        <v>31</v>
      </c>
      <c r="AQ315" s="3">
        <f>IF(ISERROR(VLOOKUP($AN315,技まとめ!$A$1:$F$380,5,FALSE)),"－",VLOOKUP($AN315,技まとめ!$A$1:$F$380,5,FALSE))</f>
        <v>28</v>
      </c>
      <c r="AR315" s="3" t="str">
        <f>IF($E315=IF(ISERROR(VLOOKUP($AN315,技まとめ!$A$1:$F$380,4,FALSE)),"－",VLOOKUP($AN315,技まとめ!$A$1:$F$380,4,FALSE)),"一致","")</f>
        <v>一致</v>
      </c>
      <c r="AS315" s="9" t="s">
        <v>241</v>
      </c>
      <c r="AT315" s="3" t="str">
        <f>IF(ISERROR(VLOOKUP($AS315,技まとめ!$A$1:$F$380,6,FALSE)),"－",VLOOKUP($AS315,技まとめ!$A$1:$F$380,6,FALSE))</f>
        <v>P1</v>
      </c>
      <c r="AU315" s="3">
        <f>IF(ISERROR(VLOOKUP($AS315,技まとめ!$A$1:$F$380,3,FALSE)),"－",VLOOKUP($AS315,技まとめ!$A$1:$F$380,3,FALSE))</f>
        <v>52</v>
      </c>
      <c r="AV315" s="3">
        <f>IF(ISERROR(VLOOKUP($AS315,技まとめ!$A$1:$F$380,5,FALSE)),"－",VLOOKUP($AS315,技まとめ!$A$1:$F$380,5,FALSE))</f>
        <v>35</v>
      </c>
      <c r="AW315" s="3" t="str">
        <f>IF($E315=IF(ISERROR(VLOOKUP($AS315,技まとめ!$A$1:$F$380,4,FALSE)),"－",VLOOKUP($AS315,技まとめ!$A$1:$F$380,4,FALSE)),"一致","")</f>
        <v>一致</v>
      </c>
      <c r="AX315" s="12" t="str">
        <f t="shared" si="62"/>
        <v>ねっけつパンチいかりのてっついスーパーしこふみばくれつパンチ</v>
      </c>
      <c r="AY315" s="12" t="str">
        <f t="shared" si="63"/>
        <v>ねっけつパンチいかりのてっついスーパーしこふみばくれつパンチ</v>
      </c>
      <c r="AZ315" s="12" t="str">
        <f t="shared" si="64"/>
        <v>ねっけつパンチいかりのてっついスーパーしこふみばくれつパンチ</v>
      </c>
      <c r="BA315" s="12" t="str">
        <f t="shared" si="65"/>
        <v>ねっけつパンチいかりのてっついスーパーしこふみばくれつパンチ</v>
      </c>
      <c r="BB315" s="11" t="str">
        <f t="shared" si="66"/>
        <v>P1CABBP1</v>
      </c>
      <c r="BC315" s="11" t="str">
        <f t="shared" si="67"/>
        <v>P1CABBP1</v>
      </c>
      <c r="BD315" s="11" t="str">
        <f t="shared" si="68"/>
        <v>P1CABBP1</v>
      </c>
      <c r="BE315" s="11" t="str">
        <f t="shared" si="69"/>
        <v>P1CABBP1</v>
      </c>
    </row>
    <row r="316" spans="1:57" ht="11.25" hidden="1" customHeight="1">
      <c r="A316" s="6">
        <v>314</v>
      </c>
      <c r="B316" s="7" t="s">
        <v>991</v>
      </c>
      <c r="C316" s="8" t="s">
        <v>992</v>
      </c>
      <c r="D316" s="7" t="s">
        <v>72</v>
      </c>
      <c r="E316" s="7" t="s">
        <v>73</v>
      </c>
      <c r="F316" s="7" t="s">
        <v>128</v>
      </c>
      <c r="G316" s="9">
        <v>122</v>
      </c>
      <c r="H316" s="9">
        <v>97</v>
      </c>
      <c r="I316" s="9">
        <v>47</v>
      </c>
      <c r="J316" s="9">
        <v>54</v>
      </c>
      <c r="K316" s="9">
        <v>60</v>
      </c>
      <c r="L316" s="9">
        <v>50</v>
      </c>
      <c r="M316" s="9">
        <v>56</v>
      </c>
      <c r="N316" s="9">
        <v>57</v>
      </c>
      <c r="O316" s="9">
        <v>57</v>
      </c>
      <c r="P316" s="9">
        <v>27</v>
      </c>
      <c r="Q316" s="10">
        <v>97</v>
      </c>
      <c r="R316" s="11">
        <v>16</v>
      </c>
      <c r="S316" s="11">
        <v>1</v>
      </c>
      <c r="T316" s="11">
        <v>100</v>
      </c>
      <c r="U316" s="11">
        <v>106</v>
      </c>
      <c r="V316" s="11">
        <v>1</v>
      </c>
      <c r="W316" s="11">
        <v>107</v>
      </c>
      <c r="X316" s="11">
        <f t="shared" si="56"/>
        <v>428</v>
      </c>
      <c r="Y316" s="11">
        <f t="shared" si="57"/>
        <v>4420</v>
      </c>
      <c r="Z316" s="11">
        <f t="shared" si="58"/>
        <v>1105</v>
      </c>
      <c r="AA316" s="11">
        <f t="shared" si="59"/>
        <v>4045</v>
      </c>
      <c r="AB316" s="11">
        <f t="shared" si="60"/>
        <v>4045</v>
      </c>
      <c r="AC316" s="6">
        <f t="shared" si="61"/>
        <v>4615</v>
      </c>
      <c r="AD316" s="9" t="s">
        <v>735</v>
      </c>
      <c r="AE316" s="3" t="str">
        <f>IF(ISERROR(VLOOKUP($AD316,技まとめ!$A$1:$F$380,6,FALSE)),"－",VLOOKUP($AD316,技まとめ!$A$1:$F$380,6,FALSE))</f>
        <v>SC</v>
      </c>
      <c r="AF316" s="3">
        <f>IF(ISERROR(VLOOKUP($AD316,技まとめ!$A$1:$F$380,3,FALSE)),"－",VLOOKUP($AD316,技まとめ!$A$1:$F$380,3,FALSE))</f>
        <v>51</v>
      </c>
      <c r="AG316" s="3">
        <f>IF(ISERROR(VLOOKUP($AD316,技まとめ!$A$1:$F$380,5,FALSE)),"－",VLOOKUP($AD316,技まとめ!$A$1:$F$380,5,FALSE))</f>
        <v>31</v>
      </c>
      <c r="AH316" s="3" t="str">
        <f>IF($E316=IF(ISERROR(VLOOKUP($AD316,技まとめ!$A$1:$F$380,4,FALSE)),"－",VLOOKUP($AD316,技まとめ!$A$1:$F$380,4,FALSE)),"一致","")</f>
        <v/>
      </c>
      <c r="AI316" s="9" t="s">
        <v>678</v>
      </c>
      <c r="AJ316" s="3" t="str">
        <f>IF(ISERROR(VLOOKUP($AI316,技まとめ!$A$1:$F$380,6,FALSE)),"－",VLOOKUP($AI316,技まとめ!$A$1:$F$380,6,FALSE))</f>
        <v>BS</v>
      </c>
      <c r="AK316" s="3">
        <f>IF(ISERROR(VLOOKUP($AI316,技まとめ!$A$1:$F$380,3,FALSE)),"－",VLOOKUP($AI316,技まとめ!$A$1:$F$380,3,FALSE))</f>
        <v>57</v>
      </c>
      <c r="AL316" s="3">
        <f>IF(ISERROR(VLOOKUP($AI316,技まとめ!$A$1:$F$380,5,FALSE)),"－",VLOOKUP($AI316,技まとめ!$A$1:$F$380,5,FALSE))</f>
        <v>34</v>
      </c>
      <c r="AM316" s="3" t="str">
        <f>IF($E316=IF(ISERROR(VLOOKUP($AI316,技まとめ!$A$1:$F$380,4,FALSE)),"－",VLOOKUP($AI316,技まとめ!$A$1:$F$380,4,FALSE)),"一致","")</f>
        <v/>
      </c>
      <c r="AN316" s="9" t="s">
        <v>503</v>
      </c>
      <c r="AO316" s="3" t="str">
        <f>IF(ISERROR(VLOOKUP($AN316,技まとめ!$A$1:$F$380,6,FALSE)),"－",VLOOKUP($AN316,技まとめ!$A$1:$F$380,6,FALSE))</f>
        <v>DR</v>
      </c>
      <c r="AP316" s="3">
        <f>IF(ISERROR(VLOOKUP($AN316,技まとめ!$A$1:$F$380,3,FALSE)),"－",VLOOKUP($AN316,技まとめ!$A$1:$F$380,3,FALSE))</f>
        <v>68</v>
      </c>
      <c r="AQ316" s="3">
        <f>IF(ISERROR(VLOOKUP($AN316,技まとめ!$A$1:$F$380,5,FALSE)),"－",VLOOKUP($AN316,技まとめ!$A$1:$F$380,5,FALSE))</f>
        <v>41</v>
      </c>
      <c r="AR316" s="3" t="str">
        <f>IF($E316=IF(ISERROR(VLOOKUP($AN316,技まとめ!$A$1:$F$380,4,FALSE)),"－",VLOOKUP($AN316,技まとめ!$A$1:$F$380,4,FALSE)),"一致","")</f>
        <v/>
      </c>
      <c r="AS316" s="9" t="s">
        <v>98</v>
      </c>
      <c r="AT316" s="3" t="str">
        <f>IF(ISERROR(VLOOKUP($AS316,技まとめ!$A$1:$F$380,6,FALSE)),"－",VLOOKUP($AS316,技まとめ!$A$1:$F$380,6,FALSE))</f>
        <v>BL</v>
      </c>
      <c r="AU316" s="3">
        <f>IF(ISERROR(VLOOKUP($AS316,技まとめ!$A$1:$F$380,3,FALSE)),"－",VLOOKUP($AS316,技まとめ!$A$1:$F$380,3,FALSE))</f>
        <v>58</v>
      </c>
      <c r="AV316" s="3">
        <f>IF(ISERROR(VLOOKUP($AS316,技まとめ!$A$1:$F$380,5,FALSE)),"－",VLOOKUP($AS316,技まとめ!$A$1:$F$380,5,FALSE))</f>
        <v>39</v>
      </c>
      <c r="AW316" s="3" t="str">
        <f>IF($E316=IF(ISERROR(VLOOKUP($AS316,技まとめ!$A$1:$F$380,4,FALSE)),"－",VLOOKUP($AS316,技まとめ!$A$1:$F$380,4,FALSE)),"一致","")</f>
        <v/>
      </c>
      <c r="AX316" s="12" t="str">
        <f t="shared" si="62"/>
        <v>ダブルグレネードダークトルネードオオウチワかげぬい</v>
      </c>
      <c r="AY316" s="12" t="str">
        <f t="shared" si="63"/>
        <v>ダブルグレネードダークトルネードオオウチワかげぬい</v>
      </c>
      <c r="AZ316" s="12" t="str">
        <f t="shared" si="64"/>
        <v>ダブルグレネードダークトルネードオオウチワかげぬい</v>
      </c>
      <c r="BA316" s="12" t="str">
        <f t="shared" si="65"/>
        <v>ダブルグレネードダークトルネードオオウチワかげぬい</v>
      </c>
      <c r="BB316" s="11" t="str">
        <f t="shared" si="66"/>
        <v>SCBSDRBL</v>
      </c>
      <c r="BC316" s="11" t="str">
        <f t="shared" si="67"/>
        <v>SCBSDRBL</v>
      </c>
      <c r="BD316" s="11" t="str">
        <f t="shared" si="68"/>
        <v>SCBSDRBL</v>
      </c>
      <c r="BE316" s="11" t="str">
        <f t="shared" si="69"/>
        <v>SCBSDRBL</v>
      </c>
    </row>
    <row r="317" spans="1:57" ht="11.25" hidden="1" customHeight="1">
      <c r="A317" s="6">
        <v>315</v>
      </c>
      <c r="B317" s="7" t="s">
        <v>993</v>
      </c>
      <c r="C317" s="8" t="s">
        <v>994</v>
      </c>
      <c r="D317" s="7" t="s">
        <v>72</v>
      </c>
      <c r="E317" s="7" t="s">
        <v>102</v>
      </c>
      <c r="F317" s="7" t="s">
        <v>74</v>
      </c>
      <c r="G317" s="9">
        <v>117</v>
      </c>
      <c r="H317" s="9">
        <v>109</v>
      </c>
      <c r="I317" s="9">
        <v>46</v>
      </c>
      <c r="J317" s="9">
        <v>51</v>
      </c>
      <c r="K317" s="9">
        <v>56</v>
      </c>
      <c r="L317" s="9">
        <v>44</v>
      </c>
      <c r="M317" s="9">
        <v>51</v>
      </c>
      <c r="N317" s="9">
        <v>57</v>
      </c>
      <c r="O317" s="9">
        <v>51</v>
      </c>
      <c r="P317" s="9">
        <v>82</v>
      </c>
      <c r="Q317" s="10">
        <v>96</v>
      </c>
      <c r="R317" s="11">
        <v>64</v>
      </c>
      <c r="S317" s="11">
        <v>1</v>
      </c>
      <c r="T317" s="11">
        <v>94</v>
      </c>
      <c r="U317" s="11">
        <v>101</v>
      </c>
      <c r="V317" s="11">
        <v>1</v>
      </c>
      <c r="W317" s="11">
        <v>101</v>
      </c>
      <c r="X317" s="11">
        <f t="shared" si="56"/>
        <v>458</v>
      </c>
      <c r="Y317" s="11">
        <f t="shared" si="57"/>
        <v>4350</v>
      </c>
      <c r="Z317" s="11">
        <f t="shared" si="58"/>
        <v>2755</v>
      </c>
      <c r="AA317" s="11">
        <f t="shared" si="59"/>
        <v>3805</v>
      </c>
      <c r="AB317" s="11">
        <f t="shared" si="60"/>
        <v>3805</v>
      </c>
      <c r="AC317" s="6">
        <f t="shared" si="61"/>
        <v>4585</v>
      </c>
      <c r="AD317" s="9" t="s">
        <v>441</v>
      </c>
      <c r="AE317" s="3" t="str">
        <f>IF(ISERROR(VLOOKUP($AD317,技まとめ!$A$1:$F$380,6,FALSE)),"－",VLOOKUP($AD317,技まとめ!$A$1:$F$380,6,FALSE))</f>
        <v>CA</v>
      </c>
      <c r="AF317" s="3">
        <f>IF(ISERROR(VLOOKUP($AD317,技まとめ!$A$1:$F$380,3,FALSE)),"－",VLOOKUP($AD317,技まとめ!$A$1:$F$380,3,FALSE))</f>
        <v>18</v>
      </c>
      <c r="AG317" s="3">
        <f>IF(ISERROR(VLOOKUP($AD317,技まとめ!$A$1:$F$380,5,FALSE)),"－",VLOOKUP($AD317,技まとめ!$A$1:$F$380,5,FALSE))</f>
        <v>21</v>
      </c>
      <c r="AH317" s="3" t="str">
        <f>IF($E317=IF(ISERROR(VLOOKUP($AD317,技まとめ!$A$1:$F$380,4,FALSE)),"－",VLOOKUP($AD317,技まとめ!$A$1:$F$380,4,FALSE)),"一致","")</f>
        <v>一致</v>
      </c>
      <c r="AI317" s="9" t="s">
        <v>389</v>
      </c>
      <c r="AJ317" s="3" t="str">
        <f>IF(ISERROR(VLOOKUP($AI317,技まとめ!$A$1:$F$380,6,FALSE)),"－",VLOOKUP($AI317,技まとめ!$A$1:$F$380,6,FALSE))</f>
        <v>CA</v>
      </c>
      <c r="AK317" s="3">
        <f>IF(ISERROR(VLOOKUP($AI317,技まとめ!$A$1:$F$380,3,FALSE)),"－",VLOOKUP($AI317,技まとめ!$A$1:$F$380,3,FALSE))</f>
        <v>54</v>
      </c>
      <c r="AL317" s="3">
        <f>IF(ISERROR(VLOOKUP($AI317,技まとめ!$A$1:$F$380,5,FALSE)),"－",VLOOKUP($AI317,技まとめ!$A$1:$F$380,5,FALSE))</f>
        <v>35</v>
      </c>
      <c r="AM317" s="3" t="str">
        <f>IF($E317=IF(ISERROR(VLOOKUP($AI317,技まとめ!$A$1:$F$380,4,FALSE)),"－",VLOOKUP($AI317,技まとめ!$A$1:$F$380,4,FALSE)),"一致","")</f>
        <v/>
      </c>
      <c r="AN317" s="9" t="s">
        <v>406</v>
      </c>
      <c r="AO317" s="3" t="str">
        <f>IF(ISERROR(VLOOKUP($AN317,技まとめ!$A$1:$F$380,6,FALSE)),"－",VLOOKUP($AN317,技まとめ!$A$1:$F$380,6,FALSE))</f>
        <v>BS</v>
      </c>
      <c r="AP317" s="3">
        <f>IF(ISERROR(VLOOKUP($AN317,技まとめ!$A$1:$F$380,3,FALSE)),"－",VLOOKUP($AN317,技まとめ!$A$1:$F$380,3,FALSE))</f>
        <v>59</v>
      </c>
      <c r="AQ317" s="3">
        <f>IF(ISERROR(VLOOKUP($AN317,技まとめ!$A$1:$F$380,5,FALSE)),"－",VLOOKUP($AN317,技まとめ!$A$1:$F$380,5,FALSE))</f>
        <v>34</v>
      </c>
      <c r="AR317" s="3" t="str">
        <f>IF($E317=IF(ISERROR(VLOOKUP($AN317,技まとめ!$A$1:$F$380,4,FALSE)),"－",VLOOKUP($AN317,技まとめ!$A$1:$F$380,4,FALSE)),"一致","")</f>
        <v>一致</v>
      </c>
      <c r="AS317" s="9" t="s">
        <v>395</v>
      </c>
      <c r="AT317" s="3" t="str">
        <f>IF(ISERROR(VLOOKUP($AS317,技まとめ!$A$1:$F$380,6,FALSE)),"－",VLOOKUP($AS317,技まとめ!$A$1:$F$380,6,FALSE))</f>
        <v>LS</v>
      </c>
      <c r="AU317" s="3">
        <f>IF(ISERROR(VLOOKUP($AS317,技まとめ!$A$1:$F$380,3,FALSE)),"－",VLOOKUP($AS317,技まとめ!$A$1:$F$380,3,FALSE))</f>
        <v>81</v>
      </c>
      <c r="AV317" s="3">
        <f>IF(ISERROR(VLOOKUP($AS317,技まとめ!$A$1:$F$380,5,FALSE)),"－",VLOOKUP($AS317,技まとめ!$A$1:$F$380,5,FALSE))</f>
        <v>55</v>
      </c>
      <c r="AW317" s="3" t="str">
        <f>IF($E317=IF(ISERROR(VLOOKUP($AS317,技まとめ!$A$1:$F$380,4,FALSE)),"－",VLOOKUP($AS317,技まとめ!$A$1:$F$380,4,FALSE)),"一致","")</f>
        <v/>
      </c>
      <c r="AX317" s="12" t="str">
        <f t="shared" si="62"/>
        <v>プレッシャーパンチドこんじょうキャッチドこんじょうバットドこんじょうクラブ</v>
      </c>
      <c r="AY317" s="12" t="str">
        <f t="shared" si="63"/>
        <v>プレッシャーパンチドこんじょうキャッチドこんじょうバットドこんじょうクラブ</v>
      </c>
      <c r="AZ317" s="12" t="str">
        <f t="shared" si="64"/>
        <v>プレッシャーパンチドこんじょうキャッチドこんじょうバットドこんじょうクラブ</v>
      </c>
      <c r="BA317" s="12" t="str">
        <f t="shared" si="65"/>
        <v>プレッシャーパンチドこんじょうキャッチドこんじょうバットドこんじょうクラブ</v>
      </c>
      <c r="BB317" s="11" t="str">
        <f t="shared" si="66"/>
        <v>CACABSLS</v>
      </c>
      <c r="BC317" s="11" t="str">
        <f t="shared" si="67"/>
        <v>CACABSLS</v>
      </c>
      <c r="BD317" s="11" t="str">
        <f t="shared" si="68"/>
        <v>CACABSLS</v>
      </c>
      <c r="BE317" s="11" t="str">
        <f t="shared" si="69"/>
        <v>CACABSLS</v>
      </c>
    </row>
    <row r="318" spans="1:57" ht="11.25" hidden="1" customHeight="1">
      <c r="A318" s="6">
        <v>316</v>
      </c>
      <c r="B318" s="7" t="s">
        <v>995</v>
      </c>
      <c r="C318" s="8" t="s">
        <v>996</v>
      </c>
      <c r="D318" s="7" t="s">
        <v>72</v>
      </c>
      <c r="E318" s="7" t="s">
        <v>102</v>
      </c>
      <c r="F318" s="7" t="s">
        <v>109</v>
      </c>
      <c r="G318" s="9">
        <v>129</v>
      </c>
      <c r="H318" s="9">
        <v>95</v>
      </c>
      <c r="I318" s="9">
        <v>53</v>
      </c>
      <c r="J318" s="9">
        <v>56</v>
      </c>
      <c r="K318" s="9">
        <v>45</v>
      </c>
      <c r="L318" s="9">
        <v>56</v>
      </c>
      <c r="M318" s="9">
        <v>56</v>
      </c>
      <c r="N318" s="9">
        <v>66</v>
      </c>
      <c r="O318" s="9">
        <v>53</v>
      </c>
      <c r="P318" s="9">
        <v>38</v>
      </c>
      <c r="Q318" s="10">
        <v>103</v>
      </c>
      <c r="R318" s="11">
        <v>23</v>
      </c>
      <c r="S318" s="11">
        <v>1</v>
      </c>
      <c r="T318" s="11">
        <v>106</v>
      </c>
      <c r="U318" s="11">
        <v>106</v>
      </c>
      <c r="V318" s="11">
        <v>1</v>
      </c>
      <c r="W318" s="11">
        <v>103</v>
      </c>
      <c r="X318" s="11">
        <f t="shared" si="56"/>
        <v>443</v>
      </c>
      <c r="Y318" s="11">
        <f t="shared" si="57"/>
        <v>4640</v>
      </c>
      <c r="Z318" s="11">
        <f t="shared" si="58"/>
        <v>1330</v>
      </c>
      <c r="AA318" s="11">
        <f t="shared" si="59"/>
        <v>4235</v>
      </c>
      <c r="AB318" s="11">
        <f t="shared" si="60"/>
        <v>4235</v>
      </c>
      <c r="AC318" s="6">
        <f t="shared" si="61"/>
        <v>4870</v>
      </c>
      <c r="AD318" s="9" t="s">
        <v>273</v>
      </c>
      <c r="AE318" s="3" t="str">
        <f>IF(ISERROR(VLOOKUP($AD318,技まとめ!$A$1:$F$380,6,FALSE)),"－",VLOOKUP($AD318,技まとめ!$A$1:$F$380,6,FALSE))</f>
        <v>BL</v>
      </c>
      <c r="AF318" s="3">
        <f>IF(ISERROR(VLOOKUP($AD318,技まとめ!$A$1:$F$380,3,FALSE)),"－",VLOOKUP($AD318,技まとめ!$A$1:$F$380,3,FALSE))</f>
        <v>17</v>
      </c>
      <c r="AG318" s="3">
        <f>IF(ISERROR(VLOOKUP($AD318,技まとめ!$A$1:$F$380,5,FALSE)),"－",VLOOKUP($AD318,技まとめ!$A$1:$F$380,5,FALSE))</f>
        <v>20</v>
      </c>
      <c r="AH318" s="3" t="str">
        <f>IF($E318=IF(ISERROR(VLOOKUP($AD318,技まとめ!$A$1:$F$380,4,FALSE)),"－",VLOOKUP($AD318,技まとめ!$A$1:$F$380,4,FALSE)),"一致","")</f>
        <v/>
      </c>
      <c r="AI318" s="9" t="s">
        <v>89</v>
      </c>
      <c r="AJ318" s="3" t="str">
        <f>IF(ISERROR(VLOOKUP($AI318,技まとめ!$A$1:$F$380,6,FALSE)),"－",VLOOKUP($AI318,技まとめ!$A$1:$F$380,6,FALSE))</f>
        <v>BB</v>
      </c>
      <c r="AK318" s="3">
        <f>IF(ISERROR(VLOOKUP($AI318,技まとめ!$A$1:$F$380,3,FALSE)),"－",VLOOKUP($AI318,技まとめ!$A$1:$F$380,3,FALSE))</f>
        <v>43</v>
      </c>
      <c r="AL318" s="3">
        <f>IF(ISERROR(VLOOKUP($AI318,技まとめ!$A$1:$F$380,5,FALSE)),"－",VLOOKUP($AI318,技まとめ!$A$1:$F$380,5,FALSE))</f>
        <v>30</v>
      </c>
      <c r="AM318" s="3" t="str">
        <f>IF($E318=IF(ISERROR(VLOOKUP($AI318,技まとめ!$A$1:$F$380,4,FALSE)),"－",VLOOKUP($AI318,技まとめ!$A$1:$F$380,4,FALSE)),"一致","")</f>
        <v/>
      </c>
      <c r="AN318" s="9" t="s">
        <v>398</v>
      </c>
      <c r="AO318" s="3" t="str">
        <f>IF(ISERROR(VLOOKUP($AN318,技まとめ!$A$1:$F$380,6,FALSE)),"－",VLOOKUP($AN318,技まとめ!$A$1:$F$380,6,FALSE))</f>
        <v>BB</v>
      </c>
      <c r="AP318" s="3">
        <f>IF(ISERROR(VLOOKUP($AN318,技まとめ!$A$1:$F$380,3,FALSE)),"－",VLOOKUP($AN318,技まとめ!$A$1:$F$380,3,FALSE))</f>
        <v>71</v>
      </c>
      <c r="AQ318" s="3">
        <f>IF(ISERROR(VLOOKUP($AN318,技まとめ!$A$1:$F$380,5,FALSE)),"－",VLOOKUP($AN318,技まとめ!$A$1:$F$380,5,FALSE))</f>
        <v>44</v>
      </c>
      <c r="AR318" s="3" t="str">
        <f>IF($E318=IF(ISERROR(VLOOKUP($AN318,技まとめ!$A$1:$F$380,4,FALSE)),"－",VLOOKUP($AN318,技まとめ!$A$1:$F$380,4,FALSE)),"一致","")</f>
        <v/>
      </c>
      <c r="AS318" s="9" t="s">
        <v>286</v>
      </c>
      <c r="AT318" s="3" t="str">
        <f>IF(ISERROR(VLOOKUP($AS318,技まとめ!$A$1:$F$380,6,FALSE)),"－",VLOOKUP($AS318,技まとめ!$A$1:$F$380,6,FALSE))</f>
        <v>DR</v>
      </c>
      <c r="AU318" s="3">
        <f>IF(ISERROR(VLOOKUP($AS318,技まとめ!$A$1:$F$380,3,FALSE)),"－",VLOOKUP($AS318,技まとめ!$A$1:$F$380,3,FALSE))</f>
        <v>80</v>
      </c>
      <c r="AV318" s="3">
        <f>IF(ISERROR(VLOOKUP($AS318,技まとめ!$A$1:$F$380,5,FALSE)),"－",VLOOKUP($AS318,技まとめ!$A$1:$F$380,5,FALSE))</f>
        <v>46</v>
      </c>
      <c r="AW318" s="3" t="str">
        <f>IF($E318=IF(ISERROR(VLOOKUP($AS318,技まとめ!$A$1:$F$380,4,FALSE)),"－",VLOOKUP($AS318,技まとめ!$A$1:$F$380,4,FALSE)),"一致","")</f>
        <v/>
      </c>
      <c r="AX318" s="12" t="str">
        <f t="shared" si="62"/>
        <v>しこふみザ・ウォールアイアンウォールじごくぐるま</v>
      </c>
      <c r="AY318" s="12" t="str">
        <f t="shared" si="63"/>
        <v>しこふみザ・ウォールアイアンウォールじごくぐるま</v>
      </c>
      <c r="AZ318" s="12" t="str">
        <f t="shared" si="64"/>
        <v>しこふみザ・ウォールアイアンウォールじごくぐるま</v>
      </c>
      <c r="BA318" s="12" t="str">
        <f t="shared" si="65"/>
        <v>しこふみザ・ウォールアイアンウォールじごくぐるま</v>
      </c>
      <c r="BB318" s="11" t="str">
        <f t="shared" si="66"/>
        <v>BLBBBBDR</v>
      </c>
      <c r="BC318" s="11" t="str">
        <f t="shared" si="67"/>
        <v>BLBBBBDR</v>
      </c>
      <c r="BD318" s="11" t="str">
        <f t="shared" si="68"/>
        <v>BLBBBBDR</v>
      </c>
      <c r="BE318" s="11" t="str">
        <f t="shared" si="69"/>
        <v>BLBBBBDR</v>
      </c>
    </row>
    <row r="319" spans="1:57" ht="11.25" hidden="1" customHeight="1">
      <c r="A319" s="6">
        <v>317</v>
      </c>
      <c r="B319" s="7" t="s">
        <v>997</v>
      </c>
      <c r="C319" s="8" t="s">
        <v>998</v>
      </c>
      <c r="D319" s="7" t="s">
        <v>72</v>
      </c>
      <c r="E319" s="7" t="s">
        <v>102</v>
      </c>
      <c r="F319" s="7" t="s">
        <v>74</v>
      </c>
      <c r="G319" s="9">
        <v>124</v>
      </c>
      <c r="H319" s="9">
        <v>96</v>
      </c>
      <c r="I319" s="9">
        <v>41</v>
      </c>
      <c r="J319" s="9">
        <v>63</v>
      </c>
      <c r="K319" s="9">
        <v>56</v>
      </c>
      <c r="L319" s="9">
        <v>63</v>
      </c>
      <c r="M319" s="9">
        <v>41</v>
      </c>
      <c r="N319" s="9">
        <v>36</v>
      </c>
      <c r="O319" s="9">
        <v>54</v>
      </c>
      <c r="P319" s="9">
        <v>71</v>
      </c>
      <c r="Q319" s="10">
        <v>91</v>
      </c>
      <c r="R319" s="11">
        <v>44</v>
      </c>
      <c r="S319" s="11">
        <v>1</v>
      </c>
      <c r="T319" s="11">
        <v>113</v>
      </c>
      <c r="U319" s="11">
        <v>91</v>
      </c>
      <c r="V319" s="11">
        <v>1</v>
      </c>
      <c r="W319" s="11">
        <v>104</v>
      </c>
      <c r="X319" s="11">
        <f t="shared" si="56"/>
        <v>445</v>
      </c>
      <c r="Y319" s="11">
        <f t="shared" si="57"/>
        <v>4165</v>
      </c>
      <c r="Z319" s="11">
        <f t="shared" si="58"/>
        <v>2070</v>
      </c>
      <c r="AA319" s="11">
        <f t="shared" si="59"/>
        <v>4485</v>
      </c>
      <c r="AB319" s="11">
        <f t="shared" si="60"/>
        <v>4485</v>
      </c>
      <c r="AC319" s="6">
        <f t="shared" si="61"/>
        <v>5260</v>
      </c>
      <c r="AD319" s="9" t="s">
        <v>776</v>
      </c>
      <c r="AE319" s="3" t="str">
        <f>IF(ISERROR(VLOOKUP($AD319,技まとめ!$A$1:$F$380,6,FALSE)),"－",VLOOKUP($AD319,技まとめ!$A$1:$F$380,6,FALSE))</f>
        <v>P1</v>
      </c>
      <c r="AF319" s="3">
        <f>IF(ISERROR(VLOOKUP($AD319,技まとめ!$A$1:$F$380,3,FALSE)),"－",VLOOKUP($AD319,技まとめ!$A$1:$F$380,3,FALSE))</f>
        <v>13</v>
      </c>
      <c r="AG319" s="3">
        <f>IF(ISERROR(VLOOKUP($AD319,技まとめ!$A$1:$F$380,5,FALSE)),"－",VLOOKUP($AD319,技まとめ!$A$1:$F$380,5,FALSE))</f>
        <v>20</v>
      </c>
      <c r="AH319" s="3" t="str">
        <f>IF($E319=IF(ISERROR(VLOOKUP($AD319,技まとめ!$A$1:$F$380,4,FALSE)),"－",VLOOKUP($AD319,技まとめ!$A$1:$F$380,4,FALSE)),"一致","")</f>
        <v>一致</v>
      </c>
      <c r="AI319" s="9" t="s">
        <v>274</v>
      </c>
      <c r="AJ319" s="3" t="str">
        <f>IF(ISERROR(VLOOKUP($AI319,技まとめ!$A$1:$F$380,6,FALSE)),"－",VLOOKUP($AI319,技まとめ!$A$1:$F$380,6,FALSE))</f>
        <v>P1</v>
      </c>
      <c r="AK319" s="3">
        <f>IF(ISERROR(VLOOKUP($AI319,技まとめ!$A$1:$F$380,3,FALSE)),"－",VLOOKUP($AI319,技まとめ!$A$1:$F$380,3,FALSE))</f>
        <v>27</v>
      </c>
      <c r="AL319" s="3">
        <f>IF(ISERROR(VLOOKUP($AI319,技まとめ!$A$1:$F$380,5,FALSE)),"－",VLOOKUP($AI319,技まとめ!$A$1:$F$380,5,FALSE))</f>
        <v>25</v>
      </c>
      <c r="AM319" s="3" t="str">
        <f>IF($E319=IF(ISERROR(VLOOKUP($AI319,技まとめ!$A$1:$F$380,4,FALSE)),"－",VLOOKUP($AI319,技まとめ!$A$1:$F$380,4,FALSE)),"一致","")</f>
        <v>一致</v>
      </c>
      <c r="AN319" s="9" t="s">
        <v>240</v>
      </c>
      <c r="AO319" s="3" t="str">
        <f>IF(ISERROR(VLOOKUP($AN319,技まとめ!$A$1:$F$380,6,FALSE)),"－",VLOOKUP($AN319,技まとめ!$A$1:$F$380,6,FALSE))</f>
        <v>P1</v>
      </c>
      <c r="AP319" s="3">
        <f>IF(ISERROR(VLOOKUP($AN319,技まとめ!$A$1:$F$380,3,FALSE)),"－",VLOOKUP($AN319,技まとめ!$A$1:$F$380,3,FALSE))</f>
        <v>83</v>
      </c>
      <c r="AQ319" s="3">
        <f>IF(ISERROR(VLOOKUP($AN319,技まとめ!$A$1:$F$380,5,FALSE)),"－",VLOOKUP($AN319,技まとめ!$A$1:$F$380,5,FALSE))</f>
        <v>47</v>
      </c>
      <c r="AR319" s="3" t="str">
        <f>IF($E319=IF(ISERROR(VLOOKUP($AN319,技まとめ!$A$1:$F$380,4,FALSE)),"－",VLOOKUP($AN319,技まとめ!$A$1:$F$380,4,FALSE)),"一致","")</f>
        <v>一致</v>
      </c>
      <c r="AS319" s="9" t="s">
        <v>273</v>
      </c>
      <c r="AT319" s="3" t="str">
        <f>IF(ISERROR(VLOOKUP($AS319,技まとめ!$A$1:$F$380,6,FALSE)),"－",VLOOKUP($AS319,技まとめ!$A$1:$F$380,6,FALSE))</f>
        <v>BL</v>
      </c>
      <c r="AU319" s="3">
        <f>IF(ISERROR(VLOOKUP($AS319,技まとめ!$A$1:$F$380,3,FALSE)),"－",VLOOKUP($AS319,技まとめ!$A$1:$F$380,3,FALSE))</f>
        <v>17</v>
      </c>
      <c r="AV319" s="3">
        <f>IF(ISERROR(VLOOKUP($AS319,技まとめ!$A$1:$F$380,5,FALSE)),"－",VLOOKUP($AS319,技まとめ!$A$1:$F$380,5,FALSE))</f>
        <v>20</v>
      </c>
      <c r="AW319" s="3" t="str">
        <f>IF($E319=IF(ISERROR(VLOOKUP($AS319,技まとめ!$A$1:$F$380,4,FALSE)),"－",VLOOKUP($AS319,技まとめ!$A$1:$F$380,4,FALSE)),"一致","")</f>
        <v/>
      </c>
      <c r="AX319" s="12" t="str">
        <f t="shared" si="62"/>
        <v>ねっけつパンチロケットこぶしダブルロケットしこふみ</v>
      </c>
      <c r="AY319" s="12" t="str">
        <f t="shared" si="63"/>
        <v>ねっけつパンチロケットこぶしダブルロケットしこふみ</v>
      </c>
      <c r="AZ319" s="12" t="str">
        <f t="shared" si="64"/>
        <v>ねっけつパンチロケットこぶしダブルロケットしこふみ</v>
      </c>
      <c r="BA319" s="12" t="str">
        <f t="shared" si="65"/>
        <v>ねっけつパンチロケットこぶしダブルロケットしこふみ</v>
      </c>
      <c r="BB319" s="11" t="str">
        <f t="shared" si="66"/>
        <v>P1P1P1BL</v>
      </c>
      <c r="BC319" s="11" t="str">
        <f t="shared" si="67"/>
        <v>P1P1P1BL</v>
      </c>
      <c r="BD319" s="11" t="str">
        <f t="shared" si="68"/>
        <v>P1P1P1BL</v>
      </c>
      <c r="BE319" s="11" t="str">
        <f t="shared" si="69"/>
        <v>P1P1P1BL</v>
      </c>
    </row>
    <row r="320" spans="1:57" ht="11.25" hidden="1" customHeight="1">
      <c r="A320" s="6">
        <v>318</v>
      </c>
      <c r="B320" s="7" t="s">
        <v>999</v>
      </c>
      <c r="C320" s="8" t="s">
        <v>1000</v>
      </c>
      <c r="D320" s="7" t="s">
        <v>72</v>
      </c>
      <c r="E320" s="7" t="s">
        <v>81</v>
      </c>
      <c r="F320" s="7" t="s">
        <v>82</v>
      </c>
      <c r="G320" s="9">
        <v>124</v>
      </c>
      <c r="H320" s="9">
        <v>100</v>
      </c>
      <c r="I320" s="9">
        <v>57</v>
      </c>
      <c r="J320" s="9">
        <v>60</v>
      </c>
      <c r="K320" s="9">
        <v>56</v>
      </c>
      <c r="L320" s="9">
        <v>61</v>
      </c>
      <c r="M320" s="9">
        <v>51</v>
      </c>
      <c r="N320" s="9">
        <v>56</v>
      </c>
      <c r="O320" s="9">
        <v>53</v>
      </c>
      <c r="P320" s="9">
        <v>31</v>
      </c>
      <c r="Q320" s="10">
        <v>107</v>
      </c>
      <c r="R320" s="11">
        <v>21</v>
      </c>
      <c r="S320" s="11">
        <v>1</v>
      </c>
      <c r="T320" s="11">
        <v>111</v>
      </c>
      <c r="U320" s="11">
        <v>101</v>
      </c>
      <c r="V320" s="11">
        <v>1</v>
      </c>
      <c r="W320" s="11">
        <v>103</v>
      </c>
      <c r="X320" s="11">
        <f t="shared" si="56"/>
        <v>445</v>
      </c>
      <c r="Y320" s="11">
        <f t="shared" si="57"/>
        <v>4800</v>
      </c>
      <c r="Z320" s="11">
        <f t="shared" si="58"/>
        <v>1260</v>
      </c>
      <c r="AA320" s="11">
        <f t="shared" si="59"/>
        <v>4410</v>
      </c>
      <c r="AB320" s="11">
        <f t="shared" si="60"/>
        <v>4410</v>
      </c>
      <c r="AC320" s="6">
        <f t="shared" si="61"/>
        <v>5060</v>
      </c>
      <c r="AD320" s="9" t="s">
        <v>423</v>
      </c>
      <c r="AE320" s="3" t="str">
        <f>IF(ISERROR(VLOOKUP($AD320,技まとめ!$A$1:$F$380,6,FALSE)),"－",VLOOKUP($AD320,技まとめ!$A$1:$F$380,6,FALSE))</f>
        <v>BL</v>
      </c>
      <c r="AF320" s="3">
        <f>IF(ISERROR(VLOOKUP($AD320,技まとめ!$A$1:$F$380,3,FALSE)),"－",VLOOKUP($AD320,技まとめ!$A$1:$F$380,3,FALSE))</f>
        <v>13</v>
      </c>
      <c r="AG320" s="3">
        <f>IF(ISERROR(VLOOKUP($AD320,技まとめ!$A$1:$F$380,5,FALSE)),"－",VLOOKUP($AD320,技まとめ!$A$1:$F$380,5,FALSE))</f>
        <v>20</v>
      </c>
      <c r="AH320" s="3" t="str">
        <f>IF($E320=IF(ISERROR(VLOOKUP($AD320,技まとめ!$A$1:$F$380,4,FALSE)),"－",VLOOKUP($AD320,技まとめ!$A$1:$F$380,4,FALSE)),"一致","")</f>
        <v>一致</v>
      </c>
      <c r="AI320" s="9" t="s">
        <v>97</v>
      </c>
      <c r="AJ320" s="3" t="str">
        <f>IF(ISERROR(VLOOKUP($AI320,技まとめ!$A$1:$F$380,6,FALSE)),"－",VLOOKUP($AI320,技まとめ!$A$1:$F$380,6,FALSE))</f>
        <v>BL</v>
      </c>
      <c r="AK320" s="3">
        <f>IF(ISERROR(VLOOKUP($AI320,技まとめ!$A$1:$F$380,3,FALSE)),"－",VLOOKUP($AI320,技まとめ!$A$1:$F$380,3,FALSE))</f>
        <v>38</v>
      </c>
      <c r="AL320" s="3">
        <f>IF(ISERROR(VLOOKUP($AI320,技まとめ!$A$1:$F$380,5,FALSE)),"－",VLOOKUP($AI320,技まとめ!$A$1:$F$380,5,FALSE))</f>
        <v>16</v>
      </c>
      <c r="AM320" s="3" t="str">
        <f>IF($E320=IF(ISERROR(VLOOKUP($AI320,技まとめ!$A$1:$F$380,4,FALSE)),"－",VLOOKUP($AI320,技まとめ!$A$1:$F$380,4,FALSE)),"一致","")</f>
        <v/>
      </c>
      <c r="AN320" s="9" t="s">
        <v>472</v>
      </c>
      <c r="AO320" s="3" t="str">
        <f>IF(ISERROR(VLOOKUP($AN320,技まとめ!$A$1:$F$380,6,FALSE)),"－",VLOOKUP($AN320,技まとめ!$A$1:$F$380,6,FALSE))</f>
        <v>BL</v>
      </c>
      <c r="AP320" s="3">
        <f>IF(ISERROR(VLOOKUP($AN320,技まとめ!$A$1:$F$380,3,FALSE)),"－",VLOOKUP($AN320,技まとめ!$A$1:$F$380,3,FALSE))</f>
        <v>106</v>
      </c>
      <c r="AQ320" s="3">
        <f>IF(ISERROR(VLOOKUP($AN320,技まとめ!$A$1:$F$380,5,FALSE)),"－",VLOOKUP($AN320,技まとめ!$A$1:$F$380,5,FALSE))</f>
        <v>57</v>
      </c>
      <c r="AR320" s="3" t="str">
        <f>IF($E320=IF(ISERROR(VLOOKUP($AN320,技まとめ!$A$1:$F$380,4,FALSE)),"－",VLOOKUP($AN320,技まとめ!$A$1:$F$380,4,FALSE)),"一致","")</f>
        <v/>
      </c>
      <c r="AS320" s="9" t="s">
        <v>1001</v>
      </c>
      <c r="AT320" s="3" t="str">
        <f>IF(ISERROR(VLOOKUP($AS320,技まとめ!$A$1:$F$380,6,FALSE)),"－",VLOOKUP($AS320,技まとめ!$A$1:$F$380,6,FALSE))</f>
        <v>DR</v>
      </c>
      <c r="AU320" s="3">
        <f>IF(ISERROR(VLOOKUP($AS320,技まとめ!$A$1:$F$380,3,FALSE)),"－",VLOOKUP($AS320,技まとめ!$A$1:$F$380,3,FALSE))</f>
        <v>83</v>
      </c>
      <c r="AV320" s="3">
        <f>IF(ISERROR(VLOOKUP($AS320,技まとめ!$A$1:$F$380,5,FALSE)),"－",VLOOKUP($AS320,技まとめ!$A$1:$F$380,5,FALSE))</f>
        <v>50</v>
      </c>
      <c r="AW320" s="3" t="str">
        <f>IF($E320=IF(ISERROR(VLOOKUP($AS320,技まとめ!$A$1:$F$380,4,FALSE)),"－",VLOOKUP($AS320,技まとめ!$A$1:$F$380,4,FALSE)),"一致","")</f>
        <v/>
      </c>
      <c r="AX320" s="12" t="str">
        <f t="shared" si="62"/>
        <v>コイルターンうしろのしょうめんかごめかごめニニンサンキャク</v>
      </c>
      <c r="AY320" s="12" t="str">
        <f t="shared" si="63"/>
        <v>コイルターンうしろのしょうめんかごめかごめニニンサンキャク</v>
      </c>
      <c r="AZ320" s="12" t="str">
        <f t="shared" si="64"/>
        <v>コイルターンうしろのしょうめんかごめかごめニニンサンキャク</v>
      </c>
      <c r="BA320" s="12" t="str">
        <f t="shared" si="65"/>
        <v>コイルターンうしろのしょうめんかごめかごめニニンサンキャク</v>
      </c>
      <c r="BB320" s="11" t="str">
        <f t="shared" si="66"/>
        <v>BLBLBLDR</v>
      </c>
      <c r="BC320" s="11" t="str">
        <f t="shared" si="67"/>
        <v>BLBLBLDR</v>
      </c>
      <c r="BD320" s="11" t="str">
        <f t="shared" si="68"/>
        <v>BLBLBLDR</v>
      </c>
      <c r="BE320" s="11" t="str">
        <f t="shared" si="69"/>
        <v>BLBLBLDR</v>
      </c>
    </row>
    <row r="321" spans="1:57" ht="11.25" hidden="1" customHeight="1">
      <c r="A321" s="6">
        <v>319</v>
      </c>
      <c r="B321" s="7" t="s">
        <v>1002</v>
      </c>
      <c r="C321" s="8" t="s">
        <v>1003</v>
      </c>
      <c r="D321" s="7" t="s">
        <v>72</v>
      </c>
      <c r="E321" s="7" t="s">
        <v>102</v>
      </c>
      <c r="F321" s="7" t="s">
        <v>74</v>
      </c>
      <c r="G321" s="9">
        <v>111</v>
      </c>
      <c r="H321" s="9">
        <v>92</v>
      </c>
      <c r="I321" s="9">
        <v>57</v>
      </c>
      <c r="J321" s="9">
        <v>52</v>
      </c>
      <c r="K321" s="9">
        <v>52</v>
      </c>
      <c r="L321" s="9">
        <v>51</v>
      </c>
      <c r="M321" s="9">
        <v>53</v>
      </c>
      <c r="N321" s="9">
        <v>51</v>
      </c>
      <c r="O321" s="9">
        <v>53</v>
      </c>
      <c r="P321" s="9">
        <v>71</v>
      </c>
      <c r="Q321" s="10">
        <v>107</v>
      </c>
      <c r="R321" s="11">
        <v>44</v>
      </c>
      <c r="S321" s="11">
        <v>1</v>
      </c>
      <c r="T321" s="11">
        <v>101</v>
      </c>
      <c r="U321" s="11">
        <v>103</v>
      </c>
      <c r="V321" s="11">
        <v>1</v>
      </c>
      <c r="W321" s="11">
        <v>103</v>
      </c>
      <c r="X321" s="11">
        <f t="shared" si="56"/>
        <v>460</v>
      </c>
      <c r="Y321" s="11">
        <f t="shared" si="57"/>
        <v>4800</v>
      </c>
      <c r="Z321" s="11">
        <f t="shared" si="58"/>
        <v>2065</v>
      </c>
      <c r="AA321" s="11">
        <f t="shared" si="59"/>
        <v>4060</v>
      </c>
      <c r="AB321" s="11">
        <f t="shared" si="60"/>
        <v>4060</v>
      </c>
      <c r="AC321" s="6">
        <f t="shared" si="61"/>
        <v>4775</v>
      </c>
      <c r="AD321" s="9" t="s">
        <v>776</v>
      </c>
      <c r="AE321" s="3" t="str">
        <f>IF(ISERROR(VLOOKUP($AD321,技まとめ!$A$1:$F$380,6,FALSE)),"－",VLOOKUP($AD321,技まとめ!$A$1:$F$380,6,FALSE))</f>
        <v>P1</v>
      </c>
      <c r="AF321" s="3">
        <f>IF(ISERROR(VLOOKUP($AD321,技まとめ!$A$1:$F$380,3,FALSE)),"－",VLOOKUP($AD321,技まとめ!$A$1:$F$380,3,FALSE))</f>
        <v>13</v>
      </c>
      <c r="AG321" s="3">
        <f>IF(ISERROR(VLOOKUP($AD321,技まとめ!$A$1:$F$380,5,FALSE)),"－",VLOOKUP($AD321,技まとめ!$A$1:$F$380,5,FALSE))</f>
        <v>20</v>
      </c>
      <c r="AH321" s="3" t="str">
        <f>IF($E321=IF(ISERROR(VLOOKUP($AD321,技まとめ!$A$1:$F$380,4,FALSE)),"－",VLOOKUP($AD321,技まとめ!$A$1:$F$380,4,FALSE)),"一致","")</f>
        <v>一致</v>
      </c>
      <c r="AI321" s="9" t="s">
        <v>239</v>
      </c>
      <c r="AJ321" s="3" t="str">
        <f>IF(ISERROR(VLOOKUP($AI321,技まとめ!$A$1:$F$380,6,FALSE)),"－",VLOOKUP($AI321,技まとめ!$A$1:$F$380,6,FALSE))</f>
        <v>P1</v>
      </c>
      <c r="AK321" s="3">
        <f>IF(ISERROR(VLOOKUP($AI321,技まとめ!$A$1:$F$380,3,FALSE)),"－",VLOOKUP($AI321,技まとめ!$A$1:$F$380,3,FALSE))</f>
        <v>40</v>
      </c>
      <c r="AL321" s="3">
        <f>IF(ISERROR(VLOOKUP($AI321,技まとめ!$A$1:$F$380,5,FALSE)),"－",VLOOKUP($AI321,技まとめ!$A$1:$F$380,5,FALSE))</f>
        <v>30</v>
      </c>
      <c r="AM321" s="3" t="str">
        <f>IF($E321=IF(ISERROR(VLOOKUP($AI321,技まとめ!$A$1:$F$380,4,FALSE)),"－",VLOOKUP($AI321,技まとめ!$A$1:$F$380,4,FALSE)),"一致","")</f>
        <v>一致</v>
      </c>
      <c r="AN321" s="9" t="s">
        <v>886</v>
      </c>
      <c r="AO321" s="3" t="str">
        <f>IF(ISERROR(VLOOKUP($AN321,技まとめ!$A$1:$F$380,6,FALSE)),"－",VLOOKUP($AN321,技まとめ!$A$1:$F$380,6,FALSE))</f>
        <v>CA</v>
      </c>
      <c r="AP321" s="3">
        <f>IF(ISERROR(VLOOKUP($AN321,技まとめ!$A$1:$F$380,3,FALSE)),"－",VLOOKUP($AN321,技まとめ!$A$1:$F$380,3,FALSE))</f>
        <v>58</v>
      </c>
      <c r="AQ321" s="3">
        <f>IF(ISERROR(VLOOKUP($AN321,技まとめ!$A$1:$F$380,5,FALSE)),"－",VLOOKUP($AN321,技まとめ!$A$1:$F$380,5,FALSE))</f>
        <v>37</v>
      </c>
      <c r="AR321" s="3" t="str">
        <f>IF($E321=IF(ISERROR(VLOOKUP($AN321,技まとめ!$A$1:$F$380,4,FALSE)),"－",VLOOKUP($AN321,技まとめ!$A$1:$F$380,4,FALSE)),"一致","")</f>
        <v>一致</v>
      </c>
      <c r="AS321" s="9" t="s">
        <v>169</v>
      </c>
      <c r="AT321" s="3" t="str">
        <f>IF(ISERROR(VLOOKUP($AS321,技まとめ!$A$1:$F$380,6,FALSE)),"－",VLOOKUP($AS321,技まとめ!$A$1:$F$380,6,FALSE))</f>
        <v>DR</v>
      </c>
      <c r="AU321" s="3">
        <f>IF(ISERROR(VLOOKUP($AS321,技まとめ!$A$1:$F$380,3,FALSE)),"－",VLOOKUP($AS321,技まとめ!$A$1:$F$380,3,FALSE))</f>
        <v>71</v>
      </c>
      <c r="AV321" s="3">
        <f>IF(ISERROR(VLOOKUP($AS321,技まとめ!$A$1:$F$380,5,FALSE)),"－",VLOOKUP($AS321,技まとめ!$A$1:$F$380,5,FALSE))</f>
        <v>44</v>
      </c>
      <c r="AW321" s="3" t="str">
        <f>IF($E321=IF(ISERROR(VLOOKUP($AS321,技まとめ!$A$1:$F$380,4,FALSE)),"－",VLOOKUP($AS321,技まとめ!$A$1:$F$380,4,FALSE)),"一致","")</f>
        <v/>
      </c>
      <c r="AX321" s="12" t="str">
        <f t="shared" si="62"/>
        <v>ねっけつパンチねっけつヘッドかえんほうしゃエコーボール</v>
      </c>
      <c r="AY321" s="12" t="str">
        <f t="shared" si="63"/>
        <v>ねっけつパンチねっけつヘッドかえんほうしゃエコーボール</v>
      </c>
      <c r="AZ321" s="12" t="str">
        <f t="shared" si="64"/>
        <v>ねっけつパンチねっけつヘッドかえんほうしゃエコーボール</v>
      </c>
      <c r="BA321" s="12" t="str">
        <f t="shared" si="65"/>
        <v>ねっけつパンチねっけつヘッドかえんほうしゃエコーボール</v>
      </c>
      <c r="BB321" s="11" t="str">
        <f t="shared" si="66"/>
        <v>P1P1CADR</v>
      </c>
      <c r="BC321" s="11" t="str">
        <f t="shared" si="67"/>
        <v>P1P1CADR</v>
      </c>
      <c r="BD321" s="11" t="str">
        <f t="shared" si="68"/>
        <v>P1P1CADR</v>
      </c>
      <c r="BE321" s="11" t="str">
        <f t="shared" si="69"/>
        <v>P1P1CADR</v>
      </c>
    </row>
    <row r="322" spans="1:57" ht="11.25" hidden="1" customHeight="1">
      <c r="A322" s="6">
        <v>320</v>
      </c>
      <c r="B322" s="7" t="s">
        <v>1004</v>
      </c>
      <c r="C322" s="8" t="s">
        <v>1005</v>
      </c>
      <c r="D322" s="7" t="s">
        <v>72</v>
      </c>
      <c r="E322" s="7" t="s">
        <v>73</v>
      </c>
      <c r="F322" s="7" t="s">
        <v>74</v>
      </c>
      <c r="G322" s="9">
        <v>134</v>
      </c>
      <c r="H322" s="9">
        <v>93</v>
      </c>
      <c r="I322" s="9">
        <v>48</v>
      </c>
      <c r="J322" s="9">
        <v>51</v>
      </c>
      <c r="K322" s="9">
        <v>53</v>
      </c>
      <c r="L322" s="9">
        <v>55</v>
      </c>
      <c r="M322" s="9">
        <v>62</v>
      </c>
      <c r="N322" s="9">
        <v>57</v>
      </c>
      <c r="O322" s="9">
        <v>53</v>
      </c>
      <c r="P322" s="9">
        <v>31</v>
      </c>
      <c r="Q322" s="10">
        <v>98</v>
      </c>
      <c r="R322" s="11">
        <v>10</v>
      </c>
      <c r="S322" s="11">
        <v>1</v>
      </c>
      <c r="T322" s="11">
        <v>105</v>
      </c>
      <c r="U322" s="11">
        <v>112</v>
      </c>
      <c r="V322" s="11">
        <v>1</v>
      </c>
      <c r="W322" s="11">
        <v>103</v>
      </c>
      <c r="X322" s="11">
        <f t="shared" si="56"/>
        <v>430</v>
      </c>
      <c r="Y322" s="11">
        <f t="shared" si="57"/>
        <v>4440</v>
      </c>
      <c r="Z322" s="11">
        <f t="shared" si="58"/>
        <v>875</v>
      </c>
      <c r="AA322" s="11">
        <f t="shared" si="59"/>
        <v>4200</v>
      </c>
      <c r="AB322" s="11">
        <f t="shared" si="60"/>
        <v>4200</v>
      </c>
      <c r="AC322" s="6">
        <f t="shared" si="61"/>
        <v>4765</v>
      </c>
      <c r="AD322" s="9" t="s">
        <v>401</v>
      </c>
      <c r="AE322" s="3" t="str">
        <f>IF(ISERROR(VLOOKUP($AD322,技まとめ!$A$1:$F$380,6,FALSE)),"－",VLOOKUP($AD322,技まとめ!$A$1:$F$380,6,FALSE))</f>
        <v>CA</v>
      </c>
      <c r="AF322" s="3">
        <f>IF(ISERROR(VLOOKUP($AD322,技まとめ!$A$1:$F$380,3,FALSE)),"－",VLOOKUP($AD322,技まとめ!$A$1:$F$380,3,FALSE))</f>
        <v>48</v>
      </c>
      <c r="AG322" s="3">
        <f>IF(ISERROR(VLOOKUP($AD322,技まとめ!$A$1:$F$380,5,FALSE)),"－",VLOOKUP($AD322,技まとめ!$A$1:$F$380,5,FALSE))</f>
        <v>32</v>
      </c>
      <c r="AH322" s="3" t="str">
        <f>IF($E322=IF(ISERROR(VLOOKUP($AD322,技まとめ!$A$1:$F$380,4,FALSE)),"－",VLOOKUP($AD322,技まとめ!$A$1:$F$380,4,FALSE)),"一致","")</f>
        <v>一致</v>
      </c>
      <c r="AI322" s="9" t="s">
        <v>290</v>
      </c>
      <c r="AJ322" s="3" t="str">
        <f>IF(ISERROR(VLOOKUP($AI322,技まとめ!$A$1:$F$380,6,FALSE)),"－",VLOOKUP($AI322,技まとめ!$A$1:$F$380,6,FALSE))</f>
        <v>CA</v>
      </c>
      <c r="AK322" s="3">
        <f>IF(ISERROR(VLOOKUP($AI322,技まとめ!$A$1:$F$380,3,FALSE)),"－",VLOOKUP($AI322,技まとめ!$A$1:$F$380,3,FALSE))</f>
        <v>27</v>
      </c>
      <c r="AL322" s="3">
        <f>IF(ISERROR(VLOOKUP($AI322,技まとめ!$A$1:$F$380,5,FALSE)),"－",VLOOKUP($AI322,技まとめ!$A$1:$F$380,5,FALSE))</f>
        <v>25</v>
      </c>
      <c r="AM322" s="3" t="str">
        <f>IF($E322=IF(ISERROR(VLOOKUP($AI322,技まとめ!$A$1:$F$380,4,FALSE)),"－",VLOOKUP($AI322,技まとめ!$A$1:$F$380,4,FALSE)),"一致","")</f>
        <v>一致</v>
      </c>
      <c r="AN322" s="9" t="s">
        <v>560</v>
      </c>
      <c r="AO322" s="3" t="str">
        <f>IF(ISERROR(VLOOKUP($AN322,技まとめ!$A$1:$F$380,6,FALSE)),"－",VLOOKUP($AN322,技まとめ!$A$1:$F$380,6,FALSE))</f>
        <v>BL</v>
      </c>
      <c r="AP322" s="3">
        <f>IF(ISERROR(VLOOKUP($AN322,技まとめ!$A$1:$F$380,3,FALSE)),"－",VLOOKUP($AN322,技まとめ!$A$1:$F$380,3,FALSE))</f>
        <v>28</v>
      </c>
      <c r="AQ322" s="3">
        <f>IF(ISERROR(VLOOKUP($AN322,技まとめ!$A$1:$F$380,5,FALSE)),"－",VLOOKUP($AN322,技まとめ!$A$1:$F$380,5,FALSE))</f>
        <v>24</v>
      </c>
      <c r="AR322" s="3" t="str">
        <f>IF($E322=IF(ISERROR(VLOOKUP($AN322,技まとめ!$A$1:$F$380,4,FALSE)),"－",VLOOKUP($AN322,技まとめ!$A$1:$F$380,4,FALSE)),"一致","")</f>
        <v/>
      </c>
      <c r="AS322" s="9" t="s">
        <v>291</v>
      </c>
      <c r="AT322" s="3" t="str">
        <f>IF(ISERROR(VLOOKUP($AS322,技まとめ!$A$1:$F$380,6,FALSE)),"－",VLOOKUP($AS322,技まとめ!$A$1:$F$380,6,FALSE))</f>
        <v>P1</v>
      </c>
      <c r="AU322" s="3">
        <f>IF(ISERROR(VLOOKUP($AS322,技まとめ!$A$1:$F$380,3,FALSE)),"－",VLOOKUP($AS322,技まとめ!$A$1:$F$380,3,FALSE))</f>
        <v>65</v>
      </c>
      <c r="AV322" s="3">
        <f>IF(ISERROR(VLOOKUP($AS322,技まとめ!$A$1:$F$380,5,FALSE)),"－",VLOOKUP($AS322,技まとめ!$A$1:$F$380,5,FALSE))</f>
        <v>40</v>
      </c>
      <c r="AW322" s="3" t="str">
        <f>IF($E322=IF(ISERROR(VLOOKUP($AS322,技まとめ!$A$1:$F$380,4,FALSE)),"－",VLOOKUP($AS322,技まとめ!$A$1:$F$380,4,FALSE)),"一致","")</f>
        <v>一致</v>
      </c>
      <c r="AX322" s="12" t="str">
        <f t="shared" si="62"/>
        <v>ゴールずらしワイルドクローブレードアタックちゃぶだいがえし</v>
      </c>
      <c r="AY322" s="12" t="str">
        <f t="shared" si="63"/>
        <v>ゴールずらしワイルドクローブレードアタックちゃぶだいがえし</v>
      </c>
      <c r="AZ322" s="12" t="str">
        <f t="shared" si="64"/>
        <v>ゴールずらしワイルドクローブレードアタックちゃぶだいがえし</v>
      </c>
      <c r="BA322" s="12" t="str">
        <f t="shared" si="65"/>
        <v>ゴールずらしワイルドクローブレードアタックちゃぶだいがえし</v>
      </c>
      <c r="BB322" s="11" t="str">
        <f t="shared" si="66"/>
        <v>CACABLP1</v>
      </c>
      <c r="BC322" s="11" t="str">
        <f t="shared" si="67"/>
        <v>CACABLP1</v>
      </c>
      <c r="BD322" s="11" t="str">
        <f t="shared" si="68"/>
        <v>CACABLP1</v>
      </c>
      <c r="BE322" s="11" t="str">
        <f t="shared" si="69"/>
        <v>CACABLP1</v>
      </c>
    </row>
    <row r="323" spans="1:57" ht="11.25" hidden="1" customHeight="1">
      <c r="A323" s="6">
        <v>321</v>
      </c>
      <c r="B323" s="7" t="s">
        <v>1006</v>
      </c>
      <c r="C323" s="8" t="s">
        <v>1007</v>
      </c>
      <c r="D323" s="7" t="s">
        <v>72</v>
      </c>
      <c r="E323" s="7" t="s">
        <v>81</v>
      </c>
      <c r="F323" s="7" t="s">
        <v>128</v>
      </c>
      <c r="G323" s="9">
        <v>120</v>
      </c>
      <c r="H323" s="9">
        <v>111</v>
      </c>
      <c r="I323" s="9">
        <v>53</v>
      </c>
      <c r="J323" s="9">
        <v>53</v>
      </c>
      <c r="K323" s="9">
        <v>57</v>
      </c>
      <c r="L323" s="9">
        <v>57</v>
      </c>
      <c r="M323" s="9">
        <v>51</v>
      </c>
      <c r="N323" s="9">
        <v>56</v>
      </c>
      <c r="O323" s="9">
        <v>57</v>
      </c>
      <c r="P323" s="9">
        <v>49</v>
      </c>
      <c r="Q323" s="10">
        <v>103</v>
      </c>
      <c r="R323" s="11">
        <v>33</v>
      </c>
      <c r="S323" s="11">
        <v>1</v>
      </c>
      <c r="T323" s="11">
        <v>107</v>
      </c>
      <c r="U323" s="11">
        <v>101</v>
      </c>
      <c r="V323" s="11">
        <v>1</v>
      </c>
      <c r="W323" s="11">
        <v>107</v>
      </c>
      <c r="X323" s="11">
        <f t="shared" ref="X323:X386" si="70">SUM(Q323:W323)</f>
        <v>453</v>
      </c>
      <c r="Y323" s="11">
        <f t="shared" ref="Y323:Y386" si="71">Q323*40+V323*5+W323*5</f>
        <v>4660</v>
      </c>
      <c r="Z323" s="11">
        <f t="shared" ref="Z323:Z386" si="72">R323*35+S323*5+V323*5+W323*5</f>
        <v>1700</v>
      </c>
      <c r="AA323" s="11">
        <f t="shared" ref="AA323:AA386" si="73">T323*35+S323*5+V323*5+W323*5</f>
        <v>4290</v>
      </c>
      <c r="AB323" s="11">
        <f t="shared" ref="AB323:AB386" si="74">T323*35+V323*10+W323*5</f>
        <v>4290</v>
      </c>
      <c r="AC323" s="6">
        <f t="shared" ref="AC323:AC386" si="75">T323*40+R323*5+W323*5</f>
        <v>4980</v>
      </c>
      <c r="AD323" s="9" t="s">
        <v>423</v>
      </c>
      <c r="AE323" s="3" t="str">
        <f>IF(ISERROR(VLOOKUP($AD323,技まとめ!$A$1:$F$380,6,FALSE)),"－",VLOOKUP($AD323,技まとめ!$A$1:$F$380,6,FALSE))</f>
        <v>BL</v>
      </c>
      <c r="AF323" s="3">
        <f>IF(ISERROR(VLOOKUP($AD323,技まとめ!$A$1:$F$380,3,FALSE)),"－",VLOOKUP($AD323,技まとめ!$A$1:$F$380,3,FALSE))</f>
        <v>13</v>
      </c>
      <c r="AG323" s="3">
        <f>IF(ISERROR(VLOOKUP($AD323,技まとめ!$A$1:$F$380,5,FALSE)),"－",VLOOKUP($AD323,技まとめ!$A$1:$F$380,5,FALSE))</f>
        <v>20</v>
      </c>
      <c r="AH323" s="3" t="str">
        <f>IF($E323=IF(ISERROR(VLOOKUP($AD323,技まとめ!$A$1:$F$380,4,FALSE)),"－",VLOOKUP($AD323,技まとめ!$A$1:$F$380,4,FALSE)),"一致","")</f>
        <v>一致</v>
      </c>
      <c r="AI323" s="9" t="s">
        <v>634</v>
      </c>
      <c r="AJ323" s="3" t="str">
        <f>IF(ISERROR(VLOOKUP($AI323,技まとめ!$A$1:$F$380,6,FALSE)),"－",VLOOKUP($AI323,技まとめ!$A$1:$F$380,6,FALSE))</f>
        <v>DR</v>
      </c>
      <c r="AK323" s="3">
        <f>IF(ISERROR(VLOOKUP($AI323,技まとめ!$A$1:$F$380,3,FALSE)),"－",VLOOKUP($AI323,技まとめ!$A$1:$F$380,3,FALSE))</f>
        <v>13</v>
      </c>
      <c r="AL323" s="3">
        <f>IF(ISERROR(VLOOKUP($AI323,技まとめ!$A$1:$F$380,5,FALSE)),"－",VLOOKUP($AI323,技まとめ!$A$1:$F$380,5,FALSE))</f>
        <v>20</v>
      </c>
      <c r="AM323" s="3" t="str">
        <f>IF($E323=IF(ISERROR(VLOOKUP($AI323,技まとめ!$A$1:$F$380,4,FALSE)),"－",VLOOKUP($AI323,技まとめ!$A$1:$F$380,4,FALSE)),"一致","")</f>
        <v>一致</v>
      </c>
      <c r="AN323" s="9" t="s">
        <v>193</v>
      </c>
      <c r="AO323" s="3" t="str">
        <f>IF(ISERROR(VLOOKUP($AN323,技まとめ!$A$1:$F$380,6,FALSE)),"－",VLOOKUP($AN323,技まとめ!$A$1:$F$380,6,FALSE))</f>
        <v>NS</v>
      </c>
      <c r="AP323" s="3">
        <f>IF(ISERROR(VLOOKUP($AN323,技まとめ!$A$1:$F$380,3,FALSE)),"－",VLOOKUP($AN323,技まとめ!$A$1:$F$380,3,FALSE))</f>
        <v>66</v>
      </c>
      <c r="AQ323" s="3">
        <f>IF(ISERROR(VLOOKUP($AN323,技まとめ!$A$1:$F$380,5,FALSE)),"－",VLOOKUP($AN323,技まとめ!$A$1:$F$380,5,FALSE))</f>
        <v>37</v>
      </c>
      <c r="AR323" s="3" t="str">
        <f>IF($E323=IF(ISERROR(VLOOKUP($AN323,技まとめ!$A$1:$F$380,4,FALSE)),"－",VLOOKUP($AN323,技まとめ!$A$1:$F$380,4,FALSE)),"一致","")</f>
        <v/>
      </c>
      <c r="AS323" s="9" t="s">
        <v>336</v>
      </c>
      <c r="AT323" s="3" t="str">
        <f>IF(ISERROR(VLOOKUP($AS323,技まとめ!$A$1:$F$380,6,FALSE)),"－",VLOOKUP($AS323,技まとめ!$A$1:$F$380,6,FALSE))</f>
        <v>SC</v>
      </c>
      <c r="AU323" s="3">
        <f>IF(ISERROR(VLOOKUP($AS323,技まとめ!$A$1:$F$380,3,FALSE)),"－",VLOOKUP($AS323,技まとめ!$A$1:$F$380,3,FALSE))</f>
        <v>83</v>
      </c>
      <c r="AV323" s="3">
        <f>IF(ISERROR(VLOOKUP($AS323,技まとめ!$A$1:$F$380,5,FALSE)),"－",VLOOKUP($AS323,技まとめ!$A$1:$F$380,5,FALSE))</f>
        <v>46</v>
      </c>
      <c r="AW323" s="3" t="str">
        <f>IF($E323=IF(ISERROR(VLOOKUP($AS323,技まとめ!$A$1:$F$380,4,FALSE)),"－",VLOOKUP($AS323,技まとめ!$A$1:$F$380,4,FALSE)),"一致","")</f>
        <v/>
      </c>
      <c r="AX323" s="12" t="str">
        <f t="shared" ref="AX323:AX386" si="76">AD323&amp;AI323&amp;AN323&amp;AS323</f>
        <v>コイルターンたまのりピエロツインブーストぶんしんシュート</v>
      </c>
      <c r="AY323" s="12" t="str">
        <f t="shared" ref="AY323:AY386" si="77">AD323&amp;AI323&amp;AN323&amp;AS323</f>
        <v>コイルターンたまのりピエロツインブーストぶんしんシュート</v>
      </c>
      <c r="AZ323" s="12" t="str">
        <f t="shared" ref="AZ323:AZ386" si="78">AD323&amp;AI323&amp;AN323&amp;AS323</f>
        <v>コイルターンたまのりピエロツインブーストぶんしんシュート</v>
      </c>
      <c r="BA323" s="12" t="str">
        <f t="shared" ref="BA323:BA386" si="79">AD323&amp;AI323&amp;AN323&amp;AS323</f>
        <v>コイルターンたまのりピエロツインブーストぶんしんシュート</v>
      </c>
      <c r="BB323" s="11" t="str">
        <f t="shared" ref="BB323:BB386" si="80">AE323&amp;AJ323&amp;AO323&amp;AT323</f>
        <v>BLDRNSSC</v>
      </c>
      <c r="BC323" s="11" t="str">
        <f t="shared" ref="BC323:BC386" si="81">AE323&amp;AJ323&amp;AO323&amp;AT323</f>
        <v>BLDRNSSC</v>
      </c>
      <c r="BD323" s="11" t="str">
        <f t="shared" ref="BD323:BD386" si="82">AE323&amp;AJ323&amp;AO323&amp;AT323</f>
        <v>BLDRNSSC</v>
      </c>
      <c r="BE323" s="11" t="str">
        <f t="shared" ref="BE323:BE386" si="83">AE323&amp;AJ323&amp;AO323&amp;AT323</f>
        <v>BLDRNSSC</v>
      </c>
    </row>
    <row r="324" spans="1:57" ht="11.25" hidden="1" customHeight="1">
      <c r="A324" s="6">
        <v>322</v>
      </c>
      <c r="B324" s="7" t="s">
        <v>1008</v>
      </c>
      <c r="C324" s="8" t="s">
        <v>1009</v>
      </c>
      <c r="D324" s="7" t="s">
        <v>72</v>
      </c>
      <c r="E324" s="7" t="s">
        <v>102</v>
      </c>
      <c r="F324" s="7" t="s">
        <v>128</v>
      </c>
      <c r="G324" s="9">
        <v>126</v>
      </c>
      <c r="H324" s="9">
        <v>94</v>
      </c>
      <c r="I324" s="9">
        <v>54</v>
      </c>
      <c r="J324" s="9">
        <v>56</v>
      </c>
      <c r="K324" s="9">
        <v>51</v>
      </c>
      <c r="L324" s="9">
        <v>55</v>
      </c>
      <c r="M324" s="9">
        <v>51</v>
      </c>
      <c r="N324" s="9">
        <v>61</v>
      </c>
      <c r="O324" s="9">
        <v>51</v>
      </c>
      <c r="P324" s="9">
        <v>52</v>
      </c>
      <c r="Q324" s="10">
        <v>104</v>
      </c>
      <c r="R324" s="11">
        <v>38</v>
      </c>
      <c r="S324" s="11">
        <v>1</v>
      </c>
      <c r="T324" s="11">
        <v>105</v>
      </c>
      <c r="U324" s="11">
        <v>101</v>
      </c>
      <c r="V324" s="11">
        <v>1</v>
      </c>
      <c r="W324" s="11">
        <v>101</v>
      </c>
      <c r="X324" s="11">
        <f t="shared" si="70"/>
        <v>451</v>
      </c>
      <c r="Y324" s="11">
        <f t="shared" si="71"/>
        <v>4670</v>
      </c>
      <c r="Z324" s="11">
        <f t="shared" si="72"/>
        <v>1845</v>
      </c>
      <c r="AA324" s="11">
        <f t="shared" si="73"/>
        <v>4190</v>
      </c>
      <c r="AB324" s="11">
        <f t="shared" si="74"/>
        <v>4190</v>
      </c>
      <c r="AC324" s="6">
        <f t="shared" si="75"/>
        <v>4895</v>
      </c>
      <c r="AD324" s="9" t="s">
        <v>122</v>
      </c>
      <c r="AE324" s="3" t="str">
        <f>IF(ISERROR(VLOOKUP($AD324,技まとめ!$A$1:$F$380,6,FALSE)),"－",VLOOKUP($AD324,技まとめ!$A$1:$F$380,6,FALSE))</f>
        <v>NS</v>
      </c>
      <c r="AF324" s="3">
        <f>IF(ISERROR(VLOOKUP($AD324,技まとめ!$A$1:$F$380,3,FALSE)),"－",VLOOKUP($AD324,技まとめ!$A$1:$F$380,3,FALSE))</f>
        <v>25</v>
      </c>
      <c r="AG324" s="3">
        <f>IF(ISERROR(VLOOKUP($AD324,技まとめ!$A$1:$F$380,5,FALSE)),"－",VLOOKUP($AD324,技まとめ!$A$1:$F$380,5,FALSE))</f>
        <v>20</v>
      </c>
      <c r="AH324" s="3" t="str">
        <f>IF($E324=IF(ISERROR(VLOOKUP($AD324,技まとめ!$A$1:$F$380,4,FALSE)),"－",VLOOKUP($AD324,技まとめ!$A$1:$F$380,4,FALSE)),"一致","")</f>
        <v>一致</v>
      </c>
      <c r="AI324" s="9" t="s">
        <v>357</v>
      </c>
      <c r="AJ324" s="3" t="str">
        <f>IF(ISERROR(VLOOKUP($AI324,技まとめ!$A$1:$F$380,6,FALSE)),"－",VLOOKUP($AI324,技まとめ!$A$1:$F$380,6,FALSE))</f>
        <v>LS</v>
      </c>
      <c r="AK324" s="3">
        <f>IF(ISERROR(VLOOKUP($AI324,技まとめ!$A$1:$F$380,3,FALSE)),"－",VLOOKUP($AI324,技まとめ!$A$1:$F$380,3,FALSE))</f>
        <v>40</v>
      </c>
      <c r="AL324" s="3">
        <f>IF(ISERROR(VLOOKUP($AI324,技まとめ!$A$1:$F$380,5,FALSE)),"－",VLOOKUP($AI324,技まとめ!$A$1:$F$380,5,FALSE))</f>
        <v>30</v>
      </c>
      <c r="AM324" s="3" t="str">
        <f>IF($E324=IF(ISERROR(VLOOKUP($AI324,技まとめ!$A$1:$F$380,4,FALSE)),"－",VLOOKUP($AI324,技まとめ!$A$1:$F$380,4,FALSE)),"一致","")</f>
        <v>一致</v>
      </c>
      <c r="AN324" s="9" t="s">
        <v>426</v>
      </c>
      <c r="AO324" s="3" t="str">
        <f>IF(ISERROR(VLOOKUP($AN324,技まとめ!$A$1:$F$380,6,FALSE)),"－",VLOOKUP($AN324,技まとめ!$A$1:$F$380,6,FALSE))</f>
        <v>NS</v>
      </c>
      <c r="AP324" s="3">
        <f>IF(ISERROR(VLOOKUP($AN324,技まとめ!$A$1:$F$380,3,FALSE)),"－",VLOOKUP($AN324,技まとめ!$A$1:$F$380,3,FALSE))</f>
        <v>57</v>
      </c>
      <c r="AQ324" s="3">
        <f>IF(ISERROR(VLOOKUP($AN324,技まとめ!$A$1:$F$380,5,FALSE)),"－",VLOOKUP($AN324,技まとめ!$A$1:$F$380,5,FALSE))</f>
        <v>34</v>
      </c>
      <c r="AR324" s="3" t="str">
        <f>IF($E324=IF(ISERROR(VLOOKUP($AN324,技まとめ!$A$1:$F$380,4,FALSE)),"－",VLOOKUP($AN324,技まとめ!$A$1:$F$380,4,FALSE)),"一致","")</f>
        <v>一致</v>
      </c>
      <c r="AS324" s="9" t="s">
        <v>360</v>
      </c>
      <c r="AT324" s="3" t="str">
        <f>IF(ISERROR(VLOOKUP($AS324,技まとめ!$A$1:$F$380,6,FALSE)),"－",VLOOKUP($AS324,技まとめ!$A$1:$F$380,6,FALSE))</f>
        <v>LS</v>
      </c>
      <c r="AU324" s="3">
        <f>IF(ISERROR(VLOOKUP($AS324,技まとめ!$A$1:$F$380,3,FALSE)),"－",VLOOKUP($AS324,技まとめ!$A$1:$F$380,3,FALSE))</f>
        <v>64</v>
      </c>
      <c r="AV324" s="3">
        <f>IF(ISERROR(VLOOKUP($AS324,技まとめ!$A$1:$F$380,5,FALSE)),"－",VLOOKUP($AS324,技まとめ!$A$1:$F$380,5,FALSE))</f>
        <v>44</v>
      </c>
      <c r="AW324" s="3" t="str">
        <f>IF($E324=IF(ISERROR(VLOOKUP($AS324,技まとめ!$A$1:$F$380,4,FALSE)),"－",VLOOKUP($AS324,技まとめ!$A$1:$F$380,4,FALSE)),"一致","")</f>
        <v>一致</v>
      </c>
      <c r="AX324" s="12" t="str">
        <f t="shared" si="76"/>
        <v>グレネードショットパトリオットシュートシャインドライブアサルトシュート</v>
      </c>
      <c r="AY324" s="12" t="str">
        <f t="shared" si="77"/>
        <v>グレネードショットパトリオットシュートシャインドライブアサルトシュート</v>
      </c>
      <c r="AZ324" s="12" t="str">
        <f t="shared" si="78"/>
        <v>グレネードショットパトリオットシュートシャインドライブアサルトシュート</v>
      </c>
      <c r="BA324" s="12" t="str">
        <f t="shared" si="79"/>
        <v>グレネードショットパトリオットシュートシャインドライブアサルトシュート</v>
      </c>
      <c r="BB324" s="11" t="str">
        <f t="shared" si="80"/>
        <v>NSLSNSLS</v>
      </c>
      <c r="BC324" s="11" t="str">
        <f t="shared" si="81"/>
        <v>NSLSNSLS</v>
      </c>
      <c r="BD324" s="11" t="str">
        <f t="shared" si="82"/>
        <v>NSLSNSLS</v>
      </c>
      <c r="BE324" s="11" t="str">
        <f t="shared" si="83"/>
        <v>NSLSNSLS</v>
      </c>
    </row>
    <row r="325" spans="1:57" ht="11.25" hidden="1" customHeight="1">
      <c r="A325" s="6">
        <v>323</v>
      </c>
      <c r="B325" s="7" t="s">
        <v>1010</v>
      </c>
      <c r="C325" s="8" t="s">
        <v>1011</v>
      </c>
      <c r="D325" s="7" t="s">
        <v>72</v>
      </c>
      <c r="E325" s="7" t="s">
        <v>73</v>
      </c>
      <c r="F325" s="7" t="s">
        <v>109</v>
      </c>
      <c r="G325" s="9">
        <v>122</v>
      </c>
      <c r="H325" s="9">
        <v>97</v>
      </c>
      <c r="I325" s="9">
        <v>45</v>
      </c>
      <c r="J325" s="9">
        <v>54</v>
      </c>
      <c r="K325" s="9">
        <v>57</v>
      </c>
      <c r="L325" s="9">
        <v>57</v>
      </c>
      <c r="M325" s="9">
        <v>56</v>
      </c>
      <c r="N325" s="9">
        <v>60</v>
      </c>
      <c r="O325" s="9">
        <v>53</v>
      </c>
      <c r="P325" s="9">
        <v>34</v>
      </c>
      <c r="Q325" s="10">
        <v>95</v>
      </c>
      <c r="R325" s="11">
        <v>23</v>
      </c>
      <c r="S325" s="11">
        <v>1</v>
      </c>
      <c r="T325" s="11">
        <v>107</v>
      </c>
      <c r="U325" s="11">
        <v>106</v>
      </c>
      <c r="V325" s="11">
        <v>1</v>
      </c>
      <c r="W325" s="11">
        <v>103</v>
      </c>
      <c r="X325" s="11">
        <f t="shared" si="70"/>
        <v>436</v>
      </c>
      <c r="Y325" s="11">
        <f t="shared" si="71"/>
        <v>4320</v>
      </c>
      <c r="Z325" s="11">
        <f t="shared" si="72"/>
        <v>1330</v>
      </c>
      <c r="AA325" s="11">
        <f t="shared" si="73"/>
        <v>4270</v>
      </c>
      <c r="AB325" s="11">
        <f t="shared" si="74"/>
        <v>4270</v>
      </c>
      <c r="AC325" s="6">
        <f t="shared" si="75"/>
        <v>4910</v>
      </c>
      <c r="AD325" s="9" t="s">
        <v>295</v>
      </c>
      <c r="AE325" s="3" t="str">
        <f>IF(ISERROR(VLOOKUP($AD325,技まとめ!$A$1:$F$380,6,FALSE)),"－",VLOOKUP($AD325,技まとめ!$A$1:$F$380,6,FALSE))</f>
        <v>DR</v>
      </c>
      <c r="AF325" s="3">
        <f>IF(ISERROR(VLOOKUP($AD325,技まとめ!$A$1:$F$380,3,FALSE)),"－",VLOOKUP($AD325,技まとめ!$A$1:$F$380,3,FALSE))</f>
        <v>13</v>
      </c>
      <c r="AG325" s="3">
        <f>IF(ISERROR(VLOOKUP($AD325,技まとめ!$A$1:$F$380,5,FALSE)),"－",VLOOKUP($AD325,技まとめ!$A$1:$F$380,5,FALSE))</f>
        <v>20</v>
      </c>
      <c r="AH325" s="3" t="str">
        <f>IF($E325=IF(ISERROR(VLOOKUP($AD325,技まとめ!$A$1:$F$380,4,FALSE)),"－",VLOOKUP($AD325,技まとめ!$A$1:$F$380,4,FALSE)),"一致","")</f>
        <v>一致</v>
      </c>
      <c r="AI325" s="9" t="s">
        <v>308</v>
      </c>
      <c r="AJ325" s="3" t="str">
        <f>IF(ISERROR(VLOOKUP($AI325,技まとめ!$A$1:$F$380,6,FALSE)),"－",VLOOKUP($AI325,技まとめ!$A$1:$F$380,6,FALSE))</f>
        <v>DR</v>
      </c>
      <c r="AK325" s="3">
        <f>IF(ISERROR(VLOOKUP($AI325,技まとめ!$A$1:$F$380,3,FALSE)),"－",VLOOKUP($AI325,技まとめ!$A$1:$F$380,3,FALSE))</f>
        <v>28</v>
      </c>
      <c r="AL325" s="3">
        <f>IF(ISERROR(VLOOKUP($AI325,技まとめ!$A$1:$F$380,5,FALSE)),"－",VLOOKUP($AI325,技まとめ!$A$1:$F$380,5,FALSE))</f>
        <v>24</v>
      </c>
      <c r="AM325" s="3" t="str">
        <f>IF($E325=IF(ISERROR(VLOOKUP($AI325,技まとめ!$A$1:$F$380,4,FALSE)),"－",VLOOKUP($AI325,技まとめ!$A$1:$F$380,4,FALSE)),"一致","")</f>
        <v>一致</v>
      </c>
      <c r="AN325" s="9" t="s">
        <v>339</v>
      </c>
      <c r="AO325" s="3" t="str">
        <f>IF(ISERROR(VLOOKUP($AN325,技まとめ!$A$1:$F$380,6,FALSE)),"－",VLOOKUP($AN325,技まとめ!$A$1:$F$380,6,FALSE))</f>
        <v>NS</v>
      </c>
      <c r="AP325" s="3">
        <f>IF(ISERROR(VLOOKUP($AN325,技まとめ!$A$1:$F$380,3,FALSE)),"－",VLOOKUP($AN325,技まとめ!$A$1:$F$380,3,FALSE))</f>
        <v>42</v>
      </c>
      <c r="AQ325" s="3">
        <f>IF(ISERROR(VLOOKUP($AN325,技まとめ!$A$1:$F$380,5,FALSE)),"－",VLOOKUP($AN325,技まとめ!$A$1:$F$380,5,FALSE))</f>
        <v>28</v>
      </c>
      <c r="AR325" s="3" t="str">
        <f>IF($E325=IF(ISERROR(VLOOKUP($AN325,技まとめ!$A$1:$F$380,4,FALSE)),"－",VLOOKUP($AN325,技まとめ!$A$1:$F$380,4,FALSE)),"一致","")</f>
        <v/>
      </c>
      <c r="AS325" s="9" t="s">
        <v>576</v>
      </c>
      <c r="AT325" s="3" t="str">
        <f>IF(ISERROR(VLOOKUP($AS325,技まとめ!$A$1:$F$380,6,FALSE)),"－",VLOOKUP($AS325,技まとめ!$A$1:$F$380,6,FALSE))</f>
        <v>BB</v>
      </c>
      <c r="AU325" s="3">
        <f>IF(ISERROR(VLOOKUP($AS325,技まとめ!$A$1:$F$380,3,FALSE)),"－",VLOOKUP($AS325,技まとめ!$A$1:$F$380,3,FALSE))</f>
        <v>72</v>
      </c>
      <c r="AV325" s="3">
        <f>IF(ISERROR(VLOOKUP($AS325,技まとめ!$A$1:$F$380,5,FALSE)),"－",VLOOKUP($AS325,技まとめ!$A$1:$F$380,5,FALSE))</f>
        <v>43</v>
      </c>
      <c r="AW325" s="3" t="str">
        <f>IF($E325=IF(ISERROR(VLOOKUP($AS325,技まとめ!$A$1:$F$380,4,FALSE)),"－",VLOOKUP($AS325,技まとめ!$A$1:$F$380,4,FALSE)),"一致","")</f>
        <v/>
      </c>
      <c r="AX325" s="12" t="str">
        <f t="shared" si="76"/>
        <v>ダッシュアクセルスーパーアルマジロラン・ボール・ランさばきのてっつい</v>
      </c>
      <c r="AY325" s="12" t="str">
        <f t="shared" si="77"/>
        <v>ダッシュアクセルスーパーアルマジロラン・ボール・ランさばきのてっつい</v>
      </c>
      <c r="AZ325" s="12" t="str">
        <f t="shared" si="78"/>
        <v>ダッシュアクセルスーパーアルマジロラン・ボール・ランさばきのてっつい</v>
      </c>
      <c r="BA325" s="12" t="str">
        <f t="shared" si="79"/>
        <v>ダッシュアクセルスーパーアルマジロラン・ボール・ランさばきのてっつい</v>
      </c>
      <c r="BB325" s="11" t="str">
        <f t="shared" si="80"/>
        <v>DRDRNSBB</v>
      </c>
      <c r="BC325" s="11" t="str">
        <f t="shared" si="81"/>
        <v>DRDRNSBB</v>
      </c>
      <c r="BD325" s="11" t="str">
        <f t="shared" si="82"/>
        <v>DRDRNSBB</v>
      </c>
      <c r="BE325" s="11" t="str">
        <f t="shared" si="83"/>
        <v>DRDRNSBB</v>
      </c>
    </row>
    <row r="326" spans="1:57" ht="11.25" hidden="1" customHeight="1">
      <c r="A326" s="6">
        <v>324</v>
      </c>
      <c r="B326" s="7" t="s">
        <v>1012</v>
      </c>
      <c r="C326" s="8" t="s">
        <v>1013</v>
      </c>
      <c r="D326" s="7" t="s">
        <v>72</v>
      </c>
      <c r="E326" s="7" t="s">
        <v>81</v>
      </c>
      <c r="F326" s="7" t="s">
        <v>128</v>
      </c>
      <c r="G326" s="9">
        <v>122</v>
      </c>
      <c r="H326" s="9">
        <v>109</v>
      </c>
      <c r="I326" s="9">
        <v>44</v>
      </c>
      <c r="J326" s="9">
        <v>54</v>
      </c>
      <c r="K326" s="9">
        <v>60</v>
      </c>
      <c r="L326" s="9">
        <v>46</v>
      </c>
      <c r="M326" s="9">
        <v>54</v>
      </c>
      <c r="N326" s="9">
        <v>54</v>
      </c>
      <c r="O326" s="9">
        <v>51</v>
      </c>
      <c r="P326" s="9">
        <v>65</v>
      </c>
      <c r="Q326" s="10">
        <v>94</v>
      </c>
      <c r="R326" s="11">
        <v>51</v>
      </c>
      <c r="S326" s="11">
        <v>1</v>
      </c>
      <c r="T326" s="11">
        <v>96</v>
      </c>
      <c r="U326" s="11">
        <v>104</v>
      </c>
      <c r="V326" s="11">
        <v>1</v>
      </c>
      <c r="W326" s="11">
        <v>101</v>
      </c>
      <c r="X326" s="11">
        <f t="shared" si="70"/>
        <v>448</v>
      </c>
      <c r="Y326" s="11">
        <f t="shared" si="71"/>
        <v>4270</v>
      </c>
      <c r="Z326" s="11">
        <f t="shared" si="72"/>
        <v>2300</v>
      </c>
      <c r="AA326" s="11">
        <f t="shared" si="73"/>
        <v>3875</v>
      </c>
      <c r="AB326" s="11">
        <f t="shared" si="74"/>
        <v>3875</v>
      </c>
      <c r="AC326" s="6">
        <f t="shared" si="75"/>
        <v>4600</v>
      </c>
      <c r="AD326" s="9" t="s">
        <v>5016</v>
      </c>
      <c r="AE326" s="3" t="str">
        <f>IF(ISERROR(VLOOKUP($AD326,技まとめ!$A$1:$F$380,6,FALSE)),"－",VLOOKUP($AD326,技まとめ!$A$1:$F$380,6,FALSE))</f>
        <v>－</v>
      </c>
      <c r="AF326" s="3">
        <f>IF(ISERROR(VLOOKUP($AD326,技まとめ!$A$1:$F$380,3,FALSE)),"－",VLOOKUP($AD326,技まとめ!$A$1:$F$380,3,FALSE))</f>
        <v>0</v>
      </c>
      <c r="AG326" s="3">
        <f>IF(ISERROR(VLOOKUP($AD326,技まとめ!$A$1:$F$380,5,FALSE)),"－",VLOOKUP($AD326,技まとめ!$A$1:$F$380,5,FALSE))</f>
        <v>0</v>
      </c>
      <c r="AH326" s="3" t="str">
        <f>IF($E326=IF(ISERROR(VLOOKUP($AD326,技まとめ!$A$1:$F$380,4,FALSE)),"－",VLOOKUP($AD326,技まとめ!$A$1:$F$380,4,FALSE)),"一致","")</f>
        <v/>
      </c>
      <c r="AI326" s="9" t="s">
        <v>330</v>
      </c>
      <c r="AJ326" s="3" t="str">
        <f>IF(ISERROR(VLOOKUP($AI326,技まとめ!$A$1:$F$380,6,FALSE)),"－",VLOOKUP($AI326,技まとめ!$A$1:$F$380,6,FALSE))</f>
        <v>SC</v>
      </c>
      <c r="AK326" s="3">
        <f>IF(ISERROR(VLOOKUP($AI326,技まとめ!$A$1:$F$380,3,FALSE)),"－",VLOOKUP($AI326,技まとめ!$A$1:$F$380,3,FALSE))</f>
        <v>44</v>
      </c>
      <c r="AL326" s="3">
        <f>IF(ISERROR(VLOOKUP($AI326,技まとめ!$A$1:$F$380,5,FALSE)),"－",VLOOKUP($AI326,技まとめ!$A$1:$F$380,5,FALSE))</f>
        <v>28</v>
      </c>
      <c r="AM326" s="3" t="str">
        <f>IF($E326=IF(ISERROR(VLOOKUP($AI326,技まとめ!$A$1:$F$380,4,FALSE)),"－",VLOOKUP($AI326,技まとめ!$A$1:$F$380,4,FALSE)),"一致","")</f>
        <v>一致</v>
      </c>
      <c r="AN326" s="9" t="s">
        <v>255</v>
      </c>
      <c r="AO326" s="3" t="str">
        <f>IF(ISERROR(VLOOKUP($AN326,技まとめ!$A$1:$F$380,6,FALSE)),"－",VLOOKUP($AN326,技まとめ!$A$1:$F$380,6,FALSE))</f>
        <v>DR</v>
      </c>
      <c r="AP326" s="3">
        <f>IF(ISERROR(VLOOKUP($AN326,技まとめ!$A$1:$F$380,3,FALSE)),"－",VLOOKUP($AN326,技まとめ!$A$1:$F$380,3,FALSE))</f>
        <v>52</v>
      </c>
      <c r="AQ326" s="3">
        <f>IF(ISERROR(VLOOKUP($AN326,技まとめ!$A$1:$F$380,5,FALSE)),"－",VLOOKUP($AN326,技まとめ!$A$1:$F$380,5,FALSE))</f>
        <v>36</v>
      </c>
      <c r="AR326" s="3" t="str">
        <f>IF($E326=IF(ISERROR(VLOOKUP($AN326,技まとめ!$A$1:$F$380,4,FALSE)),"－",VLOOKUP($AN326,技まとめ!$A$1:$F$380,4,FALSE)),"一致","")</f>
        <v>一致</v>
      </c>
      <c r="AS326" s="9" t="s">
        <v>85</v>
      </c>
      <c r="AT326" s="3" t="str">
        <f>IF(ISERROR(VLOOKUP($AS326,技まとめ!$A$1:$F$380,6,FALSE)),"－",VLOOKUP($AS326,技まとめ!$A$1:$F$380,6,FALSE))</f>
        <v>SC</v>
      </c>
      <c r="AU326" s="3">
        <f>IF(ISERROR(VLOOKUP($AS326,技まとめ!$A$1:$F$380,3,FALSE)),"－",VLOOKUP($AS326,技まとめ!$A$1:$F$380,3,FALSE))</f>
        <v>90</v>
      </c>
      <c r="AV326" s="3">
        <f>IF(ISERROR(VLOOKUP($AS326,技まとめ!$A$1:$F$380,5,FALSE)),"－",VLOOKUP($AS326,技まとめ!$A$1:$F$380,5,FALSE))</f>
        <v>49</v>
      </c>
      <c r="AW326" s="3" t="str">
        <f>IF($E326=IF(ISERROR(VLOOKUP($AS326,技まとめ!$A$1:$F$380,4,FALSE)),"－",VLOOKUP($AS326,技まとめ!$A$1:$F$380,4,FALSE)),"一致","")</f>
        <v>一致</v>
      </c>
      <c r="AX326" s="12" t="str">
        <f t="shared" si="76"/>
        <v>ラッキー！クロスドライブカマイタチたつまきおとし</v>
      </c>
      <c r="AY326" s="12" t="str">
        <f t="shared" si="77"/>
        <v>ラッキー！クロスドライブカマイタチたつまきおとし</v>
      </c>
      <c r="AZ326" s="12" t="str">
        <f t="shared" si="78"/>
        <v>ラッキー！クロスドライブカマイタチたつまきおとし</v>
      </c>
      <c r="BA326" s="12" t="str">
        <f t="shared" si="79"/>
        <v>ラッキー！クロスドライブカマイタチたつまきおとし</v>
      </c>
      <c r="BB326" s="11" t="str">
        <f t="shared" si="80"/>
        <v>－SCDRSC</v>
      </c>
      <c r="BC326" s="11" t="str">
        <f t="shared" si="81"/>
        <v>－SCDRSC</v>
      </c>
      <c r="BD326" s="11" t="str">
        <f t="shared" si="82"/>
        <v>－SCDRSC</v>
      </c>
      <c r="BE326" s="11" t="str">
        <f t="shared" si="83"/>
        <v>－SCDRSC</v>
      </c>
    </row>
    <row r="327" spans="1:57" ht="11.25" hidden="1" customHeight="1">
      <c r="A327" s="6">
        <v>325</v>
      </c>
      <c r="B327" s="7" t="s">
        <v>1014</v>
      </c>
      <c r="C327" s="8" t="s">
        <v>1015</v>
      </c>
      <c r="D327" s="7" t="s">
        <v>72</v>
      </c>
      <c r="E327" s="7" t="s">
        <v>102</v>
      </c>
      <c r="F327" s="7" t="s">
        <v>128</v>
      </c>
      <c r="G327" s="9">
        <v>104</v>
      </c>
      <c r="H327" s="9">
        <v>118</v>
      </c>
      <c r="I327" s="9">
        <v>53</v>
      </c>
      <c r="J327" s="9">
        <v>57</v>
      </c>
      <c r="K327" s="9">
        <v>57</v>
      </c>
      <c r="L327" s="9">
        <v>56</v>
      </c>
      <c r="M327" s="9">
        <v>57</v>
      </c>
      <c r="N327" s="9">
        <v>53</v>
      </c>
      <c r="O327" s="9">
        <v>51</v>
      </c>
      <c r="P327" s="9">
        <v>41</v>
      </c>
      <c r="Q327" s="10">
        <v>103</v>
      </c>
      <c r="R327" s="11">
        <v>26</v>
      </c>
      <c r="S327" s="11">
        <v>1</v>
      </c>
      <c r="T327" s="11">
        <v>106</v>
      </c>
      <c r="U327" s="11">
        <v>107</v>
      </c>
      <c r="V327" s="11">
        <v>1</v>
      </c>
      <c r="W327" s="11">
        <v>101</v>
      </c>
      <c r="X327" s="11">
        <f t="shared" si="70"/>
        <v>445</v>
      </c>
      <c r="Y327" s="11">
        <f t="shared" si="71"/>
        <v>4630</v>
      </c>
      <c r="Z327" s="11">
        <f t="shared" si="72"/>
        <v>1425</v>
      </c>
      <c r="AA327" s="11">
        <f t="shared" si="73"/>
        <v>4225</v>
      </c>
      <c r="AB327" s="11">
        <f t="shared" si="74"/>
        <v>4225</v>
      </c>
      <c r="AC327" s="6">
        <f t="shared" si="75"/>
        <v>4875</v>
      </c>
      <c r="AD327" s="9" t="s">
        <v>135</v>
      </c>
      <c r="AE327" s="3" t="str">
        <f>IF(ISERROR(VLOOKUP($AD327,技まとめ!$A$1:$F$380,6,FALSE)),"－",VLOOKUP($AD327,技まとめ!$A$1:$F$380,6,FALSE))</f>
        <v>SC</v>
      </c>
      <c r="AF327" s="3">
        <f>IF(ISERROR(VLOOKUP($AD327,技まとめ!$A$1:$F$380,3,FALSE)),"－",VLOOKUP($AD327,技まとめ!$A$1:$F$380,3,FALSE))</f>
        <v>36</v>
      </c>
      <c r="AG327" s="3">
        <f>IF(ISERROR(VLOOKUP($AD327,技まとめ!$A$1:$F$380,5,FALSE)),"－",VLOOKUP($AD327,技まとめ!$A$1:$F$380,5,FALSE))</f>
        <v>25</v>
      </c>
      <c r="AH327" s="3" t="str">
        <f>IF($E327=IF(ISERROR(VLOOKUP($AD327,技まとめ!$A$1:$F$380,4,FALSE)),"－",VLOOKUP($AD327,技まとめ!$A$1:$F$380,4,FALSE)),"一致","")</f>
        <v>一致</v>
      </c>
      <c r="AI327" s="9" t="s">
        <v>117</v>
      </c>
      <c r="AJ327" s="3" t="str">
        <f>IF(ISERROR(VLOOKUP($AI327,技まとめ!$A$1:$F$380,6,FALSE)),"－",VLOOKUP($AI327,技まとめ!$A$1:$F$380,6,FALSE))</f>
        <v>SC</v>
      </c>
      <c r="AK327" s="3">
        <f>IF(ISERROR(VLOOKUP($AI327,技まとめ!$A$1:$F$380,3,FALSE)),"－",VLOOKUP($AI327,技まとめ!$A$1:$F$380,3,FALSE))</f>
        <v>38</v>
      </c>
      <c r="AL327" s="3">
        <f>IF(ISERROR(VLOOKUP($AI327,技まとめ!$A$1:$F$380,5,FALSE)),"－",VLOOKUP($AI327,技まとめ!$A$1:$F$380,5,FALSE))</f>
        <v>25</v>
      </c>
      <c r="AM327" s="3" t="str">
        <f>IF($E327=IF(ISERROR(VLOOKUP($AI327,技まとめ!$A$1:$F$380,4,FALSE)),"－",VLOOKUP($AI327,技まとめ!$A$1:$F$380,4,FALSE)),"一致","")</f>
        <v/>
      </c>
      <c r="AN327" s="9" t="s">
        <v>186</v>
      </c>
      <c r="AO327" s="3" t="str">
        <f>IF(ISERROR(VLOOKUP($AN327,技まとめ!$A$1:$F$380,6,FALSE)),"－",VLOOKUP($AN327,技まとめ!$A$1:$F$380,6,FALSE))</f>
        <v>DR</v>
      </c>
      <c r="AP327" s="3">
        <f>IF(ISERROR(VLOOKUP($AN327,技まとめ!$A$1:$F$380,3,FALSE)),"－",VLOOKUP($AN327,技まとめ!$A$1:$F$380,3,FALSE))</f>
        <v>27</v>
      </c>
      <c r="AQ327" s="3">
        <f>IF(ISERROR(VLOOKUP($AN327,技まとめ!$A$1:$F$380,5,FALSE)),"－",VLOOKUP($AN327,技まとめ!$A$1:$F$380,5,FALSE))</f>
        <v>25</v>
      </c>
      <c r="AR327" s="3" t="str">
        <f>IF($E327=IF(ISERROR(VLOOKUP($AN327,技まとめ!$A$1:$F$380,4,FALSE)),"－",VLOOKUP($AN327,技まとめ!$A$1:$F$380,4,FALSE)),"一致","")</f>
        <v>一致</v>
      </c>
      <c r="AS327" s="9" t="s">
        <v>420</v>
      </c>
      <c r="AT327" s="3" t="str">
        <f>IF(ISERROR(VLOOKUP($AS327,技まとめ!$A$1:$F$380,6,FALSE)),"－",VLOOKUP($AS327,技まとめ!$A$1:$F$380,6,FALSE))</f>
        <v>BS</v>
      </c>
      <c r="AU327" s="3">
        <f>IF(ISERROR(VLOOKUP($AS327,技まとめ!$A$1:$F$380,3,FALSE)),"－",VLOOKUP($AS327,技まとめ!$A$1:$F$380,3,FALSE))</f>
        <v>62</v>
      </c>
      <c r="AV327" s="3">
        <f>IF(ISERROR(VLOOKUP($AS327,技まとめ!$A$1:$F$380,5,FALSE)),"－",VLOOKUP($AS327,技まとめ!$A$1:$F$380,5,FALSE))</f>
        <v>37</v>
      </c>
      <c r="AW327" s="3" t="str">
        <f>IF($E327=IF(ISERROR(VLOOKUP($AS327,技まとめ!$A$1:$F$380,4,FALSE)),"－",VLOOKUP($AS327,技まとめ!$A$1:$F$380,4,FALSE)),"一致","")</f>
        <v/>
      </c>
      <c r="AX327" s="12" t="str">
        <f t="shared" si="76"/>
        <v>ファイアトルネードクルクルヘッドフーセンガムイナズマおとし</v>
      </c>
      <c r="AY327" s="12" t="str">
        <f t="shared" si="77"/>
        <v>ファイアトルネードクルクルヘッドフーセンガムイナズマおとし</v>
      </c>
      <c r="AZ327" s="12" t="str">
        <f t="shared" si="78"/>
        <v>ファイアトルネードクルクルヘッドフーセンガムイナズマおとし</v>
      </c>
      <c r="BA327" s="12" t="str">
        <f t="shared" si="79"/>
        <v>ファイアトルネードクルクルヘッドフーセンガムイナズマおとし</v>
      </c>
      <c r="BB327" s="11" t="str">
        <f t="shared" si="80"/>
        <v>SCSCDRBS</v>
      </c>
      <c r="BC327" s="11" t="str">
        <f t="shared" si="81"/>
        <v>SCSCDRBS</v>
      </c>
      <c r="BD327" s="11" t="str">
        <f t="shared" si="82"/>
        <v>SCSCDRBS</v>
      </c>
      <c r="BE327" s="11" t="str">
        <f t="shared" si="83"/>
        <v>SCSCDRBS</v>
      </c>
    </row>
    <row r="328" spans="1:57" ht="11.25" hidden="1" customHeight="1">
      <c r="A328" s="6">
        <v>326</v>
      </c>
      <c r="B328" s="7" t="s">
        <v>1016</v>
      </c>
      <c r="C328" s="8" t="s">
        <v>1017</v>
      </c>
      <c r="D328" s="7" t="s">
        <v>72</v>
      </c>
      <c r="E328" s="7" t="s">
        <v>81</v>
      </c>
      <c r="F328" s="7" t="s">
        <v>82</v>
      </c>
      <c r="G328" s="9">
        <v>94</v>
      </c>
      <c r="H328" s="9">
        <v>137</v>
      </c>
      <c r="I328" s="9">
        <v>48</v>
      </c>
      <c r="J328" s="9">
        <v>53</v>
      </c>
      <c r="K328" s="9">
        <v>56</v>
      </c>
      <c r="L328" s="9">
        <v>51</v>
      </c>
      <c r="M328" s="9">
        <v>62</v>
      </c>
      <c r="N328" s="9">
        <v>57</v>
      </c>
      <c r="O328" s="9">
        <v>53</v>
      </c>
      <c r="P328" s="9">
        <v>30</v>
      </c>
      <c r="Q328" s="10">
        <v>98</v>
      </c>
      <c r="R328" s="11">
        <v>14</v>
      </c>
      <c r="S328" s="11">
        <v>1</v>
      </c>
      <c r="T328" s="11">
        <v>101</v>
      </c>
      <c r="U328" s="11">
        <v>112</v>
      </c>
      <c r="V328" s="11">
        <v>1</v>
      </c>
      <c r="W328" s="11">
        <v>103</v>
      </c>
      <c r="X328" s="11">
        <f t="shared" si="70"/>
        <v>430</v>
      </c>
      <c r="Y328" s="11">
        <f t="shared" si="71"/>
        <v>4440</v>
      </c>
      <c r="Z328" s="11">
        <f t="shared" si="72"/>
        <v>1015</v>
      </c>
      <c r="AA328" s="11">
        <f t="shared" si="73"/>
        <v>4060</v>
      </c>
      <c r="AB328" s="11">
        <f t="shared" si="74"/>
        <v>4060</v>
      </c>
      <c r="AC328" s="6">
        <f t="shared" si="75"/>
        <v>4625</v>
      </c>
      <c r="AD328" s="9" t="s">
        <v>634</v>
      </c>
      <c r="AE328" s="3" t="str">
        <f>IF(ISERROR(VLOOKUP($AD328,技まとめ!$A$1:$F$380,6,FALSE)),"－",VLOOKUP($AD328,技まとめ!$A$1:$F$380,6,FALSE))</f>
        <v>DR</v>
      </c>
      <c r="AF328" s="3">
        <f>IF(ISERROR(VLOOKUP($AD328,技まとめ!$A$1:$F$380,3,FALSE)),"－",VLOOKUP($AD328,技まとめ!$A$1:$F$380,3,FALSE))</f>
        <v>13</v>
      </c>
      <c r="AG328" s="3">
        <f>IF(ISERROR(VLOOKUP($AD328,技まとめ!$A$1:$F$380,5,FALSE)),"－",VLOOKUP($AD328,技まとめ!$A$1:$F$380,5,FALSE))</f>
        <v>20</v>
      </c>
      <c r="AH328" s="3" t="str">
        <f>IF($E328=IF(ISERROR(VLOOKUP($AD328,技まとめ!$A$1:$F$380,4,FALSE)),"－",VLOOKUP($AD328,技まとめ!$A$1:$F$380,4,FALSE)),"一致","")</f>
        <v>一致</v>
      </c>
      <c r="AI328" s="9" t="s">
        <v>129</v>
      </c>
      <c r="AJ328" s="3" t="str">
        <f>IF(ISERROR(VLOOKUP($AI328,技まとめ!$A$1:$F$380,6,FALSE)),"－",VLOOKUP($AI328,技まとめ!$A$1:$F$380,6,FALSE))</f>
        <v>BL</v>
      </c>
      <c r="AK328" s="3">
        <f>IF(ISERROR(VLOOKUP($AI328,技まとめ!$A$1:$F$380,3,FALSE)),"－",VLOOKUP($AI328,技まとめ!$A$1:$F$380,3,FALSE))</f>
        <v>13</v>
      </c>
      <c r="AL328" s="3">
        <f>IF(ISERROR(VLOOKUP($AI328,技まとめ!$A$1:$F$380,5,FALSE)),"－",VLOOKUP($AI328,技まとめ!$A$1:$F$380,5,FALSE))</f>
        <v>20</v>
      </c>
      <c r="AM328" s="3" t="str">
        <f>IF($E328=IF(ISERROR(VLOOKUP($AI328,技まとめ!$A$1:$F$380,4,FALSE)),"－",VLOOKUP($AI328,技まとめ!$A$1:$F$380,4,FALSE)),"一致","")</f>
        <v/>
      </c>
      <c r="AN328" s="9" t="s">
        <v>104</v>
      </c>
      <c r="AO328" s="3" t="str">
        <f>IF(ISERROR(VLOOKUP($AN328,技まとめ!$A$1:$F$380,6,FALSE)),"－",VLOOKUP($AN328,技まとめ!$A$1:$F$380,6,FALSE))</f>
        <v>LS</v>
      </c>
      <c r="AP328" s="3">
        <f>IF(ISERROR(VLOOKUP($AN328,技まとめ!$A$1:$F$380,3,FALSE)),"－",VLOOKUP($AN328,技まとめ!$A$1:$F$380,3,FALSE))</f>
        <v>30</v>
      </c>
      <c r="AQ328" s="3">
        <f>IF(ISERROR(VLOOKUP($AN328,技まとめ!$A$1:$F$380,5,FALSE)),"－",VLOOKUP($AN328,技まとめ!$A$1:$F$380,5,FALSE))</f>
        <v>25</v>
      </c>
      <c r="AR328" s="3" t="str">
        <f>IF($E328=IF(ISERROR(VLOOKUP($AN328,技まとめ!$A$1:$F$380,4,FALSE)),"－",VLOOKUP($AN328,技まとめ!$A$1:$F$380,4,FALSE)),"一致","")</f>
        <v>一致</v>
      </c>
      <c r="AS328" s="9" t="s">
        <v>671</v>
      </c>
      <c r="AT328" s="3" t="str">
        <f>IF(ISERROR(VLOOKUP($AS328,技まとめ!$A$1:$F$380,6,FALSE)),"－",VLOOKUP($AS328,技まとめ!$A$1:$F$380,6,FALSE))</f>
        <v>BL</v>
      </c>
      <c r="AU328" s="3">
        <f>IF(ISERROR(VLOOKUP($AS328,技まとめ!$A$1:$F$380,3,FALSE)),"－",VLOOKUP($AS328,技まとめ!$A$1:$F$380,3,FALSE))</f>
        <v>56</v>
      </c>
      <c r="AV328" s="3">
        <f>IF(ISERROR(VLOOKUP($AS328,技まとめ!$A$1:$F$380,5,FALSE)),"－",VLOOKUP($AS328,技まとめ!$A$1:$F$380,5,FALSE))</f>
        <v>39</v>
      </c>
      <c r="AW328" s="3" t="str">
        <f>IF($E328=IF(ISERROR(VLOOKUP($AS328,技まとめ!$A$1:$F$380,4,FALSE)),"－",VLOOKUP($AS328,技まとめ!$A$1:$F$380,4,FALSE)),"一致","")</f>
        <v/>
      </c>
      <c r="AX328" s="12" t="str">
        <f t="shared" si="76"/>
        <v>たまのりピエロクイックドロウすいせいシュートフレイムダンス</v>
      </c>
      <c r="AY328" s="12" t="str">
        <f t="shared" si="77"/>
        <v>たまのりピエロクイックドロウすいせいシュートフレイムダンス</v>
      </c>
      <c r="AZ328" s="12" t="str">
        <f t="shared" si="78"/>
        <v>たまのりピエロクイックドロウすいせいシュートフレイムダンス</v>
      </c>
      <c r="BA328" s="12" t="str">
        <f t="shared" si="79"/>
        <v>たまのりピエロクイックドロウすいせいシュートフレイムダンス</v>
      </c>
      <c r="BB328" s="11" t="str">
        <f t="shared" si="80"/>
        <v>DRBLLSBL</v>
      </c>
      <c r="BC328" s="11" t="str">
        <f t="shared" si="81"/>
        <v>DRBLLSBL</v>
      </c>
      <c r="BD328" s="11" t="str">
        <f t="shared" si="82"/>
        <v>DRBLLSBL</v>
      </c>
      <c r="BE328" s="11" t="str">
        <f t="shared" si="83"/>
        <v>DRBLLSBL</v>
      </c>
    </row>
    <row r="329" spans="1:57" ht="11.25" hidden="1" customHeight="1">
      <c r="A329" s="6">
        <v>327</v>
      </c>
      <c r="B329" s="7" t="s">
        <v>1018</v>
      </c>
      <c r="C329" s="8" t="s">
        <v>1019</v>
      </c>
      <c r="D329" s="7" t="s">
        <v>72</v>
      </c>
      <c r="E329" s="7" t="s">
        <v>102</v>
      </c>
      <c r="F329" s="7" t="s">
        <v>74</v>
      </c>
      <c r="G329" s="9">
        <v>124</v>
      </c>
      <c r="H329" s="9">
        <v>96</v>
      </c>
      <c r="I329" s="9">
        <v>54</v>
      </c>
      <c r="J329" s="9">
        <v>57</v>
      </c>
      <c r="K329" s="9">
        <v>48</v>
      </c>
      <c r="L329" s="9">
        <v>47</v>
      </c>
      <c r="M329" s="9">
        <v>47</v>
      </c>
      <c r="N329" s="9">
        <v>53</v>
      </c>
      <c r="O329" s="9">
        <v>54</v>
      </c>
      <c r="P329" s="9">
        <v>66</v>
      </c>
      <c r="Q329" s="10">
        <v>104</v>
      </c>
      <c r="R329" s="11">
        <v>42</v>
      </c>
      <c r="S329" s="11">
        <v>1</v>
      </c>
      <c r="T329" s="11">
        <v>97</v>
      </c>
      <c r="U329" s="11">
        <v>97</v>
      </c>
      <c r="V329" s="11">
        <v>1</v>
      </c>
      <c r="W329" s="11">
        <v>104</v>
      </c>
      <c r="X329" s="11">
        <f t="shared" si="70"/>
        <v>446</v>
      </c>
      <c r="Y329" s="11">
        <f t="shared" si="71"/>
        <v>4685</v>
      </c>
      <c r="Z329" s="11">
        <f t="shared" si="72"/>
        <v>2000</v>
      </c>
      <c r="AA329" s="11">
        <f t="shared" si="73"/>
        <v>3925</v>
      </c>
      <c r="AB329" s="11">
        <f t="shared" si="74"/>
        <v>3925</v>
      </c>
      <c r="AC329" s="6">
        <f t="shared" si="75"/>
        <v>4610</v>
      </c>
      <c r="AD329" s="9" t="s">
        <v>441</v>
      </c>
      <c r="AE329" s="3" t="str">
        <f>IF(ISERROR(VLOOKUP($AD329,技まとめ!$A$1:$F$380,6,FALSE)),"－",VLOOKUP($AD329,技まとめ!$A$1:$F$380,6,FALSE))</f>
        <v>CA</v>
      </c>
      <c r="AF329" s="3">
        <f>IF(ISERROR(VLOOKUP($AD329,技まとめ!$A$1:$F$380,3,FALSE)),"－",VLOOKUP($AD329,技まとめ!$A$1:$F$380,3,FALSE))</f>
        <v>18</v>
      </c>
      <c r="AG329" s="3">
        <f>IF(ISERROR(VLOOKUP($AD329,技まとめ!$A$1:$F$380,5,FALSE)),"－",VLOOKUP($AD329,技まとめ!$A$1:$F$380,5,FALSE))</f>
        <v>21</v>
      </c>
      <c r="AH329" s="3" t="str">
        <f>IF($E329=IF(ISERROR(VLOOKUP($AD329,技まとめ!$A$1:$F$380,4,FALSE)),"－",VLOOKUP($AD329,技まとめ!$A$1:$F$380,4,FALSE)),"一致","")</f>
        <v>一致</v>
      </c>
      <c r="AI329" s="9" t="s">
        <v>203</v>
      </c>
      <c r="AJ329" s="3" t="str">
        <f>IF(ISERROR(VLOOKUP($AI329,技まとめ!$A$1:$F$380,6,FALSE)),"－",VLOOKUP($AI329,技まとめ!$A$1:$F$380,6,FALSE))</f>
        <v>P1</v>
      </c>
      <c r="AK329" s="3">
        <f>IF(ISERROR(VLOOKUP($AI329,技まとめ!$A$1:$F$380,3,FALSE)),"－",VLOOKUP($AI329,技まとめ!$A$1:$F$380,3,FALSE))</f>
        <v>46</v>
      </c>
      <c r="AL329" s="3">
        <f>IF(ISERROR(VLOOKUP($AI329,技まとめ!$A$1:$F$380,5,FALSE)),"－",VLOOKUP($AI329,技まとめ!$A$1:$F$380,5,FALSE))</f>
        <v>32</v>
      </c>
      <c r="AM329" s="3" t="str">
        <f>IF($E329=IF(ISERROR(VLOOKUP($AI329,技まとめ!$A$1:$F$380,4,FALSE)),"－",VLOOKUP($AI329,技まとめ!$A$1:$F$380,4,FALSE)),"一致","")</f>
        <v>一致</v>
      </c>
      <c r="AN329" s="9" t="s">
        <v>671</v>
      </c>
      <c r="AO329" s="3" t="str">
        <f>IF(ISERROR(VLOOKUP($AN329,技まとめ!$A$1:$F$380,6,FALSE)),"－",VLOOKUP($AN329,技まとめ!$A$1:$F$380,6,FALSE))</f>
        <v>BL</v>
      </c>
      <c r="AP329" s="3">
        <f>IF(ISERROR(VLOOKUP($AN329,技まとめ!$A$1:$F$380,3,FALSE)),"－",VLOOKUP($AN329,技まとめ!$A$1:$F$380,3,FALSE))</f>
        <v>56</v>
      </c>
      <c r="AQ329" s="3">
        <f>IF(ISERROR(VLOOKUP($AN329,技まとめ!$A$1:$F$380,5,FALSE)),"－",VLOOKUP($AN329,技まとめ!$A$1:$F$380,5,FALSE))</f>
        <v>39</v>
      </c>
      <c r="AR329" s="3" t="str">
        <f>IF($E329=IF(ISERROR(VLOOKUP($AN329,技まとめ!$A$1:$F$380,4,FALSE)),"－",VLOOKUP($AN329,技まとめ!$A$1:$F$380,4,FALSE)),"一致","")</f>
        <v>一致</v>
      </c>
      <c r="AS329" s="9" t="s">
        <v>413</v>
      </c>
      <c r="AT329" s="3" t="str">
        <f>IF(ISERROR(VLOOKUP($AS329,技まとめ!$A$1:$F$380,6,FALSE)),"－",VLOOKUP($AS329,技まとめ!$A$1:$F$380,6,FALSE))</f>
        <v>BB</v>
      </c>
      <c r="AU329" s="3">
        <f>IF(ISERROR(VLOOKUP($AS329,技まとめ!$A$1:$F$380,3,FALSE)),"－",VLOOKUP($AS329,技まとめ!$A$1:$F$380,3,FALSE))</f>
        <v>31</v>
      </c>
      <c r="AV329" s="3">
        <f>IF(ISERROR(VLOOKUP($AS329,技まとめ!$A$1:$F$380,5,FALSE)),"－",VLOOKUP($AS329,技まとめ!$A$1:$F$380,5,FALSE))</f>
        <v>28</v>
      </c>
      <c r="AW329" s="3" t="str">
        <f>IF($E329=IF(ISERROR(VLOOKUP($AS329,技まとめ!$A$1:$F$380,4,FALSE)),"－",VLOOKUP($AS329,技まとめ!$A$1:$F$380,4,FALSE)),"一致","")</f>
        <v>一致</v>
      </c>
      <c r="AX329" s="12" t="str">
        <f t="shared" si="76"/>
        <v>プレッシャーパンチフルパワーシールドフレイムダンススーパーしこふみ</v>
      </c>
      <c r="AY329" s="12" t="str">
        <f t="shared" si="77"/>
        <v>プレッシャーパンチフルパワーシールドフレイムダンススーパーしこふみ</v>
      </c>
      <c r="AZ329" s="12" t="str">
        <f t="shared" si="78"/>
        <v>プレッシャーパンチフルパワーシールドフレイムダンススーパーしこふみ</v>
      </c>
      <c r="BA329" s="12" t="str">
        <f t="shared" si="79"/>
        <v>プレッシャーパンチフルパワーシールドフレイムダンススーパーしこふみ</v>
      </c>
      <c r="BB329" s="11" t="str">
        <f t="shared" si="80"/>
        <v>CAP1BLBB</v>
      </c>
      <c r="BC329" s="11" t="str">
        <f t="shared" si="81"/>
        <v>CAP1BLBB</v>
      </c>
      <c r="BD329" s="11" t="str">
        <f t="shared" si="82"/>
        <v>CAP1BLBB</v>
      </c>
      <c r="BE329" s="11" t="str">
        <f t="shared" si="83"/>
        <v>CAP1BLBB</v>
      </c>
    </row>
    <row r="330" spans="1:57" ht="11.25" hidden="1" customHeight="1">
      <c r="A330" s="6">
        <v>328</v>
      </c>
      <c r="B330" s="7" t="s">
        <v>1020</v>
      </c>
      <c r="C330" s="8" t="s">
        <v>1021</v>
      </c>
      <c r="D330" s="7" t="s">
        <v>72</v>
      </c>
      <c r="E330" s="7" t="s">
        <v>73</v>
      </c>
      <c r="F330" s="7" t="s">
        <v>109</v>
      </c>
      <c r="G330" s="9">
        <v>122</v>
      </c>
      <c r="H330" s="9">
        <v>120</v>
      </c>
      <c r="I330" s="9">
        <v>54</v>
      </c>
      <c r="J330" s="9">
        <v>56</v>
      </c>
      <c r="K330" s="9">
        <v>44</v>
      </c>
      <c r="L330" s="9">
        <v>45</v>
      </c>
      <c r="M330" s="9">
        <v>50</v>
      </c>
      <c r="N330" s="9">
        <v>51</v>
      </c>
      <c r="O330" s="9">
        <v>51</v>
      </c>
      <c r="P330" s="9">
        <v>89</v>
      </c>
      <c r="Q330" s="10">
        <v>104</v>
      </c>
      <c r="R330" s="11">
        <v>58</v>
      </c>
      <c r="S330" s="11">
        <v>1</v>
      </c>
      <c r="T330" s="11">
        <v>95</v>
      </c>
      <c r="U330" s="11">
        <v>100</v>
      </c>
      <c r="V330" s="11">
        <v>1</v>
      </c>
      <c r="W330" s="11">
        <v>101</v>
      </c>
      <c r="X330" s="11">
        <f t="shared" si="70"/>
        <v>460</v>
      </c>
      <c r="Y330" s="11">
        <f t="shared" si="71"/>
        <v>4670</v>
      </c>
      <c r="Z330" s="11">
        <f t="shared" si="72"/>
        <v>2545</v>
      </c>
      <c r="AA330" s="11">
        <f t="shared" si="73"/>
        <v>3840</v>
      </c>
      <c r="AB330" s="11">
        <f t="shared" si="74"/>
        <v>3840</v>
      </c>
      <c r="AC330" s="6">
        <f t="shared" si="75"/>
        <v>4595</v>
      </c>
      <c r="AD330" s="9" t="s">
        <v>269</v>
      </c>
      <c r="AE330" s="3" t="str">
        <f>IF(ISERROR(VLOOKUP($AD330,技まとめ!$A$1:$F$380,6,FALSE)),"－",VLOOKUP($AD330,技まとめ!$A$1:$F$380,6,FALSE))</f>
        <v>DR</v>
      </c>
      <c r="AF330" s="3">
        <f>IF(ISERROR(VLOOKUP($AD330,技まとめ!$A$1:$F$380,3,FALSE)),"－",VLOOKUP($AD330,技まとめ!$A$1:$F$380,3,FALSE))</f>
        <v>19</v>
      </c>
      <c r="AG330" s="3">
        <f>IF(ISERROR(VLOOKUP($AD330,技まとめ!$A$1:$F$380,5,FALSE)),"－",VLOOKUP($AD330,技まとめ!$A$1:$F$380,5,FALSE))</f>
        <v>20</v>
      </c>
      <c r="AH330" s="3" t="str">
        <f>IF($E330=IF(ISERROR(VLOOKUP($AD330,技まとめ!$A$1:$F$380,4,FALSE)),"－",VLOOKUP($AD330,技まとめ!$A$1:$F$380,4,FALSE)),"一致","")</f>
        <v/>
      </c>
      <c r="AI330" s="9" t="s">
        <v>347</v>
      </c>
      <c r="AJ330" s="3" t="str">
        <f>IF(ISERROR(VLOOKUP($AI330,技まとめ!$A$1:$F$380,6,FALSE)),"－",VLOOKUP($AI330,技まとめ!$A$1:$F$380,6,FALSE))</f>
        <v>DR</v>
      </c>
      <c r="AK330" s="3">
        <f>IF(ISERROR(VLOOKUP($AI330,技まとめ!$A$1:$F$380,3,FALSE)),"－",VLOOKUP($AI330,技まとめ!$A$1:$F$380,3,FALSE))</f>
        <v>40</v>
      </c>
      <c r="AL330" s="3">
        <f>IF(ISERROR(VLOOKUP($AI330,技まとめ!$A$1:$F$380,5,FALSE)),"－",VLOOKUP($AI330,技まとめ!$A$1:$F$380,5,FALSE))</f>
        <v>31</v>
      </c>
      <c r="AM330" s="3" t="str">
        <f>IF($E330=IF(ISERROR(VLOOKUP($AI330,技まとめ!$A$1:$F$380,4,FALSE)),"－",VLOOKUP($AI330,技まとめ!$A$1:$F$380,4,FALSE)),"一致","")</f>
        <v/>
      </c>
      <c r="AN330" s="9" t="s">
        <v>248</v>
      </c>
      <c r="AO330" s="3" t="str">
        <f>IF(ISERROR(VLOOKUP($AN330,技まとめ!$A$1:$F$380,6,FALSE)),"－",VLOOKUP($AN330,技まとめ!$A$1:$F$380,6,FALSE))</f>
        <v>DR</v>
      </c>
      <c r="AP330" s="3">
        <f>IF(ISERROR(VLOOKUP($AN330,技まとめ!$A$1:$F$380,3,FALSE)),"－",VLOOKUP($AN330,技まとめ!$A$1:$F$380,3,FALSE))</f>
        <v>53</v>
      </c>
      <c r="AQ330" s="3">
        <f>IF(ISERROR(VLOOKUP($AN330,技まとめ!$A$1:$F$380,5,FALSE)),"－",VLOOKUP($AN330,技まとめ!$A$1:$F$380,5,FALSE))</f>
        <v>35</v>
      </c>
      <c r="AR330" s="3" t="str">
        <f>IF($E330=IF(ISERROR(VLOOKUP($AN330,技まとめ!$A$1:$F$380,4,FALSE)),"－",VLOOKUP($AN330,技まとめ!$A$1:$F$380,4,FALSE)),"一致","")</f>
        <v/>
      </c>
      <c r="AS330" s="9" t="s">
        <v>273</v>
      </c>
      <c r="AT330" s="3" t="str">
        <f>IF(ISERROR(VLOOKUP($AS330,技まとめ!$A$1:$F$380,6,FALSE)),"－",VLOOKUP($AS330,技まとめ!$A$1:$F$380,6,FALSE))</f>
        <v>BL</v>
      </c>
      <c r="AU330" s="3">
        <f>IF(ISERROR(VLOOKUP($AS330,技まとめ!$A$1:$F$380,3,FALSE)),"－",VLOOKUP($AS330,技まとめ!$A$1:$F$380,3,FALSE))</f>
        <v>17</v>
      </c>
      <c r="AV330" s="3">
        <f>IF(ISERROR(VLOOKUP($AS330,技まとめ!$A$1:$F$380,5,FALSE)),"－",VLOOKUP($AS330,技まとめ!$A$1:$F$380,5,FALSE))</f>
        <v>20</v>
      </c>
      <c r="AW330" s="3" t="str">
        <f>IF($E330=IF(ISERROR(VLOOKUP($AS330,技まとめ!$A$1:$F$380,4,FALSE)),"－",VLOOKUP($AS330,技まとめ!$A$1:$F$380,4,FALSE)),"一致","")</f>
        <v>一致</v>
      </c>
      <c r="AX330" s="12" t="str">
        <f t="shared" si="76"/>
        <v>どくぎりのじゅつざんぞうたつまきどくぎりしこふみ</v>
      </c>
      <c r="AY330" s="12" t="str">
        <f t="shared" si="77"/>
        <v>どくぎりのじゅつざんぞうたつまきどくぎりしこふみ</v>
      </c>
      <c r="AZ330" s="12" t="str">
        <f t="shared" si="78"/>
        <v>どくぎりのじゅつざんぞうたつまきどくぎりしこふみ</v>
      </c>
      <c r="BA330" s="12" t="str">
        <f t="shared" si="79"/>
        <v>どくぎりのじゅつざんぞうたつまきどくぎりしこふみ</v>
      </c>
      <c r="BB330" s="11" t="str">
        <f t="shared" si="80"/>
        <v>DRDRDRBL</v>
      </c>
      <c r="BC330" s="11" t="str">
        <f t="shared" si="81"/>
        <v>DRDRDRBL</v>
      </c>
      <c r="BD330" s="11" t="str">
        <f t="shared" si="82"/>
        <v>DRDRDRBL</v>
      </c>
      <c r="BE330" s="11" t="str">
        <f t="shared" si="83"/>
        <v>DRDRDRBL</v>
      </c>
    </row>
    <row r="331" spans="1:57" ht="11.25" hidden="1" customHeight="1">
      <c r="A331" s="6">
        <v>329</v>
      </c>
      <c r="B331" s="7" t="s">
        <v>1022</v>
      </c>
      <c r="C331" s="8" t="s">
        <v>1023</v>
      </c>
      <c r="D331" s="7" t="s">
        <v>72</v>
      </c>
      <c r="E331" s="7" t="s">
        <v>102</v>
      </c>
      <c r="F331" s="7" t="s">
        <v>74</v>
      </c>
      <c r="G331" s="9">
        <v>99</v>
      </c>
      <c r="H331" s="9">
        <v>126</v>
      </c>
      <c r="I331" s="9">
        <v>47</v>
      </c>
      <c r="J331" s="9">
        <v>48</v>
      </c>
      <c r="K331" s="9">
        <v>50</v>
      </c>
      <c r="L331" s="9">
        <v>44</v>
      </c>
      <c r="M331" s="9">
        <v>50</v>
      </c>
      <c r="N331" s="9">
        <v>48</v>
      </c>
      <c r="O331" s="9">
        <v>47</v>
      </c>
      <c r="P331" s="9">
        <v>101</v>
      </c>
      <c r="Q331" s="10">
        <v>97</v>
      </c>
      <c r="R331" s="11">
        <v>65</v>
      </c>
      <c r="S331" s="11">
        <v>1</v>
      </c>
      <c r="T331" s="11">
        <v>94</v>
      </c>
      <c r="U331" s="11">
        <v>100</v>
      </c>
      <c r="V331" s="11">
        <v>1</v>
      </c>
      <c r="W331" s="11">
        <v>97</v>
      </c>
      <c r="X331" s="11">
        <f t="shared" si="70"/>
        <v>455</v>
      </c>
      <c r="Y331" s="11">
        <f t="shared" si="71"/>
        <v>4370</v>
      </c>
      <c r="Z331" s="11">
        <f t="shared" si="72"/>
        <v>2770</v>
      </c>
      <c r="AA331" s="11">
        <f t="shared" si="73"/>
        <v>3785</v>
      </c>
      <c r="AB331" s="11">
        <f t="shared" si="74"/>
        <v>3785</v>
      </c>
      <c r="AC331" s="6">
        <f t="shared" si="75"/>
        <v>4570</v>
      </c>
      <c r="AD331" s="9" t="s">
        <v>490</v>
      </c>
      <c r="AE331" s="3" t="str">
        <f>IF(ISERROR(VLOOKUP($AD331,技まとめ!$A$1:$F$380,6,FALSE)),"－",VLOOKUP($AD331,技まとめ!$A$1:$F$380,6,FALSE))</f>
        <v>P1</v>
      </c>
      <c r="AF331" s="3">
        <f>IF(ISERROR(VLOOKUP($AD331,技まとめ!$A$1:$F$380,3,FALSE)),"－",VLOOKUP($AD331,技まとめ!$A$1:$F$380,3,FALSE))</f>
        <v>18</v>
      </c>
      <c r="AG331" s="3">
        <f>IF(ISERROR(VLOOKUP($AD331,技まとめ!$A$1:$F$380,5,FALSE)),"－",VLOOKUP($AD331,技まとめ!$A$1:$F$380,5,FALSE))</f>
        <v>21</v>
      </c>
      <c r="AH331" s="3" t="str">
        <f>IF($E331=IF(ISERROR(VLOOKUP($AD331,技まとめ!$A$1:$F$380,4,FALSE)),"－",VLOOKUP($AD331,技まとめ!$A$1:$F$380,4,FALSE)),"一致","")</f>
        <v/>
      </c>
      <c r="AI331" s="9" t="s">
        <v>401</v>
      </c>
      <c r="AJ331" s="3" t="str">
        <f>IF(ISERROR(VLOOKUP($AI331,技まとめ!$A$1:$F$380,6,FALSE)),"－",VLOOKUP($AI331,技まとめ!$A$1:$F$380,6,FALSE))</f>
        <v>CA</v>
      </c>
      <c r="AK331" s="3">
        <f>IF(ISERROR(VLOOKUP($AI331,技まとめ!$A$1:$F$380,3,FALSE)),"－",VLOOKUP($AI331,技まとめ!$A$1:$F$380,3,FALSE))</f>
        <v>48</v>
      </c>
      <c r="AL331" s="3">
        <f>IF(ISERROR(VLOOKUP($AI331,技まとめ!$A$1:$F$380,5,FALSE)),"－",VLOOKUP($AI331,技まとめ!$A$1:$F$380,5,FALSE))</f>
        <v>32</v>
      </c>
      <c r="AM331" s="3" t="str">
        <f>IF($E331=IF(ISERROR(VLOOKUP($AI331,技まとめ!$A$1:$F$380,4,FALSE)),"－",VLOOKUP($AI331,技まとめ!$A$1:$F$380,4,FALSE)),"一致","")</f>
        <v/>
      </c>
      <c r="AN331" s="9" t="s">
        <v>273</v>
      </c>
      <c r="AO331" s="3" t="str">
        <f>IF(ISERROR(VLOOKUP($AN331,技まとめ!$A$1:$F$380,6,FALSE)),"－",VLOOKUP($AN331,技まとめ!$A$1:$F$380,6,FALSE))</f>
        <v>BL</v>
      </c>
      <c r="AP331" s="3">
        <f>IF(ISERROR(VLOOKUP($AN331,技まとめ!$A$1:$F$380,3,FALSE)),"－",VLOOKUP($AN331,技まとめ!$A$1:$F$380,3,FALSE))</f>
        <v>17</v>
      </c>
      <c r="AQ331" s="3">
        <f>IF(ISERROR(VLOOKUP($AN331,技まとめ!$A$1:$F$380,5,FALSE)),"－",VLOOKUP($AN331,技まとめ!$A$1:$F$380,5,FALSE))</f>
        <v>20</v>
      </c>
      <c r="AR331" s="3" t="str">
        <f>IF($E331=IF(ISERROR(VLOOKUP($AN331,技まとめ!$A$1:$F$380,4,FALSE)),"－",VLOOKUP($AN331,技まとめ!$A$1:$F$380,4,FALSE)),"一致","")</f>
        <v/>
      </c>
      <c r="AS331" s="9" t="s">
        <v>240</v>
      </c>
      <c r="AT331" s="3" t="str">
        <f>IF(ISERROR(VLOOKUP($AS331,技まとめ!$A$1:$F$380,6,FALSE)),"－",VLOOKUP($AS331,技まとめ!$A$1:$F$380,6,FALSE))</f>
        <v>P1</v>
      </c>
      <c r="AU331" s="3">
        <f>IF(ISERROR(VLOOKUP($AS331,技まとめ!$A$1:$F$380,3,FALSE)),"－",VLOOKUP($AS331,技まとめ!$A$1:$F$380,3,FALSE))</f>
        <v>83</v>
      </c>
      <c r="AV331" s="3">
        <f>IF(ISERROR(VLOOKUP($AS331,技まとめ!$A$1:$F$380,5,FALSE)),"－",VLOOKUP($AS331,技まとめ!$A$1:$F$380,5,FALSE))</f>
        <v>47</v>
      </c>
      <c r="AW331" s="3" t="str">
        <f>IF($E331=IF(ISERROR(VLOOKUP($AS331,技まとめ!$A$1:$F$380,4,FALSE)),"－",VLOOKUP($AS331,技まとめ!$A$1:$F$380,4,FALSE)),"一致","")</f>
        <v>一致</v>
      </c>
      <c r="AX331" s="12" t="str">
        <f t="shared" si="76"/>
        <v>まきわりチョップゴールずらししこふみダブルロケット</v>
      </c>
      <c r="AY331" s="12" t="str">
        <f t="shared" si="77"/>
        <v>まきわりチョップゴールずらししこふみダブルロケット</v>
      </c>
      <c r="AZ331" s="12" t="str">
        <f t="shared" si="78"/>
        <v>まきわりチョップゴールずらししこふみダブルロケット</v>
      </c>
      <c r="BA331" s="12" t="str">
        <f t="shared" si="79"/>
        <v>まきわりチョップゴールずらししこふみダブルロケット</v>
      </c>
      <c r="BB331" s="11" t="str">
        <f t="shared" si="80"/>
        <v>P1CABLP1</v>
      </c>
      <c r="BC331" s="11" t="str">
        <f t="shared" si="81"/>
        <v>P1CABLP1</v>
      </c>
      <c r="BD331" s="11" t="str">
        <f t="shared" si="82"/>
        <v>P1CABLP1</v>
      </c>
      <c r="BE331" s="11" t="str">
        <f t="shared" si="83"/>
        <v>P1CABLP1</v>
      </c>
    </row>
    <row r="332" spans="1:57" ht="11.25" hidden="1" customHeight="1">
      <c r="A332" s="6">
        <v>330</v>
      </c>
      <c r="B332" s="7" t="s">
        <v>1024</v>
      </c>
      <c r="C332" s="8" t="s">
        <v>1025</v>
      </c>
      <c r="D332" s="7" t="s">
        <v>72</v>
      </c>
      <c r="E332" s="7" t="s">
        <v>81</v>
      </c>
      <c r="F332" s="7" t="s">
        <v>82</v>
      </c>
      <c r="G332" s="9">
        <v>121</v>
      </c>
      <c r="H332" s="9">
        <v>97</v>
      </c>
      <c r="I332" s="9">
        <v>56</v>
      </c>
      <c r="J332" s="9">
        <v>54</v>
      </c>
      <c r="K332" s="9">
        <v>64</v>
      </c>
      <c r="L332" s="9">
        <v>51</v>
      </c>
      <c r="M332" s="9">
        <v>56</v>
      </c>
      <c r="N332" s="9">
        <v>62</v>
      </c>
      <c r="O332" s="9">
        <v>53</v>
      </c>
      <c r="P332" s="9">
        <v>22</v>
      </c>
      <c r="Q332" s="10">
        <v>106</v>
      </c>
      <c r="R332" s="11">
        <v>20</v>
      </c>
      <c r="S332" s="11">
        <v>1</v>
      </c>
      <c r="T332" s="11">
        <v>101</v>
      </c>
      <c r="U332" s="11">
        <v>106</v>
      </c>
      <c r="V332" s="11">
        <v>1</v>
      </c>
      <c r="W332" s="11">
        <v>103</v>
      </c>
      <c r="X332" s="11">
        <f t="shared" si="70"/>
        <v>438</v>
      </c>
      <c r="Y332" s="11">
        <f t="shared" si="71"/>
        <v>4760</v>
      </c>
      <c r="Z332" s="11">
        <f t="shared" si="72"/>
        <v>1225</v>
      </c>
      <c r="AA332" s="11">
        <f t="shared" si="73"/>
        <v>4060</v>
      </c>
      <c r="AB332" s="11">
        <f t="shared" si="74"/>
        <v>4060</v>
      </c>
      <c r="AC332" s="6">
        <f t="shared" si="75"/>
        <v>4655</v>
      </c>
      <c r="AD332" s="9" t="s">
        <v>423</v>
      </c>
      <c r="AE332" s="3" t="str">
        <f>IF(ISERROR(VLOOKUP($AD332,技まとめ!$A$1:$F$380,6,FALSE)),"－",VLOOKUP($AD332,技まとめ!$A$1:$F$380,6,FALSE))</f>
        <v>BL</v>
      </c>
      <c r="AF332" s="3">
        <f>IF(ISERROR(VLOOKUP($AD332,技まとめ!$A$1:$F$380,3,FALSE)),"－",VLOOKUP($AD332,技まとめ!$A$1:$F$380,3,FALSE))</f>
        <v>13</v>
      </c>
      <c r="AG332" s="3">
        <f>IF(ISERROR(VLOOKUP($AD332,技まとめ!$A$1:$F$380,5,FALSE)),"－",VLOOKUP($AD332,技まとめ!$A$1:$F$380,5,FALSE))</f>
        <v>20</v>
      </c>
      <c r="AH332" s="3" t="str">
        <f>IF($E332=IF(ISERROR(VLOOKUP($AD332,技まとめ!$A$1:$F$380,4,FALSE)),"－",VLOOKUP($AD332,技まとめ!$A$1:$F$380,4,FALSE)),"一致","")</f>
        <v>一致</v>
      </c>
      <c r="AI332" s="9" t="s">
        <v>300</v>
      </c>
      <c r="AJ332" s="3" t="str">
        <f>IF(ISERROR(VLOOKUP($AI332,技まとめ!$A$1:$F$380,6,FALSE)),"－",VLOOKUP($AI332,技まとめ!$A$1:$F$380,6,FALSE))</f>
        <v>BB</v>
      </c>
      <c r="AK332" s="3">
        <f>IF(ISERROR(VLOOKUP($AI332,技まとめ!$A$1:$F$380,3,FALSE)),"－",VLOOKUP($AI332,技まとめ!$A$1:$F$380,3,FALSE))</f>
        <v>49</v>
      </c>
      <c r="AL332" s="3">
        <f>IF(ISERROR(VLOOKUP($AI332,技まとめ!$A$1:$F$380,5,FALSE)),"－",VLOOKUP($AI332,技まとめ!$A$1:$F$380,5,FALSE))</f>
        <v>32</v>
      </c>
      <c r="AM332" s="3" t="str">
        <f>IF($E332=IF(ISERROR(VLOOKUP($AI332,技まとめ!$A$1:$F$380,4,FALSE)),"－",VLOOKUP($AI332,技まとめ!$A$1:$F$380,4,FALSE)),"一致","")</f>
        <v>一致</v>
      </c>
      <c r="AN332" s="9" t="s">
        <v>110</v>
      </c>
      <c r="AO332" s="3" t="str">
        <f>IF(ISERROR(VLOOKUP($AN332,技まとめ!$A$1:$F$380,6,FALSE)),"－",VLOOKUP($AN332,技まとめ!$A$1:$F$380,6,FALSE))</f>
        <v>DR</v>
      </c>
      <c r="AP332" s="3">
        <f>IF(ISERROR(VLOOKUP($AN332,技まとめ!$A$1:$F$380,3,FALSE)),"－",VLOOKUP($AN332,技まとめ!$A$1:$F$380,3,FALSE))</f>
        <v>34</v>
      </c>
      <c r="AQ332" s="3">
        <f>IF(ISERROR(VLOOKUP($AN332,技まとめ!$A$1:$F$380,5,FALSE)),"－",VLOOKUP($AN332,技まとめ!$A$1:$F$380,5,FALSE))</f>
        <v>27</v>
      </c>
      <c r="AR332" s="3" t="str">
        <f>IF($E332=IF(ISERROR(VLOOKUP($AN332,技まとめ!$A$1:$F$380,4,FALSE)),"－",VLOOKUP($AN332,技まとめ!$A$1:$F$380,4,FALSE)),"一致","")</f>
        <v>一致</v>
      </c>
      <c r="AS332" s="9" t="s">
        <v>577</v>
      </c>
      <c r="AT332" s="3" t="str">
        <f>IF(ISERROR(VLOOKUP($AS332,技まとめ!$A$1:$F$380,6,FALSE)),"－",VLOOKUP($AS332,技まとめ!$A$1:$F$380,6,FALSE))</f>
        <v>BL</v>
      </c>
      <c r="AU332" s="3">
        <f>IF(ISERROR(VLOOKUP($AS332,技まとめ!$A$1:$F$380,3,FALSE)),"－",VLOOKUP($AS332,技まとめ!$A$1:$F$380,3,FALSE))</f>
        <v>78</v>
      </c>
      <c r="AV332" s="3">
        <f>IF(ISERROR(VLOOKUP($AS332,技まとめ!$A$1:$F$380,5,FALSE)),"－",VLOOKUP($AS332,技まとめ!$A$1:$F$380,5,FALSE))</f>
        <v>46</v>
      </c>
      <c r="AW332" s="3" t="str">
        <f>IF($E332=IF(ISERROR(VLOOKUP($AS332,技まとめ!$A$1:$F$380,4,FALSE)),"－",VLOOKUP($AS332,技まとめ!$A$1:$F$380,4,FALSE)),"一致","")</f>
        <v/>
      </c>
      <c r="AX332" s="12" t="str">
        <f t="shared" si="76"/>
        <v>コイルターンスピニングカットジグザグスパークデュアルストーム</v>
      </c>
      <c r="AY332" s="12" t="str">
        <f t="shared" si="77"/>
        <v>コイルターンスピニングカットジグザグスパークデュアルストーム</v>
      </c>
      <c r="AZ332" s="12" t="str">
        <f t="shared" si="78"/>
        <v>コイルターンスピニングカットジグザグスパークデュアルストーム</v>
      </c>
      <c r="BA332" s="12" t="str">
        <f t="shared" si="79"/>
        <v>コイルターンスピニングカットジグザグスパークデュアルストーム</v>
      </c>
      <c r="BB332" s="11" t="str">
        <f t="shared" si="80"/>
        <v>BLBBDRBL</v>
      </c>
      <c r="BC332" s="11" t="str">
        <f t="shared" si="81"/>
        <v>BLBBDRBL</v>
      </c>
      <c r="BD332" s="11" t="str">
        <f t="shared" si="82"/>
        <v>BLBBDRBL</v>
      </c>
      <c r="BE332" s="11" t="str">
        <f t="shared" si="83"/>
        <v>BLBBDRBL</v>
      </c>
    </row>
    <row r="333" spans="1:57" ht="11.25" hidden="1" customHeight="1">
      <c r="A333" s="6">
        <v>331</v>
      </c>
      <c r="B333" s="7" t="s">
        <v>1026</v>
      </c>
      <c r="C333" s="8" t="s">
        <v>1027</v>
      </c>
      <c r="D333" s="7" t="s">
        <v>72</v>
      </c>
      <c r="E333" s="7" t="s">
        <v>102</v>
      </c>
      <c r="F333" s="7" t="s">
        <v>109</v>
      </c>
      <c r="G333" s="9">
        <v>122</v>
      </c>
      <c r="H333" s="9">
        <v>100</v>
      </c>
      <c r="I333" s="9">
        <v>57</v>
      </c>
      <c r="J333" s="9">
        <v>51</v>
      </c>
      <c r="K333" s="9">
        <v>44</v>
      </c>
      <c r="L333" s="9">
        <v>49</v>
      </c>
      <c r="M333" s="9">
        <v>49</v>
      </c>
      <c r="N333" s="9">
        <v>54</v>
      </c>
      <c r="O333" s="9">
        <v>54</v>
      </c>
      <c r="P333" s="9">
        <v>68</v>
      </c>
      <c r="Q333" s="10">
        <v>107</v>
      </c>
      <c r="R333" s="11">
        <v>35</v>
      </c>
      <c r="S333" s="11">
        <v>1</v>
      </c>
      <c r="T333" s="11">
        <v>99</v>
      </c>
      <c r="U333" s="11">
        <v>99</v>
      </c>
      <c r="V333" s="11">
        <v>1</v>
      </c>
      <c r="W333" s="11">
        <v>104</v>
      </c>
      <c r="X333" s="11">
        <f t="shared" si="70"/>
        <v>446</v>
      </c>
      <c r="Y333" s="11">
        <f t="shared" si="71"/>
        <v>4805</v>
      </c>
      <c r="Z333" s="11">
        <f t="shared" si="72"/>
        <v>1755</v>
      </c>
      <c r="AA333" s="11">
        <f t="shared" si="73"/>
        <v>3995</v>
      </c>
      <c r="AB333" s="11">
        <f t="shared" si="74"/>
        <v>3995</v>
      </c>
      <c r="AC333" s="6">
        <f t="shared" si="75"/>
        <v>4655</v>
      </c>
      <c r="AD333" s="9" t="s">
        <v>309</v>
      </c>
      <c r="AE333" s="3" t="str">
        <f>IF(ISERROR(VLOOKUP($AD333,技まとめ!$A$1:$F$380,6,FALSE)),"－",VLOOKUP($AD333,技まとめ!$A$1:$F$380,6,FALSE))</f>
        <v>BB</v>
      </c>
      <c r="AF333" s="3">
        <f>IF(ISERROR(VLOOKUP($AD333,技まとめ!$A$1:$F$380,3,FALSE)),"－",VLOOKUP($AD333,技まとめ!$A$1:$F$380,3,FALSE))</f>
        <v>23</v>
      </c>
      <c r="AG333" s="3">
        <f>IF(ISERROR(VLOOKUP($AD333,技まとめ!$A$1:$F$380,5,FALSE)),"－",VLOOKUP($AD333,技まとめ!$A$1:$F$380,5,FALSE))</f>
        <v>20</v>
      </c>
      <c r="AH333" s="3" t="str">
        <f>IF($E333=IF(ISERROR(VLOOKUP($AD333,技まとめ!$A$1:$F$380,4,FALSE)),"－",VLOOKUP($AD333,技まとめ!$A$1:$F$380,4,FALSE)),"一致","")</f>
        <v/>
      </c>
      <c r="AI333" s="9" t="s">
        <v>686</v>
      </c>
      <c r="AJ333" s="3" t="str">
        <f>IF(ISERROR(VLOOKUP($AI333,技まとめ!$A$1:$F$380,6,FALSE)),"－",VLOOKUP($AI333,技まとめ!$A$1:$F$380,6,FALSE))</f>
        <v>DR</v>
      </c>
      <c r="AK333" s="3">
        <f>IF(ISERROR(VLOOKUP($AI333,技まとめ!$A$1:$F$380,3,FALSE)),"－",VLOOKUP($AI333,技まとめ!$A$1:$F$380,3,FALSE))</f>
        <v>34</v>
      </c>
      <c r="AL333" s="3">
        <f>IF(ISERROR(VLOOKUP($AI333,技まとめ!$A$1:$F$380,5,FALSE)),"－",VLOOKUP($AI333,技まとめ!$A$1:$F$380,5,FALSE))</f>
        <v>27</v>
      </c>
      <c r="AM333" s="3" t="str">
        <f>IF($E333=IF(ISERROR(VLOOKUP($AI333,技まとめ!$A$1:$F$380,4,FALSE)),"－",VLOOKUP($AI333,技まとめ!$A$1:$F$380,4,FALSE)),"一致","")</f>
        <v>一致</v>
      </c>
      <c r="AN333" s="9" t="s">
        <v>90</v>
      </c>
      <c r="AO333" s="3" t="str">
        <f>IF(ISERROR(VLOOKUP($AN333,技まとめ!$A$1:$F$380,6,FALSE)),"－",VLOOKUP($AN333,技まとめ!$A$1:$F$380,6,FALSE))</f>
        <v>DR</v>
      </c>
      <c r="AP333" s="3">
        <f>IF(ISERROR(VLOOKUP($AN333,技まとめ!$A$1:$F$380,3,FALSE)),"－",VLOOKUP($AN333,技まとめ!$A$1:$F$380,3,FALSE))</f>
        <v>46</v>
      </c>
      <c r="AQ333" s="3">
        <f>IF(ISERROR(VLOOKUP($AN333,技まとめ!$A$1:$F$380,5,FALSE)),"－",VLOOKUP($AN333,技まとめ!$A$1:$F$380,5,FALSE))</f>
        <v>33</v>
      </c>
      <c r="AR333" s="3" t="str">
        <f>IF($E333=IF(ISERROR(VLOOKUP($AN333,技まとめ!$A$1:$F$380,4,FALSE)),"－",VLOOKUP($AN333,技まとめ!$A$1:$F$380,4,FALSE)),"一致","")</f>
        <v/>
      </c>
      <c r="AS333" s="9" t="s">
        <v>363</v>
      </c>
      <c r="AT333" s="3" t="str">
        <f>IF(ISERROR(VLOOKUP($AS333,技まとめ!$A$1:$F$380,6,FALSE)),"－",VLOOKUP($AS333,技まとめ!$A$1:$F$380,6,FALSE))</f>
        <v>BL</v>
      </c>
      <c r="AU333" s="3">
        <f>IF(ISERROR(VLOOKUP($AS333,技まとめ!$A$1:$F$380,3,FALSE)),"－",VLOOKUP($AS333,技まとめ!$A$1:$F$380,3,FALSE))</f>
        <v>102</v>
      </c>
      <c r="AV333" s="3">
        <f>IF(ISERROR(VLOOKUP($AS333,技まとめ!$A$1:$F$380,5,FALSE)),"－",VLOOKUP($AS333,技まとめ!$A$1:$F$380,5,FALSE))</f>
        <v>57</v>
      </c>
      <c r="AW333" s="3" t="str">
        <f>IF($E333=IF(ISERROR(VLOOKUP($AS333,技まとめ!$A$1:$F$380,4,FALSE)),"－",VLOOKUP($AS333,技まとめ!$A$1:$F$380,4,FALSE)),"一致","")</f>
        <v>一致</v>
      </c>
      <c r="AX333" s="12" t="str">
        <f t="shared" si="76"/>
        <v>ホーントレインヒートタックルモグラフェイントマッドエクスプレス</v>
      </c>
      <c r="AY333" s="12" t="str">
        <f t="shared" si="77"/>
        <v>ホーントレインヒートタックルモグラフェイントマッドエクスプレス</v>
      </c>
      <c r="AZ333" s="12" t="str">
        <f t="shared" si="78"/>
        <v>ホーントレインヒートタックルモグラフェイントマッドエクスプレス</v>
      </c>
      <c r="BA333" s="12" t="str">
        <f t="shared" si="79"/>
        <v>ホーントレインヒートタックルモグラフェイントマッドエクスプレス</v>
      </c>
      <c r="BB333" s="11" t="str">
        <f t="shared" si="80"/>
        <v>BBDRDRBL</v>
      </c>
      <c r="BC333" s="11" t="str">
        <f t="shared" si="81"/>
        <v>BBDRDRBL</v>
      </c>
      <c r="BD333" s="11" t="str">
        <f t="shared" si="82"/>
        <v>BBDRDRBL</v>
      </c>
      <c r="BE333" s="11" t="str">
        <f t="shared" si="83"/>
        <v>BBDRDRBL</v>
      </c>
    </row>
    <row r="334" spans="1:57" ht="11.25" hidden="1" customHeight="1">
      <c r="A334" s="6">
        <v>332</v>
      </c>
      <c r="B334" s="7" t="s">
        <v>1028</v>
      </c>
      <c r="C334" s="8" t="s">
        <v>1029</v>
      </c>
      <c r="D334" s="7" t="s">
        <v>72</v>
      </c>
      <c r="E334" s="7" t="s">
        <v>73</v>
      </c>
      <c r="F334" s="7" t="s">
        <v>74</v>
      </c>
      <c r="G334" s="9">
        <v>118</v>
      </c>
      <c r="H334" s="9">
        <v>98</v>
      </c>
      <c r="I334" s="9">
        <v>50</v>
      </c>
      <c r="J334" s="9">
        <v>56</v>
      </c>
      <c r="K334" s="9">
        <v>56</v>
      </c>
      <c r="L334" s="9">
        <v>51</v>
      </c>
      <c r="M334" s="9">
        <v>58</v>
      </c>
      <c r="N334" s="9">
        <v>58</v>
      </c>
      <c r="O334" s="9">
        <v>53</v>
      </c>
      <c r="P334" s="9">
        <v>33</v>
      </c>
      <c r="Q334" s="10">
        <v>100</v>
      </c>
      <c r="R334" s="11">
        <v>21</v>
      </c>
      <c r="S334" s="11">
        <v>1</v>
      </c>
      <c r="T334" s="11">
        <v>101</v>
      </c>
      <c r="U334" s="11">
        <v>108</v>
      </c>
      <c r="V334" s="11">
        <v>1</v>
      </c>
      <c r="W334" s="11">
        <v>103</v>
      </c>
      <c r="X334" s="11">
        <f t="shared" si="70"/>
        <v>435</v>
      </c>
      <c r="Y334" s="11">
        <f t="shared" si="71"/>
        <v>4520</v>
      </c>
      <c r="Z334" s="11">
        <f t="shared" si="72"/>
        <v>1260</v>
      </c>
      <c r="AA334" s="11">
        <f t="shared" si="73"/>
        <v>4060</v>
      </c>
      <c r="AB334" s="11">
        <f t="shared" si="74"/>
        <v>4060</v>
      </c>
      <c r="AC334" s="6">
        <f t="shared" si="75"/>
        <v>4660</v>
      </c>
      <c r="AD334" s="9" t="s">
        <v>776</v>
      </c>
      <c r="AE334" s="3" t="str">
        <f>IF(ISERROR(VLOOKUP($AD334,技まとめ!$A$1:$F$380,6,FALSE)),"－",VLOOKUP($AD334,技まとめ!$A$1:$F$380,6,FALSE))</f>
        <v>P1</v>
      </c>
      <c r="AF334" s="3">
        <f>IF(ISERROR(VLOOKUP($AD334,技まとめ!$A$1:$F$380,3,FALSE)),"－",VLOOKUP($AD334,技まとめ!$A$1:$F$380,3,FALSE))</f>
        <v>13</v>
      </c>
      <c r="AG334" s="3">
        <f>IF(ISERROR(VLOOKUP($AD334,技まとめ!$A$1:$F$380,5,FALSE)),"－",VLOOKUP($AD334,技まとめ!$A$1:$F$380,5,FALSE))</f>
        <v>20</v>
      </c>
      <c r="AH334" s="3" t="str">
        <f>IF($E334=IF(ISERROR(VLOOKUP($AD334,技まとめ!$A$1:$F$380,4,FALSE)),"－",VLOOKUP($AD334,技まとめ!$A$1:$F$380,4,FALSE)),"一致","")</f>
        <v/>
      </c>
      <c r="AI334" s="9" t="s">
        <v>423</v>
      </c>
      <c r="AJ334" s="3" t="str">
        <f>IF(ISERROR(VLOOKUP($AI334,技まとめ!$A$1:$F$380,6,FALSE)),"－",VLOOKUP($AI334,技まとめ!$A$1:$F$380,6,FALSE))</f>
        <v>BL</v>
      </c>
      <c r="AK334" s="3">
        <f>IF(ISERROR(VLOOKUP($AI334,技まとめ!$A$1:$F$380,3,FALSE)),"－",VLOOKUP($AI334,技まとめ!$A$1:$F$380,3,FALSE))</f>
        <v>13</v>
      </c>
      <c r="AL334" s="3">
        <f>IF(ISERROR(VLOOKUP($AI334,技まとめ!$A$1:$F$380,5,FALSE)),"－",VLOOKUP($AI334,技まとめ!$A$1:$F$380,5,FALSE))</f>
        <v>20</v>
      </c>
      <c r="AM334" s="3" t="str">
        <f>IF($E334=IF(ISERROR(VLOOKUP($AI334,技まとめ!$A$1:$F$380,4,FALSE)),"－",VLOOKUP($AI334,技まとめ!$A$1:$F$380,4,FALSE)),"一致","")</f>
        <v/>
      </c>
      <c r="AN334" s="9" t="s">
        <v>389</v>
      </c>
      <c r="AO334" s="3" t="str">
        <f>IF(ISERROR(VLOOKUP($AN334,技まとめ!$A$1:$F$380,6,FALSE)),"－",VLOOKUP($AN334,技まとめ!$A$1:$F$380,6,FALSE))</f>
        <v>CA</v>
      </c>
      <c r="AP334" s="3">
        <f>IF(ISERROR(VLOOKUP($AN334,技まとめ!$A$1:$F$380,3,FALSE)),"－",VLOOKUP($AN334,技まとめ!$A$1:$F$380,3,FALSE))</f>
        <v>54</v>
      </c>
      <c r="AQ334" s="3">
        <f>IF(ISERROR(VLOOKUP($AN334,技まとめ!$A$1:$F$380,5,FALSE)),"－",VLOOKUP($AN334,技まとめ!$A$1:$F$380,5,FALSE))</f>
        <v>35</v>
      </c>
      <c r="AR334" s="3" t="str">
        <f>IF($E334=IF(ISERROR(VLOOKUP($AN334,技まとめ!$A$1:$F$380,4,FALSE)),"－",VLOOKUP($AN334,技まとめ!$A$1:$F$380,4,FALSE)),"一致","")</f>
        <v>一致</v>
      </c>
      <c r="AS334" s="9" t="s">
        <v>254</v>
      </c>
      <c r="AT334" s="3" t="str">
        <f>IF(ISERROR(VLOOKUP($AS334,技まとめ!$A$1:$F$380,6,FALSE)),"－",VLOOKUP($AS334,技まとめ!$A$1:$F$380,6,FALSE))</f>
        <v>BL</v>
      </c>
      <c r="AU334" s="3">
        <f>IF(ISERROR(VLOOKUP($AS334,技まとめ!$A$1:$F$380,3,FALSE)),"－",VLOOKUP($AS334,技まとめ!$A$1:$F$380,3,FALSE))</f>
        <v>106</v>
      </c>
      <c r="AV334" s="3">
        <f>IF(ISERROR(VLOOKUP($AS334,技まとめ!$A$1:$F$380,5,FALSE)),"－",VLOOKUP($AS334,技まとめ!$A$1:$F$380,5,FALSE))</f>
        <v>57</v>
      </c>
      <c r="AW334" s="3" t="str">
        <f>IF($E334=IF(ISERROR(VLOOKUP($AS334,技まとめ!$A$1:$F$380,4,FALSE)),"－",VLOOKUP($AS334,技まとめ!$A$1:$F$380,4,FALSE)),"一致","")</f>
        <v/>
      </c>
      <c r="AX334" s="12" t="str">
        <f t="shared" si="76"/>
        <v>ねっけつパンチコイルターンドこんじょうキャッチハリケーンアロー</v>
      </c>
      <c r="AY334" s="12" t="str">
        <f t="shared" si="77"/>
        <v>ねっけつパンチコイルターンドこんじょうキャッチハリケーンアロー</v>
      </c>
      <c r="AZ334" s="12" t="str">
        <f t="shared" si="78"/>
        <v>ねっけつパンチコイルターンドこんじょうキャッチハリケーンアロー</v>
      </c>
      <c r="BA334" s="12" t="str">
        <f t="shared" si="79"/>
        <v>ねっけつパンチコイルターンドこんじょうキャッチハリケーンアロー</v>
      </c>
      <c r="BB334" s="11" t="str">
        <f t="shared" si="80"/>
        <v>P1BLCABL</v>
      </c>
      <c r="BC334" s="11" t="str">
        <f t="shared" si="81"/>
        <v>P1BLCABL</v>
      </c>
      <c r="BD334" s="11" t="str">
        <f t="shared" si="82"/>
        <v>P1BLCABL</v>
      </c>
      <c r="BE334" s="11" t="str">
        <f t="shared" si="83"/>
        <v>P1BLCABL</v>
      </c>
    </row>
    <row r="335" spans="1:57" ht="11.25" hidden="1" customHeight="1">
      <c r="A335" s="6">
        <v>333</v>
      </c>
      <c r="B335" s="7" t="s">
        <v>1030</v>
      </c>
      <c r="C335" s="8" t="s">
        <v>1031</v>
      </c>
      <c r="D335" s="7" t="s">
        <v>72</v>
      </c>
      <c r="E335" s="7" t="s">
        <v>81</v>
      </c>
      <c r="F335" s="7" t="s">
        <v>128</v>
      </c>
      <c r="G335" s="9">
        <v>120</v>
      </c>
      <c r="H335" s="9">
        <v>109</v>
      </c>
      <c r="I335" s="9">
        <v>56</v>
      </c>
      <c r="J335" s="9">
        <v>62</v>
      </c>
      <c r="K335" s="9">
        <v>62</v>
      </c>
      <c r="L335" s="9">
        <v>56</v>
      </c>
      <c r="M335" s="9">
        <v>65</v>
      </c>
      <c r="N335" s="9">
        <v>60</v>
      </c>
      <c r="O335" s="9">
        <v>62</v>
      </c>
      <c r="P335" s="9">
        <v>16</v>
      </c>
      <c r="Q335" s="10">
        <v>106</v>
      </c>
      <c r="R335" s="11">
        <v>18</v>
      </c>
      <c r="S335" s="11">
        <v>1</v>
      </c>
      <c r="T335" s="11">
        <v>106</v>
      </c>
      <c r="U335" s="11">
        <v>115</v>
      </c>
      <c r="V335" s="11">
        <v>1</v>
      </c>
      <c r="W335" s="11">
        <v>112</v>
      </c>
      <c r="X335" s="11">
        <f t="shared" si="70"/>
        <v>459</v>
      </c>
      <c r="Y335" s="11">
        <f t="shared" si="71"/>
        <v>4805</v>
      </c>
      <c r="Z335" s="11">
        <f t="shared" si="72"/>
        <v>1200</v>
      </c>
      <c r="AA335" s="11">
        <f t="shared" si="73"/>
        <v>4280</v>
      </c>
      <c r="AB335" s="11">
        <f t="shared" si="74"/>
        <v>4280</v>
      </c>
      <c r="AC335" s="6">
        <f t="shared" si="75"/>
        <v>4890</v>
      </c>
      <c r="AD335" s="9" t="s">
        <v>678</v>
      </c>
      <c r="AE335" s="3" t="str">
        <f>IF(ISERROR(VLOOKUP($AD335,技まとめ!$A$1:$F$380,6,FALSE)),"－",VLOOKUP($AD335,技まとめ!$A$1:$F$380,6,FALSE))</f>
        <v>BS</v>
      </c>
      <c r="AF335" s="3">
        <f>IF(ISERROR(VLOOKUP($AD335,技まとめ!$A$1:$F$380,3,FALSE)),"－",VLOOKUP($AD335,技まとめ!$A$1:$F$380,3,FALSE))</f>
        <v>57</v>
      </c>
      <c r="AG335" s="3">
        <f>IF(ISERROR(VLOOKUP($AD335,技まとめ!$A$1:$F$380,5,FALSE)),"－",VLOOKUP($AD335,技まとめ!$A$1:$F$380,5,FALSE))</f>
        <v>34</v>
      </c>
      <c r="AH335" s="3" t="str">
        <f>IF($E335=IF(ISERROR(VLOOKUP($AD335,技まとめ!$A$1:$F$380,4,FALSE)),"－",VLOOKUP($AD335,技まとめ!$A$1:$F$380,4,FALSE)),"一致","")</f>
        <v/>
      </c>
      <c r="AI335" s="9" t="s">
        <v>635</v>
      </c>
      <c r="AJ335" s="3" t="str">
        <f>IF(ISERROR(VLOOKUP($AI335,技まとめ!$A$1:$F$380,6,FALSE)),"－",VLOOKUP($AI335,技まとめ!$A$1:$F$380,6,FALSE))</f>
        <v>DR</v>
      </c>
      <c r="AK335" s="3">
        <f>IF(ISERROR(VLOOKUP($AI335,技まとめ!$A$1:$F$380,3,FALSE)),"－",VLOOKUP($AI335,技まとめ!$A$1:$F$380,3,FALSE))</f>
        <v>58</v>
      </c>
      <c r="AL335" s="3">
        <f>IF(ISERROR(VLOOKUP($AI335,技まとめ!$A$1:$F$380,5,FALSE)),"－",VLOOKUP($AI335,技まとめ!$A$1:$F$380,5,FALSE))</f>
        <v>39</v>
      </c>
      <c r="AM335" s="3" t="str">
        <f>IF($E335=IF(ISERROR(VLOOKUP($AI335,技まとめ!$A$1:$F$380,4,FALSE)),"－",VLOOKUP($AI335,技まとめ!$A$1:$F$380,4,FALSE)),"一致","")</f>
        <v>一致</v>
      </c>
      <c r="AN335" s="9" t="s">
        <v>132</v>
      </c>
      <c r="AO335" s="3" t="str">
        <f>IF(ISERROR(VLOOKUP($AN335,技まとめ!$A$1:$F$380,6,FALSE)),"－",VLOOKUP($AN335,技まとめ!$A$1:$F$380,6,FALSE))</f>
        <v>DR</v>
      </c>
      <c r="AP335" s="3">
        <f>IF(ISERROR(VLOOKUP($AN335,技まとめ!$A$1:$F$380,3,FALSE)),"－",VLOOKUP($AN335,技まとめ!$A$1:$F$380,3,FALSE))</f>
        <v>78</v>
      </c>
      <c r="AQ335" s="3">
        <f>IF(ISERROR(VLOOKUP($AN335,技まとめ!$A$1:$F$380,5,FALSE)),"－",VLOOKUP($AN335,技まとめ!$A$1:$F$380,5,FALSE))</f>
        <v>46</v>
      </c>
      <c r="AR335" s="3" t="str">
        <f>IF($E335=IF(ISERROR(VLOOKUP($AN335,技まとめ!$A$1:$F$380,4,FALSE)),"－",VLOOKUP($AN335,技まとめ!$A$1:$F$380,4,FALSE)),"一致","")</f>
        <v>一致</v>
      </c>
      <c r="AS335" s="9" t="s">
        <v>406</v>
      </c>
      <c r="AT335" s="3" t="str">
        <f>IF(ISERROR(VLOOKUP($AS335,技まとめ!$A$1:$F$380,6,FALSE)),"－",VLOOKUP($AS335,技まとめ!$A$1:$F$380,6,FALSE))</f>
        <v>BS</v>
      </c>
      <c r="AU335" s="3">
        <f>IF(ISERROR(VLOOKUP($AS335,技まとめ!$A$1:$F$380,3,FALSE)),"－",VLOOKUP($AS335,技まとめ!$A$1:$F$380,3,FALSE))</f>
        <v>59</v>
      </c>
      <c r="AV335" s="3">
        <f>IF(ISERROR(VLOOKUP($AS335,技まとめ!$A$1:$F$380,5,FALSE)),"－",VLOOKUP($AS335,技まとめ!$A$1:$F$380,5,FALSE))</f>
        <v>34</v>
      </c>
      <c r="AW335" s="3" t="str">
        <f>IF($E335=IF(ISERROR(VLOOKUP($AS335,技まとめ!$A$1:$F$380,4,FALSE)),"－",VLOOKUP($AS335,技まとめ!$A$1:$F$380,4,FALSE)),"一致","")</f>
        <v/>
      </c>
      <c r="AX335" s="12" t="str">
        <f t="shared" si="76"/>
        <v>ダークトルネードオーロラドリブルダッシュストームドこんじょうバット</v>
      </c>
      <c r="AY335" s="12" t="str">
        <f t="shared" si="77"/>
        <v>ダークトルネードオーロラドリブルダッシュストームドこんじょうバット</v>
      </c>
      <c r="AZ335" s="12" t="str">
        <f t="shared" si="78"/>
        <v>ダークトルネードオーロラドリブルダッシュストームドこんじょうバット</v>
      </c>
      <c r="BA335" s="12" t="str">
        <f t="shared" si="79"/>
        <v>ダークトルネードオーロラドリブルダッシュストームドこんじょうバット</v>
      </c>
      <c r="BB335" s="11" t="str">
        <f t="shared" si="80"/>
        <v>BSDRDRBS</v>
      </c>
      <c r="BC335" s="11" t="str">
        <f t="shared" si="81"/>
        <v>BSDRDRBS</v>
      </c>
      <c r="BD335" s="11" t="str">
        <f t="shared" si="82"/>
        <v>BSDRDRBS</v>
      </c>
      <c r="BE335" s="11" t="str">
        <f t="shared" si="83"/>
        <v>BSDRDRBS</v>
      </c>
    </row>
    <row r="336" spans="1:57" ht="11.25" hidden="1" customHeight="1">
      <c r="A336" s="6">
        <v>334</v>
      </c>
      <c r="B336" s="7" t="s">
        <v>1032</v>
      </c>
      <c r="C336" s="8" t="s">
        <v>1033</v>
      </c>
      <c r="D336" s="7" t="s">
        <v>72</v>
      </c>
      <c r="E336" s="7" t="s">
        <v>102</v>
      </c>
      <c r="F336" s="7" t="s">
        <v>74</v>
      </c>
      <c r="G336" s="9">
        <v>126</v>
      </c>
      <c r="H336" s="9">
        <v>94</v>
      </c>
      <c r="I336" s="9">
        <v>62</v>
      </c>
      <c r="J336" s="9">
        <v>51</v>
      </c>
      <c r="K336" s="9">
        <v>53</v>
      </c>
      <c r="L336" s="9">
        <v>57</v>
      </c>
      <c r="M336" s="9">
        <v>60</v>
      </c>
      <c r="N336" s="9">
        <v>60</v>
      </c>
      <c r="O336" s="9">
        <v>56</v>
      </c>
      <c r="P336" s="9">
        <v>34</v>
      </c>
      <c r="Q336" s="10">
        <v>112</v>
      </c>
      <c r="R336" s="11">
        <v>16</v>
      </c>
      <c r="S336" s="11">
        <v>1</v>
      </c>
      <c r="T336" s="11">
        <v>107</v>
      </c>
      <c r="U336" s="11">
        <v>110</v>
      </c>
      <c r="V336" s="11">
        <v>1</v>
      </c>
      <c r="W336" s="11">
        <v>106</v>
      </c>
      <c r="X336" s="11">
        <f t="shared" si="70"/>
        <v>453</v>
      </c>
      <c r="Y336" s="11">
        <f t="shared" si="71"/>
        <v>5015</v>
      </c>
      <c r="Z336" s="11">
        <f t="shared" si="72"/>
        <v>1100</v>
      </c>
      <c r="AA336" s="11">
        <f t="shared" si="73"/>
        <v>4285</v>
      </c>
      <c r="AB336" s="11">
        <f t="shared" si="74"/>
        <v>4285</v>
      </c>
      <c r="AC336" s="6">
        <f t="shared" si="75"/>
        <v>4890</v>
      </c>
      <c r="AD336" s="9" t="s">
        <v>490</v>
      </c>
      <c r="AE336" s="3" t="str">
        <f>IF(ISERROR(VLOOKUP($AD336,技まとめ!$A$1:$F$380,6,FALSE)),"－",VLOOKUP($AD336,技まとめ!$A$1:$F$380,6,FALSE))</f>
        <v>P1</v>
      </c>
      <c r="AF336" s="3">
        <f>IF(ISERROR(VLOOKUP($AD336,技まとめ!$A$1:$F$380,3,FALSE)),"－",VLOOKUP($AD336,技まとめ!$A$1:$F$380,3,FALSE))</f>
        <v>18</v>
      </c>
      <c r="AG336" s="3">
        <f>IF(ISERROR(VLOOKUP($AD336,技まとめ!$A$1:$F$380,5,FALSE)),"－",VLOOKUP($AD336,技まとめ!$A$1:$F$380,5,FALSE))</f>
        <v>21</v>
      </c>
      <c r="AH336" s="3" t="str">
        <f>IF($E336=IF(ISERROR(VLOOKUP($AD336,技まとめ!$A$1:$F$380,4,FALSE)),"－",VLOOKUP($AD336,技まとめ!$A$1:$F$380,4,FALSE)),"一致","")</f>
        <v/>
      </c>
      <c r="AI336" s="9" t="s">
        <v>290</v>
      </c>
      <c r="AJ336" s="3" t="str">
        <f>IF(ISERROR(VLOOKUP($AI336,技まとめ!$A$1:$F$380,6,FALSE)),"－",VLOOKUP($AI336,技まとめ!$A$1:$F$380,6,FALSE))</f>
        <v>CA</v>
      </c>
      <c r="AK336" s="3">
        <f>IF(ISERROR(VLOOKUP($AI336,技まとめ!$A$1:$F$380,3,FALSE)),"－",VLOOKUP($AI336,技まとめ!$A$1:$F$380,3,FALSE))</f>
        <v>27</v>
      </c>
      <c r="AL336" s="3">
        <f>IF(ISERROR(VLOOKUP($AI336,技まとめ!$A$1:$F$380,5,FALSE)),"－",VLOOKUP($AI336,技まとめ!$A$1:$F$380,5,FALSE))</f>
        <v>25</v>
      </c>
      <c r="AM336" s="3" t="str">
        <f>IF($E336=IF(ISERROR(VLOOKUP($AI336,技まとめ!$A$1:$F$380,4,FALSE)),"－",VLOOKUP($AI336,技まとめ!$A$1:$F$380,4,FALSE)),"一致","")</f>
        <v/>
      </c>
      <c r="AN336" s="9" t="s">
        <v>291</v>
      </c>
      <c r="AO336" s="3" t="str">
        <f>IF(ISERROR(VLOOKUP($AN336,技まとめ!$A$1:$F$380,6,FALSE)),"－",VLOOKUP($AN336,技まとめ!$A$1:$F$380,6,FALSE))</f>
        <v>P1</v>
      </c>
      <c r="AP336" s="3">
        <f>IF(ISERROR(VLOOKUP($AN336,技まとめ!$A$1:$F$380,3,FALSE)),"－",VLOOKUP($AN336,技まとめ!$A$1:$F$380,3,FALSE))</f>
        <v>65</v>
      </c>
      <c r="AQ336" s="3">
        <f>IF(ISERROR(VLOOKUP($AN336,技まとめ!$A$1:$F$380,5,FALSE)),"－",VLOOKUP($AN336,技まとめ!$A$1:$F$380,5,FALSE))</f>
        <v>40</v>
      </c>
      <c r="AR336" s="3" t="str">
        <f>IF($E336=IF(ISERROR(VLOOKUP($AN336,技まとめ!$A$1:$F$380,4,FALSE)),"－",VLOOKUP($AN336,技まとめ!$A$1:$F$380,4,FALSE)),"一致","")</f>
        <v/>
      </c>
      <c r="AS336" s="9" t="s">
        <v>75</v>
      </c>
      <c r="AT336" s="3" t="str">
        <f>IF(ISERROR(VLOOKUP($AS336,技まとめ!$A$1:$F$380,6,FALSE)),"－",VLOOKUP($AS336,技まとめ!$A$1:$F$380,6,FALSE))</f>
        <v>P2</v>
      </c>
      <c r="AU336" s="3">
        <f>IF(ISERROR(VLOOKUP($AS336,技まとめ!$A$1:$F$380,3,FALSE)),"－",VLOOKUP($AS336,技まとめ!$A$1:$F$380,3,FALSE))</f>
        <v>64</v>
      </c>
      <c r="AV336" s="3">
        <f>IF(ISERROR(VLOOKUP($AS336,技まとめ!$A$1:$F$380,5,FALSE)),"－",VLOOKUP($AS336,技まとめ!$A$1:$F$380,5,FALSE))</f>
        <v>37</v>
      </c>
      <c r="AW336" s="3" t="str">
        <f>IF($E336=IF(ISERROR(VLOOKUP($AS336,技まとめ!$A$1:$F$380,4,FALSE)),"－",VLOOKUP($AS336,技まとめ!$A$1:$F$380,4,FALSE)),"一致","")</f>
        <v/>
      </c>
      <c r="AX336" s="12" t="str">
        <f t="shared" si="76"/>
        <v>まきわりチョップワイルドクローちゃぶだいがえしせいぎのてっけん</v>
      </c>
      <c r="AY336" s="12" t="str">
        <f t="shared" si="77"/>
        <v>まきわりチョップワイルドクローちゃぶだいがえしせいぎのてっけん</v>
      </c>
      <c r="AZ336" s="12" t="str">
        <f t="shared" si="78"/>
        <v>まきわりチョップワイルドクローちゃぶだいがえしせいぎのてっけん</v>
      </c>
      <c r="BA336" s="12" t="str">
        <f t="shared" si="79"/>
        <v>まきわりチョップワイルドクローちゃぶだいがえしせいぎのてっけん</v>
      </c>
      <c r="BB336" s="11" t="str">
        <f t="shared" si="80"/>
        <v>P1CAP1P2</v>
      </c>
      <c r="BC336" s="11" t="str">
        <f t="shared" si="81"/>
        <v>P1CAP1P2</v>
      </c>
      <c r="BD336" s="11" t="str">
        <f t="shared" si="82"/>
        <v>P1CAP1P2</v>
      </c>
      <c r="BE336" s="11" t="str">
        <f t="shared" si="83"/>
        <v>P1CAP1P2</v>
      </c>
    </row>
    <row r="337" spans="1:57" ht="11.25" hidden="1" customHeight="1">
      <c r="A337" s="6">
        <v>335</v>
      </c>
      <c r="B337" s="7" t="s">
        <v>1034</v>
      </c>
      <c r="C337" s="8" t="s">
        <v>1035</v>
      </c>
      <c r="D337" s="7" t="s">
        <v>72</v>
      </c>
      <c r="E337" s="7" t="s">
        <v>81</v>
      </c>
      <c r="F337" s="7" t="s">
        <v>74</v>
      </c>
      <c r="G337" s="9">
        <v>122</v>
      </c>
      <c r="H337" s="9">
        <v>93</v>
      </c>
      <c r="I337" s="9">
        <v>56</v>
      </c>
      <c r="J337" s="9">
        <v>56</v>
      </c>
      <c r="K337" s="9">
        <v>49</v>
      </c>
      <c r="L337" s="9">
        <v>62</v>
      </c>
      <c r="M337" s="9">
        <v>53</v>
      </c>
      <c r="N337" s="9">
        <v>65</v>
      </c>
      <c r="O337" s="9">
        <v>55</v>
      </c>
      <c r="P337" s="9">
        <v>23</v>
      </c>
      <c r="Q337" s="10">
        <v>106</v>
      </c>
      <c r="R337" s="11">
        <v>11</v>
      </c>
      <c r="S337" s="11">
        <v>1</v>
      </c>
      <c r="T337" s="11">
        <v>112</v>
      </c>
      <c r="U337" s="11">
        <v>103</v>
      </c>
      <c r="V337" s="11">
        <v>1</v>
      </c>
      <c r="W337" s="11">
        <v>105</v>
      </c>
      <c r="X337" s="11">
        <f t="shared" si="70"/>
        <v>439</v>
      </c>
      <c r="Y337" s="11">
        <f t="shared" si="71"/>
        <v>4770</v>
      </c>
      <c r="Z337" s="11">
        <f t="shared" si="72"/>
        <v>920</v>
      </c>
      <c r="AA337" s="11">
        <f t="shared" si="73"/>
        <v>4455</v>
      </c>
      <c r="AB337" s="11">
        <f t="shared" si="74"/>
        <v>4455</v>
      </c>
      <c r="AC337" s="6">
        <f t="shared" si="75"/>
        <v>5060</v>
      </c>
      <c r="AD337" s="9" t="s">
        <v>350</v>
      </c>
      <c r="AE337" s="3" t="str">
        <f>IF(ISERROR(VLOOKUP($AD337,技まとめ!$A$1:$F$380,6,FALSE)),"－",VLOOKUP($AD337,技まとめ!$A$1:$F$380,6,FALSE))</f>
        <v>CA</v>
      </c>
      <c r="AF337" s="3">
        <f>IF(ISERROR(VLOOKUP($AD337,技まとめ!$A$1:$F$380,3,FALSE)),"－",VLOOKUP($AD337,技まとめ!$A$1:$F$380,3,FALSE))</f>
        <v>15</v>
      </c>
      <c r="AG337" s="3">
        <f>IF(ISERROR(VLOOKUP($AD337,技まとめ!$A$1:$F$380,5,FALSE)),"－",VLOOKUP($AD337,技まとめ!$A$1:$F$380,5,FALSE))</f>
        <v>20</v>
      </c>
      <c r="AH337" s="3" t="str">
        <f>IF($E337=IF(ISERROR(VLOOKUP($AD337,技まとめ!$A$1:$F$380,4,FALSE)),"－",VLOOKUP($AD337,技まとめ!$A$1:$F$380,4,FALSE)),"一致","")</f>
        <v/>
      </c>
      <c r="AI337" s="9" t="s">
        <v>401</v>
      </c>
      <c r="AJ337" s="3" t="str">
        <f>IF(ISERROR(VLOOKUP($AI337,技まとめ!$A$1:$F$380,6,FALSE)),"－",VLOOKUP($AI337,技まとめ!$A$1:$F$380,6,FALSE))</f>
        <v>CA</v>
      </c>
      <c r="AK337" s="3">
        <f>IF(ISERROR(VLOOKUP($AI337,技まとめ!$A$1:$F$380,3,FALSE)),"－",VLOOKUP($AI337,技まとめ!$A$1:$F$380,3,FALSE))</f>
        <v>48</v>
      </c>
      <c r="AL337" s="3">
        <f>IF(ISERROR(VLOOKUP($AI337,技まとめ!$A$1:$F$380,5,FALSE)),"－",VLOOKUP($AI337,技まとめ!$A$1:$F$380,5,FALSE))</f>
        <v>32</v>
      </c>
      <c r="AM337" s="3" t="str">
        <f>IF($E337=IF(ISERROR(VLOOKUP($AI337,技まとめ!$A$1:$F$380,4,FALSE)),"－",VLOOKUP($AI337,技まとめ!$A$1:$F$380,4,FALSE)),"一致","")</f>
        <v/>
      </c>
      <c r="AN337" s="9" t="s">
        <v>297</v>
      </c>
      <c r="AO337" s="3" t="str">
        <f>IF(ISERROR(VLOOKUP($AN337,技まとめ!$A$1:$F$380,6,FALSE)),"－",VLOOKUP($AN337,技まとめ!$A$1:$F$380,6,FALSE))</f>
        <v>DR</v>
      </c>
      <c r="AP337" s="3">
        <f>IF(ISERROR(VLOOKUP($AN337,技まとめ!$A$1:$F$380,3,FALSE)),"－",VLOOKUP($AN337,技まとめ!$A$1:$F$380,3,FALSE))</f>
        <v>106</v>
      </c>
      <c r="AQ337" s="3">
        <f>IF(ISERROR(VLOOKUP($AN337,技まとめ!$A$1:$F$380,5,FALSE)),"－",VLOOKUP($AN337,技まとめ!$A$1:$F$380,5,FALSE))</f>
        <v>57</v>
      </c>
      <c r="AR337" s="3" t="str">
        <f>IF($E337=IF(ISERROR(VLOOKUP($AN337,技まとめ!$A$1:$F$380,4,FALSE)),"－",VLOOKUP($AN337,技まとめ!$A$1:$F$380,4,FALSE)),"一致","")</f>
        <v/>
      </c>
      <c r="AS337" s="9" t="s">
        <v>573</v>
      </c>
      <c r="AT337" s="3" t="str">
        <f>IF(ISERROR(VLOOKUP($AS337,技まとめ!$A$1:$F$380,6,FALSE)),"－",VLOOKUP($AS337,技まとめ!$A$1:$F$380,6,FALSE))</f>
        <v>P2</v>
      </c>
      <c r="AU337" s="3">
        <f>IF(ISERROR(VLOOKUP($AS337,技まとめ!$A$1:$F$380,3,FALSE)),"－",VLOOKUP($AS337,技まとめ!$A$1:$F$380,3,FALSE))</f>
        <v>71</v>
      </c>
      <c r="AV337" s="3">
        <f>IF(ISERROR(VLOOKUP($AS337,技まとめ!$A$1:$F$380,5,FALSE)),"－",VLOOKUP($AS337,技まとめ!$A$1:$F$380,5,FALSE))</f>
        <v>42</v>
      </c>
      <c r="AW337" s="3" t="str">
        <f>IF($E337=IF(ISERROR(VLOOKUP($AS337,技まとめ!$A$1:$F$380,4,FALSE)),"－",VLOOKUP($AS337,技まとめ!$A$1:$F$380,4,FALSE)),"一致","")</f>
        <v>一致</v>
      </c>
      <c r="AX337" s="12" t="str">
        <f t="shared" si="76"/>
        <v>タフネスブロックゴールずらしブーストグライダーつなみウォール</v>
      </c>
      <c r="AY337" s="12" t="str">
        <f t="shared" si="77"/>
        <v>タフネスブロックゴールずらしブーストグライダーつなみウォール</v>
      </c>
      <c r="AZ337" s="12" t="str">
        <f t="shared" si="78"/>
        <v>タフネスブロックゴールずらしブーストグライダーつなみウォール</v>
      </c>
      <c r="BA337" s="12" t="str">
        <f t="shared" si="79"/>
        <v>タフネスブロックゴールずらしブーストグライダーつなみウォール</v>
      </c>
      <c r="BB337" s="11" t="str">
        <f t="shared" si="80"/>
        <v>CACADRP2</v>
      </c>
      <c r="BC337" s="11" t="str">
        <f t="shared" si="81"/>
        <v>CACADRP2</v>
      </c>
      <c r="BD337" s="11" t="str">
        <f t="shared" si="82"/>
        <v>CACADRP2</v>
      </c>
      <c r="BE337" s="11" t="str">
        <f t="shared" si="83"/>
        <v>CACADRP2</v>
      </c>
    </row>
    <row r="338" spans="1:57" ht="11.25" hidden="1" customHeight="1">
      <c r="A338" s="6">
        <v>336</v>
      </c>
      <c r="B338" s="7" t="s">
        <v>1036</v>
      </c>
      <c r="C338" s="8" t="s">
        <v>1037</v>
      </c>
      <c r="D338" s="7" t="s">
        <v>72</v>
      </c>
      <c r="E338" s="7" t="s">
        <v>81</v>
      </c>
      <c r="F338" s="7" t="s">
        <v>82</v>
      </c>
      <c r="G338" s="9">
        <v>117</v>
      </c>
      <c r="H338" s="9">
        <v>93</v>
      </c>
      <c r="I338" s="9">
        <v>45</v>
      </c>
      <c r="J338" s="9">
        <v>57</v>
      </c>
      <c r="K338" s="9">
        <v>62</v>
      </c>
      <c r="L338" s="9">
        <v>50</v>
      </c>
      <c r="M338" s="9">
        <v>51</v>
      </c>
      <c r="N338" s="9">
        <v>54</v>
      </c>
      <c r="O338" s="9">
        <v>55</v>
      </c>
      <c r="P338" s="9">
        <v>48</v>
      </c>
      <c r="Q338" s="10">
        <v>95</v>
      </c>
      <c r="R338" s="11">
        <v>39</v>
      </c>
      <c r="S338" s="11">
        <v>1</v>
      </c>
      <c r="T338" s="11">
        <v>100</v>
      </c>
      <c r="U338" s="11">
        <v>101</v>
      </c>
      <c r="V338" s="11">
        <v>1</v>
      </c>
      <c r="W338" s="11">
        <v>105</v>
      </c>
      <c r="X338" s="11">
        <f t="shared" si="70"/>
        <v>442</v>
      </c>
      <c r="Y338" s="11">
        <f t="shared" si="71"/>
        <v>4330</v>
      </c>
      <c r="Z338" s="11">
        <f t="shared" si="72"/>
        <v>1900</v>
      </c>
      <c r="AA338" s="11">
        <f t="shared" si="73"/>
        <v>4035</v>
      </c>
      <c r="AB338" s="11">
        <f t="shared" si="74"/>
        <v>4035</v>
      </c>
      <c r="AC338" s="6">
        <f t="shared" si="75"/>
        <v>4720</v>
      </c>
      <c r="AD338" s="9" t="s">
        <v>83</v>
      </c>
      <c r="AE338" s="3" t="str">
        <f>IF(ISERROR(VLOOKUP($AD338,技まとめ!$A$1:$F$380,6,FALSE)),"－",VLOOKUP($AD338,技まとめ!$A$1:$F$380,6,FALSE))</f>
        <v>DR</v>
      </c>
      <c r="AF338" s="3">
        <f>IF(ISERROR(VLOOKUP($AD338,技まとめ!$A$1:$F$380,3,FALSE)),"－",VLOOKUP($AD338,技まとめ!$A$1:$F$380,3,FALSE))</f>
        <v>13</v>
      </c>
      <c r="AG338" s="3">
        <f>IF(ISERROR(VLOOKUP($AD338,技まとめ!$A$1:$F$380,5,FALSE)),"－",VLOOKUP($AD338,技まとめ!$A$1:$F$380,5,FALSE))</f>
        <v>20</v>
      </c>
      <c r="AH338" s="3" t="str">
        <f>IF($E338=IF(ISERROR(VLOOKUP($AD338,技まとめ!$A$1:$F$380,4,FALSE)),"－",VLOOKUP($AD338,技まとめ!$A$1:$F$380,4,FALSE)),"一致","")</f>
        <v>一致</v>
      </c>
      <c r="AI338" s="9" t="s">
        <v>671</v>
      </c>
      <c r="AJ338" s="3" t="str">
        <f>IF(ISERROR(VLOOKUP($AI338,技まとめ!$A$1:$F$380,6,FALSE)),"－",VLOOKUP($AI338,技まとめ!$A$1:$F$380,6,FALSE))</f>
        <v>BL</v>
      </c>
      <c r="AK338" s="3">
        <f>IF(ISERROR(VLOOKUP($AI338,技まとめ!$A$1:$F$380,3,FALSE)),"－",VLOOKUP($AI338,技まとめ!$A$1:$F$380,3,FALSE))</f>
        <v>56</v>
      </c>
      <c r="AL338" s="3">
        <f>IF(ISERROR(VLOOKUP($AI338,技まとめ!$A$1:$F$380,5,FALSE)),"－",VLOOKUP($AI338,技まとめ!$A$1:$F$380,5,FALSE))</f>
        <v>39</v>
      </c>
      <c r="AM338" s="3" t="str">
        <f>IF($E338=IF(ISERROR(VLOOKUP($AI338,技まとめ!$A$1:$F$380,4,FALSE)),"－",VLOOKUP($AI338,技まとめ!$A$1:$F$380,4,FALSE)),"一致","")</f>
        <v/>
      </c>
      <c r="AN338" s="9" t="s">
        <v>112</v>
      </c>
      <c r="AO338" s="3" t="str">
        <f>IF(ISERROR(VLOOKUP($AN338,技まとめ!$A$1:$F$380,6,FALSE)),"－",VLOOKUP($AN338,技まとめ!$A$1:$F$380,6,FALSE))</f>
        <v>BB</v>
      </c>
      <c r="AP338" s="3">
        <f>IF(ISERROR(VLOOKUP($AN338,技まとめ!$A$1:$F$380,3,FALSE)),"－",VLOOKUP($AN338,技まとめ!$A$1:$F$380,3,FALSE))</f>
        <v>77</v>
      </c>
      <c r="AQ338" s="3">
        <f>IF(ISERROR(VLOOKUP($AN338,技まとめ!$A$1:$F$380,5,FALSE)),"－",VLOOKUP($AN338,技まとめ!$A$1:$F$380,5,FALSE))</f>
        <v>47</v>
      </c>
      <c r="AR338" s="3" t="str">
        <f>IF($E338=IF(ISERROR(VLOOKUP($AN338,技まとめ!$A$1:$F$380,4,FALSE)),"－",VLOOKUP($AN338,技まとめ!$A$1:$F$380,4,FALSE)),"一致","")</f>
        <v/>
      </c>
      <c r="AS338" s="9" t="s">
        <v>331</v>
      </c>
      <c r="AT338" s="3" t="str">
        <f>IF(ISERROR(VLOOKUP($AS338,技まとめ!$A$1:$F$380,6,FALSE)),"－",VLOOKUP($AS338,技まとめ!$A$1:$F$380,6,FALSE))</f>
        <v>DR</v>
      </c>
      <c r="AU338" s="3">
        <f>IF(ISERROR(VLOOKUP($AS338,技まとめ!$A$1:$F$380,3,FALSE)),"－",VLOOKUP($AS338,技まとめ!$A$1:$F$380,3,FALSE))</f>
        <v>77</v>
      </c>
      <c r="AV338" s="3">
        <f>IF(ISERROR(VLOOKUP($AS338,技まとめ!$A$1:$F$380,5,FALSE)),"－",VLOOKUP($AS338,技まとめ!$A$1:$F$380,5,FALSE))</f>
        <v>47</v>
      </c>
      <c r="AW338" s="3" t="str">
        <f>IF($E338=IF(ISERROR(VLOOKUP($AS338,技まとめ!$A$1:$F$380,4,FALSE)),"－",VLOOKUP($AS338,技まとめ!$A$1:$F$380,4,FALSE)),"一致","")</f>
        <v/>
      </c>
      <c r="AX338" s="12" t="str">
        <f t="shared" si="76"/>
        <v>しっぷうダッシュフレイムダンスシューティングスターライトニングアクセル</v>
      </c>
      <c r="AY338" s="12" t="str">
        <f t="shared" si="77"/>
        <v>しっぷうダッシュフレイムダンスシューティングスターライトニングアクセル</v>
      </c>
      <c r="AZ338" s="12" t="str">
        <f t="shared" si="78"/>
        <v>しっぷうダッシュフレイムダンスシューティングスターライトニングアクセル</v>
      </c>
      <c r="BA338" s="12" t="str">
        <f t="shared" si="79"/>
        <v>しっぷうダッシュフレイムダンスシューティングスターライトニングアクセル</v>
      </c>
      <c r="BB338" s="11" t="str">
        <f t="shared" si="80"/>
        <v>DRBLBBDR</v>
      </c>
      <c r="BC338" s="11" t="str">
        <f t="shared" si="81"/>
        <v>DRBLBBDR</v>
      </c>
      <c r="BD338" s="11" t="str">
        <f t="shared" si="82"/>
        <v>DRBLBBDR</v>
      </c>
      <c r="BE338" s="11" t="str">
        <f t="shared" si="83"/>
        <v>DRBLBBDR</v>
      </c>
    </row>
    <row r="339" spans="1:57" ht="11.25" hidden="1" customHeight="1">
      <c r="A339" s="6">
        <v>337</v>
      </c>
      <c r="B339" s="7" t="s">
        <v>1038</v>
      </c>
      <c r="C339" s="8" t="s">
        <v>1039</v>
      </c>
      <c r="D339" s="7" t="s">
        <v>72</v>
      </c>
      <c r="E339" s="7" t="s">
        <v>102</v>
      </c>
      <c r="F339" s="7" t="s">
        <v>128</v>
      </c>
      <c r="G339" s="9">
        <v>136</v>
      </c>
      <c r="H339" s="9">
        <v>99</v>
      </c>
      <c r="I339" s="9">
        <v>45</v>
      </c>
      <c r="J339" s="9">
        <v>53</v>
      </c>
      <c r="K339" s="9">
        <v>54</v>
      </c>
      <c r="L339" s="9">
        <v>52</v>
      </c>
      <c r="M339" s="9">
        <v>61</v>
      </c>
      <c r="N339" s="9">
        <v>60</v>
      </c>
      <c r="O339" s="9">
        <v>57</v>
      </c>
      <c r="P339" s="9">
        <v>35</v>
      </c>
      <c r="Q339" s="10">
        <v>95</v>
      </c>
      <c r="R339" s="11">
        <v>20</v>
      </c>
      <c r="S339" s="11">
        <v>1</v>
      </c>
      <c r="T339" s="11">
        <v>102</v>
      </c>
      <c r="U339" s="11">
        <v>111</v>
      </c>
      <c r="V339" s="11">
        <v>1</v>
      </c>
      <c r="W339" s="11">
        <v>107</v>
      </c>
      <c r="X339" s="11">
        <f t="shared" si="70"/>
        <v>437</v>
      </c>
      <c r="Y339" s="11">
        <f t="shared" si="71"/>
        <v>4340</v>
      </c>
      <c r="Z339" s="11">
        <f t="shared" si="72"/>
        <v>1245</v>
      </c>
      <c r="AA339" s="11">
        <f t="shared" si="73"/>
        <v>4115</v>
      </c>
      <c r="AB339" s="11">
        <f t="shared" si="74"/>
        <v>4115</v>
      </c>
      <c r="AC339" s="6">
        <f t="shared" si="75"/>
        <v>4715</v>
      </c>
      <c r="AD339" s="9" t="s">
        <v>122</v>
      </c>
      <c r="AE339" s="3" t="str">
        <f>IF(ISERROR(VLOOKUP($AD339,技まとめ!$A$1:$F$380,6,FALSE)),"－",VLOOKUP($AD339,技まとめ!$A$1:$F$380,6,FALSE))</f>
        <v>NS</v>
      </c>
      <c r="AF339" s="3">
        <f>IF(ISERROR(VLOOKUP($AD339,技まとめ!$A$1:$F$380,3,FALSE)),"－",VLOOKUP($AD339,技まとめ!$A$1:$F$380,3,FALSE))</f>
        <v>25</v>
      </c>
      <c r="AG339" s="3">
        <f>IF(ISERROR(VLOOKUP($AD339,技まとめ!$A$1:$F$380,5,FALSE)),"－",VLOOKUP($AD339,技まとめ!$A$1:$F$380,5,FALSE))</f>
        <v>20</v>
      </c>
      <c r="AH339" s="3" t="str">
        <f>IF($E339=IF(ISERROR(VLOOKUP($AD339,技まとめ!$A$1:$F$380,4,FALSE)),"－",VLOOKUP($AD339,技まとめ!$A$1:$F$380,4,FALSE)),"一致","")</f>
        <v>一致</v>
      </c>
      <c r="AI339" s="9" t="s">
        <v>295</v>
      </c>
      <c r="AJ339" s="3" t="str">
        <f>IF(ISERROR(VLOOKUP($AI339,技まとめ!$A$1:$F$380,6,FALSE)),"－",VLOOKUP($AI339,技まとめ!$A$1:$F$380,6,FALSE))</f>
        <v>DR</v>
      </c>
      <c r="AK339" s="3">
        <f>IF(ISERROR(VLOOKUP($AI339,技まとめ!$A$1:$F$380,3,FALSE)),"－",VLOOKUP($AI339,技まとめ!$A$1:$F$380,3,FALSE))</f>
        <v>13</v>
      </c>
      <c r="AL339" s="3">
        <f>IF(ISERROR(VLOOKUP($AI339,技まとめ!$A$1:$F$380,5,FALSE)),"－",VLOOKUP($AI339,技まとめ!$A$1:$F$380,5,FALSE))</f>
        <v>20</v>
      </c>
      <c r="AM339" s="3" t="str">
        <f>IF($E339=IF(ISERROR(VLOOKUP($AI339,技まとめ!$A$1:$F$380,4,FALSE)),"－",VLOOKUP($AI339,技まとめ!$A$1:$F$380,4,FALSE)),"一致","")</f>
        <v/>
      </c>
      <c r="AN339" s="9" t="s">
        <v>168</v>
      </c>
      <c r="AO339" s="3" t="str">
        <f>IF(ISERROR(VLOOKUP($AN339,技まとめ!$A$1:$F$380,6,FALSE)),"－",VLOOKUP($AN339,技まとめ!$A$1:$F$380,6,FALSE))</f>
        <v>BL</v>
      </c>
      <c r="AP339" s="3">
        <f>IF(ISERROR(VLOOKUP($AN339,技まとめ!$A$1:$F$380,3,FALSE)),"－",VLOOKUP($AN339,技まとめ!$A$1:$F$380,3,FALSE))</f>
        <v>25</v>
      </c>
      <c r="AQ339" s="3">
        <f>IF(ISERROR(VLOOKUP($AN339,技まとめ!$A$1:$F$380,5,FALSE)),"－",VLOOKUP($AN339,技まとめ!$A$1:$F$380,5,FALSE))</f>
        <v>12</v>
      </c>
      <c r="AR339" s="3" t="str">
        <f>IF($E339=IF(ISERROR(VLOOKUP($AN339,技まとめ!$A$1:$F$380,4,FALSE)),"－",VLOOKUP($AN339,技まとめ!$A$1:$F$380,4,FALSE)),"一致","")</f>
        <v/>
      </c>
      <c r="AS339" s="9" t="s">
        <v>481</v>
      </c>
      <c r="AT339" s="3" t="str">
        <f>IF(ISERROR(VLOOKUP($AS339,技まとめ!$A$1:$F$380,6,FALSE)),"－",VLOOKUP($AS339,技まとめ!$A$1:$F$380,6,FALSE))</f>
        <v>SC</v>
      </c>
      <c r="AU339" s="3">
        <f>IF(ISERROR(VLOOKUP($AS339,技まとめ!$A$1:$F$380,3,FALSE)),"－",VLOOKUP($AS339,技まとめ!$A$1:$F$380,3,FALSE))</f>
        <v>59</v>
      </c>
      <c r="AV339" s="3">
        <f>IF(ISERROR(VLOOKUP($AS339,技まとめ!$A$1:$F$380,5,FALSE)),"－",VLOOKUP($AS339,技まとめ!$A$1:$F$380,5,FALSE))</f>
        <v>34</v>
      </c>
      <c r="AW339" s="3" t="str">
        <f>IF($E339=IF(ISERROR(VLOOKUP($AS339,技まとめ!$A$1:$F$380,4,FALSE)),"－",VLOOKUP($AS339,技まとめ!$A$1:$F$380,4,FALSE)),"一致","")</f>
        <v/>
      </c>
      <c r="AX339" s="12" t="str">
        <f t="shared" si="76"/>
        <v>グレネードショットダッシュアクセルキラースライドトカチェフボンバー</v>
      </c>
      <c r="AY339" s="12" t="str">
        <f t="shared" si="77"/>
        <v>グレネードショットダッシュアクセルキラースライドトカチェフボンバー</v>
      </c>
      <c r="AZ339" s="12" t="str">
        <f t="shared" si="78"/>
        <v>グレネードショットダッシュアクセルキラースライドトカチェフボンバー</v>
      </c>
      <c r="BA339" s="12" t="str">
        <f t="shared" si="79"/>
        <v>グレネードショットダッシュアクセルキラースライドトカチェフボンバー</v>
      </c>
      <c r="BB339" s="11" t="str">
        <f t="shared" si="80"/>
        <v>NSDRBLSC</v>
      </c>
      <c r="BC339" s="11" t="str">
        <f t="shared" si="81"/>
        <v>NSDRBLSC</v>
      </c>
      <c r="BD339" s="11" t="str">
        <f t="shared" si="82"/>
        <v>NSDRBLSC</v>
      </c>
      <c r="BE339" s="11" t="str">
        <f t="shared" si="83"/>
        <v>NSDRBLSC</v>
      </c>
    </row>
    <row r="340" spans="1:57" ht="11.25" hidden="1" customHeight="1">
      <c r="A340" s="6">
        <v>338</v>
      </c>
      <c r="B340" s="7" t="s">
        <v>1040</v>
      </c>
      <c r="C340" s="8" t="s">
        <v>1041</v>
      </c>
      <c r="D340" s="7" t="s">
        <v>72</v>
      </c>
      <c r="E340" s="7" t="s">
        <v>95</v>
      </c>
      <c r="F340" s="7" t="s">
        <v>82</v>
      </c>
      <c r="G340" s="9">
        <v>121</v>
      </c>
      <c r="H340" s="9">
        <v>89</v>
      </c>
      <c r="I340" s="9">
        <v>49</v>
      </c>
      <c r="J340" s="9">
        <v>49</v>
      </c>
      <c r="K340" s="9">
        <v>46</v>
      </c>
      <c r="L340" s="9">
        <v>50</v>
      </c>
      <c r="M340" s="9">
        <v>47</v>
      </c>
      <c r="N340" s="9">
        <v>44</v>
      </c>
      <c r="O340" s="9">
        <v>46</v>
      </c>
      <c r="P340" s="9">
        <v>102</v>
      </c>
      <c r="Q340" s="10">
        <v>99</v>
      </c>
      <c r="R340" s="11">
        <v>59</v>
      </c>
      <c r="S340" s="11">
        <v>1</v>
      </c>
      <c r="T340" s="11">
        <v>100</v>
      </c>
      <c r="U340" s="11">
        <v>97</v>
      </c>
      <c r="V340" s="11">
        <v>1</v>
      </c>
      <c r="W340" s="11">
        <v>96</v>
      </c>
      <c r="X340" s="11">
        <f t="shared" si="70"/>
        <v>453</v>
      </c>
      <c r="Y340" s="11">
        <f t="shared" si="71"/>
        <v>4445</v>
      </c>
      <c r="Z340" s="11">
        <f t="shared" si="72"/>
        <v>2555</v>
      </c>
      <c r="AA340" s="11">
        <f t="shared" si="73"/>
        <v>3990</v>
      </c>
      <c r="AB340" s="11">
        <f t="shared" si="74"/>
        <v>3990</v>
      </c>
      <c r="AC340" s="6">
        <f t="shared" si="75"/>
        <v>4775</v>
      </c>
      <c r="AD340" s="9" t="s">
        <v>5060</v>
      </c>
      <c r="AE340" s="3" t="str">
        <f>IF(ISERROR(VLOOKUP($AD340,技まとめ!$A$1:$F$380,6,FALSE)),"－",VLOOKUP($AD340,技まとめ!$A$1:$F$380,6,FALSE))</f>
        <v>DR</v>
      </c>
      <c r="AF340" s="3">
        <f>IF(ISERROR(VLOOKUP($AD340,技まとめ!$A$1:$F$380,3,FALSE)),"－",VLOOKUP($AD340,技まとめ!$A$1:$F$380,3,FALSE))</f>
        <v>27</v>
      </c>
      <c r="AG340" s="3">
        <f>IF(ISERROR(VLOOKUP($AD340,技まとめ!$A$1:$F$380,5,FALSE)),"－",VLOOKUP($AD340,技まとめ!$A$1:$F$380,5,FALSE))</f>
        <v>25</v>
      </c>
      <c r="AH340" s="3" t="str">
        <f>IF($E340=IF(ISERROR(VLOOKUP($AD340,技まとめ!$A$1:$F$380,4,FALSE)),"－",VLOOKUP($AD340,技まとめ!$A$1:$F$380,4,FALSE)),"一致","")</f>
        <v>一致</v>
      </c>
      <c r="AI340" s="9" t="s">
        <v>560</v>
      </c>
      <c r="AJ340" s="3" t="str">
        <f>IF(ISERROR(VLOOKUP($AI340,技まとめ!$A$1:$F$380,6,FALSE)),"－",VLOOKUP($AI340,技まとめ!$A$1:$F$380,6,FALSE))</f>
        <v>BL</v>
      </c>
      <c r="AK340" s="3">
        <f>IF(ISERROR(VLOOKUP($AI340,技まとめ!$A$1:$F$380,3,FALSE)),"－",VLOOKUP($AI340,技まとめ!$A$1:$F$380,3,FALSE))</f>
        <v>28</v>
      </c>
      <c r="AL340" s="3">
        <f>IF(ISERROR(VLOOKUP($AI340,技まとめ!$A$1:$F$380,5,FALSE)),"－",VLOOKUP($AI340,技まとめ!$A$1:$F$380,5,FALSE))</f>
        <v>24</v>
      </c>
      <c r="AM340" s="3" t="str">
        <f>IF($E340=IF(ISERROR(VLOOKUP($AI340,技まとめ!$A$1:$F$380,4,FALSE)),"－",VLOOKUP($AI340,技まとめ!$A$1:$F$380,4,FALSE)),"一致","")</f>
        <v/>
      </c>
      <c r="AN340" s="9" t="s">
        <v>756</v>
      </c>
      <c r="AO340" s="3" t="str">
        <f>IF(ISERROR(VLOOKUP($AN340,技まとめ!$A$1:$F$380,6,FALSE)),"－",VLOOKUP($AN340,技まとめ!$A$1:$F$380,6,FALSE))</f>
        <v>BB</v>
      </c>
      <c r="AP340" s="3">
        <f>IF(ISERROR(VLOOKUP($AN340,技まとめ!$A$1:$F$380,3,FALSE)),"－",VLOOKUP($AN340,技まとめ!$A$1:$F$380,3,FALSE))</f>
        <v>65</v>
      </c>
      <c r="AQ340" s="3">
        <f>IF(ISERROR(VLOOKUP($AN340,技まとめ!$A$1:$F$380,5,FALSE)),"－",VLOOKUP($AN340,技まとめ!$A$1:$F$380,5,FALSE))</f>
        <v>42</v>
      </c>
      <c r="AR340" s="3" t="str">
        <f>IF($E340=IF(ISERROR(VLOOKUP($AN340,技まとめ!$A$1:$F$380,4,FALSE)),"－",VLOOKUP($AN340,技まとめ!$A$1:$F$380,4,FALSE)),"一致","")</f>
        <v/>
      </c>
      <c r="AS340" s="9" t="s">
        <v>112</v>
      </c>
      <c r="AT340" s="3" t="str">
        <f>IF(ISERROR(VLOOKUP($AS340,技まとめ!$A$1:$F$380,6,FALSE)),"－",VLOOKUP($AS340,技まとめ!$A$1:$F$380,6,FALSE))</f>
        <v>BB</v>
      </c>
      <c r="AU340" s="3">
        <f>IF(ISERROR(VLOOKUP($AS340,技まとめ!$A$1:$F$380,3,FALSE)),"－",VLOOKUP($AS340,技まとめ!$A$1:$F$380,3,FALSE))</f>
        <v>77</v>
      </c>
      <c r="AV340" s="3">
        <f>IF(ISERROR(VLOOKUP($AS340,技まとめ!$A$1:$F$380,5,FALSE)),"－",VLOOKUP($AS340,技まとめ!$A$1:$F$380,5,FALSE))</f>
        <v>47</v>
      </c>
      <c r="AW340" s="3" t="str">
        <f>IF($E340=IF(ISERROR(VLOOKUP($AS340,技まとめ!$A$1:$F$380,4,FALSE)),"－",VLOOKUP($AS340,技まとめ!$A$1:$F$380,4,FALSE)),"一致","")</f>
        <v/>
      </c>
      <c r="AX340" s="12" t="str">
        <f t="shared" si="76"/>
        <v>スーパースキャン（Ｄ）ブレードアタックボルケイノカットシューティングスター</v>
      </c>
      <c r="AY340" s="12" t="str">
        <f t="shared" si="77"/>
        <v>スーパースキャン（Ｄ）ブレードアタックボルケイノカットシューティングスター</v>
      </c>
      <c r="AZ340" s="12" t="str">
        <f t="shared" si="78"/>
        <v>スーパースキャン（Ｄ）ブレードアタックボルケイノカットシューティングスター</v>
      </c>
      <c r="BA340" s="12" t="str">
        <f t="shared" si="79"/>
        <v>スーパースキャン（Ｄ）ブレードアタックボルケイノカットシューティングスター</v>
      </c>
      <c r="BB340" s="11" t="str">
        <f t="shared" si="80"/>
        <v>DRBLBBBB</v>
      </c>
      <c r="BC340" s="11" t="str">
        <f t="shared" si="81"/>
        <v>DRBLBBBB</v>
      </c>
      <c r="BD340" s="11" t="str">
        <f t="shared" si="82"/>
        <v>DRBLBBBB</v>
      </c>
      <c r="BE340" s="11" t="str">
        <f t="shared" si="83"/>
        <v>DRBLBBBB</v>
      </c>
    </row>
    <row r="341" spans="1:57" ht="11.25" hidden="1" customHeight="1">
      <c r="A341" s="6">
        <v>339</v>
      </c>
      <c r="B341" s="7" t="s">
        <v>1042</v>
      </c>
      <c r="C341" s="8" t="s">
        <v>1043</v>
      </c>
      <c r="D341" s="7" t="s">
        <v>72</v>
      </c>
      <c r="E341" s="7" t="s">
        <v>73</v>
      </c>
      <c r="F341" s="7" t="s">
        <v>82</v>
      </c>
      <c r="G341" s="9">
        <v>106</v>
      </c>
      <c r="H341" s="9">
        <v>113</v>
      </c>
      <c r="I341" s="9">
        <v>47</v>
      </c>
      <c r="J341" s="9">
        <v>55</v>
      </c>
      <c r="K341" s="9">
        <v>60</v>
      </c>
      <c r="L341" s="9">
        <v>47</v>
      </c>
      <c r="M341" s="9">
        <v>53</v>
      </c>
      <c r="N341" s="9">
        <v>52</v>
      </c>
      <c r="O341" s="9">
        <v>56</v>
      </c>
      <c r="P341" s="9">
        <v>62</v>
      </c>
      <c r="Q341" s="10">
        <v>97</v>
      </c>
      <c r="R341" s="11">
        <v>47</v>
      </c>
      <c r="S341" s="11">
        <v>1</v>
      </c>
      <c r="T341" s="11">
        <v>97</v>
      </c>
      <c r="U341" s="11">
        <v>103</v>
      </c>
      <c r="V341" s="11">
        <v>1</v>
      </c>
      <c r="W341" s="11">
        <v>106</v>
      </c>
      <c r="X341" s="11">
        <f t="shared" si="70"/>
        <v>452</v>
      </c>
      <c r="Y341" s="11">
        <f t="shared" si="71"/>
        <v>4415</v>
      </c>
      <c r="Z341" s="11">
        <f t="shared" si="72"/>
        <v>2185</v>
      </c>
      <c r="AA341" s="11">
        <f t="shared" si="73"/>
        <v>3935</v>
      </c>
      <c r="AB341" s="11">
        <f t="shared" si="74"/>
        <v>3935</v>
      </c>
      <c r="AC341" s="6">
        <f t="shared" si="75"/>
        <v>4645</v>
      </c>
      <c r="AD341" s="9" t="s">
        <v>309</v>
      </c>
      <c r="AE341" s="3" t="str">
        <f>IF(ISERROR(VLOOKUP($AD341,技まとめ!$A$1:$F$380,6,FALSE)),"－",VLOOKUP($AD341,技まとめ!$A$1:$F$380,6,FALSE))</f>
        <v>BB</v>
      </c>
      <c r="AF341" s="3">
        <f>IF(ISERROR(VLOOKUP($AD341,技まとめ!$A$1:$F$380,3,FALSE)),"－",VLOOKUP($AD341,技まとめ!$A$1:$F$380,3,FALSE))</f>
        <v>23</v>
      </c>
      <c r="AG341" s="3">
        <f>IF(ISERROR(VLOOKUP($AD341,技まとめ!$A$1:$F$380,5,FALSE)),"－",VLOOKUP($AD341,技まとめ!$A$1:$F$380,5,FALSE))</f>
        <v>20</v>
      </c>
      <c r="AH341" s="3" t="str">
        <f>IF($E341=IF(ISERROR(VLOOKUP($AD341,技まとめ!$A$1:$F$380,4,FALSE)),"－",VLOOKUP($AD341,技まとめ!$A$1:$F$380,4,FALSE)),"一致","")</f>
        <v>一致</v>
      </c>
      <c r="AI341" s="9" t="s">
        <v>215</v>
      </c>
      <c r="AJ341" s="3" t="str">
        <f>IF(ISERROR(VLOOKUP($AI341,技まとめ!$A$1:$F$380,6,FALSE)),"－",VLOOKUP($AI341,技まとめ!$A$1:$F$380,6,FALSE))</f>
        <v>DR</v>
      </c>
      <c r="AK341" s="3">
        <f>IF(ISERROR(VLOOKUP($AI341,技まとめ!$A$1:$F$380,3,FALSE)),"－",VLOOKUP($AI341,技まとめ!$A$1:$F$380,3,FALSE))</f>
        <v>15</v>
      </c>
      <c r="AL341" s="3">
        <f>IF(ISERROR(VLOOKUP($AI341,技まとめ!$A$1:$F$380,5,FALSE)),"－",VLOOKUP($AI341,技まとめ!$A$1:$F$380,5,FALSE))</f>
        <v>20</v>
      </c>
      <c r="AM341" s="3" t="str">
        <f>IF($E341=IF(ISERROR(VLOOKUP($AI341,技まとめ!$A$1:$F$380,4,FALSE)),"－",VLOOKUP($AI341,技まとめ!$A$1:$F$380,4,FALSE)),"一致","")</f>
        <v/>
      </c>
      <c r="AN341" s="9" t="s">
        <v>269</v>
      </c>
      <c r="AO341" s="3" t="str">
        <f>IF(ISERROR(VLOOKUP($AN341,技まとめ!$A$1:$F$380,6,FALSE)),"－",VLOOKUP($AN341,技まとめ!$A$1:$F$380,6,FALSE))</f>
        <v>DR</v>
      </c>
      <c r="AP341" s="3">
        <f>IF(ISERROR(VLOOKUP($AN341,技まとめ!$A$1:$F$380,3,FALSE)),"－",VLOOKUP($AN341,技まとめ!$A$1:$F$380,3,FALSE))</f>
        <v>19</v>
      </c>
      <c r="AQ341" s="3">
        <f>IF(ISERROR(VLOOKUP($AN341,技まとめ!$A$1:$F$380,5,FALSE)),"－",VLOOKUP($AN341,技まとめ!$A$1:$F$380,5,FALSE))</f>
        <v>20</v>
      </c>
      <c r="AR341" s="3" t="str">
        <f>IF($E341=IF(ISERROR(VLOOKUP($AN341,技まとめ!$A$1:$F$380,4,FALSE)),"－",VLOOKUP($AN341,技まとめ!$A$1:$F$380,4,FALSE)),"一致","")</f>
        <v/>
      </c>
      <c r="AS341" s="9" t="s">
        <v>577</v>
      </c>
      <c r="AT341" s="3" t="str">
        <f>IF(ISERROR(VLOOKUP($AS341,技まとめ!$A$1:$F$380,6,FALSE)),"－",VLOOKUP($AS341,技まとめ!$A$1:$F$380,6,FALSE))</f>
        <v>BL</v>
      </c>
      <c r="AU341" s="3">
        <f>IF(ISERROR(VLOOKUP($AS341,技まとめ!$A$1:$F$380,3,FALSE)),"－",VLOOKUP($AS341,技まとめ!$A$1:$F$380,3,FALSE))</f>
        <v>78</v>
      </c>
      <c r="AV341" s="3">
        <f>IF(ISERROR(VLOOKUP($AS341,技まとめ!$A$1:$F$380,5,FALSE)),"－",VLOOKUP($AS341,技まとめ!$A$1:$F$380,5,FALSE))</f>
        <v>46</v>
      </c>
      <c r="AW341" s="3" t="str">
        <f>IF($E341=IF(ISERROR(VLOOKUP($AS341,技まとめ!$A$1:$F$380,4,FALSE)),"－",VLOOKUP($AS341,技まとめ!$A$1:$F$380,4,FALSE)),"一致","")</f>
        <v/>
      </c>
      <c r="AX341" s="12" t="str">
        <f t="shared" si="76"/>
        <v>ホーントレインたつまきせんぷうどくぎりのじゅつデュアルストーム</v>
      </c>
      <c r="AY341" s="12" t="str">
        <f t="shared" si="77"/>
        <v>ホーントレインたつまきせんぷうどくぎりのじゅつデュアルストーム</v>
      </c>
      <c r="AZ341" s="12" t="str">
        <f t="shared" si="78"/>
        <v>ホーントレインたつまきせんぷうどくぎりのじゅつデュアルストーム</v>
      </c>
      <c r="BA341" s="12" t="str">
        <f t="shared" si="79"/>
        <v>ホーントレインたつまきせんぷうどくぎりのじゅつデュアルストーム</v>
      </c>
      <c r="BB341" s="11" t="str">
        <f t="shared" si="80"/>
        <v>BBDRDRBL</v>
      </c>
      <c r="BC341" s="11" t="str">
        <f t="shared" si="81"/>
        <v>BBDRDRBL</v>
      </c>
      <c r="BD341" s="11" t="str">
        <f t="shared" si="82"/>
        <v>BBDRDRBL</v>
      </c>
      <c r="BE341" s="11" t="str">
        <f t="shared" si="83"/>
        <v>BBDRDRBL</v>
      </c>
    </row>
    <row r="342" spans="1:57" ht="11.25" hidden="1" customHeight="1">
      <c r="A342" s="6">
        <v>340</v>
      </c>
      <c r="B342" s="7" t="s">
        <v>1044</v>
      </c>
      <c r="C342" s="8" t="s">
        <v>1045</v>
      </c>
      <c r="D342" s="7" t="s">
        <v>72</v>
      </c>
      <c r="E342" s="7" t="s">
        <v>95</v>
      </c>
      <c r="F342" s="7" t="s">
        <v>82</v>
      </c>
      <c r="G342" s="9">
        <v>121</v>
      </c>
      <c r="H342" s="9">
        <v>93</v>
      </c>
      <c r="I342" s="9">
        <v>37</v>
      </c>
      <c r="J342" s="9">
        <v>41</v>
      </c>
      <c r="K342" s="9">
        <v>50</v>
      </c>
      <c r="L342" s="9">
        <v>66</v>
      </c>
      <c r="M342" s="9">
        <v>44</v>
      </c>
      <c r="N342" s="9">
        <v>47</v>
      </c>
      <c r="O342" s="9">
        <v>45</v>
      </c>
      <c r="P342" s="9">
        <v>84</v>
      </c>
      <c r="Q342" s="10">
        <v>87</v>
      </c>
      <c r="R342" s="11">
        <v>40</v>
      </c>
      <c r="S342" s="11">
        <v>1</v>
      </c>
      <c r="T342" s="11">
        <v>116</v>
      </c>
      <c r="U342" s="11">
        <v>94</v>
      </c>
      <c r="V342" s="11">
        <v>1</v>
      </c>
      <c r="W342" s="11">
        <v>95</v>
      </c>
      <c r="X342" s="11">
        <f t="shared" si="70"/>
        <v>434</v>
      </c>
      <c r="Y342" s="11">
        <f t="shared" si="71"/>
        <v>3960</v>
      </c>
      <c r="Z342" s="11">
        <f t="shared" si="72"/>
        <v>1885</v>
      </c>
      <c r="AA342" s="11">
        <f t="shared" si="73"/>
        <v>4545</v>
      </c>
      <c r="AB342" s="11">
        <f t="shared" si="74"/>
        <v>4545</v>
      </c>
      <c r="AC342" s="6">
        <f t="shared" si="75"/>
        <v>5315</v>
      </c>
      <c r="AD342" s="9" t="s">
        <v>168</v>
      </c>
      <c r="AE342" s="3" t="str">
        <f>IF(ISERROR(VLOOKUP($AD342,技まとめ!$A$1:$F$380,6,FALSE)),"－",VLOOKUP($AD342,技まとめ!$A$1:$F$380,6,FALSE))</f>
        <v>BL</v>
      </c>
      <c r="AF342" s="3">
        <f>IF(ISERROR(VLOOKUP($AD342,技まとめ!$A$1:$F$380,3,FALSE)),"－",VLOOKUP($AD342,技まとめ!$A$1:$F$380,3,FALSE))</f>
        <v>25</v>
      </c>
      <c r="AG342" s="3">
        <f>IF(ISERROR(VLOOKUP($AD342,技まとめ!$A$1:$F$380,5,FALSE)),"－",VLOOKUP($AD342,技まとめ!$A$1:$F$380,5,FALSE))</f>
        <v>12</v>
      </c>
      <c r="AH342" s="3" t="str">
        <f>IF($E342=IF(ISERROR(VLOOKUP($AD342,技まとめ!$A$1:$F$380,4,FALSE)),"－",VLOOKUP($AD342,技まとめ!$A$1:$F$380,4,FALSE)),"一致","")</f>
        <v>一致</v>
      </c>
      <c r="AI342" s="9" t="s">
        <v>162</v>
      </c>
      <c r="AJ342" s="3" t="str">
        <f>IF(ISERROR(VLOOKUP($AI342,技まとめ!$A$1:$F$380,6,FALSE)),"－",VLOOKUP($AI342,技まとめ!$A$1:$F$380,6,FALSE))</f>
        <v>DR</v>
      </c>
      <c r="AK342" s="3">
        <f>IF(ISERROR(VLOOKUP($AI342,技まとめ!$A$1:$F$380,3,FALSE)),"－",VLOOKUP($AI342,技まとめ!$A$1:$F$380,3,FALSE))</f>
        <v>56</v>
      </c>
      <c r="AL342" s="3">
        <f>IF(ISERROR(VLOOKUP($AI342,技まとめ!$A$1:$F$380,5,FALSE)),"－",VLOOKUP($AI342,技まとめ!$A$1:$F$380,5,FALSE))</f>
        <v>25</v>
      </c>
      <c r="AM342" s="3" t="str">
        <f>IF($E342=IF(ISERROR(VLOOKUP($AI342,技まとめ!$A$1:$F$380,4,FALSE)),"－",VLOOKUP($AI342,技まとめ!$A$1:$F$380,4,FALSE)),"一致","")</f>
        <v/>
      </c>
      <c r="AN342" s="9" t="s">
        <v>177</v>
      </c>
      <c r="AO342" s="3" t="str">
        <f>IF(ISERROR(VLOOKUP($AN342,技まとめ!$A$1:$F$380,6,FALSE)),"－",VLOOKUP($AN342,技まとめ!$A$1:$F$380,6,FALSE))</f>
        <v>DR</v>
      </c>
      <c r="AP342" s="3">
        <f>IF(ISERROR(VLOOKUP($AN342,技まとめ!$A$1:$F$380,3,FALSE)),"－",VLOOKUP($AN342,技まとめ!$A$1:$F$380,3,FALSE))</f>
        <v>93</v>
      </c>
      <c r="AQ342" s="3">
        <f>IF(ISERROR(VLOOKUP($AN342,技まとめ!$A$1:$F$380,5,FALSE)),"－",VLOOKUP($AN342,技まとめ!$A$1:$F$380,5,FALSE))</f>
        <v>42</v>
      </c>
      <c r="AR342" s="3" t="str">
        <f>IF($E342=IF(ISERROR(VLOOKUP($AN342,技まとめ!$A$1:$F$380,4,FALSE)),"－",VLOOKUP($AN342,技まとめ!$A$1:$F$380,4,FALSE)),"一致","")</f>
        <v/>
      </c>
      <c r="AS342" s="9" t="s">
        <v>183</v>
      </c>
      <c r="AT342" s="3" t="str">
        <f>IF(ISERROR(VLOOKUP($AS342,技まとめ!$A$1:$F$380,6,FALSE)),"－",VLOOKUP($AS342,技まとめ!$A$1:$F$380,6,FALSE))</f>
        <v>DR</v>
      </c>
      <c r="AU342" s="3">
        <f>IF(ISERROR(VLOOKUP($AS342,技まとめ!$A$1:$F$380,3,FALSE)),"－",VLOOKUP($AS342,技まとめ!$A$1:$F$380,3,FALSE))</f>
        <v>106</v>
      </c>
      <c r="AV342" s="3">
        <f>IF(ISERROR(VLOOKUP($AS342,技まとめ!$A$1:$F$380,5,FALSE)),"－",VLOOKUP($AS342,技まとめ!$A$1:$F$380,5,FALSE))</f>
        <v>48</v>
      </c>
      <c r="AW342" s="3" t="str">
        <f>IF($E342=IF(ISERROR(VLOOKUP($AS342,技まとめ!$A$1:$F$380,4,FALSE)),"－",VLOOKUP($AS342,技まとめ!$A$1:$F$380,4,FALSE)),"一致","")</f>
        <v/>
      </c>
      <c r="AX342" s="12" t="str">
        <f t="shared" si="76"/>
        <v>キラースライドジャッジスルージャッジスルー２ジャッジスルー３</v>
      </c>
      <c r="AY342" s="12" t="str">
        <f t="shared" si="77"/>
        <v>キラースライドジャッジスルージャッジスルー２ジャッジスルー３</v>
      </c>
      <c r="AZ342" s="12" t="str">
        <f t="shared" si="78"/>
        <v>キラースライドジャッジスルージャッジスルー２ジャッジスルー３</v>
      </c>
      <c r="BA342" s="12" t="str">
        <f t="shared" si="79"/>
        <v>キラースライドジャッジスルージャッジスルー２ジャッジスルー３</v>
      </c>
      <c r="BB342" s="11" t="str">
        <f t="shared" si="80"/>
        <v>BLDRDRDR</v>
      </c>
      <c r="BC342" s="11" t="str">
        <f t="shared" si="81"/>
        <v>BLDRDRDR</v>
      </c>
      <c r="BD342" s="11" t="str">
        <f t="shared" si="82"/>
        <v>BLDRDRDR</v>
      </c>
      <c r="BE342" s="11" t="str">
        <f t="shared" si="83"/>
        <v>BLDRDRDR</v>
      </c>
    </row>
    <row r="343" spans="1:57" ht="11.25" hidden="1" customHeight="1">
      <c r="A343" s="6">
        <v>341</v>
      </c>
      <c r="B343" s="7" t="s">
        <v>1046</v>
      </c>
      <c r="C343" s="8" t="s">
        <v>1047</v>
      </c>
      <c r="D343" s="7" t="s">
        <v>72</v>
      </c>
      <c r="E343" s="7" t="s">
        <v>81</v>
      </c>
      <c r="F343" s="7" t="s">
        <v>82</v>
      </c>
      <c r="G343" s="9">
        <v>131</v>
      </c>
      <c r="H343" s="9">
        <v>90</v>
      </c>
      <c r="I343" s="9">
        <v>46</v>
      </c>
      <c r="J343" s="9">
        <v>45</v>
      </c>
      <c r="K343" s="9">
        <v>48</v>
      </c>
      <c r="L343" s="9">
        <v>49</v>
      </c>
      <c r="M343" s="9">
        <v>50</v>
      </c>
      <c r="N343" s="9">
        <v>50</v>
      </c>
      <c r="O343" s="9">
        <v>63</v>
      </c>
      <c r="P343" s="9">
        <v>75</v>
      </c>
      <c r="Q343" s="10">
        <v>96</v>
      </c>
      <c r="R343" s="11">
        <v>36</v>
      </c>
      <c r="S343" s="11">
        <v>1</v>
      </c>
      <c r="T343" s="11">
        <v>99</v>
      </c>
      <c r="U343" s="11">
        <v>100</v>
      </c>
      <c r="V343" s="11">
        <v>1</v>
      </c>
      <c r="W343" s="11">
        <v>113</v>
      </c>
      <c r="X343" s="11">
        <f t="shared" si="70"/>
        <v>446</v>
      </c>
      <c r="Y343" s="11">
        <f t="shared" si="71"/>
        <v>4410</v>
      </c>
      <c r="Z343" s="11">
        <f t="shared" si="72"/>
        <v>1835</v>
      </c>
      <c r="AA343" s="11">
        <f t="shared" si="73"/>
        <v>4040</v>
      </c>
      <c r="AB343" s="11">
        <f t="shared" si="74"/>
        <v>4040</v>
      </c>
      <c r="AC343" s="6">
        <f t="shared" si="75"/>
        <v>4705</v>
      </c>
      <c r="AD343" s="9" t="s">
        <v>301</v>
      </c>
      <c r="AE343" s="3" t="str">
        <f>IF(ISERROR(VLOOKUP($AD343,技まとめ!$A$1:$F$380,6,FALSE)),"－",VLOOKUP($AD343,技まとめ!$A$1:$F$380,6,FALSE))</f>
        <v>LS</v>
      </c>
      <c r="AF343" s="3">
        <f>IF(ISERROR(VLOOKUP($AD343,技まとめ!$A$1:$F$380,3,FALSE)),"－",VLOOKUP($AD343,技まとめ!$A$1:$F$380,3,FALSE))</f>
        <v>55</v>
      </c>
      <c r="AG343" s="3">
        <f>IF(ISERROR(VLOOKUP($AD343,技まとめ!$A$1:$F$380,5,FALSE)),"－",VLOOKUP($AD343,技まとめ!$A$1:$F$380,5,FALSE))</f>
        <v>40</v>
      </c>
      <c r="AH343" s="3" t="str">
        <f>IF($E343=IF(ISERROR(VLOOKUP($AD343,技まとめ!$A$1:$F$380,4,FALSE)),"－",VLOOKUP($AD343,技まとめ!$A$1:$F$380,4,FALSE)),"一致","")</f>
        <v>一致</v>
      </c>
      <c r="AI343" s="9" t="s">
        <v>251</v>
      </c>
      <c r="AJ343" s="3" t="str">
        <f>IF(ISERROR(VLOOKUP($AI343,技まとめ!$A$1:$F$380,6,FALSE)),"－",VLOOKUP($AI343,技まとめ!$A$1:$F$380,6,FALSE))</f>
        <v>BL</v>
      </c>
      <c r="AK343" s="3">
        <f>IF(ISERROR(VLOOKUP($AI343,技まとめ!$A$1:$F$380,3,FALSE)),"－",VLOOKUP($AI343,技まとめ!$A$1:$F$380,3,FALSE))</f>
        <v>46</v>
      </c>
      <c r="AL343" s="3">
        <f>IF(ISERROR(VLOOKUP($AI343,技まとめ!$A$1:$F$380,5,FALSE)),"－",VLOOKUP($AI343,技まとめ!$A$1:$F$380,5,FALSE))</f>
        <v>33</v>
      </c>
      <c r="AM343" s="3" t="str">
        <f>IF($E343=IF(ISERROR(VLOOKUP($AI343,技まとめ!$A$1:$F$380,4,FALSE)),"－",VLOOKUP($AI343,技まとめ!$A$1:$F$380,4,FALSE)),"一致","")</f>
        <v/>
      </c>
      <c r="AN343" s="9" t="s">
        <v>248</v>
      </c>
      <c r="AO343" s="3" t="str">
        <f>IF(ISERROR(VLOOKUP($AN343,技まとめ!$A$1:$F$380,6,FALSE)),"－",VLOOKUP($AN343,技まとめ!$A$1:$F$380,6,FALSE))</f>
        <v>DR</v>
      </c>
      <c r="AP343" s="3">
        <f>IF(ISERROR(VLOOKUP($AN343,技まとめ!$A$1:$F$380,3,FALSE)),"－",VLOOKUP($AN343,技まとめ!$A$1:$F$380,3,FALSE))</f>
        <v>53</v>
      </c>
      <c r="AQ343" s="3">
        <f>IF(ISERROR(VLOOKUP($AN343,技まとめ!$A$1:$F$380,5,FALSE)),"－",VLOOKUP($AN343,技まとめ!$A$1:$F$380,5,FALSE))</f>
        <v>35</v>
      </c>
      <c r="AR343" s="3" t="str">
        <f>IF($E343=IF(ISERROR(VLOOKUP($AN343,技まとめ!$A$1:$F$380,4,FALSE)),"－",VLOOKUP($AN343,技まとめ!$A$1:$F$380,4,FALSE)),"一致","")</f>
        <v/>
      </c>
      <c r="AS343" s="9" t="s">
        <v>86</v>
      </c>
      <c r="AT343" s="3" t="str">
        <f>IF(ISERROR(VLOOKUP($AS343,技まとめ!$A$1:$F$380,6,FALSE)),"－",VLOOKUP($AS343,技まとめ!$A$1:$F$380,6,FALSE))</f>
        <v>NS</v>
      </c>
      <c r="AU343" s="3">
        <f>IF(ISERROR(VLOOKUP($AS343,技まとめ!$A$1:$F$380,3,FALSE)),"－",VLOOKUP($AS343,技まとめ!$A$1:$F$380,3,FALSE))</f>
        <v>107</v>
      </c>
      <c r="AV343" s="3">
        <f>IF(ISERROR(VLOOKUP($AS343,技まとめ!$A$1:$F$380,5,FALSE)),"－",VLOOKUP($AS343,技まとめ!$A$1:$F$380,5,FALSE))</f>
        <v>58</v>
      </c>
      <c r="AW343" s="3" t="str">
        <f>IF($E343=IF(ISERROR(VLOOKUP($AS343,技まとめ!$A$1:$F$380,4,FALSE)),"－",VLOOKUP($AS343,技まとめ!$A$1:$F$380,4,FALSE)),"一致","")</f>
        <v>一致</v>
      </c>
      <c r="AX343" s="12" t="str">
        <f t="shared" si="76"/>
        <v>ツナミブーストくものいとたつまきどくぎりザ・ハリケーン</v>
      </c>
      <c r="AY343" s="12" t="str">
        <f t="shared" si="77"/>
        <v>ツナミブーストくものいとたつまきどくぎりザ・ハリケーン</v>
      </c>
      <c r="AZ343" s="12" t="str">
        <f t="shared" si="78"/>
        <v>ツナミブーストくものいとたつまきどくぎりザ・ハリケーン</v>
      </c>
      <c r="BA343" s="12" t="str">
        <f t="shared" si="79"/>
        <v>ツナミブーストくものいとたつまきどくぎりザ・ハリケーン</v>
      </c>
      <c r="BB343" s="11" t="str">
        <f t="shared" si="80"/>
        <v>LSBLDRNS</v>
      </c>
      <c r="BC343" s="11" t="str">
        <f t="shared" si="81"/>
        <v>LSBLDRNS</v>
      </c>
      <c r="BD343" s="11" t="str">
        <f t="shared" si="82"/>
        <v>LSBLDRNS</v>
      </c>
      <c r="BE343" s="11" t="str">
        <f t="shared" si="83"/>
        <v>LSBLDRNS</v>
      </c>
    </row>
    <row r="344" spans="1:57" ht="11.25" hidden="1" customHeight="1">
      <c r="A344" s="6">
        <v>342</v>
      </c>
      <c r="B344" s="7" t="s">
        <v>1048</v>
      </c>
      <c r="C344" s="8" t="s">
        <v>1049</v>
      </c>
      <c r="D344" s="7" t="s">
        <v>72</v>
      </c>
      <c r="E344" s="7" t="s">
        <v>102</v>
      </c>
      <c r="F344" s="7" t="s">
        <v>82</v>
      </c>
      <c r="G344" s="9">
        <v>115</v>
      </c>
      <c r="H344" s="9">
        <v>92</v>
      </c>
      <c r="I344" s="9">
        <v>48</v>
      </c>
      <c r="J344" s="9">
        <v>53</v>
      </c>
      <c r="K344" s="9">
        <v>57</v>
      </c>
      <c r="L344" s="9">
        <v>50</v>
      </c>
      <c r="M344" s="9">
        <v>51</v>
      </c>
      <c r="N344" s="9">
        <v>57</v>
      </c>
      <c r="O344" s="9">
        <v>53</v>
      </c>
      <c r="P344" s="9">
        <v>60</v>
      </c>
      <c r="Q344" s="10">
        <v>98</v>
      </c>
      <c r="R344" s="11">
        <v>45</v>
      </c>
      <c r="S344" s="11">
        <v>1</v>
      </c>
      <c r="T344" s="11">
        <v>100</v>
      </c>
      <c r="U344" s="11">
        <v>101</v>
      </c>
      <c r="V344" s="11">
        <v>1</v>
      </c>
      <c r="W344" s="11">
        <v>103</v>
      </c>
      <c r="X344" s="11">
        <f t="shared" si="70"/>
        <v>449</v>
      </c>
      <c r="Y344" s="11">
        <f t="shared" si="71"/>
        <v>4440</v>
      </c>
      <c r="Z344" s="11">
        <f t="shared" si="72"/>
        <v>2100</v>
      </c>
      <c r="AA344" s="11">
        <f t="shared" si="73"/>
        <v>4025</v>
      </c>
      <c r="AB344" s="11">
        <f t="shared" si="74"/>
        <v>4025</v>
      </c>
      <c r="AC344" s="6">
        <f t="shared" si="75"/>
        <v>4740</v>
      </c>
      <c r="AD344" s="9" t="s">
        <v>273</v>
      </c>
      <c r="AE344" s="3" t="str">
        <f>IF(ISERROR(VLOOKUP($AD344,技まとめ!$A$1:$F$380,6,FALSE)),"－",VLOOKUP($AD344,技まとめ!$A$1:$F$380,6,FALSE))</f>
        <v>BL</v>
      </c>
      <c r="AF344" s="3">
        <f>IF(ISERROR(VLOOKUP($AD344,技まとめ!$A$1:$F$380,3,FALSE)),"－",VLOOKUP($AD344,技まとめ!$A$1:$F$380,3,FALSE))</f>
        <v>17</v>
      </c>
      <c r="AG344" s="3">
        <f>IF(ISERROR(VLOOKUP($AD344,技まとめ!$A$1:$F$380,5,FALSE)),"－",VLOOKUP($AD344,技まとめ!$A$1:$F$380,5,FALSE))</f>
        <v>20</v>
      </c>
      <c r="AH344" s="3" t="str">
        <f>IF($E344=IF(ISERROR(VLOOKUP($AD344,技まとめ!$A$1:$F$380,4,FALSE)),"－",VLOOKUP($AD344,技まとめ!$A$1:$F$380,4,FALSE)),"一致","")</f>
        <v/>
      </c>
      <c r="AI344" s="9" t="s">
        <v>89</v>
      </c>
      <c r="AJ344" s="3" t="str">
        <f>IF(ISERROR(VLOOKUP($AI344,技まとめ!$A$1:$F$380,6,FALSE)),"－",VLOOKUP($AI344,技まとめ!$A$1:$F$380,6,FALSE))</f>
        <v>BB</v>
      </c>
      <c r="AK344" s="3">
        <f>IF(ISERROR(VLOOKUP($AI344,技まとめ!$A$1:$F$380,3,FALSE)),"－",VLOOKUP($AI344,技まとめ!$A$1:$F$380,3,FALSE))</f>
        <v>43</v>
      </c>
      <c r="AL344" s="3">
        <f>IF(ISERROR(VLOOKUP($AI344,技まとめ!$A$1:$F$380,5,FALSE)),"－",VLOOKUP($AI344,技まとめ!$A$1:$F$380,5,FALSE))</f>
        <v>30</v>
      </c>
      <c r="AM344" s="3" t="str">
        <f>IF($E344=IF(ISERROR(VLOOKUP($AI344,技まとめ!$A$1:$F$380,4,FALSE)),"－",VLOOKUP($AI344,技まとめ!$A$1:$F$380,4,FALSE)),"一致","")</f>
        <v/>
      </c>
      <c r="AN344" s="9" t="s">
        <v>845</v>
      </c>
      <c r="AO344" s="3" t="str">
        <f>IF(ISERROR(VLOOKUP($AN344,技まとめ!$A$1:$F$380,6,FALSE)),"－",VLOOKUP($AN344,技まとめ!$A$1:$F$380,6,FALSE))</f>
        <v>BL</v>
      </c>
      <c r="AP344" s="3">
        <f>IF(ISERROR(VLOOKUP($AN344,技まとめ!$A$1:$F$380,3,FALSE)),"－",VLOOKUP($AN344,技まとめ!$A$1:$F$380,3,FALSE))</f>
        <v>31</v>
      </c>
      <c r="AQ344" s="3">
        <f>IF(ISERROR(VLOOKUP($AN344,技まとめ!$A$1:$F$380,5,FALSE)),"－",VLOOKUP($AN344,技まとめ!$A$1:$F$380,5,FALSE))</f>
        <v>28</v>
      </c>
      <c r="AR344" s="3" t="str">
        <f>IF($E344=IF(ISERROR(VLOOKUP($AN344,技まとめ!$A$1:$F$380,4,FALSE)),"－",VLOOKUP($AN344,技まとめ!$A$1:$F$380,4,FALSE)),"一致","")</f>
        <v/>
      </c>
      <c r="AS344" s="9" t="s">
        <v>157</v>
      </c>
      <c r="AT344" s="3" t="str">
        <f>IF(ISERROR(VLOOKUP($AS344,技まとめ!$A$1:$F$380,6,FALSE)),"－",VLOOKUP($AS344,技まとめ!$A$1:$F$380,6,FALSE))</f>
        <v>BL</v>
      </c>
      <c r="AU344" s="3">
        <f>IF(ISERROR(VLOOKUP($AS344,技まとめ!$A$1:$F$380,3,FALSE)),"－",VLOOKUP($AS344,技まとめ!$A$1:$F$380,3,FALSE))</f>
        <v>47</v>
      </c>
      <c r="AV344" s="3">
        <f>IF(ISERROR(VLOOKUP($AS344,技まとめ!$A$1:$F$380,5,FALSE)),"－",VLOOKUP($AS344,技まとめ!$A$1:$F$380,5,FALSE))</f>
        <v>32</v>
      </c>
      <c r="AW344" s="3" t="str">
        <f>IF($E344=IF(ISERROR(VLOOKUP($AS344,技まとめ!$A$1:$F$380,4,FALSE)),"－",VLOOKUP($AS344,技まとめ!$A$1:$F$380,4,FALSE)),"一致","")</f>
        <v/>
      </c>
      <c r="AX344" s="12" t="str">
        <f t="shared" si="76"/>
        <v>しこふみザ・ウォールアイスグランドアースクェイク</v>
      </c>
      <c r="AY344" s="12" t="str">
        <f t="shared" si="77"/>
        <v>しこふみザ・ウォールアイスグランドアースクェイク</v>
      </c>
      <c r="AZ344" s="12" t="str">
        <f t="shared" si="78"/>
        <v>しこふみザ・ウォールアイスグランドアースクェイク</v>
      </c>
      <c r="BA344" s="12" t="str">
        <f t="shared" si="79"/>
        <v>しこふみザ・ウォールアイスグランドアースクェイク</v>
      </c>
      <c r="BB344" s="11" t="str">
        <f t="shared" si="80"/>
        <v>BLBBBLBL</v>
      </c>
      <c r="BC344" s="11" t="str">
        <f t="shared" si="81"/>
        <v>BLBBBLBL</v>
      </c>
      <c r="BD344" s="11" t="str">
        <f t="shared" si="82"/>
        <v>BLBBBLBL</v>
      </c>
      <c r="BE344" s="11" t="str">
        <f t="shared" si="83"/>
        <v>BLBBBLBL</v>
      </c>
    </row>
    <row r="345" spans="1:57" ht="11.25" hidden="1" customHeight="1">
      <c r="A345" s="6">
        <v>343</v>
      </c>
      <c r="B345" s="7" t="s">
        <v>1050</v>
      </c>
      <c r="C345" s="8" t="s">
        <v>1051</v>
      </c>
      <c r="D345" s="7" t="s">
        <v>72</v>
      </c>
      <c r="E345" s="7" t="s">
        <v>102</v>
      </c>
      <c r="F345" s="7" t="s">
        <v>82</v>
      </c>
      <c r="G345" s="9">
        <v>119</v>
      </c>
      <c r="H345" s="9">
        <v>94</v>
      </c>
      <c r="I345" s="9">
        <v>53</v>
      </c>
      <c r="J345" s="9">
        <v>54</v>
      </c>
      <c r="K345" s="9">
        <v>55</v>
      </c>
      <c r="L345" s="9">
        <v>51</v>
      </c>
      <c r="M345" s="9">
        <v>51</v>
      </c>
      <c r="N345" s="9">
        <v>51</v>
      </c>
      <c r="O345" s="9">
        <v>57</v>
      </c>
      <c r="P345" s="9">
        <v>44</v>
      </c>
      <c r="Q345" s="10">
        <v>103</v>
      </c>
      <c r="R345" s="11">
        <v>22</v>
      </c>
      <c r="S345" s="11">
        <v>1</v>
      </c>
      <c r="T345" s="11">
        <v>101</v>
      </c>
      <c r="U345" s="11">
        <v>101</v>
      </c>
      <c r="V345" s="11">
        <v>1</v>
      </c>
      <c r="W345" s="11">
        <v>107</v>
      </c>
      <c r="X345" s="11">
        <f t="shared" si="70"/>
        <v>436</v>
      </c>
      <c r="Y345" s="11">
        <f t="shared" si="71"/>
        <v>4660</v>
      </c>
      <c r="Z345" s="11">
        <f t="shared" si="72"/>
        <v>1315</v>
      </c>
      <c r="AA345" s="11">
        <f t="shared" si="73"/>
        <v>4080</v>
      </c>
      <c r="AB345" s="11">
        <f t="shared" si="74"/>
        <v>4080</v>
      </c>
      <c r="AC345" s="6">
        <f t="shared" si="75"/>
        <v>4685</v>
      </c>
      <c r="AD345" s="9" t="s">
        <v>347</v>
      </c>
      <c r="AE345" s="3" t="str">
        <f>IF(ISERROR(VLOOKUP($AD345,技まとめ!$A$1:$F$380,6,FALSE)),"－",VLOOKUP($AD345,技まとめ!$A$1:$F$380,6,FALSE))</f>
        <v>DR</v>
      </c>
      <c r="AF345" s="3">
        <f>IF(ISERROR(VLOOKUP($AD345,技まとめ!$A$1:$F$380,3,FALSE)),"－",VLOOKUP($AD345,技まとめ!$A$1:$F$380,3,FALSE))</f>
        <v>40</v>
      </c>
      <c r="AG345" s="3">
        <f>IF(ISERROR(VLOOKUP($AD345,技まとめ!$A$1:$F$380,5,FALSE)),"－",VLOOKUP($AD345,技まとめ!$A$1:$F$380,5,FALSE))</f>
        <v>31</v>
      </c>
      <c r="AH345" s="3" t="str">
        <f>IF($E345=IF(ISERROR(VLOOKUP($AD345,技まとめ!$A$1:$F$380,4,FALSE)),"－",VLOOKUP($AD345,技まとめ!$A$1:$F$380,4,FALSE)),"一致","")</f>
        <v/>
      </c>
      <c r="AI345" s="9" t="s">
        <v>454</v>
      </c>
      <c r="AJ345" s="3" t="str">
        <f>IF(ISERROR(VLOOKUP($AI345,技まとめ!$A$1:$F$380,6,FALSE)),"－",VLOOKUP($AI345,技まとめ!$A$1:$F$380,6,FALSE))</f>
        <v>BL</v>
      </c>
      <c r="AK345" s="3">
        <f>IF(ISERROR(VLOOKUP($AI345,技まとめ!$A$1:$F$380,3,FALSE)),"－",VLOOKUP($AI345,技まとめ!$A$1:$F$380,3,FALSE))</f>
        <v>65</v>
      </c>
      <c r="AL345" s="3">
        <f>IF(ISERROR(VLOOKUP($AI345,技まとめ!$A$1:$F$380,5,FALSE)),"－",VLOOKUP($AI345,技まとめ!$A$1:$F$380,5,FALSE))</f>
        <v>42</v>
      </c>
      <c r="AM345" s="3" t="str">
        <f>IF($E345=IF(ISERROR(VLOOKUP($AI345,技まとめ!$A$1:$F$380,4,FALSE)),"－",VLOOKUP($AI345,技まとめ!$A$1:$F$380,4,FALSE)),"一致","")</f>
        <v/>
      </c>
      <c r="AN345" s="9" t="s">
        <v>451</v>
      </c>
      <c r="AO345" s="3" t="str">
        <f>IF(ISERROR(VLOOKUP($AN345,技まとめ!$A$1:$F$380,6,FALSE)),"－",VLOOKUP($AN345,技まとめ!$A$1:$F$380,6,FALSE))</f>
        <v>CA</v>
      </c>
      <c r="AP345" s="3">
        <f>IF(ISERROR(VLOOKUP($AN345,技まとめ!$A$1:$F$380,3,FALSE)),"－",VLOOKUP($AN345,技まとめ!$A$1:$F$380,3,FALSE))</f>
        <v>77</v>
      </c>
      <c r="AQ345" s="3">
        <f>IF(ISERROR(VLOOKUP($AN345,技まとめ!$A$1:$F$380,5,FALSE)),"－",VLOOKUP($AN345,技まとめ!$A$1:$F$380,5,FALSE))</f>
        <v>45</v>
      </c>
      <c r="AR345" s="3" t="str">
        <f>IF($E345=IF(ISERROR(VLOOKUP($AN345,技まとめ!$A$1:$F$380,4,FALSE)),"－",VLOOKUP($AN345,技まとめ!$A$1:$F$380,4,FALSE)),"一致","")</f>
        <v/>
      </c>
      <c r="AS345" s="9" t="s">
        <v>173</v>
      </c>
      <c r="AT345" s="3" t="str">
        <f>IF(ISERROR(VLOOKUP($AS345,技まとめ!$A$1:$F$380,6,FALSE)),"－",VLOOKUP($AS345,技まとめ!$A$1:$F$380,6,FALSE))</f>
        <v>DR</v>
      </c>
      <c r="AU345" s="3">
        <f>IF(ISERROR(VLOOKUP($AS345,技まとめ!$A$1:$F$380,3,FALSE)),"－",VLOOKUP($AS345,技まとめ!$A$1:$F$380,3,FALSE))</f>
        <v>65</v>
      </c>
      <c r="AV345" s="3">
        <f>IF(ISERROR(VLOOKUP($AS345,技まとめ!$A$1:$F$380,5,FALSE)),"－",VLOOKUP($AS345,技まとめ!$A$1:$F$380,5,FALSE))</f>
        <v>42</v>
      </c>
      <c r="AW345" s="3" t="str">
        <f>IF($E345=IF(ISERROR(VLOOKUP($AS345,技まとめ!$A$1:$F$380,4,FALSE)),"－",VLOOKUP($AS345,技まとめ!$A$1:$F$380,4,FALSE)),"一致","")</f>
        <v/>
      </c>
      <c r="AX345" s="12" t="str">
        <f t="shared" si="76"/>
        <v>ざんぞうぶんしんディフェンスぶんしんブロックぶんしんフェイント</v>
      </c>
      <c r="AY345" s="12" t="str">
        <f t="shared" si="77"/>
        <v>ざんぞうぶんしんディフェンスぶんしんブロックぶんしんフェイント</v>
      </c>
      <c r="AZ345" s="12" t="str">
        <f t="shared" si="78"/>
        <v>ざんぞうぶんしんディフェンスぶんしんブロックぶんしんフェイント</v>
      </c>
      <c r="BA345" s="12" t="str">
        <f t="shared" si="79"/>
        <v>ざんぞうぶんしんディフェンスぶんしんブロックぶんしんフェイント</v>
      </c>
      <c r="BB345" s="11" t="str">
        <f t="shared" si="80"/>
        <v>DRBLCADR</v>
      </c>
      <c r="BC345" s="11" t="str">
        <f t="shared" si="81"/>
        <v>DRBLCADR</v>
      </c>
      <c r="BD345" s="11" t="str">
        <f t="shared" si="82"/>
        <v>DRBLCADR</v>
      </c>
      <c r="BE345" s="11" t="str">
        <f t="shared" si="83"/>
        <v>DRBLCADR</v>
      </c>
    </row>
    <row r="346" spans="1:57" ht="11.25" hidden="1" customHeight="1">
      <c r="A346" s="6">
        <v>344</v>
      </c>
      <c r="B346" s="7" t="s">
        <v>1052</v>
      </c>
      <c r="C346" s="8" t="s">
        <v>1053</v>
      </c>
      <c r="D346" s="7" t="s">
        <v>72</v>
      </c>
      <c r="E346" s="7" t="s">
        <v>81</v>
      </c>
      <c r="F346" s="7" t="s">
        <v>128</v>
      </c>
      <c r="G346" s="9">
        <v>126</v>
      </c>
      <c r="H346" s="9">
        <v>100</v>
      </c>
      <c r="I346" s="9">
        <v>57</v>
      </c>
      <c r="J346" s="9">
        <v>62</v>
      </c>
      <c r="K346" s="9">
        <v>48</v>
      </c>
      <c r="L346" s="9">
        <v>65</v>
      </c>
      <c r="M346" s="9">
        <v>51</v>
      </c>
      <c r="N346" s="9">
        <v>65</v>
      </c>
      <c r="O346" s="9">
        <v>57</v>
      </c>
      <c r="P346" s="9">
        <v>22</v>
      </c>
      <c r="Q346" s="10">
        <v>107</v>
      </c>
      <c r="R346" s="11">
        <v>15</v>
      </c>
      <c r="S346" s="11">
        <v>1</v>
      </c>
      <c r="T346" s="11">
        <v>115</v>
      </c>
      <c r="U346" s="11">
        <v>101</v>
      </c>
      <c r="V346" s="11">
        <v>1</v>
      </c>
      <c r="W346" s="11">
        <v>107</v>
      </c>
      <c r="X346" s="11">
        <f t="shared" si="70"/>
        <v>447</v>
      </c>
      <c r="Y346" s="11">
        <f t="shared" si="71"/>
        <v>4820</v>
      </c>
      <c r="Z346" s="11">
        <f t="shared" si="72"/>
        <v>1070</v>
      </c>
      <c r="AA346" s="11">
        <f t="shared" si="73"/>
        <v>4570</v>
      </c>
      <c r="AB346" s="11">
        <f t="shared" si="74"/>
        <v>4570</v>
      </c>
      <c r="AC346" s="6">
        <f t="shared" si="75"/>
        <v>5210</v>
      </c>
      <c r="AD346" s="9" t="s">
        <v>317</v>
      </c>
      <c r="AE346" s="3" t="str">
        <f>IF(ISERROR(VLOOKUP($AD346,技まとめ!$A$1:$F$380,6,FALSE)),"－",VLOOKUP($AD346,技まとめ!$A$1:$F$380,6,FALSE))</f>
        <v>SC</v>
      </c>
      <c r="AF346" s="3">
        <f>IF(ISERROR(VLOOKUP($AD346,技まとめ!$A$1:$F$380,3,FALSE)),"－",VLOOKUP($AD346,技まとめ!$A$1:$F$380,3,FALSE))</f>
        <v>31</v>
      </c>
      <c r="AG346" s="3">
        <f>IF(ISERROR(VLOOKUP($AD346,技まとめ!$A$1:$F$380,5,FALSE)),"－",VLOOKUP($AD346,技まとめ!$A$1:$F$380,5,FALSE))</f>
        <v>22</v>
      </c>
      <c r="AH346" s="3" t="str">
        <f>IF($E346=IF(ISERROR(VLOOKUP($AD346,技まとめ!$A$1:$F$380,4,FALSE)),"－",VLOOKUP($AD346,技まとめ!$A$1:$F$380,4,FALSE)),"一致","")</f>
        <v>一致</v>
      </c>
      <c r="AI346" s="9" t="s">
        <v>330</v>
      </c>
      <c r="AJ346" s="3" t="str">
        <f>IF(ISERROR(VLOOKUP($AI346,技まとめ!$A$1:$F$380,6,FALSE)),"－",VLOOKUP($AI346,技まとめ!$A$1:$F$380,6,FALSE))</f>
        <v>SC</v>
      </c>
      <c r="AK346" s="3">
        <f>IF(ISERROR(VLOOKUP($AI346,技まとめ!$A$1:$F$380,3,FALSE)),"－",VLOOKUP($AI346,技まとめ!$A$1:$F$380,3,FALSE))</f>
        <v>44</v>
      </c>
      <c r="AL346" s="3">
        <f>IF(ISERROR(VLOOKUP($AI346,技まとめ!$A$1:$F$380,5,FALSE)),"－",VLOOKUP($AI346,技まとめ!$A$1:$F$380,5,FALSE))</f>
        <v>28</v>
      </c>
      <c r="AM346" s="3" t="str">
        <f>IF($E346=IF(ISERROR(VLOOKUP($AI346,技まとめ!$A$1:$F$380,4,FALSE)),"－",VLOOKUP($AI346,技まとめ!$A$1:$F$380,4,FALSE)),"一致","")</f>
        <v>一致</v>
      </c>
      <c r="AN346" s="9" t="s">
        <v>222</v>
      </c>
      <c r="AO346" s="3" t="str">
        <f>IF(ISERROR(VLOOKUP($AN346,技まとめ!$A$1:$F$380,6,FALSE)),"－",VLOOKUP($AN346,技まとめ!$A$1:$F$380,6,FALSE))</f>
        <v>BS</v>
      </c>
      <c r="AP346" s="3">
        <f>IF(ISERROR(VLOOKUP($AN346,技まとめ!$A$1:$F$380,3,FALSE)),"－",VLOOKUP($AN346,技まとめ!$A$1:$F$380,3,FALSE))</f>
        <v>57</v>
      </c>
      <c r="AQ346" s="3">
        <f>IF(ISERROR(VLOOKUP($AN346,技まとめ!$A$1:$F$380,5,FALSE)),"－",VLOOKUP($AN346,技まとめ!$A$1:$F$380,5,FALSE))</f>
        <v>34</v>
      </c>
      <c r="AR346" s="3" t="str">
        <f>IF($E346=IF(ISERROR(VLOOKUP($AN346,技まとめ!$A$1:$F$380,4,FALSE)),"－",VLOOKUP($AN346,技まとめ!$A$1:$F$380,4,FALSE)),"一致","")</f>
        <v>一致</v>
      </c>
      <c r="AS346" s="9" t="s">
        <v>163</v>
      </c>
      <c r="AT346" s="3" t="str">
        <f>IF(ISERROR(VLOOKUP($AS346,技まとめ!$A$1:$F$380,6,FALSE)),"－",VLOOKUP($AS346,技まとめ!$A$1:$F$380,6,FALSE))</f>
        <v>BL</v>
      </c>
      <c r="AU346" s="3">
        <f>IF(ISERROR(VLOOKUP($AS346,技まとめ!$A$1:$F$380,3,FALSE)),"－",VLOOKUP($AS346,技まとめ!$A$1:$F$380,3,FALSE))</f>
        <v>59</v>
      </c>
      <c r="AV346" s="3">
        <f>IF(ISERROR(VLOOKUP($AS346,技まとめ!$A$1:$F$380,5,FALSE)),"－",VLOOKUP($AS346,技まとめ!$A$1:$F$380,5,FALSE))</f>
        <v>38</v>
      </c>
      <c r="AW346" s="3" t="str">
        <f>IF($E346=IF(ISERROR(VLOOKUP($AS346,技まとめ!$A$1:$F$380,4,FALSE)),"－",VLOOKUP($AS346,技まとめ!$A$1:$F$380,4,FALSE)),"一致","")</f>
        <v>一致</v>
      </c>
      <c r="AX346" s="12" t="str">
        <f t="shared" si="76"/>
        <v>コンドルダイブクロスドライブホークショットサイクロン</v>
      </c>
      <c r="AY346" s="12" t="str">
        <f t="shared" si="77"/>
        <v>コンドルダイブクロスドライブホークショットサイクロン</v>
      </c>
      <c r="AZ346" s="12" t="str">
        <f t="shared" si="78"/>
        <v>コンドルダイブクロスドライブホークショットサイクロン</v>
      </c>
      <c r="BA346" s="12" t="str">
        <f t="shared" si="79"/>
        <v>コンドルダイブクロスドライブホークショットサイクロン</v>
      </c>
      <c r="BB346" s="11" t="str">
        <f t="shared" si="80"/>
        <v>SCSCBSBL</v>
      </c>
      <c r="BC346" s="11" t="str">
        <f t="shared" si="81"/>
        <v>SCSCBSBL</v>
      </c>
      <c r="BD346" s="11" t="str">
        <f t="shared" si="82"/>
        <v>SCSCBSBL</v>
      </c>
      <c r="BE346" s="11" t="str">
        <f t="shared" si="83"/>
        <v>SCSCBSBL</v>
      </c>
    </row>
    <row r="347" spans="1:57" ht="11.25" hidden="1" customHeight="1">
      <c r="A347" s="6">
        <v>345</v>
      </c>
      <c r="B347" s="7" t="s">
        <v>1054</v>
      </c>
      <c r="C347" s="8" t="s">
        <v>1055</v>
      </c>
      <c r="D347" s="7" t="s">
        <v>72</v>
      </c>
      <c r="E347" s="7" t="s">
        <v>73</v>
      </c>
      <c r="F347" s="7" t="s">
        <v>82</v>
      </c>
      <c r="G347" s="9">
        <v>119</v>
      </c>
      <c r="H347" s="9">
        <v>91</v>
      </c>
      <c r="I347" s="9">
        <v>50</v>
      </c>
      <c r="J347" s="9">
        <v>53</v>
      </c>
      <c r="K347" s="9">
        <v>57</v>
      </c>
      <c r="L347" s="9">
        <v>48</v>
      </c>
      <c r="M347" s="9">
        <v>55</v>
      </c>
      <c r="N347" s="9">
        <v>53</v>
      </c>
      <c r="O347" s="9">
        <v>56</v>
      </c>
      <c r="P347" s="9">
        <v>60</v>
      </c>
      <c r="Q347" s="10">
        <v>100</v>
      </c>
      <c r="R347" s="11">
        <v>41</v>
      </c>
      <c r="S347" s="11">
        <v>1</v>
      </c>
      <c r="T347" s="11">
        <v>98</v>
      </c>
      <c r="U347" s="11">
        <v>105</v>
      </c>
      <c r="V347" s="11">
        <v>1</v>
      </c>
      <c r="W347" s="11">
        <v>106</v>
      </c>
      <c r="X347" s="11">
        <f t="shared" si="70"/>
        <v>452</v>
      </c>
      <c r="Y347" s="11">
        <f t="shared" si="71"/>
        <v>4535</v>
      </c>
      <c r="Z347" s="11">
        <f t="shared" si="72"/>
        <v>1975</v>
      </c>
      <c r="AA347" s="11">
        <f t="shared" si="73"/>
        <v>3970</v>
      </c>
      <c r="AB347" s="11">
        <f t="shared" si="74"/>
        <v>3970</v>
      </c>
      <c r="AC347" s="6">
        <f t="shared" si="75"/>
        <v>4655</v>
      </c>
      <c r="AD347" s="9" t="s">
        <v>122</v>
      </c>
      <c r="AE347" s="3" t="str">
        <f>IF(ISERROR(VLOOKUP($AD347,技まとめ!$A$1:$F$380,6,FALSE)),"－",VLOOKUP($AD347,技まとめ!$A$1:$F$380,6,FALSE))</f>
        <v>NS</v>
      </c>
      <c r="AF347" s="3">
        <f>IF(ISERROR(VLOOKUP($AD347,技まとめ!$A$1:$F$380,3,FALSE)),"－",VLOOKUP($AD347,技まとめ!$A$1:$F$380,3,FALSE))</f>
        <v>25</v>
      </c>
      <c r="AG347" s="3">
        <f>IF(ISERROR(VLOOKUP($AD347,技まとめ!$A$1:$F$380,5,FALSE)),"－",VLOOKUP($AD347,技まとめ!$A$1:$F$380,5,FALSE))</f>
        <v>20</v>
      </c>
      <c r="AH347" s="3" t="str">
        <f>IF($E347=IF(ISERROR(VLOOKUP($AD347,技まとめ!$A$1:$F$380,4,FALSE)),"－",VLOOKUP($AD347,技まとめ!$A$1:$F$380,4,FALSE)),"一致","")</f>
        <v/>
      </c>
      <c r="AI347" s="9" t="s">
        <v>168</v>
      </c>
      <c r="AJ347" s="3" t="str">
        <f>IF(ISERROR(VLOOKUP($AI347,技まとめ!$A$1:$F$380,6,FALSE)),"－",VLOOKUP($AI347,技まとめ!$A$1:$F$380,6,FALSE))</f>
        <v>BL</v>
      </c>
      <c r="AK347" s="3">
        <f>IF(ISERROR(VLOOKUP($AI347,技まとめ!$A$1:$F$380,3,FALSE)),"－",VLOOKUP($AI347,技まとめ!$A$1:$F$380,3,FALSE))</f>
        <v>25</v>
      </c>
      <c r="AL347" s="3">
        <f>IF(ISERROR(VLOOKUP($AI347,技まとめ!$A$1:$F$380,5,FALSE)),"－",VLOOKUP($AI347,技まとめ!$A$1:$F$380,5,FALSE))</f>
        <v>12</v>
      </c>
      <c r="AM347" s="3" t="str">
        <f>IF($E347=IF(ISERROR(VLOOKUP($AI347,技まとめ!$A$1:$F$380,4,FALSE)),"－",VLOOKUP($AI347,技まとめ!$A$1:$F$380,4,FALSE)),"一致","")</f>
        <v/>
      </c>
      <c r="AN347" s="9" t="s">
        <v>842</v>
      </c>
      <c r="AO347" s="3" t="str">
        <f>IF(ISERROR(VLOOKUP($AN347,技まとめ!$A$1:$F$380,6,FALSE)),"－",VLOOKUP($AN347,技まとめ!$A$1:$F$380,6,FALSE))</f>
        <v>－</v>
      </c>
      <c r="AP347" s="3">
        <f>IF(ISERROR(VLOOKUP($AN347,技まとめ!$A$1:$F$380,3,FALSE)),"－",VLOOKUP($AN347,技まとめ!$A$1:$F$380,3,FALSE))</f>
        <v>0</v>
      </c>
      <c r="AQ347" s="3">
        <f>IF(ISERROR(VLOOKUP($AN347,技まとめ!$A$1:$F$380,5,FALSE)),"－",VLOOKUP($AN347,技まとめ!$A$1:$F$380,5,FALSE))</f>
        <v>0</v>
      </c>
      <c r="AR347" s="3" t="str">
        <f>IF($E347=IF(ISERROR(VLOOKUP($AN347,技まとめ!$A$1:$F$380,4,FALSE)),"－",VLOOKUP($AN347,技まとめ!$A$1:$F$380,4,FALSE)),"一致","")</f>
        <v/>
      </c>
      <c r="AS347" s="9" t="s">
        <v>413</v>
      </c>
      <c r="AT347" s="3" t="str">
        <f>IF(ISERROR(VLOOKUP($AS347,技まとめ!$A$1:$F$380,6,FALSE)),"－",VLOOKUP($AS347,技まとめ!$A$1:$F$380,6,FALSE))</f>
        <v>BB</v>
      </c>
      <c r="AU347" s="3">
        <f>IF(ISERROR(VLOOKUP($AS347,技まとめ!$A$1:$F$380,3,FALSE)),"－",VLOOKUP($AS347,技まとめ!$A$1:$F$380,3,FALSE))</f>
        <v>31</v>
      </c>
      <c r="AV347" s="3">
        <f>IF(ISERROR(VLOOKUP($AS347,技まとめ!$A$1:$F$380,5,FALSE)),"－",VLOOKUP($AS347,技まとめ!$A$1:$F$380,5,FALSE))</f>
        <v>28</v>
      </c>
      <c r="AW347" s="3" t="str">
        <f>IF($E347=IF(ISERROR(VLOOKUP($AS347,技まとめ!$A$1:$F$380,4,FALSE)),"－",VLOOKUP($AS347,技まとめ!$A$1:$F$380,4,FALSE)),"一致","")</f>
        <v/>
      </c>
      <c r="AX347" s="12" t="str">
        <f t="shared" si="76"/>
        <v>グレネードショットキラースライドなまけるスーパーしこふみ</v>
      </c>
      <c r="AY347" s="12" t="str">
        <f t="shared" si="77"/>
        <v>グレネードショットキラースライドなまけるスーパーしこふみ</v>
      </c>
      <c r="AZ347" s="12" t="str">
        <f t="shared" si="78"/>
        <v>グレネードショットキラースライドなまけるスーパーしこふみ</v>
      </c>
      <c r="BA347" s="12" t="str">
        <f t="shared" si="79"/>
        <v>グレネードショットキラースライドなまけるスーパーしこふみ</v>
      </c>
      <c r="BB347" s="11" t="str">
        <f t="shared" si="80"/>
        <v>NSBL－BB</v>
      </c>
      <c r="BC347" s="11" t="str">
        <f t="shared" si="81"/>
        <v>NSBL－BB</v>
      </c>
      <c r="BD347" s="11" t="str">
        <f t="shared" si="82"/>
        <v>NSBL－BB</v>
      </c>
      <c r="BE347" s="11" t="str">
        <f t="shared" si="83"/>
        <v>NSBL－BB</v>
      </c>
    </row>
    <row r="348" spans="1:57" ht="11.25" hidden="1" customHeight="1">
      <c r="A348" s="6">
        <v>346</v>
      </c>
      <c r="B348" s="7" t="s">
        <v>1056</v>
      </c>
      <c r="C348" s="8" t="s">
        <v>1057</v>
      </c>
      <c r="D348" s="7" t="s">
        <v>72</v>
      </c>
      <c r="E348" s="7" t="s">
        <v>81</v>
      </c>
      <c r="F348" s="7" t="s">
        <v>82</v>
      </c>
      <c r="G348" s="9">
        <v>122</v>
      </c>
      <c r="H348" s="9">
        <v>95</v>
      </c>
      <c r="I348" s="9">
        <v>51</v>
      </c>
      <c r="J348" s="9">
        <v>56</v>
      </c>
      <c r="K348" s="9">
        <v>48</v>
      </c>
      <c r="L348" s="9">
        <v>45</v>
      </c>
      <c r="M348" s="9">
        <v>44</v>
      </c>
      <c r="N348" s="9">
        <v>53</v>
      </c>
      <c r="O348" s="9">
        <v>53</v>
      </c>
      <c r="P348" s="9">
        <v>91</v>
      </c>
      <c r="Q348" s="10">
        <v>101</v>
      </c>
      <c r="R348" s="11">
        <v>66</v>
      </c>
      <c r="S348" s="11">
        <v>1</v>
      </c>
      <c r="T348" s="11">
        <v>95</v>
      </c>
      <c r="U348" s="11">
        <v>94</v>
      </c>
      <c r="V348" s="11">
        <v>1</v>
      </c>
      <c r="W348" s="11">
        <v>103</v>
      </c>
      <c r="X348" s="11">
        <f t="shared" si="70"/>
        <v>461</v>
      </c>
      <c r="Y348" s="11">
        <f t="shared" si="71"/>
        <v>4560</v>
      </c>
      <c r="Z348" s="11">
        <f t="shared" si="72"/>
        <v>2835</v>
      </c>
      <c r="AA348" s="11">
        <f t="shared" si="73"/>
        <v>3850</v>
      </c>
      <c r="AB348" s="11">
        <f t="shared" si="74"/>
        <v>3850</v>
      </c>
      <c r="AC348" s="6">
        <f t="shared" si="75"/>
        <v>4645</v>
      </c>
      <c r="AD348" s="9" t="s">
        <v>5060</v>
      </c>
      <c r="AE348" s="3" t="str">
        <f>IF(ISERROR(VLOOKUP($AD348,技まとめ!$A$1:$F$380,6,FALSE)),"－",VLOOKUP($AD348,技まとめ!$A$1:$F$380,6,FALSE))</f>
        <v>DR</v>
      </c>
      <c r="AF348" s="3">
        <f>IF(ISERROR(VLOOKUP($AD348,技まとめ!$A$1:$F$380,3,FALSE)),"－",VLOOKUP($AD348,技まとめ!$A$1:$F$380,3,FALSE))</f>
        <v>27</v>
      </c>
      <c r="AG348" s="3">
        <f>IF(ISERROR(VLOOKUP($AD348,技まとめ!$A$1:$F$380,5,FALSE)),"－",VLOOKUP($AD348,技まとめ!$A$1:$F$380,5,FALSE))</f>
        <v>25</v>
      </c>
      <c r="AH348" s="3" t="str">
        <f>IF($E348=IF(ISERROR(VLOOKUP($AD348,技まとめ!$A$1:$F$380,4,FALSE)),"－",VLOOKUP($AD348,技まとめ!$A$1:$F$380,4,FALSE)),"一致","")</f>
        <v/>
      </c>
      <c r="AI348" s="9" t="s">
        <v>300</v>
      </c>
      <c r="AJ348" s="3" t="str">
        <f>IF(ISERROR(VLOOKUP($AI348,技まとめ!$A$1:$F$380,6,FALSE)),"－",VLOOKUP($AI348,技まとめ!$A$1:$F$380,6,FALSE))</f>
        <v>BB</v>
      </c>
      <c r="AK348" s="3">
        <f>IF(ISERROR(VLOOKUP($AI348,技まとめ!$A$1:$F$380,3,FALSE)),"－",VLOOKUP($AI348,技まとめ!$A$1:$F$380,3,FALSE))</f>
        <v>49</v>
      </c>
      <c r="AL348" s="3">
        <f>IF(ISERROR(VLOOKUP($AI348,技まとめ!$A$1:$F$380,5,FALSE)),"－",VLOOKUP($AI348,技まとめ!$A$1:$F$380,5,FALSE))</f>
        <v>32</v>
      </c>
      <c r="AM348" s="3" t="str">
        <f>IF($E348=IF(ISERROR(VLOOKUP($AI348,技まとめ!$A$1:$F$380,4,FALSE)),"－",VLOOKUP($AI348,技まとめ!$A$1:$F$380,4,FALSE)),"一致","")</f>
        <v>一致</v>
      </c>
      <c r="AN348" s="9" t="s">
        <v>366</v>
      </c>
      <c r="AO348" s="3" t="str">
        <f>IF(ISERROR(VLOOKUP($AN348,技まとめ!$A$1:$F$380,6,FALSE)),"－",VLOOKUP($AN348,技まとめ!$A$1:$F$380,6,FALSE))</f>
        <v>BL</v>
      </c>
      <c r="AP348" s="3">
        <f>IF(ISERROR(VLOOKUP($AN348,技まとめ!$A$1:$F$380,3,FALSE)),"－",VLOOKUP($AN348,技まとめ!$A$1:$F$380,3,FALSE))</f>
        <v>65</v>
      </c>
      <c r="AQ348" s="3">
        <f>IF(ISERROR(VLOOKUP($AN348,技まとめ!$A$1:$F$380,5,FALSE)),"－",VLOOKUP($AN348,技まとめ!$A$1:$F$380,5,FALSE))</f>
        <v>42</v>
      </c>
      <c r="AR348" s="3" t="str">
        <f>IF($E348=IF(ISERROR(VLOOKUP($AN348,技まとめ!$A$1:$F$380,4,FALSE)),"－",VLOOKUP($AN348,技まとめ!$A$1:$F$380,4,FALSE)),"一致","")</f>
        <v>一致</v>
      </c>
      <c r="AS348" s="9" t="s">
        <v>236</v>
      </c>
      <c r="AT348" s="3" t="str">
        <f>IF(ISERROR(VLOOKUP($AS348,技まとめ!$A$1:$F$380,6,FALSE)),"－",VLOOKUP($AS348,技まとめ!$A$1:$F$380,6,FALSE))</f>
        <v>DR</v>
      </c>
      <c r="AU348" s="3">
        <f>IF(ISERROR(VLOOKUP($AS348,技まとめ!$A$1:$F$380,3,FALSE)),"－",VLOOKUP($AS348,技まとめ!$A$1:$F$380,3,FALSE))</f>
        <v>65</v>
      </c>
      <c r="AV348" s="3">
        <f>IF(ISERROR(VLOOKUP($AS348,技まとめ!$A$1:$F$380,5,FALSE)),"－",VLOOKUP($AS348,技まとめ!$A$1:$F$380,5,FALSE))</f>
        <v>42</v>
      </c>
      <c r="AW348" s="3" t="str">
        <f>IF($E348=IF(ISERROR(VLOOKUP($AS348,技まとめ!$A$1:$F$380,4,FALSE)),"－",VLOOKUP($AS348,技まとめ!$A$1:$F$380,4,FALSE)),"一致","")</f>
        <v/>
      </c>
      <c r="AX348" s="12" t="str">
        <f t="shared" si="76"/>
        <v>スーパースキャン（Ｄ）スピニングカットプロファイルゾーンとうめいフェイント</v>
      </c>
      <c r="AY348" s="12" t="str">
        <f t="shared" si="77"/>
        <v>スーパースキャン（Ｄ）スピニングカットプロファイルゾーンとうめいフェイント</v>
      </c>
      <c r="AZ348" s="12" t="str">
        <f t="shared" si="78"/>
        <v>スーパースキャン（Ｄ）スピニングカットプロファイルゾーンとうめいフェイント</v>
      </c>
      <c r="BA348" s="12" t="str">
        <f t="shared" si="79"/>
        <v>スーパースキャン（Ｄ）スピニングカットプロファイルゾーンとうめいフェイント</v>
      </c>
      <c r="BB348" s="11" t="str">
        <f t="shared" si="80"/>
        <v>DRBBBLDR</v>
      </c>
      <c r="BC348" s="11" t="str">
        <f t="shared" si="81"/>
        <v>DRBBBLDR</v>
      </c>
      <c r="BD348" s="11" t="str">
        <f t="shared" si="82"/>
        <v>DRBBBLDR</v>
      </c>
      <c r="BE348" s="11" t="str">
        <f t="shared" si="83"/>
        <v>DRBBBLDR</v>
      </c>
    </row>
    <row r="349" spans="1:57" ht="11.25" hidden="1" customHeight="1">
      <c r="A349" s="6">
        <v>347</v>
      </c>
      <c r="B349" s="7" t="s">
        <v>1058</v>
      </c>
      <c r="C349" s="8" t="s">
        <v>1059</v>
      </c>
      <c r="D349" s="7" t="s">
        <v>72</v>
      </c>
      <c r="E349" s="7" t="s">
        <v>73</v>
      </c>
      <c r="F349" s="7" t="s">
        <v>82</v>
      </c>
      <c r="G349" s="9">
        <v>94</v>
      </c>
      <c r="H349" s="9">
        <v>118</v>
      </c>
      <c r="I349" s="9">
        <v>47</v>
      </c>
      <c r="J349" s="9">
        <v>53</v>
      </c>
      <c r="K349" s="9">
        <v>54</v>
      </c>
      <c r="L349" s="9">
        <v>55</v>
      </c>
      <c r="M349" s="9">
        <v>60</v>
      </c>
      <c r="N349" s="9">
        <v>56</v>
      </c>
      <c r="O349" s="9">
        <v>56</v>
      </c>
      <c r="P349" s="9">
        <v>44</v>
      </c>
      <c r="Q349" s="10">
        <v>97</v>
      </c>
      <c r="R349" s="11">
        <v>25</v>
      </c>
      <c r="S349" s="11">
        <v>1</v>
      </c>
      <c r="T349" s="11">
        <v>105</v>
      </c>
      <c r="U349" s="11">
        <v>110</v>
      </c>
      <c r="V349" s="11">
        <v>1</v>
      </c>
      <c r="W349" s="11">
        <v>106</v>
      </c>
      <c r="X349" s="11">
        <f t="shared" si="70"/>
        <v>445</v>
      </c>
      <c r="Y349" s="11">
        <f t="shared" si="71"/>
        <v>4415</v>
      </c>
      <c r="Z349" s="11">
        <f t="shared" si="72"/>
        <v>1415</v>
      </c>
      <c r="AA349" s="11">
        <f t="shared" si="73"/>
        <v>4215</v>
      </c>
      <c r="AB349" s="11">
        <f t="shared" si="74"/>
        <v>4215</v>
      </c>
      <c r="AC349" s="6">
        <f t="shared" si="75"/>
        <v>4855</v>
      </c>
      <c r="AD349" s="9" t="s">
        <v>273</v>
      </c>
      <c r="AE349" s="3" t="str">
        <f>IF(ISERROR(VLOOKUP($AD349,技まとめ!$A$1:$F$380,6,FALSE)),"－",VLOOKUP($AD349,技まとめ!$A$1:$F$380,6,FALSE))</f>
        <v>BL</v>
      </c>
      <c r="AF349" s="3">
        <f>IF(ISERROR(VLOOKUP($AD349,技まとめ!$A$1:$F$380,3,FALSE)),"－",VLOOKUP($AD349,技まとめ!$A$1:$F$380,3,FALSE))</f>
        <v>17</v>
      </c>
      <c r="AG349" s="3">
        <f>IF(ISERROR(VLOOKUP($AD349,技まとめ!$A$1:$F$380,5,FALSE)),"－",VLOOKUP($AD349,技まとめ!$A$1:$F$380,5,FALSE))</f>
        <v>20</v>
      </c>
      <c r="AH349" s="3" t="str">
        <f>IF($E349=IF(ISERROR(VLOOKUP($AD349,技まとめ!$A$1:$F$380,4,FALSE)),"－",VLOOKUP($AD349,技まとめ!$A$1:$F$380,4,FALSE)),"一致","")</f>
        <v>一致</v>
      </c>
      <c r="AI349" s="9" t="s">
        <v>413</v>
      </c>
      <c r="AJ349" s="3" t="str">
        <f>IF(ISERROR(VLOOKUP($AI349,技まとめ!$A$1:$F$380,6,FALSE)),"－",VLOOKUP($AI349,技まとめ!$A$1:$F$380,6,FALSE))</f>
        <v>BB</v>
      </c>
      <c r="AK349" s="3">
        <f>IF(ISERROR(VLOOKUP($AI349,技まとめ!$A$1:$F$380,3,FALSE)),"－",VLOOKUP($AI349,技まとめ!$A$1:$F$380,3,FALSE))</f>
        <v>31</v>
      </c>
      <c r="AL349" s="3">
        <f>IF(ISERROR(VLOOKUP($AI349,技まとめ!$A$1:$F$380,5,FALSE)),"－",VLOOKUP($AI349,技まとめ!$A$1:$F$380,5,FALSE))</f>
        <v>28</v>
      </c>
      <c r="AM349" s="3" t="str">
        <f>IF($E349=IF(ISERROR(VLOOKUP($AI349,技まとめ!$A$1:$F$380,4,FALSE)),"－",VLOOKUP($AI349,技まとめ!$A$1:$F$380,4,FALSE)),"一致","")</f>
        <v/>
      </c>
      <c r="AN349" s="9" t="s">
        <v>500</v>
      </c>
      <c r="AO349" s="3" t="str">
        <f>IF(ISERROR(VLOOKUP($AN349,技まとめ!$A$1:$F$380,6,FALSE)),"－",VLOOKUP($AN349,技まとめ!$A$1:$F$380,6,FALSE))</f>
        <v>SC</v>
      </c>
      <c r="AP349" s="3">
        <f>IF(ISERROR(VLOOKUP($AN349,技まとめ!$A$1:$F$380,3,FALSE)),"－",VLOOKUP($AN349,技まとめ!$A$1:$F$380,3,FALSE))</f>
        <v>31</v>
      </c>
      <c r="AQ349" s="3">
        <f>IF(ISERROR(VLOOKUP($AN349,技まとめ!$A$1:$F$380,5,FALSE)),"－",VLOOKUP($AN349,技まとめ!$A$1:$F$380,5,FALSE))</f>
        <v>22</v>
      </c>
      <c r="AR349" s="3" t="str">
        <f>IF($E349=IF(ISERROR(VLOOKUP($AN349,技まとめ!$A$1:$F$380,4,FALSE)),"－",VLOOKUP($AN349,技まとめ!$A$1:$F$380,4,FALSE)),"一致","")</f>
        <v>一致</v>
      </c>
      <c r="AS349" s="9" t="s">
        <v>308</v>
      </c>
      <c r="AT349" s="3" t="str">
        <f>IF(ISERROR(VLOOKUP($AS349,技まとめ!$A$1:$F$380,6,FALSE)),"－",VLOOKUP($AS349,技まとめ!$A$1:$F$380,6,FALSE))</f>
        <v>DR</v>
      </c>
      <c r="AU349" s="3">
        <f>IF(ISERROR(VLOOKUP($AS349,技まとめ!$A$1:$F$380,3,FALSE)),"－",VLOOKUP($AS349,技まとめ!$A$1:$F$380,3,FALSE))</f>
        <v>28</v>
      </c>
      <c r="AV349" s="3">
        <f>IF(ISERROR(VLOOKUP($AS349,技まとめ!$A$1:$F$380,5,FALSE)),"－",VLOOKUP($AS349,技まとめ!$A$1:$F$380,5,FALSE))</f>
        <v>24</v>
      </c>
      <c r="AW349" s="3" t="str">
        <f>IF($E349=IF(ISERROR(VLOOKUP($AS349,技まとめ!$A$1:$F$380,4,FALSE)),"－",VLOOKUP($AS349,技まとめ!$A$1:$F$380,4,FALSE)),"一致","")</f>
        <v>一致</v>
      </c>
      <c r="AX349" s="12" t="str">
        <f t="shared" si="76"/>
        <v>しこふみスーパーしこふみつちだるまスーパーアルマジロ</v>
      </c>
      <c r="AY349" s="12" t="str">
        <f t="shared" si="77"/>
        <v>しこふみスーパーしこふみつちだるまスーパーアルマジロ</v>
      </c>
      <c r="AZ349" s="12" t="str">
        <f t="shared" si="78"/>
        <v>しこふみスーパーしこふみつちだるまスーパーアルマジロ</v>
      </c>
      <c r="BA349" s="12" t="str">
        <f t="shared" si="79"/>
        <v>しこふみスーパーしこふみつちだるまスーパーアルマジロ</v>
      </c>
      <c r="BB349" s="11" t="str">
        <f t="shared" si="80"/>
        <v>BLBBSCDR</v>
      </c>
      <c r="BC349" s="11" t="str">
        <f t="shared" si="81"/>
        <v>BLBBSCDR</v>
      </c>
      <c r="BD349" s="11" t="str">
        <f t="shared" si="82"/>
        <v>BLBBSCDR</v>
      </c>
      <c r="BE349" s="11" t="str">
        <f t="shared" si="83"/>
        <v>BLBBSCDR</v>
      </c>
    </row>
    <row r="350" spans="1:57" ht="11.25" hidden="1" customHeight="1">
      <c r="A350" s="6">
        <v>348</v>
      </c>
      <c r="B350" s="7" t="s">
        <v>1060</v>
      </c>
      <c r="C350" s="8" t="s">
        <v>1061</v>
      </c>
      <c r="D350" s="7" t="s">
        <v>72</v>
      </c>
      <c r="E350" s="7" t="s">
        <v>102</v>
      </c>
      <c r="F350" s="7" t="s">
        <v>74</v>
      </c>
      <c r="G350" s="9">
        <v>118</v>
      </c>
      <c r="H350" s="9">
        <v>90</v>
      </c>
      <c r="I350" s="9">
        <v>53</v>
      </c>
      <c r="J350" s="9">
        <v>51</v>
      </c>
      <c r="K350" s="9">
        <v>46</v>
      </c>
      <c r="L350" s="9">
        <v>46</v>
      </c>
      <c r="M350" s="9">
        <v>50</v>
      </c>
      <c r="N350" s="9">
        <v>56</v>
      </c>
      <c r="O350" s="9">
        <v>56</v>
      </c>
      <c r="P350" s="9">
        <v>80</v>
      </c>
      <c r="Q350" s="10">
        <v>103</v>
      </c>
      <c r="R350" s="11">
        <v>51</v>
      </c>
      <c r="S350" s="11">
        <v>1</v>
      </c>
      <c r="T350" s="11">
        <v>96</v>
      </c>
      <c r="U350" s="11">
        <v>100</v>
      </c>
      <c r="V350" s="11">
        <v>1</v>
      </c>
      <c r="W350" s="11">
        <v>106</v>
      </c>
      <c r="X350" s="11">
        <f t="shared" si="70"/>
        <v>458</v>
      </c>
      <c r="Y350" s="11">
        <f t="shared" si="71"/>
        <v>4655</v>
      </c>
      <c r="Z350" s="11">
        <f t="shared" si="72"/>
        <v>2325</v>
      </c>
      <c r="AA350" s="11">
        <f t="shared" si="73"/>
        <v>3900</v>
      </c>
      <c r="AB350" s="11">
        <f t="shared" si="74"/>
        <v>3900</v>
      </c>
      <c r="AC350" s="6">
        <f t="shared" si="75"/>
        <v>4625</v>
      </c>
      <c r="AD350" s="9" t="s">
        <v>274</v>
      </c>
      <c r="AE350" s="3" t="str">
        <f>IF(ISERROR(VLOOKUP($AD350,技まとめ!$A$1:$F$380,6,FALSE)),"－",VLOOKUP($AD350,技まとめ!$A$1:$F$380,6,FALSE))</f>
        <v>P1</v>
      </c>
      <c r="AF350" s="3">
        <f>IF(ISERROR(VLOOKUP($AD350,技まとめ!$A$1:$F$380,3,FALSE)),"－",VLOOKUP($AD350,技まとめ!$A$1:$F$380,3,FALSE))</f>
        <v>27</v>
      </c>
      <c r="AG350" s="3">
        <f>IF(ISERROR(VLOOKUP($AD350,技まとめ!$A$1:$F$380,5,FALSE)),"－",VLOOKUP($AD350,技まとめ!$A$1:$F$380,5,FALSE))</f>
        <v>25</v>
      </c>
      <c r="AH350" s="3" t="str">
        <f>IF($E350=IF(ISERROR(VLOOKUP($AD350,技まとめ!$A$1:$F$380,4,FALSE)),"－",VLOOKUP($AD350,技まとめ!$A$1:$F$380,4,FALSE)),"一致","")</f>
        <v>一致</v>
      </c>
      <c r="AI350" s="9" t="s">
        <v>305</v>
      </c>
      <c r="AJ350" s="3" t="str">
        <f>IF(ISERROR(VLOOKUP($AI350,技まとめ!$A$1:$F$380,6,FALSE)),"－",VLOOKUP($AI350,技まとめ!$A$1:$F$380,6,FALSE))</f>
        <v>BL</v>
      </c>
      <c r="AK350" s="3">
        <f>IF(ISERROR(VLOOKUP($AI350,技まとめ!$A$1:$F$380,3,FALSE)),"－",VLOOKUP($AI350,技まとめ!$A$1:$F$380,3,FALSE))</f>
        <v>41</v>
      </c>
      <c r="AL350" s="3">
        <f>IF(ISERROR(VLOOKUP($AI350,技まとめ!$A$1:$F$380,5,FALSE)),"－",VLOOKUP($AI350,技まとめ!$A$1:$F$380,5,FALSE))</f>
        <v>30</v>
      </c>
      <c r="AM350" s="3" t="str">
        <f>IF($E350=IF(ISERROR(VLOOKUP($AI350,技まとめ!$A$1:$F$380,4,FALSE)),"－",VLOOKUP($AI350,技まとめ!$A$1:$F$380,4,FALSE)),"一致","")</f>
        <v/>
      </c>
      <c r="AN350" s="9" t="s">
        <v>169</v>
      </c>
      <c r="AO350" s="3" t="str">
        <f>IF(ISERROR(VLOOKUP($AN350,技まとめ!$A$1:$F$380,6,FALSE)),"－",VLOOKUP($AN350,技まとめ!$A$1:$F$380,6,FALSE))</f>
        <v>DR</v>
      </c>
      <c r="AP350" s="3">
        <f>IF(ISERROR(VLOOKUP($AN350,技まとめ!$A$1:$F$380,3,FALSE)),"－",VLOOKUP($AN350,技まとめ!$A$1:$F$380,3,FALSE))</f>
        <v>71</v>
      </c>
      <c r="AQ350" s="3">
        <f>IF(ISERROR(VLOOKUP($AN350,技まとめ!$A$1:$F$380,5,FALSE)),"－",VLOOKUP($AN350,技まとめ!$A$1:$F$380,5,FALSE))</f>
        <v>44</v>
      </c>
      <c r="AR350" s="3" t="str">
        <f>IF($E350=IF(ISERROR(VLOOKUP($AN350,技まとめ!$A$1:$F$380,4,FALSE)),"－",VLOOKUP($AN350,技まとめ!$A$1:$F$380,4,FALSE)),"一致","")</f>
        <v/>
      </c>
      <c r="AS350" s="9" t="s">
        <v>240</v>
      </c>
      <c r="AT350" s="3" t="str">
        <f>IF(ISERROR(VLOOKUP($AS350,技まとめ!$A$1:$F$380,6,FALSE)),"－",VLOOKUP($AS350,技まとめ!$A$1:$F$380,6,FALSE))</f>
        <v>P1</v>
      </c>
      <c r="AU350" s="3">
        <f>IF(ISERROR(VLOOKUP($AS350,技まとめ!$A$1:$F$380,3,FALSE)),"－",VLOOKUP($AS350,技まとめ!$A$1:$F$380,3,FALSE))</f>
        <v>83</v>
      </c>
      <c r="AV350" s="3">
        <f>IF(ISERROR(VLOOKUP($AS350,技まとめ!$A$1:$F$380,5,FALSE)),"－",VLOOKUP($AS350,技まとめ!$A$1:$F$380,5,FALSE))</f>
        <v>47</v>
      </c>
      <c r="AW350" s="3" t="str">
        <f>IF($E350=IF(ISERROR(VLOOKUP($AS350,技まとめ!$A$1:$F$380,4,FALSE)),"－",VLOOKUP($AS350,技まとめ!$A$1:$F$380,4,FALSE)),"一致","")</f>
        <v>一致</v>
      </c>
      <c r="AX350" s="12" t="str">
        <f t="shared" si="76"/>
        <v>ロケットこぶしフェイクボールエコーボールダブルロケット</v>
      </c>
      <c r="AY350" s="12" t="str">
        <f t="shared" si="77"/>
        <v>ロケットこぶしフェイクボールエコーボールダブルロケット</v>
      </c>
      <c r="AZ350" s="12" t="str">
        <f t="shared" si="78"/>
        <v>ロケットこぶしフェイクボールエコーボールダブルロケット</v>
      </c>
      <c r="BA350" s="12" t="str">
        <f t="shared" si="79"/>
        <v>ロケットこぶしフェイクボールエコーボールダブルロケット</v>
      </c>
      <c r="BB350" s="11" t="str">
        <f t="shared" si="80"/>
        <v>P1BLDRP1</v>
      </c>
      <c r="BC350" s="11" t="str">
        <f t="shared" si="81"/>
        <v>P1BLDRP1</v>
      </c>
      <c r="BD350" s="11" t="str">
        <f t="shared" si="82"/>
        <v>P1BLDRP1</v>
      </c>
      <c r="BE350" s="11" t="str">
        <f t="shared" si="83"/>
        <v>P1BLDRP1</v>
      </c>
    </row>
    <row r="351" spans="1:57" ht="11.25" hidden="1" customHeight="1">
      <c r="A351" s="6">
        <v>349</v>
      </c>
      <c r="B351" s="7" t="s">
        <v>1062</v>
      </c>
      <c r="C351" s="8" t="s">
        <v>1063</v>
      </c>
      <c r="D351" s="7" t="s">
        <v>72</v>
      </c>
      <c r="E351" s="7" t="s">
        <v>73</v>
      </c>
      <c r="F351" s="7" t="s">
        <v>109</v>
      </c>
      <c r="G351" s="9">
        <v>120</v>
      </c>
      <c r="H351" s="9">
        <v>92</v>
      </c>
      <c r="I351" s="9">
        <v>57</v>
      </c>
      <c r="J351" s="9">
        <v>57</v>
      </c>
      <c r="K351" s="9">
        <v>53</v>
      </c>
      <c r="L351" s="9">
        <v>51</v>
      </c>
      <c r="M351" s="9">
        <v>56</v>
      </c>
      <c r="N351" s="9">
        <v>56</v>
      </c>
      <c r="O351" s="9">
        <v>51</v>
      </c>
      <c r="P351" s="9">
        <v>42</v>
      </c>
      <c r="Q351" s="10">
        <v>107</v>
      </c>
      <c r="R351" s="11">
        <v>26</v>
      </c>
      <c r="S351" s="11">
        <v>1</v>
      </c>
      <c r="T351" s="11">
        <v>101</v>
      </c>
      <c r="U351" s="11">
        <v>106</v>
      </c>
      <c r="V351" s="11">
        <v>1</v>
      </c>
      <c r="W351" s="11">
        <v>101</v>
      </c>
      <c r="X351" s="11">
        <f t="shared" si="70"/>
        <v>443</v>
      </c>
      <c r="Y351" s="11">
        <f t="shared" si="71"/>
        <v>4790</v>
      </c>
      <c r="Z351" s="11">
        <f t="shared" si="72"/>
        <v>1425</v>
      </c>
      <c r="AA351" s="11">
        <f t="shared" si="73"/>
        <v>4050</v>
      </c>
      <c r="AB351" s="11">
        <f t="shared" si="74"/>
        <v>4050</v>
      </c>
      <c r="AC351" s="6">
        <f t="shared" si="75"/>
        <v>4675</v>
      </c>
      <c r="AD351" s="9" t="s">
        <v>235</v>
      </c>
      <c r="AE351" s="3" t="str">
        <f>IF(ISERROR(VLOOKUP($AD351,技まとめ!$A$1:$F$380,6,FALSE)),"－",VLOOKUP($AD351,技まとめ!$A$1:$F$380,6,FALSE))</f>
        <v>BL</v>
      </c>
      <c r="AF351" s="3">
        <f>IF(ISERROR(VLOOKUP($AD351,技まとめ!$A$1:$F$380,3,FALSE)),"－",VLOOKUP($AD351,技まとめ!$A$1:$F$380,3,FALSE))</f>
        <v>18</v>
      </c>
      <c r="AG351" s="3">
        <f>IF(ISERROR(VLOOKUP($AD351,技まとめ!$A$1:$F$380,5,FALSE)),"－",VLOOKUP($AD351,技まとめ!$A$1:$F$380,5,FALSE))</f>
        <v>21</v>
      </c>
      <c r="AH351" s="3" t="str">
        <f>IF($E351=IF(ISERROR(VLOOKUP($AD351,技まとめ!$A$1:$F$380,4,FALSE)),"－",VLOOKUP($AD351,技まとめ!$A$1:$F$380,4,FALSE)),"一致","")</f>
        <v/>
      </c>
      <c r="AI351" s="9" t="s">
        <v>347</v>
      </c>
      <c r="AJ351" s="3" t="str">
        <f>IF(ISERROR(VLOOKUP($AI351,技まとめ!$A$1:$F$380,6,FALSE)),"－",VLOOKUP($AI351,技まとめ!$A$1:$F$380,6,FALSE))</f>
        <v>DR</v>
      </c>
      <c r="AK351" s="3">
        <f>IF(ISERROR(VLOOKUP($AI351,技まとめ!$A$1:$F$380,3,FALSE)),"－",VLOOKUP($AI351,技まとめ!$A$1:$F$380,3,FALSE))</f>
        <v>40</v>
      </c>
      <c r="AL351" s="3">
        <f>IF(ISERROR(VLOOKUP($AI351,技まとめ!$A$1:$F$380,5,FALSE)),"－",VLOOKUP($AI351,技まとめ!$A$1:$F$380,5,FALSE))</f>
        <v>31</v>
      </c>
      <c r="AM351" s="3" t="str">
        <f>IF($E351=IF(ISERROR(VLOOKUP($AI351,技まとめ!$A$1:$F$380,4,FALSE)),"－",VLOOKUP($AI351,技まとめ!$A$1:$F$380,4,FALSE)),"一致","")</f>
        <v/>
      </c>
      <c r="AN351" s="9" t="s">
        <v>124</v>
      </c>
      <c r="AO351" s="3" t="str">
        <f>IF(ISERROR(VLOOKUP($AN351,技まとめ!$A$1:$F$380,6,FALSE)),"－",VLOOKUP($AN351,技まとめ!$A$1:$F$380,6,FALSE))</f>
        <v>BL</v>
      </c>
      <c r="AP351" s="3">
        <f>IF(ISERROR(VLOOKUP($AN351,技まとめ!$A$1:$F$380,3,FALSE)),"－",VLOOKUP($AN351,技まとめ!$A$1:$F$380,3,FALSE))</f>
        <v>42</v>
      </c>
      <c r="AQ351" s="3">
        <f>IF(ISERROR(VLOOKUP($AN351,技まとめ!$A$1:$F$380,5,FALSE)),"－",VLOOKUP($AN351,技まとめ!$A$1:$F$380,5,FALSE))</f>
        <v>29</v>
      </c>
      <c r="AR351" s="3" t="str">
        <f>IF($E351=IF(ISERROR(VLOOKUP($AN351,技まとめ!$A$1:$F$380,4,FALSE)),"－",VLOOKUP($AN351,技まとめ!$A$1:$F$380,4,FALSE)),"一致","")</f>
        <v/>
      </c>
      <c r="AS351" s="9" t="s">
        <v>454</v>
      </c>
      <c r="AT351" s="3" t="str">
        <f>IF(ISERROR(VLOOKUP($AS351,技まとめ!$A$1:$F$380,6,FALSE)),"－",VLOOKUP($AS351,技まとめ!$A$1:$F$380,6,FALSE))</f>
        <v>BL</v>
      </c>
      <c r="AU351" s="3">
        <f>IF(ISERROR(VLOOKUP($AS351,技まとめ!$A$1:$F$380,3,FALSE)),"－",VLOOKUP($AS351,技まとめ!$A$1:$F$380,3,FALSE))</f>
        <v>65</v>
      </c>
      <c r="AV351" s="3">
        <f>IF(ISERROR(VLOOKUP($AS351,技まとめ!$A$1:$F$380,5,FALSE)),"－",VLOOKUP($AS351,技まとめ!$A$1:$F$380,5,FALSE))</f>
        <v>42</v>
      </c>
      <c r="AW351" s="3" t="str">
        <f>IF($E351=IF(ISERROR(VLOOKUP($AS351,技まとめ!$A$1:$F$380,4,FALSE)),"－",VLOOKUP($AS351,技まとめ!$A$1:$F$380,4,FALSE)),"一致","")</f>
        <v/>
      </c>
      <c r="AX351" s="12" t="str">
        <f t="shared" si="76"/>
        <v>ドッペルゲンガーざんぞうフェイクボンバーぶんしんディフェンス</v>
      </c>
      <c r="AY351" s="12" t="str">
        <f t="shared" si="77"/>
        <v>ドッペルゲンガーざんぞうフェイクボンバーぶんしんディフェンス</v>
      </c>
      <c r="AZ351" s="12" t="str">
        <f t="shared" si="78"/>
        <v>ドッペルゲンガーざんぞうフェイクボンバーぶんしんディフェンス</v>
      </c>
      <c r="BA351" s="12" t="str">
        <f t="shared" si="79"/>
        <v>ドッペルゲンガーざんぞうフェイクボンバーぶんしんディフェンス</v>
      </c>
      <c r="BB351" s="11" t="str">
        <f t="shared" si="80"/>
        <v>BLDRBLBL</v>
      </c>
      <c r="BC351" s="11" t="str">
        <f t="shared" si="81"/>
        <v>BLDRBLBL</v>
      </c>
      <c r="BD351" s="11" t="str">
        <f t="shared" si="82"/>
        <v>BLDRBLBL</v>
      </c>
      <c r="BE351" s="11" t="str">
        <f t="shared" si="83"/>
        <v>BLDRBLBL</v>
      </c>
    </row>
    <row r="352" spans="1:57" ht="11.25" hidden="1" customHeight="1">
      <c r="A352" s="6">
        <v>350</v>
      </c>
      <c r="B352" s="7" t="s">
        <v>1064</v>
      </c>
      <c r="C352" s="8" t="s">
        <v>1065</v>
      </c>
      <c r="D352" s="7" t="s">
        <v>72</v>
      </c>
      <c r="E352" s="7" t="s">
        <v>102</v>
      </c>
      <c r="F352" s="7" t="s">
        <v>82</v>
      </c>
      <c r="G352" s="9">
        <v>116</v>
      </c>
      <c r="H352" s="9">
        <v>101</v>
      </c>
      <c r="I352" s="9">
        <v>53</v>
      </c>
      <c r="J352" s="9">
        <v>54</v>
      </c>
      <c r="K352" s="9">
        <v>51</v>
      </c>
      <c r="L352" s="9">
        <v>56</v>
      </c>
      <c r="M352" s="9">
        <v>51</v>
      </c>
      <c r="N352" s="9">
        <v>57</v>
      </c>
      <c r="O352" s="9">
        <v>51</v>
      </c>
      <c r="P352" s="9">
        <v>56</v>
      </c>
      <c r="Q352" s="10">
        <v>103</v>
      </c>
      <c r="R352" s="11">
        <v>36</v>
      </c>
      <c r="S352" s="11">
        <v>1</v>
      </c>
      <c r="T352" s="11">
        <v>106</v>
      </c>
      <c r="U352" s="11">
        <v>101</v>
      </c>
      <c r="V352" s="11">
        <v>1</v>
      </c>
      <c r="W352" s="11">
        <v>101</v>
      </c>
      <c r="X352" s="11">
        <f t="shared" si="70"/>
        <v>449</v>
      </c>
      <c r="Y352" s="11">
        <f t="shared" si="71"/>
        <v>4630</v>
      </c>
      <c r="Z352" s="11">
        <f t="shared" si="72"/>
        <v>1775</v>
      </c>
      <c r="AA352" s="11">
        <f t="shared" si="73"/>
        <v>4225</v>
      </c>
      <c r="AB352" s="11">
        <f t="shared" si="74"/>
        <v>4225</v>
      </c>
      <c r="AC352" s="6">
        <f t="shared" si="75"/>
        <v>4925</v>
      </c>
      <c r="AD352" s="9" t="s">
        <v>168</v>
      </c>
      <c r="AE352" s="3" t="str">
        <f>IF(ISERROR(VLOOKUP($AD352,技まとめ!$A$1:$F$380,6,FALSE)),"－",VLOOKUP($AD352,技まとめ!$A$1:$F$380,6,FALSE))</f>
        <v>BL</v>
      </c>
      <c r="AF352" s="3">
        <f>IF(ISERROR(VLOOKUP($AD352,技まとめ!$A$1:$F$380,3,FALSE)),"－",VLOOKUP($AD352,技まとめ!$A$1:$F$380,3,FALSE))</f>
        <v>25</v>
      </c>
      <c r="AG352" s="3">
        <f>IF(ISERROR(VLOOKUP($AD352,技まとめ!$A$1:$F$380,5,FALSE)),"－",VLOOKUP($AD352,技まとめ!$A$1:$F$380,5,FALSE))</f>
        <v>12</v>
      </c>
      <c r="AH352" s="3" t="str">
        <f>IF($E352=IF(ISERROR(VLOOKUP($AD352,技まとめ!$A$1:$F$380,4,FALSE)),"－",VLOOKUP($AD352,技まとめ!$A$1:$F$380,4,FALSE)),"一致","")</f>
        <v/>
      </c>
      <c r="AI352" s="9" t="s">
        <v>668</v>
      </c>
      <c r="AJ352" s="3" t="str">
        <f>IF(ISERROR(VLOOKUP($AI352,技まとめ!$A$1:$F$380,6,FALSE)),"－",VLOOKUP($AI352,技まとめ!$A$1:$F$380,6,FALSE))</f>
        <v>BL</v>
      </c>
      <c r="AK352" s="3">
        <f>IF(ISERROR(VLOOKUP($AI352,技まとめ!$A$1:$F$380,3,FALSE)),"－",VLOOKUP($AI352,技まとめ!$A$1:$F$380,3,FALSE))</f>
        <v>46</v>
      </c>
      <c r="AL352" s="3">
        <f>IF(ISERROR(VLOOKUP($AI352,技まとめ!$A$1:$F$380,5,FALSE)),"－",VLOOKUP($AI352,技まとめ!$A$1:$F$380,5,FALSE))</f>
        <v>33</v>
      </c>
      <c r="AM352" s="3" t="str">
        <f>IF($E352=IF(ISERROR(VLOOKUP($AI352,技まとめ!$A$1:$F$380,4,FALSE)),"－",VLOOKUP($AI352,技まとめ!$A$1:$F$380,4,FALSE)),"一致","")</f>
        <v>一致</v>
      </c>
      <c r="AN352" s="9" t="s">
        <v>123</v>
      </c>
      <c r="AO352" s="3" t="str">
        <f>IF(ISERROR(VLOOKUP($AN352,技まとめ!$A$1:$F$380,6,FALSE)),"－",VLOOKUP($AN352,技まとめ!$A$1:$F$380,6,FALSE))</f>
        <v>DR</v>
      </c>
      <c r="AP352" s="3">
        <f>IF(ISERROR(VLOOKUP($AN352,技まとめ!$A$1:$F$380,3,FALSE)),"－",VLOOKUP($AN352,技まとめ!$A$1:$F$380,3,FALSE))</f>
        <v>36</v>
      </c>
      <c r="AQ352" s="3">
        <f>IF(ISERROR(VLOOKUP($AN352,技まとめ!$A$1:$F$380,5,FALSE)),"－",VLOOKUP($AN352,技まとめ!$A$1:$F$380,5,FALSE))</f>
        <v>27</v>
      </c>
      <c r="AR352" s="3" t="str">
        <f>IF($E352=IF(ISERROR(VLOOKUP($AN352,技まとめ!$A$1:$F$380,4,FALSE)),"－",VLOOKUP($AN352,技まとめ!$A$1:$F$380,4,FALSE)),"一致","")</f>
        <v/>
      </c>
      <c r="AS352" s="9" t="s">
        <v>756</v>
      </c>
      <c r="AT352" s="3" t="str">
        <f>IF(ISERROR(VLOOKUP($AS352,技まとめ!$A$1:$F$380,6,FALSE)),"－",VLOOKUP($AS352,技まとめ!$A$1:$F$380,6,FALSE))</f>
        <v>BB</v>
      </c>
      <c r="AU352" s="3">
        <f>IF(ISERROR(VLOOKUP($AS352,技まとめ!$A$1:$F$380,3,FALSE)),"－",VLOOKUP($AS352,技まとめ!$A$1:$F$380,3,FALSE))</f>
        <v>65</v>
      </c>
      <c r="AV352" s="3">
        <f>IF(ISERROR(VLOOKUP($AS352,技まとめ!$A$1:$F$380,5,FALSE)),"－",VLOOKUP($AS352,技まとめ!$A$1:$F$380,5,FALSE))</f>
        <v>42</v>
      </c>
      <c r="AW352" s="3" t="str">
        <f>IF($E352=IF(ISERROR(VLOOKUP($AS352,技まとめ!$A$1:$F$380,4,FALSE)),"－",VLOOKUP($AS352,技まとめ!$A$1:$F$380,4,FALSE)),"一致","")</f>
        <v>一致</v>
      </c>
      <c r="AX352" s="12" t="str">
        <f t="shared" si="76"/>
        <v>キラースライドじばしりかえんごりむちゅうボルケイノカット</v>
      </c>
      <c r="AY352" s="12" t="str">
        <f t="shared" si="77"/>
        <v>キラースライドじばしりかえんごりむちゅうボルケイノカット</v>
      </c>
      <c r="AZ352" s="12" t="str">
        <f t="shared" si="78"/>
        <v>キラースライドじばしりかえんごりむちゅうボルケイノカット</v>
      </c>
      <c r="BA352" s="12" t="str">
        <f t="shared" si="79"/>
        <v>キラースライドじばしりかえんごりむちゅうボルケイノカット</v>
      </c>
      <c r="BB352" s="11" t="str">
        <f t="shared" si="80"/>
        <v>BLBLDRBB</v>
      </c>
      <c r="BC352" s="11" t="str">
        <f t="shared" si="81"/>
        <v>BLBLDRBB</v>
      </c>
      <c r="BD352" s="11" t="str">
        <f t="shared" si="82"/>
        <v>BLBLDRBB</v>
      </c>
      <c r="BE352" s="11" t="str">
        <f t="shared" si="83"/>
        <v>BLBLDRBB</v>
      </c>
    </row>
    <row r="353" spans="1:57" ht="11.25" hidden="1" customHeight="1">
      <c r="A353" s="6">
        <v>351</v>
      </c>
      <c r="B353" s="7" t="s">
        <v>1066</v>
      </c>
      <c r="C353" s="8" t="s">
        <v>1067</v>
      </c>
      <c r="D353" s="7" t="s">
        <v>72</v>
      </c>
      <c r="E353" s="7" t="s">
        <v>95</v>
      </c>
      <c r="F353" s="7" t="s">
        <v>109</v>
      </c>
      <c r="G353" s="9">
        <v>128</v>
      </c>
      <c r="H353" s="9">
        <v>115</v>
      </c>
      <c r="I353" s="9">
        <v>48</v>
      </c>
      <c r="J353" s="9">
        <v>48</v>
      </c>
      <c r="K353" s="9">
        <v>50</v>
      </c>
      <c r="L353" s="9">
        <v>66</v>
      </c>
      <c r="M353" s="9">
        <v>47</v>
      </c>
      <c r="N353" s="9">
        <v>49</v>
      </c>
      <c r="O353" s="9">
        <v>62</v>
      </c>
      <c r="P353" s="9">
        <v>54</v>
      </c>
      <c r="Q353" s="10">
        <v>98</v>
      </c>
      <c r="R353" s="11">
        <v>19</v>
      </c>
      <c r="S353" s="11">
        <v>1</v>
      </c>
      <c r="T353" s="11">
        <v>116</v>
      </c>
      <c r="U353" s="11">
        <v>97</v>
      </c>
      <c r="V353" s="11">
        <v>1</v>
      </c>
      <c r="W353" s="11">
        <v>112</v>
      </c>
      <c r="X353" s="11">
        <f t="shared" si="70"/>
        <v>444</v>
      </c>
      <c r="Y353" s="11">
        <f t="shared" si="71"/>
        <v>4485</v>
      </c>
      <c r="Z353" s="11">
        <f t="shared" si="72"/>
        <v>1235</v>
      </c>
      <c r="AA353" s="11">
        <f t="shared" si="73"/>
        <v>4630</v>
      </c>
      <c r="AB353" s="11">
        <f t="shared" si="74"/>
        <v>4630</v>
      </c>
      <c r="AC353" s="6">
        <f t="shared" si="75"/>
        <v>5295</v>
      </c>
      <c r="AD353" s="9" t="s">
        <v>147</v>
      </c>
      <c r="AE353" s="3" t="str">
        <f>IF(ISERROR(VLOOKUP($AD353,技まとめ!$A$1:$F$380,6,FALSE)),"－",VLOOKUP($AD353,技まとめ!$A$1:$F$380,6,FALSE))</f>
        <v>－</v>
      </c>
      <c r="AF353" s="3">
        <f>IF(ISERROR(VLOOKUP($AD353,技まとめ!$A$1:$F$380,3,FALSE)),"－",VLOOKUP($AD353,技まとめ!$A$1:$F$380,3,FALSE))</f>
        <v>0</v>
      </c>
      <c r="AG353" s="3">
        <f>IF(ISERROR(VLOOKUP($AD353,技まとめ!$A$1:$F$380,5,FALSE)),"－",VLOOKUP($AD353,技まとめ!$A$1:$F$380,5,FALSE))</f>
        <v>0</v>
      </c>
      <c r="AH353" s="3" t="str">
        <f>IF($E353=IF(ISERROR(VLOOKUP($AD353,技まとめ!$A$1:$F$380,4,FALSE)),"－",VLOOKUP($AD353,技まとめ!$A$1:$F$380,4,FALSE)),"一致","")</f>
        <v/>
      </c>
      <c r="AI353" s="9" t="s">
        <v>131</v>
      </c>
      <c r="AJ353" s="3" t="str">
        <f>IF(ISERROR(VLOOKUP($AI353,技まとめ!$A$1:$F$380,6,FALSE)),"－",VLOOKUP($AI353,技まとめ!$A$1:$F$380,6,FALSE))</f>
        <v>DR</v>
      </c>
      <c r="AK353" s="3">
        <f>IF(ISERROR(VLOOKUP($AI353,技まとめ!$A$1:$F$380,3,FALSE)),"－",VLOOKUP($AI353,技まとめ!$A$1:$F$380,3,FALSE))</f>
        <v>33</v>
      </c>
      <c r="AL353" s="3">
        <f>IF(ISERROR(VLOOKUP($AI353,技まとめ!$A$1:$F$380,5,FALSE)),"－",VLOOKUP($AI353,技まとめ!$A$1:$F$380,5,FALSE))</f>
        <v>28</v>
      </c>
      <c r="AM353" s="3" t="str">
        <f>IF($E353=IF(ISERROR(VLOOKUP($AI353,技まとめ!$A$1:$F$380,4,FALSE)),"－",VLOOKUP($AI353,技まとめ!$A$1:$F$380,4,FALSE)),"一致","")</f>
        <v>一致</v>
      </c>
      <c r="AN353" s="9" t="s">
        <v>103</v>
      </c>
      <c r="AO353" s="3" t="str">
        <f>IF(ISERROR(VLOOKUP($AN353,技まとめ!$A$1:$F$380,6,FALSE)),"－",VLOOKUP($AN353,技まとめ!$A$1:$F$380,6,FALSE))</f>
        <v>DR</v>
      </c>
      <c r="AP353" s="3">
        <f>IF(ISERROR(VLOOKUP($AN353,技まとめ!$A$1:$F$380,3,FALSE)),"－",VLOOKUP($AN353,技まとめ!$A$1:$F$380,3,FALSE))</f>
        <v>56</v>
      </c>
      <c r="AQ353" s="3">
        <f>IF(ISERROR(VLOOKUP($AN353,技まとめ!$A$1:$F$380,5,FALSE)),"－",VLOOKUP($AN353,技まとめ!$A$1:$F$380,5,FALSE))</f>
        <v>39</v>
      </c>
      <c r="AR353" s="3" t="str">
        <f>IF($E353=IF(ISERROR(VLOOKUP($AN353,技まとめ!$A$1:$F$380,4,FALSE)),"－",VLOOKUP($AN353,技まとめ!$A$1:$F$380,4,FALSE)),"一致","")</f>
        <v>一致</v>
      </c>
      <c r="AS353" s="9" t="s">
        <v>784</v>
      </c>
      <c r="AT353" s="3" t="str">
        <f>IF(ISERROR(VLOOKUP($AS353,技まとめ!$A$1:$F$380,6,FALSE)),"－",VLOOKUP($AS353,技まとめ!$A$1:$F$380,6,FALSE))</f>
        <v>BL</v>
      </c>
      <c r="AU353" s="3">
        <f>IF(ISERROR(VLOOKUP($AS353,技まとめ!$A$1:$F$380,3,FALSE)),"－",VLOOKUP($AS353,技まとめ!$A$1:$F$380,3,FALSE))</f>
        <v>71</v>
      </c>
      <c r="AV353" s="3">
        <f>IF(ISERROR(VLOOKUP($AS353,技まとめ!$A$1:$F$380,5,FALSE)),"－",VLOOKUP($AS353,技まとめ!$A$1:$F$380,5,FALSE))</f>
        <v>44</v>
      </c>
      <c r="AW353" s="3" t="str">
        <f>IF($E353=IF(ISERROR(VLOOKUP($AS353,技まとめ!$A$1:$F$380,4,FALSE)),"－",VLOOKUP($AS353,技まとめ!$A$1:$F$380,4,FALSE)),"一致","")</f>
        <v>一致</v>
      </c>
      <c r="AX353" s="12" t="str">
        <f t="shared" si="76"/>
        <v>やくびょうがみイリュージョンボールまぼろしドリブルスニーキングレイド</v>
      </c>
      <c r="AY353" s="12" t="str">
        <f t="shared" si="77"/>
        <v>やくびょうがみイリュージョンボールまぼろしドリブルスニーキングレイド</v>
      </c>
      <c r="AZ353" s="12" t="str">
        <f t="shared" si="78"/>
        <v>やくびょうがみイリュージョンボールまぼろしドリブルスニーキングレイド</v>
      </c>
      <c r="BA353" s="12" t="str">
        <f t="shared" si="79"/>
        <v>やくびょうがみイリュージョンボールまぼろしドリブルスニーキングレイド</v>
      </c>
      <c r="BB353" s="11" t="str">
        <f t="shared" si="80"/>
        <v>－DRDRBL</v>
      </c>
      <c r="BC353" s="11" t="str">
        <f t="shared" si="81"/>
        <v>－DRDRBL</v>
      </c>
      <c r="BD353" s="11" t="str">
        <f t="shared" si="82"/>
        <v>－DRDRBL</v>
      </c>
      <c r="BE353" s="11" t="str">
        <f t="shared" si="83"/>
        <v>－DRDRBL</v>
      </c>
    </row>
    <row r="354" spans="1:57" ht="11.25" hidden="1" customHeight="1">
      <c r="A354" s="6">
        <v>352</v>
      </c>
      <c r="B354" s="7" t="s">
        <v>1068</v>
      </c>
      <c r="C354" s="8" t="s">
        <v>1069</v>
      </c>
      <c r="D354" s="7" t="s">
        <v>72</v>
      </c>
      <c r="E354" s="7" t="s">
        <v>102</v>
      </c>
      <c r="F354" s="7" t="s">
        <v>82</v>
      </c>
      <c r="G354" s="9">
        <v>120</v>
      </c>
      <c r="H354" s="9">
        <v>109</v>
      </c>
      <c r="I354" s="9">
        <v>53</v>
      </c>
      <c r="J354" s="9">
        <v>61</v>
      </c>
      <c r="K354" s="9">
        <v>56</v>
      </c>
      <c r="L354" s="9">
        <v>59</v>
      </c>
      <c r="M354" s="9">
        <v>53</v>
      </c>
      <c r="N354" s="9">
        <v>56</v>
      </c>
      <c r="O354" s="9">
        <v>56</v>
      </c>
      <c r="P354" s="9">
        <v>31</v>
      </c>
      <c r="Q354" s="10">
        <v>103</v>
      </c>
      <c r="R354" s="11">
        <v>22</v>
      </c>
      <c r="S354" s="11">
        <v>1</v>
      </c>
      <c r="T354" s="11">
        <v>109</v>
      </c>
      <c r="U354" s="11">
        <v>103</v>
      </c>
      <c r="V354" s="11">
        <v>1</v>
      </c>
      <c r="W354" s="11">
        <v>106</v>
      </c>
      <c r="X354" s="11">
        <f t="shared" si="70"/>
        <v>445</v>
      </c>
      <c r="Y354" s="11">
        <f t="shared" si="71"/>
        <v>4655</v>
      </c>
      <c r="Z354" s="11">
        <f t="shared" si="72"/>
        <v>1310</v>
      </c>
      <c r="AA354" s="11">
        <f t="shared" si="73"/>
        <v>4355</v>
      </c>
      <c r="AB354" s="11">
        <f t="shared" si="74"/>
        <v>4355</v>
      </c>
      <c r="AC354" s="6">
        <f t="shared" si="75"/>
        <v>5000</v>
      </c>
      <c r="AD354" s="9" t="s">
        <v>309</v>
      </c>
      <c r="AE354" s="3" t="str">
        <f>IF(ISERROR(VLOOKUP($AD354,技まとめ!$A$1:$F$380,6,FALSE)),"－",VLOOKUP($AD354,技まとめ!$A$1:$F$380,6,FALSE))</f>
        <v>BB</v>
      </c>
      <c r="AF354" s="3">
        <f>IF(ISERROR(VLOOKUP($AD354,技まとめ!$A$1:$F$380,3,FALSE)),"－",VLOOKUP($AD354,技まとめ!$A$1:$F$380,3,FALSE))</f>
        <v>23</v>
      </c>
      <c r="AG354" s="3">
        <f>IF(ISERROR(VLOOKUP($AD354,技まとめ!$A$1:$F$380,5,FALSE)),"－",VLOOKUP($AD354,技まとめ!$A$1:$F$380,5,FALSE))</f>
        <v>20</v>
      </c>
      <c r="AH354" s="3" t="str">
        <f>IF($E354=IF(ISERROR(VLOOKUP($AD354,技まとめ!$A$1:$F$380,4,FALSE)),"－",VLOOKUP($AD354,技まとめ!$A$1:$F$380,4,FALSE)),"一致","")</f>
        <v/>
      </c>
      <c r="AI354" s="9" t="s">
        <v>124</v>
      </c>
      <c r="AJ354" s="3" t="str">
        <f>IF(ISERROR(VLOOKUP($AI354,技まとめ!$A$1:$F$380,6,FALSE)),"－",VLOOKUP($AI354,技まとめ!$A$1:$F$380,6,FALSE))</f>
        <v>BL</v>
      </c>
      <c r="AK354" s="3">
        <f>IF(ISERROR(VLOOKUP($AI354,技まとめ!$A$1:$F$380,3,FALSE)),"－",VLOOKUP($AI354,技まとめ!$A$1:$F$380,3,FALSE))</f>
        <v>42</v>
      </c>
      <c r="AL354" s="3">
        <f>IF(ISERROR(VLOOKUP($AI354,技まとめ!$A$1:$F$380,5,FALSE)),"－",VLOOKUP($AI354,技まとめ!$A$1:$F$380,5,FALSE))</f>
        <v>29</v>
      </c>
      <c r="AM354" s="3" t="str">
        <f>IF($E354=IF(ISERROR(VLOOKUP($AI354,技まとめ!$A$1:$F$380,4,FALSE)),"－",VLOOKUP($AI354,技まとめ!$A$1:$F$380,4,FALSE)),"一致","")</f>
        <v>一致</v>
      </c>
      <c r="AN354" s="9" t="s">
        <v>162</v>
      </c>
      <c r="AO354" s="3" t="str">
        <f>IF(ISERROR(VLOOKUP($AN354,技まとめ!$A$1:$F$380,6,FALSE)),"－",VLOOKUP($AN354,技まとめ!$A$1:$F$380,6,FALSE))</f>
        <v>DR</v>
      </c>
      <c r="AP354" s="3">
        <f>IF(ISERROR(VLOOKUP($AN354,技まとめ!$A$1:$F$380,3,FALSE)),"－",VLOOKUP($AN354,技まとめ!$A$1:$F$380,3,FALSE))</f>
        <v>56</v>
      </c>
      <c r="AQ354" s="3">
        <f>IF(ISERROR(VLOOKUP($AN354,技まとめ!$A$1:$F$380,5,FALSE)),"－",VLOOKUP($AN354,技まとめ!$A$1:$F$380,5,FALSE))</f>
        <v>25</v>
      </c>
      <c r="AR354" s="3" t="str">
        <f>IF($E354=IF(ISERROR(VLOOKUP($AN354,技まとめ!$A$1:$F$380,4,FALSE)),"－",VLOOKUP($AN354,技まとめ!$A$1:$F$380,4,FALSE)),"一致","")</f>
        <v>一致</v>
      </c>
      <c r="AS354" s="9" t="s">
        <v>1070</v>
      </c>
      <c r="AT354" s="3" t="str">
        <f>IF(ISERROR(VLOOKUP($AS354,技まとめ!$A$1:$F$380,6,FALSE)),"－",VLOOKUP($AS354,技まとめ!$A$1:$F$380,6,FALSE))</f>
        <v>BB</v>
      </c>
      <c r="AU354" s="3">
        <f>IF(ISERROR(VLOOKUP($AS354,技まとめ!$A$1:$F$380,3,FALSE)),"－",VLOOKUP($AS354,技まとめ!$A$1:$F$380,3,FALSE))</f>
        <v>78</v>
      </c>
      <c r="AV354" s="3">
        <f>IF(ISERROR(VLOOKUP($AS354,技まとめ!$A$1:$F$380,5,FALSE)),"－",VLOOKUP($AS354,技まとめ!$A$1:$F$380,5,FALSE))</f>
        <v>46</v>
      </c>
      <c r="AW354" s="3" t="str">
        <f>IF($E354=IF(ISERROR(VLOOKUP($AS354,技まとめ!$A$1:$F$380,4,FALSE)),"－",VLOOKUP($AS354,技まとめ!$A$1:$F$380,4,FALSE)),"一致","")</f>
        <v/>
      </c>
      <c r="AX354" s="12" t="str">
        <f t="shared" si="76"/>
        <v>ホーントレインフェイクボンバージャッジスルーアステロイドベルト</v>
      </c>
      <c r="AY354" s="12" t="str">
        <f t="shared" si="77"/>
        <v>ホーントレインフェイクボンバージャッジスルーアステロイドベルト</v>
      </c>
      <c r="AZ354" s="12" t="str">
        <f t="shared" si="78"/>
        <v>ホーントレインフェイクボンバージャッジスルーアステロイドベルト</v>
      </c>
      <c r="BA354" s="12" t="str">
        <f t="shared" si="79"/>
        <v>ホーントレインフェイクボンバージャッジスルーアステロイドベルト</v>
      </c>
      <c r="BB354" s="11" t="str">
        <f t="shared" si="80"/>
        <v>BBBLDRBB</v>
      </c>
      <c r="BC354" s="11" t="str">
        <f t="shared" si="81"/>
        <v>BBBLDRBB</v>
      </c>
      <c r="BD354" s="11" t="str">
        <f t="shared" si="82"/>
        <v>BBBLDRBB</v>
      </c>
      <c r="BE354" s="11" t="str">
        <f t="shared" si="83"/>
        <v>BBBLDRBB</v>
      </c>
    </row>
    <row r="355" spans="1:57" ht="11.25" hidden="1" customHeight="1">
      <c r="A355" s="6">
        <v>353</v>
      </c>
      <c r="B355" s="7" t="s">
        <v>1071</v>
      </c>
      <c r="C355" s="8" t="s">
        <v>1072</v>
      </c>
      <c r="D355" s="7" t="s">
        <v>72</v>
      </c>
      <c r="E355" s="7" t="s">
        <v>81</v>
      </c>
      <c r="F355" s="7" t="s">
        <v>128</v>
      </c>
      <c r="G355" s="9">
        <v>102</v>
      </c>
      <c r="H355" s="9">
        <v>127</v>
      </c>
      <c r="I355" s="9">
        <v>48</v>
      </c>
      <c r="J355" s="9">
        <v>52</v>
      </c>
      <c r="K355" s="9">
        <v>56</v>
      </c>
      <c r="L355" s="9">
        <v>51</v>
      </c>
      <c r="M355" s="9">
        <v>60</v>
      </c>
      <c r="N355" s="9">
        <v>56</v>
      </c>
      <c r="O355" s="9">
        <v>52</v>
      </c>
      <c r="P355" s="9">
        <v>48</v>
      </c>
      <c r="Q355" s="10">
        <v>98</v>
      </c>
      <c r="R355" s="11">
        <v>30</v>
      </c>
      <c r="S355" s="11">
        <v>1</v>
      </c>
      <c r="T355" s="11">
        <v>101</v>
      </c>
      <c r="U355" s="11">
        <v>110</v>
      </c>
      <c r="V355" s="11">
        <v>1</v>
      </c>
      <c r="W355" s="11">
        <v>102</v>
      </c>
      <c r="X355" s="11">
        <f t="shared" si="70"/>
        <v>443</v>
      </c>
      <c r="Y355" s="11">
        <f t="shared" si="71"/>
        <v>4435</v>
      </c>
      <c r="Z355" s="11">
        <f t="shared" si="72"/>
        <v>1570</v>
      </c>
      <c r="AA355" s="11">
        <f t="shared" si="73"/>
        <v>4055</v>
      </c>
      <c r="AB355" s="11">
        <f t="shared" si="74"/>
        <v>4055</v>
      </c>
      <c r="AC355" s="6">
        <f t="shared" si="75"/>
        <v>4700</v>
      </c>
      <c r="AD355" s="9" t="s">
        <v>543</v>
      </c>
      <c r="AE355" s="3" t="str">
        <f>IF(ISERROR(VLOOKUP($AD355,技まとめ!$A$1:$F$380,6,FALSE)),"－",VLOOKUP($AD355,技まとめ!$A$1:$F$380,6,FALSE))</f>
        <v>SC</v>
      </c>
      <c r="AF355" s="3">
        <f>IF(ISERROR(VLOOKUP($AD355,技まとめ!$A$1:$F$380,3,FALSE)),"－",VLOOKUP($AD355,技まとめ!$A$1:$F$380,3,FALSE))</f>
        <v>25</v>
      </c>
      <c r="AG355" s="3">
        <f>IF(ISERROR(VLOOKUP($AD355,技まとめ!$A$1:$F$380,5,FALSE)),"－",VLOOKUP($AD355,技まとめ!$A$1:$F$380,5,FALSE))</f>
        <v>20</v>
      </c>
      <c r="AH355" s="3" t="str">
        <f>IF($E355=IF(ISERROR(VLOOKUP($AD355,技まとめ!$A$1:$F$380,4,FALSE)),"－",VLOOKUP($AD355,技まとめ!$A$1:$F$380,4,FALSE)),"一致","")</f>
        <v>一致</v>
      </c>
      <c r="AI355" s="9" t="s">
        <v>330</v>
      </c>
      <c r="AJ355" s="3" t="str">
        <f>IF(ISERROR(VLOOKUP($AI355,技まとめ!$A$1:$F$380,6,FALSE)),"－",VLOOKUP($AI355,技まとめ!$A$1:$F$380,6,FALSE))</f>
        <v>SC</v>
      </c>
      <c r="AK355" s="3">
        <f>IF(ISERROR(VLOOKUP($AI355,技まとめ!$A$1:$F$380,3,FALSE)),"－",VLOOKUP($AI355,技まとめ!$A$1:$F$380,3,FALSE))</f>
        <v>44</v>
      </c>
      <c r="AL355" s="3">
        <f>IF(ISERROR(VLOOKUP($AI355,技まとめ!$A$1:$F$380,5,FALSE)),"－",VLOOKUP($AI355,技まとめ!$A$1:$F$380,5,FALSE))</f>
        <v>28</v>
      </c>
      <c r="AM355" s="3" t="str">
        <f>IF($E355=IF(ISERROR(VLOOKUP($AI355,技まとめ!$A$1:$F$380,4,FALSE)),"－",VLOOKUP($AI355,技まとめ!$A$1:$F$380,4,FALSE)),"一致","")</f>
        <v>一致</v>
      </c>
      <c r="AN355" s="9" t="s">
        <v>214</v>
      </c>
      <c r="AO355" s="3" t="str">
        <f>IF(ISERROR(VLOOKUP($AN355,技まとめ!$A$1:$F$380,6,FALSE)),"－",VLOOKUP($AN355,技まとめ!$A$1:$F$380,6,FALSE))</f>
        <v>DR</v>
      </c>
      <c r="AP355" s="3">
        <f>IF(ISERROR(VLOOKUP($AN355,技まとめ!$A$1:$F$380,3,FALSE)),"－",VLOOKUP($AN355,技まとめ!$A$1:$F$380,3,FALSE))</f>
        <v>27</v>
      </c>
      <c r="AQ355" s="3">
        <f>IF(ISERROR(VLOOKUP($AN355,技まとめ!$A$1:$F$380,5,FALSE)),"－",VLOOKUP($AN355,技まとめ!$A$1:$F$380,5,FALSE))</f>
        <v>25</v>
      </c>
      <c r="AR355" s="3" t="str">
        <f>IF($E355=IF(ISERROR(VLOOKUP($AN355,技まとめ!$A$1:$F$380,4,FALSE)),"－",VLOOKUP($AN355,技まとめ!$A$1:$F$380,4,FALSE)),"一致","")</f>
        <v>一致</v>
      </c>
      <c r="AS355" s="9" t="s">
        <v>165</v>
      </c>
      <c r="AT355" s="3" t="str">
        <f>IF(ISERROR(VLOOKUP($AS355,技まとめ!$A$1:$F$380,6,FALSE)),"－",VLOOKUP($AS355,技まとめ!$A$1:$F$380,6,FALSE))</f>
        <v>BL</v>
      </c>
      <c r="AU355" s="3">
        <f>IF(ISERROR(VLOOKUP($AS355,技まとめ!$A$1:$F$380,3,FALSE)),"－",VLOOKUP($AS355,技まとめ!$A$1:$F$380,3,FALSE))</f>
        <v>78</v>
      </c>
      <c r="AV355" s="3">
        <f>IF(ISERROR(VLOOKUP($AS355,技まとめ!$A$1:$F$380,5,FALSE)),"－",VLOOKUP($AS355,技まとめ!$A$1:$F$380,5,FALSE))</f>
        <v>46</v>
      </c>
      <c r="AW355" s="3" t="str">
        <f>IF($E355=IF(ISERROR(VLOOKUP($AS355,技まとめ!$A$1:$F$380,4,FALSE)),"－",VLOOKUP($AS355,技まとめ!$A$1:$F$380,4,FALSE)),"一致","")</f>
        <v>一致</v>
      </c>
      <c r="AX355" s="12" t="str">
        <f t="shared" si="76"/>
        <v>スピニングシュートクロスドライブムーンサルトダブルサイクロン</v>
      </c>
      <c r="AY355" s="12" t="str">
        <f t="shared" si="77"/>
        <v>スピニングシュートクロスドライブムーンサルトダブルサイクロン</v>
      </c>
      <c r="AZ355" s="12" t="str">
        <f t="shared" si="78"/>
        <v>スピニングシュートクロスドライブムーンサルトダブルサイクロン</v>
      </c>
      <c r="BA355" s="12" t="str">
        <f t="shared" si="79"/>
        <v>スピニングシュートクロスドライブムーンサルトダブルサイクロン</v>
      </c>
      <c r="BB355" s="11" t="str">
        <f t="shared" si="80"/>
        <v>SCSCDRBL</v>
      </c>
      <c r="BC355" s="11" t="str">
        <f t="shared" si="81"/>
        <v>SCSCDRBL</v>
      </c>
      <c r="BD355" s="11" t="str">
        <f t="shared" si="82"/>
        <v>SCSCDRBL</v>
      </c>
      <c r="BE355" s="11" t="str">
        <f t="shared" si="83"/>
        <v>SCSCDRBL</v>
      </c>
    </row>
    <row r="356" spans="1:57" ht="11.25" hidden="1" customHeight="1">
      <c r="A356" s="6">
        <v>354</v>
      </c>
      <c r="B356" s="7" t="s">
        <v>1073</v>
      </c>
      <c r="C356" s="8" t="s">
        <v>1074</v>
      </c>
      <c r="D356" s="7" t="s">
        <v>72</v>
      </c>
      <c r="E356" s="7" t="s">
        <v>73</v>
      </c>
      <c r="F356" s="7" t="s">
        <v>109</v>
      </c>
      <c r="G356" s="9">
        <v>134</v>
      </c>
      <c r="H356" s="9">
        <v>95</v>
      </c>
      <c r="I356" s="9">
        <v>50</v>
      </c>
      <c r="J356" s="9">
        <v>39</v>
      </c>
      <c r="K356" s="9">
        <v>39</v>
      </c>
      <c r="L356" s="9">
        <v>51</v>
      </c>
      <c r="M356" s="9">
        <v>56</v>
      </c>
      <c r="N356" s="9">
        <v>56</v>
      </c>
      <c r="O356" s="9">
        <v>56</v>
      </c>
      <c r="P356" s="9">
        <v>78</v>
      </c>
      <c r="Q356" s="10">
        <v>100</v>
      </c>
      <c r="R356" s="11">
        <v>30</v>
      </c>
      <c r="S356" s="11">
        <v>1</v>
      </c>
      <c r="T356" s="11">
        <v>101</v>
      </c>
      <c r="U356" s="11">
        <v>106</v>
      </c>
      <c r="V356" s="11">
        <v>1</v>
      </c>
      <c r="W356" s="11">
        <v>106</v>
      </c>
      <c r="X356" s="11">
        <f t="shared" si="70"/>
        <v>445</v>
      </c>
      <c r="Y356" s="11">
        <f t="shared" si="71"/>
        <v>4535</v>
      </c>
      <c r="Z356" s="11">
        <f t="shared" si="72"/>
        <v>1590</v>
      </c>
      <c r="AA356" s="11">
        <f t="shared" si="73"/>
        <v>4075</v>
      </c>
      <c r="AB356" s="11">
        <f t="shared" si="74"/>
        <v>4075</v>
      </c>
      <c r="AC356" s="6">
        <f t="shared" si="75"/>
        <v>4720</v>
      </c>
      <c r="AD356" s="9" t="s">
        <v>686</v>
      </c>
      <c r="AE356" s="3" t="str">
        <f>IF(ISERROR(VLOOKUP($AD356,技まとめ!$A$1:$F$380,6,FALSE)),"－",VLOOKUP($AD356,技まとめ!$A$1:$F$380,6,FALSE))</f>
        <v>DR</v>
      </c>
      <c r="AF356" s="3">
        <f>IF(ISERROR(VLOOKUP($AD356,技まとめ!$A$1:$F$380,3,FALSE)),"－",VLOOKUP($AD356,技まとめ!$A$1:$F$380,3,FALSE))</f>
        <v>34</v>
      </c>
      <c r="AG356" s="3">
        <f>IF(ISERROR(VLOOKUP($AD356,技まとめ!$A$1:$F$380,5,FALSE)),"－",VLOOKUP($AD356,技まとめ!$A$1:$F$380,5,FALSE))</f>
        <v>27</v>
      </c>
      <c r="AH356" s="3" t="str">
        <f>IF($E356=IF(ISERROR(VLOOKUP($AD356,技まとめ!$A$1:$F$380,4,FALSE)),"－",VLOOKUP($AD356,技まとめ!$A$1:$F$380,4,FALSE)),"一致","")</f>
        <v/>
      </c>
      <c r="AI356" s="9" t="s">
        <v>357</v>
      </c>
      <c r="AJ356" s="3" t="str">
        <f>IF(ISERROR(VLOOKUP($AI356,技まとめ!$A$1:$F$380,6,FALSE)),"－",VLOOKUP($AI356,技まとめ!$A$1:$F$380,6,FALSE))</f>
        <v>LS</v>
      </c>
      <c r="AK356" s="3">
        <f>IF(ISERROR(VLOOKUP($AI356,技まとめ!$A$1:$F$380,3,FALSE)),"－",VLOOKUP($AI356,技まとめ!$A$1:$F$380,3,FALSE))</f>
        <v>40</v>
      </c>
      <c r="AL356" s="3">
        <f>IF(ISERROR(VLOOKUP($AI356,技まとめ!$A$1:$F$380,5,FALSE)),"－",VLOOKUP($AI356,技まとめ!$A$1:$F$380,5,FALSE))</f>
        <v>30</v>
      </c>
      <c r="AM356" s="3" t="str">
        <f>IF($E356=IF(ISERROR(VLOOKUP($AI356,技まとめ!$A$1:$F$380,4,FALSE)),"－",VLOOKUP($AI356,技まとめ!$A$1:$F$380,4,FALSE)),"一致","")</f>
        <v/>
      </c>
      <c r="AN356" s="9" t="s">
        <v>560</v>
      </c>
      <c r="AO356" s="3" t="str">
        <f>IF(ISERROR(VLOOKUP($AN356,技まとめ!$A$1:$F$380,6,FALSE)),"－",VLOOKUP($AN356,技まとめ!$A$1:$F$380,6,FALSE))</f>
        <v>BL</v>
      </c>
      <c r="AP356" s="3">
        <f>IF(ISERROR(VLOOKUP($AN356,技まとめ!$A$1:$F$380,3,FALSE)),"－",VLOOKUP($AN356,技まとめ!$A$1:$F$380,3,FALSE))</f>
        <v>28</v>
      </c>
      <c r="AQ356" s="3">
        <f>IF(ISERROR(VLOOKUP($AN356,技まとめ!$A$1:$F$380,5,FALSE)),"－",VLOOKUP($AN356,技まとめ!$A$1:$F$380,5,FALSE))</f>
        <v>24</v>
      </c>
      <c r="AR356" s="3" t="str">
        <f>IF($E356=IF(ISERROR(VLOOKUP($AN356,技まとめ!$A$1:$F$380,4,FALSE)),"－",VLOOKUP($AN356,技まとめ!$A$1:$F$380,4,FALSE)),"一致","")</f>
        <v/>
      </c>
      <c r="AS356" s="9" t="s">
        <v>98</v>
      </c>
      <c r="AT356" s="3" t="str">
        <f>IF(ISERROR(VLOOKUP($AS356,技まとめ!$A$1:$F$380,6,FALSE)),"－",VLOOKUP($AS356,技まとめ!$A$1:$F$380,6,FALSE))</f>
        <v>BL</v>
      </c>
      <c r="AU356" s="3">
        <f>IF(ISERROR(VLOOKUP($AS356,技まとめ!$A$1:$F$380,3,FALSE)),"－",VLOOKUP($AS356,技まとめ!$A$1:$F$380,3,FALSE))</f>
        <v>58</v>
      </c>
      <c r="AV356" s="3">
        <f>IF(ISERROR(VLOOKUP($AS356,技まとめ!$A$1:$F$380,5,FALSE)),"－",VLOOKUP($AS356,技まとめ!$A$1:$F$380,5,FALSE))</f>
        <v>39</v>
      </c>
      <c r="AW356" s="3" t="str">
        <f>IF($E356=IF(ISERROR(VLOOKUP($AS356,技まとめ!$A$1:$F$380,4,FALSE)),"－",VLOOKUP($AS356,技まとめ!$A$1:$F$380,4,FALSE)),"一致","")</f>
        <v/>
      </c>
      <c r="AX356" s="12" t="str">
        <f t="shared" si="76"/>
        <v>ヒートタックルパトリオットシュートブレードアタックかげぬい</v>
      </c>
      <c r="AY356" s="12" t="str">
        <f t="shared" si="77"/>
        <v>ヒートタックルパトリオットシュートブレードアタックかげぬい</v>
      </c>
      <c r="AZ356" s="12" t="str">
        <f t="shared" si="78"/>
        <v>ヒートタックルパトリオットシュートブレードアタックかげぬい</v>
      </c>
      <c r="BA356" s="12" t="str">
        <f t="shared" si="79"/>
        <v>ヒートタックルパトリオットシュートブレードアタックかげぬい</v>
      </c>
      <c r="BB356" s="11" t="str">
        <f t="shared" si="80"/>
        <v>DRLSBLBL</v>
      </c>
      <c r="BC356" s="11" t="str">
        <f t="shared" si="81"/>
        <v>DRLSBLBL</v>
      </c>
      <c r="BD356" s="11" t="str">
        <f t="shared" si="82"/>
        <v>DRLSBLBL</v>
      </c>
      <c r="BE356" s="11" t="str">
        <f t="shared" si="83"/>
        <v>DRLSBLBL</v>
      </c>
    </row>
    <row r="357" spans="1:57" ht="11.25" hidden="1" customHeight="1">
      <c r="A357" s="6">
        <v>355</v>
      </c>
      <c r="B357" s="7" t="s">
        <v>1075</v>
      </c>
      <c r="C357" s="8" t="s">
        <v>1076</v>
      </c>
      <c r="D357" s="7" t="s">
        <v>72</v>
      </c>
      <c r="E357" s="7" t="s">
        <v>102</v>
      </c>
      <c r="F357" s="7" t="s">
        <v>128</v>
      </c>
      <c r="G357" s="9">
        <v>121</v>
      </c>
      <c r="H357" s="9">
        <v>110</v>
      </c>
      <c r="I357" s="9">
        <v>57</v>
      </c>
      <c r="J357" s="9">
        <v>62</v>
      </c>
      <c r="K357" s="9">
        <v>51</v>
      </c>
      <c r="L357" s="9">
        <v>56</v>
      </c>
      <c r="M357" s="9">
        <v>56</v>
      </c>
      <c r="N357" s="9">
        <v>53</v>
      </c>
      <c r="O357" s="9">
        <v>56</v>
      </c>
      <c r="P357" s="9">
        <v>33</v>
      </c>
      <c r="Q357" s="10">
        <v>107</v>
      </c>
      <c r="R357" s="11">
        <v>17</v>
      </c>
      <c r="S357" s="11">
        <v>1</v>
      </c>
      <c r="T357" s="11">
        <v>106</v>
      </c>
      <c r="U357" s="11">
        <v>106</v>
      </c>
      <c r="V357" s="11">
        <v>1</v>
      </c>
      <c r="W357" s="11">
        <v>106</v>
      </c>
      <c r="X357" s="11">
        <f t="shared" si="70"/>
        <v>444</v>
      </c>
      <c r="Y357" s="11">
        <f t="shared" si="71"/>
        <v>4815</v>
      </c>
      <c r="Z357" s="11">
        <f t="shared" si="72"/>
        <v>1135</v>
      </c>
      <c r="AA357" s="11">
        <f t="shared" si="73"/>
        <v>4250</v>
      </c>
      <c r="AB357" s="11">
        <f t="shared" si="74"/>
        <v>4250</v>
      </c>
      <c r="AC357" s="6">
        <f t="shared" si="75"/>
        <v>4855</v>
      </c>
      <c r="AD357" s="9" t="s">
        <v>122</v>
      </c>
      <c r="AE357" s="3" t="str">
        <f>IF(ISERROR(VLOOKUP($AD357,技まとめ!$A$1:$F$380,6,FALSE)),"－",VLOOKUP($AD357,技まとめ!$A$1:$F$380,6,FALSE))</f>
        <v>NS</v>
      </c>
      <c r="AF357" s="3">
        <f>IF(ISERROR(VLOOKUP($AD357,技まとめ!$A$1:$F$380,3,FALSE)),"－",VLOOKUP($AD357,技まとめ!$A$1:$F$380,3,FALSE))</f>
        <v>25</v>
      </c>
      <c r="AG357" s="3">
        <f>IF(ISERROR(VLOOKUP($AD357,技まとめ!$A$1:$F$380,5,FALSE)),"－",VLOOKUP($AD357,技まとめ!$A$1:$F$380,5,FALSE))</f>
        <v>20</v>
      </c>
      <c r="AH357" s="3" t="str">
        <f>IF($E357=IF(ISERROR(VLOOKUP($AD357,技まとめ!$A$1:$F$380,4,FALSE)),"－",VLOOKUP($AD357,技まとめ!$A$1:$F$380,4,FALSE)),"一致","")</f>
        <v>一致</v>
      </c>
      <c r="AI357" s="9" t="s">
        <v>360</v>
      </c>
      <c r="AJ357" s="3" t="str">
        <f>IF(ISERROR(VLOOKUP($AI357,技まとめ!$A$1:$F$380,6,FALSE)),"－",VLOOKUP($AI357,技まとめ!$A$1:$F$380,6,FALSE))</f>
        <v>LS</v>
      </c>
      <c r="AK357" s="3">
        <f>IF(ISERROR(VLOOKUP($AI357,技まとめ!$A$1:$F$380,3,FALSE)),"－",VLOOKUP($AI357,技まとめ!$A$1:$F$380,3,FALSE))</f>
        <v>64</v>
      </c>
      <c r="AL357" s="3">
        <f>IF(ISERROR(VLOOKUP($AI357,技まとめ!$A$1:$F$380,5,FALSE)),"－",VLOOKUP($AI357,技まとめ!$A$1:$F$380,5,FALSE))</f>
        <v>44</v>
      </c>
      <c r="AM357" s="3" t="str">
        <f>IF($E357=IF(ISERROR(VLOOKUP($AI357,技まとめ!$A$1:$F$380,4,FALSE)),"－",VLOOKUP($AI357,技まとめ!$A$1:$F$380,4,FALSE)),"一致","")</f>
        <v>一致</v>
      </c>
      <c r="AN357" s="9" t="s">
        <v>110</v>
      </c>
      <c r="AO357" s="3" t="str">
        <f>IF(ISERROR(VLOOKUP($AN357,技まとめ!$A$1:$F$380,6,FALSE)),"－",VLOOKUP($AN357,技まとめ!$A$1:$F$380,6,FALSE))</f>
        <v>DR</v>
      </c>
      <c r="AP357" s="3">
        <f>IF(ISERROR(VLOOKUP($AN357,技まとめ!$A$1:$F$380,3,FALSE)),"－",VLOOKUP($AN357,技まとめ!$A$1:$F$380,3,FALSE))</f>
        <v>34</v>
      </c>
      <c r="AQ357" s="3">
        <f>IF(ISERROR(VLOOKUP($AN357,技まとめ!$A$1:$F$380,5,FALSE)),"－",VLOOKUP($AN357,技まとめ!$A$1:$F$380,5,FALSE))</f>
        <v>27</v>
      </c>
      <c r="AR357" s="3" t="str">
        <f>IF($E357=IF(ISERROR(VLOOKUP($AN357,技まとめ!$A$1:$F$380,4,FALSE)),"－",VLOOKUP($AN357,技まとめ!$A$1:$F$380,4,FALSE)),"一致","")</f>
        <v/>
      </c>
      <c r="AS357" s="9" t="s">
        <v>735</v>
      </c>
      <c r="AT357" s="3" t="str">
        <f>IF(ISERROR(VLOOKUP($AS357,技まとめ!$A$1:$F$380,6,FALSE)),"－",VLOOKUP($AS357,技まとめ!$A$1:$F$380,6,FALSE))</f>
        <v>SC</v>
      </c>
      <c r="AU357" s="3">
        <f>IF(ISERROR(VLOOKUP($AS357,技まとめ!$A$1:$F$380,3,FALSE)),"－",VLOOKUP($AS357,技まとめ!$A$1:$F$380,3,FALSE))</f>
        <v>51</v>
      </c>
      <c r="AV357" s="3">
        <f>IF(ISERROR(VLOOKUP($AS357,技まとめ!$A$1:$F$380,5,FALSE)),"－",VLOOKUP($AS357,技まとめ!$A$1:$F$380,5,FALSE))</f>
        <v>31</v>
      </c>
      <c r="AW357" s="3" t="str">
        <f>IF($E357=IF(ISERROR(VLOOKUP($AS357,技まとめ!$A$1:$F$380,4,FALSE)),"－",VLOOKUP($AS357,技まとめ!$A$1:$F$380,4,FALSE)),"一致","")</f>
        <v>一致</v>
      </c>
      <c r="AX357" s="12" t="str">
        <f t="shared" si="76"/>
        <v>グレネードショットアサルトシュートジグザグスパークダブルグレネード</v>
      </c>
      <c r="AY357" s="12" t="str">
        <f t="shared" si="77"/>
        <v>グレネードショットアサルトシュートジグザグスパークダブルグレネード</v>
      </c>
      <c r="AZ357" s="12" t="str">
        <f t="shared" si="78"/>
        <v>グレネードショットアサルトシュートジグザグスパークダブルグレネード</v>
      </c>
      <c r="BA357" s="12" t="str">
        <f t="shared" si="79"/>
        <v>グレネードショットアサルトシュートジグザグスパークダブルグレネード</v>
      </c>
      <c r="BB357" s="11" t="str">
        <f t="shared" si="80"/>
        <v>NSLSDRSC</v>
      </c>
      <c r="BC357" s="11" t="str">
        <f t="shared" si="81"/>
        <v>NSLSDRSC</v>
      </c>
      <c r="BD357" s="11" t="str">
        <f t="shared" si="82"/>
        <v>NSLSDRSC</v>
      </c>
      <c r="BE357" s="11" t="str">
        <f t="shared" si="83"/>
        <v>NSLSDRSC</v>
      </c>
    </row>
    <row r="358" spans="1:57" ht="11.25" hidden="1" customHeight="1">
      <c r="A358" s="6">
        <v>356</v>
      </c>
      <c r="B358" s="7" t="s">
        <v>1077</v>
      </c>
      <c r="C358" s="8" t="s">
        <v>1078</v>
      </c>
      <c r="D358" s="7" t="s">
        <v>72</v>
      </c>
      <c r="E358" s="7" t="s">
        <v>95</v>
      </c>
      <c r="F358" s="7" t="s">
        <v>82</v>
      </c>
      <c r="G358" s="9">
        <v>121</v>
      </c>
      <c r="H358" s="9">
        <v>108</v>
      </c>
      <c r="I358" s="9">
        <v>65</v>
      </c>
      <c r="J358" s="9">
        <v>44</v>
      </c>
      <c r="K358" s="9">
        <v>47</v>
      </c>
      <c r="L358" s="9">
        <v>50</v>
      </c>
      <c r="M358" s="9">
        <v>50</v>
      </c>
      <c r="N358" s="9">
        <v>46</v>
      </c>
      <c r="O358" s="9">
        <v>67</v>
      </c>
      <c r="P358" s="9">
        <v>62</v>
      </c>
      <c r="Q358" s="10">
        <v>115</v>
      </c>
      <c r="R358" s="11">
        <v>17</v>
      </c>
      <c r="S358" s="11">
        <v>1</v>
      </c>
      <c r="T358" s="11">
        <v>100</v>
      </c>
      <c r="U358" s="11">
        <v>100</v>
      </c>
      <c r="V358" s="11">
        <v>1</v>
      </c>
      <c r="W358" s="11">
        <v>117</v>
      </c>
      <c r="X358" s="11">
        <f t="shared" si="70"/>
        <v>451</v>
      </c>
      <c r="Y358" s="11">
        <f t="shared" si="71"/>
        <v>5190</v>
      </c>
      <c r="Z358" s="11">
        <f t="shared" si="72"/>
        <v>1190</v>
      </c>
      <c r="AA358" s="11">
        <f t="shared" si="73"/>
        <v>4095</v>
      </c>
      <c r="AB358" s="11">
        <f t="shared" si="74"/>
        <v>4095</v>
      </c>
      <c r="AC358" s="6">
        <f t="shared" si="75"/>
        <v>4670</v>
      </c>
      <c r="AD358" s="9" t="s">
        <v>129</v>
      </c>
      <c r="AE358" s="3" t="str">
        <f>IF(ISERROR(VLOOKUP($AD358,技まとめ!$A$1:$F$380,6,FALSE)),"－",VLOOKUP($AD358,技まとめ!$A$1:$F$380,6,FALSE))</f>
        <v>BL</v>
      </c>
      <c r="AF358" s="3">
        <f>IF(ISERROR(VLOOKUP($AD358,技まとめ!$A$1:$F$380,3,FALSE)),"－",VLOOKUP($AD358,技まとめ!$A$1:$F$380,3,FALSE))</f>
        <v>13</v>
      </c>
      <c r="AG358" s="3">
        <f>IF(ISERROR(VLOOKUP($AD358,技まとめ!$A$1:$F$380,5,FALSE)),"－",VLOOKUP($AD358,技まとめ!$A$1:$F$380,5,FALSE))</f>
        <v>20</v>
      </c>
      <c r="AH358" s="3" t="str">
        <f>IF($E358=IF(ISERROR(VLOOKUP($AD358,技まとめ!$A$1:$F$380,4,FALSE)),"－",VLOOKUP($AD358,技まとめ!$A$1:$F$380,4,FALSE)),"一致","")</f>
        <v>一致</v>
      </c>
      <c r="AI358" s="9" t="s">
        <v>124</v>
      </c>
      <c r="AJ358" s="3" t="str">
        <f>IF(ISERROR(VLOOKUP($AI358,技まとめ!$A$1:$F$380,6,FALSE)),"－",VLOOKUP($AI358,技まとめ!$A$1:$F$380,6,FALSE))</f>
        <v>BL</v>
      </c>
      <c r="AK358" s="3">
        <f>IF(ISERROR(VLOOKUP($AI358,技まとめ!$A$1:$F$380,3,FALSE)),"－",VLOOKUP($AI358,技まとめ!$A$1:$F$380,3,FALSE))</f>
        <v>42</v>
      </c>
      <c r="AL358" s="3">
        <f>IF(ISERROR(VLOOKUP($AI358,技まとめ!$A$1:$F$380,5,FALSE)),"－",VLOOKUP($AI358,技まとめ!$A$1:$F$380,5,FALSE))</f>
        <v>29</v>
      </c>
      <c r="AM358" s="3" t="str">
        <f>IF($E358=IF(ISERROR(VLOOKUP($AI358,技まとめ!$A$1:$F$380,4,FALSE)),"－",VLOOKUP($AI358,技まとめ!$A$1:$F$380,4,FALSE)),"一致","")</f>
        <v/>
      </c>
      <c r="AN358" s="9" t="s">
        <v>77</v>
      </c>
      <c r="AO358" s="3" t="str">
        <f>IF(ISERROR(VLOOKUP($AN358,技まとめ!$A$1:$F$380,6,FALSE)),"－",VLOOKUP($AN358,技まとめ!$A$1:$F$380,6,FALSE))</f>
        <v>CA</v>
      </c>
      <c r="AP358" s="3">
        <f>IF(ISERROR(VLOOKUP($AN358,技まとめ!$A$1:$F$380,3,FALSE)),"－",VLOOKUP($AN358,技まとめ!$A$1:$F$380,3,FALSE))</f>
        <v>71</v>
      </c>
      <c r="AQ358" s="3">
        <f>IF(ISERROR(VLOOKUP($AN358,技まとめ!$A$1:$F$380,5,FALSE)),"－",VLOOKUP($AN358,技まとめ!$A$1:$F$380,5,FALSE))</f>
        <v>42</v>
      </c>
      <c r="AR358" s="3" t="str">
        <f>IF($E358=IF(ISERROR(VLOOKUP($AN358,技まとめ!$A$1:$F$380,4,FALSE)),"－",VLOOKUP($AN358,技まとめ!$A$1:$F$380,4,FALSE)),"一致","")</f>
        <v/>
      </c>
      <c r="AS358" s="9" t="s">
        <v>576</v>
      </c>
      <c r="AT358" s="3" t="str">
        <f>IF(ISERROR(VLOOKUP($AS358,技まとめ!$A$1:$F$380,6,FALSE)),"－",VLOOKUP($AS358,技まとめ!$A$1:$F$380,6,FALSE))</f>
        <v>BB</v>
      </c>
      <c r="AU358" s="3">
        <f>IF(ISERROR(VLOOKUP($AS358,技まとめ!$A$1:$F$380,3,FALSE)),"－",VLOOKUP($AS358,技まとめ!$A$1:$F$380,3,FALSE))</f>
        <v>72</v>
      </c>
      <c r="AV358" s="3">
        <f>IF(ISERROR(VLOOKUP($AS358,技まとめ!$A$1:$F$380,5,FALSE)),"－",VLOOKUP($AS358,技まとめ!$A$1:$F$380,5,FALSE))</f>
        <v>43</v>
      </c>
      <c r="AW358" s="3" t="str">
        <f>IF($E358=IF(ISERROR(VLOOKUP($AS358,技まとめ!$A$1:$F$380,4,FALSE)),"－",VLOOKUP($AS358,技まとめ!$A$1:$F$380,4,FALSE)),"一致","")</f>
        <v/>
      </c>
      <c r="AX358" s="12" t="str">
        <f t="shared" si="76"/>
        <v>クイックドロウフェイクボンバーいかりのてっついさばきのてっつい</v>
      </c>
      <c r="AY358" s="12" t="str">
        <f t="shared" si="77"/>
        <v>クイックドロウフェイクボンバーいかりのてっついさばきのてっつい</v>
      </c>
      <c r="AZ358" s="12" t="str">
        <f t="shared" si="78"/>
        <v>クイックドロウフェイクボンバーいかりのてっついさばきのてっつい</v>
      </c>
      <c r="BA358" s="12" t="str">
        <f t="shared" si="79"/>
        <v>クイックドロウフェイクボンバーいかりのてっついさばきのてっつい</v>
      </c>
      <c r="BB358" s="11" t="str">
        <f t="shared" si="80"/>
        <v>BLBLCABB</v>
      </c>
      <c r="BC358" s="11" t="str">
        <f t="shared" si="81"/>
        <v>BLBLCABB</v>
      </c>
      <c r="BD358" s="11" t="str">
        <f t="shared" si="82"/>
        <v>BLBLCABB</v>
      </c>
      <c r="BE358" s="11" t="str">
        <f t="shared" si="83"/>
        <v>BLBLCABB</v>
      </c>
    </row>
    <row r="359" spans="1:57" ht="11.25" hidden="1" customHeight="1">
      <c r="A359" s="6">
        <v>357</v>
      </c>
      <c r="B359" s="7" t="s">
        <v>1079</v>
      </c>
      <c r="C359" s="8" t="s">
        <v>1080</v>
      </c>
      <c r="D359" s="7" t="s">
        <v>72</v>
      </c>
      <c r="E359" s="7" t="s">
        <v>81</v>
      </c>
      <c r="F359" s="7" t="s">
        <v>74</v>
      </c>
      <c r="G359" s="9">
        <v>120</v>
      </c>
      <c r="H359" s="9">
        <v>86</v>
      </c>
      <c r="I359" s="9">
        <v>51</v>
      </c>
      <c r="J359" s="9">
        <v>56</v>
      </c>
      <c r="K359" s="9">
        <v>48</v>
      </c>
      <c r="L359" s="9">
        <v>51</v>
      </c>
      <c r="M359" s="9">
        <v>48</v>
      </c>
      <c r="N359" s="9">
        <v>56</v>
      </c>
      <c r="O359" s="9">
        <v>57</v>
      </c>
      <c r="P359" s="9">
        <v>62</v>
      </c>
      <c r="Q359" s="10">
        <v>101</v>
      </c>
      <c r="R359" s="11">
        <v>40</v>
      </c>
      <c r="S359" s="11">
        <v>1</v>
      </c>
      <c r="T359" s="11">
        <v>101</v>
      </c>
      <c r="U359" s="11">
        <v>98</v>
      </c>
      <c r="V359" s="11">
        <v>1</v>
      </c>
      <c r="W359" s="11">
        <v>107</v>
      </c>
      <c r="X359" s="11">
        <f t="shared" si="70"/>
        <v>449</v>
      </c>
      <c r="Y359" s="11">
        <f t="shared" si="71"/>
        <v>4580</v>
      </c>
      <c r="Z359" s="11">
        <f t="shared" si="72"/>
        <v>1945</v>
      </c>
      <c r="AA359" s="11">
        <f t="shared" si="73"/>
        <v>4080</v>
      </c>
      <c r="AB359" s="11">
        <f t="shared" si="74"/>
        <v>4080</v>
      </c>
      <c r="AC359" s="6">
        <f t="shared" si="75"/>
        <v>4775</v>
      </c>
      <c r="AD359" s="9" t="s">
        <v>487</v>
      </c>
      <c r="AE359" s="3" t="str">
        <f>IF(ISERROR(VLOOKUP($AD359,技まとめ!$A$1:$F$380,6,FALSE)),"－",VLOOKUP($AD359,技まとめ!$A$1:$F$380,6,FALSE))</f>
        <v>CA</v>
      </c>
      <c r="AF359" s="3">
        <f>IF(ISERROR(VLOOKUP($AD359,技まとめ!$A$1:$F$380,3,FALSE)),"－",VLOOKUP($AD359,技まとめ!$A$1:$F$380,3,FALSE))</f>
        <v>33</v>
      </c>
      <c r="AG359" s="3">
        <f>IF(ISERROR(VLOOKUP($AD359,技まとめ!$A$1:$F$380,5,FALSE)),"－",VLOOKUP($AD359,技まとめ!$A$1:$F$380,5,FALSE))</f>
        <v>27</v>
      </c>
      <c r="AH359" s="3" t="str">
        <f>IF($E359=IF(ISERROR(VLOOKUP($AD359,技まとめ!$A$1:$F$380,4,FALSE)),"－",VLOOKUP($AD359,技まとめ!$A$1:$F$380,4,FALSE)),"一致","")</f>
        <v>一致</v>
      </c>
      <c r="AI359" s="9" t="s">
        <v>662</v>
      </c>
      <c r="AJ359" s="3" t="str">
        <f>IF(ISERROR(VLOOKUP($AI359,技まとめ!$A$1:$F$380,6,FALSE)),"－",VLOOKUP($AI359,技まとめ!$A$1:$F$380,6,FALSE))</f>
        <v>CA</v>
      </c>
      <c r="AK359" s="3">
        <f>IF(ISERROR(VLOOKUP($AI359,技まとめ!$A$1:$F$380,3,FALSE)),"－",VLOOKUP($AI359,技まとめ!$A$1:$F$380,3,FALSE))</f>
        <v>50</v>
      </c>
      <c r="AL359" s="3">
        <f>IF(ISERROR(VLOOKUP($AI359,技まとめ!$A$1:$F$380,5,FALSE)),"－",VLOOKUP($AI359,技まとめ!$A$1:$F$380,5,FALSE))</f>
        <v>35</v>
      </c>
      <c r="AM359" s="3" t="str">
        <f>IF($E359=IF(ISERROR(VLOOKUP($AI359,技まとめ!$A$1:$F$380,4,FALSE)),"－",VLOOKUP($AI359,技まとめ!$A$1:$F$380,4,FALSE)),"一致","")</f>
        <v>一致</v>
      </c>
      <c r="AN359" s="9" t="s">
        <v>560</v>
      </c>
      <c r="AO359" s="3" t="str">
        <f>IF(ISERROR(VLOOKUP($AN359,技まとめ!$A$1:$F$380,6,FALSE)),"－",VLOOKUP($AN359,技まとめ!$A$1:$F$380,6,FALSE))</f>
        <v>BL</v>
      </c>
      <c r="AP359" s="3">
        <f>IF(ISERROR(VLOOKUP($AN359,技まとめ!$A$1:$F$380,3,FALSE)),"－",VLOOKUP($AN359,技まとめ!$A$1:$F$380,3,FALSE))</f>
        <v>28</v>
      </c>
      <c r="AQ359" s="3">
        <f>IF(ISERROR(VLOOKUP($AN359,技まとめ!$A$1:$F$380,5,FALSE)),"－",VLOOKUP($AN359,技まとめ!$A$1:$F$380,5,FALSE))</f>
        <v>24</v>
      </c>
      <c r="AR359" s="3" t="str">
        <f>IF($E359=IF(ISERROR(VLOOKUP($AN359,技まとめ!$A$1:$F$380,4,FALSE)),"－",VLOOKUP($AN359,技まとめ!$A$1:$F$380,4,FALSE)),"一致","")</f>
        <v>一致</v>
      </c>
      <c r="AS359" s="9" t="s">
        <v>889</v>
      </c>
      <c r="AT359" s="3" t="str">
        <f>IF(ISERROR(VLOOKUP($AS359,技まとめ!$A$1:$F$380,6,FALSE)),"－",VLOOKUP($AS359,技まとめ!$A$1:$F$380,6,FALSE))</f>
        <v>CA</v>
      </c>
      <c r="AU359" s="3">
        <f>IF(ISERROR(VLOOKUP($AS359,技まとめ!$A$1:$F$380,3,FALSE)),"－",VLOOKUP($AS359,技まとめ!$A$1:$F$380,3,FALSE))</f>
        <v>96</v>
      </c>
      <c r="AV359" s="3">
        <f>IF(ISERROR(VLOOKUP($AS359,技まとめ!$A$1:$F$380,5,FALSE)),"－",VLOOKUP($AS359,技まとめ!$A$1:$F$380,5,FALSE))</f>
        <v>52</v>
      </c>
      <c r="AW359" s="3" t="str">
        <f>IF($E359=IF(ISERROR(VLOOKUP($AS359,技まとめ!$A$1:$F$380,4,FALSE)),"－",VLOOKUP($AS359,技まとめ!$A$1:$F$380,4,FALSE)),"一致","")</f>
        <v>一致</v>
      </c>
      <c r="AX359" s="12" t="str">
        <f t="shared" si="76"/>
        <v>こがらしオーロラカーテンブレードアタックプロキオンネット</v>
      </c>
      <c r="AY359" s="12" t="str">
        <f t="shared" si="77"/>
        <v>こがらしオーロラカーテンブレードアタックプロキオンネット</v>
      </c>
      <c r="AZ359" s="12" t="str">
        <f t="shared" si="78"/>
        <v>こがらしオーロラカーテンブレードアタックプロキオンネット</v>
      </c>
      <c r="BA359" s="12" t="str">
        <f t="shared" si="79"/>
        <v>こがらしオーロラカーテンブレードアタックプロキオンネット</v>
      </c>
      <c r="BB359" s="11" t="str">
        <f t="shared" si="80"/>
        <v>CACABLCA</v>
      </c>
      <c r="BC359" s="11" t="str">
        <f t="shared" si="81"/>
        <v>CACABLCA</v>
      </c>
      <c r="BD359" s="11" t="str">
        <f t="shared" si="82"/>
        <v>CACABLCA</v>
      </c>
      <c r="BE359" s="11" t="str">
        <f t="shared" si="83"/>
        <v>CACABLCA</v>
      </c>
    </row>
    <row r="360" spans="1:57" ht="11.25" hidden="1" customHeight="1">
      <c r="A360" s="6">
        <v>358</v>
      </c>
      <c r="B360" s="7" t="s">
        <v>1081</v>
      </c>
      <c r="C360" s="8" t="s">
        <v>1082</v>
      </c>
      <c r="D360" s="7" t="s">
        <v>72</v>
      </c>
      <c r="E360" s="7" t="s">
        <v>73</v>
      </c>
      <c r="F360" s="7" t="s">
        <v>128</v>
      </c>
      <c r="G360" s="9">
        <v>133</v>
      </c>
      <c r="H360" s="9">
        <v>106</v>
      </c>
      <c r="I360" s="9">
        <v>55</v>
      </c>
      <c r="J360" s="9">
        <v>60</v>
      </c>
      <c r="K360" s="9">
        <v>53</v>
      </c>
      <c r="L360" s="9">
        <v>59</v>
      </c>
      <c r="M360" s="9">
        <v>54</v>
      </c>
      <c r="N360" s="9">
        <v>53</v>
      </c>
      <c r="O360" s="9">
        <v>57</v>
      </c>
      <c r="P360" s="9">
        <v>33</v>
      </c>
      <c r="Q360" s="10">
        <v>105</v>
      </c>
      <c r="R360" s="11">
        <v>17</v>
      </c>
      <c r="S360" s="11">
        <v>1</v>
      </c>
      <c r="T360" s="11">
        <v>109</v>
      </c>
      <c r="U360" s="11">
        <v>104</v>
      </c>
      <c r="V360" s="11">
        <v>1</v>
      </c>
      <c r="W360" s="11">
        <v>107</v>
      </c>
      <c r="X360" s="11">
        <f t="shared" si="70"/>
        <v>444</v>
      </c>
      <c r="Y360" s="11">
        <f t="shared" si="71"/>
        <v>4740</v>
      </c>
      <c r="Z360" s="11">
        <f t="shared" si="72"/>
        <v>1140</v>
      </c>
      <c r="AA360" s="11">
        <f t="shared" si="73"/>
        <v>4360</v>
      </c>
      <c r="AB360" s="11">
        <f t="shared" si="74"/>
        <v>4360</v>
      </c>
      <c r="AC360" s="6">
        <f t="shared" si="75"/>
        <v>4980</v>
      </c>
      <c r="AD360" s="9" t="s">
        <v>289</v>
      </c>
      <c r="AE360" s="3" t="str">
        <f>IF(ISERROR(VLOOKUP($AD360,技まとめ!$A$1:$F$380,6,FALSE)),"－",VLOOKUP($AD360,技まとめ!$A$1:$F$380,6,FALSE))</f>
        <v>－</v>
      </c>
      <c r="AF360" s="3">
        <f>IF(ISERROR(VLOOKUP($AD360,技まとめ!$A$1:$F$380,3,FALSE)),"－",VLOOKUP($AD360,技まとめ!$A$1:$F$380,3,FALSE))</f>
        <v>0</v>
      </c>
      <c r="AG360" s="3">
        <f>IF(ISERROR(VLOOKUP($AD360,技まとめ!$A$1:$F$380,5,FALSE)),"－",VLOOKUP($AD360,技まとめ!$A$1:$F$380,5,FALSE))</f>
        <v>0</v>
      </c>
      <c r="AH360" s="3" t="str">
        <f>IF($E360=IF(ISERROR(VLOOKUP($AD360,技まとめ!$A$1:$F$380,4,FALSE)),"－",VLOOKUP($AD360,技まとめ!$A$1:$F$380,4,FALSE)),"一致","")</f>
        <v/>
      </c>
      <c r="AI360" s="9" t="s">
        <v>329</v>
      </c>
      <c r="AJ360" s="3" t="str">
        <f>IF(ISERROR(VLOOKUP($AI360,技まとめ!$A$1:$F$380,6,FALSE)),"－",VLOOKUP($AI360,技まとめ!$A$1:$F$380,6,FALSE))</f>
        <v>SC</v>
      </c>
      <c r="AK360" s="3">
        <f>IF(ISERROR(VLOOKUP($AI360,技まとめ!$A$1:$F$380,3,FALSE)),"－",VLOOKUP($AI360,技まとめ!$A$1:$F$380,3,FALSE))</f>
        <v>23</v>
      </c>
      <c r="AL360" s="3">
        <f>IF(ISERROR(VLOOKUP($AI360,技まとめ!$A$1:$F$380,5,FALSE)),"－",VLOOKUP($AI360,技まとめ!$A$1:$F$380,5,FALSE))</f>
        <v>20</v>
      </c>
      <c r="AM360" s="3" t="str">
        <f>IF($E360=IF(ISERROR(VLOOKUP($AI360,技まとめ!$A$1:$F$380,4,FALSE)),"－",VLOOKUP($AI360,技まとめ!$A$1:$F$380,4,FALSE)),"一致","")</f>
        <v>一致</v>
      </c>
      <c r="AN360" s="9" t="s">
        <v>500</v>
      </c>
      <c r="AO360" s="3" t="str">
        <f>IF(ISERROR(VLOOKUP($AN360,技まとめ!$A$1:$F$380,6,FALSE)),"－",VLOOKUP($AN360,技まとめ!$A$1:$F$380,6,FALSE))</f>
        <v>SC</v>
      </c>
      <c r="AP360" s="3">
        <f>IF(ISERROR(VLOOKUP($AN360,技まとめ!$A$1:$F$380,3,FALSE)),"－",VLOOKUP($AN360,技まとめ!$A$1:$F$380,3,FALSE))</f>
        <v>31</v>
      </c>
      <c r="AQ360" s="3">
        <f>IF(ISERROR(VLOOKUP($AN360,技まとめ!$A$1:$F$380,5,FALSE)),"－",VLOOKUP($AN360,技まとめ!$A$1:$F$380,5,FALSE))</f>
        <v>22</v>
      </c>
      <c r="AR360" s="3" t="str">
        <f>IF($E360=IF(ISERROR(VLOOKUP($AN360,技まとめ!$A$1:$F$380,4,FALSE)),"－",VLOOKUP($AN360,技まとめ!$A$1:$F$380,4,FALSE)),"一致","")</f>
        <v>一致</v>
      </c>
      <c r="AS360" s="9" t="s">
        <v>308</v>
      </c>
      <c r="AT360" s="3" t="str">
        <f>IF(ISERROR(VLOOKUP($AS360,技まとめ!$A$1:$F$380,6,FALSE)),"－",VLOOKUP($AS360,技まとめ!$A$1:$F$380,6,FALSE))</f>
        <v>DR</v>
      </c>
      <c r="AU360" s="3">
        <f>IF(ISERROR(VLOOKUP($AS360,技まとめ!$A$1:$F$380,3,FALSE)),"－",VLOOKUP($AS360,技まとめ!$A$1:$F$380,3,FALSE))</f>
        <v>28</v>
      </c>
      <c r="AV360" s="3">
        <f>IF(ISERROR(VLOOKUP($AS360,技まとめ!$A$1:$F$380,5,FALSE)),"－",VLOOKUP($AS360,技まとめ!$A$1:$F$380,5,FALSE))</f>
        <v>24</v>
      </c>
      <c r="AW360" s="3" t="str">
        <f>IF($E360=IF(ISERROR(VLOOKUP($AS360,技まとめ!$A$1:$F$380,4,FALSE)),"－",VLOOKUP($AS360,技まとめ!$A$1:$F$380,4,FALSE)),"一致","")</f>
        <v>一致</v>
      </c>
      <c r="AX360" s="12" t="str">
        <f t="shared" si="76"/>
        <v>リカバリースネークショットつちだるまスーパーアルマジロ</v>
      </c>
      <c r="AY360" s="12" t="str">
        <f t="shared" si="77"/>
        <v>リカバリースネークショットつちだるまスーパーアルマジロ</v>
      </c>
      <c r="AZ360" s="12" t="str">
        <f t="shared" si="78"/>
        <v>リカバリースネークショットつちだるまスーパーアルマジロ</v>
      </c>
      <c r="BA360" s="12" t="str">
        <f t="shared" si="79"/>
        <v>リカバリースネークショットつちだるまスーパーアルマジロ</v>
      </c>
      <c r="BB360" s="11" t="str">
        <f t="shared" si="80"/>
        <v>－SCSCDR</v>
      </c>
      <c r="BC360" s="11" t="str">
        <f t="shared" si="81"/>
        <v>－SCSCDR</v>
      </c>
      <c r="BD360" s="11" t="str">
        <f t="shared" si="82"/>
        <v>－SCSCDR</v>
      </c>
      <c r="BE360" s="11" t="str">
        <f t="shared" si="83"/>
        <v>－SCSCDR</v>
      </c>
    </row>
    <row r="361" spans="1:57" ht="11.25" hidden="1" customHeight="1">
      <c r="A361" s="6">
        <v>359</v>
      </c>
      <c r="B361" s="7" t="s">
        <v>1083</v>
      </c>
      <c r="C361" s="8" t="s">
        <v>1084</v>
      </c>
      <c r="D361" s="7" t="s">
        <v>72</v>
      </c>
      <c r="E361" s="7" t="s">
        <v>102</v>
      </c>
      <c r="F361" s="7" t="s">
        <v>82</v>
      </c>
      <c r="G361" s="9">
        <v>125</v>
      </c>
      <c r="H361" s="9">
        <v>105</v>
      </c>
      <c r="I361" s="9">
        <v>57</v>
      </c>
      <c r="J361" s="9">
        <v>60</v>
      </c>
      <c r="K361" s="9">
        <v>57</v>
      </c>
      <c r="L361" s="9">
        <v>58</v>
      </c>
      <c r="M361" s="9">
        <v>60</v>
      </c>
      <c r="N361" s="9">
        <v>58</v>
      </c>
      <c r="O361" s="9">
        <v>56</v>
      </c>
      <c r="P361" s="9">
        <v>26</v>
      </c>
      <c r="Q361" s="10">
        <v>107</v>
      </c>
      <c r="R361" s="11">
        <v>19</v>
      </c>
      <c r="S361" s="11">
        <v>1</v>
      </c>
      <c r="T361" s="11">
        <v>108</v>
      </c>
      <c r="U361" s="11">
        <v>110</v>
      </c>
      <c r="V361" s="11">
        <v>1</v>
      </c>
      <c r="W361" s="11">
        <v>106</v>
      </c>
      <c r="X361" s="11">
        <f t="shared" si="70"/>
        <v>452</v>
      </c>
      <c r="Y361" s="11">
        <f t="shared" si="71"/>
        <v>4815</v>
      </c>
      <c r="Z361" s="11">
        <f t="shared" si="72"/>
        <v>1205</v>
      </c>
      <c r="AA361" s="11">
        <f t="shared" si="73"/>
        <v>4320</v>
      </c>
      <c r="AB361" s="11">
        <f t="shared" si="74"/>
        <v>4320</v>
      </c>
      <c r="AC361" s="6">
        <f t="shared" si="75"/>
        <v>4945</v>
      </c>
      <c r="AD361" s="9" t="s">
        <v>5019</v>
      </c>
      <c r="AE361" s="3" t="str">
        <f>IF(ISERROR(VLOOKUP($AD361,技まとめ!$A$1:$F$380,6,FALSE)),"－",VLOOKUP($AD361,技まとめ!$A$1:$F$380,6,FALSE))</f>
        <v>－</v>
      </c>
      <c r="AF361" s="3">
        <f>IF(ISERROR(VLOOKUP($AD361,技まとめ!$A$1:$F$380,3,FALSE)),"－",VLOOKUP($AD361,技まとめ!$A$1:$F$380,3,FALSE))</f>
        <v>0</v>
      </c>
      <c r="AG361" s="3">
        <f>IF(ISERROR(VLOOKUP($AD361,技まとめ!$A$1:$F$380,5,FALSE)),"－",VLOOKUP($AD361,技まとめ!$A$1:$F$380,5,FALSE))</f>
        <v>0</v>
      </c>
      <c r="AH361" s="3" t="str">
        <f>IF($E361=IF(ISERROR(VLOOKUP($AD361,技まとめ!$A$1:$F$380,4,FALSE)),"－",VLOOKUP($AD361,技まとめ!$A$1:$F$380,4,FALSE)),"一致","")</f>
        <v/>
      </c>
      <c r="AI361" s="9" t="s">
        <v>756</v>
      </c>
      <c r="AJ361" s="3" t="str">
        <f>IF(ISERROR(VLOOKUP($AI361,技まとめ!$A$1:$F$380,6,FALSE)),"－",VLOOKUP($AI361,技まとめ!$A$1:$F$380,6,FALSE))</f>
        <v>BB</v>
      </c>
      <c r="AK361" s="3">
        <f>IF(ISERROR(VLOOKUP($AI361,技まとめ!$A$1:$F$380,3,FALSE)),"－",VLOOKUP($AI361,技まとめ!$A$1:$F$380,3,FALSE))</f>
        <v>65</v>
      </c>
      <c r="AL361" s="3">
        <f>IF(ISERROR(VLOOKUP($AI361,技まとめ!$A$1:$F$380,5,FALSE)),"－",VLOOKUP($AI361,技まとめ!$A$1:$F$380,5,FALSE))</f>
        <v>42</v>
      </c>
      <c r="AM361" s="3" t="str">
        <f>IF($E361=IF(ISERROR(VLOOKUP($AI361,技まとめ!$A$1:$F$380,4,FALSE)),"－",VLOOKUP($AI361,技まとめ!$A$1:$F$380,4,FALSE)),"一致","")</f>
        <v>一致</v>
      </c>
      <c r="AN361" s="9" t="s">
        <v>635</v>
      </c>
      <c r="AO361" s="3" t="str">
        <f>IF(ISERROR(VLOOKUP($AN361,技まとめ!$A$1:$F$380,6,FALSE)),"－",VLOOKUP($AN361,技まとめ!$A$1:$F$380,6,FALSE))</f>
        <v>DR</v>
      </c>
      <c r="AP361" s="3">
        <f>IF(ISERROR(VLOOKUP($AN361,技まとめ!$A$1:$F$380,3,FALSE)),"－",VLOOKUP($AN361,技まとめ!$A$1:$F$380,3,FALSE))</f>
        <v>58</v>
      </c>
      <c r="AQ361" s="3">
        <f>IF(ISERROR(VLOOKUP($AN361,技まとめ!$A$1:$F$380,5,FALSE)),"－",VLOOKUP($AN361,技まとめ!$A$1:$F$380,5,FALSE))</f>
        <v>39</v>
      </c>
      <c r="AR361" s="3" t="str">
        <f>IF($E361=IF(ISERROR(VLOOKUP($AN361,技まとめ!$A$1:$F$380,4,FALSE)),"－",VLOOKUP($AN361,技まとめ!$A$1:$F$380,4,FALSE)),"一致","")</f>
        <v/>
      </c>
      <c r="AS361" s="9" t="s">
        <v>106</v>
      </c>
      <c r="AT361" s="3" t="str">
        <f>IF(ISERROR(VLOOKUP($AS361,技まとめ!$A$1:$F$380,6,FALSE)),"－",VLOOKUP($AS361,技まとめ!$A$1:$F$380,6,FALSE))</f>
        <v>BL</v>
      </c>
      <c r="AU361" s="3">
        <f>IF(ISERROR(VLOOKUP($AS361,技まとめ!$A$1:$F$380,3,FALSE)),"－",VLOOKUP($AS361,技まとめ!$A$1:$F$380,3,FALSE))</f>
        <v>77</v>
      </c>
      <c r="AV361" s="3">
        <f>IF(ISERROR(VLOOKUP($AS361,技まとめ!$A$1:$F$380,5,FALSE)),"－",VLOOKUP($AS361,技まとめ!$A$1:$F$380,5,FALSE))</f>
        <v>47</v>
      </c>
      <c r="AW361" s="3" t="str">
        <f>IF($E361=IF(ISERROR(VLOOKUP($AS361,技まとめ!$A$1:$F$380,4,FALSE)),"－",VLOOKUP($AS361,技まとめ!$A$1:$F$380,4,FALSE)),"一致","")</f>
        <v/>
      </c>
      <c r="AX361" s="12" t="str">
        <f t="shared" si="76"/>
        <v>イケメンＵＰ！ボルケイノカットオーロラドリブルブロックサーカス</v>
      </c>
      <c r="AY361" s="12" t="str">
        <f t="shared" si="77"/>
        <v>イケメンＵＰ！ボルケイノカットオーロラドリブルブロックサーカス</v>
      </c>
      <c r="AZ361" s="12" t="str">
        <f t="shared" si="78"/>
        <v>イケメンＵＰ！ボルケイノカットオーロラドリブルブロックサーカス</v>
      </c>
      <c r="BA361" s="12" t="str">
        <f t="shared" si="79"/>
        <v>イケメンＵＰ！ボルケイノカットオーロラドリブルブロックサーカス</v>
      </c>
      <c r="BB361" s="11" t="str">
        <f t="shared" si="80"/>
        <v>－BBDRBL</v>
      </c>
      <c r="BC361" s="11" t="str">
        <f t="shared" si="81"/>
        <v>－BBDRBL</v>
      </c>
      <c r="BD361" s="11" t="str">
        <f t="shared" si="82"/>
        <v>－BBDRBL</v>
      </c>
      <c r="BE361" s="11" t="str">
        <f t="shared" si="83"/>
        <v>－BBDRBL</v>
      </c>
    </row>
    <row r="362" spans="1:57" ht="11.25" hidden="1" customHeight="1">
      <c r="A362" s="6">
        <v>360</v>
      </c>
      <c r="B362" s="7" t="s">
        <v>1085</v>
      </c>
      <c r="C362" s="8" t="s">
        <v>1086</v>
      </c>
      <c r="D362" s="7" t="s">
        <v>72</v>
      </c>
      <c r="E362" s="7" t="s">
        <v>95</v>
      </c>
      <c r="F362" s="7" t="s">
        <v>82</v>
      </c>
      <c r="G362" s="9">
        <v>120</v>
      </c>
      <c r="H362" s="9">
        <v>86</v>
      </c>
      <c r="I362" s="9">
        <v>45</v>
      </c>
      <c r="J362" s="9">
        <v>45</v>
      </c>
      <c r="K362" s="9">
        <v>44</v>
      </c>
      <c r="L362" s="9">
        <v>47</v>
      </c>
      <c r="M362" s="9">
        <v>44</v>
      </c>
      <c r="N362" s="9">
        <v>46</v>
      </c>
      <c r="O362" s="9">
        <v>49</v>
      </c>
      <c r="P362" s="9">
        <v>106</v>
      </c>
      <c r="Q362" s="10">
        <v>95</v>
      </c>
      <c r="R362" s="11">
        <v>59</v>
      </c>
      <c r="S362" s="11">
        <v>1</v>
      </c>
      <c r="T362" s="11">
        <v>97</v>
      </c>
      <c r="U362" s="11">
        <v>94</v>
      </c>
      <c r="V362" s="11">
        <v>1</v>
      </c>
      <c r="W362" s="11">
        <v>99</v>
      </c>
      <c r="X362" s="11">
        <f t="shared" si="70"/>
        <v>446</v>
      </c>
      <c r="Y362" s="11">
        <f t="shared" si="71"/>
        <v>4300</v>
      </c>
      <c r="Z362" s="11">
        <f t="shared" si="72"/>
        <v>2570</v>
      </c>
      <c r="AA362" s="11">
        <f t="shared" si="73"/>
        <v>3900</v>
      </c>
      <c r="AB362" s="11">
        <f t="shared" si="74"/>
        <v>3900</v>
      </c>
      <c r="AC362" s="6">
        <f t="shared" si="75"/>
        <v>4670</v>
      </c>
      <c r="AD362" s="9" t="s">
        <v>168</v>
      </c>
      <c r="AE362" s="3" t="str">
        <f>IF(ISERROR(VLOOKUP($AD362,技まとめ!$A$1:$F$380,6,FALSE)),"－",VLOOKUP($AD362,技まとめ!$A$1:$F$380,6,FALSE))</f>
        <v>BL</v>
      </c>
      <c r="AF362" s="3">
        <f>IF(ISERROR(VLOOKUP($AD362,技まとめ!$A$1:$F$380,3,FALSE)),"－",VLOOKUP($AD362,技まとめ!$A$1:$F$380,3,FALSE))</f>
        <v>25</v>
      </c>
      <c r="AG362" s="3">
        <f>IF(ISERROR(VLOOKUP($AD362,技まとめ!$A$1:$F$380,5,FALSE)),"－",VLOOKUP($AD362,技まとめ!$A$1:$F$380,5,FALSE))</f>
        <v>12</v>
      </c>
      <c r="AH362" s="3" t="str">
        <f>IF($E362=IF(ISERROR(VLOOKUP($AD362,技まとめ!$A$1:$F$380,4,FALSE)),"－",VLOOKUP($AD362,技まとめ!$A$1:$F$380,4,FALSE)),"一致","")</f>
        <v>一致</v>
      </c>
      <c r="AI362" s="9" t="s">
        <v>845</v>
      </c>
      <c r="AJ362" s="3" t="str">
        <f>IF(ISERROR(VLOOKUP($AI362,技まとめ!$A$1:$F$380,6,FALSE)),"－",VLOOKUP($AI362,技まとめ!$A$1:$F$380,6,FALSE))</f>
        <v>BL</v>
      </c>
      <c r="AK362" s="3">
        <f>IF(ISERROR(VLOOKUP($AI362,技まとめ!$A$1:$F$380,3,FALSE)),"－",VLOOKUP($AI362,技まとめ!$A$1:$F$380,3,FALSE))</f>
        <v>31</v>
      </c>
      <c r="AL362" s="3">
        <f>IF(ISERROR(VLOOKUP($AI362,技まとめ!$A$1:$F$380,5,FALSE)),"－",VLOOKUP($AI362,技まとめ!$A$1:$F$380,5,FALSE))</f>
        <v>28</v>
      </c>
      <c r="AM362" s="3" t="str">
        <f>IF($E362=IF(ISERROR(VLOOKUP($AI362,技まとめ!$A$1:$F$380,4,FALSE)),"－",VLOOKUP($AI362,技まとめ!$A$1:$F$380,4,FALSE)),"一致","")</f>
        <v/>
      </c>
      <c r="AN362" s="9" t="s">
        <v>103</v>
      </c>
      <c r="AO362" s="3" t="str">
        <f>IF(ISERROR(VLOOKUP($AN362,技まとめ!$A$1:$F$380,6,FALSE)),"－",VLOOKUP($AN362,技まとめ!$A$1:$F$380,6,FALSE))</f>
        <v>DR</v>
      </c>
      <c r="AP362" s="3">
        <f>IF(ISERROR(VLOOKUP($AN362,技まとめ!$A$1:$F$380,3,FALSE)),"－",VLOOKUP($AN362,技まとめ!$A$1:$F$380,3,FALSE))</f>
        <v>56</v>
      </c>
      <c r="AQ362" s="3">
        <f>IF(ISERROR(VLOOKUP($AN362,技まとめ!$A$1:$F$380,5,FALSE)),"－",VLOOKUP($AN362,技まとめ!$A$1:$F$380,5,FALSE))</f>
        <v>39</v>
      </c>
      <c r="AR362" s="3" t="str">
        <f>IF($E362=IF(ISERROR(VLOOKUP($AN362,技まとめ!$A$1:$F$380,4,FALSE)),"－",VLOOKUP($AN362,技まとめ!$A$1:$F$380,4,FALSE)),"一致","")</f>
        <v>一致</v>
      </c>
      <c r="AS362" s="9" t="s">
        <v>236</v>
      </c>
      <c r="AT362" s="3" t="str">
        <f>IF(ISERROR(VLOOKUP($AS362,技まとめ!$A$1:$F$380,6,FALSE)),"－",VLOOKUP($AS362,技まとめ!$A$1:$F$380,6,FALSE))</f>
        <v>DR</v>
      </c>
      <c r="AU362" s="3">
        <f>IF(ISERROR(VLOOKUP($AS362,技まとめ!$A$1:$F$380,3,FALSE)),"－",VLOOKUP($AS362,技まとめ!$A$1:$F$380,3,FALSE))</f>
        <v>65</v>
      </c>
      <c r="AV362" s="3">
        <f>IF(ISERROR(VLOOKUP($AS362,技まとめ!$A$1:$F$380,5,FALSE)),"－",VLOOKUP($AS362,技まとめ!$A$1:$F$380,5,FALSE))</f>
        <v>42</v>
      </c>
      <c r="AW362" s="3" t="str">
        <f>IF($E362=IF(ISERROR(VLOOKUP($AS362,技まとめ!$A$1:$F$380,4,FALSE)),"－",VLOOKUP($AS362,技まとめ!$A$1:$F$380,4,FALSE)),"一致","")</f>
        <v/>
      </c>
      <c r="AX362" s="12" t="str">
        <f t="shared" si="76"/>
        <v>キラースライドアイスグランドまぼろしドリブルとうめいフェイント</v>
      </c>
      <c r="AY362" s="12" t="str">
        <f t="shared" si="77"/>
        <v>キラースライドアイスグランドまぼろしドリブルとうめいフェイント</v>
      </c>
      <c r="AZ362" s="12" t="str">
        <f t="shared" si="78"/>
        <v>キラースライドアイスグランドまぼろしドリブルとうめいフェイント</v>
      </c>
      <c r="BA362" s="12" t="str">
        <f t="shared" si="79"/>
        <v>キラースライドアイスグランドまぼろしドリブルとうめいフェイント</v>
      </c>
      <c r="BB362" s="11" t="str">
        <f t="shared" si="80"/>
        <v>BLBLDRDR</v>
      </c>
      <c r="BC362" s="11" t="str">
        <f t="shared" si="81"/>
        <v>BLBLDRDR</v>
      </c>
      <c r="BD362" s="11" t="str">
        <f t="shared" si="82"/>
        <v>BLBLDRDR</v>
      </c>
      <c r="BE362" s="11" t="str">
        <f t="shared" si="83"/>
        <v>BLBLDRDR</v>
      </c>
    </row>
    <row r="363" spans="1:57" ht="11.25" hidden="1" customHeight="1">
      <c r="A363" s="6">
        <v>361</v>
      </c>
      <c r="B363" s="7" t="s">
        <v>1087</v>
      </c>
      <c r="C363" s="8" t="s">
        <v>1088</v>
      </c>
      <c r="D363" s="7" t="s">
        <v>72</v>
      </c>
      <c r="E363" s="7" t="s">
        <v>73</v>
      </c>
      <c r="F363" s="7" t="s">
        <v>82</v>
      </c>
      <c r="G363" s="9">
        <v>122</v>
      </c>
      <c r="H363" s="9">
        <v>91</v>
      </c>
      <c r="I363" s="9">
        <v>45</v>
      </c>
      <c r="J363" s="9">
        <v>51</v>
      </c>
      <c r="K363" s="9">
        <v>51</v>
      </c>
      <c r="L363" s="9">
        <v>56</v>
      </c>
      <c r="M363" s="9">
        <v>59</v>
      </c>
      <c r="N363" s="9">
        <v>62</v>
      </c>
      <c r="O363" s="9">
        <v>54</v>
      </c>
      <c r="P363" s="9">
        <v>36</v>
      </c>
      <c r="Q363" s="10">
        <v>95</v>
      </c>
      <c r="R363" s="11">
        <v>18</v>
      </c>
      <c r="S363" s="11">
        <v>1</v>
      </c>
      <c r="T363" s="11">
        <v>106</v>
      </c>
      <c r="U363" s="11">
        <v>109</v>
      </c>
      <c r="V363" s="11">
        <v>1</v>
      </c>
      <c r="W363" s="11">
        <v>104</v>
      </c>
      <c r="X363" s="11">
        <f t="shared" si="70"/>
        <v>434</v>
      </c>
      <c r="Y363" s="11">
        <f t="shared" si="71"/>
        <v>4325</v>
      </c>
      <c r="Z363" s="11">
        <f t="shared" si="72"/>
        <v>1160</v>
      </c>
      <c r="AA363" s="11">
        <f t="shared" si="73"/>
        <v>4240</v>
      </c>
      <c r="AB363" s="11">
        <f t="shared" si="74"/>
        <v>4240</v>
      </c>
      <c r="AC363" s="6">
        <f t="shared" si="75"/>
        <v>4850</v>
      </c>
      <c r="AD363" s="9" t="s">
        <v>413</v>
      </c>
      <c r="AE363" s="3" t="str">
        <f>IF(ISERROR(VLOOKUP($AD363,技まとめ!$A$1:$F$380,6,FALSE)),"－",VLOOKUP($AD363,技まとめ!$A$1:$F$380,6,FALSE))</f>
        <v>BB</v>
      </c>
      <c r="AF363" s="3">
        <f>IF(ISERROR(VLOOKUP($AD363,技まとめ!$A$1:$F$380,3,FALSE)),"－",VLOOKUP($AD363,技まとめ!$A$1:$F$380,3,FALSE))</f>
        <v>31</v>
      </c>
      <c r="AG363" s="3">
        <f>IF(ISERROR(VLOOKUP($AD363,技まとめ!$A$1:$F$380,5,FALSE)),"－",VLOOKUP($AD363,技まとめ!$A$1:$F$380,5,FALSE))</f>
        <v>28</v>
      </c>
      <c r="AH363" s="3" t="str">
        <f>IF($E363=IF(ISERROR(VLOOKUP($AD363,技まとめ!$A$1:$F$380,4,FALSE)),"－",VLOOKUP($AD363,技まとめ!$A$1:$F$380,4,FALSE)),"一致","")</f>
        <v/>
      </c>
      <c r="AI363" s="9" t="s">
        <v>668</v>
      </c>
      <c r="AJ363" s="3" t="str">
        <f>IF(ISERROR(VLOOKUP($AI363,技まとめ!$A$1:$F$380,6,FALSE)),"－",VLOOKUP($AI363,技まとめ!$A$1:$F$380,6,FALSE))</f>
        <v>BL</v>
      </c>
      <c r="AK363" s="3">
        <f>IF(ISERROR(VLOOKUP($AI363,技まとめ!$A$1:$F$380,3,FALSE)),"－",VLOOKUP($AI363,技まとめ!$A$1:$F$380,3,FALSE))</f>
        <v>46</v>
      </c>
      <c r="AL363" s="3">
        <f>IF(ISERROR(VLOOKUP($AI363,技まとめ!$A$1:$F$380,5,FALSE)),"－",VLOOKUP($AI363,技まとめ!$A$1:$F$380,5,FALSE))</f>
        <v>33</v>
      </c>
      <c r="AM363" s="3" t="str">
        <f>IF($E363=IF(ISERROR(VLOOKUP($AI363,技まとめ!$A$1:$F$380,4,FALSE)),"－",VLOOKUP($AI363,技まとめ!$A$1:$F$380,4,FALSE)),"一致","")</f>
        <v/>
      </c>
      <c r="AN363" s="9" t="s">
        <v>875</v>
      </c>
      <c r="AO363" s="3" t="str">
        <f>IF(ISERROR(VLOOKUP($AN363,技まとめ!$A$1:$F$380,6,FALSE)),"－",VLOOKUP($AN363,技まとめ!$A$1:$F$380,6,FALSE))</f>
        <v>DR</v>
      </c>
      <c r="AP363" s="3">
        <f>IF(ISERROR(VLOOKUP($AN363,技まとめ!$A$1:$F$380,3,FALSE)),"－",VLOOKUP($AN363,技まとめ!$A$1:$F$380,3,FALSE))</f>
        <v>60</v>
      </c>
      <c r="AQ363" s="3">
        <f>IF(ISERROR(VLOOKUP($AN363,技まとめ!$A$1:$F$380,5,FALSE)),"－",VLOOKUP($AN363,技まとめ!$A$1:$F$380,5,FALSE))</f>
        <v>39</v>
      </c>
      <c r="AR363" s="3" t="str">
        <f>IF($E363=IF(ISERROR(VLOOKUP($AN363,技まとめ!$A$1:$F$380,4,FALSE)),"－",VLOOKUP($AN363,技まとめ!$A$1:$F$380,4,FALSE)),"一致","")</f>
        <v>一致</v>
      </c>
      <c r="AS363" s="9" t="s">
        <v>671</v>
      </c>
      <c r="AT363" s="3" t="str">
        <f>IF(ISERROR(VLOOKUP($AS363,技まとめ!$A$1:$F$380,6,FALSE)),"－",VLOOKUP($AS363,技まとめ!$A$1:$F$380,6,FALSE))</f>
        <v>BL</v>
      </c>
      <c r="AU363" s="3">
        <f>IF(ISERROR(VLOOKUP($AS363,技まとめ!$A$1:$F$380,3,FALSE)),"－",VLOOKUP($AS363,技まとめ!$A$1:$F$380,3,FALSE))</f>
        <v>56</v>
      </c>
      <c r="AV363" s="3">
        <f>IF(ISERROR(VLOOKUP($AS363,技まとめ!$A$1:$F$380,5,FALSE)),"－",VLOOKUP($AS363,技まとめ!$A$1:$F$380,5,FALSE))</f>
        <v>39</v>
      </c>
      <c r="AW363" s="3" t="str">
        <f>IF($E363=IF(ISERROR(VLOOKUP($AS363,技まとめ!$A$1:$F$380,4,FALSE)),"－",VLOOKUP($AS363,技まとめ!$A$1:$F$380,4,FALSE)),"一致","")</f>
        <v/>
      </c>
      <c r="AX363" s="12" t="str">
        <f t="shared" si="76"/>
        <v>スーパーしこふみじばしりかえんシザース・ボムフレイムダンス</v>
      </c>
      <c r="AY363" s="12" t="str">
        <f t="shared" si="77"/>
        <v>スーパーしこふみじばしりかえんシザース・ボムフレイムダンス</v>
      </c>
      <c r="AZ363" s="12" t="str">
        <f t="shared" si="78"/>
        <v>スーパーしこふみじばしりかえんシザース・ボムフレイムダンス</v>
      </c>
      <c r="BA363" s="12" t="str">
        <f t="shared" si="79"/>
        <v>スーパーしこふみじばしりかえんシザース・ボムフレイムダンス</v>
      </c>
      <c r="BB363" s="11" t="str">
        <f t="shared" si="80"/>
        <v>BBBLDRBL</v>
      </c>
      <c r="BC363" s="11" t="str">
        <f t="shared" si="81"/>
        <v>BBBLDRBL</v>
      </c>
      <c r="BD363" s="11" t="str">
        <f t="shared" si="82"/>
        <v>BBBLDRBL</v>
      </c>
      <c r="BE363" s="11" t="str">
        <f t="shared" si="83"/>
        <v>BBBLDRBL</v>
      </c>
    </row>
    <row r="364" spans="1:57" ht="11.25" hidden="1" customHeight="1">
      <c r="A364" s="6">
        <v>362</v>
      </c>
      <c r="B364" s="7" t="s">
        <v>1089</v>
      </c>
      <c r="C364" s="8" t="s">
        <v>1090</v>
      </c>
      <c r="D364" s="7" t="s">
        <v>72</v>
      </c>
      <c r="E364" s="7" t="s">
        <v>95</v>
      </c>
      <c r="F364" s="7" t="s">
        <v>128</v>
      </c>
      <c r="G364" s="9">
        <v>110</v>
      </c>
      <c r="H364" s="9">
        <v>100</v>
      </c>
      <c r="I364" s="9">
        <v>56</v>
      </c>
      <c r="J364" s="9">
        <v>56</v>
      </c>
      <c r="K364" s="9">
        <v>52</v>
      </c>
      <c r="L364" s="9">
        <v>53</v>
      </c>
      <c r="M364" s="9">
        <v>56</v>
      </c>
      <c r="N364" s="9">
        <v>52</v>
      </c>
      <c r="O364" s="9">
        <v>57</v>
      </c>
      <c r="P364" s="9">
        <v>44</v>
      </c>
      <c r="Q364" s="10">
        <v>106</v>
      </c>
      <c r="R364" s="11">
        <v>22</v>
      </c>
      <c r="S364" s="11">
        <v>1</v>
      </c>
      <c r="T364" s="11">
        <v>103</v>
      </c>
      <c r="U364" s="11">
        <v>106</v>
      </c>
      <c r="V364" s="11">
        <v>1</v>
      </c>
      <c r="W364" s="11">
        <v>107</v>
      </c>
      <c r="X364" s="11">
        <f t="shared" si="70"/>
        <v>446</v>
      </c>
      <c r="Y364" s="11">
        <f t="shared" si="71"/>
        <v>4780</v>
      </c>
      <c r="Z364" s="11">
        <f t="shared" si="72"/>
        <v>1315</v>
      </c>
      <c r="AA364" s="11">
        <f t="shared" si="73"/>
        <v>4150</v>
      </c>
      <c r="AB364" s="11">
        <f t="shared" si="74"/>
        <v>4150</v>
      </c>
      <c r="AC364" s="6">
        <f t="shared" si="75"/>
        <v>4765</v>
      </c>
      <c r="AD364" s="9" t="s">
        <v>580</v>
      </c>
      <c r="AE364" s="3" t="str">
        <f>IF(ISERROR(VLOOKUP($AD364,技まとめ!$A$1:$F$380,6,FALSE)),"－",VLOOKUP($AD364,技まとめ!$A$1:$F$380,6,FALSE))</f>
        <v>NS</v>
      </c>
      <c r="AF364" s="3">
        <f>IF(ISERROR(VLOOKUP($AD364,技まとめ!$A$1:$F$380,3,FALSE)),"－",VLOOKUP($AD364,技まとめ!$A$1:$F$380,3,FALSE))</f>
        <v>81</v>
      </c>
      <c r="AG364" s="3">
        <f>IF(ISERROR(VLOOKUP($AD364,技まとめ!$A$1:$F$380,5,FALSE)),"－",VLOOKUP($AD364,技まとめ!$A$1:$F$380,5,FALSE))</f>
        <v>46</v>
      </c>
      <c r="AH364" s="3" t="str">
        <f>IF($E364=IF(ISERROR(VLOOKUP($AD364,技まとめ!$A$1:$F$380,4,FALSE)),"－",VLOOKUP($AD364,技まとめ!$A$1:$F$380,4,FALSE)),"一致","")</f>
        <v/>
      </c>
      <c r="AI364" s="9" t="s">
        <v>129</v>
      </c>
      <c r="AJ364" s="3" t="str">
        <f>IF(ISERROR(VLOOKUP($AI364,技まとめ!$A$1:$F$380,6,FALSE)),"－",VLOOKUP($AI364,技まとめ!$A$1:$F$380,6,FALSE))</f>
        <v>BL</v>
      </c>
      <c r="AK364" s="3">
        <f>IF(ISERROR(VLOOKUP($AI364,技まとめ!$A$1:$F$380,3,FALSE)),"－",VLOOKUP($AI364,技まとめ!$A$1:$F$380,3,FALSE))</f>
        <v>13</v>
      </c>
      <c r="AL364" s="3">
        <f>IF(ISERROR(VLOOKUP($AI364,技まとめ!$A$1:$F$380,5,FALSE)),"－",VLOOKUP($AI364,技まとめ!$A$1:$F$380,5,FALSE))</f>
        <v>20</v>
      </c>
      <c r="AM364" s="3" t="str">
        <f>IF($E364=IF(ISERROR(VLOOKUP($AI364,技まとめ!$A$1:$F$380,4,FALSE)),"－",VLOOKUP($AI364,技まとめ!$A$1:$F$380,4,FALSE)),"一致","")</f>
        <v>一致</v>
      </c>
      <c r="AN364" s="9" t="s">
        <v>231</v>
      </c>
      <c r="AO364" s="3" t="str">
        <f>IF(ISERROR(VLOOKUP($AN364,技まとめ!$A$1:$F$380,6,FALSE)),"－",VLOOKUP($AN364,技まとめ!$A$1:$F$380,6,FALSE))</f>
        <v>SC</v>
      </c>
      <c r="AP364" s="3">
        <f>IF(ISERROR(VLOOKUP($AN364,技まとめ!$A$1:$F$380,3,FALSE)),"－",VLOOKUP($AN364,技まとめ!$A$1:$F$380,3,FALSE))</f>
        <v>28</v>
      </c>
      <c r="AQ364" s="3">
        <f>IF(ISERROR(VLOOKUP($AN364,技まとめ!$A$1:$F$380,5,FALSE)),"－",VLOOKUP($AN364,技まとめ!$A$1:$F$380,5,FALSE))</f>
        <v>21</v>
      </c>
      <c r="AR364" s="3" t="str">
        <f>IF($E364=IF(ISERROR(VLOOKUP($AN364,技まとめ!$A$1:$F$380,4,FALSE)),"－",VLOOKUP($AN364,技まとめ!$A$1:$F$380,4,FALSE)),"一致","")</f>
        <v>一致</v>
      </c>
      <c r="AS364" s="9" t="s">
        <v>131</v>
      </c>
      <c r="AT364" s="3" t="str">
        <f>IF(ISERROR(VLOOKUP($AS364,技まとめ!$A$1:$F$380,6,FALSE)),"－",VLOOKUP($AS364,技まとめ!$A$1:$F$380,6,FALSE))</f>
        <v>DR</v>
      </c>
      <c r="AU364" s="3">
        <f>IF(ISERROR(VLOOKUP($AS364,技まとめ!$A$1:$F$380,3,FALSE)),"－",VLOOKUP($AS364,技まとめ!$A$1:$F$380,3,FALSE))</f>
        <v>33</v>
      </c>
      <c r="AV364" s="3">
        <f>IF(ISERROR(VLOOKUP($AS364,技まとめ!$A$1:$F$380,5,FALSE)),"－",VLOOKUP($AS364,技まとめ!$A$1:$F$380,5,FALSE))</f>
        <v>28</v>
      </c>
      <c r="AW364" s="3" t="str">
        <f>IF($E364=IF(ISERROR(VLOOKUP($AS364,技まとめ!$A$1:$F$380,4,FALSE)),"－",VLOOKUP($AS364,技まとめ!$A$1:$F$380,4,FALSE)),"一致","")</f>
        <v>一致</v>
      </c>
      <c r="AX364" s="12" t="str">
        <f t="shared" si="76"/>
        <v>ヘルファイアクイックドロウファントムシュートイリュージョンボール</v>
      </c>
      <c r="AY364" s="12" t="str">
        <f t="shared" si="77"/>
        <v>ヘルファイアクイックドロウファントムシュートイリュージョンボール</v>
      </c>
      <c r="AZ364" s="12" t="str">
        <f t="shared" si="78"/>
        <v>ヘルファイアクイックドロウファントムシュートイリュージョンボール</v>
      </c>
      <c r="BA364" s="12" t="str">
        <f t="shared" si="79"/>
        <v>ヘルファイアクイックドロウファントムシュートイリュージョンボール</v>
      </c>
      <c r="BB364" s="11" t="str">
        <f t="shared" si="80"/>
        <v>NSBLSCDR</v>
      </c>
      <c r="BC364" s="11" t="str">
        <f t="shared" si="81"/>
        <v>NSBLSCDR</v>
      </c>
      <c r="BD364" s="11" t="str">
        <f t="shared" si="82"/>
        <v>NSBLSCDR</v>
      </c>
      <c r="BE364" s="11" t="str">
        <f t="shared" si="83"/>
        <v>NSBLSCDR</v>
      </c>
    </row>
    <row r="365" spans="1:57" ht="11.25" hidden="1" customHeight="1">
      <c r="A365" s="6">
        <v>363</v>
      </c>
      <c r="B365" s="7" t="s">
        <v>1091</v>
      </c>
      <c r="C365" s="8" t="s">
        <v>1092</v>
      </c>
      <c r="D365" s="7" t="s">
        <v>72</v>
      </c>
      <c r="E365" s="7" t="s">
        <v>102</v>
      </c>
      <c r="F365" s="7" t="s">
        <v>128</v>
      </c>
      <c r="G365" s="9">
        <v>124</v>
      </c>
      <c r="H365" s="9">
        <v>92</v>
      </c>
      <c r="I365" s="9">
        <v>52</v>
      </c>
      <c r="J365" s="9">
        <v>51</v>
      </c>
      <c r="K365" s="9">
        <v>53</v>
      </c>
      <c r="L365" s="9">
        <v>56</v>
      </c>
      <c r="M365" s="9">
        <v>56</v>
      </c>
      <c r="N365" s="9">
        <v>56</v>
      </c>
      <c r="O365" s="9">
        <v>53</v>
      </c>
      <c r="P365" s="9">
        <v>54</v>
      </c>
      <c r="Q365" s="10">
        <v>102</v>
      </c>
      <c r="R365" s="11">
        <v>32</v>
      </c>
      <c r="S365" s="11">
        <v>1</v>
      </c>
      <c r="T365" s="11">
        <v>106</v>
      </c>
      <c r="U365" s="11">
        <v>106</v>
      </c>
      <c r="V365" s="11">
        <v>1</v>
      </c>
      <c r="W365" s="11">
        <v>103</v>
      </c>
      <c r="X365" s="11">
        <f t="shared" si="70"/>
        <v>451</v>
      </c>
      <c r="Y365" s="11">
        <f t="shared" si="71"/>
        <v>4600</v>
      </c>
      <c r="Z365" s="11">
        <f t="shared" si="72"/>
        <v>1645</v>
      </c>
      <c r="AA365" s="11">
        <f t="shared" si="73"/>
        <v>4235</v>
      </c>
      <c r="AB365" s="11">
        <f t="shared" si="74"/>
        <v>4235</v>
      </c>
      <c r="AC365" s="6">
        <f t="shared" si="75"/>
        <v>4915</v>
      </c>
      <c r="AD365" s="9" t="s">
        <v>122</v>
      </c>
      <c r="AE365" s="3" t="str">
        <f>IF(ISERROR(VLOOKUP($AD365,技まとめ!$A$1:$F$380,6,FALSE)),"－",VLOOKUP($AD365,技まとめ!$A$1:$F$380,6,FALSE))</f>
        <v>NS</v>
      </c>
      <c r="AF365" s="3">
        <f>IF(ISERROR(VLOOKUP($AD365,技まとめ!$A$1:$F$380,3,FALSE)),"－",VLOOKUP($AD365,技まとめ!$A$1:$F$380,3,FALSE))</f>
        <v>25</v>
      </c>
      <c r="AG365" s="3">
        <f>IF(ISERROR(VLOOKUP($AD365,技まとめ!$A$1:$F$380,5,FALSE)),"－",VLOOKUP($AD365,技まとめ!$A$1:$F$380,5,FALSE))</f>
        <v>20</v>
      </c>
      <c r="AH365" s="3" t="str">
        <f>IF($E365=IF(ISERROR(VLOOKUP($AD365,技まとめ!$A$1:$F$380,4,FALSE)),"－",VLOOKUP($AD365,技まとめ!$A$1:$F$380,4,FALSE)),"一致","")</f>
        <v>一致</v>
      </c>
      <c r="AI365" s="9" t="s">
        <v>423</v>
      </c>
      <c r="AJ365" s="3" t="str">
        <f>IF(ISERROR(VLOOKUP($AI365,技まとめ!$A$1:$F$380,6,FALSE)),"－",VLOOKUP($AI365,技まとめ!$A$1:$F$380,6,FALSE))</f>
        <v>BL</v>
      </c>
      <c r="AK365" s="3">
        <f>IF(ISERROR(VLOOKUP($AI365,技まとめ!$A$1:$F$380,3,FALSE)),"－",VLOOKUP($AI365,技まとめ!$A$1:$F$380,3,FALSE))</f>
        <v>13</v>
      </c>
      <c r="AL365" s="3">
        <f>IF(ISERROR(VLOOKUP($AI365,技まとめ!$A$1:$F$380,5,FALSE)),"－",VLOOKUP($AI365,技まとめ!$A$1:$F$380,5,FALSE))</f>
        <v>20</v>
      </c>
      <c r="AM365" s="3" t="str">
        <f>IF($E365=IF(ISERROR(VLOOKUP($AI365,技まとめ!$A$1:$F$380,4,FALSE)),"－",VLOOKUP($AI365,技まとめ!$A$1:$F$380,4,FALSE)),"一致","")</f>
        <v/>
      </c>
      <c r="AN365" s="9" t="s">
        <v>321</v>
      </c>
      <c r="AO365" s="3" t="str">
        <f>IF(ISERROR(VLOOKUP($AN365,技まとめ!$A$1:$F$380,6,FALSE)),"－",VLOOKUP($AN365,技まとめ!$A$1:$F$380,6,FALSE))</f>
        <v>DR</v>
      </c>
      <c r="AP365" s="3">
        <f>IF(ISERROR(VLOOKUP($AN365,技まとめ!$A$1:$F$380,3,FALSE)),"－",VLOOKUP($AN365,技まとめ!$A$1:$F$380,3,FALSE))</f>
        <v>13</v>
      </c>
      <c r="AQ365" s="3">
        <f>IF(ISERROR(VLOOKUP($AN365,技まとめ!$A$1:$F$380,5,FALSE)),"－",VLOOKUP($AN365,技まとめ!$A$1:$F$380,5,FALSE))</f>
        <v>20</v>
      </c>
      <c r="AR365" s="3" t="str">
        <f>IF($E365=IF(ISERROR(VLOOKUP($AN365,技まとめ!$A$1:$F$380,4,FALSE)),"－",VLOOKUP($AN365,技まとめ!$A$1:$F$380,4,FALSE)),"一致","")</f>
        <v/>
      </c>
      <c r="AS365" s="9" t="s">
        <v>135</v>
      </c>
      <c r="AT365" s="3" t="str">
        <f>IF(ISERROR(VLOOKUP($AS365,技まとめ!$A$1:$F$380,6,FALSE)),"－",VLOOKUP($AS365,技まとめ!$A$1:$F$380,6,FALSE))</f>
        <v>SC</v>
      </c>
      <c r="AU365" s="3">
        <f>IF(ISERROR(VLOOKUP($AS365,技まとめ!$A$1:$F$380,3,FALSE)),"－",VLOOKUP($AS365,技まとめ!$A$1:$F$380,3,FALSE))</f>
        <v>36</v>
      </c>
      <c r="AV365" s="3">
        <f>IF(ISERROR(VLOOKUP($AS365,技まとめ!$A$1:$F$380,5,FALSE)),"－",VLOOKUP($AS365,技まとめ!$A$1:$F$380,5,FALSE))</f>
        <v>25</v>
      </c>
      <c r="AW365" s="3" t="str">
        <f>IF($E365=IF(ISERROR(VLOOKUP($AS365,技まとめ!$A$1:$F$380,4,FALSE)),"－",VLOOKUP($AS365,技まとめ!$A$1:$F$380,4,FALSE)),"一致","")</f>
        <v>一致</v>
      </c>
      <c r="AX365" s="12" t="str">
        <f t="shared" si="76"/>
        <v>グレネードショットコイルターンモンキーターンファイアトルネード</v>
      </c>
      <c r="AY365" s="12" t="str">
        <f t="shared" si="77"/>
        <v>グレネードショットコイルターンモンキーターンファイアトルネード</v>
      </c>
      <c r="AZ365" s="12" t="str">
        <f t="shared" si="78"/>
        <v>グレネードショットコイルターンモンキーターンファイアトルネード</v>
      </c>
      <c r="BA365" s="12" t="str">
        <f t="shared" si="79"/>
        <v>グレネードショットコイルターンモンキーターンファイアトルネード</v>
      </c>
      <c r="BB365" s="11" t="str">
        <f t="shared" si="80"/>
        <v>NSBLDRSC</v>
      </c>
      <c r="BC365" s="11" t="str">
        <f t="shared" si="81"/>
        <v>NSBLDRSC</v>
      </c>
      <c r="BD365" s="11" t="str">
        <f t="shared" si="82"/>
        <v>NSBLDRSC</v>
      </c>
      <c r="BE365" s="11" t="str">
        <f t="shared" si="83"/>
        <v>NSBLDRSC</v>
      </c>
    </row>
    <row r="366" spans="1:57" ht="11.25" hidden="1" customHeight="1">
      <c r="A366" s="6">
        <v>364</v>
      </c>
      <c r="B366" s="7" t="s">
        <v>1093</v>
      </c>
      <c r="C366" s="8" t="s">
        <v>1094</v>
      </c>
      <c r="D366" s="7" t="s">
        <v>72</v>
      </c>
      <c r="E366" s="7" t="s">
        <v>102</v>
      </c>
      <c r="F366" s="7" t="s">
        <v>82</v>
      </c>
      <c r="G366" s="9">
        <v>127</v>
      </c>
      <c r="H366" s="9">
        <v>87</v>
      </c>
      <c r="I366" s="9">
        <v>44</v>
      </c>
      <c r="J366" s="9">
        <v>48</v>
      </c>
      <c r="K366" s="9">
        <v>48</v>
      </c>
      <c r="L366" s="9">
        <v>44</v>
      </c>
      <c r="M366" s="9">
        <v>45</v>
      </c>
      <c r="N366" s="9">
        <v>65</v>
      </c>
      <c r="O366" s="9">
        <v>48</v>
      </c>
      <c r="P366" s="9">
        <v>69</v>
      </c>
      <c r="Q366" s="10">
        <v>94</v>
      </c>
      <c r="R366" s="11">
        <v>48</v>
      </c>
      <c r="S366" s="11">
        <v>1</v>
      </c>
      <c r="T366" s="11">
        <v>94</v>
      </c>
      <c r="U366" s="11">
        <v>95</v>
      </c>
      <c r="V366" s="11">
        <v>1</v>
      </c>
      <c r="W366" s="11">
        <v>98</v>
      </c>
      <c r="X366" s="11">
        <f t="shared" si="70"/>
        <v>431</v>
      </c>
      <c r="Y366" s="11">
        <f t="shared" si="71"/>
        <v>4255</v>
      </c>
      <c r="Z366" s="11">
        <f t="shared" si="72"/>
        <v>2180</v>
      </c>
      <c r="AA366" s="11">
        <f t="shared" si="73"/>
        <v>3790</v>
      </c>
      <c r="AB366" s="11">
        <f t="shared" si="74"/>
        <v>3790</v>
      </c>
      <c r="AC366" s="6">
        <f t="shared" si="75"/>
        <v>4490</v>
      </c>
      <c r="AD366" s="9" t="s">
        <v>413</v>
      </c>
      <c r="AE366" s="3" t="str">
        <f>IF(ISERROR(VLOOKUP($AD366,技まとめ!$A$1:$F$380,6,FALSE)),"－",VLOOKUP($AD366,技まとめ!$A$1:$F$380,6,FALSE))</f>
        <v>BB</v>
      </c>
      <c r="AF366" s="3">
        <f>IF(ISERROR(VLOOKUP($AD366,技まとめ!$A$1:$F$380,3,FALSE)),"－",VLOOKUP($AD366,技まとめ!$A$1:$F$380,3,FALSE))</f>
        <v>31</v>
      </c>
      <c r="AG366" s="3">
        <f>IF(ISERROR(VLOOKUP($AD366,技まとめ!$A$1:$F$380,5,FALSE)),"－",VLOOKUP($AD366,技まとめ!$A$1:$F$380,5,FALSE))</f>
        <v>28</v>
      </c>
      <c r="AH366" s="3" t="str">
        <f>IF($E366=IF(ISERROR(VLOOKUP($AD366,技まとめ!$A$1:$F$380,4,FALSE)),"－",VLOOKUP($AD366,技まとめ!$A$1:$F$380,4,FALSE)),"一致","")</f>
        <v>一致</v>
      </c>
      <c r="AI366" s="9" t="s">
        <v>123</v>
      </c>
      <c r="AJ366" s="3" t="str">
        <f>IF(ISERROR(VLOOKUP($AI366,技まとめ!$A$1:$F$380,6,FALSE)),"－",VLOOKUP($AI366,技まとめ!$A$1:$F$380,6,FALSE))</f>
        <v>DR</v>
      </c>
      <c r="AK366" s="3">
        <f>IF(ISERROR(VLOOKUP($AI366,技まとめ!$A$1:$F$380,3,FALSE)),"－",VLOOKUP($AI366,技まとめ!$A$1:$F$380,3,FALSE))</f>
        <v>36</v>
      </c>
      <c r="AL366" s="3">
        <f>IF(ISERROR(VLOOKUP($AI366,技まとめ!$A$1:$F$380,5,FALSE)),"－",VLOOKUP($AI366,技まとめ!$A$1:$F$380,5,FALSE))</f>
        <v>27</v>
      </c>
      <c r="AM366" s="3" t="str">
        <f>IF($E366=IF(ISERROR(VLOOKUP($AI366,技まとめ!$A$1:$F$380,4,FALSE)),"－",VLOOKUP($AI366,技まとめ!$A$1:$F$380,4,FALSE)),"一致","")</f>
        <v/>
      </c>
      <c r="AN366" s="9" t="s">
        <v>346</v>
      </c>
      <c r="AO366" s="3" t="str">
        <f>IF(ISERROR(VLOOKUP($AN366,技まとめ!$A$1:$F$380,6,FALSE)),"－",VLOOKUP($AN366,技まとめ!$A$1:$F$380,6,FALSE))</f>
        <v>LS</v>
      </c>
      <c r="AP366" s="3">
        <f>IF(ISERROR(VLOOKUP($AN366,技まとめ!$A$1:$F$380,3,FALSE)),"－",VLOOKUP($AN366,技まとめ!$A$1:$F$380,3,FALSE))</f>
        <v>51</v>
      </c>
      <c r="AQ366" s="3">
        <f>IF(ISERROR(VLOOKUP($AN366,技まとめ!$A$1:$F$380,5,FALSE)),"－",VLOOKUP($AN366,技まとめ!$A$1:$F$380,5,FALSE))</f>
        <v>37</v>
      </c>
      <c r="AR366" s="3" t="str">
        <f>IF($E366=IF(ISERROR(VLOOKUP($AN366,技まとめ!$A$1:$F$380,4,FALSE)),"－",VLOOKUP($AN366,技まとめ!$A$1:$F$380,4,FALSE)),"一致","")</f>
        <v/>
      </c>
      <c r="AS366" s="9" t="s">
        <v>334</v>
      </c>
      <c r="AT366" s="3" t="str">
        <f>IF(ISERROR(VLOOKUP($AS366,技まとめ!$A$1:$F$380,6,FALSE)),"－",VLOOKUP($AS366,技まとめ!$A$1:$F$380,6,FALSE))</f>
        <v>DR</v>
      </c>
      <c r="AU366" s="3">
        <f>IF(ISERROR(VLOOKUP($AS366,技まとめ!$A$1:$F$380,3,FALSE)),"－",VLOOKUP($AS366,技まとめ!$A$1:$F$380,3,FALSE))</f>
        <v>86</v>
      </c>
      <c r="AV366" s="3">
        <f>IF(ISERROR(VLOOKUP($AS366,技まとめ!$A$1:$F$380,5,FALSE)),"－",VLOOKUP($AS366,技まとめ!$A$1:$F$380,5,FALSE))</f>
        <v>49</v>
      </c>
      <c r="AW366" s="3" t="str">
        <f>IF($E366=IF(ISERROR(VLOOKUP($AS366,技まとめ!$A$1:$F$380,4,FALSE)),"－",VLOOKUP($AS366,技まとめ!$A$1:$F$380,4,FALSE)),"一致","")</f>
        <v/>
      </c>
      <c r="AX366" s="12" t="str">
        <f t="shared" si="76"/>
        <v>スーパーしこふみごりむちゅうレインボーループサザンクロスカット</v>
      </c>
      <c r="AY366" s="12" t="str">
        <f t="shared" si="77"/>
        <v>スーパーしこふみごりむちゅうレインボーループサザンクロスカット</v>
      </c>
      <c r="AZ366" s="12" t="str">
        <f t="shared" si="78"/>
        <v>スーパーしこふみごりむちゅうレインボーループサザンクロスカット</v>
      </c>
      <c r="BA366" s="12" t="str">
        <f t="shared" si="79"/>
        <v>スーパーしこふみごりむちゅうレインボーループサザンクロスカット</v>
      </c>
      <c r="BB366" s="11" t="str">
        <f t="shared" si="80"/>
        <v>BBDRLSDR</v>
      </c>
      <c r="BC366" s="11" t="str">
        <f t="shared" si="81"/>
        <v>BBDRLSDR</v>
      </c>
      <c r="BD366" s="11" t="str">
        <f t="shared" si="82"/>
        <v>BBDRLSDR</v>
      </c>
      <c r="BE366" s="11" t="str">
        <f t="shared" si="83"/>
        <v>BBDRLSDR</v>
      </c>
    </row>
    <row r="367" spans="1:57" ht="11.25" hidden="1" customHeight="1">
      <c r="A367" s="6">
        <v>365</v>
      </c>
      <c r="B367" s="7" t="s">
        <v>1095</v>
      </c>
      <c r="C367" s="8" t="s">
        <v>1096</v>
      </c>
      <c r="D367" s="7" t="s">
        <v>72</v>
      </c>
      <c r="E367" s="7" t="s">
        <v>81</v>
      </c>
      <c r="F367" s="7" t="s">
        <v>109</v>
      </c>
      <c r="G367" s="9">
        <v>126</v>
      </c>
      <c r="H367" s="9">
        <v>95</v>
      </c>
      <c r="I367" s="9">
        <v>51</v>
      </c>
      <c r="J367" s="9">
        <v>59</v>
      </c>
      <c r="K367" s="9">
        <v>48</v>
      </c>
      <c r="L367" s="9">
        <v>56</v>
      </c>
      <c r="M367" s="9">
        <v>56</v>
      </c>
      <c r="N367" s="9">
        <v>59</v>
      </c>
      <c r="O367" s="9">
        <v>53</v>
      </c>
      <c r="P367" s="9">
        <v>60</v>
      </c>
      <c r="Q367" s="10">
        <v>101</v>
      </c>
      <c r="R367" s="11">
        <v>44</v>
      </c>
      <c r="S367" s="11">
        <v>1</v>
      </c>
      <c r="T367" s="11">
        <v>106</v>
      </c>
      <c r="U367" s="11">
        <v>106</v>
      </c>
      <c r="V367" s="11">
        <v>1</v>
      </c>
      <c r="W367" s="11">
        <v>103</v>
      </c>
      <c r="X367" s="11">
        <f t="shared" si="70"/>
        <v>462</v>
      </c>
      <c r="Y367" s="11">
        <f t="shared" si="71"/>
        <v>4560</v>
      </c>
      <c r="Z367" s="11">
        <f t="shared" si="72"/>
        <v>2065</v>
      </c>
      <c r="AA367" s="11">
        <f t="shared" si="73"/>
        <v>4235</v>
      </c>
      <c r="AB367" s="11">
        <f t="shared" si="74"/>
        <v>4235</v>
      </c>
      <c r="AC367" s="6">
        <f t="shared" si="75"/>
        <v>4975</v>
      </c>
      <c r="AD367" s="9" t="s">
        <v>217</v>
      </c>
      <c r="AE367" s="3" t="str">
        <f>IF(ISERROR(VLOOKUP($AD367,技まとめ!$A$1:$F$380,6,FALSE)),"－",VLOOKUP($AD367,技まとめ!$A$1:$F$380,6,FALSE))</f>
        <v>NS</v>
      </c>
      <c r="AF367" s="3">
        <f>IF(ISERROR(VLOOKUP($AD367,技まとめ!$A$1:$F$380,3,FALSE)),"－",VLOOKUP($AD367,技まとめ!$A$1:$F$380,3,FALSE))</f>
        <v>51</v>
      </c>
      <c r="AG367" s="3">
        <f>IF(ISERROR(VLOOKUP($AD367,技まとめ!$A$1:$F$380,5,FALSE)),"－",VLOOKUP($AD367,技まとめ!$A$1:$F$380,5,FALSE))</f>
        <v>31</v>
      </c>
      <c r="AH367" s="3" t="str">
        <f>IF($E367=IF(ISERROR(VLOOKUP($AD367,技まとめ!$A$1:$F$380,4,FALSE)),"－",VLOOKUP($AD367,技まとめ!$A$1:$F$380,4,FALSE)),"一致","")</f>
        <v/>
      </c>
      <c r="AI367" s="9" t="s">
        <v>5016</v>
      </c>
      <c r="AJ367" s="3" t="str">
        <f>IF(ISERROR(VLOOKUP($AI367,技まとめ!$A$1:$F$380,6,FALSE)),"－",VLOOKUP($AI367,技まとめ!$A$1:$F$380,6,FALSE))</f>
        <v>－</v>
      </c>
      <c r="AK367" s="3">
        <f>IF(ISERROR(VLOOKUP($AI367,技まとめ!$A$1:$F$380,3,FALSE)),"－",VLOOKUP($AI367,技まとめ!$A$1:$F$380,3,FALSE))</f>
        <v>0</v>
      </c>
      <c r="AL367" s="3">
        <f>IF(ISERROR(VLOOKUP($AI367,技まとめ!$A$1:$F$380,5,FALSE)),"－",VLOOKUP($AI367,技まとめ!$A$1:$F$380,5,FALSE))</f>
        <v>0</v>
      </c>
      <c r="AM367" s="3" t="str">
        <f>IF($E367=IF(ISERROR(VLOOKUP($AI367,技まとめ!$A$1:$F$380,4,FALSE)),"－",VLOOKUP($AI367,技まとめ!$A$1:$F$380,4,FALSE)),"一致","")</f>
        <v/>
      </c>
      <c r="AN367" s="9" t="s">
        <v>277</v>
      </c>
      <c r="AO367" s="3" t="str">
        <f>IF(ISERROR(VLOOKUP($AN367,技まとめ!$A$1:$F$380,6,FALSE)),"－",VLOOKUP($AN367,技まとめ!$A$1:$F$380,6,FALSE))</f>
        <v>DR</v>
      </c>
      <c r="AP367" s="3">
        <f>IF(ISERROR(VLOOKUP($AN367,技まとめ!$A$1:$F$380,3,FALSE)),"－",VLOOKUP($AN367,技まとめ!$A$1:$F$380,3,FALSE))</f>
        <v>75</v>
      </c>
      <c r="AQ367" s="3">
        <f>IF(ISERROR(VLOOKUP($AN367,技まとめ!$A$1:$F$380,5,FALSE)),"－",VLOOKUP($AN367,技まとめ!$A$1:$F$380,5,FALSE))</f>
        <v>47</v>
      </c>
      <c r="AR367" s="3" t="str">
        <f>IF($E367=IF(ISERROR(VLOOKUP($AN367,技まとめ!$A$1:$F$380,4,FALSE)),"－",VLOOKUP($AN367,技まとめ!$A$1:$F$380,4,FALSE)),"一致","")</f>
        <v>一致</v>
      </c>
      <c r="AS367" s="9" t="s">
        <v>112</v>
      </c>
      <c r="AT367" s="3" t="str">
        <f>IF(ISERROR(VLOOKUP($AS367,技まとめ!$A$1:$F$380,6,FALSE)),"－",VLOOKUP($AS367,技まとめ!$A$1:$F$380,6,FALSE))</f>
        <v>BB</v>
      </c>
      <c r="AU367" s="3">
        <f>IF(ISERROR(VLOOKUP($AS367,技まとめ!$A$1:$F$380,3,FALSE)),"－",VLOOKUP($AS367,技まとめ!$A$1:$F$380,3,FALSE))</f>
        <v>77</v>
      </c>
      <c r="AV367" s="3">
        <f>IF(ISERROR(VLOOKUP($AS367,技まとめ!$A$1:$F$380,5,FALSE)),"－",VLOOKUP($AS367,技まとめ!$A$1:$F$380,5,FALSE))</f>
        <v>47</v>
      </c>
      <c r="AW367" s="3" t="str">
        <f>IF($E367=IF(ISERROR(VLOOKUP($AS367,技まとめ!$A$1:$F$380,4,FALSE)),"－",VLOOKUP($AS367,技まとめ!$A$1:$F$380,4,FALSE)),"一致","")</f>
        <v/>
      </c>
      <c r="AX367" s="12" t="str">
        <f t="shared" si="76"/>
        <v>クンフーヘッドラッキー！あいきどうシューティングスター</v>
      </c>
      <c r="AY367" s="12" t="str">
        <f t="shared" si="77"/>
        <v>クンフーヘッドラッキー！あいきどうシューティングスター</v>
      </c>
      <c r="AZ367" s="12" t="str">
        <f t="shared" si="78"/>
        <v>クンフーヘッドラッキー！あいきどうシューティングスター</v>
      </c>
      <c r="BA367" s="12" t="str">
        <f t="shared" si="79"/>
        <v>クンフーヘッドラッキー！あいきどうシューティングスター</v>
      </c>
      <c r="BB367" s="11" t="str">
        <f t="shared" si="80"/>
        <v>NS－DRBB</v>
      </c>
      <c r="BC367" s="11" t="str">
        <f t="shared" si="81"/>
        <v>NS－DRBB</v>
      </c>
      <c r="BD367" s="11" t="str">
        <f t="shared" si="82"/>
        <v>NS－DRBB</v>
      </c>
      <c r="BE367" s="11" t="str">
        <f t="shared" si="83"/>
        <v>NS－DRBB</v>
      </c>
    </row>
    <row r="368" spans="1:57" ht="11.25" hidden="1" customHeight="1">
      <c r="A368" s="6">
        <v>366</v>
      </c>
      <c r="B368" s="7" t="s">
        <v>1097</v>
      </c>
      <c r="C368" s="8" t="s">
        <v>1098</v>
      </c>
      <c r="D368" s="7" t="s">
        <v>72</v>
      </c>
      <c r="E368" s="7" t="s">
        <v>102</v>
      </c>
      <c r="F368" s="7" t="s">
        <v>82</v>
      </c>
      <c r="G368" s="9">
        <v>125</v>
      </c>
      <c r="H368" s="9">
        <v>101</v>
      </c>
      <c r="I368" s="9">
        <v>56</v>
      </c>
      <c r="J368" s="9">
        <v>57</v>
      </c>
      <c r="K368" s="9">
        <v>56</v>
      </c>
      <c r="L368" s="9">
        <v>56</v>
      </c>
      <c r="M368" s="9">
        <v>41</v>
      </c>
      <c r="N368" s="9">
        <v>58</v>
      </c>
      <c r="O368" s="9">
        <v>53</v>
      </c>
      <c r="P368" s="9">
        <v>61</v>
      </c>
      <c r="Q368" s="10">
        <v>106</v>
      </c>
      <c r="R368" s="11">
        <v>50</v>
      </c>
      <c r="S368" s="11">
        <v>1</v>
      </c>
      <c r="T368" s="11">
        <v>106</v>
      </c>
      <c r="U368" s="11">
        <v>91</v>
      </c>
      <c r="V368" s="11">
        <v>1</v>
      </c>
      <c r="W368" s="11">
        <v>103</v>
      </c>
      <c r="X368" s="11">
        <f t="shared" si="70"/>
        <v>458</v>
      </c>
      <c r="Y368" s="11">
        <f t="shared" si="71"/>
        <v>4760</v>
      </c>
      <c r="Z368" s="11">
        <f t="shared" si="72"/>
        <v>2275</v>
      </c>
      <c r="AA368" s="11">
        <f t="shared" si="73"/>
        <v>4235</v>
      </c>
      <c r="AB368" s="11">
        <f t="shared" si="74"/>
        <v>4235</v>
      </c>
      <c r="AC368" s="6">
        <f t="shared" si="75"/>
        <v>5005</v>
      </c>
      <c r="AD368" s="9" t="s">
        <v>98</v>
      </c>
      <c r="AE368" s="3" t="str">
        <f>IF(ISERROR(VLOOKUP($AD368,技まとめ!$A$1:$F$380,6,FALSE)),"－",VLOOKUP($AD368,技まとめ!$A$1:$F$380,6,FALSE))</f>
        <v>BL</v>
      </c>
      <c r="AF368" s="3">
        <f>IF(ISERROR(VLOOKUP($AD368,技まとめ!$A$1:$F$380,3,FALSE)),"－",VLOOKUP($AD368,技まとめ!$A$1:$F$380,3,FALSE))</f>
        <v>58</v>
      </c>
      <c r="AG368" s="3">
        <f>IF(ISERROR(VLOOKUP($AD368,技まとめ!$A$1:$F$380,5,FALSE)),"－",VLOOKUP($AD368,技まとめ!$A$1:$F$380,5,FALSE))</f>
        <v>39</v>
      </c>
      <c r="AH368" s="3" t="str">
        <f>IF($E368=IF(ISERROR(VLOOKUP($AD368,技まとめ!$A$1:$F$380,4,FALSE)),"－",VLOOKUP($AD368,技まとめ!$A$1:$F$380,4,FALSE)),"一致","")</f>
        <v/>
      </c>
      <c r="AI368" s="9" t="s">
        <v>123</v>
      </c>
      <c r="AJ368" s="3" t="str">
        <f>IF(ISERROR(VLOOKUP($AI368,技まとめ!$A$1:$F$380,6,FALSE)),"－",VLOOKUP($AI368,技まとめ!$A$1:$F$380,6,FALSE))</f>
        <v>DR</v>
      </c>
      <c r="AK368" s="3">
        <f>IF(ISERROR(VLOOKUP($AI368,技まとめ!$A$1:$F$380,3,FALSE)),"－",VLOOKUP($AI368,技まとめ!$A$1:$F$380,3,FALSE))</f>
        <v>36</v>
      </c>
      <c r="AL368" s="3">
        <f>IF(ISERROR(VLOOKUP($AI368,技まとめ!$A$1:$F$380,5,FALSE)),"－",VLOOKUP($AI368,技まとめ!$A$1:$F$380,5,FALSE))</f>
        <v>27</v>
      </c>
      <c r="AM368" s="3" t="str">
        <f>IF($E368=IF(ISERROR(VLOOKUP($AI368,技まとめ!$A$1:$F$380,4,FALSE)),"－",VLOOKUP($AI368,技まとめ!$A$1:$F$380,4,FALSE)),"一致","")</f>
        <v/>
      </c>
      <c r="AN368" s="9" t="s">
        <v>90</v>
      </c>
      <c r="AO368" s="3" t="str">
        <f>IF(ISERROR(VLOOKUP($AN368,技まとめ!$A$1:$F$380,6,FALSE)),"－",VLOOKUP($AN368,技まとめ!$A$1:$F$380,6,FALSE))</f>
        <v>DR</v>
      </c>
      <c r="AP368" s="3">
        <f>IF(ISERROR(VLOOKUP($AN368,技まとめ!$A$1:$F$380,3,FALSE)),"－",VLOOKUP($AN368,技まとめ!$A$1:$F$380,3,FALSE))</f>
        <v>46</v>
      </c>
      <c r="AQ368" s="3">
        <f>IF(ISERROR(VLOOKUP($AN368,技まとめ!$A$1:$F$380,5,FALSE)),"－",VLOOKUP($AN368,技まとめ!$A$1:$F$380,5,FALSE))</f>
        <v>33</v>
      </c>
      <c r="AR368" s="3" t="str">
        <f>IF($E368=IF(ISERROR(VLOOKUP($AN368,技まとめ!$A$1:$F$380,4,FALSE)),"－",VLOOKUP($AN368,技まとめ!$A$1:$F$380,4,FALSE)),"一致","")</f>
        <v/>
      </c>
      <c r="AS368" s="9" t="s">
        <v>389</v>
      </c>
      <c r="AT368" s="3" t="str">
        <f>IF(ISERROR(VLOOKUP($AS368,技まとめ!$A$1:$F$380,6,FALSE)),"－",VLOOKUP($AS368,技まとめ!$A$1:$F$380,6,FALSE))</f>
        <v>CA</v>
      </c>
      <c r="AU368" s="3">
        <f>IF(ISERROR(VLOOKUP($AS368,技まとめ!$A$1:$F$380,3,FALSE)),"－",VLOOKUP($AS368,技まとめ!$A$1:$F$380,3,FALSE))</f>
        <v>54</v>
      </c>
      <c r="AV368" s="3">
        <f>IF(ISERROR(VLOOKUP($AS368,技まとめ!$A$1:$F$380,5,FALSE)),"－",VLOOKUP($AS368,技まとめ!$A$1:$F$380,5,FALSE))</f>
        <v>35</v>
      </c>
      <c r="AW368" s="3" t="str">
        <f>IF($E368=IF(ISERROR(VLOOKUP($AS368,技まとめ!$A$1:$F$380,4,FALSE)),"－",VLOOKUP($AS368,技まとめ!$A$1:$F$380,4,FALSE)),"一致","")</f>
        <v/>
      </c>
      <c r="AX368" s="12" t="str">
        <f t="shared" si="76"/>
        <v>かげぬいごりむちゅうモグラフェイントドこんじょうキャッチ</v>
      </c>
      <c r="AY368" s="12" t="str">
        <f t="shared" si="77"/>
        <v>かげぬいごりむちゅうモグラフェイントドこんじょうキャッチ</v>
      </c>
      <c r="AZ368" s="12" t="str">
        <f t="shared" si="78"/>
        <v>かげぬいごりむちゅうモグラフェイントドこんじょうキャッチ</v>
      </c>
      <c r="BA368" s="12" t="str">
        <f t="shared" si="79"/>
        <v>かげぬいごりむちゅうモグラフェイントドこんじょうキャッチ</v>
      </c>
      <c r="BB368" s="11" t="str">
        <f t="shared" si="80"/>
        <v>BLDRDRCA</v>
      </c>
      <c r="BC368" s="11" t="str">
        <f t="shared" si="81"/>
        <v>BLDRDRCA</v>
      </c>
      <c r="BD368" s="11" t="str">
        <f t="shared" si="82"/>
        <v>BLDRDRCA</v>
      </c>
      <c r="BE368" s="11" t="str">
        <f t="shared" si="83"/>
        <v>BLDRDRCA</v>
      </c>
    </row>
    <row r="369" spans="1:57" ht="11.25" hidden="1" customHeight="1">
      <c r="A369" s="6">
        <v>367</v>
      </c>
      <c r="B369" s="7" t="s">
        <v>1099</v>
      </c>
      <c r="C369" s="8" t="s">
        <v>1100</v>
      </c>
      <c r="D369" s="7" t="s">
        <v>72</v>
      </c>
      <c r="E369" s="7" t="s">
        <v>73</v>
      </c>
      <c r="F369" s="7" t="s">
        <v>74</v>
      </c>
      <c r="G369" s="9">
        <v>133</v>
      </c>
      <c r="H369" s="9">
        <v>99</v>
      </c>
      <c r="I369" s="9">
        <v>59</v>
      </c>
      <c r="J369" s="9">
        <v>57</v>
      </c>
      <c r="K369" s="9">
        <v>57</v>
      </c>
      <c r="L369" s="9">
        <v>53</v>
      </c>
      <c r="M369" s="9">
        <v>57</v>
      </c>
      <c r="N369" s="9">
        <v>60</v>
      </c>
      <c r="O369" s="9">
        <v>57</v>
      </c>
      <c r="P369" s="9">
        <v>22</v>
      </c>
      <c r="Q369" s="10">
        <v>109</v>
      </c>
      <c r="R369" s="11">
        <v>14</v>
      </c>
      <c r="S369" s="11">
        <v>1</v>
      </c>
      <c r="T369" s="11">
        <v>103</v>
      </c>
      <c r="U369" s="11">
        <v>107</v>
      </c>
      <c r="V369" s="11">
        <v>1</v>
      </c>
      <c r="W369" s="11">
        <v>107</v>
      </c>
      <c r="X369" s="11">
        <f t="shared" si="70"/>
        <v>442</v>
      </c>
      <c r="Y369" s="11">
        <f t="shared" si="71"/>
        <v>4900</v>
      </c>
      <c r="Z369" s="11">
        <f t="shared" si="72"/>
        <v>1035</v>
      </c>
      <c r="AA369" s="11">
        <f t="shared" si="73"/>
        <v>4150</v>
      </c>
      <c r="AB369" s="11">
        <f t="shared" si="74"/>
        <v>4150</v>
      </c>
      <c r="AC369" s="6">
        <f t="shared" si="75"/>
        <v>4725</v>
      </c>
      <c r="AD369" s="9" t="s">
        <v>490</v>
      </c>
      <c r="AE369" s="3" t="str">
        <f>IF(ISERROR(VLOOKUP($AD369,技まとめ!$A$1:$F$380,6,FALSE)),"－",VLOOKUP($AD369,技まとめ!$A$1:$F$380,6,FALSE))</f>
        <v>P1</v>
      </c>
      <c r="AF369" s="3">
        <f>IF(ISERROR(VLOOKUP($AD369,技まとめ!$A$1:$F$380,3,FALSE)),"－",VLOOKUP($AD369,技まとめ!$A$1:$F$380,3,FALSE))</f>
        <v>18</v>
      </c>
      <c r="AG369" s="3">
        <f>IF(ISERROR(VLOOKUP($AD369,技まとめ!$A$1:$F$380,5,FALSE)),"－",VLOOKUP($AD369,技まとめ!$A$1:$F$380,5,FALSE))</f>
        <v>21</v>
      </c>
      <c r="AH369" s="3" t="str">
        <f>IF($E369=IF(ISERROR(VLOOKUP($AD369,技まとめ!$A$1:$F$380,4,FALSE)),"－",VLOOKUP($AD369,技まとめ!$A$1:$F$380,4,FALSE)),"一致","")</f>
        <v>一致</v>
      </c>
      <c r="AI369" s="9" t="s">
        <v>401</v>
      </c>
      <c r="AJ369" s="3" t="str">
        <f>IF(ISERROR(VLOOKUP($AI369,技まとめ!$A$1:$F$380,6,FALSE)),"－",VLOOKUP($AI369,技まとめ!$A$1:$F$380,6,FALSE))</f>
        <v>CA</v>
      </c>
      <c r="AK369" s="3">
        <f>IF(ISERROR(VLOOKUP($AI369,技まとめ!$A$1:$F$380,3,FALSE)),"－",VLOOKUP($AI369,技まとめ!$A$1:$F$380,3,FALSE))</f>
        <v>48</v>
      </c>
      <c r="AL369" s="3">
        <f>IF(ISERROR(VLOOKUP($AI369,技まとめ!$A$1:$F$380,5,FALSE)),"－",VLOOKUP($AI369,技まとめ!$A$1:$F$380,5,FALSE))</f>
        <v>32</v>
      </c>
      <c r="AM369" s="3" t="str">
        <f>IF($E369=IF(ISERROR(VLOOKUP($AI369,技まとめ!$A$1:$F$380,4,FALSE)),"－",VLOOKUP($AI369,技まとめ!$A$1:$F$380,4,FALSE)),"一致","")</f>
        <v>一致</v>
      </c>
      <c r="AN369" s="9" t="s">
        <v>407</v>
      </c>
      <c r="AO369" s="3" t="str">
        <f>IF(ISERROR(VLOOKUP($AN369,技まとめ!$A$1:$F$380,6,FALSE)),"－",VLOOKUP($AN369,技まとめ!$A$1:$F$380,6,FALSE))</f>
        <v>BL</v>
      </c>
      <c r="AP369" s="3">
        <f>IF(ISERROR(VLOOKUP($AN369,技まとめ!$A$1:$F$380,3,FALSE)),"－",VLOOKUP($AN369,技まとめ!$A$1:$F$380,3,FALSE))</f>
        <v>85</v>
      </c>
      <c r="AQ369" s="3">
        <f>IF(ISERROR(VLOOKUP($AN369,技まとめ!$A$1:$F$380,5,FALSE)),"－",VLOOKUP($AN369,技まとめ!$A$1:$F$380,5,FALSE))</f>
        <v>50</v>
      </c>
      <c r="AR369" s="3" t="str">
        <f>IF($E369=IF(ISERROR(VLOOKUP($AN369,技まとめ!$A$1:$F$380,4,FALSE)),"－",VLOOKUP($AN369,技まとめ!$A$1:$F$380,4,FALSE)),"一致","")</f>
        <v/>
      </c>
      <c r="AS369" s="9" t="s">
        <v>573</v>
      </c>
      <c r="AT369" s="3" t="str">
        <f>IF(ISERROR(VLOOKUP($AS369,技まとめ!$A$1:$F$380,6,FALSE)),"－",VLOOKUP($AS369,技まとめ!$A$1:$F$380,6,FALSE))</f>
        <v>P2</v>
      </c>
      <c r="AU369" s="3">
        <f>IF(ISERROR(VLOOKUP($AS369,技まとめ!$A$1:$F$380,3,FALSE)),"－",VLOOKUP($AS369,技まとめ!$A$1:$F$380,3,FALSE))</f>
        <v>71</v>
      </c>
      <c r="AV369" s="3">
        <f>IF(ISERROR(VLOOKUP($AS369,技まとめ!$A$1:$F$380,5,FALSE)),"－",VLOOKUP($AS369,技まとめ!$A$1:$F$380,5,FALSE))</f>
        <v>42</v>
      </c>
      <c r="AW369" s="3" t="str">
        <f>IF($E369=IF(ISERROR(VLOOKUP($AS369,技まとめ!$A$1:$F$380,4,FALSE)),"－",VLOOKUP($AS369,技まとめ!$A$1:$F$380,4,FALSE)),"一致","")</f>
        <v/>
      </c>
      <c r="AX369" s="12" t="str">
        <f t="shared" si="76"/>
        <v>まきわりチョップゴールずらしホエールガードつなみウォール</v>
      </c>
      <c r="AY369" s="12" t="str">
        <f t="shared" si="77"/>
        <v>まきわりチョップゴールずらしホエールガードつなみウォール</v>
      </c>
      <c r="AZ369" s="12" t="str">
        <f t="shared" si="78"/>
        <v>まきわりチョップゴールずらしホエールガードつなみウォール</v>
      </c>
      <c r="BA369" s="12" t="str">
        <f t="shared" si="79"/>
        <v>まきわりチョップゴールずらしホエールガードつなみウォール</v>
      </c>
      <c r="BB369" s="11" t="str">
        <f t="shared" si="80"/>
        <v>P1CABLP2</v>
      </c>
      <c r="BC369" s="11" t="str">
        <f t="shared" si="81"/>
        <v>P1CABLP2</v>
      </c>
      <c r="BD369" s="11" t="str">
        <f t="shared" si="82"/>
        <v>P1CABLP2</v>
      </c>
      <c r="BE369" s="11" t="str">
        <f t="shared" si="83"/>
        <v>P1CABLP2</v>
      </c>
    </row>
    <row r="370" spans="1:57" ht="11.25" hidden="1" customHeight="1">
      <c r="A370" s="6">
        <v>368</v>
      </c>
      <c r="B370" s="7" t="s">
        <v>1101</v>
      </c>
      <c r="C370" s="8" t="s">
        <v>1102</v>
      </c>
      <c r="D370" s="7" t="s">
        <v>72</v>
      </c>
      <c r="E370" s="7" t="s">
        <v>102</v>
      </c>
      <c r="F370" s="7" t="s">
        <v>128</v>
      </c>
      <c r="G370" s="9">
        <v>118</v>
      </c>
      <c r="H370" s="9">
        <v>101</v>
      </c>
      <c r="I370" s="9">
        <v>49</v>
      </c>
      <c r="J370" s="9">
        <v>37</v>
      </c>
      <c r="K370" s="9">
        <v>39</v>
      </c>
      <c r="L370" s="9">
        <v>53</v>
      </c>
      <c r="M370" s="9">
        <v>60</v>
      </c>
      <c r="N370" s="9">
        <v>56</v>
      </c>
      <c r="O370" s="9">
        <v>56</v>
      </c>
      <c r="P370" s="9">
        <v>75</v>
      </c>
      <c r="Q370" s="10">
        <v>99</v>
      </c>
      <c r="R370" s="11">
        <v>25</v>
      </c>
      <c r="S370" s="11">
        <v>1</v>
      </c>
      <c r="T370" s="11">
        <v>103</v>
      </c>
      <c r="U370" s="11">
        <v>110</v>
      </c>
      <c r="V370" s="11">
        <v>1</v>
      </c>
      <c r="W370" s="11">
        <v>106</v>
      </c>
      <c r="X370" s="11">
        <f t="shared" si="70"/>
        <v>445</v>
      </c>
      <c r="Y370" s="11">
        <f t="shared" si="71"/>
        <v>4495</v>
      </c>
      <c r="Z370" s="11">
        <f t="shared" si="72"/>
        <v>1415</v>
      </c>
      <c r="AA370" s="11">
        <f t="shared" si="73"/>
        <v>4145</v>
      </c>
      <c r="AB370" s="11">
        <f t="shared" si="74"/>
        <v>4145</v>
      </c>
      <c r="AC370" s="6">
        <f t="shared" si="75"/>
        <v>4775</v>
      </c>
      <c r="AD370" s="9" t="s">
        <v>546</v>
      </c>
      <c r="AE370" s="3" t="str">
        <f>IF(ISERROR(VLOOKUP($AD370,技まとめ!$A$1:$F$380,6,FALSE)),"－",VLOOKUP($AD370,技まとめ!$A$1:$F$380,6,FALSE))</f>
        <v>NS</v>
      </c>
      <c r="AF370" s="3">
        <f>IF(ISERROR(VLOOKUP($AD370,技まとめ!$A$1:$F$380,3,FALSE)),"－",VLOOKUP($AD370,技まとめ!$A$1:$F$380,3,FALSE))</f>
        <v>88</v>
      </c>
      <c r="AG370" s="3">
        <f>IF(ISERROR(VLOOKUP($AD370,技まとめ!$A$1:$F$380,5,FALSE)),"－",VLOOKUP($AD370,技まとめ!$A$1:$F$380,5,FALSE))</f>
        <v>49</v>
      </c>
      <c r="AH370" s="3" t="str">
        <f>IF($E370=IF(ISERROR(VLOOKUP($AD370,技まとめ!$A$1:$F$380,4,FALSE)),"－",VLOOKUP($AD370,技まとめ!$A$1:$F$380,4,FALSE)),"一致","")</f>
        <v/>
      </c>
      <c r="AI370" s="9" t="s">
        <v>686</v>
      </c>
      <c r="AJ370" s="3" t="str">
        <f>IF(ISERROR(VLOOKUP($AI370,技まとめ!$A$1:$F$380,6,FALSE)),"－",VLOOKUP($AI370,技まとめ!$A$1:$F$380,6,FALSE))</f>
        <v>DR</v>
      </c>
      <c r="AK370" s="3">
        <f>IF(ISERROR(VLOOKUP($AI370,技まとめ!$A$1:$F$380,3,FALSE)),"－",VLOOKUP($AI370,技まとめ!$A$1:$F$380,3,FALSE))</f>
        <v>34</v>
      </c>
      <c r="AL370" s="3">
        <f>IF(ISERROR(VLOOKUP($AI370,技まとめ!$A$1:$F$380,5,FALSE)),"－",VLOOKUP($AI370,技まとめ!$A$1:$F$380,5,FALSE))</f>
        <v>27</v>
      </c>
      <c r="AM370" s="3" t="str">
        <f>IF($E370=IF(ISERROR(VLOOKUP($AI370,技まとめ!$A$1:$F$380,4,FALSE)),"－",VLOOKUP($AI370,技まとめ!$A$1:$F$380,4,FALSE)),"一致","")</f>
        <v>一致</v>
      </c>
      <c r="AN370" s="9" t="s">
        <v>186</v>
      </c>
      <c r="AO370" s="3" t="str">
        <f>IF(ISERROR(VLOOKUP($AN370,技まとめ!$A$1:$F$380,6,FALSE)),"－",VLOOKUP($AN370,技まとめ!$A$1:$F$380,6,FALSE))</f>
        <v>DR</v>
      </c>
      <c r="AP370" s="3">
        <f>IF(ISERROR(VLOOKUP($AN370,技まとめ!$A$1:$F$380,3,FALSE)),"－",VLOOKUP($AN370,技まとめ!$A$1:$F$380,3,FALSE))</f>
        <v>27</v>
      </c>
      <c r="AQ370" s="3">
        <f>IF(ISERROR(VLOOKUP($AN370,技まとめ!$A$1:$F$380,5,FALSE)),"－",VLOOKUP($AN370,技まとめ!$A$1:$F$380,5,FALSE))</f>
        <v>25</v>
      </c>
      <c r="AR370" s="3" t="str">
        <f>IF($E370=IF(ISERROR(VLOOKUP($AN370,技まとめ!$A$1:$F$380,4,FALSE)),"－",VLOOKUP($AN370,技まとめ!$A$1:$F$380,4,FALSE)),"一致","")</f>
        <v>一致</v>
      </c>
      <c r="AS370" s="9" t="s">
        <v>235</v>
      </c>
      <c r="AT370" s="3" t="str">
        <f>IF(ISERROR(VLOOKUP($AS370,技まとめ!$A$1:$F$380,6,FALSE)),"－",VLOOKUP($AS370,技まとめ!$A$1:$F$380,6,FALSE))</f>
        <v>BL</v>
      </c>
      <c r="AU370" s="3">
        <f>IF(ISERROR(VLOOKUP($AS370,技まとめ!$A$1:$F$380,3,FALSE)),"－",VLOOKUP($AS370,技まとめ!$A$1:$F$380,3,FALSE))</f>
        <v>18</v>
      </c>
      <c r="AV370" s="3">
        <f>IF(ISERROR(VLOOKUP($AS370,技まとめ!$A$1:$F$380,5,FALSE)),"－",VLOOKUP($AS370,技まとめ!$A$1:$F$380,5,FALSE))</f>
        <v>21</v>
      </c>
      <c r="AW370" s="3" t="str">
        <f>IF($E370=IF(ISERROR(VLOOKUP($AS370,技まとめ!$A$1:$F$380,4,FALSE)),"－",VLOOKUP($AS370,技まとめ!$A$1:$F$380,4,FALSE)),"一致","")</f>
        <v/>
      </c>
      <c r="AX370" s="12" t="str">
        <f t="shared" si="76"/>
        <v>レボリューションＶヒートタックルフーセンガムドッペルゲンガー</v>
      </c>
      <c r="AY370" s="12" t="str">
        <f t="shared" si="77"/>
        <v>レボリューションＶヒートタックルフーセンガムドッペルゲンガー</v>
      </c>
      <c r="AZ370" s="12" t="str">
        <f t="shared" si="78"/>
        <v>レボリューションＶヒートタックルフーセンガムドッペルゲンガー</v>
      </c>
      <c r="BA370" s="12" t="str">
        <f t="shared" si="79"/>
        <v>レボリューションＶヒートタックルフーセンガムドッペルゲンガー</v>
      </c>
      <c r="BB370" s="11" t="str">
        <f t="shared" si="80"/>
        <v>NSDRDRBL</v>
      </c>
      <c r="BC370" s="11" t="str">
        <f t="shared" si="81"/>
        <v>NSDRDRBL</v>
      </c>
      <c r="BD370" s="11" t="str">
        <f t="shared" si="82"/>
        <v>NSDRDRBL</v>
      </c>
      <c r="BE370" s="11" t="str">
        <f t="shared" si="83"/>
        <v>NSDRDRBL</v>
      </c>
    </row>
    <row r="371" spans="1:57" ht="11.25" hidden="1" customHeight="1">
      <c r="A371" s="6">
        <v>369</v>
      </c>
      <c r="B371" s="7" t="s">
        <v>1103</v>
      </c>
      <c r="C371" s="8" t="s">
        <v>1104</v>
      </c>
      <c r="D371" s="7" t="s">
        <v>72</v>
      </c>
      <c r="E371" s="7" t="s">
        <v>102</v>
      </c>
      <c r="F371" s="7" t="s">
        <v>128</v>
      </c>
      <c r="G371" s="9">
        <v>126</v>
      </c>
      <c r="H371" s="9">
        <v>101</v>
      </c>
      <c r="I371" s="9">
        <v>56</v>
      </c>
      <c r="J371" s="9">
        <v>56</v>
      </c>
      <c r="K371" s="9">
        <v>58</v>
      </c>
      <c r="L371" s="9">
        <v>59</v>
      </c>
      <c r="M371" s="9">
        <v>58</v>
      </c>
      <c r="N371" s="9">
        <v>57</v>
      </c>
      <c r="O371" s="9">
        <v>58</v>
      </c>
      <c r="P371" s="9">
        <v>25</v>
      </c>
      <c r="Q371" s="10">
        <v>106</v>
      </c>
      <c r="R371" s="11">
        <v>14</v>
      </c>
      <c r="S371" s="11">
        <v>1</v>
      </c>
      <c r="T371" s="11">
        <v>109</v>
      </c>
      <c r="U371" s="11">
        <v>108</v>
      </c>
      <c r="V371" s="11">
        <v>1</v>
      </c>
      <c r="W371" s="11">
        <v>108</v>
      </c>
      <c r="X371" s="11">
        <f t="shared" si="70"/>
        <v>447</v>
      </c>
      <c r="Y371" s="11">
        <f t="shared" si="71"/>
        <v>4785</v>
      </c>
      <c r="Z371" s="11">
        <f t="shared" si="72"/>
        <v>1040</v>
      </c>
      <c r="AA371" s="11">
        <f t="shared" si="73"/>
        <v>4365</v>
      </c>
      <c r="AB371" s="11">
        <f t="shared" si="74"/>
        <v>4365</v>
      </c>
      <c r="AC371" s="6">
        <f t="shared" si="75"/>
        <v>4970</v>
      </c>
      <c r="AD371" s="9" t="s">
        <v>111</v>
      </c>
      <c r="AE371" s="3" t="str">
        <f>IF(ISERROR(VLOOKUP($AD371,技まとめ!$A$1:$F$380,6,FALSE)),"－",VLOOKUP($AD371,技まとめ!$A$1:$F$380,6,FALSE))</f>
        <v>SC</v>
      </c>
      <c r="AF371" s="3">
        <f>IF(ISERROR(VLOOKUP($AD371,技まとめ!$A$1:$F$380,3,FALSE)),"－",VLOOKUP($AD371,技まとめ!$A$1:$F$380,3,FALSE))</f>
        <v>23</v>
      </c>
      <c r="AG371" s="3">
        <f>IF(ISERROR(VLOOKUP($AD371,技まとめ!$A$1:$F$380,5,FALSE)),"－",VLOOKUP($AD371,技まとめ!$A$1:$F$380,5,FALSE))</f>
        <v>20</v>
      </c>
      <c r="AH371" s="3" t="str">
        <f>IF($E371=IF(ISERROR(VLOOKUP($AD371,技まとめ!$A$1:$F$380,4,FALSE)),"－",VLOOKUP($AD371,技まとめ!$A$1:$F$380,4,FALSE)),"一致","")</f>
        <v/>
      </c>
      <c r="AI371" s="9" t="s">
        <v>5011</v>
      </c>
      <c r="AJ371" s="3" t="str">
        <f>IF(ISERROR(VLOOKUP($AI371,技まとめ!$A$1:$F$380,6,FALSE)),"－",VLOOKUP($AI371,技まとめ!$A$1:$F$380,6,FALSE))</f>
        <v>－</v>
      </c>
      <c r="AK371" s="3">
        <f>IF(ISERROR(VLOOKUP($AI371,技まとめ!$A$1:$F$380,3,FALSE)),"－",VLOOKUP($AI371,技まとめ!$A$1:$F$380,3,FALSE))</f>
        <v>0</v>
      </c>
      <c r="AL371" s="3">
        <f>IF(ISERROR(VLOOKUP($AI371,技まとめ!$A$1:$F$380,5,FALSE)),"－",VLOOKUP($AI371,技まとめ!$A$1:$F$380,5,FALSE))</f>
        <v>0</v>
      </c>
      <c r="AM371" s="3" t="str">
        <f>IF($E371=IF(ISERROR(VLOOKUP($AI371,技まとめ!$A$1:$F$380,4,FALSE)),"－",VLOOKUP($AI371,技まとめ!$A$1:$F$380,4,FALSE)),"一致","")</f>
        <v/>
      </c>
      <c r="AN371" s="9" t="s">
        <v>360</v>
      </c>
      <c r="AO371" s="3" t="str">
        <f>IF(ISERROR(VLOOKUP($AN371,技まとめ!$A$1:$F$380,6,FALSE)),"－",VLOOKUP($AN371,技まとめ!$A$1:$F$380,6,FALSE))</f>
        <v>LS</v>
      </c>
      <c r="AP371" s="3">
        <f>IF(ISERROR(VLOOKUP($AN371,技まとめ!$A$1:$F$380,3,FALSE)),"－",VLOOKUP($AN371,技まとめ!$A$1:$F$380,3,FALSE))</f>
        <v>64</v>
      </c>
      <c r="AQ371" s="3">
        <f>IF(ISERROR(VLOOKUP($AN371,技まとめ!$A$1:$F$380,5,FALSE)),"－",VLOOKUP($AN371,技まとめ!$A$1:$F$380,5,FALSE))</f>
        <v>44</v>
      </c>
      <c r="AR371" s="3" t="str">
        <f>IF($E371=IF(ISERROR(VLOOKUP($AN371,技まとめ!$A$1:$F$380,4,FALSE)),"－",VLOOKUP($AN371,技まとめ!$A$1:$F$380,4,FALSE)),"一致","")</f>
        <v>一致</v>
      </c>
      <c r="AS371" s="9" t="s">
        <v>437</v>
      </c>
      <c r="AT371" s="3" t="str">
        <f>IF(ISERROR(VLOOKUP($AS371,技まとめ!$A$1:$F$380,6,FALSE)),"－",VLOOKUP($AS371,技まとめ!$A$1:$F$380,6,FALSE))</f>
        <v>NS</v>
      </c>
      <c r="AU371" s="3">
        <f>IF(ISERROR(VLOOKUP($AS371,技まとめ!$A$1:$F$380,3,FALSE)),"－",VLOOKUP($AS371,技まとめ!$A$1:$F$380,3,FALSE))</f>
        <v>83</v>
      </c>
      <c r="AV371" s="3">
        <f>IF(ISERROR(VLOOKUP($AS371,技まとめ!$A$1:$F$380,5,FALSE)),"－",VLOOKUP($AS371,技まとめ!$A$1:$F$380,5,FALSE))</f>
        <v>46</v>
      </c>
      <c r="AW371" s="3" t="str">
        <f>IF($E371=IF(ISERROR(VLOOKUP($AS371,技まとめ!$A$1:$F$380,4,FALSE)),"－",VLOOKUP($AS371,技まとめ!$A$1:$F$380,4,FALSE)),"一致","")</f>
        <v/>
      </c>
      <c r="AX371" s="12" t="str">
        <f t="shared" si="76"/>
        <v>ローリングキックイケイケ！アサルトシュートデュアルストライク</v>
      </c>
      <c r="AY371" s="12" t="str">
        <f t="shared" si="77"/>
        <v>ローリングキックイケイケ！アサルトシュートデュアルストライク</v>
      </c>
      <c r="AZ371" s="12" t="str">
        <f t="shared" si="78"/>
        <v>ローリングキックイケイケ！アサルトシュートデュアルストライク</v>
      </c>
      <c r="BA371" s="12" t="str">
        <f t="shared" si="79"/>
        <v>ローリングキックイケイケ！アサルトシュートデュアルストライク</v>
      </c>
      <c r="BB371" s="11" t="str">
        <f t="shared" si="80"/>
        <v>SC－LSNS</v>
      </c>
      <c r="BC371" s="11" t="str">
        <f t="shared" si="81"/>
        <v>SC－LSNS</v>
      </c>
      <c r="BD371" s="11" t="str">
        <f t="shared" si="82"/>
        <v>SC－LSNS</v>
      </c>
      <c r="BE371" s="11" t="str">
        <f t="shared" si="83"/>
        <v>SC－LSNS</v>
      </c>
    </row>
    <row r="372" spans="1:57" ht="11.25" hidden="1" customHeight="1">
      <c r="A372" s="6">
        <v>370</v>
      </c>
      <c r="B372" s="7" t="s">
        <v>1105</v>
      </c>
      <c r="C372" s="8" t="s">
        <v>1106</v>
      </c>
      <c r="D372" s="7" t="s">
        <v>72</v>
      </c>
      <c r="E372" s="7" t="s">
        <v>81</v>
      </c>
      <c r="F372" s="7" t="s">
        <v>82</v>
      </c>
      <c r="G372" s="9">
        <v>120</v>
      </c>
      <c r="H372" s="9">
        <v>91</v>
      </c>
      <c r="I372" s="9">
        <v>56</v>
      </c>
      <c r="J372" s="9">
        <v>53</v>
      </c>
      <c r="K372" s="9">
        <v>44</v>
      </c>
      <c r="L372" s="9">
        <v>45</v>
      </c>
      <c r="M372" s="9">
        <v>44</v>
      </c>
      <c r="N372" s="9">
        <v>53</v>
      </c>
      <c r="O372" s="9">
        <v>56</v>
      </c>
      <c r="P372" s="9">
        <v>65</v>
      </c>
      <c r="Q372" s="10">
        <v>106</v>
      </c>
      <c r="R372" s="11">
        <v>33</v>
      </c>
      <c r="S372" s="11">
        <v>1</v>
      </c>
      <c r="T372" s="11">
        <v>95</v>
      </c>
      <c r="U372" s="11">
        <v>94</v>
      </c>
      <c r="V372" s="11">
        <v>1</v>
      </c>
      <c r="W372" s="11">
        <v>106</v>
      </c>
      <c r="X372" s="11">
        <f t="shared" si="70"/>
        <v>436</v>
      </c>
      <c r="Y372" s="11">
        <f t="shared" si="71"/>
        <v>4775</v>
      </c>
      <c r="Z372" s="11">
        <f t="shared" si="72"/>
        <v>1695</v>
      </c>
      <c r="AA372" s="11">
        <f t="shared" si="73"/>
        <v>3865</v>
      </c>
      <c r="AB372" s="11">
        <f t="shared" si="74"/>
        <v>3865</v>
      </c>
      <c r="AC372" s="6">
        <f t="shared" si="75"/>
        <v>4495</v>
      </c>
      <c r="AD372" s="9" t="s">
        <v>169</v>
      </c>
      <c r="AE372" s="3" t="str">
        <f>IF(ISERROR(VLOOKUP($AD372,技まとめ!$A$1:$F$380,6,FALSE)),"－",VLOOKUP($AD372,技まとめ!$A$1:$F$380,6,FALSE))</f>
        <v>DR</v>
      </c>
      <c r="AF372" s="3">
        <f>IF(ISERROR(VLOOKUP($AD372,技まとめ!$A$1:$F$380,3,FALSE)),"－",VLOOKUP($AD372,技まとめ!$A$1:$F$380,3,FALSE))</f>
        <v>71</v>
      </c>
      <c r="AG372" s="3">
        <f>IF(ISERROR(VLOOKUP($AD372,技まとめ!$A$1:$F$380,5,FALSE)),"－",VLOOKUP($AD372,技まとめ!$A$1:$F$380,5,FALSE))</f>
        <v>44</v>
      </c>
      <c r="AH372" s="3" t="str">
        <f>IF($E372=IF(ISERROR(VLOOKUP($AD372,技まとめ!$A$1:$F$380,4,FALSE)),"－",VLOOKUP($AD372,技まとめ!$A$1:$F$380,4,FALSE)),"一致","")</f>
        <v/>
      </c>
      <c r="AI372" s="9" t="s">
        <v>647</v>
      </c>
      <c r="AJ372" s="3" t="str">
        <f>IF(ISERROR(VLOOKUP($AI372,技まとめ!$A$1:$F$380,6,FALSE)),"－",VLOOKUP($AI372,技まとめ!$A$1:$F$380,6,FALSE))</f>
        <v>NS</v>
      </c>
      <c r="AK372" s="3">
        <f>IF(ISERROR(VLOOKUP($AI372,技まとめ!$A$1:$F$380,3,FALSE)),"－",VLOOKUP($AI372,技まとめ!$A$1:$F$380,3,FALSE))</f>
        <v>103</v>
      </c>
      <c r="AL372" s="3">
        <f>IF(ISERROR(VLOOKUP($AI372,技まとめ!$A$1:$F$380,5,FALSE)),"－",VLOOKUP($AI372,技まとめ!$A$1:$F$380,5,FALSE))</f>
        <v>55</v>
      </c>
      <c r="AM372" s="3" t="str">
        <f>IF($E372=IF(ISERROR(VLOOKUP($AI372,技まとめ!$A$1:$F$380,4,FALSE)),"－",VLOOKUP($AI372,技まとめ!$A$1:$F$380,4,FALSE)),"一致","")</f>
        <v/>
      </c>
      <c r="AN372" s="9" t="s">
        <v>300</v>
      </c>
      <c r="AO372" s="3" t="str">
        <f>IF(ISERROR(VLOOKUP($AN372,技まとめ!$A$1:$F$380,6,FALSE)),"－",VLOOKUP($AN372,技まとめ!$A$1:$F$380,6,FALSE))</f>
        <v>BB</v>
      </c>
      <c r="AP372" s="3">
        <f>IF(ISERROR(VLOOKUP($AN372,技まとめ!$A$1:$F$380,3,FALSE)),"－",VLOOKUP($AN372,技まとめ!$A$1:$F$380,3,FALSE))</f>
        <v>49</v>
      </c>
      <c r="AQ372" s="3">
        <f>IF(ISERROR(VLOOKUP($AN372,技まとめ!$A$1:$F$380,5,FALSE)),"－",VLOOKUP($AN372,技まとめ!$A$1:$F$380,5,FALSE))</f>
        <v>32</v>
      </c>
      <c r="AR372" s="3" t="str">
        <f>IF($E372=IF(ISERROR(VLOOKUP($AN372,技まとめ!$A$1:$F$380,4,FALSE)),"－",VLOOKUP($AN372,技まとめ!$A$1:$F$380,4,FALSE)),"一致","")</f>
        <v>一致</v>
      </c>
      <c r="AS372" s="9" t="s">
        <v>255</v>
      </c>
      <c r="AT372" s="3" t="str">
        <f>IF(ISERROR(VLOOKUP($AS372,技まとめ!$A$1:$F$380,6,FALSE)),"－",VLOOKUP($AS372,技まとめ!$A$1:$F$380,6,FALSE))</f>
        <v>DR</v>
      </c>
      <c r="AU372" s="3">
        <f>IF(ISERROR(VLOOKUP($AS372,技まとめ!$A$1:$F$380,3,FALSE)),"－",VLOOKUP($AS372,技まとめ!$A$1:$F$380,3,FALSE))</f>
        <v>52</v>
      </c>
      <c r="AV372" s="3">
        <f>IF(ISERROR(VLOOKUP($AS372,技まとめ!$A$1:$F$380,5,FALSE)),"－",VLOOKUP($AS372,技まとめ!$A$1:$F$380,5,FALSE))</f>
        <v>36</v>
      </c>
      <c r="AW372" s="3" t="str">
        <f>IF($E372=IF(ISERROR(VLOOKUP($AS372,技まとめ!$A$1:$F$380,4,FALSE)),"－",VLOOKUP($AS372,技まとめ!$A$1:$F$380,4,FALSE)),"一致","")</f>
        <v>一致</v>
      </c>
      <c r="AX372" s="12" t="str">
        <f t="shared" si="76"/>
        <v>エコーボールストライクサンバスピニングカットカマイタチ</v>
      </c>
      <c r="AY372" s="12" t="str">
        <f t="shared" si="77"/>
        <v>エコーボールストライクサンバスピニングカットカマイタチ</v>
      </c>
      <c r="AZ372" s="12" t="str">
        <f t="shared" si="78"/>
        <v>エコーボールストライクサンバスピニングカットカマイタチ</v>
      </c>
      <c r="BA372" s="12" t="str">
        <f t="shared" si="79"/>
        <v>エコーボールストライクサンバスピニングカットカマイタチ</v>
      </c>
      <c r="BB372" s="11" t="str">
        <f t="shared" si="80"/>
        <v>DRNSBBDR</v>
      </c>
      <c r="BC372" s="11" t="str">
        <f t="shared" si="81"/>
        <v>DRNSBBDR</v>
      </c>
      <c r="BD372" s="11" t="str">
        <f t="shared" si="82"/>
        <v>DRNSBBDR</v>
      </c>
      <c r="BE372" s="11" t="str">
        <f t="shared" si="83"/>
        <v>DRNSBBDR</v>
      </c>
    </row>
    <row r="373" spans="1:57" ht="11.25" hidden="1" customHeight="1">
      <c r="A373" s="6">
        <v>371</v>
      </c>
      <c r="B373" s="7" t="s">
        <v>1107</v>
      </c>
      <c r="C373" s="8" t="s">
        <v>1108</v>
      </c>
      <c r="D373" s="7" t="s">
        <v>72</v>
      </c>
      <c r="E373" s="7" t="s">
        <v>73</v>
      </c>
      <c r="F373" s="7" t="s">
        <v>74</v>
      </c>
      <c r="G373" s="9">
        <v>127</v>
      </c>
      <c r="H373" s="9">
        <v>102</v>
      </c>
      <c r="I373" s="9">
        <v>44</v>
      </c>
      <c r="J373" s="9">
        <v>57</v>
      </c>
      <c r="K373" s="9">
        <v>53</v>
      </c>
      <c r="L373" s="9">
        <v>51</v>
      </c>
      <c r="M373" s="9">
        <v>51</v>
      </c>
      <c r="N373" s="9">
        <v>62</v>
      </c>
      <c r="O373" s="9">
        <v>57</v>
      </c>
      <c r="P373" s="9">
        <v>50</v>
      </c>
      <c r="Q373" s="10">
        <v>94</v>
      </c>
      <c r="R373" s="11">
        <v>40</v>
      </c>
      <c r="S373" s="11">
        <v>1</v>
      </c>
      <c r="T373" s="11">
        <v>101</v>
      </c>
      <c r="U373" s="11">
        <v>101</v>
      </c>
      <c r="V373" s="11">
        <v>1</v>
      </c>
      <c r="W373" s="11">
        <v>107</v>
      </c>
      <c r="X373" s="11">
        <f t="shared" si="70"/>
        <v>445</v>
      </c>
      <c r="Y373" s="11">
        <f t="shared" si="71"/>
        <v>4300</v>
      </c>
      <c r="Z373" s="11">
        <f t="shared" si="72"/>
        <v>1945</v>
      </c>
      <c r="AA373" s="11">
        <f t="shared" si="73"/>
        <v>4080</v>
      </c>
      <c r="AB373" s="11">
        <f t="shared" si="74"/>
        <v>4080</v>
      </c>
      <c r="AC373" s="6">
        <f t="shared" si="75"/>
        <v>4775</v>
      </c>
      <c r="AD373" s="9" t="s">
        <v>5013</v>
      </c>
      <c r="AE373" s="3" t="str">
        <f>IF(ISERROR(VLOOKUP($AD373,技まとめ!$A$1:$F$380,6,FALSE)),"－",VLOOKUP($AD373,技まとめ!$A$1:$F$380,6,FALSE))</f>
        <v>－</v>
      </c>
      <c r="AF373" s="3">
        <f>IF(ISERROR(VLOOKUP($AD373,技まとめ!$A$1:$F$380,3,FALSE)),"－",VLOOKUP($AD373,技まとめ!$A$1:$F$380,3,FALSE))</f>
        <v>0</v>
      </c>
      <c r="AG373" s="3">
        <f>IF(ISERROR(VLOOKUP($AD373,技まとめ!$A$1:$F$380,5,FALSE)),"－",VLOOKUP($AD373,技まとめ!$A$1:$F$380,5,FALSE))</f>
        <v>0</v>
      </c>
      <c r="AH373" s="3" t="str">
        <f>IF($E373=IF(ISERROR(VLOOKUP($AD373,技まとめ!$A$1:$F$380,4,FALSE)),"－",VLOOKUP($AD373,技まとめ!$A$1:$F$380,4,FALSE)),"一致","")</f>
        <v/>
      </c>
      <c r="AI373" s="9" t="s">
        <v>274</v>
      </c>
      <c r="AJ373" s="3" t="str">
        <f>IF(ISERROR(VLOOKUP($AI373,技まとめ!$A$1:$F$380,6,FALSE)),"－",VLOOKUP($AI373,技まとめ!$A$1:$F$380,6,FALSE))</f>
        <v>P1</v>
      </c>
      <c r="AK373" s="3">
        <f>IF(ISERROR(VLOOKUP($AI373,技まとめ!$A$1:$F$380,3,FALSE)),"－",VLOOKUP($AI373,技まとめ!$A$1:$F$380,3,FALSE))</f>
        <v>27</v>
      </c>
      <c r="AL373" s="3">
        <f>IF(ISERROR(VLOOKUP($AI373,技まとめ!$A$1:$F$380,5,FALSE)),"－",VLOOKUP($AI373,技まとめ!$A$1:$F$380,5,FALSE))</f>
        <v>25</v>
      </c>
      <c r="AM373" s="3" t="str">
        <f>IF($E373=IF(ISERROR(VLOOKUP($AI373,技まとめ!$A$1:$F$380,4,FALSE)),"－",VLOOKUP($AI373,技まとめ!$A$1:$F$380,4,FALSE)),"一致","")</f>
        <v/>
      </c>
      <c r="AN373" s="9" t="s">
        <v>241</v>
      </c>
      <c r="AO373" s="3" t="str">
        <f>IF(ISERROR(VLOOKUP($AN373,技まとめ!$A$1:$F$380,6,FALSE)),"－",VLOOKUP($AN373,技まとめ!$A$1:$F$380,6,FALSE))</f>
        <v>P1</v>
      </c>
      <c r="AP373" s="3">
        <f>IF(ISERROR(VLOOKUP($AN373,技まとめ!$A$1:$F$380,3,FALSE)),"－",VLOOKUP($AN373,技まとめ!$A$1:$F$380,3,FALSE))</f>
        <v>52</v>
      </c>
      <c r="AQ373" s="3">
        <f>IF(ISERROR(VLOOKUP($AN373,技まとめ!$A$1:$F$380,5,FALSE)),"－",VLOOKUP($AN373,技まとめ!$A$1:$F$380,5,FALSE))</f>
        <v>35</v>
      </c>
      <c r="AR373" s="3" t="str">
        <f>IF($E373=IF(ISERROR(VLOOKUP($AN373,技まとめ!$A$1:$F$380,4,FALSE)),"－",VLOOKUP($AN373,技まとめ!$A$1:$F$380,4,FALSE)),"一致","")</f>
        <v/>
      </c>
      <c r="AS373" s="9" t="s">
        <v>240</v>
      </c>
      <c r="AT373" s="3" t="str">
        <f>IF(ISERROR(VLOOKUP($AS373,技まとめ!$A$1:$F$380,6,FALSE)),"－",VLOOKUP($AS373,技まとめ!$A$1:$F$380,6,FALSE))</f>
        <v>P1</v>
      </c>
      <c r="AU373" s="3">
        <f>IF(ISERROR(VLOOKUP($AS373,技まとめ!$A$1:$F$380,3,FALSE)),"－",VLOOKUP($AS373,技まとめ!$A$1:$F$380,3,FALSE))</f>
        <v>83</v>
      </c>
      <c r="AV373" s="3">
        <f>IF(ISERROR(VLOOKUP($AS373,技まとめ!$A$1:$F$380,5,FALSE)),"－",VLOOKUP($AS373,技まとめ!$A$1:$F$380,5,FALSE))</f>
        <v>47</v>
      </c>
      <c r="AW373" s="3" t="str">
        <f>IF($E373=IF(ISERROR(VLOOKUP($AS373,技まとめ!$A$1:$F$380,4,FALSE)),"－",VLOOKUP($AS373,技まとめ!$A$1:$F$380,4,FALSE)),"一致","")</f>
        <v/>
      </c>
      <c r="AX373" s="12" t="str">
        <f t="shared" si="76"/>
        <v>セツヤク！ロケットこぶしばくれつパンチダブルロケット</v>
      </c>
      <c r="AY373" s="12" t="str">
        <f t="shared" si="77"/>
        <v>セツヤク！ロケットこぶしばくれつパンチダブルロケット</v>
      </c>
      <c r="AZ373" s="12" t="str">
        <f t="shared" si="78"/>
        <v>セツヤク！ロケットこぶしばくれつパンチダブルロケット</v>
      </c>
      <c r="BA373" s="12" t="str">
        <f t="shared" si="79"/>
        <v>セツヤク！ロケットこぶしばくれつパンチダブルロケット</v>
      </c>
      <c r="BB373" s="11" t="str">
        <f t="shared" si="80"/>
        <v>－P1P1P1</v>
      </c>
      <c r="BC373" s="11" t="str">
        <f t="shared" si="81"/>
        <v>－P1P1P1</v>
      </c>
      <c r="BD373" s="11" t="str">
        <f t="shared" si="82"/>
        <v>－P1P1P1</v>
      </c>
      <c r="BE373" s="11" t="str">
        <f t="shared" si="83"/>
        <v>－P1P1P1</v>
      </c>
    </row>
    <row r="374" spans="1:57" ht="11.25" hidden="1" customHeight="1">
      <c r="A374" s="6">
        <v>372</v>
      </c>
      <c r="B374" s="7" t="s">
        <v>1109</v>
      </c>
      <c r="C374" s="8" t="s">
        <v>1110</v>
      </c>
      <c r="D374" s="7" t="s">
        <v>72</v>
      </c>
      <c r="E374" s="7" t="s">
        <v>102</v>
      </c>
      <c r="F374" s="7" t="s">
        <v>82</v>
      </c>
      <c r="G374" s="9">
        <v>133</v>
      </c>
      <c r="H374" s="9">
        <v>108</v>
      </c>
      <c r="I374" s="9">
        <v>53</v>
      </c>
      <c r="J374" s="9">
        <v>56</v>
      </c>
      <c r="K374" s="9">
        <v>51</v>
      </c>
      <c r="L374" s="9">
        <v>56</v>
      </c>
      <c r="M374" s="9">
        <v>56</v>
      </c>
      <c r="N374" s="9">
        <v>51</v>
      </c>
      <c r="O374" s="9">
        <v>53</v>
      </c>
      <c r="P374" s="9">
        <v>60</v>
      </c>
      <c r="Q374" s="10">
        <v>103</v>
      </c>
      <c r="R374" s="11">
        <v>36</v>
      </c>
      <c r="S374" s="11">
        <v>1</v>
      </c>
      <c r="T374" s="11">
        <v>106</v>
      </c>
      <c r="U374" s="11">
        <v>106</v>
      </c>
      <c r="V374" s="11">
        <v>1</v>
      </c>
      <c r="W374" s="11">
        <v>103</v>
      </c>
      <c r="X374" s="11">
        <f t="shared" si="70"/>
        <v>456</v>
      </c>
      <c r="Y374" s="11">
        <f t="shared" si="71"/>
        <v>4640</v>
      </c>
      <c r="Z374" s="11">
        <f t="shared" si="72"/>
        <v>1785</v>
      </c>
      <c r="AA374" s="11">
        <f t="shared" si="73"/>
        <v>4235</v>
      </c>
      <c r="AB374" s="11">
        <f t="shared" si="74"/>
        <v>4235</v>
      </c>
      <c r="AC374" s="6">
        <f t="shared" si="75"/>
        <v>4935</v>
      </c>
      <c r="AD374" s="9" t="s">
        <v>156</v>
      </c>
      <c r="AE374" s="3" t="str">
        <f>IF(ISERROR(VLOOKUP($AD374,技まとめ!$A$1:$F$380,6,FALSE)),"－",VLOOKUP($AD374,技まとめ!$A$1:$F$380,6,FALSE))</f>
        <v>BB</v>
      </c>
      <c r="AF374" s="3">
        <f>IF(ISERROR(VLOOKUP($AD374,技まとめ!$A$1:$F$380,3,FALSE)),"－",VLOOKUP($AD374,技まとめ!$A$1:$F$380,3,FALSE))</f>
        <v>17</v>
      </c>
      <c r="AG374" s="3">
        <f>IF(ISERROR(VLOOKUP($AD374,技まとめ!$A$1:$F$380,5,FALSE)),"－",VLOOKUP($AD374,技まとめ!$A$1:$F$380,5,FALSE))</f>
        <v>20</v>
      </c>
      <c r="AH374" s="3" t="str">
        <f>IF($E374=IF(ISERROR(VLOOKUP($AD374,技まとめ!$A$1:$F$380,4,FALSE)),"－",VLOOKUP($AD374,技まとめ!$A$1:$F$380,4,FALSE)),"一致","")</f>
        <v>一致</v>
      </c>
      <c r="AI374" s="9" t="s">
        <v>90</v>
      </c>
      <c r="AJ374" s="3" t="str">
        <f>IF(ISERROR(VLOOKUP($AI374,技まとめ!$A$1:$F$380,6,FALSE)),"－",VLOOKUP($AI374,技まとめ!$A$1:$F$380,6,FALSE))</f>
        <v>DR</v>
      </c>
      <c r="AK374" s="3">
        <f>IF(ISERROR(VLOOKUP($AI374,技まとめ!$A$1:$F$380,3,FALSE)),"－",VLOOKUP($AI374,技まとめ!$A$1:$F$380,3,FALSE))</f>
        <v>46</v>
      </c>
      <c r="AL374" s="3">
        <f>IF(ISERROR(VLOOKUP($AI374,技まとめ!$A$1:$F$380,5,FALSE)),"－",VLOOKUP($AI374,技まとめ!$A$1:$F$380,5,FALSE))</f>
        <v>33</v>
      </c>
      <c r="AM374" s="3" t="str">
        <f>IF($E374=IF(ISERROR(VLOOKUP($AI374,技まとめ!$A$1:$F$380,4,FALSE)),"－",VLOOKUP($AI374,技まとめ!$A$1:$F$380,4,FALSE)),"一致","")</f>
        <v/>
      </c>
      <c r="AN374" s="9" t="s">
        <v>756</v>
      </c>
      <c r="AO374" s="3" t="str">
        <f>IF(ISERROR(VLOOKUP($AN374,技まとめ!$A$1:$F$380,6,FALSE)),"－",VLOOKUP($AN374,技まとめ!$A$1:$F$380,6,FALSE))</f>
        <v>BB</v>
      </c>
      <c r="AP374" s="3">
        <f>IF(ISERROR(VLOOKUP($AN374,技まとめ!$A$1:$F$380,3,FALSE)),"－",VLOOKUP($AN374,技まとめ!$A$1:$F$380,3,FALSE))</f>
        <v>65</v>
      </c>
      <c r="AQ374" s="3">
        <f>IF(ISERROR(VLOOKUP($AN374,技まとめ!$A$1:$F$380,5,FALSE)),"－",VLOOKUP($AN374,技まとめ!$A$1:$F$380,5,FALSE))</f>
        <v>42</v>
      </c>
      <c r="AR374" s="3" t="str">
        <f>IF($E374=IF(ISERROR(VLOOKUP($AN374,技まとめ!$A$1:$F$380,4,FALSE)),"－",VLOOKUP($AN374,技まとめ!$A$1:$F$380,4,FALSE)),"一致","")</f>
        <v>一致</v>
      </c>
      <c r="AS374" s="9" t="s">
        <v>116</v>
      </c>
      <c r="AT374" s="3" t="str">
        <f>IF(ISERROR(VLOOKUP($AS374,技まとめ!$A$1:$F$380,6,FALSE)),"－",VLOOKUP($AS374,技まとめ!$A$1:$F$380,6,FALSE))</f>
        <v>DR</v>
      </c>
      <c r="AU374" s="3">
        <f>IF(ISERROR(VLOOKUP($AS374,技まとめ!$A$1:$F$380,3,FALSE)),"－",VLOOKUP($AS374,技まとめ!$A$1:$F$380,3,FALSE))</f>
        <v>63</v>
      </c>
      <c r="AV374" s="3">
        <f>IF(ISERROR(VLOOKUP($AS374,技まとめ!$A$1:$F$380,5,FALSE)),"－",VLOOKUP($AS374,技まとめ!$A$1:$F$380,5,FALSE))</f>
        <v>42</v>
      </c>
      <c r="AW374" s="3" t="str">
        <f>IF($E374=IF(ISERROR(VLOOKUP($AS374,技まとめ!$A$1:$F$380,4,FALSE)),"－",VLOOKUP($AS374,技まとめ!$A$1:$F$380,4,FALSE)),"一致","")</f>
        <v>一致</v>
      </c>
      <c r="AX374" s="12" t="str">
        <f t="shared" si="76"/>
        <v>ジャイアントスピンモグラフェイントボルケイノカットれっぷうダッシュ</v>
      </c>
      <c r="AY374" s="12" t="str">
        <f t="shared" si="77"/>
        <v>ジャイアントスピンモグラフェイントボルケイノカットれっぷうダッシュ</v>
      </c>
      <c r="AZ374" s="12" t="str">
        <f t="shared" si="78"/>
        <v>ジャイアントスピンモグラフェイントボルケイノカットれっぷうダッシュ</v>
      </c>
      <c r="BA374" s="12" t="str">
        <f t="shared" si="79"/>
        <v>ジャイアントスピンモグラフェイントボルケイノカットれっぷうダッシュ</v>
      </c>
      <c r="BB374" s="11" t="str">
        <f t="shared" si="80"/>
        <v>BBDRBBDR</v>
      </c>
      <c r="BC374" s="11" t="str">
        <f t="shared" si="81"/>
        <v>BBDRBBDR</v>
      </c>
      <c r="BD374" s="11" t="str">
        <f t="shared" si="82"/>
        <v>BBDRBBDR</v>
      </c>
      <c r="BE374" s="11" t="str">
        <f t="shared" si="83"/>
        <v>BBDRBBDR</v>
      </c>
    </row>
    <row r="375" spans="1:57" ht="11.25" hidden="1" customHeight="1">
      <c r="A375" s="6">
        <v>373</v>
      </c>
      <c r="B375" s="7" t="s">
        <v>1111</v>
      </c>
      <c r="C375" s="8" t="s">
        <v>1112</v>
      </c>
      <c r="D375" s="7" t="s">
        <v>72</v>
      </c>
      <c r="E375" s="7" t="s">
        <v>73</v>
      </c>
      <c r="F375" s="7" t="s">
        <v>109</v>
      </c>
      <c r="G375" s="9">
        <v>102</v>
      </c>
      <c r="H375" s="9">
        <v>112</v>
      </c>
      <c r="I375" s="9">
        <v>46</v>
      </c>
      <c r="J375" s="9">
        <v>53</v>
      </c>
      <c r="K375" s="9">
        <v>62</v>
      </c>
      <c r="L375" s="9">
        <v>44</v>
      </c>
      <c r="M375" s="9">
        <v>51</v>
      </c>
      <c r="N375" s="9">
        <v>51</v>
      </c>
      <c r="O375" s="9">
        <v>53</v>
      </c>
      <c r="P375" s="9">
        <v>66</v>
      </c>
      <c r="Q375" s="10">
        <v>96</v>
      </c>
      <c r="R375" s="11">
        <v>50</v>
      </c>
      <c r="S375" s="11">
        <v>1</v>
      </c>
      <c r="T375" s="11">
        <v>94</v>
      </c>
      <c r="U375" s="11">
        <v>101</v>
      </c>
      <c r="V375" s="11">
        <v>1</v>
      </c>
      <c r="W375" s="11">
        <v>103</v>
      </c>
      <c r="X375" s="11">
        <f t="shared" si="70"/>
        <v>446</v>
      </c>
      <c r="Y375" s="11">
        <f t="shared" si="71"/>
        <v>4360</v>
      </c>
      <c r="Z375" s="11">
        <f t="shared" si="72"/>
        <v>2275</v>
      </c>
      <c r="AA375" s="11">
        <f t="shared" si="73"/>
        <v>3815</v>
      </c>
      <c r="AB375" s="11">
        <f t="shared" si="74"/>
        <v>3815</v>
      </c>
      <c r="AC375" s="6">
        <f t="shared" si="75"/>
        <v>4525</v>
      </c>
      <c r="AD375" s="9" t="s">
        <v>214</v>
      </c>
      <c r="AE375" s="3" t="str">
        <f>IF(ISERROR(VLOOKUP($AD375,技まとめ!$A$1:$F$380,6,FALSE)),"－",VLOOKUP($AD375,技まとめ!$A$1:$F$380,6,FALSE))</f>
        <v>DR</v>
      </c>
      <c r="AF375" s="3">
        <f>IF(ISERROR(VLOOKUP($AD375,技まとめ!$A$1:$F$380,3,FALSE)),"－",VLOOKUP($AD375,技まとめ!$A$1:$F$380,3,FALSE))</f>
        <v>27</v>
      </c>
      <c r="AG375" s="3">
        <f>IF(ISERROR(VLOOKUP($AD375,技まとめ!$A$1:$F$380,5,FALSE)),"－",VLOOKUP($AD375,技まとめ!$A$1:$F$380,5,FALSE))</f>
        <v>25</v>
      </c>
      <c r="AH375" s="3" t="str">
        <f>IF($E375=IF(ISERROR(VLOOKUP($AD375,技まとめ!$A$1:$F$380,4,FALSE)),"－",VLOOKUP($AD375,技まとめ!$A$1:$F$380,4,FALSE)),"一致","")</f>
        <v/>
      </c>
      <c r="AI375" s="9" t="s">
        <v>193</v>
      </c>
      <c r="AJ375" s="3" t="str">
        <f>IF(ISERROR(VLOOKUP($AI375,技まとめ!$A$1:$F$380,6,FALSE)),"－",VLOOKUP($AI375,技まとめ!$A$1:$F$380,6,FALSE))</f>
        <v>NS</v>
      </c>
      <c r="AK375" s="3">
        <f>IF(ISERROR(VLOOKUP($AI375,技まとめ!$A$1:$F$380,3,FALSE)),"－",VLOOKUP($AI375,技まとめ!$A$1:$F$380,3,FALSE))</f>
        <v>66</v>
      </c>
      <c r="AL375" s="3">
        <f>IF(ISERROR(VLOOKUP($AI375,技まとめ!$A$1:$F$380,5,FALSE)),"－",VLOOKUP($AI375,技まとめ!$A$1:$F$380,5,FALSE))</f>
        <v>37</v>
      </c>
      <c r="AM375" s="3" t="str">
        <f>IF($E375=IF(ISERROR(VLOOKUP($AI375,技まとめ!$A$1:$F$380,4,FALSE)),"－",VLOOKUP($AI375,技まとめ!$A$1:$F$380,4,FALSE)),"一致","")</f>
        <v/>
      </c>
      <c r="AN375" s="9" t="s">
        <v>305</v>
      </c>
      <c r="AO375" s="3" t="str">
        <f>IF(ISERROR(VLOOKUP($AN375,技まとめ!$A$1:$F$380,6,FALSE)),"－",VLOOKUP($AN375,技まとめ!$A$1:$F$380,6,FALSE))</f>
        <v>BL</v>
      </c>
      <c r="AP375" s="3">
        <f>IF(ISERROR(VLOOKUP($AN375,技まとめ!$A$1:$F$380,3,FALSE)),"－",VLOOKUP($AN375,技まとめ!$A$1:$F$380,3,FALSE))</f>
        <v>41</v>
      </c>
      <c r="AQ375" s="3">
        <f>IF(ISERROR(VLOOKUP($AN375,技まとめ!$A$1:$F$380,5,FALSE)),"－",VLOOKUP($AN375,技まとめ!$A$1:$F$380,5,FALSE))</f>
        <v>30</v>
      </c>
      <c r="AR375" s="3" t="str">
        <f>IF($E375=IF(ISERROR(VLOOKUP($AN375,技まとめ!$A$1:$F$380,4,FALSE)),"－",VLOOKUP($AN375,技まとめ!$A$1:$F$380,4,FALSE)),"一致","")</f>
        <v/>
      </c>
      <c r="AS375" s="9" t="s">
        <v>671</v>
      </c>
      <c r="AT375" s="3" t="str">
        <f>IF(ISERROR(VLOOKUP($AS375,技まとめ!$A$1:$F$380,6,FALSE)),"－",VLOOKUP($AS375,技まとめ!$A$1:$F$380,6,FALSE))</f>
        <v>BL</v>
      </c>
      <c r="AU375" s="3">
        <f>IF(ISERROR(VLOOKUP($AS375,技まとめ!$A$1:$F$380,3,FALSE)),"－",VLOOKUP($AS375,技まとめ!$A$1:$F$380,3,FALSE))</f>
        <v>56</v>
      </c>
      <c r="AV375" s="3">
        <f>IF(ISERROR(VLOOKUP($AS375,技まとめ!$A$1:$F$380,5,FALSE)),"－",VLOOKUP($AS375,技まとめ!$A$1:$F$380,5,FALSE))</f>
        <v>39</v>
      </c>
      <c r="AW375" s="3" t="str">
        <f>IF($E375=IF(ISERROR(VLOOKUP($AS375,技まとめ!$A$1:$F$380,4,FALSE)),"－",VLOOKUP($AS375,技まとめ!$A$1:$F$380,4,FALSE)),"一致","")</f>
        <v/>
      </c>
      <c r="AX375" s="12" t="str">
        <f t="shared" si="76"/>
        <v>ムーンサルトツインブーストフェイクボールフレイムダンス</v>
      </c>
      <c r="AY375" s="12" t="str">
        <f t="shared" si="77"/>
        <v>ムーンサルトツインブーストフェイクボールフレイムダンス</v>
      </c>
      <c r="AZ375" s="12" t="str">
        <f t="shared" si="78"/>
        <v>ムーンサルトツインブーストフェイクボールフレイムダンス</v>
      </c>
      <c r="BA375" s="12" t="str">
        <f t="shared" si="79"/>
        <v>ムーンサルトツインブーストフェイクボールフレイムダンス</v>
      </c>
      <c r="BB375" s="11" t="str">
        <f t="shared" si="80"/>
        <v>DRNSBLBL</v>
      </c>
      <c r="BC375" s="11" t="str">
        <f t="shared" si="81"/>
        <v>DRNSBLBL</v>
      </c>
      <c r="BD375" s="11" t="str">
        <f t="shared" si="82"/>
        <v>DRNSBLBL</v>
      </c>
      <c r="BE375" s="11" t="str">
        <f t="shared" si="83"/>
        <v>DRNSBLBL</v>
      </c>
    </row>
    <row r="376" spans="1:57" ht="11.25" hidden="1" customHeight="1">
      <c r="A376" s="6">
        <v>374</v>
      </c>
      <c r="B376" s="7" t="s">
        <v>1113</v>
      </c>
      <c r="C376" s="8" t="s">
        <v>1114</v>
      </c>
      <c r="D376" s="7" t="s">
        <v>72</v>
      </c>
      <c r="E376" s="7" t="s">
        <v>81</v>
      </c>
      <c r="F376" s="7" t="s">
        <v>128</v>
      </c>
      <c r="G376" s="9">
        <v>124</v>
      </c>
      <c r="H376" s="9">
        <v>88</v>
      </c>
      <c r="I376" s="9">
        <v>38</v>
      </c>
      <c r="J376" s="9">
        <v>46</v>
      </c>
      <c r="K376" s="9">
        <v>48</v>
      </c>
      <c r="L376" s="9">
        <v>60</v>
      </c>
      <c r="M376" s="9">
        <v>56</v>
      </c>
      <c r="N376" s="9">
        <v>48</v>
      </c>
      <c r="O376" s="9">
        <v>45</v>
      </c>
      <c r="P376" s="9">
        <v>84</v>
      </c>
      <c r="Q376" s="10">
        <v>88</v>
      </c>
      <c r="R376" s="11">
        <v>44</v>
      </c>
      <c r="S376" s="11">
        <v>1</v>
      </c>
      <c r="T376" s="11">
        <v>110</v>
      </c>
      <c r="U376" s="11">
        <v>106</v>
      </c>
      <c r="V376" s="11">
        <v>1</v>
      </c>
      <c r="W376" s="11">
        <v>95</v>
      </c>
      <c r="X376" s="11">
        <f t="shared" si="70"/>
        <v>445</v>
      </c>
      <c r="Y376" s="11">
        <f t="shared" si="71"/>
        <v>4000</v>
      </c>
      <c r="Z376" s="11">
        <f t="shared" si="72"/>
        <v>2025</v>
      </c>
      <c r="AA376" s="11">
        <f t="shared" si="73"/>
        <v>4335</v>
      </c>
      <c r="AB376" s="11">
        <f t="shared" si="74"/>
        <v>4335</v>
      </c>
      <c r="AC376" s="6">
        <f t="shared" si="75"/>
        <v>5095</v>
      </c>
      <c r="AD376" s="9" t="s">
        <v>329</v>
      </c>
      <c r="AE376" s="3" t="str">
        <f>IF(ISERROR(VLOOKUP($AD376,技まとめ!$A$1:$F$380,6,FALSE)),"－",VLOOKUP($AD376,技まとめ!$A$1:$F$380,6,FALSE))</f>
        <v>SC</v>
      </c>
      <c r="AF376" s="3">
        <f>IF(ISERROR(VLOOKUP($AD376,技まとめ!$A$1:$F$380,3,FALSE)),"－",VLOOKUP($AD376,技まとめ!$A$1:$F$380,3,FALSE))</f>
        <v>23</v>
      </c>
      <c r="AG376" s="3">
        <f>IF(ISERROR(VLOOKUP($AD376,技まとめ!$A$1:$F$380,5,FALSE)),"－",VLOOKUP($AD376,技まとめ!$A$1:$F$380,5,FALSE))</f>
        <v>20</v>
      </c>
      <c r="AH376" s="3" t="str">
        <f>IF($E376=IF(ISERROR(VLOOKUP($AD376,技まとめ!$A$1:$F$380,4,FALSE)),"－",VLOOKUP($AD376,技まとめ!$A$1:$F$380,4,FALSE)),"一致","")</f>
        <v/>
      </c>
      <c r="AI376" s="9" t="s">
        <v>1115</v>
      </c>
      <c r="AJ376" s="3" t="str">
        <f>IF(ISERROR(VLOOKUP($AI376,技まとめ!$A$1:$F$380,6,FALSE)),"－",VLOOKUP($AI376,技まとめ!$A$1:$F$380,6,FALSE))</f>
        <v>－</v>
      </c>
      <c r="AK376" s="3">
        <f>IF(ISERROR(VLOOKUP($AI376,技まとめ!$A$1:$F$380,3,FALSE)),"－",VLOOKUP($AI376,技まとめ!$A$1:$F$380,3,FALSE))</f>
        <v>0</v>
      </c>
      <c r="AL376" s="3">
        <f>IF(ISERROR(VLOOKUP($AI376,技まとめ!$A$1:$F$380,5,FALSE)),"－",VLOOKUP($AI376,技まとめ!$A$1:$F$380,5,FALSE))</f>
        <v>0</v>
      </c>
      <c r="AM376" s="3" t="str">
        <f>IF($E376=IF(ISERROR(VLOOKUP($AI376,技まとめ!$A$1:$F$380,4,FALSE)),"－",VLOOKUP($AI376,技まとめ!$A$1:$F$380,4,FALSE)),"一致","")</f>
        <v/>
      </c>
      <c r="AN376" s="9" t="s">
        <v>503</v>
      </c>
      <c r="AO376" s="3" t="str">
        <f>IF(ISERROR(VLOOKUP($AN376,技まとめ!$A$1:$F$380,6,FALSE)),"－",VLOOKUP($AN376,技まとめ!$A$1:$F$380,6,FALSE))</f>
        <v>DR</v>
      </c>
      <c r="AP376" s="3">
        <f>IF(ISERROR(VLOOKUP($AN376,技まとめ!$A$1:$F$380,3,FALSE)),"－",VLOOKUP($AN376,技まとめ!$A$1:$F$380,3,FALSE))</f>
        <v>68</v>
      </c>
      <c r="AQ376" s="3">
        <f>IF(ISERROR(VLOOKUP($AN376,技まとめ!$A$1:$F$380,5,FALSE)),"－",VLOOKUP($AN376,技まとめ!$A$1:$F$380,5,FALSE))</f>
        <v>41</v>
      </c>
      <c r="AR376" s="3" t="str">
        <f>IF($E376=IF(ISERROR(VLOOKUP($AN376,技まとめ!$A$1:$F$380,4,FALSE)),"－",VLOOKUP($AN376,技まとめ!$A$1:$F$380,4,FALSE)),"一致","")</f>
        <v>一致</v>
      </c>
      <c r="AS376" s="9" t="s">
        <v>339</v>
      </c>
      <c r="AT376" s="3" t="str">
        <f>IF(ISERROR(VLOOKUP($AS376,技まとめ!$A$1:$F$380,6,FALSE)),"－",VLOOKUP($AS376,技まとめ!$A$1:$F$380,6,FALSE))</f>
        <v>NS</v>
      </c>
      <c r="AU376" s="3">
        <f>IF(ISERROR(VLOOKUP($AS376,技まとめ!$A$1:$F$380,3,FALSE)),"－",VLOOKUP($AS376,技まとめ!$A$1:$F$380,3,FALSE))</f>
        <v>42</v>
      </c>
      <c r="AV376" s="3">
        <f>IF(ISERROR(VLOOKUP($AS376,技まとめ!$A$1:$F$380,5,FALSE)),"－",VLOOKUP($AS376,技まとめ!$A$1:$F$380,5,FALSE))</f>
        <v>28</v>
      </c>
      <c r="AW376" s="3" t="str">
        <f>IF($E376=IF(ISERROR(VLOOKUP($AS376,技まとめ!$A$1:$F$380,4,FALSE)),"－",VLOOKUP($AS376,技まとめ!$A$1:$F$380,4,FALSE)),"一致","")</f>
        <v/>
      </c>
      <c r="AX376" s="12" t="str">
        <f t="shared" si="76"/>
        <v>スネークショットぞくせいきょうかオオウチワラン・ボール・ラン</v>
      </c>
      <c r="AY376" s="12" t="str">
        <f t="shared" si="77"/>
        <v>スネークショットぞくせいきょうかオオウチワラン・ボール・ラン</v>
      </c>
      <c r="AZ376" s="12" t="str">
        <f t="shared" si="78"/>
        <v>スネークショットぞくせいきょうかオオウチワラン・ボール・ラン</v>
      </c>
      <c r="BA376" s="12" t="str">
        <f t="shared" si="79"/>
        <v>スネークショットぞくせいきょうかオオウチワラン・ボール・ラン</v>
      </c>
      <c r="BB376" s="11" t="str">
        <f t="shared" si="80"/>
        <v>SC－DRNS</v>
      </c>
      <c r="BC376" s="11" t="str">
        <f t="shared" si="81"/>
        <v>SC－DRNS</v>
      </c>
      <c r="BD376" s="11" t="str">
        <f t="shared" si="82"/>
        <v>SC－DRNS</v>
      </c>
      <c r="BE376" s="11" t="str">
        <f t="shared" si="83"/>
        <v>SC－DRNS</v>
      </c>
    </row>
    <row r="377" spans="1:57" ht="11.25" hidden="1" customHeight="1">
      <c r="A377" s="6">
        <v>375</v>
      </c>
      <c r="B377" s="7" t="s">
        <v>1116</v>
      </c>
      <c r="C377" s="8" t="s">
        <v>1117</v>
      </c>
      <c r="D377" s="7" t="s">
        <v>72</v>
      </c>
      <c r="E377" s="7" t="s">
        <v>81</v>
      </c>
      <c r="F377" s="7" t="s">
        <v>109</v>
      </c>
      <c r="G377" s="9">
        <v>120</v>
      </c>
      <c r="H377" s="9">
        <v>90</v>
      </c>
      <c r="I377" s="9">
        <v>38</v>
      </c>
      <c r="J377" s="9">
        <v>47</v>
      </c>
      <c r="K377" s="9">
        <v>56</v>
      </c>
      <c r="L377" s="9">
        <v>39</v>
      </c>
      <c r="M377" s="9">
        <v>46</v>
      </c>
      <c r="N377" s="9">
        <v>46</v>
      </c>
      <c r="O377" s="9">
        <v>48</v>
      </c>
      <c r="P377" s="9">
        <v>105</v>
      </c>
      <c r="Q377" s="10">
        <v>88</v>
      </c>
      <c r="R377" s="11">
        <v>72</v>
      </c>
      <c r="S377" s="11">
        <v>1</v>
      </c>
      <c r="T377" s="11">
        <v>89</v>
      </c>
      <c r="U377" s="11">
        <v>96</v>
      </c>
      <c r="V377" s="11">
        <v>1</v>
      </c>
      <c r="W377" s="11">
        <v>98</v>
      </c>
      <c r="X377" s="11">
        <f t="shared" si="70"/>
        <v>445</v>
      </c>
      <c r="Y377" s="11">
        <f t="shared" si="71"/>
        <v>4015</v>
      </c>
      <c r="Z377" s="11">
        <f t="shared" si="72"/>
        <v>3020</v>
      </c>
      <c r="AA377" s="11">
        <f t="shared" si="73"/>
        <v>3615</v>
      </c>
      <c r="AB377" s="11">
        <f t="shared" si="74"/>
        <v>3615</v>
      </c>
      <c r="AC377" s="6">
        <f t="shared" si="75"/>
        <v>4410</v>
      </c>
      <c r="AD377" s="9" t="s">
        <v>554</v>
      </c>
      <c r="AE377" s="3" t="str">
        <f>IF(ISERROR(VLOOKUP($AD377,技まとめ!$A$1:$F$380,6,FALSE)),"－",VLOOKUP($AD377,技まとめ!$A$1:$F$380,6,FALSE))</f>
        <v>BL</v>
      </c>
      <c r="AF377" s="3">
        <f>IF(ISERROR(VLOOKUP($AD377,技まとめ!$A$1:$F$380,3,FALSE)),"－",VLOOKUP($AD377,技まとめ!$A$1:$F$380,3,FALSE))</f>
        <v>65</v>
      </c>
      <c r="AG377" s="3">
        <f>IF(ISERROR(VLOOKUP($AD377,技まとめ!$A$1:$F$380,5,FALSE)),"－",VLOOKUP($AD377,技まとめ!$A$1:$F$380,5,FALSE))</f>
        <v>42</v>
      </c>
      <c r="AH377" s="3" t="str">
        <f>IF($E377=IF(ISERROR(VLOOKUP($AD377,技まとめ!$A$1:$F$380,4,FALSE)),"－",VLOOKUP($AD377,技まとめ!$A$1:$F$380,4,FALSE)),"一致","")</f>
        <v/>
      </c>
      <c r="AI377" s="9" t="s">
        <v>123</v>
      </c>
      <c r="AJ377" s="3" t="str">
        <f>IF(ISERROR(VLOOKUP($AI377,技まとめ!$A$1:$F$380,6,FALSE)),"－",VLOOKUP($AI377,技まとめ!$A$1:$F$380,6,FALSE))</f>
        <v>DR</v>
      </c>
      <c r="AK377" s="3">
        <f>IF(ISERROR(VLOOKUP($AI377,技まとめ!$A$1:$F$380,3,FALSE)),"－",VLOOKUP($AI377,技まとめ!$A$1:$F$380,3,FALSE))</f>
        <v>36</v>
      </c>
      <c r="AL377" s="3">
        <f>IF(ISERROR(VLOOKUP($AI377,技まとめ!$A$1:$F$380,5,FALSE)),"－",VLOOKUP($AI377,技まとめ!$A$1:$F$380,5,FALSE))</f>
        <v>27</v>
      </c>
      <c r="AM377" s="3" t="str">
        <f>IF($E377=IF(ISERROR(VLOOKUP($AI377,技まとめ!$A$1:$F$380,4,FALSE)),"－",VLOOKUP($AI377,技まとめ!$A$1:$F$380,4,FALSE)),"一致","")</f>
        <v/>
      </c>
      <c r="AN377" s="9" t="s">
        <v>186</v>
      </c>
      <c r="AO377" s="3" t="str">
        <f>IF(ISERROR(VLOOKUP($AN377,技まとめ!$A$1:$F$380,6,FALSE)),"－",VLOOKUP($AN377,技まとめ!$A$1:$F$380,6,FALSE))</f>
        <v>DR</v>
      </c>
      <c r="AP377" s="3">
        <f>IF(ISERROR(VLOOKUP($AN377,技まとめ!$A$1:$F$380,3,FALSE)),"－",VLOOKUP($AN377,技まとめ!$A$1:$F$380,3,FALSE))</f>
        <v>27</v>
      </c>
      <c r="AQ377" s="3">
        <f>IF(ISERROR(VLOOKUP($AN377,技まとめ!$A$1:$F$380,5,FALSE)),"－",VLOOKUP($AN377,技まとめ!$A$1:$F$380,5,FALSE))</f>
        <v>25</v>
      </c>
      <c r="AR377" s="3" t="str">
        <f>IF($E377=IF(ISERROR(VLOOKUP($AN377,技まとめ!$A$1:$F$380,4,FALSE)),"－",VLOOKUP($AN377,技まとめ!$A$1:$F$380,4,FALSE)),"一致","")</f>
        <v/>
      </c>
      <c r="AS377" s="9" t="s">
        <v>406</v>
      </c>
      <c r="AT377" s="3" t="str">
        <f>IF(ISERROR(VLOOKUP($AS377,技まとめ!$A$1:$F$380,6,FALSE)),"－",VLOOKUP($AS377,技まとめ!$A$1:$F$380,6,FALSE))</f>
        <v>BS</v>
      </c>
      <c r="AU377" s="3">
        <f>IF(ISERROR(VLOOKUP($AS377,技まとめ!$A$1:$F$380,3,FALSE)),"－",VLOOKUP($AS377,技まとめ!$A$1:$F$380,3,FALSE))</f>
        <v>59</v>
      </c>
      <c r="AV377" s="3">
        <f>IF(ISERROR(VLOOKUP($AS377,技まとめ!$A$1:$F$380,5,FALSE)),"－",VLOOKUP($AS377,技まとめ!$A$1:$F$380,5,FALSE))</f>
        <v>34</v>
      </c>
      <c r="AW377" s="3" t="str">
        <f>IF($E377=IF(ISERROR(VLOOKUP($AS377,技まとめ!$A$1:$F$380,4,FALSE)),"－",VLOOKUP($AS377,技まとめ!$A$1:$F$380,4,FALSE)),"一致","")</f>
        <v/>
      </c>
      <c r="AX377" s="12" t="str">
        <f t="shared" si="76"/>
        <v>ローリングスライドごりむちゅうフーセンガムドこんじょうバット</v>
      </c>
      <c r="AY377" s="12" t="str">
        <f t="shared" si="77"/>
        <v>ローリングスライドごりむちゅうフーセンガムドこんじょうバット</v>
      </c>
      <c r="AZ377" s="12" t="str">
        <f t="shared" si="78"/>
        <v>ローリングスライドごりむちゅうフーセンガムドこんじょうバット</v>
      </c>
      <c r="BA377" s="12" t="str">
        <f t="shared" si="79"/>
        <v>ローリングスライドごりむちゅうフーセンガムドこんじょうバット</v>
      </c>
      <c r="BB377" s="11" t="str">
        <f t="shared" si="80"/>
        <v>BLDRDRBS</v>
      </c>
      <c r="BC377" s="11" t="str">
        <f t="shared" si="81"/>
        <v>BLDRDRBS</v>
      </c>
      <c r="BD377" s="11" t="str">
        <f t="shared" si="82"/>
        <v>BLDRDRBS</v>
      </c>
      <c r="BE377" s="11" t="str">
        <f t="shared" si="83"/>
        <v>BLDRDRBS</v>
      </c>
    </row>
    <row r="378" spans="1:57" ht="11.25" hidden="1" customHeight="1">
      <c r="A378" s="6">
        <v>376</v>
      </c>
      <c r="B378" s="7" t="s">
        <v>1118</v>
      </c>
      <c r="C378" s="8" t="s">
        <v>1119</v>
      </c>
      <c r="D378" s="7" t="s">
        <v>72</v>
      </c>
      <c r="E378" s="7" t="s">
        <v>102</v>
      </c>
      <c r="F378" s="7" t="s">
        <v>82</v>
      </c>
      <c r="G378" s="9">
        <v>120</v>
      </c>
      <c r="H378" s="9">
        <v>91</v>
      </c>
      <c r="I378" s="9">
        <v>45</v>
      </c>
      <c r="J378" s="9">
        <v>41</v>
      </c>
      <c r="K378" s="9">
        <v>38</v>
      </c>
      <c r="L378" s="9">
        <v>53</v>
      </c>
      <c r="M378" s="9">
        <v>60</v>
      </c>
      <c r="N378" s="9">
        <v>57</v>
      </c>
      <c r="O378" s="9">
        <v>53</v>
      </c>
      <c r="P378" s="9">
        <v>66</v>
      </c>
      <c r="Q378" s="10">
        <v>95</v>
      </c>
      <c r="R378" s="11">
        <v>20</v>
      </c>
      <c r="S378" s="11">
        <v>1</v>
      </c>
      <c r="T378" s="11">
        <v>103</v>
      </c>
      <c r="U378" s="11">
        <v>110</v>
      </c>
      <c r="V378" s="11">
        <v>1</v>
      </c>
      <c r="W378" s="11">
        <v>103</v>
      </c>
      <c r="X378" s="11">
        <f t="shared" si="70"/>
        <v>433</v>
      </c>
      <c r="Y378" s="11">
        <f t="shared" si="71"/>
        <v>4320</v>
      </c>
      <c r="Z378" s="11">
        <f t="shared" si="72"/>
        <v>1225</v>
      </c>
      <c r="AA378" s="11">
        <f t="shared" si="73"/>
        <v>4130</v>
      </c>
      <c r="AB378" s="11">
        <f t="shared" si="74"/>
        <v>4130</v>
      </c>
      <c r="AC378" s="6">
        <f t="shared" si="75"/>
        <v>4735</v>
      </c>
      <c r="AD378" s="9" t="s">
        <v>168</v>
      </c>
      <c r="AE378" s="3" t="str">
        <f>IF(ISERROR(VLOOKUP($AD378,技まとめ!$A$1:$F$380,6,FALSE)),"－",VLOOKUP($AD378,技まとめ!$A$1:$F$380,6,FALSE))</f>
        <v>BL</v>
      </c>
      <c r="AF378" s="3">
        <f>IF(ISERROR(VLOOKUP($AD378,技まとめ!$A$1:$F$380,3,FALSE)),"－",VLOOKUP($AD378,技まとめ!$A$1:$F$380,3,FALSE))</f>
        <v>25</v>
      </c>
      <c r="AG378" s="3">
        <f>IF(ISERROR(VLOOKUP($AD378,技まとめ!$A$1:$F$380,5,FALSE)),"－",VLOOKUP($AD378,技まとめ!$A$1:$F$380,5,FALSE))</f>
        <v>12</v>
      </c>
      <c r="AH378" s="3" t="str">
        <f>IF($E378=IF(ISERROR(VLOOKUP($AD378,技まとめ!$A$1:$F$380,4,FALSE)),"－",VLOOKUP($AD378,技まとめ!$A$1:$F$380,4,FALSE)),"一致","")</f>
        <v/>
      </c>
      <c r="AI378" s="9" t="s">
        <v>269</v>
      </c>
      <c r="AJ378" s="3" t="str">
        <f>IF(ISERROR(VLOOKUP($AI378,技まとめ!$A$1:$F$380,6,FALSE)),"－",VLOOKUP($AI378,技まとめ!$A$1:$F$380,6,FALSE))</f>
        <v>DR</v>
      </c>
      <c r="AK378" s="3">
        <f>IF(ISERROR(VLOOKUP($AI378,技まとめ!$A$1:$F$380,3,FALSE)),"－",VLOOKUP($AI378,技まとめ!$A$1:$F$380,3,FALSE))</f>
        <v>19</v>
      </c>
      <c r="AL378" s="3">
        <f>IF(ISERROR(VLOOKUP($AI378,技まとめ!$A$1:$F$380,5,FALSE)),"－",VLOOKUP($AI378,技まとめ!$A$1:$F$380,5,FALSE))</f>
        <v>20</v>
      </c>
      <c r="AM378" s="3" t="str">
        <f>IF($E378=IF(ISERROR(VLOOKUP($AI378,技まとめ!$A$1:$F$380,4,FALSE)),"－",VLOOKUP($AI378,技まとめ!$A$1:$F$380,4,FALSE)),"一致","")</f>
        <v/>
      </c>
      <c r="AN378" s="9" t="s">
        <v>560</v>
      </c>
      <c r="AO378" s="3" t="str">
        <f>IF(ISERROR(VLOOKUP($AN378,技まとめ!$A$1:$F$380,6,FALSE)),"－",VLOOKUP($AN378,技まとめ!$A$1:$F$380,6,FALSE))</f>
        <v>BL</v>
      </c>
      <c r="AP378" s="3">
        <f>IF(ISERROR(VLOOKUP($AN378,技まとめ!$A$1:$F$380,3,FALSE)),"－",VLOOKUP($AN378,技まとめ!$A$1:$F$380,3,FALSE))</f>
        <v>28</v>
      </c>
      <c r="AQ378" s="3">
        <f>IF(ISERROR(VLOOKUP($AN378,技まとめ!$A$1:$F$380,5,FALSE)),"－",VLOOKUP($AN378,技まとめ!$A$1:$F$380,5,FALSE))</f>
        <v>24</v>
      </c>
      <c r="AR378" s="3" t="str">
        <f>IF($E378=IF(ISERROR(VLOOKUP($AN378,技まとめ!$A$1:$F$380,4,FALSE)),"－",VLOOKUP($AN378,技まとめ!$A$1:$F$380,4,FALSE)),"一致","")</f>
        <v/>
      </c>
      <c r="AS378" s="9" t="s">
        <v>300</v>
      </c>
      <c r="AT378" s="3" t="str">
        <f>IF(ISERROR(VLOOKUP($AS378,技まとめ!$A$1:$F$380,6,FALSE)),"－",VLOOKUP($AS378,技まとめ!$A$1:$F$380,6,FALSE))</f>
        <v>BB</v>
      </c>
      <c r="AU378" s="3">
        <f>IF(ISERROR(VLOOKUP($AS378,技まとめ!$A$1:$F$380,3,FALSE)),"－",VLOOKUP($AS378,技まとめ!$A$1:$F$380,3,FALSE))</f>
        <v>49</v>
      </c>
      <c r="AV378" s="3">
        <f>IF(ISERROR(VLOOKUP($AS378,技まとめ!$A$1:$F$380,5,FALSE)),"－",VLOOKUP($AS378,技まとめ!$A$1:$F$380,5,FALSE))</f>
        <v>32</v>
      </c>
      <c r="AW378" s="3" t="str">
        <f>IF($E378=IF(ISERROR(VLOOKUP($AS378,技まとめ!$A$1:$F$380,4,FALSE)),"－",VLOOKUP($AS378,技まとめ!$A$1:$F$380,4,FALSE)),"一致","")</f>
        <v/>
      </c>
      <c r="AX378" s="12" t="str">
        <f t="shared" si="76"/>
        <v>キラースライドどくぎりのじゅつブレードアタックスピニングカット</v>
      </c>
      <c r="AY378" s="12" t="str">
        <f t="shared" si="77"/>
        <v>キラースライドどくぎりのじゅつブレードアタックスピニングカット</v>
      </c>
      <c r="AZ378" s="12" t="str">
        <f t="shared" si="78"/>
        <v>キラースライドどくぎりのじゅつブレードアタックスピニングカット</v>
      </c>
      <c r="BA378" s="12" t="str">
        <f t="shared" si="79"/>
        <v>キラースライドどくぎりのじゅつブレードアタックスピニングカット</v>
      </c>
      <c r="BB378" s="11" t="str">
        <f t="shared" si="80"/>
        <v>BLDRBLBB</v>
      </c>
      <c r="BC378" s="11" t="str">
        <f t="shared" si="81"/>
        <v>BLDRBLBB</v>
      </c>
      <c r="BD378" s="11" t="str">
        <f t="shared" si="82"/>
        <v>BLDRBLBB</v>
      </c>
      <c r="BE378" s="11" t="str">
        <f t="shared" si="83"/>
        <v>BLDRBLBB</v>
      </c>
    </row>
    <row r="379" spans="1:57" ht="11.25" hidden="1" customHeight="1">
      <c r="A379" s="6">
        <v>377</v>
      </c>
      <c r="B379" s="7" t="s">
        <v>1120</v>
      </c>
      <c r="C379" s="8" t="s">
        <v>1121</v>
      </c>
      <c r="D379" s="7" t="s">
        <v>72</v>
      </c>
      <c r="E379" s="7" t="s">
        <v>81</v>
      </c>
      <c r="F379" s="7" t="s">
        <v>128</v>
      </c>
      <c r="G379" s="9">
        <v>123</v>
      </c>
      <c r="H379" s="9">
        <v>86</v>
      </c>
      <c r="I379" s="9">
        <v>60</v>
      </c>
      <c r="J379" s="9">
        <v>50</v>
      </c>
      <c r="K379" s="9">
        <v>44</v>
      </c>
      <c r="L379" s="9">
        <v>56</v>
      </c>
      <c r="M379" s="9">
        <v>62</v>
      </c>
      <c r="N379" s="9">
        <v>53</v>
      </c>
      <c r="O379" s="9">
        <v>44</v>
      </c>
      <c r="P379" s="9">
        <v>58</v>
      </c>
      <c r="Q379" s="10">
        <v>110</v>
      </c>
      <c r="R379" s="11">
        <v>23</v>
      </c>
      <c r="S379" s="11">
        <v>1</v>
      </c>
      <c r="T379" s="11">
        <v>106</v>
      </c>
      <c r="U379" s="11">
        <v>112</v>
      </c>
      <c r="V379" s="11">
        <v>1</v>
      </c>
      <c r="W379" s="11">
        <v>94</v>
      </c>
      <c r="X379" s="11">
        <f t="shared" si="70"/>
        <v>447</v>
      </c>
      <c r="Y379" s="11">
        <f t="shared" si="71"/>
        <v>4875</v>
      </c>
      <c r="Z379" s="11">
        <f t="shared" si="72"/>
        <v>1285</v>
      </c>
      <c r="AA379" s="11">
        <f t="shared" si="73"/>
        <v>4190</v>
      </c>
      <c r="AB379" s="11">
        <f t="shared" si="74"/>
        <v>4190</v>
      </c>
      <c r="AC379" s="6">
        <f t="shared" si="75"/>
        <v>4825</v>
      </c>
      <c r="AD379" s="9" t="s">
        <v>543</v>
      </c>
      <c r="AE379" s="3" t="str">
        <f>IF(ISERROR(VLOOKUP($AD379,技まとめ!$A$1:$F$380,6,FALSE)),"－",VLOOKUP($AD379,技まとめ!$A$1:$F$380,6,FALSE))</f>
        <v>SC</v>
      </c>
      <c r="AF379" s="3">
        <f>IF(ISERROR(VLOOKUP($AD379,技まとめ!$A$1:$F$380,3,FALSE)),"－",VLOOKUP($AD379,技まとめ!$A$1:$F$380,3,FALSE))</f>
        <v>25</v>
      </c>
      <c r="AG379" s="3">
        <f>IF(ISERROR(VLOOKUP($AD379,技まとめ!$A$1:$F$380,5,FALSE)),"－",VLOOKUP($AD379,技まとめ!$A$1:$F$380,5,FALSE))</f>
        <v>20</v>
      </c>
      <c r="AH379" s="3" t="str">
        <f>IF($E379=IF(ISERROR(VLOOKUP($AD379,技まとめ!$A$1:$F$380,4,FALSE)),"－",VLOOKUP($AD379,技まとめ!$A$1:$F$380,4,FALSE)),"一致","")</f>
        <v>一致</v>
      </c>
      <c r="AI379" s="9" t="s">
        <v>131</v>
      </c>
      <c r="AJ379" s="3" t="str">
        <f>IF(ISERROR(VLOOKUP($AI379,技まとめ!$A$1:$F$380,6,FALSE)),"－",VLOOKUP($AI379,技まとめ!$A$1:$F$380,6,FALSE))</f>
        <v>DR</v>
      </c>
      <c r="AK379" s="3">
        <f>IF(ISERROR(VLOOKUP($AI379,技まとめ!$A$1:$F$380,3,FALSE)),"－",VLOOKUP($AI379,技まとめ!$A$1:$F$380,3,FALSE))</f>
        <v>33</v>
      </c>
      <c r="AL379" s="3">
        <f>IF(ISERROR(VLOOKUP($AI379,技まとめ!$A$1:$F$380,5,FALSE)),"－",VLOOKUP($AI379,技まとめ!$A$1:$F$380,5,FALSE))</f>
        <v>28</v>
      </c>
      <c r="AM379" s="3" t="str">
        <f>IF($E379=IF(ISERROR(VLOOKUP($AI379,技まとめ!$A$1:$F$380,4,FALSE)),"－",VLOOKUP($AI379,技まとめ!$A$1:$F$380,4,FALSE)),"一致","")</f>
        <v/>
      </c>
      <c r="AN379" s="9" t="s">
        <v>182</v>
      </c>
      <c r="AO379" s="3" t="str">
        <f>IF(ISERROR(VLOOKUP($AN379,技まとめ!$A$1:$F$380,6,FALSE)),"－",VLOOKUP($AN379,技まとめ!$A$1:$F$380,6,FALSE))</f>
        <v>SC</v>
      </c>
      <c r="AP379" s="3">
        <f>IF(ISERROR(VLOOKUP($AN379,技まとめ!$A$1:$F$380,3,FALSE)),"－",VLOOKUP($AN379,技まとめ!$A$1:$F$380,3,FALSE))</f>
        <v>31</v>
      </c>
      <c r="AQ379" s="3">
        <f>IF(ISERROR(VLOOKUP($AN379,技まとめ!$A$1:$F$380,5,FALSE)),"－",VLOOKUP($AN379,技まとめ!$A$1:$F$380,5,FALSE))</f>
        <v>22</v>
      </c>
      <c r="AR379" s="3" t="str">
        <f>IF($E379=IF(ISERROR(VLOOKUP($AN379,技まとめ!$A$1:$F$380,4,FALSE)),"－",VLOOKUP($AN379,技まとめ!$A$1:$F$380,4,FALSE)),"一致","")</f>
        <v/>
      </c>
      <c r="AS379" s="9" t="s">
        <v>407</v>
      </c>
      <c r="AT379" s="3" t="str">
        <f>IF(ISERROR(VLOOKUP($AS379,技まとめ!$A$1:$F$380,6,FALSE)),"－",VLOOKUP($AS379,技まとめ!$A$1:$F$380,6,FALSE))</f>
        <v>BL</v>
      </c>
      <c r="AU379" s="3">
        <f>IF(ISERROR(VLOOKUP($AS379,技まとめ!$A$1:$F$380,3,FALSE)),"－",VLOOKUP($AS379,技まとめ!$A$1:$F$380,3,FALSE))</f>
        <v>85</v>
      </c>
      <c r="AV379" s="3">
        <f>IF(ISERROR(VLOOKUP($AS379,技まとめ!$A$1:$F$380,5,FALSE)),"－",VLOOKUP($AS379,技まとめ!$A$1:$F$380,5,FALSE))</f>
        <v>50</v>
      </c>
      <c r="AW379" s="3" t="str">
        <f>IF($E379=IF(ISERROR(VLOOKUP($AS379,技まとめ!$A$1:$F$380,4,FALSE)),"－",VLOOKUP($AS379,技まとめ!$A$1:$F$380,4,FALSE)),"一致","")</f>
        <v>一致</v>
      </c>
      <c r="AX379" s="12" t="str">
        <f t="shared" si="76"/>
        <v>スピニングシュートイリュージョンボールひゃくれつショットホエールガード</v>
      </c>
      <c r="AY379" s="12" t="str">
        <f t="shared" si="77"/>
        <v>スピニングシュートイリュージョンボールひゃくれつショットホエールガード</v>
      </c>
      <c r="AZ379" s="12" t="str">
        <f t="shared" si="78"/>
        <v>スピニングシュートイリュージョンボールひゃくれつショットホエールガード</v>
      </c>
      <c r="BA379" s="12" t="str">
        <f t="shared" si="79"/>
        <v>スピニングシュートイリュージョンボールひゃくれつショットホエールガード</v>
      </c>
      <c r="BB379" s="11" t="str">
        <f t="shared" si="80"/>
        <v>SCDRSCBL</v>
      </c>
      <c r="BC379" s="11" t="str">
        <f t="shared" si="81"/>
        <v>SCDRSCBL</v>
      </c>
      <c r="BD379" s="11" t="str">
        <f t="shared" si="82"/>
        <v>SCDRSCBL</v>
      </c>
      <c r="BE379" s="11" t="str">
        <f t="shared" si="83"/>
        <v>SCDRSCBL</v>
      </c>
    </row>
    <row r="380" spans="1:57" ht="11.25" hidden="1" customHeight="1">
      <c r="A380" s="6">
        <v>378</v>
      </c>
      <c r="B380" s="7" t="s">
        <v>1122</v>
      </c>
      <c r="C380" s="8" t="s">
        <v>1123</v>
      </c>
      <c r="D380" s="7" t="s">
        <v>72</v>
      </c>
      <c r="E380" s="7" t="s">
        <v>73</v>
      </c>
      <c r="F380" s="7" t="s">
        <v>82</v>
      </c>
      <c r="G380" s="9">
        <v>122</v>
      </c>
      <c r="H380" s="9">
        <v>97</v>
      </c>
      <c r="I380" s="9">
        <v>56</v>
      </c>
      <c r="J380" s="9">
        <v>56</v>
      </c>
      <c r="K380" s="9">
        <v>52</v>
      </c>
      <c r="L380" s="9">
        <v>53</v>
      </c>
      <c r="M380" s="9">
        <v>55</v>
      </c>
      <c r="N380" s="9">
        <v>60</v>
      </c>
      <c r="O380" s="9">
        <v>53</v>
      </c>
      <c r="P380" s="9">
        <v>39</v>
      </c>
      <c r="Q380" s="10">
        <v>106</v>
      </c>
      <c r="R380" s="11">
        <v>25</v>
      </c>
      <c r="S380" s="11">
        <v>1</v>
      </c>
      <c r="T380" s="11">
        <v>103</v>
      </c>
      <c r="U380" s="11">
        <v>105</v>
      </c>
      <c r="V380" s="11">
        <v>1</v>
      </c>
      <c r="W380" s="11">
        <v>103</v>
      </c>
      <c r="X380" s="11">
        <f t="shared" si="70"/>
        <v>444</v>
      </c>
      <c r="Y380" s="11">
        <f t="shared" si="71"/>
        <v>4760</v>
      </c>
      <c r="Z380" s="11">
        <f t="shared" si="72"/>
        <v>1400</v>
      </c>
      <c r="AA380" s="11">
        <f t="shared" si="73"/>
        <v>4130</v>
      </c>
      <c r="AB380" s="11">
        <f t="shared" si="74"/>
        <v>4130</v>
      </c>
      <c r="AC380" s="6">
        <f t="shared" si="75"/>
        <v>4760</v>
      </c>
      <c r="AD380" s="9" t="s">
        <v>309</v>
      </c>
      <c r="AE380" s="3" t="str">
        <f>IF(ISERROR(VLOOKUP($AD380,技まとめ!$A$1:$F$380,6,FALSE)),"－",VLOOKUP($AD380,技まとめ!$A$1:$F$380,6,FALSE))</f>
        <v>BB</v>
      </c>
      <c r="AF380" s="3">
        <f>IF(ISERROR(VLOOKUP($AD380,技まとめ!$A$1:$F$380,3,FALSE)),"－",VLOOKUP($AD380,技まとめ!$A$1:$F$380,3,FALSE))</f>
        <v>23</v>
      </c>
      <c r="AG380" s="3">
        <f>IF(ISERROR(VLOOKUP($AD380,技まとめ!$A$1:$F$380,5,FALSE)),"－",VLOOKUP($AD380,技まとめ!$A$1:$F$380,5,FALSE))</f>
        <v>20</v>
      </c>
      <c r="AH380" s="3" t="str">
        <f>IF($E380=IF(ISERROR(VLOOKUP($AD380,技まとめ!$A$1:$F$380,4,FALSE)),"－",VLOOKUP($AD380,技まとめ!$A$1:$F$380,4,FALSE)),"一致","")</f>
        <v>一致</v>
      </c>
      <c r="AI380" s="9" t="s">
        <v>122</v>
      </c>
      <c r="AJ380" s="3" t="str">
        <f>IF(ISERROR(VLOOKUP($AI380,技まとめ!$A$1:$F$380,6,FALSE)),"－",VLOOKUP($AI380,技まとめ!$A$1:$F$380,6,FALSE))</f>
        <v>NS</v>
      </c>
      <c r="AK380" s="3">
        <f>IF(ISERROR(VLOOKUP($AI380,技まとめ!$A$1:$F$380,3,FALSE)),"－",VLOOKUP($AI380,技まとめ!$A$1:$F$380,3,FALSE))</f>
        <v>25</v>
      </c>
      <c r="AL380" s="3">
        <f>IF(ISERROR(VLOOKUP($AI380,技まとめ!$A$1:$F$380,5,FALSE)),"－",VLOOKUP($AI380,技まとめ!$A$1:$F$380,5,FALSE))</f>
        <v>20</v>
      </c>
      <c r="AM380" s="3" t="str">
        <f>IF($E380=IF(ISERROR(VLOOKUP($AI380,技まとめ!$A$1:$F$380,4,FALSE)),"－",VLOOKUP($AI380,技まとめ!$A$1:$F$380,4,FALSE)),"一致","")</f>
        <v/>
      </c>
      <c r="AN380" s="9" t="s">
        <v>163</v>
      </c>
      <c r="AO380" s="3" t="str">
        <f>IF(ISERROR(VLOOKUP($AN380,技まとめ!$A$1:$F$380,6,FALSE)),"－",VLOOKUP($AN380,技まとめ!$A$1:$F$380,6,FALSE))</f>
        <v>BL</v>
      </c>
      <c r="AP380" s="3">
        <f>IF(ISERROR(VLOOKUP($AN380,技まとめ!$A$1:$F$380,3,FALSE)),"－",VLOOKUP($AN380,技まとめ!$A$1:$F$380,3,FALSE))</f>
        <v>59</v>
      </c>
      <c r="AQ380" s="3">
        <f>IF(ISERROR(VLOOKUP($AN380,技まとめ!$A$1:$F$380,5,FALSE)),"－",VLOOKUP($AN380,技まとめ!$A$1:$F$380,5,FALSE))</f>
        <v>38</v>
      </c>
      <c r="AR380" s="3" t="str">
        <f>IF($E380=IF(ISERROR(VLOOKUP($AN380,技まとめ!$A$1:$F$380,4,FALSE)),"－",VLOOKUP($AN380,技まとめ!$A$1:$F$380,4,FALSE)),"一致","")</f>
        <v/>
      </c>
      <c r="AS380" s="9" t="s">
        <v>363</v>
      </c>
      <c r="AT380" s="3" t="str">
        <f>IF(ISERROR(VLOOKUP($AS380,技まとめ!$A$1:$F$380,6,FALSE)),"－",VLOOKUP($AS380,技まとめ!$A$1:$F$380,6,FALSE))</f>
        <v>BL</v>
      </c>
      <c r="AU380" s="3">
        <f>IF(ISERROR(VLOOKUP($AS380,技まとめ!$A$1:$F$380,3,FALSE)),"－",VLOOKUP($AS380,技まとめ!$A$1:$F$380,3,FALSE))</f>
        <v>102</v>
      </c>
      <c r="AV380" s="3">
        <f>IF(ISERROR(VLOOKUP($AS380,技まとめ!$A$1:$F$380,5,FALSE)),"－",VLOOKUP($AS380,技まとめ!$A$1:$F$380,5,FALSE))</f>
        <v>57</v>
      </c>
      <c r="AW380" s="3" t="str">
        <f>IF($E380=IF(ISERROR(VLOOKUP($AS380,技まとめ!$A$1:$F$380,4,FALSE)),"－",VLOOKUP($AS380,技まとめ!$A$1:$F$380,4,FALSE)),"一致","")</f>
        <v/>
      </c>
      <c r="AX380" s="12" t="str">
        <f t="shared" si="76"/>
        <v>ホーントレイングレネードショットサイクロンマッドエクスプレス</v>
      </c>
      <c r="AY380" s="12" t="str">
        <f t="shared" si="77"/>
        <v>ホーントレイングレネードショットサイクロンマッドエクスプレス</v>
      </c>
      <c r="AZ380" s="12" t="str">
        <f t="shared" si="78"/>
        <v>ホーントレイングレネードショットサイクロンマッドエクスプレス</v>
      </c>
      <c r="BA380" s="12" t="str">
        <f t="shared" si="79"/>
        <v>ホーントレイングレネードショットサイクロンマッドエクスプレス</v>
      </c>
      <c r="BB380" s="11" t="str">
        <f t="shared" si="80"/>
        <v>BBNSBLBL</v>
      </c>
      <c r="BC380" s="11" t="str">
        <f t="shared" si="81"/>
        <v>BBNSBLBL</v>
      </c>
      <c r="BD380" s="11" t="str">
        <f t="shared" si="82"/>
        <v>BBNSBLBL</v>
      </c>
      <c r="BE380" s="11" t="str">
        <f t="shared" si="83"/>
        <v>BBNSBLBL</v>
      </c>
    </row>
    <row r="381" spans="1:57" ht="11.25" hidden="1" customHeight="1">
      <c r="A381" s="6">
        <v>379</v>
      </c>
      <c r="B381" s="7" t="s">
        <v>1124</v>
      </c>
      <c r="C381" s="8" t="s">
        <v>1125</v>
      </c>
      <c r="D381" s="7" t="s">
        <v>72</v>
      </c>
      <c r="E381" s="7" t="s">
        <v>81</v>
      </c>
      <c r="F381" s="7" t="s">
        <v>74</v>
      </c>
      <c r="G381" s="9">
        <v>115</v>
      </c>
      <c r="H381" s="9">
        <v>101</v>
      </c>
      <c r="I381" s="9">
        <v>44</v>
      </c>
      <c r="J381" s="9">
        <v>47</v>
      </c>
      <c r="K381" s="9">
        <v>44</v>
      </c>
      <c r="L381" s="9">
        <v>45</v>
      </c>
      <c r="M381" s="9">
        <v>51</v>
      </c>
      <c r="N381" s="9">
        <v>54</v>
      </c>
      <c r="O381" s="9">
        <v>53</v>
      </c>
      <c r="P381" s="9">
        <v>87</v>
      </c>
      <c r="Q381" s="10">
        <v>94</v>
      </c>
      <c r="R381" s="11">
        <v>50</v>
      </c>
      <c r="S381" s="11">
        <v>1</v>
      </c>
      <c r="T381" s="11">
        <v>95</v>
      </c>
      <c r="U381" s="11">
        <v>101</v>
      </c>
      <c r="V381" s="11">
        <v>1</v>
      </c>
      <c r="W381" s="11">
        <v>103</v>
      </c>
      <c r="X381" s="11">
        <f t="shared" si="70"/>
        <v>445</v>
      </c>
      <c r="Y381" s="11">
        <f t="shared" si="71"/>
        <v>4280</v>
      </c>
      <c r="Z381" s="11">
        <f t="shared" si="72"/>
        <v>2275</v>
      </c>
      <c r="AA381" s="11">
        <f t="shared" si="73"/>
        <v>3850</v>
      </c>
      <c r="AB381" s="11">
        <f t="shared" si="74"/>
        <v>3850</v>
      </c>
      <c r="AC381" s="6">
        <f t="shared" si="75"/>
        <v>4565</v>
      </c>
      <c r="AD381" s="9" t="s">
        <v>350</v>
      </c>
      <c r="AE381" s="3" t="str">
        <f>IF(ISERROR(VLOOKUP($AD381,技まとめ!$A$1:$F$380,6,FALSE)),"－",VLOOKUP($AD381,技まとめ!$A$1:$F$380,6,FALSE))</f>
        <v>CA</v>
      </c>
      <c r="AF381" s="3">
        <f>IF(ISERROR(VLOOKUP($AD381,技まとめ!$A$1:$F$380,3,FALSE)),"－",VLOOKUP($AD381,技まとめ!$A$1:$F$380,3,FALSE))</f>
        <v>15</v>
      </c>
      <c r="AG381" s="3">
        <f>IF(ISERROR(VLOOKUP($AD381,技まとめ!$A$1:$F$380,5,FALSE)),"－",VLOOKUP($AD381,技まとめ!$A$1:$F$380,5,FALSE))</f>
        <v>20</v>
      </c>
      <c r="AH381" s="3" t="str">
        <f>IF($E381=IF(ISERROR(VLOOKUP($AD381,技まとめ!$A$1:$F$380,4,FALSE)),"－",VLOOKUP($AD381,技まとめ!$A$1:$F$380,4,FALSE)),"一致","")</f>
        <v/>
      </c>
      <c r="AI381" s="9" t="s">
        <v>290</v>
      </c>
      <c r="AJ381" s="3" t="str">
        <f>IF(ISERROR(VLOOKUP($AI381,技まとめ!$A$1:$F$380,6,FALSE)),"－",VLOOKUP($AI381,技まとめ!$A$1:$F$380,6,FALSE))</f>
        <v>CA</v>
      </c>
      <c r="AK381" s="3">
        <f>IF(ISERROR(VLOOKUP($AI381,技まとめ!$A$1:$F$380,3,FALSE)),"－",VLOOKUP($AI381,技まとめ!$A$1:$F$380,3,FALSE))</f>
        <v>27</v>
      </c>
      <c r="AL381" s="3">
        <f>IF(ISERROR(VLOOKUP($AI381,技まとめ!$A$1:$F$380,5,FALSE)),"－",VLOOKUP($AI381,技まとめ!$A$1:$F$380,5,FALSE))</f>
        <v>25</v>
      </c>
      <c r="AM381" s="3" t="str">
        <f>IF($E381=IF(ISERROR(VLOOKUP($AI381,技まとめ!$A$1:$F$380,4,FALSE)),"－",VLOOKUP($AI381,技まとめ!$A$1:$F$380,4,FALSE)),"一致","")</f>
        <v/>
      </c>
      <c r="AN381" s="9" t="s">
        <v>573</v>
      </c>
      <c r="AO381" s="3" t="str">
        <f>IF(ISERROR(VLOOKUP($AN381,技まとめ!$A$1:$F$380,6,FALSE)),"－",VLOOKUP($AN381,技まとめ!$A$1:$F$380,6,FALSE))</f>
        <v>P2</v>
      </c>
      <c r="AP381" s="3">
        <f>IF(ISERROR(VLOOKUP($AN381,技まとめ!$A$1:$F$380,3,FALSE)),"－",VLOOKUP($AN381,技まとめ!$A$1:$F$380,3,FALSE))</f>
        <v>71</v>
      </c>
      <c r="AQ381" s="3">
        <f>IF(ISERROR(VLOOKUP($AN381,技まとめ!$A$1:$F$380,5,FALSE)),"－",VLOOKUP($AN381,技まとめ!$A$1:$F$380,5,FALSE))</f>
        <v>42</v>
      </c>
      <c r="AR381" s="3" t="str">
        <f>IF($E381=IF(ISERROR(VLOOKUP($AN381,技まとめ!$A$1:$F$380,4,FALSE)),"－",VLOOKUP($AN381,技まとめ!$A$1:$F$380,4,FALSE)),"一致","")</f>
        <v>一致</v>
      </c>
      <c r="AS381" s="9" t="s">
        <v>274</v>
      </c>
      <c r="AT381" s="3" t="str">
        <f>IF(ISERROR(VLOOKUP($AS381,技まとめ!$A$1:$F$380,6,FALSE)),"－",VLOOKUP($AS381,技まとめ!$A$1:$F$380,6,FALSE))</f>
        <v>P1</v>
      </c>
      <c r="AU381" s="3">
        <f>IF(ISERROR(VLOOKUP($AS381,技まとめ!$A$1:$F$380,3,FALSE)),"－",VLOOKUP($AS381,技まとめ!$A$1:$F$380,3,FALSE))</f>
        <v>27</v>
      </c>
      <c r="AV381" s="3">
        <f>IF(ISERROR(VLOOKUP($AS381,技まとめ!$A$1:$F$380,5,FALSE)),"－",VLOOKUP($AS381,技まとめ!$A$1:$F$380,5,FALSE))</f>
        <v>25</v>
      </c>
      <c r="AW381" s="3" t="str">
        <f>IF($E381=IF(ISERROR(VLOOKUP($AS381,技まとめ!$A$1:$F$380,4,FALSE)),"－",VLOOKUP($AS381,技まとめ!$A$1:$F$380,4,FALSE)),"一致","")</f>
        <v/>
      </c>
      <c r="AX381" s="12" t="str">
        <f t="shared" si="76"/>
        <v>タフネスブロックワイルドクローつなみウォールロケットこぶし</v>
      </c>
      <c r="AY381" s="12" t="str">
        <f t="shared" si="77"/>
        <v>タフネスブロックワイルドクローつなみウォールロケットこぶし</v>
      </c>
      <c r="AZ381" s="12" t="str">
        <f t="shared" si="78"/>
        <v>タフネスブロックワイルドクローつなみウォールロケットこぶし</v>
      </c>
      <c r="BA381" s="12" t="str">
        <f t="shared" si="79"/>
        <v>タフネスブロックワイルドクローつなみウォールロケットこぶし</v>
      </c>
      <c r="BB381" s="11" t="str">
        <f t="shared" si="80"/>
        <v>CACAP2P1</v>
      </c>
      <c r="BC381" s="11" t="str">
        <f t="shared" si="81"/>
        <v>CACAP2P1</v>
      </c>
      <c r="BD381" s="11" t="str">
        <f t="shared" si="82"/>
        <v>CACAP2P1</v>
      </c>
      <c r="BE381" s="11" t="str">
        <f t="shared" si="83"/>
        <v>CACAP2P1</v>
      </c>
    </row>
    <row r="382" spans="1:57" ht="11.25" hidden="1" customHeight="1">
      <c r="A382" s="6">
        <v>380</v>
      </c>
      <c r="B382" s="7" t="s">
        <v>1126</v>
      </c>
      <c r="C382" s="8" t="s">
        <v>1127</v>
      </c>
      <c r="D382" s="7" t="s">
        <v>72</v>
      </c>
      <c r="E382" s="7" t="s">
        <v>73</v>
      </c>
      <c r="F382" s="7" t="s">
        <v>109</v>
      </c>
      <c r="G382" s="9">
        <v>101</v>
      </c>
      <c r="H382" s="9">
        <v>117</v>
      </c>
      <c r="I382" s="9">
        <v>44</v>
      </c>
      <c r="J382" s="9">
        <v>53</v>
      </c>
      <c r="K382" s="9">
        <v>51</v>
      </c>
      <c r="L382" s="9">
        <v>56</v>
      </c>
      <c r="M382" s="9">
        <v>65</v>
      </c>
      <c r="N382" s="9">
        <v>51</v>
      </c>
      <c r="O382" s="9">
        <v>56</v>
      </c>
      <c r="P382" s="9">
        <v>63</v>
      </c>
      <c r="Q382" s="10">
        <v>94</v>
      </c>
      <c r="R382" s="11">
        <v>36</v>
      </c>
      <c r="S382" s="11">
        <v>1</v>
      </c>
      <c r="T382" s="11">
        <v>106</v>
      </c>
      <c r="U382" s="11">
        <v>115</v>
      </c>
      <c r="V382" s="11">
        <v>1</v>
      </c>
      <c r="W382" s="11">
        <v>106</v>
      </c>
      <c r="X382" s="11">
        <f t="shared" si="70"/>
        <v>459</v>
      </c>
      <c r="Y382" s="11">
        <f t="shared" si="71"/>
        <v>4295</v>
      </c>
      <c r="Z382" s="11">
        <f t="shared" si="72"/>
        <v>1800</v>
      </c>
      <c r="AA382" s="11">
        <f t="shared" si="73"/>
        <v>4250</v>
      </c>
      <c r="AB382" s="11">
        <f t="shared" si="74"/>
        <v>4250</v>
      </c>
      <c r="AC382" s="6">
        <f t="shared" si="75"/>
        <v>4950</v>
      </c>
      <c r="AD382" s="9" t="s">
        <v>295</v>
      </c>
      <c r="AE382" s="3" t="str">
        <f>IF(ISERROR(VLOOKUP($AD382,技まとめ!$A$1:$F$380,6,FALSE)),"－",VLOOKUP($AD382,技まとめ!$A$1:$F$380,6,FALSE))</f>
        <v>DR</v>
      </c>
      <c r="AF382" s="3">
        <f>IF(ISERROR(VLOOKUP($AD382,技まとめ!$A$1:$F$380,3,FALSE)),"－",VLOOKUP($AD382,技まとめ!$A$1:$F$380,3,FALSE))</f>
        <v>13</v>
      </c>
      <c r="AG382" s="3">
        <f>IF(ISERROR(VLOOKUP($AD382,技まとめ!$A$1:$F$380,5,FALSE)),"－",VLOOKUP($AD382,技まとめ!$A$1:$F$380,5,FALSE))</f>
        <v>20</v>
      </c>
      <c r="AH382" s="3" t="str">
        <f>IF($E382=IF(ISERROR(VLOOKUP($AD382,技まとめ!$A$1:$F$380,4,FALSE)),"－",VLOOKUP($AD382,技まとめ!$A$1:$F$380,4,FALSE)),"一致","")</f>
        <v>一致</v>
      </c>
      <c r="AI382" s="9" t="s">
        <v>326</v>
      </c>
      <c r="AJ382" s="3" t="str">
        <f>IF(ISERROR(VLOOKUP($AI382,技まとめ!$A$1:$F$380,6,FALSE)),"－",VLOOKUP($AI382,技まとめ!$A$1:$F$380,6,FALSE))</f>
        <v>BL</v>
      </c>
      <c r="AK382" s="3">
        <f>IF(ISERROR(VLOOKUP($AI382,技まとめ!$A$1:$F$380,3,FALSE)),"－",VLOOKUP($AI382,技まとめ!$A$1:$F$380,3,FALSE))</f>
        <v>56</v>
      </c>
      <c r="AL382" s="3">
        <f>IF(ISERROR(VLOOKUP($AI382,技まとめ!$A$1:$F$380,5,FALSE)),"－",VLOOKUP($AI382,技まとめ!$A$1:$F$380,5,FALSE))</f>
        <v>39</v>
      </c>
      <c r="AM382" s="3" t="str">
        <f>IF($E382=IF(ISERROR(VLOOKUP($AI382,技まとめ!$A$1:$F$380,4,FALSE)),"－",VLOOKUP($AI382,技まとめ!$A$1:$F$380,4,FALSE)),"一致","")</f>
        <v>一致</v>
      </c>
      <c r="AN382" s="9" t="s">
        <v>215</v>
      </c>
      <c r="AO382" s="3" t="str">
        <f>IF(ISERROR(VLOOKUP($AN382,技まとめ!$A$1:$F$380,6,FALSE)),"－",VLOOKUP($AN382,技まとめ!$A$1:$F$380,6,FALSE))</f>
        <v>DR</v>
      </c>
      <c r="AP382" s="3">
        <f>IF(ISERROR(VLOOKUP($AN382,技まとめ!$A$1:$F$380,3,FALSE)),"－",VLOOKUP($AN382,技まとめ!$A$1:$F$380,3,FALSE))</f>
        <v>15</v>
      </c>
      <c r="AQ382" s="3">
        <f>IF(ISERROR(VLOOKUP($AN382,技まとめ!$A$1:$F$380,5,FALSE)),"－",VLOOKUP($AN382,技まとめ!$A$1:$F$380,5,FALSE))</f>
        <v>20</v>
      </c>
      <c r="AR382" s="3" t="str">
        <f>IF($E382=IF(ISERROR(VLOOKUP($AN382,技まとめ!$A$1:$F$380,4,FALSE)),"－",VLOOKUP($AN382,技まとめ!$A$1:$F$380,4,FALSE)),"一致","")</f>
        <v/>
      </c>
      <c r="AS382" s="9" t="s">
        <v>248</v>
      </c>
      <c r="AT382" s="3" t="str">
        <f>IF(ISERROR(VLOOKUP($AS382,技まとめ!$A$1:$F$380,6,FALSE)),"－",VLOOKUP($AS382,技まとめ!$A$1:$F$380,6,FALSE))</f>
        <v>DR</v>
      </c>
      <c r="AU382" s="3">
        <f>IF(ISERROR(VLOOKUP($AS382,技まとめ!$A$1:$F$380,3,FALSE)),"－",VLOOKUP($AS382,技まとめ!$A$1:$F$380,3,FALSE))</f>
        <v>53</v>
      </c>
      <c r="AV382" s="3">
        <f>IF(ISERROR(VLOOKUP($AS382,技まとめ!$A$1:$F$380,5,FALSE)),"－",VLOOKUP($AS382,技まとめ!$A$1:$F$380,5,FALSE))</f>
        <v>35</v>
      </c>
      <c r="AW382" s="3" t="str">
        <f>IF($E382=IF(ISERROR(VLOOKUP($AS382,技まとめ!$A$1:$F$380,4,FALSE)),"－",VLOOKUP($AS382,技まとめ!$A$1:$F$380,4,FALSE)),"一致","")</f>
        <v/>
      </c>
      <c r="AX382" s="12" t="str">
        <f t="shared" si="76"/>
        <v>ダッシュアクセルパワーチャージたつまきせんぷうたつまきどくぎり</v>
      </c>
      <c r="AY382" s="12" t="str">
        <f t="shared" si="77"/>
        <v>ダッシュアクセルパワーチャージたつまきせんぷうたつまきどくぎり</v>
      </c>
      <c r="AZ382" s="12" t="str">
        <f t="shared" si="78"/>
        <v>ダッシュアクセルパワーチャージたつまきせんぷうたつまきどくぎり</v>
      </c>
      <c r="BA382" s="12" t="str">
        <f t="shared" si="79"/>
        <v>ダッシュアクセルパワーチャージたつまきせんぷうたつまきどくぎり</v>
      </c>
      <c r="BB382" s="11" t="str">
        <f t="shared" si="80"/>
        <v>DRBLDRDR</v>
      </c>
      <c r="BC382" s="11" t="str">
        <f t="shared" si="81"/>
        <v>DRBLDRDR</v>
      </c>
      <c r="BD382" s="11" t="str">
        <f t="shared" si="82"/>
        <v>DRBLDRDR</v>
      </c>
      <c r="BE382" s="11" t="str">
        <f t="shared" si="83"/>
        <v>DRBLDRDR</v>
      </c>
    </row>
    <row r="383" spans="1:57" ht="11.25" hidden="1" customHeight="1">
      <c r="A383" s="6">
        <v>381</v>
      </c>
      <c r="B383" s="7" t="s">
        <v>1128</v>
      </c>
      <c r="C383" s="8" t="s">
        <v>1129</v>
      </c>
      <c r="D383" s="7" t="s">
        <v>72</v>
      </c>
      <c r="E383" s="7" t="s">
        <v>73</v>
      </c>
      <c r="F383" s="7" t="s">
        <v>128</v>
      </c>
      <c r="G383" s="9">
        <v>122</v>
      </c>
      <c r="H383" s="9">
        <v>101</v>
      </c>
      <c r="I383" s="9">
        <v>56</v>
      </c>
      <c r="J383" s="9">
        <v>51</v>
      </c>
      <c r="K383" s="9">
        <v>54</v>
      </c>
      <c r="L383" s="9">
        <v>60</v>
      </c>
      <c r="M383" s="9">
        <v>38</v>
      </c>
      <c r="N383" s="9">
        <v>57</v>
      </c>
      <c r="O383" s="9">
        <v>54</v>
      </c>
      <c r="P383" s="9">
        <v>61</v>
      </c>
      <c r="Q383" s="10">
        <v>106</v>
      </c>
      <c r="R383" s="11">
        <v>41</v>
      </c>
      <c r="S383" s="11">
        <v>1</v>
      </c>
      <c r="T383" s="11">
        <v>110</v>
      </c>
      <c r="U383" s="11">
        <v>88</v>
      </c>
      <c r="V383" s="11">
        <v>1</v>
      </c>
      <c r="W383" s="11">
        <v>104</v>
      </c>
      <c r="X383" s="11">
        <f t="shared" si="70"/>
        <v>451</v>
      </c>
      <c r="Y383" s="11">
        <f t="shared" si="71"/>
        <v>4765</v>
      </c>
      <c r="Z383" s="11">
        <f t="shared" si="72"/>
        <v>1965</v>
      </c>
      <c r="AA383" s="11">
        <f t="shared" si="73"/>
        <v>4380</v>
      </c>
      <c r="AB383" s="11">
        <f t="shared" si="74"/>
        <v>4380</v>
      </c>
      <c r="AC383" s="6">
        <f t="shared" si="75"/>
        <v>5125</v>
      </c>
      <c r="AD383" s="9" t="s">
        <v>322</v>
      </c>
      <c r="AE383" s="3" t="str">
        <f>IF(ISERROR(VLOOKUP($AD383,技まとめ!$A$1:$F$380,6,FALSE)),"－",VLOOKUP($AD383,技まとめ!$A$1:$F$380,6,FALSE))</f>
        <v>SC</v>
      </c>
      <c r="AF383" s="3">
        <f>IF(ISERROR(VLOOKUP($AD383,技まとめ!$A$1:$F$380,3,FALSE)),"－",VLOOKUP($AD383,技まとめ!$A$1:$F$380,3,FALSE))</f>
        <v>25</v>
      </c>
      <c r="AG383" s="3">
        <f>IF(ISERROR(VLOOKUP($AD383,技まとめ!$A$1:$F$380,5,FALSE)),"－",VLOOKUP($AD383,技まとめ!$A$1:$F$380,5,FALSE))</f>
        <v>20</v>
      </c>
      <c r="AH383" s="3" t="str">
        <f>IF($E383=IF(ISERROR(VLOOKUP($AD383,技まとめ!$A$1:$F$380,4,FALSE)),"－",VLOOKUP($AD383,技まとめ!$A$1:$F$380,4,FALSE)),"一致","")</f>
        <v>一致</v>
      </c>
      <c r="AI383" s="9" t="s">
        <v>119</v>
      </c>
      <c r="AJ383" s="3" t="str">
        <f>IF(ISERROR(VLOOKUP($AI383,技まとめ!$A$1:$F$380,6,FALSE)),"－",VLOOKUP($AI383,技まとめ!$A$1:$F$380,6,FALSE))</f>
        <v>NS</v>
      </c>
      <c r="AK383" s="3">
        <f>IF(ISERROR(VLOOKUP($AI383,技まとめ!$A$1:$F$380,3,FALSE)),"－",VLOOKUP($AI383,技まとめ!$A$1:$F$380,3,FALSE))</f>
        <v>85</v>
      </c>
      <c r="AL383" s="3">
        <f>IF(ISERROR(VLOOKUP($AI383,技まとめ!$A$1:$F$380,5,FALSE)),"－",VLOOKUP($AI383,技まとめ!$A$1:$F$380,5,FALSE))</f>
        <v>46</v>
      </c>
      <c r="AM383" s="3" t="str">
        <f>IF($E383=IF(ISERROR(VLOOKUP($AI383,技まとめ!$A$1:$F$380,4,FALSE)),"－",VLOOKUP($AI383,技まとめ!$A$1:$F$380,4,FALSE)),"一致","")</f>
        <v>一致</v>
      </c>
      <c r="AN383" s="9" t="s">
        <v>434</v>
      </c>
      <c r="AO383" s="3" t="str">
        <f>IF(ISERROR(VLOOKUP($AN383,技まとめ!$A$1:$F$380,6,FALSE)),"－",VLOOKUP($AN383,技まとめ!$A$1:$F$380,6,FALSE))</f>
        <v>BL</v>
      </c>
      <c r="AP383" s="3">
        <f>IF(ISERROR(VLOOKUP($AN383,技まとめ!$A$1:$F$380,3,FALSE)),"－",VLOOKUP($AN383,技まとめ!$A$1:$F$380,3,FALSE))</f>
        <v>65</v>
      </c>
      <c r="AQ383" s="3">
        <f>IF(ISERROR(VLOOKUP($AN383,技まとめ!$A$1:$F$380,5,FALSE)),"－",VLOOKUP($AN383,技まとめ!$A$1:$F$380,5,FALSE))</f>
        <v>42</v>
      </c>
      <c r="AR383" s="3" t="str">
        <f>IF($E383=IF(ISERROR(VLOOKUP($AN383,技まとめ!$A$1:$F$380,4,FALSE)),"－",VLOOKUP($AN383,技まとめ!$A$1:$F$380,4,FALSE)),"一致","")</f>
        <v>一致</v>
      </c>
      <c r="AS383" s="9" t="s">
        <v>346</v>
      </c>
      <c r="AT383" s="3" t="str">
        <f>IF(ISERROR(VLOOKUP($AS383,技まとめ!$A$1:$F$380,6,FALSE)),"－",VLOOKUP($AS383,技まとめ!$A$1:$F$380,6,FALSE))</f>
        <v>LS</v>
      </c>
      <c r="AU383" s="3">
        <f>IF(ISERROR(VLOOKUP($AS383,技まとめ!$A$1:$F$380,3,FALSE)),"－",VLOOKUP($AS383,技まとめ!$A$1:$F$380,3,FALSE))</f>
        <v>51</v>
      </c>
      <c r="AV383" s="3">
        <f>IF(ISERROR(VLOOKUP($AS383,技まとめ!$A$1:$F$380,5,FALSE)),"－",VLOOKUP($AS383,技まとめ!$A$1:$F$380,5,FALSE))</f>
        <v>37</v>
      </c>
      <c r="AW383" s="3" t="str">
        <f>IF($E383=IF(ISERROR(VLOOKUP($AS383,技まとめ!$A$1:$F$380,4,FALSE)),"－",VLOOKUP($AS383,技まとめ!$A$1:$F$380,4,FALSE)),"一致","")</f>
        <v>一致</v>
      </c>
      <c r="AX383" s="12" t="str">
        <f t="shared" si="76"/>
        <v>ターザンキックドラゴングランドストーンプリズンレインボーループ</v>
      </c>
      <c r="AY383" s="12" t="str">
        <f t="shared" si="77"/>
        <v>ターザンキックドラゴングランドストーンプリズンレインボーループ</v>
      </c>
      <c r="AZ383" s="12" t="str">
        <f t="shared" si="78"/>
        <v>ターザンキックドラゴングランドストーンプリズンレインボーループ</v>
      </c>
      <c r="BA383" s="12" t="str">
        <f t="shared" si="79"/>
        <v>ターザンキックドラゴングランドストーンプリズンレインボーループ</v>
      </c>
      <c r="BB383" s="11" t="str">
        <f t="shared" si="80"/>
        <v>SCNSBLLS</v>
      </c>
      <c r="BC383" s="11" t="str">
        <f t="shared" si="81"/>
        <v>SCNSBLLS</v>
      </c>
      <c r="BD383" s="11" t="str">
        <f t="shared" si="82"/>
        <v>SCNSBLLS</v>
      </c>
      <c r="BE383" s="11" t="str">
        <f t="shared" si="83"/>
        <v>SCNSBLLS</v>
      </c>
    </row>
    <row r="384" spans="1:57" ht="11.25" hidden="1" customHeight="1">
      <c r="A384" s="6">
        <v>382</v>
      </c>
      <c r="B384" s="7" t="s">
        <v>1130</v>
      </c>
      <c r="C384" s="8" t="s">
        <v>1131</v>
      </c>
      <c r="D384" s="7" t="s">
        <v>72</v>
      </c>
      <c r="E384" s="7" t="s">
        <v>102</v>
      </c>
      <c r="F384" s="7" t="s">
        <v>74</v>
      </c>
      <c r="G384" s="9">
        <v>119</v>
      </c>
      <c r="H384" s="9">
        <v>106</v>
      </c>
      <c r="I384" s="9">
        <v>48</v>
      </c>
      <c r="J384" s="9">
        <v>53</v>
      </c>
      <c r="K384" s="9">
        <v>56</v>
      </c>
      <c r="L384" s="9">
        <v>48</v>
      </c>
      <c r="M384" s="9">
        <v>57</v>
      </c>
      <c r="N384" s="9">
        <v>51</v>
      </c>
      <c r="O384" s="9">
        <v>57</v>
      </c>
      <c r="P384" s="9">
        <v>63</v>
      </c>
      <c r="Q384" s="10">
        <v>98</v>
      </c>
      <c r="R384" s="11">
        <v>41</v>
      </c>
      <c r="S384" s="11">
        <v>1</v>
      </c>
      <c r="T384" s="11">
        <v>98</v>
      </c>
      <c r="U384" s="11">
        <v>107</v>
      </c>
      <c r="V384" s="11">
        <v>1</v>
      </c>
      <c r="W384" s="11">
        <v>107</v>
      </c>
      <c r="X384" s="11">
        <f t="shared" si="70"/>
        <v>453</v>
      </c>
      <c r="Y384" s="11">
        <f t="shared" si="71"/>
        <v>4460</v>
      </c>
      <c r="Z384" s="11">
        <f t="shared" si="72"/>
        <v>1980</v>
      </c>
      <c r="AA384" s="11">
        <f t="shared" si="73"/>
        <v>3975</v>
      </c>
      <c r="AB384" s="11">
        <f t="shared" si="74"/>
        <v>3975</v>
      </c>
      <c r="AC384" s="6">
        <f t="shared" si="75"/>
        <v>4660</v>
      </c>
      <c r="AD384" s="9" t="s">
        <v>776</v>
      </c>
      <c r="AE384" s="3" t="str">
        <f>IF(ISERROR(VLOOKUP($AD384,技まとめ!$A$1:$F$380,6,FALSE)),"－",VLOOKUP($AD384,技まとめ!$A$1:$F$380,6,FALSE))</f>
        <v>P1</v>
      </c>
      <c r="AF384" s="3">
        <f>IF(ISERROR(VLOOKUP($AD384,技まとめ!$A$1:$F$380,3,FALSE)),"－",VLOOKUP($AD384,技まとめ!$A$1:$F$380,3,FALSE))</f>
        <v>13</v>
      </c>
      <c r="AG384" s="3">
        <f>IF(ISERROR(VLOOKUP($AD384,技まとめ!$A$1:$F$380,5,FALSE)),"－",VLOOKUP($AD384,技まとめ!$A$1:$F$380,5,FALSE))</f>
        <v>20</v>
      </c>
      <c r="AH384" s="3" t="str">
        <f>IF($E384=IF(ISERROR(VLOOKUP($AD384,技まとめ!$A$1:$F$380,4,FALSE)),"－",VLOOKUP($AD384,技まとめ!$A$1:$F$380,4,FALSE)),"一致","")</f>
        <v>一致</v>
      </c>
      <c r="AI384" s="9" t="s">
        <v>644</v>
      </c>
      <c r="AJ384" s="3" t="str">
        <f>IF(ISERROR(VLOOKUP($AI384,技まとめ!$A$1:$F$380,6,FALSE)),"－",VLOOKUP($AI384,技まとめ!$A$1:$F$380,6,FALSE))</f>
        <v>－</v>
      </c>
      <c r="AK384" s="3">
        <f>IF(ISERROR(VLOOKUP($AI384,技まとめ!$A$1:$F$380,3,FALSE)),"－",VLOOKUP($AI384,技まとめ!$A$1:$F$380,3,FALSE))</f>
        <v>0</v>
      </c>
      <c r="AL384" s="3">
        <f>IF(ISERROR(VLOOKUP($AI384,技まとめ!$A$1:$F$380,5,FALSE)),"－",VLOOKUP($AI384,技まとめ!$A$1:$F$380,5,FALSE))</f>
        <v>0</v>
      </c>
      <c r="AM384" s="3" t="str">
        <f>IF($E384=IF(ISERROR(VLOOKUP($AI384,技まとめ!$A$1:$F$380,4,FALSE)),"－",VLOOKUP($AI384,技まとめ!$A$1:$F$380,4,FALSE)),"一致","")</f>
        <v/>
      </c>
      <c r="AN384" s="9" t="s">
        <v>98</v>
      </c>
      <c r="AO384" s="3" t="str">
        <f>IF(ISERROR(VLOOKUP($AN384,技まとめ!$A$1:$F$380,6,FALSE)),"－",VLOOKUP($AN384,技まとめ!$A$1:$F$380,6,FALSE))</f>
        <v>BL</v>
      </c>
      <c r="AP384" s="3">
        <f>IF(ISERROR(VLOOKUP($AN384,技まとめ!$A$1:$F$380,3,FALSE)),"－",VLOOKUP($AN384,技まとめ!$A$1:$F$380,3,FALSE))</f>
        <v>58</v>
      </c>
      <c r="AQ384" s="3">
        <f>IF(ISERROR(VLOOKUP($AN384,技まとめ!$A$1:$F$380,5,FALSE)),"－",VLOOKUP($AN384,技まとめ!$A$1:$F$380,5,FALSE))</f>
        <v>39</v>
      </c>
      <c r="AR384" s="3" t="str">
        <f>IF($E384=IF(ISERROR(VLOOKUP($AN384,技まとめ!$A$1:$F$380,4,FALSE)),"－",VLOOKUP($AN384,技まとめ!$A$1:$F$380,4,FALSE)),"一致","")</f>
        <v/>
      </c>
      <c r="AS384" s="9" t="s">
        <v>834</v>
      </c>
      <c r="AT384" s="3" t="str">
        <f>IF(ISERROR(VLOOKUP($AS384,技まとめ!$A$1:$F$380,6,FALSE)),"－",VLOOKUP($AS384,技まとめ!$A$1:$F$380,6,FALSE))</f>
        <v>P1</v>
      </c>
      <c r="AU384" s="3">
        <f>IF(ISERROR(VLOOKUP($AS384,技まとめ!$A$1:$F$380,3,FALSE)),"－",VLOOKUP($AS384,技まとめ!$A$1:$F$380,3,FALSE))</f>
        <v>71</v>
      </c>
      <c r="AV384" s="3">
        <f>IF(ISERROR(VLOOKUP($AS384,技まとめ!$A$1:$F$380,5,FALSE)),"－",VLOOKUP($AS384,技まとめ!$A$1:$F$380,5,FALSE))</f>
        <v>42</v>
      </c>
      <c r="AW384" s="3" t="str">
        <f>IF($E384=IF(ISERROR(VLOOKUP($AS384,技まとめ!$A$1:$F$380,4,FALSE)),"－",VLOOKUP($AS384,技まとめ!$A$1:$F$380,4,FALSE)),"一致","")</f>
        <v>一致</v>
      </c>
      <c r="AX384" s="12" t="str">
        <f t="shared" si="76"/>
        <v>ねっけつパンチがくしゅうかげぬいだいばくはつはりて</v>
      </c>
      <c r="AY384" s="12" t="str">
        <f t="shared" si="77"/>
        <v>ねっけつパンチがくしゅうかげぬいだいばくはつはりて</v>
      </c>
      <c r="AZ384" s="12" t="str">
        <f t="shared" si="78"/>
        <v>ねっけつパンチがくしゅうかげぬいだいばくはつはりて</v>
      </c>
      <c r="BA384" s="12" t="str">
        <f t="shared" si="79"/>
        <v>ねっけつパンチがくしゅうかげぬいだいばくはつはりて</v>
      </c>
      <c r="BB384" s="11" t="str">
        <f t="shared" si="80"/>
        <v>P1－BLP1</v>
      </c>
      <c r="BC384" s="11" t="str">
        <f t="shared" si="81"/>
        <v>P1－BLP1</v>
      </c>
      <c r="BD384" s="11" t="str">
        <f t="shared" si="82"/>
        <v>P1－BLP1</v>
      </c>
      <c r="BE384" s="11" t="str">
        <f t="shared" si="83"/>
        <v>P1－BLP1</v>
      </c>
    </row>
    <row r="385" spans="1:57" ht="11.25" hidden="1" customHeight="1">
      <c r="A385" s="6">
        <v>383</v>
      </c>
      <c r="B385" s="7" t="s">
        <v>1132</v>
      </c>
      <c r="C385" s="8" t="s">
        <v>1133</v>
      </c>
      <c r="D385" s="7" t="s">
        <v>72</v>
      </c>
      <c r="E385" s="7" t="s">
        <v>73</v>
      </c>
      <c r="F385" s="7" t="s">
        <v>74</v>
      </c>
      <c r="G385" s="9">
        <v>120</v>
      </c>
      <c r="H385" s="9">
        <v>97</v>
      </c>
      <c r="I385" s="9">
        <v>53</v>
      </c>
      <c r="J385" s="9">
        <v>51</v>
      </c>
      <c r="K385" s="9">
        <v>55</v>
      </c>
      <c r="L385" s="9">
        <v>56</v>
      </c>
      <c r="M385" s="9">
        <v>57</v>
      </c>
      <c r="N385" s="9">
        <v>56</v>
      </c>
      <c r="O385" s="9">
        <v>54</v>
      </c>
      <c r="P385" s="9">
        <v>44</v>
      </c>
      <c r="Q385" s="10">
        <v>103</v>
      </c>
      <c r="R385" s="11">
        <v>24</v>
      </c>
      <c r="S385" s="11">
        <v>1</v>
      </c>
      <c r="T385" s="11">
        <v>106</v>
      </c>
      <c r="U385" s="11">
        <v>107</v>
      </c>
      <c r="V385" s="11">
        <v>1</v>
      </c>
      <c r="W385" s="11">
        <v>104</v>
      </c>
      <c r="X385" s="11">
        <f t="shared" si="70"/>
        <v>446</v>
      </c>
      <c r="Y385" s="11">
        <f t="shared" si="71"/>
        <v>4645</v>
      </c>
      <c r="Z385" s="11">
        <f t="shared" si="72"/>
        <v>1370</v>
      </c>
      <c r="AA385" s="11">
        <f t="shared" si="73"/>
        <v>4240</v>
      </c>
      <c r="AB385" s="11">
        <f t="shared" si="74"/>
        <v>4240</v>
      </c>
      <c r="AC385" s="6">
        <f t="shared" si="75"/>
        <v>4880</v>
      </c>
      <c r="AD385" s="9" t="s">
        <v>350</v>
      </c>
      <c r="AE385" s="3" t="str">
        <f>IF(ISERROR(VLOOKUP($AD385,技まとめ!$A$1:$F$380,6,FALSE)),"－",VLOOKUP($AD385,技まとめ!$A$1:$F$380,6,FALSE))</f>
        <v>CA</v>
      </c>
      <c r="AF385" s="3">
        <f>IF(ISERROR(VLOOKUP($AD385,技まとめ!$A$1:$F$380,3,FALSE)),"－",VLOOKUP($AD385,技まとめ!$A$1:$F$380,3,FALSE))</f>
        <v>15</v>
      </c>
      <c r="AG385" s="3">
        <f>IF(ISERROR(VLOOKUP($AD385,技まとめ!$A$1:$F$380,5,FALSE)),"－",VLOOKUP($AD385,技まとめ!$A$1:$F$380,5,FALSE))</f>
        <v>20</v>
      </c>
      <c r="AH385" s="3" t="str">
        <f>IF($E385=IF(ISERROR(VLOOKUP($AD385,技まとめ!$A$1:$F$380,4,FALSE)),"－",VLOOKUP($AD385,技まとめ!$A$1:$F$380,4,FALSE)),"一致","")</f>
        <v>一致</v>
      </c>
      <c r="AI385" s="9" t="s">
        <v>1134</v>
      </c>
      <c r="AJ385" s="3" t="str">
        <f>IF(ISERROR(VLOOKUP($AI385,技まとめ!$A$1:$F$380,6,FALSE)),"－",VLOOKUP($AI385,技まとめ!$A$1:$F$380,6,FALSE))</f>
        <v>NS</v>
      </c>
      <c r="AK385" s="3">
        <f>IF(ISERROR(VLOOKUP($AI385,技まとめ!$A$1:$F$380,3,FALSE)),"－",VLOOKUP($AI385,技まとめ!$A$1:$F$380,3,FALSE))</f>
        <v>70</v>
      </c>
      <c r="AL385" s="3">
        <f>IF(ISERROR(VLOOKUP($AI385,技まとめ!$A$1:$F$380,5,FALSE)),"－",VLOOKUP($AI385,技まとめ!$A$1:$F$380,5,FALSE))</f>
        <v>40</v>
      </c>
      <c r="AM385" s="3" t="str">
        <f>IF($E385=IF(ISERROR(VLOOKUP($AI385,技まとめ!$A$1:$F$380,4,FALSE)),"－",VLOOKUP($AI385,技まとめ!$A$1:$F$380,4,FALSE)),"一致","")</f>
        <v/>
      </c>
      <c r="AN385" s="9" t="s">
        <v>89</v>
      </c>
      <c r="AO385" s="3" t="str">
        <f>IF(ISERROR(VLOOKUP($AN385,技まとめ!$A$1:$F$380,6,FALSE)),"－",VLOOKUP($AN385,技まとめ!$A$1:$F$380,6,FALSE))</f>
        <v>BB</v>
      </c>
      <c r="AP385" s="3">
        <f>IF(ISERROR(VLOOKUP($AN385,技まとめ!$A$1:$F$380,3,FALSE)),"－",VLOOKUP($AN385,技まとめ!$A$1:$F$380,3,FALSE))</f>
        <v>43</v>
      </c>
      <c r="AQ385" s="3">
        <f>IF(ISERROR(VLOOKUP($AN385,技まとめ!$A$1:$F$380,5,FALSE)),"－",VLOOKUP($AN385,技まとめ!$A$1:$F$380,5,FALSE))</f>
        <v>30</v>
      </c>
      <c r="AR385" s="3" t="str">
        <f>IF($E385=IF(ISERROR(VLOOKUP($AN385,技まとめ!$A$1:$F$380,4,FALSE)),"－",VLOOKUP($AN385,技まとめ!$A$1:$F$380,4,FALSE)),"一致","")</f>
        <v>一致</v>
      </c>
      <c r="AS385" s="9" t="s">
        <v>351</v>
      </c>
      <c r="AT385" s="3" t="str">
        <f>IF(ISERROR(VLOOKUP($AS385,技まとめ!$A$1:$F$380,6,FALSE)),"－",VLOOKUP($AS385,技まとめ!$A$1:$F$380,6,FALSE))</f>
        <v>CA</v>
      </c>
      <c r="AU385" s="3">
        <f>IF(ISERROR(VLOOKUP($AS385,技まとめ!$A$1:$F$380,3,FALSE)),"－",VLOOKUP($AS385,技まとめ!$A$1:$F$380,3,FALSE))</f>
        <v>92</v>
      </c>
      <c r="AV385" s="3">
        <f>IF(ISERROR(VLOOKUP($AS385,技まとめ!$A$1:$F$380,5,FALSE)),"－",VLOOKUP($AS385,技まとめ!$A$1:$F$380,5,FALSE))</f>
        <v>50</v>
      </c>
      <c r="AW385" s="3" t="str">
        <f>IF($E385=IF(ISERROR(VLOOKUP($AS385,技まとめ!$A$1:$F$380,4,FALSE)),"－",VLOOKUP($AS385,技まとめ!$A$1:$F$380,4,FALSE)),"一致","")</f>
        <v>一致</v>
      </c>
      <c r="AX385" s="12" t="str">
        <f t="shared" si="76"/>
        <v>タフネスブロックメガロドンザ・ウォールギガントウォール</v>
      </c>
      <c r="AY385" s="12" t="str">
        <f t="shared" si="77"/>
        <v>タフネスブロックメガロドンザ・ウォールギガントウォール</v>
      </c>
      <c r="AZ385" s="12" t="str">
        <f t="shared" si="78"/>
        <v>タフネスブロックメガロドンザ・ウォールギガントウォール</v>
      </c>
      <c r="BA385" s="12" t="str">
        <f t="shared" si="79"/>
        <v>タフネスブロックメガロドンザ・ウォールギガントウォール</v>
      </c>
      <c r="BB385" s="11" t="str">
        <f t="shared" si="80"/>
        <v>CANSBBCA</v>
      </c>
      <c r="BC385" s="11" t="str">
        <f t="shared" si="81"/>
        <v>CANSBBCA</v>
      </c>
      <c r="BD385" s="11" t="str">
        <f t="shared" si="82"/>
        <v>CANSBBCA</v>
      </c>
      <c r="BE385" s="11" t="str">
        <f t="shared" si="83"/>
        <v>CANSBBCA</v>
      </c>
    </row>
    <row r="386" spans="1:57" ht="11.25" hidden="1" customHeight="1">
      <c r="A386" s="6">
        <v>384</v>
      </c>
      <c r="B386" s="7" t="s">
        <v>1135</v>
      </c>
      <c r="C386" s="8" t="s">
        <v>1136</v>
      </c>
      <c r="D386" s="7" t="s">
        <v>72</v>
      </c>
      <c r="E386" s="7" t="s">
        <v>102</v>
      </c>
      <c r="F386" s="7" t="s">
        <v>128</v>
      </c>
      <c r="G386" s="9">
        <v>122</v>
      </c>
      <c r="H386" s="9">
        <v>91</v>
      </c>
      <c r="I386" s="9">
        <v>46</v>
      </c>
      <c r="J386" s="9">
        <v>53</v>
      </c>
      <c r="K386" s="9">
        <v>57</v>
      </c>
      <c r="L386" s="9">
        <v>52</v>
      </c>
      <c r="M386" s="9">
        <v>59</v>
      </c>
      <c r="N386" s="9">
        <v>56</v>
      </c>
      <c r="O386" s="9">
        <v>54</v>
      </c>
      <c r="P386" s="9">
        <v>61</v>
      </c>
      <c r="Q386" s="10">
        <v>96</v>
      </c>
      <c r="R386" s="11">
        <v>45</v>
      </c>
      <c r="S386" s="11">
        <v>1</v>
      </c>
      <c r="T386" s="11">
        <v>102</v>
      </c>
      <c r="U386" s="11">
        <v>109</v>
      </c>
      <c r="V386" s="11">
        <v>1</v>
      </c>
      <c r="W386" s="11">
        <v>104</v>
      </c>
      <c r="X386" s="11">
        <f t="shared" si="70"/>
        <v>458</v>
      </c>
      <c r="Y386" s="11">
        <f t="shared" si="71"/>
        <v>4365</v>
      </c>
      <c r="Z386" s="11">
        <f t="shared" si="72"/>
        <v>2105</v>
      </c>
      <c r="AA386" s="11">
        <f t="shared" si="73"/>
        <v>4100</v>
      </c>
      <c r="AB386" s="11">
        <f t="shared" si="74"/>
        <v>4100</v>
      </c>
      <c r="AC386" s="6">
        <f t="shared" si="75"/>
        <v>4825</v>
      </c>
      <c r="AD386" s="9" t="s">
        <v>111</v>
      </c>
      <c r="AE386" s="3" t="str">
        <f>IF(ISERROR(VLOOKUP($AD386,技まとめ!$A$1:$F$380,6,FALSE)),"－",VLOOKUP($AD386,技まとめ!$A$1:$F$380,6,FALSE))</f>
        <v>SC</v>
      </c>
      <c r="AF386" s="3">
        <f>IF(ISERROR(VLOOKUP($AD386,技まとめ!$A$1:$F$380,3,FALSE)),"－",VLOOKUP($AD386,技まとめ!$A$1:$F$380,3,FALSE))</f>
        <v>23</v>
      </c>
      <c r="AG386" s="3">
        <f>IF(ISERROR(VLOOKUP($AD386,技まとめ!$A$1:$F$380,5,FALSE)),"－",VLOOKUP($AD386,技まとめ!$A$1:$F$380,5,FALSE))</f>
        <v>20</v>
      </c>
      <c r="AH386" s="3" t="str">
        <f>IF($E386=IF(ISERROR(VLOOKUP($AD386,技まとめ!$A$1:$F$380,4,FALSE)),"－",VLOOKUP($AD386,技まとめ!$A$1:$F$380,4,FALSE)),"一致","")</f>
        <v/>
      </c>
      <c r="AI386" s="9" t="s">
        <v>104</v>
      </c>
      <c r="AJ386" s="3" t="str">
        <f>IF(ISERROR(VLOOKUP($AI386,技まとめ!$A$1:$F$380,6,FALSE)),"－",VLOOKUP($AI386,技まとめ!$A$1:$F$380,6,FALSE))</f>
        <v>LS</v>
      </c>
      <c r="AK386" s="3">
        <f>IF(ISERROR(VLOOKUP($AI386,技まとめ!$A$1:$F$380,3,FALSE)),"－",VLOOKUP($AI386,技まとめ!$A$1:$F$380,3,FALSE))</f>
        <v>30</v>
      </c>
      <c r="AL386" s="3">
        <f>IF(ISERROR(VLOOKUP($AI386,技まとめ!$A$1:$F$380,5,FALSE)),"－",VLOOKUP($AI386,技まとめ!$A$1:$F$380,5,FALSE))</f>
        <v>25</v>
      </c>
      <c r="AM386" s="3" t="str">
        <f>IF($E386=IF(ISERROR(VLOOKUP($AI386,技まとめ!$A$1:$F$380,4,FALSE)),"－",VLOOKUP($AI386,技まとめ!$A$1:$F$380,4,FALSE)),"一致","")</f>
        <v/>
      </c>
      <c r="AN386" s="9" t="s">
        <v>1134</v>
      </c>
      <c r="AO386" s="3" t="str">
        <f>IF(ISERROR(VLOOKUP($AN386,技まとめ!$A$1:$F$380,6,FALSE)),"－",VLOOKUP($AN386,技まとめ!$A$1:$F$380,6,FALSE))</f>
        <v>NS</v>
      </c>
      <c r="AP386" s="3">
        <f>IF(ISERROR(VLOOKUP($AN386,技まとめ!$A$1:$F$380,3,FALSE)),"－",VLOOKUP($AN386,技まとめ!$A$1:$F$380,3,FALSE))</f>
        <v>70</v>
      </c>
      <c r="AQ386" s="3">
        <f>IF(ISERROR(VLOOKUP($AN386,技まとめ!$A$1:$F$380,5,FALSE)),"－",VLOOKUP($AN386,技まとめ!$A$1:$F$380,5,FALSE))</f>
        <v>40</v>
      </c>
      <c r="AR386" s="3" t="str">
        <f>IF($E386=IF(ISERROR(VLOOKUP($AN386,技まとめ!$A$1:$F$380,4,FALSE)),"－",VLOOKUP($AN386,技まとめ!$A$1:$F$380,4,FALSE)),"一致","")</f>
        <v/>
      </c>
      <c r="AS386" s="9" t="s">
        <v>302</v>
      </c>
      <c r="AT386" s="3" t="str">
        <f>IF(ISERROR(VLOOKUP($AS386,技まとめ!$A$1:$F$380,6,FALSE)),"－",VLOOKUP($AS386,技まとめ!$A$1:$F$380,6,FALSE))</f>
        <v>DR</v>
      </c>
      <c r="AU386" s="3">
        <f>IF(ISERROR(VLOOKUP($AS386,技まとめ!$A$1:$F$380,3,FALSE)),"－",VLOOKUP($AS386,技まとめ!$A$1:$F$380,3,FALSE))</f>
        <v>90</v>
      </c>
      <c r="AV386" s="3">
        <f>IF(ISERROR(VLOOKUP($AS386,技まとめ!$A$1:$F$380,5,FALSE)),"－",VLOOKUP($AS386,技まとめ!$A$1:$F$380,5,FALSE))</f>
        <v>53</v>
      </c>
      <c r="AW386" s="3" t="str">
        <f>IF($E386=IF(ISERROR(VLOOKUP($AS386,技まとめ!$A$1:$F$380,4,FALSE)),"－",VLOOKUP($AS386,技まとめ!$A$1:$F$380,4,FALSE)),"一致","")</f>
        <v/>
      </c>
      <c r="AX386" s="12" t="str">
        <f t="shared" si="76"/>
        <v>ローリングキックすいせいシュートメガロドンウォーターベール</v>
      </c>
      <c r="AY386" s="12" t="str">
        <f t="shared" si="77"/>
        <v>ローリングキックすいせいシュートメガロドンウォーターベール</v>
      </c>
      <c r="AZ386" s="12" t="str">
        <f t="shared" si="78"/>
        <v>ローリングキックすいせいシュートメガロドンウォーターベール</v>
      </c>
      <c r="BA386" s="12" t="str">
        <f t="shared" si="79"/>
        <v>ローリングキックすいせいシュートメガロドンウォーターベール</v>
      </c>
      <c r="BB386" s="11" t="str">
        <f t="shared" si="80"/>
        <v>SCLSNSDR</v>
      </c>
      <c r="BC386" s="11" t="str">
        <f t="shared" si="81"/>
        <v>SCLSNSDR</v>
      </c>
      <c r="BD386" s="11" t="str">
        <f t="shared" si="82"/>
        <v>SCLSNSDR</v>
      </c>
      <c r="BE386" s="11" t="str">
        <f t="shared" si="83"/>
        <v>SCLSNSDR</v>
      </c>
    </row>
    <row r="387" spans="1:57" ht="11.25" hidden="1" customHeight="1">
      <c r="A387" s="6">
        <v>385</v>
      </c>
      <c r="B387" s="7" t="s">
        <v>1137</v>
      </c>
      <c r="C387" s="8" t="s">
        <v>1138</v>
      </c>
      <c r="D387" s="7" t="s">
        <v>72</v>
      </c>
      <c r="E387" s="7" t="s">
        <v>73</v>
      </c>
      <c r="F387" s="7" t="s">
        <v>82</v>
      </c>
      <c r="G387" s="9">
        <v>94</v>
      </c>
      <c r="H387" s="9">
        <v>112</v>
      </c>
      <c r="I387" s="9">
        <v>56</v>
      </c>
      <c r="J387" s="9">
        <v>53</v>
      </c>
      <c r="K387" s="9">
        <v>49</v>
      </c>
      <c r="L387" s="9">
        <v>47</v>
      </c>
      <c r="M387" s="9">
        <v>44</v>
      </c>
      <c r="N387" s="9">
        <v>61</v>
      </c>
      <c r="O387" s="9">
        <v>51</v>
      </c>
      <c r="P387" s="9">
        <v>63</v>
      </c>
      <c r="Q387" s="10">
        <v>106</v>
      </c>
      <c r="R387" s="11">
        <v>44</v>
      </c>
      <c r="S387" s="11">
        <v>1</v>
      </c>
      <c r="T387" s="11">
        <v>97</v>
      </c>
      <c r="U387" s="11">
        <v>94</v>
      </c>
      <c r="V387" s="11">
        <v>1</v>
      </c>
      <c r="W387" s="11">
        <v>101</v>
      </c>
      <c r="X387" s="11">
        <f t="shared" ref="X387:X450" si="84">SUM(Q387:W387)</f>
        <v>444</v>
      </c>
      <c r="Y387" s="11">
        <f t="shared" ref="Y387:Y450" si="85">Q387*40+V387*5+W387*5</f>
        <v>4750</v>
      </c>
      <c r="Z387" s="11">
        <f t="shared" ref="Z387:Z450" si="86">R387*35+S387*5+V387*5+W387*5</f>
        <v>2055</v>
      </c>
      <c r="AA387" s="11">
        <f t="shared" ref="AA387:AA450" si="87">T387*35+S387*5+V387*5+W387*5</f>
        <v>3910</v>
      </c>
      <c r="AB387" s="11">
        <f t="shared" ref="AB387:AB450" si="88">T387*35+V387*10+W387*5</f>
        <v>3910</v>
      </c>
      <c r="AC387" s="6">
        <f t="shared" ref="AC387:AC450" si="89">T387*40+R387*5+W387*5</f>
        <v>4605</v>
      </c>
      <c r="AD387" s="9" t="s">
        <v>168</v>
      </c>
      <c r="AE387" s="3" t="str">
        <f>IF(ISERROR(VLOOKUP($AD387,技まとめ!$A$1:$F$380,6,FALSE)),"－",VLOOKUP($AD387,技まとめ!$A$1:$F$380,6,FALSE))</f>
        <v>BL</v>
      </c>
      <c r="AF387" s="3">
        <f>IF(ISERROR(VLOOKUP($AD387,技まとめ!$A$1:$F$380,3,FALSE)),"－",VLOOKUP($AD387,技まとめ!$A$1:$F$380,3,FALSE))</f>
        <v>25</v>
      </c>
      <c r="AG387" s="3">
        <f>IF(ISERROR(VLOOKUP($AD387,技まとめ!$A$1:$F$380,5,FALSE)),"－",VLOOKUP($AD387,技まとめ!$A$1:$F$380,5,FALSE))</f>
        <v>12</v>
      </c>
      <c r="AH387" s="3" t="str">
        <f>IF($E387=IF(ISERROR(VLOOKUP($AD387,技まとめ!$A$1:$F$380,4,FALSE)),"－",VLOOKUP($AD387,技まとめ!$A$1:$F$380,4,FALSE)),"一致","")</f>
        <v/>
      </c>
      <c r="AI387" s="9" t="s">
        <v>686</v>
      </c>
      <c r="AJ387" s="3" t="str">
        <f>IF(ISERROR(VLOOKUP($AI387,技まとめ!$A$1:$F$380,6,FALSE)),"－",VLOOKUP($AI387,技まとめ!$A$1:$F$380,6,FALSE))</f>
        <v>DR</v>
      </c>
      <c r="AK387" s="3">
        <f>IF(ISERROR(VLOOKUP($AI387,技まとめ!$A$1:$F$380,3,FALSE)),"－",VLOOKUP($AI387,技まとめ!$A$1:$F$380,3,FALSE))</f>
        <v>34</v>
      </c>
      <c r="AL387" s="3">
        <f>IF(ISERROR(VLOOKUP($AI387,技まとめ!$A$1:$F$380,5,FALSE)),"－",VLOOKUP($AI387,技まとめ!$A$1:$F$380,5,FALSE))</f>
        <v>27</v>
      </c>
      <c r="AM387" s="3" t="str">
        <f>IF($E387=IF(ISERROR(VLOOKUP($AI387,技まとめ!$A$1:$F$380,4,FALSE)),"－",VLOOKUP($AI387,技まとめ!$A$1:$F$380,4,FALSE)),"一致","")</f>
        <v/>
      </c>
      <c r="AN387" s="9" t="s">
        <v>586</v>
      </c>
      <c r="AO387" s="3" t="str">
        <f>IF(ISERROR(VLOOKUP($AN387,技まとめ!$A$1:$F$380,6,FALSE)),"－",VLOOKUP($AN387,技まとめ!$A$1:$F$380,6,FALSE))</f>
        <v>BL</v>
      </c>
      <c r="AP387" s="3">
        <f>IF(ISERROR(VLOOKUP($AN387,技まとめ!$A$1:$F$380,3,FALSE)),"－",VLOOKUP($AN387,技まとめ!$A$1:$F$380,3,FALSE))</f>
        <v>54</v>
      </c>
      <c r="AQ387" s="3">
        <f>IF(ISERROR(VLOOKUP($AN387,技まとめ!$A$1:$F$380,5,FALSE)),"－",VLOOKUP($AN387,技まとめ!$A$1:$F$380,5,FALSE))</f>
        <v>36</v>
      </c>
      <c r="AR387" s="3" t="str">
        <f>IF($E387=IF(ISERROR(VLOOKUP($AN387,技まとめ!$A$1:$F$380,4,FALSE)),"－",VLOOKUP($AN387,技まとめ!$A$1:$F$380,4,FALSE)),"一致","")</f>
        <v>一致</v>
      </c>
      <c r="AS387" s="9" t="s">
        <v>493</v>
      </c>
      <c r="AT387" s="3" t="str">
        <f>IF(ISERROR(VLOOKUP($AS387,技まとめ!$A$1:$F$380,6,FALSE)),"－",VLOOKUP($AS387,技まとめ!$A$1:$F$380,6,FALSE))</f>
        <v>BL</v>
      </c>
      <c r="AU387" s="3">
        <f>IF(ISERROR(VLOOKUP($AS387,技まとめ!$A$1:$F$380,3,FALSE)),"－",VLOOKUP($AS387,技まとめ!$A$1:$F$380,3,FALSE))</f>
        <v>93</v>
      </c>
      <c r="AV387" s="3">
        <f>IF(ISERROR(VLOOKUP($AS387,技まとめ!$A$1:$F$380,5,FALSE)),"－",VLOOKUP($AS387,技まとめ!$A$1:$F$380,5,FALSE))</f>
        <v>52</v>
      </c>
      <c r="AW387" s="3" t="str">
        <f>IF($E387=IF(ISERROR(VLOOKUP($AS387,技まとめ!$A$1:$F$380,4,FALSE)),"－",VLOOKUP($AS387,技まとめ!$A$1:$F$380,4,FALSE)),"一致","")</f>
        <v>一致</v>
      </c>
      <c r="AX387" s="12" t="str">
        <f t="shared" ref="AX387:AX450" si="90">AD387&amp;AI387&amp;AN387&amp;AS387</f>
        <v>キラースライドヒートタックルグレイブストーンノーエスケイプ</v>
      </c>
      <c r="AY387" s="12" t="str">
        <f t="shared" ref="AY387:AY450" si="91">AD387&amp;AI387&amp;AN387&amp;AS387</f>
        <v>キラースライドヒートタックルグレイブストーンノーエスケイプ</v>
      </c>
      <c r="AZ387" s="12" t="str">
        <f t="shared" ref="AZ387:AZ450" si="92">AD387&amp;AI387&amp;AN387&amp;AS387</f>
        <v>キラースライドヒートタックルグレイブストーンノーエスケイプ</v>
      </c>
      <c r="BA387" s="12" t="str">
        <f t="shared" ref="BA387:BA450" si="93">AD387&amp;AI387&amp;AN387&amp;AS387</f>
        <v>キラースライドヒートタックルグレイブストーンノーエスケイプ</v>
      </c>
      <c r="BB387" s="11" t="str">
        <f t="shared" ref="BB387:BB450" si="94">AE387&amp;AJ387&amp;AO387&amp;AT387</f>
        <v>BLDRBLBL</v>
      </c>
      <c r="BC387" s="11" t="str">
        <f t="shared" ref="BC387:BC450" si="95">AE387&amp;AJ387&amp;AO387&amp;AT387</f>
        <v>BLDRBLBL</v>
      </c>
      <c r="BD387" s="11" t="str">
        <f t="shared" ref="BD387:BD450" si="96">AE387&amp;AJ387&amp;AO387&amp;AT387</f>
        <v>BLDRBLBL</v>
      </c>
      <c r="BE387" s="11" t="str">
        <f t="shared" ref="BE387:BE450" si="97">AE387&amp;AJ387&amp;AO387&amp;AT387</f>
        <v>BLDRBLBL</v>
      </c>
    </row>
    <row r="388" spans="1:57" ht="11.25" hidden="1" customHeight="1">
      <c r="A388" s="6">
        <v>386</v>
      </c>
      <c r="B388" s="7" t="s">
        <v>1139</v>
      </c>
      <c r="C388" s="8" t="s">
        <v>1140</v>
      </c>
      <c r="D388" s="7" t="s">
        <v>72</v>
      </c>
      <c r="E388" s="7" t="s">
        <v>81</v>
      </c>
      <c r="F388" s="7" t="s">
        <v>74</v>
      </c>
      <c r="G388" s="9">
        <v>102</v>
      </c>
      <c r="H388" s="9">
        <v>117</v>
      </c>
      <c r="I388" s="9">
        <v>44</v>
      </c>
      <c r="J388" s="9">
        <v>53</v>
      </c>
      <c r="K388" s="9">
        <v>60</v>
      </c>
      <c r="L388" s="9">
        <v>48</v>
      </c>
      <c r="M388" s="9">
        <v>53</v>
      </c>
      <c r="N388" s="9">
        <v>51</v>
      </c>
      <c r="O388" s="9">
        <v>51</v>
      </c>
      <c r="P388" s="9">
        <v>67</v>
      </c>
      <c r="Q388" s="10">
        <v>94</v>
      </c>
      <c r="R388" s="11">
        <v>49</v>
      </c>
      <c r="S388" s="11">
        <v>1</v>
      </c>
      <c r="T388" s="11">
        <v>98</v>
      </c>
      <c r="U388" s="11">
        <v>103</v>
      </c>
      <c r="V388" s="11">
        <v>1</v>
      </c>
      <c r="W388" s="11">
        <v>101</v>
      </c>
      <c r="X388" s="11">
        <f t="shared" si="84"/>
        <v>447</v>
      </c>
      <c r="Y388" s="11">
        <f t="shared" si="85"/>
        <v>4270</v>
      </c>
      <c r="Z388" s="11">
        <f t="shared" si="86"/>
        <v>2230</v>
      </c>
      <c r="AA388" s="11">
        <f t="shared" si="87"/>
        <v>3945</v>
      </c>
      <c r="AB388" s="11">
        <f t="shared" si="88"/>
        <v>3945</v>
      </c>
      <c r="AC388" s="6">
        <f t="shared" si="89"/>
        <v>4670</v>
      </c>
      <c r="AD388" s="9" t="s">
        <v>440</v>
      </c>
      <c r="AE388" s="3" t="str">
        <f>IF(ISERROR(VLOOKUP($AD388,技まとめ!$A$1:$F$380,6,FALSE)),"－",VLOOKUP($AD388,技まとめ!$A$1:$F$380,6,FALSE))</f>
        <v>CA</v>
      </c>
      <c r="AF388" s="3">
        <f>IF(ISERROR(VLOOKUP($AD388,技まとめ!$A$1:$F$380,3,FALSE)),"－",VLOOKUP($AD388,技まとめ!$A$1:$F$380,3,FALSE))</f>
        <v>15</v>
      </c>
      <c r="AG388" s="3">
        <f>IF(ISERROR(VLOOKUP($AD388,技まとめ!$A$1:$F$380,5,FALSE)),"－",VLOOKUP($AD388,技まとめ!$A$1:$F$380,5,FALSE))</f>
        <v>20</v>
      </c>
      <c r="AH388" s="3" t="str">
        <f>IF($E388=IF(ISERROR(VLOOKUP($AD388,技まとめ!$A$1:$F$380,4,FALSE)),"－",VLOOKUP($AD388,技まとめ!$A$1:$F$380,4,FALSE)),"一致","")</f>
        <v>一致</v>
      </c>
      <c r="AI388" s="9" t="s">
        <v>671</v>
      </c>
      <c r="AJ388" s="3" t="str">
        <f>IF(ISERROR(VLOOKUP($AI388,技まとめ!$A$1:$F$380,6,FALSE)),"－",VLOOKUP($AI388,技まとめ!$A$1:$F$380,6,FALSE))</f>
        <v>BL</v>
      </c>
      <c r="AK388" s="3">
        <f>IF(ISERROR(VLOOKUP($AI388,技まとめ!$A$1:$F$380,3,FALSE)),"－",VLOOKUP($AI388,技まとめ!$A$1:$F$380,3,FALSE))</f>
        <v>56</v>
      </c>
      <c r="AL388" s="3">
        <f>IF(ISERROR(VLOOKUP($AI388,技まとめ!$A$1:$F$380,5,FALSE)),"－",VLOOKUP($AI388,技まとめ!$A$1:$F$380,5,FALSE))</f>
        <v>39</v>
      </c>
      <c r="AM388" s="3" t="str">
        <f>IF($E388=IF(ISERROR(VLOOKUP($AI388,技まとめ!$A$1:$F$380,4,FALSE)),"－",VLOOKUP($AI388,技まとめ!$A$1:$F$380,4,FALSE)),"一致","")</f>
        <v/>
      </c>
      <c r="AN388" s="9" t="s">
        <v>450</v>
      </c>
      <c r="AO388" s="3" t="str">
        <f>IF(ISERROR(VLOOKUP($AN388,技まとめ!$A$1:$F$380,6,FALSE)),"－",VLOOKUP($AN388,技まとめ!$A$1:$F$380,6,FALSE))</f>
        <v>CA</v>
      </c>
      <c r="AP388" s="3">
        <f>IF(ISERROR(VLOOKUP($AN388,技まとめ!$A$1:$F$380,3,FALSE)),"－",VLOOKUP($AN388,技まとめ!$A$1:$F$380,3,FALSE))</f>
        <v>46</v>
      </c>
      <c r="AQ388" s="3">
        <f>IF(ISERROR(VLOOKUP($AN388,技まとめ!$A$1:$F$380,5,FALSE)),"－",VLOOKUP($AN388,技まとめ!$A$1:$F$380,5,FALSE))</f>
        <v>32</v>
      </c>
      <c r="AR388" s="3" t="str">
        <f>IF($E388=IF(ISERROR(VLOOKUP($AN388,技まとめ!$A$1:$F$380,4,FALSE)),"－",VLOOKUP($AN388,技まとめ!$A$1:$F$380,4,FALSE)),"一致","")</f>
        <v>一致</v>
      </c>
      <c r="AS388" s="9" t="s">
        <v>573</v>
      </c>
      <c r="AT388" s="3" t="str">
        <f>IF(ISERROR(VLOOKUP($AS388,技まとめ!$A$1:$F$380,6,FALSE)),"－",VLOOKUP($AS388,技まとめ!$A$1:$F$380,6,FALSE))</f>
        <v>P2</v>
      </c>
      <c r="AU388" s="3">
        <f>IF(ISERROR(VLOOKUP($AS388,技まとめ!$A$1:$F$380,3,FALSE)),"－",VLOOKUP($AS388,技まとめ!$A$1:$F$380,3,FALSE))</f>
        <v>71</v>
      </c>
      <c r="AV388" s="3">
        <f>IF(ISERROR(VLOOKUP($AS388,技まとめ!$A$1:$F$380,5,FALSE)),"－",VLOOKUP($AS388,技まとめ!$A$1:$F$380,5,FALSE))</f>
        <v>42</v>
      </c>
      <c r="AW388" s="3" t="str">
        <f>IF($E388=IF(ISERROR(VLOOKUP($AS388,技まとめ!$A$1:$F$380,4,FALSE)),"－",VLOOKUP($AS388,技まとめ!$A$1:$F$380,4,FALSE)),"一致","")</f>
        <v>一致</v>
      </c>
      <c r="AX388" s="12" t="str">
        <f t="shared" si="90"/>
        <v>スワンダイブフレイムダンスつむじつなみウォール</v>
      </c>
      <c r="AY388" s="12" t="str">
        <f t="shared" si="91"/>
        <v>スワンダイブフレイムダンスつむじつなみウォール</v>
      </c>
      <c r="AZ388" s="12" t="str">
        <f t="shared" si="92"/>
        <v>スワンダイブフレイムダンスつむじつなみウォール</v>
      </c>
      <c r="BA388" s="12" t="str">
        <f t="shared" si="93"/>
        <v>スワンダイブフレイムダンスつむじつなみウォール</v>
      </c>
      <c r="BB388" s="11" t="str">
        <f t="shared" si="94"/>
        <v>CABLCAP2</v>
      </c>
      <c r="BC388" s="11" t="str">
        <f t="shared" si="95"/>
        <v>CABLCAP2</v>
      </c>
      <c r="BD388" s="11" t="str">
        <f t="shared" si="96"/>
        <v>CABLCAP2</v>
      </c>
      <c r="BE388" s="11" t="str">
        <f t="shared" si="97"/>
        <v>CABLCAP2</v>
      </c>
    </row>
    <row r="389" spans="1:57" ht="11.25" hidden="1" customHeight="1">
      <c r="A389" s="6">
        <v>387</v>
      </c>
      <c r="B389" s="7" t="s">
        <v>1141</v>
      </c>
      <c r="C389" s="8" t="s">
        <v>1142</v>
      </c>
      <c r="D389" s="7" t="s">
        <v>72</v>
      </c>
      <c r="E389" s="7" t="s">
        <v>95</v>
      </c>
      <c r="F389" s="7" t="s">
        <v>74</v>
      </c>
      <c r="G389" s="9">
        <v>119</v>
      </c>
      <c r="H389" s="9">
        <v>92</v>
      </c>
      <c r="I389" s="9">
        <v>48</v>
      </c>
      <c r="J389" s="9">
        <v>51</v>
      </c>
      <c r="K389" s="9">
        <v>56</v>
      </c>
      <c r="L389" s="9">
        <v>51</v>
      </c>
      <c r="M389" s="9">
        <v>57</v>
      </c>
      <c r="N389" s="9">
        <v>55</v>
      </c>
      <c r="O389" s="9">
        <v>54</v>
      </c>
      <c r="P389" s="9">
        <v>60</v>
      </c>
      <c r="Q389" s="10">
        <v>98</v>
      </c>
      <c r="R389" s="11">
        <v>40</v>
      </c>
      <c r="S389" s="11">
        <v>1</v>
      </c>
      <c r="T389" s="11">
        <v>101</v>
      </c>
      <c r="U389" s="11">
        <v>107</v>
      </c>
      <c r="V389" s="11">
        <v>1</v>
      </c>
      <c r="W389" s="11">
        <v>104</v>
      </c>
      <c r="X389" s="11">
        <f t="shared" si="84"/>
        <v>452</v>
      </c>
      <c r="Y389" s="11">
        <f t="shared" si="85"/>
        <v>4445</v>
      </c>
      <c r="Z389" s="11">
        <f t="shared" si="86"/>
        <v>1930</v>
      </c>
      <c r="AA389" s="11">
        <f t="shared" si="87"/>
        <v>4065</v>
      </c>
      <c r="AB389" s="11">
        <f t="shared" si="88"/>
        <v>4065</v>
      </c>
      <c r="AC389" s="6">
        <f t="shared" si="89"/>
        <v>4760</v>
      </c>
      <c r="AD389" s="9" t="s">
        <v>239</v>
      </c>
      <c r="AE389" s="3" t="str">
        <f>IF(ISERROR(VLOOKUP($AD389,技まとめ!$A$1:$F$380,6,FALSE)),"－",VLOOKUP($AD389,技まとめ!$A$1:$F$380,6,FALSE))</f>
        <v>P1</v>
      </c>
      <c r="AF389" s="3">
        <f>IF(ISERROR(VLOOKUP($AD389,技まとめ!$A$1:$F$380,3,FALSE)),"－",VLOOKUP($AD389,技まとめ!$A$1:$F$380,3,FALSE))</f>
        <v>40</v>
      </c>
      <c r="AG389" s="3">
        <f>IF(ISERROR(VLOOKUP($AD389,技まとめ!$A$1:$F$380,5,FALSE)),"－",VLOOKUP($AD389,技まとめ!$A$1:$F$380,5,FALSE))</f>
        <v>30</v>
      </c>
      <c r="AH389" s="3" t="str">
        <f>IF($E389=IF(ISERROR(VLOOKUP($AD389,技まとめ!$A$1:$F$380,4,FALSE)),"－",VLOOKUP($AD389,技まとめ!$A$1:$F$380,4,FALSE)),"一致","")</f>
        <v/>
      </c>
      <c r="AI389" s="9" t="s">
        <v>560</v>
      </c>
      <c r="AJ389" s="3" t="str">
        <f>IF(ISERROR(VLOOKUP($AI389,技まとめ!$A$1:$F$380,6,FALSE)),"－",VLOOKUP($AI389,技まとめ!$A$1:$F$380,6,FALSE))</f>
        <v>BL</v>
      </c>
      <c r="AK389" s="3">
        <f>IF(ISERROR(VLOOKUP($AI389,技まとめ!$A$1:$F$380,3,FALSE)),"－",VLOOKUP($AI389,技まとめ!$A$1:$F$380,3,FALSE))</f>
        <v>28</v>
      </c>
      <c r="AL389" s="3">
        <f>IF(ISERROR(VLOOKUP($AI389,技まとめ!$A$1:$F$380,5,FALSE)),"－",VLOOKUP($AI389,技まとめ!$A$1:$F$380,5,FALSE))</f>
        <v>24</v>
      </c>
      <c r="AM389" s="3" t="str">
        <f>IF($E389=IF(ISERROR(VLOOKUP($AI389,技まとめ!$A$1:$F$380,4,FALSE)),"－",VLOOKUP($AI389,技まとめ!$A$1:$F$380,4,FALSE)),"一致","")</f>
        <v/>
      </c>
      <c r="AN389" s="9" t="s">
        <v>385</v>
      </c>
      <c r="AO389" s="3" t="str">
        <f>IF(ISERROR(VLOOKUP($AN389,技まとめ!$A$1:$F$380,6,FALSE)),"－",VLOOKUP($AN389,技まとめ!$A$1:$F$380,6,FALSE))</f>
        <v>CA</v>
      </c>
      <c r="AP389" s="3">
        <f>IF(ISERROR(VLOOKUP($AN389,技まとめ!$A$1:$F$380,3,FALSE)),"－",VLOOKUP($AN389,技まとめ!$A$1:$F$380,3,FALSE))</f>
        <v>81</v>
      </c>
      <c r="AQ389" s="3">
        <f>IF(ISERROR(VLOOKUP($AN389,技まとめ!$A$1:$F$380,5,FALSE)),"－",VLOOKUP($AN389,技まとめ!$A$1:$F$380,5,FALSE))</f>
        <v>47</v>
      </c>
      <c r="AR389" s="3" t="str">
        <f>IF($E389=IF(ISERROR(VLOOKUP($AN389,技まとめ!$A$1:$F$380,4,FALSE)),"－",VLOOKUP($AN389,技まとめ!$A$1:$F$380,4,FALSE)),"一致","")</f>
        <v/>
      </c>
      <c r="AS389" s="9" t="s">
        <v>1143</v>
      </c>
      <c r="AT389" s="3" t="str">
        <f>IF(ISERROR(VLOOKUP($AS389,技まとめ!$A$1:$F$380,6,FALSE)),"－",VLOOKUP($AS389,技まとめ!$A$1:$F$380,6,FALSE))</f>
        <v>CA</v>
      </c>
      <c r="AU389" s="3">
        <f>IF(ISERROR(VLOOKUP($AS389,技まとめ!$A$1:$F$380,3,FALSE)),"－",VLOOKUP($AS389,技まとめ!$A$1:$F$380,3,FALSE))</f>
        <v>112</v>
      </c>
      <c r="AV389" s="3">
        <f>IF(ISERROR(VLOOKUP($AS389,技まとめ!$A$1:$F$380,5,FALSE)),"－",VLOOKUP($AS389,技まとめ!$A$1:$F$380,5,FALSE))</f>
        <v>57</v>
      </c>
      <c r="AW389" s="3" t="str">
        <f>IF($E389=IF(ISERROR(VLOOKUP($AS389,技まとめ!$A$1:$F$380,4,FALSE)),"－",VLOOKUP($AS389,技まとめ!$A$1:$F$380,4,FALSE)),"一致","")</f>
        <v/>
      </c>
      <c r="AX389" s="12" t="str">
        <f t="shared" si="90"/>
        <v>ねっけつヘッドブレードアタックトリプルディフェンスゴッドハンドトリプル</v>
      </c>
      <c r="AY389" s="12" t="str">
        <f t="shared" si="91"/>
        <v>ねっけつヘッドブレードアタックトリプルディフェンスゴッドハンドトリプル</v>
      </c>
      <c r="AZ389" s="12" t="str">
        <f t="shared" si="92"/>
        <v>ねっけつヘッドブレードアタックトリプルディフェンスゴッドハンドトリプル</v>
      </c>
      <c r="BA389" s="12" t="str">
        <f t="shared" si="93"/>
        <v>ねっけつヘッドブレードアタックトリプルディフェンスゴッドハンドトリプル</v>
      </c>
      <c r="BB389" s="11" t="str">
        <f t="shared" si="94"/>
        <v>P1BLCACA</v>
      </c>
      <c r="BC389" s="11" t="str">
        <f t="shared" si="95"/>
        <v>P1BLCACA</v>
      </c>
      <c r="BD389" s="11" t="str">
        <f t="shared" si="96"/>
        <v>P1BLCACA</v>
      </c>
      <c r="BE389" s="11" t="str">
        <f t="shared" si="97"/>
        <v>P1BLCACA</v>
      </c>
    </row>
    <row r="390" spans="1:57" ht="11.25" hidden="1" customHeight="1">
      <c r="A390" s="6">
        <v>388</v>
      </c>
      <c r="B390" s="7" t="s">
        <v>1144</v>
      </c>
      <c r="C390" s="8" t="s">
        <v>1145</v>
      </c>
      <c r="D390" s="7" t="s">
        <v>72</v>
      </c>
      <c r="E390" s="7" t="s">
        <v>102</v>
      </c>
      <c r="F390" s="7" t="s">
        <v>74</v>
      </c>
      <c r="G390" s="9">
        <v>100</v>
      </c>
      <c r="H390" s="9">
        <v>130</v>
      </c>
      <c r="I390" s="9">
        <v>56</v>
      </c>
      <c r="J390" s="9">
        <v>53</v>
      </c>
      <c r="K390" s="9">
        <v>44</v>
      </c>
      <c r="L390" s="9">
        <v>48</v>
      </c>
      <c r="M390" s="9">
        <v>47</v>
      </c>
      <c r="N390" s="9">
        <v>53</v>
      </c>
      <c r="O390" s="9">
        <v>51</v>
      </c>
      <c r="P390" s="9">
        <v>59</v>
      </c>
      <c r="Q390" s="10">
        <v>106</v>
      </c>
      <c r="R390" s="11">
        <v>27</v>
      </c>
      <c r="S390" s="11">
        <v>1</v>
      </c>
      <c r="T390" s="11">
        <v>98</v>
      </c>
      <c r="U390" s="11">
        <v>97</v>
      </c>
      <c r="V390" s="11">
        <v>1</v>
      </c>
      <c r="W390" s="11">
        <v>101</v>
      </c>
      <c r="X390" s="11">
        <f t="shared" si="84"/>
        <v>431</v>
      </c>
      <c r="Y390" s="11">
        <f t="shared" si="85"/>
        <v>4750</v>
      </c>
      <c r="Z390" s="11">
        <f t="shared" si="86"/>
        <v>1460</v>
      </c>
      <c r="AA390" s="11">
        <f t="shared" si="87"/>
        <v>3945</v>
      </c>
      <c r="AB390" s="11">
        <f t="shared" si="88"/>
        <v>3945</v>
      </c>
      <c r="AC390" s="6">
        <f t="shared" si="89"/>
        <v>4560</v>
      </c>
      <c r="AD390" s="9" t="s">
        <v>779</v>
      </c>
      <c r="AE390" s="3" t="str">
        <f>IF(ISERROR(VLOOKUP($AD390,技まとめ!$A$1:$F$380,6,FALSE)),"－",VLOOKUP($AD390,技まとめ!$A$1:$F$380,6,FALSE))</f>
        <v>CA</v>
      </c>
      <c r="AF390" s="3">
        <f>IF(ISERROR(VLOOKUP($AD390,技まとめ!$A$1:$F$380,3,FALSE)),"－",VLOOKUP($AD390,技まとめ!$A$1:$F$380,3,FALSE))</f>
        <v>56</v>
      </c>
      <c r="AG390" s="3">
        <f>IF(ISERROR(VLOOKUP($AD390,技まとめ!$A$1:$F$380,5,FALSE)),"－",VLOOKUP($AD390,技まとめ!$A$1:$F$380,5,FALSE))</f>
        <v>37</v>
      </c>
      <c r="AH390" s="3" t="str">
        <f>IF($E390=IF(ISERROR(VLOOKUP($AD390,技まとめ!$A$1:$F$380,4,FALSE)),"－",VLOOKUP($AD390,技まとめ!$A$1:$F$380,4,FALSE)),"一致","")</f>
        <v/>
      </c>
      <c r="AI390" s="9" t="s">
        <v>124</v>
      </c>
      <c r="AJ390" s="3" t="str">
        <f>IF(ISERROR(VLOOKUP($AI390,技まとめ!$A$1:$F$380,6,FALSE)),"－",VLOOKUP($AI390,技まとめ!$A$1:$F$380,6,FALSE))</f>
        <v>BL</v>
      </c>
      <c r="AK390" s="3">
        <f>IF(ISERROR(VLOOKUP($AI390,技まとめ!$A$1:$F$380,3,FALSE)),"－",VLOOKUP($AI390,技まとめ!$A$1:$F$380,3,FALSE))</f>
        <v>42</v>
      </c>
      <c r="AL390" s="3">
        <f>IF(ISERROR(VLOOKUP($AI390,技まとめ!$A$1:$F$380,5,FALSE)),"－",VLOOKUP($AI390,技まとめ!$A$1:$F$380,5,FALSE))</f>
        <v>29</v>
      </c>
      <c r="AM390" s="3" t="str">
        <f>IF($E390=IF(ISERROR(VLOOKUP($AI390,技まとめ!$A$1:$F$380,4,FALSE)),"－",VLOOKUP($AI390,技まとめ!$A$1:$F$380,4,FALSE)),"一致","")</f>
        <v>一致</v>
      </c>
      <c r="AN390" s="9" t="s">
        <v>203</v>
      </c>
      <c r="AO390" s="3" t="str">
        <f>IF(ISERROR(VLOOKUP($AN390,技まとめ!$A$1:$F$380,6,FALSE)),"－",VLOOKUP($AN390,技まとめ!$A$1:$F$380,6,FALSE))</f>
        <v>P1</v>
      </c>
      <c r="AP390" s="3">
        <f>IF(ISERROR(VLOOKUP($AN390,技まとめ!$A$1:$F$380,3,FALSE)),"－",VLOOKUP($AN390,技まとめ!$A$1:$F$380,3,FALSE))</f>
        <v>46</v>
      </c>
      <c r="AQ390" s="3">
        <f>IF(ISERROR(VLOOKUP($AN390,技まとめ!$A$1:$F$380,5,FALSE)),"－",VLOOKUP($AN390,技まとめ!$A$1:$F$380,5,FALSE))</f>
        <v>32</v>
      </c>
      <c r="AR390" s="3" t="str">
        <f>IF($E390=IF(ISERROR(VLOOKUP($AN390,技まとめ!$A$1:$F$380,4,FALSE)),"－",VLOOKUP($AN390,技まとめ!$A$1:$F$380,4,FALSE)),"一致","")</f>
        <v>一致</v>
      </c>
      <c r="AS390" s="9" t="s">
        <v>75</v>
      </c>
      <c r="AT390" s="3" t="str">
        <f>IF(ISERROR(VLOOKUP($AS390,技まとめ!$A$1:$F$380,6,FALSE)),"－",VLOOKUP($AS390,技まとめ!$A$1:$F$380,6,FALSE))</f>
        <v>P2</v>
      </c>
      <c r="AU390" s="3">
        <f>IF(ISERROR(VLOOKUP($AS390,技まとめ!$A$1:$F$380,3,FALSE)),"－",VLOOKUP($AS390,技まとめ!$A$1:$F$380,3,FALSE))</f>
        <v>64</v>
      </c>
      <c r="AV390" s="3">
        <f>IF(ISERROR(VLOOKUP($AS390,技まとめ!$A$1:$F$380,5,FALSE)),"－",VLOOKUP($AS390,技まとめ!$A$1:$F$380,5,FALSE))</f>
        <v>37</v>
      </c>
      <c r="AW390" s="3" t="str">
        <f>IF($E390=IF(ISERROR(VLOOKUP($AS390,技まとめ!$A$1:$F$380,4,FALSE)),"－",VLOOKUP($AS390,技まとめ!$A$1:$F$380,4,FALSE)),"一致","")</f>
        <v/>
      </c>
      <c r="AX390" s="12" t="str">
        <f t="shared" si="90"/>
        <v>スティンガーフェイクボンバーフルパワーシールドせいぎのてっけん</v>
      </c>
      <c r="AY390" s="12" t="str">
        <f t="shared" si="91"/>
        <v>スティンガーフェイクボンバーフルパワーシールドせいぎのてっけん</v>
      </c>
      <c r="AZ390" s="12" t="str">
        <f t="shared" si="92"/>
        <v>スティンガーフェイクボンバーフルパワーシールドせいぎのてっけん</v>
      </c>
      <c r="BA390" s="12" t="str">
        <f t="shared" si="93"/>
        <v>スティンガーフェイクボンバーフルパワーシールドせいぎのてっけん</v>
      </c>
      <c r="BB390" s="11" t="str">
        <f t="shared" si="94"/>
        <v>CABLP1P2</v>
      </c>
      <c r="BC390" s="11" t="str">
        <f t="shared" si="95"/>
        <v>CABLP1P2</v>
      </c>
      <c r="BD390" s="11" t="str">
        <f t="shared" si="96"/>
        <v>CABLP1P2</v>
      </c>
      <c r="BE390" s="11" t="str">
        <f t="shared" si="97"/>
        <v>CABLP1P2</v>
      </c>
    </row>
    <row r="391" spans="1:57" ht="11.25" hidden="1" customHeight="1">
      <c r="A391" s="6">
        <v>389</v>
      </c>
      <c r="B391" s="7" t="s">
        <v>1146</v>
      </c>
      <c r="C391" s="8" t="s">
        <v>1147</v>
      </c>
      <c r="D391" s="7" t="s">
        <v>72</v>
      </c>
      <c r="E391" s="7" t="s">
        <v>102</v>
      </c>
      <c r="F391" s="7" t="s">
        <v>74</v>
      </c>
      <c r="G391" s="9">
        <v>124</v>
      </c>
      <c r="H391" s="9">
        <v>102</v>
      </c>
      <c r="I391" s="9">
        <v>54</v>
      </c>
      <c r="J391" s="9">
        <v>56</v>
      </c>
      <c r="K391" s="9">
        <v>57</v>
      </c>
      <c r="L391" s="9">
        <v>56</v>
      </c>
      <c r="M391" s="9">
        <v>53</v>
      </c>
      <c r="N391" s="9">
        <v>56</v>
      </c>
      <c r="O391" s="9">
        <v>53</v>
      </c>
      <c r="P391" s="9">
        <v>25</v>
      </c>
      <c r="Q391" s="10">
        <v>104</v>
      </c>
      <c r="R391" s="11">
        <v>12</v>
      </c>
      <c r="S391" s="11">
        <v>1</v>
      </c>
      <c r="T391" s="11">
        <v>106</v>
      </c>
      <c r="U391" s="11">
        <v>103</v>
      </c>
      <c r="V391" s="11">
        <v>1</v>
      </c>
      <c r="W391" s="11">
        <v>103</v>
      </c>
      <c r="X391" s="11">
        <f t="shared" si="84"/>
        <v>430</v>
      </c>
      <c r="Y391" s="11">
        <f t="shared" si="85"/>
        <v>4680</v>
      </c>
      <c r="Z391" s="11">
        <f t="shared" si="86"/>
        <v>945</v>
      </c>
      <c r="AA391" s="11">
        <f t="shared" si="87"/>
        <v>4235</v>
      </c>
      <c r="AB391" s="11">
        <f t="shared" si="88"/>
        <v>4235</v>
      </c>
      <c r="AC391" s="6">
        <f t="shared" si="89"/>
        <v>4815</v>
      </c>
      <c r="AD391" s="9" t="s">
        <v>440</v>
      </c>
      <c r="AE391" s="3" t="str">
        <f>IF(ISERROR(VLOOKUP($AD391,技まとめ!$A$1:$F$380,6,FALSE)),"－",VLOOKUP($AD391,技まとめ!$A$1:$F$380,6,FALSE))</f>
        <v>CA</v>
      </c>
      <c r="AF391" s="3">
        <f>IF(ISERROR(VLOOKUP($AD391,技まとめ!$A$1:$F$380,3,FALSE)),"－",VLOOKUP($AD391,技まとめ!$A$1:$F$380,3,FALSE))</f>
        <v>15</v>
      </c>
      <c r="AG391" s="3">
        <f>IF(ISERROR(VLOOKUP($AD391,技まとめ!$A$1:$F$380,5,FALSE)),"－",VLOOKUP($AD391,技まとめ!$A$1:$F$380,5,FALSE))</f>
        <v>20</v>
      </c>
      <c r="AH391" s="3" t="str">
        <f>IF($E391=IF(ISERROR(VLOOKUP($AD391,技まとめ!$A$1:$F$380,4,FALSE)),"－",VLOOKUP($AD391,技まとめ!$A$1:$F$380,4,FALSE)),"一致","")</f>
        <v/>
      </c>
      <c r="AI391" s="9" t="s">
        <v>239</v>
      </c>
      <c r="AJ391" s="3" t="str">
        <f>IF(ISERROR(VLOOKUP($AI391,技まとめ!$A$1:$F$380,6,FALSE)),"－",VLOOKUP($AI391,技まとめ!$A$1:$F$380,6,FALSE))</f>
        <v>P1</v>
      </c>
      <c r="AK391" s="3">
        <f>IF(ISERROR(VLOOKUP($AI391,技まとめ!$A$1:$F$380,3,FALSE)),"－",VLOOKUP($AI391,技まとめ!$A$1:$F$380,3,FALSE))</f>
        <v>40</v>
      </c>
      <c r="AL391" s="3">
        <f>IF(ISERROR(VLOOKUP($AI391,技まとめ!$A$1:$F$380,5,FALSE)),"－",VLOOKUP($AI391,技まとめ!$A$1:$F$380,5,FALSE))</f>
        <v>30</v>
      </c>
      <c r="AM391" s="3" t="str">
        <f>IF($E391=IF(ISERROR(VLOOKUP($AI391,技まとめ!$A$1:$F$380,4,FALSE)),"－",VLOOKUP($AI391,技まとめ!$A$1:$F$380,4,FALSE)),"一致","")</f>
        <v>一致</v>
      </c>
      <c r="AN391" s="9" t="s">
        <v>116</v>
      </c>
      <c r="AO391" s="3" t="str">
        <f>IF(ISERROR(VLOOKUP($AN391,技まとめ!$A$1:$F$380,6,FALSE)),"－",VLOOKUP($AN391,技まとめ!$A$1:$F$380,6,FALSE))</f>
        <v>DR</v>
      </c>
      <c r="AP391" s="3">
        <f>IF(ISERROR(VLOOKUP($AN391,技まとめ!$A$1:$F$380,3,FALSE)),"－",VLOOKUP($AN391,技まとめ!$A$1:$F$380,3,FALSE))</f>
        <v>63</v>
      </c>
      <c r="AQ391" s="3">
        <f>IF(ISERROR(VLOOKUP($AN391,技まとめ!$A$1:$F$380,5,FALSE)),"－",VLOOKUP($AN391,技まとめ!$A$1:$F$380,5,FALSE))</f>
        <v>42</v>
      </c>
      <c r="AR391" s="3" t="str">
        <f>IF($E391=IF(ISERROR(VLOOKUP($AN391,技まとめ!$A$1:$F$380,4,FALSE)),"－",VLOOKUP($AN391,技まとめ!$A$1:$F$380,4,FALSE)),"一致","")</f>
        <v>一致</v>
      </c>
      <c r="AS391" s="9" t="s">
        <v>389</v>
      </c>
      <c r="AT391" s="3" t="str">
        <f>IF(ISERROR(VLOOKUP($AS391,技まとめ!$A$1:$F$380,6,FALSE)),"－",VLOOKUP($AS391,技まとめ!$A$1:$F$380,6,FALSE))</f>
        <v>CA</v>
      </c>
      <c r="AU391" s="3">
        <f>IF(ISERROR(VLOOKUP($AS391,技まとめ!$A$1:$F$380,3,FALSE)),"－",VLOOKUP($AS391,技まとめ!$A$1:$F$380,3,FALSE))</f>
        <v>54</v>
      </c>
      <c r="AV391" s="3">
        <f>IF(ISERROR(VLOOKUP($AS391,技まとめ!$A$1:$F$380,5,FALSE)),"－",VLOOKUP($AS391,技まとめ!$A$1:$F$380,5,FALSE))</f>
        <v>35</v>
      </c>
      <c r="AW391" s="3" t="str">
        <f>IF($E391=IF(ISERROR(VLOOKUP($AS391,技まとめ!$A$1:$F$380,4,FALSE)),"－",VLOOKUP($AS391,技まとめ!$A$1:$F$380,4,FALSE)),"一致","")</f>
        <v/>
      </c>
      <c r="AX391" s="12" t="str">
        <f t="shared" si="90"/>
        <v>スワンダイブねっけつヘッドれっぷうダッシュドこんじょうキャッチ</v>
      </c>
      <c r="AY391" s="12" t="str">
        <f t="shared" si="91"/>
        <v>スワンダイブねっけつヘッドれっぷうダッシュドこんじょうキャッチ</v>
      </c>
      <c r="AZ391" s="12" t="str">
        <f t="shared" si="92"/>
        <v>スワンダイブねっけつヘッドれっぷうダッシュドこんじょうキャッチ</v>
      </c>
      <c r="BA391" s="12" t="str">
        <f t="shared" si="93"/>
        <v>スワンダイブねっけつヘッドれっぷうダッシュドこんじょうキャッチ</v>
      </c>
      <c r="BB391" s="11" t="str">
        <f t="shared" si="94"/>
        <v>CAP1DRCA</v>
      </c>
      <c r="BC391" s="11" t="str">
        <f t="shared" si="95"/>
        <v>CAP1DRCA</v>
      </c>
      <c r="BD391" s="11" t="str">
        <f t="shared" si="96"/>
        <v>CAP1DRCA</v>
      </c>
      <c r="BE391" s="11" t="str">
        <f t="shared" si="97"/>
        <v>CAP1DRCA</v>
      </c>
    </row>
    <row r="392" spans="1:57" ht="11.25" hidden="1" customHeight="1">
      <c r="A392" s="6">
        <v>390</v>
      </c>
      <c r="B392" s="7" t="s">
        <v>1148</v>
      </c>
      <c r="C392" s="8" t="s">
        <v>1149</v>
      </c>
      <c r="D392" s="7" t="s">
        <v>72</v>
      </c>
      <c r="E392" s="7" t="s">
        <v>73</v>
      </c>
      <c r="F392" s="7" t="s">
        <v>74</v>
      </c>
      <c r="G392" s="9">
        <v>131</v>
      </c>
      <c r="H392" s="9">
        <v>89</v>
      </c>
      <c r="I392" s="9">
        <v>49</v>
      </c>
      <c r="J392" s="9">
        <v>47</v>
      </c>
      <c r="K392" s="9">
        <v>46</v>
      </c>
      <c r="L392" s="9">
        <v>46</v>
      </c>
      <c r="M392" s="9">
        <v>47</v>
      </c>
      <c r="N392" s="9">
        <v>45</v>
      </c>
      <c r="O392" s="9">
        <v>48</v>
      </c>
      <c r="P392" s="9">
        <v>103</v>
      </c>
      <c r="Q392" s="10">
        <v>99</v>
      </c>
      <c r="R392" s="11">
        <v>59</v>
      </c>
      <c r="S392" s="11">
        <v>1</v>
      </c>
      <c r="T392" s="11">
        <v>96</v>
      </c>
      <c r="U392" s="11">
        <v>97</v>
      </c>
      <c r="V392" s="11">
        <v>1</v>
      </c>
      <c r="W392" s="11">
        <v>98</v>
      </c>
      <c r="X392" s="11">
        <f t="shared" si="84"/>
        <v>451</v>
      </c>
      <c r="Y392" s="11">
        <f t="shared" si="85"/>
        <v>4455</v>
      </c>
      <c r="Z392" s="11">
        <f t="shared" si="86"/>
        <v>2565</v>
      </c>
      <c r="AA392" s="11">
        <f t="shared" si="87"/>
        <v>3860</v>
      </c>
      <c r="AB392" s="11">
        <f t="shared" si="88"/>
        <v>3860</v>
      </c>
      <c r="AC392" s="6">
        <f t="shared" si="89"/>
        <v>4625</v>
      </c>
      <c r="AD392" s="9" t="s">
        <v>350</v>
      </c>
      <c r="AE392" s="3" t="str">
        <f>IF(ISERROR(VLOOKUP($AD392,技まとめ!$A$1:$F$380,6,FALSE)),"－",VLOOKUP($AD392,技まとめ!$A$1:$F$380,6,FALSE))</f>
        <v>CA</v>
      </c>
      <c r="AF392" s="3">
        <f>IF(ISERROR(VLOOKUP($AD392,技まとめ!$A$1:$F$380,3,FALSE)),"－",VLOOKUP($AD392,技まとめ!$A$1:$F$380,3,FALSE))</f>
        <v>15</v>
      </c>
      <c r="AG392" s="3">
        <f>IF(ISERROR(VLOOKUP($AD392,技まとめ!$A$1:$F$380,5,FALSE)),"－",VLOOKUP($AD392,技まとめ!$A$1:$F$380,5,FALSE))</f>
        <v>20</v>
      </c>
      <c r="AH392" s="3" t="str">
        <f>IF($E392=IF(ISERROR(VLOOKUP($AD392,技まとめ!$A$1:$F$380,4,FALSE)),"－",VLOOKUP($AD392,技まとめ!$A$1:$F$380,4,FALSE)),"一致","")</f>
        <v>一致</v>
      </c>
      <c r="AI392" s="9" t="s">
        <v>273</v>
      </c>
      <c r="AJ392" s="3" t="str">
        <f>IF(ISERROR(VLOOKUP($AI392,技まとめ!$A$1:$F$380,6,FALSE)),"－",VLOOKUP($AI392,技まとめ!$A$1:$F$380,6,FALSE))</f>
        <v>BL</v>
      </c>
      <c r="AK392" s="3">
        <f>IF(ISERROR(VLOOKUP($AI392,技まとめ!$A$1:$F$380,3,FALSE)),"－",VLOOKUP($AI392,技まとめ!$A$1:$F$380,3,FALSE))</f>
        <v>17</v>
      </c>
      <c r="AL392" s="3">
        <f>IF(ISERROR(VLOOKUP($AI392,技まとめ!$A$1:$F$380,5,FALSE)),"－",VLOOKUP($AI392,技まとめ!$A$1:$F$380,5,FALSE))</f>
        <v>20</v>
      </c>
      <c r="AM392" s="3" t="str">
        <f>IF($E392=IF(ISERROR(VLOOKUP($AI392,技まとめ!$A$1:$F$380,4,FALSE)),"－",VLOOKUP($AI392,技まとめ!$A$1:$F$380,4,FALSE)),"一致","")</f>
        <v>一致</v>
      </c>
      <c r="AN392" s="9" t="s">
        <v>227</v>
      </c>
      <c r="AO392" s="3" t="str">
        <f>IF(ISERROR(VLOOKUP($AN392,技まとめ!$A$1:$F$380,6,FALSE)),"－",VLOOKUP($AN392,技まとめ!$A$1:$F$380,6,FALSE))</f>
        <v>CA</v>
      </c>
      <c r="AP392" s="3">
        <f>IF(ISERROR(VLOOKUP($AN392,技まとめ!$A$1:$F$380,3,FALSE)),"－",VLOOKUP($AN392,技まとめ!$A$1:$F$380,3,FALSE))</f>
        <v>60</v>
      </c>
      <c r="AQ392" s="3">
        <f>IF(ISERROR(VLOOKUP($AN392,技まとめ!$A$1:$F$380,5,FALSE)),"－",VLOOKUP($AN392,技まとめ!$A$1:$F$380,5,FALSE))</f>
        <v>37</v>
      </c>
      <c r="AR392" s="3" t="str">
        <f>IF($E392=IF(ISERROR(VLOOKUP($AN392,技まとめ!$A$1:$F$380,4,FALSE)),"－",VLOOKUP($AN392,技まとめ!$A$1:$F$380,4,FALSE)),"一致","")</f>
        <v/>
      </c>
      <c r="AS392" s="9" t="s">
        <v>241</v>
      </c>
      <c r="AT392" s="3" t="str">
        <f>IF(ISERROR(VLOOKUP($AS392,技まとめ!$A$1:$F$380,6,FALSE)),"－",VLOOKUP($AS392,技まとめ!$A$1:$F$380,6,FALSE))</f>
        <v>P1</v>
      </c>
      <c r="AU392" s="3">
        <f>IF(ISERROR(VLOOKUP($AS392,技まとめ!$A$1:$F$380,3,FALSE)),"－",VLOOKUP($AS392,技まとめ!$A$1:$F$380,3,FALSE))</f>
        <v>52</v>
      </c>
      <c r="AV392" s="3">
        <f>IF(ISERROR(VLOOKUP($AS392,技まとめ!$A$1:$F$380,5,FALSE)),"－",VLOOKUP($AS392,技まとめ!$A$1:$F$380,5,FALSE))</f>
        <v>35</v>
      </c>
      <c r="AW392" s="3" t="str">
        <f>IF($E392=IF(ISERROR(VLOOKUP($AS392,技まとめ!$A$1:$F$380,4,FALSE)),"－",VLOOKUP($AS392,技まとめ!$A$1:$F$380,4,FALSE)),"一致","")</f>
        <v/>
      </c>
      <c r="AX392" s="12" t="str">
        <f t="shared" si="90"/>
        <v>タフネスブロックしこふみガラティーンばくれつパンチ</v>
      </c>
      <c r="AY392" s="12" t="str">
        <f t="shared" si="91"/>
        <v>タフネスブロックしこふみガラティーンばくれつパンチ</v>
      </c>
      <c r="AZ392" s="12" t="str">
        <f t="shared" si="92"/>
        <v>タフネスブロックしこふみガラティーンばくれつパンチ</v>
      </c>
      <c r="BA392" s="12" t="str">
        <f t="shared" si="93"/>
        <v>タフネスブロックしこふみガラティーンばくれつパンチ</v>
      </c>
      <c r="BB392" s="11" t="str">
        <f t="shared" si="94"/>
        <v>CABLCAP1</v>
      </c>
      <c r="BC392" s="11" t="str">
        <f t="shared" si="95"/>
        <v>CABLCAP1</v>
      </c>
      <c r="BD392" s="11" t="str">
        <f t="shared" si="96"/>
        <v>CABLCAP1</v>
      </c>
      <c r="BE392" s="11" t="str">
        <f t="shared" si="97"/>
        <v>CABLCAP1</v>
      </c>
    </row>
    <row r="393" spans="1:57" ht="11.25" hidden="1" customHeight="1">
      <c r="A393" s="6">
        <v>391</v>
      </c>
      <c r="B393" s="7" t="s">
        <v>1150</v>
      </c>
      <c r="C393" s="8" t="s">
        <v>1151</v>
      </c>
      <c r="D393" s="7" t="s">
        <v>72</v>
      </c>
      <c r="E393" s="7" t="s">
        <v>81</v>
      </c>
      <c r="F393" s="7" t="s">
        <v>109</v>
      </c>
      <c r="G393" s="9">
        <v>92</v>
      </c>
      <c r="H393" s="9">
        <v>116</v>
      </c>
      <c r="I393" s="9">
        <v>50</v>
      </c>
      <c r="J393" s="9">
        <v>51</v>
      </c>
      <c r="K393" s="9">
        <v>56</v>
      </c>
      <c r="L393" s="9">
        <v>51</v>
      </c>
      <c r="M393" s="9">
        <v>59</v>
      </c>
      <c r="N393" s="9">
        <v>57</v>
      </c>
      <c r="O393" s="9">
        <v>54</v>
      </c>
      <c r="P393" s="9">
        <v>36</v>
      </c>
      <c r="Q393" s="10">
        <v>100</v>
      </c>
      <c r="R393" s="11">
        <v>18</v>
      </c>
      <c r="S393" s="11">
        <v>1</v>
      </c>
      <c r="T393" s="11">
        <v>101</v>
      </c>
      <c r="U393" s="11">
        <v>109</v>
      </c>
      <c r="V393" s="11">
        <v>1</v>
      </c>
      <c r="W393" s="11">
        <v>104</v>
      </c>
      <c r="X393" s="11">
        <f t="shared" si="84"/>
        <v>434</v>
      </c>
      <c r="Y393" s="11">
        <f t="shared" si="85"/>
        <v>4525</v>
      </c>
      <c r="Z393" s="11">
        <f t="shared" si="86"/>
        <v>1160</v>
      </c>
      <c r="AA393" s="11">
        <f t="shared" si="87"/>
        <v>4065</v>
      </c>
      <c r="AB393" s="11">
        <f t="shared" si="88"/>
        <v>4065</v>
      </c>
      <c r="AC393" s="6">
        <f t="shared" si="89"/>
        <v>4650</v>
      </c>
      <c r="AD393" s="9" t="s">
        <v>215</v>
      </c>
      <c r="AE393" s="3" t="str">
        <f>IF(ISERROR(VLOOKUP($AD393,技まとめ!$A$1:$F$380,6,FALSE)),"－",VLOOKUP($AD393,技まとめ!$A$1:$F$380,6,FALSE))</f>
        <v>DR</v>
      </c>
      <c r="AF393" s="3">
        <f>IF(ISERROR(VLOOKUP($AD393,技まとめ!$A$1:$F$380,3,FALSE)),"－",VLOOKUP($AD393,技まとめ!$A$1:$F$380,3,FALSE))</f>
        <v>15</v>
      </c>
      <c r="AG393" s="3">
        <f>IF(ISERROR(VLOOKUP($AD393,技まとめ!$A$1:$F$380,5,FALSE)),"－",VLOOKUP($AD393,技まとめ!$A$1:$F$380,5,FALSE))</f>
        <v>20</v>
      </c>
      <c r="AH393" s="3" t="str">
        <f>IF($E393=IF(ISERROR(VLOOKUP($AD393,技まとめ!$A$1:$F$380,4,FALSE)),"－",VLOOKUP($AD393,技まとめ!$A$1:$F$380,4,FALSE)),"一致","")</f>
        <v>一致</v>
      </c>
      <c r="AI393" s="9" t="s">
        <v>99</v>
      </c>
      <c r="AJ393" s="3" t="str">
        <f>IF(ISERROR(VLOOKUP($AI393,技まとめ!$A$1:$F$380,6,FALSE)),"－",VLOOKUP($AI393,技まとめ!$A$1:$F$380,6,FALSE))</f>
        <v>DR</v>
      </c>
      <c r="AK393" s="3">
        <f>IF(ISERROR(VLOOKUP($AI393,技まとめ!$A$1:$F$380,3,FALSE)),"－",VLOOKUP($AI393,技まとめ!$A$1:$F$380,3,FALSE))</f>
        <v>77</v>
      </c>
      <c r="AL393" s="3">
        <f>IF(ISERROR(VLOOKUP($AI393,技まとめ!$A$1:$F$380,5,FALSE)),"－",VLOOKUP($AI393,技まとめ!$A$1:$F$380,5,FALSE))</f>
        <v>47</v>
      </c>
      <c r="AM393" s="3" t="str">
        <f>IF($E393=IF(ISERROR(VLOOKUP($AI393,技まとめ!$A$1:$F$380,4,FALSE)),"－",VLOOKUP($AI393,技まとめ!$A$1:$F$380,4,FALSE)),"一致","")</f>
        <v/>
      </c>
      <c r="AN393" s="9" t="s">
        <v>248</v>
      </c>
      <c r="AO393" s="3" t="str">
        <f>IF(ISERROR(VLOOKUP($AN393,技まとめ!$A$1:$F$380,6,FALSE)),"－",VLOOKUP($AN393,技まとめ!$A$1:$F$380,6,FALSE))</f>
        <v>DR</v>
      </c>
      <c r="AP393" s="3">
        <f>IF(ISERROR(VLOOKUP($AN393,技まとめ!$A$1:$F$380,3,FALSE)),"－",VLOOKUP($AN393,技まとめ!$A$1:$F$380,3,FALSE))</f>
        <v>53</v>
      </c>
      <c r="AQ393" s="3">
        <f>IF(ISERROR(VLOOKUP($AN393,技まとめ!$A$1:$F$380,5,FALSE)),"－",VLOOKUP($AN393,技まとめ!$A$1:$F$380,5,FALSE))</f>
        <v>35</v>
      </c>
      <c r="AR393" s="3" t="str">
        <f>IF($E393=IF(ISERROR(VLOOKUP($AN393,技まとめ!$A$1:$F$380,4,FALSE)),"－",VLOOKUP($AN393,技まとめ!$A$1:$F$380,4,FALSE)),"一致","")</f>
        <v/>
      </c>
      <c r="AS393" s="9" t="s">
        <v>360</v>
      </c>
      <c r="AT393" s="3" t="str">
        <f>IF(ISERROR(VLOOKUP($AS393,技まとめ!$A$1:$F$380,6,FALSE)),"－",VLOOKUP($AS393,技まとめ!$A$1:$F$380,6,FALSE))</f>
        <v>LS</v>
      </c>
      <c r="AU393" s="3">
        <f>IF(ISERROR(VLOOKUP($AS393,技まとめ!$A$1:$F$380,3,FALSE)),"－",VLOOKUP($AS393,技まとめ!$A$1:$F$380,3,FALSE))</f>
        <v>64</v>
      </c>
      <c r="AV393" s="3">
        <f>IF(ISERROR(VLOOKUP($AS393,技まとめ!$A$1:$F$380,5,FALSE)),"－",VLOOKUP($AS393,技まとめ!$A$1:$F$380,5,FALSE))</f>
        <v>44</v>
      </c>
      <c r="AW393" s="3" t="str">
        <f>IF($E393=IF(ISERROR(VLOOKUP($AS393,技まとめ!$A$1:$F$380,4,FALSE)),"－",VLOOKUP($AS393,技まとめ!$A$1:$F$380,4,FALSE)),"一致","")</f>
        <v/>
      </c>
      <c r="AX393" s="12" t="str">
        <f t="shared" si="90"/>
        <v>たつまきせんぷうＵ・ボートたつまきどくぎりアサルトシュート</v>
      </c>
      <c r="AY393" s="12" t="str">
        <f t="shared" si="91"/>
        <v>たつまきせんぷうＵ・ボートたつまきどくぎりアサルトシュート</v>
      </c>
      <c r="AZ393" s="12" t="str">
        <f t="shared" si="92"/>
        <v>たつまきせんぷうＵ・ボートたつまきどくぎりアサルトシュート</v>
      </c>
      <c r="BA393" s="12" t="str">
        <f t="shared" si="93"/>
        <v>たつまきせんぷうＵ・ボートたつまきどくぎりアサルトシュート</v>
      </c>
      <c r="BB393" s="11" t="str">
        <f t="shared" si="94"/>
        <v>DRDRDRLS</v>
      </c>
      <c r="BC393" s="11" t="str">
        <f t="shared" si="95"/>
        <v>DRDRDRLS</v>
      </c>
      <c r="BD393" s="11" t="str">
        <f t="shared" si="96"/>
        <v>DRDRDRLS</v>
      </c>
      <c r="BE393" s="11" t="str">
        <f t="shared" si="97"/>
        <v>DRDRDRLS</v>
      </c>
    </row>
    <row r="394" spans="1:57" ht="11.25" hidden="1" customHeight="1">
      <c r="A394" s="6">
        <v>392</v>
      </c>
      <c r="B394" s="7" t="s">
        <v>1152</v>
      </c>
      <c r="C394" s="8" t="s">
        <v>1153</v>
      </c>
      <c r="D394" s="7" t="s">
        <v>72</v>
      </c>
      <c r="E394" s="7" t="s">
        <v>102</v>
      </c>
      <c r="F394" s="7" t="s">
        <v>109</v>
      </c>
      <c r="G394" s="9">
        <v>118</v>
      </c>
      <c r="H394" s="9">
        <v>96</v>
      </c>
      <c r="I394" s="9">
        <v>53</v>
      </c>
      <c r="J394" s="9">
        <v>56</v>
      </c>
      <c r="K394" s="9">
        <v>53</v>
      </c>
      <c r="L394" s="9">
        <v>53</v>
      </c>
      <c r="M394" s="9">
        <v>54</v>
      </c>
      <c r="N394" s="9">
        <v>51</v>
      </c>
      <c r="O394" s="9">
        <v>54</v>
      </c>
      <c r="P394" s="9">
        <v>55</v>
      </c>
      <c r="Q394" s="10">
        <v>103</v>
      </c>
      <c r="R394" s="11">
        <v>33</v>
      </c>
      <c r="S394" s="11">
        <v>1</v>
      </c>
      <c r="T394" s="11">
        <v>103</v>
      </c>
      <c r="U394" s="11">
        <v>104</v>
      </c>
      <c r="V394" s="11">
        <v>1</v>
      </c>
      <c r="W394" s="11">
        <v>104</v>
      </c>
      <c r="X394" s="11">
        <f t="shared" si="84"/>
        <v>449</v>
      </c>
      <c r="Y394" s="11">
        <f t="shared" si="85"/>
        <v>4645</v>
      </c>
      <c r="Z394" s="11">
        <f t="shared" si="86"/>
        <v>1685</v>
      </c>
      <c r="AA394" s="11">
        <f t="shared" si="87"/>
        <v>4135</v>
      </c>
      <c r="AB394" s="11">
        <f t="shared" si="88"/>
        <v>4135</v>
      </c>
      <c r="AC394" s="6">
        <f t="shared" si="89"/>
        <v>4805</v>
      </c>
      <c r="AD394" s="9" t="s">
        <v>258</v>
      </c>
      <c r="AE394" s="3" t="str">
        <f>IF(ISERROR(VLOOKUP($AD394,技まとめ!$A$1:$F$380,6,FALSE)),"－",VLOOKUP($AD394,技まとめ!$A$1:$F$380,6,FALSE))</f>
        <v>SC</v>
      </c>
      <c r="AF394" s="3">
        <f>IF(ISERROR(VLOOKUP($AD394,技まとめ!$A$1:$F$380,3,FALSE)),"－",VLOOKUP($AD394,技まとめ!$A$1:$F$380,3,FALSE))</f>
        <v>28</v>
      </c>
      <c r="AG394" s="3">
        <f>IF(ISERROR(VLOOKUP($AD394,技まとめ!$A$1:$F$380,5,FALSE)),"－",VLOOKUP($AD394,技まとめ!$A$1:$F$380,5,FALSE))</f>
        <v>21</v>
      </c>
      <c r="AH394" s="3" t="str">
        <f>IF($E394=IF(ISERROR(VLOOKUP($AD394,技まとめ!$A$1:$F$380,4,FALSE)),"－",VLOOKUP($AD394,技まとめ!$A$1:$F$380,4,FALSE)),"一致","")</f>
        <v/>
      </c>
      <c r="AI394" s="9" t="s">
        <v>162</v>
      </c>
      <c r="AJ394" s="3" t="str">
        <f>IF(ISERROR(VLOOKUP($AI394,技まとめ!$A$1:$F$380,6,FALSE)),"－",VLOOKUP($AI394,技まとめ!$A$1:$F$380,6,FALSE))</f>
        <v>DR</v>
      </c>
      <c r="AK394" s="3">
        <f>IF(ISERROR(VLOOKUP($AI394,技まとめ!$A$1:$F$380,3,FALSE)),"－",VLOOKUP($AI394,技まとめ!$A$1:$F$380,3,FALSE))</f>
        <v>56</v>
      </c>
      <c r="AL394" s="3">
        <f>IF(ISERROR(VLOOKUP($AI394,技まとめ!$A$1:$F$380,5,FALSE)),"－",VLOOKUP($AI394,技まとめ!$A$1:$F$380,5,FALSE))</f>
        <v>25</v>
      </c>
      <c r="AM394" s="3" t="str">
        <f>IF($E394=IF(ISERROR(VLOOKUP($AI394,技まとめ!$A$1:$F$380,4,FALSE)),"－",VLOOKUP($AI394,技まとめ!$A$1:$F$380,4,FALSE)),"一致","")</f>
        <v>一致</v>
      </c>
      <c r="AN394" s="9" t="s">
        <v>326</v>
      </c>
      <c r="AO394" s="3" t="str">
        <f>IF(ISERROR(VLOOKUP($AN394,技まとめ!$A$1:$F$380,6,FALSE)),"－",VLOOKUP($AN394,技まとめ!$A$1:$F$380,6,FALSE))</f>
        <v>BL</v>
      </c>
      <c r="AP394" s="3">
        <f>IF(ISERROR(VLOOKUP($AN394,技まとめ!$A$1:$F$380,3,FALSE)),"－",VLOOKUP($AN394,技まとめ!$A$1:$F$380,3,FALSE))</f>
        <v>56</v>
      </c>
      <c r="AQ394" s="3">
        <f>IF(ISERROR(VLOOKUP($AN394,技まとめ!$A$1:$F$380,5,FALSE)),"－",VLOOKUP($AN394,技まとめ!$A$1:$F$380,5,FALSE))</f>
        <v>39</v>
      </c>
      <c r="AR394" s="3" t="str">
        <f>IF($E394=IF(ISERROR(VLOOKUP($AN394,技まとめ!$A$1:$F$380,4,FALSE)),"－",VLOOKUP($AN394,技まとめ!$A$1:$F$380,4,FALSE)),"一致","")</f>
        <v/>
      </c>
      <c r="AS394" s="9" t="s">
        <v>236</v>
      </c>
      <c r="AT394" s="3" t="str">
        <f>IF(ISERROR(VLOOKUP($AS394,技まとめ!$A$1:$F$380,6,FALSE)),"－",VLOOKUP($AS394,技まとめ!$A$1:$F$380,6,FALSE))</f>
        <v>DR</v>
      </c>
      <c r="AU394" s="3">
        <f>IF(ISERROR(VLOOKUP($AS394,技まとめ!$A$1:$F$380,3,FALSE)),"－",VLOOKUP($AS394,技まとめ!$A$1:$F$380,3,FALSE))</f>
        <v>65</v>
      </c>
      <c r="AV394" s="3">
        <f>IF(ISERROR(VLOOKUP($AS394,技まとめ!$A$1:$F$380,5,FALSE)),"－",VLOOKUP($AS394,技まとめ!$A$1:$F$380,5,FALSE))</f>
        <v>42</v>
      </c>
      <c r="AW394" s="3" t="str">
        <f>IF($E394=IF(ISERROR(VLOOKUP($AS394,技まとめ!$A$1:$F$380,4,FALSE)),"－",VLOOKUP($AS394,技まとめ!$A$1:$F$380,4,FALSE)),"一致","")</f>
        <v/>
      </c>
      <c r="AX394" s="12" t="str">
        <f t="shared" si="90"/>
        <v>かみかくしジャッジスルーパワーチャージとうめいフェイント</v>
      </c>
      <c r="AY394" s="12" t="str">
        <f t="shared" si="91"/>
        <v>かみかくしジャッジスルーパワーチャージとうめいフェイント</v>
      </c>
      <c r="AZ394" s="12" t="str">
        <f t="shared" si="92"/>
        <v>かみかくしジャッジスルーパワーチャージとうめいフェイント</v>
      </c>
      <c r="BA394" s="12" t="str">
        <f t="shared" si="93"/>
        <v>かみかくしジャッジスルーパワーチャージとうめいフェイント</v>
      </c>
      <c r="BB394" s="11" t="str">
        <f t="shared" si="94"/>
        <v>SCDRBLDR</v>
      </c>
      <c r="BC394" s="11" t="str">
        <f t="shared" si="95"/>
        <v>SCDRBLDR</v>
      </c>
      <c r="BD394" s="11" t="str">
        <f t="shared" si="96"/>
        <v>SCDRBLDR</v>
      </c>
      <c r="BE394" s="11" t="str">
        <f t="shared" si="97"/>
        <v>SCDRBLDR</v>
      </c>
    </row>
    <row r="395" spans="1:57" ht="11.25" hidden="1" customHeight="1">
      <c r="A395" s="6">
        <v>393</v>
      </c>
      <c r="B395" s="7" t="s">
        <v>1154</v>
      </c>
      <c r="C395" s="8" t="s">
        <v>1155</v>
      </c>
      <c r="D395" s="7" t="s">
        <v>72</v>
      </c>
      <c r="E395" s="7" t="s">
        <v>102</v>
      </c>
      <c r="F395" s="7" t="s">
        <v>74</v>
      </c>
      <c r="G395" s="9">
        <v>124</v>
      </c>
      <c r="H395" s="9">
        <v>95</v>
      </c>
      <c r="I395" s="9">
        <v>55</v>
      </c>
      <c r="J395" s="9">
        <v>53</v>
      </c>
      <c r="K395" s="9">
        <v>51</v>
      </c>
      <c r="L395" s="9">
        <v>55</v>
      </c>
      <c r="M395" s="9">
        <v>56</v>
      </c>
      <c r="N395" s="9">
        <v>53</v>
      </c>
      <c r="O395" s="9">
        <v>53</v>
      </c>
      <c r="P395" s="9">
        <v>52</v>
      </c>
      <c r="Q395" s="10">
        <v>105</v>
      </c>
      <c r="R395" s="11">
        <v>27</v>
      </c>
      <c r="S395" s="11">
        <v>1</v>
      </c>
      <c r="T395" s="11">
        <v>105</v>
      </c>
      <c r="U395" s="11">
        <v>106</v>
      </c>
      <c r="V395" s="11">
        <v>1</v>
      </c>
      <c r="W395" s="11">
        <v>103</v>
      </c>
      <c r="X395" s="11">
        <f t="shared" si="84"/>
        <v>448</v>
      </c>
      <c r="Y395" s="11">
        <f t="shared" si="85"/>
        <v>4720</v>
      </c>
      <c r="Z395" s="11">
        <f t="shared" si="86"/>
        <v>1470</v>
      </c>
      <c r="AA395" s="11">
        <f t="shared" si="87"/>
        <v>4200</v>
      </c>
      <c r="AB395" s="11">
        <f t="shared" si="88"/>
        <v>4200</v>
      </c>
      <c r="AC395" s="6">
        <f t="shared" si="89"/>
        <v>4850</v>
      </c>
      <c r="AD395" s="9" t="s">
        <v>776</v>
      </c>
      <c r="AE395" s="3" t="str">
        <f>IF(ISERROR(VLOOKUP($AD395,技まとめ!$A$1:$F$380,6,FALSE)),"－",VLOOKUP($AD395,技まとめ!$A$1:$F$380,6,FALSE))</f>
        <v>P1</v>
      </c>
      <c r="AF395" s="3">
        <f>IF(ISERROR(VLOOKUP($AD395,技まとめ!$A$1:$F$380,3,FALSE)),"－",VLOOKUP($AD395,技まとめ!$A$1:$F$380,3,FALSE))</f>
        <v>13</v>
      </c>
      <c r="AG395" s="3">
        <f>IF(ISERROR(VLOOKUP($AD395,技まとめ!$A$1:$F$380,5,FALSE)),"－",VLOOKUP($AD395,技まとめ!$A$1:$F$380,5,FALSE))</f>
        <v>20</v>
      </c>
      <c r="AH395" s="3" t="str">
        <f>IF($E395=IF(ISERROR(VLOOKUP($AD395,技まとめ!$A$1:$F$380,4,FALSE)),"－",VLOOKUP($AD395,技まとめ!$A$1:$F$380,4,FALSE)),"一致","")</f>
        <v>一致</v>
      </c>
      <c r="AI395" s="9" t="s">
        <v>671</v>
      </c>
      <c r="AJ395" s="3" t="str">
        <f>IF(ISERROR(VLOOKUP($AI395,技まとめ!$A$1:$F$380,6,FALSE)),"－",VLOOKUP($AI395,技まとめ!$A$1:$F$380,6,FALSE))</f>
        <v>BL</v>
      </c>
      <c r="AK395" s="3">
        <f>IF(ISERROR(VLOOKUP($AI395,技まとめ!$A$1:$F$380,3,FALSE)),"－",VLOOKUP($AI395,技まとめ!$A$1:$F$380,3,FALSE))</f>
        <v>56</v>
      </c>
      <c r="AL395" s="3">
        <f>IF(ISERROR(VLOOKUP($AI395,技まとめ!$A$1:$F$380,5,FALSE)),"－",VLOOKUP($AI395,技まとめ!$A$1:$F$380,5,FALSE))</f>
        <v>39</v>
      </c>
      <c r="AM395" s="3" t="str">
        <f>IF($E395=IF(ISERROR(VLOOKUP($AI395,技まとめ!$A$1:$F$380,4,FALSE)),"－",VLOOKUP($AI395,技まとめ!$A$1:$F$380,4,FALSE)),"一致","")</f>
        <v>一致</v>
      </c>
      <c r="AN395" s="9" t="s">
        <v>291</v>
      </c>
      <c r="AO395" s="3" t="str">
        <f>IF(ISERROR(VLOOKUP($AN395,技まとめ!$A$1:$F$380,6,FALSE)),"－",VLOOKUP($AN395,技まとめ!$A$1:$F$380,6,FALSE))</f>
        <v>P1</v>
      </c>
      <c r="AP395" s="3">
        <f>IF(ISERROR(VLOOKUP($AN395,技まとめ!$A$1:$F$380,3,FALSE)),"－",VLOOKUP($AN395,技まとめ!$A$1:$F$380,3,FALSE))</f>
        <v>65</v>
      </c>
      <c r="AQ395" s="3">
        <f>IF(ISERROR(VLOOKUP($AN395,技まとめ!$A$1:$F$380,5,FALSE)),"－",VLOOKUP($AN395,技まとめ!$A$1:$F$380,5,FALSE))</f>
        <v>40</v>
      </c>
      <c r="AR395" s="3" t="str">
        <f>IF($E395=IF(ISERROR(VLOOKUP($AN395,技まとめ!$A$1:$F$380,4,FALSE)),"－",VLOOKUP($AN395,技まとめ!$A$1:$F$380,4,FALSE)),"一致","")</f>
        <v/>
      </c>
      <c r="AS395" s="9" t="s">
        <v>834</v>
      </c>
      <c r="AT395" s="3" t="str">
        <f>IF(ISERROR(VLOOKUP($AS395,技まとめ!$A$1:$F$380,6,FALSE)),"－",VLOOKUP($AS395,技まとめ!$A$1:$F$380,6,FALSE))</f>
        <v>P1</v>
      </c>
      <c r="AU395" s="3">
        <f>IF(ISERROR(VLOOKUP($AS395,技まとめ!$A$1:$F$380,3,FALSE)),"－",VLOOKUP($AS395,技まとめ!$A$1:$F$380,3,FALSE))</f>
        <v>71</v>
      </c>
      <c r="AV395" s="3">
        <f>IF(ISERROR(VLOOKUP($AS395,技まとめ!$A$1:$F$380,5,FALSE)),"－",VLOOKUP($AS395,技まとめ!$A$1:$F$380,5,FALSE))</f>
        <v>42</v>
      </c>
      <c r="AW395" s="3" t="str">
        <f>IF($E395=IF(ISERROR(VLOOKUP($AS395,技まとめ!$A$1:$F$380,4,FALSE)),"－",VLOOKUP($AS395,技まとめ!$A$1:$F$380,4,FALSE)),"一致","")</f>
        <v>一致</v>
      </c>
      <c r="AX395" s="12" t="str">
        <f t="shared" si="90"/>
        <v>ねっけつパンチフレイムダンスちゃぶだいがえしだいばくはつはりて</v>
      </c>
      <c r="AY395" s="12" t="str">
        <f t="shared" si="91"/>
        <v>ねっけつパンチフレイムダンスちゃぶだいがえしだいばくはつはりて</v>
      </c>
      <c r="AZ395" s="12" t="str">
        <f t="shared" si="92"/>
        <v>ねっけつパンチフレイムダンスちゃぶだいがえしだいばくはつはりて</v>
      </c>
      <c r="BA395" s="12" t="str">
        <f t="shared" si="93"/>
        <v>ねっけつパンチフレイムダンスちゃぶだいがえしだいばくはつはりて</v>
      </c>
      <c r="BB395" s="11" t="str">
        <f t="shared" si="94"/>
        <v>P1BLP1P1</v>
      </c>
      <c r="BC395" s="11" t="str">
        <f t="shared" si="95"/>
        <v>P1BLP1P1</v>
      </c>
      <c r="BD395" s="11" t="str">
        <f t="shared" si="96"/>
        <v>P1BLP1P1</v>
      </c>
      <c r="BE395" s="11" t="str">
        <f t="shared" si="97"/>
        <v>P1BLP1P1</v>
      </c>
    </row>
    <row r="396" spans="1:57" ht="11.25" hidden="1" customHeight="1">
      <c r="A396" s="6">
        <v>394</v>
      </c>
      <c r="B396" s="7" t="s">
        <v>1156</v>
      </c>
      <c r="C396" s="8" t="s">
        <v>1157</v>
      </c>
      <c r="D396" s="7" t="s">
        <v>72</v>
      </c>
      <c r="E396" s="7" t="s">
        <v>73</v>
      </c>
      <c r="F396" s="7" t="s">
        <v>82</v>
      </c>
      <c r="G396" s="9">
        <v>101</v>
      </c>
      <c r="H396" s="9">
        <v>125</v>
      </c>
      <c r="I396" s="9">
        <v>57</v>
      </c>
      <c r="J396" s="9">
        <v>57</v>
      </c>
      <c r="K396" s="9">
        <v>44</v>
      </c>
      <c r="L396" s="9">
        <v>56</v>
      </c>
      <c r="M396" s="9">
        <v>53</v>
      </c>
      <c r="N396" s="9">
        <v>60</v>
      </c>
      <c r="O396" s="9">
        <v>53</v>
      </c>
      <c r="P396" s="9">
        <v>60</v>
      </c>
      <c r="Q396" s="10">
        <v>107</v>
      </c>
      <c r="R396" s="11">
        <v>39</v>
      </c>
      <c r="S396" s="11">
        <v>1</v>
      </c>
      <c r="T396" s="11">
        <v>106</v>
      </c>
      <c r="U396" s="11">
        <v>103</v>
      </c>
      <c r="V396" s="11">
        <v>1</v>
      </c>
      <c r="W396" s="11">
        <v>103</v>
      </c>
      <c r="X396" s="11">
        <f t="shared" si="84"/>
        <v>460</v>
      </c>
      <c r="Y396" s="11">
        <f t="shared" si="85"/>
        <v>4800</v>
      </c>
      <c r="Z396" s="11">
        <f t="shared" si="86"/>
        <v>1890</v>
      </c>
      <c r="AA396" s="11">
        <f t="shared" si="87"/>
        <v>4235</v>
      </c>
      <c r="AB396" s="11">
        <f t="shared" si="88"/>
        <v>4235</v>
      </c>
      <c r="AC396" s="6">
        <f t="shared" si="89"/>
        <v>4950</v>
      </c>
      <c r="AD396" s="9" t="s">
        <v>309</v>
      </c>
      <c r="AE396" s="3" t="str">
        <f>IF(ISERROR(VLOOKUP($AD396,技まとめ!$A$1:$F$380,6,FALSE)),"－",VLOOKUP($AD396,技まとめ!$A$1:$F$380,6,FALSE))</f>
        <v>BB</v>
      </c>
      <c r="AF396" s="3">
        <f>IF(ISERROR(VLOOKUP($AD396,技まとめ!$A$1:$F$380,3,FALSE)),"－",VLOOKUP($AD396,技まとめ!$A$1:$F$380,3,FALSE))</f>
        <v>23</v>
      </c>
      <c r="AG396" s="3">
        <f>IF(ISERROR(VLOOKUP($AD396,技まとめ!$A$1:$F$380,5,FALSE)),"－",VLOOKUP($AD396,技まとめ!$A$1:$F$380,5,FALSE))</f>
        <v>20</v>
      </c>
      <c r="AH396" s="3" t="str">
        <f>IF($E396=IF(ISERROR(VLOOKUP($AD396,技まとめ!$A$1:$F$380,4,FALSE)),"－",VLOOKUP($AD396,技まとめ!$A$1:$F$380,4,FALSE)),"一致","")</f>
        <v>一致</v>
      </c>
      <c r="AI396" s="9" t="s">
        <v>251</v>
      </c>
      <c r="AJ396" s="3" t="str">
        <f>IF(ISERROR(VLOOKUP($AI396,技まとめ!$A$1:$F$380,6,FALSE)),"－",VLOOKUP($AI396,技まとめ!$A$1:$F$380,6,FALSE))</f>
        <v>BL</v>
      </c>
      <c r="AK396" s="3">
        <f>IF(ISERROR(VLOOKUP($AI396,技まとめ!$A$1:$F$380,3,FALSE)),"－",VLOOKUP($AI396,技まとめ!$A$1:$F$380,3,FALSE))</f>
        <v>46</v>
      </c>
      <c r="AL396" s="3">
        <f>IF(ISERROR(VLOOKUP($AI396,技まとめ!$A$1:$F$380,5,FALSE)),"－",VLOOKUP($AI396,技まとめ!$A$1:$F$380,5,FALSE))</f>
        <v>33</v>
      </c>
      <c r="AM396" s="3" t="str">
        <f>IF($E396=IF(ISERROR(VLOOKUP($AI396,技まとめ!$A$1:$F$380,4,FALSE)),"－",VLOOKUP($AI396,技まとめ!$A$1:$F$380,4,FALSE)),"一致","")</f>
        <v/>
      </c>
      <c r="AN396" s="9" t="s">
        <v>116</v>
      </c>
      <c r="AO396" s="3" t="str">
        <f>IF(ISERROR(VLOOKUP($AN396,技まとめ!$A$1:$F$380,6,FALSE)),"－",VLOOKUP($AN396,技まとめ!$A$1:$F$380,6,FALSE))</f>
        <v>DR</v>
      </c>
      <c r="AP396" s="3">
        <f>IF(ISERROR(VLOOKUP($AN396,技まとめ!$A$1:$F$380,3,FALSE)),"－",VLOOKUP($AN396,技まとめ!$A$1:$F$380,3,FALSE))</f>
        <v>63</v>
      </c>
      <c r="AQ396" s="3">
        <f>IF(ISERROR(VLOOKUP($AN396,技まとめ!$A$1:$F$380,5,FALSE)),"－",VLOOKUP($AN396,技まとめ!$A$1:$F$380,5,FALSE))</f>
        <v>42</v>
      </c>
      <c r="AR396" s="3" t="str">
        <f>IF($E396=IF(ISERROR(VLOOKUP($AN396,技まとめ!$A$1:$F$380,4,FALSE)),"－",VLOOKUP($AN396,技まとめ!$A$1:$F$380,4,FALSE)),"一致","")</f>
        <v/>
      </c>
      <c r="AS396" s="9" t="s">
        <v>398</v>
      </c>
      <c r="AT396" s="3" t="str">
        <f>IF(ISERROR(VLOOKUP($AS396,技まとめ!$A$1:$F$380,6,FALSE)),"－",VLOOKUP($AS396,技まとめ!$A$1:$F$380,6,FALSE))</f>
        <v>BB</v>
      </c>
      <c r="AU396" s="3">
        <f>IF(ISERROR(VLOOKUP($AS396,技まとめ!$A$1:$F$380,3,FALSE)),"－",VLOOKUP($AS396,技まとめ!$A$1:$F$380,3,FALSE))</f>
        <v>71</v>
      </c>
      <c r="AV396" s="3">
        <f>IF(ISERROR(VLOOKUP($AS396,技まとめ!$A$1:$F$380,5,FALSE)),"－",VLOOKUP($AS396,技まとめ!$A$1:$F$380,5,FALSE))</f>
        <v>44</v>
      </c>
      <c r="AW396" s="3" t="str">
        <f>IF($E396=IF(ISERROR(VLOOKUP($AS396,技まとめ!$A$1:$F$380,4,FALSE)),"－",VLOOKUP($AS396,技まとめ!$A$1:$F$380,4,FALSE)),"一致","")</f>
        <v>一致</v>
      </c>
      <c r="AX396" s="12" t="str">
        <f t="shared" si="90"/>
        <v>ホーントレインくものいとれっぷうダッシュアイアンウォール</v>
      </c>
      <c r="AY396" s="12" t="str">
        <f t="shared" si="91"/>
        <v>ホーントレインくものいとれっぷうダッシュアイアンウォール</v>
      </c>
      <c r="AZ396" s="12" t="str">
        <f t="shared" si="92"/>
        <v>ホーントレインくものいとれっぷうダッシュアイアンウォール</v>
      </c>
      <c r="BA396" s="12" t="str">
        <f t="shared" si="93"/>
        <v>ホーントレインくものいとれっぷうダッシュアイアンウォール</v>
      </c>
      <c r="BB396" s="11" t="str">
        <f t="shared" si="94"/>
        <v>BBBLDRBB</v>
      </c>
      <c r="BC396" s="11" t="str">
        <f t="shared" si="95"/>
        <v>BBBLDRBB</v>
      </c>
      <c r="BD396" s="11" t="str">
        <f t="shared" si="96"/>
        <v>BBBLDRBB</v>
      </c>
      <c r="BE396" s="11" t="str">
        <f t="shared" si="97"/>
        <v>BBBLDRBB</v>
      </c>
    </row>
    <row r="397" spans="1:57" ht="11.25" hidden="1" customHeight="1">
      <c r="A397" s="6">
        <v>395</v>
      </c>
      <c r="B397" s="7" t="s">
        <v>1158</v>
      </c>
      <c r="C397" s="8" t="s">
        <v>1159</v>
      </c>
      <c r="D397" s="7" t="s">
        <v>72</v>
      </c>
      <c r="E397" s="7" t="s">
        <v>73</v>
      </c>
      <c r="F397" s="7" t="s">
        <v>82</v>
      </c>
      <c r="G397" s="9">
        <v>124</v>
      </c>
      <c r="H397" s="9">
        <v>98</v>
      </c>
      <c r="I397" s="9">
        <v>40</v>
      </c>
      <c r="J397" s="9">
        <v>62</v>
      </c>
      <c r="K397" s="9">
        <v>43</v>
      </c>
      <c r="L397" s="9">
        <v>66</v>
      </c>
      <c r="M397" s="9">
        <v>42</v>
      </c>
      <c r="N397" s="9">
        <v>39</v>
      </c>
      <c r="O397" s="9">
        <v>39</v>
      </c>
      <c r="P397" s="9">
        <v>87</v>
      </c>
      <c r="Q397" s="10">
        <v>90</v>
      </c>
      <c r="R397" s="11">
        <v>49</v>
      </c>
      <c r="S397" s="11">
        <v>1</v>
      </c>
      <c r="T397" s="11">
        <v>116</v>
      </c>
      <c r="U397" s="11">
        <v>92</v>
      </c>
      <c r="V397" s="11">
        <v>1</v>
      </c>
      <c r="W397" s="11">
        <v>89</v>
      </c>
      <c r="X397" s="11">
        <f t="shared" si="84"/>
        <v>438</v>
      </c>
      <c r="Y397" s="11">
        <f t="shared" si="85"/>
        <v>4050</v>
      </c>
      <c r="Z397" s="11">
        <f t="shared" si="86"/>
        <v>2170</v>
      </c>
      <c r="AA397" s="11">
        <f t="shared" si="87"/>
        <v>4515</v>
      </c>
      <c r="AB397" s="11">
        <f t="shared" si="88"/>
        <v>4515</v>
      </c>
      <c r="AC397" s="6">
        <f t="shared" si="89"/>
        <v>5330</v>
      </c>
      <c r="AD397" s="9" t="s">
        <v>273</v>
      </c>
      <c r="AE397" s="3" t="str">
        <f>IF(ISERROR(VLOOKUP($AD397,技まとめ!$A$1:$F$380,6,FALSE)),"－",VLOOKUP($AD397,技まとめ!$A$1:$F$380,6,FALSE))</f>
        <v>BL</v>
      </c>
      <c r="AF397" s="3">
        <f>IF(ISERROR(VLOOKUP($AD397,技まとめ!$A$1:$F$380,3,FALSE)),"－",VLOOKUP($AD397,技まとめ!$A$1:$F$380,3,FALSE))</f>
        <v>17</v>
      </c>
      <c r="AG397" s="3">
        <f>IF(ISERROR(VLOOKUP($AD397,技まとめ!$A$1:$F$380,5,FALSE)),"－",VLOOKUP($AD397,技まとめ!$A$1:$F$380,5,FALSE))</f>
        <v>20</v>
      </c>
      <c r="AH397" s="3" t="str">
        <f>IF($E397=IF(ISERROR(VLOOKUP($AD397,技まとめ!$A$1:$F$380,4,FALSE)),"－",VLOOKUP($AD397,技まとめ!$A$1:$F$380,4,FALSE)),"一致","")</f>
        <v>一致</v>
      </c>
      <c r="AI397" s="9" t="s">
        <v>413</v>
      </c>
      <c r="AJ397" s="3" t="str">
        <f>IF(ISERROR(VLOOKUP($AI397,技まとめ!$A$1:$F$380,6,FALSE)),"－",VLOOKUP($AI397,技まとめ!$A$1:$F$380,6,FALSE))</f>
        <v>BB</v>
      </c>
      <c r="AK397" s="3">
        <f>IF(ISERROR(VLOOKUP($AI397,技まとめ!$A$1:$F$380,3,FALSE)),"－",VLOOKUP($AI397,技まとめ!$A$1:$F$380,3,FALSE))</f>
        <v>31</v>
      </c>
      <c r="AL397" s="3">
        <f>IF(ISERROR(VLOOKUP($AI397,技まとめ!$A$1:$F$380,5,FALSE)),"－",VLOOKUP($AI397,技まとめ!$A$1:$F$380,5,FALSE))</f>
        <v>28</v>
      </c>
      <c r="AM397" s="3" t="str">
        <f>IF($E397=IF(ISERROR(VLOOKUP($AI397,技まとめ!$A$1:$F$380,4,FALSE)),"－",VLOOKUP($AI397,技まとめ!$A$1:$F$380,4,FALSE)),"一致","")</f>
        <v/>
      </c>
      <c r="AN397" s="9" t="s">
        <v>89</v>
      </c>
      <c r="AO397" s="3" t="str">
        <f>IF(ISERROR(VLOOKUP($AN397,技まとめ!$A$1:$F$380,6,FALSE)),"－",VLOOKUP($AN397,技まとめ!$A$1:$F$380,6,FALSE))</f>
        <v>BB</v>
      </c>
      <c r="AP397" s="3">
        <f>IF(ISERROR(VLOOKUP($AN397,技まとめ!$A$1:$F$380,3,FALSE)),"－",VLOOKUP($AN397,技まとめ!$A$1:$F$380,3,FALSE))</f>
        <v>43</v>
      </c>
      <c r="AQ397" s="3">
        <f>IF(ISERROR(VLOOKUP($AN397,技まとめ!$A$1:$F$380,5,FALSE)),"－",VLOOKUP($AN397,技まとめ!$A$1:$F$380,5,FALSE))</f>
        <v>30</v>
      </c>
      <c r="AR397" s="3" t="str">
        <f>IF($E397=IF(ISERROR(VLOOKUP($AN397,技まとめ!$A$1:$F$380,4,FALSE)),"－",VLOOKUP($AN397,技まとめ!$A$1:$F$380,4,FALSE)),"一致","")</f>
        <v>一致</v>
      </c>
      <c r="AS397" s="9" t="s">
        <v>585</v>
      </c>
      <c r="AT397" s="3" t="str">
        <f>IF(ISERROR(VLOOKUP($AS397,技まとめ!$A$1:$F$380,6,FALSE)),"－",VLOOKUP($AS397,技まとめ!$A$1:$F$380,6,FALSE))</f>
        <v>BL</v>
      </c>
      <c r="AU397" s="3">
        <f>IF(ISERROR(VLOOKUP($AS397,技まとめ!$A$1:$F$380,3,FALSE)),"－",VLOOKUP($AS397,技まとめ!$A$1:$F$380,3,FALSE))</f>
        <v>71</v>
      </c>
      <c r="AV397" s="3">
        <f>IF(ISERROR(VLOOKUP($AS397,技まとめ!$A$1:$F$380,5,FALSE)),"－",VLOOKUP($AS397,技まとめ!$A$1:$F$380,5,FALSE))</f>
        <v>44</v>
      </c>
      <c r="AW397" s="3" t="str">
        <f>IF($E397=IF(ISERROR(VLOOKUP($AS397,技まとめ!$A$1:$F$380,4,FALSE)),"－",VLOOKUP($AS397,技まとめ!$A$1:$F$380,4,FALSE)),"一致","")</f>
        <v>一致</v>
      </c>
      <c r="AX397" s="12" t="str">
        <f t="shared" si="90"/>
        <v>しこふみスーパーしこふみザ・ウォールメガクェイク</v>
      </c>
      <c r="AY397" s="12" t="str">
        <f t="shared" si="91"/>
        <v>しこふみスーパーしこふみザ・ウォールメガクェイク</v>
      </c>
      <c r="AZ397" s="12" t="str">
        <f t="shared" si="92"/>
        <v>しこふみスーパーしこふみザ・ウォールメガクェイク</v>
      </c>
      <c r="BA397" s="12" t="str">
        <f t="shared" si="93"/>
        <v>しこふみスーパーしこふみザ・ウォールメガクェイク</v>
      </c>
      <c r="BB397" s="11" t="str">
        <f t="shared" si="94"/>
        <v>BLBBBBBL</v>
      </c>
      <c r="BC397" s="11" t="str">
        <f t="shared" si="95"/>
        <v>BLBBBBBL</v>
      </c>
      <c r="BD397" s="11" t="str">
        <f t="shared" si="96"/>
        <v>BLBBBBBL</v>
      </c>
      <c r="BE397" s="11" t="str">
        <f t="shared" si="97"/>
        <v>BLBBBBBL</v>
      </c>
    </row>
    <row r="398" spans="1:57" ht="11.25" hidden="1" customHeight="1">
      <c r="A398" s="6">
        <v>396</v>
      </c>
      <c r="B398" s="7" t="s">
        <v>1160</v>
      </c>
      <c r="C398" s="8" t="s">
        <v>1161</v>
      </c>
      <c r="D398" s="7" t="s">
        <v>72</v>
      </c>
      <c r="E398" s="7" t="s">
        <v>95</v>
      </c>
      <c r="F398" s="7" t="s">
        <v>128</v>
      </c>
      <c r="G398" s="9">
        <v>118</v>
      </c>
      <c r="H398" s="9">
        <v>100</v>
      </c>
      <c r="I398" s="9">
        <v>45</v>
      </c>
      <c r="J398" s="9">
        <v>53</v>
      </c>
      <c r="K398" s="9">
        <v>51</v>
      </c>
      <c r="L398" s="9">
        <v>57</v>
      </c>
      <c r="M398" s="9">
        <v>62</v>
      </c>
      <c r="N398" s="9">
        <v>63</v>
      </c>
      <c r="O398" s="9">
        <v>52</v>
      </c>
      <c r="P398" s="9">
        <v>40</v>
      </c>
      <c r="Q398" s="10">
        <v>95</v>
      </c>
      <c r="R398" s="11">
        <v>25</v>
      </c>
      <c r="S398" s="11">
        <v>1</v>
      </c>
      <c r="T398" s="11">
        <v>107</v>
      </c>
      <c r="U398" s="11">
        <v>112</v>
      </c>
      <c r="V398" s="11">
        <v>1</v>
      </c>
      <c r="W398" s="11">
        <v>102</v>
      </c>
      <c r="X398" s="11">
        <f t="shared" si="84"/>
        <v>443</v>
      </c>
      <c r="Y398" s="11">
        <f t="shared" si="85"/>
        <v>4315</v>
      </c>
      <c r="Z398" s="11">
        <f t="shared" si="86"/>
        <v>1395</v>
      </c>
      <c r="AA398" s="11">
        <f t="shared" si="87"/>
        <v>4265</v>
      </c>
      <c r="AB398" s="11">
        <f t="shared" si="88"/>
        <v>4265</v>
      </c>
      <c r="AC398" s="6">
        <f t="shared" si="89"/>
        <v>4915</v>
      </c>
      <c r="AD398" s="9" t="s">
        <v>217</v>
      </c>
      <c r="AE398" s="3" t="str">
        <f>IF(ISERROR(VLOOKUP($AD398,技まとめ!$A$1:$F$380,6,FALSE)),"－",VLOOKUP($AD398,技まとめ!$A$1:$F$380,6,FALSE))</f>
        <v>NS</v>
      </c>
      <c r="AF398" s="3">
        <f>IF(ISERROR(VLOOKUP($AD398,技まとめ!$A$1:$F$380,3,FALSE)),"－",VLOOKUP($AD398,技まとめ!$A$1:$F$380,3,FALSE))</f>
        <v>51</v>
      </c>
      <c r="AG398" s="3">
        <f>IF(ISERROR(VLOOKUP($AD398,技まとめ!$A$1:$F$380,5,FALSE)),"－",VLOOKUP($AD398,技まとめ!$A$1:$F$380,5,FALSE))</f>
        <v>31</v>
      </c>
      <c r="AH398" s="3" t="str">
        <f>IF($E398=IF(ISERROR(VLOOKUP($AD398,技まとめ!$A$1:$F$380,4,FALSE)),"－",VLOOKUP($AD398,技まとめ!$A$1:$F$380,4,FALSE)),"一致","")</f>
        <v>一致</v>
      </c>
      <c r="AI398" s="9" t="s">
        <v>668</v>
      </c>
      <c r="AJ398" s="3" t="str">
        <f>IF(ISERROR(VLOOKUP($AI398,技まとめ!$A$1:$F$380,6,FALSE)),"－",VLOOKUP($AI398,技まとめ!$A$1:$F$380,6,FALSE))</f>
        <v>BL</v>
      </c>
      <c r="AK398" s="3">
        <f>IF(ISERROR(VLOOKUP($AI398,技まとめ!$A$1:$F$380,3,FALSE)),"－",VLOOKUP($AI398,技まとめ!$A$1:$F$380,3,FALSE))</f>
        <v>46</v>
      </c>
      <c r="AL398" s="3">
        <f>IF(ISERROR(VLOOKUP($AI398,技まとめ!$A$1:$F$380,5,FALSE)),"－",VLOOKUP($AI398,技まとめ!$A$1:$F$380,5,FALSE))</f>
        <v>33</v>
      </c>
      <c r="AM398" s="3" t="str">
        <f>IF($E398=IF(ISERROR(VLOOKUP($AI398,技まとめ!$A$1:$F$380,4,FALSE)),"－",VLOOKUP($AI398,技まとめ!$A$1:$F$380,4,FALSE)),"一致","")</f>
        <v/>
      </c>
      <c r="AN398" s="9" t="s">
        <v>98</v>
      </c>
      <c r="AO398" s="3" t="str">
        <f>IF(ISERROR(VLOOKUP($AN398,技まとめ!$A$1:$F$380,6,FALSE)),"－",VLOOKUP($AN398,技まとめ!$A$1:$F$380,6,FALSE))</f>
        <v>BL</v>
      </c>
      <c r="AP398" s="3">
        <f>IF(ISERROR(VLOOKUP($AN398,技まとめ!$A$1:$F$380,3,FALSE)),"－",VLOOKUP($AN398,技まとめ!$A$1:$F$380,3,FALSE))</f>
        <v>58</v>
      </c>
      <c r="AQ398" s="3">
        <f>IF(ISERROR(VLOOKUP($AN398,技まとめ!$A$1:$F$380,5,FALSE)),"－",VLOOKUP($AN398,技まとめ!$A$1:$F$380,5,FALSE))</f>
        <v>39</v>
      </c>
      <c r="AR398" s="3" t="str">
        <f>IF($E398=IF(ISERROR(VLOOKUP($AN398,技まとめ!$A$1:$F$380,4,FALSE)),"－",VLOOKUP($AN398,技まとめ!$A$1:$F$380,4,FALSE)),"一致","")</f>
        <v>一致</v>
      </c>
      <c r="AS398" s="9" t="s">
        <v>426</v>
      </c>
      <c r="AT398" s="3" t="str">
        <f>IF(ISERROR(VLOOKUP($AS398,技まとめ!$A$1:$F$380,6,FALSE)),"－",VLOOKUP($AS398,技まとめ!$A$1:$F$380,6,FALSE))</f>
        <v>NS</v>
      </c>
      <c r="AU398" s="3">
        <f>IF(ISERROR(VLOOKUP($AS398,技まとめ!$A$1:$F$380,3,FALSE)),"－",VLOOKUP($AS398,技まとめ!$A$1:$F$380,3,FALSE))</f>
        <v>57</v>
      </c>
      <c r="AV398" s="3">
        <f>IF(ISERROR(VLOOKUP($AS398,技まとめ!$A$1:$F$380,5,FALSE)),"－",VLOOKUP($AS398,技まとめ!$A$1:$F$380,5,FALSE))</f>
        <v>34</v>
      </c>
      <c r="AW398" s="3" t="str">
        <f>IF($E398=IF(ISERROR(VLOOKUP($AS398,技まとめ!$A$1:$F$380,4,FALSE)),"－",VLOOKUP($AS398,技まとめ!$A$1:$F$380,4,FALSE)),"一致","")</f>
        <v/>
      </c>
      <c r="AX398" s="12" t="str">
        <f t="shared" si="90"/>
        <v>クンフーヘッドじばしりかえんかげぬいシャインドライブ</v>
      </c>
      <c r="AY398" s="12" t="str">
        <f t="shared" si="91"/>
        <v>クンフーヘッドじばしりかえんかげぬいシャインドライブ</v>
      </c>
      <c r="AZ398" s="12" t="str">
        <f t="shared" si="92"/>
        <v>クンフーヘッドじばしりかえんかげぬいシャインドライブ</v>
      </c>
      <c r="BA398" s="12" t="str">
        <f t="shared" si="93"/>
        <v>クンフーヘッドじばしりかえんかげぬいシャインドライブ</v>
      </c>
      <c r="BB398" s="11" t="str">
        <f t="shared" si="94"/>
        <v>NSBLBLNS</v>
      </c>
      <c r="BC398" s="11" t="str">
        <f t="shared" si="95"/>
        <v>NSBLBLNS</v>
      </c>
      <c r="BD398" s="11" t="str">
        <f t="shared" si="96"/>
        <v>NSBLBLNS</v>
      </c>
      <c r="BE398" s="11" t="str">
        <f t="shared" si="97"/>
        <v>NSBLBLNS</v>
      </c>
    </row>
    <row r="399" spans="1:57" ht="11.25" hidden="1" customHeight="1">
      <c r="A399" s="6">
        <v>397</v>
      </c>
      <c r="B399" s="7" t="s">
        <v>1162</v>
      </c>
      <c r="C399" s="8" t="s">
        <v>1163</v>
      </c>
      <c r="D399" s="7" t="s">
        <v>72</v>
      </c>
      <c r="E399" s="7" t="s">
        <v>73</v>
      </c>
      <c r="F399" s="7" t="s">
        <v>109</v>
      </c>
      <c r="G399" s="9">
        <v>130</v>
      </c>
      <c r="H399" s="9">
        <v>97</v>
      </c>
      <c r="I399" s="9">
        <v>57</v>
      </c>
      <c r="J399" s="9">
        <v>56</v>
      </c>
      <c r="K399" s="9">
        <v>46</v>
      </c>
      <c r="L399" s="9">
        <v>58</v>
      </c>
      <c r="M399" s="9">
        <v>53</v>
      </c>
      <c r="N399" s="9">
        <v>60</v>
      </c>
      <c r="O399" s="9">
        <v>53</v>
      </c>
      <c r="P399" s="9">
        <v>25</v>
      </c>
      <c r="Q399" s="10">
        <v>107</v>
      </c>
      <c r="R399" s="11">
        <v>5</v>
      </c>
      <c r="S399" s="11">
        <v>1</v>
      </c>
      <c r="T399" s="11">
        <v>108</v>
      </c>
      <c r="U399" s="11">
        <v>103</v>
      </c>
      <c r="V399" s="11">
        <v>1</v>
      </c>
      <c r="W399" s="11">
        <v>103</v>
      </c>
      <c r="X399" s="11">
        <f t="shared" si="84"/>
        <v>428</v>
      </c>
      <c r="Y399" s="11">
        <f t="shared" si="85"/>
        <v>4800</v>
      </c>
      <c r="Z399" s="11">
        <f t="shared" si="86"/>
        <v>700</v>
      </c>
      <c r="AA399" s="11">
        <f t="shared" si="87"/>
        <v>4305</v>
      </c>
      <c r="AB399" s="11">
        <f t="shared" si="88"/>
        <v>4305</v>
      </c>
      <c r="AC399" s="6">
        <f t="shared" si="89"/>
        <v>4860</v>
      </c>
      <c r="AD399" s="9" t="s">
        <v>710</v>
      </c>
      <c r="AE399" s="3" t="str">
        <f>IF(ISERROR(VLOOKUP($AD399,技まとめ!$A$1:$F$380,6,FALSE)),"－",VLOOKUP($AD399,技まとめ!$A$1:$F$380,6,FALSE))</f>
        <v>DR</v>
      </c>
      <c r="AF399" s="3">
        <f>IF(ISERROR(VLOOKUP($AD399,技まとめ!$A$1:$F$380,3,FALSE)),"－",VLOOKUP($AD399,技まとめ!$A$1:$F$380,3,FALSE))</f>
        <v>15</v>
      </c>
      <c r="AG399" s="3">
        <f>IF(ISERROR(VLOOKUP($AD399,技まとめ!$A$1:$F$380,5,FALSE)),"－",VLOOKUP($AD399,技まとめ!$A$1:$F$380,5,FALSE))</f>
        <v>20</v>
      </c>
      <c r="AH399" s="3" t="str">
        <f>IF($E399=IF(ISERROR(VLOOKUP($AD399,技まとめ!$A$1:$F$380,4,FALSE)),"－",VLOOKUP($AD399,技まとめ!$A$1:$F$380,4,FALSE)),"一致","")</f>
        <v/>
      </c>
      <c r="AI399" s="9" t="s">
        <v>845</v>
      </c>
      <c r="AJ399" s="3" t="str">
        <f>IF(ISERROR(VLOOKUP($AI399,技まとめ!$A$1:$F$380,6,FALSE)),"－",VLOOKUP($AI399,技まとめ!$A$1:$F$380,6,FALSE))</f>
        <v>BL</v>
      </c>
      <c r="AK399" s="3">
        <f>IF(ISERROR(VLOOKUP($AI399,技まとめ!$A$1:$F$380,3,FALSE)),"－",VLOOKUP($AI399,技まとめ!$A$1:$F$380,3,FALSE))</f>
        <v>31</v>
      </c>
      <c r="AL399" s="3">
        <f>IF(ISERROR(VLOOKUP($AI399,技まとめ!$A$1:$F$380,5,FALSE)),"－",VLOOKUP($AI399,技まとめ!$A$1:$F$380,5,FALSE))</f>
        <v>28</v>
      </c>
      <c r="AM399" s="3" t="str">
        <f>IF($E399=IF(ISERROR(VLOOKUP($AI399,技まとめ!$A$1:$F$380,4,FALSE)),"－",VLOOKUP($AI399,技まとめ!$A$1:$F$380,4,FALSE)),"一致","")</f>
        <v/>
      </c>
      <c r="AN399" s="9" t="s">
        <v>124</v>
      </c>
      <c r="AO399" s="3" t="str">
        <f>IF(ISERROR(VLOOKUP($AN399,技まとめ!$A$1:$F$380,6,FALSE)),"－",VLOOKUP($AN399,技まとめ!$A$1:$F$380,6,FALSE))</f>
        <v>BL</v>
      </c>
      <c r="AP399" s="3">
        <f>IF(ISERROR(VLOOKUP($AN399,技まとめ!$A$1:$F$380,3,FALSE)),"－",VLOOKUP($AN399,技まとめ!$A$1:$F$380,3,FALSE))</f>
        <v>42</v>
      </c>
      <c r="AQ399" s="3">
        <f>IF(ISERROR(VLOOKUP($AN399,技まとめ!$A$1:$F$380,5,FALSE)),"－",VLOOKUP($AN399,技まとめ!$A$1:$F$380,5,FALSE))</f>
        <v>29</v>
      </c>
      <c r="AR399" s="3" t="str">
        <f>IF($E399=IF(ISERROR(VLOOKUP($AN399,技まとめ!$A$1:$F$380,4,FALSE)),"－",VLOOKUP($AN399,技まとめ!$A$1:$F$380,4,FALSE)),"一致","")</f>
        <v/>
      </c>
      <c r="AS399" s="9" t="s">
        <v>220</v>
      </c>
      <c r="AT399" s="3" t="str">
        <f>IF(ISERROR(VLOOKUP($AS399,技まとめ!$A$1:$F$380,6,FALSE)),"－",VLOOKUP($AS399,技まとめ!$A$1:$F$380,6,FALSE))</f>
        <v>－</v>
      </c>
      <c r="AU399" s="3">
        <f>IF(ISERROR(VLOOKUP($AS399,技まとめ!$A$1:$F$380,3,FALSE)),"－",VLOOKUP($AS399,技まとめ!$A$1:$F$380,3,FALSE))</f>
        <v>0</v>
      </c>
      <c r="AV399" s="3">
        <f>IF(ISERROR(VLOOKUP($AS399,技まとめ!$A$1:$F$380,5,FALSE)),"－",VLOOKUP($AS399,技まとめ!$A$1:$F$380,5,FALSE))</f>
        <v>0</v>
      </c>
      <c r="AW399" s="3" t="str">
        <f>IF($E399=IF(ISERROR(VLOOKUP($AS399,技まとめ!$A$1:$F$380,4,FALSE)),"－",VLOOKUP($AS399,技まとめ!$A$1:$F$380,4,FALSE)),"一致","")</f>
        <v/>
      </c>
      <c r="AX399" s="12" t="str">
        <f t="shared" si="90"/>
        <v>ひとりワンツーアイスグランドフェイクボンバーネバーギブアップ</v>
      </c>
      <c r="AY399" s="12" t="str">
        <f t="shared" si="91"/>
        <v>ひとりワンツーアイスグランドフェイクボンバーネバーギブアップ</v>
      </c>
      <c r="AZ399" s="12" t="str">
        <f t="shared" si="92"/>
        <v>ひとりワンツーアイスグランドフェイクボンバーネバーギブアップ</v>
      </c>
      <c r="BA399" s="12" t="str">
        <f t="shared" si="93"/>
        <v>ひとりワンツーアイスグランドフェイクボンバーネバーギブアップ</v>
      </c>
      <c r="BB399" s="11" t="str">
        <f t="shared" si="94"/>
        <v>DRBLBL－</v>
      </c>
      <c r="BC399" s="11" t="str">
        <f t="shared" si="95"/>
        <v>DRBLBL－</v>
      </c>
      <c r="BD399" s="11" t="str">
        <f t="shared" si="96"/>
        <v>DRBLBL－</v>
      </c>
      <c r="BE399" s="11" t="str">
        <f t="shared" si="97"/>
        <v>DRBLBL－</v>
      </c>
    </row>
    <row r="400" spans="1:57" ht="11.25" hidden="1" customHeight="1">
      <c r="A400" s="6">
        <v>398</v>
      </c>
      <c r="B400" s="7" t="s">
        <v>1164</v>
      </c>
      <c r="C400" s="8" t="s">
        <v>1165</v>
      </c>
      <c r="D400" s="7" t="s">
        <v>72</v>
      </c>
      <c r="E400" s="7" t="s">
        <v>81</v>
      </c>
      <c r="F400" s="7" t="s">
        <v>128</v>
      </c>
      <c r="G400" s="9">
        <v>99</v>
      </c>
      <c r="H400" s="9">
        <v>118</v>
      </c>
      <c r="I400" s="9">
        <v>52</v>
      </c>
      <c r="J400" s="9">
        <v>55</v>
      </c>
      <c r="K400" s="9">
        <v>45</v>
      </c>
      <c r="L400" s="9">
        <v>46</v>
      </c>
      <c r="M400" s="9">
        <v>48</v>
      </c>
      <c r="N400" s="9">
        <v>51</v>
      </c>
      <c r="O400" s="9">
        <v>66</v>
      </c>
      <c r="P400" s="9">
        <v>64</v>
      </c>
      <c r="Q400" s="10">
        <v>102</v>
      </c>
      <c r="R400" s="11">
        <v>33</v>
      </c>
      <c r="S400" s="11">
        <v>1</v>
      </c>
      <c r="T400" s="11">
        <v>96</v>
      </c>
      <c r="U400" s="11">
        <v>98</v>
      </c>
      <c r="V400" s="11">
        <v>1</v>
      </c>
      <c r="W400" s="11">
        <v>116</v>
      </c>
      <c r="X400" s="11">
        <f t="shared" si="84"/>
        <v>447</v>
      </c>
      <c r="Y400" s="11">
        <f t="shared" si="85"/>
        <v>4665</v>
      </c>
      <c r="Z400" s="11">
        <f t="shared" si="86"/>
        <v>1745</v>
      </c>
      <c r="AA400" s="11">
        <f t="shared" si="87"/>
        <v>3950</v>
      </c>
      <c r="AB400" s="11">
        <f t="shared" si="88"/>
        <v>3950</v>
      </c>
      <c r="AC400" s="6">
        <f t="shared" si="89"/>
        <v>4585</v>
      </c>
      <c r="AD400" s="9" t="s">
        <v>329</v>
      </c>
      <c r="AE400" s="3" t="str">
        <f>IF(ISERROR(VLOOKUP($AD400,技まとめ!$A$1:$F$380,6,FALSE)),"－",VLOOKUP($AD400,技まとめ!$A$1:$F$380,6,FALSE))</f>
        <v>SC</v>
      </c>
      <c r="AF400" s="3">
        <f>IF(ISERROR(VLOOKUP($AD400,技まとめ!$A$1:$F$380,3,FALSE)),"－",VLOOKUP($AD400,技まとめ!$A$1:$F$380,3,FALSE))</f>
        <v>23</v>
      </c>
      <c r="AG400" s="3">
        <f>IF(ISERROR(VLOOKUP($AD400,技まとめ!$A$1:$F$380,5,FALSE)),"－",VLOOKUP($AD400,技まとめ!$A$1:$F$380,5,FALSE))</f>
        <v>20</v>
      </c>
      <c r="AH400" s="3" t="str">
        <f>IF($E400=IF(ISERROR(VLOOKUP($AD400,技まとめ!$A$1:$F$380,4,FALSE)),"－",VLOOKUP($AD400,技まとめ!$A$1:$F$380,4,FALSE)),"一致","")</f>
        <v/>
      </c>
      <c r="AI400" s="9" t="s">
        <v>317</v>
      </c>
      <c r="AJ400" s="3" t="str">
        <f>IF(ISERROR(VLOOKUP($AI400,技まとめ!$A$1:$F$380,6,FALSE)),"－",VLOOKUP($AI400,技まとめ!$A$1:$F$380,6,FALSE))</f>
        <v>SC</v>
      </c>
      <c r="AK400" s="3">
        <f>IF(ISERROR(VLOOKUP($AI400,技まとめ!$A$1:$F$380,3,FALSE)),"－",VLOOKUP($AI400,技まとめ!$A$1:$F$380,3,FALSE))</f>
        <v>31</v>
      </c>
      <c r="AL400" s="3">
        <f>IF(ISERROR(VLOOKUP($AI400,技まとめ!$A$1:$F$380,5,FALSE)),"－",VLOOKUP($AI400,技まとめ!$A$1:$F$380,5,FALSE))</f>
        <v>22</v>
      </c>
      <c r="AM400" s="3" t="str">
        <f>IF($E400=IF(ISERROR(VLOOKUP($AI400,技まとめ!$A$1:$F$380,4,FALSE)),"－",VLOOKUP($AI400,技まとめ!$A$1:$F$380,4,FALSE)),"一致","")</f>
        <v>一致</v>
      </c>
      <c r="AN400" s="9" t="s">
        <v>236</v>
      </c>
      <c r="AO400" s="3" t="str">
        <f>IF(ISERROR(VLOOKUP($AN400,技まとめ!$A$1:$F$380,6,FALSE)),"－",VLOOKUP($AN400,技まとめ!$A$1:$F$380,6,FALSE))</f>
        <v>DR</v>
      </c>
      <c r="AP400" s="3">
        <f>IF(ISERROR(VLOOKUP($AN400,技まとめ!$A$1:$F$380,3,FALSE)),"－",VLOOKUP($AN400,技まとめ!$A$1:$F$380,3,FALSE))</f>
        <v>65</v>
      </c>
      <c r="AQ400" s="3">
        <f>IF(ISERROR(VLOOKUP($AN400,技まとめ!$A$1:$F$380,5,FALSE)),"－",VLOOKUP($AN400,技まとめ!$A$1:$F$380,5,FALSE))</f>
        <v>42</v>
      </c>
      <c r="AR400" s="3" t="str">
        <f>IF($E400=IF(ISERROR(VLOOKUP($AN400,技まとめ!$A$1:$F$380,4,FALSE)),"－",VLOOKUP($AN400,技まとめ!$A$1:$F$380,4,FALSE)),"一致","")</f>
        <v/>
      </c>
      <c r="AS400" s="9" t="s">
        <v>784</v>
      </c>
      <c r="AT400" s="3" t="str">
        <f>IF(ISERROR(VLOOKUP($AS400,技まとめ!$A$1:$F$380,6,FALSE)),"－",VLOOKUP($AS400,技まとめ!$A$1:$F$380,6,FALSE))</f>
        <v>BL</v>
      </c>
      <c r="AU400" s="3">
        <f>IF(ISERROR(VLOOKUP($AS400,技まとめ!$A$1:$F$380,3,FALSE)),"－",VLOOKUP($AS400,技まとめ!$A$1:$F$380,3,FALSE))</f>
        <v>71</v>
      </c>
      <c r="AV400" s="3">
        <f>IF(ISERROR(VLOOKUP($AS400,技まとめ!$A$1:$F$380,5,FALSE)),"－",VLOOKUP($AS400,技まとめ!$A$1:$F$380,5,FALSE))</f>
        <v>44</v>
      </c>
      <c r="AW400" s="3" t="str">
        <f>IF($E400=IF(ISERROR(VLOOKUP($AS400,技まとめ!$A$1:$F$380,4,FALSE)),"－",VLOOKUP($AS400,技まとめ!$A$1:$F$380,4,FALSE)),"一致","")</f>
        <v/>
      </c>
      <c r="AX400" s="12" t="str">
        <f t="shared" si="90"/>
        <v>スネークショットコンドルダイブとうめいフェイントスニーキングレイド</v>
      </c>
      <c r="AY400" s="12" t="str">
        <f t="shared" si="91"/>
        <v>スネークショットコンドルダイブとうめいフェイントスニーキングレイド</v>
      </c>
      <c r="AZ400" s="12" t="str">
        <f t="shared" si="92"/>
        <v>スネークショットコンドルダイブとうめいフェイントスニーキングレイド</v>
      </c>
      <c r="BA400" s="12" t="str">
        <f t="shared" si="93"/>
        <v>スネークショットコンドルダイブとうめいフェイントスニーキングレイド</v>
      </c>
      <c r="BB400" s="11" t="str">
        <f t="shared" si="94"/>
        <v>SCSCDRBL</v>
      </c>
      <c r="BC400" s="11" t="str">
        <f t="shared" si="95"/>
        <v>SCSCDRBL</v>
      </c>
      <c r="BD400" s="11" t="str">
        <f t="shared" si="96"/>
        <v>SCSCDRBL</v>
      </c>
      <c r="BE400" s="11" t="str">
        <f t="shared" si="97"/>
        <v>SCSCDRBL</v>
      </c>
    </row>
    <row r="401" spans="1:57" ht="11.25" hidden="1" customHeight="1">
      <c r="A401" s="6">
        <v>399</v>
      </c>
      <c r="B401" s="7" t="s">
        <v>1166</v>
      </c>
      <c r="C401" s="8" t="s">
        <v>1167</v>
      </c>
      <c r="D401" s="7" t="s">
        <v>72</v>
      </c>
      <c r="E401" s="7" t="s">
        <v>81</v>
      </c>
      <c r="F401" s="7" t="s">
        <v>128</v>
      </c>
      <c r="G401" s="9">
        <v>94</v>
      </c>
      <c r="H401" s="9">
        <v>116</v>
      </c>
      <c r="I401" s="9">
        <v>59</v>
      </c>
      <c r="J401" s="9">
        <v>51</v>
      </c>
      <c r="K401" s="9">
        <v>57</v>
      </c>
      <c r="L401" s="9">
        <v>54</v>
      </c>
      <c r="M401" s="9">
        <v>56</v>
      </c>
      <c r="N401" s="9">
        <v>67</v>
      </c>
      <c r="O401" s="9">
        <v>51</v>
      </c>
      <c r="P401" s="9">
        <v>27</v>
      </c>
      <c r="Q401" s="10">
        <v>109</v>
      </c>
      <c r="R401" s="11">
        <v>20</v>
      </c>
      <c r="S401" s="11">
        <v>1</v>
      </c>
      <c r="T401" s="11">
        <v>104</v>
      </c>
      <c r="U401" s="11">
        <v>106</v>
      </c>
      <c r="V401" s="11">
        <v>1</v>
      </c>
      <c r="W401" s="11">
        <v>101</v>
      </c>
      <c r="X401" s="11">
        <f t="shared" si="84"/>
        <v>442</v>
      </c>
      <c r="Y401" s="11">
        <f t="shared" si="85"/>
        <v>4870</v>
      </c>
      <c r="Z401" s="11">
        <f t="shared" si="86"/>
        <v>1215</v>
      </c>
      <c r="AA401" s="11">
        <f t="shared" si="87"/>
        <v>4155</v>
      </c>
      <c r="AB401" s="11">
        <f t="shared" si="88"/>
        <v>4155</v>
      </c>
      <c r="AC401" s="6">
        <f t="shared" si="89"/>
        <v>4765</v>
      </c>
      <c r="AD401" s="9" t="s">
        <v>322</v>
      </c>
      <c r="AE401" s="3" t="str">
        <f>IF(ISERROR(VLOOKUP($AD401,技まとめ!$A$1:$F$380,6,FALSE)),"－",VLOOKUP($AD401,技まとめ!$A$1:$F$380,6,FALSE))</f>
        <v>SC</v>
      </c>
      <c r="AF401" s="3">
        <f>IF(ISERROR(VLOOKUP($AD401,技まとめ!$A$1:$F$380,3,FALSE)),"－",VLOOKUP($AD401,技まとめ!$A$1:$F$380,3,FALSE))</f>
        <v>25</v>
      </c>
      <c r="AG401" s="3">
        <f>IF(ISERROR(VLOOKUP($AD401,技まとめ!$A$1:$F$380,5,FALSE)),"－",VLOOKUP($AD401,技まとめ!$A$1:$F$380,5,FALSE))</f>
        <v>20</v>
      </c>
      <c r="AH401" s="3" t="str">
        <f>IF($E401=IF(ISERROR(VLOOKUP($AD401,技まとめ!$A$1:$F$380,4,FALSE)),"－",VLOOKUP($AD401,技まとめ!$A$1:$F$380,4,FALSE)),"一致","")</f>
        <v/>
      </c>
      <c r="AI401" s="9" t="s">
        <v>117</v>
      </c>
      <c r="AJ401" s="3" t="str">
        <f>IF(ISERROR(VLOOKUP($AI401,技まとめ!$A$1:$F$380,6,FALSE)),"－",VLOOKUP($AI401,技まとめ!$A$1:$F$380,6,FALSE))</f>
        <v>SC</v>
      </c>
      <c r="AK401" s="3">
        <f>IF(ISERROR(VLOOKUP($AI401,技まとめ!$A$1:$F$380,3,FALSE)),"－",VLOOKUP($AI401,技まとめ!$A$1:$F$380,3,FALSE))</f>
        <v>38</v>
      </c>
      <c r="AL401" s="3">
        <f>IF(ISERROR(VLOOKUP($AI401,技まとめ!$A$1:$F$380,5,FALSE)),"－",VLOOKUP($AI401,技まとめ!$A$1:$F$380,5,FALSE))</f>
        <v>25</v>
      </c>
      <c r="AM401" s="3" t="str">
        <f>IF($E401=IF(ISERROR(VLOOKUP($AI401,技まとめ!$A$1:$F$380,4,FALSE)),"－",VLOOKUP($AI401,技まとめ!$A$1:$F$380,4,FALSE)),"一致","")</f>
        <v/>
      </c>
      <c r="AN401" s="9" t="s">
        <v>182</v>
      </c>
      <c r="AO401" s="3" t="str">
        <f>IF(ISERROR(VLOOKUP($AN401,技まとめ!$A$1:$F$380,6,FALSE)),"－",VLOOKUP($AN401,技まとめ!$A$1:$F$380,6,FALSE))</f>
        <v>SC</v>
      </c>
      <c r="AP401" s="3">
        <f>IF(ISERROR(VLOOKUP($AN401,技まとめ!$A$1:$F$380,3,FALSE)),"－",VLOOKUP($AN401,技まとめ!$A$1:$F$380,3,FALSE))</f>
        <v>31</v>
      </c>
      <c r="AQ401" s="3">
        <f>IF(ISERROR(VLOOKUP($AN401,技まとめ!$A$1:$F$380,5,FALSE)),"－",VLOOKUP($AN401,技まとめ!$A$1:$F$380,5,FALSE))</f>
        <v>22</v>
      </c>
      <c r="AR401" s="3" t="str">
        <f>IF($E401=IF(ISERROR(VLOOKUP($AN401,技まとめ!$A$1:$F$380,4,FALSE)),"－",VLOOKUP($AN401,技まとめ!$A$1:$F$380,4,FALSE)),"一致","")</f>
        <v/>
      </c>
      <c r="AS401" s="9" t="s">
        <v>363</v>
      </c>
      <c r="AT401" s="3" t="str">
        <f>IF(ISERROR(VLOOKUP($AS401,技まとめ!$A$1:$F$380,6,FALSE)),"－",VLOOKUP($AS401,技まとめ!$A$1:$F$380,6,FALSE))</f>
        <v>BL</v>
      </c>
      <c r="AU401" s="3">
        <f>IF(ISERROR(VLOOKUP($AS401,技まとめ!$A$1:$F$380,3,FALSE)),"－",VLOOKUP($AS401,技まとめ!$A$1:$F$380,3,FALSE))</f>
        <v>102</v>
      </c>
      <c r="AV401" s="3">
        <f>IF(ISERROR(VLOOKUP($AS401,技まとめ!$A$1:$F$380,5,FALSE)),"－",VLOOKUP($AS401,技まとめ!$A$1:$F$380,5,FALSE))</f>
        <v>57</v>
      </c>
      <c r="AW401" s="3" t="str">
        <f>IF($E401=IF(ISERROR(VLOOKUP($AS401,技まとめ!$A$1:$F$380,4,FALSE)),"－",VLOOKUP($AS401,技まとめ!$A$1:$F$380,4,FALSE)),"一致","")</f>
        <v/>
      </c>
      <c r="AX401" s="12" t="str">
        <f t="shared" si="90"/>
        <v>ターザンキッククルクルヘッドひゃくれつショットマッドエクスプレス</v>
      </c>
      <c r="AY401" s="12" t="str">
        <f t="shared" si="91"/>
        <v>ターザンキッククルクルヘッドひゃくれつショットマッドエクスプレス</v>
      </c>
      <c r="AZ401" s="12" t="str">
        <f t="shared" si="92"/>
        <v>ターザンキッククルクルヘッドひゃくれつショットマッドエクスプレス</v>
      </c>
      <c r="BA401" s="12" t="str">
        <f t="shared" si="93"/>
        <v>ターザンキッククルクルヘッドひゃくれつショットマッドエクスプレス</v>
      </c>
      <c r="BB401" s="11" t="str">
        <f t="shared" si="94"/>
        <v>SCSCSCBL</v>
      </c>
      <c r="BC401" s="11" t="str">
        <f t="shared" si="95"/>
        <v>SCSCSCBL</v>
      </c>
      <c r="BD401" s="11" t="str">
        <f t="shared" si="96"/>
        <v>SCSCSCBL</v>
      </c>
      <c r="BE401" s="11" t="str">
        <f t="shared" si="97"/>
        <v>SCSCSCBL</v>
      </c>
    </row>
    <row r="402" spans="1:57" ht="11.25" hidden="1" customHeight="1">
      <c r="A402" s="6">
        <v>400</v>
      </c>
      <c r="B402" s="7" t="s">
        <v>1168</v>
      </c>
      <c r="C402" s="8" t="s">
        <v>1169</v>
      </c>
      <c r="D402" s="7" t="s">
        <v>72</v>
      </c>
      <c r="E402" s="7" t="s">
        <v>102</v>
      </c>
      <c r="F402" s="7" t="s">
        <v>128</v>
      </c>
      <c r="G402" s="9">
        <v>123</v>
      </c>
      <c r="H402" s="9">
        <v>94</v>
      </c>
      <c r="I402" s="9">
        <v>44</v>
      </c>
      <c r="J402" s="9">
        <v>57</v>
      </c>
      <c r="K402" s="9">
        <v>52</v>
      </c>
      <c r="L402" s="9">
        <v>52</v>
      </c>
      <c r="M402" s="9">
        <v>62</v>
      </c>
      <c r="N402" s="9">
        <v>57</v>
      </c>
      <c r="O402" s="9">
        <v>57</v>
      </c>
      <c r="P402" s="9">
        <v>61</v>
      </c>
      <c r="Q402" s="10">
        <v>94</v>
      </c>
      <c r="R402" s="11">
        <v>45</v>
      </c>
      <c r="S402" s="11">
        <v>1</v>
      </c>
      <c r="T402" s="11">
        <v>102</v>
      </c>
      <c r="U402" s="11">
        <v>112</v>
      </c>
      <c r="V402" s="11">
        <v>1</v>
      </c>
      <c r="W402" s="11">
        <v>107</v>
      </c>
      <c r="X402" s="11">
        <f t="shared" si="84"/>
        <v>462</v>
      </c>
      <c r="Y402" s="11">
        <f t="shared" si="85"/>
        <v>4300</v>
      </c>
      <c r="Z402" s="11">
        <f t="shared" si="86"/>
        <v>2120</v>
      </c>
      <c r="AA402" s="11">
        <f t="shared" si="87"/>
        <v>4115</v>
      </c>
      <c r="AB402" s="11">
        <f t="shared" si="88"/>
        <v>4115</v>
      </c>
      <c r="AC402" s="6">
        <f t="shared" si="89"/>
        <v>4840</v>
      </c>
      <c r="AD402" s="9" t="s">
        <v>182</v>
      </c>
      <c r="AE402" s="3" t="str">
        <f>IF(ISERROR(VLOOKUP($AD402,技まとめ!$A$1:$F$380,6,FALSE)),"－",VLOOKUP($AD402,技まとめ!$A$1:$F$380,6,FALSE))</f>
        <v>SC</v>
      </c>
      <c r="AF402" s="3">
        <f>IF(ISERROR(VLOOKUP($AD402,技まとめ!$A$1:$F$380,3,FALSE)),"－",VLOOKUP($AD402,技まとめ!$A$1:$F$380,3,FALSE))</f>
        <v>31</v>
      </c>
      <c r="AG402" s="3">
        <f>IF(ISERROR(VLOOKUP($AD402,技まとめ!$A$1:$F$380,5,FALSE)),"－",VLOOKUP($AD402,技まとめ!$A$1:$F$380,5,FALSE))</f>
        <v>22</v>
      </c>
      <c r="AH402" s="3" t="str">
        <f>IF($E402=IF(ISERROR(VLOOKUP($AD402,技まとめ!$A$1:$F$380,4,FALSE)),"－",VLOOKUP($AD402,技まとめ!$A$1:$F$380,4,FALSE)),"一致","")</f>
        <v/>
      </c>
      <c r="AI402" s="9" t="s">
        <v>215</v>
      </c>
      <c r="AJ402" s="3" t="str">
        <f>IF(ISERROR(VLOOKUP($AI402,技まとめ!$A$1:$F$380,6,FALSE)),"－",VLOOKUP($AI402,技まとめ!$A$1:$F$380,6,FALSE))</f>
        <v>DR</v>
      </c>
      <c r="AK402" s="3">
        <f>IF(ISERROR(VLOOKUP($AI402,技まとめ!$A$1:$F$380,3,FALSE)),"－",VLOOKUP($AI402,技まとめ!$A$1:$F$380,3,FALSE))</f>
        <v>15</v>
      </c>
      <c r="AL402" s="3">
        <f>IF(ISERROR(VLOOKUP($AI402,技まとめ!$A$1:$F$380,5,FALSE)),"－",VLOOKUP($AI402,技まとめ!$A$1:$F$380,5,FALSE))</f>
        <v>20</v>
      </c>
      <c r="AM402" s="3" t="str">
        <f>IF($E402=IF(ISERROR(VLOOKUP($AI402,技まとめ!$A$1:$F$380,4,FALSE)),"－",VLOOKUP($AI402,技まとめ!$A$1:$F$380,4,FALSE)),"一致","")</f>
        <v/>
      </c>
      <c r="AN402" s="9" t="s">
        <v>576</v>
      </c>
      <c r="AO402" s="3" t="str">
        <f>IF(ISERROR(VLOOKUP($AN402,技まとめ!$A$1:$F$380,6,FALSE)),"－",VLOOKUP($AN402,技まとめ!$A$1:$F$380,6,FALSE))</f>
        <v>BB</v>
      </c>
      <c r="AP402" s="3">
        <f>IF(ISERROR(VLOOKUP($AN402,技まとめ!$A$1:$F$380,3,FALSE)),"－",VLOOKUP($AN402,技まとめ!$A$1:$F$380,3,FALSE))</f>
        <v>72</v>
      </c>
      <c r="AQ402" s="3">
        <f>IF(ISERROR(VLOOKUP($AN402,技まとめ!$A$1:$F$380,5,FALSE)),"－",VLOOKUP($AN402,技まとめ!$A$1:$F$380,5,FALSE))</f>
        <v>43</v>
      </c>
      <c r="AR402" s="3" t="str">
        <f>IF($E402=IF(ISERROR(VLOOKUP($AN402,技まとめ!$A$1:$F$380,4,FALSE)),"－",VLOOKUP($AN402,技まとめ!$A$1:$F$380,4,FALSE)),"一致","")</f>
        <v>一致</v>
      </c>
      <c r="AS402" s="9" t="s">
        <v>190</v>
      </c>
      <c r="AT402" s="3" t="str">
        <f>IF(ISERROR(VLOOKUP($AS402,技まとめ!$A$1:$F$380,6,FALSE)),"－",VLOOKUP($AS402,技まとめ!$A$1:$F$380,6,FALSE))</f>
        <v>BS</v>
      </c>
      <c r="AU402" s="3">
        <f>IF(ISERROR(VLOOKUP($AS402,技まとめ!$A$1:$F$380,3,FALSE)),"－",VLOOKUP($AS402,技まとめ!$A$1:$F$380,3,FALSE))</f>
        <v>75</v>
      </c>
      <c r="AV402" s="3">
        <f>IF(ISERROR(VLOOKUP($AS402,技まとめ!$A$1:$F$380,5,FALSE)),"－",VLOOKUP($AS402,技まとめ!$A$1:$F$380,5,FALSE))</f>
        <v>43</v>
      </c>
      <c r="AW402" s="3" t="str">
        <f>IF($E402=IF(ISERROR(VLOOKUP($AS402,技まとめ!$A$1:$F$380,4,FALSE)),"－",VLOOKUP($AS402,技まとめ!$A$1:$F$380,4,FALSE)),"一致","")</f>
        <v/>
      </c>
      <c r="AX402" s="12" t="str">
        <f t="shared" si="90"/>
        <v>ひゃくれつショットたつまきせんぷうさばきのてっついにひゃくれつショット</v>
      </c>
      <c r="AY402" s="12" t="str">
        <f t="shared" si="91"/>
        <v>ひゃくれつショットたつまきせんぷうさばきのてっついにひゃくれつショット</v>
      </c>
      <c r="AZ402" s="12" t="str">
        <f t="shared" si="92"/>
        <v>ひゃくれつショットたつまきせんぷうさばきのてっついにひゃくれつショット</v>
      </c>
      <c r="BA402" s="12" t="str">
        <f t="shared" si="93"/>
        <v>ひゃくれつショットたつまきせんぷうさばきのてっついにひゃくれつショット</v>
      </c>
      <c r="BB402" s="11" t="str">
        <f t="shared" si="94"/>
        <v>SCDRBBBS</v>
      </c>
      <c r="BC402" s="11" t="str">
        <f t="shared" si="95"/>
        <v>SCDRBBBS</v>
      </c>
      <c r="BD402" s="11" t="str">
        <f t="shared" si="96"/>
        <v>SCDRBBBS</v>
      </c>
      <c r="BE402" s="11" t="str">
        <f t="shared" si="97"/>
        <v>SCDRBBBS</v>
      </c>
    </row>
    <row r="403" spans="1:57" ht="11.25" hidden="1" customHeight="1">
      <c r="A403" s="6">
        <v>401</v>
      </c>
      <c r="B403" s="7" t="s">
        <v>1170</v>
      </c>
      <c r="C403" s="8" t="s">
        <v>1171</v>
      </c>
      <c r="D403" s="7" t="s">
        <v>72</v>
      </c>
      <c r="E403" s="7" t="s">
        <v>81</v>
      </c>
      <c r="F403" s="7" t="s">
        <v>74</v>
      </c>
      <c r="G403" s="9">
        <v>124</v>
      </c>
      <c r="H403" s="9">
        <v>105</v>
      </c>
      <c r="I403" s="9">
        <v>62</v>
      </c>
      <c r="J403" s="9">
        <v>59</v>
      </c>
      <c r="K403" s="9">
        <v>60</v>
      </c>
      <c r="L403" s="9">
        <v>62</v>
      </c>
      <c r="M403" s="9">
        <v>57</v>
      </c>
      <c r="N403" s="9">
        <v>57</v>
      </c>
      <c r="O403" s="9">
        <v>57</v>
      </c>
      <c r="P403" s="9">
        <v>15</v>
      </c>
      <c r="Q403" s="10">
        <v>112</v>
      </c>
      <c r="R403" s="11">
        <v>9</v>
      </c>
      <c r="S403" s="11">
        <v>1</v>
      </c>
      <c r="T403" s="11">
        <v>112</v>
      </c>
      <c r="U403" s="11">
        <v>107</v>
      </c>
      <c r="V403" s="11">
        <v>1</v>
      </c>
      <c r="W403" s="11">
        <v>107</v>
      </c>
      <c r="X403" s="11">
        <f t="shared" si="84"/>
        <v>449</v>
      </c>
      <c r="Y403" s="11">
        <f t="shared" si="85"/>
        <v>5020</v>
      </c>
      <c r="Z403" s="11">
        <f t="shared" si="86"/>
        <v>860</v>
      </c>
      <c r="AA403" s="11">
        <f t="shared" si="87"/>
        <v>4465</v>
      </c>
      <c r="AB403" s="11">
        <f t="shared" si="88"/>
        <v>4465</v>
      </c>
      <c r="AC403" s="6">
        <f t="shared" si="89"/>
        <v>5060</v>
      </c>
      <c r="AD403" s="9" t="s">
        <v>776</v>
      </c>
      <c r="AE403" s="3" t="str">
        <f>IF(ISERROR(VLOOKUP($AD403,技まとめ!$A$1:$F$380,6,FALSE)),"－",VLOOKUP($AD403,技まとめ!$A$1:$F$380,6,FALSE))</f>
        <v>P1</v>
      </c>
      <c r="AF403" s="3">
        <f>IF(ISERROR(VLOOKUP($AD403,技まとめ!$A$1:$F$380,3,FALSE)),"－",VLOOKUP($AD403,技まとめ!$A$1:$F$380,3,FALSE))</f>
        <v>13</v>
      </c>
      <c r="AG403" s="3">
        <f>IF(ISERROR(VLOOKUP($AD403,技まとめ!$A$1:$F$380,5,FALSE)),"－",VLOOKUP($AD403,技まとめ!$A$1:$F$380,5,FALSE))</f>
        <v>20</v>
      </c>
      <c r="AH403" s="3" t="str">
        <f>IF($E403=IF(ISERROR(VLOOKUP($AD403,技まとめ!$A$1:$F$380,4,FALSE)),"－",VLOOKUP($AD403,技まとめ!$A$1:$F$380,4,FALSE)),"一致","")</f>
        <v/>
      </c>
      <c r="AI403" s="9" t="s">
        <v>241</v>
      </c>
      <c r="AJ403" s="3" t="str">
        <f>IF(ISERROR(VLOOKUP($AI403,技まとめ!$A$1:$F$380,6,FALSE)),"－",VLOOKUP($AI403,技まとめ!$A$1:$F$380,6,FALSE))</f>
        <v>P1</v>
      </c>
      <c r="AK403" s="3">
        <f>IF(ISERROR(VLOOKUP($AI403,技まとめ!$A$1:$F$380,3,FALSE)),"－",VLOOKUP($AI403,技まとめ!$A$1:$F$380,3,FALSE))</f>
        <v>52</v>
      </c>
      <c r="AL403" s="3">
        <f>IF(ISERROR(VLOOKUP($AI403,技まとめ!$A$1:$F$380,5,FALSE)),"－",VLOOKUP($AI403,技まとめ!$A$1:$F$380,5,FALSE))</f>
        <v>35</v>
      </c>
      <c r="AM403" s="3" t="str">
        <f>IF($E403=IF(ISERROR(VLOOKUP($AI403,技まとめ!$A$1:$F$380,4,FALSE)),"－",VLOOKUP($AI403,技まとめ!$A$1:$F$380,4,FALSE)),"一致","")</f>
        <v/>
      </c>
      <c r="AN403" s="9" t="s">
        <v>1172</v>
      </c>
      <c r="AO403" s="3" t="str">
        <f>IF(ISERROR(VLOOKUP($AN403,技まとめ!$A$1:$F$380,6,FALSE)),"－",VLOOKUP($AN403,技まとめ!$A$1:$F$380,6,FALSE))</f>
        <v>P2</v>
      </c>
      <c r="AP403" s="3">
        <f>IF(ISERROR(VLOOKUP($AN403,技まとめ!$A$1:$F$380,3,FALSE)),"－",VLOOKUP($AN403,技まとめ!$A$1:$F$380,3,FALSE))</f>
        <v>104</v>
      </c>
      <c r="AQ403" s="3">
        <f>IF(ISERROR(VLOOKUP($AN403,技まとめ!$A$1:$F$380,5,FALSE)),"－",VLOOKUP($AN403,技まとめ!$A$1:$F$380,5,FALSE))</f>
        <v>55</v>
      </c>
      <c r="AR403" s="3" t="str">
        <f>IF($E403=IF(ISERROR(VLOOKUP($AN403,技まとめ!$A$1:$F$380,4,FALSE)),"－",VLOOKUP($AN403,技まとめ!$A$1:$F$380,4,FALSE)),"一致","")</f>
        <v/>
      </c>
      <c r="AS403" s="9" t="s">
        <v>784</v>
      </c>
      <c r="AT403" s="3" t="str">
        <f>IF(ISERROR(VLOOKUP($AS403,技まとめ!$A$1:$F$380,6,FALSE)),"－",VLOOKUP($AS403,技まとめ!$A$1:$F$380,6,FALSE))</f>
        <v>BL</v>
      </c>
      <c r="AU403" s="3">
        <f>IF(ISERROR(VLOOKUP($AS403,技まとめ!$A$1:$F$380,3,FALSE)),"－",VLOOKUP($AS403,技まとめ!$A$1:$F$380,3,FALSE))</f>
        <v>71</v>
      </c>
      <c r="AV403" s="3">
        <f>IF(ISERROR(VLOOKUP($AS403,技まとめ!$A$1:$F$380,5,FALSE)),"－",VLOOKUP($AS403,技まとめ!$A$1:$F$380,5,FALSE))</f>
        <v>44</v>
      </c>
      <c r="AW403" s="3" t="str">
        <f>IF($E403=IF(ISERROR(VLOOKUP($AS403,技まとめ!$A$1:$F$380,4,FALSE)),"－",VLOOKUP($AS403,技まとめ!$A$1:$F$380,4,FALSE)),"一致","")</f>
        <v/>
      </c>
      <c r="AX403" s="12" t="str">
        <f t="shared" si="90"/>
        <v>ねっけつパンチばくれつパンチミリオンハンズスニーキングレイド</v>
      </c>
      <c r="AY403" s="12" t="str">
        <f t="shared" si="91"/>
        <v>ねっけつパンチばくれつパンチミリオンハンズスニーキングレイド</v>
      </c>
      <c r="AZ403" s="12" t="str">
        <f t="shared" si="92"/>
        <v>ねっけつパンチばくれつパンチミリオンハンズスニーキングレイド</v>
      </c>
      <c r="BA403" s="12" t="str">
        <f t="shared" si="93"/>
        <v>ねっけつパンチばくれつパンチミリオンハンズスニーキングレイド</v>
      </c>
      <c r="BB403" s="11" t="str">
        <f t="shared" si="94"/>
        <v>P1P1P2BL</v>
      </c>
      <c r="BC403" s="11" t="str">
        <f t="shared" si="95"/>
        <v>P1P1P2BL</v>
      </c>
      <c r="BD403" s="11" t="str">
        <f t="shared" si="96"/>
        <v>P1P1P2BL</v>
      </c>
      <c r="BE403" s="11" t="str">
        <f t="shared" si="97"/>
        <v>P1P1P2BL</v>
      </c>
    </row>
    <row r="404" spans="1:57" ht="11.25" hidden="1" customHeight="1">
      <c r="A404" s="6">
        <v>402</v>
      </c>
      <c r="B404" s="7" t="s">
        <v>1173</v>
      </c>
      <c r="C404" s="8" t="s">
        <v>1174</v>
      </c>
      <c r="D404" s="7" t="s">
        <v>72</v>
      </c>
      <c r="E404" s="7" t="s">
        <v>102</v>
      </c>
      <c r="F404" s="7" t="s">
        <v>109</v>
      </c>
      <c r="G404" s="9">
        <v>125</v>
      </c>
      <c r="H404" s="9">
        <v>94</v>
      </c>
      <c r="I404" s="9">
        <v>56</v>
      </c>
      <c r="J404" s="9">
        <v>53</v>
      </c>
      <c r="K404" s="9">
        <v>56</v>
      </c>
      <c r="L404" s="9">
        <v>56</v>
      </c>
      <c r="M404" s="9">
        <v>54</v>
      </c>
      <c r="N404" s="9">
        <v>60</v>
      </c>
      <c r="O404" s="9">
        <v>56</v>
      </c>
      <c r="P404" s="9">
        <v>33</v>
      </c>
      <c r="Q404" s="10">
        <v>106</v>
      </c>
      <c r="R404" s="11">
        <v>20</v>
      </c>
      <c r="S404" s="11">
        <v>1</v>
      </c>
      <c r="T404" s="11">
        <v>106</v>
      </c>
      <c r="U404" s="11">
        <v>104</v>
      </c>
      <c r="V404" s="11">
        <v>1</v>
      </c>
      <c r="W404" s="11">
        <v>106</v>
      </c>
      <c r="X404" s="11">
        <f t="shared" si="84"/>
        <v>444</v>
      </c>
      <c r="Y404" s="11">
        <f t="shared" si="85"/>
        <v>4775</v>
      </c>
      <c r="Z404" s="11">
        <f t="shared" si="86"/>
        <v>1240</v>
      </c>
      <c r="AA404" s="11">
        <f t="shared" si="87"/>
        <v>4250</v>
      </c>
      <c r="AB404" s="11">
        <f t="shared" si="88"/>
        <v>4250</v>
      </c>
      <c r="AC404" s="6">
        <f t="shared" si="89"/>
        <v>4870</v>
      </c>
      <c r="AD404" s="9" t="s">
        <v>232</v>
      </c>
      <c r="AE404" s="3" t="str">
        <f>IF(ISERROR(VLOOKUP($AD404,技まとめ!$A$1:$F$380,6,FALSE)),"－",VLOOKUP($AD404,技まとめ!$A$1:$F$380,6,FALSE))</f>
        <v>DR</v>
      </c>
      <c r="AF404" s="3">
        <f>IF(ISERROR(VLOOKUP($AD404,技まとめ!$A$1:$F$380,3,FALSE)),"－",VLOOKUP($AD404,技まとめ!$A$1:$F$380,3,FALSE))</f>
        <v>13</v>
      </c>
      <c r="AG404" s="3">
        <f>IF(ISERROR(VLOOKUP($AD404,技まとめ!$A$1:$F$380,5,FALSE)),"－",VLOOKUP($AD404,技まとめ!$A$1:$F$380,5,FALSE))</f>
        <v>20</v>
      </c>
      <c r="AH404" s="3" t="str">
        <f>IF($E404=IF(ISERROR(VLOOKUP($AD404,技まとめ!$A$1:$F$380,4,FALSE)),"－",VLOOKUP($AD404,技まとめ!$A$1:$F$380,4,FALSE)),"一致","")</f>
        <v/>
      </c>
      <c r="AI404" s="9" t="s">
        <v>801</v>
      </c>
      <c r="AJ404" s="3" t="str">
        <f>IF(ISERROR(VLOOKUP($AI404,技まとめ!$A$1:$F$380,6,FALSE)),"－",VLOOKUP($AI404,技まとめ!$A$1:$F$380,6,FALSE))</f>
        <v>CA</v>
      </c>
      <c r="AK404" s="3">
        <f>IF(ISERROR(VLOOKUP($AI404,技まとめ!$A$1:$F$380,3,FALSE)),"－",VLOOKUP($AI404,技まとめ!$A$1:$F$380,3,FALSE))</f>
        <v>50</v>
      </c>
      <c r="AL404" s="3">
        <f>IF(ISERROR(VLOOKUP($AI404,技まとめ!$A$1:$F$380,5,FALSE)),"－",VLOOKUP($AI404,技まとめ!$A$1:$F$380,5,FALSE))</f>
        <v>35</v>
      </c>
      <c r="AM404" s="3" t="str">
        <f>IF($E404=IF(ISERROR(VLOOKUP($AI404,技まとめ!$A$1:$F$380,4,FALSE)),"－",VLOOKUP($AI404,技まとめ!$A$1:$F$380,4,FALSE)),"一致","")</f>
        <v/>
      </c>
      <c r="AN404" s="9" t="s">
        <v>248</v>
      </c>
      <c r="AO404" s="3" t="str">
        <f>IF(ISERROR(VLOOKUP($AN404,技まとめ!$A$1:$F$380,6,FALSE)),"－",VLOOKUP($AN404,技まとめ!$A$1:$F$380,6,FALSE))</f>
        <v>DR</v>
      </c>
      <c r="AP404" s="3">
        <f>IF(ISERROR(VLOOKUP($AN404,技まとめ!$A$1:$F$380,3,FALSE)),"－",VLOOKUP($AN404,技まとめ!$A$1:$F$380,3,FALSE))</f>
        <v>53</v>
      </c>
      <c r="AQ404" s="3">
        <f>IF(ISERROR(VLOOKUP($AN404,技まとめ!$A$1:$F$380,5,FALSE)),"－",VLOOKUP($AN404,技まとめ!$A$1:$F$380,5,FALSE))</f>
        <v>35</v>
      </c>
      <c r="AR404" s="3" t="str">
        <f>IF($E404=IF(ISERROR(VLOOKUP($AN404,技まとめ!$A$1:$F$380,4,FALSE)),"－",VLOOKUP($AN404,技まとめ!$A$1:$F$380,4,FALSE)),"一致","")</f>
        <v/>
      </c>
      <c r="AS404" s="9" t="s">
        <v>251</v>
      </c>
      <c r="AT404" s="3" t="str">
        <f>IF(ISERROR(VLOOKUP($AS404,技まとめ!$A$1:$F$380,6,FALSE)),"－",VLOOKUP($AS404,技まとめ!$A$1:$F$380,6,FALSE))</f>
        <v>BL</v>
      </c>
      <c r="AU404" s="3">
        <f>IF(ISERROR(VLOOKUP($AS404,技まとめ!$A$1:$F$380,3,FALSE)),"－",VLOOKUP($AS404,技まとめ!$A$1:$F$380,3,FALSE))</f>
        <v>46</v>
      </c>
      <c r="AV404" s="3">
        <f>IF(ISERROR(VLOOKUP($AS404,技まとめ!$A$1:$F$380,5,FALSE)),"－",VLOOKUP($AS404,技まとめ!$A$1:$F$380,5,FALSE))</f>
        <v>33</v>
      </c>
      <c r="AW404" s="3" t="str">
        <f>IF($E404=IF(ISERROR(VLOOKUP($AS404,技まとめ!$A$1:$F$380,4,FALSE)),"－",VLOOKUP($AS404,技まとめ!$A$1:$F$380,4,FALSE)),"一致","")</f>
        <v/>
      </c>
      <c r="AX404" s="12" t="str">
        <f t="shared" si="90"/>
        <v>のろいブラックホールたつまきどくぎりくものいと</v>
      </c>
      <c r="AY404" s="12" t="str">
        <f t="shared" si="91"/>
        <v>のろいブラックホールたつまきどくぎりくものいと</v>
      </c>
      <c r="AZ404" s="12" t="str">
        <f t="shared" si="92"/>
        <v>のろいブラックホールたつまきどくぎりくものいと</v>
      </c>
      <c r="BA404" s="12" t="str">
        <f t="shared" si="93"/>
        <v>のろいブラックホールたつまきどくぎりくものいと</v>
      </c>
      <c r="BB404" s="11" t="str">
        <f t="shared" si="94"/>
        <v>DRCADRBL</v>
      </c>
      <c r="BC404" s="11" t="str">
        <f t="shared" si="95"/>
        <v>DRCADRBL</v>
      </c>
      <c r="BD404" s="11" t="str">
        <f t="shared" si="96"/>
        <v>DRCADRBL</v>
      </c>
      <c r="BE404" s="11" t="str">
        <f t="shared" si="97"/>
        <v>DRCADRBL</v>
      </c>
    </row>
    <row r="405" spans="1:57" ht="11.25" hidden="1" customHeight="1">
      <c r="A405" s="6">
        <v>403</v>
      </c>
      <c r="B405" s="7" t="s">
        <v>1175</v>
      </c>
      <c r="C405" s="8" t="s">
        <v>1176</v>
      </c>
      <c r="D405" s="7" t="s">
        <v>72</v>
      </c>
      <c r="E405" s="7" t="s">
        <v>73</v>
      </c>
      <c r="F405" s="7" t="s">
        <v>82</v>
      </c>
      <c r="G405" s="9">
        <v>91</v>
      </c>
      <c r="H405" s="9">
        <v>119</v>
      </c>
      <c r="I405" s="9">
        <v>48</v>
      </c>
      <c r="J405" s="9">
        <v>51</v>
      </c>
      <c r="K405" s="9">
        <v>52</v>
      </c>
      <c r="L405" s="9">
        <v>51</v>
      </c>
      <c r="M405" s="9">
        <v>59</v>
      </c>
      <c r="N405" s="9">
        <v>59</v>
      </c>
      <c r="O405" s="9">
        <v>55</v>
      </c>
      <c r="P405" s="9">
        <v>51</v>
      </c>
      <c r="Q405" s="10">
        <v>98</v>
      </c>
      <c r="R405" s="11">
        <v>31</v>
      </c>
      <c r="S405" s="11">
        <v>1</v>
      </c>
      <c r="T405" s="11">
        <v>101</v>
      </c>
      <c r="U405" s="11">
        <v>109</v>
      </c>
      <c r="V405" s="11">
        <v>1</v>
      </c>
      <c r="W405" s="11">
        <v>105</v>
      </c>
      <c r="X405" s="11">
        <f t="shared" si="84"/>
        <v>446</v>
      </c>
      <c r="Y405" s="11">
        <f t="shared" si="85"/>
        <v>4450</v>
      </c>
      <c r="Z405" s="11">
        <f t="shared" si="86"/>
        <v>1620</v>
      </c>
      <c r="AA405" s="11">
        <f t="shared" si="87"/>
        <v>4070</v>
      </c>
      <c r="AB405" s="11">
        <f t="shared" si="88"/>
        <v>4070</v>
      </c>
      <c r="AC405" s="6">
        <f t="shared" si="89"/>
        <v>4720</v>
      </c>
      <c r="AD405" s="9" t="s">
        <v>168</v>
      </c>
      <c r="AE405" s="3" t="str">
        <f>IF(ISERROR(VLOOKUP($AD405,技まとめ!$A$1:$F$380,6,FALSE)),"－",VLOOKUP($AD405,技まとめ!$A$1:$F$380,6,FALSE))</f>
        <v>BL</v>
      </c>
      <c r="AF405" s="3">
        <f>IF(ISERROR(VLOOKUP($AD405,技まとめ!$A$1:$F$380,3,FALSE)),"－",VLOOKUP($AD405,技まとめ!$A$1:$F$380,3,FALSE))</f>
        <v>25</v>
      </c>
      <c r="AG405" s="3">
        <f>IF(ISERROR(VLOOKUP($AD405,技まとめ!$A$1:$F$380,5,FALSE)),"－",VLOOKUP($AD405,技まとめ!$A$1:$F$380,5,FALSE))</f>
        <v>12</v>
      </c>
      <c r="AH405" s="3" t="str">
        <f>IF($E405=IF(ISERROR(VLOOKUP($AD405,技まとめ!$A$1:$F$380,4,FALSE)),"－",VLOOKUP($AD405,技まとめ!$A$1:$F$380,4,FALSE)),"一致","")</f>
        <v/>
      </c>
      <c r="AI405" s="9" t="s">
        <v>186</v>
      </c>
      <c r="AJ405" s="3" t="str">
        <f>IF(ISERROR(VLOOKUP($AI405,技まとめ!$A$1:$F$380,6,FALSE)),"－",VLOOKUP($AI405,技まとめ!$A$1:$F$380,6,FALSE))</f>
        <v>DR</v>
      </c>
      <c r="AK405" s="3">
        <f>IF(ISERROR(VLOOKUP($AI405,技まとめ!$A$1:$F$380,3,FALSE)),"－",VLOOKUP($AI405,技まとめ!$A$1:$F$380,3,FALSE))</f>
        <v>27</v>
      </c>
      <c r="AL405" s="3">
        <f>IF(ISERROR(VLOOKUP($AI405,技まとめ!$A$1:$F$380,5,FALSE)),"－",VLOOKUP($AI405,技まとめ!$A$1:$F$380,5,FALSE))</f>
        <v>25</v>
      </c>
      <c r="AM405" s="3" t="str">
        <f>IF($E405=IF(ISERROR(VLOOKUP($AI405,技まとめ!$A$1:$F$380,4,FALSE)),"－",VLOOKUP($AI405,技まとめ!$A$1:$F$380,4,FALSE)),"一致","")</f>
        <v/>
      </c>
      <c r="AN405" s="9" t="s">
        <v>163</v>
      </c>
      <c r="AO405" s="3" t="str">
        <f>IF(ISERROR(VLOOKUP($AN405,技まとめ!$A$1:$F$380,6,FALSE)),"－",VLOOKUP($AN405,技まとめ!$A$1:$F$380,6,FALSE))</f>
        <v>BL</v>
      </c>
      <c r="AP405" s="3">
        <f>IF(ISERROR(VLOOKUP($AN405,技まとめ!$A$1:$F$380,3,FALSE)),"－",VLOOKUP($AN405,技まとめ!$A$1:$F$380,3,FALSE))</f>
        <v>59</v>
      </c>
      <c r="AQ405" s="3">
        <f>IF(ISERROR(VLOOKUP($AN405,技まとめ!$A$1:$F$380,5,FALSE)),"－",VLOOKUP($AN405,技まとめ!$A$1:$F$380,5,FALSE))</f>
        <v>38</v>
      </c>
      <c r="AR405" s="3" t="str">
        <f>IF($E405=IF(ISERROR(VLOOKUP($AN405,技まとめ!$A$1:$F$380,4,FALSE)),"－",VLOOKUP($AN405,技まとめ!$A$1:$F$380,4,FALSE)),"一致","")</f>
        <v/>
      </c>
      <c r="AS405" s="9" t="s">
        <v>193</v>
      </c>
      <c r="AT405" s="3" t="str">
        <f>IF(ISERROR(VLOOKUP($AS405,技まとめ!$A$1:$F$380,6,FALSE)),"－",VLOOKUP($AS405,技まとめ!$A$1:$F$380,6,FALSE))</f>
        <v>NS</v>
      </c>
      <c r="AU405" s="3">
        <f>IF(ISERROR(VLOOKUP($AS405,技まとめ!$A$1:$F$380,3,FALSE)),"－",VLOOKUP($AS405,技まとめ!$A$1:$F$380,3,FALSE))</f>
        <v>66</v>
      </c>
      <c r="AV405" s="3">
        <f>IF(ISERROR(VLOOKUP($AS405,技まとめ!$A$1:$F$380,5,FALSE)),"－",VLOOKUP($AS405,技まとめ!$A$1:$F$380,5,FALSE))</f>
        <v>37</v>
      </c>
      <c r="AW405" s="3" t="str">
        <f>IF($E405=IF(ISERROR(VLOOKUP($AS405,技まとめ!$A$1:$F$380,4,FALSE)),"－",VLOOKUP($AS405,技まとめ!$A$1:$F$380,4,FALSE)),"一致","")</f>
        <v/>
      </c>
      <c r="AX405" s="12" t="str">
        <f t="shared" si="90"/>
        <v>キラースライドフーセンガムサイクロンツインブースト</v>
      </c>
      <c r="AY405" s="12" t="str">
        <f t="shared" si="91"/>
        <v>キラースライドフーセンガムサイクロンツインブースト</v>
      </c>
      <c r="AZ405" s="12" t="str">
        <f t="shared" si="92"/>
        <v>キラースライドフーセンガムサイクロンツインブースト</v>
      </c>
      <c r="BA405" s="12" t="str">
        <f t="shared" si="93"/>
        <v>キラースライドフーセンガムサイクロンツインブースト</v>
      </c>
      <c r="BB405" s="11" t="str">
        <f t="shared" si="94"/>
        <v>BLDRBLNS</v>
      </c>
      <c r="BC405" s="11" t="str">
        <f t="shared" si="95"/>
        <v>BLDRBLNS</v>
      </c>
      <c r="BD405" s="11" t="str">
        <f t="shared" si="96"/>
        <v>BLDRBLNS</v>
      </c>
      <c r="BE405" s="11" t="str">
        <f t="shared" si="97"/>
        <v>BLDRBLNS</v>
      </c>
    </row>
    <row r="406" spans="1:57" ht="11.25" hidden="1" customHeight="1">
      <c r="A406" s="6">
        <v>404</v>
      </c>
      <c r="B406" s="7" t="s">
        <v>1177</v>
      </c>
      <c r="C406" s="8" t="s">
        <v>1178</v>
      </c>
      <c r="D406" s="7" t="s">
        <v>72</v>
      </c>
      <c r="E406" s="7" t="s">
        <v>81</v>
      </c>
      <c r="F406" s="7" t="s">
        <v>74</v>
      </c>
      <c r="G406" s="9">
        <v>119</v>
      </c>
      <c r="H406" s="9">
        <v>92</v>
      </c>
      <c r="I406" s="9">
        <v>55</v>
      </c>
      <c r="J406" s="9">
        <v>57</v>
      </c>
      <c r="K406" s="9">
        <v>56</v>
      </c>
      <c r="L406" s="9">
        <v>51</v>
      </c>
      <c r="M406" s="9">
        <v>56</v>
      </c>
      <c r="N406" s="9">
        <v>54</v>
      </c>
      <c r="O406" s="9">
        <v>54</v>
      </c>
      <c r="P406" s="9">
        <v>50</v>
      </c>
      <c r="Q406" s="10">
        <v>105</v>
      </c>
      <c r="R406" s="11">
        <v>35</v>
      </c>
      <c r="S406" s="11">
        <v>1</v>
      </c>
      <c r="T406" s="11">
        <v>101</v>
      </c>
      <c r="U406" s="11">
        <v>106</v>
      </c>
      <c r="V406" s="11">
        <v>1</v>
      </c>
      <c r="W406" s="11">
        <v>104</v>
      </c>
      <c r="X406" s="11">
        <f t="shared" si="84"/>
        <v>453</v>
      </c>
      <c r="Y406" s="11">
        <f t="shared" si="85"/>
        <v>4725</v>
      </c>
      <c r="Z406" s="11">
        <f t="shared" si="86"/>
        <v>1755</v>
      </c>
      <c r="AA406" s="11">
        <f t="shared" si="87"/>
        <v>4065</v>
      </c>
      <c r="AB406" s="11">
        <f t="shared" si="88"/>
        <v>4065</v>
      </c>
      <c r="AC406" s="6">
        <f t="shared" si="89"/>
        <v>4735</v>
      </c>
      <c r="AD406" s="9" t="s">
        <v>665</v>
      </c>
      <c r="AE406" s="3" t="str">
        <f>IF(ISERROR(VLOOKUP($AD406,技まとめ!$A$1:$F$380,6,FALSE)),"－",VLOOKUP($AD406,技まとめ!$A$1:$F$380,6,FALSE))</f>
        <v>CA</v>
      </c>
      <c r="AF406" s="3">
        <f>IF(ISERROR(VLOOKUP($AD406,技まとめ!$A$1:$F$380,3,FALSE)),"－",VLOOKUP($AD406,技まとめ!$A$1:$F$380,3,FALSE))</f>
        <v>19</v>
      </c>
      <c r="AG406" s="3">
        <f>IF(ISERROR(VLOOKUP($AD406,技まとめ!$A$1:$F$380,5,FALSE)),"－",VLOOKUP($AD406,技まとめ!$A$1:$F$380,5,FALSE))</f>
        <v>22</v>
      </c>
      <c r="AH406" s="3" t="str">
        <f>IF($E406=IF(ISERROR(VLOOKUP($AD406,技まとめ!$A$1:$F$380,4,FALSE)),"－",VLOOKUP($AD406,技まとめ!$A$1:$F$380,4,FALSE)),"一致","")</f>
        <v>一致</v>
      </c>
      <c r="AI406" s="9" t="s">
        <v>638</v>
      </c>
      <c r="AJ406" s="3" t="str">
        <f>IF(ISERROR(VLOOKUP($AI406,技まとめ!$A$1:$F$380,6,FALSE)),"－",VLOOKUP($AI406,技まとめ!$A$1:$F$380,6,FALSE))</f>
        <v>BL</v>
      </c>
      <c r="AK406" s="3">
        <f>IF(ISERROR(VLOOKUP($AI406,技まとめ!$A$1:$F$380,3,FALSE)),"－",VLOOKUP($AI406,技まとめ!$A$1:$F$380,3,FALSE))</f>
        <v>52</v>
      </c>
      <c r="AL406" s="3">
        <f>IF(ISERROR(VLOOKUP($AI406,技まとめ!$A$1:$F$380,5,FALSE)),"－",VLOOKUP($AI406,技まとめ!$A$1:$F$380,5,FALSE))</f>
        <v>36</v>
      </c>
      <c r="AM406" s="3" t="str">
        <f>IF($E406=IF(ISERROR(VLOOKUP($AI406,技まとめ!$A$1:$F$380,4,FALSE)),"－",VLOOKUP($AI406,技まとめ!$A$1:$F$380,4,FALSE)),"一致","")</f>
        <v/>
      </c>
      <c r="AN406" s="9" t="s">
        <v>450</v>
      </c>
      <c r="AO406" s="3" t="str">
        <f>IF(ISERROR(VLOOKUP($AN406,技まとめ!$A$1:$F$380,6,FALSE)),"－",VLOOKUP($AN406,技まとめ!$A$1:$F$380,6,FALSE))</f>
        <v>CA</v>
      </c>
      <c r="AP406" s="3">
        <f>IF(ISERROR(VLOOKUP($AN406,技まとめ!$A$1:$F$380,3,FALSE)),"－",VLOOKUP($AN406,技まとめ!$A$1:$F$380,3,FALSE))</f>
        <v>46</v>
      </c>
      <c r="AQ406" s="3">
        <f>IF(ISERROR(VLOOKUP($AN406,技まとめ!$A$1:$F$380,5,FALSE)),"－",VLOOKUP($AN406,技まとめ!$A$1:$F$380,5,FALSE))</f>
        <v>32</v>
      </c>
      <c r="AR406" s="3" t="str">
        <f>IF($E406=IF(ISERROR(VLOOKUP($AN406,技まとめ!$A$1:$F$380,4,FALSE)),"－",VLOOKUP($AN406,技まとめ!$A$1:$F$380,4,FALSE)),"一致","")</f>
        <v>一致</v>
      </c>
      <c r="AS406" s="9" t="s">
        <v>300</v>
      </c>
      <c r="AT406" s="3" t="str">
        <f>IF(ISERROR(VLOOKUP($AS406,技まとめ!$A$1:$F$380,6,FALSE)),"－",VLOOKUP($AS406,技まとめ!$A$1:$F$380,6,FALSE))</f>
        <v>BB</v>
      </c>
      <c r="AU406" s="3">
        <f>IF(ISERROR(VLOOKUP($AS406,技まとめ!$A$1:$F$380,3,FALSE)),"－",VLOOKUP($AS406,技まとめ!$A$1:$F$380,3,FALSE))</f>
        <v>49</v>
      </c>
      <c r="AV406" s="3">
        <f>IF(ISERROR(VLOOKUP($AS406,技まとめ!$A$1:$F$380,5,FALSE)),"－",VLOOKUP($AS406,技まとめ!$A$1:$F$380,5,FALSE))</f>
        <v>32</v>
      </c>
      <c r="AW406" s="3" t="str">
        <f>IF($E406=IF(ISERROR(VLOOKUP($AS406,技まとめ!$A$1:$F$380,4,FALSE)),"－",VLOOKUP($AS406,技まとめ!$A$1:$F$380,4,FALSE)),"一致","")</f>
        <v>一致</v>
      </c>
      <c r="AX406" s="12" t="str">
        <f t="shared" si="90"/>
        <v>トルネードキャッチジグザグフレイムつむじスピニングカット</v>
      </c>
      <c r="AY406" s="12" t="str">
        <f t="shared" si="91"/>
        <v>トルネードキャッチジグザグフレイムつむじスピニングカット</v>
      </c>
      <c r="AZ406" s="12" t="str">
        <f t="shared" si="92"/>
        <v>トルネードキャッチジグザグフレイムつむじスピニングカット</v>
      </c>
      <c r="BA406" s="12" t="str">
        <f t="shared" si="93"/>
        <v>トルネードキャッチジグザグフレイムつむじスピニングカット</v>
      </c>
      <c r="BB406" s="11" t="str">
        <f t="shared" si="94"/>
        <v>CABLCABB</v>
      </c>
      <c r="BC406" s="11" t="str">
        <f t="shared" si="95"/>
        <v>CABLCABB</v>
      </c>
      <c r="BD406" s="11" t="str">
        <f t="shared" si="96"/>
        <v>CABLCABB</v>
      </c>
      <c r="BE406" s="11" t="str">
        <f t="shared" si="97"/>
        <v>CABLCABB</v>
      </c>
    </row>
    <row r="407" spans="1:57" ht="11.25" hidden="1" customHeight="1">
      <c r="A407" s="6">
        <v>405</v>
      </c>
      <c r="B407" s="7" t="s">
        <v>1179</v>
      </c>
      <c r="C407" s="8" t="s">
        <v>1180</v>
      </c>
      <c r="D407" s="7" t="s">
        <v>72</v>
      </c>
      <c r="E407" s="7" t="s">
        <v>95</v>
      </c>
      <c r="F407" s="7" t="s">
        <v>74</v>
      </c>
      <c r="G407" s="9">
        <v>120</v>
      </c>
      <c r="H407" s="9">
        <v>92</v>
      </c>
      <c r="I407" s="9">
        <v>44</v>
      </c>
      <c r="J407" s="9">
        <v>41</v>
      </c>
      <c r="K407" s="9">
        <v>41</v>
      </c>
      <c r="L407" s="9">
        <v>56</v>
      </c>
      <c r="M407" s="9">
        <v>62</v>
      </c>
      <c r="N407" s="9">
        <v>53</v>
      </c>
      <c r="O407" s="9">
        <v>54</v>
      </c>
      <c r="P407" s="9">
        <v>63</v>
      </c>
      <c r="Q407" s="10">
        <v>94</v>
      </c>
      <c r="R407" s="11">
        <v>16</v>
      </c>
      <c r="S407" s="11">
        <v>1</v>
      </c>
      <c r="T407" s="11">
        <v>106</v>
      </c>
      <c r="U407" s="11">
        <v>112</v>
      </c>
      <c r="V407" s="11">
        <v>1</v>
      </c>
      <c r="W407" s="11">
        <v>104</v>
      </c>
      <c r="X407" s="11">
        <f t="shared" si="84"/>
        <v>434</v>
      </c>
      <c r="Y407" s="11">
        <f t="shared" si="85"/>
        <v>4285</v>
      </c>
      <c r="Z407" s="11">
        <f t="shared" si="86"/>
        <v>1090</v>
      </c>
      <c r="AA407" s="11">
        <f t="shared" si="87"/>
        <v>4240</v>
      </c>
      <c r="AB407" s="11">
        <f t="shared" si="88"/>
        <v>4240</v>
      </c>
      <c r="AC407" s="6">
        <f t="shared" si="89"/>
        <v>4840</v>
      </c>
      <c r="AD407" s="9" t="s">
        <v>225</v>
      </c>
      <c r="AE407" s="3" t="str">
        <f>IF(ISERROR(VLOOKUP($AD407,技まとめ!$A$1:$F$380,6,FALSE)),"－",VLOOKUP($AD407,技まとめ!$A$1:$F$380,6,FALSE))</f>
        <v>CA</v>
      </c>
      <c r="AF407" s="3">
        <f>IF(ISERROR(VLOOKUP($AD407,技まとめ!$A$1:$F$380,3,FALSE)),"－",VLOOKUP($AD407,技まとめ!$A$1:$F$380,3,FALSE))</f>
        <v>17</v>
      </c>
      <c r="AG407" s="3">
        <f>IF(ISERROR(VLOOKUP($AD407,技まとめ!$A$1:$F$380,5,FALSE)),"－",VLOOKUP($AD407,技まとめ!$A$1:$F$380,5,FALSE))</f>
        <v>20</v>
      </c>
      <c r="AH407" s="3" t="str">
        <f>IF($E407=IF(ISERROR(VLOOKUP($AD407,技まとめ!$A$1:$F$380,4,FALSE)),"－",VLOOKUP($AD407,技まとめ!$A$1:$F$380,4,FALSE)),"一致","")</f>
        <v>一致</v>
      </c>
      <c r="AI407" s="9" t="s">
        <v>202</v>
      </c>
      <c r="AJ407" s="3" t="str">
        <f>IF(ISERROR(VLOOKUP($AI407,技まとめ!$A$1:$F$380,6,FALSE)),"－",VLOOKUP($AI407,技まとめ!$A$1:$F$380,6,FALSE))</f>
        <v>P1</v>
      </c>
      <c r="AK407" s="3">
        <f>IF(ISERROR(VLOOKUP($AI407,技まとめ!$A$1:$F$380,3,FALSE)),"－",VLOOKUP($AI407,技まとめ!$A$1:$F$380,3,FALSE))</f>
        <v>25</v>
      </c>
      <c r="AL407" s="3">
        <f>IF(ISERROR(VLOOKUP($AI407,技まとめ!$A$1:$F$380,5,FALSE)),"－",VLOOKUP($AI407,技まとめ!$A$1:$F$380,5,FALSE))</f>
        <v>25</v>
      </c>
      <c r="AM407" s="3" t="str">
        <f>IF($E407=IF(ISERROR(VLOOKUP($AI407,技まとめ!$A$1:$F$380,4,FALSE)),"－",VLOOKUP($AI407,技まとめ!$A$1:$F$380,4,FALSE)),"一致","")</f>
        <v/>
      </c>
      <c r="AN407" s="9" t="s">
        <v>203</v>
      </c>
      <c r="AO407" s="3" t="str">
        <f>IF(ISERROR(VLOOKUP($AN407,技まとめ!$A$1:$F$380,6,FALSE)),"－",VLOOKUP($AN407,技まとめ!$A$1:$F$380,6,FALSE))</f>
        <v>P1</v>
      </c>
      <c r="AP407" s="3">
        <f>IF(ISERROR(VLOOKUP($AN407,技まとめ!$A$1:$F$380,3,FALSE)),"－",VLOOKUP($AN407,技まとめ!$A$1:$F$380,3,FALSE))</f>
        <v>46</v>
      </c>
      <c r="AQ407" s="3">
        <f>IF(ISERROR(VLOOKUP($AN407,技まとめ!$A$1:$F$380,5,FALSE)),"－",VLOOKUP($AN407,技まとめ!$A$1:$F$380,5,FALSE))</f>
        <v>32</v>
      </c>
      <c r="AR407" s="3" t="str">
        <f>IF($E407=IF(ISERROR(VLOOKUP($AN407,技まとめ!$A$1:$F$380,4,FALSE)),"－",VLOOKUP($AN407,技まとめ!$A$1:$F$380,4,FALSE)),"一致","")</f>
        <v/>
      </c>
      <c r="AS407" s="9" t="s">
        <v>5059</v>
      </c>
      <c r="AT407" s="3" t="str">
        <f>IF(ISERROR(VLOOKUP($AS407,技まとめ!$A$1:$F$380,6,FALSE)),"－",VLOOKUP($AS407,技まとめ!$A$1:$F$380,6,FALSE))</f>
        <v>BL</v>
      </c>
      <c r="AU407" s="3">
        <f>IF(ISERROR(VLOOKUP($AS407,技まとめ!$A$1:$F$380,3,FALSE)),"－",VLOOKUP($AS407,技まとめ!$A$1:$F$380,3,FALSE))</f>
        <v>33</v>
      </c>
      <c r="AV407" s="3">
        <f>IF(ISERROR(VLOOKUP($AS407,技まとめ!$A$1:$F$380,5,FALSE)),"－",VLOOKUP($AS407,技まとめ!$A$1:$F$380,5,FALSE))</f>
        <v>28</v>
      </c>
      <c r="AW407" s="3" t="str">
        <f>IF($E407=IF(ISERROR(VLOOKUP($AS407,技まとめ!$A$1:$F$380,4,FALSE)),"－",VLOOKUP($AS407,技まとめ!$A$1:$F$380,4,FALSE)),"一致","")</f>
        <v>一致</v>
      </c>
      <c r="AX407" s="12" t="str">
        <f t="shared" si="90"/>
        <v>キラーブレードパワーシールドフルパワーシールドスーパースキャン（Ｂ）</v>
      </c>
      <c r="AY407" s="12" t="str">
        <f t="shared" si="91"/>
        <v>キラーブレードパワーシールドフルパワーシールドスーパースキャン（Ｂ）</v>
      </c>
      <c r="AZ407" s="12" t="str">
        <f t="shared" si="92"/>
        <v>キラーブレードパワーシールドフルパワーシールドスーパースキャン（Ｂ）</v>
      </c>
      <c r="BA407" s="12" t="str">
        <f t="shared" si="93"/>
        <v>キラーブレードパワーシールドフルパワーシールドスーパースキャン（Ｂ）</v>
      </c>
      <c r="BB407" s="11" t="str">
        <f t="shared" si="94"/>
        <v>CAP1P1BL</v>
      </c>
      <c r="BC407" s="11" t="str">
        <f t="shared" si="95"/>
        <v>CAP1P1BL</v>
      </c>
      <c r="BD407" s="11" t="str">
        <f t="shared" si="96"/>
        <v>CAP1P1BL</v>
      </c>
      <c r="BE407" s="11" t="str">
        <f t="shared" si="97"/>
        <v>CAP1P1BL</v>
      </c>
    </row>
    <row r="408" spans="1:57" ht="11.25" hidden="1" customHeight="1">
      <c r="A408" s="6">
        <v>406</v>
      </c>
      <c r="B408" s="7" t="s">
        <v>1181</v>
      </c>
      <c r="C408" s="8" t="s">
        <v>1182</v>
      </c>
      <c r="D408" s="7" t="s">
        <v>72</v>
      </c>
      <c r="E408" s="7" t="s">
        <v>73</v>
      </c>
      <c r="F408" s="7" t="s">
        <v>82</v>
      </c>
      <c r="G408" s="9">
        <v>126</v>
      </c>
      <c r="H408" s="9">
        <v>98</v>
      </c>
      <c r="I408" s="9">
        <v>44</v>
      </c>
      <c r="J408" s="9">
        <v>37</v>
      </c>
      <c r="K408" s="9">
        <v>39</v>
      </c>
      <c r="L408" s="9">
        <v>51</v>
      </c>
      <c r="M408" s="9">
        <v>56</v>
      </c>
      <c r="N408" s="9">
        <v>39</v>
      </c>
      <c r="O408" s="9">
        <v>56</v>
      </c>
      <c r="P408" s="9">
        <v>99</v>
      </c>
      <c r="Q408" s="10">
        <v>94</v>
      </c>
      <c r="R408" s="11">
        <v>32</v>
      </c>
      <c r="S408" s="11">
        <v>1</v>
      </c>
      <c r="T408" s="11">
        <v>101</v>
      </c>
      <c r="U408" s="11">
        <v>106</v>
      </c>
      <c r="V408" s="11">
        <v>1</v>
      </c>
      <c r="W408" s="11">
        <v>106</v>
      </c>
      <c r="X408" s="11">
        <f t="shared" si="84"/>
        <v>441</v>
      </c>
      <c r="Y408" s="11">
        <f t="shared" si="85"/>
        <v>4295</v>
      </c>
      <c r="Z408" s="11">
        <f t="shared" si="86"/>
        <v>1660</v>
      </c>
      <c r="AA408" s="11">
        <f t="shared" si="87"/>
        <v>4075</v>
      </c>
      <c r="AB408" s="11">
        <f t="shared" si="88"/>
        <v>4075</v>
      </c>
      <c r="AC408" s="6">
        <f t="shared" si="89"/>
        <v>4730</v>
      </c>
      <c r="AD408" s="9" t="s">
        <v>123</v>
      </c>
      <c r="AE408" s="3" t="str">
        <f>IF(ISERROR(VLOOKUP($AD408,技まとめ!$A$1:$F$380,6,FALSE)),"－",VLOOKUP($AD408,技まとめ!$A$1:$F$380,6,FALSE))</f>
        <v>DR</v>
      </c>
      <c r="AF408" s="3">
        <f>IF(ISERROR(VLOOKUP($AD408,技まとめ!$A$1:$F$380,3,FALSE)),"－",VLOOKUP($AD408,技まとめ!$A$1:$F$380,3,FALSE))</f>
        <v>36</v>
      </c>
      <c r="AG408" s="3">
        <f>IF(ISERROR(VLOOKUP($AD408,技まとめ!$A$1:$F$380,5,FALSE)),"－",VLOOKUP($AD408,技まとめ!$A$1:$F$380,5,FALSE))</f>
        <v>27</v>
      </c>
      <c r="AH408" s="3" t="str">
        <f>IF($E408=IF(ISERROR(VLOOKUP($AD408,技まとめ!$A$1:$F$380,4,FALSE)),"－",VLOOKUP($AD408,技まとめ!$A$1:$F$380,4,FALSE)),"一致","")</f>
        <v>一致</v>
      </c>
      <c r="AI408" s="9" t="s">
        <v>89</v>
      </c>
      <c r="AJ408" s="3" t="str">
        <f>IF(ISERROR(VLOOKUP($AI408,技まとめ!$A$1:$F$380,6,FALSE)),"－",VLOOKUP($AI408,技まとめ!$A$1:$F$380,6,FALSE))</f>
        <v>BB</v>
      </c>
      <c r="AK408" s="3">
        <f>IF(ISERROR(VLOOKUP($AI408,技まとめ!$A$1:$F$380,3,FALSE)),"－",VLOOKUP($AI408,技まとめ!$A$1:$F$380,3,FALSE))</f>
        <v>43</v>
      </c>
      <c r="AL408" s="3">
        <f>IF(ISERROR(VLOOKUP($AI408,技まとめ!$A$1:$F$380,5,FALSE)),"－",VLOOKUP($AI408,技まとめ!$A$1:$F$380,5,FALSE))</f>
        <v>30</v>
      </c>
      <c r="AM408" s="3" t="str">
        <f>IF($E408=IF(ISERROR(VLOOKUP($AI408,技まとめ!$A$1:$F$380,4,FALSE)),"－",VLOOKUP($AI408,技まとめ!$A$1:$F$380,4,FALSE)),"一致","")</f>
        <v>一致</v>
      </c>
      <c r="AN408" s="9" t="s">
        <v>398</v>
      </c>
      <c r="AO408" s="3" t="str">
        <f>IF(ISERROR(VLOOKUP($AN408,技まとめ!$A$1:$F$380,6,FALSE)),"－",VLOOKUP($AN408,技まとめ!$A$1:$F$380,6,FALSE))</f>
        <v>BB</v>
      </c>
      <c r="AP408" s="3">
        <f>IF(ISERROR(VLOOKUP($AN408,技まとめ!$A$1:$F$380,3,FALSE)),"－",VLOOKUP($AN408,技まとめ!$A$1:$F$380,3,FALSE))</f>
        <v>71</v>
      </c>
      <c r="AQ408" s="3">
        <f>IF(ISERROR(VLOOKUP($AN408,技まとめ!$A$1:$F$380,5,FALSE)),"－",VLOOKUP($AN408,技まとめ!$A$1:$F$380,5,FALSE))</f>
        <v>44</v>
      </c>
      <c r="AR408" s="3" t="str">
        <f>IF($E408=IF(ISERROR(VLOOKUP($AN408,技まとめ!$A$1:$F$380,4,FALSE)),"－",VLOOKUP($AN408,技まとめ!$A$1:$F$380,4,FALSE)),"一致","")</f>
        <v>一致</v>
      </c>
      <c r="AS408" s="9" t="s">
        <v>116</v>
      </c>
      <c r="AT408" s="3" t="str">
        <f>IF(ISERROR(VLOOKUP($AS408,技まとめ!$A$1:$F$380,6,FALSE)),"－",VLOOKUP($AS408,技まとめ!$A$1:$F$380,6,FALSE))</f>
        <v>DR</v>
      </c>
      <c r="AU408" s="3">
        <f>IF(ISERROR(VLOOKUP($AS408,技まとめ!$A$1:$F$380,3,FALSE)),"－",VLOOKUP($AS408,技まとめ!$A$1:$F$380,3,FALSE))</f>
        <v>63</v>
      </c>
      <c r="AV408" s="3">
        <f>IF(ISERROR(VLOOKUP($AS408,技まとめ!$A$1:$F$380,5,FALSE)),"－",VLOOKUP($AS408,技まとめ!$A$1:$F$380,5,FALSE))</f>
        <v>42</v>
      </c>
      <c r="AW408" s="3" t="str">
        <f>IF($E408=IF(ISERROR(VLOOKUP($AS408,技まとめ!$A$1:$F$380,4,FALSE)),"－",VLOOKUP($AS408,技まとめ!$A$1:$F$380,4,FALSE)),"一致","")</f>
        <v/>
      </c>
      <c r="AX408" s="12" t="str">
        <f t="shared" si="90"/>
        <v>ごりむちゅうザ・ウォールアイアンウォールれっぷうダッシュ</v>
      </c>
      <c r="AY408" s="12" t="str">
        <f t="shared" si="91"/>
        <v>ごりむちゅうザ・ウォールアイアンウォールれっぷうダッシュ</v>
      </c>
      <c r="AZ408" s="12" t="str">
        <f t="shared" si="92"/>
        <v>ごりむちゅうザ・ウォールアイアンウォールれっぷうダッシュ</v>
      </c>
      <c r="BA408" s="12" t="str">
        <f t="shared" si="93"/>
        <v>ごりむちゅうザ・ウォールアイアンウォールれっぷうダッシュ</v>
      </c>
      <c r="BB408" s="11" t="str">
        <f t="shared" si="94"/>
        <v>DRBBBBDR</v>
      </c>
      <c r="BC408" s="11" t="str">
        <f t="shared" si="95"/>
        <v>DRBBBBDR</v>
      </c>
      <c r="BD408" s="11" t="str">
        <f t="shared" si="96"/>
        <v>DRBBBBDR</v>
      </c>
      <c r="BE408" s="11" t="str">
        <f t="shared" si="97"/>
        <v>DRBBBBDR</v>
      </c>
    </row>
    <row r="409" spans="1:57" ht="11.25" hidden="1" customHeight="1">
      <c r="A409" s="6">
        <v>407</v>
      </c>
      <c r="B409" s="7" t="s">
        <v>1183</v>
      </c>
      <c r="C409" s="8" t="s">
        <v>1184</v>
      </c>
      <c r="D409" s="7" t="s">
        <v>72</v>
      </c>
      <c r="E409" s="7" t="s">
        <v>73</v>
      </c>
      <c r="F409" s="7" t="s">
        <v>82</v>
      </c>
      <c r="G409" s="9">
        <v>119</v>
      </c>
      <c r="H409" s="9">
        <v>93</v>
      </c>
      <c r="I409" s="9">
        <v>56</v>
      </c>
      <c r="J409" s="9">
        <v>56</v>
      </c>
      <c r="K409" s="9">
        <v>53</v>
      </c>
      <c r="L409" s="9">
        <v>60</v>
      </c>
      <c r="M409" s="9">
        <v>53</v>
      </c>
      <c r="N409" s="9">
        <v>57</v>
      </c>
      <c r="O409" s="9">
        <v>53</v>
      </c>
      <c r="P409" s="9">
        <v>50</v>
      </c>
      <c r="Q409" s="10">
        <v>106</v>
      </c>
      <c r="R409" s="11">
        <v>34</v>
      </c>
      <c r="S409" s="11">
        <v>1</v>
      </c>
      <c r="T409" s="11">
        <v>110</v>
      </c>
      <c r="U409" s="11">
        <v>103</v>
      </c>
      <c r="V409" s="11">
        <v>1</v>
      </c>
      <c r="W409" s="11">
        <v>103</v>
      </c>
      <c r="X409" s="11">
        <f t="shared" si="84"/>
        <v>458</v>
      </c>
      <c r="Y409" s="11">
        <f t="shared" si="85"/>
        <v>4760</v>
      </c>
      <c r="Z409" s="11">
        <f t="shared" si="86"/>
        <v>1715</v>
      </c>
      <c r="AA409" s="11">
        <f t="shared" si="87"/>
        <v>4375</v>
      </c>
      <c r="AB409" s="11">
        <f t="shared" si="88"/>
        <v>4375</v>
      </c>
      <c r="AC409" s="6">
        <f t="shared" si="89"/>
        <v>5085</v>
      </c>
      <c r="AD409" s="9" t="s">
        <v>83</v>
      </c>
      <c r="AE409" s="3" t="str">
        <f>IF(ISERROR(VLOOKUP($AD409,技まとめ!$A$1:$F$380,6,FALSE)),"－",VLOOKUP($AD409,技まとめ!$A$1:$F$380,6,FALSE))</f>
        <v>DR</v>
      </c>
      <c r="AF409" s="3">
        <f>IF(ISERROR(VLOOKUP($AD409,技まとめ!$A$1:$F$380,3,FALSE)),"－",VLOOKUP($AD409,技まとめ!$A$1:$F$380,3,FALSE))</f>
        <v>13</v>
      </c>
      <c r="AG409" s="3">
        <f>IF(ISERROR(VLOOKUP($AD409,技まとめ!$A$1:$F$380,5,FALSE)),"－",VLOOKUP($AD409,技まとめ!$A$1:$F$380,5,FALSE))</f>
        <v>20</v>
      </c>
      <c r="AH409" s="3" t="str">
        <f>IF($E409=IF(ISERROR(VLOOKUP($AD409,技まとめ!$A$1:$F$380,4,FALSE)),"－",VLOOKUP($AD409,技まとめ!$A$1:$F$380,4,FALSE)),"一致","")</f>
        <v/>
      </c>
      <c r="AI409" s="9" t="s">
        <v>124</v>
      </c>
      <c r="AJ409" s="3" t="str">
        <f>IF(ISERROR(VLOOKUP($AI409,技まとめ!$A$1:$F$380,6,FALSE)),"－",VLOOKUP($AI409,技まとめ!$A$1:$F$380,6,FALSE))</f>
        <v>BL</v>
      </c>
      <c r="AK409" s="3">
        <f>IF(ISERROR(VLOOKUP($AI409,技まとめ!$A$1:$F$380,3,FALSE)),"－",VLOOKUP($AI409,技まとめ!$A$1:$F$380,3,FALSE))</f>
        <v>42</v>
      </c>
      <c r="AL409" s="3">
        <f>IF(ISERROR(VLOOKUP($AI409,技まとめ!$A$1:$F$380,5,FALSE)),"－",VLOOKUP($AI409,技まとめ!$A$1:$F$380,5,FALSE))</f>
        <v>29</v>
      </c>
      <c r="AM409" s="3" t="str">
        <f>IF($E409=IF(ISERROR(VLOOKUP($AI409,技まとめ!$A$1:$F$380,4,FALSE)),"－",VLOOKUP($AI409,技まとめ!$A$1:$F$380,4,FALSE)),"一致","")</f>
        <v/>
      </c>
      <c r="AN409" s="9" t="s">
        <v>123</v>
      </c>
      <c r="AO409" s="3" t="str">
        <f>IF(ISERROR(VLOOKUP($AN409,技まとめ!$A$1:$F$380,6,FALSE)),"－",VLOOKUP($AN409,技まとめ!$A$1:$F$380,6,FALSE))</f>
        <v>DR</v>
      </c>
      <c r="AP409" s="3">
        <f>IF(ISERROR(VLOOKUP($AN409,技まとめ!$A$1:$F$380,3,FALSE)),"－",VLOOKUP($AN409,技まとめ!$A$1:$F$380,3,FALSE))</f>
        <v>36</v>
      </c>
      <c r="AQ409" s="3">
        <f>IF(ISERROR(VLOOKUP($AN409,技まとめ!$A$1:$F$380,5,FALSE)),"－",VLOOKUP($AN409,技まとめ!$A$1:$F$380,5,FALSE))</f>
        <v>27</v>
      </c>
      <c r="AR409" s="3" t="str">
        <f>IF($E409=IF(ISERROR(VLOOKUP($AN409,技まとめ!$A$1:$F$380,4,FALSE)),"－",VLOOKUP($AN409,技まとめ!$A$1:$F$380,4,FALSE)),"一致","")</f>
        <v>一致</v>
      </c>
      <c r="AS409" s="9" t="s">
        <v>248</v>
      </c>
      <c r="AT409" s="3" t="str">
        <f>IF(ISERROR(VLOOKUP($AS409,技まとめ!$A$1:$F$380,6,FALSE)),"－",VLOOKUP($AS409,技まとめ!$A$1:$F$380,6,FALSE))</f>
        <v>DR</v>
      </c>
      <c r="AU409" s="3">
        <f>IF(ISERROR(VLOOKUP($AS409,技まとめ!$A$1:$F$380,3,FALSE)),"－",VLOOKUP($AS409,技まとめ!$A$1:$F$380,3,FALSE))</f>
        <v>53</v>
      </c>
      <c r="AV409" s="3">
        <f>IF(ISERROR(VLOOKUP($AS409,技まとめ!$A$1:$F$380,5,FALSE)),"－",VLOOKUP($AS409,技まとめ!$A$1:$F$380,5,FALSE))</f>
        <v>35</v>
      </c>
      <c r="AW409" s="3" t="str">
        <f>IF($E409=IF(ISERROR(VLOOKUP($AS409,技まとめ!$A$1:$F$380,4,FALSE)),"－",VLOOKUP($AS409,技まとめ!$A$1:$F$380,4,FALSE)),"一致","")</f>
        <v/>
      </c>
      <c r="AX409" s="12" t="str">
        <f t="shared" si="90"/>
        <v>しっぷうダッシュフェイクボンバーごりむちゅうたつまきどくぎり</v>
      </c>
      <c r="AY409" s="12" t="str">
        <f t="shared" si="91"/>
        <v>しっぷうダッシュフェイクボンバーごりむちゅうたつまきどくぎり</v>
      </c>
      <c r="AZ409" s="12" t="str">
        <f t="shared" si="92"/>
        <v>しっぷうダッシュフェイクボンバーごりむちゅうたつまきどくぎり</v>
      </c>
      <c r="BA409" s="12" t="str">
        <f t="shared" si="93"/>
        <v>しっぷうダッシュフェイクボンバーごりむちゅうたつまきどくぎり</v>
      </c>
      <c r="BB409" s="11" t="str">
        <f t="shared" si="94"/>
        <v>DRBLDRDR</v>
      </c>
      <c r="BC409" s="11" t="str">
        <f t="shared" si="95"/>
        <v>DRBLDRDR</v>
      </c>
      <c r="BD409" s="11" t="str">
        <f t="shared" si="96"/>
        <v>DRBLDRDR</v>
      </c>
      <c r="BE409" s="11" t="str">
        <f t="shared" si="97"/>
        <v>DRBLDRDR</v>
      </c>
    </row>
    <row r="410" spans="1:57" ht="11.25" hidden="1" customHeight="1">
      <c r="A410" s="6">
        <v>408</v>
      </c>
      <c r="B410" s="7" t="s">
        <v>1185</v>
      </c>
      <c r="C410" s="8" t="s">
        <v>1186</v>
      </c>
      <c r="D410" s="7" t="s">
        <v>72</v>
      </c>
      <c r="E410" s="7" t="s">
        <v>95</v>
      </c>
      <c r="F410" s="7" t="s">
        <v>128</v>
      </c>
      <c r="G410" s="9">
        <v>99</v>
      </c>
      <c r="H410" s="9">
        <v>135</v>
      </c>
      <c r="I410" s="9">
        <v>46</v>
      </c>
      <c r="J410" s="9">
        <v>54</v>
      </c>
      <c r="K410" s="9">
        <v>65</v>
      </c>
      <c r="L410" s="9">
        <v>46</v>
      </c>
      <c r="M410" s="9">
        <v>51</v>
      </c>
      <c r="N410" s="9">
        <v>51</v>
      </c>
      <c r="O410" s="9">
        <v>56</v>
      </c>
      <c r="P410" s="9">
        <v>63</v>
      </c>
      <c r="Q410" s="10">
        <v>96</v>
      </c>
      <c r="R410" s="11">
        <v>51</v>
      </c>
      <c r="S410" s="11">
        <v>1</v>
      </c>
      <c r="T410" s="11">
        <v>96</v>
      </c>
      <c r="U410" s="11">
        <v>101</v>
      </c>
      <c r="V410" s="11">
        <v>1</v>
      </c>
      <c r="W410" s="11">
        <v>106</v>
      </c>
      <c r="X410" s="11">
        <f t="shared" si="84"/>
        <v>452</v>
      </c>
      <c r="Y410" s="11">
        <f t="shared" si="85"/>
        <v>4375</v>
      </c>
      <c r="Z410" s="11">
        <f t="shared" si="86"/>
        <v>2325</v>
      </c>
      <c r="AA410" s="11">
        <f t="shared" si="87"/>
        <v>3900</v>
      </c>
      <c r="AB410" s="11">
        <f t="shared" si="88"/>
        <v>3900</v>
      </c>
      <c r="AC410" s="6">
        <f t="shared" si="89"/>
        <v>4625</v>
      </c>
      <c r="AD410" s="9" t="s">
        <v>111</v>
      </c>
      <c r="AE410" s="3" t="str">
        <f>IF(ISERROR(VLOOKUP($AD410,技まとめ!$A$1:$F$380,6,FALSE)),"－",VLOOKUP($AD410,技まとめ!$A$1:$F$380,6,FALSE))</f>
        <v>SC</v>
      </c>
      <c r="AF410" s="3">
        <f>IF(ISERROR(VLOOKUP($AD410,技まとめ!$A$1:$F$380,3,FALSE)),"－",VLOOKUP($AD410,技まとめ!$A$1:$F$380,3,FALSE))</f>
        <v>23</v>
      </c>
      <c r="AG410" s="3">
        <f>IF(ISERROR(VLOOKUP($AD410,技まとめ!$A$1:$F$380,5,FALSE)),"－",VLOOKUP($AD410,技まとめ!$A$1:$F$380,5,FALSE))</f>
        <v>20</v>
      </c>
      <c r="AH410" s="3" t="str">
        <f>IF($E410=IF(ISERROR(VLOOKUP($AD410,技まとめ!$A$1:$F$380,4,FALSE)),"－",VLOOKUP($AD410,技まとめ!$A$1:$F$380,4,FALSE)),"一致","")</f>
        <v>一致</v>
      </c>
      <c r="AI410" s="9" t="s">
        <v>178</v>
      </c>
      <c r="AJ410" s="3" t="str">
        <f>IF(ISERROR(VLOOKUP($AI410,技まとめ!$A$1:$F$380,6,FALSE)),"－",VLOOKUP($AI410,技まとめ!$A$1:$F$380,6,FALSE))</f>
        <v>NS</v>
      </c>
      <c r="AK410" s="3">
        <f>IF(ISERROR(VLOOKUP($AI410,技まとめ!$A$1:$F$380,3,FALSE)),"－",VLOOKUP($AI410,技まとめ!$A$1:$F$380,3,FALSE))</f>
        <v>38</v>
      </c>
      <c r="AL410" s="3">
        <f>IF(ISERROR(VLOOKUP($AI410,技まとめ!$A$1:$F$380,5,FALSE)),"－",VLOOKUP($AI410,技まとめ!$A$1:$F$380,5,FALSE))</f>
        <v>25</v>
      </c>
      <c r="AM410" s="3" t="str">
        <f>IF($E410=IF(ISERROR(VLOOKUP($AI410,技まとめ!$A$1:$F$380,4,FALSE)),"－",VLOOKUP($AI410,技まとめ!$A$1:$F$380,4,FALSE)),"一致","")</f>
        <v>一致</v>
      </c>
      <c r="AN410" s="9" t="s">
        <v>336</v>
      </c>
      <c r="AO410" s="3" t="str">
        <f>IF(ISERROR(VLOOKUP($AN410,技まとめ!$A$1:$F$380,6,FALSE)),"－",VLOOKUP($AN410,技まとめ!$A$1:$F$380,6,FALSE))</f>
        <v>SC</v>
      </c>
      <c r="AP410" s="3">
        <f>IF(ISERROR(VLOOKUP($AN410,技まとめ!$A$1:$F$380,3,FALSE)),"－",VLOOKUP($AN410,技まとめ!$A$1:$F$380,3,FALSE))</f>
        <v>83</v>
      </c>
      <c r="AQ410" s="3">
        <f>IF(ISERROR(VLOOKUP($AN410,技まとめ!$A$1:$F$380,5,FALSE)),"－",VLOOKUP($AN410,技まとめ!$A$1:$F$380,5,FALSE))</f>
        <v>46</v>
      </c>
      <c r="AR410" s="3" t="str">
        <f>IF($E410=IF(ISERROR(VLOOKUP($AN410,技まとめ!$A$1:$F$380,4,FALSE)),"－",VLOOKUP($AN410,技まとめ!$A$1:$F$380,4,FALSE)),"一致","")</f>
        <v>一致</v>
      </c>
      <c r="AS410" s="9" t="s">
        <v>1187</v>
      </c>
      <c r="AT410" s="3" t="str">
        <f>IF(ISERROR(VLOOKUP($AS410,技まとめ!$A$1:$F$380,6,FALSE)),"－",VLOOKUP($AS410,技まとめ!$A$1:$F$380,6,FALSE))</f>
        <v>DR</v>
      </c>
      <c r="AU410" s="3">
        <f>IF(ISERROR(VLOOKUP($AS410,技まとめ!$A$1:$F$380,3,FALSE)),"－",VLOOKUP($AS410,技まとめ!$A$1:$F$380,3,FALSE))</f>
        <v>90</v>
      </c>
      <c r="AV410" s="3">
        <f>IF(ISERROR(VLOOKUP($AS410,技まとめ!$A$1:$F$380,5,FALSE)),"－",VLOOKUP($AS410,技まとめ!$A$1:$F$380,5,FALSE))</f>
        <v>53</v>
      </c>
      <c r="AW410" s="3" t="str">
        <f>IF($E410=IF(ISERROR(VLOOKUP($AS410,技まとめ!$A$1:$F$380,4,FALSE)),"－",VLOOKUP($AS410,技まとめ!$A$1:$F$380,4,FALSE)),"一致","")</f>
        <v>一致</v>
      </c>
      <c r="AX410" s="12" t="str">
        <f t="shared" si="90"/>
        <v>ローリングキックフリーズショットぶんしんシュートデュアルパス</v>
      </c>
      <c r="AY410" s="12" t="str">
        <f t="shared" si="91"/>
        <v>ローリングキックフリーズショットぶんしんシュートデュアルパス</v>
      </c>
      <c r="AZ410" s="12" t="str">
        <f t="shared" si="92"/>
        <v>ローリングキックフリーズショットぶんしんシュートデュアルパス</v>
      </c>
      <c r="BA410" s="12" t="str">
        <f t="shared" si="93"/>
        <v>ローリングキックフリーズショットぶんしんシュートデュアルパス</v>
      </c>
      <c r="BB410" s="11" t="str">
        <f t="shared" si="94"/>
        <v>SCNSSCDR</v>
      </c>
      <c r="BC410" s="11" t="str">
        <f t="shared" si="95"/>
        <v>SCNSSCDR</v>
      </c>
      <c r="BD410" s="11" t="str">
        <f t="shared" si="96"/>
        <v>SCNSSCDR</v>
      </c>
      <c r="BE410" s="11" t="str">
        <f t="shared" si="97"/>
        <v>SCNSSCDR</v>
      </c>
    </row>
    <row r="411" spans="1:57" ht="11.25" hidden="1" customHeight="1">
      <c r="A411" s="6">
        <v>409</v>
      </c>
      <c r="B411" s="7" t="s">
        <v>1188</v>
      </c>
      <c r="C411" s="8" t="s">
        <v>1189</v>
      </c>
      <c r="D411" s="7" t="s">
        <v>72</v>
      </c>
      <c r="E411" s="7" t="s">
        <v>81</v>
      </c>
      <c r="F411" s="7" t="s">
        <v>74</v>
      </c>
      <c r="G411" s="9">
        <v>115</v>
      </c>
      <c r="H411" s="9">
        <v>95</v>
      </c>
      <c r="I411" s="9">
        <v>51</v>
      </c>
      <c r="J411" s="9">
        <v>55</v>
      </c>
      <c r="K411" s="9">
        <v>56</v>
      </c>
      <c r="L411" s="9">
        <v>56</v>
      </c>
      <c r="M411" s="9">
        <v>54</v>
      </c>
      <c r="N411" s="9">
        <v>57</v>
      </c>
      <c r="O411" s="9">
        <v>53</v>
      </c>
      <c r="P411" s="9">
        <v>52</v>
      </c>
      <c r="Q411" s="10">
        <v>101</v>
      </c>
      <c r="R411" s="11">
        <v>38</v>
      </c>
      <c r="S411" s="11">
        <v>1</v>
      </c>
      <c r="T411" s="11">
        <v>106</v>
      </c>
      <c r="U411" s="11">
        <v>104</v>
      </c>
      <c r="V411" s="11">
        <v>1</v>
      </c>
      <c r="W411" s="11">
        <v>103</v>
      </c>
      <c r="X411" s="11">
        <f t="shared" si="84"/>
        <v>454</v>
      </c>
      <c r="Y411" s="11">
        <f t="shared" si="85"/>
        <v>4560</v>
      </c>
      <c r="Z411" s="11">
        <f t="shared" si="86"/>
        <v>1855</v>
      </c>
      <c r="AA411" s="11">
        <f t="shared" si="87"/>
        <v>4235</v>
      </c>
      <c r="AB411" s="11">
        <f t="shared" si="88"/>
        <v>4235</v>
      </c>
      <c r="AC411" s="6">
        <f t="shared" si="89"/>
        <v>4945</v>
      </c>
      <c r="AD411" s="9" t="s">
        <v>440</v>
      </c>
      <c r="AE411" s="3" t="str">
        <f>IF(ISERROR(VLOOKUP($AD411,技まとめ!$A$1:$F$380,6,FALSE)),"－",VLOOKUP($AD411,技まとめ!$A$1:$F$380,6,FALSE))</f>
        <v>CA</v>
      </c>
      <c r="AF411" s="3">
        <f>IF(ISERROR(VLOOKUP($AD411,技まとめ!$A$1:$F$380,3,FALSE)),"－",VLOOKUP($AD411,技まとめ!$A$1:$F$380,3,FALSE))</f>
        <v>15</v>
      </c>
      <c r="AG411" s="3">
        <f>IF(ISERROR(VLOOKUP($AD411,技まとめ!$A$1:$F$380,5,FALSE)),"－",VLOOKUP($AD411,技まとめ!$A$1:$F$380,5,FALSE))</f>
        <v>20</v>
      </c>
      <c r="AH411" s="3" t="str">
        <f>IF($E411=IF(ISERROR(VLOOKUP($AD411,技まとめ!$A$1:$F$380,4,FALSE)),"－",VLOOKUP($AD411,技まとめ!$A$1:$F$380,4,FALSE)),"一致","")</f>
        <v>一致</v>
      </c>
      <c r="AI411" s="9" t="s">
        <v>426</v>
      </c>
      <c r="AJ411" s="3" t="str">
        <f>IF(ISERROR(VLOOKUP($AI411,技まとめ!$A$1:$F$380,6,FALSE)),"－",VLOOKUP($AI411,技まとめ!$A$1:$F$380,6,FALSE))</f>
        <v>NS</v>
      </c>
      <c r="AK411" s="3">
        <f>IF(ISERROR(VLOOKUP($AI411,技まとめ!$A$1:$F$380,3,FALSE)),"－",VLOOKUP($AI411,技まとめ!$A$1:$F$380,3,FALSE))</f>
        <v>57</v>
      </c>
      <c r="AL411" s="3">
        <f>IF(ISERROR(VLOOKUP($AI411,技まとめ!$A$1:$F$380,5,FALSE)),"－",VLOOKUP($AI411,技まとめ!$A$1:$F$380,5,FALSE))</f>
        <v>34</v>
      </c>
      <c r="AM411" s="3" t="str">
        <f>IF($E411=IF(ISERROR(VLOOKUP($AI411,技まとめ!$A$1:$F$380,4,FALSE)),"－",VLOOKUP($AI411,技まとめ!$A$1:$F$380,4,FALSE)),"一致","")</f>
        <v/>
      </c>
      <c r="AN411" s="9" t="s">
        <v>450</v>
      </c>
      <c r="AO411" s="3" t="str">
        <f>IF(ISERROR(VLOOKUP($AN411,技まとめ!$A$1:$F$380,6,FALSE)),"－",VLOOKUP($AN411,技まとめ!$A$1:$F$380,6,FALSE))</f>
        <v>CA</v>
      </c>
      <c r="AP411" s="3">
        <f>IF(ISERROR(VLOOKUP($AN411,技まとめ!$A$1:$F$380,3,FALSE)),"－",VLOOKUP($AN411,技まとめ!$A$1:$F$380,3,FALSE))</f>
        <v>46</v>
      </c>
      <c r="AQ411" s="3">
        <f>IF(ISERROR(VLOOKUP($AN411,技まとめ!$A$1:$F$380,5,FALSE)),"－",VLOOKUP($AN411,技まとめ!$A$1:$F$380,5,FALSE))</f>
        <v>32</v>
      </c>
      <c r="AR411" s="3" t="str">
        <f>IF($E411=IF(ISERROR(VLOOKUP($AN411,技まとめ!$A$1:$F$380,4,FALSE)),"－",VLOOKUP($AN411,技まとめ!$A$1:$F$380,4,FALSE)),"一致","")</f>
        <v>一致</v>
      </c>
      <c r="AS411" s="9" t="s">
        <v>163</v>
      </c>
      <c r="AT411" s="3" t="str">
        <f>IF(ISERROR(VLOOKUP($AS411,技まとめ!$A$1:$F$380,6,FALSE)),"－",VLOOKUP($AS411,技まとめ!$A$1:$F$380,6,FALSE))</f>
        <v>BL</v>
      </c>
      <c r="AU411" s="3">
        <f>IF(ISERROR(VLOOKUP($AS411,技まとめ!$A$1:$F$380,3,FALSE)),"－",VLOOKUP($AS411,技まとめ!$A$1:$F$380,3,FALSE))</f>
        <v>59</v>
      </c>
      <c r="AV411" s="3">
        <f>IF(ISERROR(VLOOKUP($AS411,技まとめ!$A$1:$F$380,5,FALSE)),"－",VLOOKUP($AS411,技まとめ!$A$1:$F$380,5,FALSE))</f>
        <v>38</v>
      </c>
      <c r="AW411" s="3" t="str">
        <f>IF($E411=IF(ISERROR(VLOOKUP($AS411,技まとめ!$A$1:$F$380,4,FALSE)),"－",VLOOKUP($AS411,技まとめ!$A$1:$F$380,4,FALSE)),"一致","")</f>
        <v>一致</v>
      </c>
      <c r="AX411" s="12" t="str">
        <f t="shared" si="90"/>
        <v>スワンダイブシャインドライブつむじサイクロン</v>
      </c>
      <c r="AY411" s="12" t="str">
        <f t="shared" si="91"/>
        <v>スワンダイブシャインドライブつむじサイクロン</v>
      </c>
      <c r="AZ411" s="12" t="str">
        <f t="shared" si="92"/>
        <v>スワンダイブシャインドライブつむじサイクロン</v>
      </c>
      <c r="BA411" s="12" t="str">
        <f t="shared" si="93"/>
        <v>スワンダイブシャインドライブつむじサイクロン</v>
      </c>
      <c r="BB411" s="11" t="str">
        <f t="shared" si="94"/>
        <v>CANSCABL</v>
      </c>
      <c r="BC411" s="11" t="str">
        <f t="shared" si="95"/>
        <v>CANSCABL</v>
      </c>
      <c r="BD411" s="11" t="str">
        <f t="shared" si="96"/>
        <v>CANSCABL</v>
      </c>
      <c r="BE411" s="11" t="str">
        <f t="shared" si="97"/>
        <v>CANSCABL</v>
      </c>
    </row>
    <row r="412" spans="1:57" ht="11.25" hidden="1" customHeight="1">
      <c r="A412" s="6">
        <v>410</v>
      </c>
      <c r="B412" s="7" t="s">
        <v>1190</v>
      </c>
      <c r="C412" s="8" t="s">
        <v>1191</v>
      </c>
      <c r="D412" s="7" t="s">
        <v>72</v>
      </c>
      <c r="E412" s="7" t="s">
        <v>102</v>
      </c>
      <c r="F412" s="7" t="s">
        <v>109</v>
      </c>
      <c r="G412" s="9">
        <v>120</v>
      </c>
      <c r="H412" s="9">
        <v>101</v>
      </c>
      <c r="I412" s="9">
        <v>56</v>
      </c>
      <c r="J412" s="9">
        <v>62</v>
      </c>
      <c r="K412" s="9">
        <v>48</v>
      </c>
      <c r="L412" s="9">
        <v>57</v>
      </c>
      <c r="M412" s="9">
        <v>57</v>
      </c>
      <c r="N412" s="9">
        <v>60</v>
      </c>
      <c r="O412" s="9">
        <v>53</v>
      </c>
      <c r="P412" s="9">
        <v>24</v>
      </c>
      <c r="Q412" s="10">
        <v>106</v>
      </c>
      <c r="R412" s="11">
        <v>12</v>
      </c>
      <c r="S412" s="11">
        <v>1</v>
      </c>
      <c r="T412" s="11">
        <v>107</v>
      </c>
      <c r="U412" s="11">
        <v>107</v>
      </c>
      <c r="V412" s="11">
        <v>1</v>
      </c>
      <c r="W412" s="11">
        <v>103</v>
      </c>
      <c r="X412" s="11">
        <f t="shared" si="84"/>
        <v>437</v>
      </c>
      <c r="Y412" s="11">
        <f t="shared" si="85"/>
        <v>4760</v>
      </c>
      <c r="Z412" s="11">
        <f t="shared" si="86"/>
        <v>945</v>
      </c>
      <c r="AA412" s="11">
        <f t="shared" si="87"/>
        <v>4270</v>
      </c>
      <c r="AB412" s="11">
        <f t="shared" si="88"/>
        <v>4270</v>
      </c>
      <c r="AC412" s="6">
        <f t="shared" si="89"/>
        <v>4855</v>
      </c>
      <c r="AD412" s="9" t="s">
        <v>129</v>
      </c>
      <c r="AE412" s="3" t="str">
        <f>IF(ISERROR(VLOOKUP($AD412,技まとめ!$A$1:$F$380,6,FALSE)),"－",VLOOKUP($AD412,技まとめ!$A$1:$F$380,6,FALSE))</f>
        <v>BL</v>
      </c>
      <c r="AF412" s="3">
        <f>IF(ISERROR(VLOOKUP($AD412,技まとめ!$A$1:$F$380,3,FALSE)),"－",VLOOKUP($AD412,技まとめ!$A$1:$F$380,3,FALSE))</f>
        <v>13</v>
      </c>
      <c r="AG412" s="3">
        <f>IF(ISERROR(VLOOKUP($AD412,技まとめ!$A$1:$F$380,5,FALSE)),"－",VLOOKUP($AD412,技まとめ!$A$1:$F$380,5,FALSE))</f>
        <v>20</v>
      </c>
      <c r="AH412" s="3" t="str">
        <f>IF($E412=IF(ISERROR(VLOOKUP($AD412,技まとめ!$A$1:$F$380,4,FALSE)),"－",VLOOKUP($AD412,技まとめ!$A$1:$F$380,4,FALSE)),"一致","")</f>
        <v/>
      </c>
      <c r="AI412" s="9" t="s">
        <v>686</v>
      </c>
      <c r="AJ412" s="3" t="str">
        <f>IF(ISERROR(VLOOKUP($AI412,技まとめ!$A$1:$F$380,6,FALSE)),"－",VLOOKUP($AI412,技まとめ!$A$1:$F$380,6,FALSE))</f>
        <v>DR</v>
      </c>
      <c r="AK412" s="3">
        <f>IF(ISERROR(VLOOKUP($AI412,技まとめ!$A$1:$F$380,3,FALSE)),"－",VLOOKUP($AI412,技まとめ!$A$1:$F$380,3,FALSE))</f>
        <v>34</v>
      </c>
      <c r="AL412" s="3">
        <f>IF(ISERROR(VLOOKUP($AI412,技まとめ!$A$1:$F$380,5,FALSE)),"－",VLOOKUP($AI412,技まとめ!$A$1:$F$380,5,FALSE))</f>
        <v>27</v>
      </c>
      <c r="AM412" s="3" t="str">
        <f>IF($E412=IF(ISERROR(VLOOKUP($AI412,技まとめ!$A$1:$F$380,4,FALSE)),"－",VLOOKUP($AI412,技まとめ!$A$1:$F$380,4,FALSE)),"一致","")</f>
        <v>一致</v>
      </c>
      <c r="AN412" s="9" t="s">
        <v>1192</v>
      </c>
      <c r="AO412" s="3" t="str">
        <f>IF(ISERROR(VLOOKUP($AN412,技まとめ!$A$1:$F$380,6,FALSE)),"－",VLOOKUP($AN412,技まとめ!$A$1:$F$380,6,FALSE))</f>
        <v>SC</v>
      </c>
      <c r="AP412" s="3">
        <f>IF(ISERROR(VLOOKUP($AN412,技まとめ!$A$1:$F$380,3,FALSE)),"－",VLOOKUP($AN412,技まとめ!$A$1:$F$380,3,FALSE))</f>
        <v>90</v>
      </c>
      <c r="AQ412" s="3">
        <f>IF(ISERROR(VLOOKUP($AN412,技まとめ!$A$1:$F$380,5,FALSE)),"－",VLOOKUP($AN412,技まとめ!$A$1:$F$380,5,FALSE))</f>
        <v>49</v>
      </c>
      <c r="AR412" s="3" t="str">
        <f>IF($E412=IF(ISERROR(VLOOKUP($AN412,技まとめ!$A$1:$F$380,4,FALSE)),"－",VLOOKUP($AN412,技まとめ!$A$1:$F$380,4,FALSE)),"一致","")</f>
        <v/>
      </c>
      <c r="AS412" s="9" t="s">
        <v>116</v>
      </c>
      <c r="AT412" s="3" t="str">
        <f>IF(ISERROR(VLOOKUP($AS412,技まとめ!$A$1:$F$380,6,FALSE)),"－",VLOOKUP($AS412,技まとめ!$A$1:$F$380,6,FALSE))</f>
        <v>DR</v>
      </c>
      <c r="AU412" s="3">
        <f>IF(ISERROR(VLOOKUP($AS412,技まとめ!$A$1:$F$380,3,FALSE)),"－",VLOOKUP($AS412,技まとめ!$A$1:$F$380,3,FALSE))</f>
        <v>63</v>
      </c>
      <c r="AV412" s="3">
        <f>IF(ISERROR(VLOOKUP($AS412,技まとめ!$A$1:$F$380,5,FALSE)),"－",VLOOKUP($AS412,技まとめ!$A$1:$F$380,5,FALSE))</f>
        <v>42</v>
      </c>
      <c r="AW412" s="3" t="str">
        <f>IF($E412=IF(ISERROR(VLOOKUP($AS412,技まとめ!$A$1:$F$380,4,FALSE)),"－",VLOOKUP($AS412,技まとめ!$A$1:$F$380,4,FALSE)),"一致","")</f>
        <v>一致</v>
      </c>
      <c r="AX412" s="12" t="str">
        <f t="shared" si="90"/>
        <v>クイックドロウヒートタックルアストロゲートれっぷうダッシュ</v>
      </c>
      <c r="AY412" s="12" t="str">
        <f t="shared" si="91"/>
        <v>クイックドロウヒートタックルアストロゲートれっぷうダッシュ</v>
      </c>
      <c r="AZ412" s="12" t="str">
        <f t="shared" si="92"/>
        <v>クイックドロウヒートタックルアストロゲートれっぷうダッシュ</v>
      </c>
      <c r="BA412" s="12" t="str">
        <f t="shared" si="93"/>
        <v>クイックドロウヒートタックルアストロゲートれっぷうダッシュ</v>
      </c>
      <c r="BB412" s="11" t="str">
        <f t="shared" si="94"/>
        <v>BLDRSCDR</v>
      </c>
      <c r="BC412" s="11" t="str">
        <f t="shared" si="95"/>
        <v>BLDRSCDR</v>
      </c>
      <c r="BD412" s="11" t="str">
        <f t="shared" si="96"/>
        <v>BLDRSCDR</v>
      </c>
      <c r="BE412" s="11" t="str">
        <f t="shared" si="97"/>
        <v>BLDRSCDR</v>
      </c>
    </row>
    <row r="413" spans="1:57" ht="11.25" hidden="1" customHeight="1">
      <c r="A413" s="6">
        <v>411</v>
      </c>
      <c r="B413" s="7" t="s">
        <v>1193</v>
      </c>
      <c r="C413" s="8" t="s">
        <v>1194</v>
      </c>
      <c r="D413" s="7" t="s">
        <v>72</v>
      </c>
      <c r="E413" s="7" t="s">
        <v>81</v>
      </c>
      <c r="F413" s="7" t="s">
        <v>128</v>
      </c>
      <c r="G413" s="9">
        <v>128</v>
      </c>
      <c r="H413" s="9">
        <v>93</v>
      </c>
      <c r="I413" s="9">
        <v>56</v>
      </c>
      <c r="J413" s="9">
        <v>57</v>
      </c>
      <c r="K413" s="9">
        <v>54</v>
      </c>
      <c r="L413" s="9">
        <v>54</v>
      </c>
      <c r="M413" s="9">
        <v>51</v>
      </c>
      <c r="N413" s="9">
        <v>61</v>
      </c>
      <c r="O413" s="9">
        <v>56</v>
      </c>
      <c r="P413" s="9">
        <v>21</v>
      </c>
      <c r="Q413" s="10">
        <v>106</v>
      </c>
      <c r="R413" s="11">
        <v>11</v>
      </c>
      <c r="S413" s="11">
        <v>1</v>
      </c>
      <c r="T413" s="11">
        <v>104</v>
      </c>
      <c r="U413" s="11">
        <v>101</v>
      </c>
      <c r="V413" s="11">
        <v>1</v>
      </c>
      <c r="W413" s="11">
        <v>106</v>
      </c>
      <c r="X413" s="11">
        <f t="shared" si="84"/>
        <v>430</v>
      </c>
      <c r="Y413" s="11">
        <f t="shared" si="85"/>
        <v>4775</v>
      </c>
      <c r="Z413" s="11">
        <f t="shared" si="86"/>
        <v>925</v>
      </c>
      <c r="AA413" s="11">
        <f t="shared" si="87"/>
        <v>4180</v>
      </c>
      <c r="AB413" s="11">
        <f t="shared" si="88"/>
        <v>4180</v>
      </c>
      <c r="AC413" s="6">
        <f t="shared" si="89"/>
        <v>4745</v>
      </c>
      <c r="AD413" s="9" t="s">
        <v>543</v>
      </c>
      <c r="AE413" s="3" t="str">
        <f>IF(ISERROR(VLOOKUP($AD413,技まとめ!$A$1:$F$380,6,FALSE)),"－",VLOOKUP($AD413,技まとめ!$A$1:$F$380,6,FALSE))</f>
        <v>SC</v>
      </c>
      <c r="AF413" s="3">
        <f>IF(ISERROR(VLOOKUP($AD413,技まとめ!$A$1:$F$380,3,FALSE)),"－",VLOOKUP($AD413,技まとめ!$A$1:$F$380,3,FALSE))</f>
        <v>25</v>
      </c>
      <c r="AG413" s="3">
        <f>IF(ISERROR(VLOOKUP($AD413,技まとめ!$A$1:$F$380,5,FALSE)),"－",VLOOKUP($AD413,技まとめ!$A$1:$F$380,5,FALSE))</f>
        <v>20</v>
      </c>
      <c r="AH413" s="3" t="str">
        <f>IF($E413=IF(ISERROR(VLOOKUP($AD413,技まとめ!$A$1:$F$380,4,FALSE)),"－",VLOOKUP($AD413,技まとめ!$A$1:$F$380,4,FALSE)),"一致","")</f>
        <v>一致</v>
      </c>
      <c r="AI413" s="9" t="s">
        <v>215</v>
      </c>
      <c r="AJ413" s="3" t="str">
        <f>IF(ISERROR(VLOOKUP($AI413,技まとめ!$A$1:$F$380,6,FALSE)),"－",VLOOKUP($AI413,技まとめ!$A$1:$F$380,6,FALSE))</f>
        <v>DR</v>
      </c>
      <c r="AK413" s="3">
        <f>IF(ISERROR(VLOOKUP($AI413,技まとめ!$A$1:$F$380,3,FALSE)),"－",VLOOKUP($AI413,技まとめ!$A$1:$F$380,3,FALSE))</f>
        <v>15</v>
      </c>
      <c r="AL413" s="3">
        <f>IF(ISERROR(VLOOKUP($AI413,技まとめ!$A$1:$F$380,5,FALSE)),"－",VLOOKUP($AI413,技まとめ!$A$1:$F$380,5,FALSE))</f>
        <v>20</v>
      </c>
      <c r="AM413" s="3" t="str">
        <f>IF($E413=IF(ISERROR(VLOOKUP($AI413,技まとめ!$A$1:$F$380,4,FALSE)),"－",VLOOKUP($AI413,技まとめ!$A$1:$F$380,4,FALSE)),"一致","")</f>
        <v>一致</v>
      </c>
      <c r="AN413" s="9" t="s">
        <v>165</v>
      </c>
      <c r="AO413" s="3" t="str">
        <f>IF(ISERROR(VLOOKUP($AN413,技まとめ!$A$1:$F$380,6,FALSE)),"－",VLOOKUP($AN413,技まとめ!$A$1:$F$380,6,FALSE))</f>
        <v>BL</v>
      </c>
      <c r="AP413" s="3">
        <f>IF(ISERROR(VLOOKUP($AN413,技まとめ!$A$1:$F$380,3,FALSE)),"－",VLOOKUP($AN413,技まとめ!$A$1:$F$380,3,FALSE))</f>
        <v>78</v>
      </c>
      <c r="AQ413" s="3">
        <f>IF(ISERROR(VLOOKUP($AN413,技まとめ!$A$1:$F$380,5,FALSE)),"－",VLOOKUP($AN413,技まとめ!$A$1:$F$380,5,FALSE))</f>
        <v>46</v>
      </c>
      <c r="AR413" s="3" t="str">
        <f>IF($E413=IF(ISERROR(VLOOKUP($AN413,技まとめ!$A$1:$F$380,4,FALSE)),"－",VLOOKUP($AN413,技まとめ!$A$1:$F$380,4,FALSE)),"一致","")</f>
        <v>一致</v>
      </c>
      <c r="AS413" s="9" t="s">
        <v>377</v>
      </c>
      <c r="AT413" s="3" t="str">
        <f>IF(ISERROR(VLOOKUP($AS413,技まとめ!$A$1:$F$380,6,FALSE)),"－",VLOOKUP($AS413,技まとめ!$A$1:$F$380,6,FALSE))</f>
        <v>NS</v>
      </c>
      <c r="AU413" s="3">
        <f>IF(ISERROR(VLOOKUP($AS413,技まとめ!$A$1:$F$380,3,FALSE)),"－",VLOOKUP($AS413,技まとめ!$A$1:$F$380,3,FALSE))</f>
        <v>109</v>
      </c>
      <c r="AV413" s="3">
        <f>IF(ISERROR(VLOOKUP($AS413,技まとめ!$A$1:$F$380,5,FALSE)),"－",VLOOKUP($AS413,技まとめ!$A$1:$F$380,5,FALSE))</f>
        <v>58</v>
      </c>
      <c r="AW413" s="3" t="str">
        <f>IF($E413=IF(ISERROR(VLOOKUP($AS413,技まとめ!$A$1:$F$380,4,FALSE)),"－",VLOOKUP($AS413,技まとめ!$A$1:$F$380,4,FALSE)),"一致","")</f>
        <v/>
      </c>
      <c r="AX413" s="12" t="str">
        <f t="shared" si="90"/>
        <v>スピニングシュートたつまきせんぷうダブルサイクロンダブル・ジョー</v>
      </c>
      <c r="AY413" s="12" t="str">
        <f t="shared" si="91"/>
        <v>スピニングシュートたつまきせんぷうダブルサイクロンダブル・ジョー</v>
      </c>
      <c r="AZ413" s="12" t="str">
        <f t="shared" si="92"/>
        <v>スピニングシュートたつまきせんぷうダブルサイクロンダブル・ジョー</v>
      </c>
      <c r="BA413" s="12" t="str">
        <f t="shared" si="93"/>
        <v>スピニングシュートたつまきせんぷうダブルサイクロンダブル・ジョー</v>
      </c>
      <c r="BB413" s="11" t="str">
        <f t="shared" si="94"/>
        <v>SCDRBLNS</v>
      </c>
      <c r="BC413" s="11" t="str">
        <f t="shared" si="95"/>
        <v>SCDRBLNS</v>
      </c>
      <c r="BD413" s="11" t="str">
        <f t="shared" si="96"/>
        <v>SCDRBLNS</v>
      </c>
      <c r="BE413" s="11" t="str">
        <f t="shared" si="97"/>
        <v>SCDRBLNS</v>
      </c>
    </row>
    <row r="414" spans="1:57" ht="11.25" hidden="1" customHeight="1">
      <c r="A414" s="6">
        <v>412</v>
      </c>
      <c r="B414" s="7" t="s">
        <v>1195</v>
      </c>
      <c r="C414" s="8" t="s">
        <v>1196</v>
      </c>
      <c r="D414" s="7" t="s">
        <v>72</v>
      </c>
      <c r="E414" s="7" t="s">
        <v>95</v>
      </c>
      <c r="F414" s="7" t="s">
        <v>82</v>
      </c>
      <c r="G414" s="9">
        <v>120</v>
      </c>
      <c r="H414" s="9">
        <v>91</v>
      </c>
      <c r="I414" s="9">
        <v>47</v>
      </c>
      <c r="J414" s="9">
        <v>47</v>
      </c>
      <c r="K414" s="9">
        <v>45</v>
      </c>
      <c r="L414" s="9">
        <v>51</v>
      </c>
      <c r="M414" s="9">
        <v>52</v>
      </c>
      <c r="N414" s="9">
        <v>47</v>
      </c>
      <c r="O414" s="9">
        <v>48</v>
      </c>
      <c r="P414" s="9">
        <v>91</v>
      </c>
      <c r="Q414" s="10">
        <v>97</v>
      </c>
      <c r="R414" s="11">
        <v>48</v>
      </c>
      <c r="S414" s="11">
        <v>1</v>
      </c>
      <c r="T414" s="11">
        <v>101</v>
      </c>
      <c r="U414" s="11">
        <v>102</v>
      </c>
      <c r="V414" s="11">
        <v>1</v>
      </c>
      <c r="W414" s="11">
        <v>98</v>
      </c>
      <c r="X414" s="11">
        <f t="shared" si="84"/>
        <v>448</v>
      </c>
      <c r="Y414" s="11">
        <f t="shared" si="85"/>
        <v>4375</v>
      </c>
      <c r="Z414" s="11">
        <f t="shared" si="86"/>
        <v>2180</v>
      </c>
      <c r="AA414" s="11">
        <f t="shared" si="87"/>
        <v>4035</v>
      </c>
      <c r="AB414" s="11">
        <f t="shared" si="88"/>
        <v>4035</v>
      </c>
      <c r="AC414" s="6">
        <f t="shared" si="89"/>
        <v>4770</v>
      </c>
      <c r="AD414" s="9" t="s">
        <v>168</v>
      </c>
      <c r="AE414" s="3" t="str">
        <f>IF(ISERROR(VLOOKUP($AD414,技まとめ!$A$1:$F$380,6,FALSE)),"－",VLOOKUP($AD414,技まとめ!$A$1:$F$380,6,FALSE))</f>
        <v>BL</v>
      </c>
      <c r="AF414" s="3">
        <f>IF(ISERROR(VLOOKUP($AD414,技まとめ!$A$1:$F$380,3,FALSE)),"－",VLOOKUP($AD414,技まとめ!$A$1:$F$380,3,FALSE))</f>
        <v>25</v>
      </c>
      <c r="AG414" s="3">
        <f>IF(ISERROR(VLOOKUP($AD414,技まとめ!$A$1:$F$380,5,FALSE)),"－",VLOOKUP($AD414,技まとめ!$A$1:$F$380,5,FALSE))</f>
        <v>12</v>
      </c>
      <c r="AH414" s="3" t="str">
        <f>IF($E414=IF(ISERROR(VLOOKUP($AD414,技まとめ!$A$1:$F$380,4,FALSE)),"－",VLOOKUP($AD414,技まとめ!$A$1:$F$380,4,FALSE)),"一致","")</f>
        <v>一致</v>
      </c>
      <c r="AI414" s="9" t="s">
        <v>98</v>
      </c>
      <c r="AJ414" s="3" t="str">
        <f>IF(ISERROR(VLOOKUP($AI414,技まとめ!$A$1:$F$380,6,FALSE)),"－",VLOOKUP($AI414,技まとめ!$A$1:$F$380,6,FALSE))</f>
        <v>BL</v>
      </c>
      <c r="AK414" s="3">
        <f>IF(ISERROR(VLOOKUP($AI414,技まとめ!$A$1:$F$380,3,FALSE)),"－",VLOOKUP($AI414,技まとめ!$A$1:$F$380,3,FALSE))</f>
        <v>58</v>
      </c>
      <c r="AL414" s="3">
        <f>IF(ISERROR(VLOOKUP($AI414,技まとめ!$A$1:$F$380,5,FALSE)),"－",VLOOKUP($AI414,技まとめ!$A$1:$F$380,5,FALSE))</f>
        <v>39</v>
      </c>
      <c r="AM414" s="3" t="str">
        <f>IF($E414=IF(ISERROR(VLOOKUP($AI414,技まとめ!$A$1:$F$380,4,FALSE)),"－",VLOOKUP($AI414,技まとめ!$A$1:$F$380,4,FALSE)),"一致","")</f>
        <v>一致</v>
      </c>
      <c r="AN414" s="9" t="s">
        <v>808</v>
      </c>
      <c r="AO414" s="3" t="str">
        <f>IF(ISERROR(VLOOKUP($AN414,技まとめ!$A$1:$F$380,6,FALSE)),"－",VLOOKUP($AN414,技まとめ!$A$1:$F$380,6,FALSE))</f>
        <v>BB</v>
      </c>
      <c r="AP414" s="3">
        <f>IF(ISERROR(VLOOKUP($AN414,技まとめ!$A$1:$F$380,3,FALSE)),"－",VLOOKUP($AN414,技まとめ!$A$1:$F$380,3,FALSE))</f>
        <v>73</v>
      </c>
      <c r="AQ414" s="3">
        <f>IF(ISERROR(VLOOKUP($AN414,技まとめ!$A$1:$F$380,5,FALSE)),"－",VLOOKUP($AN414,技まとめ!$A$1:$F$380,5,FALSE))</f>
        <v>44</v>
      </c>
      <c r="AR414" s="3" t="str">
        <f>IF($E414=IF(ISERROR(VLOOKUP($AN414,技まとめ!$A$1:$F$380,4,FALSE)),"－",VLOOKUP($AN414,技まとめ!$A$1:$F$380,4,FALSE)),"一致","")</f>
        <v/>
      </c>
      <c r="AS414" s="9" t="s">
        <v>255</v>
      </c>
      <c r="AT414" s="3" t="str">
        <f>IF(ISERROR(VLOOKUP($AS414,技まとめ!$A$1:$F$380,6,FALSE)),"－",VLOOKUP($AS414,技まとめ!$A$1:$F$380,6,FALSE))</f>
        <v>DR</v>
      </c>
      <c r="AU414" s="3">
        <f>IF(ISERROR(VLOOKUP($AS414,技まとめ!$A$1:$F$380,3,FALSE)),"－",VLOOKUP($AS414,技まとめ!$A$1:$F$380,3,FALSE))</f>
        <v>52</v>
      </c>
      <c r="AV414" s="3">
        <f>IF(ISERROR(VLOOKUP($AS414,技まとめ!$A$1:$F$380,5,FALSE)),"－",VLOOKUP($AS414,技まとめ!$A$1:$F$380,5,FALSE))</f>
        <v>36</v>
      </c>
      <c r="AW414" s="3" t="str">
        <f>IF($E414=IF(ISERROR(VLOOKUP($AS414,技まとめ!$A$1:$F$380,4,FALSE)),"－",VLOOKUP($AS414,技まとめ!$A$1:$F$380,4,FALSE)),"一致","")</f>
        <v/>
      </c>
      <c r="AX414" s="12" t="str">
        <f t="shared" si="90"/>
        <v>キラースライドかげぬいしんくうまカマイタチ</v>
      </c>
      <c r="AY414" s="12" t="str">
        <f t="shared" si="91"/>
        <v>キラースライドかげぬいしんくうまカマイタチ</v>
      </c>
      <c r="AZ414" s="12" t="str">
        <f t="shared" si="92"/>
        <v>キラースライドかげぬいしんくうまカマイタチ</v>
      </c>
      <c r="BA414" s="12" t="str">
        <f t="shared" si="93"/>
        <v>キラースライドかげぬいしんくうまカマイタチ</v>
      </c>
      <c r="BB414" s="11" t="str">
        <f t="shared" si="94"/>
        <v>BLBLBBDR</v>
      </c>
      <c r="BC414" s="11" t="str">
        <f t="shared" si="95"/>
        <v>BLBLBBDR</v>
      </c>
      <c r="BD414" s="11" t="str">
        <f t="shared" si="96"/>
        <v>BLBLBBDR</v>
      </c>
      <c r="BE414" s="11" t="str">
        <f t="shared" si="97"/>
        <v>BLBLBBDR</v>
      </c>
    </row>
    <row r="415" spans="1:57" ht="11.25" hidden="1" customHeight="1">
      <c r="A415" s="6">
        <v>413</v>
      </c>
      <c r="B415" s="7" t="s">
        <v>1197</v>
      </c>
      <c r="C415" s="8" t="s">
        <v>1198</v>
      </c>
      <c r="D415" s="7" t="s">
        <v>72</v>
      </c>
      <c r="E415" s="7" t="s">
        <v>81</v>
      </c>
      <c r="F415" s="7" t="s">
        <v>74</v>
      </c>
      <c r="G415" s="9">
        <v>119</v>
      </c>
      <c r="H415" s="9">
        <v>109</v>
      </c>
      <c r="I415" s="9">
        <v>49</v>
      </c>
      <c r="J415" s="9">
        <v>54</v>
      </c>
      <c r="K415" s="9">
        <v>62</v>
      </c>
      <c r="L415" s="9">
        <v>45</v>
      </c>
      <c r="M415" s="9">
        <v>54</v>
      </c>
      <c r="N415" s="9">
        <v>51</v>
      </c>
      <c r="O415" s="9">
        <v>56</v>
      </c>
      <c r="P415" s="9">
        <v>61</v>
      </c>
      <c r="Q415" s="10">
        <v>99</v>
      </c>
      <c r="R415" s="11">
        <v>46</v>
      </c>
      <c r="S415" s="11">
        <v>1</v>
      </c>
      <c r="T415" s="11">
        <v>95</v>
      </c>
      <c r="U415" s="11">
        <v>104</v>
      </c>
      <c r="V415" s="11">
        <v>1</v>
      </c>
      <c r="W415" s="11">
        <v>106</v>
      </c>
      <c r="X415" s="11">
        <f t="shared" si="84"/>
        <v>452</v>
      </c>
      <c r="Y415" s="11">
        <f t="shared" si="85"/>
        <v>4495</v>
      </c>
      <c r="Z415" s="11">
        <f t="shared" si="86"/>
        <v>2150</v>
      </c>
      <c r="AA415" s="11">
        <f t="shared" si="87"/>
        <v>3865</v>
      </c>
      <c r="AB415" s="11">
        <f t="shared" si="88"/>
        <v>3865</v>
      </c>
      <c r="AC415" s="6">
        <f t="shared" si="89"/>
        <v>4560</v>
      </c>
      <c r="AD415" s="9" t="s">
        <v>665</v>
      </c>
      <c r="AE415" s="3" t="str">
        <f>IF(ISERROR(VLOOKUP($AD415,技まとめ!$A$1:$F$380,6,FALSE)),"－",VLOOKUP($AD415,技まとめ!$A$1:$F$380,6,FALSE))</f>
        <v>CA</v>
      </c>
      <c r="AF415" s="3">
        <f>IF(ISERROR(VLOOKUP($AD415,技まとめ!$A$1:$F$380,3,FALSE)),"－",VLOOKUP($AD415,技まとめ!$A$1:$F$380,3,FALSE))</f>
        <v>19</v>
      </c>
      <c r="AG415" s="3">
        <f>IF(ISERROR(VLOOKUP($AD415,技まとめ!$A$1:$F$380,5,FALSE)),"－",VLOOKUP($AD415,技まとめ!$A$1:$F$380,5,FALSE))</f>
        <v>22</v>
      </c>
      <c r="AH415" s="3" t="str">
        <f>IF($E415=IF(ISERROR(VLOOKUP($AD415,技まとめ!$A$1:$F$380,4,FALSE)),"－",VLOOKUP($AD415,技まとめ!$A$1:$F$380,4,FALSE)),"一致","")</f>
        <v>一致</v>
      </c>
      <c r="AI415" s="9" t="s">
        <v>198</v>
      </c>
      <c r="AJ415" s="3" t="str">
        <f>IF(ISERROR(VLOOKUP($AI415,技まとめ!$A$1:$F$380,6,FALSE)),"－",VLOOKUP($AI415,技まとめ!$A$1:$F$380,6,FALSE))</f>
        <v>NS</v>
      </c>
      <c r="AK415" s="3">
        <f>IF(ISERROR(VLOOKUP($AI415,技まとめ!$A$1:$F$380,3,FALSE)),"－",VLOOKUP($AI415,技まとめ!$A$1:$F$380,3,FALSE))</f>
        <v>94</v>
      </c>
      <c r="AL415" s="3">
        <f>IF(ISERROR(VLOOKUP($AI415,技まとめ!$A$1:$F$380,5,FALSE)),"－",VLOOKUP($AI415,技まとめ!$A$1:$F$380,5,FALSE))</f>
        <v>52</v>
      </c>
      <c r="AM415" s="3" t="str">
        <f>IF($E415=IF(ISERROR(VLOOKUP($AI415,技まとめ!$A$1:$F$380,4,FALSE)),"－",VLOOKUP($AI415,技まとめ!$A$1:$F$380,4,FALSE)),"一致","")</f>
        <v/>
      </c>
      <c r="AN415" s="9" t="s">
        <v>845</v>
      </c>
      <c r="AO415" s="3" t="str">
        <f>IF(ISERROR(VLOOKUP($AN415,技まとめ!$A$1:$F$380,6,FALSE)),"－",VLOOKUP($AN415,技まとめ!$A$1:$F$380,6,FALSE))</f>
        <v>BL</v>
      </c>
      <c r="AP415" s="3">
        <f>IF(ISERROR(VLOOKUP($AN415,技まとめ!$A$1:$F$380,3,FALSE)),"－",VLOOKUP($AN415,技まとめ!$A$1:$F$380,3,FALSE))</f>
        <v>31</v>
      </c>
      <c r="AQ415" s="3">
        <f>IF(ISERROR(VLOOKUP($AN415,技まとめ!$A$1:$F$380,5,FALSE)),"－",VLOOKUP($AN415,技まとめ!$A$1:$F$380,5,FALSE))</f>
        <v>28</v>
      </c>
      <c r="AR415" s="3" t="str">
        <f>IF($E415=IF(ISERROR(VLOOKUP($AN415,技まとめ!$A$1:$F$380,4,FALSE)),"－",VLOOKUP($AN415,技まとめ!$A$1:$F$380,4,FALSE)),"一致","")</f>
        <v>一致</v>
      </c>
      <c r="AS415" s="9" t="s">
        <v>573</v>
      </c>
      <c r="AT415" s="3" t="str">
        <f>IF(ISERROR(VLOOKUP($AS415,技まとめ!$A$1:$F$380,6,FALSE)),"－",VLOOKUP($AS415,技まとめ!$A$1:$F$380,6,FALSE))</f>
        <v>P2</v>
      </c>
      <c r="AU415" s="3">
        <f>IF(ISERROR(VLOOKUP($AS415,技まとめ!$A$1:$F$380,3,FALSE)),"－",VLOOKUP($AS415,技まとめ!$A$1:$F$380,3,FALSE))</f>
        <v>71</v>
      </c>
      <c r="AV415" s="3">
        <f>IF(ISERROR(VLOOKUP($AS415,技まとめ!$A$1:$F$380,5,FALSE)),"－",VLOOKUP($AS415,技まとめ!$A$1:$F$380,5,FALSE))</f>
        <v>42</v>
      </c>
      <c r="AW415" s="3" t="str">
        <f>IF($E415=IF(ISERROR(VLOOKUP($AS415,技まとめ!$A$1:$F$380,4,FALSE)),"－",VLOOKUP($AS415,技まとめ!$A$1:$F$380,4,FALSE)),"一致","")</f>
        <v>一致</v>
      </c>
      <c r="AX415" s="12" t="str">
        <f t="shared" si="90"/>
        <v>トルネードキャッチこうていペンギン２ごうアイスグランドつなみウォール</v>
      </c>
      <c r="AY415" s="12" t="str">
        <f t="shared" si="91"/>
        <v>トルネードキャッチこうていペンギン２ごうアイスグランドつなみウォール</v>
      </c>
      <c r="AZ415" s="12" t="str">
        <f t="shared" si="92"/>
        <v>トルネードキャッチこうていペンギン２ごうアイスグランドつなみウォール</v>
      </c>
      <c r="BA415" s="12" t="str">
        <f t="shared" si="93"/>
        <v>トルネードキャッチこうていペンギン２ごうアイスグランドつなみウォール</v>
      </c>
      <c r="BB415" s="11" t="str">
        <f t="shared" si="94"/>
        <v>CANSBLP2</v>
      </c>
      <c r="BC415" s="11" t="str">
        <f t="shared" si="95"/>
        <v>CANSBLP2</v>
      </c>
      <c r="BD415" s="11" t="str">
        <f t="shared" si="96"/>
        <v>CANSBLP2</v>
      </c>
      <c r="BE415" s="11" t="str">
        <f t="shared" si="97"/>
        <v>CANSBLP2</v>
      </c>
    </row>
    <row r="416" spans="1:57" ht="11.25" hidden="1" customHeight="1">
      <c r="A416" s="6">
        <v>414</v>
      </c>
      <c r="B416" s="7" t="s">
        <v>1199</v>
      </c>
      <c r="C416" s="8" t="s">
        <v>1200</v>
      </c>
      <c r="D416" s="7" t="s">
        <v>72</v>
      </c>
      <c r="E416" s="7" t="s">
        <v>81</v>
      </c>
      <c r="F416" s="7" t="s">
        <v>74</v>
      </c>
      <c r="G416" s="9">
        <v>110</v>
      </c>
      <c r="H416" s="9">
        <v>91</v>
      </c>
      <c r="I416" s="9">
        <v>45</v>
      </c>
      <c r="J416" s="9">
        <v>39</v>
      </c>
      <c r="K416" s="9">
        <v>43</v>
      </c>
      <c r="L416" s="9">
        <v>56</v>
      </c>
      <c r="M416" s="9">
        <v>62</v>
      </c>
      <c r="N416" s="9">
        <v>55</v>
      </c>
      <c r="O416" s="9">
        <v>52</v>
      </c>
      <c r="P416" s="9">
        <v>74</v>
      </c>
      <c r="Q416" s="10">
        <v>95</v>
      </c>
      <c r="R416" s="11">
        <v>29</v>
      </c>
      <c r="S416" s="11">
        <v>1</v>
      </c>
      <c r="T416" s="11">
        <v>106</v>
      </c>
      <c r="U416" s="11">
        <v>112</v>
      </c>
      <c r="V416" s="11">
        <v>1</v>
      </c>
      <c r="W416" s="11">
        <v>102</v>
      </c>
      <c r="X416" s="11">
        <f t="shared" si="84"/>
        <v>446</v>
      </c>
      <c r="Y416" s="11">
        <f t="shared" si="85"/>
        <v>4315</v>
      </c>
      <c r="Z416" s="11">
        <f t="shared" si="86"/>
        <v>1535</v>
      </c>
      <c r="AA416" s="11">
        <f t="shared" si="87"/>
        <v>4230</v>
      </c>
      <c r="AB416" s="11">
        <f t="shared" si="88"/>
        <v>4230</v>
      </c>
      <c r="AC416" s="6">
        <f t="shared" si="89"/>
        <v>4895</v>
      </c>
      <c r="AD416" s="9" t="s">
        <v>440</v>
      </c>
      <c r="AE416" s="3" t="str">
        <f>IF(ISERROR(VLOOKUP($AD416,技まとめ!$A$1:$F$380,6,FALSE)),"－",VLOOKUP($AD416,技まとめ!$A$1:$F$380,6,FALSE))</f>
        <v>CA</v>
      </c>
      <c r="AF416" s="3">
        <f>IF(ISERROR(VLOOKUP($AD416,技まとめ!$A$1:$F$380,3,FALSE)),"－",VLOOKUP($AD416,技まとめ!$A$1:$F$380,3,FALSE))</f>
        <v>15</v>
      </c>
      <c r="AG416" s="3">
        <f>IF(ISERROR(VLOOKUP($AD416,技まとめ!$A$1:$F$380,5,FALSE)),"－",VLOOKUP($AD416,技まとめ!$A$1:$F$380,5,FALSE))</f>
        <v>20</v>
      </c>
      <c r="AH416" s="3" t="str">
        <f>IF($E416=IF(ISERROR(VLOOKUP($AD416,技まとめ!$A$1:$F$380,4,FALSE)),"－",VLOOKUP($AD416,技まとめ!$A$1:$F$380,4,FALSE)),"一致","")</f>
        <v>一致</v>
      </c>
      <c r="AI416" s="9" t="s">
        <v>423</v>
      </c>
      <c r="AJ416" s="3" t="str">
        <f>IF(ISERROR(VLOOKUP($AI416,技まとめ!$A$1:$F$380,6,FALSE)),"－",VLOOKUP($AI416,技まとめ!$A$1:$F$380,6,FALSE))</f>
        <v>BL</v>
      </c>
      <c r="AK416" s="3">
        <f>IF(ISERROR(VLOOKUP($AI416,技まとめ!$A$1:$F$380,3,FALSE)),"－",VLOOKUP($AI416,技まとめ!$A$1:$F$380,3,FALSE))</f>
        <v>13</v>
      </c>
      <c r="AL416" s="3">
        <f>IF(ISERROR(VLOOKUP($AI416,技まとめ!$A$1:$F$380,5,FALSE)),"－",VLOOKUP($AI416,技まとめ!$A$1:$F$380,5,FALSE))</f>
        <v>20</v>
      </c>
      <c r="AM416" s="3" t="str">
        <f>IF($E416=IF(ISERROR(VLOOKUP($AI416,技まとめ!$A$1:$F$380,4,FALSE)),"－",VLOOKUP($AI416,技まとめ!$A$1:$F$380,4,FALSE)),"一致","")</f>
        <v>一致</v>
      </c>
      <c r="AN416" s="9" t="s">
        <v>300</v>
      </c>
      <c r="AO416" s="3" t="str">
        <f>IF(ISERROR(VLOOKUP($AN416,技まとめ!$A$1:$F$380,6,FALSE)),"－",VLOOKUP($AN416,技まとめ!$A$1:$F$380,6,FALSE))</f>
        <v>BB</v>
      </c>
      <c r="AP416" s="3">
        <f>IF(ISERROR(VLOOKUP($AN416,技まとめ!$A$1:$F$380,3,FALSE)),"－",VLOOKUP($AN416,技まとめ!$A$1:$F$380,3,FALSE))</f>
        <v>49</v>
      </c>
      <c r="AQ416" s="3">
        <f>IF(ISERROR(VLOOKUP($AN416,技まとめ!$A$1:$F$380,5,FALSE)),"－",VLOOKUP($AN416,技まとめ!$A$1:$F$380,5,FALSE))</f>
        <v>32</v>
      </c>
      <c r="AR416" s="3" t="str">
        <f>IF($E416=IF(ISERROR(VLOOKUP($AN416,技まとめ!$A$1:$F$380,4,FALSE)),"－",VLOOKUP($AN416,技まとめ!$A$1:$F$380,4,FALSE)),"一致","")</f>
        <v>一致</v>
      </c>
      <c r="AS416" s="9" t="s">
        <v>179</v>
      </c>
      <c r="AT416" s="3" t="str">
        <f>IF(ISERROR(VLOOKUP($AS416,技まとめ!$A$1:$F$380,6,FALSE)),"－",VLOOKUP($AS416,技まとめ!$A$1:$F$380,6,FALSE))</f>
        <v>LS</v>
      </c>
      <c r="AU416" s="3">
        <f>IF(ISERROR(VLOOKUP($AS416,技まとめ!$A$1:$F$380,3,FALSE)),"－",VLOOKUP($AS416,技まとめ!$A$1:$F$380,3,FALSE))</f>
        <v>94</v>
      </c>
      <c r="AV416" s="3">
        <f>IF(ISERROR(VLOOKUP($AS416,技まとめ!$A$1:$F$380,5,FALSE)),"－",VLOOKUP($AS416,技まとめ!$A$1:$F$380,5,FALSE))</f>
        <v>62</v>
      </c>
      <c r="AW416" s="3" t="str">
        <f>IF($E416=IF(ISERROR(VLOOKUP($AS416,技まとめ!$A$1:$F$380,4,FALSE)),"－",VLOOKUP($AS416,技まとめ!$A$1:$F$380,4,FALSE)),"一致","")</f>
        <v/>
      </c>
      <c r="AX416" s="12" t="str">
        <f t="shared" si="90"/>
        <v>スワンダイブコイルターンスピニングカットグラディウスアーチ</v>
      </c>
      <c r="AY416" s="12" t="str">
        <f t="shared" si="91"/>
        <v>スワンダイブコイルターンスピニングカットグラディウスアーチ</v>
      </c>
      <c r="AZ416" s="12" t="str">
        <f t="shared" si="92"/>
        <v>スワンダイブコイルターンスピニングカットグラディウスアーチ</v>
      </c>
      <c r="BA416" s="12" t="str">
        <f t="shared" si="93"/>
        <v>スワンダイブコイルターンスピニングカットグラディウスアーチ</v>
      </c>
      <c r="BB416" s="11" t="str">
        <f t="shared" si="94"/>
        <v>CABLBBLS</v>
      </c>
      <c r="BC416" s="11" t="str">
        <f t="shared" si="95"/>
        <v>CABLBBLS</v>
      </c>
      <c r="BD416" s="11" t="str">
        <f t="shared" si="96"/>
        <v>CABLBBLS</v>
      </c>
      <c r="BE416" s="11" t="str">
        <f t="shared" si="97"/>
        <v>CABLBBLS</v>
      </c>
    </row>
    <row r="417" spans="1:57" ht="11.25" hidden="1" customHeight="1">
      <c r="A417" s="6">
        <v>415</v>
      </c>
      <c r="B417" s="7" t="s">
        <v>1201</v>
      </c>
      <c r="C417" s="8" t="s">
        <v>1202</v>
      </c>
      <c r="D417" s="7" t="s">
        <v>72</v>
      </c>
      <c r="E417" s="7" t="s">
        <v>73</v>
      </c>
      <c r="F417" s="7" t="s">
        <v>109</v>
      </c>
      <c r="G417" s="9">
        <v>121</v>
      </c>
      <c r="H417" s="9">
        <v>93</v>
      </c>
      <c r="I417" s="9">
        <v>56</v>
      </c>
      <c r="J417" s="9">
        <v>50</v>
      </c>
      <c r="K417" s="9">
        <v>54</v>
      </c>
      <c r="L417" s="9">
        <v>53</v>
      </c>
      <c r="M417" s="9">
        <v>54</v>
      </c>
      <c r="N417" s="9">
        <v>57</v>
      </c>
      <c r="O417" s="9">
        <v>56</v>
      </c>
      <c r="P417" s="9">
        <v>54</v>
      </c>
      <c r="Q417" s="10">
        <v>106</v>
      </c>
      <c r="R417" s="11">
        <v>33</v>
      </c>
      <c r="S417" s="11">
        <v>1</v>
      </c>
      <c r="T417" s="11">
        <v>103</v>
      </c>
      <c r="U417" s="11">
        <v>104</v>
      </c>
      <c r="V417" s="11">
        <v>1</v>
      </c>
      <c r="W417" s="11">
        <v>106</v>
      </c>
      <c r="X417" s="11">
        <f t="shared" si="84"/>
        <v>454</v>
      </c>
      <c r="Y417" s="11">
        <f t="shared" si="85"/>
        <v>4775</v>
      </c>
      <c r="Z417" s="11">
        <f t="shared" si="86"/>
        <v>1695</v>
      </c>
      <c r="AA417" s="11">
        <f t="shared" si="87"/>
        <v>4145</v>
      </c>
      <c r="AB417" s="11">
        <f t="shared" si="88"/>
        <v>4145</v>
      </c>
      <c r="AC417" s="6">
        <f t="shared" si="89"/>
        <v>4815</v>
      </c>
      <c r="AD417" s="9" t="s">
        <v>634</v>
      </c>
      <c r="AE417" s="3" t="str">
        <f>IF(ISERROR(VLOOKUP($AD417,技まとめ!$A$1:$F$380,6,FALSE)),"－",VLOOKUP($AD417,技まとめ!$A$1:$F$380,6,FALSE))</f>
        <v>DR</v>
      </c>
      <c r="AF417" s="3">
        <f>IF(ISERROR(VLOOKUP($AD417,技まとめ!$A$1:$F$380,3,FALSE)),"－",VLOOKUP($AD417,技まとめ!$A$1:$F$380,3,FALSE))</f>
        <v>13</v>
      </c>
      <c r="AG417" s="3">
        <f>IF(ISERROR(VLOOKUP($AD417,技まとめ!$A$1:$F$380,5,FALSE)),"－",VLOOKUP($AD417,技まとめ!$A$1:$F$380,5,FALSE))</f>
        <v>20</v>
      </c>
      <c r="AH417" s="3" t="str">
        <f>IF($E417=IF(ISERROR(VLOOKUP($AD417,技まとめ!$A$1:$F$380,4,FALSE)),"－",VLOOKUP($AD417,技まとめ!$A$1:$F$380,4,FALSE)),"一致","")</f>
        <v/>
      </c>
      <c r="AI417" s="9" t="s">
        <v>97</v>
      </c>
      <c r="AJ417" s="3" t="str">
        <f>IF(ISERROR(VLOOKUP($AI417,技まとめ!$A$1:$F$380,6,FALSE)),"－",VLOOKUP($AI417,技まとめ!$A$1:$F$380,6,FALSE))</f>
        <v>BL</v>
      </c>
      <c r="AK417" s="3">
        <f>IF(ISERROR(VLOOKUP($AI417,技まとめ!$A$1:$F$380,3,FALSE)),"－",VLOOKUP($AI417,技まとめ!$A$1:$F$380,3,FALSE))</f>
        <v>38</v>
      </c>
      <c r="AL417" s="3">
        <f>IF(ISERROR(VLOOKUP($AI417,技まとめ!$A$1:$F$380,5,FALSE)),"－",VLOOKUP($AI417,技まとめ!$A$1:$F$380,5,FALSE))</f>
        <v>16</v>
      </c>
      <c r="AM417" s="3" t="str">
        <f>IF($E417=IF(ISERROR(VLOOKUP($AI417,技まとめ!$A$1:$F$380,4,FALSE)),"－",VLOOKUP($AI417,技まとめ!$A$1:$F$380,4,FALSE)),"一致","")</f>
        <v>一致</v>
      </c>
      <c r="AN417" s="9" t="s">
        <v>5011</v>
      </c>
      <c r="AO417" s="3" t="str">
        <f>IF(ISERROR(VLOOKUP($AN417,技まとめ!$A$1:$F$380,6,FALSE)),"－",VLOOKUP($AN417,技まとめ!$A$1:$F$380,6,FALSE))</f>
        <v>－</v>
      </c>
      <c r="AP417" s="3">
        <f>IF(ISERROR(VLOOKUP($AN417,技まとめ!$A$1:$F$380,3,FALSE)),"－",VLOOKUP($AN417,技まとめ!$A$1:$F$380,3,FALSE))</f>
        <v>0</v>
      </c>
      <c r="AQ417" s="3">
        <f>IF(ISERROR(VLOOKUP($AN417,技まとめ!$A$1:$F$380,5,FALSE)),"－",VLOOKUP($AN417,技まとめ!$A$1:$F$380,5,FALSE))</f>
        <v>0</v>
      </c>
      <c r="AR417" s="3" t="str">
        <f>IF($E417=IF(ISERROR(VLOOKUP($AN417,技まとめ!$A$1:$F$380,4,FALSE)),"－",VLOOKUP($AN417,技まとめ!$A$1:$F$380,4,FALSE)),"一致","")</f>
        <v/>
      </c>
      <c r="AS417" s="9" t="s">
        <v>124</v>
      </c>
      <c r="AT417" s="3" t="str">
        <f>IF(ISERROR(VLOOKUP($AS417,技まとめ!$A$1:$F$380,6,FALSE)),"－",VLOOKUP($AS417,技まとめ!$A$1:$F$380,6,FALSE))</f>
        <v>BL</v>
      </c>
      <c r="AU417" s="3">
        <f>IF(ISERROR(VLOOKUP($AS417,技まとめ!$A$1:$F$380,3,FALSE)),"－",VLOOKUP($AS417,技まとめ!$A$1:$F$380,3,FALSE))</f>
        <v>42</v>
      </c>
      <c r="AV417" s="3">
        <f>IF(ISERROR(VLOOKUP($AS417,技まとめ!$A$1:$F$380,5,FALSE)),"－",VLOOKUP($AS417,技まとめ!$A$1:$F$380,5,FALSE))</f>
        <v>29</v>
      </c>
      <c r="AW417" s="3" t="str">
        <f>IF($E417=IF(ISERROR(VLOOKUP($AS417,技まとめ!$A$1:$F$380,4,FALSE)),"－",VLOOKUP($AS417,技まとめ!$A$1:$F$380,4,FALSE)),"一致","")</f>
        <v/>
      </c>
      <c r="AX417" s="12" t="str">
        <f t="shared" si="90"/>
        <v>たまのりピエロうしろのしょうめんイケイケ！フェイクボンバー</v>
      </c>
      <c r="AY417" s="12" t="str">
        <f t="shared" si="91"/>
        <v>たまのりピエロうしろのしょうめんイケイケ！フェイクボンバー</v>
      </c>
      <c r="AZ417" s="12" t="str">
        <f t="shared" si="92"/>
        <v>たまのりピエロうしろのしょうめんイケイケ！フェイクボンバー</v>
      </c>
      <c r="BA417" s="12" t="str">
        <f t="shared" si="93"/>
        <v>たまのりピエロうしろのしょうめんイケイケ！フェイクボンバー</v>
      </c>
      <c r="BB417" s="11" t="str">
        <f t="shared" si="94"/>
        <v>DRBL－BL</v>
      </c>
      <c r="BC417" s="11" t="str">
        <f t="shared" si="95"/>
        <v>DRBL－BL</v>
      </c>
      <c r="BD417" s="11" t="str">
        <f t="shared" si="96"/>
        <v>DRBL－BL</v>
      </c>
      <c r="BE417" s="11" t="str">
        <f t="shared" si="97"/>
        <v>DRBL－BL</v>
      </c>
    </row>
    <row r="418" spans="1:57" ht="11.25" hidden="1" customHeight="1">
      <c r="A418" s="6">
        <v>416</v>
      </c>
      <c r="B418" s="7" t="s">
        <v>1203</v>
      </c>
      <c r="C418" s="8" t="s">
        <v>1204</v>
      </c>
      <c r="D418" s="7" t="s">
        <v>72</v>
      </c>
      <c r="E418" s="7" t="s">
        <v>95</v>
      </c>
      <c r="F418" s="7" t="s">
        <v>128</v>
      </c>
      <c r="G418" s="9">
        <v>130</v>
      </c>
      <c r="H418" s="9">
        <v>95</v>
      </c>
      <c r="I418" s="9">
        <v>60</v>
      </c>
      <c r="J418" s="9">
        <v>51</v>
      </c>
      <c r="K418" s="9">
        <v>54</v>
      </c>
      <c r="L418" s="9">
        <v>62</v>
      </c>
      <c r="M418" s="9">
        <v>42</v>
      </c>
      <c r="N418" s="9">
        <v>65</v>
      </c>
      <c r="O418" s="9">
        <v>57</v>
      </c>
      <c r="P418" s="9">
        <v>22</v>
      </c>
      <c r="Q418" s="10">
        <v>110</v>
      </c>
      <c r="R418" s="11">
        <v>10</v>
      </c>
      <c r="S418" s="11">
        <v>1</v>
      </c>
      <c r="T418" s="11">
        <v>112</v>
      </c>
      <c r="U418" s="11">
        <v>92</v>
      </c>
      <c r="V418" s="11">
        <v>1</v>
      </c>
      <c r="W418" s="11">
        <v>107</v>
      </c>
      <c r="X418" s="11">
        <f t="shared" si="84"/>
        <v>433</v>
      </c>
      <c r="Y418" s="11">
        <f t="shared" si="85"/>
        <v>4940</v>
      </c>
      <c r="Z418" s="11">
        <f t="shared" si="86"/>
        <v>895</v>
      </c>
      <c r="AA418" s="11">
        <f t="shared" si="87"/>
        <v>4465</v>
      </c>
      <c r="AB418" s="11">
        <f t="shared" si="88"/>
        <v>4465</v>
      </c>
      <c r="AC418" s="6">
        <f t="shared" si="89"/>
        <v>5065</v>
      </c>
      <c r="AD418" s="9" t="s">
        <v>5061</v>
      </c>
      <c r="AE418" s="3" t="str">
        <f>IF(ISERROR(VLOOKUP($AD418,技まとめ!$A$1:$F$380,6,FALSE)),"－",VLOOKUP($AD418,技まとめ!$A$1:$F$380,6,FALSE))</f>
        <v>BL</v>
      </c>
      <c r="AF418" s="3">
        <f>IF(ISERROR(VLOOKUP($AD418,技まとめ!$A$1:$F$380,3,FALSE)),"－",VLOOKUP($AD418,技まとめ!$A$1:$F$380,3,FALSE))</f>
        <v>33</v>
      </c>
      <c r="AG418" s="3">
        <f>IF(ISERROR(VLOOKUP($AD418,技まとめ!$A$1:$F$380,5,FALSE)),"－",VLOOKUP($AD418,技まとめ!$A$1:$F$380,5,FALSE))</f>
        <v>28</v>
      </c>
      <c r="AH418" s="3" t="str">
        <f>IF($E418=IF(ISERROR(VLOOKUP($AD418,技まとめ!$A$1:$F$380,4,FALSE)),"－",VLOOKUP($AD418,技まとめ!$A$1:$F$380,4,FALSE)),"一致","")</f>
        <v>一致</v>
      </c>
      <c r="AI418" s="9" t="s">
        <v>5060</v>
      </c>
      <c r="AJ418" s="3" t="str">
        <f>IF(ISERROR(VLOOKUP($AI418,技まとめ!$A$1:$F$380,6,FALSE)),"－",VLOOKUP($AI418,技まとめ!$A$1:$F$380,6,FALSE))</f>
        <v>DR</v>
      </c>
      <c r="AK418" s="3">
        <f>IF(ISERROR(VLOOKUP($AI418,技まとめ!$A$1:$F$380,3,FALSE)),"－",VLOOKUP($AI418,技まとめ!$A$1:$F$380,3,FALSE))</f>
        <v>27</v>
      </c>
      <c r="AL418" s="3">
        <f>IF(ISERROR(VLOOKUP($AI418,技まとめ!$A$1:$F$380,5,FALSE)),"－",VLOOKUP($AI418,技まとめ!$A$1:$F$380,5,FALSE))</f>
        <v>25</v>
      </c>
      <c r="AM418" s="3" t="str">
        <f>IF($E418=IF(ISERROR(VLOOKUP($AI418,技まとめ!$A$1:$F$380,4,FALSE)),"－",VLOOKUP($AI418,技まとめ!$A$1:$F$380,4,FALSE)),"一致","")</f>
        <v>一致</v>
      </c>
      <c r="AN418" s="9" t="s">
        <v>148</v>
      </c>
      <c r="AO418" s="3" t="str">
        <f>IF(ISERROR(VLOOKUP($AN418,技まとめ!$A$1:$F$380,6,FALSE)),"－",VLOOKUP($AN418,技まとめ!$A$1:$F$380,6,FALSE))</f>
        <v>SC</v>
      </c>
      <c r="AP418" s="3">
        <f>IF(ISERROR(VLOOKUP($AN418,技まとめ!$A$1:$F$380,3,FALSE)),"－",VLOOKUP($AN418,技まとめ!$A$1:$F$380,3,FALSE))</f>
        <v>66</v>
      </c>
      <c r="AQ418" s="3">
        <f>IF(ISERROR(VLOOKUP($AN418,技まとめ!$A$1:$F$380,5,FALSE)),"－",VLOOKUP($AN418,技まとめ!$A$1:$F$380,5,FALSE))</f>
        <v>37</v>
      </c>
      <c r="AR418" s="3" t="str">
        <f>IF($E418=IF(ISERROR(VLOOKUP($AN418,技まとめ!$A$1:$F$380,4,FALSE)),"－",VLOOKUP($AN418,技まとめ!$A$1:$F$380,4,FALSE)),"一致","")</f>
        <v/>
      </c>
      <c r="AS418" s="9" t="s">
        <v>216</v>
      </c>
      <c r="AT418" s="3" t="str">
        <f>IF(ISERROR(VLOOKUP($AS418,技まとめ!$A$1:$F$380,6,FALSE)),"－",VLOOKUP($AS418,技まとめ!$A$1:$F$380,6,FALSE))</f>
        <v>DR</v>
      </c>
      <c r="AU418" s="3">
        <f>IF(ISERROR(VLOOKUP($AS418,技まとめ!$A$1:$F$380,3,FALSE)),"－",VLOOKUP($AS418,技まとめ!$A$1:$F$380,3,FALSE))</f>
        <v>77</v>
      </c>
      <c r="AV418" s="3">
        <f>IF(ISERROR(VLOOKUP($AS418,技まとめ!$A$1:$F$380,5,FALSE)),"－",VLOOKUP($AS418,技まとめ!$A$1:$F$380,5,FALSE))</f>
        <v>47</v>
      </c>
      <c r="AW418" s="3" t="str">
        <f>IF($E418=IF(ISERROR(VLOOKUP($AS418,技まとめ!$A$1:$F$380,4,FALSE)),"－",VLOOKUP($AS418,技まとめ!$A$1:$F$380,4,FALSE)),"一致","")</f>
        <v/>
      </c>
      <c r="AX418" s="12" t="str">
        <f t="shared" si="90"/>
        <v>スーパースキャン（Ｂ）スーパースキャン（Ｄ）メガネクラッシュアルマジロサーカス</v>
      </c>
      <c r="AY418" s="12" t="str">
        <f t="shared" si="91"/>
        <v>スーパースキャン（Ｂ）スーパースキャン（Ｄ）メガネクラッシュアルマジロサーカス</v>
      </c>
      <c r="AZ418" s="12" t="str">
        <f t="shared" si="92"/>
        <v>スーパースキャン（Ｂ）スーパースキャン（Ｄ）メガネクラッシュアルマジロサーカス</v>
      </c>
      <c r="BA418" s="12" t="str">
        <f t="shared" si="93"/>
        <v>スーパースキャン（Ｂ）スーパースキャン（Ｄ）メガネクラッシュアルマジロサーカス</v>
      </c>
      <c r="BB418" s="11" t="str">
        <f t="shared" si="94"/>
        <v>BLDRSCDR</v>
      </c>
      <c r="BC418" s="11" t="str">
        <f t="shared" si="95"/>
        <v>BLDRSCDR</v>
      </c>
      <c r="BD418" s="11" t="str">
        <f t="shared" si="96"/>
        <v>BLDRSCDR</v>
      </c>
      <c r="BE418" s="11" t="str">
        <f t="shared" si="97"/>
        <v>BLDRSCDR</v>
      </c>
    </row>
    <row r="419" spans="1:57" ht="11.25" hidden="1" customHeight="1">
      <c r="A419" s="6">
        <v>417</v>
      </c>
      <c r="B419" s="7" t="s">
        <v>1205</v>
      </c>
      <c r="C419" s="8" t="s">
        <v>1206</v>
      </c>
      <c r="D419" s="7" t="s">
        <v>72</v>
      </c>
      <c r="E419" s="7" t="s">
        <v>95</v>
      </c>
      <c r="F419" s="7" t="s">
        <v>82</v>
      </c>
      <c r="G419" s="9">
        <v>122</v>
      </c>
      <c r="H419" s="9">
        <v>96</v>
      </c>
      <c r="I419" s="9">
        <v>49</v>
      </c>
      <c r="J419" s="9">
        <v>53</v>
      </c>
      <c r="K419" s="9">
        <v>56</v>
      </c>
      <c r="L419" s="9">
        <v>56</v>
      </c>
      <c r="M419" s="9">
        <v>60</v>
      </c>
      <c r="N419" s="9">
        <v>47</v>
      </c>
      <c r="O419" s="9">
        <v>54</v>
      </c>
      <c r="P419" s="9">
        <v>61</v>
      </c>
      <c r="Q419" s="10">
        <v>99</v>
      </c>
      <c r="R419" s="11">
        <v>35</v>
      </c>
      <c r="S419" s="11">
        <v>1</v>
      </c>
      <c r="T419" s="11">
        <v>106</v>
      </c>
      <c r="U419" s="11">
        <v>110</v>
      </c>
      <c r="V419" s="11">
        <v>1</v>
      </c>
      <c r="W419" s="11">
        <v>104</v>
      </c>
      <c r="X419" s="11">
        <f t="shared" si="84"/>
        <v>456</v>
      </c>
      <c r="Y419" s="11">
        <f t="shared" si="85"/>
        <v>4485</v>
      </c>
      <c r="Z419" s="11">
        <f t="shared" si="86"/>
        <v>1755</v>
      </c>
      <c r="AA419" s="11">
        <f t="shared" si="87"/>
        <v>4240</v>
      </c>
      <c r="AB419" s="11">
        <f t="shared" si="88"/>
        <v>4240</v>
      </c>
      <c r="AC419" s="6">
        <f t="shared" si="89"/>
        <v>4935</v>
      </c>
      <c r="AD419" s="9" t="s">
        <v>168</v>
      </c>
      <c r="AE419" s="3" t="str">
        <f>IF(ISERROR(VLOOKUP($AD419,技まとめ!$A$1:$F$380,6,FALSE)),"－",VLOOKUP($AD419,技まとめ!$A$1:$F$380,6,FALSE))</f>
        <v>BL</v>
      </c>
      <c r="AF419" s="3">
        <f>IF(ISERROR(VLOOKUP($AD419,技まとめ!$A$1:$F$380,3,FALSE)),"－",VLOOKUP($AD419,技まとめ!$A$1:$F$380,3,FALSE))</f>
        <v>25</v>
      </c>
      <c r="AG419" s="3">
        <f>IF(ISERROR(VLOOKUP($AD419,技まとめ!$A$1:$F$380,5,FALSE)),"－",VLOOKUP($AD419,技まとめ!$A$1:$F$380,5,FALSE))</f>
        <v>12</v>
      </c>
      <c r="AH419" s="3" t="str">
        <f>IF($E419=IF(ISERROR(VLOOKUP($AD419,技まとめ!$A$1:$F$380,4,FALSE)),"－",VLOOKUP($AD419,技まとめ!$A$1:$F$380,4,FALSE)),"一致","")</f>
        <v>一致</v>
      </c>
      <c r="AI419" s="9" t="s">
        <v>162</v>
      </c>
      <c r="AJ419" s="3" t="str">
        <f>IF(ISERROR(VLOOKUP($AI419,技まとめ!$A$1:$F$380,6,FALSE)),"－",VLOOKUP($AI419,技まとめ!$A$1:$F$380,6,FALSE))</f>
        <v>DR</v>
      </c>
      <c r="AK419" s="3">
        <f>IF(ISERROR(VLOOKUP($AI419,技まとめ!$A$1:$F$380,3,FALSE)),"－",VLOOKUP($AI419,技まとめ!$A$1:$F$380,3,FALSE))</f>
        <v>56</v>
      </c>
      <c r="AL419" s="3">
        <f>IF(ISERROR(VLOOKUP($AI419,技まとめ!$A$1:$F$380,5,FALSE)),"－",VLOOKUP($AI419,技まとめ!$A$1:$F$380,5,FALSE))</f>
        <v>25</v>
      </c>
      <c r="AM419" s="3" t="str">
        <f>IF($E419=IF(ISERROR(VLOOKUP($AI419,技まとめ!$A$1:$F$380,4,FALSE)),"－",VLOOKUP($AI419,技まとめ!$A$1:$F$380,4,FALSE)),"一致","")</f>
        <v/>
      </c>
      <c r="AN419" s="9" t="s">
        <v>251</v>
      </c>
      <c r="AO419" s="3" t="str">
        <f>IF(ISERROR(VLOOKUP($AN419,技まとめ!$A$1:$F$380,6,FALSE)),"－",VLOOKUP($AN419,技まとめ!$A$1:$F$380,6,FALSE))</f>
        <v>BL</v>
      </c>
      <c r="AP419" s="3">
        <f>IF(ISERROR(VLOOKUP($AN419,技まとめ!$A$1:$F$380,3,FALSE)),"－",VLOOKUP($AN419,技まとめ!$A$1:$F$380,3,FALSE))</f>
        <v>46</v>
      </c>
      <c r="AQ419" s="3">
        <f>IF(ISERROR(VLOOKUP($AN419,技まとめ!$A$1:$F$380,5,FALSE)),"－",VLOOKUP($AN419,技まとめ!$A$1:$F$380,5,FALSE))</f>
        <v>33</v>
      </c>
      <c r="AR419" s="3" t="str">
        <f>IF($E419=IF(ISERROR(VLOOKUP($AN419,技まとめ!$A$1:$F$380,4,FALSE)),"－",VLOOKUP($AN419,技まとめ!$A$1:$F$380,4,FALSE)),"一致","")</f>
        <v>一致</v>
      </c>
      <c r="AS419" s="9" t="s">
        <v>148</v>
      </c>
      <c r="AT419" s="3" t="str">
        <f>IF(ISERROR(VLOOKUP($AS419,技まとめ!$A$1:$F$380,6,FALSE)),"－",VLOOKUP($AS419,技まとめ!$A$1:$F$380,6,FALSE))</f>
        <v>SC</v>
      </c>
      <c r="AU419" s="3">
        <f>IF(ISERROR(VLOOKUP($AS419,技まとめ!$A$1:$F$380,3,FALSE)),"－",VLOOKUP($AS419,技まとめ!$A$1:$F$380,3,FALSE))</f>
        <v>66</v>
      </c>
      <c r="AV419" s="3">
        <f>IF(ISERROR(VLOOKUP($AS419,技まとめ!$A$1:$F$380,5,FALSE)),"－",VLOOKUP($AS419,技まとめ!$A$1:$F$380,5,FALSE))</f>
        <v>37</v>
      </c>
      <c r="AW419" s="3" t="str">
        <f>IF($E419=IF(ISERROR(VLOOKUP($AS419,技まとめ!$A$1:$F$380,4,FALSE)),"－",VLOOKUP($AS419,技まとめ!$A$1:$F$380,4,FALSE)),"一致","")</f>
        <v/>
      </c>
      <c r="AX419" s="12" t="str">
        <f t="shared" si="90"/>
        <v>キラースライドジャッジスルーくものいとメガネクラッシュ</v>
      </c>
      <c r="AY419" s="12" t="str">
        <f t="shared" si="91"/>
        <v>キラースライドジャッジスルーくものいとメガネクラッシュ</v>
      </c>
      <c r="AZ419" s="12" t="str">
        <f t="shared" si="92"/>
        <v>キラースライドジャッジスルーくものいとメガネクラッシュ</v>
      </c>
      <c r="BA419" s="12" t="str">
        <f t="shared" si="93"/>
        <v>キラースライドジャッジスルーくものいとメガネクラッシュ</v>
      </c>
      <c r="BB419" s="11" t="str">
        <f t="shared" si="94"/>
        <v>BLDRBLSC</v>
      </c>
      <c r="BC419" s="11" t="str">
        <f t="shared" si="95"/>
        <v>BLDRBLSC</v>
      </c>
      <c r="BD419" s="11" t="str">
        <f t="shared" si="96"/>
        <v>BLDRBLSC</v>
      </c>
      <c r="BE419" s="11" t="str">
        <f t="shared" si="97"/>
        <v>BLDRBLSC</v>
      </c>
    </row>
    <row r="420" spans="1:57" ht="11.25" hidden="1" customHeight="1">
      <c r="A420" s="6">
        <v>418</v>
      </c>
      <c r="B420" s="7" t="s">
        <v>1207</v>
      </c>
      <c r="C420" s="8" t="s">
        <v>1208</v>
      </c>
      <c r="D420" s="7" t="s">
        <v>72</v>
      </c>
      <c r="E420" s="7" t="s">
        <v>102</v>
      </c>
      <c r="F420" s="7" t="s">
        <v>74</v>
      </c>
      <c r="G420" s="9">
        <v>93</v>
      </c>
      <c r="H420" s="9">
        <v>128</v>
      </c>
      <c r="I420" s="9">
        <v>56</v>
      </c>
      <c r="J420" s="9">
        <v>41</v>
      </c>
      <c r="K420" s="9">
        <v>38</v>
      </c>
      <c r="L420" s="9">
        <v>51</v>
      </c>
      <c r="M420" s="9">
        <v>57</v>
      </c>
      <c r="N420" s="9">
        <v>52</v>
      </c>
      <c r="O420" s="9">
        <v>51</v>
      </c>
      <c r="P420" s="9">
        <v>79</v>
      </c>
      <c r="Q420" s="10">
        <v>106</v>
      </c>
      <c r="R420" s="11">
        <v>28</v>
      </c>
      <c r="S420" s="11">
        <v>1</v>
      </c>
      <c r="T420" s="11">
        <v>101</v>
      </c>
      <c r="U420" s="11">
        <v>107</v>
      </c>
      <c r="V420" s="11">
        <v>1</v>
      </c>
      <c r="W420" s="11">
        <v>101</v>
      </c>
      <c r="X420" s="11">
        <f t="shared" si="84"/>
        <v>445</v>
      </c>
      <c r="Y420" s="11">
        <f t="shared" si="85"/>
        <v>4750</v>
      </c>
      <c r="Z420" s="11">
        <f t="shared" si="86"/>
        <v>1495</v>
      </c>
      <c r="AA420" s="11">
        <f t="shared" si="87"/>
        <v>4050</v>
      </c>
      <c r="AB420" s="11">
        <f t="shared" si="88"/>
        <v>4050</v>
      </c>
      <c r="AC420" s="6">
        <f t="shared" si="89"/>
        <v>4685</v>
      </c>
      <c r="AD420" s="9" t="s">
        <v>440</v>
      </c>
      <c r="AE420" s="3" t="str">
        <f>IF(ISERROR(VLOOKUP($AD420,技まとめ!$A$1:$F$380,6,FALSE)),"－",VLOOKUP($AD420,技まとめ!$A$1:$F$380,6,FALSE))</f>
        <v>CA</v>
      </c>
      <c r="AF420" s="3">
        <f>IF(ISERROR(VLOOKUP($AD420,技まとめ!$A$1:$F$380,3,FALSE)),"－",VLOOKUP($AD420,技まとめ!$A$1:$F$380,3,FALSE))</f>
        <v>15</v>
      </c>
      <c r="AG420" s="3">
        <f>IF(ISERROR(VLOOKUP($AD420,技まとめ!$A$1:$F$380,5,FALSE)),"－",VLOOKUP($AD420,技まとめ!$A$1:$F$380,5,FALSE))</f>
        <v>20</v>
      </c>
      <c r="AH420" s="3" t="str">
        <f>IF($E420=IF(ISERROR(VLOOKUP($AD420,技まとめ!$A$1:$F$380,4,FALSE)),"－",VLOOKUP($AD420,技まとめ!$A$1:$F$380,4,FALSE)),"一致","")</f>
        <v/>
      </c>
      <c r="AI420" s="9" t="s">
        <v>274</v>
      </c>
      <c r="AJ420" s="3" t="str">
        <f>IF(ISERROR(VLOOKUP($AI420,技まとめ!$A$1:$F$380,6,FALSE)),"－",VLOOKUP($AI420,技まとめ!$A$1:$F$380,6,FALSE))</f>
        <v>P1</v>
      </c>
      <c r="AK420" s="3">
        <f>IF(ISERROR(VLOOKUP($AI420,技まとめ!$A$1:$F$380,3,FALSE)),"－",VLOOKUP($AI420,技まとめ!$A$1:$F$380,3,FALSE))</f>
        <v>27</v>
      </c>
      <c r="AL420" s="3">
        <f>IF(ISERROR(VLOOKUP($AI420,技まとめ!$A$1:$F$380,5,FALSE)),"－",VLOOKUP($AI420,技まとめ!$A$1:$F$380,5,FALSE))</f>
        <v>25</v>
      </c>
      <c r="AM420" s="3" t="str">
        <f>IF($E420=IF(ISERROR(VLOOKUP($AI420,技まとめ!$A$1:$F$380,4,FALSE)),"－",VLOOKUP($AI420,技まとめ!$A$1:$F$380,4,FALSE)),"一致","")</f>
        <v>一致</v>
      </c>
      <c r="AN420" s="9" t="s">
        <v>162</v>
      </c>
      <c r="AO420" s="3" t="str">
        <f>IF(ISERROR(VLOOKUP($AN420,技まとめ!$A$1:$F$380,6,FALSE)),"－",VLOOKUP($AN420,技まとめ!$A$1:$F$380,6,FALSE))</f>
        <v>DR</v>
      </c>
      <c r="AP420" s="3">
        <f>IF(ISERROR(VLOOKUP($AN420,技まとめ!$A$1:$F$380,3,FALSE)),"－",VLOOKUP($AN420,技まとめ!$A$1:$F$380,3,FALSE))</f>
        <v>56</v>
      </c>
      <c r="AQ420" s="3">
        <f>IF(ISERROR(VLOOKUP($AN420,技まとめ!$A$1:$F$380,5,FALSE)),"－",VLOOKUP($AN420,技まとめ!$A$1:$F$380,5,FALSE))</f>
        <v>25</v>
      </c>
      <c r="AR420" s="3" t="str">
        <f>IF($E420=IF(ISERROR(VLOOKUP($AN420,技まとめ!$A$1:$F$380,4,FALSE)),"－",VLOOKUP($AN420,技まとめ!$A$1:$F$380,4,FALSE)),"一致","")</f>
        <v>一致</v>
      </c>
      <c r="AS420" s="9" t="s">
        <v>241</v>
      </c>
      <c r="AT420" s="3" t="str">
        <f>IF(ISERROR(VLOOKUP($AS420,技まとめ!$A$1:$F$380,6,FALSE)),"－",VLOOKUP($AS420,技まとめ!$A$1:$F$380,6,FALSE))</f>
        <v>P1</v>
      </c>
      <c r="AU420" s="3">
        <f>IF(ISERROR(VLOOKUP($AS420,技まとめ!$A$1:$F$380,3,FALSE)),"－",VLOOKUP($AS420,技まとめ!$A$1:$F$380,3,FALSE))</f>
        <v>52</v>
      </c>
      <c r="AV420" s="3">
        <f>IF(ISERROR(VLOOKUP($AS420,技まとめ!$A$1:$F$380,5,FALSE)),"－",VLOOKUP($AS420,技まとめ!$A$1:$F$380,5,FALSE))</f>
        <v>35</v>
      </c>
      <c r="AW420" s="3" t="str">
        <f>IF($E420=IF(ISERROR(VLOOKUP($AS420,技まとめ!$A$1:$F$380,4,FALSE)),"－",VLOOKUP($AS420,技まとめ!$A$1:$F$380,4,FALSE)),"一致","")</f>
        <v>一致</v>
      </c>
      <c r="AX420" s="12" t="str">
        <f t="shared" si="90"/>
        <v>スワンダイブロケットこぶしジャッジスルーばくれつパンチ</v>
      </c>
      <c r="AY420" s="12" t="str">
        <f t="shared" si="91"/>
        <v>スワンダイブロケットこぶしジャッジスルーばくれつパンチ</v>
      </c>
      <c r="AZ420" s="12" t="str">
        <f t="shared" si="92"/>
        <v>スワンダイブロケットこぶしジャッジスルーばくれつパンチ</v>
      </c>
      <c r="BA420" s="12" t="str">
        <f t="shared" si="93"/>
        <v>スワンダイブロケットこぶしジャッジスルーばくれつパンチ</v>
      </c>
      <c r="BB420" s="11" t="str">
        <f t="shared" si="94"/>
        <v>CAP1DRP1</v>
      </c>
      <c r="BC420" s="11" t="str">
        <f t="shared" si="95"/>
        <v>CAP1DRP1</v>
      </c>
      <c r="BD420" s="11" t="str">
        <f t="shared" si="96"/>
        <v>CAP1DRP1</v>
      </c>
      <c r="BE420" s="11" t="str">
        <f t="shared" si="97"/>
        <v>CAP1DRP1</v>
      </c>
    </row>
    <row r="421" spans="1:57" ht="11.25" hidden="1" customHeight="1">
      <c r="A421" s="6">
        <v>419</v>
      </c>
      <c r="B421" s="7" t="s">
        <v>1209</v>
      </c>
      <c r="C421" s="8" t="s">
        <v>1210</v>
      </c>
      <c r="D421" s="7" t="s">
        <v>72</v>
      </c>
      <c r="E421" s="7" t="s">
        <v>81</v>
      </c>
      <c r="F421" s="7" t="s">
        <v>74</v>
      </c>
      <c r="G421" s="9">
        <v>121</v>
      </c>
      <c r="H421" s="9">
        <v>97</v>
      </c>
      <c r="I421" s="9">
        <v>50</v>
      </c>
      <c r="J421" s="9">
        <v>65</v>
      </c>
      <c r="K421" s="9">
        <v>57</v>
      </c>
      <c r="L421" s="9">
        <v>51</v>
      </c>
      <c r="M421" s="9">
        <v>59</v>
      </c>
      <c r="N421" s="9">
        <v>57</v>
      </c>
      <c r="O421" s="9">
        <v>53</v>
      </c>
      <c r="P421" s="9">
        <v>33</v>
      </c>
      <c r="Q421" s="10">
        <v>100</v>
      </c>
      <c r="R421" s="11">
        <v>30</v>
      </c>
      <c r="S421" s="11">
        <v>1</v>
      </c>
      <c r="T421" s="11">
        <v>101</v>
      </c>
      <c r="U421" s="11">
        <v>109</v>
      </c>
      <c r="V421" s="11">
        <v>1</v>
      </c>
      <c r="W421" s="11">
        <v>103</v>
      </c>
      <c r="X421" s="11">
        <f t="shared" si="84"/>
        <v>445</v>
      </c>
      <c r="Y421" s="11">
        <f t="shared" si="85"/>
        <v>4520</v>
      </c>
      <c r="Z421" s="11">
        <f t="shared" si="86"/>
        <v>1575</v>
      </c>
      <c r="AA421" s="11">
        <f t="shared" si="87"/>
        <v>4060</v>
      </c>
      <c r="AB421" s="11">
        <f t="shared" si="88"/>
        <v>4060</v>
      </c>
      <c r="AC421" s="6">
        <f t="shared" si="89"/>
        <v>4705</v>
      </c>
      <c r="AD421" s="9" t="s">
        <v>440</v>
      </c>
      <c r="AE421" s="3" t="str">
        <f>IF(ISERROR(VLOOKUP($AD421,技まとめ!$A$1:$F$380,6,FALSE)),"－",VLOOKUP($AD421,技まとめ!$A$1:$F$380,6,FALSE))</f>
        <v>CA</v>
      </c>
      <c r="AF421" s="3">
        <f>IF(ISERROR(VLOOKUP($AD421,技まとめ!$A$1:$F$380,3,FALSE)),"－",VLOOKUP($AD421,技まとめ!$A$1:$F$380,3,FALSE))</f>
        <v>15</v>
      </c>
      <c r="AG421" s="3">
        <f>IF(ISERROR(VLOOKUP($AD421,技まとめ!$A$1:$F$380,5,FALSE)),"－",VLOOKUP($AD421,技まとめ!$A$1:$F$380,5,FALSE))</f>
        <v>20</v>
      </c>
      <c r="AH421" s="3" t="str">
        <f>IF($E421=IF(ISERROR(VLOOKUP($AD421,技まとめ!$A$1:$F$380,4,FALSE)),"－",VLOOKUP($AD421,技まとめ!$A$1:$F$380,4,FALSE)),"一致","")</f>
        <v>一致</v>
      </c>
      <c r="AI421" s="9" t="s">
        <v>487</v>
      </c>
      <c r="AJ421" s="3" t="str">
        <f>IF(ISERROR(VLOOKUP($AI421,技まとめ!$A$1:$F$380,6,FALSE)),"－",VLOOKUP($AI421,技まとめ!$A$1:$F$380,6,FALSE))</f>
        <v>CA</v>
      </c>
      <c r="AK421" s="3">
        <f>IF(ISERROR(VLOOKUP($AI421,技まとめ!$A$1:$F$380,3,FALSE)),"－",VLOOKUP($AI421,技まとめ!$A$1:$F$380,3,FALSE))</f>
        <v>33</v>
      </c>
      <c r="AL421" s="3">
        <f>IF(ISERROR(VLOOKUP($AI421,技まとめ!$A$1:$F$380,5,FALSE)),"－",VLOOKUP($AI421,技まとめ!$A$1:$F$380,5,FALSE))</f>
        <v>27</v>
      </c>
      <c r="AM421" s="3" t="str">
        <f>IF($E421=IF(ISERROR(VLOOKUP($AI421,技まとめ!$A$1:$F$380,4,FALSE)),"－",VLOOKUP($AI421,技まとめ!$A$1:$F$380,4,FALSE)),"一致","")</f>
        <v>一致</v>
      </c>
      <c r="AN421" s="9" t="s">
        <v>671</v>
      </c>
      <c r="AO421" s="3" t="str">
        <f>IF(ISERROR(VLOOKUP($AN421,技まとめ!$A$1:$F$380,6,FALSE)),"－",VLOOKUP($AN421,技まとめ!$A$1:$F$380,6,FALSE))</f>
        <v>BL</v>
      </c>
      <c r="AP421" s="3">
        <f>IF(ISERROR(VLOOKUP($AN421,技まとめ!$A$1:$F$380,3,FALSE)),"－",VLOOKUP($AN421,技まとめ!$A$1:$F$380,3,FALSE))</f>
        <v>56</v>
      </c>
      <c r="AQ421" s="3">
        <f>IF(ISERROR(VLOOKUP($AN421,技まとめ!$A$1:$F$380,5,FALSE)),"－",VLOOKUP($AN421,技まとめ!$A$1:$F$380,5,FALSE))</f>
        <v>39</v>
      </c>
      <c r="AR421" s="3" t="str">
        <f>IF($E421=IF(ISERROR(VLOOKUP($AN421,技まとめ!$A$1:$F$380,4,FALSE)),"－",VLOOKUP($AN421,技まとめ!$A$1:$F$380,4,FALSE)),"一致","")</f>
        <v/>
      </c>
      <c r="AS421" s="9" t="s">
        <v>886</v>
      </c>
      <c r="AT421" s="3" t="str">
        <f>IF(ISERROR(VLOOKUP($AS421,技まとめ!$A$1:$F$380,6,FALSE)),"－",VLOOKUP($AS421,技まとめ!$A$1:$F$380,6,FALSE))</f>
        <v>CA</v>
      </c>
      <c r="AU421" s="3">
        <f>IF(ISERROR(VLOOKUP($AS421,技まとめ!$A$1:$F$380,3,FALSE)),"－",VLOOKUP($AS421,技まとめ!$A$1:$F$380,3,FALSE))</f>
        <v>58</v>
      </c>
      <c r="AV421" s="3">
        <f>IF(ISERROR(VLOOKUP($AS421,技まとめ!$A$1:$F$380,5,FALSE)),"－",VLOOKUP($AS421,技まとめ!$A$1:$F$380,5,FALSE))</f>
        <v>37</v>
      </c>
      <c r="AW421" s="3" t="str">
        <f>IF($E421=IF(ISERROR(VLOOKUP($AS421,技まとめ!$A$1:$F$380,4,FALSE)),"－",VLOOKUP($AS421,技まとめ!$A$1:$F$380,4,FALSE)),"一致","")</f>
        <v/>
      </c>
      <c r="AX421" s="12" t="str">
        <f t="shared" si="90"/>
        <v>スワンダイブこがらしフレイムダンスかえんほうしゃ</v>
      </c>
      <c r="AY421" s="12" t="str">
        <f t="shared" si="91"/>
        <v>スワンダイブこがらしフレイムダンスかえんほうしゃ</v>
      </c>
      <c r="AZ421" s="12" t="str">
        <f t="shared" si="92"/>
        <v>スワンダイブこがらしフレイムダンスかえんほうしゃ</v>
      </c>
      <c r="BA421" s="12" t="str">
        <f t="shared" si="93"/>
        <v>スワンダイブこがらしフレイムダンスかえんほうしゃ</v>
      </c>
      <c r="BB421" s="11" t="str">
        <f t="shared" si="94"/>
        <v>CACABLCA</v>
      </c>
      <c r="BC421" s="11" t="str">
        <f t="shared" si="95"/>
        <v>CACABLCA</v>
      </c>
      <c r="BD421" s="11" t="str">
        <f t="shared" si="96"/>
        <v>CACABLCA</v>
      </c>
      <c r="BE421" s="11" t="str">
        <f t="shared" si="97"/>
        <v>CACABLCA</v>
      </c>
    </row>
    <row r="422" spans="1:57" ht="11.25" hidden="1" customHeight="1">
      <c r="A422" s="6">
        <v>420</v>
      </c>
      <c r="B422" s="7" t="s">
        <v>1211</v>
      </c>
      <c r="C422" s="8" t="s">
        <v>1212</v>
      </c>
      <c r="D422" s="7" t="s">
        <v>72</v>
      </c>
      <c r="E422" s="7" t="s">
        <v>102</v>
      </c>
      <c r="F422" s="7" t="s">
        <v>82</v>
      </c>
      <c r="G422" s="9">
        <v>90</v>
      </c>
      <c r="H422" s="9">
        <v>129</v>
      </c>
      <c r="I422" s="9">
        <v>53</v>
      </c>
      <c r="J422" s="9">
        <v>54</v>
      </c>
      <c r="K422" s="9">
        <v>49</v>
      </c>
      <c r="L422" s="9">
        <v>45</v>
      </c>
      <c r="M422" s="9">
        <v>49</v>
      </c>
      <c r="N422" s="9">
        <v>53</v>
      </c>
      <c r="O422" s="9">
        <v>54</v>
      </c>
      <c r="P422" s="9">
        <v>78</v>
      </c>
      <c r="Q422" s="10">
        <v>103</v>
      </c>
      <c r="R422" s="11">
        <v>52</v>
      </c>
      <c r="S422" s="11">
        <v>1</v>
      </c>
      <c r="T422" s="11">
        <v>95</v>
      </c>
      <c r="U422" s="11">
        <v>99</v>
      </c>
      <c r="V422" s="11">
        <v>1</v>
      </c>
      <c r="W422" s="11">
        <v>104</v>
      </c>
      <c r="X422" s="11">
        <f t="shared" si="84"/>
        <v>455</v>
      </c>
      <c r="Y422" s="11">
        <f t="shared" si="85"/>
        <v>4645</v>
      </c>
      <c r="Z422" s="11">
        <f t="shared" si="86"/>
        <v>2350</v>
      </c>
      <c r="AA422" s="11">
        <f t="shared" si="87"/>
        <v>3855</v>
      </c>
      <c r="AB422" s="11">
        <f t="shared" si="88"/>
        <v>3855</v>
      </c>
      <c r="AC422" s="6">
        <f t="shared" si="89"/>
        <v>4580</v>
      </c>
      <c r="AD422" s="9" t="s">
        <v>560</v>
      </c>
      <c r="AE422" s="3" t="str">
        <f>IF(ISERROR(VLOOKUP($AD422,技まとめ!$A$1:$F$380,6,FALSE)),"－",VLOOKUP($AD422,技まとめ!$A$1:$F$380,6,FALSE))</f>
        <v>BL</v>
      </c>
      <c r="AF422" s="3">
        <f>IF(ISERROR(VLOOKUP($AD422,技まとめ!$A$1:$F$380,3,FALSE)),"－",VLOOKUP($AD422,技まとめ!$A$1:$F$380,3,FALSE))</f>
        <v>28</v>
      </c>
      <c r="AG422" s="3">
        <f>IF(ISERROR(VLOOKUP($AD422,技まとめ!$A$1:$F$380,5,FALSE)),"－",VLOOKUP($AD422,技まとめ!$A$1:$F$380,5,FALSE))</f>
        <v>24</v>
      </c>
      <c r="AH422" s="3" t="str">
        <f>IF($E422=IF(ISERROR(VLOOKUP($AD422,技まとめ!$A$1:$F$380,4,FALSE)),"－",VLOOKUP($AD422,技まとめ!$A$1:$F$380,4,FALSE)),"一致","")</f>
        <v/>
      </c>
      <c r="AI422" s="9" t="s">
        <v>131</v>
      </c>
      <c r="AJ422" s="3" t="str">
        <f>IF(ISERROR(VLOOKUP($AI422,技まとめ!$A$1:$F$380,6,FALSE)),"－",VLOOKUP($AI422,技まとめ!$A$1:$F$380,6,FALSE))</f>
        <v>DR</v>
      </c>
      <c r="AK422" s="3">
        <f>IF(ISERROR(VLOOKUP($AI422,技まとめ!$A$1:$F$380,3,FALSE)),"－",VLOOKUP($AI422,技まとめ!$A$1:$F$380,3,FALSE))</f>
        <v>33</v>
      </c>
      <c r="AL422" s="3">
        <f>IF(ISERROR(VLOOKUP($AI422,技まとめ!$A$1:$F$380,5,FALSE)),"－",VLOOKUP($AI422,技まとめ!$A$1:$F$380,5,FALSE))</f>
        <v>28</v>
      </c>
      <c r="AM422" s="3" t="str">
        <f>IF($E422=IF(ISERROR(VLOOKUP($AI422,技まとめ!$A$1:$F$380,4,FALSE)),"－",VLOOKUP($AI422,技まとめ!$A$1:$F$380,4,FALSE)),"一致","")</f>
        <v/>
      </c>
      <c r="AN422" s="9" t="s">
        <v>186</v>
      </c>
      <c r="AO422" s="3" t="str">
        <f>IF(ISERROR(VLOOKUP($AN422,技まとめ!$A$1:$F$380,6,FALSE)),"－",VLOOKUP($AN422,技まとめ!$A$1:$F$380,6,FALSE))</f>
        <v>DR</v>
      </c>
      <c r="AP422" s="3">
        <f>IF(ISERROR(VLOOKUP($AN422,技まとめ!$A$1:$F$380,3,FALSE)),"－",VLOOKUP($AN422,技まとめ!$A$1:$F$380,3,FALSE))</f>
        <v>27</v>
      </c>
      <c r="AQ422" s="3">
        <f>IF(ISERROR(VLOOKUP($AN422,技まとめ!$A$1:$F$380,5,FALSE)),"－",VLOOKUP($AN422,技まとめ!$A$1:$F$380,5,FALSE))</f>
        <v>25</v>
      </c>
      <c r="AR422" s="3" t="str">
        <f>IF($E422=IF(ISERROR(VLOOKUP($AN422,技まとめ!$A$1:$F$380,4,FALSE)),"－",VLOOKUP($AN422,技まとめ!$A$1:$F$380,4,FALSE)),"一致","")</f>
        <v>一致</v>
      </c>
      <c r="AS422" s="9" t="s">
        <v>1213</v>
      </c>
      <c r="AT422" s="3" t="str">
        <f>IF(ISERROR(VLOOKUP($AS422,技まとめ!$A$1:$F$380,6,FALSE)),"－",VLOOKUP($AS422,技まとめ!$A$1:$F$380,6,FALSE))</f>
        <v>NS</v>
      </c>
      <c r="AU422" s="3">
        <f>IF(ISERROR(VLOOKUP($AS422,技まとめ!$A$1:$F$380,3,FALSE)),"－",VLOOKUP($AS422,技まとめ!$A$1:$F$380,3,FALSE))</f>
        <v>64</v>
      </c>
      <c r="AV422" s="3">
        <f>IF(ISERROR(VLOOKUP($AS422,技まとめ!$A$1:$F$380,5,FALSE)),"－",VLOOKUP($AS422,技まとめ!$A$1:$F$380,5,FALSE))</f>
        <v>37</v>
      </c>
      <c r="AW422" s="3" t="str">
        <f>IF($E422=IF(ISERROR(VLOOKUP($AS422,技まとめ!$A$1:$F$380,4,FALSE)),"－",VLOOKUP($AS422,技まとめ!$A$1:$F$380,4,FALSE)),"一致","")</f>
        <v/>
      </c>
      <c r="AX422" s="12" t="str">
        <f t="shared" si="90"/>
        <v>ブレードアタックイリュージョンボールフーセンガムセキュリティショット</v>
      </c>
      <c r="AY422" s="12" t="str">
        <f t="shared" si="91"/>
        <v>ブレードアタックイリュージョンボールフーセンガムセキュリティショット</v>
      </c>
      <c r="AZ422" s="12" t="str">
        <f t="shared" si="92"/>
        <v>ブレードアタックイリュージョンボールフーセンガムセキュリティショット</v>
      </c>
      <c r="BA422" s="12" t="str">
        <f t="shared" si="93"/>
        <v>ブレードアタックイリュージョンボールフーセンガムセキュリティショット</v>
      </c>
      <c r="BB422" s="11" t="str">
        <f t="shared" si="94"/>
        <v>BLDRDRNS</v>
      </c>
      <c r="BC422" s="11" t="str">
        <f t="shared" si="95"/>
        <v>BLDRDRNS</v>
      </c>
      <c r="BD422" s="11" t="str">
        <f t="shared" si="96"/>
        <v>BLDRDRNS</v>
      </c>
      <c r="BE422" s="11" t="str">
        <f t="shared" si="97"/>
        <v>BLDRDRNS</v>
      </c>
    </row>
    <row r="423" spans="1:57" ht="11.25" hidden="1" customHeight="1">
      <c r="A423" s="6">
        <v>421</v>
      </c>
      <c r="B423" s="7" t="s">
        <v>1214</v>
      </c>
      <c r="C423" s="8" t="s">
        <v>1215</v>
      </c>
      <c r="D423" s="7" t="s">
        <v>72</v>
      </c>
      <c r="E423" s="7" t="s">
        <v>95</v>
      </c>
      <c r="F423" s="7" t="s">
        <v>128</v>
      </c>
      <c r="G423" s="9">
        <v>121</v>
      </c>
      <c r="H423" s="9">
        <v>95</v>
      </c>
      <c r="I423" s="9">
        <v>48</v>
      </c>
      <c r="J423" s="9">
        <v>51</v>
      </c>
      <c r="K423" s="9">
        <v>54</v>
      </c>
      <c r="L423" s="9">
        <v>57</v>
      </c>
      <c r="M423" s="9">
        <v>59</v>
      </c>
      <c r="N423" s="9">
        <v>56</v>
      </c>
      <c r="O423" s="9">
        <v>51</v>
      </c>
      <c r="P423" s="9">
        <v>60</v>
      </c>
      <c r="Q423" s="10">
        <v>98</v>
      </c>
      <c r="R423" s="11">
        <v>39</v>
      </c>
      <c r="S423" s="11">
        <v>1</v>
      </c>
      <c r="T423" s="11">
        <v>107</v>
      </c>
      <c r="U423" s="11">
        <v>109</v>
      </c>
      <c r="V423" s="11">
        <v>1</v>
      </c>
      <c r="W423" s="11">
        <v>101</v>
      </c>
      <c r="X423" s="11">
        <f t="shared" si="84"/>
        <v>456</v>
      </c>
      <c r="Y423" s="11">
        <f t="shared" si="85"/>
        <v>4430</v>
      </c>
      <c r="Z423" s="11">
        <f t="shared" si="86"/>
        <v>1880</v>
      </c>
      <c r="AA423" s="11">
        <f t="shared" si="87"/>
        <v>4260</v>
      </c>
      <c r="AB423" s="11">
        <f t="shared" si="88"/>
        <v>4260</v>
      </c>
      <c r="AC423" s="6">
        <f t="shared" si="89"/>
        <v>4980</v>
      </c>
      <c r="AD423" s="9" t="s">
        <v>590</v>
      </c>
      <c r="AE423" s="3" t="str">
        <f>IF(ISERROR(VLOOKUP($AD423,技まとめ!$A$1:$F$380,6,FALSE)),"－",VLOOKUP($AD423,技まとめ!$A$1:$F$380,6,FALSE))</f>
        <v>BL</v>
      </c>
      <c r="AF423" s="3">
        <f>IF(ISERROR(VLOOKUP($AD423,技まとめ!$A$1:$F$380,3,FALSE)),"－",VLOOKUP($AD423,技まとめ!$A$1:$F$380,3,FALSE))</f>
        <v>27</v>
      </c>
      <c r="AG423" s="3">
        <f>IF(ISERROR(VLOOKUP($AD423,技まとめ!$A$1:$F$380,5,FALSE)),"－",VLOOKUP($AD423,技まとめ!$A$1:$F$380,5,FALSE))</f>
        <v>25</v>
      </c>
      <c r="AH423" s="3" t="str">
        <f>IF($E423=IF(ISERROR(VLOOKUP($AD423,技まとめ!$A$1:$F$380,4,FALSE)),"－",VLOOKUP($AD423,技まとめ!$A$1:$F$380,4,FALSE)),"一致","")</f>
        <v/>
      </c>
      <c r="AI423" s="9" t="s">
        <v>426</v>
      </c>
      <c r="AJ423" s="3" t="str">
        <f>IF(ISERROR(VLOOKUP($AI423,技まとめ!$A$1:$F$380,6,FALSE)),"－",VLOOKUP($AI423,技まとめ!$A$1:$F$380,6,FALSE))</f>
        <v>NS</v>
      </c>
      <c r="AK423" s="3">
        <f>IF(ISERROR(VLOOKUP($AI423,技まとめ!$A$1:$F$380,3,FALSE)),"－",VLOOKUP($AI423,技まとめ!$A$1:$F$380,3,FALSE))</f>
        <v>57</v>
      </c>
      <c r="AL423" s="3">
        <f>IF(ISERROR(VLOOKUP($AI423,技まとめ!$A$1:$F$380,5,FALSE)),"－",VLOOKUP($AI423,技まとめ!$A$1:$F$380,5,FALSE))</f>
        <v>34</v>
      </c>
      <c r="AM423" s="3" t="str">
        <f>IF($E423=IF(ISERROR(VLOOKUP($AI423,技まとめ!$A$1:$F$380,4,FALSE)),"－",VLOOKUP($AI423,技まとめ!$A$1:$F$380,4,FALSE)),"一致","")</f>
        <v/>
      </c>
      <c r="AN423" s="9" t="s">
        <v>560</v>
      </c>
      <c r="AO423" s="3" t="str">
        <f>IF(ISERROR(VLOOKUP($AN423,技まとめ!$A$1:$F$380,6,FALSE)),"－",VLOOKUP($AN423,技まとめ!$A$1:$F$380,6,FALSE))</f>
        <v>BL</v>
      </c>
      <c r="AP423" s="3">
        <f>IF(ISERROR(VLOOKUP($AN423,技まとめ!$A$1:$F$380,3,FALSE)),"－",VLOOKUP($AN423,技まとめ!$A$1:$F$380,3,FALSE))</f>
        <v>28</v>
      </c>
      <c r="AQ423" s="3">
        <f>IF(ISERROR(VLOOKUP($AN423,技まとめ!$A$1:$F$380,5,FALSE)),"－",VLOOKUP($AN423,技まとめ!$A$1:$F$380,5,FALSE))</f>
        <v>24</v>
      </c>
      <c r="AR423" s="3" t="str">
        <f>IF($E423=IF(ISERROR(VLOOKUP($AN423,技まとめ!$A$1:$F$380,4,FALSE)),"－",VLOOKUP($AN423,技まとめ!$A$1:$F$380,4,FALSE)),"一致","")</f>
        <v/>
      </c>
      <c r="AS423" s="9" t="s">
        <v>1216</v>
      </c>
      <c r="AT423" s="3" t="str">
        <f>IF(ISERROR(VLOOKUP($AS423,技まとめ!$A$1:$F$380,6,FALSE)),"－",VLOOKUP($AS423,技まとめ!$A$1:$F$380,6,FALSE))</f>
        <v>LS</v>
      </c>
      <c r="AU423" s="3">
        <f>IF(ISERROR(VLOOKUP($AS423,技まとめ!$A$1:$F$380,3,FALSE)),"－",VLOOKUP($AS423,技まとめ!$A$1:$F$380,3,FALSE))</f>
        <v>105</v>
      </c>
      <c r="AV423" s="3">
        <f>IF(ISERROR(VLOOKUP($AS423,技まとめ!$A$1:$F$380,5,FALSE)),"－",VLOOKUP($AS423,技まとめ!$A$1:$F$380,5,FALSE))</f>
        <v>66</v>
      </c>
      <c r="AW423" s="3" t="str">
        <f>IF($E423=IF(ISERROR(VLOOKUP($AS423,技まとめ!$A$1:$F$380,4,FALSE)),"－",VLOOKUP($AS423,技まとめ!$A$1:$F$380,4,FALSE)),"一致","")</f>
        <v/>
      </c>
      <c r="AX423" s="12" t="str">
        <f t="shared" si="90"/>
        <v>フォトンフラッシュシャインドライブブレードアタックエクスカリバー</v>
      </c>
      <c r="AY423" s="12" t="str">
        <f t="shared" si="91"/>
        <v>フォトンフラッシュシャインドライブブレードアタックエクスカリバー</v>
      </c>
      <c r="AZ423" s="12" t="str">
        <f t="shared" si="92"/>
        <v>フォトンフラッシュシャインドライブブレードアタックエクスカリバー</v>
      </c>
      <c r="BA423" s="12" t="str">
        <f t="shared" si="93"/>
        <v>フォトンフラッシュシャインドライブブレードアタックエクスカリバー</v>
      </c>
      <c r="BB423" s="11" t="str">
        <f t="shared" si="94"/>
        <v>BLNSBLLS</v>
      </c>
      <c r="BC423" s="11" t="str">
        <f t="shared" si="95"/>
        <v>BLNSBLLS</v>
      </c>
      <c r="BD423" s="11" t="str">
        <f t="shared" si="96"/>
        <v>BLNSBLLS</v>
      </c>
      <c r="BE423" s="11" t="str">
        <f t="shared" si="97"/>
        <v>BLNSBLLS</v>
      </c>
    </row>
    <row r="424" spans="1:57" ht="11.25" hidden="1" customHeight="1">
      <c r="A424" s="6">
        <v>422</v>
      </c>
      <c r="B424" s="7" t="s">
        <v>1217</v>
      </c>
      <c r="C424" s="8" t="s">
        <v>1218</v>
      </c>
      <c r="D424" s="7" t="s">
        <v>72</v>
      </c>
      <c r="E424" s="7" t="s">
        <v>102</v>
      </c>
      <c r="F424" s="7" t="s">
        <v>109</v>
      </c>
      <c r="G424" s="9">
        <v>120</v>
      </c>
      <c r="H424" s="9">
        <v>104</v>
      </c>
      <c r="I424" s="9">
        <v>53</v>
      </c>
      <c r="J424" s="9">
        <v>53</v>
      </c>
      <c r="K424" s="9">
        <v>47</v>
      </c>
      <c r="L424" s="9">
        <v>47</v>
      </c>
      <c r="M424" s="9">
        <v>44</v>
      </c>
      <c r="N424" s="9">
        <v>53</v>
      </c>
      <c r="O424" s="9">
        <v>53</v>
      </c>
      <c r="P424" s="9">
        <v>90</v>
      </c>
      <c r="Q424" s="10">
        <v>103</v>
      </c>
      <c r="R424" s="11">
        <v>61</v>
      </c>
      <c r="S424" s="11">
        <v>1</v>
      </c>
      <c r="T424" s="11">
        <v>97</v>
      </c>
      <c r="U424" s="11">
        <v>94</v>
      </c>
      <c r="V424" s="11">
        <v>1</v>
      </c>
      <c r="W424" s="11">
        <v>103</v>
      </c>
      <c r="X424" s="11">
        <f t="shared" si="84"/>
        <v>460</v>
      </c>
      <c r="Y424" s="11">
        <f t="shared" si="85"/>
        <v>4640</v>
      </c>
      <c r="Z424" s="11">
        <f t="shared" si="86"/>
        <v>2660</v>
      </c>
      <c r="AA424" s="11">
        <f t="shared" si="87"/>
        <v>3920</v>
      </c>
      <c r="AB424" s="11">
        <f t="shared" si="88"/>
        <v>3920</v>
      </c>
      <c r="AC424" s="6">
        <f t="shared" si="89"/>
        <v>4700</v>
      </c>
      <c r="AD424" s="9" t="s">
        <v>5061</v>
      </c>
      <c r="AE424" s="3" t="str">
        <f>IF(ISERROR(VLOOKUP($AD424,技まとめ!$A$1:$F$380,6,FALSE)),"－",VLOOKUP($AD424,技まとめ!$A$1:$F$380,6,FALSE))</f>
        <v>BL</v>
      </c>
      <c r="AF424" s="3">
        <f>IF(ISERROR(VLOOKUP($AD424,技まとめ!$A$1:$F$380,3,FALSE)),"－",VLOOKUP($AD424,技まとめ!$A$1:$F$380,3,FALSE))</f>
        <v>33</v>
      </c>
      <c r="AG424" s="3">
        <f>IF(ISERROR(VLOOKUP($AD424,技まとめ!$A$1:$F$380,5,FALSE)),"－",VLOOKUP($AD424,技まとめ!$A$1:$F$380,5,FALSE))</f>
        <v>28</v>
      </c>
      <c r="AH424" s="3" t="str">
        <f>IF($E424=IF(ISERROR(VLOOKUP($AD424,技まとめ!$A$1:$F$380,4,FALSE)),"－",VLOOKUP($AD424,技まとめ!$A$1:$F$380,4,FALSE)),"一致","")</f>
        <v/>
      </c>
      <c r="AI424" s="9" t="s">
        <v>214</v>
      </c>
      <c r="AJ424" s="3" t="str">
        <f>IF(ISERROR(VLOOKUP($AI424,技まとめ!$A$1:$F$380,6,FALSE)),"－",VLOOKUP($AI424,技まとめ!$A$1:$F$380,6,FALSE))</f>
        <v>DR</v>
      </c>
      <c r="AK424" s="3">
        <f>IF(ISERROR(VLOOKUP($AI424,技まとめ!$A$1:$F$380,3,FALSE)),"－",VLOOKUP($AI424,技まとめ!$A$1:$F$380,3,FALSE))</f>
        <v>27</v>
      </c>
      <c r="AL424" s="3">
        <f>IF(ISERROR(VLOOKUP($AI424,技まとめ!$A$1:$F$380,5,FALSE)),"－",VLOOKUP($AI424,技まとめ!$A$1:$F$380,5,FALSE))</f>
        <v>25</v>
      </c>
      <c r="AM424" s="3" t="str">
        <f>IF($E424=IF(ISERROR(VLOOKUP($AI424,技まとめ!$A$1:$F$380,4,FALSE)),"－",VLOOKUP($AI424,技まとめ!$A$1:$F$380,4,FALSE)),"一致","")</f>
        <v/>
      </c>
      <c r="AN424" s="9" t="s">
        <v>339</v>
      </c>
      <c r="AO424" s="3" t="str">
        <f>IF(ISERROR(VLOOKUP($AN424,技まとめ!$A$1:$F$380,6,FALSE)),"－",VLOOKUP($AN424,技まとめ!$A$1:$F$380,6,FALSE))</f>
        <v>NS</v>
      </c>
      <c r="AP424" s="3">
        <f>IF(ISERROR(VLOOKUP($AN424,技まとめ!$A$1:$F$380,3,FALSE)),"－",VLOOKUP($AN424,技まとめ!$A$1:$F$380,3,FALSE))</f>
        <v>42</v>
      </c>
      <c r="AQ424" s="3">
        <f>IF(ISERROR(VLOOKUP($AN424,技まとめ!$A$1:$F$380,5,FALSE)),"－",VLOOKUP($AN424,技まとめ!$A$1:$F$380,5,FALSE))</f>
        <v>28</v>
      </c>
      <c r="AR424" s="3" t="str">
        <f>IF($E424=IF(ISERROR(VLOOKUP($AN424,技まとめ!$A$1:$F$380,4,FALSE)),"－",VLOOKUP($AN424,技まとめ!$A$1:$F$380,4,FALSE)),"一致","")</f>
        <v/>
      </c>
      <c r="AS424" s="9" t="s">
        <v>634</v>
      </c>
      <c r="AT424" s="3" t="str">
        <f>IF(ISERROR(VLOOKUP($AS424,技まとめ!$A$1:$F$380,6,FALSE)),"－",VLOOKUP($AS424,技まとめ!$A$1:$F$380,6,FALSE))</f>
        <v>DR</v>
      </c>
      <c r="AU424" s="3">
        <f>IF(ISERROR(VLOOKUP($AS424,技まとめ!$A$1:$F$380,3,FALSE)),"－",VLOOKUP($AS424,技まとめ!$A$1:$F$380,3,FALSE))</f>
        <v>13</v>
      </c>
      <c r="AV424" s="3">
        <f>IF(ISERROR(VLOOKUP($AS424,技まとめ!$A$1:$F$380,5,FALSE)),"－",VLOOKUP($AS424,技まとめ!$A$1:$F$380,5,FALSE))</f>
        <v>20</v>
      </c>
      <c r="AW424" s="3" t="str">
        <f>IF($E424=IF(ISERROR(VLOOKUP($AS424,技まとめ!$A$1:$F$380,4,FALSE)),"－",VLOOKUP($AS424,技まとめ!$A$1:$F$380,4,FALSE)),"一致","")</f>
        <v/>
      </c>
      <c r="AX424" s="12" t="str">
        <f t="shared" si="90"/>
        <v>スーパースキャン（Ｂ）ムーンサルトラン・ボール・ランたまのりピエロ</v>
      </c>
      <c r="AY424" s="12" t="str">
        <f t="shared" si="91"/>
        <v>スーパースキャン（Ｂ）ムーンサルトラン・ボール・ランたまのりピエロ</v>
      </c>
      <c r="AZ424" s="12" t="str">
        <f t="shared" si="92"/>
        <v>スーパースキャン（Ｂ）ムーンサルトラン・ボール・ランたまのりピエロ</v>
      </c>
      <c r="BA424" s="12" t="str">
        <f t="shared" si="93"/>
        <v>スーパースキャン（Ｂ）ムーンサルトラン・ボール・ランたまのりピエロ</v>
      </c>
      <c r="BB424" s="11" t="str">
        <f t="shared" si="94"/>
        <v>BLDRNSDR</v>
      </c>
      <c r="BC424" s="11" t="str">
        <f t="shared" si="95"/>
        <v>BLDRNSDR</v>
      </c>
      <c r="BD424" s="11" t="str">
        <f t="shared" si="96"/>
        <v>BLDRNSDR</v>
      </c>
      <c r="BE424" s="11" t="str">
        <f t="shared" si="97"/>
        <v>BLDRNSDR</v>
      </c>
    </row>
    <row r="425" spans="1:57" ht="11.25" hidden="1" customHeight="1">
      <c r="A425" s="6">
        <v>423</v>
      </c>
      <c r="B425" s="7" t="s">
        <v>1219</v>
      </c>
      <c r="C425" s="8" t="s">
        <v>1220</v>
      </c>
      <c r="D425" s="7" t="s">
        <v>72</v>
      </c>
      <c r="E425" s="7" t="s">
        <v>81</v>
      </c>
      <c r="F425" s="7" t="s">
        <v>82</v>
      </c>
      <c r="G425" s="9">
        <v>133</v>
      </c>
      <c r="H425" s="9">
        <v>92</v>
      </c>
      <c r="I425" s="9">
        <v>60</v>
      </c>
      <c r="J425" s="9">
        <v>56</v>
      </c>
      <c r="K425" s="9">
        <v>57</v>
      </c>
      <c r="L425" s="9">
        <v>61</v>
      </c>
      <c r="M425" s="9">
        <v>48</v>
      </c>
      <c r="N425" s="9">
        <v>58</v>
      </c>
      <c r="O425" s="9">
        <v>51</v>
      </c>
      <c r="P425" s="9">
        <v>25</v>
      </c>
      <c r="Q425" s="10">
        <v>110</v>
      </c>
      <c r="R425" s="11">
        <v>14</v>
      </c>
      <c r="S425" s="11">
        <v>1</v>
      </c>
      <c r="T425" s="11">
        <v>111</v>
      </c>
      <c r="U425" s="11">
        <v>98</v>
      </c>
      <c r="V425" s="11">
        <v>1</v>
      </c>
      <c r="W425" s="11">
        <v>101</v>
      </c>
      <c r="X425" s="11">
        <f t="shared" si="84"/>
        <v>436</v>
      </c>
      <c r="Y425" s="11">
        <f t="shared" si="85"/>
        <v>4910</v>
      </c>
      <c r="Z425" s="11">
        <f t="shared" si="86"/>
        <v>1005</v>
      </c>
      <c r="AA425" s="11">
        <f t="shared" si="87"/>
        <v>4400</v>
      </c>
      <c r="AB425" s="11">
        <f t="shared" si="88"/>
        <v>4400</v>
      </c>
      <c r="AC425" s="6">
        <f t="shared" si="89"/>
        <v>5015</v>
      </c>
      <c r="AD425" s="9" t="s">
        <v>423</v>
      </c>
      <c r="AE425" s="3" t="str">
        <f>IF(ISERROR(VLOOKUP($AD425,技まとめ!$A$1:$F$380,6,FALSE)),"－",VLOOKUP($AD425,技まとめ!$A$1:$F$380,6,FALSE))</f>
        <v>BL</v>
      </c>
      <c r="AF425" s="3">
        <f>IF(ISERROR(VLOOKUP($AD425,技まとめ!$A$1:$F$380,3,FALSE)),"－",VLOOKUP($AD425,技まとめ!$A$1:$F$380,3,FALSE))</f>
        <v>13</v>
      </c>
      <c r="AG425" s="3">
        <f>IF(ISERROR(VLOOKUP($AD425,技まとめ!$A$1:$F$380,5,FALSE)),"－",VLOOKUP($AD425,技まとめ!$A$1:$F$380,5,FALSE))</f>
        <v>20</v>
      </c>
      <c r="AH425" s="3" t="str">
        <f>IF($E425=IF(ISERROR(VLOOKUP($AD425,技まとめ!$A$1:$F$380,4,FALSE)),"－",VLOOKUP($AD425,技まとめ!$A$1:$F$380,4,FALSE)),"一致","")</f>
        <v>一致</v>
      </c>
      <c r="AI425" s="9" t="s">
        <v>110</v>
      </c>
      <c r="AJ425" s="3" t="str">
        <f>IF(ISERROR(VLOOKUP($AI425,技まとめ!$A$1:$F$380,6,FALSE)),"－",VLOOKUP($AI425,技まとめ!$A$1:$F$380,6,FALSE))</f>
        <v>DR</v>
      </c>
      <c r="AK425" s="3">
        <f>IF(ISERROR(VLOOKUP($AI425,技まとめ!$A$1:$F$380,3,FALSE)),"－",VLOOKUP($AI425,技まとめ!$A$1:$F$380,3,FALSE))</f>
        <v>34</v>
      </c>
      <c r="AL425" s="3">
        <f>IF(ISERROR(VLOOKUP($AI425,技まとめ!$A$1:$F$380,5,FALSE)),"－",VLOOKUP($AI425,技まとめ!$A$1:$F$380,5,FALSE))</f>
        <v>27</v>
      </c>
      <c r="AM425" s="3" t="str">
        <f>IF($E425=IF(ISERROR(VLOOKUP($AI425,技まとめ!$A$1:$F$380,4,FALSE)),"－",VLOOKUP($AI425,技まとめ!$A$1:$F$380,4,FALSE)),"一致","")</f>
        <v>一致</v>
      </c>
      <c r="AN425" s="9" t="s">
        <v>98</v>
      </c>
      <c r="AO425" s="3" t="str">
        <f>IF(ISERROR(VLOOKUP($AN425,技まとめ!$A$1:$F$380,6,FALSE)),"－",VLOOKUP($AN425,技まとめ!$A$1:$F$380,6,FALSE))</f>
        <v>BL</v>
      </c>
      <c r="AP425" s="3">
        <f>IF(ISERROR(VLOOKUP($AN425,技まとめ!$A$1:$F$380,3,FALSE)),"－",VLOOKUP($AN425,技まとめ!$A$1:$F$380,3,FALSE))</f>
        <v>58</v>
      </c>
      <c r="AQ425" s="3">
        <f>IF(ISERROR(VLOOKUP($AN425,技まとめ!$A$1:$F$380,5,FALSE)),"－",VLOOKUP($AN425,技まとめ!$A$1:$F$380,5,FALSE))</f>
        <v>39</v>
      </c>
      <c r="AR425" s="3" t="str">
        <f>IF($E425=IF(ISERROR(VLOOKUP($AN425,技まとめ!$A$1:$F$380,4,FALSE)),"－",VLOOKUP($AN425,技まとめ!$A$1:$F$380,4,FALSE)),"一致","")</f>
        <v/>
      </c>
      <c r="AS425" s="9" t="s">
        <v>103</v>
      </c>
      <c r="AT425" s="3" t="str">
        <f>IF(ISERROR(VLOOKUP($AS425,技まとめ!$A$1:$F$380,6,FALSE)),"－",VLOOKUP($AS425,技まとめ!$A$1:$F$380,6,FALSE))</f>
        <v>DR</v>
      </c>
      <c r="AU425" s="3">
        <f>IF(ISERROR(VLOOKUP($AS425,技まとめ!$A$1:$F$380,3,FALSE)),"－",VLOOKUP($AS425,技まとめ!$A$1:$F$380,3,FALSE))</f>
        <v>56</v>
      </c>
      <c r="AV425" s="3">
        <f>IF(ISERROR(VLOOKUP($AS425,技まとめ!$A$1:$F$380,5,FALSE)),"－",VLOOKUP($AS425,技まとめ!$A$1:$F$380,5,FALSE))</f>
        <v>39</v>
      </c>
      <c r="AW425" s="3" t="str">
        <f>IF($E425=IF(ISERROR(VLOOKUP($AS425,技まとめ!$A$1:$F$380,4,FALSE)),"－",VLOOKUP($AS425,技まとめ!$A$1:$F$380,4,FALSE)),"一致","")</f>
        <v/>
      </c>
      <c r="AX425" s="12" t="str">
        <f t="shared" si="90"/>
        <v>コイルターンジグザグスパークかげぬいまぼろしドリブル</v>
      </c>
      <c r="AY425" s="12" t="str">
        <f t="shared" si="91"/>
        <v>コイルターンジグザグスパークかげぬいまぼろしドリブル</v>
      </c>
      <c r="AZ425" s="12" t="str">
        <f t="shared" si="92"/>
        <v>コイルターンジグザグスパークかげぬいまぼろしドリブル</v>
      </c>
      <c r="BA425" s="12" t="str">
        <f t="shared" si="93"/>
        <v>コイルターンジグザグスパークかげぬいまぼろしドリブル</v>
      </c>
      <c r="BB425" s="11" t="str">
        <f t="shared" si="94"/>
        <v>BLDRBLDR</v>
      </c>
      <c r="BC425" s="11" t="str">
        <f t="shared" si="95"/>
        <v>BLDRBLDR</v>
      </c>
      <c r="BD425" s="11" t="str">
        <f t="shared" si="96"/>
        <v>BLDRBLDR</v>
      </c>
      <c r="BE425" s="11" t="str">
        <f t="shared" si="97"/>
        <v>BLDRBLDR</v>
      </c>
    </row>
    <row r="426" spans="1:57" ht="11.25" hidden="1" customHeight="1">
      <c r="A426" s="6">
        <v>424</v>
      </c>
      <c r="B426" s="7" t="s">
        <v>1221</v>
      </c>
      <c r="C426" s="8" t="s">
        <v>1222</v>
      </c>
      <c r="D426" s="7" t="s">
        <v>72</v>
      </c>
      <c r="E426" s="7" t="s">
        <v>73</v>
      </c>
      <c r="F426" s="7" t="s">
        <v>128</v>
      </c>
      <c r="G426" s="9">
        <v>121</v>
      </c>
      <c r="H426" s="9">
        <v>95</v>
      </c>
      <c r="I426" s="9">
        <v>50</v>
      </c>
      <c r="J426" s="9">
        <v>46</v>
      </c>
      <c r="K426" s="9">
        <v>48</v>
      </c>
      <c r="L426" s="9">
        <v>50</v>
      </c>
      <c r="M426" s="9">
        <v>63</v>
      </c>
      <c r="N426" s="9">
        <v>48</v>
      </c>
      <c r="O426" s="9">
        <v>42</v>
      </c>
      <c r="P426" s="9">
        <v>82</v>
      </c>
      <c r="Q426" s="10">
        <v>100</v>
      </c>
      <c r="R426" s="11">
        <v>42</v>
      </c>
      <c r="S426" s="11">
        <v>1</v>
      </c>
      <c r="T426" s="11">
        <v>100</v>
      </c>
      <c r="U426" s="11">
        <v>113</v>
      </c>
      <c r="V426" s="11">
        <v>1</v>
      </c>
      <c r="W426" s="11">
        <v>92</v>
      </c>
      <c r="X426" s="11">
        <f t="shared" si="84"/>
        <v>449</v>
      </c>
      <c r="Y426" s="11">
        <f t="shared" si="85"/>
        <v>4465</v>
      </c>
      <c r="Z426" s="11">
        <f t="shared" si="86"/>
        <v>1940</v>
      </c>
      <c r="AA426" s="11">
        <f t="shared" si="87"/>
        <v>3970</v>
      </c>
      <c r="AB426" s="11">
        <f t="shared" si="88"/>
        <v>3970</v>
      </c>
      <c r="AC426" s="6">
        <f t="shared" si="89"/>
        <v>4670</v>
      </c>
      <c r="AD426" s="9" t="s">
        <v>273</v>
      </c>
      <c r="AE426" s="3" t="str">
        <f>IF(ISERROR(VLOOKUP($AD426,技まとめ!$A$1:$F$380,6,FALSE)),"－",VLOOKUP($AD426,技まとめ!$A$1:$F$380,6,FALSE))</f>
        <v>BL</v>
      </c>
      <c r="AF426" s="3">
        <f>IF(ISERROR(VLOOKUP($AD426,技まとめ!$A$1:$F$380,3,FALSE)),"－",VLOOKUP($AD426,技まとめ!$A$1:$F$380,3,FALSE))</f>
        <v>17</v>
      </c>
      <c r="AG426" s="3">
        <f>IF(ISERROR(VLOOKUP($AD426,技まとめ!$A$1:$F$380,5,FALSE)),"－",VLOOKUP($AD426,技まとめ!$A$1:$F$380,5,FALSE))</f>
        <v>20</v>
      </c>
      <c r="AH426" s="3" t="str">
        <f>IF($E426=IF(ISERROR(VLOOKUP($AD426,技まとめ!$A$1:$F$380,4,FALSE)),"－",VLOOKUP($AD426,技まとめ!$A$1:$F$380,4,FALSE)),"一致","")</f>
        <v>一致</v>
      </c>
      <c r="AI426" s="9" t="s">
        <v>500</v>
      </c>
      <c r="AJ426" s="3" t="str">
        <f>IF(ISERROR(VLOOKUP($AI426,技まとめ!$A$1:$F$380,6,FALSE)),"－",VLOOKUP($AI426,技まとめ!$A$1:$F$380,6,FALSE))</f>
        <v>SC</v>
      </c>
      <c r="AK426" s="3">
        <f>IF(ISERROR(VLOOKUP($AI426,技まとめ!$A$1:$F$380,3,FALSE)),"－",VLOOKUP($AI426,技まとめ!$A$1:$F$380,3,FALSE))</f>
        <v>31</v>
      </c>
      <c r="AL426" s="3">
        <f>IF(ISERROR(VLOOKUP($AI426,技まとめ!$A$1:$F$380,5,FALSE)),"－",VLOOKUP($AI426,技まとめ!$A$1:$F$380,5,FALSE))</f>
        <v>22</v>
      </c>
      <c r="AM426" s="3" t="str">
        <f>IF($E426=IF(ISERROR(VLOOKUP($AI426,技まとめ!$A$1:$F$380,4,FALSE)),"－",VLOOKUP($AI426,技まとめ!$A$1:$F$380,4,FALSE)),"一致","")</f>
        <v>一致</v>
      </c>
      <c r="AN426" s="9" t="s">
        <v>259</v>
      </c>
      <c r="AO426" s="3" t="str">
        <f>IF(ISERROR(VLOOKUP($AN426,技まとめ!$A$1:$F$380,6,FALSE)),"－",VLOOKUP($AN426,技まとめ!$A$1:$F$380,6,FALSE))</f>
        <v>NS</v>
      </c>
      <c r="AP426" s="3">
        <f>IF(ISERROR(VLOOKUP($AN426,技まとめ!$A$1:$F$380,3,FALSE)),"－",VLOOKUP($AN426,技まとめ!$A$1:$F$380,3,FALSE))</f>
        <v>64</v>
      </c>
      <c r="AQ426" s="3">
        <f>IF(ISERROR(VLOOKUP($AN426,技まとめ!$A$1:$F$380,5,FALSE)),"－",VLOOKUP($AN426,技まとめ!$A$1:$F$380,5,FALSE))</f>
        <v>37</v>
      </c>
      <c r="AR426" s="3" t="str">
        <f>IF($E426=IF(ISERROR(VLOOKUP($AN426,技まとめ!$A$1:$F$380,4,FALSE)),"－",VLOOKUP($AN426,技まとめ!$A$1:$F$380,4,FALSE)),"一致","")</f>
        <v/>
      </c>
      <c r="AS426" s="9" t="s">
        <v>89</v>
      </c>
      <c r="AT426" s="3" t="str">
        <f>IF(ISERROR(VLOOKUP($AS426,技まとめ!$A$1:$F$380,6,FALSE)),"－",VLOOKUP($AS426,技まとめ!$A$1:$F$380,6,FALSE))</f>
        <v>BB</v>
      </c>
      <c r="AU426" s="3">
        <f>IF(ISERROR(VLOOKUP($AS426,技まとめ!$A$1:$F$380,3,FALSE)),"－",VLOOKUP($AS426,技まとめ!$A$1:$F$380,3,FALSE))</f>
        <v>43</v>
      </c>
      <c r="AV426" s="3">
        <f>IF(ISERROR(VLOOKUP($AS426,技まとめ!$A$1:$F$380,5,FALSE)),"－",VLOOKUP($AS426,技まとめ!$A$1:$F$380,5,FALSE))</f>
        <v>30</v>
      </c>
      <c r="AW426" s="3" t="str">
        <f>IF($E426=IF(ISERROR(VLOOKUP($AS426,技まとめ!$A$1:$F$380,4,FALSE)),"－",VLOOKUP($AS426,技まとめ!$A$1:$F$380,4,FALSE)),"一致","")</f>
        <v>一致</v>
      </c>
      <c r="AX426" s="12" t="str">
        <f t="shared" si="90"/>
        <v>しこふみつちだるまアストロブレイクザ・ウォール</v>
      </c>
      <c r="AY426" s="12" t="str">
        <f t="shared" si="91"/>
        <v>しこふみつちだるまアストロブレイクザ・ウォール</v>
      </c>
      <c r="AZ426" s="12" t="str">
        <f t="shared" si="92"/>
        <v>しこふみつちだるまアストロブレイクザ・ウォール</v>
      </c>
      <c r="BA426" s="12" t="str">
        <f t="shared" si="93"/>
        <v>しこふみつちだるまアストロブレイクザ・ウォール</v>
      </c>
      <c r="BB426" s="11" t="str">
        <f t="shared" si="94"/>
        <v>BLSCNSBB</v>
      </c>
      <c r="BC426" s="11" t="str">
        <f t="shared" si="95"/>
        <v>BLSCNSBB</v>
      </c>
      <c r="BD426" s="11" t="str">
        <f t="shared" si="96"/>
        <v>BLSCNSBB</v>
      </c>
      <c r="BE426" s="11" t="str">
        <f t="shared" si="97"/>
        <v>BLSCNSBB</v>
      </c>
    </row>
    <row r="427" spans="1:57" ht="11.25" hidden="1" customHeight="1">
      <c r="A427" s="6">
        <v>425</v>
      </c>
      <c r="B427" s="7" t="s">
        <v>1223</v>
      </c>
      <c r="C427" s="8" t="s">
        <v>1224</v>
      </c>
      <c r="D427" s="7" t="s">
        <v>72</v>
      </c>
      <c r="E427" s="7" t="s">
        <v>81</v>
      </c>
      <c r="F427" s="7" t="s">
        <v>74</v>
      </c>
      <c r="G427" s="9">
        <v>119</v>
      </c>
      <c r="H427" s="9">
        <v>91</v>
      </c>
      <c r="I427" s="9">
        <v>52</v>
      </c>
      <c r="J427" s="9">
        <v>51</v>
      </c>
      <c r="K427" s="9">
        <v>57</v>
      </c>
      <c r="L427" s="9">
        <v>56</v>
      </c>
      <c r="M427" s="9">
        <v>54</v>
      </c>
      <c r="N427" s="9">
        <v>53</v>
      </c>
      <c r="O427" s="9">
        <v>53</v>
      </c>
      <c r="P427" s="9">
        <v>35</v>
      </c>
      <c r="Q427" s="10">
        <v>102</v>
      </c>
      <c r="R427" s="11">
        <v>14</v>
      </c>
      <c r="S427" s="11">
        <v>1</v>
      </c>
      <c r="T427" s="11">
        <v>106</v>
      </c>
      <c r="U427" s="11">
        <v>104</v>
      </c>
      <c r="V427" s="11">
        <v>1</v>
      </c>
      <c r="W427" s="11">
        <v>103</v>
      </c>
      <c r="X427" s="11">
        <f t="shared" si="84"/>
        <v>431</v>
      </c>
      <c r="Y427" s="11">
        <f t="shared" si="85"/>
        <v>4600</v>
      </c>
      <c r="Z427" s="11">
        <f t="shared" si="86"/>
        <v>1015</v>
      </c>
      <c r="AA427" s="11">
        <f t="shared" si="87"/>
        <v>4235</v>
      </c>
      <c r="AB427" s="11">
        <f t="shared" si="88"/>
        <v>4235</v>
      </c>
      <c r="AC427" s="6">
        <f t="shared" si="89"/>
        <v>4825</v>
      </c>
      <c r="AD427" s="9" t="s">
        <v>441</v>
      </c>
      <c r="AE427" s="3" t="str">
        <f>IF(ISERROR(VLOOKUP($AD427,技まとめ!$A$1:$F$380,6,FALSE)),"－",VLOOKUP($AD427,技まとめ!$A$1:$F$380,6,FALSE))</f>
        <v>CA</v>
      </c>
      <c r="AF427" s="3">
        <f>IF(ISERROR(VLOOKUP($AD427,技まとめ!$A$1:$F$380,3,FALSE)),"－",VLOOKUP($AD427,技まとめ!$A$1:$F$380,3,FALSE))</f>
        <v>18</v>
      </c>
      <c r="AG427" s="3">
        <f>IF(ISERROR(VLOOKUP($AD427,技まとめ!$A$1:$F$380,5,FALSE)),"－",VLOOKUP($AD427,技まとめ!$A$1:$F$380,5,FALSE))</f>
        <v>21</v>
      </c>
      <c r="AH427" s="3" t="str">
        <f>IF($E427=IF(ISERROR(VLOOKUP($AD427,技まとめ!$A$1:$F$380,4,FALSE)),"－",VLOOKUP($AD427,技まとめ!$A$1:$F$380,4,FALSE)),"一致","")</f>
        <v/>
      </c>
      <c r="AI427" s="9" t="s">
        <v>560</v>
      </c>
      <c r="AJ427" s="3" t="str">
        <f>IF(ISERROR(VLOOKUP($AI427,技まとめ!$A$1:$F$380,6,FALSE)),"－",VLOOKUP($AI427,技まとめ!$A$1:$F$380,6,FALSE))</f>
        <v>BL</v>
      </c>
      <c r="AK427" s="3">
        <f>IF(ISERROR(VLOOKUP($AI427,技まとめ!$A$1:$F$380,3,FALSE)),"－",VLOOKUP($AI427,技まとめ!$A$1:$F$380,3,FALSE))</f>
        <v>28</v>
      </c>
      <c r="AL427" s="3">
        <f>IF(ISERROR(VLOOKUP($AI427,技まとめ!$A$1:$F$380,5,FALSE)),"－",VLOOKUP($AI427,技まとめ!$A$1:$F$380,5,FALSE))</f>
        <v>24</v>
      </c>
      <c r="AM427" s="3" t="str">
        <f>IF($E427=IF(ISERROR(VLOOKUP($AI427,技まとめ!$A$1:$F$380,4,FALSE)),"－",VLOOKUP($AI427,技まとめ!$A$1:$F$380,4,FALSE)),"一致","")</f>
        <v>一致</v>
      </c>
      <c r="AN427" s="9" t="s">
        <v>450</v>
      </c>
      <c r="AO427" s="3" t="str">
        <f>IF(ISERROR(VLOOKUP($AN427,技まとめ!$A$1:$F$380,6,FALSE)),"－",VLOOKUP($AN427,技まとめ!$A$1:$F$380,6,FALSE))</f>
        <v>CA</v>
      </c>
      <c r="AP427" s="3">
        <f>IF(ISERROR(VLOOKUP($AN427,技まとめ!$A$1:$F$380,3,FALSE)),"－",VLOOKUP($AN427,技まとめ!$A$1:$F$380,3,FALSE))</f>
        <v>46</v>
      </c>
      <c r="AQ427" s="3">
        <f>IF(ISERROR(VLOOKUP($AN427,技まとめ!$A$1:$F$380,5,FALSE)),"－",VLOOKUP($AN427,技まとめ!$A$1:$F$380,5,FALSE))</f>
        <v>32</v>
      </c>
      <c r="AR427" s="3" t="str">
        <f>IF($E427=IF(ISERROR(VLOOKUP($AN427,技まとめ!$A$1:$F$380,4,FALSE)),"－",VLOOKUP($AN427,技まとめ!$A$1:$F$380,4,FALSE)),"一致","")</f>
        <v>一致</v>
      </c>
      <c r="AS427" s="9" t="s">
        <v>85</v>
      </c>
      <c r="AT427" s="3" t="str">
        <f>IF(ISERROR(VLOOKUP($AS427,技まとめ!$A$1:$F$380,6,FALSE)),"－",VLOOKUP($AS427,技まとめ!$A$1:$F$380,6,FALSE))</f>
        <v>SC</v>
      </c>
      <c r="AU427" s="3">
        <f>IF(ISERROR(VLOOKUP($AS427,技まとめ!$A$1:$F$380,3,FALSE)),"－",VLOOKUP($AS427,技まとめ!$A$1:$F$380,3,FALSE))</f>
        <v>90</v>
      </c>
      <c r="AV427" s="3">
        <f>IF(ISERROR(VLOOKUP($AS427,技まとめ!$A$1:$F$380,5,FALSE)),"－",VLOOKUP($AS427,技まとめ!$A$1:$F$380,5,FALSE))</f>
        <v>49</v>
      </c>
      <c r="AW427" s="3" t="str">
        <f>IF($E427=IF(ISERROR(VLOOKUP($AS427,技まとめ!$A$1:$F$380,4,FALSE)),"－",VLOOKUP($AS427,技まとめ!$A$1:$F$380,4,FALSE)),"一致","")</f>
        <v>一致</v>
      </c>
      <c r="AX427" s="12" t="str">
        <f t="shared" si="90"/>
        <v>プレッシャーパンチブレードアタックつむじたつまきおとし</v>
      </c>
      <c r="AY427" s="12" t="str">
        <f t="shared" si="91"/>
        <v>プレッシャーパンチブレードアタックつむじたつまきおとし</v>
      </c>
      <c r="AZ427" s="12" t="str">
        <f t="shared" si="92"/>
        <v>プレッシャーパンチブレードアタックつむじたつまきおとし</v>
      </c>
      <c r="BA427" s="12" t="str">
        <f t="shared" si="93"/>
        <v>プレッシャーパンチブレードアタックつむじたつまきおとし</v>
      </c>
      <c r="BB427" s="11" t="str">
        <f t="shared" si="94"/>
        <v>CABLCASC</v>
      </c>
      <c r="BC427" s="11" t="str">
        <f t="shared" si="95"/>
        <v>CABLCASC</v>
      </c>
      <c r="BD427" s="11" t="str">
        <f t="shared" si="96"/>
        <v>CABLCASC</v>
      </c>
      <c r="BE427" s="11" t="str">
        <f t="shared" si="97"/>
        <v>CABLCASC</v>
      </c>
    </row>
    <row r="428" spans="1:57" ht="11.25" hidden="1" customHeight="1">
      <c r="A428" s="6">
        <v>426</v>
      </c>
      <c r="B428" s="7" t="s">
        <v>1225</v>
      </c>
      <c r="C428" s="8" t="s">
        <v>1226</v>
      </c>
      <c r="D428" s="7" t="s">
        <v>72</v>
      </c>
      <c r="E428" s="7" t="s">
        <v>95</v>
      </c>
      <c r="F428" s="7" t="s">
        <v>74</v>
      </c>
      <c r="G428" s="9">
        <v>127</v>
      </c>
      <c r="H428" s="9">
        <v>101</v>
      </c>
      <c r="I428" s="9">
        <v>57</v>
      </c>
      <c r="J428" s="9">
        <v>57</v>
      </c>
      <c r="K428" s="9">
        <v>55</v>
      </c>
      <c r="L428" s="9">
        <v>56</v>
      </c>
      <c r="M428" s="9">
        <v>42</v>
      </c>
      <c r="N428" s="9">
        <v>57</v>
      </c>
      <c r="O428" s="9">
        <v>53</v>
      </c>
      <c r="P428" s="9">
        <v>63</v>
      </c>
      <c r="Q428" s="10">
        <v>107</v>
      </c>
      <c r="R428" s="11">
        <v>50</v>
      </c>
      <c r="S428" s="11">
        <v>1</v>
      </c>
      <c r="T428" s="11">
        <v>106</v>
      </c>
      <c r="U428" s="11">
        <v>92</v>
      </c>
      <c r="V428" s="11">
        <v>1</v>
      </c>
      <c r="W428" s="11">
        <v>103</v>
      </c>
      <c r="X428" s="11">
        <f t="shared" si="84"/>
        <v>460</v>
      </c>
      <c r="Y428" s="11">
        <f t="shared" si="85"/>
        <v>4800</v>
      </c>
      <c r="Z428" s="11">
        <f t="shared" si="86"/>
        <v>2275</v>
      </c>
      <c r="AA428" s="11">
        <f t="shared" si="87"/>
        <v>4235</v>
      </c>
      <c r="AB428" s="11">
        <f t="shared" si="88"/>
        <v>4235</v>
      </c>
      <c r="AC428" s="6">
        <f t="shared" si="89"/>
        <v>5005</v>
      </c>
      <c r="AD428" s="9" t="s">
        <v>225</v>
      </c>
      <c r="AE428" s="3" t="str">
        <f>IF(ISERROR(VLOOKUP($AD428,技まとめ!$A$1:$F$380,6,FALSE)),"－",VLOOKUP($AD428,技まとめ!$A$1:$F$380,6,FALSE))</f>
        <v>CA</v>
      </c>
      <c r="AF428" s="3">
        <f>IF(ISERROR(VLOOKUP($AD428,技まとめ!$A$1:$F$380,3,FALSE)),"－",VLOOKUP($AD428,技まとめ!$A$1:$F$380,3,FALSE))</f>
        <v>17</v>
      </c>
      <c r="AG428" s="3">
        <f>IF(ISERROR(VLOOKUP($AD428,技まとめ!$A$1:$F$380,5,FALSE)),"－",VLOOKUP($AD428,技まとめ!$A$1:$F$380,5,FALSE))</f>
        <v>20</v>
      </c>
      <c r="AH428" s="3" t="str">
        <f>IF($E428=IF(ISERROR(VLOOKUP($AD428,技まとめ!$A$1:$F$380,4,FALSE)),"－",VLOOKUP($AD428,技まとめ!$A$1:$F$380,4,FALSE)),"一致","")</f>
        <v>一致</v>
      </c>
      <c r="AI428" s="9" t="s">
        <v>251</v>
      </c>
      <c r="AJ428" s="3" t="str">
        <f>IF(ISERROR(VLOOKUP($AI428,技まとめ!$A$1:$F$380,6,FALSE)),"－",VLOOKUP($AI428,技まとめ!$A$1:$F$380,6,FALSE))</f>
        <v>BL</v>
      </c>
      <c r="AK428" s="3">
        <f>IF(ISERROR(VLOOKUP($AI428,技まとめ!$A$1:$F$380,3,FALSE)),"－",VLOOKUP($AI428,技まとめ!$A$1:$F$380,3,FALSE))</f>
        <v>46</v>
      </c>
      <c r="AL428" s="3">
        <f>IF(ISERROR(VLOOKUP($AI428,技まとめ!$A$1:$F$380,5,FALSE)),"－",VLOOKUP($AI428,技まとめ!$A$1:$F$380,5,FALSE))</f>
        <v>33</v>
      </c>
      <c r="AM428" s="3" t="str">
        <f>IF($E428=IF(ISERROR(VLOOKUP($AI428,技まとめ!$A$1:$F$380,4,FALSE)),"－",VLOOKUP($AI428,技まとめ!$A$1:$F$380,4,FALSE)),"一致","")</f>
        <v>一致</v>
      </c>
      <c r="AN428" s="9" t="s">
        <v>186</v>
      </c>
      <c r="AO428" s="3" t="str">
        <f>IF(ISERROR(VLOOKUP($AN428,技まとめ!$A$1:$F$380,6,FALSE)),"－",VLOOKUP($AN428,技まとめ!$A$1:$F$380,6,FALSE))</f>
        <v>DR</v>
      </c>
      <c r="AP428" s="3">
        <f>IF(ISERROR(VLOOKUP($AN428,技まとめ!$A$1:$F$380,3,FALSE)),"－",VLOOKUP($AN428,技まとめ!$A$1:$F$380,3,FALSE))</f>
        <v>27</v>
      </c>
      <c r="AQ428" s="3">
        <f>IF(ISERROR(VLOOKUP($AN428,技まとめ!$A$1:$F$380,5,FALSE)),"－",VLOOKUP($AN428,技まとめ!$A$1:$F$380,5,FALSE))</f>
        <v>25</v>
      </c>
      <c r="AR428" s="3" t="str">
        <f>IF($E428=IF(ISERROR(VLOOKUP($AN428,技まとめ!$A$1:$F$380,4,FALSE)),"－",VLOOKUP($AN428,技まとめ!$A$1:$F$380,4,FALSE)),"一致","")</f>
        <v/>
      </c>
      <c r="AS428" s="9" t="s">
        <v>204</v>
      </c>
      <c r="AT428" s="3" t="str">
        <f>IF(ISERROR(VLOOKUP($AS428,技まとめ!$A$1:$F$380,6,FALSE)),"－",VLOOKUP($AS428,技まとめ!$A$1:$F$380,6,FALSE))</f>
        <v>CA</v>
      </c>
      <c r="AU428" s="3">
        <f>IF(ISERROR(VLOOKUP($AS428,技まとめ!$A$1:$F$380,3,FALSE)),"－",VLOOKUP($AS428,技まとめ!$A$1:$F$380,3,FALSE))</f>
        <v>85</v>
      </c>
      <c r="AV428" s="3">
        <f>IF(ISERROR(VLOOKUP($AS428,技まとめ!$A$1:$F$380,5,FALSE)),"－",VLOOKUP($AS428,技まとめ!$A$1:$F$380,5,FALSE))</f>
        <v>47</v>
      </c>
      <c r="AW428" s="3" t="str">
        <f>IF($E428=IF(ISERROR(VLOOKUP($AS428,技まとめ!$A$1:$F$380,4,FALSE)),"－",VLOOKUP($AS428,技まとめ!$A$1:$F$380,4,FALSE)),"一致","")</f>
        <v>一致</v>
      </c>
      <c r="AX428" s="12" t="str">
        <f t="shared" si="90"/>
        <v>キラーブレードくものいとフーセンガムビッグスパイダー</v>
      </c>
      <c r="AY428" s="12" t="str">
        <f t="shared" si="91"/>
        <v>キラーブレードくものいとフーセンガムビッグスパイダー</v>
      </c>
      <c r="AZ428" s="12" t="str">
        <f t="shared" si="92"/>
        <v>キラーブレードくものいとフーセンガムビッグスパイダー</v>
      </c>
      <c r="BA428" s="12" t="str">
        <f t="shared" si="93"/>
        <v>キラーブレードくものいとフーセンガムビッグスパイダー</v>
      </c>
      <c r="BB428" s="11" t="str">
        <f t="shared" si="94"/>
        <v>CABLDRCA</v>
      </c>
      <c r="BC428" s="11" t="str">
        <f t="shared" si="95"/>
        <v>CABLDRCA</v>
      </c>
      <c r="BD428" s="11" t="str">
        <f t="shared" si="96"/>
        <v>CABLDRCA</v>
      </c>
      <c r="BE428" s="11" t="str">
        <f t="shared" si="97"/>
        <v>CABLDRCA</v>
      </c>
    </row>
    <row r="429" spans="1:57" ht="11.25" hidden="1" customHeight="1">
      <c r="A429" s="6">
        <v>427</v>
      </c>
      <c r="B429" s="7" t="s">
        <v>1227</v>
      </c>
      <c r="C429" s="8" t="s">
        <v>1228</v>
      </c>
      <c r="D429" s="7" t="s">
        <v>72</v>
      </c>
      <c r="E429" s="7" t="s">
        <v>102</v>
      </c>
      <c r="F429" s="7" t="s">
        <v>74</v>
      </c>
      <c r="G429" s="9">
        <v>118</v>
      </c>
      <c r="H429" s="9">
        <v>91</v>
      </c>
      <c r="I429" s="9">
        <v>48</v>
      </c>
      <c r="J429" s="9">
        <v>49</v>
      </c>
      <c r="K429" s="9">
        <v>50</v>
      </c>
      <c r="L429" s="9">
        <v>48</v>
      </c>
      <c r="M429" s="9">
        <v>66</v>
      </c>
      <c r="N429" s="9">
        <v>49</v>
      </c>
      <c r="O429" s="9">
        <v>48</v>
      </c>
      <c r="P429" s="9">
        <v>73</v>
      </c>
      <c r="Q429" s="10">
        <v>98</v>
      </c>
      <c r="R429" s="11">
        <v>39</v>
      </c>
      <c r="S429" s="11">
        <v>1</v>
      </c>
      <c r="T429" s="11">
        <v>98</v>
      </c>
      <c r="U429" s="11">
        <v>116</v>
      </c>
      <c r="V429" s="11">
        <v>1</v>
      </c>
      <c r="W429" s="11">
        <v>98</v>
      </c>
      <c r="X429" s="11">
        <f t="shared" si="84"/>
        <v>451</v>
      </c>
      <c r="Y429" s="11">
        <f t="shared" si="85"/>
        <v>4415</v>
      </c>
      <c r="Z429" s="11">
        <f t="shared" si="86"/>
        <v>1865</v>
      </c>
      <c r="AA429" s="11">
        <f t="shared" si="87"/>
        <v>3930</v>
      </c>
      <c r="AB429" s="11">
        <f t="shared" si="88"/>
        <v>3930</v>
      </c>
      <c r="AC429" s="6">
        <f t="shared" si="89"/>
        <v>4605</v>
      </c>
      <c r="AD429" s="9" t="s">
        <v>776</v>
      </c>
      <c r="AE429" s="3" t="str">
        <f>IF(ISERROR(VLOOKUP($AD429,技まとめ!$A$1:$F$380,6,FALSE)),"－",VLOOKUP($AD429,技まとめ!$A$1:$F$380,6,FALSE))</f>
        <v>P1</v>
      </c>
      <c r="AF429" s="3">
        <f>IF(ISERROR(VLOOKUP($AD429,技まとめ!$A$1:$F$380,3,FALSE)),"－",VLOOKUP($AD429,技まとめ!$A$1:$F$380,3,FALSE))</f>
        <v>13</v>
      </c>
      <c r="AG429" s="3">
        <f>IF(ISERROR(VLOOKUP($AD429,技まとめ!$A$1:$F$380,5,FALSE)),"－",VLOOKUP($AD429,技まとめ!$A$1:$F$380,5,FALSE))</f>
        <v>20</v>
      </c>
      <c r="AH429" s="3" t="str">
        <f>IF($E429=IF(ISERROR(VLOOKUP($AD429,技まとめ!$A$1:$F$380,4,FALSE)),"－",VLOOKUP($AD429,技まとめ!$A$1:$F$380,4,FALSE)),"一致","")</f>
        <v>一致</v>
      </c>
      <c r="AI429" s="9" t="s">
        <v>241</v>
      </c>
      <c r="AJ429" s="3" t="str">
        <f>IF(ISERROR(VLOOKUP($AI429,技まとめ!$A$1:$F$380,6,FALSE)),"－",VLOOKUP($AI429,技まとめ!$A$1:$F$380,6,FALSE))</f>
        <v>P1</v>
      </c>
      <c r="AK429" s="3">
        <f>IF(ISERROR(VLOOKUP($AI429,技まとめ!$A$1:$F$380,3,FALSE)),"－",VLOOKUP($AI429,技まとめ!$A$1:$F$380,3,FALSE))</f>
        <v>52</v>
      </c>
      <c r="AL429" s="3">
        <f>IF(ISERROR(VLOOKUP($AI429,技まとめ!$A$1:$F$380,5,FALSE)),"－",VLOOKUP($AI429,技まとめ!$A$1:$F$380,5,FALSE))</f>
        <v>35</v>
      </c>
      <c r="AM429" s="3" t="str">
        <f>IF($E429=IF(ISERROR(VLOOKUP($AI429,技まとめ!$A$1:$F$380,4,FALSE)),"－",VLOOKUP($AI429,技まとめ!$A$1:$F$380,4,FALSE)),"一致","")</f>
        <v>一致</v>
      </c>
      <c r="AN429" s="9" t="s">
        <v>5075</v>
      </c>
      <c r="AO429" s="3" t="str">
        <f>IF(ISERROR(VLOOKUP($AN429,技まとめ!$A$1:$F$380,6,FALSE)),"－",VLOOKUP($AN429,技まとめ!$A$1:$F$380,6,FALSE))</f>
        <v>BL</v>
      </c>
      <c r="AP429" s="3">
        <f>IF(ISERROR(VLOOKUP($AN429,技まとめ!$A$1:$F$380,3,FALSE)),"－",VLOOKUP($AN429,技まとめ!$A$1:$F$380,3,FALSE))</f>
        <v>33</v>
      </c>
      <c r="AQ429" s="3">
        <f>IF(ISERROR(VLOOKUP($AN429,技まとめ!$A$1:$F$380,5,FALSE)),"－",VLOOKUP($AN429,技まとめ!$A$1:$F$380,5,FALSE))</f>
        <v>28</v>
      </c>
      <c r="AR429" s="3" t="str">
        <f>IF($E429=IF(ISERROR(VLOOKUP($AN429,技まとめ!$A$1:$F$380,4,FALSE)),"－",VLOOKUP($AN429,技まとめ!$A$1:$F$380,4,FALSE)),"一致","")</f>
        <v/>
      </c>
      <c r="AS429" s="9" t="s">
        <v>168</v>
      </c>
      <c r="AT429" s="3" t="str">
        <f>IF(ISERROR(VLOOKUP($AS429,技まとめ!$A$1:$F$380,6,FALSE)),"－",VLOOKUP($AS429,技まとめ!$A$1:$F$380,6,FALSE))</f>
        <v>BL</v>
      </c>
      <c r="AU429" s="3">
        <f>IF(ISERROR(VLOOKUP($AS429,技まとめ!$A$1:$F$380,3,FALSE)),"－",VLOOKUP($AS429,技まとめ!$A$1:$F$380,3,FALSE))</f>
        <v>25</v>
      </c>
      <c r="AV429" s="3">
        <f>IF(ISERROR(VLOOKUP($AS429,技まとめ!$A$1:$F$380,5,FALSE)),"－",VLOOKUP($AS429,技まとめ!$A$1:$F$380,5,FALSE))</f>
        <v>12</v>
      </c>
      <c r="AW429" s="3" t="str">
        <f>IF($E429=IF(ISERROR(VLOOKUP($AS429,技まとめ!$A$1:$F$380,4,FALSE)),"－",VLOOKUP($AS429,技まとめ!$A$1:$F$380,4,FALSE)),"一致","")</f>
        <v/>
      </c>
      <c r="AX429" s="12" t="str">
        <f t="shared" si="90"/>
        <v>ねっけつパンチばくれつパンチスーパースキャン（Ｂ）キラースライド</v>
      </c>
      <c r="AY429" s="12" t="str">
        <f t="shared" si="91"/>
        <v>ねっけつパンチばくれつパンチスーパースキャン（Ｂ）キラースライド</v>
      </c>
      <c r="AZ429" s="12" t="str">
        <f t="shared" si="92"/>
        <v>ねっけつパンチばくれつパンチスーパースキャン（Ｂ）キラースライド</v>
      </c>
      <c r="BA429" s="12" t="str">
        <f t="shared" si="93"/>
        <v>ねっけつパンチばくれつパンチスーパースキャン（Ｂ）キラースライド</v>
      </c>
      <c r="BB429" s="11" t="str">
        <f t="shared" si="94"/>
        <v>P1P1BLBL</v>
      </c>
      <c r="BC429" s="11" t="str">
        <f t="shared" si="95"/>
        <v>P1P1BLBL</v>
      </c>
      <c r="BD429" s="11" t="str">
        <f t="shared" si="96"/>
        <v>P1P1BLBL</v>
      </c>
      <c r="BE429" s="11" t="str">
        <f t="shared" si="97"/>
        <v>P1P1BLBL</v>
      </c>
    </row>
    <row r="430" spans="1:57" ht="11.25" hidden="1" customHeight="1">
      <c r="A430" s="6">
        <v>428</v>
      </c>
      <c r="B430" s="7" t="s">
        <v>1229</v>
      </c>
      <c r="C430" s="8" t="s">
        <v>1230</v>
      </c>
      <c r="D430" s="7" t="s">
        <v>72</v>
      </c>
      <c r="E430" s="7" t="s">
        <v>81</v>
      </c>
      <c r="F430" s="7" t="s">
        <v>109</v>
      </c>
      <c r="G430" s="9">
        <v>108</v>
      </c>
      <c r="H430" s="9">
        <v>113</v>
      </c>
      <c r="I430" s="9">
        <v>48</v>
      </c>
      <c r="J430" s="9">
        <v>52</v>
      </c>
      <c r="K430" s="9">
        <v>56</v>
      </c>
      <c r="L430" s="9">
        <v>50</v>
      </c>
      <c r="M430" s="9">
        <v>50</v>
      </c>
      <c r="N430" s="9">
        <v>46</v>
      </c>
      <c r="O430" s="9">
        <v>51</v>
      </c>
      <c r="P430" s="9">
        <v>72</v>
      </c>
      <c r="Q430" s="10">
        <v>98</v>
      </c>
      <c r="R430" s="11">
        <v>44</v>
      </c>
      <c r="S430" s="11">
        <v>1</v>
      </c>
      <c r="T430" s="11">
        <v>100</v>
      </c>
      <c r="U430" s="11">
        <v>100</v>
      </c>
      <c r="V430" s="11">
        <v>1</v>
      </c>
      <c r="W430" s="11">
        <v>101</v>
      </c>
      <c r="X430" s="11">
        <f t="shared" si="84"/>
        <v>445</v>
      </c>
      <c r="Y430" s="11">
        <f t="shared" si="85"/>
        <v>4430</v>
      </c>
      <c r="Z430" s="11">
        <f t="shared" si="86"/>
        <v>2055</v>
      </c>
      <c r="AA430" s="11">
        <f t="shared" si="87"/>
        <v>4015</v>
      </c>
      <c r="AB430" s="11">
        <f t="shared" si="88"/>
        <v>4015</v>
      </c>
      <c r="AC430" s="6">
        <f t="shared" si="89"/>
        <v>4725</v>
      </c>
      <c r="AD430" s="9" t="s">
        <v>295</v>
      </c>
      <c r="AE430" s="3" t="str">
        <f>IF(ISERROR(VLOOKUP($AD430,技まとめ!$A$1:$F$380,6,FALSE)),"－",VLOOKUP($AD430,技まとめ!$A$1:$F$380,6,FALSE))</f>
        <v>DR</v>
      </c>
      <c r="AF430" s="3">
        <f>IF(ISERROR(VLOOKUP($AD430,技まとめ!$A$1:$F$380,3,FALSE)),"－",VLOOKUP($AD430,技まとめ!$A$1:$F$380,3,FALSE))</f>
        <v>13</v>
      </c>
      <c r="AG430" s="3">
        <f>IF(ISERROR(VLOOKUP($AD430,技まとめ!$A$1:$F$380,5,FALSE)),"－",VLOOKUP($AD430,技まとめ!$A$1:$F$380,5,FALSE))</f>
        <v>20</v>
      </c>
      <c r="AH430" s="3" t="str">
        <f>IF($E430=IF(ISERROR(VLOOKUP($AD430,技まとめ!$A$1:$F$380,4,FALSE)),"－",VLOOKUP($AD430,技まとめ!$A$1:$F$380,4,FALSE)),"一致","")</f>
        <v/>
      </c>
      <c r="AI430" s="9" t="s">
        <v>309</v>
      </c>
      <c r="AJ430" s="3" t="str">
        <f>IF(ISERROR(VLOOKUP($AI430,技まとめ!$A$1:$F$380,6,FALSE)),"－",VLOOKUP($AI430,技まとめ!$A$1:$F$380,6,FALSE))</f>
        <v>BB</v>
      </c>
      <c r="AK430" s="3">
        <f>IF(ISERROR(VLOOKUP($AI430,技まとめ!$A$1:$F$380,3,FALSE)),"－",VLOOKUP($AI430,技まとめ!$A$1:$F$380,3,FALSE))</f>
        <v>23</v>
      </c>
      <c r="AL430" s="3">
        <f>IF(ISERROR(VLOOKUP($AI430,技まとめ!$A$1:$F$380,5,FALSE)),"－",VLOOKUP($AI430,技まとめ!$A$1:$F$380,5,FALSE))</f>
        <v>20</v>
      </c>
      <c r="AM430" s="3" t="str">
        <f>IF($E430=IF(ISERROR(VLOOKUP($AI430,技まとめ!$A$1:$F$380,4,FALSE)),"－",VLOOKUP($AI430,技まとめ!$A$1:$F$380,4,FALSE)),"一致","")</f>
        <v/>
      </c>
      <c r="AN430" s="9" t="s">
        <v>258</v>
      </c>
      <c r="AO430" s="3" t="str">
        <f>IF(ISERROR(VLOOKUP($AN430,技まとめ!$A$1:$F$380,6,FALSE)),"－",VLOOKUP($AN430,技まとめ!$A$1:$F$380,6,FALSE))</f>
        <v>SC</v>
      </c>
      <c r="AP430" s="3">
        <f>IF(ISERROR(VLOOKUP($AN430,技まとめ!$A$1:$F$380,3,FALSE)),"－",VLOOKUP($AN430,技まとめ!$A$1:$F$380,3,FALSE))</f>
        <v>28</v>
      </c>
      <c r="AQ430" s="3">
        <f>IF(ISERROR(VLOOKUP($AN430,技まとめ!$A$1:$F$380,5,FALSE)),"－",VLOOKUP($AN430,技まとめ!$A$1:$F$380,5,FALSE))</f>
        <v>21</v>
      </c>
      <c r="AR430" s="3" t="str">
        <f>IF($E430=IF(ISERROR(VLOOKUP($AN430,技まとめ!$A$1:$F$380,4,FALSE)),"－",VLOOKUP($AN430,技まとめ!$A$1:$F$380,4,FALSE)),"一致","")</f>
        <v/>
      </c>
      <c r="AS430" s="9" t="s">
        <v>363</v>
      </c>
      <c r="AT430" s="3" t="str">
        <f>IF(ISERROR(VLOOKUP($AS430,技まとめ!$A$1:$F$380,6,FALSE)),"－",VLOOKUP($AS430,技まとめ!$A$1:$F$380,6,FALSE))</f>
        <v>BL</v>
      </c>
      <c r="AU430" s="3">
        <f>IF(ISERROR(VLOOKUP($AS430,技まとめ!$A$1:$F$380,3,FALSE)),"－",VLOOKUP($AS430,技まとめ!$A$1:$F$380,3,FALSE))</f>
        <v>102</v>
      </c>
      <c r="AV430" s="3">
        <f>IF(ISERROR(VLOOKUP($AS430,技まとめ!$A$1:$F$380,5,FALSE)),"－",VLOOKUP($AS430,技まとめ!$A$1:$F$380,5,FALSE))</f>
        <v>57</v>
      </c>
      <c r="AW430" s="3" t="str">
        <f>IF($E430=IF(ISERROR(VLOOKUP($AS430,技まとめ!$A$1:$F$380,4,FALSE)),"－",VLOOKUP($AS430,技まとめ!$A$1:$F$380,4,FALSE)),"一致","")</f>
        <v/>
      </c>
      <c r="AX430" s="12" t="str">
        <f t="shared" si="90"/>
        <v>ダッシュアクセルホーントレインかみかくしマッドエクスプレス</v>
      </c>
      <c r="AY430" s="12" t="str">
        <f t="shared" si="91"/>
        <v>ダッシュアクセルホーントレインかみかくしマッドエクスプレス</v>
      </c>
      <c r="AZ430" s="12" t="str">
        <f t="shared" si="92"/>
        <v>ダッシュアクセルホーントレインかみかくしマッドエクスプレス</v>
      </c>
      <c r="BA430" s="12" t="str">
        <f t="shared" si="93"/>
        <v>ダッシュアクセルホーントレインかみかくしマッドエクスプレス</v>
      </c>
      <c r="BB430" s="11" t="str">
        <f t="shared" si="94"/>
        <v>DRBBSCBL</v>
      </c>
      <c r="BC430" s="11" t="str">
        <f t="shared" si="95"/>
        <v>DRBBSCBL</v>
      </c>
      <c r="BD430" s="11" t="str">
        <f t="shared" si="96"/>
        <v>DRBBSCBL</v>
      </c>
      <c r="BE430" s="11" t="str">
        <f t="shared" si="97"/>
        <v>DRBBSCBL</v>
      </c>
    </row>
    <row r="431" spans="1:57" ht="11.25" hidden="1" customHeight="1">
      <c r="A431" s="6">
        <v>429</v>
      </c>
      <c r="B431" s="7" t="s">
        <v>1231</v>
      </c>
      <c r="C431" s="8" t="s">
        <v>1232</v>
      </c>
      <c r="D431" s="7" t="s">
        <v>72</v>
      </c>
      <c r="E431" s="7" t="s">
        <v>95</v>
      </c>
      <c r="F431" s="7" t="s">
        <v>82</v>
      </c>
      <c r="G431" s="9">
        <v>134</v>
      </c>
      <c r="H431" s="9">
        <v>97</v>
      </c>
      <c r="I431" s="9">
        <v>54</v>
      </c>
      <c r="J431" s="9">
        <v>61</v>
      </c>
      <c r="K431" s="9">
        <v>48</v>
      </c>
      <c r="L431" s="9">
        <v>62</v>
      </c>
      <c r="M431" s="9">
        <v>56</v>
      </c>
      <c r="N431" s="9">
        <v>57</v>
      </c>
      <c r="O431" s="9">
        <v>56</v>
      </c>
      <c r="P431" s="9">
        <v>24</v>
      </c>
      <c r="Q431" s="10">
        <v>104</v>
      </c>
      <c r="R431" s="11">
        <v>8</v>
      </c>
      <c r="S431" s="11">
        <v>1</v>
      </c>
      <c r="T431" s="11">
        <v>112</v>
      </c>
      <c r="U431" s="11">
        <v>106</v>
      </c>
      <c r="V431" s="11">
        <v>1</v>
      </c>
      <c r="W431" s="11">
        <v>106</v>
      </c>
      <c r="X431" s="11">
        <f t="shared" si="84"/>
        <v>438</v>
      </c>
      <c r="Y431" s="11">
        <f t="shared" si="85"/>
        <v>4695</v>
      </c>
      <c r="Z431" s="11">
        <f t="shared" si="86"/>
        <v>820</v>
      </c>
      <c r="AA431" s="11">
        <f t="shared" si="87"/>
        <v>4460</v>
      </c>
      <c r="AB431" s="11">
        <f t="shared" si="88"/>
        <v>4460</v>
      </c>
      <c r="AC431" s="6">
        <f t="shared" si="89"/>
        <v>5050</v>
      </c>
      <c r="AD431" s="9" t="s">
        <v>634</v>
      </c>
      <c r="AE431" s="3" t="str">
        <f>IF(ISERROR(VLOOKUP($AD431,技まとめ!$A$1:$F$380,6,FALSE)),"－",VLOOKUP($AD431,技まとめ!$A$1:$F$380,6,FALSE))</f>
        <v>DR</v>
      </c>
      <c r="AF431" s="3">
        <f>IF(ISERROR(VLOOKUP($AD431,技まとめ!$A$1:$F$380,3,FALSE)),"－",VLOOKUP($AD431,技まとめ!$A$1:$F$380,3,FALSE))</f>
        <v>13</v>
      </c>
      <c r="AG431" s="3">
        <f>IF(ISERROR(VLOOKUP($AD431,技まとめ!$A$1:$F$380,5,FALSE)),"－",VLOOKUP($AD431,技まとめ!$A$1:$F$380,5,FALSE))</f>
        <v>20</v>
      </c>
      <c r="AH431" s="3" t="str">
        <f>IF($E431=IF(ISERROR(VLOOKUP($AD431,技まとめ!$A$1:$F$380,4,FALSE)),"－",VLOOKUP($AD431,技まとめ!$A$1:$F$380,4,FALSE)),"一致","")</f>
        <v/>
      </c>
      <c r="AI431" s="9" t="s">
        <v>339</v>
      </c>
      <c r="AJ431" s="3" t="str">
        <f>IF(ISERROR(VLOOKUP($AI431,技まとめ!$A$1:$F$380,6,FALSE)),"－",VLOOKUP($AI431,技まとめ!$A$1:$F$380,6,FALSE))</f>
        <v>NS</v>
      </c>
      <c r="AK431" s="3">
        <f>IF(ISERROR(VLOOKUP($AI431,技まとめ!$A$1:$F$380,3,FALSE)),"－",VLOOKUP($AI431,技まとめ!$A$1:$F$380,3,FALSE))</f>
        <v>42</v>
      </c>
      <c r="AL431" s="3">
        <f>IF(ISERROR(VLOOKUP($AI431,技まとめ!$A$1:$F$380,5,FALSE)),"－",VLOOKUP($AI431,技まとめ!$A$1:$F$380,5,FALSE))</f>
        <v>28</v>
      </c>
      <c r="AM431" s="3" t="str">
        <f>IF($E431=IF(ISERROR(VLOOKUP($AI431,技まとめ!$A$1:$F$380,4,FALSE)),"－",VLOOKUP($AI431,技まとめ!$A$1:$F$380,4,FALSE)),"一致","")</f>
        <v>一致</v>
      </c>
      <c r="AN431" s="9" t="s">
        <v>164</v>
      </c>
      <c r="AO431" s="3" t="str">
        <f>IF(ISERROR(VLOOKUP($AN431,技まとめ!$A$1:$F$380,6,FALSE)),"－",VLOOKUP($AN431,技まとめ!$A$1:$F$380,6,FALSE))</f>
        <v>DR</v>
      </c>
      <c r="AP431" s="3">
        <f>IF(ISERROR(VLOOKUP($AN431,技まとめ!$A$1:$F$380,3,FALSE)),"－",VLOOKUP($AN431,技まとめ!$A$1:$F$380,3,FALSE))</f>
        <v>58</v>
      </c>
      <c r="AQ431" s="3">
        <f>IF(ISERROR(VLOOKUP($AN431,技まとめ!$A$1:$F$380,5,FALSE)),"－",VLOOKUP($AN431,技まとめ!$A$1:$F$380,5,FALSE))</f>
        <v>39</v>
      </c>
      <c r="AR431" s="3" t="str">
        <f>IF($E431=IF(ISERROR(VLOOKUP($AN431,技まとめ!$A$1:$F$380,4,FALSE)),"－",VLOOKUP($AN431,技まとめ!$A$1:$F$380,4,FALSE)),"一致","")</f>
        <v/>
      </c>
      <c r="AS431" s="9" t="s">
        <v>821</v>
      </c>
      <c r="AT431" s="3" t="str">
        <f>IF(ISERROR(VLOOKUP($AS431,技まとめ!$A$1:$F$380,6,FALSE)),"－",VLOOKUP($AS431,技まとめ!$A$1:$F$380,6,FALSE))</f>
        <v>BL</v>
      </c>
      <c r="AU431" s="3">
        <f>IF(ISERROR(VLOOKUP($AS431,技まとめ!$A$1:$F$380,3,FALSE)),"－",VLOOKUP($AS431,技まとめ!$A$1:$F$380,3,FALSE))</f>
        <v>52</v>
      </c>
      <c r="AV431" s="3">
        <f>IF(ISERROR(VLOOKUP($AS431,技まとめ!$A$1:$F$380,5,FALSE)),"－",VLOOKUP($AS431,技まとめ!$A$1:$F$380,5,FALSE))</f>
        <v>36</v>
      </c>
      <c r="AW431" s="3" t="str">
        <f>IF($E431=IF(ISERROR(VLOOKUP($AS431,技まとめ!$A$1:$F$380,4,FALSE)),"－",VLOOKUP($AS431,技まとめ!$A$1:$F$380,4,FALSE)),"一致","")</f>
        <v>一致</v>
      </c>
      <c r="AX431" s="12" t="str">
        <f t="shared" si="90"/>
        <v>たまのりピエロラン・ボール・ランドッグランウェルカムバック</v>
      </c>
      <c r="AY431" s="12" t="str">
        <f t="shared" si="91"/>
        <v>たまのりピエロラン・ボール・ランドッグランウェルカムバック</v>
      </c>
      <c r="AZ431" s="12" t="str">
        <f t="shared" si="92"/>
        <v>たまのりピエロラン・ボール・ランドッグランウェルカムバック</v>
      </c>
      <c r="BA431" s="12" t="str">
        <f t="shared" si="93"/>
        <v>たまのりピエロラン・ボール・ランドッグランウェルカムバック</v>
      </c>
      <c r="BB431" s="11" t="str">
        <f t="shared" si="94"/>
        <v>DRNSDRBL</v>
      </c>
      <c r="BC431" s="11" t="str">
        <f t="shared" si="95"/>
        <v>DRNSDRBL</v>
      </c>
      <c r="BD431" s="11" t="str">
        <f t="shared" si="96"/>
        <v>DRNSDRBL</v>
      </c>
      <c r="BE431" s="11" t="str">
        <f t="shared" si="97"/>
        <v>DRNSDRBL</v>
      </c>
    </row>
    <row r="432" spans="1:57" ht="11.25" hidden="1" customHeight="1">
      <c r="A432" s="6">
        <v>430</v>
      </c>
      <c r="B432" s="7" t="s">
        <v>1233</v>
      </c>
      <c r="C432" s="8" t="s">
        <v>1234</v>
      </c>
      <c r="D432" s="7" t="s">
        <v>72</v>
      </c>
      <c r="E432" s="7" t="s">
        <v>95</v>
      </c>
      <c r="F432" s="7" t="s">
        <v>74</v>
      </c>
      <c r="G432" s="9">
        <v>118</v>
      </c>
      <c r="H432" s="9">
        <v>88</v>
      </c>
      <c r="I432" s="9">
        <v>44</v>
      </c>
      <c r="J432" s="9">
        <v>50</v>
      </c>
      <c r="K432" s="9">
        <v>52</v>
      </c>
      <c r="L432" s="9">
        <v>47</v>
      </c>
      <c r="M432" s="9">
        <v>56</v>
      </c>
      <c r="N432" s="9">
        <v>46</v>
      </c>
      <c r="O432" s="9">
        <v>47</v>
      </c>
      <c r="P432" s="9">
        <v>81</v>
      </c>
      <c r="Q432" s="10">
        <v>94</v>
      </c>
      <c r="R432" s="11">
        <v>47</v>
      </c>
      <c r="S432" s="11">
        <v>1</v>
      </c>
      <c r="T432" s="11">
        <v>97</v>
      </c>
      <c r="U432" s="11">
        <v>106</v>
      </c>
      <c r="V432" s="11">
        <v>1</v>
      </c>
      <c r="W432" s="11">
        <v>97</v>
      </c>
      <c r="X432" s="11">
        <f t="shared" si="84"/>
        <v>443</v>
      </c>
      <c r="Y432" s="11">
        <f t="shared" si="85"/>
        <v>4250</v>
      </c>
      <c r="Z432" s="11">
        <f t="shared" si="86"/>
        <v>2140</v>
      </c>
      <c r="AA432" s="11">
        <f t="shared" si="87"/>
        <v>3890</v>
      </c>
      <c r="AB432" s="11">
        <f t="shared" si="88"/>
        <v>3890</v>
      </c>
      <c r="AC432" s="6">
        <f t="shared" si="89"/>
        <v>4600</v>
      </c>
      <c r="AD432" s="9" t="s">
        <v>225</v>
      </c>
      <c r="AE432" s="3" t="str">
        <f>IF(ISERROR(VLOOKUP($AD432,技まとめ!$A$1:$F$380,6,FALSE)),"－",VLOOKUP($AD432,技まとめ!$A$1:$F$380,6,FALSE))</f>
        <v>CA</v>
      </c>
      <c r="AF432" s="3">
        <f>IF(ISERROR(VLOOKUP($AD432,技まとめ!$A$1:$F$380,3,FALSE)),"－",VLOOKUP($AD432,技まとめ!$A$1:$F$380,3,FALSE))</f>
        <v>17</v>
      </c>
      <c r="AG432" s="3">
        <f>IF(ISERROR(VLOOKUP($AD432,技まとめ!$A$1:$F$380,5,FALSE)),"－",VLOOKUP($AD432,技まとめ!$A$1:$F$380,5,FALSE))</f>
        <v>20</v>
      </c>
      <c r="AH432" s="3" t="str">
        <f>IF($E432=IF(ISERROR(VLOOKUP($AD432,技まとめ!$A$1:$F$380,4,FALSE)),"－",VLOOKUP($AD432,技まとめ!$A$1:$F$380,4,FALSE)),"一致","")</f>
        <v>一致</v>
      </c>
      <c r="AI432" s="9" t="s">
        <v>668</v>
      </c>
      <c r="AJ432" s="3" t="str">
        <f>IF(ISERROR(VLOOKUP($AI432,技まとめ!$A$1:$F$380,6,FALSE)),"－",VLOOKUP($AI432,技まとめ!$A$1:$F$380,6,FALSE))</f>
        <v>BL</v>
      </c>
      <c r="AK432" s="3">
        <f>IF(ISERROR(VLOOKUP($AI432,技まとめ!$A$1:$F$380,3,FALSE)),"－",VLOOKUP($AI432,技まとめ!$A$1:$F$380,3,FALSE))</f>
        <v>46</v>
      </c>
      <c r="AL432" s="3">
        <f>IF(ISERROR(VLOOKUP($AI432,技まとめ!$A$1:$F$380,5,FALSE)),"－",VLOOKUP($AI432,技まとめ!$A$1:$F$380,5,FALSE))</f>
        <v>33</v>
      </c>
      <c r="AM432" s="3" t="str">
        <f>IF($E432=IF(ISERROR(VLOOKUP($AI432,技まとめ!$A$1:$F$380,4,FALSE)),"－",VLOOKUP($AI432,技まとめ!$A$1:$F$380,4,FALSE)),"一致","")</f>
        <v/>
      </c>
      <c r="AN432" s="9" t="s">
        <v>686</v>
      </c>
      <c r="AO432" s="3" t="str">
        <f>IF(ISERROR(VLOOKUP($AN432,技まとめ!$A$1:$F$380,6,FALSE)),"－",VLOOKUP($AN432,技まとめ!$A$1:$F$380,6,FALSE))</f>
        <v>DR</v>
      </c>
      <c r="AP432" s="3">
        <f>IF(ISERROR(VLOOKUP($AN432,技まとめ!$A$1:$F$380,3,FALSE)),"－",VLOOKUP($AN432,技まとめ!$A$1:$F$380,3,FALSE))</f>
        <v>34</v>
      </c>
      <c r="AQ432" s="3">
        <f>IF(ISERROR(VLOOKUP($AN432,技まとめ!$A$1:$F$380,5,FALSE)),"－",VLOOKUP($AN432,技まとめ!$A$1:$F$380,5,FALSE))</f>
        <v>27</v>
      </c>
      <c r="AR432" s="3" t="str">
        <f>IF($E432=IF(ISERROR(VLOOKUP($AN432,技まとめ!$A$1:$F$380,4,FALSE)),"－",VLOOKUP($AN432,技まとめ!$A$1:$F$380,4,FALSE)),"一致","")</f>
        <v/>
      </c>
      <c r="AS432" s="9" t="s">
        <v>203</v>
      </c>
      <c r="AT432" s="3" t="str">
        <f>IF(ISERROR(VLOOKUP($AS432,技まとめ!$A$1:$F$380,6,FALSE)),"－",VLOOKUP($AS432,技まとめ!$A$1:$F$380,6,FALSE))</f>
        <v>P1</v>
      </c>
      <c r="AU432" s="3">
        <f>IF(ISERROR(VLOOKUP($AS432,技まとめ!$A$1:$F$380,3,FALSE)),"－",VLOOKUP($AS432,技まとめ!$A$1:$F$380,3,FALSE))</f>
        <v>46</v>
      </c>
      <c r="AV432" s="3">
        <f>IF(ISERROR(VLOOKUP($AS432,技まとめ!$A$1:$F$380,5,FALSE)),"－",VLOOKUP($AS432,技まとめ!$A$1:$F$380,5,FALSE))</f>
        <v>32</v>
      </c>
      <c r="AW432" s="3" t="str">
        <f>IF($E432=IF(ISERROR(VLOOKUP($AS432,技まとめ!$A$1:$F$380,4,FALSE)),"－",VLOOKUP($AS432,技まとめ!$A$1:$F$380,4,FALSE)),"一致","")</f>
        <v/>
      </c>
      <c r="AX432" s="12" t="str">
        <f t="shared" si="90"/>
        <v>キラーブレードじばしりかえんヒートタックルフルパワーシールド</v>
      </c>
      <c r="AY432" s="12" t="str">
        <f t="shared" si="91"/>
        <v>キラーブレードじばしりかえんヒートタックルフルパワーシールド</v>
      </c>
      <c r="AZ432" s="12" t="str">
        <f t="shared" si="92"/>
        <v>キラーブレードじばしりかえんヒートタックルフルパワーシールド</v>
      </c>
      <c r="BA432" s="12" t="str">
        <f t="shared" si="93"/>
        <v>キラーブレードじばしりかえんヒートタックルフルパワーシールド</v>
      </c>
      <c r="BB432" s="11" t="str">
        <f t="shared" si="94"/>
        <v>CABLDRP1</v>
      </c>
      <c r="BC432" s="11" t="str">
        <f t="shared" si="95"/>
        <v>CABLDRP1</v>
      </c>
      <c r="BD432" s="11" t="str">
        <f t="shared" si="96"/>
        <v>CABLDRP1</v>
      </c>
      <c r="BE432" s="11" t="str">
        <f t="shared" si="97"/>
        <v>CABLDRP1</v>
      </c>
    </row>
    <row r="433" spans="1:57" ht="11.25" hidden="1" customHeight="1">
      <c r="A433" s="6">
        <v>431</v>
      </c>
      <c r="B433" s="7" t="s">
        <v>1235</v>
      </c>
      <c r="C433" s="8" t="s">
        <v>1236</v>
      </c>
      <c r="D433" s="7" t="s">
        <v>72</v>
      </c>
      <c r="E433" s="7" t="s">
        <v>102</v>
      </c>
      <c r="F433" s="7" t="s">
        <v>74</v>
      </c>
      <c r="G433" s="9">
        <v>111</v>
      </c>
      <c r="H433" s="9">
        <v>91</v>
      </c>
      <c r="I433" s="9">
        <v>48</v>
      </c>
      <c r="J433" s="9">
        <v>51</v>
      </c>
      <c r="K433" s="9">
        <v>59</v>
      </c>
      <c r="L433" s="9">
        <v>46</v>
      </c>
      <c r="M433" s="9">
        <v>53</v>
      </c>
      <c r="N433" s="9">
        <v>56</v>
      </c>
      <c r="O433" s="9">
        <v>57</v>
      </c>
      <c r="P433" s="9">
        <v>53</v>
      </c>
      <c r="Q433" s="10">
        <v>98</v>
      </c>
      <c r="R433" s="11">
        <v>37</v>
      </c>
      <c r="S433" s="11">
        <v>1</v>
      </c>
      <c r="T433" s="11">
        <v>96</v>
      </c>
      <c r="U433" s="11">
        <v>103</v>
      </c>
      <c r="V433" s="11">
        <v>1</v>
      </c>
      <c r="W433" s="11">
        <v>107</v>
      </c>
      <c r="X433" s="11">
        <f t="shared" si="84"/>
        <v>443</v>
      </c>
      <c r="Y433" s="11">
        <f t="shared" si="85"/>
        <v>4460</v>
      </c>
      <c r="Z433" s="11">
        <f t="shared" si="86"/>
        <v>1840</v>
      </c>
      <c r="AA433" s="11">
        <f t="shared" si="87"/>
        <v>3905</v>
      </c>
      <c r="AB433" s="11">
        <f t="shared" si="88"/>
        <v>3905</v>
      </c>
      <c r="AC433" s="6">
        <f t="shared" si="89"/>
        <v>4560</v>
      </c>
      <c r="AD433" s="9" t="s">
        <v>776</v>
      </c>
      <c r="AE433" s="3" t="str">
        <f>IF(ISERROR(VLOOKUP($AD433,技まとめ!$A$1:$F$380,6,FALSE)),"－",VLOOKUP($AD433,技まとめ!$A$1:$F$380,6,FALSE))</f>
        <v>P1</v>
      </c>
      <c r="AF433" s="3">
        <f>IF(ISERROR(VLOOKUP($AD433,技まとめ!$A$1:$F$380,3,FALSE)),"－",VLOOKUP($AD433,技まとめ!$A$1:$F$380,3,FALSE))</f>
        <v>13</v>
      </c>
      <c r="AG433" s="3">
        <f>IF(ISERROR(VLOOKUP($AD433,技まとめ!$A$1:$F$380,5,FALSE)),"－",VLOOKUP($AD433,技まとめ!$A$1:$F$380,5,FALSE))</f>
        <v>20</v>
      </c>
      <c r="AH433" s="3" t="str">
        <f>IF($E433=IF(ISERROR(VLOOKUP($AD433,技まとめ!$A$1:$F$380,4,FALSE)),"－",VLOOKUP($AD433,技まとめ!$A$1:$F$380,4,FALSE)),"一致","")</f>
        <v>一致</v>
      </c>
      <c r="AI433" s="9" t="s">
        <v>203</v>
      </c>
      <c r="AJ433" s="3" t="str">
        <f>IF(ISERROR(VLOOKUP($AI433,技まとめ!$A$1:$F$380,6,FALSE)),"－",VLOOKUP($AI433,技まとめ!$A$1:$F$380,6,FALSE))</f>
        <v>P1</v>
      </c>
      <c r="AK433" s="3">
        <f>IF(ISERROR(VLOOKUP($AI433,技まとめ!$A$1:$F$380,3,FALSE)),"－",VLOOKUP($AI433,技まとめ!$A$1:$F$380,3,FALSE))</f>
        <v>46</v>
      </c>
      <c r="AL433" s="3">
        <f>IF(ISERROR(VLOOKUP($AI433,技まとめ!$A$1:$F$380,5,FALSE)),"－",VLOOKUP($AI433,技まとめ!$A$1:$F$380,5,FALSE))</f>
        <v>32</v>
      </c>
      <c r="AM433" s="3" t="str">
        <f>IF($E433=IF(ISERROR(VLOOKUP($AI433,技まとめ!$A$1:$F$380,4,FALSE)),"－",VLOOKUP($AI433,技まとめ!$A$1:$F$380,4,FALSE)),"一致","")</f>
        <v>一致</v>
      </c>
      <c r="AN433" s="9" t="s">
        <v>116</v>
      </c>
      <c r="AO433" s="3" t="str">
        <f>IF(ISERROR(VLOOKUP($AN433,技まとめ!$A$1:$F$380,6,FALSE)),"－",VLOOKUP($AN433,技まとめ!$A$1:$F$380,6,FALSE))</f>
        <v>DR</v>
      </c>
      <c r="AP433" s="3">
        <f>IF(ISERROR(VLOOKUP($AN433,技まとめ!$A$1:$F$380,3,FALSE)),"－",VLOOKUP($AN433,技まとめ!$A$1:$F$380,3,FALSE))</f>
        <v>63</v>
      </c>
      <c r="AQ433" s="3">
        <f>IF(ISERROR(VLOOKUP($AN433,技まとめ!$A$1:$F$380,5,FALSE)),"－",VLOOKUP($AN433,技まとめ!$A$1:$F$380,5,FALSE))</f>
        <v>42</v>
      </c>
      <c r="AR433" s="3" t="str">
        <f>IF($E433=IF(ISERROR(VLOOKUP($AN433,技まとめ!$A$1:$F$380,4,FALSE)),"－",VLOOKUP($AN433,技まとめ!$A$1:$F$380,4,FALSE)),"一致","")</f>
        <v>一致</v>
      </c>
      <c r="AS433" s="9" t="s">
        <v>442</v>
      </c>
      <c r="AT433" s="3" t="str">
        <f>IF(ISERROR(VLOOKUP($AS433,技まとめ!$A$1:$F$380,6,FALSE)),"－",VLOOKUP($AS433,技まとめ!$A$1:$F$380,6,FALSE))</f>
        <v>CA</v>
      </c>
      <c r="AU433" s="3">
        <f>IF(ISERROR(VLOOKUP($AS433,技まとめ!$A$1:$F$380,3,FALSE)),"－",VLOOKUP($AS433,技まとめ!$A$1:$F$380,3,FALSE))</f>
        <v>75</v>
      </c>
      <c r="AV433" s="3">
        <f>IF(ISERROR(VLOOKUP($AS433,技まとめ!$A$1:$F$380,5,FALSE)),"－",VLOOKUP($AS433,技まとめ!$A$1:$F$380,5,FALSE))</f>
        <v>45</v>
      </c>
      <c r="AW433" s="3" t="str">
        <f>IF($E433=IF(ISERROR(VLOOKUP($AS433,技まとめ!$A$1:$F$380,4,FALSE)),"－",VLOOKUP($AS433,技まとめ!$A$1:$F$380,4,FALSE)),"一致","")</f>
        <v/>
      </c>
      <c r="AX433" s="12" t="str">
        <f t="shared" si="90"/>
        <v>ねっけつパンチフルパワーシールドれっぷうダッシュフラッシュアッパー</v>
      </c>
      <c r="AY433" s="12" t="str">
        <f t="shared" si="91"/>
        <v>ねっけつパンチフルパワーシールドれっぷうダッシュフラッシュアッパー</v>
      </c>
      <c r="AZ433" s="12" t="str">
        <f t="shared" si="92"/>
        <v>ねっけつパンチフルパワーシールドれっぷうダッシュフラッシュアッパー</v>
      </c>
      <c r="BA433" s="12" t="str">
        <f t="shared" si="93"/>
        <v>ねっけつパンチフルパワーシールドれっぷうダッシュフラッシュアッパー</v>
      </c>
      <c r="BB433" s="11" t="str">
        <f t="shared" si="94"/>
        <v>P1P1DRCA</v>
      </c>
      <c r="BC433" s="11" t="str">
        <f t="shared" si="95"/>
        <v>P1P1DRCA</v>
      </c>
      <c r="BD433" s="11" t="str">
        <f t="shared" si="96"/>
        <v>P1P1DRCA</v>
      </c>
      <c r="BE433" s="11" t="str">
        <f t="shared" si="97"/>
        <v>P1P1DRCA</v>
      </c>
    </row>
    <row r="434" spans="1:57" ht="11.25" hidden="1" customHeight="1">
      <c r="A434" s="6">
        <v>432</v>
      </c>
      <c r="B434" s="7" t="s">
        <v>1237</v>
      </c>
      <c r="C434" s="8" t="s">
        <v>1238</v>
      </c>
      <c r="D434" s="7" t="s">
        <v>72</v>
      </c>
      <c r="E434" s="7" t="s">
        <v>102</v>
      </c>
      <c r="F434" s="7" t="s">
        <v>109</v>
      </c>
      <c r="G434" s="9">
        <v>120</v>
      </c>
      <c r="H434" s="9">
        <v>97</v>
      </c>
      <c r="I434" s="9">
        <v>49</v>
      </c>
      <c r="J434" s="9">
        <v>43</v>
      </c>
      <c r="K434" s="9">
        <v>39</v>
      </c>
      <c r="L434" s="9">
        <v>57</v>
      </c>
      <c r="M434" s="9">
        <v>56</v>
      </c>
      <c r="N434" s="9">
        <v>57</v>
      </c>
      <c r="O434" s="9">
        <v>53</v>
      </c>
      <c r="P434" s="9">
        <v>71</v>
      </c>
      <c r="Q434" s="10">
        <v>99</v>
      </c>
      <c r="R434" s="11">
        <v>28</v>
      </c>
      <c r="S434" s="11">
        <v>1</v>
      </c>
      <c r="T434" s="11">
        <v>107</v>
      </c>
      <c r="U434" s="11">
        <v>106</v>
      </c>
      <c r="V434" s="11">
        <v>1</v>
      </c>
      <c r="W434" s="11">
        <v>103</v>
      </c>
      <c r="X434" s="11">
        <f t="shared" si="84"/>
        <v>445</v>
      </c>
      <c r="Y434" s="11">
        <f t="shared" si="85"/>
        <v>4480</v>
      </c>
      <c r="Z434" s="11">
        <f t="shared" si="86"/>
        <v>1505</v>
      </c>
      <c r="AA434" s="11">
        <f t="shared" si="87"/>
        <v>4270</v>
      </c>
      <c r="AB434" s="11">
        <f t="shared" si="88"/>
        <v>4270</v>
      </c>
      <c r="AC434" s="6">
        <f t="shared" si="89"/>
        <v>4935</v>
      </c>
      <c r="AD434" s="9" t="s">
        <v>321</v>
      </c>
      <c r="AE434" s="3" t="str">
        <f>IF(ISERROR(VLOOKUP($AD434,技まとめ!$A$1:$F$380,6,FALSE)),"－",VLOOKUP($AD434,技まとめ!$A$1:$F$380,6,FALSE))</f>
        <v>DR</v>
      </c>
      <c r="AF434" s="3">
        <f>IF(ISERROR(VLOOKUP($AD434,技まとめ!$A$1:$F$380,3,FALSE)),"－",VLOOKUP($AD434,技まとめ!$A$1:$F$380,3,FALSE))</f>
        <v>13</v>
      </c>
      <c r="AG434" s="3">
        <f>IF(ISERROR(VLOOKUP($AD434,技まとめ!$A$1:$F$380,5,FALSE)),"－",VLOOKUP($AD434,技まとめ!$A$1:$F$380,5,FALSE))</f>
        <v>20</v>
      </c>
      <c r="AH434" s="3" t="str">
        <f>IF($E434=IF(ISERROR(VLOOKUP($AD434,技まとめ!$A$1:$F$380,4,FALSE)),"－",VLOOKUP($AD434,技まとめ!$A$1:$F$380,4,FALSE)),"一致","")</f>
        <v/>
      </c>
      <c r="AI434" s="9" t="s">
        <v>671</v>
      </c>
      <c r="AJ434" s="3" t="str">
        <f>IF(ISERROR(VLOOKUP($AI434,技まとめ!$A$1:$F$380,6,FALSE)),"－",VLOOKUP($AI434,技まとめ!$A$1:$F$380,6,FALSE))</f>
        <v>BL</v>
      </c>
      <c r="AK434" s="3">
        <f>IF(ISERROR(VLOOKUP($AI434,技まとめ!$A$1:$F$380,3,FALSE)),"－",VLOOKUP($AI434,技まとめ!$A$1:$F$380,3,FALSE))</f>
        <v>56</v>
      </c>
      <c r="AL434" s="3">
        <f>IF(ISERROR(VLOOKUP($AI434,技まとめ!$A$1:$F$380,5,FALSE)),"－",VLOOKUP($AI434,技まとめ!$A$1:$F$380,5,FALSE))</f>
        <v>39</v>
      </c>
      <c r="AM434" s="3" t="str">
        <f>IF($E434=IF(ISERROR(VLOOKUP($AI434,技まとめ!$A$1:$F$380,4,FALSE)),"－",VLOOKUP($AI434,技まとめ!$A$1:$F$380,4,FALSE)),"一致","")</f>
        <v>一致</v>
      </c>
      <c r="AN434" s="9" t="s">
        <v>686</v>
      </c>
      <c r="AO434" s="3" t="str">
        <f>IF(ISERROR(VLOOKUP($AN434,技まとめ!$A$1:$F$380,6,FALSE)),"－",VLOOKUP($AN434,技まとめ!$A$1:$F$380,6,FALSE))</f>
        <v>DR</v>
      </c>
      <c r="AP434" s="3">
        <f>IF(ISERROR(VLOOKUP($AN434,技まとめ!$A$1:$F$380,3,FALSE)),"－",VLOOKUP($AN434,技まとめ!$A$1:$F$380,3,FALSE))</f>
        <v>34</v>
      </c>
      <c r="AQ434" s="3">
        <f>IF(ISERROR(VLOOKUP($AN434,技まとめ!$A$1:$F$380,5,FALSE)),"－",VLOOKUP($AN434,技まとめ!$A$1:$F$380,5,FALSE))</f>
        <v>27</v>
      </c>
      <c r="AR434" s="3" t="str">
        <f>IF($E434=IF(ISERROR(VLOOKUP($AN434,技まとめ!$A$1:$F$380,4,FALSE)),"－",VLOOKUP($AN434,技まとめ!$A$1:$F$380,4,FALSE)),"一致","")</f>
        <v>一致</v>
      </c>
      <c r="AS434" s="9" t="s">
        <v>301</v>
      </c>
      <c r="AT434" s="3" t="str">
        <f>IF(ISERROR(VLOOKUP($AS434,技まとめ!$A$1:$F$380,6,FALSE)),"－",VLOOKUP($AS434,技まとめ!$A$1:$F$380,6,FALSE))</f>
        <v>LS</v>
      </c>
      <c r="AU434" s="3">
        <f>IF(ISERROR(VLOOKUP($AS434,技まとめ!$A$1:$F$380,3,FALSE)),"－",VLOOKUP($AS434,技まとめ!$A$1:$F$380,3,FALSE))</f>
        <v>55</v>
      </c>
      <c r="AV434" s="3">
        <f>IF(ISERROR(VLOOKUP($AS434,技まとめ!$A$1:$F$380,5,FALSE)),"－",VLOOKUP($AS434,技まとめ!$A$1:$F$380,5,FALSE))</f>
        <v>40</v>
      </c>
      <c r="AW434" s="3" t="str">
        <f>IF($E434=IF(ISERROR(VLOOKUP($AS434,技まとめ!$A$1:$F$380,4,FALSE)),"－",VLOOKUP($AS434,技まとめ!$A$1:$F$380,4,FALSE)),"一致","")</f>
        <v/>
      </c>
      <c r="AX434" s="12" t="str">
        <f t="shared" si="90"/>
        <v>モンキーターンフレイムダンスヒートタックルツナミブースト</v>
      </c>
      <c r="AY434" s="12" t="str">
        <f t="shared" si="91"/>
        <v>モンキーターンフレイムダンスヒートタックルツナミブースト</v>
      </c>
      <c r="AZ434" s="12" t="str">
        <f t="shared" si="92"/>
        <v>モンキーターンフレイムダンスヒートタックルツナミブースト</v>
      </c>
      <c r="BA434" s="12" t="str">
        <f t="shared" si="93"/>
        <v>モンキーターンフレイムダンスヒートタックルツナミブースト</v>
      </c>
      <c r="BB434" s="11" t="str">
        <f t="shared" si="94"/>
        <v>DRBLDRLS</v>
      </c>
      <c r="BC434" s="11" t="str">
        <f t="shared" si="95"/>
        <v>DRBLDRLS</v>
      </c>
      <c r="BD434" s="11" t="str">
        <f t="shared" si="96"/>
        <v>DRBLDRLS</v>
      </c>
      <c r="BE434" s="11" t="str">
        <f t="shared" si="97"/>
        <v>DRBLDRLS</v>
      </c>
    </row>
    <row r="435" spans="1:57" ht="11.25" hidden="1" customHeight="1">
      <c r="A435" s="6">
        <v>433</v>
      </c>
      <c r="B435" s="7" t="s">
        <v>1239</v>
      </c>
      <c r="C435" s="8" t="s">
        <v>1240</v>
      </c>
      <c r="D435" s="7" t="s">
        <v>72</v>
      </c>
      <c r="E435" s="7" t="s">
        <v>81</v>
      </c>
      <c r="F435" s="7" t="s">
        <v>128</v>
      </c>
      <c r="G435" s="9">
        <v>119</v>
      </c>
      <c r="H435" s="9">
        <v>97</v>
      </c>
      <c r="I435" s="9">
        <v>53</v>
      </c>
      <c r="J435" s="9">
        <v>54</v>
      </c>
      <c r="K435" s="9">
        <v>56</v>
      </c>
      <c r="L435" s="9">
        <v>53</v>
      </c>
      <c r="M435" s="9">
        <v>56</v>
      </c>
      <c r="N435" s="9">
        <v>51</v>
      </c>
      <c r="O435" s="9">
        <v>56</v>
      </c>
      <c r="P435" s="9">
        <v>53</v>
      </c>
      <c r="Q435" s="10">
        <v>103</v>
      </c>
      <c r="R435" s="11">
        <v>32</v>
      </c>
      <c r="S435" s="11">
        <v>1</v>
      </c>
      <c r="T435" s="11">
        <v>103</v>
      </c>
      <c r="U435" s="11">
        <v>106</v>
      </c>
      <c r="V435" s="11">
        <v>1</v>
      </c>
      <c r="W435" s="11">
        <v>106</v>
      </c>
      <c r="X435" s="11">
        <f t="shared" si="84"/>
        <v>452</v>
      </c>
      <c r="Y435" s="11">
        <f t="shared" si="85"/>
        <v>4655</v>
      </c>
      <c r="Z435" s="11">
        <f t="shared" si="86"/>
        <v>1660</v>
      </c>
      <c r="AA435" s="11">
        <f t="shared" si="87"/>
        <v>4145</v>
      </c>
      <c r="AB435" s="11">
        <f t="shared" si="88"/>
        <v>4145</v>
      </c>
      <c r="AC435" s="6">
        <f t="shared" si="89"/>
        <v>4810</v>
      </c>
      <c r="AD435" s="9" t="s">
        <v>117</v>
      </c>
      <c r="AE435" s="3" t="str">
        <f>IF(ISERROR(VLOOKUP($AD435,技まとめ!$A$1:$F$380,6,FALSE)),"－",VLOOKUP($AD435,技まとめ!$A$1:$F$380,6,FALSE))</f>
        <v>SC</v>
      </c>
      <c r="AF435" s="3">
        <f>IF(ISERROR(VLOOKUP($AD435,技まとめ!$A$1:$F$380,3,FALSE)),"－",VLOOKUP($AD435,技まとめ!$A$1:$F$380,3,FALSE))</f>
        <v>38</v>
      </c>
      <c r="AG435" s="3">
        <f>IF(ISERROR(VLOOKUP($AD435,技まとめ!$A$1:$F$380,5,FALSE)),"－",VLOOKUP($AD435,技まとめ!$A$1:$F$380,5,FALSE))</f>
        <v>25</v>
      </c>
      <c r="AH435" s="3" t="str">
        <f>IF($E435=IF(ISERROR(VLOOKUP($AD435,技まとめ!$A$1:$F$380,4,FALSE)),"－",VLOOKUP($AD435,技まとめ!$A$1:$F$380,4,FALSE)),"一致","")</f>
        <v/>
      </c>
      <c r="AI435" s="9" t="s">
        <v>215</v>
      </c>
      <c r="AJ435" s="3" t="str">
        <f>IF(ISERROR(VLOOKUP($AI435,技まとめ!$A$1:$F$380,6,FALSE)),"－",VLOOKUP($AI435,技まとめ!$A$1:$F$380,6,FALSE))</f>
        <v>DR</v>
      </c>
      <c r="AK435" s="3">
        <f>IF(ISERROR(VLOOKUP($AI435,技まとめ!$A$1:$F$380,3,FALSE)),"－",VLOOKUP($AI435,技まとめ!$A$1:$F$380,3,FALSE))</f>
        <v>15</v>
      </c>
      <c r="AL435" s="3">
        <f>IF(ISERROR(VLOOKUP($AI435,技まとめ!$A$1:$F$380,5,FALSE)),"－",VLOOKUP($AI435,技まとめ!$A$1:$F$380,5,FALSE))</f>
        <v>20</v>
      </c>
      <c r="AM435" s="3" t="str">
        <f>IF($E435=IF(ISERROR(VLOOKUP($AI435,技まとめ!$A$1:$F$380,4,FALSE)),"－",VLOOKUP($AI435,技まとめ!$A$1:$F$380,4,FALSE)),"一致","")</f>
        <v>一致</v>
      </c>
      <c r="AN435" s="9" t="s">
        <v>423</v>
      </c>
      <c r="AO435" s="3" t="str">
        <f>IF(ISERROR(VLOOKUP($AN435,技まとめ!$A$1:$F$380,6,FALSE)),"－",VLOOKUP($AN435,技まとめ!$A$1:$F$380,6,FALSE))</f>
        <v>BL</v>
      </c>
      <c r="AP435" s="3">
        <f>IF(ISERROR(VLOOKUP($AN435,技まとめ!$A$1:$F$380,3,FALSE)),"－",VLOOKUP($AN435,技まとめ!$A$1:$F$380,3,FALSE))</f>
        <v>13</v>
      </c>
      <c r="AQ435" s="3">
        <f>IF(ISERROR(VLOOKUP($AN435,技まとめ!$A$1:$F$380,5,FALSE)),"－",VLOOKUP($AN435,技まとめ!$A$1:$F$380,5,FALSE))</f>
        <v>20</v>
      </c>
      <c r="AR435" s="3" t="str">
        <f>IF($E435=IF(ISERROR(VLOOKUP($AN435,技まとめ!$A$1:$F$380,4,FALSE)),"－",VLOOKUP($AN435,技まとめ!$A$1:$F$380,4,FALSE)),"一致","")</f>
        <v>一致</v>
      </c>
      <c r="AS435" s="9" t="s">
        <v>118</v>
      </c>
      <c r="AT435" s="3" t="str">
        <f>IF(ISERROR(VLOOKUP($AS435,技まとめ!$A$1:$F$380,6,FALSE)),"－",VLOOKUP($AS435,技まとめ!$A$1:$F$380,6,FALSE))</f>
        <v>BS</v>
      </c>
      <c r="AU435" s="3">
        <f>IF(ISERROR(VLOOKUP($AS435,技まとめ!$A$1:$F$380,3,FALSE)),"－",VLOOKUP($AS435,技まとめ!$A$1:$F$380,3,FALSE))</f>
        <v>64</v>
      </c>
      <c r="AV435" s="3">
        <f>IF(ISERROR(VLOOKUP($AS435,技まとめ!$A$1:$F$380,5,FALSE)),"－",VLOOKUP($AS435,技まとめ!$A$1:$F$380,5,FALSE))</f>
        <v>37</v>
      </c>
      <c r="AW435" s="3" t="str">
        <f>IF($E435=IF(ISERROR(VLOOKUP($AS435,技まとめ!$A$1:$F$380,4,FALSE)),"－",VLOOKUP($AS435,技まとめ!$A$1:$F$380,4,FALSE)),"一致","")</f>
        <v/>
      </c>
      <c r="AX435" s="12" t="str">
        <f t="shared" si="90"/>
        <v>クルクルヘッドたつまきせんぷうコイルターンクンフーアタック</v>
      </c>
      <c r="AY435" s="12" t="str">
        <f t="shared" si="91"/>
        <v>クルクルヘッドたつまきせんぷうコイルターンクンフーアタック</v>
      </c>
      <c r="AZ435" s="12" t="str">
        <f t="shared" si="92"/>
        <v>クルクルヘッドたつまきせんぷうコイルターンクンフーアタック</v>
      </c>
      <c r="BA435" s="12" t="str">
        <f t="shared" si="93"/>
        <v>クルクルヘッドたつまきせんぷうコイルターンクンフーアタック</v>
      </c>
      <c r="BB435" s="11" t="str">
        <f t="shared" si="94"/>
        <v>SCDRBLBS</v>
      </c>
      <c r="BC435" s="11" t="str">
        <f t="shared" si="95"/>
        <v>SCDRBLBS</v>
      </c>
      <c r="BD435" s="11" t="str">
        <f t="shared" si="96"/>
        <v>SCDRBLBS</v>
      </c>
      <c r="BE435" s="11" t="str">
        <f t="shared" si="97"/>
        <v>SCDRBLBS</v>
      </c>
    </row>
    <row r="436" spans="1:57" ht="11.25" hidden="1" customHeight="1">
      <c r="A436" s="6">
        <v>434</v>
      </c>
      <c r="B436" s="7" t="s">
        <v>1241</v>
      </c>
      <c r="C436" s="8" t="s">
        <v>1242</v>
      </c>
      <c r="D436" s="7" t="s">
        <v>72</v>
      </c>
      <c r="E436" s="7" t="s">
        <v>95</v>
      </c>
      <c r="F436" s="7" t="s">
        <v>82</v>
      </c>
      <c r="G436" s="9">
        <v>110</v>
      </c>
      <c r="H436" s="9">
        <v>86</v>
      </c>
      <c r="I436" s="9">
        <v>52</v>
      </c>
      <c r="J436" s="9">
        <v>55</v>
      </c>
      <c r="K436" s="9">
        <v>46</v>
      </c>
      <c r="L436" s="9">
        <v>48</v>
      </c>
      <c r="M436" s="9">
        <v>50</v>
      </c>
      <c r="N436" s="9">
        <v>56</v>
      </c>
      <c r="O436" s="9">
        <v>51</v>
      </c>
      <c r="P436" s="9">
        <v>68</v>
      </c>
      <c r="Q436" s="10">
        <v>102</v>
      </c>
      <c r="R436" s="11">
        <v>43</v>
      </c>
      <c r="S436" s="11">
        <v>1</v>
      </c>
      <c r="T436" s="11">
        <v>98</v>
      </c>
      <c r="U436" s="11">
        <v>100</v>
      </c>
      <c r="V436" s="11">
        <v>1</v>
      </c>
      <c r="W436" s="11">
        <v>101</v>
      </c>
      <c r="X436" s="11">
        <f t="shared" si="84"/>
        <v>446</v>
      </c>
      <c r="Y436" s="11">
        <f t="shared" si="85"/>
        <v>4590</v>
      </c>
      <c r="Z436" s="11">
        <f t="shared" si="86"/>
        <v>2020</v>
      </c>
      <c r="AA436" s="11">
        <f t="shared" si="87"/>
        <v>3945</v>
      </c>
      <c r="AB436" s="11">
        <f t="shared" si="88"/>
        <v>3945</v>
      </c>
      <c r="AC436" s="6">
        <f t="shared" si="89"/>
        <v>4640</v>
      </c>
      <c r="AD436" s="9" t="s">
        <v>230</v>
      </c>
      <c r="AE436" s="3" t="str">
        <f>IF(ISERROR(VLOOKUP($AD436,技まとめ!$A$1:$F$380,6,FALSE)),"－",VLOOKUP($AD436,技まとめ!$A$1:$F$380,6,FALSE))</f>
        <v>BL</v>
      </c>
      <c r="AF436" s="3">
        <f>IF(ISERROR(VLOOKUP($AD436,技まとめ!$A$1:$F$380,3,FALSE)),"－",VLOOKUP($AD436,技まとめ!$A$1:$F$380,3,FALSE))</f>
        <v>21</v>
      </c>
      <c r="AG436" s="3">
        <f>IF(ISERROR(VLOOKUP($AD436,技まとめ!$A$1:$F$380,5,FALSE)),"－",VLOOKUP($AD436,技まとめ!$A$1:$F$380,5,FALSE))</f>
        <v>22</v>
      </c>
      <c r="AH436" s="3" t="str">
        <f>IF($E436=IF(ISERROR(VLOOKUP($AD436,技まとめ!$A$1:$F$380,4,FALSE)),"－",VLOOKUP($AD436,技まとめ!$A$1:$F$380,4,FALSE)),"一致","")</f>
        <v>一致</v>
      </c>
      <c r="AI436" s="9" t="s">
        <v>269</v>
      </c>
      <c r="AJ436" s="3" t="str">
        <f>IF(ISERROR(VLOOKUP($AI436,技まとめ!$A$1:$F$380,6,FALSE)),"－",VLOOKUP($AI436,技まとめ!$A$1:$F$380,6,FALSE))</f>
        <v>DR</v>
      </c>
      <c r="AK436" s="3">
        <f>IF(ISERROR(VLOOKUP($AI436,技まとめ!$A$1:$F$380,3,FALSE)),"－",VLOOKUP($AI436,技まとめ!$A$1:$F$380,3,FALSE))</f>
        <v>19</v>
      </c>
      <c r="AL436" s="3">
        <f>IF(ISERROR(VLOOKUP($AI436,技まとめ!$A$1:$F$380,5,FALSE)),"－",VLOOKUP($AI436,技まとめ!$A$1:$F$380,5,FALSE))</f>
        <v>20</v>
      </c>
      <c r="AM436" s="3" t="str">
        <f>IF($E436=IF(ISERROR(VLOOKUP($AI436,技まとめ!$A$1:$F$380,4,FALSE)),"－",VLOOKUP($AI436,技まとめ!$A$1:$F$380,4,FALSE)),"一致","")</f>
        <v/>
      </c>
      <c r="AN436" s="9" t="s">
        <v>251</v>
      </c>
      <c r="AO436" s="3" t="str">
        <f>IF(ISERROR(VLOOKUP($AN436,技まとめ!$A$1:$F$380,6,FALSE)),"－",VLOOKUP($AN436,技まとめ!$A$1:$F$380,6,FALSE))</f>
        <v>BL</v>
      </c>
      <c r="AP436" s="3">
        <f>IF(ISERROR(VLOOKUP($AN436,技まとめ!$A$1:$F$380,3,FALSE)),"－",VLOOKUP($AN436,技まとめ!$A$1:$F$380,3,FALSE))</f>
        <v>46</v>
      </c>
      <c r="AQ436" s="3">
        <f>IF(ISERROR(VLOOKUP($AN436,技まとめ!$A$1:$F$380,5,FALSE)),"－",VLOOKUP($AN436,技まとめ!$A$1:$F$380,5,FALSE))</f>
        <v>33</v>
      </c>
      <c r="AR436" s="3" t="str">
        <f>IF($E436=IF(ISERROR(VLOOKUP($AN436,技まとめ!$A$1:$F$380,4,FALSE)),"－",VLOOKUP($AN436,技まとめ!$A$1:$F$380,4,FALSE)),"一致","")</f>
        <v>一致</v>
      </c>
      <c r="AS436" s="9" t="s">
        <v>98</v>
      </c>
      <c r="AT436" s="3" t="str">
        <f>IF(ISERROR(VLOOKUP($AS436,技まとめ!$A$1:$F$380,6,FALSE)),"－",VLOOKUP($AS436,技まとめ!$A$1:$F$380,6,FALSE))</f>
        <v>BL</v>
      </c>
      <c r="AU436" s="3">
        <f>IF(ISERROR(VLOOKUP($AS436,技まとめ!$A$1:$F$380,3,FALSE)),"－",VLOOKUP($AS436,技まとめ!$A$1:$F$380,3,FALSE))</f>
        <v>58</v>
      </c>
      <c r="AV436" s="3">
        <f>IF(ISERROR(VLOOKUP($AS436,技まとめ!$A$1:$F$380,5,FALSE)),"－",VLOOKUP($AS436,技まとめ!$A$1:$F$380,5,FALSE))</f>
        <v>39</v>
      </c>
      <c r="AW436" s="3" t="str">
        <f>IF($E436=IF(ISERROR(VLOOKUP($AS436,技まとめ!$A$1:$F$380,4,FALSE)),"－",VLOOKUP($AS436,技まとめ!$A$1:$F$380,4,FALSE)),"一致","")</f>
        <v>一致</v>
      </c>
      <c r="AX436" s="12" t="str">
        <f t="shared" si="90"/>
        <v>おんりょうどくぎりのじゅつくものいとかげぬい</v>
      </c>
      <c r="AY436" s="12" t="str">
        <f t="shared" si="91"/>
        <v>おんりょうどくぎりのじゅつくものいとかげぬい</v>
      </c>
      <c r="AZ436" s="12" t="str">
        <f t="shared" si="92"/>
        <v>おんりょうどくぎりのじゅつくものいとかげぬい</v>
      </c>
      <c r="BA436" s="12" t="str">
        <f t="shared" si="93"/>
        <v>おんりょうどくぎりのじゅつくものいとかげぬい</v>
      </c>
      <c r="BB436" s="11" t="str">
        <f t="shared" si="94"/>
        <v>BLDRBLBL</v>
      </c>
      <c r="BC436" s="11" t="str">
        <f t="shared" si="95"/>
        <v>BLDRBLBL</v>
      </c>
      <c r="BD436" s="11" t="str">
        <f t="shared" si="96"/>
        <v>BLDRBLBL</v>
      </c>
      <c r="BE436" s="11" t="str">
        <f t="shared" si="97"/>
        <v>BLDRBLBL</v>
      </c>
    </row>
    <row r="437" spans="1:57" ht="11.25" hidden="1" customHeight="1">
      <c r="A437" s="6">
        <v>435</v>
      </c>
      <c r="B437" s="7" t="s">
        <v>1243</v>
      </c>
      <c r="C437" s="8" t="s">
        <v>1244</v>
      </c>
      <c r="D437" s="7" t="s">
        <v>72</v>
      </c>
      <c r="E437" s="7" t="s">
        <v>95</v>
      </c>
      <c r="F437" s="7" t="s">
        <v>82</v>
      </c>
      <c r="G437" s="9">
        <v>118</v>
      </c>
      <c r="H437" s="9">
        <v>113</v>
      </c>
      <c r="I437" s="9">
        <v>46</v>
      </c>
      <c r="J437" s="9">
        <v>53</v>
      </c>
      <c r="K437" s="9">
        <v>56</v>
      </c>
      <c r="L437" s="9">
        <v>57</v>
      </c>
      <c r="M437" s="9">
        <v>60</v>
      </c>
      <c r="N437" s="9">
        <v>51</v>
      </c>
      <c r="O437" s="9">
        <v>57</v>
      </c>
      <c r="P437" s="9">
        <v>61</v>
      </c>
      <c r="Q437" s="10">
        <v>96</v>
      </c>
      <c r="R437" s="11">
        <v>39</v>
      </c>
      <c r="S437" s="11">
        <v>1</v>
      </c>
      <c r="T437" s="11">
        <v>107</v>
      </c>
      <c r="U437" s="11">
        <v>110</v>
      </c>
      <c r="V437" s="11">
        <v>1</v>
      </c>
      <c r="W437" s="11">
        <v>107</v>
      </c>
      <c r="X437" s="11">
        <f t="shared" si="84"/>
        <v>461</v>
      </c>
      <c r="Y437" s="11">
        <f t="shared" si="85"/>
        <v>4380</v>
      </c>
      <c r="Z437" s="11">
        <f t="shared" si="86"/>
        <v>1910</v>
      </c>
      <c r="AA437" s="11">
        <f t="shared" si="87"/>
        <v>4290</v>
      </c>
      <c r="AB437" s="11">
        <f t="shared" si="88"/>
        <v>4290</v>
      </c>
      <c r="AC437" s="6">
        <f t="shared" si="89"/>
        <v>5010</v>
      </c>
      <c r="AD437" s="9" t="s">
        <v>295</v>
      </c>
      <c r="AE437" s="3" t="str">
        <f>IF(ISERROR(VLOOKUP($AD437,技まとめ!$A$1:$F$380,6,FALSE)),"－",VLOOKUP($AD437,技まとめ!$A$1:$F$380,6,FALSE))</f>
        <v>DR</v>
      </c>
      <c r="AF437" s="3">
        <f>IF(ISERROR(VLOOKUP($AD437,技まとめ!$A$1:$F$380,3,FALSE)),"－",VLOOKUP($AD437,技まとめ!$A$1:$F$380,3,FALSE))</f>
        <v>13</v>
      </c>
      <c r="AG437" s="3">
        <f>IF(ISERROR(VLOOKUP($AD437,技まとめ!$A$1:$F$380,5,FALSE)),"－",VLOOKUP($AD437,技まとめ!$A$1:$F$380,5,FALSE))</f>
        <v>20</v>
      </c>
      <c r="AH437" s="3" t="str">
        <f>IF($E437=IF(ISERROR(VLOOKUP($AD437,技まとめ!$A$1:$F$380,4,FALSE)),"－",VLOOKUP($AD437,技まとめ!$A$1:$F$380,4,FALSE)),"一致","")</f>
        <v/>
      </c>
      <c r="AI437" s="9" t="s">
        <v>235</v>
      </c>
      <c r="AJ437" s="3" t="str">
        <f>IF(ISERROR(VLOOKUP($AI437,技まとめ!$A$1:$F$380,6,FALSE)),"－",VLOOKUP($AI437,技まとめ!$A$1:$F$380,6,FALSE))</f>
        <v>BL</v>
      </c>
      <c r="AK437" s="3">
        <f>IF(ISERROR(VLOOKUP($AI437,技まとめ!$A$1:$F$380,3,FALSE)),"－",VLOOKUP($AI437,技まとめ!$A$1:$F$380,3,FALSE))</f>
        <v>18</v>
      </c>
      <c r="AL437" s="3">
        <f>IF(ISERROR(VLOOKUP($AI437,技まとめ!$A$1:$F$380,5,FALSE)),"－",VLOOKUP($AI437,技まとめ!$A$1:$F$380,5,FALSE))</f>
        <v>21</v>
      </c>
      <c r="AM437" s="3" t="str">
        <f>IF($E437=IF(ISERROR(VLOOKUP($AI437,技まとめ!$A$1:$F$380,4,FALSE)),"－",VLOOKUP($AI437,技まとめ!$A$1:$F$380,4,FALSE)),"一致","")</f>
        <v>一致</v>
      </c>
      <c r="AN437" s="9" t="s">
        <v>482</v>
      </c>
      <c r="AO437" s="3" t="str">
        <f>IF(ISERROR(VLOOKUP($AN437,技まとめ!$A$1:$F$380,6,FALSE)),"－",VLOOKUP($AN437,技まとめ!$A$1:$F$380,6,FALSE))</f>
        <v>BL</v>
      </c>
      <c r="AP437" s="3">
        <f>IF(ISERROR(VLOOKUP($AN437,技まとめ!$A$1:$F$380,3,FALSE)),"－",VLOOKUP($AN437,技まとめ!$A$1:$F$380,3,FALSE))</f>
        <v>83</v>
      </c>
      <c r="AQ437" s="3">
        <f>IF(ISERROR(VLOOKUP($AN437,技まとめ!$A$1:$F$380,5,FALSE)),"－",VLOOKUP($AN437,技まとめ!$A$1:$F$380,5,FALSE))</f>
        <v>48</v>
      </c>
      <c r="AR437" s="3" t="str">
        <f>IF($E437=IF(ISERROR(VLOOKUP($AN437,技まとめ!$A$1:$F$380,4,FALSE)),"－",VLOOKUP($AN437,技まとめ!$A$1:$F$380,4,FALSE)),"一致","")</f>
        <v>一致</v>
      </c>
      <c r="AS437" s="9" t="s">
        <v>1187</v>
      </c>
      <c r="AT437" s="3" t="str">
        <f>IF(ISERROR(VLOOKUP($AS437,技まとめ!$A$1:$F$380,6,FALSE)),"－",VLOOKUP($AS437,技まとめ!$A$1:$F$380,6,FALSE))</f>
        <v>DR</v>
      </c>
      <c r="AU437" s="3">
        <f>IF(ISERROR(VLOOKUP($AS437,技まとめ!$A$1:$F$380,3,FALSE)),"－",VLOOKUP($AS437,技まとめ!$A$1:$F$380,3,FALSE))</f>
        <v>90</v>
      </c>
      <c r="AV437" s="3">
        <f>IF(ISERROR(VLOOKUP($AS437,技まとめ!$A$1:$F$380,5,FALSE)),"－",VLOOKUP($AS437,技まとめ!$A$1:$F$380,5,FALSE))</f>
        <v>53</v>
      </c>
      <c r="AW437" s="3" t="str">
        <f>IF($E437=IF(ISERROR(VLOOKUP($AS437,技まとめ!$A$1:$F$380,4,FALSE)),"－",VLOOKUP($AS437,技まとめ!$A$1:$F$380,4,FALSE)),"一致","")</f>
        <v>一致</v>
      </c>
      <c r="AX437" s="12" t="str">
        <f t="shared" si="90"/>
        <v>ダッシュアクセルドッペルゲンガーハーヴェストデュアルパス</v>
      </c>
      <c r="AY437" s="12" t="str">
        <f t="shared" si="91"/>
        <v>ダッシュアクセルドッペルゲンガーハーヴェストデュアルパス</v>
      </c>
      <c r="AZ437" s="12" t="str">
        <f t="shared" si="92"/>
        <v>ダッシュアクセルドッペルゲンガーハーヴェストデュアルパス</v>
      </c>
      <c r="BA437" s="12" t="str">
        <f t="shared" si="93"/>
        <v>ダッシュアクセルドッペルゲンガーハーヴェストデュアルパス</v>
      </c>
      <c r="BB437" s="11" t="str">
        <f t="shared" si="94"/>
        <v>DRBLBLDR</v>
      </c>
      <c r="BC437" s="11" t="str">
        <f t="shared" si="95"/>
        <v>DRBLBLDR</v>
      </c>
      <c r="BD437" s="11" t="str">
        <f t="shared" si="96"/>
        <v>DRBLBLDR</v>
      </c>
      <c r="BE437" s="11" t="str">
        <f t="shared" si="97"/>
        <v>DRBLBLDR</v>
      </c>
    </row>
    <row r="438" spans="1:57" ht="11.25" hidden="1" customHeight="1">
      <c r="A438" s="6">
        <v>436</v>
      </c>
      <c r="B438" s="7" t="s">
        <v>1245</v>
      </c>
      <c r="C438" s="8" t="s">
        <v>1246</v>
      </c>
      <c r="D438" s="7" t="s">
        <v>72</v>
      </c>
      <c r="E438" s="7" t="s">
        <v>81</v>
      </c>
      <c r="F438" s="7" t="s">
        <v>82</v>
      </c>
      <c r="G438" s="9">
        <v>91</v>
      </c>
      <c r="H438" s="9">
        <v>134</v>
      </c>
      <c r="I438" s="9">
        <v>57</v>
      </c>
      <c r="J438" s="9">
        <v>52</v>
      </c>
      <c r="K438" s="9">
        <v>60</v>
      </c>
      <c r="L438" s="9">
        <v>56</v>
      </c>
      <c r="M438" s="9">
        <v>51</v>
      </c>
      <c r="N438" s="9">
        <v>36</v>
      </c>
      <c r="O438" s="9">
        <v>54</v>
      </c>
      <c r="P438" s="9">
        <v>72</v>
      </c>
      <c r="Q438" s="10">
        <v>107</v>
      </c>
      <c r="R438" s="11">
        <v>38</v>
      </c>
      <c r="S438" s="11">
        <v>1</v>
      </c>
      <c r="T438" s="11">
        <v>106</v>
      </c>
      <c r="U438" s="11">
        <v>101</v>
      </c>
      <c r="V438" s="11">
        <v>1</v>
      </c>
      <c r="W438" s="11">
        <v>104</v>
      </c>
      <c r="X438" s="11">
        <f t="shared" si="84"/>
        <v>458</v>
      </c>
      <c r="Y438" s="11">
        <f t="shared" si="85"/>
        <v>4805</v>
      </c>
      <c r="Z438" s="11">
        <f t="shared" si="86"/>
        <v>1860</v>
      </c>
      <c r="AA438" s="11">
        <f t="shared" si="87"/>
        <v>4240</v>
      </c>
      <c r="AB438" s="11">
        <f t="shared" si="88"/>
        <v>4240</v>
      </c>
      <c r="AC438" s="6">
        <f t="shared" si="89"/>
        <v>4950</v>
      </c>
      <c r="AD438" s="9" t="s">
        <v>560</v>
      </c>
      <c r="AE438" s="3" t="str">
        <f>IF(ISERROR(VLOOKUP($AD438,技まとめ!$A$1:$F$380,6,FALSE)),"－",VLOOKUP($AD438,技まとめ!$A$1:$F$380,6,FALSE))</f>
        <v>BL</v>
      </c>
      <c r="AF438" s="3">
        <f>IF(ISERROR(VLOOKUP($AD438,技まとめ!$A$1:$F$380,3,FALSE)),"－",VLOOKUP($AD438,技まとめ!$A$1:$F$380,3,FALSE))</f>
        <v>28</v>
      </c>
      <c r="AG438" s="3">
        <f>IF(ISERROR(VLOOKUP($AD438,技まとめ!$A$1:$F$380,5,FALSE)),"－",VLOOKUP($AD438,技まとめ!$A$1:$F$380,5,FALSE))</f>
        <v>24</v>
      </c>
      <c r="AH438" s="3" t="str">
        <f>IF($E438=IF(ISERROR(VLOOKUP($AD438,技まとめ!$A$1:$F$380,4,FALSE)),"－",VLOOKUP($AD438,技まとめ!$A$1:$F$380,4,FALSE)),"一致","")</f>
        <v>一致</v>
      </c>
      <c r="AI438" s="9" t="s">
        <v>875</v>
      </c>
      <c r="AJ438" s="3" t="str">
        <f>IF(ISERROR(VLOOKUP($AI438,技まとめ!$A$1:$F$380,6,FALSE)),"－",VLOOKUP($AI438,技まとめ!$A$1:$F$380,6,FALSE))</f>
        <v>DR</v>
      </c>
      <c r="AK438" s="3">
        <f>IF(ISERROR(VLOOKUP($AI438,技まとめ!$A$1:$F$380,3,FALSE)),"－",VLOOKUP($AI438,技まとめ!$A$1:$F$380,3,FALSE))</f>
        <v>60</v>
      </c>
      <c r="AL438" s="3">
        <f>IF(ISERROR(VLOOKUP($AI438,技まとめ!$A$1:$F$380,5,FALSE)),"－",VLOOKUP($AI438,技まとめ!$A$1:$F$380,5,FALSE))</f>
        <v>39</v>
      </c>
      <c r="AM438" s="3" t="str">
        <f>IF($E438=IF(ISERROR(VLOOKUP($AI438,技まとめ!$A$1:$F$380,4,FALSE)),"－",VLOOKUP($AI438,技まとめ!$A$1:$F$380,4,FALSE)),"一致","")</f>
        <v/>
      </c>
      <c r="AN438" s="9" t="s">
        <v>360</v>
      </c>
      <c r="AO438" s="3" t="str">
        <f>IF(ISERROR(VLOOKUP($AN438,技まとめ!$A$1:$F$380,6,FALSE)),"－",VLOOKUP($AN438,技まとめ!$A$1:$F$380,6,FALSE))</f>
        <v>LS</v>
      </c>
      <c r="AP438" s="3">
        <f>IF(ISERROR(VLOOKUP($AN438,技まとめ!$A$1:$F$380,3,FALSE)),"－",VLOOKUP($AN438,技まとめ!$A$1:$F$380,3,FALSE))</f>
        <v>64</v>
      </c>
      <c r="AQ438" s="3">
        <f>IF(ISERROR(VLOOKUP($AN438,技まとめ!$A$1:$F$380,5,FALSE)),"－",VLOOKUP($AN438,技まとめ!$A$1:$F$380,5,FALSE))</f>
        <v>44</v>
      </c>
      <c r="AR438" s="3" t="str">
        <f>IF($E438=IF(ISERROR(VLOOKUP($AN438,技まとめ!$A$1:$F$380,4,FALSE)),"－",VLOOKUP($AN438,技まとめ!$A$1:$F$380,4,FALSE)),"一致","")</f>
        <v/>
      </c>
      <c r="AS438" s="9" t="s">
        <v>163</v>
      </c>
      <c r="AT438" s="3" t="str">
        <f>IF(ISERROR(VLOOKUP($AS438,技まとめ!$A$1:$F$380,6,FALSE)),"－",VLOOKUP($AS438,技まとめ!$A$1:$F$380,6,FALSE))</f>
        <v>BL</v>
      </c>
      <c r="AU438" s="3">
        <f>IF(ISERROR(VLOOKUP($AS438,技まとめ!$A$1:$F$380,3,FALSE)),"－",VLOOKUP($AS438,技まとめ!$A$1:$F$380,3,FALSE))</f>
        <v>59</v>
      </c>
      <c r="AV438" s="3">
        <f>IF(ISERROR(VLOOKUP($AS438,技まとめ!$A$1:$F$380,5,FALSE)),"－",VLOOKUP($AS438,技まとめ!$A$1:$F$380,5,FALSE))</f>
        <v>38</v>
      </c>
      <c r="AW438" s="3" t="str">
        <f>IF($E438=IF(ISERROR(VLOOKUP($AS438,技まとめ!$A$1:$F$380,4,FALSE)),"－",VLOOKUP($AS438,技まとめ!$A$1:$F$380,4,FALSE)),"一致","")</f>
        <v>一致</v>
      </c>
      <c r="AX438" s="12" t="str">
        <f t="shared" si="90"/>
        <v>ブレードアタックシザース・ボムアサルトシュートサイクロン</v>
      </c>
      <c r="AY438" s="12" t="str">
        <f t="shared" si="91"/>
        <v>ブレードアタックシザース・ボムアサルトシュートサイクロン</v>
      </c>
      <c r="AZ438" s="12" t="str">
        <f t="shared" si="92"/>
        <v>ブレードアタックシザース・ボムアサルトシュートサイクロン</v>
      </c>
      <c r="BA438" s="12" t="str">
        <f t="shared" si="93"/>
        <v>ブレードアタックシザース・ボムアサルトシュートサイクロン</v>
      </c>
      <c r="BB438" s="11" t="str">
        <f t="shared" si="94"/>
        <v>BLDRLSBL</v>
      </c>
      <c r="BC438" s="11" t="str">
        <f t="shared" si="95"/>
        <v>BLDRLSBL</v>
      </c>
      <c r="BD438" s="11" t="str">
        <f t="shared" si="96"/>
        <v>BLDRLSBL</v>
      </c>
      <c r="BE438" s="11" t="str">
        <f t="shared" si="97"/>
        <v>BLDRLSBL</v>
      </c>
    </row>
    <row r="439" spans="1:57" ht="11.25" hidden="1" customHeight="1">
      <c r="A439" s="6">
        <v>437</v>
      </c>
      <c r="B439" s="7" t="s">
        <v>1247</v>
      </c>
      <c r="C439" s="8" t="s">
        <v>1248</v>
      </c>
      <c r="D439" s="7" t="s">
        <v>72</v>
      </c>
      <c r="E439" s="7" t="s">
        <v>73</v>
      </c>
      <c r="F439" s="7" t="s">
        <v>74</v>
      </c>
      <c r="G439" s="9">
        <v>121</v>
      </c>
      <c r="H439" s="9">
        <v>99</v>
      </c>
      <c r="I439" s="9">
        <v>44</v>
      </c>
      <c r="J439" s="9">
        <v>41</v>
      </c>
      <c r="K439" s="9">
        <v>39</v>
      </c>
      <c r="L439" s="9">
        <v>53</v>
      </c>
      <c r="M439" s="9">
        <v>64</v>
      </c>
      <c r="N439" s="9">
        <v>53</v>
      </c>
      <c r="O439" s="9">
        <v>57</v>
      </c>
      <c r="P439" s="9">
        <v>63</v>
      </c>
      <c r="Q439" s="10">
        <v>94</v>
      </c>
      <c r="R439" s="11">
        <v>14</v>
      </c>
      <c r="S439" s="11">
        <v>1</v>
      </c>
      <c r="T439" s="11">
        <v>103</v>
      </c>
      <c r="U439" s="11">
        <v>114</v>
      </c>
      <c r="V439" s="11">
        <v>1</v>
      </c>
      <c r="W439" s="11">
        <v>107</v>
      </c>
      <c r="X439" s="11">
        <f t="shared" si="84"/>
        <v>434</v>
      </c>
      <c r="Y439" s="11">
        <f t="shared" si="85"/>
        <v>4300</v>
      </c>
      <c r="Z439" s="11">
        <f t="shared" si="86"/>
        <v>1035</v>
      </c>
      <c r="AA439" s="11">
        <f t="shared" si="87"/>
        <v>4150</v>
      </c>
      <c r="AB439" s="11">
        <f t="shared" si="88"/>
        <v>4150</v>
      </c>
      <c r="AC439" s="6">
        <f t="shared" si="89"/>
        <v>4725</v>
      </c>
      <c r="AD439" s="9" t="s">
        <v>490</v>
      </c>
      <c r="AE439" s="3" t="str">
        <f>IF(ISERROR(VLOOKUP($AD439,技まとめ!$A$1:$F$380,6,FALSE)),"－",VLOOKUP($AD439,技まとめ!$A$1:$F$380,6,FALSE))</f>
        <v>P1</v>
      </c>
      <c r="AF439" s="3">
        <f>IF(ISERROR(VLOOKUP($AD439,技まとめ!$A$1:$F$380,3,FALSE)),"－",VLOOKUP($AD439,技まとめ!$A$1:$F$380,3,FALSE))</f>
        <v>18</v>
      </c>
      <c r="AG439" s="3">
        <f>IF(ISERROR(VLOOKUP($AD439,技まとめ!$A$1:$F$380,5,FALSE)),"－",VLOOKUP($AD439,技まとめ!$A$1:$F$380,5,FALSE))</f>
        <v>21</v>
      </c>
      <c r="AH439" s="3" t="str">
        <f>IF($E439=IF(ISERROR(VLOOKUP($AD439,技まとめ!$A$1:$F$380,4,FALSE)),"－",VLOOKUP($AD439,技まとめ!$A$1:$F$380,4,FALSE)),"一致","")</f>
        <v>一致</v>
      </c>
      <c r="AI439" s="9" t="s">
        <v>5060</v>
      </c>
      <c r="AJ439" s="3" t="str">
        <f>IF(ISERROR(VLOOKUP($AI439,技まとめ!$A$1:$F$380,6,FALSE)),"－",VLOOKUP($AI439,技まとめ!$A$1:$F$380,6,FALSE))</f>
        <v>DR</v>
      </c>
      <c r="AK439" s="3">
        <f>IF(ISERROR(VLOOKUP($AI439,技まとめ!$A$1:$F$380,3,FALSE)),"－",VLOOKUP($AI439,技まとめ!$A$1:$F$380,3,FALSE))</f>
        <v>27</v>
      </c>
      <c r="AL439" s="3">
        <f>IF(ISERROR(VLOOKUP($AI439,技まとめ!$A$1:$F$380,5,FALSE)),"－",VLOOKUP($AI439,技まとめ!$A$1:$F$380,5,FALSE))</f>
        <v>25</v>
      </c>
      <c r="AM439" s="3" t="str">
        <f>IF($E439=IF(ISERROR(VLOOKUP($AI439,技まとめ!$A$1:$F$380,4,FALSE)),"－",VLOOKUP($AI439,技まとめ!$A$1:$F$380,4,FALSE)),"一致","")</f>
        <v/>
      </c>
      <c r="AN439" s="9" t="s">
        <v>389</v>
      </c>
      <c r="AO439" s="3" t="str">
        <f>IF(ISERROR(VLOOKUP($AN439,技まとめ!$A$1:$F$380,6,FALSE)),"－",VLOOKUP($AN439,技まとめ!$A$1:$F$380,6,FALSE))</f>
        <v>CA</v>
      </c>
      <c r="AP439" s="3">
        <f>IF(ISERROR(VLOOKUP($AN439,技まとめ!$A$1:$F$380,3,FALSE)),"－",VLOOKUP($AN439,技まとめ!$A$1:$F$380,3,FALSE))</f>
        <v>54</v>
      </c>
      <c r="AQ439" s="3">
        <f>IF(ISERROR(VLOOKUP($AN439,技まとめ!$A$1:$F$380,5,FALSE)),"－",VLOOKUP($AN439,技まとめ!$A$1:$F$380,5,FALSE))</f>
        <v>35</v>
      </c>
      <c r="AR439" s="3" t="str">
        <f>IF($E439=IF(ISERROR(VLOOKUP($AN439,技まとめ!$A$1:$F$380,4,FALSE)),"－",VLOOKUP($AN439,技まとめ!$A$1:$F$380,4,FALSE)),"一致","")</f>
        <v>一致</v>
      </c>
      <c r="AS439" s="9" t="s">
        <v>784</v>
      </c>
      <c r="AT439" s="3" t="str">
        <f>IF(ISERROR(VLOOKUP($AS439,技まとめ!$A$1:$F$380,6,FALSE)),"－",VLOOKUP($AS439,技まとめ!$A$1:$F$380,6,FALSE))</f>
        <v>BL</v>
      </c>
      <c r="AU439" s="3">
        <f>IF(ISERROR(VLOOKUP($AS439,技まとめ!$A$1:$F$380,3,FALSE)),"－",VLOOKUP($AS439,技まとめ!$A$1:$F$380,3,FALSE))</f>
        <v>71</v>
      </c>
      <c r="AV439" s="3">
        <f>IF(ISERROR(VLOOKUP($AS439,技まとめ!$A$1:$F$380,5,FALSE)),"－",VLOOKUP($AS439,技まとめ!$A$1:$F$380,5,FALSE))</f>
        <v>44</v>
      </c>
      <c r="AW439" s="3" t="str">
        <f>IF($E439=IF(ISERROR(VLOOKUP($AS439,技まとめ!$A$1:$F$380,4,FALSE)),"－",VLOOKUP($AS439,技まとめ!$A$1:$F$380,4,FALSE)),"一致","")</f>
        <v/>
      </c>
      <c r="AX439" s="12" t="str">
        <f t="shared" si="90"/>
        <v>まきわりチョップスーパースキャン（Ｄ）ドこんじょうキャッチスニーキングレイド</v>
      </c>
      <c r="AY439" s="12" t="str">
        <f t="shared" si="91"/>
        <v>まきわりチョップスーパースキャン（Ｄ）ドこんじょうキャッチスニーキングレイド</v>
      </c>
      <c r="AZ439" s="12" t="str">
        <f t="shared" si="92"/>
        <v>まきわりチョップスーパースキャン（Ｄ）ドこんじょうキャッチスニーキングレイド</v>
      </c>
      <c r="BA439" s="12" t="str">
        <f t="shared" si="93"/>
        <v>まきわりチョップスーパースキャン（Ｄ）ドこんじょうキャッチスニーキングレイド</v>
      </c>
      <c r="BB439" s="11" t="str">
        <f t="shared" si="94"/>
        <v>P1DRCABL</v>
      </c>
      <c r="BC439" s="11" t="str">
        <f t="shared" si="95"/>
        <v>P1DRCABL</v>
      </c>
      <c r="BD439" s="11" t="str">
        <f t="shared" si="96"/>
        <v>P1DRCABL</v>
      </c>
      <c r="BE439" s="11" t="str">
        <f t="shared" si="97"/>
        <v>P1DRCABL</v>
      </c>
    </row>
    <row r="440" spans="1:57" ht="11.25" hidden="1" customHeight="1">
      <c r="A440" s="6">
        <v>438</v>
      </c>
      <c r="B440" s="7" t="s">
        <v>1249</v>
      </c>
      <c r="C440" s="8" t="s">
        <v>1250</v>
      </c>
      <c r="D440" s="7" t="s">
        <v>72</v>
      </c>
      <c r="E440" s="7" t="s">
        <v>73</v>
      </c>
      <c r="F440" s="7" t="s">
        <v>128</v>
      </c>
      <c r="G440" s="9">
        <v>118</v>
      </c>
      <c r="H440" s="9">
        <v>97</v>
      </c>
      <c r="I440" s="9">
        <v>45</v>
      </c>
      <c r="J440" s="9">
        <v>53</v>
      </c>
      <c r="K440" s="9">
        <v>55</v>
      </c>
      <c r="L440" s="9">
        <v>57</v>
      </c>
      <c r="M440" s="9">
        <v>59</v>
      </c>
      <c r="N440" s="9">
        <v>58</v>
      </c>
      <c r="O440" s="9">
        <v>51</v>
      </c>
      <c r="P440" s="9">
        <v>34</v>
      </c>
      <c r="Q440" s="10">
        <v>95</v>
      </c>
      <c r="R440" s="11">
        <v>18</v>
      </c>
      <c r="S440" s="11">
        <v>1</v>
      </c>
      <c r="T440" s="11">
        <v>107</v>
      </c>
      <c r="U440" s="11">
        <v>109</v>
      </c>
      <c r="V440" s="11">
        <v>1</v>
      </c>
      <c r="W440" s="11">
        <v>101</v>
      </c>
      <c r="X440" s="11">
        <f t="shared" si="84"/>
        <v>432</v>
      </c>
      <c r="Y440" s="11">
        <f t="shared" si="85"/>
        <v>4310</v>
      </c>
      <c r="Z440" s="11">
        <f t="shared" si="86"/>
        <v>1145</v>
      </c>
      <c r="AA440" s="11">
        <f t="shared" si="87"/>
        <v>4260</v>
      </c>
      <c r="AB440" s="11">
        <f t="shared" si="88"/>
        <v>4260</v>
      </c>
      <c r="AC440" s="6">
        <f t="shared" si="89"/>
        <v>4875</v>
      </c>
      <c r="AD440" s="9" t="s">
        <v>322</v>
      </c>
      <c r="AE440" s="3" t="str">
        <f>IF(ISERROR(VLOOKUP($AD440,技まとめ!$A$1:$F$380,6,FALSE)),"－",VLOOKUP($AD440,技まとめ!$A$1:$F$380,6,FALSE))</f>
        <v>SC</v>
      </c>
      <c r="AF440" s="3">
        <f>IF(ISERROR(VLOOKUP($AD440,技まとめ!$A$1:$F$380,3,FALSE)),"－",VLOOKUP($AD440,技まとめ!$A$1:$F$380,3,FALSE))</f>
        <v>25</v>
      </c>
      <c r="AG440" s="3">
        <f>IF(ISERROR(VLOOKUP($AD440,技まとめ!$A$1:$F$380,5,FALSE)),"－",VLOOKUP($AD440,技まとめ!$A$1:$F$380,5,FALSE))</f>
        <v>20</v>
      </c>
      <c r="AH440" s="3" t="str">
        <f>IF($E440=IF(ISERROR(VLOOKUP($AD440,技まとめ!$A$1:$F$380,4,FALSE)),"－",VLOOKUP($AD440,技まとめ!$A$1:$F$380,4,FALSE)),"一致","")</f>
        <v>一致</v>
      </c>
      <c r="AI440" s="9" t="s">
        <v>119</v>
      </c>
      <c r="AJ440" s="3" t="str">
        <f>IF(ISERROR(VLOOKUP($AI440,技まとめ!$A$1:$F$380,6,FALSE)),"－",VLOOKUP($AI440,技まとめ!$A$1:$F$380,6,FALSE))</f>
        <v>NS</v>
      </c>
      <c r="AK440" s="3">
        <f>IF(ISERROR(VLOOKUP($AI440,技まとめ!$A$1:$F$380,3,FALSE)),"－",VLOOKUP($AI440,技まとめ!$A$1:$F$380,3,FALSE))</f>
        <v>85</v>
      </c>
      <c r="AL440" s="3">
        <f>IF(ISERROR(VLOOKUP($AI440,技まとめ!$A$1:$F$380,5,FALSE)),"－",VLOOKUP($AI440,技まとめ!$A$1:$F$380,5,FALSE))</f>
        <v>46</v>
      </c>
      <c r="AM440" s="3" t="str">
        <f>IF($E440=IF(ISERROR(VLOOKUP($AI440,技まとめ!$A$1:$F$380,4,FALSE)),"－",VLOOKUP($AI440,技まとめ!$A$1:$F$380,4,FALSE)),"一致","")</f>
        <v>一致</v>
      </c>
      <c r="AN440" s="9" t="s">
        <v>710</v>
      </c>
      <c r="AO440" s="3" t="str">
        <f>IF(ISERROR(VLOOKUP($AN440,技まとめ!$A$1:$F$380,6,FALSE)),"－",VLOOKUP($AN440,技まとめ!$A$1:$F$380,6,FALSE))</f>
        <v>DR</v>
      </c>
      <c r="AP440" s="3">
        <f>IF(ISERROR(VLOOKUP($AN440,技まとめ!$A$1:$F$380,3,FALSE)),"－",VLOOKUP($AN440,技まとめ!$A$1:$F$380,3,FALSE))</f>
        <v>15</v>
      </c>
      <c r="AQ440" s="3">
        <f>IF(ISERROR(VLOOKUP($AN440,技まとめ!$A$1:$F$380,5,FALSE)),"－",VLOOKUP($AN440,技まとめ!$A$1:$F$380,5,FALSE))</f>
        <v>20</v>
      </c>
      <c r="AR440" s="3" t="str">
        <f>IF($E440=IF(ISERROR(VLOOKUP($AN440,技まとめ!$A$1:$F$380,4,FALSE)),"－",VLOOKUP($AN440,技まとめ!$A$1:$F$380,4,FALSE)),"一致","")</f>
        <v/>
      </c>
      <c r="AS440" s="9" t="s">
        <v>159</v>
      </c>
      <c r="AT440" s="3" t="str">
        <f>IF(ISERROR(VLOOKUP($AS440,技まとめ!$A$1:$F$380,6,FALSE)),"－",VLOOKUP($AS440,技まとめ!$A$1:$F$380,6,FALSE))</f>
        <v>BB</v>
      </c>
      <c r="AU440" s="3">
        <f>IF(ISERROR(VLOOKUP($AS440,技まとめ!$A$1:$F$380,3,FALSE)),"－",VLOOKUP($AS440,技まとめ!$A$1:$F$380,3,FALSE))</f>
        <v>96</v>
      </c>
      <c r="AV440" s="3">
        <f>IF(ISERROR(VLOOKUP($AS440,技まとめ!$A$1:$F$380,5,FALSE)),"－",VLOOKUP($AS440,技まとめ!$A$1:$F$380,5,FALSE))</f>
        <v>56</v>
      </c>
      <c r="AW440" s="3" t="str">
        <f>IF($E440=IF(ISERROR(VLOOKUP($AS440,技まとめ!$A$1:$F$380,4,FALSE)),"－",VLOOKUP($AS440,技まとめ!$A$1:$F$380,4,FALSE)),"一致","")</f>
        <v>一致</v>
      </c>
      <c r="AX440" s="12" t="str">
        <f t="shared" si="90"/>
        <v>ターザンキックドラゴングランドひとりワンツーグランドクェイク</v>
      </c>
      <c r="AY440" s="12" t="str">
        <f t="shared" si="91"/>
        <v>ターザンキックドラゴングランドひとりワンツーグランドクェイク</v>
      </c>
      <c r="AZ440" s="12" t="str">
        <f t="shared" si="92"/>
        <v>ターザンキックドラゴングランドひとりワンツーグランドクェイク</v>
      </c>
      <c r="BA440" s="12" t="str">
        <f t="shared" si="93"/>
        <v>ターザンキックドラゴングランドひとりワンツーグランドクェイク</v>
      </c>
      <c r="BB440" s="11" t="str">
        <f t="shared" si="94"/>
        <v>SCNSDRBB</v>
      </c>
      <c r="BC440" s="11" t="str">
        <f t="shared" si="95"/>
        <v>SCNSDRBB</v>
      </c>
      <c r="BD440" s="11" t="str">
        <f t="shared" si="96"/>
        <v>SCNSDRBB</v>
      </c>
      <c r="BE440" s="11" t="str">
        <f t="shared" si="97"/>
        <v>SCNSDRBB</v>
      </c>
    </row>
    <row r="441" spans="1:57" ht="11.25" hidden="1" customHeight="1">
      <c r="A441" s="6">
        <v>439</v>
      </c>
      <c r="B441" s="7" t="s">
        <v>1251</v>
      </c>
      <c r="C441" s="8" t="s">
        <v>1252</v>
      </c>
      <c r="D441" s="7" t="s">
        <v>72</v>
      </c>
      <c r="E441" s="7" t="s">
        <v>81</v>
      </c>
      <c r="F441" s="7" t="s">
        <v>128</v>
      </c>
      <c r="G441" s="9">
        <v>126</v>
      </c>
      <c r="H441" s="9">
        <v>102</v>
      </c>
      <c r="I441" s="9">
        <v>44</v>
      </c>
      <c r="J441" s="9">
        <v>51</v>
      </c>
      <c r="K441" s="9">
        <v>55</v>
      </c>
      <c r="L441" s="9">
        <v>55</v>
      </c>
      <c r="M441" s="9">
        <v>62</v>
      </c>
      <c r="N441" s="9">
        <v>58</v>
      </c>
      <c r="O441" s="9">
        <v>57</v>
      </c>
      <c r="P441" s="9">
        <v>62</v>
      </c>
      <c r="Q441" s="10">
        <v>94</v>
      </c>
      <c r="R441" s="11">
        <v>44</v>
      </c>
      <c r="S441" s="11">
        <v>1</v>
      </c>
      <c r="T441" s="11">
        <v>105</v>
      </c>
      <c r="U441" s="11">
        <v>112</v>
      </c>
      <c r="V441" s="11">
        <v>1</v>
      </c>
      <c r="W441" s="11">
        <v>107</v>
      </c>
      <c r="X441" s="11">
        <f t="shared" si="84"/>
        <v>464</v>
      </c>
      <c r="Y441" s="11">
        <f t="shared" si="85"/>
        <v>4300</v>
      </c>
      <c r="Z441" s="11">
        <f t="shared" si="86"/>
        <v>2085</v>
      </c>
      <c r="AA441" s="11">
        <f t="shared" si="87"/>
        <v>4220</v>
      </c>
      <c r="AB441" s="11">
        <f t="shared" si="88"/>
        <v>4220</v>
      </c>
      <c r="AC441" s="6">
        <f t="shared" si="89"/>
        <v>4955</v>
      </c>
      <c r="AD441" s="9" t="s">
        <v>283</v>
      </c>
      <c r="AE441" s="3" t="str">
        <f>IF(ISERROR(VLOOKUP($AD441,技まとめ!$A$1:$F$380,6,FALSE)),"－",VLOOKUP($AD441,技まとめ!$A$1:$F$380,6,FALSE))</f>
        <v>NS</v>
      </c>
      <c r="AF441" s="3">
        <f>IF(ISERROR(VLOOKUP($AD441,技まとめ!$A$1:$F$380,3,FALSE)),"－",VLOOKUP($AD441,技まとめ!$A$1:$F$380,3,FALSE))</f>
        <v>27</v>
      </c>
      <c r="AG441" s="3">
        <f>IF(ISERROR(VLOOKUP($AD441,技まとめ!$A$1:$F$380,5,FALSE)),"－",VLOOKUP($AD441,技まとめ!$A$1:$F$380,5,FALSE))</f>
        <v>20</v>
      </c>
      <c r="AH441" s="3" t="str">
        <f>IF($E441=IF(ISERROR(VLOOKUP($AD441,技まとめ!$A$1:$F$380,4,FALSE)),"－",VLOOKUP($AD441,技まとめ!$A$1:$F$380,4,FALSE)),"一致","")</f>
        <v/>
      </c>
      <c r="AI441" s="9" t="s">
        <v>263</v>
      </c>
      <c r="AJ441" s="3" t="str">
        <f>IF(ISERROR(VLOOKUP($AI441,技まとめ!$A$1:$F$380,6,FALSE)),"－",VLOOKUP($AI441,技まとめ!$A$1:$F$380,6,FALSE))</f>
        <v>DR</v>
      </c>
      <c r="AK441" s="3">
        <f>IF(ISERROR(VLOOKUP($AI441,技まとめ!$A$1:$F$380,3,FALSE)),"－",VLOOKUP($AI441,技まとめ!$A$1:$F$380,3,FALSE))</f>
        <v>16</v>
      </c>
      <c r="AL441" s="3">
        <f>IF(ISERROR(VLOOKUP($AI441,技まとめ!$A$1:$F$380,5,FALSE)),"－",VLOOKUP($AI441,技まとめ!$A$1:$F$380,5,FALSE))</f>
        <v>21</v>
      </c>
      <c r="AM441" s="3" t="str">
        <f>IF($E441=IF(ISERROR(VLOOKUP($AI441,技まとめ!$A$1:$F$380,4,FALSE)),"－",VLOOKUP($AI441,技まとめ!$A$1:$F$380,4,FALSE)),"一致","")</f>
        <v/>
      </c>
      <c r="AN441" s="9" t="s">
        <v>230</v>
      </c>
      <c r="AO441" s="3" t="str">
        <f>IF(ISERROR(VLOOKUP($AN441,技まとめ!$A$1:$F$380,6,FALSE)),"－",VLOOKUP($AN441,技まとめ!$A$1:$F$380,6,FALSE))</f>
        <v>BL</v>
      </c>
      <c r="AP441" s="3">
        <f>IF(ISERROR(VLOOKUP($AN441,技まとめ!$A$1:$F$380,3,FALSE)),"－",VLOOKUP($AN441,技まとめ!$A$1:$F$380,3,FALSE))</f>
        <v>21</v>
      </c>
      <c r="AQ441" s="3">
        <f>IF(ISERROR(VLOOKUP($AN441,技まとめ!$A$1:$F$380,5,FALSE)),"－",VLOOKUP($AN441,技まとめ!$A$1:$F$380,5,FALSE))</f>
        <v>22</v>
      </c>
      <c r="AR441" s="3" t="str">
        <f>IF($E441=IF(ISERROR(VLOOKUP($AN441,技まとめ!$A$1:$F$380,4,FALSE)),"－",VLOOKUP($AN441,技まとめ!$A$1:$F$380,4,FALSE)),"一致","")</f>
        <v/>
      </c>
      <c r="AS441" s="9" t="s">
        <v>103</v>
      </c>
      <c r="AT441" s="3" t="str">
        <f>IF(ISERROR(VLOOKUP($AS441,技まとめ!$A$1:$F$380,6,FALSE)),"－",VLOOKUP($AS441,技まとめ!$A$1:$F$380,6,FALSE))</f>
        <v>DR</v>
      </c>
      <c r="AU441" s="3">
        <f>IF(ISERROR(VLOOKUP($AS441,技まとめ!$A$1:$F$380,3,FALSE)),"－",VLOOKUP($AS441,技まとめ!$A$1:$F$380,3,FALSE))</f>
        <v>56</v>
      </c>
      <c r="AV441" s="3">
        <f>IF(ISERROR(VLOOKUP($AS441,技まとめ!$A$1:$F$380,5,FALSE)),"－",VLOOKUP($AS441,技まとめ!$A$1:$F$380,5,FALSE))</f>
        <v>39</v>
      </c>
      <c r="AW441" s="3" t="str">
        <f>IF($E441=IF(ISERROR(VLOOKUP($AS441,技まとめ!$A$1:$F$380,4,FALSE)),"－",VLOOKUP($AS441,技まとめ!$A$1:$F$380,4,FALSE)),"一致","")</f>
        <v/>
      </c>
      <c r="AX441" s="12" t="str">
        <f t="shared" si="90"/>
        <v>サイコショットマジックおんりょうまぼろしドリブル</v>
      </c>
      <c r="AY441" s="12" t="str">
        <f t="shared" si="91"/>
        <v>サイコショットマジックおんりょうまぼろしドリブル</v>
      </c>
      <c r="AZ441" s="12" t="str">
        <f t="shared" si="92"/>
        <v>サイコショットマジックおんりょうまぼろしドリブル</v>
      </c>
      <c r="BA441" s="12" t="str">
        <f t="shared" si="93"/>
        <v>サイコショットマジックおんりょうまぼろしドリブル</v>
      </c>
      <c r="BB441" s="11" t="str">
        <f t="shared" si="94"/>
        <v>NSDRBLDR</v>
      </c>
      <c r="BC441" s="11" t="str">
        <f t="shared" si="95"/>
        <v>NSDRBLDR</v>
      </c>
      <c r="BD441" s="11" t="str">
        <f t="shared" si="96"/>
        <v>NSDRBLDR</v>
      </c>
      <c r="BE441" s="11" t="str">
        <f t="shared" si="97"/>
        <v>NSDRBLDR</v>
      </c>
    </row>
    <row r="442" spans="1:57" ht="11.25" hidden="1" customHeight="1">
      <c r="A442" s="6">
        <v>440</v>
      </c>
      <c r="B442" s="7" t="s">
        <v>1253</v>
      </c>
      <c r="C442" s="8" t="s">
        <v>1254</v>
      </c>
      <c r="D442" s="7" t="s">
        <v>72</v>
      </c>
      <c r="E442" s="7" t="s">
        <v>81</v>
      </c>
      <c r="F442" s="7" t="s">
        <v>74</v>
      </c>
      <c r="G442" s="9">
        <v>106</v>
      </c>
      <c r="H442" s="9">
        <v>118</v>
      </c>
      <c r="I442" s="9">
        <v>51</v>
      </c>
      <c r="J442" s="9">
        <v>55</v>
      </c>
      <c r="K442" s="9">
        <v>51</v>
      </c>
      <c r="L442" s="9">
        <v>53</v>
      </c>
      <c r="M442" s="9">
        <v>57</v>
      </c>
      <c r="N442" s="9">
        <v>55</v>
      </c>
      <c r="O442" s="9">
        <v>53</v>
      </c>
      <c r="P442" s="9">
        <v>54</v>
      </c>
      <c r="Q442" s="10">
        <v>101</v>
      </c>
      <c r="R442" s="11">
        <v>33</v>
      </c>
      <c r="S442" s="11">
        <v>1</v>
      </c>
      <c r="T442" s="11">
        <v>103</v>
      </c>
      <c r="U442" s="11">
        <v>107</v>
      </c>
      <c r="V442" s="11">
        <v>1</v>
      </c>
      <c r="W442" s="11">
        <v>103</v>
      </c>
      <c r="X442" s="11">
        <f t="shared" si="84"/>
        <v>449</v>
      </c>
      <c r="Y442" s="11">
        <f t="shared" si="85"/>
        <v>4560</v>
      </c>
      <c r="Z442" s="11">
        <f t="shared" si="86"/>
        <v>1680</v>
      </c>
      <c r="AA442" s="11">
        <f t="shared" si="87"/>
        <v>4130</v>
      </c>
      <c r="AB442" s="11">
        <f t="shared" si="88"/>
        <v>4130</v>
      </c>
      <c r="AC442" s="6">
        <f t="shared" si="89"/>
        <v>4800</v>
      </c>
      <c r="AD442" s="9" t="s">
        <v>776</v>
      </c>
      <c r="AE442" s="3" t="str">
        <f>IF(ISERROR(VLOOKUP($AD442,技まとめ!$A$1:$F$380,6,FALSE)),"－",VLOOKUP($AD442,技まとめ!$A$1:$F$380,6,FALSE))</f>
        <v>P1</v>
      </c>
      <c r="AF442" s="3">
        <f>IF(ISERROR(VLOOKUP($AD442,技まとめ!$A$1:$F$380,3,FALSE)),"－",VLOOKUP($AD442,技まとめ!$A$1:$F$380,3,FALSE))</f>
        <v>13</v>
      </c>
      <c r="AG442" s="3">
        <f>IF(ISERROR(VLOOKUP($AD442,技まとめ!$A$1:$F$380,5,FALSE)),"－",VLOOKUP($AD442,技まとめ!$A$1:$F$380,5,FALSE))</f>
        <v>20</v>
      </c>
      <c r="AH442" s="3" t="str">
        <f>IF($E442=IF(ISERROR(VLOOKUP($AD442,技まとめ!$A$1:$F$380,4,FALSE)),"－",VLOOKUP($AD442,技まとめ!$A$1:$F$380,4,FALSE)),"一致","")</f>
        <v/>
      </c>
      <c r="AI442" s="9" t="s">
        <v>98</v>
      </c>
      <c r="AJ442" s="3" t="str">
        <f>IF(ISERROR(VLOOKUP($AI442,技まとめ!$A$1:$F$380,6,FALSE)),"－",VLOOKUP($AI442,技まとめ!$A$1:$F$380,6,FALSE))</f>
        <v>BL</v>
      </c>
      <c r="AK442" s="3">
        <f>IF(ISERROR(VLOOKUP($AI442,技まとめ!$A$1:$F$380,3,FALSE)),"－",VLOOKUP($AI442,技まとめ!$A$1:$F$380,3,FALSE))</f>
        <v>58</v>
      </c>
      <c r="AL442" s="3">
        <f>IF(ISERROR(VLOOKUP($AI442,技まとめ!$A$1:$F$380,5,FALSE)),"－",VLOOKUP($AI442,技まとめ!$A$1:$F$380,5,FALSE))</f>
        <v>39</v>
      </c>
      <c r="AM442" s="3" t="str">
        <f>IF($E442=IF(ISERROR(VLOOKUP($AI442,技まとめ!$A$1:$F$380,4,FALSE)),"－",VLOOKUP($AI442,技まとめ!$A$1:$F$380,4,FALSE)),"一致","")</f>
        <v/>
      </c>
      <c r="AN442" s="9" t="s">
        <v>239</v>
      </c>
      <c r="AO442" s="3" t="str">
        <f>IF(ISERROR(VLOOKUP($AN442,技まとめ!$A$1:$F$380,6,FALSE)),"－",VLOOKUP($AN442,技まとめ!$A$1:$F$380,6,FALSE))</f>
        <v>P1</v>
      </c>
      <c r="AP442" s="3">
        <f>IF(ISERROR(VLOOKUP($AN442,技まとめ!$A$1:$F$380,3,FALSE)),"－",VLOOKUP($AN442,技まとめ!$A$1:$F$380,3,FALSE))</f>
        <v>40</v>
      </c>
      <c r="AQ442" s="3">
        <f>IF(ISERROR(VLOOKUP($AN442,技まとめ!$A$1:$F$380,5,FALSE)),"－",VLOOKUP($AN442,技まとめ!$A$1:$F$380,5,FALSE))</f>
        <v>30</v>
      </c>
      <c r="AR442" s="3" t="str">
        <f>IF($E442=IF(ISERROR(VLOOKUP($AN442,技まとめ!$A$1:$F$380,4,FALSE)),"－",VLOOKUP($AN442,技まとめ!$A$1:$F$380,4,FALSE)),"一致","")</f>
        <v/>
      </c>
      <c r="AS442" s="9" t="s">
        <v>241</v>
      </c>
      <c r="AT442" s="3" t="str">
        <f>IF(ISERROR(VLOOKUP($AS442,技まとめ!$A$1:$F$380,6,FALSE)),"－",VLOOKUP($AS442,技まとめ!$A$1:$F$380,6,FALSE))</f>
        <v>P1</v>
      </c>
      <c r="AU442" s="3">
        <f>IF(ISERROR(VLOOKUP($AS442,技まとめ!$A$1:$F$380,3,FALSE)),"－",VLOOKUP($AS442,技まとめ!$A$1:$F$380,3,FALSE))</f>
        <v>52</v>
      </c>
      <c r="AV442" s="3">
        <f>IF(ISERROR(VLOOKUP($AS442,技まとめ!$A$1:$F$380,5,FALSE)),"－",VLOOKUP($AS442,技まとめ!$A$1:$F$380,5,FALSE))</f>
        <v>35</v>
      </c>
      <c r="AW442" s="3" t="str">
        <f>IF($E442=IF(ISERROR(VLOOKUP($AS442,技まとめ!$A$1:$F$380,4,FALSE)),"－",VLOOKUP($AS442,技まとめ!$A$1:$F$380,4,FALSE)),"一致","")</f>
        <v/>
      </c>
      <c r="AX442" s="12" t="str">
        <f t="shared" si="90"/>
        <v>ねっけつパンチかげぬいねっけつヘッドばくれつパンチ</v>
      </c>
      <c r="AY442" s="12" t="str">
        <f t="shared" si="91"/>
        <v>ねっけつパンチかげぬいねっけつヘッドばくれつパンチ</v>
      </c>
      <c r="AZ442" s="12" t="str">
        <f t="shared" si="92"/>
        <v>ねっけつパンチかげぬいねっけつヘッドばくれつパンチ</v>
      </c>
      <c r="BA442" s="12" t="str">
        <f t="shared" si="93"/>
        <v>ねっけつパンチかげぬいねっけつヘッドばくれつパンチ</v>
      </c>
      <c r="BB442" s="11" t="str">
        <f t="shared" si="94"/>
        <v>P1BLP1P1</v>
      </c>
      <c r="BC442" s="11" t="str">
        <f t="shared" si="95"/>
        <v>P1BLP1P1</v>
      </c>
      <c r="BD442" s="11" t="str">
        <f t="shared" si="96"/>
        <v>P1BLP1P1</v>
      </c>
      <c r="BE442" s="11" t="str">
        <f t="shared" si="97"/>
        <v>P1BLP1P1</v>
      </c>
    </row>
    <row r="443" spans="1:57" ht="11.25" hidden="1" customHeight="1">
      <c r="A443" s="6">
        <v>441</v>
      </c>
      <c r="B443" s="7" t="s">
        <v>1255</v>
      </c>
      <c r="C443" s="8" t="s">
        <v>1256</v>
      </c>
      <c r="D443" s="7" t="s">
        <v>72</v>
      </c>
      <c r="E443" s="7" t="s">
        <v>95</v>
      </c>
      <c r="F443" s="7" t="s">
        <v>82</v>
      </c>
      <c r="G443" s="9">
        <v>136</v>
      </c>
      <c r="H443" s="9">
        <v>91</v>
      </c>
      <c r="I443" s="9">
        <v>51</v>
      </c>
      <c r="J443" s="9">
        <v>58</v>
      </c>
      <c r="K443" s="9">
        <v>48</v>
      </c>
      <c r="L443" s="9">
        <v>56</v>
      </c>
      <c r="M443" s="9">
        <v>51</v>
      </c>
      <c r="N443" s="9">
        <v>57</v>
      </c>
      <c r="O443" s="9">
        <v>53</v>
      </c>
      <c r="P443" s="9">
        <v>59</v>
      </c>
      <c r="Q443" s="10">
        <v>101</v>
      </c>
      <c r="R443" s="11">
        <v>40</v>
      </c>
      <c r="S443" s="11">
        <v>1</v>
      </c>
      <c r="T443" s="11">
        <v>106</v>
      </c>
      <c r="U443" s="11">
        <v>101</v>
      </c>
      <c r="V443" s="11">
        <v>1</v>
      </c>
      <c r="W443" s="11">
        <v>103</v>
      </c>
      <c r="X443" s="11">
        <f t="shared" si="84"/>
        <v>453</v>
      </c>
      <c r="Y443" s="11">
        <f t="shared" si="85"/>
        <v>4560</v>
      </c>
      <c r="Z443" s="11">
        <f t="shared" si="86"/>
        <v>1925</v>
      </c>
      <c r="AA443" s="11">
        <f t="shared" si="87"/>
        <v>4235</v>
      </c>
      <c r="AB443" s="11">
        <f t="shared" si="88"/>
        <v>4235</v>
      </c>
      <c r="AC443" s="6">
        <f t="shared" si="89"/>
        <v>4955</v>
      </c>
      <c r="AD443" s="9" t="s">
        <v>129</v>
      </c>
      <c r="AE443" s="3" t="str">
        <f>IF(ISERROR(VLOOKUP($AD443,技まとめ!$A$1:$F$380,6,FALSE)),"－",VLOOKUP($AD443,技まとめ!$A$1:$F$380,6,FALSE))</f>
        <v>BL</v>
      </c>
      <c r="AF443" s="3">
        <f>IF(ISERROR(VLOOKUP($AD443,技まとめ!$A$1:$F$380,3,FALSE)),"－",VLOOKUP($AD443,技まとめ!$A$1:$F$380,3,FALSE))</f>
        <v>13</v>
      </c>
      <c r="AG443" s="3">
        <f>IF(ISERROR(VLOOKUP($AD443,技まとめ!$A$1:$F$380,5,FALSE)),"－",VLOOKUP($AD443,技まとめ!$A$1:$F$380,5,FALSE))</f>
        <v>20</v>
      </c>
      <c r="AH443" s="3" t="str">
        <f>IF($E443=IF(ISERROR(VLOOKUP($AD443,技まとめ!$A$1:$F$380,4,FALSE)),"－",VLOOKUP($AD443,技まとめ!$A$1:$F$380,4,FALSE)),"一致","")</f>
        <v>一致</v>
      </c>
      <c r="AI443" s="9" t="s">
        <v>186</v>
      </c>
      <c r="AJ443" s="3" t="str">
        <f>IF(ISERROR(VLOOKUP($AI443,技まとめ!$A$1:$F$380,6,FALSE)),"－",VLOOKUP($AI443,技まとめ!$A$1:$F$380,6,FALSE))</f>
        <v>DR</v>
      </c>
      <c r="AK443" s="3">
        <f>IF(ISERROR(VLOOKUP($AI443,技まとめ!$A$1:$F$380,3,FALSE)),"－",VLOOKUP($AI443,技まとめ!$A$1:$F$380,3,FALSE))</f>
        <v>27</v>
      </c>
      <c r="AL443" s="3">
        <f>IF(ISERROR(VLOOKUP($AI443,技まとめ!$A$1:$F$380,5,FALSE)),"－",VLOOKUP($AI443,技まとめ!$A$1:$F$380,5,FALSE))</f>
        <v>25</v>
      </c>
      <c r="AM443" s="3" t="str">
        <f>IF($E443=IF(ISERROR(VLOOKUP($AI443,技まとめ!$A$1:$F$380,4,FALSE)),"－",VLOOKUP($AI443,技まとめ!$A$1:$F$380,4,FALSE)),"一致","")</f>
        <v/>
      </c>
      <c r="AN443" s="9" t="s">
        <v>106</v>
      </c>
      <c r="AO443" s="3" t="str">
        <f>IF(ISERROR(VLOOKUP($AN443,技まとめ!$A$1:$F$380,6,FALSE)),"－",VLOOKUP($AN443,技まとめ!$A$1:$F$380,6,FALSE))</f>
        <v>BL</v>
      </c>
      <c r="AP443" s="3">
        <f>IF(ISERROR(VLOOKUP($AN443,技まとめ!$A$1:$F$380,3,FALSE)),"－",VLOOKUP($AN443,技まとめ!$A$1:$F$380,3,FALSE))</f>
        <v>77</v>
      </c>
      <c r="AQ443" s="3">
        <f>IF(ISERROR(VLOOKUP($AN443,技まとめ!$A$1:$F$380,5,FALSE)),"－",VLOOKUP($AN443,技まとめ!$A$1:$F$380,5,FALSE))</f>
        <v>47</v>
      </c>
      <c r="AR443" s="3" t="str">
        <f>IF($E443=IF(ISERROR(VLOOKUP($AN443,技まとめ!$A$1:$F$380,4,FALSE)),"－",VLOOKUP($AN443,技まとめ!$A$1:$F$380,4,FALSE)),"一致","")</f>
        <v/>
      </c>
      <c r="AS443" s="9" t="s">
        <v>116</v>
      </c>
      <c r="AT443" s="3" t="str">
        <f>IF(ISERROR(VLOOKUP($AS443,技まとめ!$A$1:$F$380,6,FALSE)),"－",VLOOKUP($AS443,技まとめ!$A$1:$F$380,6,FALSE))</f>
        <v>DR</v>
      </c>
      <c r="AU443" s="3">
        <f>IF(ISERROR(VLOOKUP($AS443,技まとめ!$A$1:$F$380,3,FALSE)),"－",VLOOKUP($AS443,技まとめ!$A$1:$F$380,3,FALSE))</f>
        <v>63</v>
      </c>
      <c r="AV443" s="3">
        <f>IF(ISERROR(VLOOKUP($AS443,技まとめ!$A$1:$F$380,5,FALSE)),"－",VLOOKUP($AS443,技まとめ!$A$1:$F$380,5,FALSE))</f>
        <v>42</v>
      </c>
      <c r="AW443" s="3" t="str">
        <f>IF($E443=IF(ISERROR(VLOOKUP($AS443,技まとめ!$A$1:$F$380,4,FALSE)),"－",VLOOKUP($AS443,技まとめ!$A$1:$F$380,4,FALSE)),"一致","")</f>
        <v/>
      </c>
      <c r="AX443" s="12" t="str">
        <f t="shared" si="90"/>
        <v>クイックドロウフーセンガムブロックサーカスれっぷうダッシュ</v>
      </c>
      <c r="AY443" s="12" t="str">
        <f t="shared" si="91"/>
        <v>クイックドロウフーセンガムブロックサーカスれっぷうダッシュ</v>
      </c>
      <c r="AZ443" s="12" t="str">
        <f t="shared" si="92"/>
        <v>クイックドロウフーセンガムブロックサーカスれっぷうダッシュ</v>
      </c>
      <c r="BA443" s="12" t="str">
        <f t="shared" si="93"/>
        <v>クイックドロウフーセンガムブロックサーカスれっぷうダッシュ</v>
      </c>
      <c r="BB443" s="11" t="str">
        <f t="shared" si="94"/>
        <v>BLDRBLDR</v>
      </c>
      <c r="BC443" s="11" t="str">
        <f t="shared" si="95"/>
        <v>BLDRBLDR</v>
      </c>
      <c r="BD443" s="11" t="str">
        <f t="shared" si="96"/>
        <v>BLDRBLDR</v>
      </c>
      <c r="BE443" s="11" t="str">
        <f t="shared" si="97"/>
        <v>BLDRBLDR</v>
      </c>
    </row>
    <row r="444" spans="1:57" ht="11.25" hidden="1" customHeight="1">
      <c r="A444" s="6">
        <v>442</v>
      </c>
      <c r="B444" s="7" t="s">
        <v>1257</v>
      </c>
      <c r="C444" s="8" t="s">
        <v>1258</v>
      </c>
      <c r="D444" s="7" t="s">
        <v>72</v>
      </c>
      <c r="E444" s="7" t="s">
        <v>73</v>
      </c>
      <c r="F444" s="7" t="s">
        <v>128</v>
      </c>
      <c r="G444" s="9">
        <v>124</v>
      </c>
      <c r="H444" s="9">
        <v>101</v>
      </c>
      <c r="I444" s="9">
        <v>54</v>
      </c>
      <c r="J444" s="9">
        <v>51</v>
      </c>
      <c r="K444" s="9">
        <v>57</v>
      </c>
      <c r="L444" s="9">
        <v>63</v>
      </c>
      <c r="M444" s="9">
        <v>52</v>
      </c>
      <c r="N444" s="9">
        <v>57</v>
      </c>
      <c r="O444" s="9">
        <v>56</v>
      </c>
      <c r="P444" s="9">
        <v>52</v>
      </c>
      <c r="Q444" s="10">
        <v>104</v>
      </c>
      <c r="R444" s="11">
        <v>35</v>
      </c>
      <c r="S444" s="11">
        <v>1</v>
      </c>
      <c r="T444" s="11">
        <v>113</v>
      </c>
      <c r="U444" s="11">
        <v>102</v>
      </c>
      <c r="V444" s="11">
        <v>1</v>
      </c>
      <c r="W444" s="11">
        <v>106</v>
      </c>
      <c r="X444" s="11">
        <f t="shared" si="84"/>
        <v>462</v>
      </c>
      <c r="Y444" s="11">
        <f t="shared" si="85"/>
        <v>4695</v>
      </c>
      <c r="Z444" s="11">
        <f t="shared" si="86"/>
        <v>1765</v>
      </c>
      <c r="AA444" s="11">
        <f t="shared" si="87"/>
        <v>4495</v>
      </c>
      <c r="AB444" s="11">
        <f t="shared" si="88"/>
        <v>4495</v>
      </c>
      <c r="AC444" s="6">
        <f t="shared" si="89"/>
        <v>5225</v>
      </c>
      <c r="AD444" s="9" t="s">
        <v>608</v>
      </c>
      <c r="AE444" s="3" t="str">
        <f>IF(ISERROR(VLOOKUP($AD444,技まとめ!$A$1:$F$380,6,FALSE)),"－",VLOOKUP($AD444,技まとめ!$A$1:$F$380,6,FALSE))</f>
        <v>BL</v>
      </c>
      <c r="AF444" s="3">
        <f>IF(ISERROR(VLOOKUP($AD444,技まとめ!$A$1:$F$380,3,FALSE)),"－",VLOOKUP($AD444,技まとめ!$A$1:$F$380,3,FALSE))</f>
        <v>83</v>
      </c>
      <c r="AG444" s="3">
        <f>IF(ISERROR(VLOOKUP($AD444,技まとめ!$A$1:$F$380,5,FALSE)),"－",VLOOKUP($AD444,技まとめ!$A$1:$F$380,5,FALSE))</f>
        <v>50</v>
      </c>
      <c r="AH444" s="3" t="str">
        <f>IF($E444=IF(ISERROR(VLOOKUP($AD444,技まとめ!$A$1:$F$380,4,FALSE)),"－",VLOOKUP($AD444,技まとめ!$A$1:$F$380,4,FALSE)),"一致","")</f>
        <v/>
      </c>
      <c r="AI444" s="9" t="s">
        <v>322</v>
      </c>
      <c r="AJ444" s="3" t="str">
        <f>IF(ISERROR(VLOOKUP($AI444,技まとめ!$A$1:$F$380,6,FALSE)),"－",VLOOKUP($AI444,技まとめ!$A$1:$F$380,6,FALSE))</f>
        <v>SC</v>
      </c>
      <c r="AK444" s="3">
        <f>IF(ISERROR(VLOOKUP($AI444,技まとめ!$A$1:$F$380,3,FALSE)),"－",VLOOKUP($AI444,技まとめ!$A$1:$F$380,3,FALSE))</f>
        <v>25</v>
      </c>
      <c r="AL444" s="3">
        <f>IF(ISERROR(VLOOKUP($AI444,技まとめ!$A$1:$F$380,5,FALSE)),"－",VLOOKUP($AI444,技まとめ!$A$1:$F$380,5,FALSE))</f>
        <v>20</v>
      </c>
      <c r="AM444" s="3" t="str">
        <f>IF($E444=IF(ISERROR(VLOOKUP($AI444,技まとめ!$A$1:$F$380,4,FALSE)),"－",VLOOKUP($AI444,技まとめ!$A$1:$F$380,4,FALSE)),"一致","")</f>
        <v>一致</v>
      </c>
      <c r="AN444" s="9" t="s">
        <v>247</v>
      </c>
      <c r="AO444" s="3" t="str">
        <f>IF(ISERROR(VLOOKUP($AN444,技まとめ!$A$1:$F$380,6,FALSE)),"－",VLOOKUP($AN444,技まとめ!$A$1:$F$380,6,FALSE))</f>
        <v>NS</v>
      </c>
      <c r="AP444" s="3">
        <f>IF(ISERROR(VLOOKUP($AN444,技まとめ!$A$1:$F$380,3,FALSE)),"－",VLOOKUP($AN444,技まとめ!$A$1:$F$380,3,FALSE))</f>
        <v>72</v>
      </c>
      <c r="AQ444" s="3">
        <f>IF(ISERROR(VLOOKUP($AN444,技まとめ!$A$1:$F$380,5,FALSE)),"－",VLOOKUP($AN444,技まとめ!$A$1:$F$380,5,FALSE))</f>
        <v>40</v>
      </c>
      <c r="AR444" s="3" t="str">
        <f>IF($E444=IF(ISERROR(VLOOKUP($AN444,技まとめ!$A$1:$F$380,4,FALSE)),"－",VLOOKUP($AN444,技まとめ!$A$1:$F$380,4,FALSE)),"一致","")</f>
        <v/>
      </c>
      <c r="AS444" s="9" t="s">
        <v>310</v>
      </c>
      <c r="AT444" s="3" t="str">
        <f>IF(ISERROR(VLOOKUP($AS444,技まとめ!$A$1:$F$380,6,FALSE)),"－",VLOOKUP($AS444,技まとめ!$A$1:$F$380,6,FALSE))</f>
        <v>DR</v>
      </c>
      <c r="AU444" s="3">
        <f>IF(ISERROR(VLOOKUP($AS444,技まとめ!$A$1:$F$380,3,FALSE)),"－",VLOOKUP($AS444,技まとめ!$A$1:$F$380,3,FALSE))</f>
        <v>65</v>
      </c>
      <c r="AV444" s="3">
        <f>IF(ISERROR(VLOOKUP($AS444,技まとめ!$A$1:$F$380,5,FALSE)),"－",VLOOKUP($AS444,技まとめ!$A$1:$F$380,5,FALSE))</f>
        <v>42</v>
      </c>
      <c r="AW444" s="3" t="str">
        <f>IF($E444=IF(ISERROR(VLOOKUP($AS444,技まとめ!$A$1:$F$380,4,FALSE)),"－",VLOOKUP($AS444,技まとめ!$A$1:$F$380,4,FALSE)),"一致","")</f>
        <v>一致</v>
      </c>
      <c r="AX444" s="12" t="str">
        <f t="shared" si="90"/>
        <v>プラネットシールドターザンキックガニメデプロトンモグラシャッフル</v>
      </c>
      <c r="AY444" s="12" t="str">
        <f t="shared" si="91"/>
        <v>プラネットシールドターザンキックガニメデプロトンモグラシャッフル</v>
      </c>
      <c r="AZ444" s="12" t="str">
        <f t="shared" si="92"/>
        <v>プラネットシールドターザンキックガニメデプロトンモグラシャッフル</v>
      </c>
      <c r="BA444" s="12" t="str">
        <f t="shared" si="93"/>
        <v>プラネットシールドターザンキックガニメデプロトンモグラシャッフル</v>
      </c>
      <c r="BB444" s="11" t="str">
        <f t="shared" si="94"/>
        <v>BLSCNSDR</v>
      </c>
      <c r="BC444" s="11" t="str">
        <f t="shared" si="95"/>
        <v>BLSCNSDR</v>
      </c>
      <c r="BD444" s="11" t="str">
        <f t="shared" si="96"/>
        <v>BLSCNSDR</v>
      </c>
      <c r="BE444" s="11" t="str">
        <f t="shared" si="97"/>
        <v>BLSCNSDR</v>
      </c>
    </row>
    <row r="445" spans="1:57" ht="11.25" hidden="1" customHeight="1">
      <c r="A445" s="6">
        <v>443</v>
      </c>
      <c r="B445" s="7" t="s">
        <v>1259</v>
      </c>
      <c r="C445" s="8" t="s">
        <v>1260</v>
      </c>
      <c r="D445" s="7" t="s">
        <v>72</v>
      </c>
      <c r="E445" s="7" t="s">
        <v>95</v>
      </c>
      <c r="F445" s="7" t="s">
        <v>109</v>
      </c>
      <c r="G445" s="9">
        <v>91</v>
      </c>
      <c r="H445" s="9">
        <v>119</v>
      </c>
      <c r="I445" s="9">
        <v>56</v>
      </c>
      <c r="J445" s="9">
        <v>55</v>
      </c>
      <c r="K445" s="9">
        <v>57</v>
      </c>
      <c r="L445" s="9">
        <v>57</v>
      </c>
      <c r="M445" s="9">
        <v>57</v>
      </c>
      <c r="N445" s="9">
        <v>62</v>
      </c>
      <c r="O445" s="9">
        <v>54</v>
      </c>
      <c r="P445" s="9">
        <v>23</v>
      </c>
      <c r="Q445" s="10">
        <v>106</v>
      </c>
      <c r="R445" s="11">
        <v>15</v>
      </c>
      <c r="S445" s="11">
        <v>1</v>
      </c>
      <c r="T445" s="11">
        <v>107</v>
      </c>
      <c r="U445" s="11">
        <v>107</v>
      </c>
      <c r="V445" s="11">
        <v>1</v>
      </c>
      <c r="W445" s="11">
        <v>104</v>
      </c>
      <c r="X445" s="11">
        <f t="shared" si="84"/>
        <v>441</v>
      </c>
      <c r="Y445" s="11">
        <f t="shared" si="85"/>
        <v>4765</v>
      </c>
      <c r="Z445" s="11">
        <f t="shared" si="86"/>
        <v>1055</v>
      </c>
      <c r="AA445" s="11">
        <f t="shared" si="87"/>
        <v>4275</v>
      </c>
      <c r="AB445" s="11">
        <f t="shared" si="88"/>
        <v>4275</v>
      </c>
      <c r="AC445" s="6">
        <f t="shared" si="89"/>
        <v>4875</v>
      </c>
      <c r="AD445" s="9" t="s">
        <v>710</v>
      </c>
      <c r="AE445" s="3" t="str">
        <f>IF(ISERROR(VLOOKUP($AD445,技まとめ!$A$1:$F$380,6,FALSE)),"－",VLOOKUP($AD445,技まとめ!$A$1:$F$380,6,FALSE))</f>
        <v>DR</v>
      </c>
      <c r="AF445" s="3">
        <f>IF(ISERROR(VLOOKUP($AD445,技まとめ!$A$1:$F$380,3,FALSE)),"－",VLOOKUP($AD445,技まとめ!$A$1:$F$380,3,FALSE))</f>
        <v>15</v>
      </c>
      <c r="AG445" s="3">
        <f>IF(ISERROR(VLOOKUP($AD445,技まとめ!$A$1:$F$380,5,FALSE)),"－",VLOOKUP($AD445,技まとめ!$A$1:$F$380,5,FALSE))</f>
        <v>20</v>
      </c>
      <c r="AH445" s="3" t="str">
        <f>IF($E445=IF(ISERROR(VLOOKUP($AD445,技まとめ!$A$1:$F$380,4,FALSE)),"－",VLOOKUP($AD445,技まとめ!$A$1:$F$380,4,FALSE)),"一致","")</f>
        <v/>
      </c>
      <c r="AI445" s="9" t="s">
        <v>269</v>
      </c>
      <c r="AJ445" s="3" t="str">
        <f>IF(ISERROR(VLOOKUP($AI445,技まとめ!$A$1:$F$380,6,FALSE)),"－",VLOOKUP($AI445,技まとめ!$A$1:$F$380,6,FALSE))</f>
        <v>DR</v>
      </c>
      <c r="AK445" s="3">
        <f>IF(ISERROR(VLOOKUP($AI445,技まとめ!$A$1:$F$380,3,FALSE)),"－",VLOOKUP($AI445,技まとめ!$A$1:$F$380,3,FALSE))</f>
        <v>19</v>
      </c>
      <c r="AL445" s="3">
        <f>IF(ISERROR(VLOOKUP($AI445,技まとめ!$A$1:$F$380,5,FALSE)),"－",VLOOKUP($AI445,技まとめ!$A$1:$F$380,5,FALSE))</f>
        <v>20</v>
      </c>
      <c r="AM445" s="3" t="str">
        <f>IF($E445=IF(ISERROR(VLOOKUP($AI445,技まとめ!$A$1:$F$380,4,FALSE)),"－",VLOOKUP($AI445,技まとめ!$A$1:$F$380,4,FALSE)),"一致","")</f>
        <v/>
      </c>
      <c r="AN445" s="9" t="s">
        <v>230</v>
      </c>
      <c r="AO445" s="3" t="str">
        <f>IF(ISERROR(VLOOKUP($AN445,技まとめ!$A$1:$F$380,6,FALSE)),"－",VLOOKUP($AN445,技まとめ!$A$1:$F$380,6,FALSE))</f>
        <v>BL</v>
      </c>
      <c r="AP445" s="3">
        <f>IF(ISERROR(VLOOKUP($AN445,技まとめ!$A$1:$F$380,3,FALSE)),"－",VLOOKUP($AN445,技まとめ!$A$1:$F$380,3,FALSE))</f>
        <v>21</v>
      </c>
      <c r="AQ445" s="3">
        <f>IF(ISERROR(VLOOKUP($AN445,技まとめ!$A$1:$F$380,5,FALSE)),"－",VLOOKUP($AN445,技まとめ!$A$1:$F$380,5,FALSE))</f>
        <v>22</v>
      </c>
      <c r="AR445" s="3" t="str">
        <f>IF($E445=IF(ISERROR(VLOOKUP($AN445,技まとめ!$A$1:$F$380,4,FALSE)),"－",VLOOKUP($AN445,技まとめ!$A$1:$F$380,4,FALSE)),"一致","")</f>
        <v>一致</v>
      </c>
      <c r="AS445" s="9" t="s">
        <v>103</v>
      </c>
      <c r="AT445" s="3" t="str">
        <f>IF(ISERROR(VLOOKUP($AS445,技まとめ!$A$1:$F$380,6,FALSE)),"－",VLOOKUP($AS445,技まとめ!$A$1:$F$380,6,FALSE))</f>
        <v>DR</v>
      </c>
      <c r="AU445" s="3">
        <f>IF(ISERROR(VLOOKUP($AS445,技まとめ!$A$1:$F$380,3,FALSE)),"－",VLOOKUP($AS445,技まとめ!$A$1:$F$380,3,FALSE))</f>
        <v>56</v>
      </c>
      <c r="AV445" s="3">
        <f>IF(ISERROR(VLOOKUP($AS445,技まとめ!$A$1:$F$380,5,FALSE)),"－",VLOOKUP($AS445,技まとめ!$A$1:$F$380,5,FALSE))</f>
        <v>39</v>
      </c>
      <c r="AW445" s="3" t="str">
        <f>IF($E445=IF(ISERROR(VLOOKUP($AS445,技まとめ!$A$1:$F$380,4,FALSE)),"－",VLOOKUP($AS445,技まとめ!$A$1:$F$380,4,FALSE)),"一致","")</f>
        <v>一致</v>
      </c>
      <c r="AX445" s="12" t="str">
        <f t="shared" si="90"/>
        <v>ひとりワンツーどくぎりのじゅつおんりょうまぼろしドリブル</v>
      </c>
      <c r="AY445" s="12" t="str">
        <f t="shared" si="91"/>
        <v>ひとりワンツーどくぎりのじゅつおんりょうまぼろしドリブル</v>
      </c>
      <c r="AZ445" s="12" t="str">
        <f t="shared" si="92"/>
        <v>ひとりワンツーどくぎりのじゅつおんりょうまぼろしドリブル</v>
      </c>
      <c r="BA445" s="12" t="str">
        <f t="shared" si="93"/>
        <v>ひとりワンツーどくぎりのじゅつおんりょうまぼろしドリブル</v>
      </c>
      <c r="BB445" s="11" t="str">
        <f t="shared" si="94"/>
        <v>DRDRBLDR</v>
      </c>
      <c r="BC445" s="11" t="str">
        <f t="shared" si="95"/>
        <v>DRDRBLDR</v>
      </c>
      <c r="BD445" s="11" t="str">
        <f t="shared" si="96"/>
        <v>DRDRBLDR</v>
      </c>
      <c r="BE445" s="11" t="str">
        <f t="shared" si="97"/>
        <v>DRDRBLDR</v>
      </c>
    </row>
    <row r="446" spans="1:57" ht="11.25" hidden="1" customHeight="1">
      <c r="A446" s="6">
        <v>444</v>
      </c>
      <c r="B446" s="7" t="s">
        <v>1261</v>
      </c>
      <c r="C446" s="8" t="s">
        <v>1262</v>
      </c>
      <c r="D446" s="7" t="s">
        <v>72</v>
      </c>
      <c r="E446" s="7" t="s">
        <v>102</v>
      </c>
      <c r="F446" s="7" t="s">
        <v>74</v>
      </c>
      <c r="G446" s="9">
        <v>118</v>
      </c>
      <c r="H446" s="9">
        <v>108</v>
      </c>
      <c r="I446" s="9">
        <v>44</v>
      </c>
      <c r="J446" s="9">
        <v>51</v>
      </c>
      <c r="K446" s="9">
        <v>56</v>
      </c>
      <c r="L446" s="9">
        <v>45</v>
      </c>
      <c r="M446" s="9">
        <v>56</v>
      </c>
      <c r="N446" s="9">
        <v>57</v>
      </c>
      <c r="O446" s="9">
        <v>54</v>
      </c>
      <c r="P446" s="9">
        <v>65</v>
      </c>
      <c r="Q446" s="10">
        <v>94</v>
      </c>
      <c r="R446" s="11">
        <v>47</v>
      </c>
      <c r="S446" s="11">
        <v>1</v>
      </c>
      <c r="T446" s="11">
        <v>95</v>
      </c>
      <c r="U446" s="11">
        <v>106</v>
      </c>
      <c r="V446" s="11">
        <v>1</v>
      </c>
      <c r="W446" s="11">
        <v>104</v>
      </c>
      <c r="X446" s="11">
        <f t="shared" si="84"/>
        <v>448</v>
      </c>
      <c r="Y446" s="11">
        <f t="shared" si="85"/>
        <v>4285</v>
      </c>
      <c r="Z446" s="11">
        <f t="shared" si="86"/>
        <v>2175</v>
      </c>
      <c r="AA446" s="11">
        <f t="shared" si="87"/>
        <v>3855</v>
      </c>
      <c r="AB446" s="11">
        <f t="shared" si="88"/>
        <v>3855</v>
      </c>
      <c r="AC446" s="6">
        <f t="shared" si="89"/>
        <v>4555</v>
      </c>
      <c r="AD446" s="9" t="s">
        <v>239</v>
      </c>
      <c r="AE446" s="3" t="str">
        <f>IF(ISERROR(VLOOKUP($AD446,技まとめ!$A$1:$F$380,6,FALSE)),"－",VLOOKUP($AD446,技まとめ!$A$1:$F$380,6,FALSE))</f>
        <v>P1</v>
      </c>
      <c r="AF446" s="3">
        <f>IF(ISERROR(VLOOKUP($AD446,技まとめ!$A$1:$F$380,3,FALSE)),"－",VLOOKUP($AD446,技まとめ!$A$1:$F$380,3,FALSE))</f>
        <v>40</v>
      </c>
      <c r="AG446" s="3">
        <f>IF(ISERROR(VLOOKUP($AD446,技まとめ!$A$1:$F$380,5,FALSE)),"－",VLOOKUP($AD446,技まとめ!$A$1:$F$380,5,FALSE))</f>
        <v>30</v>
      </c>
      <c r="AH446" s="3" t="str">
        <f>IF($E446=IF(ISERROR(VLOOKUP($AD446,技まとめ!$A$1:$F$380,4,FALSE)),"－",VLOOKUP($AD446,技まとめ!$A$1:$F$380,4,FALSE)),"一致","")</f>
        <v>一致</v>
      </c>
      <c r="AI446" s="9" t="s">
        <v>671</v>
      </c>
      <c r="AJ446" s="3" t="str">
        <f>IF(ISERROR(VLOOKUP($AI446,技まとめ!$A$1:$F$380,6,FALSE)),"－",VLOOKUP($AI446,技まとめ!$A$1:$F$380,6,FALSE))</f>
        <v>BL</v>
      </c>
      <c r="AK446" s="3">
        <f>IF(ISERROR(VLOOKUP($AI446,技まとめ!$A$1:$F$380,3,FALSE)),"－",VLOOKUP($AI446,技まとめ!$A$1:$F$380,3,FALSE))</f>
        <v>56</v>
      </c>
      <c r="AL446" s="3">
        <f>IF(ISERROR(VLOOKUP($AI446,技まとめ!$A$1:$F$380,5,FALSE)),"－",VLOOKUP($AI446,技まとめ!$A$1:$F$380,5,FALSE))</f>
        <v>39</v>
      </c>
      <c r="AM446" s="3" t="str">
        <f>IF($E446=IF(ISERROR(VLOOKUP($AI446,技まとめ!$A$1:$F$380,4,FALSE)),"－",VLOOKUP($AI446,技まとめ!$A$1:$F$380,4,FALSE)),"一致","")</f>
        <v>一致</v>
      </c>
      <c r="AN446" s="9" t="s">
        <v>203</v>
      </c>
      <c r="AO446" s="3" t="str">
        <f>IF(ISERROR(VLOOKUP($AN446,技まとめ!$A$1:$F$380,6,FALSE)),"－",VLOOKUP($AN446,技まとめ!$A$1:$F$380,6,FALSE))</f>
        <v>P1</v>
      </c>
      <c r="AP446" s="3">
        <f>IF(ISERROR(VLOOKUP($AN446,技まとめ!$A$1:$F$380,3,FALSE)),"－",VLOOKUP($AN446,技まとめ!$A$1:$F$380,3,FALSE))</f>
        <v>46</v>
      </c>
      <c r="AQ446" s="3">
        <f>IF(ISERROR(VLOOKUP($AN446,技まとめ!$A$1:$F$380,5,FALSE)),"－",VLOOKUP($AN446,技まとめ!$A$1:$F$380,5,FALSE))</f>
        <v>32</v>
      </c>
      <c r="AR446" s="3" t="str">
        <f>IF($E446=IF(ISERROR(VLOOKUP($AN446,技まとめ!$A$1:$F$380,4,FALSE)),"－",VLOOKUP($AN446,技まとめ!$A$1:$F$380,4,FALSE)),"一致","")</f>
        <v>一致</v>
      </c>
      <c r="AS446" s="9" t="s">
        <v>886</v>
      </c>
      <c r="AT446" s="3" t="str">
        <f>IF(ISERROR(VLOOKUP($AS446,技まとめ!$A$1:$F$380,6,FALSE)),"－",VLOOKUP($AS446,技まとめ!$A$1:$F$380,6,FALSE))</f>
        <v>CA</v>
      </c>
      <c r="AU446" s="3">
        <f>IF(ISERROR(VLOOKUP($AS446,技まとめ!$A$1:$F$380,3,FALSE)),"－",VLOOKUP($AS446,技まとめ!$A$1:$F$380,3,FALSE))</f>
        <v>58</v>
      </c>
      <c r="AV446" s="3">
        <f>IF(ISERROR(VLOOKUP($AS446,技まとめ!$A$1:$F$380,5,FALSE)),"－",VLOOKUP($AS446,技まとめ!$A$1:$F$380,5,FALSE))</f>
        <v>37</v>
      </c>
      <c r="AW446" s="3" t="str">
        <f>IF($E446=IF(ISERROR(VLOOKUP($AS446,技まとめ!$A$1:$F$380,4,FALSE)),"－",VLOOKUP($AS446,技まとめ!$A$1:$F$380,4,FALSE)),"一致","")</f>
        <v>一致</v>
      </c>
      <c r="AX446" s="12" t="str">
        <f t="shared" si="90"/>
        <v>ねっけつヘッドフレイムダンスフルパワーシールドかえんほうしゃ</v>
      </c>
      <c r="AY446" s="12" t="str">
        <f t="shared" si="91"/>
        <v>ねっけつヘッドフレイムダンスフルパワーシールドかえんほうしゃ</v>
      </c>
      <c r="AZ446" s="12" t="str">
        <f t="shared" si="92"/>
        <v>ねっけつヘッドフレイムダンスフルパワーシールドかえんほうしゃ</v>
      </c>
      <c r="BA446" s="12" t="str">
        <f t="shared" si="93"/>
        <v>ねっけつヘッドフレイムダンスフルパワーシールドかえんほうしゃ</v>
      </c>
      <c r="BB446" s="11" t="str">
        <f t="shared" si="94"/>
        <v>P1BLP1CA</v>
      </c>
      <c r="BC446" s="11" t="str">
        <f t="shared" si="95"/>
        <v>P1BLP1CA</v>
      </c>
      <c r="BD446" s="11" t="str">
        <f t="shared" si="96"/>
        <v>P1BLP1CA</v>
      </c>
      <c r="BE446" s="11" t="str">
        <f t="shared" si="97"/>
        <v>P1BLP1CA</v>
      </c>
    </row>
    <row r="447" spans="1:57" ht="11.25" hidden="1" customHeight="1">
      <c r="A447" s="6">
        <v>445</v>
      </c>
      <c r="B447" s="7" t="s">
        <v>1263</v>
      </c>
      <c r="C447" s="8" t="s">
        <v>1264</v>
      </c>
      <c r="D447" s="7" t="s">
        <v>72</v>
      </c>
      <c r="E447" s="7" t="s">
        <v>81</v>
      </c>
      <c r="F447" s="7" t="s">
        <v>109</v>
      </c>
      <c r="G447" s="9">
        <v>122</v>
      </c>
      <c r="H447" s="9">
        <v>94</v>
      </c>
      <c r="I447" s="9">
        <v>44</v>
      </c>
      <c r="J447" s="9">
        <v>54</v>
      </c>
      <c r="K447" s="9">
        <v>51</v>
      </c>
      <c r="L447" s="9">
        <v>54</v>
      </c>
      <c r="M447" s="9">
        <v>56</v>
      </c>
      <c r="N447" s="9">
        <v>42</v>
      </c>
      <c r="O447" s="9">
        <v>56</v>
      </c>
      <c r="P447" s="9">
        <v>74</v>
      </c>
      <c r="Q447" s="10">
        <v>94</v>
      </c>
      <c r="R447" s="11">
        <v>39</v>
      </c>
      <c r="S447" s="11">
        <v>1</v>
      </c>
      <c r="T447" s="11">
        <v>104</v>
      </c>
      <c r="U447" s="11">
        <v>106</v>
      </c>
      <c r="V447" s="11">
        <v>1</v>
      </c>
      <c r="W447" s="11">
        <v>106</v>
      </c>
      <c r="X447" s="11">
        <f t="shared" si="84"/>
        <v>451</v>
      </c>
      <c r="Y447" s="11">
        <f t="shared" si="85"/>
        <v>4295</v>
      </c>
      <c r="Z447" s="11">
        <f t="shared" si="86"/>
        <v>1905</v>
      </c>
      <c r="AA447" s="11">
        <f t="shared" si="87"/>
        <v>4180</v>
      </c>
      <c r="AB447" s="11">
        <f t="shared" si="88"/>
        <v>4180</v>
      </c>
      <c r="AC447" s="6">
        <f t="shared" si="89"/>
        <v>4885</v>
      </c>
      <c r="AD447" s="9" t="s">
        <v>269</v>
      </c>
      <c r="AE447" s="3" t="str">
        <f>IF(ISERROR(VLOOKUP($AD447,技まとめ!$A$1:$F$380,6,FALSE)),"－",VLOOKUP($AD447,技まとめ!$A$1:$F$380,6,FALSE))</f>
        <v>DR</v>
      </c>
      <c r="AF447" s="3">
        <f>IF(ISERROR(VLOOKUP($AD447,技まとめ!$A$1:$F$380,3,FALSE)),"－",VLOOKUP($AD447,技まとめ!$A$1:$F$380,3,FALSE))</f>
        <v>19</v>
      </c>
      <c r="AG447" s="3">
        <f>IF(ISERROR(VLOOKUP($AD447,技まとめ!$A$1:$F$380,5,FALSE)),"－",VLOOKUP($AD447,技まとめ!$A$1:$F$380,5,FALSE))</f>
        <v>20</v>
      </c>
      <c r="AH447" s="3" t="str">
        <f>IF($E447=IF(ISERROR(VLOOKUP($AD447,技まとめ!$A$1:$F$380,4,FALSE)),"－",VLOOKUP($AD447,技まとめ!$A$1:$F$380,4,FALSE)),"一致","")</f>
        <v>一致</v>
      </c>
      <c r="AI447" s="9" t="s">
        <v>248</v>
      </c>
      <c r="AJ447" s="3" t="str">
        <f>IF(ISERROR(VLOOKUP($AI447,技まとめ!$A$1:$F$380,6,FALSE)),"－",VLOOKUP($AI447,技まとめ!$A$1:$F$380,6,FALSE))</f>
        <v>DR</v>
      </c>
      <c r="AK447" s="3">
        <f>IF(ISERROR(VLOOKUP($AI447,技まとめ!$A$1:$F$380,3,FALSE)),"－",VLOOKUP($AI447,技まとめ!$A$1:$F$380,3,FALSE))</f>
        <v>53</v>
      </c>
      <c r="AL447" s="3">
        <f>IF(ISERROR(VLOOKUP($AI447,技まとめ!$A$1:$F$380,5,FALSE)),"－",VLOOKUP($AI447,技まとめ!$A$1:$F$380,5,FALSE))</f>
        <v>35</v>
      </c>
      <c r="AM447" s="3" t="str">
        <f>IF($E447=IF(ISERROR(VLOOKUP($AI447,技まとめ!$A$1:$F$380,4,FALSE)),"－",VLOOKUP($AI447,技まとめ!$A$1:$F$380,4,FALSE)),"一致","")</f>
        <v/>
      </c>
      <c r="AN447" s="9" t="s">
        <v>98</v>
      </c>
      <c r="AO447" s="3" t="str">
        <f>IF(ISERROR(VLOOKUP($AN447,技まとめ!$A$1:$F$380,6,FALSE)),"－",VLOOKUP($AN447,技まとめ!$A$1:$F$380,6,FALSE))</f>
        <v>BL</v>
      </c>
      <c r="AP447" s="3">
        <f>IF(ISERROR(VLOOKUP($AN447,技まとめ!$A$1:$F$380,3,FALSE)),"－",VLOOKUP($AN447,技まとめ!$A$1:$F$380,3,FALSE))</f>
        <v>58</v>
      </c>
      <c r="AQ447" s="3">
        <f>IF(ISERROR(VLOOKUP($AN447,技まとめ!$A$1:$F$380,5,FALSE)),"－",VLOOKUP($AN447,技まとめ!$A$1:$F$380,5,FALSE))</f>
        <v>39</v>
      </c>
      <c r="AR447" s="3" t="str">
        <f>IF($E447=IF(ISERROR(VLOOKUP($AN447,技まとめ!$A$1:$F$380,4,FALSE)),"－",VLOOKUP($AN447,技まとめ!$A$1:$F$380,4,FALSE)),"一致","")</f>
        <v/>
      </c>
      <c r="AS447" s="9" t="s">
        <v>106</v>
      </c>
      <c r="AT447" s="3" t="str">
        <f>IF(ISERROR(VLOOKUP($AS447,技まとめ!$A$1:$F$380,6,FALSE)),"－",VLOOKUP($AS447,技まとめ!$A$1:$F$380,6,FALSE))</f>
        <v>BL</v>
      </c>
      <c r="AU447" s="3">
        <f>IF(ISERROR(VLOOKUP($AS447,技まとめ!$A$1:$F$380,3,FALSE)),"－",VLOOKUP($AS447,技まとめ!$A$1:$F$380,3,FALSE))</f>
        <v>77</v>
      </c>
      <c r="AV447" s="3">
        <f>IF(ISERROR(VLOOKUP($AS447,技まとめ!$A$1:$F$380,5,FALSE)),"－",VLOOKUP($AS447,技まとめ!$A$1:$F$380,5,FALSE))</f>
        <v>47</v>
      </c>
      <c r="AW447" s="3" t="str">
        <f>IF($E447=IF(ISERROR(VLOOKUP($AS447,技まとめ!$A$1:$F$380,4,FALSE)),"－",VLOOKUP($AS447,技まとめ!$A$1:$F$380,4,FALSE)),"一致","")</f>
        <v/>
      </c>
      <c r="AX447" s="12" t="str">
        <f t="shared" si="90"/>
        <v>どくぎりのじゅつたつまきどくぎりかげぬいブロックサーカス</v>
      </c>
      <c r="AY447" s="12" t="str">
        <f t="shared" si="91"/>
        <v>どくぎりのじゅつたつまきどくぎりかげぬいブロックサーカス</v>
      </c>
      <c r="AZ447" s="12" t="str">
        <f t="shared" si="92"/>
        <v>どくぎりのじゅつたつまきどくぎりかげぬいブロックサーカス</v>
      </c>
      <c r="BA447" s="12" t="str">
        <f t="shared" si="93"/>
        <v>どくぎりのじゅつたつまきどくぎりかげぬいブロックサーカス</v>
      </c>
      <c r="BB447" s="11" t="str">
        <f t="shared" si="94"/>
        <v>DRDRBLBL</v>
      </c>
      <c r="BC447" s="11" t="str">
        <f t="shared" si="95"/>
        <v>DRDRBLBL</v>
      </c>
      <c r="BD447" s="11" t="str">
        <f t="shared" si="96"/>
        <v>DRDRBLBL</v>
      </c>
      <c r="BE447" s="11" t="str">
        <f t="shared" si="97"/>
        <v>DRDRBLBL</v>
      </c>
    </row>
    <row r="448" spans="1:57" ht="11.25" hidden="1" customHeight="1">
      <c r="A448" s="6">
        <v>446</v>
      </c>
      <c r="B448" s="7" t="s">
        <v>1265</v>
      </c>
      <c r="C448" s="8" t="s">
        <v>1266</v>
      </c>
      <c r="D448" s="7" t="s">
        <v>72</v>
      </c>
      <c r="E448" s="7" t="s">
        <v>81</v>
      </c>
      <c r="F448" s="7" t="s">
        <v>74</v>
      </c>
      <c r="G448" s="9">
        <v>99</v>
      </c>
      <c r="H448" s="9">
        <v>124</v>
      </c>
      <c r="I448" s="9">
        <v>57</v>
      </c>
      <c r="J448" s="9">
        <v>56</v>
      </c>
      <c r="K448" s="9">
        <v>57</v>
      </c>
      <c r="L448" s="9">
        <v>56</v>
      </c>
      <c r="M448" s="9">
        <v>51</v>
      </c>
      <c r="N448" s="9">
        <v>52</v>
      </c>
      <c r="O448" s="9">
        <v>53</v>
      </c>
      <c r="P448" s="9">
        <v>53</v>
      </c>
      <c r="Q448" s="10">
        <v>107</v>
      </c>
      <c r="R448" s="11">
        <v>36</v>
      </c>
      <c r="S448" s="11">
        <v>1</v>
      </c>
      <c r="T448" s="11">
        <v>106</v>
      </c>
      <c r="U448" s="11">
        <v>101</v>
      </c>
      <c r="V448" s="11">
        <v>1</v>
      </c>
      <c r="W448" s="11">
        <v>103</v>
      </c>
      <c r="X448" s="11">
        <f t="shared" si="84"/>
        <v>455</v>
      </c>
      <c r="Y448" s="11">
        <f t="shared" si="85"/>
        <v>4800</v>
      </c>
      <c r="Z448" s="11">
        <f t="shared" si="86"/>
        <v>1785</v>
      </c>
      <c r="AA448" s="11">
        <f t="shared" si="87"/>
        <v>4235</v>
      </c>
      <c r="AB448" s="11">
        <f t="shared" si="88"/>
        <v>4235</v>
      </c>
      <c r="AC448" s="6">
        <f t="shared" si="89"/>
        <v>4935</v>
      </c>
      <c r="AD448" s="9" t="s">
        <v>665</v>
      </c>
      <c r="AE448" s="3" t="str">
        <f>IF(ISERROR(VLOOKUP($AD448,技まとめ!$A$1:$F$380,6,FALSE)),"－",VLOOKUP($AD448,技まとめ!$A$1:$F$380,6,FALSE))</f>
        <v>CA</v>
      </c>
      <c r="AF448" s="3">
        <f>IF(ISERROR(VLOOKUP($AD448,技まとめ!$A$1:$F$380,3,FALSE)),"－",VLOOKUP($AD448,技まとめ!$A$1:$F$380,3,FALSE))</f>
        <v>19</v>
      </c>
      <c r="AG448" s="3">
        <f>IF(ISERROR(VLOOKUP($AD448,技まとめ!$A$1:$F$380,5,FALSE)),"－",VLOOKUP($AD448,技まとめ!$A$1:$F$380,5,FALSE))</f>
        <v>22</v>
      </c>
      <c r="AH448" s="3" t="str">
        <f>IF($E448=IF(ISERROR(VLOOKUP($AD448,技まとめ!$A$1:$F$380,4,FALSE)),"－",VLOOKUP($AD448,技まとめ!$A$1:$F$380,4,FALSE)),"一致","")</f>
        <v>一致</v>
      </c>
      <c r="AI448" s="9" t="s">
        <v>104</v>
      </c>
      <c r="AJ448" s="3" t="str">
        <f>IF(ISERROR(VLOOKUP($AI448,技まとめ!$A$1:$F$380,6,FALSE)),"－",VLOOKUP($AI448,技まとめ!$A$1:$F$380,6,FALSE))</f>
        <v>LS</v>
      </c>
      <c r="AK448" s="3">
        <f>IF(ISERROR(VLOOKUP($AI448,技まとめ!$A$1:$F$380,3,FALSE)),"－",VLOOKUP($AI448,技まとめ!$A$1:$F$380,3,FALSE))</f>
        <v>30</v>
      </c>
      <c r="AL448" s="3">
        <f>IF(ISERROR(VLOOKUP($AI448,技まとめ!$A$1:$F$380,5,FALSE)),"－",VLOOKUP($AI448,技まとめ!$A$1:$F$380,5,FALSE))</f>
        <v>25</v>
      </c>
      <c r="AM448" s="3" t="str">
        <f>IF($E448=IF(ISERROR(VLOOKUP($AI448,技まとめ!$A$1:$F$380,4,FALSE)),"－",VLOOKUP($AI448,技まとめ!$A$1:$F$380,4,FALSE)),"一致","")</f>
        <v>一致</v>
      </c>
      <c r="AN448" s="9" t="s">
        <v>1070</v>
      </c>
      <c r="AO448" s="3" t="str">
        <f>IF(ISERROR(VLOOKUP($AN448,技まとめ!$A$1:$F$380,6,FALSE)),"－",VLOOKUP($AN448,技まとめ!$A$1:$F$380,6,FALSE))</f>
        <v>BB</v>
      </c>
      <c r="AP448" s="3">
        <f>IF(ISERROR(VLOOKUP($AN448,技まとめ!$A$1:$F$380,3,FALSE)),"－",VLOOKUP($AN448,技まとめ!$A$1:$F$380,3,FALSE))</f>
        <v>78</v>
      </c>
      <c r="AQ448" s="3">
        <f>IF(ISERROR(VLOOKUP($AN448,技まとめ!$A$1:$F$380,5,FALSE)),"－",VLOOKUP($AN448,技まとめ!$A$1:$F$380,5,FALSE))</f>
        <v>46</v>
      </c>
      <c r="AR448" s="3" t="str">
        <f>IF($E448=IF(ISERROR(VLOOKUP($AN448,技まとめ!$A$1:$F$380,4,FALSE)),"－",VLOOKUP($AN448,技まとめ!$A$1:$F$380,4,FALSE)),"一致","")</f>
        <v/>
      </c>
      <c r="AS448" s="9" t="s">
        <v>450</v>
      </c>
      <c r="AT448" s="3" t="str">
        <f>IF(ISERROR(VLOOKUP($AS448,技まとめ!$A$1:$F$380,6,FALSE)),"－",VLOOKUP($AS448,技まとめ!$A$1:$F$380,6,FALSE))</f>
        <v>CA</v>
      </c>
      <c r="AU448" s="3">
        <f>IF(ISERROR(VLOOKUP($AS448,技まとめ!$A$1:$F$380,3,FALSE)),"－",VLOOKUP($AS448,技まとめ!$A$1:$F$380,3,FALSE))</f>
        <v>46</v>
      </c>
      <c r="AV448" s="3">
        <f>IF(ISERROR(VLOOKUP($AS448,技まとめ!$A$1:$F$380,5,FALSE)),"－",VLOOKUP($AS448,技まとめ!$A$1:$F$380,5,FALSE))</f>
        <v>32</v>
      </c>
      <c r="AW448" s="3" t="str">
        <f>IF($E448=IF(ISERROR(VLOOKUP($AS448,技まとめ!$A$1:$F$380,4,FALSE)),"－",VLOOKUP($AS448,技まとめ!$A$1:$F$380,4,FALSE)),"一致","")</f>
        <v>一致</v>
      </c>
      <c r="AX448" s="12" t="str">
        <f t="shared" si="90"/>
        <v>トルネードキャッチすいせいシュートアステロイドベルトつむじ</v>
      </c>
      <c r="AY448" s="12" t="str">
        <f t="shared" si="91"/>
        <v>トルネードキャッチすいせいシュートアステロイドベルトつむじ</v>
      </c>
      <c r="AZ448" s="12" t="str">
        <f t="shared" si="92"/>
        <v>トルネードキャッチすいせいシュートアステロイドベルトつむじ</v>
      </c>
      <c r="BA448" s="12" t="str">
        <f t="shared" si="93"/>
        <v>トルネードキャッチすいせいシュートアステロイドベルトつむじ</v>
      </c>
      <c r="BB448" s="11" t="str">
        <f t="shared" si="94"/>
        <v>CALSBBCA</v>
      </c>
      <c r="BC448" s="11" t="str">
        <f t="shared" si="95"/>
        <v>CALSBBCA</v>
      </c>
      <c r="BD448" s="11" t="str">
        <f t="shared" si="96"/>
        <v>CALSBBCA</v>
      </c>
      <c r="BE448" s="11" t="str">
        <f t="shared" si="97"/>
        <v>CALSBBCA</v>
      </c>
    </row>
    <row r="449" spans="1:57" ht="11.25" hidden="1" customHeight="1">
      <c r="A449" s="6">
        <v>447</v>
      </c>
      <c r="B449" s="7" t="s">
        <v>1267</v>
      </c>
      <c r="C449" s="8" t="s">
        <v>1268</v>
      </c>
      <c r="D449" s="7" t="s">
        <v>72</v>
      </c>
      <c r="E449" s="7" t="s">
        <v>73</v>
      </c>
      <c r="F449" s="7" t="s">
        <v>128</v>
      </c>
      <c r="G449" s="9">
        <v>116</v>
      </c>
      <c r="H449" s="9">
        <v>100</v>
      </c>
      <c r="I449" s="9">
        <v>53</v>
      </c>
      <c r="J449" s="9">
        <v>56</v>
      </c>
      <c r="K449" s="9">
        <v>56</v>
      </c>
      <c r="L449" s="9">
        <v>56</v>
      </c>
      <c r="M449" s="9">
        <v>55</v>
      </c>
      <c r="N449" s="9">
        <v>54</v>
      </c>
      <c r="O449" s="9">
        <v>56</v>
      </c>
      <c r="P449" s="9">
        <v>56</v>
      </c>
      <c r="Q449" s="10">
        <v>103</v>
      </c>
      <c r="R449" s="11">
        <v>40</v>
      </c>
      <c r="S449" s="11">
        <v>1</v>
      </c>
      <c r="T449" s="11">
        <v>106</v>
      </c>
      <c r="U449" s="11">
        <v>105</v>
      </c>
      <c r="V449" s="11">
        <v>1</v>
      </c>
      <c r="W449" s="11">
        <v>106</v>
      </c>
      <c r="X449" s="11">
        <f t="shared" si="84"/>
        <v>462</v>
      </c>
      <c r="Y449" s="11">
        <f t="shared" si="85"/>
        <v>4655</v>
      </c>
      <c r="Z449" s="11">
        <f t="shared" si="86"/>
        <v>1940</v>
      </c>
      <c r="AA449" s="11">
        <f t="shared" si="87"/>
        <v>4250</v>
      </c>
      <c r="AB449" s="11">
        <f t="shared" si="88"/>
        <v>4250</v>
      </c>
      <c r="AC449" s="6">
        <f t="shared" si="89"/>
        <v>4970</v>
      </c>
      <c r="AD449" s="9" t="s">
        <v>500</v>
      </c>
      <c r="AE449" s="3" t="str">
        <f>IF(ISERROR(VLOOKUP($AD449,技まとめ!$A$1:$F$380,6,FALSE)),"－",VLOOKUP($AD449,技まとめ!$A$1:$F$380,6,FALSE))</f>
        <v>SC</v>
      </c>
      <c r="AF449" s="3">
        <f>IF(ISERROR(VLOOKUP($AD449,技まとめ!$A$1:$F$380,3,FALSE)),"－",VLOOKUP($AD449,技まとめ!$A$1:$F$380,3,FALSE))</f>
        <v>31</v>
      </c>
      <c r="AG449" s="3">
        <f>IF(ISERROR(VLOOKUP($AD449,技まとめ!$A$1:$F$380,5,FALSE)),"－",VLOOKUP($AD449,技まとめ!$A$1:$F$380,5,FALSE))</f>
        <v>22</v>
      </c>
      <c r="AH449" s="3" t="str">
        <f>IF($E449=IF(ISERROR(VLOOKUP($AD449,技まとめ!$A$1:$F$380,4,FALSE)),"－",VLOOKUP($AD449,技まとめ!$A$1:$F$380,4,FALSE)),"一致","")</f>
        <v>一致</v>
      </c>
      <c r="AI449" s="9" t="s">
        <v>123</v>
      </c>
      <c r="AJ449" s="3" t="str">
        <f>IF(ISERROR(VLOOKUP($AI449,技まとめ!$A$1:$F$380,6,FALSE)),"－",VLOOKUP($AI449,技まとめ!$A$1:$F$380,6,FALSE))</f>
        <v>DR</v>
      </c>
      <c r="AK449" s="3">
        <f>IF(ISERROR(VLOOKUP($AI449,技まとめ!$A$1:$F$380,3,FALSE)),"－",VLOOKUP($AI449,技まとめ!$A$1:$F$380,3,FALSE))</f>
        <v>36</v>
      </c>
      <c r="AL449" s="3">
        <f>IF(ISERROR(VLOOKUP($AI449,技まとめ!$A$1:$F$380,5,FALSE)),"－",VLOOKUP($AI449,技まとめ!$A$1:$F$380,5,FALSE))</f>
        <v>27</v>
      </c>
      <c r="AM449" s="3" t="str">
        <f>IF($E449=IF(ISERROR(VLOOKUP($AI449,技まとめ!$A$1:$F$380,4,FALSE)),"－",VLOOKUP($AI449,技まとめ!$A$1:$F$380,4,FALSE)),"一致","")</f>
        <v>一致</v>
      </c>
      <c r="AN449" s="9" t="s">
        <v>255</v>
      </c>
      <c r="AO449" s="3" t="str">
        <f>IF(ISERROR(VLOOKUP($AN449,技まとめ!$A$1:$F$380,6,FALSE)),"－",VLOOKUP($AN449,技まとめ!$A$1:$F$380,6,FALSE))</f>
        <v>DR</v>
      </c>
      <c r="AP449" s="3">
        <f>IF(ISERROR(VLOOKUP($AN449,技まとめ!$A$1:$F$380,3,FALSE)),"－",VLOOKUP($AN449,技まとめ!$A$1:$F$380,3,FALSE))</f>
        <v>52</v>
      </c>
      <c r="AQ449" s="3">
        <f>IF(ISERROR(VLOOKUP($AN449,技まとめ!$A$1:$F$380,5,FALSE)),"－",VLOOKUP($AN449,技まとめ!$A$1:$F$380,5,FALSE))</f>
        <v>36</v>
      </c>
      <c r="AR449" s="3" t="str">
        <f>IF($E449=IF(ISERROR(VLOOKUP($AN449,技まとめ!$A$1:$F$380,4,FALSE)),"－",VLOOKUP($AN449,技まとめ!$A$1:$F$380,4,FALSE)),"一致","")</f>
        <v/>
      </c>
      <c r="AS449" s="9" t="s">
        <v>1192</v>
      </c>
      <c r="AT449" s="3" t="str">
        <f>IF(ISERROR(VLOOKUP($AS449,技まとめ!$A$1:$F$380,6,FALSE)),"－",VLOOKUP($AS449,技まとめ!$A$1:$F$380,6,FALSE))</f>
        <v>SC</v>
      </c>
      <c r="AU449" s="3">
        <f>IF(ISERROR(VLOOKUP($AS449,技まとめ!$A$1:$F$380,3,FALSE)),"－",VLOOKUP($AS449,技まとめ!$A$1:$F$380,3,FALSE))</f>
        <v>90</v>
      </c>
      <c r="AV449" s="3">
        <f>IF(ISERROR(VLOOKUP($AS449,技まとめ!$A$1:$F$380,5,FALSE)),"－",VLOOKUP($AS449,技まとめ!$A$1:$F$380,5,FALSE))</f>
        <v>49</v>
      </c>
      <c r="AW449" s="3" t="str">
        <f>IF($E449=IF(ISERROR(VLOOKUP($AS449,技まとめ!$A$1:$F$380,4,FALSE)),"－",VLOOKUP($AS449,技まとめ!$A$1:$F$380,4,FALSE)),"一致","")</f>
        <v/>
      </c>
      <c r="AX449" s="12" t="str">
        <f t="shared" si="90"/>
        <v>つちだるまごりむちゅうカマイタチアストロゲート</v>
      </c>
      <c r="AY449" s="12" t="str">
        <f t="shared" si="91"/>
        <v>つちだるまごりむちゅうカマイタチアストロゲート</v>
      </c>
      <c r="AZ449" s="12" t="str">
        <f t="shared" si="92"/>
        <v>つちだるまごりむちゅうカマイタチアストロゲート</v>
      </c>
      <c r="BA449" s="12" t="str">
        <f t="shared" si="93"/>
        <v>つちだるまごりむちゅうカマイタチアストロゲート</v>
      </c>
      <c r="BB449" s="11" t="str">
        <f t="shared" si="94"/>
        <v>SCDRDRSC</v>
      </c>
      <c r="BC449" s="11" t="str">
        <f t="shared" si="95"/>
        <v>SCDRDRSC</v>
      </c>
      <c r="BD449" s="11" t="str">
        <f t="shared" si="96"/>
        <v>SCDRDRSC</v>
      </c>
      <c r="BE449" s="11" t="str">
        <f t="shared" si="97"/>
        <v>SCDRDRSC</v>
      </c>
    </row>
    <row r="450" spans="1:57" ht="11.25" hidden="1" customHeight="1">
      <c r="A450" s="6">
        <v>448</v>
      </c>
      <c r="B450" s="7" t="s">
        <v>1269</v>
      </c>
      <c r="C450" s="8" t="s">
        <v>1270</v>
      </c>
      <c r="D450" s="7" t="s">
        <v>72</v>
      </c>
      <c r="E450" s="7" t="s">
        <v>102</v>
      </c>
      <c r="F450" s="7" t="s">
        <v>82</v>
      </c>
      <c r="G450" s="9">
        <v>128</v>
      </c>
      <c r="H450" s="9">
        <v>91</v>
      </c>
      <c r="I450" s="9">
        <v>56</v>
      </c>
      <c r="J450" s="9">
        <v>56</v>
      </c>
      <c r="K450" s="9">
        <v>53</v>
      </c>
      <c r="L450" s="9">
        <v>51</v>
      </c>
      <c r="M450" s="9">
        <v>56</v>
      </c>
      <c r="N450" s="9">
        <v>66</v>
      </c>
      <c r="O450" s="9">
        <v>53</v>
      </c>
      <c r="P450" s="9">
        <v>25</v>
      </c>
      <c r="Q450" s="10">
        <v>106</v>
      </c>
      <c r="R450" s="11">
        <v>18</v>
      </c>
      <c r="S450" s="11">
        <v>1</v>
      </c>
      <c r="T450" s="11">
        <v>101</v>
      </c>
      <c r="U450" s="11">
        <v>106</v>
      </c>
      <c r="V450" s="11">
        <v>1</v>
      </c>
      <c r="W450" s="11">
        <v>103</v>
      </c>
      <c r="X450" s="11">
        <f t="shared" si="84"/>
        <v>436</v>
      </c>
      <c r="Y450" s="11">
        <f t="shared" si="85"/>
        <v>4760</v>
      </c>
      <c r="Z450" s="11">
        <f t="shared" si="86"/>
        <v>1155</v>
      </c>
      <c r="AA450" s="11">
        <f t="shared" si="87"/>
        <v>4060</v>
      </c>
      <c r="AB450" s="11">
        <f t="shared" si="88"/>
        <v>4060</v>
      </c>
      <c r="AC450" s="6">
        <f t="shared" si="89"/>
        <v>4645</v>
      </c>
      <c r="AD450" s="9" t="s">
        <v>634</v>
      </c>
      <c r="AE450" s="3" t="str">
        <f>IF(ISERROR(VLOOKUP($AD450,技まとめ!$A$1:$F$380,6,FALSE)),"－",VLOOKUP($AD450,技まとめ!$A$1:$F$380,6,FALSE))</f>
        <v>DR</v>
      </c>
      <c r="AF450" s="3">
        <f>IF(ISERROR(VLOOKUP($AD450,技まとめ!$A$1:$F$380,3,FALSE)),"－",VLOOKUP($AD450,技まとめ!$A$1:$F$380,3,FALSE))</f>
        <v>13</v>
      </c>
      <c r="AG450" s="3">
        <f>IF(ISERROR(VLOOKUP($AD450,技まとめ!$A$1:$F$380,5,FALSE)),"－",VLOOKUP($AD450,技まとめ!$A$1:$F$380,5,FALSE))</f>
        <v>20</v>
      </c>
      <c r="AH450" s="3" t="str">
        <f>IF($E450=IF(ISERROR(VLOOKUP($AD450,技まとめ!$A$1:$F$380,4,FALSE)),"－",VLOOKUP($AD450,技まとめ!$A$1:$F$380,4,FALSE)),"一致","")</f>
        <v/>
      </c>
      <c r="AI450" s="9" t="s">
        <v>5044</v>
      </c>
      <c r="AJ450" s="3" t="str">
        <f>IF(ISERROR(VLOOKUP($AI450,技まとめ!$A$1:$F$380,6,FALSE)),"－",VLOOKUP($AI450,技まとめ!$A$1:$F$380,6,FALSE))</f>
        <v>NS</v>
      </c>
      <c r="AK450" s="3">
        <f>IF(ISERROR(VLOOKUP($AI450,技まとめ!$A$1:$F$380,3,FALSE)),"－",VLOOKUP($AI450,技まとめ!$A$1:$F$380,3,FALSE))</f>
        <v>130</v>
      </c>
      <c r="AL450" s="3">
        <f>IF(ISERROR(VLOOKUP($AI450,技まとめ!$A$1:$F$380,5,FALSE)),"－",VLOOKUP($AI450,技まとめ!$A$1:$F$380,5,FALSE))</f>
        <v>67</v>
      </c>
      <c r="AM450" s="3" t="str">
        <f>IF($E450=IF(ISERROR(VLOOKUP($AI450,技まとめ!$A$1:$F$380,4,FALSE)),"－",VLOOKUP($AI450,技まとめ!$A$1:$F$380,4,FALSE)),"一致","")</f>
        <v>一致</v>
      </c>
      <c r="AN450" s="9" t="s">
        <v>103</v>
      </c>
      <c r="AO450" s="3" t="str">
        <f>IF(ISERROR(VLOOKUP($AN450,技まとめ!$A$1:$F$380,6,FALSE)),"－",VLOOKUP($AN450,技まとめ!$A$1:$F$380,6,FALSE))</f>
        <v>DR</v>
      </c>
      <c r="AP450" s="3">
        <f>IF(ISERROR(VLOOKUP($AN450,技まとめ!$A$1:$F$380,3,FALSE)),"－",VLOOKUP($AN450,技まとめ!$A$1:$F$380,3,FALSE))</f>
        <v>56</v>
      </c>
      <c r="AQ450" s="3">
        <f>IF(ISERROR(VLOOKUP($AN450,技まとめ!$A$1:$F$380,5,FALSE)),"－",VLOOKUP($AN450,技まとめ!$A$1:$F$380,5,FALSE))</f>
        <v>39</v>
      </c>
      <c r="AR450" s="3" t="str">
        <f>IF($E450=IF(ISERROR(VLOOKUP($AN450,技まとめ!$A$1:$F$380,4,FALSE)),"－",VLOOKUP($AN450,技まとめ!$A$1:$F$380,4,FALSE)),"一致","")</f>
        <v/>
      </c>
      <c r="AS450" s="9" t="s">
        <v>118</v>
      </c>
      <c r="AT450" s="3" t="str">
        <f>IF(ISERROR(VLOOKUP($AS450,技まとめ!$A$1:$F$380,6,FALSE)),"－",VLOOKUP($AS450,技まとめ!$A$1:$F$380,6,FALSE))</f>
        <v>BS</v>
      </c>
      <c r="AU450" s="3">
        <f>IF(ISERROR(VLOOKUP($AS450,技まとめ!$A$1:$F$380,3,FALSE)),"－",VLOOKUP($AS450,技まとめ!$A$1:$F$380,3,FALSE))</f>
        <v>64</v>
      </c>
      <c r="AV450" s="3">
        <f>IF(ISERROR(VLOOKUP($AS450,技まとめ!$A$1:$F$380,5,FALSE)),"－",VLOOKUP($AS450,技まとめ!$A$1:$F$380,5,FALSE))</f>
        <v>37</v>
      </c>
      <c r="AW450" s="3" t="str">
        <f>IF($E450=IF(ISERROR(VLOOKUP($AS450,技まとめ!$A$1:$F$380,4,FALSE)),"－",VLOOKUP($AS450,技まとめ!$A$1:$F$380,4,FALSE)),"一致","")</f>
        <v/>
      </c>
      <c r="AX450" s="12" t="str">
        <f t="shared" si="90"/>
        <v>たまのりピエロクロスファイア（火）まぼろしドリブルクンフーアタック</v>
      </c>
      <c r="AY450" s="12" t="str">
        <f t="shared" si="91"/>
        <v>たまのりピエロクロスファイア（火）まぼろしドリブルクンフーアタック</v>
      </c>
      <c r="AZ450" s="12" t="str">
        <f t="shared" si="92"/>
        <v>たまのりピエロクロスファイア（火）まぼろしドリブルクンフーアタック</v>
      </c>
      <c r="BA450" s="12" t="str">
        <f t="shared" si="93"/>
        <v>たまのりピエロクロスファイア（火）まぼろしドリブルクンフーアタック</v>
      </c>
      <c r="BB450" s="11" t="str">
        <f t="shared" si="94"/>
        <v>DRNSDRBS</v>
      </c>
      <c r="BC450" s="11" t="str">
        <f t="shared" si="95"/>
        <v>DRNSDRBS</v>
      </c>
      <c r="BD450" s="11" t="str">
        <f t="shared" si="96"/>
        <v>DRNSDRBS</v>
      </c>
      <c r="BE450" s="11" t="str">
        <f t="shared" si="97"/>
        <v>DRNSDRBS</v>
      </c>
    </row>
    <row r="451" spans="1:57" ht="11.25" hidden="1" customHeight="1">
      <c r="A451" s="6">
        <v>449</v>
      </c>
      <c r="B451" s="7" t="s">
        <v>1271</v>
      </c>
      <c r="C451" s="8" t="s">
        <v>1272</v>
      </c>
      <c r="D451" s="7" t="s">
        <v>72</v>
      </c>
      <c r="E451" s="7" t="s">
        <v>95</v>
      </c>
      <c r="F451" s="7" t="s">
        <v>109</v>
      </c>
      <c r="G451" s="9">
        <v>122</v>
      </c>
      <c r="H451" s="9">
        <v>97</v>
      </c>
      <c r="I451" s="9">
        <v>45</v>
      </c>
      <c r="J451" s="9">
        <v>51</v>
      </c>
      <c r="K451" s="9">
        <v>53</v>
      </c>
      <c r="L451" s="9">
        <v>51</v>
      </c>
      <c r="M451" s="9">
        <v>60</v>
      </c>
      <c r="N451" s="9">
        <v>56</v>
      </c>
      <c r="O451" s="9">
        <v>53</v>
      </c>
      <c r="P451" s="9">
        <v>61</v>
      </c>
      <c r="Q451" s="10">
        <v>95</v>
      </c>
      <c r="R451" s="11">
        <v>39</v>
      </c>
      <c r="S451" s="11">
        <v>1</v>
      </c>
      <c r="T451" s="11">
        <v>101</v>
      </c>
      <c r="U451" s="11">
        <v>110</v>
      </c>
      <c r="V451" s="11">
        <v>1</v>
      </c>
      <c r="W451" s="11">
        <v>103</v>
      </c>
      <c r="X451" s="11">
        <f t="shared" ref="X451:X514" si="98">SUM(Q451:W451)</f>
        <v>450</v>
      </c>
      <c r="Y451" s="11">
        <f t="shared" ref="Y451:Y514" si="99">Q451*40+V451*5+W451*5</f>
        <v>4320</v>
      </c>
      <c r="Z451" s="11">
        <f t="shared" ref="Z451:Z514" si="100">R451*35+S451*5+V451*5+W451*5</f>
        <v>1890</v>
      </c>
      <c r="AA451" s="11">
        <f t="shared" ref="AA451:AA514" si="101">T451*35+S451*5+V451*5+W451*5</f>
        <v>4060</v>
      </c>
      <c r="AB451" s="11">
        <f t="shared" ref="AB451:AB514" si="102">T451*35+V451*10+W451*5</f>
        <v>4060</v>
      </c>
      <c r="AC451" s="6">
        <f t="shared" ref="AC451:AC514" si="103">T451*40+R451*5+W451*5</f>
        <v>4750</v>
      </c>
      <c r="AD451" s="9" t="s">
        <v>5061</v>
      </c>
      <c r="AE451" s="3" t="str">
        <f>IF(ISERROR(VLOOKUP($AD451,技まとめ!$A$1:$F$380,6,FALSE)),"－",VLOOKUP($AD451,技まとめ!$A$1:$F$380,6,FALSE))</f>
        <v>BL</v>
      </c>
      <c r="AF451" s="3">
        <f>IF(ISERROR(VLOOKUP($AD451,技まとめ!$A$1:$F$380,3,FALSE)),"－",VLOOKUP($AD451,技まとめ!$A$1:$F$380,3,FALSE))</f>
        <v>33</v>
      </c>
      <c r="AG451" s="3">
        <f>IF(ISERROR(VLOOKUP($AD451,技まとめ!$A$1:$F$380,5,FALSE)),"－",VLOOKUP($AD451,技まとめ!$A$1:$F$380,5,FALSE))</f>
        <v>28</v>
      </c>
      <c r="AH451" s="3" t="str">
        <f>IF($E451=IF(ISERROR(VLOOKUP($AD451,技まとめ!$A$1:$F$380,4,FALSE)),"－",VLOOKUP($AD451,技まとめ!$A$1:$F$380,4,FALSE)),"一致","")</f>
        <v>一致</v>
      </c>
      <c r="AI451" s="9" t="s">
        <v>274</v>
      </c>
      <c r="AJ451" s="3" t="str">
        <f>IF(ISERROR(VLOOKUP($AI451,技まとめ!$A$1:$F$380,6,FALSE)),"－",VLOOKUP($AI451,技まとめ!$A$1:$F$380,6,FALSE))</f>
        <v>P1</v>
      </c>
      <c r="AK451" s="3">
        <f>IF(ISERROR(VLOOKUP($AI451,技まとめ!$A$1:$F$380,3,FALSE)),"－",VLOOKUP($AI451,技まとめ!$A$1:$F$380,3,FALSE))</f>
        <v>27</v>
      </c>
      <c r="AL451" s="3">
        <f>IF(ISERROR(VLOOKUP($AI451,技まとめ!$A$1:$F$380,5,FALSE)),"－",VLOOKUP($AI451,技まとめ!$A$1:$F$380,5,FALSE))</f>
        <v>25</v>
      </c>
      <c r="AM451" s="3" t="str">
        <f>IF($E451=IF(ISERROR(VLOOKUP($AI451,技まとめ!$A$1:$F$380,4,FALSE)),"－",VLOOKUP($AI451,技まとめ!$A$1:$F$380,4,FALSE)),"一致","")</f>
        <v/>
      </c>
      <c r="AN451" s="9" t="s">
        <v>1187</v>
      </c>
      <c r="AO451" s="3" t="str">
        <f>IF(ISERROR(VLOOKUP($AN451,技まとめ!$A$1:$F$380,6,FALSE)),"－",VLOOKUP($AN451,技まとめ!$A$1:$F$380,6,FALSE))</f>
        <v>DR</v>
      </c>
      <c r="AP451" s="3">
        <f>IF(ISERROR(VLOOKUP($AN451,技まとめ!$A$1:$F$380,3,FALSE)),"－",VLOOKUP($AN451,技まとめ!$A$1:$F$380,3,FALSE))</f>
        <v>90</v>
      </c>
      <c r="AQ451" s="3">
        <f>IF(ISERROR(VLOOKUP($AN451,技まとめ!$A$1:$F$380,5,FALSE)),"－",VLOOKUP($AN451,技まとめ!$A$1:$F$380,5,FALSE))</f>
        <v>53</v>
      </c>
      <c r="AR451" s="3" t="str">
        <f>IF($E451=IF(ISERROR(VLOOKUP($AN451,技まとめ!$A$1:$F$380,4,FALSE)),"－",VLOOKUP($AN451,技まとめ!$A$1:$F$380,4,FALSE)),"一致","")</f>
        <v>一致</v>
      </c>
      <c r="AS451" s="9" t="s">
        <v>437</v>
      </c>
      <c r="AT451" s="3" t="str">
        <f>IF(ISERROR(VLOOKUP($AS451,技まとめ!$A$1:$F$380,6,FALSE)),"－",VLOOKUP($AS451,技まとめ!$A$1:$F$380,6,FALSE))</f>
        <v>NS</v>
      </c>
      <c r="AU451" s="3">
        <f>IF(ISERROR(VLOOKUP($AS451,技まとめ!$A$1:$F$380,3,FALSE)),"－",VLOOKUP($AS451,技まとめ!$A$1:$F$380,3,FALSE))</f>
        <v>83</v>
      </c>
      <c r="AV451" s="3">
        <f>IF(ISERROR(VLOOKUP($AS451,技まとめ!$A$1:$F$380,5,FALSE)),"－",VLOOKUP($AS451,技まとめ!$A$1:$F$380,5,FALSE))</f>
        <v>46</v>
      </c>
      <c r="AW451" s="3" t="str">
        <f>IF($E451=IF(ISERROR(VLOOKUP($AS451,技まとめ!$A$1:$F$380,4,FALSE)),"－",VLOOKUP($AS451,技まとめ!$A$1:$F$380,4,FALSE)),"一致","")</f>
        <v>一致</v>
      </c>
      <c r="AX451" s="12" t="str">
        <f t="shared" ref="AX451:AX514" si="104">AD451&amp;AI451&amp;AN451&amp;AS451</f>
        <v>スーパースキャン（Ｂ）ロケットこぶしデュアルパスデュアルストライク</v>
      </c>
      <c r="AY451" s="12" t="str">
        <f t="shared" ref="AY451:AY514" si="105">AD451&amp;AI451&amp;AN451&amp;AS451</f>
        <v>スーパースキャン（Ｂ）ロケットこぶしデュアルパスデュアルストライク</v>
      </c>
      <c r="AZ451" s="12" t="str">
        <f t="shared" ref="AZ451:AZ514" si="106">AD451&amp;AI451&amp;AN451&amp;AS451</f>
        <v>スーパースキャン（Ｂ）ロケットこぶしデュアルパスデュアルストライク</v>
      </c>
      <c r="BA451" s="12" t="str">
        <f t="shared" ref="BA451:BA514" si="107">AD451&amp;AI451&amp;AN451&amp;AS451</f>
        <v>スーパースキャン（Ｂ）ロケットこぶしデュアルパスデュアルストライク</v>
      </c>
      <c r="BB451" s="11" t="str">
        <f t="shared" ref="BB451:BB514" si="108">AE451&amp;AJ451&amp;AO451&amp;AT451</f>
        <v>BLP1DRNS</v>
      </c>
      <c r="BC451" s="11" t="str">
        <f t="shared" ref="BC451:BC514" si="109">AE451&amp;AJ451&amp;AO451&amp;AT451</f>
        <v>BLP1DRNS</v>
      </c>
      <c r="BD451" s="11" t="str">
        <f t="shared" ref="BD451:BD514" si="110">AE451&amp;AJ451&amp;AO451&amp;AT451</f>
        <v>BLP1DRNS</v>
      </c>
      <c r="BE451" s="11" t="str">
        <f t="shared" ref="BE451:BE514" si="111">AE451&amp;AJ451&amp;AO451&amp;AT451</f>
        <v>BLP1DRNS</v>
      </c>
    </row>
    <row r="452" spans="1:57" ht="11.25" hidden="1" customHeight="1">
      <c r="A452" s="6">
        <v>450</v>
      </c>
      <c r="B452" s="7" t="s">
        <v>1273</v>
      </c>
      <c r="C452" s="8" t="s">
        <v>1274</v>
      </c>
      <c r="D452" s="7" t="s">
        <v>72</v>
      </c>
      <c r="E452" s="7" t="s">
        <v>81</v>
      </c>
      <c r="F452" s="7" t="s">
        <v>128</v>
      </c>
      <c r="G452" s="9">
        <v>92</v>
      </c>
      <c r="H452" s="9">
        <v>126</v>
      </c>
      <c r="I452" s="9">
        <v>66</v>
      </c>
      <c r="J452" s="9">
        <v>55</v>
      </c>
      <c r="K452" s="9">
        <v>57</v>
      </c>
      <c r="L452" s="9">
        <v>51</v>
      </c>
      <c r="M452" s="9">
        <v>51</v>
      </c>
      <c r="N452" s="9">
        <v>56</v>
      </c>
      <c r="O452" s="9">
        <v>52</v>
      </c>
      <c r="P452" s="9">
        <v>24</v>
      </c>
      <c r="Q452" s="10">
        <v>116</v>
      </c>
      <c r="R452" s="11">
        <v>10</v>
      </c>
      <c r="S452" s="11">
        <v>1</v>
      </c>
      <c r="T452" s="11">
        <v>101</v>
      </c>
      <c r="U452" s="11">
        <v>101</v>
      </c>
      <c r="V452" s="11">
        <v>1</v>
      </c>
      <c r="W452" s="11">
        <v>102</v>
      </c>
      <c r="X452" s="11">
        <f t="shared" si="98"/>
        <v>432</v>
      </c>
      <c r="Y452" s="11">
        <f t="shared" si="99"/>
        <v>5155</v>
      </c>
      <c r="Z452" s="11">
        <f t="shared" si="100"/>
        <v>870</v>
      </c>
      <c r="AA452" s="11">
        <f t="shared" si="101"/>
        <v>4055</v>
      </c>
      <c r="AB452" s="11">
        <f t="shared" si="102"/>
        <v>4055</v>
      </c>
      <c r="AC452" s="6">
        <f t="shared" si="103"/>
        <v>4600</v>
      </c>
      <c r="AD452" s="9" t="s">
        <v>122</v>
      </c>
      <c r="AE452" s="3" t="str">
        <f>IF(ISERROR(VLOOKUP($AD452,技まとめ!$A$1:$F$380,6,FALSE)),"－",VLOOKUP($AD452,技まとめ!$A$1:$F$380,6,FALSE))</f>
        <v>NS</v>
      </c>
      <c r="AF452" s="3">
        <f>IF(ISERROR(VLOOKUP($AD452,技まとめ!$A$1:$F$380,3,FALSE)),"－",VLOOKUP($AD452,技まとめ!$A$1:$F$380,3,FALSE))</f>
        <v>25</v>
      </c>
      <c r="AG452" s="3">
        <f>IF(ISERROR(VLOOKUP($AD452,技まとめ!$A$1:$F$380,5,FALSE)),"－",VLOOKUP($AD452,技まとめ!$A$1:$F$380,5,FALSE))</f>
        <v>20</v>
      </c>
      <c r="AH452" s="3" t="str">
        <f>IF($E452=IF(ISERROR(VLOOKUP($AD452,技まとめ!$A$1:$F$380,4,FALSE)),"－",VLOOKUP($AD452,技まとめ!$A$1:$F$380,4,FALSE)),"一致","")</f>
        <v/>
      </c>
      <c r="AI452" s="9" t="s">
        <v>710</v>
      </c>
      <c r="AJ452" s="3" t="str">
        <f>IF(ISERROR(VLOOKUP($AI452,技まとめ!$A$1:$F$380,6,FALSE)),"－",VLOOKUP($AI452,技まとめ!$A$1:$F$380,6,FALSE))</f>
        <v>DR</v>
      </c>
      <c r="AK452" s="3">
        <f>IF(ISERROR(VLOOKUP($AI452,技まとめ!$A$1:$F$380,3,FALSE)),"－",VLOOKUP($AI452,技まとめ!$A$1:$F$380,3,FALSE))</f>
        <v>15</v>
      </c>
      <c r="AL452" s="3">
        <f>IF(ISERROR(VLOOKUP($AI452,技まとめ!$A$1:$F$380,5,FALSE)),"－",VLOOKUP($AI452,技まとめ!$A$1:$F$380,5,FALSE))</f>
        <v>20</v>
      </c>
      <c r="AM452" s="3" t="str">
        <f>IF($E452=IF(ISERROR(VLOOKUP($AI452,技まとめ!$A$1:$F$380,4,FALSE)),"－",VLOOKUP($AI452,技まとめ!$A$1:$F$380,4,FALSE)),"一致","")</f>
        <v/>
      </c>
      <c r="AN452" s="9" t="s">
        <v>735</v>
      </c>
      <c r="AO452" s="3" t="str">
        <f>IF(ISERROR(VLOOKUP($AN452,技まとめ!$A$1:$F$380,6,FALSE)),"－",VLOOKUP($AN452,技まとめ!$A$1:$F$380,6,FALSE))</f>
        <v>SC</v>
      </c>
      <c r="AP452" s="3">
        <f>IF(ISERROR(VLOOKUP($AN452,技まとめ!$A$1:$F$380,3,FALSE)),"－",VLOOKUP($AN452,技まとめ!$A$1:$F$380,3,FALSE))</f>
        <v>51</v>
      </c>
      <c r="AQ452" s="3">
        <f>IF(ISERROR(VLOOKUP($AN452,技まとめ!$A$1:$F$380,5,FALSE)),"－",VLOOKUP($AN452,技まとめ!$A$1:$F$380,5,FALSE))</f>
        <v>31</v>
      </c>
      <c r="AR452" s="3" t="str">
        <f>IF($E452=IF(ISERROR(VLOOKUP($AN452,技まとめ!$A$1:$F$380,4,FALSE)),"－",VLOOKUP($AN452,技まとめ!$A$1:$F$380,4,FALSE)),"一致","")</f>
        <v/>
      </c>
      <c r="AS452" s="9" t="s">
        <v>163</v>
      </c>
      <c r="AT452" s="3" t="str">
        <f>IF(ISERROR(VLOOKUP($AS452,技まとめ!$A$1:$F$380,6,FALSE)),"－",VLOOKUP($AS452,技まとめ!$A$1:$F$380,6,FALSE))</f>
        <v>BL</v>
      </c>
      <c r="AU452" s="3">
        <f>IF(ISERROR(VLOOKUP($AS452,技まとめ!$A$1:$F$380,3,FALSE)),"－",VLOOKUP($AS452,技まとめ!$A$1:$F$380,3,FALSE))</f>
        <v>59</v>
      </c>
      <c r="AV452" s="3">
        <f>IF(ISERROR(VLOOKUP($AS452,技まとめ!$A$1:$F$380,5,FALSE)),"－",VLOOKUP($AS452,技まとめ!$A$1:$F$380,5,FALSE))</f>
        <v>38</v>
      </c>
      <c r="AW452" s="3" t="str">
        <f>IF($E452=IF(ISERROR(VLOOKUP($AS452,技まとめ!$A$1:$F$380,4,FALSE)),"－",VLOOKUP($AS452,技まとめ!$A$1:$F$380,4,FALSE)),"一致","")</f>
        <v>一致</v>
      </c>
      <c r="AX452" s="12" t="str">
        <f t="shared" si="104"/>
        <v>グレネードショットひとりワンツーダブルグレネードサイクロン</v>
      </c>
      <c r="AY452" s="12" t="str">
        <f t="shared" si="105"/>
        <v>グレネードショットひとりワンツーダブルグレネードサイクロン</v>
      </c>
      <c r="AZ452" s="12" t="str">
        <f t="shared" si="106"/>
        <v>グレネードショットひとりワンツーダブルグレネードサイクロン</v>
      </c>
      <c r="BA452" s="12" t="str">
        <f t="shared" si="107"/>
        <v>グレネードショットひとりワンツーダブルグレネードサイクロン</v>
      </c>
      <c r="BB452" s="11" t="str">
        <f t="shared" si="108"/>
        <v>NSDRSCBL</v>
      </c>
      <c r="BC452" s="11" t="str">
        <f t="shared" si="109"/>
        <v>NSDRSCBL</v>
      </c>
      <c r="BD452" s="11" t="str">
        <f t="shared" si="110"/>
        <v>NSDRSCBL</v>
      </c>
      <c r="BE452" s="11" t="str">
        <f t="shared" si="111"/>
        <v>NSDRSCBL</v>
      </c>
    </row>
    <row r="453" spans="1:57" ht="11.25" hidden="1" customHeight="1">
      <c r="A453" s="6">
        <v>451</v>
      </c>
      <c r="B453" s="7" t="s">
        <v>1275</v>
      </c>
      <c r="C453" s="8" t="s">
        <v>1276</v>
      </c>
      <c r="D453" s="7" t="s">
        <v>72</v>
      </c>
      <c r="E453" s="7" t="s">
        <v>102</v>
      </c>
      <c r="F453" s="7" t="s">
        <v>82</v>
      </c>
      <c r="G453" s="9">
        <v>122</v>
      </c>
      <c r="H453" s="9">
        <v>118</v>
      </c>
      <c r="I453" s="9">
        <v>53</v>
      </c>
      <c r="J453" s="9">
        <v>54</v>
      </c>
      <c r="K453" s="9">
        <v>45</v>
      </c>
      <c r="L453" s="9">
        <v>46</v>
      </c>
      <c r="M453" s="9">
        <v>48</v>
      </c>
      <c r="N453" s="9">
        <v>56</v>
      </c>
      <c r="O453" s="9">
        <v>53</v>
      </c>
      <c r="P453" s="9">
        <v>74</v>
      </c>
      <c r="Q453" s="10">
        <v>103</v>
      </c>
      <c r="R453" s="11">
        <v>47</v>
      </c>
      <c r="S453" s="11">
        <v>1</v>
      </c>
      <c r="T453" s="11">
        <v>96</v>
      </c>
      <c r="U453" s="11">
        <v>98</v>
      </c>
      <c r="V453" s="11">
        <v>1</v>
      </c>
      <c r="W453" s="11">
        <v>103</v>
      </c>
      <c r="X453" s="11">
        <f t="shared" si="98"/>
        <v>449</v>
      </c>
      <c r="Y453" s="11">
        <f t="shared" si="99"/>
        <v>4640</v>
      </c>
      <c r="Z453" s="11">
        <f t="shared" si="100"/>
        <v>2170</v>
      </c>
      <c r="AA453" s="11">
        <f t="shared" si="101"/>
        <v>3885</v>
      </c>
      <c r="AB453" s="11">
        <f t="shared" si="102"/>
        <v>3885</v>
      </c>
      <c r="AC453" s="6">
        <f t="shared" si="103"/>
        <v>4590</v>
      </c>
      <c r="AD453" s="9" t="s">
        <v>590</v>
      </c>
      <c r="AE453" s="3" t="str">
        <f>IF(ISERROR(VLOOKUP($AD453,技まとめ!$A$1:$F$380,6,FALSE)),"－",VLOOKUP($AD453,技まとめ!$A$1:$F$380,6,FALSE))</f>
        <v>BL</v>
      </c>
      <c r="AF453" s="3">
        <f>IF(ISERROR(VLOOKUP($AD453,技まとめ!$A$1:$F$380,3,FALSE)),"－",VLOOKUP($AD453,技まとめ!$A$1:$F$380,3,FALSE))</f>
        <v>27</v>
      </c>
      <c r="AG453" s="3">
        <f>IF(ISERROR(VLOOKUP($AD453,技まとめ!$A$1:$F$380,5,FALSE)),"－",VLOOKUP($AD453,技まとめ!$A$1:$F$380,5,FALSE))</f>
        <v>25</v>
      </c>
      <c r="AH453" s="3" t="str">
        <f>IF($E453=IF(ISERROR(VLOOKUP($AD453,技まとめ!$A$1:$F$380,4,FALSE)),"－",VLOOKUP($AD453,技まとめ!$A$1:$F$380,4,FALSE)),"一致","")</f>
        <v>一致</v>
      </c>
      <c r="AI453" s="9" t="s">
        <v>713</v>
      </c>
      <c r="AJ453" s="3" t="str">
        <f>IF(ISERROR(VLOOKUP($AI453,技まとめ!$A$1:$F$380,6,FALSE)),"－",VLOOKUP($AI453,技まとめ!$A$1:$F$380,6,FALSE))</f>
        <v>BB</v>
      </c>
      <c r="AK453" s="3">
        <f>IF(ISERROR(VLOOKUP($AI453,技まとめ!$A$1:$F$380,3,FALSE)),"－",VLOOKUP($AI453,技まとめ!$A$1:$F$380,3,FALSE))</f>
        <v>59</v>
      </c>
      <c r="AL453" s="3">
        <f>IF(ISERROR(VLOOKUP($AI453,技まとめ!$A$1:$F$380,5,FALSE)),"－",VLOOKUP($AI453,技まとめ!$A$1:$F$380,5,FALSE))</f>
        <v>38</v>
      </c>
      <c r="AM453" s="3" t="str">
        <f>IF($E453=IF(ISERROR(VLOOKUP($AI453,技まとめ!$A$1:$F$380,4,FALSE)),"－",VLOOKUP($AI453,技まとめ!$A$1:$F$380,4,FALSE)),"一致","")</f>
        <v/>
      </c>
      <c r="AN453" s="9" t="s">
        <v>110</v>
      </c>
      <c r="AO453" s="3" t="str">
        <f>IF(ISERROR(VLOOKUP($AN453,技まとめ!$A$1:$F$380,6,FALSE)),"－",VLOOKUP($AN453,技まとめ!$A$1:$F$380,6,FALSE))</f>
        <v>DR</v>
      </c>
      <c r="AP453" s="3">
        <f>IF(ISERROR(VLOOKUP($AN453,技まとめ!$A$1:$F$380,3,FALSE)),"－",VLOOKUP($AN453,技まとめ!$A$1:$F$380,3,FALSE))</f>
        <v>34</v>
      </c>
      <c r="AQ453" s="3">
        <f>IF(ISERROR(VLOOKUP($AN453,技まとめ!$A$1:$F$380,5,FALSE)),"－",VLOOKUP($AN453,技まとめ!$A$1:$F$380,5,FALSE))</f>
        <v>27</v>
      </c>
      <c r="AR453" s="3" t="str">
        <f>IF($E453=IF(ISERROR(VLOOKUP($AN453,技まとめ!$A$1:$F$380,4,FALSE)),"－",VLOOKUP($AN453,技まとめ!$A$1:$F$380,4,FALSE)),"一致","")</f>
        <v/>
      </c>
      <c r="AS453" s="9" t="s">
        <v>1070</v>
      </c>
      <c r="AT453" s="3" t="str">
        <f>IF(ISERROR(VLOOKUP($AS453,技まとめ!$A$1:$F$380,6,FALSE)),"－",VLOOKUP($AS453,技まとめ!$A$1:$F$380,6,FALSE))</f>
        <v>BB</v>
      </c>
      <c r="AU453" s="3">
        <f>IF(ISERROR(VLOOKUP($AS453,技まとめ!$A$1:$F$380,3,FALSE)),"－",VLOOKUP($AS453,技まとめ!$A$1:$F$380,3,FALSE))</f>
        <v>78</v>
      </c>
      <c r="AV453" s="3">
        <f>IF(ISERROR(VLOOKUP($AS453,技まとめ!$A$1:$F$380,5,FALSE)),"－",VLOOKUP($AS453,技まとめ!$A$1:$F$380,5,FALSE))</f>
        <v>46</v>
      </c>
      <c r="AW453" s="3" t="str">
        <f>IF($E453=IF(ISERROR(VLOOKUP($AS453,技まとめ!$A$1:$F$380,4,FALSE)),"－",VLOOKUP($AS453,技まとめ!$A$1:$F$380,4,FALSE)),"一致","")</f>
        <v/>
      </c>
      <c r="AX453" s="12" t="str">
        <f t="shared" si="104"/>
        <v>フォトンフラッシュグラビテイションジグザグスパークアステロイドベルト</v>
      </c>
      <c r="AY453" s="12" t="str">
        <f t="shared" si="105"/>
        <v>フォトンフラッシュグラビテイションジグザグスパークアステロイドベルト</v>
      </c>
      <c r="AZ453" s="12" t="str">
        <f t="shared" si="106"/>
        <v>フォトンフラッシュグラビテイションジグザグスパークアステロイドベルト</v>
      </c>
      <c r="BA453" s="12" t="str">
        <f t="shared" si="107"/>
        <v>フォトンフラッシュグラビテイションジグザグスパークアステロイドベルト</v>
      </c>
      <c r="BB453" s="11" t="str">
        <f t="shared" si="108"/>
        <v>BLBBDRBB</v>
      </c>
      <c r="BC453" s="11" t="str">
        <f t="shared" si="109"/>
        <v>BLBBDRBB</v>
      </c>
      <c r="BD453" s="11" t="str">
        <f t="shared" si="110"/>
        <v>BLBBDRBB</v>
      </c>
      <c r="BE453" s="11" t="str">
        <f t="shared" si="111"/>
        <v>BLBBDRBB</v>
      </c>
    </row>
    <row r="454" spans="1:57" ht="11.25" hidden="1" customHeight="1">
      <c r="A454" s="6">
        <v>452</v>
      </c>
      <c r="B454" s="7" t="s">
        <v>1277</v>
      </c>
      <c r="C454" s="8" t="s">
        <v>1278</v>
      </c>
      <c r="D454" s="7" t="s">
        <v>72</v>
      </c>
      <c r="E454" s="7" t="s">
        <v>102</v>
      </c>
      <c r="F454" s="7" t="s">
        <v>74</v>
      </c>
      <c r="G454" s="9">
        <v>121</v>
      </c>
      <c r="H454" s="9">
        <v>91</v>
      </c>
      <c r="I454" s="9">
        <v>56</v>
      </c>
      <c r="J454" s="9">
        <v>54</v>
      </c>
      <c r="K454" s="9">
        <v>56</v>
      </c>
      <c r="L454" s="9">
        <v>58</v>
      </c>
      <c r="M454" s="9">
        <v>41</v>
      </c>
      <c r="N454" s="9">
        <v>58</v>
      </c>
      <c r="O454" s="9">
        <v>56</v>
      </c>
      <c r="P454" s="9">
        <v>59</v>
      </c>
      <c r="Q454" s="10">
        <v>106</v>
      </c>
      <c r="R454" s="11">
        <v>45</v>
      </c>
      <c r="S454" s="11">
        <v>1</v>
      </c>
      <c r="T454" s="11">
        <v>108</v>
      </c>
      <c r="U454" s="11">
        <v>91</v>
      </c>
      <c r="V454" s="11">
        <v>1</v>
      </c>
      <c r="W454" s="11">
        <v>106</v>
      </c>
      <c r="X454" s="11">
        <f t="shared" si="98"/>
        <v>458</v>
      </c>
      <c r="Y454" s="11">
        <f t="shared" si="99"/>
        <v>4775</v>
      </c>
      <c r="Z454" s="11">
        <f t="shared" si="100"/>
        <v>2115</v>
      </c>
      <c r="AA454" s="11">
        <f t="shared" si="101"/>
        <v>4320</v>
      </c>
      <c r="AB454" s="11">
        <f t="shared" si="102"/>
        <v>4320</v>
      </c>
      <c r="AC454" s="6">
        <f t="shared" si="103"/>
        <v>5075</v>
      </c>
      <c r="AD454" s="9" t="s">
        <v>350</v>
      </c>
      <c r="AE454" s="3" t="str">
        <f>IF(ISERROR(VLOOKUP($AD454,技まとめ!$A$1:$F$380,6,FALSE)),"－",VLOOKUP($AD454,技まとめ!$A$1:$F$380,6,FALSE))</f>
        <v>CA</v>
      </c>
      <c r="AF454" s="3">
        <f>IF(ISERROR(VLOOKUP($AD454,技まとめ!$A$1:$F$380,3,FALSE)),"－",VLOOKUP($AD454,技まとめ!$A$1:$F$380,3,FALSE))</f>
        <v>15</v>
      </c>
      <c r="AG454" s="3">
        <f>IF(ISERROR(VLOOKUP($AD454,技まとめ!$A$1:$F$380,5,FALSE)),"－",VLOOKUP($AD454,技まとめ!$A$1:$F$380,5,FALSE))</f>
        <v>20</v>
      </c>
      <c r="AH454" s="3" t="str">
        <f>IF($E454=IF(ISERROR(VLOOKUP($AD454,技まとめ!$A$1:$F$380,4,FALSE)),"－",VLOOKUP($AD454,技まとめ!$A$1:$F$380,4,FALSE)),"一致","")</f>
        <v/>
      </c>
      <c r="AI454" s="9" t="s">
        <v>239</v>
      </c>
      <c r="AJ454" s="3" t="str">
        <f>IF(ISERROR(VLOOKUP($AI454,技まとめ!$A$1:$F$380,6,FALSE)),"－",VLOOKUP($AI454,技まとめ!$A$1:$F$380,6,FALSE))</f>
        <v>P1</v>
      </c>
      <c r="AK454" s="3">
        <f>IF(ISERROR(VLOOKUP($AI454,技まとめ!$A$1:$F$380,3,FALSE)),"－",VLOOKUP($AI454,技まとめ!$A$1:$F$380,3,FALSE))</f>
        <v>40</v>
      </c>
      <c r="AL454" s="3">
        <f>IF(ISERROR(VLOOKUP($AI454,技まとめ!$A$1:$F$380,5,FALSE)),"－",VLOOKUP($AI454,技まとめ!$A$1:$F$380,5,FALSE))</f>
        <v>30</v>
      </c>
      <c r="AM454" s="3" t="str">
        <f>IF($E454=IF(ISERROR(VLOOKUP($AI454,技まとめ!$A$1:$F$380,4,FALSE)),"－",VLOOKUP($AI454,技まとめ!$A$1:$F$380,4,FALSE)),"一致","")</f>
        <v>一致</v>
      </c>
      <c r="AN454" s="9" t="s">
        <v>392</v>
      </c>
      <c r="AO454" s="3" t="str">
        <f>IF(ISERROR(VLOOKUP($AN454,技まとめ!$A$1:$F$380,6,FALSE)),"－",VLOOKUP($AN454,技まとめ!$A$1:$F$380,6,FALSE))</f>
        <v>DR</v>
      </c>
      <c r="AP454" s="3">
        <f>IF(ISERROR(VLOOKUP($AN454,技まとめ!$A$1:$F$380,3,FALSE)),"－",VLOOKUP($AN454,技まとめ!$A$1:$F$380,3,FALSE))</f>
        <v>59</v>
      </c>
      <c r="AQ454" s="3">
        <f>IF(ISERROR(VLOOKUP($AN454,技まとめ!$A$1:$F$380,5,FALSE)),"－",VLOOKUP($AN454,技まとめ!$A$1:$F$380,5,FALSE))</f>
        <v>38</v>
      </c>
      <c r="AR454" s="3" t="str">
        <f>IF($E454=IF(ISERROR(VLOOKUP($AN454,技まとめ!$A$1:$F$380,4,FALSE)),"－",VLOOKUP($AN454,技まとめ!$A$1:$F$380,4,FALSE)),"一致","")</f>
        <v>一致</v>
      </c>
      <c r="AS454" s="9" t="s">
        <v>594</v>
      </c>
      <c r="AT454" s="3" t="str">
        <f>IF(ISERROR(VLOOKUP($AS454,技まとめ!$A$1:$F$380,6,FALSE)),"－",VLOOKUP($AS454,技まとめ!$A$1:$F$380,6,FALSE))</f>
        <v>P1</v>
      </c>
      <c r="AU454" s="3">
        <f>IF(ISERROR(VLOOKUP($AS454,技まとめ!$A$1:$F$380,3,FALSE)),"－",VLOOKUP($AS454,技まとめ!$A$1:$F$380,3,FALSE))</f>
        <v>73</v>
      </c>
      <c r="AV454" s="3">
        <f>IF(ISERROR(VLOOKUP($AS454,技まとめ!$A$1:$F$380,5,FALSE)),"－",VLOOKUP($AS454,技まとめ!$A$1:$F$380,5,FALSE))</f>
        <v>42</v>
      </c>
      <c r="AW454" s="3" t="str">
        <f>IF($E454=IF(ISERROR(VLOOKUP($AS454,技まとめ!$A$1:$F$380,4,FALSE)),"－",VLOOKUP($AS454,技まとめ!$A$1:$F$380,4,FALSE)),"一致","")</f>
        <v/>
      </c>
      <c r="AX454" s="12" t="str">
        <f t="shared" si="104"/>
        <v>タフネスブロックねっけつヘッドメテオシャワーコロッセオガード</v>
      </c>
      <c r="AY454" s="12" t="str">
        <f t="shared" si="105"/>
        <v>タフネスブロックねっけつヘッドメテオシャワーコロッセオガード</v>
      </c>
      <c r="AZ454" s="12" t="str">
        <f t="shared" si="106"/>
        <v>タフネスブロックねっけつヘッドメテオシャワーコロッセオガード</v>
      </c>
      <c r="BA454" s="12" t="str">
        <f t="shared" si="107"/>
        <v>タフネスブロックねっけつヘッドメテオシャワーコロッセオガード</v>
      </c>
      <c r="BB454" s="11" t="str">
        <f t="shared" si="108"/>
        <v>CAP1DRP1</v>
      </c>
      <c r="BC454" s="11" t="str">
        <f t="shared" si="109"/>
        <v>CAP1DRP1</v>
      </c>
      <c r="BD454" s="11" t="str">
        <f t="shared" si="110"/>
        <v>CAP1DRP1</v>
      </c>
      <c r="BE454" s="11" t="str">
        <f t="shared" si="111"/>
        <v>CAP1DRP1</v>
      </c>
    </row>
    <row r="455" spans="1:57" ht="11.25" hidden="1" customHeight="1">
      <c r="A455" s="6">
        <v>453</v>
      </c>
      <c r="B455" s="7" t="s">
        <v>1279</v>
      </c>
      <c r="C455" s="8" t="s">
        <v>1280</v>
      </c>
      <c r="D455" s="7" t="s">
        <v>72</v>
      </c>
      <c r="E455" s="7" t="s">
        <v>81</v>
      </c>
      <c r="F455" s="7" t="s">
        <v>109</v>
      </c>
      <c r="G455" s="9">
        <v>122</v>
      </c>
      <c r="H455" s="9">
        <v>92</v>
      </c>
      <c r="I455" s="9">
        <v>45</v>
      </c>
      <c r="J455" s="9">
        <v>65</v>
      </c>
      <c r="K455" s="9">
        <v>53</v>
      </c>
      <c r="L455" s="9">
        <v>56</v>
      </c>
      <c r="M455" s="9">
        <v>60</v>
      </c>
      <c r="N455" s="9">
        <v>60</v>
      </c>
      <c r="O455" s="9">
        <v>53</v>
      </c>
      <c r="P455" s="9">
        <v>34</v>
      </c>
      <c r="Q455" s="10">
        <v>95</v>
      </c>
      <c r="R455" s="11">
        <v>30</v>
      </c>
      <c r="S455" s="11">
        <v>1</v>
      </c>
      <c r="T455" s="11">
        <v>106</v>
      </c>
      <c r="U455" s="11">
        <v>110</v>
      </c>
      <c r="V455" s="11">
        <v>1</v>
      </c>
      <c r="W455" s="11">
        <v>103</v>
      </c>
      <c r="X455" s="11">
        <f t="shared" si="98"/>
        <v>446</v>
      </c>
      <c r="Y455" s="11">
        <f t="shared" si="99"/>
        <v>4320</v>
      </c>
      <c r="Z455" s="11">
        <f t="shared" si="100"/>
        <v>1575</v>
      </c>
      <c r="AA455" s="11">
        <f t="shared" si="101"/>
        <v>4235</v>
      </c>
      <c r="AB455" s="11">
        <f t="shared" si="102"/>
        <v>4235</v>
      </c>
      <c r="AC455" s="6">
        <f t="shared" si="103"/>
        <v>4905</v>
      </c>
      <c r="AD455" s="9" t="s">
        <v>321</v>
      </c>
      <c r="AE455" s="3" t="str">
        <f>IF(ISERROR(VLOOKUP($AD455,技まとめ!$A$1:$F$380,6,FALSE)),"－",VLOOKUP($AD455,技まとめ!$A$1:$F$380,6,FALSE))</f>
        <v>DR</v>
      </c>
      <c r="AF455" s="3">
        <f>IF(ISERROR(VLOOKUP($AD455,技まとめ!$A$1:$F$380,3,FALSE)),"－",VLOOKUP($AD455,技まとめ!$A$1:$F$380,3,FALSE))</f>
        <v>13</v>
      </c>
      <c r="AG455" s="3">
        <f>IF(ISERROR(VLOOKUP($AD455,技まとめ!$A$1:$F$380,5,FALSE)),"－",VLOOKUP($AD455,技まとめ!$A$1:$F$380,5,FALSE))</f>
        <v>20</v>
      </c>
      <c r="AH455" s="3" t="str">
        <f>IF($E455=IF(ISERROR(VLOOKUP($AD455,技まとめ!$A$1:$F$380,4,FALSE)),"－",VLOOKUP($AD455,技まとめ!$A$1:$F$380,4,FALSE)),"一致","")</f>
        <v/>
      </c>
      <c r="AI455" s="9" t="s">
        <v>347</v>
      </c>
      <c r="AJ455" s="3" t="str">
        <f>IF(ISERROR(VLOOKUP($AI455,技まとめ!$A$1:$F$380,6,FALSE)),"－",VLOOKUP($AI455,技まとめ!$A$1:$F$380,6,FALSE))</f>
        <v>DR</v>
      </c>
      <c r="AK455" s="3">
        <f>IF(ISERROR(VLOOKUP($AI455,技まとめ!$A$1:$F$380,3,FALSE)),"－",VLOOKUP($AI455,技まとめ!$A$1:$F$380,3,FALSE))</f>
        <v>40</v>
      </c>
      <c r="AL455" s="3">
        <f>IF(ISERROR(VLOOKUP($AI455,技まとめ!$A$1:$F$380,5,FALSE)),"－",VLOOKUP($AI455,技まとめ!$A$1:$F$380,5,FALSE))</f>
        <v>31</v>
      </c>
      <c r="AM455" s="3" t="str">
        <f>IF($E455=IF(ISERROR(VLOOKUP($AI455,技まとめ!$A$1:$F$380,4,FALSE)),"－",VLOOKUP($AI455,技まとめ!$A$1:$F$380,4,FALSE)),"一致","")</f>
        <v/>
      </c>
      <c r="AN455" s="9" t="s">
        <v>255</v>
      </c>
      <c r="AO455" s="3" t="str">
        <f>IF(ISERROR(VLOOKUP($AN455,技まとめ!$A$1:$F$380,6,FALSE)),"－",VLOOKUP($AN455,技まとめ!$A$1:$F$380,6,FALSE))</f>
        <v>DR</v>
      </c>
      <c r="AP455" s="3">
        <f>IF(ISERROR(VLOOKUP($AN455,技まとめ!$A$1:$F$380,3,FALSE)),"－",VLOOKUP($AN455,技まとめ!$A$1:$F$380,3,FALSE))</f>
        <v>52</v>
      </c>
      <c r="AQ455" s="3">
        <f>IF(ISERROR(VLOOKUP($AN455,技まとめ!$A$1:$F$380,5,FALSE)),"－",VLOOKUP($AN455,技まとめ!$A$1:$F$380,5,FALSE))</f>
        <v>36</v>
      </c>
      <c r="AR455" s="3" t="str">
        <f>IF($E455=IF(ISERROR(VLOOKUP($AN455,技まとめ!$A$1:$F$380,4,FALSE)),"－",VLOOKUP($AN455,技まとめ!$A$1:$F$380,4,FALSE)),"一致","")</f>
        <v>一致</v>
      </c>
      <c r="AS455" s="9" t="s">
        <v>216</v>
      </c>
      <c r="AT455" s="3" t="str">
        <f>IF(ISERROR(VLOOKUP($AS455,技まとめ!$A$1:$F$380,6,FALSE)),"－",VLOOKUP($AS455,技まとめ!$A$1:$F$380,6,FALSE))</f>
        <v>DR</v>
      </c>
      <c r="AU455" s="3">
        <f>IF(ISERROR(VLOOKUP($AS455,技まとめ!$A$1:$F$380,3,FALSE)),"－",VLOOKUP($AS455,技まとめ!$A$1:$F$380,3,FALSE))</f>
        <v>77</v>
      </c>
      <c r="AV455" s="3">
        <f>IF(ISERROR(VLOOKUP($AS455,技まとめ!$A$1:$F$380,5,FALSE)),"－",VLOOKUP($AS455,技まとめ!$A$1:$F$380,5,FALSE))</f>
        <v>47</v>
      </c>
      <c r="AW455" s="3" t="str">
        <f>IF($E455=IF(ISERROR(VLOOKUP($AS455,技まとめ!$A$1:$F$380,4,FALSE)),"－",VLOOKUP($AS455,技まとめ!$A$1:$F$380,4,FALSE)),"一致","")</f>
        <v/>
      </c>
      <c r="AX455" s="12" t="str">
        <f t="shared" si="104"/>
        <v>モンキーターンざんぞうカマイタチアルマジロサーカス</v>
      </c>
      <c r="AY455" s="12" t="str">
        <f t="shared" si="105"/>
        <v>モンキーターンざんぞうカマイタチアルマジロサーカス</v>
      </c>
      <c r="AZ455" s="12" t="str">
        <f t="shared" si="106"/>
        <v>モンキーターンざんぞうカマイタチアルマジロサーカス</v>
      </c>
      <c r="BA455" s="12" t="str">
        <f t="shared" si="107"/>
        <v>モンキーターンざんぞうカマイタチアルマジロサーカス</v>
      </c>
      <c r="BB455" s="11" t="str">
        <f t="shared" si="108"/>
        <v>DRDRDRDR</v>
      </c>
      <c r="BC455" s="11" t="str">
        <f t="shared" si="109"/>
        <v>DRDRDRDR</v>
      </c>
      <c r="BD455" s="11" t="str">
        <f t="shared" si="110"/>
        <v>DRDRDRDR</v>
      </c>
      <c r="BE455" s="11" t="str">
        <f t="shared" si="111"/>
        <v>DRDRDRDR</v>
      </c>
    </row>
    <row r="456" spans="1:57" ht="11.25" hidden="1" customHeight="1">
      <c r="A456" s="6">
        <v>454</v>
      </c>
      <c r="B456" s="7" t="s">
        <v>1281</v>
      </c>
      <c r="C456" s="8" t="s">
        <v>1282</v>
      </c>
      <c r="D456" s="7" t="s">
        <v>72</v>
      </c>
      <c r="E456" s="7" t="s">
        <v>73</v>
      </c>
      <c r="F456" s="7" t="s">
        <v>128</v>
      </c>
      <c r="G456" s="9">
        <v>94</v>
      </c>
      <c r="H456" s="9">
        <v>119</v>
      </c>
      <c r="I456" s="9">
        <v>58</v>
      </c>
      <c r="J456" s="9">
        <v>60</v>
      </c>
      <c r="K456" s="9">
        <v>52</v>
      </c>
      <c r="L456" s="9">
        <v>56</v>
      </c>
      <c r="M456" s="9">
        <v>51</v>
      </c>
      <c r="N456" s="9">
        <v>53</v>
      </c>
      <c r="O456" s="9">
        <v>51</v>
      </c>
      <c r="P456" s="9">
        <v>61</v>
      </c>
      <c r="Q456" s="10">
        <v>108</v>
      </c>
      <c r="R456" s="11">
        <v>44</v>
      </c>
      <c r="S456" s="11">
        <v>1</v>
      </c>
      <c r="T456" s="11">
        <v>106</v>
      </c>
      <c r="U456" s="11">
        <v>101</v>
      </c>
      <c r="V456" s="11">
        <v>1</v>
      </c>
      <c r="W456" s="11">
        <v>101</v>
      </c>
      <c r="X456" s="11">
        <f t="shared" si="98"/>
        <v>462</v>
      </c>
      <c r="Y456" s="11">
        <f t="shared" si="99"/>
        <v>4830</v>
      </c>
      <c r="Z456" s="11">
        <f t="shared" si="100"/>
        <v>2055</v>
      </c>
      <c r="AA456" s="11">
        <f t="shared" si="101"/>
        <v>4225</v>
      </c>
      <c r="AB456" s="11">
        <f t="shared" si="102"/>
        <v>4225</v>
      </c>
      <c r="AC456" s="6">
        <f t="shared" si="103"/>
        <v>4965</v>
      </c>
      <c r="AD456" s="9" t="s">
        <v>842</v>
      </c>
      <c r="AE456" s="3" t="str">
        <f>IF(ISERROR(VLOOKUP($AD456,技まとめ!$A$1:$F$380,6,FALSE)),"－",VLOOKUP($AD456,技まとめ!$A$1:$F$380,6,FALSE))</f>
        <v>－</v>
      </c>
      <c r="AF456" s="3">
        <f>IF(ISERROR(VLOOKUP($AD456,技まとめ!$A$1:$F$380,3,FALSE)),"－",VLOOKUP($AD456,技まとめ!$A$1:$F$380,3,FALSE))</f>
        <v>0</v>
      </c>
      <c r="AG456" s="3">
        <f>IF(ISERROR(VLOOKUP($AD456,技まとめ!$A$1:$F$380,5,FALSE)),"－",VLOOKUP($AD456,技まとめ!$A$1:$F$380,5,FALSE))</f>
        <v>0</v>
      </c>
      <c r="AH456" s="3" t="str">
        <f>IF($E456=IF(ISERROR(VLOOKUP($AD456,技まとめ!$A$1:$F$380,4,FALSE)),"－",VLOOKUP($AD456,技まとめ!$A$1:$F$380,4,FALSE)),"一致","")</f>
        <v/>
      </c>
      <c r="AI456" s="9" t="s">
        <v>500</v>
      </c>
      <c r="AJ456" s="3" t="str">
        <f>IF(ISERROR(VLOOKUP($AI456,技まとめ!$A$1:$F$380,6,FALSE)),"－",VLOOKUP($AI456,技まとめ!$A$1:$F$380,6,FALSE))</f>
        <v>SC</v>
      </c>
      <c r="AK456" s="3">
        <f>IF(ISERROR(VLOOKUP($AI456,技まとめ!$A$1:$F$380,3,FALSE)),"－",VLOOKUP($AI456,技まとめ!$A$1:$F$380,3,FALSE))</f>
        <v>31</v>
      </c>
      <c r="AL456" s="3">
        <f>IF(ISERROR(VLOOKUP($AI456,技まとめ!$A$1:$F$380,5,FALSE)),"－",VLOOKUP($AI456,技まとめ!$A$1:$F$380,5,FALSE))</f>
        <v>22</v>
      </c>
      <c r="AM456" s="3" t="str">
        <f>IF($E456=IF(ISERROR(VLOOKUP($AI456,技まとめ!$A$1:$F$380,4,FALSE)),"－",VLOOKUP($AI456,技まとめ!$A$1:$F$380,4,FALSE)),"一致","")</f>
        <v>一致</v>
      </c>
      <c r="AN456" s="9" t="s">
        <v>90</v>
      </c>
      <c r="AO456" s="3" t="str">
        <f>IF(ISERROR(VLOOKUP($AN456,技まとめ!$A$1:$F$380,6,FALSE)),"－",VLOOKUP($AN456,技まとめ!$A$1:$F$380,6,FALSE))</f>
        <v>DR</v>
      </c>
      <c r="AP456" s="3">
        <f>IF(ISERROR(VLOOKUP($AN456,技まとめ!$A$1:$F$380,3,FALSE)),"－",VLOOKUP($AN456,技まとめ!$A$1:$F$380,3,FALSE))</f>
        <v>46</v>
      </c>
      <c r="AQ456" s="3">
        <f>IF(ISERROR(VLOOKUP($AN456,技まとめ!$A$1:$F$380,5,FALSE)),"－",VLOOKUP($AN456,技まとめ!$A$1:$F$380,5,FALSE))</f>
        <v>33</v>
      </c>
      <c r="AR456" s="3" t="str">
        <f>IF($E456=IF(ISERROR(VLOOKUP($AN456,技まとめ!$A$1:$F$380,4,FALSE)),"－",VLOOKUP($AN456,技まとめ!$A$1:$F$380,4,FALSE)),"一致","")</f>
        <v>一致</v>
      </c>
      <c r="AS456" s="9" t="s">
        <v>158</v>
      </c>
      <c r="AT456" s="3" t="str">
        <f>IF(ISERROR(VLOOKUP($AS456,技まとめ!$A$1:$F$380,6,FALSE)),"－",VLOOKUP($AS456,技まとめ!$A$1:$F$380,6,FALSE))</f>
        <v>NS</v>
      </c>
      <c r="AU456" s="3">
        <f>IF(ISERROR(VLOOKUP($AS456,技まとめ!$A$1:$F$380,3,FALSE)),"－",VLOOKUP($AS456,技まとめ!$A$1:$F$380,3,FALSE))</f>
        <v>70</v>
      </c>
      <c r="AV456" s="3">
        <f>IF(ISERROR(VLOOKUP($AS456,技まとめ!$A$1:$F$380,5,FALSE)),"－",VLOOKUP($AS456,技まとめ!$A$1:$F$380,5,FALSE))</f>
        <v>40</v>
      </c>
      <c r="AW456" s="3" t="str">
        <f>IF($E456=IF(ISERROR(VLOOKUP($AS456,技まとめ!$A$1:$F$380,4,FALSE)),"－",VLOOKUP($AS456,技まとめ!$A$1:$F$380,4,FALSE)),"一致","")</f>
        <v>一致</v>
      </c>
      <c r="AX456" s="12" t="str">
        <f t="shared" si="104"/>
        <v>なまけるつちだるまモグラフェイントリフレクトバスター</v>
      </c>
      <c r="AY456" s="12" t="str">
        <f t="shared" si="105"/>
        <v>なまけるつちだるまモグラフェイントリフレクトバスター</v>
      </c>
      <c r="AZ456" s="12" t="str">
        <f t="shared" si="106"/>
        <v>なまけるつちだるまモグラフェイントリフレクトバスター</v>
      </c>
      <c r="BA456" s="12" t="str">
        <f t="shared" si="107"/>
        <v>なまけるつちだるまモグラフェイントリフレクトバスター</v>
      </c>
      <c r="BB456" s="11" t="str">
        <f t="shared" si="108"/>
        <v>－SCDRNS</v>
      </c>
      <c r="BC456" s="11" t="str">
        <f t="shared" si="109"/>
        <v>－SCDRNS</v>
      </c>
      <c r="BD456" s="11" t="str">
        <f t="shared" si="110"/>
        <v>－SCDRNS</v>
      </c>
      <c r="BE456" s="11" t="str">
        <f t="shared" si="111"/>
        <v>－SCDRNS</v>
      </c>
    </row>
    <row r="457" spans="1:57" ht="11.25" hidden="1" customHeight="1">
      <c r="A457" s="6">
        <v>455</v>
      </c>
      <c r="B457" s="7" t="s">
        <v>1283</v>
      </c>
      <c r="C457" s="8" t="s">
        <v>1284</v>
      </c>
      <c r="D457" s="7" t="s">
        <v>72</v>
      </c>
      <c r="E457" s="7" t="s">
        <v>102</v>
      </c>
      <c r="F457" s="7" t="s">
        <v>109</v>
      </c>
      <c r="G457" s="9">
        <v>111</v>
      </c>
      <c r="H457" s="9">
        <v>108</v>
      </c>
      <c r="I457" s="9">
        <v>45</v>
      </c>
      <c r="J457" s="9">
        <v>51</v>
      </c>
      <c r="K457" s="9">
        <v>59</v>
      </c>
      <c r="L457" s="9">
        <v>50</v>
      </c>
      <c r="M457" s="9">
        <v>53</v>
      </c>
      <c r="N457" s="9">
        <v>56</v>
      </c>
      <c r="O457" s="9">
        <v>57</v>
      </c>
      <c r="P457" s="9">
        <v>60</v>
      </c>
      <c r="Q457" s="10">
        <v>95</v>
      </c>
      <c r="R457" s="11">
        <v>44</v>
      </c>
      <c r="S457" s="11">
        <v>1</v>
      </c>
      <c r="T457" s="11">
        <v>100</v>
      </c>
      <c r="U457" s="11">
        <v>103</v>
      </c>
      <c r="V457" s="11">
        <v>1</v>
      </c>
      <c r="W457" s="11">
        <v>107</v>
      </c>
      <c r="X457" s="11">
        <f t="shared" si="98"/>
        <v>451</v>
      </c>
      <c r="Y457" s="11">
        <f t="shared" si="99"/>
        <v>4340</v>
      </c>
      <c r="Z457" s="11">
        <f t="shared" si="100"/>
        <v>2085</v>
      </c>
      <c r="AA457" s="11">
        <f t="shared" si="101"/>
        <v>4045</v>
      </c>
      <c r="AB457" s="11">
        <f t="shared" si="102"/>
        <v>4045</v>
      </c>
      <c r="AC457" s="6">
        <f t="shared" si="103"/>
        <v>4755</v>
      </c>
      <c r="AD457" s="9" t="s">
        <v>168</v>
      </c>
      <c r="AE457" s="3" t="str">
        <f>IF(ISERROR(VLOOKUP($AD457,技まとめ!$A$1:$F$380,6,FALSE)),"－",VLOOKUP($AD457,技まとめ!$A$1:$F$380,6,FALSE))</f>
        <v>BL</v>
      </c>
      <c r="AF457" s="3">
        <f>IF(ISERROR(VLOOKUP($AD457,技まとめ!$A$1:$F$380,3,FALSE)),"－",VLOOKUP($AD457,技まとめ!$A$1:$F$380,3,FALSE))</f>
        <v>25</v>
      </c>
      <c r="AG457" s="3">
        <f>IF(ISERROR(VLOOKUP($AD457,技まとめ!$A$1:$F$380,5,FALSE)),"－",VLOOKUP($AD457,技まとめ!$A$1:$F$380,5,FALSE))</f>
        <v>12</v>
      </c>
      <c r="AH457" s="3" t="str">
        <f>IF($E457=IF(ISERROR(VLOOKUP($AD457,技まとめ!$A$1:$F$380,4,FALSE)),"－",VLOOKUP($AD457,技まとめ!$A$1:$F$380,4,FALSE)),"一致","")</f>
        <v/>
      </c>
      <c r="AI457" s="9" t="s">
        <v>143</v>
      </c>
      <c r="AJ457" s="3" t="str">
        <f>IF(ISERROR(VLOOKUP($AI457,技まとめ!$A$1:$F$380,6,FALSE)),"－",VLOOKUP($AI457,技まとめ!$A$1:$F$380,6,FALSE))</f>
        <v>NS</v>
      </c>
      <c r="AK457" s="3">
        <f>IF(ISERROR(VLOOKUP($AI457,技まとめ!$A$1:$F$380,3,FALSE)),"－",VLOOKUP($AI457,技まとめ!$A$1:$F$380,3,FALSE))</f>
        <v>88</v>
      </c>
      <c r="AL457" s="3">
        <f>IF(ISERROR(VLOOKUP($AI457,技まとめ!$A$1:$F$380,5,FALSE)),"－",VLOOKUP($AI457,技まとめ!$A$1:$F$380,5,FALSE))</f>
        <v>49</v>
      </c>
      <c r="AM457" s="3" t="str">
        <f>IF($E457=IF(ISERROR(VLOOKUP($AI457,技まとめ!$A$1:$F$380,4,FALSE)),"－",VLOOKUP($AI457,技まとめ!$A$1:$F$380,4,FALSE)),"一致","")</f>
        <v/>
      </c>
      <c r="AN457" s="9" t="s">
        <v>756</v>
      </c>
      <c r="AO457" s="3" t="str">
        <f>IF(ISERROR(VLOOKUP($AN457,技まとめ!$A$1:$F$380,6,FALSE)),"－",VLOOKUP($AN457,技まとめ!$A$1:$F$380,6,FALSE))</f>
        <v>BB</v>
      </c>
      <c r="AP457" s="3">
        <f>IF(ISERROR(VLOOKUP($AN457,技まとめ!$A$1:$F$380,3,FALSE)),"－",VLOOKUP($AN457,技まとめ!$A$1:$F$380,3,FALSE))</f>
        <v>65</v>
      </c>
      <c r="AQ457" s="3">
        <f>IF(ISERROR(VLOOKUP($AN457,技まとめ!$A$1:$F$380,5,FALSE)),"－",VLOOKUP($AN457,技まとめ!$A$1:$F$380,5,FALSE))</f>
        <v>42</v>
      </c>
      <c r="AR457" s="3" t="str">
        <f>IF($E457=IF(ISERROR(VLOOKUP($AN457,技まとめ!$A$1:$F$380,4,FALSE)),"－",VLOOKUP($AN457,技まとめ!$A$1:$F$380,4,FALSE)),"一致","")</f>
        <v>一致</v>
      </c>
      <c r="AS457" s="9" t="s">
        <v>116</v>
      </c>
      <c r="AT457" s="3" t="str">
        <f>IF(ISERROR(VLOOKUP($AS457,技まとめ!$A$1:$F$380,6,FALSE)),"－",VLOOKUP($AS457,技まとめ!$A$1:$F$380,6,FALSE))</f>
        <v>DR</v>
      </c>
      <c r="AU457" s="3">
        <f>IF(ISERROR(VLOOKUP($AS457,技まとめ!$A$1:$F$380,3,FALSE)),"－",VLOOKUP($AS457,技まとめ!$A$1:$F$380,3,FALSE))</f>
        <v>63</v>
      </c>
      <c r="AV457" s="3">
        <f>IF(ISERROR(VLOOKUP($AS457,技まとめ!$A$1:$F$380,5,FALSE)),"－",VLOOKUP($AS457,技まとめ!$A$1:$F$380,5,FALSE))</f>
        <v>42</v>
      </c>
      <c r="AW457" s="3" t="str">
        <f>IF($E457=IF(ISERROR(VLOOKUP($AS457,技まとめ!$A$1:$F$380,4,FALSE)),"－",VLOOKUP($AS457,技まとめ!$A$1:$F$380,4,FALSE)),"一致","")</f>
        <v>一致</v>
      </c>
      <c r="AX457" s="12" t="str">
        <f t="shared" si="104"/>
        <v>キラースライドワイバーンクラッシュボルケイノカットれっぷうダッシュ</v>
      </c>
      <c r="AY457" s="12" t="str">
        <f t="shared" si="105"/>
        <v>キラースライドワイバーンクラッシュボルケイノカットれっぷうダッシュ</v>
      </c>
      <c r="AZ457" s="12" t="str">
        <f t="shared" si="106"/>
        <v>キラースライドワイバーンクラッシュボルケイノカットれっぷうダッシュ</v>
      </c>
      <c r="BA457" s="12" t="str">
        <f t="shared" si="107"/>
        <v>キラースライドワイバーンクラッシュボルケイノカットれっぷうダッシュ</v>
      </c>
      <c r="BB457" s="11" t="str">
        <f t="shared" si="108"/>
        <v>BLNSBBDR</v>
      </c>
      <c r="BC457" s="11" t="str">
        <f t="shared" si="109"/>
        <v>BLNSBBDR</v>
      </c>
      <c r="BD457" s="11" t="str">
        <f t="shared" si="110"/>
        <v>BLNSBBDR</v>
      </c>
      <c r="BE457" s="11" t="str">
        <f t="shared" si="111"/>
        <v>BLNSBBDR</v>
      </c>
    </row>
    <row r="458" spans="1:57" ht="11.25" hidden="1" customHeight="1">
      <c r="A458" s="6">
        <v>456</v>
      </c>
      <c r="B458" s="7" t="s">
        <v>1285</v>
      </c>
      <c r="C458" s="8" t="s">
        <v>1286</v>
      </c>
      <c r="D458" s="7" t="s">
        <v>72</v>
      </c>
      <c r="E458" s="7" t="s">
        <v>73</v>
      </c>
      <c r="F458" s="7" t="s">
        <v>128</v>
      </c>
      <c r="G458" s="9">
        <v>110</v>
      </c>
      <c r="H458" s="9">
        <v>92</v>
      </c>
      <c r="I458" s="9">
        <v>56</v>
      </c>
      <c r="J458" s="9">
        <v>51</v>
      </c>
      <c r="K458" s="9">
        <v>53</v>
      </c>
      <c r="L458" s="9">
        <v>54</v>
      </c>
      <c r="M458" s="9">
        <v>56</v>
      </c>
      <c r="N458" s="9">
        <v>52</v>
      </c>
      <c r="O458" s="9">
        <v>57</v>
      </c>
      <c r="P458" s="9">
        <v>56</v>
      </c>
      <c r="Q458" s="10">
        <v>106</v>
      </c>
      <c r="R458" s="11">
        <v>30</v>
      </c>
      <c r="S458" s="11">
        <v>1</v>
      </c>
      <c r="T458" s="11">
        <v>104</v>
      </c>
      <c r="U458" s="11">
        <v>106</v>
      </c>
      <c r="V458" s="11">
        <v>1</v>
      </c>
      <c r="W458" s="11">
        <v>107</v>
      </c>
      <c r="X458" s="11">
        <f t="shared" si="98"/>
        <v>455</v>
      </c>
      <c r="Y458" s="11">
        <f t="shared" si="99"/>
        <v>4780</v>
      </c>
      <c r="Z458" s="11">
        <f t="shared" si="100"/>
        <v>1595</v>
      </c>
      <c r="AA458" s="11">
        <f t="shared" si="101"/>
        <v>4185</v>
      </c>
      <c r="AB458" s="11">
        <f t="shared" si="102"/>
        <v>4185</v>
      </c>
      <c r="AC458" s="6">
        <f t="shared" si="103"/>
        <v>4845</v>
      </c>
      <c r="AD458" s="9" t="s">
        <v>500</v>
      </c>
      <c r="AE458" s="3" t="str">
        <f>IF(ISERROR(VLOOKUP($AD458,技まとめ!$A$1:$F$380,6,FALSE)),"－",VLOOKUP($AD458,技まとめ!$A$1:$F$380,6,FALSE))</f>
        <v>SC</v>
      </c>
      <c r="AF458" s="3">
        <f>IF(ISERROR(VLOOKUP($AD458,技まとめ!$A$1:$F$380,3,FALSE)),"－",VLOOKUP($AD458,技まとめ!$A$1:$F$380,3,FALSE))</f>
        <v>31</v>
      </c>
      <c r="AG458" s="3">
        <f>IF(ISERROR(VLOOKUP($AD458,技まとめ!$A$1:$F$380,5,FALSE)),"－",VLOOKUP($AD458,技まとめ!$A$1:$F$380,5,FALSE))</f>
        <v>22</v>
      </c>
      <c r="AH458" s="3" t="str">
        <f>IF($E458=IF(ISERROR(VLOOKUP($AD458,技まとめ!$A$1:$F$380,4,FALSE)),"－",VLOOKUP($AD458,技まとめ!$A$1:$F$380,4,FALSE)),"一致","")</f>
        <v>一致</v>
      </c>
      <c r="AI458" s="9" t="s">
        <v>135</v>
      </c>
      <c r="AJ458" s="3" t="str">
        <f>IF(ISERROR(VLOOKUP($AI458,技まとめ!$A$1:$F$380,6,FALSE)),"－",VLOOKUP($AI458,技まとめ!$A$1:$F$380,6,FALSE))</f>
        <v>SC</v>
      </c>
      <c r="AK458" s="3">
        <f>IF(ISERROR(VLOOKUP($AI458,技まとめ!$A$1:$F$380,3,FALSE)),"－",VLOOKUP($AI458,技まとめ!$A$1:$F$380,3,FALSE))</f>
        <v>36</v>
      </c>
      <c r="AL458" s="3">
        <f>IF(ISERROR(VLOOKUP($AI458,技まとめ!$A$1:$F$380,5,FALSE)),"－",VLOOKUP($AI458,技まとめ!$A$1:$F$380,5,FALSE))</f>
        <v>25</v>
      </c>
      <c r="AM458" s="3" t="str">
        <f>IF($E458=IF(ISERROR(VLOOKUP($AI458,技まとめ!$A$1:$F$380,4,FALSE)),"－",VLOOKUP($AI458,技まとめ!$A$1:$F$380,4,FALSE)),"一致","")</f>
        <v/>
      </c>
      <c r="AN458" s="9" t="s">
        <v>540</v>
      </c>
      <c r="AO458" s="3" t="str">
        <f>IF(ISERROR(VLOOKUP($AN458,技まとめ!$A$1:$F$380,6,FALSE)),"－",VLOOKUP($AN458,技まとめ!$A$1:$F$380,6,FALSE))</f>
        <v>BS</v>
      </c>
      <c r="AP458" s="3">
        <f>IF(ISERROR(VLOOKUP($AN458,技まとめ!$A$1:$F$380,3,FALSE)),"－",VLOOKUP($AN458,技まとめ!$A$1:$F$380,3,FALSE))</f>
        <v>51</v>
      </c>
      <c r="AQ458" s="3">
        <f>IF(ISERROR(VLOOKUP($AN458,技まとめ!$A$1:$F$380,5,FALSE)),"－",VLOOKUP($AN458,技まとめ!$A$1:$F$380,5,FALSE))</f>
        <v>31</v>
      </c>
      <c r="AR458" s="3" t="str">
        <f>IF($E458=IF(ISERROR(VLOOKUP($AN458,技まとめ!$A$1:$F$380,4,FALSE)),"－",VLOOKUP($AN458,技まとめ!$A$1:$F$380,4,FALSE)),"一致","")</f>
        <v/>
      </c>
      <c r="AS458" s="9" t="s">
        <v>119</v>
      </c>
      <c r="AT458" s="3" t="str">
        <f>IF(ISERROR(VLOOKUP($AS458,技まとめ!$A$1:$F$380,6,FALSE)),"－",VLOOKUP($AS458,技まとめ!$A$1:$F$380,6,FALSE))</f>
        <v>NS</v>
      </c>
      <c r="AU458" s="3">
        <f>IF(ISERROR(VLOOKUP($AS458,技まとめ!$A$1:$F$380,3,FALSE)),"－",VLOOKUP($AS458,技まとめ!$A$1:$F$380,3,FALSE))</f>
        <v>85</v>
      </c>
      <c r="AV458" s="3">
        <f>IF(ISERROR(VLOOKUP($AS458,技まとめ!$A$1:$F$380,5,FALSE)),"－",VLOOKUP($AS458,技まとめ!$A$1:$F$380,5,FALSE))</f>
        <v>46</v>
      </c>
      <c r="AW458" s="3" t="str">
        <f>IF($E458=IF(ISERROR(VLOOKUP($AS458,技まとめ!$A$1:$F$380,4,FALSE)),"－",VLOOKUP($AS458,技まとめ!$A$1:$F$380,4,FALSE)),"一致","")</f>
        <v>一致</v>
      </c>
      <c r="AX458" s="12" t="str">
        <f t="shared" si="104"/>
        <v>つちだるまファイアトルネードバックトルネードドラゴングランド</v>
      </c>
      <c r="AY458" s="12" t="str">
        <f t="shared" si="105"/>
        <v>つちだるまファイアトルネードバックトルネードドラゴングランド</v>
      </c>
      <c r="AZ458" s="12" t="str">
        <f t="shared" si="106"/>
        <v>つちだるまファイアトルネードバックトルネードドラゴングランド</v>
      </c>
      <c r="BA458" s="12" t="str">
        <f t="shared" si="107"/>
        <v>つちだるまファイアトルネードバックトルネードドラゴングランド</v>
      </c>
      <c r="BB458" s="11" t="str">
        <f t="shared" si="108"/>
        <v>SCSCBSNS</v>
      </c>
      <c r="BC458" s="11" t="str">
        <f t="shared" si="109"/>
        <v>SCSCBSNS</v>
      </c>
      <c r="BD458" s="11" t="str">
        <f t="shared" si="110"/>
        <v>SCSCBSNS</v>
      </c>
      <c r="BE458" s="11" t="str">
        <f t="shared" si="111"/>
        <v>SCSCBSNS</v>
      </c>
    </row>
    <row r="459" spans="1:57" ht="11.25" hidden="1" customHeight="1">
      <c r="A459" s="6">
        <v>457</v>
      </c>
      <c r="B459" s="7" t="s">
        <v>1287</v>
      </c>
      <c r="C459" s="8" t="s">
        <v>1288</v>
      </c>
      <c r="D459" s="7" t="s">
        <v>72</v>
      </c>
      <c r="E459" s="7" t="s">
        <v>102</v>
      </c>
      <c r="F459" s="7" t="s">
        <v>74</v>
      </c>
      <c r="G459" s="9">
        <v>106</v>
      </c>
      <c r="H459" s="9">
        <v>118</v>
      </c>
      <c r="I459" s="9">
        <v>46</v>
      </c>
      <c r="J459" s="9">
        <v>45</v>
      </c>
      <c r="K459" s="9">
        <v>48</v>
      </c>
      <c r="L459" s="9">
        <v>54</v>
      </c>
      <c r="M459" s="9">
        <v>61</v>
      </c>
      <c r="N459" s="9">
        <v>54</v>
      </c>
      <c r="O459" s="9">
        <v>53</v>
      </c>
      <c r="P459" s="9">
        <v>66</v>
      </c>
      <c r="Q459" s="10">
        <v>96</v>
      </c>
      <c r="R459" s="11">
        <v>31</v>
      </c>
      <c r="S459" s="11">
        <v>1</v>
      </c>
      <c r="T459" s="11">
        <v>104</v>
      </c>
      <c r="U459" s="11">
        <v>111</v>
      </c>
      <c r="V459" s="11">
        <v>1</v>
      </c>
      <c r="W459" s="11">
        <v>103</v>
      </c>
      <c r="X459" s="11">
        <f t="shared" si="98"/>
        <v>447</v>
      </c>
      <c r="Y459" s="11">
        <f t="shared" si="99"/>
        <v>4360</v>
      </c>
      <c r="Z459" s="11">
        <f t="shared" si="100"/>
        <v>1610</v>
      </c>
      <c r="AA459" s="11">
        <f t="shared" si="101"/>
        <v>4165</v>
      </c>
      <c r="AB459" s="11">
        <f t="shared" si="102"/>
        <v>4165</v>
      </c>
      <c r="AC459" s="6">
        <f t="shared" si="103"/>
        <v>4830</v>
      </c>
      <c r="AD459" s="9" t="s">
        <v>202</v>
      </c>
      <c r="AE459" s="3" t="str">
        <f>IF(ISERROR(VLOOKUP($AD459,技まとめ!$A$1:$F$380,6,FALSE)),"－",VLOOKUP($AD459,技まとめ!$A$1:$F$380,6,FALSE))</f>
        <v>P1</v>
      </c>
      <c r="AF459" s="3">
        <f>IF(ISERROR(VLOOKUP($AD459,技まとめ!$A$1:$F$380,3,FALSE)),"－",VLOOKUP($AD459,技まとめ!$A$1:$F$380,3,FALSE))</f>
        <v>25</v>
      </c>
      <c r="AG459" s="3">
        <f>IF(ISERROR(VLOOKUP($AD459,技まとめ!$A$1:$F$380,5,FALSE)),"－",VLOOKUP($AD459,技まとめ!$A$1:$F$380,5,FALSE))</f>
        <v>25</v>
      </c>
      <c r="AH459" s="3" t="str">
        <f>IF($E459=IF(ISERROR(VLOOKUP($AD459,技まとめ!$A$1:$F$380,4,FALSE)),"－",VLOOKUP($AD459,技まとめ!$A$1:$F$380,4,FALSE)),"一致","")</f>
        <v>一致</v>
      </c>
      <c r="AI459" s="9" t="s">
        <v>90</v>
      </c>
      <c r="AJ459" s="3" t="str">
        <f>IF(ISERROR(VLOOKUP($AI459,技まとめ!$A$1:$F$380,6,FALSE)),"－",VLOOKUP($AI459,技まとめ!$A$1:$F$380,6,FALSE))</f>
        <v>DR</v>
      </c>
      <c r="AK459" s="3">
        <f>IF(ISERROR(VLOOKUP($AI459,技まとめ!$A$1:$F$380,3,FALSE)),"－",VLOOKUP($AI459,技まとめ!$A$1:$F$380,3,FALSE))</f>
        <v>46</v>
      </c>
      <c r="AL459" s="3">
        <f>IF(ISERROR(VLOOKUP($AI459,技まとめ!$A$1:$F$380,5,FALSE)),"－",VLOOKUP($AI459,技まとめ!$A$1:$F$380,5,FALSE))</f>
        <v>33</v>
      </c>
      <c r="AM459" s="3" t="str">
        <f>IF($E459=IF(ISERROR(VLOOKUP($AI459,技まとめ!$A$1:$F$380,4,FALSE)),"－",VLOOKUP($AI459,技まとめ!$A$1:$F$380,4,FALSE)),"一致","")</f>
        <v/>
      </c>
      <c r="AN459" s="9" t="s">
        <v>99</v>
      </c>
      <c r="AO459" s="3" t="str">
        <f>IF(ISERROR(VLOOKUP($AN459,技まとめ!$A$1:$F$380,6,FALSE)),"－",VLOOKUP($AN459,技まとめ!$A$1:$F$380,6,FALSE))</f>
        <v>DR</v>
      </c>
      <c r="AP459" s="3">
        <f>IF(ISERROR(VLOOKUP($AN459,技まとめ!$A$1:$F$380,3,FALSE)),"－",VLOOKUP($AN459,技まとめ!$A$1:$F$380,3,FALSE))</f>
        <v>77</v>
      </c>
      <c r="AQ459" s="3">
        <f>IF(ISERROR(VLOOKUP($AN459,技まとめ!$A$1:$F$380,5,FALSE)),"－",VLOOKUP($AN459,技まとめ!$A$1:$F$380,5,FALSE))</f>
        <v>47</v>
      </c>
      <c r="AR459" s="3" t="str">
        <f>IF($E459=IF(ISERROR(VLOOKUP($AN459,技まとめ!$A$1:$F$380,4,FALSE)),"－",VLOOKUP($AN459,技まとめ!$A$1:$F$380,4,FALSE)),"一致","")</f>
        <v/>
      </c>
      <c r="AS459" s="9" t="s">
        <v>389</v>
      </c>
      <c r="AT459" s="3" t="str">
        <f>IF(ISERROR(VLOOKUP($AS459,技まとめ!$A$1:$F$380,6,FALSE)),"－",VLOOKUP($AS459,技まとめ!$A$1:$F$380,6,FALSE))</f>
        <v>CA</v>
      </c>
      <c r="AU459" s="3">
        <f>IF(ISERROR(VLOOKUP($AS459,技まとめ!$A$1:$F$380,3,FALSE)),"－",VLOOKUP($AS459,技まとめ!$A$1:$F$380,3,FALSE))</f>
        <v>54</v>
      </c>
      <c r="AV459" s="3">
        <f>IF(ISERROR(VLOOKUP($AS459,技まとめ!$A$1:$F$380,5,FALSE)),"－",VLOOKUP($AS459,技まとめ!$A$1:$F$380,5,FALSE))</f>
        <v>35</v>
      </c>
      <c r="AW459" s="3" t="str">
        <f>IF($E459=IF(ISERROR(VLOOKUP($AS459,技まとめ!$A$1:$F$380,4,FALSE)),"－",VLOOKUP($AS459,技まとめ!$A$1:$F$380,4,FALSE)),"一致","")</f>
        <v/>
      </c>
      <c r="AX459" s="12" t="str">
        <f t="shared" si="104"/>
        <v>パワーシールドモグラフェイントＵ・ボートドこんじょうキャッチ</v>
      </c>
      <c r="AY459" s="12" t="str">
        <f t="shared" si="105"/>
        <v>パワーシールドモグラフェイントＵ・ボートドこんじょうキャッチ</v>
      </c>
      <c r="AZ459" s="12" t="str">
        <f t="shared" si="106"/>
        <v>パワーシールドモグラフェイントＵ・ボートドこんじょうキャッチ</v>
      </c>
      <c r="BA459" s="12" t="str">
        <f t="shared" si="107"/>
        <v>パワーシールドモグラフェイントＵ・ボートドこんじょうキャッチ</v>
      </c>
      <c r="BB459" s="11" t="str">
        <f t="shared" si="108"/>
        <v>P1DRDRCA</v>
      </c>
      <c r="BC459" s="11" t="str">
        <f t="shared" si="109"/>
        <v>P1DRDRCA</v>
      </c>
      <c r="BD459" s="11" t="str">
        <f t="shared" si="110"/>
        <v>P1DRDRCA</v>
      </c>
      <c r="BE459" s="11" t="str">
        <f t="shared" si="111"/>
        <v>P1DRDRCA</v>
      </c>
    </row>
    <row r="460" spans="1:57" ht="11.25" hidden="1" customHeight="1">
      <c r="A460" s="6">
        <v>458</v>
      </c>
      <c r="B460" s="7" t="s">
        <v>1289</v>
      </c>
      <c r="C460" s="8" t="s">
        <v>1290</v>
      </c>
      <c r="D460" s="7" t="s">
        <v>72</v>
      </c>
      <c r="E460" s="7" t="s">
        <v>102</v>
      </c>
      <c r="F460" s="7" t="s">
        <v>128</v>
      </c>
      <c r="G460" s="9">
        <v>118</v>
      </c>
      <c r="H460" s="9">
        <v>96</v>
      </c>
      <c r="I460" s="9">
        <v>47</v>
      </c>
      <c r="J460" s="9">
        <v>53</v>
      </c>
      <c r="K460" s="9">
        <v>60</v>
      </c>
      <c r="L460" s="9">
        <v>50</v>
      </c>
      <c r="M460" s="9">
        <v>56</v>
      </c>
      <c r="N460" s="9">
        <v>51</v>
      </c>
      <c r="O460" s="9">
        <v>37</v>
      </c>
      <c r="P460" s="9">
        <v>71</v>
      </c>
      <c r="Q460" s="10">
        <v>97</v>
      </c>
      <c r="R460" s="11">
        <v>53</v>
      </c>
      <c r="S460" s="11">
        <v>1</v>
      </c>
      <c r="T460" s="11">
        <v>100</v>
      </c>
      <c r="U460" s="11">
        <v>106</v>
      </c>
      <c r="V460" s="11">
        <v>1</v>
      </c>
      <c r="W460" s="11">
        <v>87</v>
      </c>
      <c r="X460" s="11">
        <f t="shared" si="98"/>
        <v>445</v>
      </c>
      <c r="Y460" s="11">
        <f t="shared" si="99"/>
        <v>4320</v>
      </c>
      <c r="Z460" s="11">
        <f t="shared" si="100"/>
        <v>2300</v>
      </c>
      <c r="AA460" s="11">
        <f t="shared" si="101"/>
        <v>3945</v>
      </c>
      <c r="AB460" s="11">
        <f t="shared" si="102"/>
        <v>3945</v>
      </c>
      <c r="AC460" s="6">
        <f t="shared" si="103"/>
        <v>4700</v>
      </c>
      <c r="AD460" s="9" t="s">
        <v>413</v>
      </c>
      <c r="AE460" s="3" t="str">
        <f>IF(ISERROR(VLOOKUP($AD460,技まとめ!$A$1:$F$380,6,FALSE)),"－",VLOOKUP($AD460,技まとめ!$A$1:$F$380,6,FALSE))</f>
        <v>BB</v>
      </c>
      <c r="AF460" s="3">
        <f>IF(ISERROR(VLOOKUP($AD460,技まとめ!$A$1:$F$380,3,FALSE)),"－",VLOOKUP($AD460,技まとめ!$A$1:$F$380,3,FALSE))</f>
        <v>31</v>
      </c>
      <c r="AG460" s="3">
        <f>IF(ISERROR(VLOOKUP($AD460,技まとめ!$A$1:$F$380,5,FALSE)),"－",VLOOKUP($AD460,技まとめ!$A$1:$F$380,5,FALSE))</f>
        <v>28</v>
      </c>
      <c r="AH460" s="3" t="str">
        <f>IF($E460=IF(ISERROR(VLOOKUP($AD460,技まとめ!$A$1:$F$380,4,FALSE)),"－",VLOOKUP($AD460,技まとめ!$A$1:$F$380,4,FALSE)),"一致","")</f>
        <v>一致</v>
      </c>
      <c r="AI460" s="9" t="s">
        <v>585</v>
      </c>
      <c r="AJ460" s="3" t="str">
        <f>IF(ISERROR(VLOOKUP($AI460,技まとめ!$A$1:$F$380,6,FALSE)),"－",VLOOKUP($AI460,技まとめ!$A$1:$F$380,6,FALSE))</f>
        <v>BL</v>
      </c>
      <c r="AK460" s="3">
        <f>IF(ISERROR(VLOOKUP($AI460,技まとめ!$A$1:$F$380,3,FALSE)),"－",VLOOKUP($AI460,技まとめ!$A$1:$F$380,3,FALSE))</f>
        <v>71</v>
      </c>
      <c r="AL460" s="3">
        <f>IF(ISERROR(VLOOKUP($AI460,技まとめ!$A$1:$F$380,5,FALSE)),"－",VLOOKUP($AI460,技まとめ!$A$1:$F$380,5,FALSE))</f>
        <v>44</v>
      </c>
      <c r="AM460" s="3" t="str">
        <f>IF($E460=IF(ISERROR(VLOOKUP($AI460,技まとめ!$A$1:$F$380,4,FALSE)),"－",VLOOKUP($AI460,技まとめ!$A$1:$F$380,4,FALSE)),"一致","")</f>
        <v/>
      </c>
      <c r="AN460" s="9" t="s">
        <v>322</v>
      </c>
      <c r="AO460" s="3" t="str">
        <f>IF(ISERROR(VLOOKUP($AN460,技まとめ!$A$1:$F$380,6,FALSE)),"－",VLOOKUP($AN460,技まとめ!$A$1:$F$380,6,FALSE))</f>
        <v>SC</v>
      </c>
      <c r="AP460" s="3">
        <f>IF(ISERROR(VLOOKUP($AN460,技まとめ!$A$1:$F$380,3,FALSE)),"－",VLOOKUP($AN460,技まとめ!$A$1:$F$380,3,FALSE))</f>
        <v>25</v>
      </c>
      <c r="AQ460" s="3">
        <f>IF(ISERROR(VLOOKUP($AN460,技まとめ!$A$1:$F$380,5,FALSE)),"－",VLOOKUP($AN460,技まとめ!$A$1:$F$380,5,FALSE))</f>
        <v>20</v>
      </c>
      <c r="AR460" s="3" t="str">
        <f>IF($E460=IF(ISERROR(VLOOKUP($AN460,技まとめ!$A$1:$F$380,4,FALSE)),"－",VLOOKUP($AN460,技まとめ!$A$1:$F$380,4,FALSE)),"一致","")</f>
        <v/>
      </c>
      <c r="AS460" s="9" t="s">
        <v>395</v>
      </c>
      <c r="AT460" s="3" t="str">
        <f>IF(ISERROR(VLOOKUP($AS460,技まとめ!$A$1:$F$380,6,FALSE)),"－",VLOOKUP($AS460,技まとめ!$A$1:$F$380,6,FALSE))</f>
        <v>LS</v>
      </c>
      <c r="AU460" s="3">
        <f>IF(ISERROR(VLOOKUP($AS460,技まとめ!$A$1:$F$380,3,FALSE)),"－",VLOOKUP($AS460,技まとめ!$A$1:$F$380,3,FALSE))</f>
        <v>81</v>
      </c>
      <c r="AV460" s="3">
        <f>IF(ISERROR(VLOOKUP($AS460,技まとめ!$A$1:$F$380,5,FALSE)),"－",VLOOKUP($AS460,技まとめ!$A$1:$F$380,5,FALSE))</f>
        <v>55</v>
      </c>
      <c r="AW460" s="3" t="str">
        <f>IF($E460=IF(ISERROR(VLOOKUP($AS460,技まとめ!$A$1:$F$380,4,FALSE)),"－",VLOOKUP($AS460,技まとめ!$A$1:$F$380,4,FALSE)),"一致","")</f>
        <v/>
      </c>
      <c r="AX460" s="12" t="str">
        <f t="shared" si="104"/>
        <v>スーパーしこふみメガクェイクターザンキックドこんじょうクラブ</v>
      </c>
      <c r="AY460" s="12" t="str">
        <f t="shared" si="105"/>
        <v>スーパーしこふみメガクェイクターザンキックドこんじょうクラブ</v>
      </c>
      <c r="AZ460" s="12" t="str">
        <f t="shared" si="106"/>
        <v>スーパーしこふみメガクェイクターザンキックドこんじょうクラブ</v>
      </c>
      <c r="BA460" s="12" t="str">
        <f t="shared" si="107"/>
        <v>スーパーしこふみメガクェイクターザンキックドこんじょうクラブ</v>
      </c>
      <c r="BB460" s="11" t="str">
        <f t="shared" si="108"/>
        <v>BBBLSCLS</v>
      </c>
      <c r="BC460" s="11" t="str">
        <f t="shared" si="109"/>
        <v>BBBLSCLS</v>
      </c>
      <c r="BD460" s="11" t="str">
        <f t="shared" si="110"/>
        <v>BBBLSCLS</v>
      </c>
      <c r="BE460" s="11" t="str">
        <f t="shared" si="111"/>
        <v>BBBLSCLS</v>
      </c>
    </row>
    <row r="461" spans="1:57" ht="11.25" hidden="1" customHeight="1">
      <c r="A461" s="6">
        <v>459</v>
      </c>
      <c r="B461" s="7" t="s">
        <v>1291</v>
      </c>
      <c r="C461" s="8" t="s">
        <v>1292</v>
      </c>
      <c r="D461" s="7" t="s">
        <v>72</v>
      </c>
      <c r="E461" s="7" t="s">
        <v>95</v>
      </c>
      <c r="F461" s="7" t="s">
        <v>82</v>
      </c>
      <c r="G461" s="9">
        <v>110</v>
      </c>
      <c r="H461" s="9">
        <v>95</v>
      </c>
      <c r="I461" s="9">
        <v>56</v>
      </c>
      <c r="J461" s="9">
        <v>58</v>
      </c>
      <c r="K461" s="9">
        <v>50</v>
      </c>
      <c r="L461" s="9">
        <v>61</v>
      </c>
      <c r="M461" s="9">
        <v>54</v>
      </c>
      <c r="N461" s="9">
        <v>57</v>
      </c>
      <c r="O461" s="9">
        <v>57</v>
      </c>
      <c r="P461" s="9">
        <v>25</v>
      </c>
      <c r="Q461" s="10">
        <v>106</v>
      </c>
      <c r="R461" s="11">
        <v>8</v>
      </c>
      <c r="S461" s="11">
        <v>1</v>
      </c>
      <c r="T461" s="11">
        <v>111</v>
      </c>
      <c r="U461" s="11">
        <v>104</v>
      </c>
      <c r="V461" s="11">
        <v>1</v>
      </c>
      <c r="W461" s="11">
        <v>107</v>
      </c>
      <c r="X461" s="11">
        <f t="shared" si="98"/>
        <v>438</v>
      </c>
      <c r="Y461" s="11">
        <f t="shared" si="99"/>
        <v>4780</v>
      </c>
      <c r="Z461" s="11">
        <f t="shared" si="100"/>
        <v>825</v>
      </c>
      <c r="AA461" s="11">
        <f t="shared" si="101"/>
        <v>4430</v>
      </c>
      <c r="AB461" s="11">
        <f t="shared" si="102"/>
        <v>4430</v>
      </c>
      <c r="AC461" s="6">
        <f t="shared" si="103"/>
        <v>5015</v>
      </c>
      <c r="AD461" s="9" t="s">
        <v>235</v>
      </c>
      <c r="AE461" s="3" t="str">
        <f>IF(ISERROR(VLOOKUP($AD461,技まとめ!$A$1:$F$380,6,FALSE)),"－",VLOOKUP($AD461,技まとめ!$A$1:$F$380,6,FALSE))</f>
        <v>BL</v>
      </c>
      <c r="AF461" s="3">
        <f>IF(ISERROR(VLOOKUP($AD461,技まとめ!$A$1:$F$380,3,FALSE)),"－",VLOOKUP($AD461,技まとめ!$A$1:$F$380,3,FALSE))</f>
        <v>18</v>
      </c>
      <c r="AG461" s="3">
        <f>IF(ISERROR(VLOOKUP($AD461,技まとめ!$A$1:$F$380,5,FALSE)),"－",VLOOKUP($AD461,技まとめ!$A$1:$F$380,5,FALSE))</f>
        <v>21</v>
      </c>
      <c r="AH461" s="3" t="str">
        <f>IF($E461=IF(ISERROR(VLOOKUP($AD461,技まとめ!$A$1:$F$380,4,FALSE)),"－",VLOOKUP($AD461,技まとめ!$A$1:$F$380,4,FALSE)),"一致","")</f>
        <v>一致</v>
      </c>
      <c r="AI461" s="9" t="s">
        <v>251</v>
      </c>
      <c r="AJ461" s="3" t="str">
        <f>IF(ISERROR(VLOOKUP($AI461,技まとめ!$A$1:$F$380,6,FALSE)),"－",VLOOKUP($AI461,技まとめ!$A$1:$F$380,6,FALSE))</f>
        <v>BL</v>
      </c>
      <c r="AK461" s="3">
        <f>IF(ISERROR(VLOOKUP($AI461,技まとめ!$A$1:$F$380,3,FALSE)),"－",VLOOKUP($AI461,技まとめ!$A$1:$F$380,3,FALSE))</f>
        <v>46</v>
      </c>
      <c r="AL461" s="3">
        <f>IF(ISERROR(VLOOKUP($AI461,技まとめ!$A$1:$F$380,5,FALSE)),"－",VLOOKUP($AI461,技まとめ!$A$1:$F$380,5,FALSE))</f>
        <v>33</v>
      </c>
      <c r="AM461" s="3" t="str">
        <f>IF($E461=IF(ISERROR(VLOOKUP($AI461,技まとめ!$A$1:$F$380,4,FALSE)),"－",VLOOKUP($AI461,技まとめ!$A$1:$F$380,4,FALSE)),"一致","")</f>
        <v>一致</v>
      </c>
      <c r="AN461" s="9" t="s">
        <v>576</v>
      </c>
      <c r="AO461" s="3" t="str">
        <f>IF(ISERROR(VLOOKUP($AN461,技まとめ!$A$1:$F$380,6,FALSE)),"－",VLOOKUP($AN461,技まとめ!$A$1:$F$380,6,FALSE))</f>
        <v>BB</v>
      </c>
      <c r="AP461" s="3">
        <f>IF(ISERROR(VLOOKUP($AN461,技まとめ!$A$1:$F$380,3,FALSE)),"－",VLOOKUP($AN461,技まとめ!$A$1:$F$380,3,FALSE))</f>
        <v>72</v>
      </c>
      <c r="AQ461" s="3">
        <f>IF(ISERROR(VLOOKUP($AN461,技まとめ!$A$1:$F$380,5,FALSE)),"－",VLOOKUP($AN461,技まとめ!$A$1:$F$380,5,FALSE))</f>
        <v>43</v>
      </c>
      <c r="AR461" s="3" t="str">
        <f>IF($E461=IF(ISERROR(VLOOKUP($AN461,技まとめ!$A$1:$F$380,4,FALSE)),"－",VLOOKUP($AN461,技まとめ!$A$1:$F$380,4,FALSE)),"一致","")</f>
        <v/>
      </c>
      <c r="AS461" s="9" t="s">
        <v>837</v>
      </c>
      <c r="AT461" s="3" t="str">
        <f>IF(ISERROR(VLOOKUP($AS461,技まとめ!$A$1:$F$380,6,FALSE)),"－",VLOOKUP($AS461,技まとめ!$A$1:$F$380,6,FALSE))</f>
        <v>BL</v>
      </c>
      <c r="AU461" s="3">
        <f>IF(ISERROR(VLOOKUP($AS461,技まとめ!$A$1:$F$380,3,FALSE)),"－",VLOOKUP($AS461,技まとめ!$A$1:$F$380,3,FALSE))</f>
        <v>104</v>
      </c>
      <c r="AV461" s="3">
        <f>IF(ISERROR(VLOOKUP($AS461,技まとめ!$A$1:$F$380,5,FALSE)),"－",VLOOKUP($AS461,技まとめ!$A$1:$F$380,5,FALSE))</f>
        <v>57</v>
      </c>
      <c r="AW461" s="3" t="str">
        <f>IF($E461=IF(ISERROR(VLOOKUP($AS461,技まとめ!$A$1:$F$380,4,FALSE)),"－",VLOOKUP($AS461,技まとめ!$A$1:$F$380,4,FALSE)),"一致","")</f>
        <v/>
      </c>
      <c r="AX461" s="12" t="str">
        <f t="shared" si="104"/>
        <v>ドッペルゲンガーくものいとさばきのてっついボディシールド</v>
      </c>
      <c r="AY461" s="12" t="str">
        <f t="shared" si="105"/>
        <v>ドッペルゲンガーくものいとさばきのてっついボディシールド</v>
      </c>
      <c r="AZ461" s="12" t="str">
        <f t="shared" si="106"/>
        <v>ドッペルゲンガーくものいとさばきのてっついボディシールド</v>
      </c>
      <c r="BA461" s="12" t="str">
        <f t="shared" si="107"/>
        <v>ドッペルゲンガーくものいとさばきのてっついボディシールド</v>
      </c>
      <c r="BB461" s="11" t="str">
        <f t="shared" si="108"/>
        <v>BLBLBBBL</v>
      </c>
      <c r="BC461" s="11" t="str">
        <f t="shared" si="109"/>
        <v>BLBLBBBL</v>
      </c>
      <c r="BD461" s="11" t="str">
        <f t="shared" si="110"/>
        <v>BLBLBBBL</v>
      </c>
      <c r="BE461" s="11" t="str">
        <f t="shared" si="111"/>
        <v>BLBLBBBL</v>
      </c>
    </row>
    <row r="462" spans="1:57" ht="11.25" hidden="1" customHeight="1">
      <c r="A462" s="6">
        <v>460</v>
      </c>
      <c r="B462" s="7" t="s">
        <v>1293</v>
      </c>
      <c r="C462" s="8" t="s">
        <v>1294</v>
      </c>
      <c r="D462" s="7" t="s">
        <v>72</v>
      </c>
      <c r="E462" s="7" t="s">
        <v>81</v>
      </c>
      <c r="F462" s="7" t="s">
        <v>109</v>
      </c>
      <c r="G462" s="9">
        <v>93</v>
      </c>
      <c r="H462" s="9">
        <v>134</v>
      </c>
      <c r="I462" s="9">
        <v>46</v>
      </c>
      <c r="J462" s="9">
        <v>43</v>
      </c>
      <c r="K462" s="9">
        <v>37</v>
      </c>
      <c r="L462" s="9">
        <v>52</v>
      </c>
      <c r="M462" s="9">
        <v>67</v>
      </c>
      <c r="N462" s="9">
        <v>38</v>
      </c>
      <c r="O462" s="9">
        <v>53</v>
      </c>
      <c r="P462" s="9">
        <v>84</v>
      </c>
      <c r="Q462" s="10">
        <v>96</v>
      </c>
      <c r="R462" s="11">
        <v>20</v>
      </c>
      <c r="S462" s="11">
        <v>1</v>
      </c>
      <c r="T462" s="11">
        <v>102</v>
      </c>
      <c r="U462" s="11">
        <v>117</v>
      </c>
      <c r="V462" s="11">
        <v>1</v>
      </c>
      <c r="W462" s="11">
        <v>103</v>
      </c>
      <c r="X462" s="11">
        <f t="shared" si="98"/>
        <v>440</v>
      </c>
      <c r="Y462" s="11">
        <f t="shared" si="99"/>
        <v>4360</v>
      </c>
      <c r="Z462" s="11">
        <f t="shared" si="100"/>
        <v>1225</v>
      </c>
      <c r="AA462" s="11">
        <f t="shared" si="101"/>
        <v>4095</v>
      </c>
      <c r="AB462" s="11">
        <f t="shared" si="102"/>
        <v>4095</v>
      </c>
      <c r="AC462" s="6">
        <f t="shared" si="103"/>
        <v>4695</v>
      </c>
      <c r="AD462" s="9" t="s">
        <v>83</v>
      </c>
      <c r="AE462" s="3" t="str">
        <f>IF(ISERROR(VLOOKUP($AD462,技まとめ!$A$1:$F$380,6,FALSE)),"－",VLOOKUP($AD462,技まとめ!$A$1:$F$380,6,FALSE))</f>
        <v>DR</v>
      </c>
      <c r="AF462" s="3">
        <f>IF(ISERROR(VLOOKUP($AD462,技まとめ!$A$1:$F$380,3,FALSE)),"－",VLOOKUP($AD462,技まとめ!$A$1:$F$380,3,FALSE))</f>
        <v>13</v>
      </c>
      <c r="AG462" s="3">
        <f>IF(ISERROR(VLOOKUP($AD462,技まとめ!$A$1:$F$380,5,FALSE)),"－",VLOOKUP($AD462,技まとめ!$A$1:$F$380,5,FALSE))</f>
        <v>20</v>
      </c>
      <c r="AH462" s="3" t="str">
        <f>IF($E462=IF(ISERROR(VLOOKUP($AD462,技まとめ!$A$1:$F$380,4,FALSE)),"－",VLOOKUP($AD462,技まとめ!$A$1:$F$380,4,FALSE)),"一致","")</f>
        <v>一致</v>
      </c>
      <c r="AI462" s="9" t="s">
        <v>116</v>
      </c>
      <c r="AJ462" s="3" t="str">
        <f>IF(ISERROR(VLOOKUP($AI462,技まとめ!$A$1:$F$380,6,FALSE)),"－",VLOOKUP($AI462,技まとめ!$A$1:$F$380,6,FALSE))</f>
        <v>DR</v>
      </c>
      <c r="AK462" s="3">
        <f>IF(ISERROR(VLOOKUP($AI462,技まとめ!$A$1:$F$380,3,FALSE)),"－",VLOOKUP($AI462,技まとめ!$A$1:$F$380,3,FALSE))</f>
        <v>63</v>
      </c>
      <c r="AL462" s="3">
        <f>IF(ISERROR(VLOOKUP($AI462,技まとめ!$A$1:$F$380,5,FALSE)),"－",VLOOKUP($AI462,技まとめ!$A$1:$F$380,5,FALSE))</f>
        <v>42</v>
      </c>
      <c r="AM462" s="3" t="str">
        <f>IF($E462=IF(ISERROR(VLOOKUP($AI462,技まとめ!$A$1:$F$380,4,FALSE)),"－",VLOOKUP($AI462,技まとめ!$A$1:$F$380,4,FALSE)),"一致","")</f>
        <v/>
      </c>
      <c r="AN462" s="9" t="s">
        <v>331</v>
      </c>
      <c r="AO462" s="3" t="str">
        <f>IF(ISERROR(VLOOKUP($AN462,技まとめ!$A$1:$F$380,6,FALSE)),"－",VLOOKUP($AN462,技まとめ!$A$1:$F$380,6,FALSE))</f>
        <v>DR</v>
      </c>
      <c r="AP462" s="3">
        <f>IF(ISERROR(VLOOKUP($AN462,技まとめ!$A$1:$F$380,3,FALSE)),"－",VLOOKUP($AN462,技まとめ!$A$1:$F$380,3,FALSE))</f>
        <v>77</v>
      </c>
      <c r="AQ462" s="3">
        <f>IF(ISERROR(VLOOKUP($AN462,技まとめ!$A$1:$F$380,5,FALSE)),"－",VLOOKUP($AN462,技まとめ!$A$1:$F$380,5,FALSE))</f>
        <v>47</v>
      </c>
      <c r="AR462" s="3" t="str">
        <f>IF($E462=IF(ISERROR(VLOOKUP($AN462,技まとめ!$A$1:$F$380,4,FALSE)),"－",VLOOKUP($AN462,技まとめ!$A$1:$F$380,4,FALSE)),"一致","")</f>
        <v/>
      </c>
      <c r="AS462" s="9" t="s">
        <v>222</v>
      </c>
      <c r="AT462" s="3" t="str">
        <f>IF(ISERROR(VLOOKUP($AS462,技まとめ!$A$1:$F$380,6,FALSE)),"－",VLOOKUP($AS462,技まとめ!$A$1:$F$380,6,FALSE))</f>
        <v>BS</v>
      </c>
      <c r="AU462" s="3">
        <f>IF(ISERROR(VLOOKUP($AS462,技まとめ!$A$1:$F$380,3,FALSE)),"－",VLOOKUP($AS462,技まとめ!$A$1:$F$380,3,FALSE))</f>
        <v>57</v>
      </c>
      <c r="AV462" s="3">
        <f>IF(ISERROR(VLOOKUP($AS462,技まとめ!$A$1:$F$380,5,FALSE)),"－",VLOOKUP($AS462,技まとめ!$A$1:$F$380,5,FALSE))</f>
        <v>34</v>
      </c>
      <c r="AW462" s="3" t="str">
        <f>IF($E462=IF(ISERROR(VLOOKUP($AS462,技まとめ!$A$1:$F$380,4,FALSE)),"－",VLOOKUP($AS462,技まとめ!$A$1:$F$380,4,FALSE)),"一致","")</f>
        <v>一致</v>
      </c>
      <c r="AX462" s="12" t="str">
        <f t="shared" si="104"/>
        <v>しっぷうダッシュれっぷうダッシュライトニングアクセルホークショット</v>
      </c>
      <c r="AY462" s="12" t="str">
        <f t="shared" si="105"/>
        <v>しっぷうダッシュれっぷうダッシュライトニングアクセルホークショット</v>
      </c>
      <c r="AZ462" s="12" t="str">
        <f t="shared" si="106"/>
        <v>しっぷうダッシュれっぷうダッシュライトニングアクセルホークショット</v>
      </c>
      <c r="BA462" s="12" t="str">
        <f t="shared" si="107"/>
        <v>しっぷうダッシュれっぷうダッシュライトニングアクセルホークショット</v>
      </c>
      <c r="BB462" s="11" t="str">
        <f t="shared" si="108"/>
        <v>DRDRDRBS</v>
      </c>
      <c r="BC462" s="11" t="str">
        <f t="shared" si="109"/>
        <v>DRDRDRBS</v>
      </c>
      <c r="BD462" s="11" t="str">
        <f t="shared" si="110"/>
        <v>DRDRDRBS</v>
      </c>
      <c r="BE462" s="11" t="str">
        <f t="shared" si="111"/>
        <v>DRDRDRBS</v>
      </c>
    </row>
    <row r="463" spans="1:57" ht="11.25" hidden="1" customHeight="1">
      <c r="A463" s="6">
        <v>461</v>
      </c>
      <c r="B463" s="7" t="s">
        <v>1295</v>
      </c>
      <c r="C463" s="8" t="s">
        <v>1296</v>
      </c>
      <c r="D463" s="7" t="s">
        <v>72</v>
      </c>
      <c r="E463" s="7" t="s">
        <v>95</v>
      </c>
      <c r="F463" s="7" t="s">
        <v>82</v>
      </c>
      <c r="G463" s="9">
        <v>133</v>
      </c>
      <c r="H463" s="9">
        <v>115</v>
      </c>
      <c r="I463" s="9">
        <v>56</v>
      </c>
      <c r="J463" s="9">
        <v>56</v>
      </c>
      <c r="K463" s="9">
        <v>50</v>
      </c>
      <c r="L463" s="9">
        <v>50</v>
      </c>
      <c r="M463" s="9">
        <v>47</v>
      </c>
      <c r="N463" s="9">
        <v>54</v>
      </c>
      <c r="O463" s="9">
        <v>54</v>
      </c>
      <c r="P463" s="9">
        <v>63</v>
      </c>
      <c r="Q463" s="10">
        <v>106</v>
      </c>
      <c r="R463" s="11">
        <v>41</v>
      </c>
      <c r="S463" s="11">
        <v>1</v>
      </c>
      <c r="T463" s="11">
        <v>100</v>
      </c>
      <c r="U463" s="11">
        <v>97</v>
      </c>
      <c r="V463" s="11">
        <v>1</v>
      </c>
      <c r="W463" s="11">
        <v>104</v>
      </c>
      <c r="X463" s="11">
        <f t="shared" si="98"/>
        <v>450</v>
      </c>
      <c r="Y463" s="11">
        <f t="shared" si="99"/>
        <v>4765</v>
      </c>
      <c r="Z463" s="11">
        <f t="shared" si="100"/>
        <v>1965</v>
      </c>
      <c r="AA463" s="11">
        <f t="shared" si="101"/>
        <v>4030</v>
      </c>
      <c r="AB463" s="11">
        <f t="shared" si="102"/>
        <v>4030</v>
      </c>
      <c r="AC463" s="6">
        <f t="shared" si="103"/>
        <v>4725</v>
      </c>
      <c r="AD463" s="9" t="s">
        <v>168</v>
      </c>
      <c r="AE463" s="3" t="str">
        <f>IF(ISERROR(VLOOKUP($AD463,技まとめ!$A$1:$F$380,6,FALSE)),"－",VLOOKUP($AD463,技まとめ!$A$1:$F$380,6,FALSE))</f>
        <v>BL</v>
      </c>
      <c r="AF463" s="3">
        <f>IF(ISERROR(VLOOKUP($AD463,技まとめ!$A$1:$F$380,3,FALSE)),"－",VLOOKUP($AD463,技まとめ!$A$1:$F$380,3,FALSE))</f>
        <v>25</v>
      </c>
      <c r="AG463" s="3">
        <f>IF(ISERROR(VLOOKUP($AD463,技まとめ!$A$1:$F$380,5,FALSE)),"－",VLOOKUP($AD463,技まとめ!$A$1:$F$380,5,FALSE))</f>
        <v>12</v>
      </c>
      <c r="AH463" s="3" t="str">
        <f>IF($E463=IF(ISERROR(VLOOKUP($AD463,技まとめ!$A$1:$F$380,4,FALSE)),"－",VLOOKUP($AD463,技まとめ!$A$1:$F$380,4,FALSE)),"一致","")</f>
        <v>一致</v>
      </c>
      <c r="AI463" s="9" t="s">
        <v>634</v>
      </c>
      <c r="AJ463" s="3" t="str">
        <f>IF(ISERROR(VLOOKUP($AI463,技まとめ!$A$1:$F$380,6,FALSE)),"－",VLOOKUP($AI463,技まとめ!$A$1:$F$380,6,FALSE))</f>
        <v>DR</v>
      </c>
      <c r="AK463" s="3">
        <f>IF(ISERROR(VLOOKUP($AI463,技まとめ!$A$1:$F$380,3,FALSE)),"－",VLOOKUP($AI463,技まとめ!$A$1:$F$380,3,FALSE))</f>
        <v>13</v>
      </c>
      <c r="AL463" s="3">
        <f>IF(ISERROR(VLOOKUP($AI463,技まとめ!$A$1:$F$380,5,FALSE)),"－",VLOOKUP($AI463,技まとめ!$A$1:$F$380,5,FALSE))</f>
        <v>20</v>
      </c>
      <c r="AM463" s="3" t="str">
        <f>IF($E463=IF(ISERROR(VLOOKUP($AI463,技まとめ!$A$1:$F$380,4,FALSE)),"－",VLOOKUP($AI463,技まとめ!$A$1:$F$380,4,FALSE)),"一致","")</f>
        <v/>
      </c>
      <c r="AN463" s="9" t="s">
        <v>169</v>
      </c>
      <c r="AO463" s="3" t="str">
        <f>IF(ISERROR(VLOOKUP($AN463,技まとめ!$A$1:$F$380,6,FALSE)),"－",VLOOKUP($AN463,技まとめ!$A$1:$F$380,6,FALSE))</f>
        <v>DR</v>
      </c>
      <c r="AP463" s="3">
        <f>IF(ISERROR(VLOOKUP($AN463,技まとめ!$A$1:$F$380,3,FALSE)),"－",VLOOKUP($AN463,技まとめ!$A$1:$F$380,3,FALSE))</f>
        <v>71</v>
      </c>
      <c r="AQ463" s="3">
        <f>IF(ISERROR(VLOOKUP($AN463,技まとめ!$A$1:$F$380,5,FALSE)),"－",VLOOKUP($AN463,技まとめ!$A$1:$F$380,5,FALSE))</f>
        <v>44</v>
      </c>
      <c r="AR463" s="3" t="str">
        <f>IF($E463=IF(ISERROR(VLOOKUP($AN463,技まとめ!$A$1:$F$380,4,FALSE)),"－",VLOOKUP($AN463,技まとめ!$A$1:$F$380,4,FALSE)),"一致","")</f>
        <v>一致</v>
      </c>
      <c r="AS463" s="9" t="s">
        <v>173</v>
      </c>
      <c r="AT463" s="3" t="str">
        <f>IF(ISERROR(VLOOKUP($AS463,技まとめ!$A$1:$F$380,6,FALSE)),"－",VLOOKUP($AS463,技まとめ!$A$1:$F$380,6,FALSE))</f>
        <v>DR</v>
      </c>
      <c r="AU463" s="3">
        <f>IF(ISERROR(VLOOKUP($AS463,技まとめ!$A$1:$F$380,3,FALSE)),"－",VLOOKUP($AS463,技まとめ!$A$1:$F$380,3,FALSE))</f>
        <v>65</v>
      </c>
      <c r="AV463" s="3">
        <f>IF(ISERROR(VLOOKUP($AS463,技まとめ!$A$1:$F$380,5,FALSE)),"－",VLOOKUP($AS463,技まとめ!$A$1:$F$380,5,FALSE))</f>
        <v>42</v>
      </c>
      <c r="AW463" s="3" t="str">
        <f>IF($E463=IF(ISERROR(VLOOKUP($AS463,技まとめ!$A$1:$F$380,4,FALSE)),"－",VLOOKUP($AS463,技まとめ!$A$1:$F$380,4,FALSE)),"一致","")</f>
        <v>一致</v>
      </c>
      <c r="AX463" s="12" t="str">
        <f t="shared" si="104"/>
        <v>キラースライドたまのりピエロエコーボールぶんしんフェイント</v>
      </c>
      <c r="AY463" s="12" t="str">
        <f t="shared" si="105"/>
        <v>キラースライドたまのりピエロエコーボールぶんしんフェイント</v>
      </c>
      <c r="AZ463" s="12" t="str">
        <f t="shared" si="106"/>
        <v>キラースライドたまのりピエロエコーボールぶんしんフェイント</v>
      </c>
      <c r="BA463" s="12" t="str">
        <f t="shared" si="107"/>
        <v>キラースライドたまのりピエロエコーボールぶんしんフェイント</v>
      </c>
      <c r="BB463" s="11" t="str">
        <f t="shared" si="108"/>
        <v>BLDRDRDR</v>
      </c>
      <c r="BC463" s="11" t="str">
        <f t="shared" si="109"/>
        <v>BLDRDRDR</v>
      </c>
      <c r="BD463" s="11" t="str">
        <f t="shared" si="110"/>
        <v>BLDRDRDR</v>
      </c>
      <c r="BE463" s="11" t="str">
        <f t="shared" si="111"/>
        <v>BLDRDRDR</v>
      </c>
    </row>
    <row r="464" spans="1:57" ht="11.25" hidden="1" customHeight="1">
      <c r="A464" s="6">
        <v>462</v>
      </c>
      <c r="B464" s="7" t="s">
        <v>1297</v>
      </c>
      <c r="C464" s="8" t="s">
        <v>1298</v>
      </c>
      <c r="D464" s="7" t="s">
        <v>72</v>
      </c>
      <c r="E464" s="7" t="s">
        <v>102</v>
      </c>
      <c r="F464" s="7" t="s">
        <v>74</v>
      </c>
      <c r="G464" s="9">
        <v>123</v>
      </c>
      <c r="H464" s="9">
        <v>101</v>
      </c>
      <c r="I464" s="9">
        <v>65</v>
      </c>
      <c r="J464" s="9">
        <v>62</v>
      </c>
      <c r="K464" s="9">
        <v>57</v>
      </c>
      <c r="L464" s="9">
        <v>62</v>
      </c>
      <c r="M464" s="9">
        <v>46</v>
      </c>
      <c r="N464" s="9">
        <v>66</v>
      </c>
      <c r="O464" s="9">
        <v>69</v>
      </c>
      <c r="P464" s="9">
        <v>28</v>
      </c>
      <c r="Q464" s="10">
        <v>115</v>
      </c>
      <c r="R464" s="11">
        <v>31</v>
      </c>
      <c r="S464" s="11">
        <v>1</v>
      </c>
      <c r="T464" s="11">
        <v>112</v>
      </c>
      <c r="U464" s="11">
        <v>96</v>
      </c>
      <c r="V464" s="11">
        <v>1</v>
      </c>
      <c r="W464" s="11">
        <v>119</v>
      </c>
      <c r="X464" s="11">
        <f t="shared" si="98"/>
        <v>475</v>
      </c>
      <c r="Y464" s="11">
        <f t="shared" si="99"/>
        <v>5200</v>
      </c>
      <c r="Z464" s="11">
        <f t="shared" si="100"/>
        <v>1690</v>
      </c>
      <c r="AA464" s="11">
        <f t="shared" si="101"/>
        <v>4525</v>
      </c>
      <c r="AB464" s="11">
        <f t="shared" si="102"/>
        <v>4525</v>
      </c>
      <c r="AC464" s="6">
        <f t="shared" si="103"/>
        <v>5230</v>
      </c>
      <c r="AD464" s="9" t="s">
        <v>490</v>
      </c>
      <c r="AE464" s="3" t="str">
        <f>IF(ISERROR(VLOOKUP($AD464,技まとめ!$A$1:$F$380,6,FALSE)),"－",VLOOKUP($AD464,技まとめ!$A$1:$F$380,6,FALSE))</f>
        <v>P1</v>
      </c>
      <c r="AF464" s="3">
        <f>IF(ISERROR(VLOOKUP($AD464,技まとめ!$A$1:$F$380,3,FALSE)),"－",VLOOKUP($AD464,技まとめ!$A$1:$F$380,3,FALSE))</f>
        <v>18</v>
      </c>
      <c r="AG464" s="3">
        <f>IF(ISERROR(VLOOKUP($AD464,技まとめ!$A$1:$F$380,5,FALSE)),"－",VLOOKUP($AD464,技まとめ!$A$1:$F$380,5,FALSE))</f>
        <v>21</v>
      </c>
      <c r="AH464" s="3" t="str">
        <f>IF($E464=IF(ISERROR(VLOOKUP($AD464,技まとめ!$A$1:$F$380,4,FALSE)),"－",VLOOKUP($AD464,技まとめ!$A$1:$F$380,4,FALSE)),"一致","")</f>
        <v/>
      </c>
      <c r="AI464" s="9" t="s">
        <v>77</v>
      </c>
      <c r="AJ464" s="3" t="str">
        <f>IF(ISERROR(VLOOKUP($AI464,技まとめ!$A$1:$F$380,6,FALSE)),"－",VLOOKUP($AI464,技まとめ!$A$1:$F$380,6,FALSE))</f>
        <v>CA</v>
      </c>
      <c r="AK464" s="3">
        <f>IF(ISERROR(VLOOKUP($AI464,技まとめ!$A$1:$F$380,3,FALSE)),"－",VLOOKUP($AI464,技まとめ!$A$1:$F$380,3,FALSE))</f>
        <v>71</v>
      </c>
      <c r="AL464" s="3">
        <f>IF(ISERROR(VLOOKUP($AI464,技まとめ!$A$1:$F$380,5,FALSE)),"－",VLOOKUP($AI464,技まとめ!$A$1:$F$380,5,FALSE))</f>
        <v>42</v>
      </c>
      <c r="AM464" s="3" t="str">
        <f>IF($E464=IF(ISERROR(VLOOKUP($AI464,技まとめ!$A$1:$F$380,4,FALSE)),"－",VLOOKUP($AI464,技まとめ!$A$1:$F$380,4,FALSE)),"一致","")</f>
        <v/>
      </c>
      <c r="AN464" s="9" t="s">
        <v>886</v>
      </c>
      <c r="AO464" s="3" t="str">
        <f>IF(ISERROR(VLOOKUP($AN464,技まとめ!$A$1:$F$380,6,FALSE)),"－",VLOOKUP($AN464,技まとめ!$A$1:$F$380,6,FALSE))</f>
        <v>CA</v>
      </c>
      <c r="AP464" s="3">
        <f>IF(ISERROR(VLOOKUP($AN464,技まとめ!$A$1:$F$380,3,FALSE)),"－",VLOOKUP($AN464,技まとめ!$A$1:$F$380,3,FALSE))</f>
        <v>58</v>
      </c>
      <c r="AQ464" s="3">
        <f>IF(ISERROR(VLOOKUP($AN464,技まとめ!$A$1:$F$380,5,FALSE)),"－",VLOOKUP($AN464,技まとめ!$A$1:$F$380,5,FALSE))</f>
        <v>37</v>
      </c>
      <c r="AR464" s="3" t="str">
        <f>IF($E464=IF(ISERROR(VLOOKUP($AN464,技まとめ!$A$1:$F$380,4,FALSE)),"－",VLOOKUP($AN464,技まとめ!$A$1:$F$380,4,FALSE)),"一致","")</f>
        <v>一致</v>
      </c>
      <c r="AS464" s="9" t="s">
        <v>451</v>
      </c>
      <c r="AT464" s="3" t="str">
        <f>IF(ISERROR(VLOOKUP($AS464,技まとめ!$A$1:$F$380,6,FALSE)),"－",VLOOKUP($AS464,技まとめ!$A$1:$F$380,6,FALSE))</f>
        <v>CA</v>
      </c>
      <c r="AU464" s="3">
        <f>IF(ISERROR(VLOOKUP($AS464,技まとめ!$A$1:$F$380,3,FALSE)),"－",VLOOKUP($AS464,技まとめ!$A$1:$F$380,3,FALSE))</f>
        <v>77</v>
      </c>
      <c r="AV464" s="3">
        <f>IF(ISERROR(VLOOKUP($AS464,技まとめ!$A$1:$F$380,5,FALSE)),"－",VLOOKUP($AS464,技まとめ!$A$1:$F$380,5,FALSE))</f>
        <v>45</v>
      </c>
      <c r="AW464" s="3" t="str">
        <f>IF($E464=IF(ISERROR(VLOOKUP($AS464,技まとめ!$A$1:$F$380,4,FALSE)),"－",VLOOKUP($AS464,技まとめ!$A$1:$F$380,4,FALSE)),"一致","")</f>
        <v/>
      </c>
      <c r="AX464" s="12" t="str">
        <f t="shared" si="104"/>
        <v>まきわりチョップいかりのてっついかえんほうしゃぶんしんブロック</v>
      </c>
      <c r="AY464" s="12" t="str">
        <f t="shared" si="105"/>
        <v>まきわりチョップいかりのてっついかえんほうしゃぶんしんブロック</v>
      </c>
      <c r="AZ464" s="12" t="str">
        <f t="shared" si="106"/>
        <v>まきわりチョップいかりのてっついかえんほうしゃぶんしんブロック</v>
      </c>
      <c r="BA464" s="12" t="str">
        <f t="shared" si="107"/>
        <v>まきわりチョップいかりのてっついかえんほうしゃぶんしんブロック</v>
      </c>
      <c r="BB464" s="11" t="str">
        <f t="shared" si="108"/>
        <v>P1CACACA</v>
      </c>
      <c r="BC464" s="11" t="str">
        <f t="shared" si="109"/>
        <v>P1CACACA</v>
      </c>
      <c r="BD464" s="11" t="str">
        <f t="shared" si="110"/>
        <v>P1CACACA</v>
      </c>
      <c r="BE464" s="11" t="str">
        <f t="shared" si="111"/>
        <v>P1CACACA</v>
      </c>
    </row>
    <row r="465" spans="1:57" ht="11.25" hidden="1" customHeight="1">
      <c r="A465" s="6">
        <v>463</v>
      </c>
      <c r="B465" s="7" t="s">
        <v>1299</v>
      </c>
      <c r="C465" s="8" t="s">
        <v>1300</v>
      </c>
      <c r="D465" s="7" t="s">
        <v>72</v>
      </c>
      <c r="E465" s="7" t="s">
        <v>73</v>
      </c>
      <c r="F465" s="7" t="s">
        <v>109</v>
      </c>
      <c r="G465" s="9">
        <v>119</v>
      </c>
      <c r="H465" s="9">
        <v>95</v>
      </c>
      <c r="I465" s="9">
        <v>56</v>
      </c>
      <c r="J465" s="9">
        <v>53</v>
      </c>
      <c r="K465" s="9">
        <v>55</v>
      </c>
      <c r="L465" s="9">
        <v>54</v>
      </c>
      <c r="M465" s="9">
        <v>55</v>
      </c>
      <c r="N465" s="9">
        <v>60</v>
      </c>
      <c r="O465" s="9">
        <v>55</v>
      </c>
      <c r="P465" s="9">
        <v>38</v>
      </c>
      <c r="Q465" s="10">
        <v>106</v>
      </c>
      <c r="R465" s="11">
        <v>24</v>
      </c>
      <c r="S465" s="11">
        <v>1</v>
      </c>
      <c r="T465" s="11">
        <v>104</v>
      </c>
      <c r="U465" s="11">
        <v>105</v>
      </c>
      <c r="V465" s="11">
        <v>1</v>
      </c>
      <c r="W465" s="11">
        <v>105</v>
      </c>
      <c r="X465" s="11">
        <f t="shared" si="98"/>
        <v>446</v>
      </c>
      <c r="Y465" s="11">
        <f t="shared" si="99"/>
        <v>4770</v>
      </c>
      <c r="Z465" s="11">
        <f t="shared" si="100"/>
        <v>1375</v>
      </c>
      <c r="AA465" s="11">
        <f t="shared" si="101"/>
        <v>4175</v>
      </c>
      <c r="AB465" s="11">
        <f t="shared" si="102"/>
        <v>4175</v>
      </c>
      <c r="AC465" s="6">
        <f t="shared" si="103"/>
        <v>4805</v>
      </c>
      <c r="AD465" s="9" t="s">
        <v>123</v>
      </c>
      <c r="AE465" s="3" t="str">
        <f>IF(ISERROR(VLOOKUP($AD465,技まとめ!$A$1:$F$380,6,FALSE)),"－",VLOOKUP($AD465,技まとめ!$A$1:$F$380,6,FALSE))</f>
        <v>DR</v>
      </c>
      <c r="AF465" s="3">
        <f>IF(ISERROR(VLOOKUP($AD465,技まとめ!$A$1:$F$380,3,FALSE)),"－",VLOOKUP($AD465,技まとめ!$A$1:$F$380,3,FALSE))</f>
        <v>36</v>
      </c>
      <c r="AG465" s="3">
        <f>IF(ISERROR(VLOOKUP($AD465,技まとめ!$A$1:$F$380,5,FALSE)),"－",VLOOKUP($AD465,技まとめ!$A$1:$F$380,5,FALSE))</f>
        <v>27</v>
      </c>
      <c r="AH465" s="3" t="str">
        <f>IF($E465=IF(ISERROR(VLOOKUP($AD465,技まとめ!$A$1:$F$380,4,FALSE)),"－",VLOOKUP($AD465,技まとめ!$A$1:$F$380,4,FALSE)),"一致","")</f>
        <v>一致</v>
      </c>
      <c r="AI465" s="9" t="s">
        <v>310</v>
      </c>
      <c r="AJ465" s="3" t="str">
        <f>IF(ISERROR(VLOOKUP($AI465,技まとめ!$A$1:$F$380,6,FALSE)),"－",VLOOKUP($AI465,技まとめ!$A$1:$F$380,6,FALSE))</f>
        <v>DR</v>
      </c>
      <c r="AK465" s="3">
        <f>IF(ISERROR(VLOOKUP($AI465,技まとめ!$A$1:$F$380,3,FALSE)),"－",VLOOKUP($AI465,技まとめ!$A$1:$F$380,3,FALSE))</f>
        <v>65</v>
      </c>
      <c r="AL465" s="3">
        <f>IF(ISERROR(VLOOKUP($AI465,技まとめ!$A$1:$F$380,5,FALSE)),"－",VLOOKUP($AI465,技まとめ!$A$1:$F$380,5,FALSE))</f>
        <v>42</v>
      </c>
      <c r="AM465" s="3" t="str">
        <f>IF($E465=IF(ISERROR(VLOOKUP($AI465,技まとめ!$A$1:$F$380,4,FALSE)),"－",VLOOKUP($AI465,技まとめ!$A$1:$F$380,4,FALSE)),"一致","")</f>
        <v>一致</v>
      </c>
      <c r="AN465" s="9" t="s">
        <v>118</v>
      </c>
      <c r="AO465" s="3" t="str">
        <f>IF(ISERROR(VLOOKUP($AN465,技まとめ!$A$1:$F$380,6,FALSE)),"－",VLOOKUP($AN465,技まとめ!$A$1:$F$380,6,FALSE))</f>
        <v>BS</v>
      </c>
      <c r="AP465" s="3">
        <f>IF(ISERROR(VLOOKUP($AN465,技まとめ!$A$1:$F$380,3,FALSE)),"－",VLOOKUP($AN465,技まとめ!$A$1:$F$380,3,FALSE))</f>
        <v>64</v>
      </c>
      <c r="AQ465" s="3">
        <f>IF(ISERROR(VLOOKUP($AN465,技まとめ!$A$1:$F$380,5,FALSE)),"－",VLOOKUP($AN465,技まとめ!$A$1:$F$380,5,FALSE))</f>
        <v>37</v>
      </c>
      <c r="AR465" s="3" t="str">
        <f>IF($E465=IF(ISERROR(VLOOKUP($AN465,技まとめ!$A$1:$F$380,4,FALSE)),"－",VLOOKUP($AN465,技まとめ!$A$1:$F$380,4,FALSE)),"一致","")</f>
        <v>一致</v>
      </c>
      <c r="AS465" s="9" t="s">
        <v>784</v>
      </c>
      <c r="AT465" s="3" t="str">
        <f>IF(ISERROR(VLOOKUP($AS465,技まとめ!$A$1:$F$380,6,FALSE)),"－",VLOOKUP($AS465,技まとめ!$A$1:$F$380,6,FALSE))</f>
        <v>BL</v>
      </c>
      <c r="AU465" s="3">
        <f>IF(ISERROR(VLOOKUP($AS465,技まとめ!$A$1:$F$380,3,FALSE)),"－",VLOOKUP($AS465,技まとめ!$A$1:$F$380,3,FALSE))</f>
        <v>71</v>
      </c>
      <c r="AV465" s="3">
        <f>IF(ISERROR(VLOOKUP($AS465,技まとめ!$A$1:$F$380,5,FALSE)),"－",VLOOKUP($AS465,技まとめ!$A$1:$F$380,5,FALSE))</f>
        <v>44</v>
      </c>
      <c r="AW465" s="3" t="str">
        <f>IF($E465=IF(ISERROR(VLOOKUP($AS465,技まとめ!$A$1:$F$380,4,FALSE)),"－",VLOOKUP($AS465,技まとめ!$A$1:$F$380,4,FALSE)),"一致","")</f>
        <v/>
      </c>
      <c r="AX465" s="12" t="str">
        <f t="shared" si="104"/>
        <v>ごりむちゅうモグラシャッフルクンフーアタックスニーキングレイド</v>
      </c>
      <c r="AY465" s="12" t="str">
        <f t="shared" si="105"/>
        <v>ごりむちゅうモグラシャッフルクンフーアタックスニーキングレイド</v>
      </c>
      <c r="AZ465" s="12" t="str">
        <f t="shared" si="106"/>
        <v>ごりむちゅうモグラシャッフルクンフーアタックスニーキングレイド</v>
      </c>
      <c r="BA465" s="12" t="str">
        <f t="shared" si="107"/>
        <v>ごりむちゅうモグラシャッフルクンフーアタックスニーキングレイド</v>
      </c>
      <c r="BB465" s="11" t="str">
        <f t="shared" si="108"/>
        <v>DRDRBSBL</v>
      </c>
      <c r="BC465" s="11" t="str">
        <f t="shared" si="109"/>
        <v>DRDRBSBL</v>
      </c>
      <c r="BD465" s="11" t="str">
        <f t="shared" si="110"/>
        <v>DRDRBSBL</v>
      </c>
      <c r="BE465" s="11" t="str">
        <f t="shared" si="111"/>
        <v>DRDRBSBL</v>
      </c>
    </row>
    <row r="466" spans="1:57" ht="11.25" hidden="1" customHeight="1">
      <c r="A466" s="6">
        <v>464</v>
      </c>
      <c r="B466" s="7" t="s">
        <v>1301</v>
      </c>
      <c r="C466" s="8" t="s">
        <v>1302</v>
      </c>
      <c r="D466" s="7" t="s">
        <v>72</v>
      </c>
      <c r="E466" s="7" t="s">
        <v>81</v>
      </c>
      <c r="F466" s="7" t="s">
        <v>74</v>
      </c>
      <c r="G466" s="9">
        <v>126</v>
      </c>
      <c r="H466" s="9">
        <v>93</v>
      </c>
      <c r="I466" s="9">
        <v>54</v>
      </c>
      <c r="J466" s="9">
        <v>57</v>
      </c>
      <c r="K466" s="9">
        <v>48</v>
      </c>
      <c r="L466" s="9">
        <v>60</v>
      </c>
      <c r="M466" s="9">
        <v>51</v>
      </c>
      <c r="N466" s="9">
        <v>56</v>
      </c>
      <c r="O466" s="9">
        <v>52</v>
      </c>
      <c r="P466" s="9">
        <v>62</v>
      </c>
      <c r="Q466" s="10">
        <v>104</v>
      </c>
      <c r="R466" s="11">
        <v>41</v>
      </c>
      <c r="S466" s="11">
        <v>1</v>
      </c>
      <c r="T466" s="11">
        <v>110</v>
      </c>
      <c r="U466" s="11">
        <v>101</v>
      </c>
      <c r="V466" s="11">
        <v>1</v>
      </c>
      <c r="W466" s="11">
        <v>102</v>
      </c>
      <c r="X466" s="11">
        <f t="shared" si="98"/>
        <v>460</v>
      </c>
      <c r="Y466" s="11">
        <f t="shared" si="99"/>
        <v>4675</v>
      </c>
      <c r="Z466" s="11">
        <f t="shared" si="100"/>
        <v>1955</v>
      </c>
      <c r="AA466" s="11">
        <f t="shared" si="101"/>
        <v>4370</v>
      </c>
      <c r="AB466" s="11">
        <f t="shared" si="102"/>
        <v>4370</v>
      </c>
      <c r="AC466" s="6">
        <f t="shared" si="103"/>
        <v>5115</v>
      </c>
      <c r="AD466" s="9" t="s">
        <v>440</v>
      </c>
      <c r="AE466" s="3" t="str">
        <f>IF(ISERROR(VLOOKUP($AD466,技まとめ!$A$1:$F$380,6,FALSE)),"－",VLOOKUP($AD466,技まとめ!$A$1:$F$380,6,FALSE))</f>
        <v>CA</v>
      </c>
      <c r="AF466" s="3">
        <f>IF(ISERROR(VLOOKUP($AD466,技まとめ!$A$1:$F$380,3,FALSE)),"－",VLOOKUP($AD466,技まとめ!$A$1:$F$380,3,FALSE))</f>
        <v>15</v>
      </c>
      <c r="AG466" s="3">
        <f>IF(ISERROR(VLOOKUP($AD466,技まとめ!$A$1:$F$380,5,FALSE)),"－",VLOOKUP($AD466,技まとめ!$A$1:$F$380,5,FALSE))</f>
        <v>20</v>
      </c>
      <c r="AH466" s="3" t="str">
        <f>IF($E466=IF(ISERROR(VLOOKUP($AD466,技まとめ!$A$1:$F$380,4,FALSE)),"－",VLOOKUP($AD466,技まとめ!$A$1:$F$380,4,FALSE)),"一致","")</f>
        <v>一致</v>
      </c>
      <c r="AI466" s="9" t="s">
        <v>487</v>
      </c>
      <c r="AJ466" s="3" t="str">
        <f>IF(ISERROR(VLOOKUP($AI466,技まとめ!$A$1:$F$380,6,FALSE)),"－",VLOOKUP($AI466,技まとめ!$A$1:$F$380,6,FALSE))</f>
        <v>CA</v>
      </c>
      <c r="AK466" s="3">
        <f>IF(ISERROR(VLOOKUP($AI466,技まとめ!$A$1:$F$380,3,FALSE)),"－",VLOOKUP($AI466,技まとめ!$A$1:$F$380,3,FALSE))</f>
        <v>33</v>
      </c>
      <c r="AL466" s="3">
        <f>IF(ISERROR(VLOOKUP($AI466,技まとめ!$A$1:$F$380,5,FALSE)),"－",VLOOKUP($AI466,技まとめ!$A$1:$F$380,5,FALSE))</f>
        <v>27</v>
      </c>
      <c r="AM466" s="3" t="str">
        <f>IF($E466=IF(ISERROR(VLOOKUP($AI466,技まとめ!$A$1:$F$380,4,FALSE)),"－",VLOOKUP($AI466,技まとめ!$A$1:$F$380,4,FALSE)),"一致","")</f>
        <v>一致</v>
      </c>
      <c r="AN466" s="9" t="s">
        <v>450</v>
      </c>
      <c r="AO466" s="3" t="str">
        <f>IF(ISERROR(VLOOKUP($AN466,技まとめ!$A$1:$F$380,6,FALSE)),"－",VLOOKUP($AN466,技まとめ!$A$1:$F$380,6,FALSE))</f>
        <v>CA</v>
      </c>
      <c r="AP466" s="3">
        <f>IF(ISERROR(VLOOKUP($AN466,技まとめ!$A$1:$F$380,3,FALSE)),"－",VLOOKUP($AN466,技まとめ!$A$1:$F$380,3,FALSE))</f>
        <v>46</v>
      </c>
      <c r="AQ466" s="3">
        <f>IF(ISERROR(VLOOKUP($AN466,技まとめ!$A$1:$F$380,5,FALSE)),"－",VLOOKUP($AN466,技まとめ!$A$1:$F$380,5,FALSE))</f>
        <v>32</v>
      </c>
      <c r="AR466" s="3" t="str">
        <f>IF($E466=IF(ISERROR(VLOOKUP($AN466,技まとめ!$A$1:$F$380,4,FALSE)),"－",VLOOKUP($AN466,技まとめ!$A$1:$F$380,4,FALSE)),"一致","")</f>
        <v>一致</v>
      </c>
      <c r="AS466" s="9" t="s">
        <v>1303</v>
      </c>
      <c r="AT466" s="3" t="str">
        <f>IF(ISERROR(VLOOKUP($AS466,技まとめ!$A$1:$F$380,6,FALSE)),"－",VLOOKUP($AS466,技まとめ!$A$1:$F$380,6,FALSE))</f>
        <v>P1</v>
      </c>
      <c r="AU466" s="3">
        <f>IF(ISERROR(VLOOKUP($AS466,技まとめ!$A$1:$F$380,3,FALSE)),"－",VLOOKUP($AS466,技まとめ!$A$1:$F$380,3,FALSE))</f>
        <v>65</v>
      </c>
      <c r="AV466" s="3">
        <f>IF(ISERROR(VLOOKUP($AS466,技まとめ!$A$1:$F$380,5,FALSE)),"－",VLOOKUP($AS466,技まとめ!$A$1:$F$380,5,FALSE))</f>
        <v>40</v>
      </c>
      <c r="AW466" s="3" t="str">
        <f>IF($E466=IF(ISERROR(VLOOKUP($AS466,技まとめ!$A$1:$F$380,4,FALSE)),"－",VLOOKUP($AS466,技まとめ!$A$1:$F$380,4,FALSE)),"一致","")</f>
        <v>一致</v>
      </c>
      <c r="AX466" s="12" t="str">
        <f t="shared" si="104"/>
        <v>スワンダイブこがらしつむじセーフティプロテクト</v>
      </c>
      <c r="AY466" s="12" t="str">
        <f t="shared" si="105"/>
        <v>スワンダイブこがらしつむじセーフティプロテクト</v>
      </c>
      <c r="AZ466" s="12" t="str">
        <f t="shared" si="106"/>
        <v>スワンダイブこがらしつむじセーフティプロテクト</v>
      </c>
      <c r="BA466" s="12" t="str">
        <f t="shared" si="107"/>
        <v>スワンダイブこがらしつむじセーフティプロテクト</v>
      </c>
      <c r="BB466" s="11" t="str">
        <f t="shared" si="108"/>
        <v>CACACAP1</v>
      </c>
      <c r="BC466" s="11" t="str">
        <f t="shared" si="109"/>
        <v>CACACAP1</v>
      </c>
      <c r="BD466" s="11" t="str">
        <f t="shared" si="110"/>
        <v>CACACAP1</v>
      </c>
      <c r="BE466" s="11" t="str">
        <f t="shared" si="111"/>
        <v>CACACAP1</v>
      </c>
    </row>
    <row r="467" spans="1:57" ht="11.25" hidden="1" customHeight="1">
      <c r="A467" s="6">
        <v>465</v>
      </c>
      <c r="B467" s="7" t="s">
        <v>1304</v>
      </c>
      <c r="C467" s="8" t="s">
        <v>1305</v>
      </c>
      <c r="D467" s="7" t="s">
        <v>72</v>
      </c>
      <c r="E467" s="7" t="s">
        <v>102</v>
      </c>
      <c r="F467" s="7" t="s">
        <v>74</v>
      </c>
      <c r="G467" s="9">
        <v>136</v>
      </c>
      <c r="H467" s="9">
        <v>93</v>
      </c>
      <c r="I467" s="9">
        <v>48</v>
      </c>
      <c r="J467" s="9">
        <v>53</v>
      </c>
      <c r="K467" s="9">
        <v>56</v>
      </c>
      <c r="L467" s="9">
        <v>53</v>
      </c>
      <c r="M467" s="9">
        <v>59</v>
      </c>
      <c r="N467" s="9">
        <v>56</v>
      </c>
      <c r="O467" s="9">
        <v>57</v>
      </c>
      <c r="P467" s="9">
        <v>44</v>
      </c>
      <c r="Q467" s="10">
        <v>98</v>
      </c>
      <c r="R467" s="11">
        <v>27</v>
      </c>
      <c r="S467" s="11">
        <v>1</v>
      </c>
      <c r="T467" s="11">
        <v>103</v>
      </c>
      <c r="U467" s="11">
        <v>109</v>
      </c>
      <c r="V467" s="11">
        <v>1</v>
      </c>
      <c r="W467" s="11">
        <v>107</v>
      </c>
      <c r="X467" s="11">
        <f t="shared" si="98"/>
        <v>446</v>
      </c>
      <c r="Y467" s="11">
        <f t="shared" si="99"/>
        <v>4460</v>
      </c>
      <c r="Z467" s="11">
        <f t="shared" si="100"/>
        <v>1490</v>
      </c>
      <c r="AA467" s="11">
        <f t="shared" si="101"/>
        <v>4150</v>
      </c>
      <c r="AB467" s="11">
        <f t="shared" si="102"/>
        <v>4150</v>
      </c>
      <c r="AC467" s="6">
        <f t="shared" si="103"/>
        <v>4790</v>
      </c>
      <c r="AD467" s="9" t="s">
        <v>776</v>
      </c>
      <c r="AE467" s="3" t="str">
        <f>IF(ISERROR(VLOOKUP($AD467,技まとめ!$A$1:$F$380,6,FALSE)),"－",VLOOKUP($AD467,技まとめ!$A$1:$F$380,6,FALSE))</f>
        <v>P1</v>
      </c>
      <c r="AF467" s="3">
        <f>IF(ISERROR(VLOOKUP($AD467,技まとめ!$A$1:$F$380,3,FALSE)),"－",VLOOKUP($AD467,技まとめ!$A$1:$F$380,3,FALSE))</f>
        <v>13</v>
      </c>
      <c r="AG467" s="3">
        <f>IF(ISERROR(VLOOKUP($AD467,技まとめ!$A$1:$F$380,5,FALSE)),"－",VLOOKUP($AD467,技まとめ!$A$1:$F$380,5,FALSE))</f>
        <v>20</v>
      </c>
      <c r="AH467" s="3" t="str">
        <f>IF($E467=IF(ISERROR(VLOOKUP($AD467,技まとめ!$A$1:$F$380,4,FALSE)),"－",VLOOKUP($AD467,技まとめ!$A$1:$F$380,4,FALSE)),"一致","")</f>
        <v>一致</v>
      </c>
      <c r="AI467" s="9" t="s">
        <v>202</v>
      </c>
      <c r="AJ467" s="3" t="str">
        <f>IF(ISERROR(VLOOKUP($AI467,技まとめ!$A$1:$F$380,6,FALSE)),"－",VLOOKUP($AI467,技まとめ!$A$1:$F$380,6,FALSE))</f>
        <v>P1</v>
      </c>
      <c r="AK467" s="3">
        <f>IF(ISERROR(VLOOKUP($AI467,技まとめ!$A$1:$F$380,3,FALSE)),"－",VLOOKUP($AI467,技まとめ!$A$1:$F$380,3,FALSE))</f>
        <v>25</v>
      </c>
      <c r="AL467" s="3">
        <f>IF(ISERROR(VLOOKUP($AI467,技まとめ!$A$1:$F$380,5,FALSE)),"－",VLOOKUP($AI467,技まとめ!$A$1:$F$380,5,FALSE))</f>
        <v>25</v>
      </c>
      <c r="AM467" s="3" t="str">
        <f>IF($E467=IF(ISERROR(VLOOKUP($AI467,技まとめ!$A$1:$F$380,4,FALSE)),"－",VLOOKUP($AI467,技まとめ!$A$1:$F$380,4,FALSE)),"一致","")</f>
        <v>一致</v>
      </c>
      <c r="AN467" s="9" t="s">
        <v>834</v>
      </c>
      <c r="AO467" s="3" t="str">
        <f>IF(ISERROR(VLOOKUP($AN467,技まとめ!$A$1:$F$380,6,FALSE)),"－",VLOOKUP($AN467,技まとめ!$A$1:$F$380,6,FALSE))</f>
        <v>P1</v>
      </c>
      <c r="AP467" s="3">
        <f>IF(ISERROR(VLOOKUP($AN467,技まとめ!$A$1:$F$380,3,FALSE)),"－",VLOOKUP($AN467,技まとめ!$A$1:$F$380,3,FALSE))</f>
        <v>71</v>
      </c>
      <c r="AQ467" s="3">
        <f>IF(ISERROR(VLOOKUP($AN467,技まとめ!$A$1:$F$380,5,FALSE)),"－",VLOOKUP($AN467,技まとめ!$A$1:$F$380,5,FALSE))</f>
        <v>42</v>
      </c>
      <c r="AR467" s="3" t="str">
        <f>IF($E467=IF(ISERROR(VLOOKUP($AN467,技まとめ!$A$1:$F$380,4,FALSE)),"－",VLOOKUP($AN467,技まとめ!$A$1:$F$380,4,FALSE)),"一致","")</f>
        <v>一致</v>
      </c>
      <c r="AS467" s="9" t="s">
        <v>112</v>
      </c>
      <c r="AT467" s="3" t="str">
        <f>IF(ISERROR(VLOOKUP($AS467,技まとめ!$A$1:$F$380,6,FALSE)),"－",VLOOKUP($AS467,技まとめ!$A$1:$F$380,6,FALSE))</f>
        <v>BB</v>
      </c>
      <c r="AU467" s="3">
        <f>IF(ISERROR(VLOOKUP($AS467,技まとめ!$A$1:$F$380,3,FALSE)),"－",VLOOKUP($AS467,技まとめ!$A$1:$F$380,3,FALSE))</f>
        <v>77</v>
      </c>
      <c r="AV467" s="3">
        <f>IF(ISERROR(VLOOKUP($AS467,技まとめ!$A$1:$F$380,5,FALSE)),"－",VLOOKUP($AS467,技まとめ!$A$1:$F$380,5,FALSE))</f>
        <v>47</v>
      </c>
      <c r="AW467" s="3" t="str">
        <f>IF($E467=IF(ISERROR(VLOOKUP($AS467,技まとめ!$A$1:$F$380,4,FALSE)),"－",VLOOKUP($AS467,技まとめ!$A$1:$F$380,4,FALSE)),"一致","")</f>
        <v>一致</v>
      </c>
      <c r="AX467" s="12" t="str">
        <f t="shared" si="104"/>
        <v>ねっけつパンチパワーシールドだいばくはつはりてシューティングスター</v>
      </c>
      <c r="AY467" s="12" t="str">
        <f t="shared" si="105"/>
        <v>ねっけつパンチパワーシールドだいばくはつはりてシューティングスター</v>
      </c>
      <c r="AZ467" s="12" t="str">
        <f t="shared" si="106"/>
        <v>ねっけつパンチパワーシールドだいばくはつはりてシューティングスター</v>
      </c>
      <c r="BA467" s="12" t="str">
        <f t="shared" si="107"/>
        <v>ねっけつパンチパワーシールドだいばくはつはりてシューティングスター</v>
      </c>
      <c r="BB467" s="11" t="str">
        <f t="shared" si="108"/>
        <v>P1P1P1BB</v>
      </c>
      <c r="BC467" s="11" t="str">
        <f t="shared" si="109"/>
        <v>P1P1P1BB</v>
      </c>
      <c r="BD467" s="11" t="str">
        <f t="shared" si="110"/>
        <v>P1P1P1BB</v>
      </c>
      <c r="BE467" s="11" t="str">
        <f t="shared" si="111"/>
        <v>P1P1P1BB</v>
      </c>
    </row>
    <row r="468" spans="1:57" ht="11.25" hidden="1" customHeight="1">
      <c r="A468" s="6">
        <v>466</v>
      </c>
      <c r="B468" s="7" t="s">
        <v>1306</v>
      </c>
      <c r="C468" s="8" t="s">
        <v>1307</v>
      </c>
      <c r="D468" s="7" t="s">
        <v>72</v>
      </c>
      <c r="E468" s="7" t="s">
        <v>81</v>
      </c>
      <c r="F468" s="7" t="s">
        <v>82</v>
      </c>
      <c r="G468" s="9">
        <v>120</v>
      </c>
      <c r="H468" s="9">
        <v>99</v>
      </c>
      <c r="I468" s="9">
        <v>44</v>
      </c>
      <c r="J468" s="9">
        <v>41</v>
      </c>
      <c r="K468" s="9">
        <v>37</v>
      </c>
      <c r="L468" s="9">
        <v>56</v>
      </c>
      <c r="M468" s="9">
        <v>62</v>
      </c>
      <c r="N468" s="9">
        <v>51</v>
      </c>
      <c r="O468" s="9">
        <v>53</v>
      </c>
      <c r="P468" s="9">
        <v>81</v>
      </c>
      <c r="Q468" s="10">
        <v>94</v>
      </c>
      <c r="R468" s="11">
        <v>28</v>
      </c>
      <c r="S468" s="11">
        <v>1</v>
      </c>
      <c r="T468" s="11">
        <v>106</v>
      </c>
      <c r="U468" s="11">
        <v>112</v>
      </c>
      <c r="V468" s="11">
        <v>1</v>
      </c>
      <c r="W468" s="11">
        <v>103</v>
      </c>
      <c r="X468" s="11">
        <f t="shared" si="98"/>
        <v>445</v>
      </c>
      <c r="Y468" s="11">
        <f t="shared" si="99"/>
        <v>4280</v>
      </c>
      <c r="Z468" s="11">
        <f t="shared" si="100"/>
        <v>1505</v>
      </c>
      <c r="AA468" s="11">
        <f t="shared" si="101"/>
        <v>4235</v>
      </c>
      <c r="AB468" s="11">
        <f t="shared" si="102"/>
        <v>4235</v>
      </c>
      <c r="AC468" s="6">
        <f t="shared" si="103"/>
        <v>4895</v>
      </c>
      <c r="AD468" s="9" t="s">
        <v>634</v>
      </c>
      <c r="AE468" s="3" t="str">
        <f>IF(ISERROR(VLOOKUP($AD468,技まとめ!$A$1:$F$380,6,FALSE)),"－",VLOOKUP($AD468,技まとめ!$A$1:$F$380,6,FALSE))</f>
        <v>DR</v>
      </c>
      <c r="AF468" s="3">
        <f>IF(ISERROR(VLOOKUP($AD468,技まとめ!$A$1:$F$380,3,FALSE)),"－",VLOOKUP($AD468,技まとめ!$A$1:$F$380,3,FALSE))</f>
        <v>13</v>
      </c>
      <c r="AG468" s="3">
        <f>IF(ISERROR(VLOOKUP($AD468,技まとめ!$A$1:$F$380,5,FALSE)),"－",VLOOKUP($AD468,技まとめ!$A$1:$F$380,5,FALSE))</f>
        <v>20</v>
      </c>
      <c r="AH468" s="3" t="str">
        <f>IF($E468=IF(ISERROR(VLOOKUP($AD468,技まとめ!$A$1:$F$380,4,FALSE)),"－",VLOOKUP($AD468,技まとめ!$A$1:$F$380,4,FALSE)),"一致","")</f>
        <v>一致</v>
      </c>
      <c r="AI468" s="9" t="s">
        <v>5059</v>
      </c>
      <c r="AJ468" s="3" t="str">
        <f>IF(ISERROR(VLOOKUP($AI468,技まとめ!$A$1:$F$380,6,FALSE)),"－",VLOOKUP($AI468,技まとめ!$A$1:$F$380,6,FALSE))</f>
        <v>BL</v>
      </c>
      <c r="AK468" s="3">
        <f>IF(ISERROR(VLOOKUP($AI468,技まとめ!$A$1:$F$380,3,FALSE)),"－",VLOOKUP($AI468,技まとめ!$A$1:$F$380,3,FALSE))</f>
        <v>33</v>
      </c>
      <c r="AL468" s="3">
        <f>IF(ISERROR(VLOOKUP($AI468,技まとめ!$A$1:$F$380,5,FALSE)),"－",VLOOKUP($AI468,技まとめ!$A$1:$F$380,5,FALSE))</f>
        <v>28</v>
      </c>
      <c r="AM468" s="3" t="str">
        <f>IF($E468=IF(ISERROR(VLOOKUP($AI468,技まとめ!$A$1:$F$380,4,FALSE)),"－",VLOOKUP($AI468,技まとめ!$A$1:$F$380,4,FALSE)),"一致","")</f>
        <v/>
      </c>
      <c r="AN468" s="9" t="s">
        <v>106</v>
      </c>
      <c r="AO468" s="3" t="str">
        <f>IF(ISERROR(VLOOKUP($AN468,技まとめ!$A$1:$F$380,6,FALSE)),"－",VLOOKUP($AN468,技まとめ!$A$1:$F$380,6,FALSE))</f>
        <v>BL</v>
      </c>
      <c r="AP468" s="3">
        <f>IF(ISERROR(VLOOKUP($AN468,技まとめ!$A$1:$F$380,3,FALSE)),"－",VLOOKUP($AN468,技まとめ!$A$1:$F$380,3,FALSE))</f>
        <v>77</v>
      </c>
      <c r="AQ468" s="3">
        <f>IF(ISERROR(VLOOKUP($AN468,技まとめ!$A$1:$F$380,5,FALSE)),"－",VLOOKUP($AN468,技まとめ!$A$1:$F$380,5,FALSE))</f>
        <v>47</v>
      </c>
      <c r="AR468" s="3" t="str">
        <f>IF($E468=IF(ISERROR(VLOOKUP($AN468,技まとめ!$A$1:$F$380,4,FALSE)),"－",VLOOKUP($AN468,技まとめ!$A$1:$F$380,4,FALSE)),"一致","")</f>
        <v/>
      </c>
      <c r="AS468" s="9" t="s">
        <v>216</v>
      </c>
      <c r="AT468" s="3" t="str">
        <f>IF(ISERROR(VLOOKUP($AS468,技まとめ!$A$1:$F$380,6,FALSE)),"－",VLOOKUP($AS468,技まとめ!$A$1:$F$380,6,FALSE))</f>
        <v>DR</v>
      </c>
      <c r="AU468" s="3">
        <f>IF(ISERROR(VLOOKUP($AS468,技まとめ!$A$1:$F$380,3,FALSE)),"－",VLOOKUP($AS468,技まとめ!$A$1:$F$380,3,FALSE))</f>
        <v>77</v>
      </c>
      <c r="AV468" s="3">
        <f>IF(ISERROR(VLOOKUP($AS468,技まとめ!$A$1:$F$380,5,FALSE)),"－",VLOOKUP($AS468,技まとめ!$A$1:$F$380,5,FALSE))</f>
        <v>47</v>
      </c>
      <c r="AW468" s="3" t="str">
        <f>IF($E468=IF(ISERROR(VLOOKUP($AS468,技まとめ!$A$1:$F$380,4,FALSE)),"－",VLOOKUP($AS468,技まとめ!$A$1:$F$380,4,FALSE)),"一致","")</f>
        <v/>
      </c>
      <c r="AX468" s="12" t="str">
        <f t="shared" si="104"/>
        <v>たまのりピエロスーパースキャン（Ｂ）ブロックサーカスアルマジロサーカス</v>
      </c>
      <c r="AY468" s="12" t="str">
        <f t="shared" si="105"/>
        <v>たまのりピエロスーパースキャン（Ｂ）ブロックサーカスアルマジロサーカス</v>
      </c>
      <c r="AZ468" s="12" t="str">
        <f t="shared" si="106"/>
        <v>たまのりピエロスーパースキャン（Ｂ）ブロックサーカスアルマジロサーカス</v>
      </c>
      <c r="BA468" s="12" t="str">
        <f t="shared" si="107"/>
        <v>たまのりピエロスーパースキャン（Ｂ）ブロックサーカスアルマジロサーカス</v>
      </c>
      <c r="BB468" s="11" t="str">
        <f t="shared" si="108"/>
        <v>DRBLBLDR</v>
      </c>
      <c r="BC468" s="11" t="str">
        <f t="shared" si="109"/>
        <v>DRBLBLDR</v>
      </c>
      <c r="BD468" s="11" t="str">
        <f t="shared" si="110"/>
        <v>DRBLBLDR</v>
      </c>
      <c r="BE468" s="11" t="str">
        <f t="shared" si="111"/>
        <v>DRBLBLDR</v>
      </c>
    </row>
    <row r="469" spans="1:57" ht="11.25" hidden="1" customHeight="1">
      <c r="A469" s="6">
        <v>467</v>
      </c>
      <c r="B469" s="7" t="s">
        <v>1308</v>
      </c>
      <c r="C469" s="8" t="s">
        <v>1309</v>
      </c>
      <c r="D469" s="7" t="s">
        <v>72</v>
      </c>
      <c r="E469" s="7" t="s">
        <v>102</v>
      </c>
      <c r="F469" s="7" t="s">
        <v>82</v>
      </c>
      <c r="G469" s="9">
        <v>118</v>
      </c>
      <c r="H469" s="9">
        <v>97</v>
      </c>
      <c r="I469" s="9">
        <v>51</v>
      </c>
      <c r="J469" s="9">
        <v>56</v>
      </c>
      <c r="K469" s="9">
        <v>52</v>
      </c>
      <c r="L469" s="9">
        <v>51</v>
      </c>
      <c r="M469" s="9">
        <v>57</v>
      </c>
      <c r="N469" s="9">
        <v>55</v>
      </c>
      <c r="O469" s="9">
        <v>51</v>
      </c>
      <c r="P469" s="9">
        <v>55</v>
      </c>
      <c r="Q469" s="10">
        <v>101</v>
      </c>
      <c r="R469" s="11">
        <v>36</v>
      </c>
      <c r="S469" s="11">
        <v>1</v>
      </c>
      <c r="T469" s="11">
        <v>101</v>
      </c>
      <c r="U469" s="11">
        <v>107</v>
      </c>
      <c r="V469" s="11">
        <v>1</v>
      </c>
      <c r="W469" s="11">
        <v>101</v>
      </c>
      <c r="X469" s="11">
        <f t="shared" si="98"/>
        <v>448</v>
      </c>
      <c r="Y469" s="11">
        <f t="shared" si="99"/>
        <v>4550</v>
      </c>
      <c r="Z469" s="11">
        <f t="shared" si="100"/>
        <v>1775</v>
      </c>
      <c r="AA469" s="11">
        <f t="shared" si="101"/>
        <v>4050</v>
      </c>
      <c r="AB469" s="11">
        <f t="shared" si="102"/>
        <v>4050</v>
      </c>
      <c r="AC469" s="6">
        <f t="shared" si="103"/>
        <v>4725</v>
      </c>
      <c r="AD469" s="9" t="s">
        <v>309</v>
      </c>
      <c r="AE469" s="3" t="str">
        <f>IF(ISERROR(VLOOKUP($AD469,技まとめ!$A$1:$F$380,6,FALSE)),"－",VLOOKUP($AD469,技まとめ!$A$1:$F$380,6,FALSE))</f>
        <v>BB</v>
      </c>
      <c r="AF469" s="3">
        <f>IF(ISERROR(VLOOKUP($AD469,技まとめ!$A$1:$F$380,3,FALSE)),"－",VLOOKUP($AD469,技まとめ!$A$1:$F$380,3,FALSE))</f>
        <v>23</v>
      </c>
      <c r="AG469" s="3">
        <f>IF(ISERROR(VLOOKUP($AD469,技まとめ!$A$1:$F$380,5,FALSE)),"－",VLOOKUP($AD469,技まとめ!$A$1:$F$380,5,FALSE))</f>
        <v>20</v>
      </c>
      <c r="AH469" s="3" t="str">
        <f>IF($E469=IF(ISERROR(VLOOKUP($AD469,技まとめ!$A$1:$F$380,4,FALSE)),"－",VLOOKUP($AD469,技まとめ!$A$1:$F$380,4,FALSE)),"一致","")</f>
        <v/>
      </c>
      <c r="AI469" s="9" t="s">
        <v>124</v>
      </c>
      <c r="AJ469" s="3" t="str">
        <f>IF(ISERROR(VLOOKUP($AI469,技まとめ!$A$1:$F$380,6,FALSE)),"－",VLOOKUP($AI469,技まとめ!$A$1:$F$380,6,FALSE))</f>
        <v>BL</v>
      </c>
      <c r="AK469" s="3">
        <f>IF(ISERROR(VLOOKUP($AI469,技まとめ!$A$1:$F$380,3,FALSE)),"－",VLOOKUP($AI469,技まとめ!$A$1:$F$380,3,FALSE))</f>
        <v>42</v>
      </c>
      <c r="AL469" s="3">
        <f>IF(ISERROR(VLOOKUP($AI469,技まとめ!$A$1:$F$380,5,FALSE)),"－",VLOOKUP($AI469,技まとめ!$A$1:$F$380,5,FALSE))</f>
        <v>29</v>
      </c>
      <c r="AM469" s="3" t="str">
        <f>IF($E469=IF(ISERROR(VLOOKUP($AI469,技まとめ!$A$1:$F$380,4,FALSE)),"－",VLOOKUP($AI469,技まとめ!$A$1:$F$380,4,FALSE)),"一致","")</f>
        <v>一致</v>
      </c>
      <c r="AN469" s="9" t="s">
        <v>173</v>
      </c>
      <c r="AO469" s="3" t="str">
        <f>IF(ISERROR(VLOOKUP($AN469,技まとめ!$A$1:$F$380,6,FALSE)),"－",VLOOKUP($AN469,技まとめ!$A$1:$F$380,6,FALSE))</f>
        <v>DR</v>
      </c>
      <c r="AP469" s="3">
        <f>IF(ISERROR(VLOOKUP($AN469,技まとめ!$A$1:$F$380,3,FALSE)),"－",VLOOKUP($AN469,技まとめ!$A$1:$F$380,3,FALSE))</f>
        <v>65</v>
      </c>
      <c r="AQ469" s="3">
        <f>IF(ISERROR(VLOOKUP($AN469,技まとめ!$A$1:$F$380,5,FALSE)),"－",VLOOKUP($AN469,技まとめ!$A$1:$F$380,5,FALSE))</f>
        <v>42</v>
      </c>
      <c r="AR469" s="3" t="str">
        <f>IF($E469=IF(ISERROR(VLOOKUP($AN469,技まとめ!$A$1:$F$380,4,FALSE)),"－",VLOOKUP($AN469,技まとめ!$A$1:$F$380,4,FALSE)),"一致","")</f>
        <v/>
      </c>
      <c r="AS469" s="9" t="s">
        <v>336</v>
      </c>
      <c r="AT469" s="3" t="str">
        <f>IF(ISERROR(VLOOKUP($AS469,技まとめ!$A$1:$F$380,6,FALSE)),"－",VLOOKUP($AS469,技まとめ!$A$1:$F$380,6,FALSE))</f>
        <v>SC</v>
      </c>
      <c r="AU469" s="3">
        <f>IF(ISERROR(VLOOKUP($AS469,技まとめ!$A$1:$F$380,3,FALSE)),"－",VLOOKUP($AS469,技まとめ!$A$1:$F$380,3,FALSE))</f>
        <v>83</v>
      </c>
      <c r="AV469" s="3">
        <f>IF(ISERROR(VLOOKUP($AS469,技まとめ!$A$1:$F$380,5,FALSE)),"－",VLOOKUP($AS469,技まとめ!$A$1:$F$380,5,FALSE))</f>
        <v>46</v>
      </c>
      <c r="AW469" s="3" t="str">
        <f>IF($E469=IF(ISERROR(VLOOKUP($AS469,技まとめ!$A$1:$F$380,4,FALSE)),"－",VLOOKUP($AS469,技まとめ!$A$1:$F$380,4,FALSE)),"一致","")</f>
        <v/>
      </c>
      <c r="AX469" s="12" t="str">
        <f t="shared" si="104"/>
        <v>ホーントレインフェイクボンバーぶんしんフェイントぶんしんシュート</v>
      </c>
      <c r="AY469" s="12" t="str">
        <f t="shared" si="105"/>
        <v>ホーントレインフェイクボンバーぶんしんフェイントぶんしんシュート</v>
      </c>
      <c r="AZ469" s="12" t="str">
        <f t="shared" si="106"/>
        <v>ホーントレインフェイクボンバーぶんしんフェイントぶんしんシュート</v>
      </c>
      <c r="BA469" s="12" t="str">
        <f t="shared" si="107"/>
        <v>ホーントレインフェイクボンバーぶんしんフェイントぶんしんシュート</v>
      </c>
      <c r="BB469" s="11" t="str">
        <f t="shared" si="108"/>
        <v>BBBLDRSC</v>
      </c>
      <c r="BC469" s="11" t="str">
        <f t="shared" si="109"/>
        <v>BBBLDRSC</v>
      </c>
      <c r="BD469" s="11" t="str">
        <f t="shared" si="110"/>
        <v>BBBLDRSC</v>
      </c>
      <c r="BE469" s="11" t="str">
        <f t="shared" si="111"/>
        <v>BBBLDRSC</v>
      </c>
    </row>
    <row r="470" spans="1:57" ht="11.25" hidden="1" customHeight="1">
      <c r="A470" s="6">
        <v>468</v>
      </c>
      <c r="B470" s="7" t="s">
        <v>1310</v>
      </c>
      <c r="C470" s="8" t="s">
        <v>1311</v>
      </c>
      <c r="D470" s="7" t="s">
        <v>72</v>
      </c>
      <c r="E470" s="7" t="s">
        <v>95</v>
      </c>
      <c r="F470" s="7" t="s">
        <v>128</v>
      </c>
      <c r="G470" s="9">
        <v>123</v>
      </c>
      <c r="H470" s="9">
        <v>92</v>
      </c>
      <c r="I470" s="9">
        <v>44</v>
      </c>
      <c r="J470" s="9">
        <v>51</v>
      </c>
      <c r="K470" s="9">
        <v>56</v>
      </c>
      <c r="L470" s="9">
        <v>57</v>
      </c>
      <c r="M470" s="9">
        <v>66</v>
      </c>
      <c r="N470" s="9">
        <v>53</v>
      </c>
      <c r="O470" s="9">
        <v>56</v>
      </c>
      <c r="P470" s="9">
        <v>58</v>
      </c>
      <c r="Q470" s="10">
        <v>94</v>
      </c>
      <c r="R470" s="11">
        <v>36</v>
      </c>
      <c r="S470" s="11">
        <v>1</v>
      </c>
      <c r="T470" s="11">
        <v>107</v>
      </c>
      <c r="U470" s="11">
        <v>116</v>
      </c>
      <c r="V470" s="11">
        <v>1</v>
      </c>
      <c r="W470" s="11">
        <v>106</v>
      </c>
      <c r="X470" s="11">
        <f t="shared" si="98"/>
        <v>461</v>
      </c>
      <c r="Y470" s="11">
        <f t="shared" si="99"/>
        <v>4295</v>
      </c>
      <c r="Z470" s="11">
        <f t="shared" si="100"/>
        <v>1800</v>
      </c>
      <c r="AA470" s="11">
        <f t="shared" si="101"/>
        <v>4285</v>
      </c>
      <c r="AB470" s="11">
        <f t="shared" si="102"/>
        <v>4285</v>
      </c>
      <c r="AC470" s="6">
        <f t="shared" si="103"/>
        <v>4990</v>
      </c>
      <c r="AD470" s="9" t="s">
        <v>413</v>
      </c>
      <c r="AE470" s="3" t="str">
        <f>IF(ISERROR(VLOOKUP($AD470,技まとめ!$A$1:$F$380,6,FALSE)),"－",VLOOKUP($AD470,技まとめ!$A$1:$F$380,6,FALSE))</f>
        <v>BB</v>
      </c>
      <c r="AF470" s="3">
        <f>IF(ISERROR(VLOOKUP($AD470,技まとめ!$A$1:$F$380,3,FALSE)),"－",VLOOKUP($AD470,技まとめ!$A$1:$F$380,3,FALSE))</f>
        <v>31</v>
      </c>
      <c r="AG470" s="3">
        <f>IF(ISERROR(VLOOKUP($AD470,技まとめ!$A$1:$F$380,5,FALSE)),"－",VLOOKUP($AD470,技まとめ!$A$1:$F$380,5,FALSE))</f>
        <v>28</v>
      </c>
      <c r="AH470" s="3" t="str">
        <f>IF($E470=IF(ISERROR(VLOOKUP($AD470,技まとめ!$A$1:$F$380,4,FALSE)),"－",VLOOKUP($AD470,技まとめ!$A$1:$F$380,4,FALSE)),"一致","")</f>
        <v/>
      </c>
      <c r="AI470" s="9" t="s">
        <v>258</v>
      </c>
      <c r="AJ470" s="3" t="str">
        <f>IF(ISERROR(VLOOKUP($AI470,技まとめ!$A$1:$F$380,6,FALSE)),"－",VLOOKUP($AI470,技まとめ!$A$1:$F$380,6,FALSE))</f>
        <v>SC</v>
      </c>
      <c r="AK470" s="3">
        <f>IF(ISERROR(VLOOKUP($AI470,技まとめ!$A$1:$F$380,3,FALSE)),"－",VLOOKUP($AI470,技まとめ!$A$1:$F$380,3,FALSE))</f>
        <v>28</v>
      </c>
      <c r="AL470" s="3">
        <f>IF(ISERROR(VLOOKUP($AI470,技まとめ!$A$1:$F$380,5,FALSE)),"－",VLOOKUP($AI470,技まとめ!$A$1:$F$380,5,FALSE))</f>
        <v>21</v>
      </c>
      <c r="AM470" s="3" t="str">
        <f>IF($E470=IF(ISERROR(VLOOKUP($AI470,技まとめ!$A$1:$F$380,4,FALSE)),"－",VLOOKUP($AI470,技まとめ!$A$1:$F$380,4,FALSE)),"一致","")</f>
        <v/>
      </c>
      <c r="AN470" s="9" t="s">
        <v>551</v>
      </c>
      <c r="AO470" s="3" t="str">
        <f>IF(ISERROR(VLOOKUP($AN470,技まとめ!$A$1:$F$380,6,FALSE)),"－",VLOOKUP($AN470,技まとめ!$A$1:$F$380,6,FALSE))</f>
        <v>NS</v>
      </c>
      <c r="AP470" s="3">
        <f>IF(ISERROR(VLOOKUP($AN470,技まとめ!$A$1:$F$380,3,FALSE)),"－",VLOOKUP($AN470,技まとめ!$A$1:$F$380,3,FALSE))</f>
        <v>101</v>
      </c>
      <c r="AQ470" s="3">
        <f>IF(ISERROR(VLOOKUP($AN470,技まとめ!$A$1:$F$380,5,FALSE)),"－",VLOOKUP($AN470,技まとめ!$A$1:$F$380,5,FALSE))</f>
        <v>55</v>
      </c>
      <c r="AR470" s="3" t="str">
        <f>IF($E470=IF(ISERROR(VLOOKUP($AN470,技まとめ!$A$1:$F$380,4,FALSE)),"－",VLOOKUP($AN470,技まとめ!$A$1:$F$380,4,FALSE)),"一致","")</f>
        <v/>
      </c>
      <c r="AS470" s="9" t="s">
        <v>103</v>
      </c>
      <c r="AT470" s="3" t="str">
        <f>IF(ISERROR(VLOOKUP($AS470,技まとめ!$A$1:$F$380,6,FALSE)),"－",VLOOKUP($AS470,技まとめ!$A$1:$F$380,6,FALSE))</f>
        <v>DR</v>
      </c>
      <c r="AU470" s="3">
        <f>IF(ISERROR(VLOOKUP($AS470,技まとめ!$A$1:$F$380,3,FALSE)),"－",VLOOKUP($AS470,技まとめ!$A$1:$F$380,3,FALSE))</f>
        <v>56</v>
      </c>
      <c r="AV470" s="3">
        <f>IF(ISERROR(VLOOKUP($AS470,技まとめ!$A$1:$F$380,5,FALSE)),"－",VLOOKUP($AS470,技まとめ!$A$1:$F$380,5,FALSE))</f>
        <v>39</v>
      </c>
      <c r="AW470" s="3" t="str">
        <f>IF($E470=IF(ISERROR(VLOOKUP($AS470,技まとめ!$A$1:$F$380,4,FALSE)),"－",VLOOKUP($AS470,技まとめ!$A$1:$F$380,4,FALSE)),"一致","")</f>
        <v>一致</v>
      </c>
      <c r="AX470" s="12" t="str">
        <f t="shared" si="104"/>
        <v>スーパーしこふみかみかくしトライアングルＺまぼろしドリブル</v>
      </c>
      <c r="AY470" s="12" t="str">
        <f t="shared" si="105"/>
        <v>スーパーしこふみかみかくしトライアングルＺまぼろしドリブル</v>
      </c>
      <c r="AZ470" s="12" t="str">
        <f t="shared" si="106"/>
        <v>スーパーしこふみかみかくしトライアングルＺまぼろしドリブル</v>
      </c>
      <c r="BA470" s="12" t="str">
        <f t="shared" si="107"/>
        <v>スーパーしこふみかみかくしトライアングルＺまぼろしドリブル</v>
      </c>
      <c r="BB470" s="11" t="str">
        <f t="shared" si="108"/>
        <v>BBSCNSDR</v>
      </c>
      <c r="BC470" s="11" t="str">
        <f t="shared" si="109"/>
        <v>BBSCNSDR</v>
      </c>
      <c r="BD470" s="11" t="str">
        <f t="shared" si="110"/>
        <v>BBSCNSDR</v>
      </c>
      <c r="BE470" s="11" t="str">
        <f t="shared" si="111"/>
        <v>BBSCNSDR</v>
      </c>
    </row>
    <row r="471" spans="1:57" ht="11.25" hidden="1" customHeight="1">
      <c r="A471" s="6">
        <v>469</v>
      </c>
      <c r="B471" s="7" t="s">
        <v>1312</v>
      </c>
      <c r="C471" s="8" t="s">
        <v>1313</v>
      </c>
      <c r="D471" s="7" t="s">
        <v>72</v>
      </c>
      <c r="E471" s="7" t="s">
        <v>102</v>
      </c>
      <c r="F471" s="7" t="s">
        <v>128</v>
      </c>
      <c r="G471" s="9">
        <v>120</v>
      </c>
      <c r="H471" s="9">
        <v>97</v>
      </c>
      <c r="I471" s="9">
        <v>60</v>
      </c>
      <c r="J471" s="9">
        <v>50</v>
      </c>
      <c r="K471" s="9">
        <v>58</v>
      </c>
      <c r="L471" s="9">
        <v>42</v>
      </c>
      <c r="M471" s="9">
        <v>46</v>
      </c>
      <c r="N471" s="9">
        <v>44</v>
      </c>
      <c r="O471" s="9">
        <v>46</v>
      </c>
      <c r="P471" s="9">
        <v>77</v>
      </c>
      <c r="Q471" s="10">
        <v>110</v>
      </c>
      <c r="R471" s="11">
        <v>47</v>
      </c>
      <c r="S471" s="11">
        <v>1</v>
      </c>
      <c r="T471" s="11">
        <v>92</v>
      </c>
      <c r="U471" s="11">
        <v>96</v>
      </c>
      <c r="V471" s="11">
        <v>1</v>
      </c>
      <c r="W471" s="11">
        <v>96</v>
      </c>
      <c r="X471" s="11">
        <f t="shared" si="98"/>
        <v>443</v>
      </c>
      <c r="Y471" s="11">
        <f t="shared" si="99"/>
        <v>4885</v>
      </c>
      <c r="Z471" s="11">
        <f t="shared" si="100"/>
        <v>2135</v>
      </c>
      <c r="AA471" s="11">
        <f t="shared" si="101"/>
        <v>3710</v>
      </c>
      <c r="AB471" s="11">
        <f t="shared" si="102"/>
        <v>3710</v>
      </c>
      <c r="AC471" s="6">
        <f t="shared" si="103"/>
        <v>4395</v>
      </c>
      <c r="AD471" s="9" t="s">
        <v>122</v>
      </c>
      <c r="AE471" s="3" t="str">
        <f>IF(ISERROR(VLOOKUP($AD471,技まとめ!$A$1:$F$380,6,FALSE)),"－",VLOOKUP($AD471,技まとめ!$A$1:$F$380,6,FALSE))</f>
        <v>NS</v>
      </c>
      <c r="AF471" s="3">
        <f>IF(ISERROR(VLOOKUP($AD471,技まとめ!$A$1:$F$380,3,FALSE)),"－",VLOOKUP($AD471,技まとめ!$A$1:$F$380,3,FALSE))</f>
        <v>25</v>
      </c>
      <c r="AG471" s="3">
        <f>IF(ISERROR(VLOOKUP($AD471,技まとめ!$A$1:$F$380,5,FALSE)),"－",VLOOKUP($AD471,技まとめ!$A$1:$F$380,5,FALSE))</f>
        <v>20</v>
      </c>
      <c r="AH471" s="3" t="str">
        <f>IF($E471=IF(ISERROR(VLOOKUP($AD471,技まとめ!$A$1:$F$380,4,FALSE)),"－",VLOOKUP($AD471,技まとめ!$A$1:$F$380,4,FALSE)),"一致","")</f>
        <v>一致</v>
      </c>
      <c r="AI471" s="9" t="s">
        <v>634</v>
      </c>
      <c r="AJ471" s="3" t="str">
        <f>IF(ISERROR(VLOOKUP($AI471,技まとめ!$A$1:$F$380,6,FALSE)),"－",VLOOKUP($AI471,技まとめ!$A$1:$F$380,6,FALSE))</f>
        <v>DR</v>
      </c>
      <c r="AK471" s="3">
        <f>IF(ISERROR(VLOOKUP($AI471,技まとめ!$A$1:$F$380,3,FALSE)),"－",VLOOKUP($AI471,技まとめ!$A$1:$F$380,3,FALSE))</f>
        <v>13</v>
      </c>
      <c r="AL471" s="3">
        <f>IF(ISERROR(VLOOKUP($AI471,技まとめ!$A$1:$F$380,5,FALSE)),"－",VLOOKUP($AI471,技まとめ!$A$1:$F$380,5,FALSE))</f>
        <v>20</v>
      </c>
      <c r="AM471" s="3" t="str">
        <f>IF($E471=IF(ISERROR(VLOOKUP($AI471,技まとめ!$A$1:$F$380,4,FALSE)),"－",VLOOKUP($AI471,技まとめ!$A$1:$F$380,4,FALSE)),"一致","")</f>
        <v/>
      </c>
      <c r="AN471" s="9" t="s">
        <v>216</v>
      </c>
      <c r="AO471" s="3" t="str">
        <f>IF(ISERROR(VLOOKUP($AN471,技まとめ!$A$1:$F$380,6,FALSE)),"－",VLOOKUP($AN471,技まとめ!$A$1:$F$380,6,FALSE))</f>
        <v>DR</v>
      </c>
      <c r="AP471" s="3">
        <f>IF(ISERROR(VLOOKUP($AN471,技まとめ!$A$1:$F$380,3,FALSE)),"－",VLOOKUP($AN471,技まとめ!$A$1:$F$380,3,FALSE))</f>
        <v>77</v>
      </c>
      <c r="AQ471" s="3">
        <f>IF(ISERROR(VLOOKUP($AN471,技まとめ!$A$1:$F$380,5,FALSE)),"－",VLOOKUP($AN471,技まとめ!$A$1:$F$380,5,FALSE))</f>
        <v>47</v>
      </c>
      <c r="AR471" s="3" t="str">
        <f>IF($E471=IF(ISERROR(VLOOKUP($AN471,技まとめ!$A$1:$F$380,4,FALSE)),"－",VLOOKUP($AN471,技まとめ!$A$1:$F$380,4,FALSE)),"一致","")</f>
        <v>一致</v>
      </c>
      <c r="AS471" s="9" t="s">
        <v>125</v>
      </c>
      <c r="AT471" s="3" t="str">
        <f>IF(ISERROR(VLOOKUP($AS471,技まとめ!$A$1:$F$380,6,FALSE)),"－",VLOOKUP($AS471,技まとめ!$A$1:$F$380,6,FALSE))</f>
        <v>NS</v>
      </c>
      <c r="AU471" s="3">
        <f>IF(ISERROR(VLOOKUP($AS471,技まとめ!$A$1:$F$380,3,FALSE)),"－",VLOOKUP($AS471,技まとめ!$A$1:$F$380,3,FALSE))</f>
        <v>81</v>
      </c>
      <c r="AV471" s="3">
        <f>IF(ISERROR(VLOOKUP($AS471,技まとめ!$A$1:$F$380,5,FALSE)),"－",VLOOKUP($AS471,技まとめ!$A$1:$F$380,5,FALSE))</f>
        <v>46</v>
      </c>
      <c r="AW471" s="3" t="str">
        <f>IF($E471=IF(ISERROR(VLOOKUP($AS471,技まとめ!$A$1:$F$380,4,FALSE)),"－",VLOOKUP($AS471,技まとめ!$A$1:$F$380,4,FALSE)),"一致","")</f>
        <v>一致</v>
      </c>
      <c r="AX471" s="12" t="str">
        <f t="shared" si="104"/>
        <v>グレネードショットたまのりピエロアルマジロサーカスドラゴントルネード</v>
      </c>
      <c r="AY471" s="12" t="str">
        <f t="shared" si="105"/>
        <v>グレネードショットたまのりピエロアルマジロサーカスドラゴントルネード</v>
      </c>
      <c r="AZ471" s="12" t="str">
        <f t="shared" si="106"/>
        <v>グレネードショットたまのりピエロアルマジロサーカスドラゴントルネード</v>
      </c>
      <c r="BA471" s="12" t="str">
        <f t="shared" si="107"/>
        <v>グレネードショットたまのりピエロアルマジロサーカスドラゴントルネード</v>
      </c>
      <c r="BB471" s="11" t="str">
        <f t="shared" si="108"/>
        <v>NSDRDRNS</v>
      </c>
      <c r="BC471" s="11" t="str">
        <f t="shared" si="109"/>
        <v>NSDRDRNS</v>
      </c>
      <c r="BD471" s="11" t="str">
        <f t="shared" si="110"/>
        <v>NSDRDRNS</v>
      </c>
      <c r="BE471" s="11" t="str">
        <f t="shared" si="111"/>
        <v>NSDRDRNS</v>
      </c>
    </row>
    <row r="472" spans="1:57" ht="11.25" hidden="1" customHeight="1">
      <c r="A472" s="6">
        <v>470</v>
      </c>
      <c r="B472" s="7" t="s">
        <v>1314</v>
      </c>
      <c r="C472" s="8" t="s">
        <v>1315</v>
      </c>
      <c r="D472" s="7" t="s">
        <v>72</v>
      </c>
      <c r="E472" s="7" t="s">
        <v>81</v>
      </c>
      <c r="F472" s="7" t="s">
        <v>109</v>
      </c>
      <c r="G472" s="9">
        <v>124</v>
      </c>
      <c r="H472" s="9">
        <v>116</v>
      </c>
      <c r="I472" s="9">
        <v>48</v>
      </c>
      <c r="J472" s="9">
        <v>51</v>
      </c>
      <c r="K472" s="9">
        <v>62</v>
      </c>
      <c r="L472" s="9">
        <v>44</v>
      </c>
      <c r="M472" s="9">
        <v>51</v>
      </c>
      <c r="N472" s="9">
        <v>54</v>
      </c>
      <c r="O472" s="9">
        <v>57</v>
      </c>
      <c r="P472" s="9">
        <v>62</v>
      </c>
      <c r="Q472" s="10">
        <v>98</v>
      </c>
      <c r="R472" s="11">
        <v>47</v>
      </c>
      <c r="S472" s="11">
        <v>1</v>
      </c>
      <c r="T472" s="11">
        <v>94</v>
      </c>
      <c r="U472" s="11">
        <v>101</v>
      </c>
      <c r="V472" s="11">
        <v>1</v>
      </c>
      <c r="W472" s="11">
        <v>107</v>
      </c>
      <c r="X472" s="11">
        <f t="shared" si="98"/>
        <v>449</v>
      </c>
      <c r="Y472" s="11">
        <f t="shared" si="99"/>
        <v>4460</v>
      </c>
      <c r="Z472" s="11">
        <f t="shared" si="100"/>
        <v>2190</v>
      </c>
      <c r="AA472" s="11">
        <f t="shared" si="101"/>
        <v>3835</v>
      </c>
      <c r="AB472" s="11">
        <f t="shared" si="102"/>
        <v>3835</v>
      </c>
      <c r="AC472" s="6">
        <f t="shared" si="103"/>
        <v>4530</v>
      </c>
      <c r="AD472" s="9" t="s">
        <v>269</v>
      </c>
      <c r="AE472" s="3" t="str">
        <f>IF(ISERROR(VLOOKUP($AD472,技まとめ!$A$1:$F$380,6,FALSE)),"－",VLOOKUP($AD472,技まとめ!$A$1:$F$380,6,FALSE))</f>
        <v>DR</v>
      </c>
      <c r="AF472" s="3">
        <f>IF(ISERROR(VLOOKUP($AD472,技まとめ!$A$1:$F$380,3,FALSE)),"－",VLOOKUP($AD472,技まとめ!$A$1:$F$380,3,FALSE))</f>
        <v>19</v>
      </c>
      <c r="AG472" s="3">
        <f>IF(ISERROR(VLOOKUP($AD472,技まとめ!$A$1:$F$380,5,FALSE)),"－",VLOOKUP($AD472,技まとめ!$A$1:$F$380,5,FALSE))</f>
        <v>20</v>
      </c>
      <c r="AH472" s="3" t="str">
        <f>IF($E472=IF(ISERROR(VLOOKUP($AD472,技まとめ!$A$1:$F$380,4,FALSE)),"－",VLOOKUP($AD472,技まとめ!$A$1:$F$380,4,FALSE)),"一致","")</f>
        <v>一致</v>
      </c>
      <c r="AI472" s="9" t="s">
        <v>560</v>
      </c>
      <c r="AJ472" s="3" t="str">
        <f>IF(ISERROR(VLOOKUP($AI472,技まとめ!$A$1:$F$380,6,FALSE)),"－",VLOOKUP($AI472,技まとめ!$A$1:$F$380,6,FALSE))</f>
        <v>BL</v>
      </c>
      <c r="AK472" s="3">
        <f>IF(ISERROR(VLOOKUP($AI472,技まとめ!$A$1:$F$380,3,FALSE)),"－",VLOOKUP($AI472,技まとめ!$A$1:$F$380,3,FALSE))</f>
        <v>28</v>
      </c>
      <c r="AL472" s="3">
        <f>IF(ISERROR(VLOOKUP($AI472,技まとめ!$A$1:$F$380,5,FALSE)),"－",VLOOKUP($AI472,技まとめ!$A$1:$F$380,5,FALSE))</f>
        <v>24</v>
      </c>
      <c r="AM472" s="3" t="str">
        <f>IF($E472=IF(ISERROR(VLOOKUP($AI472,技まとめ!$A$1:$F$380,4,FALSE)),"－",VLOOKUP($AI472,技まとめ!$A$1:$F$380,4,FALSE)),"一致","")</f>
        <v>一致</v>
      </c>
      <c r="AN472" s="9" t="s">
        <v>131</v>
      </c>
      <c r="AO472" s="3" t="str">
        <f>IF(ISERROR(VLOOKUP($AN472,技まとめ!$A$1:$F$380,6,FALSE)),"－",VLOOKUP($AN472,技まとめ!$A$1:$F$380,6,FALSE))</f>
        <v>DR</v>
      </c>
      <c r="AP472" s="3">
        <f>IF(ISERROR(VLOOKUP($AN472,技まとめ!$A$1:$F$380,3,FALSE)),"－",VLOOKUP($AN472,技まとめ!$A$1:$F$380,3,FALSE))</f>
        <v>33</v>
      </c>
      <c r="AQ472" s="3">
        <f>IF(ISERROR(VLOOKUP($AN472,技まとめ!$A$1:$F$380,5,FALSE)),"－",VLOOKUP($AN472,技まとめ!$A$1:$F$380,5,FALSE))</f>
        <v>28</v>
      </c>
      <c r="AR472" s="3" t="str">
        <f>IF($E472=IF(ISERROR(VLOOKUP($AN472,技まとめ!$A$1:$F$380,4,FALSE)),"－",VLOOKUP($AN472,技まとめ!$A$1:$F$380,4,FALSE)),"一致","")</f>
        <v/>
      </c>
      <c r="AS472" s="9" t="s">
        <v>589</v>
      </c>
      <c r="AT472" s="3" t="str">
        <f>IF(ISERROR(VLOOKUP($AS472,技まとめ!$A$1:$F$380,6,FALSE)),"－",VLOOKUP($AS472,技まとめ!$A$1:$F$380,6,FALSE))</f>
        <v>DR</v>
      </c>
      <c r="AU472" s="3">
        <f>IF(ISERROR(VLOOKUP($AS472,技まとめ!$A$1:$F$380,3,FALSE)),"－",VLOOKUP($AS472,技まとめ!$A$1:$F$380,3,FALSE))</f>
        <v>83</v>
      </c>
      <c r="AV472" s="3">
        <f>IF(ISERROR(VLOOKUP($AS472,技まとめ!$A$1:$F$380,5,FALSE)),"－",VLOOKUP($AS472,技まとめ!$A$1:$F$380,5,FALSE))</f>
        <v>50</v>
      </c>
      <c r="AW472" s="3" t="str">
        <f>IF($E472=IF(ISERROR(VLOOKUP($AS472,技まとめ!$A$1:$F$380,4,FALSE)),"－",VLOOKUP($AS472,技まとめ!$A$1:$F$380,4,FALSE)),"一致","")</f>
        <v>一致</v>
      </c>
      <c r="AX472" s="12" t="str">
        <f t="shared" si="104"/>
        <v>どくぎりのじゅつブレードアタックイリュージョンボールヘブンズタイム</v>
      </c>
      <c r="AY472" s="12" t="str">
        <f t="shared" si="105"/>
        <v>どくぎりのじゅつブレードアタックイリュージョンボールヘブンズタイム</v>
      </c>
      <c r="AZ472" s="12" t="str">
        <f t="shared" si="106"/>
        <v>どくぎりのじゅつブレードアタックイリュージョンボールヘブンズタイム</v>
      </c>
      <c r="BA472" s="12" t="str">
        <f t="shared" si="107"/>
        <v>どくぎりのじゅつブレードアタックイリュージョンボールヘブンズタイム</v>
      </c>
      <c r="BB472" s="11" t="str">
        <f t="shared" si="108"/>
        <v>DRBLDRDR</v>
      </c>
      <c r="BC472" s="11" t="str">
        <f t="shared" si="109"/>
        <v>DRBLDRDR</v>
      </c>
      <c r="BD472" s="11" t="str">
        <f t="shared" si="110"/>
        <v>DRBLDRDR</v>
      </c>
      <c r="BE472" s="11" t="str">
        <f t="shared" si="111"/>
        <v>DRBLDRDR</v>
      </c>
    </row>
    <row r="473" spans="1:57" ht="11.25" hidden="1" customHeight="1">
      <c r="A473" s="6">
        <v>471</v>
      </c>
      <c r="B473" s="7" t="s">
        <v>1316</v>
      </c>
      <c r="C473" s="8" t="s">
        <v>1317</v>
      </c>
      <c r="D473" s="7" t="s">
        <v>72</v>
      </c>
      <c r="E473" s="7" t="s">
        <v>95</v>
      </c>
      <c r="F473" s="7" t="s">
        <v>74</v>
      </c>
      <c r="G473" s="9">
        <v>124</v>
      </c>
      <c r="H473" s="9">
        <v>99</v>
      </c>
      <c r="I473" s="9">
        <v>48</v>
      </c>
      <c r="J473" s="9">
        <v>56</v>
      </c>
      <c r="K473" s="9">
        <v>60</v>
      </c>
      <c r="L473" s="9">
        <v>47</v>
      </c>
      <c r="M473" s="9">
        <v>54</v>
      </c>
      <c r="N473" s="9">
        <v>55</v>
      </c>
      <c r="O473" s="9">
        <v>51</v>
      </c>
      <c r="P473" s="9">
        <v>61</v>
      </c>
      <c r="Q473" s="10">
        <v>98</v>
      </c>
      <c r="R473" s="11">
        <v>50</v>
      </c>
      <c r="S473" s="11">
        <v>1</v>
      </c>
      <c r="T473" s="11">
        <v>97</v>
      </c>
      <c r="U473" s="11">
        <v>104</v>
      </c>
      <c r="V473" s="11">
        <v>1</v>
      </c>
      <c r="W473" s="11">
        <v>101</v>
      </c>
      <c r="X473" s="11">
        <f t="shared" si="98"/>
        <v>452</v>
      </c>
      <c r="Y473" s="11">
        <f t="shared" si="99"/>
        <v>4430</v>
      </c>
      <c r="Z473" s="11">
        <f t="shared" si="100"/>
        <v>2265</v>
      </c>
      <c r="AA473" s="11">
        <f t="shared" si="101"/>
        <v>3910</v>
      </c>
      <c r="AB473" s="11">
        <f t="shared" si="102"/>
        <v>3910</v>
      </c>
      <c r="AC473" s="6">
        <f t="shared" si="103"/>
        <v>4635</v>
      </c>
      <c r="AD473" s="9" t="s">
        <v>347</v>
      </c>
      <c r="AE473" s="3" t="str">
        <f>IF(ISERROR(VLOOKUP($AD473,技まとめ!$A$1:$F$380,6,FALSE)),"－",VLOOKUP($AD473,技まとめ!$A$1:$F$380,6,FALSE))</f>
        <v>DR</v>
      </c>
      <c r="AF473" s="3">
        <f>IF(ISERROR(VLOOKUP($AD473,技まとめ!$A$1:$F$380,3,FALSE)),"－",VLOOKUP($AD473,技まとめ!$A$1:$F$380,3,FALSE))</f>
        <v>40</v>
      </c>
      <c r="AG473" s="3">
        <f>IF(ISERROR(VLOOKUP($AD473,技まとめ!$A$1:$F$380,5,FALSE)),"－",VLOOKUP($AD473,技まとめ!$A$1:$F$380,5,FALSE))</f>
        <v>31</v>
      </c>
      <c r="AH473" s="3" t="str">
        <f>IF($E473=IF(ISERROR(VLOOKUP($AD473,技まとめ!$A$1:$F$380,4,FALSE)),"－",VLOOKUP($AD473,技まとめ!$A$1:$F$380,4,FALSE)),"一致","")</f>
        <v>一致</v>
      </c>
      <c r="AI473" s="9" t="s">
        <v>339</v>
      </c>
      <c r="AJ473" s="3" t="str">
        <f>IF(ISERROR(VLOOKUP($AI473,技まとめ!$A$1:$F$380,6,FALSE)),"－",VLOOKUP($AI473,技まとめ!$A$1:$F$380,6,FALSE))</f>
        <v>NS</v>
      </c>
      <c r="AK473" s="3">
        <f>IF(ISERROR(VLOOKUP($AI473,技まとめ!$A$1:$F$380,3,FALSE)),"－",VLOOKUP($AI473,技まとめ!$A$1:$F$380,3,FALSE))</f>
        <v>42</v>
      </c>
      <c r="AL473" s="3">
        <f>IF(ISERROR(VLOOKUP($AI473,技まとめ!$A$1:$F$380,5,FALSE)),"－",VLOOKUP($AI473,技まとめ!$A$1:$F$380,5,FALSE))</f>
        <v>28</v>
      </c>
      <c r="AM473" s="3" t="str">
        <f>IF($E473=IF(ISERROR(VLOOKUP($AI473,技まとめ!$A$1:$F$380,4,FALSE)),"－",VLOOKUP($AI473,技まとめ!$A$1:$F$380,4,FALSE)),"一致","")</f>
        <v>一致</v>
      </c>
      <c r="AN473" s="9" t="s">
        <v>227</v>
      </c>
      <c r="AO473" s="3" t="str">
        <f>IF(ISERROR(VLOOKUP($AN473,技まとめ!$A$1:$F$380,6,FALSE)),"－",VLOOKUP($AN473,技まとめ!$A$1:$F$380,6,FALSE))</f>
        <v>CA</v>
      </c>
      <c r="AP473" s="3">
        <f>IF(ISERROR(VLOOKUP($AN473,技まとめ!$A$1:$F$380,3,FALSE)),"－",VLOOKUP($AN473,技まとめ!$A$1:$F$380,3,FALSE))</f>
        <v>60</v>
      </c>
      <c r="AQ473" s="3">
        <f>IF(ISERROR(VLOOKUP($AN473,技まとめ!$A$1:$F$380,5,FALSE)),"－",VLOOKUP($AN473,技まとめ!$A$1:$F$380,5,FALSE))</f>
        <v>37</v>
      </c>
      <c r="AR473" s="3" t="str">
        <f>IF($E473=IF(ISERROR(VLOOKUP($AN473,技まとめ!$A$1:$F$380,4,FALSE)),"－",VLOOKUP($AN473,技まとめ!$A$1:$F$380,4,FALSE)),"一致","")</f>
        <v/>
      </c>
      <c r="AS473" s="9" t="s">
        <v>389</v>
      </c>
      <c r="AT473" s="3" t="str">
        <f>IF(ISERROR(VLOOKUP($AS473,技まとめ!$A$1:$F$380,6,FALSE)),"－",VLOOKUP($AS473,技まとめ!$A$1:$F$380,6,FALSE))</f>
        <v>CA</v>
      </c>
      <c r="AU473" s="3">
        <f>IF(ISERROR(VLOOKUP($AS473,技まとめ!$A$1:$F$380,3,FALSE)),"－",VLOOKUP($AS473,技まとめ!$A$1:$F$380,3,FALSE))</f>
        <v>54</v>
      </c>
      <c r="AV473" s="3">
        <f>IF(ISERROR(VLOOKUP($AS473,技まとめ!$A$1:$F$380,5,FALSE)),"－",VLOOKUP($AS473,技まとめ!$A$1:$F$380,5,FALSE))</f>
        <v>35</v>
      </c>
      <c r="AW473" s="3" t="str">
        <f>IF($E473=IF(ISERROR(VLOOKUP($AS473,技まとめ!$A$1:$F$380,4,FALSE)),"－",VLOOKUP($AS473,技まとめ!$A$1:$F$380,4,FALSE)),"一致","")</f>
        <v/>
      </c>
      <c r="AX473" s="12" t="str">
        <f t="shared" si="104"/>
        <v>ざんぞうラン・ボール・ランガラティーンドこんじょうキャッチ</v>
      </c>
      <c r="AY473" s="12" t="str">
        <f t="shared" si="105"/>
        <v>ざんぞうラン・ボール・ランガラティーンドこんじょうキャッチ</v>
      </c>
      <c r="AZ473" s="12" t="str">
        <f t="shared" si="106"/>
        <v>ざんぞうラン・ボール・ランガラティーンドこんじょうキャッチ</v>
      </c>
      <c r="BA473" s="12" t="str">
        <f t="shared" si="107"/>
        <v>ざんぞうラン・ボール・ランガラティーンドこんじょうキャッチ</v>
      </c>
      <c r="BB473" s="11" t="str">
        <f t="shared" si="108"/>
        <v>DRNSCACA</v>
      </c>
      <c r="BC473" s="11" t="str">
        <f t="shared" si="109"/>
        <v>DRNSCACA</v>
      </c>
      <c r="BD473" s="11" t="str">
        <f t="shared" si="110"/>
        <v>DRNSCACA</v>
      </c>
      <c r="BE473" s="11" t="str">
        <f t="shared" si="111"/>
        <v>DRNSCACA</v>
      </c>
    </row>
    <row r="474" spans="1:57" ht="11.25" hidden="1" customHeight="1">
      <c r="A474" s="6">
        <v>472</v>
      </c>
      <c r="B474" s="7" t="s">
        <v>1318</v>
      </c>
      <c r="C474" s="8" t="s">
        <v>1319</v>
      </c>
      <c r="D474" s="7" t="s">
        <v>72</v>
      </c>
      <c r="E474" s="7" t="s">
        <v>95</v>
      </c>
      <c r="F474" s="7" t="s">
        <v>128</v>
      </c>
      <c r="G474" s="9">
        <v>121</v>
      </c>
      <c r="H474" s="9">
        <v>116</v>
      </c>
      <c r="I474" s="9">
        <v>54</v>
      </c>
      <c r="J474" s="9">
        <v>53</v>
      </c>
      <c r="K474" s="9">
        <v>50</v>
      </c>
      <c r="L474" s="9">
        <v>44</v>
      </c>
      <c r="M474" s="9">
        <v>48</v>
      </c>
      <c r="N474" s="9">
        <v>54</v>
      </c>
      <c r="O474" s="9">
        <v>51</v>
      </c>
      <c r="P474" s="9">
        <v>72</v>
      </c>
      <c r="Q474" s="10">
        <v>104</v>
      </c>
      <c r="R474" s="11">
        <v>47</v>
      </c>
      <c r="S474" s="11">
        <v>1</v>
      </c>
      <c r="T474" s="11">
        <v>94</v>
      </c>
      <c r="U474" s="11">
        <v>98</v>
      </c>
      <c r="V474" s="11">
        <v>1</v>
      </c>
      <c r="W474" s="11">
        <v>101</v>
      </c>
      <c r="X474" s="11">
        <f t="shared" si="98"/>
        <v>446</v>
      </c>
      <c r="Y474" s="11">
        <f t="shared" si="99"/>
        <v>4670</v>
      </c>
      <c r="Z474" s="11">
        <f t="shared" si="100"/>
        <v>2160</v>
      </c>
      <c r="AA474" s="11">
        <f t="shared" si="101"/>
        <v>3805</v>
      </c>
      <c r="AB474" s="11">
        <f t="shared" si="102"/>
        <v>3805</v>
      </c>
      <c r="AC474" s="6">
        <f t="shared" si="103"/>
        <v>4500</v>
      </c>
      <c r="AD474" s="9" t="s">
        <v>182</v>
      </c>
      <c r="AE474" s="3" t="str">
        <f>IF(ISERROR(VLOOKUP($AD474,技まとめ!$A$1:$F$380,6,FALSE)),"－",VLOOKUP($AD474,技まとめ!$A$1:$F$380,6,FALSE))</f>
        <v>SC</v>
      </c>
      <c r="AF474" s="3">
        <f>IF(ISERROR(VLOOKUP($AD474,技まとめ!$A$1:$F$380,3,FALSE)),"－",VLOOKUP($AD474,技まとめ!$A$1:$F$380,3,FALSE))</f>
        <v>31</v>
      </c>
      <c r="AG474" s="3">
        <f>IF(ISERROR(VLOOKUP($AD474,技まとめ!$A$1:$F$380,5,FALSE)),"－",VLOOKUP($AD474,技まとめ!$A$1:$F$380,5,FALSE))</f>
        <v>22</v>
      </c>
      <c r="AH474" s="3" t="str">
        <f>IF($E474=IF(ISERROR(VLOOKUP($AD474,技まとめ!$A$1:$F$380,4,FALSE)),"－",VLOOKUP($AD474,技まとめ!$A$1:$F$380,4,FALSE)),"一致","")</f>
        <v>一致</v>
      </c>
      <c r="AI474" s="9" t="s">
        <v>347</v>
      </c>
      <c r="AJ474" s="3" t="str">
        <f>IF(ISERROR(VLOOKUP($AI474,技まとめ!$A$1:$F$380,6,FALSE)),"－",VLOOKUP($AI474,技まとめ!$A$1:$F$380,6,FALSE))</f>
        <v>DR</v>
      </c>
      <c r="AK474" s="3">
        <f>IF(ISERROR(VLOOKUP($AI474,技まとめ!$A$1:$F$380,3,FALSE)),"－",VLOOKUP($AI474,技まとめ!$A$1:$F$380,3,FALSE))</f>
        <v>40</v>
      </c>
      <c r="AL474" s="3">
        <f>IF(ISERROR(VLOOKUP($AI474,技まとめ!$A$1:$F$380,5,FALSE)),"－",VLOOKUP($AI474,技まとめ!$A$1:$F$380,5,FALSE))</f>
        <v>31</v>
      </c>
      <c r="AM474" s="3" t="str">
        <f>IF($E474=IF(ISERROR(VLOOKUP($AI474,技まとめ!$A$1:$F$380,4,FALSE)),"－",VLOOKUP($AI474,技まとめ!$A$1:$F$380,4,FALSE)),"一致","")</f>
        <v>一致</v>
      </c>
      <c r="AN474" s="9" t="s">
        <v>173</v>
      </c>
      <c r="AO474" s="3" t="str">
        <f>IF(ISERROR(VLOOKUP($AN474,技まとめ!$A$1:$F$380,6,FALSE)),"－",VLOOKUP($AN474,技まとめ!$A$1:$F$380,6,FALSE))</f>
        <v>DR</v>
      </c>
      <c r="AP474" s="3">
        <f>IF(ISERROR(VLOOKUP($AN474,技まとめ!$A$1:$F$380,3,FALSE)),"－",VLOOKUP($AN474,技まとめ!$A$1:$F$380,3,FALSE))</f>
        <v>65</v>
      </c>
      <c r="AQ474" s="3">
        <f>IF(ISERROR(VLOOKUP($AN474,技まとめ!$A$1:$F$380,5,FALSE)),"－",VLOOKUP($AN474,技まとめ!$A$1:$F$380,5,FALSE))</f>
        <v>42</v>
      </c>
      <c r="AR474" s="3" t="str">
        <f>IF($E474=IF(ISERROR(VLOOKUP($AN474,技まとめ!$A$1:$F$380,4,FALSE)),"－",VLOOKUP($AN474,技まとめ!$A$1:$F$380,4,FALSE)),"一致","")</f>
        <v>一致</v>
      </c>
      <c r="AS474" s="9" t="s">
        <v>336</v>
      </c>
      <c r="AT474" s="3" t="str">
        <f>IF(ISERROR(VLOOKUP($AS474,技まとめ!$A$1:$F$380,6,FALSE)),"－",VLOOKUP($AS474,技まとめ!$A$1:$F$380,6,FALSE))</f>
        <v>SC</v>
      </c>
      <c r="AU474" s="3">
        <f>IF(ISERROR(VLOOKUP($AS474,技まとめ!$A$1:$F$380,3,FALSE)),"－",VLOOKUP($AS474,技まとめ!$A$1:$F$380,3,FALSE))</f>
        <v>83</v>
      </c>
      <c r="AV474" s="3">
        <f>IF(ISERROR(VLOOKUP($AS474,技まとめ!$A$1:$F$380,5,FALSE)),"－",VLOOKUP($AS474,技まとめ!$A$1:$F$380,5,FALSE))</f>
        <v>46</v>
      </c>
      <c r="AW474" s="3" t="str">
        <f>IF($E474=IF(ISERROR(VLOOKUP($AS474,技まとめ!$A$1:$F$380,4,FALSE)),"－",VLOOKUP($AS474,技まとめ!$A$1:$F$380,4,FALSE)),"一致","")</f>
        <v>一致</v>
      </c>
      <c r="AX474" s="12" t="str">
        <f t="shared" si="104"/>
        <v>ひゃくれつショットざんぞうぶんしんフェイントぶんしんシュート</v>
      </c>
      <c r="AY474" s="12" t="str">
        <f t="shared" si="105"/>
        <v>ひゃくれつショットざんぞうぶんしんフェイントぶんしんシュート</v>
      </c>
      <c r="AZ474" s="12" t="str">
        <f t="shared" si="106"/>
        <v>ひゃくれつショットざんぞうぶんしんフェイントぶんしんシュート</v>
      </c>
      <c r="BA474" s="12" t="str">
        <f t="shared" si="107"/>
        <v>ひゃくれつショットざんぞうぶんしんフェイントぶんしんシュート</v>
      </c>
      <c r="BB474" s="11" t="str">
        <f t="shared" si="108"/>
        <v>SCDRDRSC</v>
      </c>
      <c r="BC474" s="11" t="str">
        <f t="shared" si="109"/>
        <v>SCDRDRSC</v>
      </c>
      <c r="BD474" s="11" t="str">
        <f t="shared" si="110"/>
        <v>SCDRDRSC</v>
      </c>
      <c r="BE474" s="11" t="str">
        <f t="shared" si="111"/>
        <v>SCDRDRSC</v>
      </c>
    </row>
    <row r="475" spans="1:57" ht="11.25" hidden="1" customHeight="1">
      <c r="A475" s="6">
        <v>473</v>
      </c>
      <c r="B475" s="7" t="s">
        <v>1320</v>
      </c>
      <c r="C475" s="8" t="s">
        <v>1321</v>
      </c>
      <c r="D475" s="7" t="s">
        <v>72</v>
      </c>
      <c r="E475" s="7" t="s">
        <v>102</v>
      </c>
      <c r="F475" s="7" t="s">
        <v>82</v>
      </c>
      <c r="G475" s="9">
        <v>121</v>
      </c>
      <c r="H475" s="9">
        <v>90</v>
      </c>
      <c r="I475" s="9">
        <v>51</v>
      </c>
      <c r="J475" s="9">
        <v>52</v>
      </c>
      <c r="K475" s="9">
        <v>49</v>
      </c>
      <c r="L475" s="9">
        <v>49</v>
      </c>
      <c r="M475" s="9">
        <v>44</v>
      </c>
      <c r="N475" s="9">
        <v>53</v>
      </c>
      <c r="O475" s="9">
        <v>51</v>
      </c>
      <c r="P475" s="9">
        <v>91</v>
      </c>
      <c r="Q475" s="10">
        <v>101</v>
      </c>
      <c r="R475" s="11">
        <v>63</v>
      </c>
      <c r="S475" s="11">
        <v>1</v>
      </c>
      <c r="T475" s="11">
        <v>99</v>
      </c>
      <c r="U475" s="11">
        <v>94</v>
      </c>
      <c r="V475" s="11">
        <v>1</v>
      </c>
      <c r="W475" s="11">
        <v>101</v>
      </c>
      <c r="X475" s="11">
        <f t="shared" si="98"/>
        <v>460</v>
      </c>
      <c r="Y475" s="11">
        <f t="shared" si="99"/>
        <v>4550</v>
      </c>
      <c r="Z475" s="11">
        <f t="shared" si="100"/>
        <v>2720</v>
      </c>
      <c r="AA475" s="11">
        <f t="shared" si="101"/>
        <v>3980</v>
      </c>
      <c r="AB475" s="11">
        <f t="shared" si="102"/>
        <v>3980</v>
      </c>
      <c r="AC475" s="6">
        <f t="shared" si="103"/>
        <v>4780</v>
      </c>
      <c r="AD475" s="9" t="s">
        <v>423</v>
      </c>
      <c r="AE475" s="3" t="str">
        <f>IF(ISERROR(VLOOKUP($AD475,技まとめ!$A$1:$F$380,6,FALSE)),"－",VLOOKUP($AD475,技まとめ!$A$1:$F$380,6,FALSE))</f>
        <v>BL</v>
      </c>
      <c r="AF475" s="3">
        <f>IF(ISERROR(VLOOKUP($AD475,技まとめ!$A$1:$F$380,3,FALSE)),"－",VLOOKUP($AD475,技まとめ!$A$1:$F$380,3,FALSE))</f>
        <v>13</v>
      </c>
      <c r="AG475" s="3">
        <f>IF(ISERROR(VLOOKUP($AD475,技まとめ!$A$1:$F$380,5,FALSE)),"－",VLOOKUP($AD475,技まとめ!$A$1:$F$380,5,FALSE))</f>
        <v>20</v>
      </c>
      <c r="AH475" s="3" t="str">
        <f>IF($E475=IF(ISERROR(VLOOKUP($AD475,技まとめ!$A$1:$F$380,4,FALSE)),"－",VLOOKUP($AD475,技まとめ!$A$1:$F$380,4,FALSE)),"一致","")</f>
        <v/>
      </c>
      <c r="AI475" s="9" t="s">
        <v>671</v>
      </c>
      <c r="AJ475" s="3" t="str">
        <f>IF(ISERROR(VLOOKUP($AI475,技まとめ!$A$1:$F$380,6,FALSE)),"－",VLOOKUP($AI475,技まとめ!$A$1:$F$380,6,FALSE))</f>
        <v>BL</v>
      </c>
      <c r="AK475" s="3">
        <f>IF(ISERROR(VLOOKUP($AI475,技まとめ!$A$1:$F$380,3,FALSE)),"－",VLOOKUP($AI475,技まとめ!$A$1:$F$380,3,FALSE))</f>
        <v>56</v>
      </c>
      <c r="AL475" s="3">
        <f>IF(ISERROR(VLOOKUP($AI475,技まとめ!$A$1:$F$380,5,FALSE)),"－",VLOOKUP($AI475,技まとめ!$A$1:$F$380,5,FALSE))</f>
        <v>39</v>
      </c>
      <c r="AM475" s="3" t="str">
        <f>IF($E475=IF(ISERROR(VLOOKUP($AI475,技まとめ!$A$1:$F$380,4,FALSE)),"－",VLOOKUP($AI475,技まとめ!$A$1:$F$380,4,FALSE)),"一致","")</f>
        <v>一致</v>
      </c>
      <c r="AN475" s="9" t="s">
        <v>131</v>
      </c>
      <c r="AO475" s="3" t="str">
        <f>IF(ISERROR(VLOOKUP($AN475,技まとめ!$A$1:$F$380,6,FALSE)),"－",VLOOKUP($AN475,技まとめ!$A$1:$F$380,6,FALSE))</f>
        <v>DR</v>
      </c>
      <c r="AP475" s="3">
        <f>IF(ISERROR(VLOOKUP($AN475,技まとめ!$A$1:$F$380,3,FALSE)),"－",VLOOKUP($AN475,技まとめ!$A$1:$F$380,3,FALSE))</f>
        <v>33</v>
      </c>
      <c r="AQ475" s="3">
        <f>IF(ISERROR(VLOOKUP($AN475,技まとめ!$A$1:$F$380,5,FALSE)),"－",VLOOKUP($AN475,技まとめ!$A$1:$F$380,5,FALSE))</f>
        <v>28</v>
      </c>
      <c r="AR475" s="3" t="str">
        <f>IF($E475=IF(ISERROR(VLOOKUP($AN475,技まとめ!$A$1:$F$380,4,FALSE)),"－",VLOOKUP($AN475,技まとめ!$A$1:$F$380,4,FALSE)),"一致","")</f>
        <v/>
      </c>
      <c r="AS475" s="9" t="s">
        <v>546</v>
      </c>
      <c r="AT475" s="3" t="str">
        <f>IF(ISERROR(VLOOKUP($AS475,技まとめ!$A$1:$F$380,6,FALSE)),"－",VLOOKUP($AS475,技まとめ!$A$1:$F$380,6,FALSE))</f>
        <v>NS</v>
      </c>
      <c r="AU475" s="3">
        <f>IF(ISERROR(VLOOKUP($AS475,技まとめ!$A$1:$F$380,3,FALSE)),"－",VLOOKUP($AS475,技まとめ!$A$1:$F$380,3,FALSE))</f>
        <v>88</v>
      </c>
      <c r="AV475" s="3">
        <f>IF(ISERROR(VLOOKUP($AS475,技まとめ!$A$1:$F$380,5,FALSE)),"－",VLOOKUP($AS475,技まとめ!$A$1:$F$380,5,FALSE))</f>
        <v>49</v>
      </c>
      <c r="AW475" s="3" t="str">
        <f>IF($E475=IF(ISERROR(VLOOKUP($AS475,技まとめ!$A$1:$F$380,4,FALSE)),"－",VLOOKUP($AS475,技まとめ!$A$1:$F$380,4,FALSE)),"一致","")</f>
        <v/>
      </c>
      <c r="AX475" s="12" t="str">
        <f t="shared" si="104"/>
        <v>コイルターンフレイムダンスイリュージョンボールレボリューションＶ</v>
      </c>
      <c r="AY475" s="12" t="str">
        <f t="shared" si="105"/>
        <v>コイルターンフレイムダンスイリュージョンボールレボリューションＶ</v>
      </c>
      <c r="AZ475" s="12" t="str">
        <f t="shared" si="106"/>
        <v>コイルターンフレイムダンスイリュージョンボールレボリューションＶ</v>
      </c>
      <c r="BA475" s="12" t="str">
        <f t="shared" si="107"/>
        <v>コイルターンフレイムダンスイリュージョンボールレボリューションＶ</v>
      </c>
      <c r="BB475" s="11" t="str">
        <f t="shared" si="108"/>
        <v>BLBLDRNS</v>
      </c>
      <c r="BC475" s="11" t="str">
        <f t="shared" si="109"/>
        <v>BLBLDRNS</v>
      </c>
      <c r="BD475" s="11" t="str">
        <f t="shared" si="110"/>
        <v>BLBLDRNS</v>
      </c>
      <c r="BE475" s="11" t="str">
        <f t="shared" si="111"/>
        <v>BLBLDRNS</v>
      </c>
    </row>
    <row r="476" spans="1:57" ht="11.25" hidden="1" customHeight="1">
      <c r="A476" s="6">
        <v>474</v>
      </c>
      <c r="B476" s="7" t="s">
        <v>1322</v>
      </c>
      <c r="C476" s="8" t="s">
        <v>1323</v>
      </c>
      <c r="D476" s="7" t="s">
        <v>72</v>
      </c>
      <c r="E476" s="7" t="s">
        <v>102</v>
      </c>
      <c r="F476" s="7" t="s">
        <v>74</v>
      </c>
      <c r="G476" s="9">
        <v>130</v>
      </c>
      <c r="H476" s="9">
        <v>102</v>
      </c>
      <c r="I476" s="9">
        <v>42</v>
      </c>
      <c r="J476" s="9">
        <v>66</v>
      </c>
      <c r="K476" s="9">
        <v>39</v>
      </c>
      <c r="L476" s="9">
        <v>62</v>
      </c>
      <c r="M476" s="9">
        <v>38</v>
      </c>
      <c r="N476" s="9">
        <v>67</v>
      </c>
      <c r="O476" s="9">
        <v>40</v>
      </c>
      <c r="P476" s="9">
        <v>71</v>
      </c>
      <c r="Q476" s="10">
        <v>92</v>
      </c>
      <c r="R476" s="11">
        <v>61</v>
      </c>
      <c r="S476" s="11">
        <v>1</v>
      </c>
      <c r="T476" s="11">
        <v>112</v>
      </c>
      <c r="U476" s="11">
        <v>88</v>
      </c>
      <c r="V476" s="11">
        <v>1</v>
      </c>
      <c r="W476" s="11">
        <v>90</v>
      </c>
      <c r="X476" s="11">
        <f t="shared" si="98"/>
        <v>445</v>
      </c>
      <c r="Y476" s="11">
        <f t="shared" si="99"/>
        <v>4135</v>
      </c>
      <c r="Z476" s="11">
        <f t="shared" si="100"/>
        <v>2595</v>
      </c>
      <c r="AA476" s="11">
        <f t="shared" si="101"/>
        <v>4380</v>
      </c>
      <c r="AB476" s="11">
        <f t="shared" si="102"/>
        <v>4380</v>
      </c>
      <c r="AC476" s="6">
        <f t="shared" si="103"/>
        <v>5235</v>
      </c>
      <c r="AD476" s="9" t="s">
        <v>417</v>
      </c>
      <c r="AE476" s="3" t="str">
        <f>IF(ISERROR(VLOOKUP($AD476,技まとめ!$A$1:$F$380,6,FALSE)),"－",VLOOKUP($AD476,技まとめ!$A$1:$F$380,6,FALSE))</f>
        <v>BL</v>
      </c>
      <c r="AF476" s="3">
        <f>IF(ISERROR(VLOOKUP($AD476,技まとめ!$A$1:$F$380,3,FALSE)),"－",VLOOKUP($AD476,技まとめ!$A$1:$F$380,3,FALSE))</f>
        <v>50</v>
      </c>
      <c r="AG476" s="3">
        <f>IF(ISERROR(VLOOKUP($AD476,技まとめ!$A$1:$F$380,5,FALSE)),"－",VLOOKUP($AD476,技まとめ!$A$1:$F$380,5,FALSE))</f>
        <v>36</v>
      </c>
      <c r="AH476" s="3" t="str">
        <f>IF($E476=IF(ISERROR(VLOOKUP($AD476,技まとめ!$A$1:$F$380,4,FALSE)),"－",VLOOKUP($AD476,技まとめ!$A$1:$F$380,4,FALSE)),"一致","")</f>
        <v/>
      </c>
      <c r="AI476" s="9" t="s">
        <v>957</v>
      </c>
      <c r="AJ476" s="3" t="str">
        <f>IF(ISERROR(VLOOKUP($AI476,技まとめ!$A$1:$F$380,6,FALSE)),"－",VLOOKUP($AI476,技まとめ!$A$1:$F$380,6,FALSE))</f>
        <v>CA</v>
      </c>
      <c r="AK476" s="3">
        <f>IF(ISERROR(VLOOKUP($AI476,技まとめ!$A$1:$F$380,3,FALSE)),"－",VLOOKUP($AI476,技まとめ!$A$1:$F$380,3,FALSE))</f>
        <v>23</v>
      </c>
      <c r="AL476" s="3">
        <f>IF(ISERROR(VLOOKUP($AI476,技まとめ!$A$1:$F$380,5,FALSE)),"－",VLOOKUP($AI476,技まとめ!$A$1:$F$380,5,FALSE))</f>
        <v>22</v>
      </c>
      <c r="AM476" s="3" t="str">
        <f>IF($E476=IF(ISERROR(VLOOKUP($AI476,技まとめ!$A$1:$F$380,4,FALSE)),"－",VLOOKUP($AI476,技まとめ!$A$1:$F$380,4,FALSE)),"一致","")</f>
        <v/>
      </c>
      <c r="AN476" s="9" t="s">
        <v>103</v>
      </c>
      <c r="AO476" s="3" t="str">
        <f>IF(ISERROR(VLOOKUP($AN476,技まとめ!$A$1:$F$380,6,FALSE)),"－",VLOOKUP($AN476,技まとめ!$A$1:$F$380,6,FALSE))</f>
        <v>DR</v>
      </c>
      <c r="AP476" s="3">
        <f>IF(ISERROR(VLOOKUP($AN476,技まとめ!$A$1:$F$380,3,FALSE)),"－",VLOOKUP($AN476,技まとめ!$A$1:$F$380,3,FALSE))</f>
        <v>56</v>
      </c>
      <c r="AQ476" s="3">
        <f>IF(ISERROR(VLOOKUP($AN476,技まとめ!$A$1:$F$380,5,FALSE)),"－",VLOOKUP($AN476,技まとめ!$A$1:$F$380,5,FALSE))</f>
        <v>39</v>
      </c>
      <c r="AR476" s="3" t="str">
        <f>IF($E476=IF(ISERROR(VLOOKUP($AN476,技まとめ!$A$1:$F$380,4,FALSE)),"－",VLOOKUP($AN476,技まとめ!$A$1:$F$380,4,FALSE)),"一致","")</f>
        <v/>
      </c>
      <c r="AS476" s="9" t="s">
        <v>351</v>
      </c>
      <c r="AT476" s="3" t="str">
        <f>IF(ISERROR(VLOOKUP($AS476,技まとめ!$A$1:$F$380,6,FALSE)),"－",VLOOKUP($AS476,技まとめ!$A$1:$F$380,6,FALSE))</f>
        <v>CA</v>
      </c>
      <c r="AU476" s="3">
        <f>IF(ISERROR(VLOOKUP($AS476,技まとめ!$A$1:$F$380,3,FALSE)),"－",VLOOKUP($AS476,技まとめ!$A$1:$F$380,3,FALSE))</f>
        <v>92</v>
      </c>
      <c r="AV476" s="3">
        <f>IF(ISERROR(VLOOKUP($AS476,技まとめ!$A$1:$F$380,5,FALSE)),"－",VLOOKUP($AS476,技まとめ!$A$1:$F$380,5,FALSE))</f>
        <v>50</v>
      </c>
      <c r="AW476" s="3" t="str">
        <f>IF($E476=IF(ISERROR(VLOOKUP($AS476,技まとめ!$A$1:$F$380,4,FALSE)),"－",VLOOKUP($AS476,技まとめ!$A$1:$F$380,4,FALSE)),"一致","")</f>
        <v/>
      </c>
      <c r="AX476" s="12" t="str">
        <f t="shared" si="104"/>
        <v>デザートストームゴッドハンドまぼろしドリブルギガントウォール</v>
      </c>
      <c r="AY476" s="12" t="str">
        <f t="shared" si="105"/>
        <v>デザートストームゴッドハンドまぼろしドリブルギガントウォール</v>
      </c>
      <c r="AZ476" s="12" t="str">
        <f t="shared" si="106"/>
        <v>デザートストームゴッドハンドまぼろしドリブルギガントウォール</v>
      </c>
      <c r="BA476" s="12" t="str">
        <f t="shared" si="107"/>
        <v>デザートストームゴッドハンドまぼろしドリブルギガントウォール</v>
      </c>
      <c r="BB476" s="11" t="str">
        <f t="shared" si="108"/>
        <v>BLCADRCA</v>
      </c>
      <c r="BC476" s="11" t="str">
        <f t="shared" si="109"/>
        <v>BLCADRCA</v>
      </c>
      <c r="BD476" s="11" t="str">
        <f t="shared" si="110"/>
        <v>BLCADRCA</v>
      </c>
      <c r="BE476" s="11" t="str">
        <f t="shared" si="111"/>
        <v>BLCADRCA</v>
      </c>
    </row>
    <row r="477" spans="1:57" ht="11.25" hidden="1" customHeight="1">
      <c r="A477" s="6">
        <v>475</v>
      </c>
      <c r="B477" s="7" t="s">
        <v>1324</v>
      </c>
      <c r="C477" s="8" t="s">
        <v>1325</v>
      </c>
      <c r="D477" s="7" t="s">
        <v>72</v>
      </c>
      <c r="E477" s="7" t="s">
        <v>102</v>
      </c>
      <c r="F477" s="7" t="s">
        <v>74</v>
      </c>
      <c r="G477" s="9">
        <v>120</v>
      </c>
      <c r="H477" s="9">
        <v>113</v>
      </c>
      <c r="I477" s="9">
        <v>55</v>
      </c>
      <c r="J477" s="9">
        <v>53</v>
      </c>
      <c r="K477" s="9">
        <v>54</v>
      </c>
      <c r="L477" s="9">
        <v>55</v>
      </c>
      <c r="M477" s="9">
        <v>54</v>
      </c>
      <c r="N477" s="9">
        <v>56</v>
      </c>
      <c r="O477" s="9">
        <v>67</v>
      </c>
      <c r="P477" s="9">
        <v>34</v>
      </c>
      <c r="Q477" s="10">
        <v>105</v>
      </c>
      <c r="R477" s="11">
        <v>15</v>
      </c>
      <c r="S477" s="11">
        <v>1</v>
      </c>
      <c r="T477" s="11">
        <v>105</v>
      </c>
      <c r="U477" s="11">
        <v>104</v>
      </c>
      <c r="V477" s="11">
        <v>1</v>
      </c>
      <c r="W477" s="11">
        <v>117</v>
      </c>
      <c r="X477" s="11">
        <f t="shared" si="98"/>
        <v>448</v>
      </c>
      <c r="Y477" s="11">
        <f t="shared" si="99"/>
        <v>4790</v>
      </c>
      <c r="Z477" s="11">
        <f t="shared" si="100"/>
        <v>1120</v>
      </c>
      <c r="AA477" s="11">
        <f t="shared" si="101"/>
        <v>4270</v>
      </c>
      <c r="AB477" s="11">
        <f t="shared" si="102"/>
        <v>4270</v>
      </c>
      <c r="AC477" s="6">
        <f t="shared" si="103"/>
        <v>4860</v>
      </c>
      <c r="AD477" s="9" t="s">
        <v>215</v>
      </c>
      <c r="AE477" s="3" t="str">
        <f>IF(ISERROR(VLOOKUP($AD477,技まとめ!$A$1:$F$380,6,FALSE)),"－",VLOOKUP($AD477,技まとめ!$A$1:$F$380,6,FALSE))</f>
        <v>DR</v>
      </c>
      <c r="AF477" s="3">
        <f>IF(ISERROR(VLOOKUP($AD477,技まとめ!$A$1:$F$380,3,FALSE)),"－",VLOOKUP($AD477,技まとめ!$A$1:$F$380,3,FALSE))</f>
        <v>15</v>
      </c>
      <c r="AG477" s="3">
        <f>IF(ISERROR(VLOOKUP($AD477,技まとめ!$A$1:$F$380,5,FALSE)),"－",VLOOKUP($AD477,技まとめ!$A$1:$F$380,5,FALSE))</f>
        <v>20</v>
      </c>
      <c r="AH477" s="3" t="str">
        <f>IF($E477=IF(ISERROR(VLOOKUP($AD477,技まとめ!$A$1:$F$380,4,FALSE)),"－",VLOOKUP($AD477,技まとめ!$A$1:$F$380,4,FALSE)),"一致","")</f>
        <v/>
      </c>
      <c r="AI477" s="9" t="s">
        <v>503</v>
      </c>
      <c r="AJ477" s="3" t="str">
        <f>IF(ISERROR(VLOOKUP($AI477,技まとめ!$A$1:$F$380,6,FALSE)),"－",VLOOKUP($AI477,技まとめ!$A$1:$F$380,6,FALSE))</f>
        <v>DR</v>
      </c>
      <c r="AK477" s="3">
        <f>IF(ISERROR(VLOOKUP($AI477,技まとめ!$A$1:$F$380,3,FALSE)),"－",VLOOKUP($AI477,技まとめ!$A$1:$F$380,3,FALSE))</f>
        <v>68</v>
      </c>
      <c r="AL477" s="3">
        <f>IF(ISERROR(VLOOKUP($AI477,技まとめ!$A$1:$F$380,5,FALSE)),"－",VLOOKUP($AI477,技まとめ!$A$1:$F$380,5,FALSE))</f>
        <v>41</v>
      </c>
      <c r="AM477" s="3" t="str">
        <f>IF($E477=IF(ISERROR(VLOOKUP($AI477,技まとめ!$A$1:$F$380,4,FALSE)),"－",VLOOKUP($AI477,技まとめ!$A$1:$F$380,4,FALSE)),"一致","")</f>
        <v/>
      </c>
      <c r="AN477" s="9" t="s">
        <v>239</v>
      </c>
      <c r="AO477" s="3" t="str">
        <f>IF(ISERROR(VLOOKUP($AN477,技まとめ!$A$1:$F$380,6,FALSE)),"－",VLOOKUP($AN477,技まとめ!$A$1:$F$380,6,FALSE))</f>
        <v>P1</v>
      </c>
      <c r="AP477" s="3">
        <f>IF(ISERROR(VLOOKUP($AN477,技まとめ!$A$1:$F$380,3,FALSE)),"－",VLOOKUP($AN477,技まとめ!$A$1:$F$380,3,FALSE))</f>
        <v>40</v>
      </c>
      <c r="AQ477" s="3">
        <f>IF(ISERROR(VLOOKUP($AN477,技まとめ!$A$1:$F$380,5,FALSE)),"－",VLOOKUP($AN477,技まとめ!$A$1:$F$380,5,FALSE))</f>
        <v>30</v>
      </c>
      <c r="AR477" s="3" t="str">
        <f>IF($E477=IF(ISERROR(VLOOKUP($AN477,技まとめ!$A$1:$F$380,4,FALSE)),"－",VLOOKUP($AN477,技まとめ!$A$1:$F$380,4,FALSE)),"一致","")</f>
        <v>一致</v>
      </c>
      <c r="AS477" s="9" t="s">
        <v>291</v>
      </c>
      <c r="AT477" s="3" t="str">
        <f>IF(ISERROR(VLOOKUP($AS477,技まとめ!$A$1:$F$380,6,FALSE)),"－",VLOOKUP($AS477,技まとめ!$A$1:$F$380,6,FALSE))</f>
        <v>P1</v>
      </c>
      <c r="AU477" s="3">
        <f>IF(ISERROR(VLOOKUP($AS477,技まとめ!$A$1:$F$380,3,FALSE)),"－",VLOOKUP($AS477,技まとめ!$A$1:$F$380,3,FALSE))</f>
        <v>65</v>
      </c>
      <c r="AV477" s="3">
        <f>IF(ISERROR(VLOOKUP($AS477,技まとめ!$A$1:$F$380,5,FALSE)),"－",VLOOKUP($AS477,技まとめ!$A$1:$F$380,5,FALSE))</f>
        <v>40</v>
      </c>
      <c r="AW477" s="3" t="str">
        <f>IF($E477=IF(ISERROR(VLOOKUP($AS477,技まとめ!$A$1:$F$380,4,FALSE)),"－",VLOOKUP($AS477,技まとめ!$A$1:$F$380,4,FALSE)),"一致","")</f>
        <v/>
      </c>
      <c r="AX477" s="12" t="str">
        <f t="shared" si="104"/>
        <v>たつまきせんぷうオオウチワねっけつヘッドちゃぶだいがえし</v>
      </c>
      <c r="AY477" s="12" t="str">
        <f t="shared" si="105"/>
        <v>たつまきせんぷうオオウチワねっけつヘッドちゃぶだいがえし</v>
      </c>
      <c r="AZ477" s="12" t="str">
        <f t="shared" si="106"/>
        <v>たつまきせんぷうオオウチワねっけつヘッドちゃぶだいがえし</v>
      </c>
      <c r="BA477" s="12" t="str">
        <f t="shared" si="107"/>
        <v>たつまきせんぷうオオウチワねっけつヘッドちゃぶだいがえし</v>
      </c>
      <c r="BB477" s="11" t="str">
        <f t="shared" si="108"/>
        <v>DRDRP1P1</v>
      </c>
      <c r="BC477" s="11" t="str">
        <f t="shared" si="109"/>
        <v>DRDRP1P1</v>
      </c>
      <c r="BD477" s="11" t="str">
        <f t="shared" si="110"/>
        <v>DRDRP1P1</v>
      </c>
      <c r="BE477" s="11" t="str">
        <f t="shared" si="111"/>
        <v>DRDRP1P1</v>
      </c>
    </row>
    <row r="478" spans="1:57" ht="11.25" hidden="1" customHeight="1">
      <c r="A478" s="6">
        <v>476</v>
      </c>
      <c r="B478" s="7" t="s">
        <v>1326</v>
      </c>
      <c r="C478" s="8" t="s">
        <v>1327</v>
      </c>
      <c r="D478" s="7" t="s">
        <v>72</v>
      </c>
      <c r="E478" s="7" t="s">
        <v>81</v>
      </c>
      <c r="F478" s="7" t="s">
        <v>109</v>
      </c>
      <c r="G478" s="9">
        <v>120</v>
      </c>
      <c r="H478" s="9">
        <v>92</v>
      </c>
      <c r="I478" s="9">
        <v>53</v>
      </c>
      <c r="J478" s="9">
        <v>53</v>
      </c>
      <c r="K478" s="9">
        <v>51</v>
      </c>
      <c r="L478" s="9">
        <v>56</v>
      </c>
      <c r="M478" s="9">
        <v>58</v>
      </c>
      <c r="N478" s="9">
        <v>58</v>
      </c>
      <c r="O478" s="9">
        <v>54</v>
      </c>
      <c r="P478" s="9">
        <v>35</v>
      </c>
      <c r="Q478" s="10">
        <v>103</v>
      </c>
      <c r="R478" s="11">
        <v>15</v>
      </c>
      <c r="S478" s="11">
        <v>1</v>
      </c>
      <c r="T478" s="11">
        <v>106</v>
      </c>
      <c r="U478" s="11">
        <v>108</v>
      </c>
      <c r="V478" s="11">
        <v>1</v>
      </c>
      <c r="W478" s="11">
        <v>104</v>
      </c>
      <c r="X478" s="11">
        <f t="shared" si="98"/>
        <v>438</v>
      </c>
      <c r="Y478" s="11">
        <f t="shared" si="99"/>
        <v>4645</v>
      </c>
      <c r="Z478" s="11">
        <f t="shared" si="100"/>
        <v>1055</v>
      </c>
      <c r="AA478" s="11">
        <f t="shared" si="101"/>
        <v>4240</v>
      </c>
      <c r="AB478" s="11">
        <f t="shared" si="102"/>
        <v>4240</v>
      </c>
      <c r="AC478" s="6">
        <f t="shared" si="103"/>
        <v>4835</v>
      </c>
      <c r="AD478" s="9" t="s">
        <v>230</v>
      </c>
      <c r="AE478" s="3" t="str">
        <f>IF(ISERROR(VLOOKUP($AD478,技まとめ!$A$1:$F$380,6,FALSE)),"－",VLOOKUP($AD478,技まとめ!$A$1:$F$380,6,FALSE))</f>
        <v>BL</v>
      </c>
      <c r="AF478" s="3">
        <f>IF(ISERROR(VLOOKUP($AD478,技まとめ!$A$1:$F$380,3,FALSE)),"－",VLOOKUP($AD478,技まとめ!$A$1:$F$380,3,FALSE))</f>
        <v>21</v>
      </c>
      <c r="AG478" s="3">
        <f>IF(ISERROR(VLOOKUP($AD478,技まとめ!$A$1:$F$380,5,FALSE)),"－",VLOOKUP($AD478,技まとめ!$A$1:$F$380,5,FALSE))</f>
        <v>22</v>
      </c>
      <c r="AH478" s="3" t="str">
        <f>IF($E478=IF(ISERROR(VLOOKUP($AD478,技まとめ!$A$1:$F$380,4,FALSE)),"－",VLOOKUP($AD478,技まとめ!$A$1:$F$380,4,FALSE)),"一致","")</f>
        <v/>
      </c>
      <c r="AI478" s="9" t="s">
        <v>232</v>
      </c>
      <c r="AJ478" s="3" t="str">
        <f>IF(ISERROR(VLOOKUP($AI478,技まとめ!$A$1:$F$380,6,FALSE)),"－",VLOOKUP($AI478,技まとめ!$A$1:$F$380,6,FALSE))</f>
        <v>DR</v>
      </c>
      <c r="AK478" s="3">
        <f>IF(ISERROR(VLOOKUP($AI478,技まとめ!$A$1:$F$380,3,FALSE)),"－",VLOOKUP($AI478,技まとめ!$A$1:$F$380,3,FALSE))</f>
        <v>13</v>
      </c>
      <c r="AL478" s="3">
        <f>IF(ISERROR(VLOOKUP($AI478,技まとめ!$A$1:$F$380,5,FALSE)),"－",VLOOKUP($AI478,技まとめ!$A$1:$F$380,5,FALSE))</f>
        <v>20</v>
      </c>
      <c r="AM478" s="3" t="str">
        <f>IF($E478=IF(ISERROR(VLOOKUP($AI478,技まとめ!$A$1:$F$380,4,FALSE)),"－",VLOOKUP($AI478,技まとめ!$A$1:$F$380,4,FALSE)),"一致","")</f>
        <v/>
      </c>
      <c r="AN478" s="9" t="s">
        <v>395</v>
      </c>
      <c r="AO478" s="3" t="str">
        <f>IF(ISERROR(VLOOKUP($AN478,技まとめ!$A$1:$F$380,6,FALSE)),"－",VLOOKUP($AN478,技まとめ!$A$1:$F$380,6,FALSE))</f>
        <v>LS</v>
      </c>
      <c r="AP478" s="3">
        <f>IF(ISERROR(VLOOKUP($AN478,技まとめ!$A$1:$F$380,3,FALSE)),"－",VLOOKUP($AN478,技まとめ!$A$1:$F$380,3,FALSE))</f>
        <v>81</v>
      </c>
      <c r="AQ478" s="3">
        <f>IF(ISERROR(VLOOKUP($AN478,技まとめ!$A$1:$F$380,5,FALSE)),"－",VLOOKUP($AN478,技まとめ!$A$1:$F$380,5,FALSE))</f>
        <v>55</v>
      </c>
      <c r="AR478" s="3" t="str">
        <f>IF($E478=IF(ISERROR(VLOOKUP($AN478,技まとめ!$A$1:$F$380,4,FALSE)),"－",VLOOKUP($AN478,技まとめ!$A$1:$F$380,4,FALSE)),"一致","")</f>
        <v/>
      </c>
      <c r="AS478" s="9" t="s">
        <v>5014</v>
      </c>
      <c r="AT478" s="3" t="str">
        <f>IF(ISERROR(VLOOKUP($AS478,技まとめ!$A$1:$F$380,6,FALSE)),"－",VLOOKUP($AS478,技まとめ!$A$1:$F$380,6,FALSE))</f>
        <v>－</v>
      </c>
      <c r="AU478" s="3">
        <f>IF(ISERROR(VLOOKUP($AS478,技まとめ!$A$1:$F$380,3,FALSE)),"－",VLOOKUP($AS478,技まとめ!$A$1:$F$380,3,FALSE))</f>
        <v>0</v>
      </c>
      <c r="AV478" s="3">
        <f>IF(ISERROR(VLOOKUP($AS478,技まとめ!$A$1:$F$380,5,FALSE)),"－",VLOOKUP($AS478,技まとめ!$A$1:$F$380,5,FALSE))</f>
        <v>0</v>
      </c>
      <c r="AW478" s="3" t="str">
        <f>IF($E478=IF(ISERROR(VLOOKUP($AS478,技まとめ!$A$1:$F$380,4,FALSE)),"－",VLOOKUP($AS478,技まとめ!$A$1:$F$380,4,FALSE)),"一致","")</f>
        <v/>
      </c>
      <c r="AX478" s="12" t="str">
        <f t="shared" si="104"/>
        <v>おんりょうのろいドこんじょうクラブふっかつ！</v>
      </c>
      <c r="AY478" s="12" t="str">
        <f t="shared" si="105"/>
        <v>おんりょうのろいドこんじょうクラブふっかつ！</v>
      </c>
      <c r="AZ478" s="12" t="str">
        <f t="shared" si="106"/>
        <v>おんりょうのろいドこんじょうクラブふっかつ！</v>
      </c>
      <c r="BA478" s="12" t="str">
        <f t="shared" si="107"/>
        <v>おんりょうのろいドこんじょうクラブふっかつ！</v>
      </c>
      <c r="BB478" s="11" t="str">
        <f t="shared" si="108"/>
        <v>BLDRLS－</v>
      </c>
      <c r="BC478" s="11" t="str">
        <f t="shared" si="109"/>
        <v>BLDRLS－</v>
      </c>
      <c r="BD478" s="11" t="str">
        <f t="shared" si="110"/>
        <v>BLDRLS－</v>
      </c>
      <c r="BE478" s="11" t="str">
        <f t="shared" si="111"/>
        <v>BLDRLS－</v>
      </c>
    </row>
    <row r="479" spans="1:57" ht="11.25" hidden="1" customHeight="1">
      <c r="A479" s="6">
        <v>477</v>
      </c>
      <c r="B479" s="7" t="s">
        <v>1328</v>
      </c>
      <c r="C479" s="8" t="s">
        <v>1329</v>
      </c>
      <c r="D479" s="7" t="s">
        <v>72</v>
      </c>
      <c r="E479" s="7" t="s">
        <v>81</v>
      </c>
      <c r="F479" s="7" t="s">
        <v>128</v>
      </c>
      <c r="G479" s="9">
        <v>120</v>
      </c>
      <c r="H479" s="9">
        <v>106</v>
      </c>
      <c r="I479" s="9">
        <v>57</v>
      </c>
      <c r="J479" s="9">
        <v>58</v>
      </c>
      <c r="K479" s="9">
        <v>57</v>
      </c>
      <c r="L479" s="9">
        <v>61</v>
      </c>
      <c r="M479" s="9">
        <v>56</v>
      </c>
      <c r="N479" s="9">
        <v>56</v>
      </c>
      <c r="O479" s="9">
        <v>60</v>
      </c>
      <c r="P479" s="9">
        <v>32</v>
      </c>
      <c r="Q479" s="10">
        <v>107</v>
      </c>
      <c r="R479" s="11">
        <v>21</v>
      </c>
      <c r="S479" s="11">
        <v>1</v>
      </c>
      <c r="T479" s="11">
        <v>111</v>
      </c>
      <c r="U479" s="11">
        <v>106</v>
      </c>
      <c r="V479" s="11">
        <v>1</v>
      </c>
      <c r="W479" s="11">
        <v>110</v>
      </c>
      <c r="X479" s="11">
        <f t="shared" si="98"/>
        <v>457</v>
      </c>
      <c r="Y479" s="11">
        <f t="shared" si="99"/>
        <v>4835</v>
      </c>
      <c r="Z479" s="11">
        <f t="shared" si="100"/>
        <v>1295</v>
      </c>
      <c r="AA479" s="11">
        <f t="shared" si="101"/>
        <v>4445</v>
      </c>
      <c r="AB479" s="11">
        <f t="shared" si="102"/>
        <v>4445</v>
      </c>
      <c r="AC479" s="6">
        <f t="shared" si="103"/>
        <v>5095</v>
      </c>
      <c r="AD479" s="9" t="s">
        <v>85</v>
      </c>
      <c r="AE479" s="3" t="str">
        <f>IF(ISERROR(VLOOKUP($AD479,技まとめ!$A$1:$F$380,6,FALSE)),"－",VLOOKUP($AD479,技まとめ!$A$1:$F$380,6,FALSE))</f>
        <v>SC</v>
      </c>
      <c r="AF479" s="3">
        <f>IF(ISERROR(VLOOKUP($AD479,技まとめ!$A$1:$F$380,3,FALSE)),"－",VLOOKUP($AD479,技まとめ!$A$1:$F$380,3,FALSE))</f>
        <v>90</v>
      </c>
      <c r="AG479" s="3">
        <f>IF(ISERROR(VLOOKUP($AD479,技まとめ!$A$1:$F$380,5,FALSE)),"－",VLOOKUP($AD479,技まとめ!$A$1:$F$380,5,FALSE))</f>
        <v>49</v>
      </c>
      <c r="AH479" s="3" t="str">
        <f>IF($E479=IF(ISERROR(VLOOKUP($AD479,技まとめ!$A$1:$F$380,4,FALSE)),"－",VLOOKUP($AD479,技まとめ!$A$1:$F$380,4,FALSE)),"一致","")</f>
        <v>一致</v>
      </c>
      <c r="AI479" s="9" t="s">
        <v>104</v>
      </c>
      <c r="AJ479" s="3" t="str">
        <f>IF(ISERROR(VLOOKUP($AI479,技まとめ!$A$1:$F$380,6,FALSE)),"－",VLOOKUP($AI479,技まとめ!$A$1:$F$380,6,FALSE))</f>
        <v>LS</v>
      </c>
      <c r="AK479" s="3">
        <f>IF(ISERROR(VLOOKUP($AI479,技まとめ!$A$1:$F$380,3,FALSE)),"－",VLOOKUP($AI479,技まとめ!$A$1:$F$380,3,FALSE))</f>
        <v>30</v>
      </c>
      <c r="AL479" s="3">
        <f>IF(ISERROR(VLOOKUP($AI479,技まとめ!$A$1:$F$380,5,FALSE)),"－",VLOOKUP($AI479,技まとめ!$A$1:$F$380,5,FALSE))</f>
        <v>25</v>
      </c>
      <c r="AM479" s="3" t="str">
        <f>IF($E479=IF(ISERROR(VLOOKUP($AI479,技まとめ!$A$1:$F$380,4,FALSE)),"－",VLOOKUP($AI479,技まとめ!$A$1:$F$380,4,FALSE)),"一致","")</f>
        <v>一致</v>
      </c>
      <c r="AN479" s="9" t="s">
        <v>214</v>
      </c>
      <c r="AO479" s="3" t="str">
        <f>IF(ISERROR(VLOOKUP($AN479,技まとめ!$A$1:$F$380,6,FALSE)),"－",VLOOKUP($AN479,技まとめ!$A$1:$F$380,6,FALSE))</f>
        <v>DR</v>
      </c>
      <c r="AP479" s="3">
        <f>IF(ISERROR(VLOOKUP($AN479,技まとめ!$A$1:$F$380,3,FALSE)),"－",VLOOKUP($AN479,技まとめ!$A$1:$F$380,3,FALSE))</f>
        <v>27</v>
      </c>
      <c r="AQ479" s="3">
        <f>IF(ISERROR(VLOOKUP($AN479,技まとめ!$A$1:$F$380,5,FALSE)),"－",VLOOKUP($AN479,技まとめ!$A$1:$F$380,5,FALSE))</f>
        <v>25</v>
      </c>
      <c r="AR479" s="3" t="str">
        <f>IF($E479=IF(ISERROR(VLOOKUP($AN479,技まとめ!$A$1:$F$380,4,FALSE)),"－",VLOOKUP($AN479,技まとめ!$A$1:$F$380,4,FALSE)),"一致","")</f>
        <v>一致</v>
      </c>
      <c r="AS479" s="9" t="s">
        <v>330</v>
      </c>
      <c r="AT479" s="3" t="str">
        <f>IF(ISERROR(VLOOKUP($AS479,技まとめ!$A$1:$F$380,6,FALSE)),"－",VLOOKUP($AS479,技まとめ!$A$1:$F$380,6,FALSE))</f>
        <v>SC</v>
      </c>
      <c r="AU479" s="3">
        <f>IF(ISERROR(VLOOKUP($AS479,技まとめ!$A$1:$F$380,3,FALSE)),"－",VLOOKUP($AS479,技まとめ!$A$1:$F$380,3,FALSE))</f>
        <v>44</v>
      </c>
      <c r="AV479" s="3">
        <f>IF(ISERROR(VLOOKUP($AS479,技まとめ!$A$1:$F$380,5,FALSE)),"－",VLOOKUP($AS479,技まとめ!$A$1:$F$380,5,FALSE))</f>
        <v>28</v>
      </c>
      <c r="AW479" s="3" t="str">
        <f>IF($E479=IF(ISERROR(VLOOKUP($AS479,技まとめ!$A$1:$F$380,4,FALSE)),"－",VLOOKUP($AS479,技まとめ!$A$1:$F$380,4,FALSE)),"一致","")</f>
        <v>一致</v>
      </c>
      <c r="AX479" s="12" t="str">
        <f t="shared" si="104"/>
        <v>たつまきおとしすいせいシュートムーンサルトクロスドライブ</v>
      </c>
      <c r="AY479" s="12" t="str">
        <f t="shared" si="105"/>
        <v>たつまきおとしすいせいシュートムーンサルトクロスドライブ</v>
      </c>
      <c r="AZ479" s="12" t="str">
        <f t="shared" si="106"/>
        <v>たつまきおとしすいせいシュートムーンサルトクロスドライブ</v>
      </c>
      <c r="BA479" s="12" t="str">
        <f t="shared" si="107"/>
        <v>たつまきおとしすいせいシュートムーンサルトクロスドライブ</v>
      </c>
      <c r="BB479" s="11" t="str">
        <f t="shared" si="108"/>
        <v>SCLSDRSC</v>
      </c>
      <c r="BC479" s="11" t="str">
        <f t="shared" si="109"/>
        <v>SCLSDRSC</v>
      </c>
      <c r="BD479" s="11" t="str">
        <f t="shared" si="110"/>
        <v>SCLSDRSC</v>
      </c>
      <c r="BE479" s="11" t="str">
        <f t="shared" si="111"/>
        <v>SCLSDRSC</v>
      </c>
    </row>
    <row r="480" spans="1:57" ht="11.25" hidden="1" customHeight="1">
      <c r="A480" s="6">
        <v>478</v>
      </c>
      <c r="B480" s="7" t="s">
        <v>1330</v>
      </c>
      <c r="C480" s="8" t="s">
        <v>1331</v>
      </c>
      <c r="D480" s="7" t="s">
        <v>72</v>
      </c>
      <c r="E480" s="7" t="s">
        <v>73</v>
      </c>
      <c r="F480" s="7" t="s">
        <v>128</v>
      </c>
      <c r="G480" s="9">
        <v>101</v>
      </c>
      <c r="H480" s="9">
        <v>124</v>
      </c>
      <c r="I480" s="9">
        <v>39</v>
      </c>
      <c r="J480" s="9">
        <v>38</v>
      </c>
      <c r="K480" s="9">
        <v>67</v>
      </c>
      <c r="L480" s="9">
        <v>39</v>
      </c>
      <c r="M480" s="9">
        <v>43</v>
      </c>
      <c r="N480" s="9">
        <v>41</v>
      </c>
      <c r="O480" s="9">
        <v>41</v>
      </c>
      <c r="P480" s="9">
        <v>117</v>
      </c>
      <c r="Q480" s="10">
        <v>89</v>
      </c>
      <c r="R480" s="11">
        <v>81</v>
      </c>
      <c r="S480" s="11">
        <v>1</v>
      </c>
      <c r="T480" s="11">
        <v>89</v>
      </c>
      <c r="U480" s="11">
        <v>93</v>
      </c>
      <c r="V480" s="11">
        <v>1</v>
      </c>
      <c r="W480" s="11">
        <v>91</v>
      </c>
      <c r="X480" s="11">
        <f t="shared" si="98"/>
        <v>445</v>
      </c>
      <c r="Y480" s="11">
        <f t="shared" si="99"/>
        <v>4020</v>
      </c>
      <c r="Z480" s="11">
        <f t="shared" si="100"/>
        <v>3300</v>
      </c>
      <c r="AA480" s="11">
        <f t="shared" si="101"/>
        <v>3580</v>
      </c>
      <c r="AB480" s="11">
        <f t="shared" si="102"/>
        <v>3580</v>
      </c>
      <c r="AC480" s="6">
        <f t="shared" si="103"/>
        <v>4420</v>
      </c>
      <c r="AD480" s="9" t="s">
        <v>273</v>
      </c>
      <c r="AE480" s="3" t="str">
        <f>IF(ISERROR(VLOOKUP($AD480,技まとめ!$A$1:$F$380,6,FALSE)),"－",VLOOKUP($AD480,技まとめ!$A$1:$F$380,6,FALSE))</f>
        <v>BL</v>
      </c>
      <c r="AF480" s="3">
        <f>IF(ISERROR(VLOOKUP($AD480,技まとめ!$A$1:$F$380,3,FALSE)),"－",VLOOKUP($AD480,技まとめ!$A$1:$F$380,3,FALSE))</f>
        <v>17</v>
      </c>
      <c r="AG480" s="3">
        <f>IF(ISERROR(VLOOKUP($AD480,技まとめ!$A$1:$F$380,5,FALSE)),"－",VLOOKUP($AD480,技まとめ!$A$1:$F$380,5,FALSE))</f>
        <v>20</v>
      </c>
      <c r="AH480" s="3" t="str">
        <f>IF($E480=IF(ISERROR(VLOOKUP($AD480,技まとめ!$A$1:$F$380,4,FALSE)),"－",VLOOKUP($AD480,技まとめ!$A$1:$F$380,4,FALSE)),"一致","")</f>
        <v>一致</v>
      </c>
      <c r="AI480" s="9" t="s">
        <v>123</v>
      </c>
      <c r="AJ480" s="3" t="str">
        <f>IF(ISERROR(VLOOKUP($AI480,技まとめ!$A$1:$F$380,6,FALSE)),"－",VLOOKUP($AI480,技まとめ!$A$1:$F$380,6,FALSE))</f>
        <v>DR</v>
      </c>
      <c r="AK480" s="3">
        <f>IF(ISERROR(VLOOKUP($AI480,技まとめ!$A$1:$F$380,3,FALSE)),"－",VLOOKUP($AI480,技まとめ!$A$1:$F$380,3,FALSE))</f>
        <v>36</v>
      </c>
      <c r="AL480" s="3">
        <f>IF(ISERROR(VLOOKUP($AI480,技まとめ!$A$1:$F$380,5,FALSE)),"－",VLOOKUP($AI480,技まとめ!$A$1:$F$380,5,FALSE))</f>
        <v>27</v>
      </c>
      <c r="AM480" s="3" t="str">
        <f>IF($E480=IF(ISERROR(VLOOKUP($AI480,技まとめ!$A$1:$F$380,4,FALSE)),"－",VLOOKUP($AI480,技まとめ!$A$1:$F$380,4,FALSE)),"一致","")</f>
        <v>一致</v>
      </c>
      <c r="AN480" s="9" t="s">
        <v>406</v>
      </c>
      <c r="AO480" s="3" t="str">
        <f>IF(ISERROR(VLOOKUP($AN480,技まとめ!$A$1:$F$380,6,FALSE)),"－",VLOOKUP($AN480,技まとめ!$A$1:$F$380,6,FALSE))</f>
        <v>BS</v>
      </c>
      <c r="AP480" s="3">
        <f>IF(ISERROR(VLOOKUP($AN480,技まとめ!$A$1:$F$380,3,FALSE)),"－",VLOOKUP($AN480,技まとめ!$A$1:$F$380,3,FALSE))</f>
        <v>59</v>
      </c>
      <c r="AQ480" s="3">
        <f>IF(ISERROR(VLOOKUP($AN480,技まとめ!$A$1:$F$380,5,FALSE)),"－",VLOOKUP($AN480,技まとめ!$A$1:$F$380,5,FALSE))</f>
        <v>34</v>
      </c>
      <c r="AR480" s="3" t="str">
        <f>IF($E480=IF(ISERROR(VLOOKUP($AN480,技まとめ!$A$1:$F$380,4,FALSE)),"－",VLOOKUP($AN480,技まとめ!$A$1:$F$380,4,FALSE)),"一致","")</f>
        <v/>
      </c>
      <c r="AS480" s="9" t="s">
        <v>148</v>
      </c>
      <c r="AT480" s="3" t="str">
        <f>IF(ISERROR(VLOOKUP($AS480,技まとめ!$A$1:$F$380,6,FALSE)),"－",VLOOKUP($AS480,技まとめ!$A$1:$F$380,6,FALSE))</f>
        <v>SC</v>
      </c>
      <c r="AU480" s="3">
        <f>IF(ISERROR(VLOOKUP($AS480,技まとめ!$A$1:$F$380,3,FALSE)),"－",VLOOKUP($AS480,技まとめ!$A$1:$F$380,3,FALSE))</f>
        <v>66</v>
      </c>
      <c r="AV480" s="3">
        <f>IF(ISERROR(VLOOKUP($AS480,技まとめ!$A$1:$F$380,5,FALSE)),"－",VLOOKUP($AS480,技まとめ!$A$1:$F$380,5,FALSE))</f>
        <v>37</v>
      </c>
      <c r="AW480" s="3" t="str">
        <f>IF($E480=IF(ISERROR(VLOOKUP($AS480,技まとめ!$A$1:$F$380,4,FALSE)),"－",VLOOKUP($AS480,技まとめ!$A$1:$F$380,4,FALSE)),"一致","")</f>
        <v>一致</v>
      </c>
      <c r="AX480" s="12" t="str">
        <f t="shared" si="104"/>
        <v>しこふみごりむちゅうドこんじょうバットメガネクラッシュ</v>
      </c>
      <c r="AY480" s="12" t="str">
        <f t="shared" si="105"/>
        <v>しこふみごりむちゅうドこんじょうバットメガネクラッシュ</v>
      </c>
      <c r="AZ480" s="12" t="str">
        <f t="shared" si="106"/>
        <v>しこふみごりむちゅうドこんじょうバットメガネクラッシュ</v>
      </c>
      <c r="BA480" s="12" t="str">
        <f t="shared" si="107"/>
        <v>しこふみごりむちゅうドこんじょうバットメガネクラッシュ</v>
      </c>
      <c r="BB480" s="11" t="str">
        <f t="shared" si="108"/>
        <v>BLDRBSSC</v>
      </c>
      <c r="BC480" s="11" t="str">
        <f t="shared" si="109"/>
        <v>BLDRBSSC</v>
      </c>
      <c r="BD480" s="11" t="str">
        <f t="shared" si="110"/>
        <v>BLDRBSSC</v>
      </c>
      <c r="BE480" s="11" t="str">
        <f t="shared" si="111"/>
        <v>BLDRBSSC</v>
      </c>
    </row>
    <row r="481" spans="1:57" ht="11.25" hidden="1" customHeight="1">
      <c r="A481" s="6">
        <v>479</v>
      </c>
      <c r="B481" s="7" t="s">
        <v>1332</v>
      </c>
      <c r="C481" s="8" t="s">
        <v>1333</v>
      </c>
      <c r="D481" s="7" t="s">
        <v>72</v>
      </c>
      <c r="E481" s="7" t="s">
        <v>102</v>
      </c>
      <c r="F481" s="7" t="s">
        <v>128</v>
      </c>
      <c r="G481" s="9">
        <v>121</v>
      </c>
      <c r="H481" s="9">
        <v>94</v>
      </c>
      <c r="I481" s="9">
        <v>50</v>
      </c>
      <c r="J481" s="9">
        <v>39</v>
      </c>
      <c r="K481" s="9">
        <v>38</v>
      </c>
      <c r="L481" s="9">
        <v>56</v>
      </c>
      <c r="M481" s="9">
        <v>66</v>
      </c>
      <c r="N481" s="9">
        <v>54</v>
      </c>
      <c r="O481" s="9">
        <v>55</v>
      </c>
      <c r="P481" s="9">
        <v>68</v>
      </c>
      <c r="Q481" s="10">
        <v>100</v>
      </c>
      <c r="R481" s="11">
        <v>17</v>
      </c>
      <c r="S481" s="11">
        <v>1</v>
      </c>
      <c r="T481" s="11">
        <v>106</v>
      </c>
      <c r="U481" s="11">
        <v>116</v>
      </c>
      <c r="V481" s="11">
        <v>1</v>
      </c>
      <c r="W481" s="11">
        <v>105</v>
      </c>
      <c r="X481" s="11">
        <f t="shared" si="98"/>
        <v>446</v>
      </c>
      <c r="Y481" s="11">
        <f t="shared" si="99"/>
        <v>4530</v>
      </c>
      <c r="Z481" s="11">
        <f t="shared" si="100"/>
        <v>1130</v>
      </c>
      <c r="AA481" s="11">
        <f t="shared" si="101"/>
        <v>4245</v>
      </c>
      <c r="AB481" s="11">
        <f t="shared" si="102"/>
        <v>4245</v>
      </c>
      <c r="AC481" s="6">
        <f t="shared" si="103"/>
        <v>4850</v>
      </c>
      <c r="AD481" s="9" t="s">
        <v>346</v>
      </c>
      <c r="AE481" s="3" t="str">
        <f>IF(ISERROR(VLOOKUP($AD481,技まとめ!$A$1:$F$380,6,FALSE)),"－",VLOOKUP($AD481,技まとめ!$A$1:$F$380,6,FALSE))</f>
        <v>LS</v>
      </c>
      <c r="AF481" s="3">
        <f>IF(ISERROR(VLOOKUP($AD481,技まとめ!$A$1:$F$380,3,FALSE)),"－",VLOOKUP($AD481,技まとめ!$A$1:$F$380,3,FALSE))</f>
        <v>51</v>
      </c>
      <c r="AG481" s="3">
        <f>IF(ISERROR(VLOOKUP($AD481,技まとめ!$A$1:$F$380,5,FALSE)),"－",VLOOKUP($AD481,技まとめ!$A$1:$F$380,5,FALSE))</f>
        <v>37</v>
      </c>
      <c r="AH481" s="3" t="str">
        <f>IF($E481=IF(ISERROR(VLOOKUP($AD481,技まとめ!$A$1:$F$380,4,FALSE)),"－",VLOOKUP($AD481,技まとめ!$A$1:$F$380,4,FALSE)),"一致","")</f>
        <v/>
      </c>
      <c r="AI481" s="9" t="s">
        <v>96</v>
      </c>
      <c r="AJ481" s="3" t="str">
        <f>IF(ISERROR(VLOOKUP($AI481,技まとめ!$A$1:$F$380,6,FALSE)),"－",VLOOKUP($AI481,技まとめ!$A$1:$F$380,6,FALSE))</f>
        <v>DR</v>
      </c>
      <c r="AK481" s="3">
        <f>IF(ISERROR(VLOOKUP($AI481,技まとめ!$A$1:$F$380,3,FALSE)),"－",VLOOKUP($AI481,技まとめ!$A$1:$F$380,3,FALSE))</f>
        <v>52</v>
      </c>
      <c r="AL481" s="3">
        <f>IF(ISERROR(VLOOKUP($AI481,技まとめ!$A$1:$F$380,5,FALSE)),"－",VLOOKUP($AI481,技まとめ!$A$1:$F$380,5,FALSE))</f>
        <v>36</v>
      </c>
      <c r="AM481" s="3" t="str">
        <f>IF($E481=IF(ISERROR(VLOOKUP($AI481,技まとめ!$A$1:$F$380,4,FALSE)),"－",VLOOKUP($AI481,技まとめ!$A$1:$F$380,4,FALSE)),"一致","")</f>
        <v/>
      </c>
      <c r="AN481" s="9" t="s">
        <v>1334</v>
      </c>
      <c r="AO481" s="3" t="str">
        <f>IF(ISERROR(VLOOKUP($AN481,技まとめ!$A$1:$F$380,6,FALSE)),"－",VLOOKUP($AN481,技まとめ!$A$1:$F$380,6,FALSE))</f>
        <v>DR</v>
      </c>
      <c r="AP481" s="3">
        <f>IF(ISERROR(VLOOKUP($AN481,技まとめ!$A$1:$F$380,3,FALSE)),"－",VLOOKUP($AN481,技まとめ!$A$1:$F$380,3,FALSE))</f>
        <v>90</v>
      </c>
      <c r="AQ481" s="3">
        <f>IF(ISERROR(VLOOKUP($AN481,技まとめ!$A$1:$F$380,5,FALSE)),"－",VLOOKUP($AN481,技まとめ!$A$1:$F$380,5,FALSE))</f>
        <v>53</v>
      </c>
      <c r="AR481" s="3" t="str">
        <f>IF($E481=IF(ISERROR(VLOOKUP($AN481,技まとめ!$A$1:$F$380,4,FALSE)),"－",VLOOKUP($AN481,技まとめ!$A$1:$F$380,4,FALSE)),"一致","")</f>
        <v>一致</v>
      </c>
      <c r="AS481" s="9" t="s">
        <v>727</v>
      </c>
      <c r="AT481" s="3" t="str">
        <f>IF(ISERROR(VLOOKUP($AS481,技まとめ!$A$1:$F$380,6,FALSE)),"－",VLOOKUP($AS481,技まとめ!$A$1:$F$380,6,FALSE))</f>
        <v>BS</v>
      </c>
      <c r="AU481" s="3">
        <f>IF(ISERROR(VLOOKUP($AS481,技まとめ!$A$1:$F$380,3,FALSE)),"－",VLOOKUP($AS481,技まとめ!$A$1:$F$380,3,FALSE))</f>
        <v>90</v>
      </c>
      <c r="AV481" s="3">
        <f>IF(ISERROR(VLOOKUP($AS481,技まとめ!$A$1:$F$380,5,FALSE)),"－",VLOOKUP($AS481,技まとめ!$A$1:$F$380,5,FALSE))</f>
        <v>49</v>
      </c>
      <c r="AW481" s="3" t="str">
        <f>IF($E481=IF(ISERROR(VLOOKUP($AS481,技まとめ!$A$1:$F$380,4,FALSE)),"－",VLOOKUP($AS481,技まとめ!$A$1:$F$380,4,FALSE)),"一致","")</f>
        <v>一致</v>
      </c>
      <c r="AX481" s="12" t="str">
        <f t="shared" si="104"/>
        <v>レインボーループワープドライブフレイムベールりゅうせいブレード</v>
      </c>
      <c r="AY481" s="12" t="str">
        <f t="shared" si="105"/>
        <v>レインボーループワープドライブフレイムベールりゅうせいブレード</v>
      </c>
      <c r="AZ481" s="12" t="str">
        <f t="shared" si="106"/>
        <v>レインボーループワープドライブフレイムベールりゅうせいブレード</v>
      </c>
      <c r="BA481" s="12" t="str">
        <f t="shared" si="107"/>
        <v>レインボーループワープドライブフレイムベールりゅうせいブレード</v>
      </c>
      <c r="BB481" s="11" t="str">
        <f t="shared" si="108"/>
        <v>LSDRDRBS</v>
      </c>
      <c r="BC481" s="11" t="str">
        <f t="shared" si="109"/>
        <v>LSDRDRBS</v>
      </c>
      <c r="BD481" s="11" t="str">
        <f t="shared" si="110"/>
        <v>LSDRDRBS</v>
      </c>
      <c r="BE481" s="11" t="str">
        <f t="shared" si="111"/>
        <v>LSDRDRBS</v>
      </c>
    </row>
    <row r="482" spans="1:57" ht="11.25" hidden="1" customHeight="1">
      <c r="A482" s="6">
        <v>480</v>
      </c>
      <c r="B482" s="7" t="s">
        <v>1335</v>
      </c>
      <c r="C482" s="8" t="s">
        <v>1336</v>
      </c>
      <c r="D482" s="7" t="s">
        <v>72</v>
      </c>
      <c r="E482" s="7" t="s">
        <v>73</v>
      </c>
      <c r="F482" s="7" t="s">
        <v>109</v>
      </c>
      <c r="G482" s="9">
        <v>120</v>
      </c>
      <c r="H482" s="9">
        <v>120</v>
      </c>
      <c r="I482" s="9">
        <v>56</v>
      </c>
      <c r="J482" s="9">
        <v>57</v>
      </c>
      <c r="K482" s="9">
        <v>48</v>
      </c>
      <c r="L482" s="9">
        <v>44</v>
      </c>
      <c r="M482" s="9">
        <v>48</v>
      </c>
      <c r="N482" s="9">
        <v>56</v>
      </c>
      <c r="O482" s="9">
        <v>57</v>
      </c>
      <c r="P482" s="9">
        <v>62</v>
      </c>
      <c r="Q482" s="10">
        <v>106</v>
      </c>
      <c r="R482" s="11">
        <v>41</v>
      </c>
      <c r="S482" s="11">
        <v>1</v>
      </c>
      <c r="T482" s="11">
        <v>94</v>
      </c>
      <c r="U482" s="11">
        <v>98</v>
      </c>
      <c r="V482" s="11">
        <v>1</v>
      </c>
      <c r="W482" s="11">
        <v>107</v>
      </c>
      <c r="X482" s="11">
        <f t="shared" si="98"/>
        <v>448</v>
      </c>
      <c r="Y482" s="11">
        <f t="shared" si="99"/>
        <v>4780</v>
      </c>
      <c r="Z482" s="11">
        <f t="shared" si="100"/>
        <v>1980</v>
      </c>
      <c r="AA482" s="11">
        <f t="shared" si="101"/>
        <v>3835</v>
      </c>
      <c r="AB482" s="11">
        <f t="shared" si="102"/>
        <v>3835</v>
      </c>
      <c r="AC482" s="6">
        <f t="shared" si="103"/>
        <v>4500</v>
      </c>
      <c r="AD482" s="9" t="s">
        <v>269</v>
      </c>
      <c r="AE482" s="3" t="str">
        <f>IF(ISERROR(VLOOKUP($AD482,技まとめ!$A$1:$F$380,6,FALSE)),"－",VLOOKUP($AD482,技まとめ!$A$1:$F$380,6,FALSE))</f>
        <v>DR</v>
      </c>
      <c r="AF482" s="3">
        <f>IF(ISERROR(VLOOKUP($AD482,技まとめ!$A$1:$F$380,3,FALSE)),"－",VLOOKUP($AD482,技まとめ!$A$1:$F$380,3,FALSE))</f>
        <v>19</v>
      </c>
      <c r="AG482" s="3">
        <f>IF(ISERROR(VLOOKUP($AD482,技まとめ!$A$1:$F$380,5,FALSE)),"－",VLOOKUP($AD482,技まとめ!$A$1:$F$380,5,FALSE))</f>
        <v>20</v>
      </c>
      <c r="AH482" s="3" t="str">
        <f>IF($E482=IF(ISERROR(VLOOKUP($AD482,技まとめ!$A$1:$F$380,4,FALSE)),"－",VLOOKUP($AD482,技まとめ!$A$1:$F$380,4,FALSE)),"一致","")</f>
        <v/>
      </c>
      <c r="AI482" s="9" t="s">
        <v>347</v>
      </c>
      <c r="AJ482" s="3" t="str">
        <f>IF(ISERROR(VLOOKUP($AI482,技まとめ!$A$1:$F$380,6,FALSE)),"－",VLOOKUP($AI482,技まとめ!$A$1:$F$380,6,FALSE))</f>
        <v>DR</v>
      </c>
      <c r="AK482" s="3">
        <f>IF(ISERROR(VLOOKUP($AI482,技まとめ!$A$1:$F$380,3,FALSE)),"－",VLOOKUP($AI482,技まとめ!$A$1:$F$380,3,FALSE))</f>
        <v>40</v>
      </c>
      <c r="AL482" s="3">
        <f>IF(ISERROR(VLOOKUP($AI482,技まとめ!$A$1:$F$380,5,FALSE)),"－",VLOOKUP($AI482,技まとめ!$A$1:$F$380,5,FALSE))</f>
        <v>31</v>
      </c>
      <c r="AM482" s="3" t="str">
        <f>IF($E482=IF(ISERROR(VLOOKUP($AI482,技まとめ!$A$1:$F$380,4,FALSE)),"－",VLOOKUP($AI482,技まとめ!$A$1:$F$380,4,FALSE)),"一致","")</f>
        <v/>
      </c>
      <c r="AN482" s="9" t="s">
        <v>336</v>
      </c>
      <c r="AO482" s="3" t="str">
        <f>IF(ISERROR(VLOOKUP($AN482,技まとめ!$A$1:$F$380,6,FALSE)),"－",VLOOKUP($AN482,技まとめ!$A$1:$F$380,6,FALSE))</f>
        <v>SC</v>
      </c>
      <c r="AP482" s="3">
        <f>IF(ISERROR(VLOOKUP($AN482,技まとめ!$A$1:$F$380,3,FALSE)),"－",VLOOKUP($AN482,技まとめ!$A$1:$F$380,3,FALSE))</f>
        <v>83</v>
      </c>
      <c r="AQ482" s="3">
        <f>IF(ISERROR(VLOOKUP($AN482,技まとめ!$A$1:$F$380,5,FALSE)),"－",VLOOKUP($AN482,技まとめ!$A$1:$F$380,5,FALSE))</f>
        <v>46</v>
      </c>
      <c r="AR482" s="3" t="str">
        <f>IF($E482=IF(ISERROR(VLOOKUP($AN482,技まとめ!$A$1:$F$380,4,FALSE)),"－",VLOOKUP($AN482,技まとめ!$A$1:$F$380,4,FALSE)),"一致","")</f>
        <v/>
      </c>
      <c r="AS482" s="9" t="s">
        <v>103</v>
      </c>
      <c r="AT482" s="3" t="str">
        <f>IF(ISERROR(VLOOKUP($AS482,技まとめ!$A$1:$F$380,6,FALSE)),"－",VLOOKUP($AS482,技まとめ!$A$1:$F$380,6,FALSE))</f>
        <v>DR</v>
      </c>
      <c r="AU482" s="3">
        <f>IF(ISERROR(VLOOKUP($AS482,技まとめ!$A$1:$F$380,3,FALSE)),"－",VLOOKUP($AS482,技まとめ!$A$1:$F$380,3,FALSE))</f>
        <v>56</v>
      </c>
      <c r="AV482" s="3">
        <f>IF(ISERROR(VLOOKUP($AS482,技まとめ!$A$1:$F$380,5,FALSE)),"－",VLOOKUP($AS482,技まとめ!$A$1:$F$380,5,FALSE))</f>
        <v>39</v>
      </c>
      <c r="AW482" s="3" t="str">
        <f>IF($E482=IF(ISERROR(VLOOKUP($AS482,技まとめ!$A$1:$F$380,4,FALSE)),"－",VLOOKUP($AS482,技まとめ!$A$1:$F$380,4,FALSE)),"一致","")</f>
        <v/>
      </c>
      <c r="AX482" s="12" t="str">
        <f t="shared" si="104"/>
        <v>どくぎりのじゅつざんぞうぶんしんシュートまぼろしドリブル</v>
      </c>
      <c r="AY482" s="12" t="str">
        <f t="shared" si="105"/>
        <v>どくぎりのじゅつざんぞうぶんしんシュートまぼろしドリブル</v>
      </c>
      <c r="AZ482" s="12" t="str">
        <f t="shared" si="106"/>
        <v>どくぎりのじゅつざんぞうぶんしんシュートまぼろしドリブル</v>
      </c>
      <c r="BA482" s="12" t="str">
        <f t="shared" si="107"/>
        <v>どくぎりのじゅつざんぞうぶんしんシュートまぼろしドリブル</v>
      </c>
      <c r="BB482" s="11" t="str">
        <f t="shared" si="108"/>
        <v>DRDRSCDR</v>
      </c>
      <c r="BC482" s="11" t="str">
        <f t="shared" si="109"/>
        <v>DRDRSCDR</v>
      </c>
      <c r="BD482" s="11" t="str">
        <f t="shared" si="110"/>
        <v>DRDRSCDR</v>
      </c>
      <c r="BE482" s="11" t="str">
        <f t="shared" si="111"/>
        <v>DRDRSCDR</v>
      </c>
    </row>
    <row r="483" spans="1:57" ht="11.25" hidden="1" customHeight="1">
      <c r="A483" s="6">
        <v>481</v>
      </c>
      <c r="B483" s="7" t="s">
        <v>1337</v>
      </c>
      <c r="C483" s="8" t="s">
        <v>1338</v>
      </c>
      <c r="D483" s="7" t="s">
        <v>72</v>
      </c>
      <c r="E483" s="7" t="s">
        <v>95</v>
      </c>
      <c r="F483" s="7" t="s">
        <v>128</v>
      </c>
      <c r="G483" s="9">
        <v>126</v>
      </c>
      <c r="H483" s="9">
        <v>100</v>
      </c>
      <c r="I483" s="9">
        <v>60</v>
      </c>
      <c r="J483" s="9">
        <v>53</v>
      </c>
      <c r="K483" s="9">
        <v>56</v>
      </c>
      <c r="L483" s="9">
        <v>56</v>
      </c>
      <c r="M483" s="9">
        <v>53</v>
      </c>
      <c r="N483" s="9">
        <v>61</v>
      </c>
      <c r="O483" s="9">
        <v>54</v>
      </c>
      <c r="P483" s="9">
        <v>32</v>
      </c>
      <c r="Q483" s="10">
        <v>110</v>
      </c>
      <c r="R483" s="11">
        <v>20</v>
      </c>
      <c r="S483" s="11">
        <v>1</v>
      </c>
      <c r="T483" s="11">
        <v>106</v>
      </c>
      <c r="U483" s="11">
        <v>103</v>
      </c>
      <c r="V483" s="11">
        <v>1</v>
      </c>
      <c r="W483" s="11">
        <v>104</v>
      </c>
      <c r="X483" s="11">
        <f t="shared" si="98"/>
        <v>445</v>
      </c>
      <c r="Y483" s="11">
        <f t="shared" si="99"/>
        <v>4925</v>
      </c>
      <c r="Z483" s="11">
        <f t="shared" si="100"/>
        <v>1230</v>
      </c>
      <c r="AA483" s="11">
        <f t="shared" si="101"/>
        <v>4240</v>
      </c>
      <c r="AB483" s="11">
        <f t="shared" si="102"/>
        <v>4240</v>
      </c>
      <c r="AC483" s="6">
        <f t="shared" si="103"/>
        <v>4860</v>
      </c>
      <c r="AD483" s="9" t="s">
        <v>283</v>
      </c>
      <c r="AE483" s="3" t="str">
        <f>IF(ISERROR(VLOOKUP($AD483,技まとめ!$A$1:$F$380,6,FALSE)),"－",VLOOKUP($AD483,技まとめ!$A$1:$F$380,6,FALSE))</f>
        <v>NS</v>
      </c>
      <c r="AF483" s="3">
        <f>IF(ISERROR(VLOOKUP($AD483,技まとめ!$A$1:$F$380,3,FALSE)),"－",VLOOKUP($AD483,技まとめ!$A$1:$F$380,3,FALSE))</f>
        <v>27</v>
      </c>
      <c r="AG483" s="3">
        <f>IF(ISERROR(VLOOKUP($AD483,技まとめ!$A$1:$F$380,5,FALSE)),"－",VLOOKUP($AD483,技まとめ!$A$1:$F$380,5,FALSE))</f>
        <v>20</v>
      </c>
      <c r="AH483" s="3" t="str">
        <f>IF($E483=IF(ISERROR(VLOOKUP($AD483,技まとめ!$A$1:$F$380,4,FALSE)),"－",VLOOKUP($AD483,技まとめ!$A$1:$F$380,4,FALSE)),"一致","")</f>
        <v>一致</v>
      </c>
      <c r="AI483" s="9" t="s">
        <v>131</v>
      </c>
      <c r="AJ483" s="3" t="str">
        <f>IF(ISERROR(VLOOKUP($AI483,技まとめ!$A$1:$F$380,6,FALSE)),"－",VLOOKUP($AI483,技まとめ!$A$1:$F$380,6,FALSE))</f>
        <v>DR</v>
      </c>
      <c r="AK483" s="3">
        <f>IF(ISERROR(VLOOKUP($AI483,技まとめ!$A$1:$F$380,3,FALSE)),"－",VLOOKUP($AI483,技まとめ!$A$1:$F$380,3,FALSE))</f>
        <v>33</v>
      </c>
      <c r="AL483" s="3">
        <f>IF(ISERROR(VLOOKUP($AI483,技まとめ!$A$1:$F$380,5,FALSE)),"－",VLOOKUP($AI483,技まとめ!$A$1:$F$380,5,FALSE))</f>
        <v>28</v>
      </c>
      <c r="AM483" s="3" t="str">
        <f>IF($E483=IF(ISERROR(VLOOKUP($AI483,技まとめ!$A$1:$F$380,4,FALSE)),"－",VLOOKUP($AI483,技まとめ!$A$1:$F$380,4,FALSE)),"一致","")</f>
        <v>一致</v>
      </c>
      <c r="AN483" s="9" t="s">
        <v>454</v>
      </c>
      <c r="AO483" s="3" t="str">
        <f>IF(ISERROR(VLOOKUP($AN483,技まとめ!$A$1:$F$380,6,FALSE)),"－",VLOOKUP($AN483,技まとめ!$A$1:$F$380,6,FALSE))</f>
        <v>BL</v>
      </c>
      <c r="AP483" s="3">
        <f>IF(ISERROR(VLOOKUP($AN483,技まとめ!$A$1:$F$380,3,FALSE)),"－",VLOOKUP($AN483,技まとめ!$A$1:$F$380,3,FALSE))</f>
        <v>65</v>
      </c>
      <c r="AQ483" s="3">
        <f>IF(ISERROR(VLOOKUP($AN483,技まとめ!$A$1:$F$380,5,FALSE)),"－",VLOOKUP($AN483,技まとめ!$A$1:$F$380,5,FALSE))</f>
        <v>42</v>
      </c>
      <c r="AR483" s="3" t="str">
        <f>IF($E483=IF(ISERROR(VLOOKUP($AN483,技まとめ!$A$1:$F$380,4,FALSE)),"－",VLOOKUP($AN483,技まとめ!$A$1:$F$380,4,FALSE)),"一致","")</f>
        <v>一致</v>
      </c>
      <c r="AS483" s="9" t="s">
        <v>5014</v>
      </c>
      <c r="AT483" s="3" t="str">
        <f>IF(ISERROR(VLOOKUP($AS483,技まとめ!$A$1:$F$380,6,FALSE)),"－",VLOOKUP($AS483,技まとめ!$A$1:$F$380,6,FALSE))</f>
        <v>－</v>
      </c>
      <c r="AU483" s="3">
        <f>IF(ISERROR(VLOOKUP($AS483,技まとめ!$A$1:$F$380,3,FALSE)),"－",VLOOKUP($AS483,技まとめ!$A$1:$F$380,3,FALSE))</f>
        <v>0</v>
      </c>
      <c r="AV483" s="3">
        <f>IF(ISERROR(VLOOKUP($AS483,技まとめ!$A$1:$F$380,5,FALSE)),"－",VLOOKUP($AS483,技まとめ!$A$1:$F$380,5,FALSE))</f>
        <v>0</v>
      </c>
      <c r="AW483" s="3" t="str">
        <f>IF($E483=IF(ISERROR(VLOOKUP($AS483,技まとめ!$A$1:$F$380,4,FALSE)),"－",VLOOKUP($AS483,技まとめ!$A$1:$F$380,4,FALSE)),"一致","")</f>
        <v/>
      </c>
      <c r="AX483" s="12" t="str">
        <f t="shared" si="104"/>
        <v>サイコショットイリュージョンボールぶんしんディフェンスふっかつ！</v>
      </c>
      <c r="AY483" s="12" t="str">
        <f t="shared" si="105"/>
        <v>サイコショットイリュージョンボールぶんしんディフェンスふっかつ！</v>
      </c>
      <c r="AZ483" s="12" t="str">
        <f t="shared" si="106"/>
        <v>サイコショットイリュージョンボールぶんしんディフェンスふっかつ！</v>
      </c>
      <c r="BA483" s="12" t="str">
        <f t="shared" si="107"/>
        <v>サイコショットイリュージョンボールぶんしんディフェンスふっかつ！</v>
      </c>
      <c r="BB483" s="11" t="str">
        <f t="shared" si="108"/>
        <v>NSDRBL－</v>
      </c>
      <c r="BC483" s="11" t="str">
        <f t="shared" si="109"/>
        <v>NSDRBL－</v>
      </c>
      <c r="BD483" s="11" t="str">
        <f t="shared" si="110"/>
        <v>NSDRBL－</v>
      </c>
      <c r="BE483" s="11" t="str">
        <f t="shared" si="111"/>
        <v>NSDRBL－</v>
      </c>
    </row>
    <row r="484" spans="1:57" ht="11.25" hidden="1" customHeight="1">
      <c r="A484" s="6">
        <v>482</v>
      </c>
      <c r="B484" s="7" t="s">
        <v>1339</v>
      </c>
      <c r="C484" s="8" t="s">
        <v>1340</v>
      </c>
      <c r="D484" s="7" t="s">
        <v>72</v>
      </c>
      <c r="E484" s="7" t="s">
        <v>81</v>
      </c>
      <c r="F484" s="7" t="s">
        <v>109</v>
      </c>
      <c r="G484" s="9">
        <v>99</v>
      </c>
      <c r="H484" s="9">
        <v>125</v>
      </c>
      <c r="I484" s="9">
        <v>52</v>
      </c>
      <c r="J484" s="9">
        <v>56</v>
      </c>
      <c r="K484" s="9">
        <v>62</v>
      </c>
      <c r="L484" s="9">
        <v>57</v>
      </c>
      <c r="M484" s="9">
        <v>62</v>
      </c>
      <c r="N484" s="9">
        <v>56</v>
      </c>
      <c r="O484" s="9">
        <v>55</v>
      </c>
      <c r="P484" s="9">
        <v>32</v>
      </c>
      <c r="Q484" s="10">
        <v>102</v>
      </c>
      <c r="R484" s="11">
        <v>24</v>
      </c>
      <c r="S484" s="11">
        <v>1</v>
      </c>
      <c r="T484" s="11">
        <v>107</v>
      </c>
      <c r="U484" s="11">
        <v>112</v>
      </c>
      <c r="V484" s="11">
        <v>1</v>
      </c>
      <c r="W484" s="11">
        <v>105</v>
      </c>
      <c r="X484" s="11">
        <f t="shared" si="98"/>
        <v>452</v>
      </c>
      <c r="Y484" s="11">
        <f t="shared" si="99"/>
        <v>4610</v>
      </c>
      <c r="Z484" s="11">
        <f t="shared" si="100"/>
        <v>1375</v>
      </c>
      <c r="AA484" s="11">
        <f t="shared" si="101"/>
        <v>4280</v>
      </c>
      <c r="AB484" s="11">
        <f t="shared" si="102"/>
        <v>4280</v>
      </c>
      <c r="AC484" s="6">
        <f t="shared" si="103"/>
        <v>4925</v>
      </c>
      <c r="AD484" s="9" t="s">
        <v>309</v>
      </c>
      <c r="AE484" s="3" t="str">
        <f>IF(ISERROR(VLOOKUP($AD484,技まとめ!$A$1:$F$380,6,FALSE)),"－",VLOOKUP($AD484,技まとめ!$A$1:$F$380,6,FALSE))</f>
        <v>BB</v>
      </c>
      <c r="AF484" s="3">
        <f>IF(ISERROR(VLOOKUP($AD484,技まとめ!$A$1:$F$380,3,FALSE)),"－",VLOOKUP($AD484,技まとめ!$A$1:$F$380,3,FALSE))</f>
        <v>23</v>
      </c>
      <c r="AG484" s="3">
        <f>IF(ISERROR(VLOOKUP($AD484,技まとめ!$A$1:$F$380,5,FALSE)),"－",VLOOKUP($AD484,技まとめ!$A$1:$F$380,5,FALSE))</f>
        <v>20</v>
      </c>
      <c r="AH484" s="3" t="str">
        <f>IF($E484=IF(ISERROR(VLOOKUP($AD484,技まとめ!$A$1:$F$380,4,FALSE)),"－",VLOOKUP($AD484,技まとめ!$A$1:$F$380,4,FALSE)),"一致","")</f>
        <v/>
      </c>
      <c r="AI484" s="9" t="s">
        <v>162</v>
      </c>
      <c r="AJ484" s="3" t="str">
        <f>IF(ISERROR(VLOOKUP($AI484,技まとめ!$A$1:$F$380,6,FALSE)),"－",VLOOKUP($AI484,技まとめ!$A$1:$F$380,6,FALSE))</f>
        <v>DR</v>
      </c>
      <c r="AK484" s="3">
        <f>IF(ISERROR(VLOOKUP($AI484,技まとめ!$A$1:$F$380,3,FALSE)),"－",VLOOKUP($AI484,技まとめ!$A$1:$F$380,3,FALSE))</f>
        <v>56</v>
      </c>
      <c r="AL484" s="3">
        <f>IF(ISERROR(VLOOKUP($AI484,技まとめ!$A$1:$F$380,5,FALSE)),"－",VLOOKUP($AI484,技まとめ!$A$1:$F$380,5,FALSE))</f>
        <v>25</v>
      </c>
      <c r="AM484" s="3" t="str">
        <f>IF($E484=IF(ISERROR(VLOOKUP($AI484,技まとめ!$A$1:$F$380,4,FALSE)),"－",VLOOKUP($AI484,技まとめ!$A$1:$F$380,4,FALSE)),"一致","")</f>
        <v/>
      </c>
      <c r="AN484" s="9" t="s">
        <v>335</v>
      </c>
      <c r="AO484" s="3" t="str">
        <f>IF(ISERROR(VLOOKUP($AN484,技まとめ!$A$1:$F$380,6,FALSE)),"－",VLOOKUP($AN484,技まとめ!$A$1:$F$380,6,FALSE))</f>
        <v>SC</v>
      </c>
      <c r="AP484" s="3">
        <f>IF(ISERROR(VLOOKUP($AN484,技まとめ!$A$1:$F$380,3,FALSE)),"－",VLOOKUP($AN484,技まとめ!$A$1:$F$380,3,FALSE))</f>
        <v>51</v>
      </c>
      <c r="AQ484" s="3">
        <f>IF(ISERROR(VLOOKUP($AN484,技まとめ!$A$1:$F$380,5,FALSE)),"－",VLOOKUP($AN484,技まとめ!$A$1:$F$380,5,FALSE))</f>
        <v>31</v>
      </c>
      <c r="AR484" s="3" t="str">
        <f>IF($E484=IF(ISERROR(VLOOKUP($AN484,技まとめ!$A$1:$F$380,4,FALSE)),"－",VLOOKUP($AN484,技まとめ!$A$1:$F$380,4,FALSE)),"一致","")</f>
        <v/>
      </c>
      <c r="AS484" s="9" t="s">
        <v>177</v>
      </c>
      <c r="AT484" s="3" t="str">
        <f>IF(ISERROR(VLOOKUP($AS484,技まとめ!$A$1:$F$380,6,FALSE)),"－",VLOOKUP($AS484,技まとめ!$A$1:$F$380,6,FALSE))</f>
        <v>DR</v>
      </c>
      <c r="AU484" s="3">
        <f>IF(ISERROR(VLOOKUP($AS484,技まとめ!$A$1:$F$380,3,FALSE)),"－",VLOOKUP($AS484,技まとめ!$A$1:$F$380,3,FALSE))</f>
        <v>93</v>
      </c>
      <c r="AV484" s="3">
        <f>IF(ISERROR(VLOOKUP($AS484,技まとめ!$A$1:$F$380,5,FALSE)),"－",VLOOKUP($AS484,技まとめ!$A$1:$F$380,5,FALSE))</f>
        <v>42</v>
      </c>
      <c r="AW484" s="3" t="str">
        <f>IF($E484=IF(ISERROR(VLOOKUP($AS484,技まとめ!$A$1:$F$380,4,FALSE)),"－",VLOOKUP($AS484,技まとめ!$A$1:$F$380,4,FALSE)),"一致","")</f>
        <v/>
      </c>
      <c r="AX484" s="12" t="str">
        <f t="shared" si="104"/>
        <v>ホーントレインジャッジスルーダイナマイトシュートジャッジスルー２</v>
      </c>
      <c r="AY484" s="12" t="str">
        <f t="shared" si="105"/>
        <v>ホーントレインジャッジスルーダイナマイトシュートジャッジスルー２</v>
      </c>
      <c r="AZ484" s="12" t="str">
        <f t="shared" si="106"/>
        <v>ホーントレインジャッジスルーダイナマイトシュートジャッジスルー２</v>
      </c>
      <c r="BA484" s="12" t="str">
        <f t="shared" si="107"/>
        <v>ホーントレインジャッジスルーダイナマイトシュートジャッジスルー２</v>
      </c>
      <c r="BB484" s="11" t="str">
        <f t="shared" si="108"/>
        <v>BBDRSCDR</v>
      </c>
      <c r="BC484" s="11" t="str">
        <f t="shared" si="109"/>
        <v>BBDRSCDR</v>
      </c>
      <c r="BD484" s="11" t="str">
        <f t="shared" si="110"/>
        <v>BBDRSCDR</v>
      </c>
      <c r="BE484" s="11" t="str">
        <f t="shared" si="111"/>
        <v>BBDRSCDR</v>
      </c>
    </row>
    <row r="485" spans="1:57" ht="11.25" hidden="1" customHeight="1">
      <c r="A485" s="6">
        <v>483</v>
      </c>
      <c r="B485" s="7" t="s">
        <v>1341</v>
      </c>
      <c r="C485" s="8" t="s">
        <v>1342</v>
      </c>
      <c r="D485" s="7" t="s">
        <v>72</v>
      </c>
      <c r="E485" s="7" t="s">
        <v>102</v>
      </c>
      <c r="F485" s="7" t="s">
        <v>82</v>
      </c>
      <c r="G485" s="9">
        <v>130</v>
      </c>
      <c r="H485" s="9">
        <v>90</v>
      </c>
      <c r="I485" s="9">
        <v>50</v>
      </c>
      <c r="J485" s="9">
        <v>45</v>
      </c>
      <c r="K485" s="9">
        <v>44</v>
      </c>
      <c r="L485" s="9">
        <v>46</v>
      </c>
      <c r="M485" s="9">
        <v>62</v>
      </c>
      <c r="N485" s="9">
        <v>67</v>
      </c>
      <c r="O485" s="9">
        <v>60</v>
      </c>
      <c r="P485" s="9">
        <v>36</v>
      </c>
      <c r="Q485" s="10">
        <v>100</v>
      </c>
      <c r="R485" s="11">
        <v>10</v>
      </c>
      <c r="S485" s="11">
        <v>1</v>
      </c>
      <c r="T485" s="11">
        <v>96</v>
      </c>
      <c r="U485" s="11">
        <v>112</v>
      </c>
      <c r="V485" s="11">
        <v>1</v>
      </c>
      <c r="W485" s="11">
        <v>110</v>
      </c>
      <c r="X485" s="11">
        <f t="shared" si="98"/>
        <v>430</v>
      </c>
      <c r="Y485" s="11">
        <f t="shared" si="99"/>
        <v>4555</v>
      </c>
      <c r="Z485" s="11">
        <f t="shared" si="100"/>
        <v>910</v>
      </c>
      <c r="AA485" s="11">
        <f t="shared" si="101"/>
        <v>3920</v>
      </c>
      <c r="AB485" s="11">
        <f t="shared" si="102"/>
        <v>3920</v>
      </c>
      <c r="AC485" s="6">
        <f t="shared" si="103"/>
        <v>4440</v>
      </c>
      <c r="AD485" s="9" t="s">
        <v>309</v>
      </c>
      <c r="AE485" s="3" t="str">
        <f>IF(ISERROR(VLOOKUP($AD485,技まとめ!$A$1:$F$380,6,FALSE)),"－",VLOOKUP($AD485,技まとめ!$A$1:$F$380,6,FALSE))</f>
        <v>BB</v>
      </c>
      <c r="AF485" s="3">
        <f>IF(ISERROR(VLOOKUP($AD485,技まとめ!$A$1:$F$380,3,FALSE)),"－",VLOOKUP($AD485,技まとめ!$A$1:$F$380,3,FALSE))</f>
        <v>23</v>
      </c>
      <c r="AG485" s="3">
        <f>IF(ISERROR(VLOOKUP($AD485,技まとめ!$A$1:$F$380,5,FALSE)),"－",VLOOKUP($AD485,技まとめ!$A$1:$F$380,5,FALSE))</f>
        <v>20</v>
      </c>
      <c r="AH485" s="3" t="str">
        <f>IF($E485=IF(ISERROR(VLOOKUP($AD485,技まとめ!$A$1:$F$380,4,FALSE)),"－",VLOOKUP($AD485,技まとめ!$A$1:$F$380,4,FALSE)),"一致","")</f>
        <v/>
      </c>
      <c r="AI485" s="9" t="s">
        <v>164</v>
      </c>
      <c r="AJ485" s="3" t="str">
        <f>IF(ISERROR(VLOOKUP($AI485,技まとめ!$A$1:$F$380,6,FALSE)),"－",VLOOKUP($AI485,技まとめ!$A$1:$F$380,6,FALSE))</f>
        <v>DR</v>
      </c>
      <c r="AK485" s="3">
        <f>IF(ISERROR(VLOOKUP($AI485,技まとめ!$A$1:$F$380,3,FALSE)),"－",VLOOKUP($AI485,技まとめ!$A$1:$F$380,3,FALSE))</f>
        <v>58</v>
      </c>
      <c r="AL485" s="3">
        <f>IF(ISERROR(VLOOKUP($AI485,技まとめ!$A$1:$F$380,5,FALSE)),"－",VLOOKUP($AI485,技まとめ!$A$1:$F$380,5,FALSE))</f>
        <v>39</v>
      </c>
      <c r="AM485" s="3" t="str">
        <f>IF($E485=IF(ISERROR(VLOOKUP($AI485,技まとめ!$A$1:$F$380,4,FALSE)),"－",VLOOKUP($AI485,技まとめ!$A$1:$F$380,4,FALSE)),"一致","")</f>
        <v>一致</v>
      </c>
      <c r="AN485" s="9" t="s">
        <v>735</v>
      </c>
      <c r="AO485" s="3" t="str">
        <f>IF(ISERROR(VLOOKUP($AN485,技まとめ!$A$1:$F$380,6,FALSE)),"－",VLOOKUP($AN485,技まとめ!$A$1:$F$380,6,FALSE))</f>
        <v>SC</v>
      </c>
      <c r="AP485" s="3">
        <f>IF(ISERROR(VLOOKUP($AN485,技まとめ!$A$1:$F$380,3,FALSE)),"－",VLOOKUP($AN485,技まとめ!$A$1:$F$380,3,FALSE))</f>
        <v>51</v>
      </c>
      <c r="AQ485" s="3">
        <f>IF(ISERROR(VLOOKUP($AN485,技まとめ!$A$1:$F$380,5,FALSE)),"－",VLOOKUP($AN485,技まとめ!$A$1:$F$380,5,FALSE))</f>
        <v>31</v>
      </c>
      <c r="AR485" s="3" t="str">
        <f>IF($E485=IF(ISERROR(VLOOKUP($AN485,技まとめ!$A$1:$F$380,4,FALSE)),"－",VLOOKUP($AN485,技まとめ!$A$1:$F$380,4,FALSE)),"一致","")</f>
        <v>一致</v>
      </c>
      <c r="AS485" s="9" t="s">
        <v>671</v>
      </c>
      <c r="AT485" s="3" t="str">
        <f>IF(ISERROR(VLOOKUP($AS485,技まとめ!$A$1:$F$380,6,FALSE)),"－",VLOOKUP($AS485,技まとめ!$A$1:$F$380,6,FALSE))</f>
        <v>BL</v>
      </c>
      <c r="AU485" s="3">
        <f>IF(ISERROR(VLOOKUP($AS485,技まとめ!$A$1:$F$380,3,FALSE)),"－",VLOOKUP($AS485,技まとめ!$A$1:$F$380,3,FALSE))</f>
        <v>56</v>
      </c>
      <c r="AV485" s="3">
        <f>IF(ISERROR(VLOOKUP($AS485,技まとめ!$A$1:$F$380,5,FALSE)),"－",VLOOKUP($AS485,技まとめ!$A$1:$F$380,5,FALSE))</f>
        <v>39</v>
      </c>
      <c r="AW485" s="3" t="str">
        <f>IF($E485=IF(ISERROR(VLOOKUP($AS485,技まとめ!$A$1:$F$380,4,FALSE)),"－",VLOOKUP($AS485,技まとめ!$A$1:$F$380,4,FALSE)),"一致","")</f>
        <v>一致</v>
      </c>
      <c r="AX485" s="12" t="str">
        <f t="shared" si="104"/>
        <v>ホーントレインドッグランダブルグレネードフレイムダンス</v>
      </c>
      <c r="AY485" s="12" t="str">
        <f t="shared" si="105"/>
        <v>ホーントレインドッグランダブルグレネードフレイムダンス</v>
      </c>
      <c r="AZ485" s="12" t="str">
        <f t="shared" si="106"/>
        <v>ホーントレインドッグランダブルグレネードフレイムダンス</v>
      </c>
      <c r="BA485" s="12" t="str">
        <f t="shared" si="107"/>
        <v>ホーントレインドッグランダブルグレネードフレイムダンス</v>
      </c>
      <c r="BB485" s="11" t="str">
        <f t="shared" si="108"/>
        <v>BBDRSCBL</v>
      </c>
      <c r="BC485" s="11" t="str">
        <f t="shared" si="109"/>
        <v>BBDRSCBL</v>
      </c>
      <c r="BD485" s="11" t="str">
        <f t="shared" si="110"/>
        <v>BBDRSCBL</v>
      </c>
      <c r="BE485" s="11" t="str">
        <f t="shared" si="111"/>
        <v>BBDRSCBL</v>
      </c>
    </row>
    <row r="486" spans="1:57" ht="11.25" hidden="1" customHeight="1">
      <c r="A486" s="6">
        <v>484</v>
      </c>
      <c r="B486" s="7" t="s">
        <v>1343</v>
      </c>
      <c r="C486" s="8" t="s">
        <v>1344</v>
      </c>
      <c r="D486" s="7" t="s">
        <v>72</v>
      </c>
      <c r="E486" s="7" t="s">
        <v>102</v>
      </c>
      <c r="F486" s="7" t="s">
        <v>82</v>
      </c>
      <c r="G486" s="9">
        <v>118</v>
      </c>
      <c r="H486" s="9">
        <v>93</v>
      </c>
      <c r="I486" s="9">
        <v>48</v>
      </c>
      <c r="J486" s="9">
        <v>39</v>
      </c>
      <c r="K486" s="9">
        <v>42</v>
      </c>
      <c r="L486" s="9">
        <v>53</v>
      </c>
      <c r="M486" s="9">
        <v>60</v>
      </c>
      <c r="N486" s="9">
        <v>53</v>
      </c>
      <c r="O486" s="9">
        <v>54</v>
      </c>
      <c r="P486" s="9">
        <v>76</v>
      </c>
      <c r="Q486" s="10">
        <v>98</v>
      </c>
      <c r="R486" s="11">
        <v>28</v>
      </c>
      <c r="S486" s="11">
        <v>1</v>
      </c>
      <c r="T486" s="11">
        <v>103</v>
      </c>
      <c r="U486" s="11">
        <v>110</v>
      </c>
      <c r="V486" s="11">
        <v>1</v>
      </c>
      <c r="W486" s="11">
        <v>104</v>
      </c>
      <c r="X486" s="11">
        <f t="shared" si="98"/>
        <v>445</v>
      </c>
      <c r="Y486" s="11">
        <f t="shared" si="99"/>
        <v>4445</v>
      </c>
      <c r="Z486" s="11">
        <f t="shared" si="100"/>
        <v>1510</v>
      </c>
      <c r="AA486" s="11">
        <f t="shared" si="101"/>
        <v>4135</v>
      </c>
      <c r="AB486" s="11">
        <f t="shared" si="102"/>
        <v>4135</v>
      </c>
      <c r="AC486" s="6">
        <f t="shared" si="103"/>
        <v>4780</v>
      </c>
      <c r="AD486" s="9" t="s">
        <v>305</v>
      </c>
      <c r="AE486" s="3" t="str">
        <f>IF(ISERROR(VLOOKUP($AD486,技まとめ!$A$1:$F$380,6,FALSE)),"－",VLOOKUP($AD486,技まとめ!$A$1:$F$380,6,FALSE))</f>
        <v>BL</v>
      </c>
      <c r="AF486" s="3">
        <f>IF(ISERROR(VLOOKUP($AD486,技まとめ!$A$1:$F$380,3,FALSE)),"－",VLOOKUP($AD486,技まとめ!$A$1:$F$380,3,FALSE))</f>
        <v>41</v>
      </c>
      <c r="AG486" s="3">
        <f>IF(ISERROR(VLOOKUP($AD486,技まとめ!$A$1:$F$380,5,FALSE)),"－",VLOOKUP($AD486,技まとめ!$A$1:$F$380,5,FALSE))</f>
        <v>30</v>
      </c>
      <c r="AH486" s="3" t="str">
        <f>IF($E486=IF(ISERROR(VLOOKUP($AD486,技まとめ!$A$1:$F$380,4,FALSE)),"－",VLOOKUP($AD486,技まとめ!$A$1:$F$380,4,FALSE)),"一致","")</f>
        <v/>
      </c>
      <c r="AI486" s="9" t="s">
        <v>5059</v>
      </c>
      <c r="AJ486" s="3" t="str">
        <f>IF(ISERROR(VLOOKUP($AI486,技まとめ!$A$1:$F$380,6,FALSE)),"－",VLOOKUP($AI486,技まとめ!$A$1:$F$380,6,FALSE))</f>
        <v>BL</v>
      </c>
      <c r="AK486" s="3">
        <f>IF(ISERROR(VLOOKUP($AI486,技まとめ!$A$1:$F$380,3,FALSE)),"－",VLOOKUP($AI486,技まとめ!$A$1:$F$380,3,FALSE))</f>
        <v>33</v>
      </c>
      <c r="AL486" s="3">
        <f>IF(ISERROR(VLOOKUP($AI486,技まとめ!$A$1:$F$380,5,FALSE)),"－",VLOOKUP($AI486,技まとめ!$A$1:$F$380,5,FALSE))</f>
        <v>28</v>
      </c>
      <c r="AM486" s="3" t="str">
        <f>IF($E486=IF(ISERROR(VLOOKUP($AI486,技まとめ!$A$1:$F$380,4,FALSE)),"－",VLOOKUP($AI486,技まとめ!$A$1:$F$380,4,FALSE)),"一致","")</f>
        <v/>
      </c>
      <c r="AN486" s="9" t="s">
        <v>482</v>
      </c>
      <c r="AO486" s="3" t="str">
        <f>IF(ISERROR(VLOOKUP($AN486,技まとめ!$A$1:$F$380,6,FALSE)),"－",VLOOKUP($AN486,技まとめ!$A$1:$F$380,6,FALSE))</f>
        <v>BL</v>
      </c>
      <c r="AP486" s="3">
        <f>IF(ISERROR(VLOOKUP($AN486,技まとめ!$A$1:$F$380,3,FALSE)),"－",VLOOKUP($AN486,技まとめ!$A$1:$F$380,3,FALSE))</f>
        <v>83</v>
      </c>
      <c r="AQ486" s="3">
        <f>IF(ISERROR(VLOOKUP($AN486,技まとめ!$A$1:$F$380,5,FALSE)),"－",VLOOKUP($AN486,技まとめ!$A$1:$F$380,5,FALSE))</f>
        <v>48</v>
      </c>
      <c r="AR486" s="3" t="str">
        <f>IF($E486=IF(ISERROR(VLOOKUP($AN486,技まとめ!$A$1:$F$380,4,FALSE)),"－",VLOOKUP($AN486,技まとめ!$A$1:$F$380,4,FALSE)),"一致","")</f>
        <v/>
      </c>
      <c r="AS486" s="9" t="s">
        <v>124</v>
      </c>
      <c r="AT486" s="3" t="str">
        <f>IF(ISERROR(VLOOKUP($AS486,技まとめ!$A$1:$F$380,6,FALSE)),"－",VLOOKUP($AS486,技まとめ!$A$1:$F$380,6,FALSE))</f>
        <v>BL</v>
      </c>
      <c r="AU486" s="3">
        <f>IF(ISERROR(VLOOKUP($AS486,技まとめ!$A$1:$F$380,3,FALSE)),"－",VLOOKUP($AS486,技まとめ!$A$1:$F$380,3,FALSE))</f>
        <v>42</v>
      </c>
      <c r="AV486" s="3">
        <f>IF(ISERROR(VLOOKUP($AS486,技まとめ!$A$1:$F$380,5,FALSE)),"－",VLOOKUP($AS486,技まとめ!$A$1:$F$380,5,FALSE))</f>
        <v>29</v>
      </c>
      <c r="AW486" s="3" t="str">
        <f>IF($E486=IF(ISERROR(VLOOKUP($AS486,技まとめ!$A$1:$F$380,4,FALSE)),"－",VLOOKUP($AS486,技まとめ!$A$1:$F$380,4,FALSE)),"一致","")</f>
        <v>一致</v>
      </c>
      <c r="AX486" s="12" t="str">
        <f t="shared" si="104"/>
        <v>フェイクボールスーパースキャン（Ｂ）ハーヴェストフェイクボンバー</v>
      </c>
      <c r="AY486" s="12" t="str">
        <f t="shared" si="105"/>
        <v>フェイクボールスーパースキャン（Ｂ）ハーヴェストフェイクボンバー</v>
      </c>
      <c r="AZ486" s="12" t="str">
        <f t="shared" si="106"/>
        <v>フェイクボールスーパースキャン（Ｂ）ハーヴェストフェイクボンバー</v>
      </c>
      <c r="BA486" s="12" t="str">
        <f t="shared" si="107"/>
        <v>フェイクボールスーパースキャン（Ｂ）ハーヴェストフェイクボンバー</v>
      </c>
      <c r="BB486" s="11" t="str">
        <f t="shared" si="108"/>
        <v>BLBLBLBL</v>
      </c>
      <c r="BC486" s="11" t="str">
        <f t="shared" si="109"/>
        <v>BLBLBLBL</v>
      </c>
      <c r="BD486" s="11" t="str">
        <f t="shared" si="110"/>
        <v>BLBLBLBL</v>
      </c>
      <c r="BE486" s="11" t="str">
        <f t="shared" si="111"/>
        <v>BLBLBLBL</v>
      </c>
    </row>
    <row r="487" spans="1:57" ht="11.25" hidden="1" customHeight="1">
      <c r="A487" s="6">
        <v>485</v>
      </c>
      <c r="B487" s="7" t="s">
        <v>1345</v>
      </c>
      <c r="C487" s="8" t="s">
        <v>1346</v>
      </c>
      <c r="D487" s="7" t="s">
        <v>72</v>
      </c>
      <c r="E487" s="7" t="s">
        <v>102</v>
      </c>
      <c r="F487" s="7" t="s">
        <v>74</v>
      </c>
      <c r="G487" s="9">
        <v>99</v>
      </c>
      <c r="H487" s="9">
        <v>126</v>
      </c>
      <c r="I487" s="9">
        <v>60</v>
      </c>
      <c r="J487" s="9">
        <v>61</v>
      </c>
      <c r="K487" s="9">
        <v>62</v>
      </c>
      <c r="L487" s="9">
        <v>58</v>
      </c>
      <c r="M487" s="9">
        <v>58</v>
      </c>
      <c r="N487" s="9">
        <v>58</v>
      </c>
      <c r="O487" s="9">
        <v>56</v>
      </c>
      <c r="P487" s="9">
        <v>34</v>
      </c>
      <c r="Q487" s="10">
        <v>110</v>
      </c>
      <c r="R487" s="11">
        <v>33</v>
      </c>
      <c r="S487" s="11">
        <v>1</v>
      </c>
      <c r="T487" s="11">
        <v>108</v>
      </c>
      <c r="U487" s="11">
        <v>108</v>
      </c>
      <c r="V487" s="11">
        <v>1</v>
      </c>
      <c r="W487" s="11">
        <v>106</v>
      </c>
      <c r="X487" s="11">
        <f t="shared" si="98"/>
        <v>467</v>
      </c>
      <c r="Y487" s="11">
        <f t="shared" si="99"/>
        <v>4935</v>
      </c>
      <c r="Z487" s="11">
        <f t="shared" si="100"/>
        <v>1695</v>
      </c>
      <c r="AA487" s="11">
        <f t="shared" si="101"/>
        <v>4320</v>
      </c>
      <c r="AB487" s="11">
        <f t="shared" si="102"/>
        <v>4320</v>
      </c>
      <c r="AC487" s="6">
        <f t="shared" si="103"/>
        <v>5015</v>
      </c>
      <c r="AD487" s="9" t="s">
        <v>487</v>
      </c>
      <c r="AE487" s="3" t="str">
        <f>IF(ISERROR(VLOOKUP($AD487,技まとめ!$A$1:$F$380,6,FALSE)),"－",VLOOKUP($AD487,技まとめ!$A$1:$F$380,6,FALSE))</f>
        <v>CA</v>
      </c>
      <c r="AF487" s="3">
        <f>IF(ISERROR(VLOOKUP($AD487,技まとめ!$A$1:$F$380,3,FALSE)),"－",VLOOKUP($AD487,技まとめ!$A$1:$F$380,3,FALSE))</f>
        <v>33</v>
      </c>
      <c r="AG487" s="3">
        <f>IF(ISERROR(VLOOKUP($AD487,技まとめ!$A$1:$F$380,5,FALSE)),"－",VLOOKUP($AD487,技まとめ!$A$1:$F$380,5,FALSE))</f>
        <v>27</v>
      </c>
      <c r="AH487" s="3" t="str">
        <f>IF($E487=IF(ISERROR(VLOOKUP($AD487,技まとめ!$A$1:$F$380,4,FALSE)),"－",VLOOKUP($AD487,技まとめ!$A$1:$F$380,4,FALSE)),"一致","")</f>
        <v/>
      </c>
      <c r="AI487" s="9" t="s">
        <v>450</v>
      </c>
      <c r="AJ487" s="3" t="str">
        <f>IF(ISERROR(VLOOKUP($AI487,技まとめ!$A$1:$F$380,6,FALSE)),"－",VLOOKUP($AI487,技まとめ!$A$1:$F$380,6,FALSE))</f>
        <v>CA</v>
      </c>
      <c r="AK487" s="3">
        <f>IF(ISERROR(VLOOKUP($AI487,技まとめ!$A$1:$F$380,3,FALSE)),"－",VLOOKUP($AI487,技まとめ!$A$1:$F$380,3,FALSE))</f>
        <v>46</v>
      </c>
      <c r="AL487" s="3">
        <f>IF(ISERROR(VLOOKUP($AI487,技まとめ!$A$1:$F$380,5,FALSE)),"－",VLOOKUP($AI487,技まとめ!$A$1:$F$380,5,FALSE))</f>
        <v>32</v>
      </c>
      <c r="AM487" s="3" t="str">
        <f>IF($E487=IF(ISERROR(VLOOKUP($AI487,技まとめ!$A$1:$F$380,4,FALSE)),"－",VLOOKUP($AI487,技まとめ!$A$1:$F$380,4,FALSE)),"一致","")</f>
        <v/>
      </c>
      <c r="AN487" s="9" t="s">
        <v>118</v>
      </c>
      <c r="AO487" s="3" t="str">
        <f>IF(ISERROR(VLOOKUP($AN487,技まとめ!$A$1:$F$380,6,FALSE)),"－",VLOOKUP($AN487,技まとめ!$A$1:$F$380,6,FALSE))</f>
        <v>BS</v>
      </c>
      <c r="AP487" s="3">
        <f>IF(ISERROR(VLOOKUP($AN487,技まとめ!$A$1:$F$380,3,FALSE)),"－",VLOOKUP($AN487,技まとめ!$A$1:$F$380,3,FALSE))</f>
        <v>64</v>
      </c>
      <c r="AQ487" s="3">
        <f>IF(ISERROR(VLOOKUP($AN487,技まとめ!$A$1:$F$380,5,FALSE)),"－",VLOOKUP($AN487,技まとめ!$A$1:$F$380,5,FALSE))</f>
        <v>37</v>
      </c>
      <c r="AR487" s="3" t="str">
        <f>IF($E487=IF(ISERROR(VLOOKUP($AN487,技まとめ!$A$1:$F$380,4,FALSE)),"－",VLOOKUP($AN487,技まとめ!$A$1:$F$380,4,FALSE)),"一致","")</f>
        <v/>
      </c>
      <c r="AS487" s="9" t="s">
        <v>291</v>
      </c>
      <c r="AT487" s="3" t="str">
        <f>IF(ISERROR(VLOOKUP($AS487,技まとめ!$A$1:$F$380,6,FALSE)),"－",VLOOKUP($AS487,技まとめ!$A$1:$F$380,6,FALSE))</f>
        <v>P1</v>
      </c>
      <c r="AU487" s="3">
        <f>IF(ISERROR(VLOOKUP($AS487,技まとめ!$A$1:$F$380,3,FALSE)),"－",VLOOKUP($AS487,技まとめ!$A$1:$F$380,3,FALSE))</f>
        <v>65</v>
      </c>
      <c r="AV487" s="3">
        <f>IF(ISERROR(VLOOKUP($AS487,技まとめ!$A$1:$F$380,5,FALSE)),"－",VLOOKUP($AS487,技まとめ!$A$1:$F$380,5,FALSE))</f>
        <v>40</v>
      </c>
      <c r="AW487" s="3" t="str">
        <f>IF($E487=IF(ISERROR(VLOOKUP($AS487,技まとめ!$A$1:$F$380,4,FALSE)),"－",VLOOKUP($AS487,技まとめ!$A$1:$F$380,4,FALSE)),"一致","")</f>
        <v/>
      </c>
      <c r="AX487" s="12" t="str">
        <f t="shared" si="104"/>
        <v>こがらしつむじクンフーアタックちゃぶだいがえし</v>
      </c>
      <c r="AY487" s="12" t="str">
        <f t="shared" si="105"/>
        <v>こがらしつむじクンフーアタックちゃぶだいがえし</v>
      </c>
      <c r="AZ487" s="12" t="str">
        <f t="shared" si="106"/>
        <v>こがらしつむじクンフーアタックちゃぶだいがえし</v>
      </c>
      <c r="BA487" s="12" t="str">
        <f t="shared" si="107"/>
        <v>こがらしつむじクンフーアタックちゃぶだいがえし</v>
      </c>
      <c r="BB487" s="11" t="str">
        <f t="shared" si="108"/>
        <v>CACABSP1</v>
      </c>
      <c r="BC487" s="11" t="str">
        <f t="shared" si="109"/>
        <v>CACABSP1</v>
      </c>
      <c r="BD487" s="11" t="str">
        <f t="shared" si="110"/>
        <v>CACABSP1</v>
      </c>
      <c r="BE487" s="11" t="str">
        <f t="shared" si="111"/>
        <v>CACABSP1</v>
      </c>
    </row>
    <row r="488" spans="1:57" ht="11.25" hidden="1" customHeight="1">
      <c r="A488" s="6">
        <v>486</v>
      </c>
      <c r="B488" s="7" t="s">
        <v>1347</v>
      </c>
      <c r="C488" s="8" t="s">
        <v>1348</v>
      </c>
      <c r="D488" s="7" t="s">
        <v>72</v>
      </c>
      <c r="E488" s="7" t="s">
        <v>95</v>
      </c>
      <c r="F488" s="7" t="s">
        <v>109</v>
      </c>
      <c r="G488" s="9">
        <v>118</v>
      </c>
      <c r="H488" s="9">
        <v>94</v>
      </c>
      <c r="I488" s="9">
        <v>53</v>
      </c>
      <c r="J488" s="9">
        <v>62</v>
      </c>
      <c r="K488" s="9">
        <v>65</v>
      </c>
      <c r="L488" s="9">
        <v>53</v>
      </c>
      <c r="M488" s="9">
        <v>54</v>
      </c>
      <c r="N488" s="9">
        <v>57</v>
      </c>
      <c r="O488" s="9">
        <v>53</v>
      </c>
      <c r="P488" s="9">
        <v>41</v>
      </c>
      <c r="Q488" s="10">
        <v>103</v>
      </c>
      <c r="R488" s="11">
        <v>43</v>
      </c>
      <c r="S488" s="11">
        <v>1</v>
      </c>
      <c r="T488" s="11">
        <v>103</v>
      </c>
      <c r="U488" s="11">
        <v>104</v>
      </c>
      <c r="V488" s="11">
        <v>1</v>
      </c>
      <c r="W488" s="11">
        <v>103</v>
      </c>
      <c r="X488" s="11">
        <f t="shared" si="98"/>
        <v>458</v>
      </c>
      <c r="Y488" s="11">
        <f t="shared" si="99"/>
        <v>4640</v>
      </c>
      <c r="Z488" s="11">
        <f t="shared" si="100"/>
        <v>2030</v>
      </c>
      <c r="AA488" s="11">
        <f t="shared" si="101"/>
        <v>4130</v>
      </c>
      <c r="AB488" s="11">
        <f t="shared" si="102"/>
        <v>4130</v>
      </c>
      <c r="AC488" s="6">
        <f t="shared" si="103"/>
        <v>4850</v>
      </c>
      <c r="AD488" s="9" t="s">
        <v>97</v>
      </c>
      <c r="AE488" s="3" t="str">
        <f>IF(ISERROR(VLOOKUP($AD488,技まとめ!$A$1:$F$380,6,FALSE)),"－",VLOOKUP($AD488,技まとめ!$A$1:$F$380,6,FALSE))</f>
        <v>BL</v>
      </c>
      <c r="AF488" s="3">
        <f>IF(ISERROR(VLOOKUP($AD488,技まとめ!$A$1:$F$380,3,FALSE)),"－",VLOOKUP($AD488,技まとめ!$A$1:$F$380,3,FALSE))</f>
        <v>38</v>
      </c>
      <c r="AG488" s="3">
        <f>IF(ISERROR(VLOOKUP($AD488,技まとめ!$A$1:$F$380,5,FALSE)),"－",VLOOKUP($AD488,技まとめ!$A$1:$F$380,5,FALSE))</f>
        <v>16</v>
      </c>
      <c r="AH488" s="3" t="str">
        <f>IF($E488=IF(ISERROR(VLOOKUP($AD488,技まとめ!$A$1:$F$380,4,FALSE)),"－",VLOOKUP($AD488,技まとめ!$A$1:$F$380,4,FALSE)),"一致","")</f>
        <v/>
      </c>
      <c r="AI488" s="9" t="s">
        <v>90</v>
      </c>
      <c r="AJ488" s="3" t="str">
        <f>IF(ISERROR(VLOOKUP($AI488,技まとめ!$A$1:$F$380,6,FALSE)),"－",VLOOKUP($AI488,技まとめ!$A$1:$F$380,6,FALSE))</f>
        <v>DR</v>
      </c>
      <c r="AK488" s="3">
        <f>IF(ISERROR(VLOOKUP($AI488,技まとめ!$A$1:$F$380,3,FALSE)),"－",VLOOKUP($AI488,技まとめ!$A$1:$F$380,3,FALSE))</f>
        <v>46</v>
      </c>
      <c r="AL488" s="3">
        <f>IF(ISERROR(VLOOKUP($AI488,技まとめ!$A$1:$F$380,5,FALSE)),"－",VLOOKUP($AI488,技まとめ!$A$1:$F$380,5,FALSE))</f>
        <v>33</v>
      </c>
      <c r="AM488" s="3" t="str">
        <f>IF($E488=IF(ISERROR(VLOOKUP($AI488,技まとめ!$A$1:$F$380,4,FALSE)),"－",VLOOKUP($AI488,技まとめ!$A$1:$F$380,4,FALSE)),"一致","")</f>
        <v/>
      </c>
      <c r="AN488" s="9" t="s">
        <v>236</v>
      </c>
      <c r="AO488" s="3" t="str">
        <f>IF(ISERROR(VLOOKUP($AN488,技まとめ!$A$1:$F$380,6,FALSE)),"－",VLOOKUP($AN488,技まとめ!$A$1:$F$380,6,FALSE))</f>
        <v>DR</v>
      </c>
      <c r="AP488" s="3">
        <f>IF(ISERROR(VLOOKUP($AN488,技まとめ!$A$1:$F$380,3,FALSE)),"－",VLOOKUP($AN488,技まとめ!$A$1:$F$380,3,FALSE))</f>
        <v>65</v>
      </c>
      <c r="AQ488" s="3">
        <f>IF(ISERROR(VLOOKUP($AN488,技まとめ!$A$1:$F$380,5,FALSE)),"－",VLOOKUP($AN488,技まとめ!$A$1:$F$380,5,FALSE))</f>
        <v>42</v>
      </c>
      <c r="AR488" s="3" t="str">
        <f>IF($E488=IF(ISERROR(VLOOKUP($AN488,技まとめ!$A$1:$F$380,4,FALSE)),"－",VLOOKUP($AN488,技まとめ!$A$1:$F$380,4,FALSE)),"一致","")</f>
        <v/>
      </c>
      <c r="AS488" s="9" t="s">
        <v>173</v>
      </c>
      <c r="AT488" s="3" t="str">
        <f>IF(ISERROR(VLOOKUP($AS488,技まとめ!$A$1:$F$380,6,FALSE)),"－",VLOOKUP($AS488,技まとめ!$A$1:$F$380,6,FALSE))</f>
        <v>DR</v>
      </c>
      <c r="AU488" s="3">
        <f>IF(ISERROR(VLOOKUP($AS488,技まとめ!$A$1:$F$380,3,FALSE)),"－",VLOOKUP($AS488,技まとめ!$A$1:$F$380,3,FALSE))</f>
        <v>65</v>
      </c>
      <c r="AV488" s="3">
        <f>IF(ISERROR(VLOOKUP($AS488,技まとめ!$A$1:$F$380,5,FALSE)),"－",VLOOKUP($AS488,技まとめ!$A$1:$F$380,5,FALSE))</f>
        <v>42</v>
      </c>
      <c r="AW488" s="3" t="str">
        <f>IF($E488=IF(ISERROR(VLOOKUP($AS488,技まとめ!$A$1:$F$380,4,FALSE)),"－",VLOOKUP($AS488,技まとめ!$A$1:$F$380,4,FALSE)),"一致","")</f>
        <v>一致</v>
      </c>
      <c r="AX488" s="12" t="str">
        <f t="shared" si="104"/>
        <v>うしろのしょうめんモグラフェイントとうめいフェイントぶんしんフェイント</v>
      </c>
      <c r="AY488" s="12" t="str">
        <f t="shared" si="105"/>
        <v>うしろのしょうめんモグラフェイントとうめいフェイントぶんしんフェイント</v>
      </c>
      <c r="AZ488" s="12" t="str">
        <f t="shared" si="106"/>
        <v>うしろのしょうめんモグラフェイントとうめいフェイントぶんしんフェイント</v>
      </c>
      <c r="BA488" s="12" t="str">
        <f t="shared" si="107"/>
        <v>うしろのしょうめんモグラフェイントとうめいフェイントぶんしんフェイント</v>
      </c>
      <c r="BB488" s="11" t="str">
        <f t="shared" si="108"/>
        <v>BLDRDRDR</v>
      </c>
      <c r="BC488" s="11" t="str">
        <f t="shared" si="109"/>
        <v>BLDRDRDR</v>
      </c>
      <c r="BD488" s="11" t="str">
        <f t="shared" si="110"/>
        <v>BLDRDRDR</v>
      </c>
      <c r="BE488" s="11" t="str">
        <f t="shared" si="111"/>
        <v>BLDRDRDR</v>
      </c>
    </row>
    <row r="489" spans="1:57" ht="11.25" hidden="1" customHeight="1">
      <c r="A489" s="6">
        <v>487</v>
      </c>
      <c r="B489" s="7" t="s">
        <v>1349</v>
      </c>
      <c r="C489" s="8" t="s">
        <v>1350</v>
      </c>
      <c r="D489" s="7" t="s">
        <v>72</v>
      </c>
      <c r="E489" s="7" t="s">
        <v>73</v>
      </c>
      <c r="F489" s="7" t="s">
        <v>128</v>
      </c>
      <c r="G489" s="9">
        <v>122</v>
      </c>
      <c r="H489" s="9">
        <v>97</v>
      </c>
      <c r="I489" s="9">
        <v>56</v>
      </c>
      <c r="J489" s="9">
        <v>60</v>
      </c>
      <c r="K489" s="9">
        <v>44</v>
      </c>
      <c r="L489" s="9">
        <v>59</v>
      </c>
      <c r="M489" s="9">
        <v>56</v>
      </c>
      <c r="N489" s="9">
        <v>60</v>
      </c>
      <c r="O489" s="9">
        <v>53</v>
      </c>
      <c r="P489" s="9">
        <v>37</v>
      </c>
      <c r="Q489" s="10">
        <v>106</v>
      </c>
      <c r="R489" s="11">
        <v>19</v>
      </c>
      <c r="S489" s="11">
        <v>1</v>
      </c>
      <c r="T489" s="11">
        <v>109</v>
      </c>
      <c r="U489" s="11">
        <v>106</v>
      </c>
      <c r="V489" s="11">
        <v>1</v>
      </c>
      <c r="W489" s="11">
        <v>103</v>
      </c>
      <c r="X489" s="11">
        <f t="shared" si="98"/>
        <v>445</v>
      </c>
      <c r="Y489" s="11">
        <f t="shared" si="99"/>
        <v>4760</v>
      </c>
      <c r="Z489" s="11">
        <f t="shared" si="100"/>
        <v>1190</v>
      </c>
      <c r="AA489" s="11">
        <f t="shared" si="101"/>
        <v>4340</v>
      </c>
      <c r="AB489" s="11">
        <f t="shared" si="102"/>
        <v>4340</v>
      </c>
      <c r="AC489" s="6">
        <f t="shared" si="103"/>
        <v>4970</v>
      </c>
      <c r="AD489" s="9" t="s">
        <v>500</v>
      </c>
      <c r="AE489" s="3" t="str">
        <f>IF(ISERROR(VLOOKUP($AD489,技まとめ!$A$1:$F$380,6,FALSE)),"－",VLOOKUP($AD489,技まとめ!$A$1:$F$380,6,FALSE))</f>
        <v>SC</v>
      </c>
      <c r="AF489" s="3">
        <f>IF(ISERROR(VLOOKUP($AD489,技まとめ!$A$1:$F$380,3,FALSE)),"－",VLOOKUP($AD489,技まとめ!$A$1:$F$380,3,FALSE))</f>
        <v>31</v>
      </c>
      <c r="AG489" s="3">
        <f>IF(ISERROR(VLOOKUP($AD489,技まとめ!$A$1:$F$380,5,FALSE)),"－",VLOOKUP($AD489,技まとめ!$A$1:$F$380,5,FALSE))</f>
        <v>22</v>
      </c>
      <c r="AH489" s="3" t="str">
        <f>IF($E489=IF(ISERROR(VLOOKUP($AD489,技まとめ!$A$1:$F$380,4,FALSE)),"－",VLOOKUP($AD489,技まとめ!$A$1:$F$380,4,FALSE)),"一致","")</f>
        <v>一致</v>
      </c>
      <c r="AI489" s="9" t="s">
        <v>215</v>
      </c>
      <c r="AJ489" s="3" t="str">
        <f>IF(ISERROR(VLOOKUP($AI489,技まとめ!$A$1:$F$380,6,FALSE)),"－",VLOOKUP($AI489,技まとめ!$A$1:$F$380,6,FALSE))</f>
        <v>DR</v>
      </c>
      <c r="AK489" s="3">
        <f>IF(ISERROR(VLOOKUP($AI489,技まとめ!$A$1:$F$380,3,FALSE)),"－",VLOOKUP($AI489,技まとめ!$A$1:$F$380,3,FALSE))</f>
        <v>15</v>
      </c>
      <c r="AL489" s="3">
        <f>IF(ISERROR(VLOOKUP($AI489,技まとめ!$A$1:$F$380,5,FALSE)),"－",VLOOKUP($AI489,技まとめ!$A$1:$F$380,5,FALSE))</f>
        <v>20</v>
      </c>
      <c r="AM489" s="3" t="str">
        <f>IF($E489=IF(ISERROR(VLOOKUP($AI489,技まとめ!$A$1:$F$380,4,FALSE)),"－",VLOOKUP($AI489,技まとめ!$A$1:$F$380,4,FALSE)),"一致","")</f>
        <v/>
      </c>
      <c r="AN489" s="9" t="s">
        <v>75</v>
      </c>
      <c r="AO489" s="3" t="str">
        <f>IF(ISERROR(VLOOKUP($AN489,技まとめ!$A$1:$F$380,6,FALSE)),"－",VLOOKUP($AN489,技まとめ!$A$1:$F$380,6,FALSE))</f>
        <v>P2</v>
      </c>
      <c r="AP489" s="3">
        <f>IF(ISERROR(VLOOKUP($AN489,技まとめ!$A$1:$F$380,3,FALSE)),"－",VLOOKUP($AN489,技まとめ!$A$1:$F$380,3,FALSE))</f>
        <v>64</v>
      </c>
      <c r="AQ489" s="3">
        <f>IF(ISERROR(VLOOKUP($AN489,技まとめ!$A$1:$F$380,5,FALSE)),"－",VLOOKUP($AN489,技まとめ!$A$1:$F$380,5,FALSE))</f>
        <v>37</v>
      </c>
      <c r="AR489" s="3" t="str">
        <f>IF($E489=IF(ISERROR(VLOOKUP($AN489,技まとめ!$A$1:$F$380,4,FALSE)),"－",VLOOKUP($AN489,技まとめ!$A$1:$F$380,4,FALSE)),"一致","")</f>
        <v/>
      </c>
      <c r="AS489" s="9" t="s">
        <v>331</v>
      </c>
      <c r="AT489" s="3" t="str">
        <f>IF(ISERROR(VLOOKUP($AS489,技まとめ!$A$1:$F$380,6,FALSE)),"－",VLOOKUP($AS489,技まとめ!$A$1:$F$380,6,FALSE))</f>
        <v>DR</v>
      </c>
      <c r="AU489" s="3">
        <f>IF(ISERROR(VLOOKUP($AS489,技まとめ!$A$1:$F$380,3,FALSE)),"－",VLOOKUP($AS489,技まとめ!$A$1:$F$380,3,FALSE))</f>
        <v>77</v>
      </c>
      <c r="AV489" s="3">
        <f>IF(ISERROR(VLOOKUP($AS489,技まとめ!$A$1:$F$380,5,FALSE)),"－",VLOOKUP($AS489,技まとめ!$A$1:$F$380,5,FALSE))</f>
        <v>47</v>
      </c>
      <c r="AW489" s="3" t="str">
        <f>IF($E489=IF(ISERROR(VLOOKUP($AS489,技まとめ!$A$1:$F$380,4,FALSE)),"－",VLOOKUP($AS489,技まとめ!$A$1:$F$380,4,FALSE)),"一致","")</f>
        <v/>
      </c>
      <c r="AX489" s="12" t="str">
        <f t="shared" si="104"/>
        <v>つちだるまたつまきせんぷうせいぎのてっけんライトニングアクセル</v>
      </c>
      <c r="AY489" s="12" t="str">
        <f t="shared" si="105"/>
        <v>つちだるまたつまきせんぷうせいぎのてっけんライトニングアクセル</v>
      </c>
      <c r="AZ489" s="12" t="str">
        <f t="shared" si="106"/>
        <v>つちだるまたつまきせんぷうせいぎのてっけんライトニングアクセル</v>
      </c>
      <c r="BA489" s="12" t="str">
        <f t="shared" si="107"/>
        <v>つちだるまたつまきせんぷうせいぎのてっけんライトニングアクセル</v>
      </c>
      <c r="BB489" s="11" t="str">
        <f t="shared" si="108"/>
        <v>SCDRP2DR</v>
      </c>
      <c r="BC489" s="11" t="str">
        <f t="shared" si="109"/>
        <v>SCDRP2DR</v>
      </c>
      <c r="BD489" s="11" t="str">
        <f t="shared" si="110"/>
        <v>SCDRP2DR</v>
      </c>
      <c r="BE489" s="11" t="str">
        <f t="shared" si="111"/>
        <v>SCDRP2DR</v>
      </c>
    </row>
    <row r="490" spans="1:57" ht="11.25" hidden="1" customHeight="1">
      <c r="A490" s="6">
        <v>488</v>
      </c>
      <c r="B490" s="7" t="s">
        <v>1351</v>
      </c>
      <c r="C490" s="8" t="s">
        <v>1352</v>
      </c>
      <c r="D490" s="7" t="s">
        <v>72</v>
      </c>
      <c r="E490" s="7" t="s">
        <v>95</v>
      </c>
      <c r="F490" s="7" t="s">
        <v>128</v>
      </c>
      <c r="G490" s="9">
        <v>120</v>
      </c>
      <c r="H490" s="9">
        <v>96</v>
      </c>
      <c r="I490" s="9">
        <v>51</v>
      </c>
      <c r="J490" s="9">
        <v>56</v>
      </c>
      <c r="K490" s="9">
        <v>57</v>
      </c>
      <c r="L490" s="9">
        <v>54</v>
      </c>
      <c r="M490" s="9">
        <v>51</v>
      </c>
      <c r="N490" s="9">
        <v>56</v>
      </c>
      <c r="O490" s="9">
        <v>52</v>
      </c>
      <c r="P490" s="9">
        <v>53</v>
      </c>
      <c r="Q490" s="10">
        <v>101</v>
      </c>
      <c r="R490" s="11">
        <v>40</v>
      </c>
      <c r="S490" s="11">
        <v>1</v>
      </c>
      <c r="T490" s="11">
        <v>104</v>
      </c>
      <c r="U490" s="11">
        <v>101</v>
      </c>
      <c r="V490" s="11">
        <v>1</v>
      </c>
      <c r="W490" s="11">
        <v>102</v>
      </c>
      <c r="X490" s="11">
        <f t="shared" si="98"/>
        <v>450</v>
      </c>
      <c r="Y490" s="11">
        <f t="shared" si="99"/>
        <v>4555</v>
      </c>
      <c r="Z490" s="11">
        <f t="shared" si="100"/>
        <v>1920</v>
      </c>
      <c r="AA490" s="11">
        <f t="shared" si="101"/>
        <v>4160</v>
      </c>
      <c r="AB490" s="11">
        <f t="shared" si="102"/>
        <v>4160</v>
      </c>
      <c r="AC490" s="6">
        <f t="shared" si="103"/>
        <v>4870</v>
      </c>
      <c r="AD490" s="9" t="s">
        <v>111</v>
      </c>
      <c r="AE490" s="3" t="str">
        <f>IF(ISERROR(VLOOKUP($AD490,技まとめ!$A$1:$F$380,6,FALSE)),"－",VLOOKUP($AD490,技まとめ!$A$1:$F$380,6,FALSE))</f>
        <v>SC</v>
      </c>
      <c r="AF490" s="3">
        <f>IF(ISERROR(VLOOKUP($AD490,技まとめ!$A$1:$F$380,3,FALSE)),"－",VLOOKUP($AD490,技まとめ!$A$1:$F$380,3,FALSE))</f>
        <v>23</v>
      </c>
      <c r="AG490" s="3">
        <f>IF(ISERROR(VLOOKUP($AD490,技まとめ!$A$1:$F$380,5,FALSE)),"－",VLOOKUP($AD490,技まとめ!$A$1:$F$380,5,FALSE))</f>
        <v>20</v>
      </c>
      <c r="AH490" s="3" t="str">
        <f>IF($E490=IF(ISERROR(VLOOKUP($AD490,技まとめ!$A$1:$F$380,4,FALSE)),"－",VLOOKUP($AD490,技まとめ!$A$1:$F$380,4,FALSE)),"一致","")</f>
        <v>一致</v>
      </c>
      <c r="AI490" s="9" t="s">
        <v>323</v>
      </c>
      <c r="AJ490" s="3" t="str">
        <f>IF(ISERROR(VLOOKUP($AI490,技まとめ!$A$1:$F$380,6,FALSE)),"－",VLOOKUP($AI490,技まとめ!$A$1:$F$380,6,FALSE))</f>
        <v>DR</v>
      </c>
      <c r="AK490" s="3">
        <f>IF(ISERROR(VLOOKUP($AI490,技まとめ!$A$1:$F$380,3,FALSE)),"－",VLOOKUP($AI490,技まとめ!$A$1:$F$380,3,FALSE))</f>
        <v>42</v>
      </c>
      <c r="AL490" s="3">
        <f>IF(ISERROR(VLOOKUP($AI490,技まとめ!$A$1:$F$380,5,FALSE)),"－",VLOOKUP($AI490,技まとめ!$A$1:$F$380,5,FALSE))</f>
        <v>31</v>
      </c>
      <c r="AM490" s="3" t="str">
        <f>IF($E490=IF(ISERROR(VLOOKUP($AI490,技まとめ!$A$1:$F$380,4,FALSE)),"－",VLOOKUP($AI490,技まとめ!$A$1:$F$380,4,FALSE)),"一致","")</f>
        <v/>
      </c>
      <c r="AN490" s="9" t="s">
        <v>251</v>
      </c>
      <c r="AO490" s="3" t="str">
        <f>IF(ISERROR(VLOOKUP($AN490,技まとめ!$A$1:$F$380,6,FALSE)),"－",VLOOKUP($AN490,技まとめ!$A$1:$F$380,6,FALSE))</f>
        <v>BL</v>
      </c>
      <c r="AP490" s="3">
        <f>IF(ISERROR(VLOOKUP($AN490,技まとめ!$A$1:$F$380,3,FALSE)),"－",VLOOKUP($AN490,技まとめ!$A$1:$F$380,3,FALSE))</f>
        <v>46</v>
      </c>
      <c r="AQ490" s="3">
        <f>IF(ISERROR(VLOOKUP($AN490,技まとめ!$A$1:$F$380,5,FALSE)),"－",VLOOKUP($AN490,技まとめ!$A$1:$F$380,5,FALSE))</f>
        <v>33</v>
      </c>
      <c r="AR490" s="3" t="str">
        <f>IF($E490=IF(ISERROR(VLOOKUP($AN490,技まとめ!$A$1:$F$380,4,FALSE)),"－",VLOOKUP($AN490,技まとめ!$A$1:$F$380,4,FALSE)),"一致","")</f>
        <v>一致</v>
      </c>
      <c r="AS490" s="9" t="s">
        <v>410</v>
      </c>
      <c r="AT490" s="3" t="str">
        <f>IF(ISERROR(VLOOKUP($AS490,技まとめ!$A$1:$F$380,6,FALSE)),"－",VLOOKUP($AS490,技まとめ!$A$1:$F$380,6,FALSE))</f>
        <v>NS</v>
      </c>
      <c r="AU490" s="3">
        <f>IF(ISERROR(VLOOKUP($AS490,技まとめ!$A$1:$F$380,3,FALSE)),"－",VLOOKUP($AS490,技まとめ!$A$1:$F$380,3,FALSE))</f>
        <v>127</v>
      </c>
      <c r="AV490" s="3">
        <f>IF(ISERROR(VLOOKUP($AS490,技まとめ!$A$1:$F$380,5,FALSE)),"－",VLOOKUP($AS490,技まとめ!$A$1:$F$380,5,FALSE))</f>
        <v>64</v>
      </c>
      <c r="AW490" s="3" t="str">
        <f>IF($E490=IF(ISERROR(VLOOKUP($AS490,技まとめ!$A$1:$F$380,4,FALSE)),"－",VLOOKUP($AS490,技まとめ!$A$1:$F$380,4,FALSE)),"一致","")</f>
        <v/>
      </c>
      <c r="AX490" s="12" t="str">
        <f t="shared" si="104"/>
        <v>ローリングキックカンガルーキックくものいとジ・アース</v>
      </c>
      <c r="AY490" s="12" t="str">
        <f t="shared" si="105"/>
        <v>ローリングキックカンガルーキックくものいとジ・アース</v>
      </c>
      <c r="AZ490" s="12" t="str">
        <f t="shared" si="106"/>
        <v>ローリングキックカンガルーキックくものいとジ・アース</v>
      </c>
      <c r="BA490" s="12" t="str">
        <f t="shared" si="107"/>
        <v>ローリングキックカンガルーキックくものいとジ・アース</v>
      </c>
      <c r="BB490" s="11" t="str">
        <f t="shared" si="108"/>
        <v>SCDRBLNS</v>
      </c>
      <c r="BC490" s="11" t="str">
        <f t="shared" si="109"/>
        <v>SCDRBLNS</v>
      </c>
      <c r="BD490" s="11" t="str">
        <f t="shared" si="110"/>
        <v>SCDRBLNS</v>
      </c>
      <c r="BE490" s="11" t="str">
        <f t="shared" si="111"/>
        <v>SCDRBLNS</v>
      </c>
    </row>
    <row r="491" spans="1:57" ht="11.25" hidden="1" customHeight="1">
      <c r="A491" s="6">
        <v>489</v>
      </c>
      <c r="B491" s="7" t="s">
        <v>1353</v>
      </c>
      <c r="C491" s="8" t="s">
        <v>1354</v>
      </c>
      <c r="D491" s="7" t="s">
        <v>72</v>
      </c>
      <c r="E491" s="7" t="s">
        <v>81</v>
      </c>
      <c r="F491" s="7" t="s">
        <v>82</v>
      </c>
      <c r="G491" s="9">
        <v>125</v>
      </c>
      <c r="H491" s="9">
        <v>110</v>
      </c>
      <c r="I491" s="9">
        <v>56</v>
      </c>
      <c r="J491" s="9">
        <v>56</v>
      </c>
      <c r="K491" s="9">
        <v>60</v>
      </c>
      <c r="L491" s="9">
        <v>61</v>
      </c>
      <c r="M491" s="9">
        <v>56</v>
      </c>
      <c r="N491" s="9">
        <v>62</v>
      </c>
      <c r="O491" s="9">
        <v>59</v>
      </c>
      <c r="P491" s="9">
        <v>22</v>
      </c>
      <c r="Q491" s="10">
        <v>106</v>
      </c>
      <c r="R491" s="11">
        <v>18</v>
      </c>
      <c r="S491" s="11">
        <v>1</v>
      </c>
      <c r="T491" s="11">
        <v>111</v>
      </c>
      <c r="U491" s="11">
        <v>106</v>
      </c>
      <c r="V491" s="11">
        <v>1</v>
      </c>
      <c r="W491" s="11">
        <v>109</v>
      </c>
      <c r="X491" s="11">
        <f t="shared" si="98"/>
        <v>452</v>
      </c>
      <c r="Y491" s="11">
        <f t="shared" si="99"/>
        <v>4790</v>
      </c>
      <c r="Z491" s="11">
        <f t="shared" si="100"/>
        <v>1185</v>
      </c>
      <c r="AA491" s="11">
        <f t="shared" si="101"/>
        <v>4440</v>
      </c>
      <c r="AB491" s="11">
        <f t="shared" si="102"/>
        <v>4440</v>
      </c>
      <c r="AC491" s="6">
        <f t="shared" si="103"/>
        <v>5075</v>
      </c>
      <c r="AD491" s="9" t="s">
        <v>5019</v>
      </c>
      <c r="AE491" s="3" t="str">
        <f>IF(ISERROR(VLOOKUP($AD491,技まとめ!$A$1:$F$380,6,FALSE)),"－",VLOOKUP($AD491,技まとめ!$A$1:$F$380,6,FALSE))</f>
        <v>－</v>
      </c>
      <c r="AF491" s="3">
        <f>IF(ISERROR(VLOOKUP($AD491,技まとめ!$A$1:$F$380,3,FALSE)),"－",VLOOKUP($AD491,技まとめ!$A$1:$F$380,3,FALSE))</f>
        <v>0</v>
      </c>
      <c r="AG491" s="3">
        <f>IF(ISERROR(VLOOKUP($AD491,技まとめ!$A$1:$F$380,5,FALSE)),"－",VLOOKUP($AD491,技まとめ!$A$1:$F$380,5,FALSE))</f>
        <v>0</v>
      </c>
      <c r="AH491" s="3" t="str">
        <f>IF($E491=IF(ISERROR(VLOOKUP($AD491,技まとめ!$A$1:$F$380,4,FALSE)),"－",VLOOKUP($AD491,技まとめ!$A$1:$F$380,4,FALSE)),"一致","")</f>
        <v/>
      </c>
      <c r="AI491" s="9" t="s">
        <v>845</v>
      </c>
      <c r="AJ491" s="3" t="str">
        <f>IF(ISERROR(VLOOKUP($AI491,技まとめ!$A$1:$F$380,6,FALSE)),"－",VLOOKUP($AI491,技まとめ!$A$1:$F$380,6,FALSE))</f>
        <v>BL</v>
      </c>
      <c r="AK491" s="3">
        <f>IF(ISERROR(VLOOKUP($AI491,技まとめ!$A$1:$F$380,3,FALSE)),"－",VLOOKUP($AI491,技まとめ!$A$1:$F$380,3,FALSE))</f>
        <v>31</v>
      </c>
      <c r="AL491" s="3">
        <f>IF(ISERROR(VLOOKUP($AI491,技まとめ!$A$1:$F$380,5,FALSE)),"－",VLOOKUP($AI491,技まとめ!$A$1:$F$380,5,FALSE))</f>
        <v>28</v>
      </c>
      <c r="AM491" s="3" t="str">
        <f>IF($E491=IF(ISERROR(VLOOKUP($AI491,技まとめ!$A$1:$F$380,4,FALSE)),"－",VLOOKUP($AI491,技まとめ!$A$1:$F$380,4,FALSE)),"一致","")</f>
        <v>一致</v>
      </c>
      <c r="AN491" s="9" t="s">
        <v>255</v>
      </c>
      <c r="AO491" s="3" t="str">
        <f>IF(ISERROR(VLOOKUP($AN491,技まとめ!$A$1:$F$380,6,FALSE)),"－",VLOOKUP($AN491,技まとめ!$A$1:$F$380,6,FALSE))</f>
        <v>DR</v>
      </c>
      <c r="AP491" s="3">
        <f>IF(ISERROR(VLOOKUP($AN491,技まとめ!$A$1:$F$380,3,FALSE)),"－",VLOOKUP($AN491,技まとめ!$A$1:$F$380,3,FALSE))</f>
        <v>52</v>
      </c>
      <c r="AQ491" s="3">
        <f>IF(ISERROR(VLOOKUP($AN491,技まとめ!$A$1:$F$380,5,FALSE)),"－",VLOOKUP($AN491,技まとめ!$A$1:$F$380,5,FALSE))</f>
        <v>36</v>
      </c>
      <c r="AR491" s="3" t="str">
        <f>IF($E491=IF(ISERROR(VLOOKUP($AN491,技まとめ!$A$1:$F$380,4,FALSE)),"－",VLOOKUP($AN491,技まとめ!$A$1:$F$380,4,FALSE)),"一致","")</f>
        <v>一致</v>
      </c>
      <c r="AS491" s="9" t="s">
        <v>112</v>
      </c>
      <c r="AT491" s="3" t="str">
        <f>IF(ISERROR(VLOOKUP($AS491,技まとめ!$A$1:$F$380,6,FALSE)),"－",VLOOKUP($AS491,技まとめ!$A$1:$F$380,6,FALSE))</f>
        <v>BB</v>
      </c>
      <c r="AU491" s="3">
        <f>IF(ISERROR(VLOOKUP($AS491,技まとめ!$A$1:$F$380,3,FALSE)),"－",VLOOKUP($AS491,技まとめ!$A$1:$F$380,3,FALSE))</f>
        <v>77</v>
      </c>
      <c r="AV491" s="3">
        <f>IF(ISERROR(VLOOKUP($AS491,技まとめ!$A$1:$F$380,5,FALSE)),"－",VLOOKUP($AS491,技まとめ!$A$1:$F$380,5,FALSE))</f>
        <v>47</v>
      </c>
      <c r="AW491" s="3" t="str">
        <f>IF($E491=IF(ISERROR(VLOOKUP($AS491,技まとめ!$A$1:$F$380,4,FALSE)),"－",VLOOKUP($AS491,技まとめ!$A$1:$F$380,4,FALSE)),"一致","")</f>
        <v/>
      </c>
      <c r="AX491" s="12" t="str">
        <f t="shared" si="104"/>
        <v>イケメンＵＰ！アイスグランドカマイタチシューティングスター</v>
      </c>
      <c r="AY491" s="12" t="str">
        <f t="shared" si="105"/>
        <v>イケメンＵＰ！アイスグランドカマイタチシューティングスター</v>
      </c>
      <c r="AZ491" s="12" t="str">
        <f t="shared" si="106"/>
        <v>イケメンＵＰ！アイスグランドカマイタチシューティングスター</v>
      </c>
      <c r="BA491" s="12" t="str">
        <f t="shared" si="107"/>
        <v>イケメンＵＰ！アイスグランドカマイタチシューティングスター</v>
      </c>
      <c r="BB491" s="11" t="str">
        <f t="shared" si="108"/>
        <v>－BLDRBB</v>
      </c>
      <c r="BC491" s="11" t="str">
        <f t="shared" si="109"/>
        <v>－BLDRBB</v>
      </c>
      <c r="BD491" s="11" t="str">
        <f t="shared" si="110"/>
        <v>－BLDRBB</v>
      </c>
      <c r="BE491" s="11" t="str">
        <f t="shared" si="111"/>
        <v>－BLDRBB</v>
      </c>
    </row>
    <row r="492" spans="1:57" ht="11.25" hidden="1" customHeight="1">
      <c r="A492" s="6">
        <v>490</v>
      </c>
      <c r="B492" s="7" t="s">
        <v>1355</v>
      </c>
      <c r="C492" s="8" t="s">
        <v>1356</v>
      </c>
      <c r="D492" s="7" t="s">
        <v>72</v>
      </c>
      <c r="E492" s="7" t="s">
        <v>73</v>
      </c>
      <c r="F492" s="7" t="s">
        <v>128</v>
      </c>
      <c r="G492" s="9">
        <v>120</v>
      </c>
      <c r="H492" s="9">
        <v>105</v>
      </c>
      <c r="I492" s="9">
        <v>53</v>
      </c>
      <c r="J492" s="9">
        <v>62</v>
      </c>
      <c r="K492" s="9">
        <v>55</v>
      </c>
      <c r="L492" s="9">
        <v>58</v>
      </c>
      <c r="M492" s="9">
        <v>54</v>
      </c>
      <c r="N492" s="9">
        <v>54</v>
      </c>
      <c r="O492" s="9">
        <v>53</v>
      </c>
      <c r="P492" s="9">
        <v>34</v>
      </c>
      <c r="Q492" s="10">
        <v>103</v>
      </c>
      <c r="R492" s="11">
        <v>23</v>
      </c>
      <c r="S492" s="11">
        <v>1</v>
      </c>
      <c r="T492" s="11">
        <v>108</v>
      </c>
      <c r="U492" s="11">
        <v>104</v>
      </c>
      <c r="V492" s="11">
        <v>1</v>
      </c>
      <c r="W492" s="11">
        <v>103</v>
      </c>
      <c r="X492" s="11">
        <f t="shared" si="98"/>
        <v>443</v>
      </c>
      <c r="Y492" s="11">
        <f t="shared" si="99"/>
        <v>4640</v>
      </c>
      <c r="Z492" s="11">
        <f t="shared" si="100"/>
        <v>1330</v>
      </c>
      <c r="AA492" s="11">
        <f t="shared" si="101"/>
        <v>4305</v>
      </c>
      <c r="AB492" s="11">
        <f t="shared" si="102"/>
        <v>4305</v>
      </c>
      <c r="AC492" s="6">
        <f t="shared" si="103"/>
        <v>4950</v>
      </c>
      <c r="AD492" s="9" t="s">
        <v>104</v>
      </c>
      <c r="AE492" s="3" t="str">
        <f>IF(ISERROR(VLOOKUP($AD492,技まとめ!$A$1:$F$380,6,FALSE)),"－",VLOOKUP($AD492,技まとめ!$A$1:$F$380,6,FALSE))</f>
        <v>LS</v>
      </c>
      <c r="AF492" s="3">
        <f>IF(ISERROR(VLOOKUP($AD492,技まとめ!$A$1:$F$380,3,FALSE)),"－",VLOOKUP($AD492,技まとめ!$A$1:$F$380,3,FALSE))</f>
        <v>30</v>
      </c>
      <c r="AG492" s="3">
        <f>IF(ISERROR(VLOOKUP($AD492,技まとめ!$A$1:$F$380,5,FALSE)),"－",VLOOKUP($AD492,技まとめ!$A$1:$F$380,5,FALSE))</f>
        <v>25</v>
      </c>
      <c r="AH492" s="3" t="str">
        <f>IF($E492=IF(ISERROR(VLOOKUP($AD492,技まとめ!$A$1:$F$380,4,FALSE)),"－",VLOOKUP($AD492,技まとめ!$A$1:$F$380,4,FALSE)),"一致","")</f>
        <v/>
      </c>
      <c r="AI492" s="9" t="s">
        <v>981</v>
      </c>
      <c r="AJ492" s="3" t="str">
        <f>IF(ISERROR(VLOOKUP($AI492,技まとめ!$A$1:$F$380,6,FALSE)),"－",VLOOKUP($AI492,技まとめ!$A$1:$F$380,6,FALSE))</f>
        <v>BL</v>
      </c>
      <c r="AK492" s="3">
        <f>IF(ISERROR(VLOOKUP($AI492,技まとめ!$A$1:$F$380,3,FALSE)),"－",VLOOKUP($AI492,技まとめ!$A$1:$F$380,3,FALSE))</f>
        <v>75</v>
      </c>
      <c r="AL492" s="3">
        <f>IF(ISERROR(VLOOKUP($AI492,技まとめ!$A$1:$F$380,5,FALSE)),"－",VLOOKUP($AI492,技まとめ!$A$1:$F$380,5,FALSE))</f>
        <v>47</v>
      </c>
      <c r="AM492" s="3" t="str">
        <f>IF($E492=IF(ISERROR(VLOOKUP($AI492,技まとめ!$A$1:$F$380,4,FALSE)),"－",VLOOKUP($AI492,技まとめ!$A$1:$F$380,4,FALSE)),"一致","")</f>
        <v/>
      </c>
      <c r="AN492" s="9" t="s">
        <v>1357</v>
      </c>
      <c r="AO492" s="3" t="str">
        <f>IF(ISERROR(VLOOKUP($AN492,技まとめ!$A$1:$F$380,6,FALSE)),"－",VLOOKUP($AN492,技まとめ!$A$1:$F$380,6,FALSE))</f>
        <v>SC</v>
      </c>
      <c r="AP492" s="3">
        <f>IF(ISERROR(VLOOKUP($AN492,技まとめ!$A$1:$F$380,3,FALSE)),"－",VLOOKUP($AN492,技まとめ!$A$1:$F$380,3,FALSE))</f>
        <v>94</v>
      </c>
      <c r="AQ492" s="3">
        <f>IF(ISERROR(VLOOKUP($AN492,技まとめ!$A$1:$F$380,5,FALSE)),"－",VLOOKUP($AN492,技まとめ!$A$1:$F$380,5,FALSE))</f>
        <v>52</v>
      </c>
      <c r="AR492" s="3" t="str">
        <f>IF($E492=IF(ISERROR(VLOOKUP($AN492,技まとめ!$A$1:$F$380,4,FALSE)),"－",VLOOKUP($AN492,技まとめ!$A$1:$F$380,4,FALSE)),"一致","")</f>
        <v/>
      </c>
      <c r="AS492" s="9" t="s">
        <v>635</v>
      </c>
      <c r="AT492" s="3" t="str">
        <f>IF(ISERROR(VLOOKUP($AS492,技まとめ!$A$1:$F$380,6,FALSE)),"－",VLOOKUP($AS492,技まとめ!$A$1:$F$380,6,FALSE))</f>
        <v>DR</v>
      </c>
      <c r="AU492" s="3">
        <f>IF(ISERROR(VLOOKUP($AS492,技まとめ!$A$1:$F$380,3,FALSE)),"－",VLOOKUP($AS492,技まとめ!$A$1:$F$380,3,FALSE))</f>
        <v>58</v>
      </c>
      <c r="AV492" s="3">
        <f>IF(ISERROR(VLOOKUP($AS492,技まとめ!$A$1:$F$380,5,FALSE)),"－",VLOOKUP($AS492,技まとめ!$A$1:$F$380,5,FALSE))</f>
        <v>39</v>
      </c>
      <c r="AW492" s="3" t="str">
        <f>IF($E492=IF(ISERROR(VLOOKUP($AS492,技まとめ!$A$1:$F$380,4,FALSE)),"－",VLOOKUP($AS492,技まとめ!$A$1:$F$380,4,FALSE)),"一致","")</f>
        <v/>
      </c>
      <c r="AX492" s="12" t="str">
        <f t="shared" si="104"/>
        <v>すいせいシュートスノーエンジェルノーザンインパクトオーロラドリブル</v>
      </c>
      <c r="AY492" s="12" t="str">
        <f t="shared" si="105"/>
        <v>すいせいシュートスノーエンジェルノーザンインパクトオーロラドリブル</v>
      </c>
      <c r="AZ492" s="12" t="str">
        <f t="shared" si="106"/>
        <v>すいせいシュートスノーエンジェルノーザンインパクトオーロラドリブル</v>
      </c>
      <c r="BA492" s="12" t="str">
        <f t="shared" si="107"/>
        <v>すいせいシュートスノーエンジェルノーザンインパクトオーロラドリブル</v>
      </c>
      <c r="BB492" s="11" t="str">
        <f t="shared" si="108"/>
        <v>LSBLSCDR</v>
      </c>
      <c r="BC492" s="11" t="str">
        <f t="shared" si="109"/>
        <v>LSBLSCDR</v>
      </c>
      <c r="BD492" s="11" t="str">
        <f t="shared" si="110"/>
        <v>LSBLSCDR</v>
      </c>
      <c r="BE492" s="11" t="str">
        <f t="shared" si="111"/>
        <v>LSBLSCDR</v>
      </c>
    </row>
    <row r="493" spans="1:57" ht="11.25" hidden="1" customHeight="1">
      <c r="A493" s="6">
        <v>491</v>
      </c>
      <c r="B493" s="7" t="s">
        <v>1358</v>
      </c>
      <c r="C493" s="8" t="s">
        <v>1359</v>
      </c>
      <c r="D493" s="7" t="s">
        <v>72</v>
      </c>
      <c r="E493" s="7" t="s">
        <v>102</v>
      </c>
      <c r="F493" s="7" t="s">
        <v>74</v>
      </c>
      <c r="G493" s="9">
        <v>135</v>
      </c>
      <c r="H493" s="9">
        <v>118</v>
      </c>
      <c r="I493" s="9">
        <v>39</v>
      </c>
      <c r="J493" s="9">
        <v>47</v>
      </c>
      <c r="K493" s="9">
        <v>63</v>
      </c>
      <c r="L493" s="9">
        <v>37</v>
      </c>
      <c r="M493" s="9">
        <v>50</v>
      </c>
      <c r="N493" s="9">
        <v>44</v>
      </c>
      <c r="O493" s="9">
        <v>50</v>
      </c>
      <c r="P493" s="9">
        <v>92</v>
      </c>
      <c r="Q493" s="10">
        <v>89</v>
      </c>
      <c r="R493" s="11">
        <v>64</v>
      </c>
      <c r="S493" s="11">
        <v>1</v>
      </c>
      <c r="T493" s="11">
        <v>87</v>
      </c>
      <c r="U493" s="11">
        <v>100</v>
      </c>
      <c r="V493" s="11">
        <v>1</v>
      </c>
      <c r="W493" s="11">
        <v>100</v>
      </c>
      <c r="X493" s="11">
        <f t="shared" si="98"/>
        <v>442</v>
      </c>
      <c r="Y493" s="11">
        <f t="shared" si="99"/>
        <v>4065</v>
      </c>
      <c r="Z493" s="11">
        <f t="shared" si="100"/>
        <v>2750</v>
      </c>
      <c r="AA493" s="11">
        <f t="shared" si="101"/>
        <v>3555</v>
      </c>
      <c r="AB493" s="11">
        <f t="shared" si="102"/>
        <v>3555</v>
      </c>
      <c r="AC493" s="6">
        <f t="shared" si="103"/>
        <v>4300</v>
      </c>
      <c r="AD493" s="9" t="s">
        <v>350</v>
      </c>
      <c r="AE493" s="3" t="str">
        <f>IF(ISERROR(VLOOKUP($AD493,技まとめ!$A$1:$F$380,6,FALSE)),"－",VLOOKUP($AD493,技まとめ!$A$1:$F$380,6,FALSE))</f>
        <v>CA</v>
      </c>
      <c r="AF493" s="3">
        <f>IF(ISERROR(VLOOKUP($AD493,技まとめ!$A$1:$F$380,3,FALSE)),"－",VLOOKUP($AD493,技まとめ!$A$1:$F$380,3,FALSE))</f>
        <v>15</v>
      </c>
      <c r="AG493" s="3">
        <f>IF(ISERROR(VLOOKUP($AD493,技まとめ!$A$1:$F$380,5,FALSE)),"－",VLOOKUP($AD493,技まとめ!$A$1:$F$380,5,FALSE))</f>
        <v>20</v>
      </c>
      <c r="AH493" s="3" t="str">
        <f>IF($E493=IF(ISERROR(VLOOKUP($AD493,技まとめ!$A$1:$F$380,4,FALSE)),"－",VLOOKUP($AD493,技まとめ!$A$1:$F$380,4,FALSE)),"一致","")</f>
        <v/>
      </c>
      <c r="AI493" s="9" t="s">
        <v>157</v>
      </c>
      <c r="AJ493" s="3" t="str">
        <f>IF(ISERROR(VLOOKUP($AI493,技まとめ!$A$1:$F$380,6,FALSE)),"－",VLOOKUP($AI493,技まとめ!$A$1:$F$380,6,FALSE))</f>
        <v>BL</v>
      </c>
      <c r="AK493" s="3">
        <f>IF(ISERROR(VLOOKUP($AI493,技まとめ!$A$1:$F$380,3,FALSE)),"－",VLOOKUP($AI493,技まとめ!$A$1:$F$380,3,FALSE))</f>
        <v>47</v>
      </c>
      <c r="AL493" s="3">
        <f>IF(ISERROR(VLOOKUP($AI493,技まとめ!$A$1:$F$380,5,FALSE)),"－",VLOOKUP($AI493,技まとめ!$A$1:$F$380,5,FALSE))</f>
        <v>32</v>
      </c>
      <c r="AM493" s="3" t="str">
        <f>IF($E493=IF(ISERROR(VLOOKUP($AI493,技まとめ!$A$1:$F$380,4,FALSE)),"－",VLOOKUP($AI493,技まとめ!$A$1:$F$380,4,FALSE)),"一致","")</f>
        <v/>
      </c>
      <c r="AN493" s="9" t="s">
        <v>203</v>
      </c>
      <c r="AO493" s="3" t="str">
        <f>IF(ISERROR(VLOOKUP($AN493,技まとめ!$A$1:$F$380,6,FALSE)),"－",VLOOKUP($AN493,技まとめ!$A$1:$F$380,6,FALSE))</f>
        <v>P1</v>
      </c>
      <c r="AP493" s="3">
        <f>IF(ISERROR(VLOOKUP($AN493,技まとめ!$A$1:$F$380,3,FALSE)),"－",VLOOKUP($AN493,技まとめ!$A$1:$F$380,3,FALSE))</f>
        <v>46</v>
      </c>
      <c r="AQ493" s="3">
        <f>IF(ISERROR(VLOOKUP($AN493,技まとめ!$A$1:$F$380,5,FALSE)),"－",VLOOKUP($AN493,技まとめ!$A$1:$F$380,5,FALSE))</f>
        <v>32</v>
      </c>
      <c r="AR493" s="3" t="str">
        <f>IF($E493=IF(ISERROR(VLOOKUP($AN493,技まとめ!$A$1:$F$380,4,FALSE)),"－",VLOOKUP($AN493,技まとめ!$A$1:$F$380,4,FALSE)),"一致","")</f>
        <v>一致</v>
      </c>
      <c r="AS493" s="9" t="s">
        <v>557</v>
      </c>
      <c r="AT493" s="3" t="str">
        <f>IF(ISERROR(VLOOKUP($AS493,技まとめ!$A$1:$F$380,6,FALSE)),"－",VLOOKUP($AS493,技まとめ!$A$1:$F$380,6,FALSE))</f>
        <v>LS</v>
      </c>
      <c r="AU493" s="3">
        <f>IF(ISERROR(VLOOKUP($AS493,技まとめ!$A$1:$F$380,3,FALSE)),"－",VLOOKUP($AS493,技まとめ!$A$1:$F$380,3,FALSE))</f>
        <v>101</v>
      </c>
      <c r="AV493" s="3">
        <f>IF(ISERROR(VLOOKUP($AS493,技まとめ!$A$1:$F$380,5,FALSE)),"－",VLOOKUP($AS493,技まとめ!$A$1:$F$380,5,FALSE))</f>
        <v>66</v>
      </c>
      <c r="AW493" s="3" t="str">
        <f>IF($E493=IF(ISERROR(VLOOKUP($AS493,技まとめ!$A$1:$F$380,4,FALSE)),"－",VLOOKUP($AS493,技まとめ!$A$1:$F$380,4,FALSE)),"一致","")</f>
        <v>一致</v>
      </c>
      <c r="AX493" s="12" t="str">
        <f t="shared" si="104"/>
        <v>タフネスブロックアースクェイクフルパワーシールドトリプルブースト</v>
      </c>
      <c r="AY493" s="12" t="str">
        <f t="shared" si="105"/>
        <v>タフネスブロックアースクェイクフルパワーシールドトリプルブースト</v>
      </c>
      <c r="AZ493" s="12" t="str">
        <f t="shared" si="106"/>
        <v>タフネスブロックアースクェイクフルパワーシールドトリプルブースト</v>
      </c>
      <c r="BA493" s="12" t="str">
        <f t="shared" si="107"/>
        <v>タフネスブロックアースクェイクフルパワーシールドトリプルブースト</v>
      </c>
      <c r="BB493" s="11" t="str">
        <f t="shared" si="108"/>
        <v>CABLP1LS</v>
      </c>
      <c r="BC493" s="11" t="str">
        <f t="shared" si="109"/>
        <v>CABLP1LS</v>
      </c>
      <c r="BD493" s="11" t="str">
        <f t="shared" si="110"/>
        <v>CABLP1LS</v>
      </c>
      <c r="BE493" s="11" t="str">
        <f t="shared" si="111"/>
        <v>CABLP1LS</v>
      </c>
    </row>
    <row r="494" spans="1:57" ht="11.25" hidden="1" customHeight="1">
      <c r="A494" s="6">
        <v>492</v>
      </c>
      <c r="B494" s="7" t="s">
        <v>1360</v>
      </c>
      <c r="C494" s="8" t="s">
        <v>1361</v>
      </c>
      <c r="D494" s="7" t="s">
        <v>72</v>
      </c>
      <c r="E494" s="7" t="s">
        <v>102</v>
      </c>
      <c r="F494" s="7" t="s">
        <v>82</v>
      </c>
      <c r="G494" s="9">
        <v>106</v>
      </c>
      <c r="H494" s="9">
        <v>118</v>
      </c>
      <c r="I494" s="9">
        <v>44</v>
      </c>
      <c r="J494" s="9">
        <v>53</v>
      </c>
      <c r="K494" s="9">
        <v>61</v>
      </c>
      <c r="L494" s="9">
        <v>44</v>
      </c>
      <c r="M494" s="9">
        <v>57</v>
      </c>
      <c r="N494" s="9">
        <v>51</v>
      </c>
      <c r="O494" s="9">
        <v>51</v>
      </c>
      <c r="P494" s="9">
        <v>67</v>
      </c>
      <c r="Q494" s="10">
        <v>94</v>
      </c>
      <c r="R494" s="11">
        <v>50</v>
      </c>
      <c r="S494" s="11">
        <v>1</v>
      </c>
      <c r="T494" s="11">
        <v>94</v>
      </c>
      <c r="U494" s="11">
        <v>107</v>
      </c>
      <c r="V494" s="11">
        <v>1</v>
      </c>
      <c r="W494" s="11">
        <v>101</v>
      </c>
      <c r="X494" s="11">
        <f t="shared" si="98"/>
        <v>448</v>
      </c>
      <c r="Y494" s="11">
        <f t="shared" si="99"/>
        <v>4270</v>
      </c>
      <c r="Z494" s="11">
        <f t="shared" si="100"/>
        <v>2265</v>
      </c>
      <c r="AA494" s="11">
        <f t="shared" si="101"/>
        <v>3805</v>
      </c>
      <c r="AB494" s="11">
        <f t="shared" si="102"/>
        <v>3805</v>
      </c>
      <c r="AC494" s="6">
        <f t="shared" si="103"/>
        <v>4515</v>
      </c>
      <c r="AD494" s="9" t="s">
        <v>305</v>
      </c>
      <c r="AE494" s="3" t="str">
        <f>IF(ISERROR(VLOOKUP($AD494,技まとめ!$A$1:$F$380,6,FALSE)),"－",VLOOKUP($AD494,技まとめ!$A$1:$F$380,6,FALSE))</f>
        <v>BL</v>
      </c>
      <c r="AF494" s="3">
        <f>IF(ISERROR(VLOOKUP($AD494,技まとめ!$A$1:$F$380,3,FALSE)),"－",VLOOKUP($AD494,技まとめ!$A$1:$F$380,3,FALSE))</f>
        <v>41</v>
      </c>
      <c r="AG494" s="3">
        <f>IF(ISERROR(VLOOKUP($AD494,技まとめ!$A$1:$F$380,5,FALSE)),"－",VLOOKUP($AD494,技まとめ!$A$1:$F$380,5,FALSE))</f>
        <v>30</v>
      </c>
      <c r="AH494" s="3" t="str">
        <f>IF($E494=IF(ISERROR(VLOOKUP($AD494,技まとめ!$A$1:$F$380,4,FALSE)),"－",VLOOKUP($AD494,技まとめ!$A$1:$F$380,4,FALSE)),"一致","")</f>
        <v/>
      </c>
      <c r="AI494" s="9" t="s">
        <v>147</v>
      </c>
      <c r="AJ494" s="3" t="str">
        <f>IF(ISERROR(VLOOKUP($AI494,技まとめ!$A$1:$F$380,6,FALSE)),"－",VLOOKUP($AI494,技まとめ!$A$1:$F$380,6,FALSE))</f>
        <v>－</v>
      </c>
      <c r="AK494" s="3">
        <f>IF(ISERROR(VLOOKUP($AI494,技まとめ!$A$1:$F$380,3,FALSE)),"－",VLOOKUP($AI494,技まとめ!$A$1:$F$380,3,FALSE))</f>
        <v>0</v>
      </c>
      <c r="AL494" s="3">
        <f>IF(ISERROR(VLOOKUP($AI494,技まとめ!$A$1:$F$380,5,FALSE)),"－",VLOOKUP($AI494,技まとめ!$A$1:$F$380,5,FALSE))</f>
        <v>0</v>
      </c>
      <c r="AM494" s="3" t="str">
        <f>IF($E494=IF(ISERROR(VLOOKUP($AI494,技まとめ!$A$1:$F$380,4,FALSE)),"－",VLOOKUP($AI494,技まとめ!$A$1:$F$380,4,FALSE)),"一致","")</f>
        <v/>
      </c>
      <c r="AN494" s="9" t="s">
        <v>112</v>
      </c>
      <c r="AO494" s="3" t="str">
        <f>IF(ISERROR(VLOOKUP($AN494,技まとめ!$A$1:$F$380,6,FALSE)),"－",VLOOKUP($AN494,技まとめ!$A$1:$F$380,6,FALSE))</f>
        <v>BB</v>
      </c>
      <c r="AP494" s="3">
        <f>IF(ISERROR(VLOOKUP($AN494,技まとめ!$A$1:$F$380,3,FALSE)),"－",VLOOKUP($AN494,技まとめ!$A$1:$F$380,3,FALSE))</f>
        <v>77</v>
      </c>
      <c r="AQ494" s="3">
        <f>IF(ISERROR(VLOOKUP($AN494,技まとめ!$A$1:$F$380,5,FALSE)),"－",VLOOKUP($AN494,技まとめ!$A$1:$F$380,5,FALSE))</f>
        <v>47</v>
      </c>
      <c r="AR494" s="3" t="str">
        <f>IF($E494=IF(ISERROR(VLOOKUP($AN494,技まとめ!$A$1:$F$380,4,FALSE)),"－",VLOOKUP($AN494,技まとめ!$A$1:$F$380,4,FALSE)),"一致","")</f>
        <v>一致</v>
      </c>
      <c r="AS494" s="9" t="s">
        <v>503</v>
      </c>
      <c r="AT494" s="3" t="str">
        <f>IF(ISERROR(VLOOKUP($AS494,技まとめ!$A$1:$F$380,6,FALSE)),"－",VLOOKUP($AS494,技まとめ!$A$1:$F$380,6,FALSE))</f>
        <v>DR</v>
      </c>
      <c r="AU494" s="3">
        <f>IF(ISERROR(VLOOKUP($AS494,技まとめ!$A$1:$F$380,3,FALSE)),"－",VLOOKUP($AS494,技まとめ!$A$1:$F$380,3,FALSE))</f>
        <v>68</v>
      </c>
      <c r="AV494" s="3">
        <f>IF(ISERROR(VLOOKUP($AS494,技まとめ!$A$1:$F$380,5,FALSE)),"－",VLOOKUP($AS494,技まとめ!$A$1:$F$380,5,FALSE))</f>
        <v>41</v>
      </c>
      <c r="AW494" s="3" t="str">
        <f>IF($E494=IF(ISERROR(VLOOKUP($AS494,技まとめ!$A$1:$F$380,4,FALSE)),"－",VLOOKUP($AS494,技まとめ!$A$1:$F$380,4,FALSE)),"一致","")</f>
        <v/>
      </c>
      <c r="AX494" s="12" t="str">
        <f t="shared" si="104"/>
        <v>フェイクボールやくびょうがみシューティングスターオオウチワ</v>
      </c>
      <c r="AY494" s="12" t="str">
        <f t="shared" si="105"/>
        <v>フェイクボールやくびょうがみシューティングスターオオウチワ</v>
      </c>
      <c r="AZ494" s="12" t="str">
        <f t="shared" si="106"/>
        <v>フェイクボールやくびょうがみシューティングスターオオウチワ</v>
      </c>
      <c r="BA494" s="12" t="str">
        <f t="shared" si="107"/>
        <v>フェイクボールやくびょうがみシューティングスターオオウチワ</v>
      </c>
      <c r="BB494" s="11" t="str">
        <f t="shared" si="108"/>
        <v>BL－BBDR</v>
      </c>
      <c r="BC494" s="11" t="str">
        <f t="shared" si="109"/>
        <v>BL－BBDR</v>
      </c>
      <c r="BD494" s="11" t="str">
        <f t="shared" si="110"/>
        <v>BL－BBDR</v>
      </c>
      <c r="BE494" s="11" t="str">
        <f t="shared" si="111"/>
        <v>BL－BBDR</v>
      </c>
    </row>
    <row r="495" spans="1:57" ht="11.25" hidden="1" customHeight="1">
      <c r="A495" s="6">
        <v>493</v>
      </c>
      <c r="B495" s="7" t="s">
        <v>1362</v>
      </c>
      <c r="C495" s="8" t="s">
        <v>1363</v>
      </c>
      <c r="D495" s="7" t="s">
        <v>72</v>
      </c>
      <c r="E495" s="7" t="s">
        <v>81</v>
      </c>
      <c r="F495" s="7" t="s">
        <v>128</v>
      </c>
      <c r="G495" s="9">
        <v>120</v>
      </c>
      <c r="H495" s="9">
        <v>99</v>
      </c>
      <c r="I495" s="9">
        <v>57</v>
      </c>
      <c r="J495" s="9">
        <v>53</v>
      </c>
      <c r="K495" s="9">
        <v>44</v>
      </c>
      <c r="L495" s="9">
        <v>50</v>
      </c>
      <c r="M495" s="9">
        <v>44</v>
      </c>
      <c r="N495" s="9">
        <v>54</v>
      </c>
      <c r="O495" s="9">
        <v>51</v>
      </c>
      <c r="P495" s="9">
        <v>89</v>
      </c>
      <c r="Q495" s="10">
        <v>107</v>
      </c>
      <c r="R495" s="11">
        <v>58</v>
      </c>
      <c r="S495" s="11">
        <v>1</v>
      </c>
      <c r="T495" s="11">
        <v>100</v>
      </c>
      <c r="U495" s="11">
        <v>94</v>
      </c>
      <c r="V495" s="11">
        <v>1</v>
      </c>
      <c r="W495" s="11">
        <v>101</v>
      </c>
      <c r="X495" s="11">
        <f t="shared" si="98"/>
        <v>462</v>
      </c>
      <c r="Y495" s="11">
        <f t="shared" si="99"/>
        <v>4790</v>
      </c>
      <c r="Z495" s="11">
        <f t="shared" si="100"/>
        <v>2545</v>
      </c>
      <c r="AA495" s="11">
        <f t="shared" si="101"/>
        <v>4015</v>
      </c>
      <c r="AB495" s="11">
        <f t="shared" si="102"/>
        <v>4015</v>
      </c>
      <c r="AC495" s="6">
        <f t="shared" si="103"/>
        <v>4795</v>
      </c>
      <c r="AD495" s="9" t="s">
        <v>543</v>
      </c>
      <c r="AE495" s="3" t="str">
        <f>IF(ISERROR(VLOOKUP($AD495,技まとめ!$A$1:$F$380,6,FALSE)),"－",VLOOKUP($AD495,技まとめ!$A$1:$F$380,6,FALSE))</f>
        <v>SC</v>
      </c>
      <c r="AF495" s="3">
        <f>IF(ISERROR(VLOOKUP($AD495,技まとめ!$A$1:$F$380,3,FALSE)),"－",VLOOKUP($AD495,技まとめ!$A$1:$F$380,3,FALSE))</f>
        <v>25</v>
      </c>
      <c r="AG495" s="3">
        <f>IF(ISERROR(VLOOKUP($AD495,技まとめ!$A$1:$F$380,5,FALSE)),"－",VLOOKUP($AD495,技まとめ!$A$1:$F$380,5,FALSE))</f>
        <v>20</v>
      </c>
      <c r="AH495" s="3" t="str">
        <f>IF($E495=IF(ISERROR(VLOOKUP($AD495,技まとめ!$A$1:$F$380,4,FALSE)),"－",VLOOKUP($AD495,技まとめ!$A$1:$F$380,4,FALSE)),"一致","")</f>
        <v>一致</v>
      </c>
      <c r="AI495" s="9" t="s">
        <v>590</v>
      </c>
      <c r="AJ495" s="3" t="str">
        <f>IF(ISERROR(VLOOKUP($AI495,技まとめ!$A$1:$F$380,6,FALSE)),"－",VLOOKUP($AI495,技まとめ!$A$1:$F$380,6,FALSE))</f>
        <v>BL</v>
      </c>
      <c r="AK495" s="3">
        <f>IF(ISERROR(VLOOKUP($AI495,技まとめ!$A$1:$F$380,3,FALSE)),"－",VLOOKUP($AI495,技まとめ!$A$1:$F$380,3,FALSE))</f>
        <v>27</v>
      </c>
      <c r="AL495" s="3">
        <f>IF(ISERROR(VLOOKUP($AI495,技まとめ!$A$1:$F$380,5,FALSE)),"－",VLOOKUP($AI495,技まとめ!$A$1:$F$380,5,FALSE))</f>
        <v>25</v>
      </c>
      <c r="AM495" s="3" t="str">
        <f>IF($E495=IF(ISERROR(VLOOKUP($AI495,技まとめ!$A$1:$F$380,4,FALSE)),"－",VLOOKUP($AI495,技まとめ!$A$1:$F$380,4,FALSE)),"一致","")</f>
        <v/>
      </c>
      <c r="AN495" s="9" t="s">
        <v>169</v>
      </c>
      <c r="AO495" s="3" t="str">
        <f>IF(ISERROR(VLOOKUP($AN495,技まとめ!$A$1:$F$380,6,FALSE)),"－",VLOOKUP($AN495,技まとめ!$A$1:$F$380,6,FALSE))</f>
        <v>DR</v>
      </c>
      <c r="AP495" s="3">
        <f>IF(ISERROR(VLOOKUP($AN495,技まとめ!$A$1:$F$380,3,FALSE)),"－",VLOOKUP($AN495,技まとめ!$A$1:$F$380,3,FALSE))</f>
        <v>71</v>
      </c>
      <c r="AQ495" s="3">
        <f>IF(ISERROR(VLOOKUP($AN495,技まとめ!$A$1:$F$380,5,FALSE)),"－",VLOOKUP($AN495,技まとめ!$A$1:$F$380,5,FALSE))</f>
        <v>44</v>
      </c>
      <c r="AR495" s="3" t="str">
        <f>IF($E495=IF(ISERROR(VLOOKUP($AN495,技まとめ!$A$1:$F$380,4,FALSE)),"－",VLOOKUP($AN495,技まとめ!$A$1:$F$380,4,FALSE)),"一致","")</f>
        <v/>
      </c>
      <c r="AS495" s="9" t="s">
        <v>735</v>
      </c>
      <c r="AT495" s="3" t="str">
        <f>IF(ISERROR(VLOOKUP($AS495,技まとめ!$A$1:$F$380,6,FALSE)),"－",VLOOKUP($AS495,技まとめ!$A$1:$F$380,6,FALSE))</f>
        <v>SC</v>
      </c>
      <c r="AU495" s="3">
        <f>IF(ISERROR(VLOOKUP($AS495,技まとめ!$A$1:$F$380,3,FALSE)),"－",VLOOKUP($AS495,技まとめ!$A$1:$F$380,3,FALSE))</f>
        <v>51</v>
      </c>
      <c r="AV495" s="3">
        <f>IF(ISERROR(VLOOKUP($AS495,技まとめ!$A$1:$F$380,5,FALSE)),"－",VLOOKUP($AS495,技まとめ!$A$1:$F$380,5,FALSE))</f>
        <v>31</v>
      </c>
      <c r="AW495" s="3" t="str">
        <f>IF($E495=IF(ISERROR(VLOOKUP($AS495,技まとめ!$A$1:$F$380,4,FALSE)),"－",VLOOKUP($AS495,技まとめ!$A$1:$F$380,4,FALSE)),"一致","")</f>
        <v/>
      </c>
      <c r="AX495" s="12" t="str">
        <f t="shared" si="104"/>
        <v>スピニングシュートフォトンフラッシュエコーボールダブルグレネード</v>
      </c>
      <c r="AY495" s="12" t="str">
        <f t="shared" si="105"/>
        <v>スピニングシュートフォトンフラッシュエコーボールダブルグレネード</v>
      </c>
      <c r="AZ495" s="12" t="str">
        <f t="shared" si="106"/>
        <v>スピニングシュートフォトンフラッシュエコーボールダブルグレネード</v>
      </c>
      <c r="BA495" s="12" t="str">
        <f t="shared" si="107"/>
        <v>スピニングシュートフォトンフラッシュエコーボールダブルグレネード</v>
      </c>
      <c r="BB495" s="11" t="str">
        <f t="shared" si="108"/>
        <v>SCBLDRSC</v>
      </c>
      <c r="BC495" s="11" t="str">
        <f t="shared" si="109"/>
        <v>SCBLDRSC</v>
      </c>
      <c r="BD495" s="11" t="str">
        <f t="shared" si="110"/>
        <v>SCBLDRSC</v>
      </c>
      <c r="BE495" s="11" t="str">
        <f t="shared" si="111"/>
        <v>SCBLDRSC</v>
      </c>
    </row>
    <row r="496" spans="1:57" ht="11.25" hidden="1" customHeight="1">
      <c r="A496" s="6">
        <v>494</v>
      </c>
      <c r="B496" s="7" t="s">
        <v>1364</v>
      </c>
      <c r="C496" s="8" t="s">
        <v>1365</v>
      </c>
      <c r="D496" s="7" t="s">
        <v>72</v>
      </c>
      <c r="E496" s="7" t="s">
        <v>95</v>
      </c>
      <c r="F496" s="7" t="s">
        <v>109</v>
      </c>
      <c r="G496" s="9">
        <v>94</v>
      </c>
      <c r="H496" s="9">
        <v>116</v>
      </c>
      <c r="I496" s="9">
        <v>57</v>
      </c>
      <c r="J496" s="9">
        <v>55</v>
      </c>
      <c r="K496" s="9">
        <v>53</v>
      </c>
      <c r="L496" s="9">
        <v>51</v>
      </c>
      <c r="M496" s="9">
        <v>57</v>
      </c>
      <c r="N496" s="9">
        <v>60</v>
      </c>
      <c r="O496" s="9">
        <v>56</v>
      </c>
      <c r="P496" s="9">
        <v>35</v>
      </c>
      <c r="Q496" s="10">
        <v>107</v>
      </c>
      <c r="R496" s="11">
        <v>21</v>
      </c>
      <c r="S496" s="11">
        <v>1</v>
      </c>
      <c r="T496" s="11">
        <v>101</v>
      </c>
      <c r="U496" s="11">
        <v>107</v>
      </c>
      <c r="V496" s="11">
        <v>1</v>
      </c>
      <c r="W496" s="11">
        <v>106</v>
      </c>
      <c r="X496" s="11">
        <f t="shared" si="98"/>
        <v>444</v>
      </c>
      <c r="Y496" s="11">
        <f t="shared" si="99"/>
        <v>4815</v>
      </c>
      <c r="Z496" s="11">
        <f t="shared" si="100"/>
        <v>1275</v>
      </c>
      <c r="AA496" s="11">
        <f t="shared" si="101"/>
        <v>4075</v>
      </c>
      <c r="AB496" s="11">
        <f t="shared" si="102"/>
        <v>4075</v>
      </c>
      <c r="AC496" s="6">
        <f t="shared" si="103"/>
        <v>4675</v>
      </c>
      <c r="AD496" s="9" t="s">
        <v>309</v>
      </c>
      <c r="AE496" s="3" t="str">
        <f>IF(ISERROR(VLOOKUP($AD496,技まとめ!$A$1:$F$380,6,FALSE)),"－",VLOOKUP($AD496,技まとめ!$A$1:$F$380,6,FALSE))</f>
        <v>BB</v>
      </c>
      <c r="AF496" s="3">
        <f>IF(ISERROR(VLOOKUP($AD496,技まとめ!$A$1:$F$380,3,FALSE)),"－",VLOOKUP($AD496,技まとめ!$A$1:$F$380,3,FALSE))</f>
        <v>23</v>
      </c>
      <c r="AG496" s="3">
        <f>IF(ISERROR(VLOOKUP($AD496,技まとめ!$A$1:$F$380,5,FALSE)),"－",VLOOKUP($AD496,技まとめ!$A$1:$F$380,5,FALSE))</f>
        <v>20</v>
      </c>
      <c r="AH496" s="3" t="str">
        <f>IF($E496=IF(ISERROR(VLOOKUP($AD496,技まとめ!$A$1:$F$380,4,FALSE)),"－",VLOOKUP($AD496,技まとめ!$A$1:$F$380,4,FALSE)),"一致","")</f>
        <v/>
      </c>
      <c r="AI496" s="9" t="s">
        <v>323</v>
      </c>
      <c r="AJ496" s="3" t="str">
        <f>IF(ISERROR(VLOOKUP($AI496,技まとめ!$A$1:$F$380,6,FALSE)),"－",VLOOKUP($AI496,技まとめ!$A$1:$F$380,6,FALSE))</f>
        <v>DR</v>
      </c>
      <c r="AK496" s="3">
        <f>IF(ISERROR(VLOOKUP($AI496,技まとめ!$A$1:$F$380,3,FALSE)),"－",VLOOKUP($AI496,技まとめ!$A$1:$F$380,3,FALSE))</f>
        <v>42</v>
      </c>
      <c r="AL496" s="3">
        <f>IF(ISERROR(VLOOKUP($AI496,技まとめ!$A$1:$F$380,5,FALSE)),"－",VLOOKUP($AI496,技まとめ!$A$1:$F$380,5,FALSE))</f>
        <v>31</v>
      </c>
      <c r="AM496" s="3" t="str">
        <f>IF($E496=IF(ISERROR(VLOOKUP($AI496,技まとめ!$A$1:$F$380,4,FALSE)),"－",VLOOKUP($AI496,技まとめ!$A$1:$F$380,4,FALSE)),"一致","")</f>
        <v/>
      </c>
      <c r="AN496" s="9" t="s">
        <v>454</v>
      </c>
      <c r="AO496" s="3" t="str">
        <f>IF(ISERROR(VLOOKUP($AN496,技まとめ!$A$1:$F$380,6,FALSE)),"－",VLOOKUP($AN496,技まとめ!$A$1:$F$380,6,FALSE))</f>
        <v>BL</v>
      </c>
      <c r="AP496" s="3">
        <f>IF(ISERROR(VLOOKUP($AN496,技まとめ!$A$1:$F$380,3,FALSE)),"－",VLOOKUP($AN496,技まとめ!$A$1:$F$380,3,FALSE))</f>
        <v>65</v>
      </c>
      <c r="AQ496" s="3">
        <f>IF(ISERROR(VLOOKUP($AN496,技まとめ!$A$1:$F$380,5,FALSE)),"－",VLOOKUP($AN496,技まとめ!$A$1:$F$380,5,FALSE))</f>
        <v>42</v>
      </c>
      <c r="AR496" s="3" t="str">
        <f>IF($E496=IF(ISERROR(VLOOKUP($AN496,技まとめ!$A$1:$F$380,4,FALSE)),"－",VLOOKUP($AN496,技まとめ!$A$1:$F$380,4,FALSE)),"一致","")</f>
        <v>一致</v>
      </c>
      <c r="AS496" s="9" t="s">
        <v>173</v>
      </c>
      <c r="AT496" s="3" t="str">
        <f>IF(ISERROR(VLOOKUP($AS496,技まとめ!$A$1:$F$380,6,FALSE)),"－",VLOOKUP($AS496,技まとめ!$A$1:$F$380,6,FALSE))</f>
        <v>DR</v>
      </c>
      <c r="AU496" s="3">
        <f>IF(ISERROR(VLOOKUP($AS496,技まとめ!$A$1:$F$380,3,FALSE)),"－",VLOOKUP($AS496,技まとめ!$A$1:$F$380,3,FALSE))</f>
        <v>65</v>
      </c>
      <c r="AV496" s="3">
        <f>IF(ISERROR(VLOOKUP($AS496,技まとめ!$A$1:$F$380,5,FALSE)),"－",VLOOKUP($AS496,技まとめ!$A$1:$F$380,5,FALSE))</f>
        <v>42</v>
      </c>
      <c r="AW496" s="3" t="str">
        <f>IF($E496=IF(ISERROR(VLOOKUP($AS496,技まとめ!$A$1:$F$380,4,FALSE)),"－",VLOOKUP($AS496,技まとめ!$A$1:$F$380,4,FALSE)),"一致","")</f>
        <v>一致</v>
      </c>
      <c r="AX496" s="12" t="str">
        <f t="shared" si="104"/>
        <v>ホーントレインカンガルーキックぶんしんディフェンスぶんしんフェイント</v>
      </c>
      <c r="AY496" s="12" t="str">
        <f t="shared" si="105"/>
        <v>ホーントレインカンガルーキックぶんしんディフェンスぶんしんフェイント</v>
      </c>
      <c r="AZ496" s="12" t="str">
        <f t="shared" si="106"/>
        <v>ホーントレインカンガルーキックぶんしんディフェンスぶんしんフェイント</v>
      </c>
      <c r="BA496" s="12" t="str">
        <f t="shared" si="107"/>
        <v>ホーントレインカンガルーキックぶんしんディフェンスぶんしんフェイント</v>
      </c>
      <c r="BB496" s="11" t="str">
        <f t="shared" si="108"/>
        <v>BBDRBLDR</v>
      </c>
      <c r="BC496" s="11" t="str">
        <f t="shared" si="109"/>
        <v>BBDRBLDR</v>
      </c>
      <c r="BD496" s="11" t="str">
        <f t="shared" si="110"/>
        <v>BBDRBLDR</v>
      </c>
      <c r="BE496" s="11" t="str">
        <f t="shared" si="111"/>
        <v>BBDRBLDR</v>
      </c>
    </row>
    <row r="497" spans="1:57" ht="11.25" hidden="1" customHeight="1">
      <c r="A497" s="6">
        <v>495</v>
      </c>
      <c r="B497" s="7" t="s">
        <v>1366</v>
      </c>
      <c r="C497" s="8" t="s">
        <v>1367</v>
      </c>
      <c r="D497" s="7" t="s">
        <v>72</v>
      </c>
      <c r="E497" s="7" t="s">
        <v>102</v>
      </c>
      <c r="F497" s="7" t="s">
        <v>74</v>
      </c>
      <c r="G497" s="9">
        <v>111</v>
      </c>
      <c r="H497" s="9">
        <v>97</v>
      </c>
      <c r="I497" s="9">
        <v>53</v>
      </c>
      <c r="J497" s="9">
        <v>51</v>
      </c>
      <c r="K497" s="9">
        <v>57</v>
      </c>
      <c r="L497" s="9">
        <v>53</v>
      </c>
      <c r="M497" s="9">
        <v>57</v>
      </c>
      <c r="N497" s="9">
        <v>56</v>
      </c>
      <c r="O497" s="9">
        <v>54</v>
      </c>
      <c r="P497" s="9">
        <v>50</v>
      </c>
      <c r="Q497" s="10">
        <v>103</v>
      </c>
      <c r="R497" s="11">
        <v>32</v>
      </c>
      <c r="S497" s="11">
        <v>1</v>
      </c>
      <c r="T497" s="11">
        <v>103</v>
      </c>
      <c r="U497" s="11">
        <v>107</v>
      </c>
      <c r="V497" s="11">
        <v>1</v>
      </c>
      <c r="W497" s="11">
        <v>104</v>
      </c>
      <c r="X497" s="11">
        <f t="shared" si="98"/>
        <v>451</v>
      </c>
      <c r="Y497" s="11">
        <f t="shared" si="99"/>
        <v>4645</v>
      </c>
      <c r="Z497" s="11">
        <f t="shared" si="100"/>
        <v>1650</v>
      </c>
      <c r="AA497" s="11">
        <f t="shared" si="101"/>
        <v>4135</v>
      </c>
      <c r="AB497" s="11">
        <f t="shared" si="102"/>
        <v>4135</v>
      </c>
      <c r="AC497" s="6">
        <f t="shared" si="103"/>
        <v>4800</v>
      </c>
      <c r="AD497" s="9" t="s">
        <v>239</v>
      </c>
      <c r="AE497" s="3" t="str">
        <f>IF(ISERROR(VLOOKUP($AD497,技まとめ!$A$1:$F$380,6,FALSE)),"－",VLOOKUP($AD497,技まとめ!$A$1:$F$380,6,FALSE))</f>
        <v>P1</v>
      </c>
      <c r="AF497" s="3">
        <f>IF(ISERROR(VLOOKUP($AD497,技まとめ!$A$1:$F$380,3,FALSE)),"－",VLOOKUP($AD497,技まとめ!$A$1:$F$380,3,FALSE))</f>
        <v>40</v>
      </c>
      <c r="AG497" s="3">
        <f>IF(ISERROR(VLOOKUP($AD497,技まとめ!$A$1:$F$380,5,FALSE)),"－",VLOOKUP($AD497,技まとめ!$A$1:$F$380,5,FALSE))</f>
        <v>30</v>
      </c>
      <c r="AH497" s="3" t="str">
        <f>IF($E497=IF(ISERROR(VLOOKUP($AD497,技まとめ!$A$1:$F$380,4,FALSE)),"－",VLOOKUP($AD497,技まとめ!$A$1:$F$380,4,FALSE)),"一致","")</f>
        <v>一致</v>
      </c>
      <c r="AI497" s="9" t="s">
        <v>274</v>
      </c>
      <c r="AJ497" s="3" t="str">
        <f>IF(ISERROR(VLOOKUP($AI497,技まとめ!$A$1:$F$380,6,FALSE)),"－",VLOOKUP($AI497,技まとめ!$A$1:$F$380,6,FALSE))</f>
        <v>P1</v>
      </c>
      <c r="AK497" s="3">
        <f>IF(ISERROR(VLOOKUP($AI497,技まとめ!$A$1:$F$380,3,FALSE)),"－",VLOOKUP($AI497,技まとめ!$A$1:$F$380,3,FALSE))</f>
        <v>27</v>
      </c>
      <c r="AL497" s="3">
        <f>IF(ISERROR(VLOOKUP($AI497,技まとめ!$A$1:$F$380,5,FALSE)),"－",VLOOKUP($AI497,技まとめ!$A$1:$F$380,5,FALSE))</f>
        <v>25</v>
      </c>
      <c r="AM497" s="3" t="str">
        <f>IF($E497=IF(ISERROR(VLOOKUP($AI497,技まとめ!$A$1:$F$380,4,FALSE)),"－",VLOOKUP($AI497,技まとめ!$A$1:$F$380,4,FALSE)),"一致","")</f>
        <v>一致</v>
      </c>
      <c r="AN497" s="9" t="s">
        <v>756</v>
      </c>
      <c r="AO497" s="3" t="str">
        <f>IF(ISERROR(VLOOKUP($AN497,技まとめ!$A$1:$F$380,6,FALSE)),"－",VLOOKUP($AN497,技まとめ!$A$1:$F$380,6,FALSE))</f>
        <v>BB</v>
      </c>
      <c r="AP497" s="3">
        <f>IF(ISERROR(VLOOKUP($AN497,技まとめ!$A$1:$F$380,3,FALSE)),"－",VLOOKUP($AN497,技まとめ!$A$1:$F$380,3,FALSE))</f>
        <v>65</v>
      </c>
      <c r="AQ497" s="3">
        <f>IF(ISERROR(VLOOKUP($AN497,技まとめ!$A$1:$F$380,5,FALSE)),"－",VLOOKUP($AN497,技まとめ!$A$1:$F$380,5,FALSE))</f>
        <v>42</v>
      </c>
      <c r="AR497" s="3" t="str">
        <f>IF($E497=IF(ISERROR(VLOOKUP($AN497,技まとめ!$A$1:$F$380,4,FALSE)),"－",VLOOKUP($AN497,技まとめ!$A$1:$F$380,4,FALSE)),"一致","")</f>
        <v>一致</v>
      </c>
      <c r="AS497" s="9" t="s">
        <v>240</v>
      </c>
      <c r="AT497" s="3" t="str">
        <f>IF(ISERROR(VLOOKUP($AS497,技まとめ!$A$1:$F$380,6,FALSE)),"－",VLOOKUP($AS497,技まとめ!$A$1:$F$380,6,FALSE))</f>
        <v>P1</v>
      </c>
      <c r="AU497" s="3">
        <f>IF(ISERROR(VLOOKUP($AS497,技まとめ!$A$1:$F$380,3,FALSE)),"－",VLOOKUP($AS497,技まとめ!$A$1:$F$380,3,FALSE))</f>
        <v>83</v>
      </c>
      <c r="AV497" s="3">
        <f>IF(ISERROR(VLOOKUP($AS497,技まとめ!$A$1:$F$380,5,FALSE)),"－",VLOOKUP($AS497,技まとめ!$A$1:$F$380,5,FALSE))</f>
        <v>47</v>
      </c>
      <c r="AW497" s="3" t="str">
        <f>IF($E497=IF(ISERROR(VLOOKUP($AS497,技まとめ!$A$1:$F$380,4,FALSE)),"－",VLOOKUP($AS497,技まとめ!$A$1:$F$380,4,FALSE)),"一致","")</f>
        <v>一致</v>
      </c>
      <c r="AX497" s="12" t="str">
        <f t="shared" si="104"/>
        <v>ねっけつヘッドロケットこぶしボルケイノカットダブルロケット</v>
      </c>
      <c r="AY497" s="12" t="str">
        <f t="shared" si="105"/>
        <v>ねっけつヘッドロケットこぶしボルケイノカットダブルロケット</v>
      </c>
      <c r="AZ497" s="12" t="str">
        <f t="shared" si="106"/>
        <v>ねっけつヘッドロケットこぶしボルケイノカットダブルロケット</v>
      </c>
      <c r="BA497" s="12" t="str">
        <f t="shared" si="107"/>
        <v>ねっけつヘッドロケットこぶしボルケイノカットダブルロケット</v>
      </c>
      <c r="BB497" s="11" t="str">
        <f t="shared" si="108"/>
        <v>P1P1BBP1</v>
      </c>
      <c r="BC497" s="11" t="str">
        <f t="shared" si="109"/>
        <v>P1P1BBP1</v>
      </c>
      <c r="BD497" s="11" t="str">
        <f t="shared" si="110"/>
        <v>P1P1BBP1</v>
      </c>
      <c r="BE497" s="11" t="str">
        <f t="shared" si="111"/>
        <v>P1P1BBP1</v>
      </c>
    </row>
    <row r="498" spans="1:57" ht="11.25" hidden="1" customHeight="1">
      <c r="A498" s="6">
        <v>496</v>
      </c>
      <c r="B498" s="7" t="s">
        <v>1368</v>
      </c>
      <c r="C498" s="8" t="s">
        <v>1369</v>
      </c>
      <c r="D498" s="7" t="s">
        <v>72</v>
      </c>
      <c r="E498" s="7" t="s">
        <v>102</v>
      </c>
      <c r="F498" s="7" t="s">
        <v>82</v>
      </c>
      <c r="G498" s="9">
        <v>91</v>
      </c>
      <c r="H498" s="9">
        <v>133</v>
      </c>
      <c r="I498" s="9">
        <v>57</v>
      </c>
      <c r="J498" s="9">
        <v>53</v>
      </c>
      <c r="K498" s="9">
        <v>53</v>
      </c>
      <c r="L498" s="9">
        <v>56</v>
      </c>
      <c r="M498" s="9">
        <v>57</v>
      </c>
      <c r="N498" s="9">
        <v>58</v>
      </c>
      <c r="O498" s="9">
        <v>54</v>
      </c>
      <c r="P498" s="9">
        <v>36</v>
      </c>
      <c r="Q498" s="10">
        <v>107</v>
      </c>
      <c r="R498" s="11">
        <v>18</v>
      </c>
      <c r="S498" s="11">
        <v>1</v>
      </c>
      <c r="T498" s="11">
        <v>106</v>
      </c>
      <c r="U498" s="11">
        <v>107</v>
      </c>
      <c r="V498" s="11">
        <v>1</v>
      </c>
      <c r="W498" s="11">
        <v>104</v>
      </c>
      <c r="X498" s="11">
        <f t="shared" si="98"/>
        <v>444</v>
      </c>
      <c r="Y498" s="11">
        <f t="shared" si="99"/>
        <v>4805</v>
      </c>
      <c r="Z498" s="11">
        <f t="shared" si="100"/>
        <v>1160</v>
      </c>
      <c r="AA498" s="11">
        <f t="shared" si="101"/>
        <v>4240</v>
      </c>
      <c r="AB498" s="11">
        <f t="shared" si="102"/>
        <v>4240</v>
      </c>
      <c r="AC498" s="6">
        <f t="shared" si="103"/>
        <v>4850</v>
      </c>
      <c r="AD498" s="9" t="s">
        <v>168</v>
      </c>
      <c r="AE498" s="3" t="str">
        <f>IF(ISERROR(VLOOKUP($AD498,技まとめ!$A$1:$F$380,6,FALSE)),"－",VLOOKUP($AD498,技まとめ!$A$1:$F$380,6,FALSE))</f>
        <v>BL</v>
      </c>
      <c r="AF498" s="3">
        <f>IF(ISERROR(VLOOKUP($AD498,技まとめ!$A$1:$F$380,3,FALSE)),"－",VLOOKUP($AD498,技まとめ!$A$1:$F$380,3,FALSE))</f>
        <v>25</v>
      </c>
      <c r="AG498" s="3">
        <f>IF(ISERROR(VLOOKUP($AD498,技まとめ!$A$1:$F$380,5,FALSE)),"－",VLOOKUP($AD498,技まとめ!$A$1:$F$380,5,FALSE))</f>
        <v>12</v>
      </c>
      <c r="AH498" s="3" t="str">
        <f>IF($E498=IF(ISERROR(VLOOKUP($AD498,技まとめ!$A$1:$F$380,4,FALSE)),"－",VLOOKUP($AD498,技まとめ!$A$1:$F$380,4,FALSE)),"一致","")</f>
        <v/>
      </c>
      <c r="AI498" s="9" t="s">
        <v>124</v>
      </c>
      <c r="AJ498" s="3" t="str">
        <f>IF(ISERROR(VLOOKUP($AI498,技まとめ!$A$1:$F$380,6,FALSE)),"－",VLOOKUP($AI498,技まとめ!$A$1:$F$380,6,FALSE))</f>
        <v>BL</v>
      </c>
      <c r="AK498" s="3">
        <f>IF(ISERROR(VLOOKUP($AI498,技まとめ!$A$1:$F$380,3,FALSE)),"－",VLOOKUP($AI498,技まとめ!$A$1:$F$380,3,FALSE))</f>
        <v>42</v>
      </c>
      <c r="AL498" s="3">
        <f>IF(ISERROR(VLOOKUP($AI498,技まとめ!$A$1:$F$380,5,FALSE)),"－",VLOOKUP($AI498,技まとめ!$A$1:$F$380,5,FALSE))</f>
        <v>29</v>
      </c>
      <c r="AM498" s="3" t="str">
        <f>IF($E498=IF(ISERROR(VLOOKUP($AI498,技まとめ!$A$1:$F$380,4,FALSE)),"－",VLOOKUP($AI498,技まとめ!$A$1:$F$380,4,FALSE)),"一致","")</f>
        <v>一致</v>
      </c>
      <c r="AN498" s="9" t="s">
        <v>269</v>
      </c>
      <c r="AO498" s="3" t="str">
        <f>IF(ISERROR(VLOOKUP($AN498,技まとめ!$A$1:$F$380,6,FALSE)),"－",VLOOKUP($AN498,技まとめ!$A$1:$F$380,6,FALSE))</f>
        <v>DR</v>
      </c>
      <c r="AP498" s="3">
        <f>IF(ISERROR(VLOOKUP($AN498,技まとめ!$A$1:$F$380,3,FALSE)),"－",VLOOKUP($AN498,技まとめ!$A$1:$F$380,3,FALSE))</f>
        <v>19</v>
      </c>
      <c r="AQ498" s="3">
        <f>IF(ISERROR(VLOOKUP($AN498,技まとめ!$A$1:$F$380,5,FALSE)),"－",VLOOKUP($AN498,技まとめ!$A$1:$F$380,5,FALSE))</f>
        <v>20</v>
      </c>
      <c r="AR498" s="3" t="str">
        <f>IF($E498=IF(ISERROR(VLOOKUP($AN498,技まとめ!$A$1:$F$380,4,FALSE)),"－",VLOOKUP($AN498,技まとめ!$A$1:$F$380,4,FALSE)),"一致","")</f>
        <v/>
      </c>
      <c r="AS498" s="9" t="s">
        <v>169</v>
      </c>
      <c r="AT498" s="3" t="str">
        <f>IF(ISERROR(VLOOKUP($AS498,技まとめ!$A$1:$F$380,6,FALSE)),"－",VLOOKUP($AS498,技まとめ!$A$1:$F$380,6,FALSE))</f>
        <v>DR</v>
      </c>
      <c r="AU498" s="3">
        <f>IF(ISERROR(VLOOKUP($AS498,技まとめ!$A$1:$F$380,3,FALSE)),"－",VLOOKUP($AS498,技まとめ!$A$1:$F$380,3,FALSE))</f>
        <v>71</v>
      </c>
      <c r="AV498" s="3">
        <f>IF(ISERROR(VLOOKUP($AS498,技まとめ!$A$1:$F$380,5,FALSE)),"－",VLOOKUP($AS498,技まとめ!$A$1:$F$380,5,FALSE))</f>
        <v>44</v>
      </c>
      <c r="AW498" s="3" t="str">
        <f>IF($E498=IF(ISERROR(VLOOKUP($AS498,技まとめ!$A$1:$F$380,4,FALSE)),"－",VLOOKUP($AS498,技まとめ!$A$1:$F$380,4,FALSE)),"一致","")</f>
        <v/>
      </c>
      <c r="AX498" s="12" t="str">
        <f t="shared" si="104"/>
        <v>キラースライドフェイクボンバーどくぎりのじゅつエコーボール</v>
      </c>
      <c r="AY498" s="12" t="str">
        <f t="shared" si="105"/>
        <v>キラースライドフェイクボンバーどくぎりのじゅつエコーボール</v>
      </c>
      <c r="AZ498" s="12" t="str">
        <f t="shared" si="106"/>
        <v>キラースライドフェイクボンバーどくぎりのじゅつエコーボール</v>
      </c>
      <c r="BA498" s="12" t="str">
        <f t="shared" si="107"/>
        <v>キラースライドフェイクボンバーどくぎりのじゅつエコーボール</v>
      </c>
      <c r="BB498" s="11" t="str">
        <f t="shared" si="108"/>
        <v>BLBLDRDR</v>
      </c>
      <c r="BC498" s="11" t="str">
        <f t="shared" si="109"/>
        <v>BLBLDRDR</v>
      </c>
      <c r="BD498" s="11" t="str">
        <f t="shared" si="110"/>
        <v>BLBLDRDR</v>
      </c>
      <c r="BE498" s="11" t="str">
        <f t="shared" si="111"/>
        <v>BLBLDRDR</v>
      </c>
    </row>
    <row r="499" spans="1:57" ht="11.25" hidden="1" customHeight="1">
      <c r="A499" s="6">
        <v>497</v>
      </c>
      <c r="B499" s="7" t="s">
        <v>1370</v>
      </c>
      <c r="C499" s="8" t="s">
        <v>1371</v>
      </c>
      <c r="D499" s="7" t="s">
        <v>72</v>
      </c>
      <c r="E499" s="7" t="s">
        <v>81</v>
      </c>
      <c r="F499" s="7" t="s">
        <v>128</v>
      </c>
      <c r="G499" s="9">
        <v>121</v>
      </c>
      <c r="H499" s="9">
        <v>94</v>
      </c>
      <c r="I499" s="9">
        <v>57</v>
      </c>
      <c r="J499" s="9">
        <v>56</v>
      </c>
      <c r="K499" s="9">
        <v>44</v>
      </c>
      <c r="L499" s="9">
        <v>60</v>
      </c>
      <c r="M499" s="9">
        <v>51</v>
      </c>
      <c r="N499" s="9">
        <v>61</v>
      </c>
      <c r="O499" s="9">
        <v>51</v>
      </c>
      <c r="P499" s="9">
        <v>62</v>
      </c>
      <c r="Q499" s="10">
        <v>107</v>
      </c>
      <c r="R499" s="11">
        <v>41</v>
      </c>
      <c r="S499" s="11">
        <v>1</v>
      </c>
      <c r="T499" s="11">
        <v>110</v>
      </c>
      <c r="U499" s="11">
        <v>101</v>
      </c>
      <c r="V499" s="11">
        <v>1</v>
      </c>
      <c r="W499" s="11">
        <v>101</v>
      </c>
      <c r="X499" s="11">
        <f t="shared" si="98"/>
        <v>462</v>
      </c>
      <c r="Y499" s="11">
        <f t="shared" si="99"/>
        <v>4790</v>
      </c>
      <c r="Z499" s="11">
        <f t="shared" si="100"/>
        <v>1950</v>
      </c>
      <c r="AA499" s="11">
        <f t="shared" si="101"/>
        <v>4365</v>
      </c>
      <c r="AB499" s="11">
        <f t="shared" si="102"/>
        <v>4365</v>
      </c>
      <c r="AC499" s="6">
        <f t="shared" si="103"/>
        <v>5110</v>
      </c>
      <c r="AD499" s="9" t="s">
        <v>104</v>
      </c>
      <c r="AE499" s="3" t="str">
        <f>IF(ISERROR(VLOOKUP($AD499,技まとめ!$A$1:$F$380,6,FALSE)),"－",VLOOKUP($AD499,技まとめ!$A$1:$F$380,6,FALSE))</f>
        <v>LS</v>
      </c>
      <c r="AF499" s="3">
        <f>IF(ISERROR(VLOOKUP($AD499,技まとめ!$A$1:$F$380,3,FALSE)),"－",VLOOKUP($AD499,技まとめ!$A$1:$F$380,3,FALSE))</f>
        <v>30</v>
      </c>
      <c r="AG499" s="3">
        <f>IF(ISERROR(VLOOKUP($AD499,技まとめ!$A$1:$F$380,5,FALSE)),"－",VLOOKUP($AD499,技まとめ!$A$1:$F$380,5,FALSE))</f>
        <v>25</v>
      </c>
      <c r="AH499" s="3" t="str">
        <f>IF($E499=IF(ISERROR(VLOOKUP($AD499,技まとめ!$A$1:$F$380,4,FALSE)),"－",VLOOKUP($AD499,技まとめ!$A$1:$F$380,4,FALSE)),"一致","")</f>
        <v>一致</v>
      </c>
      <c r="AI499" s="9" t="s">
        <v>5016</v>
      </c>
      <c r="AJ499" s="3" t="str">
        <f>IF(ISERROR(VLOOKUP($AI499,技まとめ!$A$1:$F$380,6,FALSE)),"－",VLOOKUP($AI499,技まとめ!$A$1:$F$380,6,FALSE))</f>
        <v>－</v>
      </c>
      <c r="AK499" s="3">
        <f>IF(ISERROR(VLOOKUP($AI499,技まとめ!$A$1:$F$380,3,FALSE)),"－",VLOOKUP($AI499,技まとめ!$A$1:$F$380,3,FALSE))</f>
        <v>0</v>
      </c>
      <c r="AL499" s="3">
        <f>IF(ISERROR(VLOOKUP($AI499,技まとめ!$A$1:$F$380,5,FALSE)),"－",VLOOKUP($AI499,技まとめ!$A$1:$F$380,5,FALSE))</f>
        <v>0</v>
      </c>
      <c r="AM499" s="3" t="str">
        <f>IF($E499=IF(ISERROR(VLOOKUP($AI499,技まとめ!$A$1:$F$380,4,FALSE)),"－",VLOOKUP($AI499,技まとめ!$A$1:$F$380,4,FALSE)),"一致","")</f>
        <v/>
      </c>
      <c r="AN499" s="9" t="s">
        <v>5012</v>
      </c>
      <c r="AO499" s="3" t="str">
        <f>IF(ISERROR(VLOOKUP($AN499,技まとめ!$A$1:$F$380,6,FALSE)),"－",VLOOKUP($AN499,技まとめ!$A$1:$F$380,6,FALSE))</f>
        <v>－</v>
      </c>
      <c r="AP499" s="3">
        <f>IF(ISERROR(VLOOKUP($AN499,技まとめ!$A$1:$F$380,3,FALSE)),"－",VLOOKUP($AN499,技まとめ!$A$1:$F$380,3,FALSE))</f>
        <v>0</v>
      </c>
      <c r="AQ499" s="3">
        <f>IF(ISERROR(VLOOKUP($AN499,技まとめ!$A$1:$F$380,5,FALSE)),"－",VLOOKUP($AN499,技まとめ!$A$1:$F$380,5,FALSE))</f>
        <v>0</v>
      </c>
      <c r="AR499" s="3" t="str">
        <f>IF($E499=IF(ISERROR(VLOOKUP($AN499,技まとめ!$A$1:$F$380,4,FALSE)),"－",VLOOKUP($AN499,技まとめ!$A$1:$F$380,4,FALSE)),"一致","")</f>
        <v/>
      </c>
      <c r="AS499" s="9" t="s">
        <v>437</v>
      </c>
      <c r="AT499" s="3" t="str">
        <f>IF(ISERROR(VLOOKUP($AS499,技まとめ!$A$1:$F$380,6,FALSE)),"－",VLOOKUP($AS499,技まとめ!$A$1:$F$380,6,FALSE))</f>
        <v>NS</v>
      </c>
      <c r="AU499" s="3">
        <f>IF(ISERROR(VLOOKUP($AS499,技まとめ!$A$1:$F$380,3,FALSE)),"－",VLOOKUP($AS499,技まとめ!$A$1:$F$380,3,FALSE))</f>
        <v>83</v>
      </c>
      <c r="AV499" s="3">
        <f>IF(ISERROR(VLOOKUP($AS499,技まとめ!$A$1:$F$380,5,FALSE)),"－",VLOOKUP($AS499,技まとめ!$A$1:$F$380,5,FALSE))</f>
        <v>46</v>
      </c>
      <c r="AW499" s="3" t="str">
        <f>IF($E499=IF(ISERROR(VLOOKUP($AS499,技まとめ!$A$1:$F$380,4,FALSE)),"－",VLOOKUP($AS499,技まとめ!$A$1:$F$380,4,FALSE)),"一致","")</f>
        <v/>
      </c>
      <c r="AX499" s="12" t="str">
        <f t="shared" si="104"/>
        <v>すいせいシュートラッキー！クリティカル！デュアルストライク</v>
      </c>
      <c r="AY499" s="12" t="str">
        <f t="shared" si="105"/>
        <v>すいせいシュートラッキー！クリティカル！デュアルストライク</v>
      </c>
      <c r="AZ499" s="12" t="str">
        <f t="shared" si="106"/>
        <v>すいせいシュートラッキー！クリティカル！デュアルストライク</v>
      </c>
      <c r="BA499" s="12" t="str">
        <f t="shared" si="107"/>
        <v>すいせいシュートラッキー！クリティカル！デュアルストライク</v>
      </c>
      <c r="BB499" s="11" t="str">
        <f t="shared" si="108"/>
        <v>LS－－NS</v>
      </c>
      <c r="BC499" s="11" t="str">
        <f t="shared" si="109"/>
        <v>LS－－NS</v>
      </c>
      <c r="BD499" s="11" t="str">
        <f t="shared" si="110"/>
        <v>LS－－NS</v>
      </c>
      <c r="BE499" s="11" t="str">
        <f t="shared" si="111"/>
        <v>LS－－NS</v>
      </c>
    </row>
    <row r="500" spans="1:57" ht="11.25" hidden="1" customHeight="1">
      <c r="A500" s="6">
        <v>498</v>
      </c>
      <c r="B500" s="7" t="s">
        <v>1372</v>
      </c>
      <c r="C500" s="8" t="s">
        <v>1373</v>
      </c>
      <c r="D500" s="7" t="s">
        <v>72</v>
      </c>
      <c r="E500" s="7" t="s">
        <v>102</v>
      </c>
      <c r="F500" s="7" t="s">
        <v>109</v>
      </c>
      <c r="G500" s="9">
        <v>131</v>
      </c>
      <c r="H500" s="9">
        <v>108</v>
      </c>
      <c r="I500" s="9">
        <v>57</v>
      </c>
      <c r="J500" s="9">
        <v>52</v>
      </c>
      <c r="K500" s="9">
        <v>46</v>
      </c>
      <c r="L500" s="9">
        <v>46</v>
      </c>
      <c r="M500" s="9">
        <v>44</v>
      </c>
      <c r="N500" s="9">
        <v>53</v>
      </c>
      <c r="O500" s="9">
        <v>53</v>
      </c>
      <c r="P500" s="9">
        <v>67</v>
      </c>
      <c r="Q500" s="10">
        <v>107</v>
      </c>
      <c r="R500" s="11">
        <v>36</v>
      </c>
      <c r="S500" s="11">
        <v>1</v>
      </c>
      <c r="T500" s="11">
        <v>96</v>
      </c>
      <c r="U500" s="11">
        <v>94</v>
      </c>
      <c r="V500" s="11">
        <v>1</v>
      </c>
      <c r="W500" s="11">
        <v>103</v>
      </c>
      <c r="X500" s="11">
        <f t="shared" si="98"/>
        <v>438</v>
      </c>
      <c r="Y500" s="11">
        <f t="shared" si="99"/>
        <v>4800</v>
      </c>
      <c r="Z500" s="11">
        <f t="shared" si="100"/>
        <v>1785</v>
      </c>
      <c r="AA500" s="11">
        <f t="shared" si="101"/>
        <v>3885</v>
      </c>
      <c r="AB500" s="11">
        <f t="shared" si="102"/>
        <v>3885</v>
      </c>
      <c r="AC500" s="6">
        <f t="shared" si="103"/>
        <v>4535</v>
      </c>
      <c r="AD500" s="9" t="s">
        <v>186</v>
      </c>
      <c r="AE500" s="3" t="str">
        <f>IF(ISERROR(VLOOKUP($AD500,技まとめ!$A$1:$F$380,6,FALSE)),"－",VLOOKUP($AD500,技まとめ!$A$1:$F$380,6,FALSE))</f>
        <v>DR</v>
      </c>
      <c r="AF500" s="3">
        <f>IF(ISERROR(VLOOKUP($AD500,技まとめ!$A$1:$F$380,3,FALSE)),"－",VLOOKUP($AD500,技まとめ!$A$1:$F$380,3,FALSE))</f>
        <v>27</v>
      </c>
      <c r="AG500" s="3">
        <f>IF(ISERROR(VLOOKUP($AD500,技まとめ!$A$1:$F$380,5,FALSE)),"－",VLOOKUP($AD500,技まとめ!$A$1:$F$380,5,FALSE))</f>
        <v>25</v>
      </c>
      <c r="AH500" s="3" t="str">
        <f>IF($E500=IF(ISERROR(VLOOKUP($AD500,技まとめ!$A$1:$F$380,4,FALSE)),"－",VLOOKUP($AD500,技まとめ!$A$1:$F$380,4,FALSE)),"一致","")</f>
        <v>一致</v>
      </c>
      <c r="AI500" s="9" t="s">
        <v>124</v>
      </c>
      <c r="AJ500" s="3" t="str">
        <f>IF(ISERROR(VLOOKUP($AI500,技まとめ!$A$1:$F$380,6,FALSE)),"－",VLOOKUP($AI500,技まとめ!$A$1:$F$380,6,FALSE))</f>
        <v>BL</v>
      </c>
      <c r="AK500" s="3">
        <f>IF(ISERROR(VLOOKUP($AI500,技まとめ!$A$1:$F$380,3,FALSE)),"－",VLOOKUP($AI500,技まとめ!$A$1:$F$380,3,FALSE))</f>
        <v>42</v>
      </c>
      <c r="AL500" s="3">
        <f>IF(ISERROR(VLOOKUP($AI500,技まとめ!$A$1:$F$380,5,FALSE)),"－",VLOOKUP($AI500,技まとめ!$A$1:$F$380,5,FALSE))</f>
        <v>29</v>
      </c>
      <c r="AM500" s="3" t="str">
        <f>IF($E500=IF(ISERROR(VLOOKUP($AI500,技まとめ!$A$1:$F$380,4,FALSE)),"－",VLOOKUP($AI500,技まとめ!$A$1:$F$380,4,FALSE)),"一致","")</f>
        <v>一致</v>
      </c>
      <c r="AN500" s="9" t="s">
        <v>481</v>
      </c>
      <c r="AO500" s="3" t="str">
        <f>IF(ISERROR(VLOOKUP($AN500,技まとめ!$A$1:$F$380,6,FALSE)),"－",VLOOKUP($AN500,技まとめ!$A$1:$F$380,6,FALSE))</f>
        <v>SC</v>
      </c>
      <c r="AP500" s="3">
        <f>IF(ISERROR(VLOOKUP($AN500,技まとめ!$A$1:$F$380,3,FALSE)),"－",VLOOKUP($AN500,技まとめ!$A$1:$F$380,3,FALSE))</f>
        <v>59</v>
      </c>
      <c r="AQ500" s="3">
        <f>IF(ISERROR(VLOOKUP($AN500,技まとめ!$A$1:$F$380,5,FALSE)),"－",VLOOKUP($AN500,技まとめ!$A$1:$F$380,5,FALSE))</f>
        <v>34</v>
      </c>
      <c r="AR500" s="3" t="str">
        <f>IF($E500=IF(ISERROR(VLOOKUP($AN500,技まとめ!$A$1:$F$380,4,FALSE)),"－",VLOOKUP($AN500,技まとめ!$A$1:$F$380,4,FALSE)),"一致","")</f>
        <v/>
      </c>
      <c r="AS500" s="9" t="s">
        <v>837</v>
      </c>
      <c r="AT500" s="3" t="str">
        <f>IF(ISERROR(VLOOKUP($AS500,技まとめ!$A$1:$F$380,6,FALSE)),"－",VLOOKUP($AS500,技まとめ!$A$1:$F$380,6,FALSE))</f>
        <v>BL</v>
      </c>
      <c r="AU500" s="3">
        <f>IF(ISERROR(VLOOKUP($AS500,技まとめ!$A$1:$F$380,3,FALSE)),"－",VLOOKUP($AS500,技まとめ!$A$1:$F$380,3,FALSE))</f>
        <v>104</v>
      </c>
      <c r="AV500" s="3">
        <f>IF(ISERROR(VLOOKUP($AS500,技まとめ!$A$1:$F$380,5,FALSE)),"－",VLOOKUP($AS500,技まとめ!$A$1:$F$380,5,FALSE))</f>
        <v>57</v>
      </c>
      <c r="AW500" s="3" t="str">
        <f>IF($E500=IF(ISERROR(VLOOKUP($AS500,技まとめ!$A$1:$F$380,4,FALSE)),"－",VLOOKUP($AS500,技まとめ!$A$1:$F$380,4,FALSE)),"一致","")</f>
        <v/>
      </c>
      <c r="AX500" s="12" t="str">
        <f t="shared" si="104"/>
        <v>フーセンガムフェイクボンバートカチェフボンバーボディシールド</v>
      </c>
      <c r="AY500" s="12" t="str">
        <f t="shared" si="105"/>
        <v>フーセンガムフェイクボンバートカチェフボンバーボディシールド</v>
      </c>
      <c r="AZ500" s="12" t="str">
        <f t="shared" si="106"/>
        <v>フーセンガムフェイクボンバートカチェフボンバーボディシールド</v>
      </c>
      <c r="BA500" s="12" t="str">
        <f t="shared" si="107"/>
        <v>フーセンガムフェイクボンバートカチェフボンバーボディシールド</v>
      </c>
      <c r="BB500" s="11" t="str">
        <f t="shared" si="108"/>
        <v>DRBLSCBL</v>
      </c>
      <c r="BC500" s="11" t="str">
        <f t="shared" si="109"/>
        <v>DRBLSCBL</v>
      </c>
      <c r="BD500" s="11" t="str">
        <f t="shared" si="110"/>
        <v>DRBLSCBL</v>
      </c>
      <c r="BE500" s="11" t="str">
        <f t="shared" si="111"/>
        <v>DRBLSCBL</v>
      </c>
    </row>
    <row r="501" spans="1:57" ht="11.25" hidden="1" customHeight="1">
      <c r="A501" s="6">
        <v>499</v>
      </c>
      <c r="B501" s="7" t="s">
        <v>1374</v>
      </c>
      <c r="C501" s="8" t="s">
        <v>1375</v>
      </c>
      <c r="D501" s="7" t="s">
        <v>72</v>
      </c>
      <c r="E501" s="7" t="s">
        <v>102</v>
      </c>
      <c r="F501" s="7" t="s">
        <v>74</v>
      </c>
      <c r="G501" s="9">
        <v>118</v>
      </c>
      <c r="H501" s="9">
        <v>115</v>
      </c>
      <c r="I501" s="9">
        <v>62</v>
      </c>
      <c r="J501" s="9">
        <v>66</v>
      </c>
      <c r="K501" s="9">
        <v>61</v>
      </c>
      <c r="L501" s="9">
        <v>62</v>
      </c>
      <c r="M501" s="9">
        <v>66</v>
      </c>
      <c r="N501" s="9">
        <v>36</v>
      </c>
      <c r="O501" s="9">
        <v>62</v>
      </c>
      <c r="P501" s="9">
        <v>34</v>
      </c>
      <c r="Q501" s="10">
        <v>112</v>
      </c>
      <c r="R501" s="11">
        <v>15</v>
      </c>
      <c r="S501" s="11">
        <v>1</v>
      </c>
      <c r="T501" s="11">
        <v>112</v>
      </c>
      <c r="U501" s="11">
        <v>116</v>
      </c>
      <c r="V501" s="11">
        <v>1</v>
      </c>
      <c r="W501" s="11">
        <v>112</v>
      </c>
      <c r="X501" s="11">
        <f t="shared" si="98"/>
        <v>469</v>
      </c>
      <c r="Y501" s="11">
        <f t="shared" si="99"/>
        <v>5045</v>
      </c>
      <c r="Z501" s="11">
        <f t="shared" si="100"/>
        <v>1095</v>
      </c>
      <c r="AA501" s="11">
        <f t="shared" si="101"/>
        <v>4490</v>
      </c>
      <c r="AB501" s="11">
        <f t="shared" si="102"/>
        <v>4490</v>
      </c>
      <c r="AC501" s="6">
        <f t="shared" si="103"/>
        <v>5115</v>
      </c>
      <c r="AD501" s="9" t="s">
        <v>309</v>
      </c>
      <c r="AE501" s="3" t="str">
        <f>IF(ISERROR(VLOOKUP($AD501,技まとめ!$A$1:$F$380,6,FALSE)),"－",VLOOKUP($AD501,技まとめ!$A$1:$F$380,6,FALSE))</f>
        <v>BB</v>
      </c>
      <c r="AF501" s="3">
        <f>IF(ISERROR(VLOOKUP($AD501,技まとめ!$A$1:$F$380,3,FALSE)),"－",VLOOKUP($AD501,技まとめ!$A$1:$F$380,3,FALSE))</f>
        <v>23</v>
      </c>
      <c r="AG501" s="3">
        <f>IF(ISERROR(VLOOKUP($AD501,技まとめ!$A$1:$F$380,5,FALSE)),"－",VLOOKUP($AD501,技まとめ!$A$1:$F$380,5,FALSE))</f>
        <v>20</v>
      </c>
      <c r="AH501" s="3" t="str">
        <f>IF($E501=IF(ISERROR(VLOOKUP($AD501,技まとめ!$A$1:$F$380,4,FALSE)),"－",VLOOKUP($AD501,技まとめ!$A$1:$F$380,4,FALSE)),"一致","")</f>
        <v/>
      </c>
      <c r="AI501" s="9" t="s">
        <v>290</v>
      </c>
      <c r="AJ501" s="3" t="str">
        <f>IF(ISERROR(VLOOKUP($AI501,技まとめ!$A$1:$F$380,6,FALSE)),"－",VLOOKUP($AI501,技まとめ!$A$1:$F$380,6,FALSE))</f>
        <v>CA</v>
      </c>
      <c r="AK501" s="3">
        <f>IF(ISERROR(VLOOKUP($AI501,技まとめ!$A$1:$F$380,3,FALSE)),"－",VLOOKUP($AI501,技まとめ!$A$1:$F$380,3,FALSE))</f>
        <v>27</v>
      </c>
      <c r="AL501" s="3">
        <f>IF(ISERROR(VLOOKUP($AI501,技まとめ!$A$1:$F$380,5,FALSE)),"－",VLOOKUP($AI501,技まとめ!$A$1:$F$380,5,FALSE))</f>
        <v>25</v>
      </c>
      <c r="AM501" s="3" t="str">
        <f>IF($E501=IF(ISERROR(VLOOKUP($AI501,技まとめ!$A$1:$F$380,4,FALSE)),"－",VLOOKUP($AI501,技まとめ!$A$1:$F$380,4,FALSE)),"一致","")</f>
        <v/>
      </c>
      <c r="AN501" s="9" t="s">
        <v>163</v>
      </c>
      <c r="AO501" s="3" t="str">
        <f>IF(ISERROR(VLOOKUP($AN501,技まとめ!$A$1:$F$380,6,FALSE)),"－",VLOOKUP($AN501,技まとめ!$A$1:$F$380,6,FALSE))</f>
        <v>BL</v>
      </c>
      <c r="AP501" s="3">
        <f>IF(ISERROR(VLOOKUP($AN501,技まとめ!$A$1:$F$380,3,FALSE)),"－",VLOOKUP($AN501,技まとめ!$A$1:$F$380,3,FALSE))</f>
        <v>59</v>
      </c>
      <c r="AQ501" s="3">
        <f>IF(ISERROR(VLOOKUP($AN501,技まとめ!$A$1:$F$380,5,FALSE)),"－",VLOOKUP($AN501,技まとめ!$A$1:$F$380,5,FALSE))</f>
        <v>38</v>
      </c>
      <c r="AR501" s="3" t="str">
        <f>IF($E501=IF(ISERROR(VLOOKUP($AN501,技まとめ!$A$1:$F$380,4,FALSE)),"－",VLOOKUP($AN501,技まとめ!$A$1:$F$380,4,FALSE)),"一致","")</f>
        <v/>
      </c>
      <c r="AS501" s="9" t="s">
        <v>311</v>
      </c>
      <c r="AT501" s="3" t="str">
        <f>IF(ISERROR(VLOOKUP($AS501,技まとめ!$A$1:$F$380,6,FALSE)),"－",VLOOKUP($AS501,技まとめ!$A$1:$F$380,6,FALSE))</f>
        <v>CA</v>
      </c>
      <c r="AU501" s="3">
        <f>IF(ISERROR(VLOOKUP($AS501,技まとめ!$A$1:$F$380,3,FALSE)),"－",VLOOKUP($AS501,技まとめ!$A$1:$F$380,3,FALSE))</f>
        <v>104</v>
      </c>
      <c r="AV501" s="3">
        <f>IF(ISERROR(VLOOKUP($AS501,技まとめ!$A$1:$F$380,5,FALSE)),"－",VLOOKUP($AS501,技まとめ!$A$1:$F$380,5,FALSE))</f>
        <v>52</v>
      </c>
      <c r="AW501" s="3" t="str">
        <f>IF($E501=IF(ISERROR(VLOOKUP($AS501,技まとめ!$A$1:$F$380,4,FALSE)),"－",VLOOKUP($AS501,技まとめ!$A$1:$F$380,4,FALSE)),"一致","")</f>
        <v>一致</v>
      </c>
      <c r="AX501" s="12" t="str">
        <f t="shared" si="104"/>
        <v>ホーントレインワイルドクローサイクロンビーストファング</v>
      </c>
      <c r="AY501" s="12" t="str">
        <f t="shared" si="105"/>
        <v>ホーントレインワイルドクローサイクロンビーストファング</v>
      </c>
      <c r="AZ501" s="12" t="str">
        <f t="shared" si="106"/>
        <v>ホーントレインワイルドクローサイクロンビーストファング</v>
      </c>
      <c r="BA501" s="12" t="str">
        <f t="shared" si="107"/>
        <v>ホーントレインワイルドクローサイクロンビーストファング</v>
      </c>
      <c r="BB501" s="11" t="str">
        <f t="shared" si="108"/>
        <v>BBCABLCA</v>
      </c>
      <c r="BC501" s="11" t="str">
        <f t="shared" si="109"/>
        <v>BBCABLCA</v>
      </c>
      <c r="BD501" s="11" t="str">
        <f t="shared" si="110"/>
        <v>BBCABLCA</v>
      </c>
      <c r="BE501" s="11" t="str">
        <f t="shared" si="111"/>
        <v>BBCABLCA</v>
      </c>
    </row>
    <row r="502" spans="1:57" ht="11.25" hidden="1" customHeight="1">
      <c r="A502" s="6">
        <v>500</v>
      </c>
      <c r="B502" s="7" t="s">
        <v>1376</v>
      </c>
      <c r="C502" s="8" t="s">
        <v>1377</v>
      </c>
      <c r="D502" s="7" t="s">
        <v>72</v>
      </c>
      <c r="E502" s="7" t="s">
        <v>95</v>
      </c>
      <c r="F502" s="7" t="s">
        <v>82</v>
      </c>
      <c r="G502" s="9">
        <v>91</v>
      </c>
      <c r="H502" s="9">
        <v>131</v>
      </c>
      <c r="I502" s="9">
        <v>59</v>
      </c>
      <c r="J502" s="9">
        <v>51</v>
      </c>
      <c r="K502" s="9">
        <v>56</v>
      </c>
      <c r="L502" s="9">
        <v>51</v>
      </c>
      <c r="M502" s="9">
        <v>55</v>
      </c>
      <c r="N502" s="9">
        <v>56</v>
      </c>
      <c r="O502" s="9">
        <v>51</v>
      </c>
      <c r="P502" s="9">
        <v>62</v>
      </c>
      <c r="Q502" s="10">
        <v>109</v>
      </c>
      <c r="R502" s="11">
        <v>43</v>
      </c>
      <c r="S502" s="11">
        <v>1</v>
      </c>
      <c r="T502" s="11">
        <v>101</v>
      </c>
      <c r="U502" s="11">
        <v>105</v>
      </c>
      <c r="V502" s="11">
        <v>1</v>
      </c>
      <c r="W502" s="11">
        <v>101</v>
      </c>
      <c r="X502" s="11">
        <f t="shared" si="98"/>
        <v>461</v>
      </c>
      <c r="Y502" s="11">
        <f t="shared" si="99"/>
        <v>4870</v>
      </c>
      <c r="Z502" s="11">
        <f t="shared" si="100"/>
        <v>2020</v>
      </c>
      <c r="AA502" s="11">
        <f t="shared" si="101"/>
        <v>4050</v>
      </c>
      <c r="AB502" s="11">
        <f t="shared" si="102"/>
        <v>4050</v>
      </c>
      <c r="AC502" s="6">
        <f t="shared" si="103"/>
        <v>4760</v>
      </c>
      <c r="AD502" s="9" t="s">
        <v>235</v>
      </c>
      <c r="AE502" s="3" t="str">
        <f>IF(ISERROR(VLOOKUP($AD502,技まとめ!$A$1:$F$380,6,FALSE)),"－",VLOOKUP($AD502,技まとめ!$A$1:$F$380,6,FALSE))</f>
        <v>BL</v>
      </c>
      <c r="AF502" s="3">
        <f>IF(ISERROR(VLOOKUP($AD502,技まとめ!$A$1:$F$380,3,FALSE)),"－",VLOOKUP($AD502,技まとめ!$A$1:$F$380,3,FALSE))</f>
        <v>18</v>
      </c>
      <c r="AG502" s="3">
        <f>IF(ISERROR(VLOOKUP($AD502,技まとめ!$A$1:$F$380,5,FALSE)),"－",VLOOKUP($AD502,技まとめ!$A$1:$F$380,5,FALSE))</f>
        <v>21</v>
      </c>
      <c r="AH502" s="3" t="str">
        <f>IF($E502=IF(ISERROR(VLOOKUP($AD502,技まとめ!$A$1:$F$380,4,FALSE)),"－",VLOOKUP($AD502,技まとめ!$A$1:$F$380,4,FALSE)),"一致","")</f>
        <v>一致</v>
      </c>
      <c r="AI502" s="9" t="s">
        <v>263</v>
      </c>
      <c r="AJ502" s="3" t="str">
        <f>IF(ISERROR(VLOOKUP($AI502,技まとめ!$A$1:$F$380,6,FALSE)),"－",VLOOKUP($AI502,技まとめ!$A$1:$F$380,6,FALSE))</f>
        <v>DR</v>
      </c>
      <c r="AK502" s="3">
        <f>IF(ISERROR(VLOOKUP($AI502,技まとめ!$A$1:$F$380,3,FALSE)),"－",VLOOKUP($AI502,技まとめ!$A$1:$F$380,3,FALSE))</f>
        <v>16</v>
      </c>
      <c r="AL502" s="3">
        <f>IF(ISERROR(VLOOKUP($AI502,技まとめ!$A$1:$F$380,5,FALSE)),"－",VLOOKUP($AI502,技まとめ!$A$1:$F$380,5,FALSE))</f>
        <v>21</v>
      </c>
      <c r="AM502" s="3" t="str">
        <f>IF($E502=IF(ISERROR(VLOOKUP($AI502,技まとめ!$A$1:$F$380,4,FALSE)),"－",VLOOKUP($AI502,技まとめ!$A$1:$F$380,4,FALSE)),"一致","")</f>
        <v>一致</v>
      </c>
      <c r="AN502" s="9" t="s">
        <v>98</v>
      </c>
      <c r="AO502" s="3" t="str">
        <f>IF(ISERROR(VLOOKUP($AN502,技まとめ!$A$1:$F$380,6,FALSE)),"－",VLOOKUP($AN502,技まとめ!$A$1:$F$380,6,FALSE))</f>
        <v>BL</v>
      </c>
      <c r="AP502" s="3">
        <f>IF(ISERROR(VLOOKUP($AN502,技まとめ!$A$1:$F$380,3,FALSE)),"－",VLOOKUP($AN502,技まとめ!$A$1:$F$380,3,FALSE))</f>
        <v>58</v>
      </c>
      <c r="AQ502" s="3">
        <f>IF(ISERROR(VLOOKUP($AN502,技まとめ!$A$1:$F$380,5,FALSE)),"－",VLOOKUP($AN502,技まとめ!$A$1:$F$380,5,FALSE))</f>
        <v>39</v>
      </c>
      <c r="AR502" s="3" t="str">
        <f>IF($E502=IF(ISERROR(VLOOKUP($AN502,技まとめ!$A$1:$F$380,4,FALSE)),"－",VLOOKUP($AN502,技まとめ!$A$1:$F$380,4,FALSE)),"一致","")</f>
        <v>一致</v>
      </c>
      <c r="AS502" s="9" t="s">
        <v>236</v>
      </c>
      <c r="AT502" s="3" t="str">
        <f>IF(ISERROR(VLOOKUP($AS502,技まとめ!$A$1:$F$380,6,FALSE)),"－",VLOOKUP($AS502,技まとめ!$A$1:$F$380,6,FALSE))</f>
        <v>DR</v>
      </c>
      <c r="AU502" s="3">
        <f>IF(ISERROR(VLOOKUP($AS502,技まとめ!$A$1:$F$380,3,FALSE)),"－",VLOOKUP($AS502,技まとめ!$A$1:$F$380,3,FALSE))</f>
        <v>65</v>
      </c>
      <c r="AV502" s="3">
        <f>IF(ISERROR(VLOOKUP($AS502,技まとめ!$A$1:$F$380,5,FALSE)),"－",VLOOKUP($AS502,技まとめ!$A$1:$F$380,5,FALSE))</f>
        <v>42</v>
      </c>
      <c r="AW502" s="3" t="str">
        <f>IF($E502=IF(ISERROR(VLOOKUP($AS502,技まとめ!$A$1:$F$380,4,FALSE)),"－",VLOOKUP($AS502,技まとめ!$A$1:$F$380,4,FALSE)),"一致","")</f>
        <v/>
      </c>
      <c r="AX502" s="12" t="str">
        <f t="shared" si="104"/>
        <v>ドッペルゲンガーマジックかげぬいとうめいフェイント</v>
      </c>
      <c r="AY502" s="12" t="str">
        <f t="shared" si="105"/>
        <v>ドッペルゲンガーマジックかげぬいとうめいフェイント</v>
      </c>
      <c r="AZ502" s="12" t="str">
        <f t="shared" si="106"/>
        <v>ドッペルゲンガーマジックかげぬいとうめいフェイント</v>
      </c>
      <c r="BA502" s="12" t="str">
        <f t="shared" si="107"/>
        <v>ドッペルゲンガーマジックかげぬいとうめいフェイント</v>
      </c>
      <c r="BB502" s="11" t="str">
        <f t="shared" si="108"/>
        <v>BLDRBLDR</v>
      </c>
      <c r="BC502" s="11" t="str">
        <f t="shared" si="109"/>
        <v>BLDRBLDR</v>
      </c>
      <c r="BD502" s="11" t="str">
        <f t="shared" si="110"/>
        <v>BLDRBLDR</v>
      </c>
      <c r="BE502" s="11" t="str">
        <f t="shared" si="111"/>
        <v>BLDRBLDR</v>
      </c>
    </row>
    <row r="503" spans="1:57" ht="11.25" hidden="1" customHeight="1">
      <c r="A503" s="6">
        <v>501</v>
      </c>
      <c r="B503" s="7" t="s">
        <v>1378</v>
      </c>
      <c r="C503" s="8" t="s">
        <v>1379</v>
      </c>
      <c r="D503" s="7" t="s">
        <v>72</v>
      </c>
      <c r="E503" s="7" t="s">
        <v>73</v>
      </c>
      <c r="F503" s="7" t="s">
        <v>82</v>
      </c>
      <c r="G503" s="9">
        <v>91</v>
      </c>
      <c r="H503" s="9">
        <v>126</v>
      </c>
      <c r="I503" s="9">
        <v>49</v>
      </c>
      <c r="J503" s="9">
        <v>55</v>
      </c>
      <c r="K503" s="9">
        <v>53</v>
      </c>
      <c r="L503" s="9">
        <v>51</v>
      </c>
      <c r="M503" s="9">
        <v>62</v>
      </c>
      <c r="N503" s="9">
        <v>55</v>
      </c>
      <c r="O503" s="9">
        <v>55</v>
      </c>
      <c r="P503" s="9">
        <v>28</v>
      </c>
      <c r="Q503" s="10">
        <v>99</v>
      </c>
      <c r="R503" s="11">
        <v>9</v>
      </c>
      <c r="S503" s="11">
        <v>1</v>
      </c>
      <c r="T503" s="11">
        <v>101</v>
      </c>
      <c r="U503" s="11">
        <v>112</v>
      </c>
      <c r="V503" s="11">
        <v>1</v>
      </c>
      <c r="W503" s="11">
        <v>105</v>
      </c>
      <c r="X503" s="11">
        <f t="shared" si="98"/>
        <v>428</v>
      </c>
      <c r="Y503" s="11">
        <f t="shared" si="99"/>
        <v>4490</v>
      </c>
      <c r="Z503" s="11">
        <f t="shared" si="100"/>
        <v>850</v>
      </c>
      <c r="AA503" s="11">
        <f t="shared" si="101"/>
        <v>4070</v>
      </c>
      <c r="AB503" s="11">
        <f t="shared" si="102"/>
        <v>4070</v>
      </c>
      <c r="AC503" s="6">
        <f t="shared" si="103"/>
        <v>4610</v>
      </c>
      <c r="AD503" s="9" t="s">
        <v>273</v>
      </c>
      <c r="AE503" s="3" t="str">
        <f>IF(ISERROR(VLOOKUP($AD503,技まとめ!$A$1:$F$380,6,FALSE)),"－",VLOOKUP($AD503,技まとめ!$A$1:$F$380,6,FALSE))</f>
        <v>BL</v>
      </c>
      <c r="AF503" s="3">
        <f>IF(ISERROR(VLOOKUP($AD503,技まとめ!$A$1:$F$380,3,FALSE)),"－",VLOOKUP($AD503,技まとめ!$A$1:$F$380,3,FALSE))</f>
        <v>17</v>
      </c>
      <c r="AG503" s="3">
        <f>IF(ISERROR(VLOOKUP($AD503,技まとめ!$A$1:$F$380,5,FALSE)),"－",VLOOKUP($AD503,技まとめ!$A$1:$F$380,5,FALSE))</f>
        <v>20</v>
      </c>
      <c r="AH503" s="3" t="str">
        <f>IF($E503=IF(ISERROR(VLOOKUP($AD503,技まとめ!$A$1:$F$380,4,FALSE)),"－",VLOOKUP($AD503,技まとめ!$A$1:$F$380,4,FALSE)),"一致","")</f>
        <v>一致</v>
      </c>
      <c r="AI503" s="9" t="s">
        <v>156</v>
      </c>
      <c r="AJ503" s="3" t="str">
        <f>IF(ISERROR(VLOOKUP($AI503,技まとめ!$A$1:$F$380,6,FALSE)),"－",VLOOKUP($AI503,技まとめ!$A$1:$F$380,6,FALSE))</f>
        <v>BB</v>
      </c>
      <c r="AK503" s="3">
        <f>IF(ISERROR(VLOOKUP($AI503,技まとめ!$A$1:$F$380,3,FALSE)),"－",VLOOKUP($AI503,技まとめ!$A$1:$F$380,3,FALSE))</f>
        <v>17</v>
      </c>
      <c r="AL503" s="3">
        <f>IF(ISERROR(VLOOKUP($AI503,技まとめ!$A$1:$F$380,5,FALSE)),"－",VLOOKUP($AI503,技まとめ!$A$1:$F$380,5,FALSE))</f>
        <v>20</v>
      </c>
      <c r="AM503" s="3" t="str">
        <f>IF($E503=IF(ISERROR(VLOOKUP($AI503,技まとめ!$A$1:$F$380,4,FALSE)),"－",VLOOKUP($AI503,技まとめ!$A$1:$F$380,4,FALSE)),"一致","")</f>
        <v/>
      </c>
      <c r="AN503" s="9" t="s">
        <v>89</v>
      </c>
      <c r="AO503" s="3" t="str">
        <f>IF(ISERROR(VLOOKUP($AN503,技まとめ!$A$1:$F$380,6,FALSE)),"－",VLOOKUP($AN503,技まとめ!$A$1:$F$380,6,FALSE))</f>
        <v>BB</v>
      </c>
      <c r="AP503" s="3">
        <f>IF(ISERROR(VLOOKUP($AN503,技まとめ!$A$1:$F$380,3,FALSE)),"－",VLOOKUP($AN503,技まとめ!$A$1:$F$380,3,FALSE))</f>
        <v>43</v>
      </c>
      <c r="AQ503" s="3">
        <f>IF(ISERROR(VLOOKUP($AN503,技まとめ!$A$1:$F$380,5,FALSE)),"－",VLOOKUP($AN503,技まとめ!$A$1:$F$380,5,FALSE))</f>
        <v>30</v>
      </c>
      <c r="AR503" s="3" t="str">
        <f>IF($E503=IF(ISERROR(VLOOKUP($AN503,技まとめ!$A$1:$F$380,4,FALSE)),"－",VLOOKUP($AN503,技まとめ!$A$1:$F$380,4,FALSE)),"一致","")</f>
        <v>一致</v>
      </c>
      <c r="AS503" s="9" t="s">
        <v>837</v>
      </c>
      <c r="AT503" s="3" t="str">
        <f>IF(ISERROR(VLOOKUP($AS503,技まとめ!$A$1:$F$380,6,FALSE)),"－",VLOOKUP($AS503,技まとめ!$A$1:$F$380,6,FALSE))</f>
        <v>BL</v>
      </c>
      <c r="AU503" s="3">
        <f>IF(ISERROR(VLOOKUP($AS503,技まとめ!$A$1:$F$380,3,FALSE)),"－",VLOOKUP($AS503,技まとめ!$A$1:$F$380,3,FALSE))</f>
        <v>104</v>
      </c>
      <c r="AV503" s="3">
        <f>IF(ISERROR(VLOOKUP($AS503,技まとめ!$A$1:$F$380,5,FALSE)),"－",VLOOKUP($AS503,技まとめ!$A$1:$F$380,5,FALSE))</f>
        <v>57</v>
      </c>
      <c r="AW503" s="3" t="str">
        <f>IF($E503=IF(ISERROR(VLOOKUP($AS503,技まとめ!$A$1:$F$380,4,FALSE)),"－",VLOOKUP($AS503,技まとめ!$A$1:$F$380,4,FALSE)),"一致","")</f>
        <v>一致</v>
      </c>
      <c r="AX503" s="12" t="str">
        <f t="shared" si="104"/>
        <v>しこふみジャイアントスピンザ・ウォールボディシールド</v>
      </c>
      <c r="AY503" s="12" t="str">
        <f t="shared" si="105"/>
        <v>しこふみジャイアントスピンザ・ウォールボディシールド</v>
      </c>
      <c r="AZ503" s="12" t="str">
        <f t="shared" si="106"/>
        <v>しこふみジャイアントスピンザ・ウォールボディシールド</v>
      </c>
      <c r="BA503" s="12" t="str">
        <f t="shared" si="107"/>
        <v>しこふみジャイアントスピンザ・ウォールボディシールド</v>
      </c>
      <c r="BB503" s="11" t="str">
        <f t="shared" si="108"/>
        <v>BLBBBBBL</v>
      </c>
      <c r="BC503" s="11" t="str">
        <f t="shared" si="109"/>
        <v>BLBBBBBL</v>
      </c>
      <c r="BD503" s="11" t="str">
        <f t="shared" si="110"/>
        <v>BLBBBBBL</v>
      </c>
      <c r="BE503" s="11" t="str">
        <f t="shared" si="111"/>
        <v>BLBBBBBL</v>
      </c>
    </row>
    <row r="504" spans="1:57" ht="11.25" hidden="1" customHeight="1">
      <c r="A504" s="6">
        <v>502</v>
      </c>
      <c r="B504" s="7" t="s">
        <v>1380</v>
      </c>
      <c r="C504" s="8" t="s">
        <v>1381</v>
      </c>
      <c r="D504" s="7" t="s">
        <v>72</v>
      </c>
      <c r="E504" s="7" t="s">
        <v>95</v>
      </c>
      <c r="F504" s="7" t="s">
        <v>109</v>
      </c>
      <c r="G504" s="9">
        <v>93</v>
      </c>
      <c r="H504" s="9">
        <v>124</v>
      </c>
      <c r="I504" s="9">
        <v>57</v>
      </c>
      <c r="J504" s="9">
        <v>62</v>
      </c>
      <c r="K504" s="9">
        <v>57</v>
      </c>
      <c r="L504" s="9">
        <v>62</v>
      </c>
      <c r="M504" s="9">
        <v>51</v>
      </c>
      <c r="N504" s="9">
        <v>53</v>
      </c>
      <c r="O504" s="9">
        <v>56</v>
      </c>
      <c r="P504" s="9">
        <v>43</v>
      </c>
      <c r="Q504" s="10">
        <v>107</v>
      </c>
      <c r="R504" s="11">
        <v>33</v>
      </c>
      <c r="S504" s="11">
        <v>1</v>
      </c>
      <c r="T504" s="11">
        <v>112</v>
      </c>
      <c r="U504" s="11">
        <v>101</v>
      </c>
      <c r="V504" s="11">
        <v>1</v>
      </c>
      <c r="W504" s="11">
        <v>106</v>
      </c>
      <c r="X504" s="11">
        <f t="shared" si="98"/>
        <v>461</v>
      </c>
      <c r="Y504" s="11">
        <f t="shared" si="99"/>
        <v>4815</v>
      </c>
      <c r="Z504" s="11">
        <f t="shared" si="100"/>
        <v>1695</v>
      </c>
      <c r="AA504" s="11">
        <f t="shared" si="101"/>
        <v>4460</v>
      </c>
      <c r="AB504" s="11">
        <f t="shared" si="102"/>
        <v>4460</v>
      </c>
      <c r="AC504" s="6">
        <f t="shared" si="103"/>
        <v>5175</v>
      </c>
      <c r="AD504" s="9" t="s">
        <v>269</v>
      </c>
      <c r="AE504" s="3" t="str">
        <f>IF(ISERROR(VLOOKUP($AD504,技まとめ!$A$1:$F$380,6,FALSE)),"－",VLOOKUP($AD504,技まとめ!$A$1:$F$380,6,FALSE))</f>
        <v>DR</v>
      </c>
      <c r="AF504" s="3">
        <f>IF(ISERROR(VLOOKUP($AD504,技まとめ!$A$1:$F$380,3,FALSE)),"－",VLOOKUP($AD504,技まとめ!$A$1:$F$380,3,FALSE))</f>
        <v>19</v>
      </c>
      <c r="AG504" s="3">
        <f>IF(ISERROR(VLOOKUP($AD504,技まとめ!$A$1:$F$380,5,FALSE)),"－",VLOOKUP($AD504,技まとめ!$A$1:$F$380,5,FALSE))</f>
        <v>20</v>
      </c>
      <c r="AH504" s="3" t="str">
        <f>IF($E504=IF(ISERROR(VLOOKUP($AD504,技まとめ!$A$1:$F$380,4,FALSE)),"－",VLOOKUP($AD504,技まとめ!$A$1:$F$380,4,FALSE)),"一致","")</f>
        <v/>
      </c>
      <c r="AI504" s="9" t="s">
        <v>97</v>
      </c>
      <c r="AJ504" s="3" t="str">
        <f>IF(ISERROR(VLOOKUP($AI504,技まとめ!$A$1:$F$380,6,FALSE)),"－",VLOOKUP($AI504,技まとめ!$A$1:$F$380,6,FALSE))</f>
        <v>BL</v>
      </c>
      <c r="AK504" s="3">
        <f>IF(ISERROR(VLOOKUP($AI504,技まとめ!$A$1:$F$380,3,FALSE)),"－",VLOOKUP($AI504,技まとめ!$A$1:$F$380,3,FALSE))</f>
        <v>38</v>
      </c>
      <c r="AL504" s="3">
        <f>IF(ISERROR(VLOOKUP($AI504,技まとめ!$A$1:$F$380,5,FALSE)),"－",VLOOKUP($AI504,技まとめ!$A$1:$F$380,5,FALSE))</f>
        <v>16</v>
      </c>
      <c r="AM504" s="3" t="str">
        <f>IF($E504=IF(ISERROR(VLOOKUP($AI504,技まとめ!$A$1:$F$380,4,FALSE)),"－",VLOOKUP($AI504,技まとめ!$A$1:$F$380,4,FALSE)),"一致","")</f>
        <v/>
      </c>
      <c r="AN504" s="9" t="s">
        <v>248</v>
      </c>
      <c r="AO504" s="3" t="str">
        <f>IF(ISERROR(VLOOKUP($AN504,技まとめ!$A$1:$F$380,6,FALSE)),"－",VLOOKUP($AN504,技まとめ!$A$1:$F$380,6,FALSE))</f>
        <v>DR</v>
      </c>
      <c r="AP504" s="3">
        <f>IF(ISERROR(VLOOKUP($AN504,技まとめ!$A$1:$F$380,3,FALSE)),"－",VLOOKUP($AN504,技まとめ!$A$1:$F$380,3,FALSE))</f>
        <v>53</v>
      </c>
      <c r="AQ504" s="3">
        <f>IF(ISERROR(VLOOKUP($AN504,技まとめ!$A$1:$F$380,5,FALSE)),"－",VLOOKUP($AN504,技まとめ!$A$1:$F$380,5,FALSE))</f>
        <v>35</v>
      </c>
      <c r="AR504" s="3" t="str">
        <f>IF($E504=IF(ISERROR(VLOOKUP($AN504,技まとめ!$A$1:$F$380,4,FALSE)),"－",VLOOKUP($AN504,技まとめ!$A$1:$F$380,4,FALSE)),"一致","")</f>
        <v>一致</v>
      </c>
      <c r="AS504" s="9" t="s">
        <v>647</v>
      </c>
      <c r="AT504" s="3" t="str">
        <f>IF(ISERROR(VLOOKUP($AS504,技まとめ!$A$1:$F$380,6,FALSE)),"－",VLOOKUP($AS504,技まとめ!$A$1:$F$380,6,FALSE))</f>
        <v>NS</v>
      </c>
      <c r="AU504" s="3">
        <f>IF(ISERROR(VLOOKUP($AS504,技まとめ!$A$1:$F$380,3,FALSE)),"－",VLOOKUP($AS504,技まとめ!$A$1:$F$380,3,FALSE))</f>
        <v>103</v>
      </c>
      <c r="AV504" s="3">
        <f>IF(ISERROR(VLOOKUP($AS504,技まとめ!$A$1:$F$380,5,FALSE)),"－",VLOOKUP($AS504,技まとめ!$A$1:$F$380,5,FALSE))</f>
        <v>55</v>
      </c>
      <c r="AW504" s="3" t="str">
        <f>IF($E504=IF(ISERROR(VLOOKUP($AS504,技まとめ!$A$1:$F$380,4,FALSE)),"－",VLOOKUP($AS504,技まとめ!$A$1:$F$380,4,FALSE)),"一致","")</f>
        <v/>
      </c>
      <c r="AX504" s="12" t="str">
        <f t="shared" si="104"/>
        <v>どくぎりのじゅつうしろのしょうめんたつまきどくぎりストライクサンバ</v>
      </c>
      <c r="AY504" s="12" t="str">
        <f t="shared" si="105"/>
        <v>どくぎりのじゅつうしろのしょうめんたつまきどくぎりストライクサンバ</v>
      </c>
      <c r="AZ504" s="12" t="str">
        <f t="shared" si="106"/>
        <v>どくぎりのじゅつうしろのしょうめんたつまきどくぎりストライクサンバ</v>
      </c>
      <c r="BA504" s="12" t="str">
        <f t="shared" si="107"/>
        <v>どくぎりのじゅつうしろのしょうめんたつまきどくぎりストライクサンバ</v>
      </c>
      <c r="BB504" s="11" t="str">
        <f t="shared" si="108"/>
        <v>DRBLDRNS</v>
      </c>
      <c r="BC504" s="11" t="str">
        <f t="shared" si="109"/>
        <v>DRBLDRNS</v>
      </c>
      <c r="BD504" s="11" t="str">
        <f t="shared" si="110"/>
        <v>DRBLDRNS</v>
      </c>
      <c r="BE504" s="11" t="str">
        <f t="shared" si="111"/>
        <v>DRBLDRNS</v>
      </c>
    </row>
    <row r="505" spans="1:57" ht="11.25" hidden="1" customHeight="1">
      <c r="A505" s="6">
        <v>503</v>
      </c>
      <c r="B505" s="7" t="s">
        <v>1382</v>
      </c>
      <c r="C505" s="8" t="s">
        <v>1383</v>
      </c>
      <c r="D505" s="7" t="s">
        <v>72</v>
      </c>
      <c r="E505" s="7" t="s">
        <v>81</v>
      </c>
      <c r="F505" s="7" t="s">
        <v>74</v>
      </c>
      <c r="G505" s="9">
        <v>113</v>
      </c>
      <c r="H505" s="9">
        <v>105</v>
      </c>
      <c r="I505" s="9">
        <v>46</v>
      </c>
      <c r="J505" s="9">
        <v>51</v>
      </c>
      <c r="K505" s="9">
        <v>59</v>
      </c>
      <c r="L505" s="9">
        <v>48</v>
      </c>
      <c r="M505" s="9">
        <v>56</v>
      </c>
      <c r="N505" s="9">
        <v>51</v>
      </c>
      <c r="O505" s="9">
        <v>56</v>
      </c>
      <c r="P505" s="9">
        <v>64</v>
      </c>
      <c r="Q505" s="10">
        <v>96</v>
      </c>
      <c r="R505" s="11">
        <v>43</v>
      </c>
      <c r="S505" s="11">
        <v>1</v>
      </c>
      <c r="T505" s="11">
        <v>98</v>
      </c>
      <c r="U505" s="11">
        <v>106</v>
      </c>
      <c r="V505" s="11">
        <v>1</v>
      </c>
      <c r="W505" s="11">
        <v>106</v>
      </c>
      <c r="X505" s="11">
        <f t="shared" si="98"/>
        <v>451</v>
      </c>
      <c r="Y505" s="11">
        <f t="shared" si="99"/>
        <v>4375</v>
      </c>
      <c r="Z505" s="11">
        <f t="shared" si="100"/>
        <v>2045</v>
      </c>
      <c r="AA505" s="11">
        <f t="shared" si="101"/>
        <v>3970</v>
      </c>
      <c r="AB505" s="11">
        <f t="shared" si="102"/>
        <v>3970</v>
      </c>
      <c r="AC505" s="6">
        <f t="shared" si="103"/>
        <v>4665</v>
      </c>
      <c r="AD505" s="9" t="s">
        <v>290</v>
      </c>
      <c r="AE505" s="3" t="str">
        <f>IF(ISERROR(VLOOKUP($AD505,技まとめ!$A$1:$F$380,6,FALSE)),"－",VLOOKUP($AD505,技まとめ!$A$1:$F$380,6,FALSE))</f>
        <v>CA</v>
      </c>
      <c r="AF505" s="3">
        <f>IF(ISERROR(VLOOKUP($AD505,技まとめ!$A$1:$F$380,3,FALSE)),"－",VLOOKUP($AD505,技まとめ!$A$1:$F$380,3,FALSE))</f>
        <v>27</v>
      </c>
      <c r="AG505" s="3">
        <f>IF(ISERROR(VLOOKUP($AD505,技まとめ!$A$1:$F$380,5,FALSE)),"－",VLOOKUP($AD505,技まとめ!$A$1:$F$380,5,FALSE))</f>
        <v>25</v>
      </c>
      <c r="AH505" s="3" t="str">
        <f>IF($E505=IF(ISERROR(VLOOKUP($AD505,技まとめ!$A$1:$F$380,4,FALSE)),"－",VLOOKUP($AD505,技まとめ!$A$1:$F$380,4,FALSE)),"一致","")</f>
        <v/>
      </c>
      <c r="AI505" s="9" t="s">
        <v>141</v>
      </c>
      <c r="AJ505" s="3" t="str">
        <f>IF(ISERROR(VLOOKUP($AI505,技まとめ!$A$1:$F$380,6,FALSE)),"－",VLOOKUP($AI505,技まとめ!$A$1:$F$380,6,FALSE))</f>
        <v>SC</v>
      </c>
      <c r="AK505" s="3">
        <f>IF(ISERROR(VLOOKUP($AI505,技まとめ!$A$1:$F$380,3,FALSE)),"－",VLOOKUP($AI505,技まとめ!$A$1:$F$380,3,FALSE))</f>
        <v>42</v>
      </c>
      <c r="AL505" s="3">
        <f>IF(ISERROR(VLOOKUP($AI505,技まとめ!$A$1:$F$380,5,FALSE)),"－",VLOOKUP($AI505,技まとめ!$A$1:$F$380,5,FALSE))</f>
        <v>28</v>
      </c>
      <c r="AM505" s="3" t="str">
        <f>IF($E505=IF(ISERROR(VLOOKUP($AI505,技まとめ!$A$1:$F$380,4,FALSE)),"－",VLOOKUP($AI505,技まとめ!$A$1:$F$380,4,FALSE)),"一致","")</f>
        <v/>
      </c>
      <c r="AN505" s="9" t="s">
        <v>241</v>
      </c>
      <c r="AO505" s="3" t="str">
        <f>IF(ISERROR(VLOOKUP($AN505,技まとめ!$A$1:$F$380,6,FALSE)),"－",VLOOKUP($AN505,技まとめ!$A$1:$F$380,6,FALSE))</f>
        <v>P1</v>
      </c>
      <c r="AP505" s="3">
        <f>IF(ISERROR(VLOOKUP($AN505,技まとめ!$A$1:$F$380,3,FALSE)),"－",VLOOKUP($AN505,技まとめ!$A$1:$F$380,3,FALSE))</f>
        <v>52</v>
      </c>
      <c r="AQ505" s="3">
        <f>IF(ISERROR(VLOOKUP($AN505,技まとめ!$A$1:$F$380,5,FALSE)),"－",VLOOKUP($AN505,技まとめ!$A$1:$F$380,5,FALSE))</f>
        <v>35</v>
      </c>
      <c r="AR505" s="3" t="str">
        <f>IF($E505=IF(ISERROR(VLOOKUP($AN505,技まとめ!$A$1:$F$380,4,FALSE)),"－",VLOOKUP($AN505,技まとめ!$A$1:$F$380,4,FALSE)),"一致","")</f>
        <v/>
      </c>
      <c r="AS505" s="9" t="s">
        <v>311</v>
      </c>
      <c r="AT505" s="3" t="str">
        <f>IF(ISERROR(VLOOKUP($AS505,技まとめ!$A$1:$F$380,6,FALSE)),"－",VLOOKUP($AS505,技まとめ!$A$1:$F$380,6,FALSE))</f>
        <v>CA</v>
      </c>
      <c r="AU505" s="3">
        <f>IF(ISERROR(VLOOKUP($AS505,技まとめ!$A$1:$F$380,3,FALSE)),"－",VLOOKUP($AS505,技まとめ!$A$1:$F$380,3,FALSE))</f>
        <v>104</v>
      </c>
      <c r="AV505" s="3">
        <f>IF(ISERROR(VLOOKUP($AS505,技まとめ!$A$1:$F$380,5,FALSE)),"－",VLOOKUP($AS505,技まとめ!$A$1:$F$380,5,FALSE))</f>
        <v>52</v>
      </c>
      <c r="AW505" s="3" t="str">
        <f>IF($E505=IF(ISERROR(VLOOKUP($AS505,技まとめ!$A$1:$F$380,4,FALSE)),"－",VLOOKUP($AS505,技まとめ!$A$1:$F$380,4,FALSE)),"一致","")</f>
        <v/>
      </c>
      <c r="AX505" s="12" t="str">
        <f t="shared" si="104"/>
        <v>ワイルドクロードラゴンクラッシュばくれつパンチビーストファング</v>
      </c>
      <c r="AY505" s="12" t="str">
        <f t="shared" si="105"/>
        <v>ワイルドクロードラゴンクラッシュばくれつパンチビーストファング</v>
      </c>
      <c r="AZ505" s="12" t="str">
        <f t="shared" si="106"/>
        <v>ワイルドクロードラゴンクラッシュばくれつパンチビーストファング</v>
      </c>
      <c r="BA505" s="12" t="str">
        <f t="shared" si="107"/>
        <v>ワイルドクロードラゴンクラッシュばくれつパンチビーストファング</v>
      </c>
      <c r="BB505" s="11" t="str">
        <f t="shared" si="108"/>
        <v>CASCP1CA</v>
      </c>
      <c r="BC505" s="11" t="str">
        <f t="shared" si="109"/>
        <v>CASCP1CA</v>
      </c>
      <c r="BD505" s="11" t="str">
        <f t="shared" si="110"/>
        <v>CASCP1CA</v>
      </c>
      <c r="BE505" s="11" t="str">
        <f t="shared" si="111"/>
        <v>CASCP1CA</v>
      </c>
    </row>
    <row r="506" spans="1:57" ht="11.25" hidden="1" customHeight="1">
      <c r="A506" s="6">
        <v>504</v>
      </c>
      <c r="B506" s="7" t="s">
        <v>1384</v>
      </c>
      <c r="C506" s="8" t="s">
        <v>1385</v>
      </c>
      <c r="D506" s="7" t="s">
        <v>72</v>
      </c>
      <c r="E506" s="7" t="s">
        <v>102</v>
      </c>
      <c r="F506" s="7" t="s">
        <v>109</v>
      </c>
      <c r="G506" s="9">
        <v>91</v>
      </c>
      <c r="H506" s="9">
        <v>116</v>
      </c>
      <c r="I506" s="9">
        <v>39</v>
      </c>
      <c r="J506" s="9">
        <v>47</v>
      </c>
      <c r="K506" s="9">
        <v>50</v>
      </c>
      <c r="L506" s="9">
        <v>46</v>
      </c>
      <c r="M506" s="9">
        <v>51</v>
      </c>
      <c r="N506" s="9">
        <v>50</v>
      </c>
      <c r="O506" s="9">
        <v>46</v>
      </c>
      <c r="P506" s="9">
        <v>103</v>
      </c>
      <c r="Q506" s="10">
        <v>89</v>
      </c>
      <c r="R506" s="11">
        <v>68</v>
      </c>
      <c r="S506" s="11">
        <v>1</v>
      </c>
      <c r="T506" s="11">
        <v>96</v>
      </c>
      <c r="U506" s="11">
        <v>101</v>
      </c>
      <c r="V506" s="11">
        <v>1</v>
      </c>
      <c r="W506" s="11">
        <v>96</v>
      </c>
      <c r="X506" s="11">
        <f t="shared" si="98"/>
        <v>452</v>
      </c>
      <c r="Y506" s="11">
        <f t="shared" si="99"/>
        <v>4045</v>
      </c>
      <c r="Z506" s="11">
        <f t="shared" si="100"/>
        <v>2870</v>
      </c>
      <c r="AA506" s="11">
        <f t="shared" si="101"/>
        <v>3850</v>
      </c>
      <c r="AB506" s="11">
        <f t="shared" si="102"/>
        <v>3850</v>
      </c>
      <c r="AC506" s="6">
        <f t="shared" si="103"/>
        <v>4660</v>
      </c>
      <c r="AD506" s="9" t="s">
        <v>605</v>
      </c>
      <c r="AE506" s="3" t="str">
        <f>IF(ISERROR(VLOOKUP($AD506,技まとめ!$A$1:$F$380,6,FALSE)),"－",VLOOKUP($AD506,技まとめ!$A$1:$F$380,6,FALSE))</f>
        <v>DR</v>
      </c>
      <c r="AF506" s="3">
        <f>IF(ISERROR(VLOOKUP($AD506,技まとめ!$A$1:$F$380,3,FALSE)),"－",VLOOKUP($AD506,技まとめ!$A$1:$F$380,3,FALSE))</f>
        <v>102</v>
      </c>
      <c r="AG506" s="3">
        <f>IF(ISERROR(VLOOKUP($AD506,技まとめ!$A$1:$F$380,5,FALSE)),"－",VLOOKUP($AD506,技まとめ!$A$1:$F$380,5,FALSE))</f>
        <v>57</v>
      </c>
      <c r="AH506" s="3" t="str">
        <f>IF($E506=IF(ISERROR(VLOOKUP($AD506,技まとめ!$A$1:$F$380,4,FALSE)),"－",VLOOKUP($AD506,技まとめ!$A$1:$F$380,4,FALSE)),"一致","")</f>
        <v>一致</v>
      </c>
      <c r="AI506" s="9" t="s">
        <v>317</v>
      </c>
      <c r="AJ506" s="3" t="str">
        <f>IF(ISERROR(VLOOKUP($AI506,技まとめ!$A$1:$F$380,6,FALSE)),"－",VLOOKUP($AI506,技まとめ!$A$1:$F$380,6,FALSE))</f>
        <v>SC</v>
      </c>
      <c r="AK506" s="3">
        <f>IF(ISERROR(VLOOKUP($AI506,技まとめ!$A$1:$F$380,3,FALSE)),"－",VLOOKUP($AI506,技まとめ!$A$1:$F$380,3,FALSE))</f>
        <v>31</v>
      </c>
      <c r="AL506" s="3">
        <f>IF(ISERROR(VLOOKUP($AI506,技まとめ!$A$1:$F$380,5,FALSE)),"－",VLOOKUP($AI506,技まとめ!$A$1:$F$380,5,FALSE))</f>
        <v>22</v>
      </c>
      <c r="AM506" s="3" t="str">
        <f>IF($E506=IF(ISERROR(VLOOKUP($AI506,技まとめ!$A$1:$F$380,4,FALSE)),"－",VLOOKUP($AI506,技まとめ!$A$1:$F$380,4,FALSE)),"一致","")</f>
        <v/>
      </c>
      <c r="AN506" s="9" t="s">
        <v>222</v>
      </c>
      <c r="AO506" s="3" t="str">
        <f>IF(ISERROR(VLOOKUP($AN506,技まとめ!$A$1:$F$380,6,FALSE)),"－",VLOOKUP($AN506,技まとめ!$A$1:$F$380,6,FALSE))</f>
        <v>BS</v>
      </c>
      <c r="AP506" s="3">
        <f>IF(ISERROR(VLOOKUP($AN506,技まとめ!$A$1:$F$380,3,FALSE)),"－",VLOOKUP($AN506,技まとめ!$A$1:$F$380,3,FALSE))</f>
        <v>57</v>
      </c>
      <c r="AQ506" s="3">
        <f>IF(ISERROR(VLOOKUP($AN506,技まとめ!$A$1:$F$380,5,FALSE)),"－",VLOOKUP($AN506,技まとめ!$A$1:$F$380,5,FALSE))</f>
        <v>34</v>
      </c>
      <c r="AR506" s="3" t="str">
        <f>IF($E506=IF(ISERROR(VLOOKUP($AN506,技まとめ!$A$1:$F$380,4,FALSE)),"－",VLOOKUP($AN506,技まとめ!$A$1:$F$380,4,FALSE)),"一致","")</f>
        <v/>
      </c>
      <c r="AS506" s="9" t="s">
        <v>318</v>
      </c>
      <c r="AT506" s="3" t="str">
        <f>IF(ISERROR(VLOOKUP($AS506,技まとめ!$A$1:$F$380,6,FALSE)),"－",VLOOKUP($AS506,技まとめ!$A$1:$F$380,6,FALSE))</f>
        <v>LS</v>
      </c>
      <c r="AU506" s="3">
        <f>IF(ISERROR(VLOOKUP($AS506,技まとめ!$A$1:$F$380,3,FALSE)),"－",VLOOKUP($AS506,技まとめ!$A$1:$F$380,3,FALSE))</f>
        <v>98</v>
      </c>
      <c r="AV506" s="3">
        <f>IF(ISERROR(VLOOKUP($AS506,技まとめ!$A$1:$F$380,5,FALSE)),"－",VLOOKUP($AS506,技まとめ!$A$1:$F$380,5,FALSE))</f>
        <v>62</v>
      </c>
      <c r="AW506" s="3" t="str">
        <f>IF($E506=IF(ISERROR(VLOOKUP($AS506,技まとめ!$A$1:$F$380,4,FALSE)),"－",VLOOKUP($AS506,技まとめ!$A$1:$F$380,4,FALSE)),"一致","")</f>
        <v/>
      </c>
      <c r="AX506" s="12" t="str">
        <f t="shared" si="104"/>
        <v>ジ・イカロスコンドルダイブホークショットイーグルバスター</v>
      </c>
      <c r="AY506" s="12" t="str">
        <f t="shared" si="105"/>
        <v>ジ・イカロスコンドルダイブホークショットイーグルバスター</v>
      </c>
      <c r="AZ506" s="12" t="str">
        <f t="shared" si="106"/>
        <v>ジ・イカロスコンドルダイブホークショットイーグルバスター</v>
      </c>
      <c r="BA506" s="12" t="str">
        <f t="shared" si="107"/>
        <v>ジ・イカロスコンドルダイブホークショットイーグルバスター</v>
      </c>
      <c r="BB506" s="11" t="str">
        <f t="shared" si="108"/>
        <v>DRSCBSLS</v>
      </c>
      <c r="BC506" s="11" t="str">
        <f t="shared" si="109"/>
        <v>DRSCBSLS</v>
      </c>
      <c r="BD506" s="11" t="str">
        <f t="shared" si="110"/>
        <v>DRSCBSLS</v>
      </c>
      <c r="BE506" s="11" t="str">
        <f t="shared" si="111"/>
        <v>DRSCBSLS</v>
      </c>
    </row>
    <row r="507" spans="1:57" ht="11.25" hidden="1" customHeight="1">
      <c r="A507" s="6">
        <v>505</v>
      </c>
      <c r="B507" s="7" t="s">
        <v>1386</v>
      </c>
      <c r="C507" s="8" t="s">
        <v>1387</v>
      </c>
      <c r="D507" s="7" t="s">
        <v>72</v>
      </c>
      <c r="E507" s="7" t="s">
        <v>95</v>
      </c>
      <c r="F507" s="7" t="s">
        <v>74</v>
      </c>
      <c r="G507" s="9">
        <v>135</v>
      </c>
      <c r="H507" s="9">
        <v>91</v>
      </c>
      <c r="I507" s="9">
        <v>51</v>
      </c>
      <c r="J507" s="9">
        <v>58</v>
      </c>
      <c r="K507" s="9">
        <v>45</v>
      </c>
      <c r="L507" s="9">
        <v>62</v>
      </c>
      <c r="M507" s="9">
        <v>51</v>
      </c>
      <c r="N507" s="9">
        <v>56</v>
      </c>
      <c r="O507" s="9">
        <v>55</v>
      </c>
      <c r="P507" s="9">
        <v>60</v>
      </c>
      <c r="Q507" s="10">
        <v>101</v>
      </c>
      <c r="R507" s="11">
        <v>37</v>
      </c>
      <c r="S507" s="11">
        <v>1</v>
      </c>
      <c r="T507" s="11">
        <v>112</v>
      </c>
      <c r="U507" s="11">
        <v>101</v>
      </c>
      <c r="V507" s="11">
        <v>1</v>
      </c>
      <c r="W507" s="11">
        <v>105</v>
      </c>
      <c r="X507" s="11">
        <f t="shared" si="98"/>
        <v>458</v>
      </c>
      <c r="Y507" s="11">
        <f t="shared" si="99"/>
        <v>4570</v>
      </c>
      <c r="Z507" s="11">
        <f t="shared" si="100"/>
        <v>1830</v>
      </c>
      <c r="AA507" s="11">
        <f t="shared" si="101"/>
        <v>4455</v>
      </c>
      <c r="AB507" s="11">
        <f t="shared" si="102"/>
        <v>4455</v>
      </c>
      <c r="AC507" s="6">
        <f t="shared" si="103"/>
        <v>5190</v>
      </c>
      <c r="AD507" s="9" t="s">
        <v>220</v>
      </c>
      <c r="AE507" s="3" t="str">
        <f>IF(ISERROR(VLOOKUP($AD507,技まとめ!$A$1:$F$380,6,FALSE)),"－",VLOOKUP($AD507,技まとめ!$A$1:$F$380,6,FALSE))</f>
        <v>－</v>
      </c>
      <c r="AF507" s="3">
        <f>IF(ISERROR(VLOOKUP($AD507,技まとめ!$A$1:$F$380,3,FALSE)),"－",VLOOKUP($AD507,技まとめ!$A$1:$F$380,3,FALSE))</f>
        <v>0</v>
      </c>
      <c r="AG507" s="3">
        <f>IF(ISERROR(VLOOKUP($AD507,技まとめ!$A$1:$F$380,5,FALSE)),"－",VLOOKUP($AD507,技まとめ!$A$1:$F$380,5,FALSE))</f>
        <v>0</v>
      </c>
      <c r="AH507" s="3" t="str">
        <f>IF($E507=IF(ISERROR(VLOOKUP($AD507,技まとめ!$A$1:$F$380,4,FALSE)),"－",VLOOKUP($AD507,技まとめ!$A$1:$F$380,4,FALSE)),"一致","")</f>
        <v/>
      </c>
      <c r="AI507" s="9" t="s">
        <v>226</v>
      </c>
      <c r="AJ507" s="3" t="str">
        <f>IF(ISERROR(VLOOKUP($AI507,技まとめ!$A$1:$F$380,6,FALSE)),"－",VLOOKUP($AI507,技まとめ!$A$1:$F$380,6,FALSE))</f>
        <v>CA</v>
      </c>
      <c r="AK507" s="3">
        <f>IF(ISERROR(VLOOKUP($AI507,技まとめ!$A$1:$F$380,3,FALSE)),"－",VLOOKUP($AI507,技まとめ!$A$1:$F$380,3,FALSE))</f>
        <v>21</v>
      </c>
      <c r="AL507" s="3">
        <f>IF(ISERROR(VLOOKUP($AI507,技まとめ!$A$1:$F$380,5,FALSE)),"－",VLOOKUP($AI507,技まとめ!$A$1:$F$380,5,FALSE))</f>
        <v>22</v>
      </c>
      <c r="AM507" s="3" t="str">
        <f>IF($E507=IF(ISERROR(VLOOKUP($AI507,技まとめ!$A$1:$F$380,4,FALSE)),"－",VLOOKUP($AI507,技まとめ!$A$1:$F$380,4,FALSE)),"一致","")</f>
        <v>一致</v>
      </c>
      <c r="AN507" s="9" t="s">
        <v>251</v>
      </c>
      <c r="AO507" s="3" t="str">
        <f>IF(ISERROR(VLOOKUP($AN507,技まとめ!$A$1:$F$380,6,FALSE)),"－",VLOOKUP($AN507,技まとめ!$A$1:$F$380,6,FALSE))</f>
        <v>BL</v>
      </c>
      <c r="AP507" s="3">
        <f>IF(ISERROR(VLOOKUP($AN507,技まとめ!$A$1:$F$380,3,FALSE)),"－",VLOOKUP($AN507,技まとめ!$A$1:$F$380,3,FALSE))</f>
        <v>46</v>
      </c>
      <c r="AQ507" s="3">
        <f>IF(ISERROR(VLOOKUP($AN507,技まとめ!$A$1:$F$380,5,FALSE)),"－",VLOOKUP($AN507,技まとめ!$A$1:$F$380,5,FALSE))</f>
        <v>33</v>
      </c>
      <c r="AR507" s="3" t="str">
        <f>IF($E507=IF(ISERROR(VLOOKUP($AN507,技まとめ!$A$1:$F$380,4,FALSE)),"－",VLOOKUP($AN507,技まとめ!$A$1:$F$380,4,FALSE)),"一致","")</f>
        <v>一致</v>
      </c>
      <c r="AS507" s="9" t="s">
        <v>204</v>
      </c>
      <c r="AT507" s="3" t="str">
        <f>IF(ISERROR(VLOOKUP($AS507,技まとめ!$A$1:$F$380,6,FALSE)),"－",VLOOKUP($AS507,技まとめ!$A$1:$F$380,6,FALSE))</f>
        <v>CA</v>
      </c>
      <c r="AU507" s="3">
        <f>IF(ISERROR(VLOOKUP($AS507,技まとめ!$A$1:$F$380,3,FALSE)),"－",VLOOKUP($AS507,技まとめ!$A$1:$F$380,3,FALSE))</f>
        <v>85</v>
      </c>
      <c r="AV507" s="3">
        <f>IF(ISERROR(VLOOKUP($AS507,技まとめ!$A$1:$F$380,5,FALSE)),"－",VLOOKUP($AS507,技まとめ!$A$1:$F$380,5,FALSE))</f>
        <v>47</v>
      </c>
      <c r="AW507" s="3" t="str">
        <f>IF($E507=IF(ISERROR(VLOOKUP($AS507,技まとめ!$A$1:$F$380,4,FALSE)),"－",VLOOKUP($AS507,技まとめ!$A$1:$F$380,4,FALSE)),"一致","")</f>
        <v>一致</v>
      </c>
      <c r="AX507" s="12" t="str">
        <f t="shared" si="104"/>
        <v>ネバーギブアップゆがむくうかんくものいとビッグスパイダー</v>
      </c>
      <c r="AY507" s="12" t="str">
        <f t="shared" si="105"/>
        <v>ネバーギブアップゆがむくうかんくものいとビッグスパイダー</v>
      </c>
      <c r="AZ507" s="12" t="str">
        <f t="shared" si="106"/>
        <v>ネバーギブアップゆがむくうかんくものいとビッグスパイダー</v>
      </c>
      <c r="BA507" s="12" t="str">
        <f t="shared" si="107"/>
        <v>ネバーギブアップゆがむくうかんくものいとビッグスパイダー</v>
      </c>
      <c r="BB507" s="11" t="str">
        <f t="shared" si="108"/>
        <v>－CABLCA</v>
      </c>
      <c r="BC507" s="11" t="str">
        <f t="shared" si="109"/>
        <v>－CABLCA</v>
      </c>
      <c r="BD507" s="11" t="str">
        <f t="shared" si="110"/>
        <v>－CABLCA</v>
      </c>
      <c r="BE507" s="11" t="str">
        <f t="shared" si="111"/>
        <v>－CABLCA</v>
      </c>
    </row>
    <row r="508" spans="1:57" ht="11.25" hidden="1" customHeight="1">
      <c r="A508" s="6">
        <v>506</v>
      </c>
      <c r="B508" s="7" t="s">
        <v>1388</v>
      </c>
      <c r="C508" s="8" t="s">
        <v>1389</v>
      </c>
      <c r="D508" s="7" t="s">
        <v>72</v>
      </c>
      <c r="E508" s="7" t="s">
        <v>73</v>
      </c>
      <c r="F508" s="7" t="s">
        <v>128</v>
      </c>
      <c r="G508" s="9">
        <v>127</v>
      </c>
      <c r="H508" s="9">
        <v>101</v>
      </c>
      <c r="I508" s="9">
        <v>57</v>
      </c>
      <c r="J508" s="9">
        <v>56</v>
      </c>
      <c r="K508" s="9">
        <v>56</v>
      </c>
      <c r="L508" s="9">
        <v>57</v>
      </c>
      <c r="M508" s="9">
        <v>41</v>
      </c>
      <c r="N508" s="9">
        <v>59</v>
      </c>
      <c r="O508" s="9">
        <v>51</v>
      </c>
      <c r="P508" s="9">
        <v>59</v>
      </c>
      <c r="Q508" s="10">
        <v>107</v>
      </c>
      <c r="R508" s="11">
        <v>48</v>
      </c>
      <c r="S508" s="11">
        <v>1</v>
      </c>
      <c r="T508" s="11">
        <v>107</v>
      </c>
      <c r="U508" s="11">
        <v>91</v>
      </c>
      <c r="V508" s="11">
        <v>1</v>
      </c>
      <c r="W508" s="11">
        <v>101</v>
      </c>
      <c r="X508" s="11">
        <f t="shared" si="98"/>
        <v>456</v>
      </c>
      <c r="Y508" s="11">
        <f t="shared" si="99"/>
        <v>4790</v>
      </c>
      <c r="Z508" s="11">
        <f t="shared" si="100"/>
        <v>2195</v>
      </c>
      <c r="AA508" s="11">
        <f t="shared" si="101"/>
        <v>4260</v>
      </c>
      <c r="AB508" s="11">
        <f t="shared" si="102"/>
        <v>4260</v>
      </c>
      <c r="AC508" s="6">
        <f t="shared" si="103"/>
        <v>5025</v>
      </c>
      <c r="AD508" s="9" t="s">
        <v>413</v>
      </c>
      <c r="AE508" s="3" t="str">
        <f>IF(ISERROR(VLOOKUP($AD508,技まとめ!$A$1:$F$380,6,FALSE)),"－",VLOOKUP($AD508,技まとめ!$A$1:$F$380,6,FALSE))</f>
        <v>BB</v>
      </c>
      <c r="AF508" s="3">
        <f>IF(ISERROR(VLOOKUP($AD508,技まとめ!$A$1:$F$380,3,FALSE)),"－",VLOOKUP($AD508,技まとめ!$A$1:$F$380,3,FALSE))</f>
        <v>31</v>
      </c>
      <c r="AG508" s="3">
        <f>IF(ISERROR(VLOOKUP($AD508,技まとめ!$A$1:$F$380,5,FALSE)),"－",VLOOKUP($AD508,技まとめ!$A$1:$F$380,5,FALSE))</f>
        <v>28</v>
      </c>
      <c r="AH508" s="3" t="str">
        <f>IF($E508=IF(ISERROR(VLOOKUP($AD508,技まとめ!$A$1:$F$380,4,FALSE)),"－",VLOOKUP($AD508,技まとめ!$A$1:$F$380,4,FALSE)),"一致","")</f>
        <v/>
      </c>
      <c r="AI508" s="9" t="s">
        <v>190</v>
      </c>
      <c r="AJ508" s="3" t="str">
        <f>IF(ISERROR(VLOOKUP($AI508,技まとめ!$A$1:$F$380,6,FALSE)),"－",VLOOKUP($AI508,技まとめ!$A$1:$F$380,6,FALSE))</f>
        <v>BS</v>
      </c>
      <c r="AK508" s="3">
        <f>IF(ISERROR(VLOOKUP($AI508,技まとめ!$A$1:$F$380,3,FALSE)),"－",VLOOKUP($AI508,技まとめ!$A$1:$F$380,3,FALSE))</f>
        <v>75</v>
      </c>
      <c r="AL508" s="3">
        <f>IF(ISERROR(VLOOKUP($AI508,技まとめ!$A$1:$F$380,5,FALSE)),"－",VLOOKUP($AI508,技まとめ!$A$1:$F$380,5,FALSE))</f>
        <v>43</v>
      </c>
      <c r="AM508" s="3" t="str">
        <f>IF($E508=IF(ISERROR(VLOOKUP($AI508,技まとめ!$A$1:$F$380,4,FALSE)),"－",VLOOKUP($AI508,技まとめ!$A$1:$F$380,4,FALSE)),"一致","")</f>
        <v/>
      </c>
      <c r="AN508" s="9" t="s">
        <v>326</v>
      </c>
      <c r="AO508" s="3" t="str">
        <f>IF(ISERROR(VLOOKUP($AN508,技まとめ!$A$1:$F$380,6,FALSE)),"－",VLOOKUP($AN508,技まとめ!$A$1:$F$380,6,FALSE))</f>
        <v>BL</v>
      </c>
      <c r="AP508" s="3">
        <f>IF(ISERROR(VLOOKUP($AN508,技まとめ!$A$1:$F$380,3,FALSE)),"－",VLOOKUP($AN508,技まとめ!$A$1:$F$380,3,FALSE))</f>
        <v>56</v>
      </c>
      <c r="AQ508" s="3">
        <f>IF(ISERROR(VLOOKUP($AN508,技まとめ!$A$1:$F$380,5,FALSE)),"－",VLOOKUP($AN508,技まとめ!$A$1:$F$380,5,FALSE))</f>
        <v>39</v>
      </c>
      <c r="AR508" s="3" t="str">
        <f>IF($E508=IF(ISERROR(VLOOKUP($AN508,技まとめ!$A$1:$F$380,4,FALSE)),"－",VLOOKUP($AN508,技まとめ!$A$1:$F$380,4,FALSE)),"一致","")</f>
        <v>一致</v>
      </c>
      <c r="AS508" s="9" t="s">
        <v>286</v>
      </c>
      <c r="AT508" s="3" t="str">
        <f>IF(ISERROR(VLOOKUP($AS508,技まとめ!$A$1:$F$380,6,FALSE)),"－",VLOOKUP($AS508,技まとめ!$A$1:$F$380,6,FALSE))</f>
        <v>DR</v>
      </c>
      <c r="AU508" s="3">
        <f>IF(ISERROR(VLOOKUP($AS508,技まとめ!$A$1:$F$380,3,FALSE)),"－",VLOOKUP($AS508,技まとめ!$A$1:$F$380,3,FALSE))</f>
        <v>80</v>
      </c>
      <c r="AV508" s="3">
        <f>IF(ISERROR(VLOOKUP($AS508,技まとめ!$A$1:$F$380,5,FALSE)),"－",VLOOKUP($AS508,技まとめ!$A$1:$F$380,5,FALSE))</f>
        <v>46</v>
      </c>
      <c r="AW508" s="3" t="str">
        <f>IF($E508=IF(ISERROR(VLOOKUP($AS508,技まとめ!$A$1:$F$380,4,FALSE)),"－",VLOOKUP($AS508,技まとめ!$A$1:$F$380,4,FALSE)),"一致","")</f>
        <v>一致</v>
      </c>
      <c r="AX508" s="12" t="str">
        <f t="shared" si="104"/>
        <v>スーパーしこふみにひゃくれつショットパワーチャージじごくぐるま</v>
      </c>
      <c r="AY508" s="12" t="str">
        <f t="shared" si="105"/>
        <v>スーパーしこふみにひゃくれつショットパワーチャージじごくぐるま</v>
      </c>
      <c r="AZ508" s="12" t="str">
        <f t="shared" si="106"/>
        <v>スーパーしこふみにひゃくれつショットパワーチャージじごくぐるま</v>
      </c>
      <c r="BA508" s="12" t="str">
        <f t="shared" si="107"/>
        <v>スーパーしこふみにひゃくれつショットパワーチャージじごくぐるま</v>
      </c>
      <c r="BB508" s="11" t="str">
        <f t="shared" si="108"/>
        <v>BBBSBLDR</v>
      </c>
      <c r="BC508" s="11" t="str">
        <f t="shared" si="109"/>
        <v>BBBSBLDR</v>
      </c>
      <c r="BD508" s="11" t="str">
        <f t="shared" si="110"/>
        <v>BBBSBLDR</v>
      </c>
      <c r="BE508" s="11" t="str">
        <f t="shared" si="111"/>
        <v>BBBSBLDR</v>
      </c>
    </row>
    <row r="509" spans="1:57" ht="11.25" hidden="1" customHeight="1">
      <c r="A509" s="6">
        <v>507</v>
      </c>
      <c r="B509" s="7" t="s">
        <v>1390</v>
      </c>
      <c r="C509" s="8" t="s">
        <v>1391</v>
      </c>
      <c r="D509" s="7" t="s">
        <v>72</v>
      </c>
      <c r="E509" s="7" t="s">
        <v>81</v>
      </c>
      <c r="F509" s="7" t="s">
        <v>82</v>
      </c>
      <c r="G509" s="9">
        <v>120</v>
      </c>
      <c r="H509" s="9">
        <v>87</v>
      </c>
      <c r="I509" s="9">
        <v>53</v>
      </c>
      <c r="J509" s="9">
        <v>54</v>
      </c>
      <c r="K509" s="9">
        <v>48</v>
      </c>
      <c r="L509" s="9">
        <v>44</v>
      </c>
      <c r="M509" s="9">
        <v>48</v>
      </c>
      <c r="N509" s="9">
        <v>57</v>
      </c>
      <c r="O509" s="9">
        <v>57</v>
      </c>
      <c r="P509" s="9">
        <v>66</v>
      </c>
      <c r="Q509" s="10">
        <v>103</v>
      </c>
      <c r="R509" s="11">
        <v>43</v>
      </c>
      <c r="S509" s="11">
        <v>1</v>
      </c>
      <c r="T509" s="11">
        <v>94</v>
      </c>
      <c r="U509" s="11">
        <v>98</v>
      </c>
      <c r="V509" s="11">
        <v>1</v>
      </c>
      <c r="W509" s="11">
        <v>107</v>
      </c>
      <c r="X509" s="11">
        <f t="shared" si="98"/>
        <v>447</v>
      </c>
      <c r="Y509" s="11">
        <f t="shared" si="99"/>
        <v>4660</v>
      </c>
      <c r="Z509" s="11">
        <f t="shared" si="100"/>
        <v>2050</v>
      </c>
      <c r="AA509" s="11">
        <f t="shared" si="101"/>
        <v>3835</v>
      </c>
      <c r="AB509" s="11">
        <f t="shared" si="102"/>
        <v>3835</v>
      </c>
      <c r="AC509" s="6">
        <f t="shared" si="103"/>
        <v>4510</v>
      </c>
      <c r="AD509" s="9" t="s">
        <v>235</v>
      </c>
      <c r="AE509" s="3" t="str">
        <f>IF(ISERROR(VLOOKUP($AD509,技まとめ!$A$1:$F$380,6,FALSE)),"－",VLOOKUP($AD509,技まとめ!$A$1:$F$380,6,FALSE))</f>
        <v>BL</v>
      </c>
      <c r="AF509" s="3">
        <f>IF(ISERROR(VLOOKUP($AD509,技まとめ!$A$1:$F$380,3,FALSE)),"－",VLOOKUP($AD509,技まとめ!$A$1:$F$380,3,FALSE))</f>
        <v>18</v>
      </c>
      <c r="AG509" s="3">
        <f>IF(ISERROR(VLOOKUP($AD509,技まとめ!$A$1:$F$380,5,FALSE)),"－",VLOOKUP($AD509,技まとめ!$A$1:$F$380,5,FALSE))</f>
        <v>21</v>
      </c>
      <c r="AH509" s="3" t="str">
        <f>IF($E509=IF(ISERROR(VLOOKUP($AD509,技まとめ!$A$1:$F$380,4,FALSE)),"－",VLOOKUP($AD509,技まとめ!$A$1:$F$380,4,FALSE)),"一致","")</f>
        <v/>
      </c>
      <c r="AI509" s="9" t="s">
        <v>251</v>
      </c>
      <c r="AJ509" s="3" t="str">
        <f>IF(ISERROR(VLOOKUP($AI509,技まとめ!$A$1:$F$380,6,FALSE)),"－",VLOOKUP($AI509,技まとめ!$A$1:$F$380,6,FALSE))</f>
        <v>BL</v>
      </c>
      <c r="AK509" s="3">
        <f>IF(ISERROR(VLOOKUP($AI509,技まとめ!$A$1:$F$380,3,FALSE)),"－",VLOOKUP($AI509,技まとめ!$A$1:$F$380,3,FALSE))</f>
        <v>46</v>
      </c>
      <c r="AL509" s="3">
        <f>IF(ISERROR(VLOOKUP($AI509,技まとめ!$A$1:$F$380,5,FALSE)),"－",VLOOKUP($AI509,技まとめ!$A$1:$F$380,5,FALSE))</f>
        <v>33</v>
      </c>
      <c r="AM509" s="3" t="str">
        <f>IF($E509=IF(ISERROR(VLOOKUP($AI509,技まとめ!$A$1:$F$380,4,FALSE)),"－",VLOOKUP($AI509,技まとめ!$A$1:$F$380,4,FALSE)),"一致","")</f>
        <v/>
      </c>
      <c r="AN509" s="9" t="s">
        <v>117</v>
      </c>
      <c r="AO509" s="3" t="str">
        <f>IF(ISERROR(VLOOKUP($AN509,技まとめ!$A$1:$F$380,6,FALSE)),"－",VLOOKUP($AN509,技まとめ!$A$1:$F$380,6,FALSE))</f>
        <v>SC</v>
      </c>
      <c r="AP509" s="3">
        <f>IF(ISERROR(VLOOKUP($AN509,技まとめ!$A$1:$F$380,3,FALSE)),"－",VLOOKUP($AN509,技まとめ!$A$1:$F$380,3,FALSE))</f>
        <v>38</v>
      </c>
      <c r="AQ509" s="3">
        <f>IF(ISERROR(VLOOKUP($AN509,技まとめ!$A$1:$F$380,5,FALSE)),"－",VLOOKUP($AN509,技まとめ!$A$1:$F$380,5,FALSE))</f>
        <v>25</v>
      </c>
      <c r="AR509" s="3" t="str">
        <f>IF($E509=IF(ISERROR(VLOOKUP($AN509,技まとめ!$A$1:$F$380,4,FALSE)),"－",VLOOKUP($AN509,技まとめ!$A$1:$F$380,4,FALSE)),"一致","")</f>
        <v/>
      </c>
      <c r="AS509" s="9" t="s">
        <v>1187</v>
      </c>
      <c r="AT509" s="3" t="str">
        <f>IF(ISERROR(VLOOKUP($AS509,技まとめ!$A$1:$F$380,6,FALSE)),"－",VLOOKUP($AS509,技まとめ!$A$1:$F$380,6,FALSE))</f>
        <v>DR</v>
      </c>
      <c r="AU509" s="3">
        <f>IF(ISERROR(VLOOKUP($AS509,技まとめ!$A$1:$F$380,3,FALSE)),"－",VLOOKUP($AS509,技まとめ!$A$1:$F$380,3,FALSE))</f>
        <v>90</v>
      </c>
      <c r="AV509" s="3">
        <f>IF(ISERROR(VLOOKUP($AS509,技まとめ!$A$1:$F$380,5,FALSE)),"－",VLOOKUP($AS509,技まとめ!$A$1:$F$380,5,FALSE))</f>
        <v>53</v>
      </c>
      <c r="AW509" s="3" t="str">
        <f>IF($E509=IF(ISERROR(VLOOKUP($AS509,技まとめ!$A$1:$F$380,4,FALSE)),"－",VLOOKUP($AS509,技まとめ!$A$1:$F$380,4,FALSE)),"一致","")</f>
        <v/>
      </c>
      <c r="AX509" s="12" t="str">
        <f t="shared" si="104"/>
        <v>ドッペルゲンガーくものいとクルクルヘッドデュアルパス</v>
      </c>
      <c r="AY509" s="12" t="str">
        <f t="shared" si="105"/>
        <v>ドッペルゲンガーくものいとクルクルヘッドデュアルパス</v>
      </c>
      <c r="AZ509" s="12" t="str">
        <f t="shared" si="106"/>
        <v>ドッペルゲンガーくものいとクルクルヘッドデュアルパス</v>
      </c>
      <c r="BA509" s="12" t="str">
        <f t="shared" si="107"/>
        <v>ドッペルゲンガーくものいとクルクルヘッドデュアルパス</v>
      </c>
      <c r="BB509" s="11" t="str">
        <f t="shared" si="108"/>
        <v>BLBLSCDR</v>
      </c>
      <c r="BC509" s="11" t="str">
        <f t="shared" si="109"/>
        <v>BLBLSCDR</v>
      </c>
      <c r="BD509" s="11" t="str">
        <f t="shared" si="110"/>
        <v>BLBLSCDR</v>
      </c>
      <c r="BE509" s="11" t="str">
        <f t="shared" si="111"/>
        <v>BLBLSCDR</v>
      </c>
    </row>
    <row r="510" spans="1:57" ht="11.25" hidden="1" customHeight="1">
      <c r="A510" s="6">
        <v>508</v>
      </c>
      <c r="B510" s="7" t="s">
        <v>1392</v>
      </c>
      <c r="C510" s="8" t="s">
        <v>1393</v>
      </c>
      <c r="D510" s="7" t="s">
        <v>72</v>
      </c>
      <c r="E510" s="7" t="s">
        <v>81</v>
      </c>
      <c r="F510" s="7" t="s">
        <v>74</v>
      </c>
      <c r="G510" s="9">
        <v>122</v>
      </c>
      <c r="H510" s="9">
        <v>92</v>
      </c>
      <c r="I510" s="9">
        <v>45</v>
      </c>
      <c r="J510" s="9">
        <v>51</v>
      </c>
      <c r="K510" s="9">
        <v>56</v>
      </c>
      <c r="L510" s="9">
        <v>56</v>
      </c>
      <c r="M510" s="9">
        <v>56</v>
      </c>
      <c r="N510" s="9">
        <v>53</v>
      </c>
      <c r="O510" s="9">
        <v>51</v>
      </c>
      <c r="P510" s="9">
        <v>61</v>
      </c>
      <c r="Q510" s="10">
        <v>95</v>
      </c>
      <c r="R510" s="11">
        <v>39</v>
      </c>
      <c r="S510" s="11">
        <v>1</v>
      </c>
      <c r="T510" s="11">
        <v>106</v>
      </c>
      <c r="U510" s="11">
        <v>106</v>
      </c>
      <c r="V510" s="11">
        <v>1</v>
      </c>
      <c r="W510" s="11">
        <v>101</v>
      </c>
      <c r="X510" s="11">
        <f t="shared" si="98"/>
        <v>449</v>
      </c>
      <c r="Y510" s="11">
        <f t="shared" si="99"/>
        <v>4310</v>
      </c>
      <c r="Z510" s="11">
        <f t="shared" si="100"/>
        <v>1880</v>
      </c>
      <c r="AA510" s="11">
        <f t="shared" si="101"/>
        <v>4225</v>
      </c>
      <c r="AB510" s="11">
        <f t="shared" si="102"/>
        <v>4225</v>
      </c>
      <c r="AC510" s="6">
        <f t="shared" si="103"/>
        <v>4940</v>
      </c>
      <c r="AD510" s="9" t="s">
        <v>401</v>
      </c>
      <c r="AE510" s="3" t="str">
        <f>IF(ISERROR(VLOOKUP($AD510,技まとめ!$A$1:$F$380,6,FALSE)),"－",VLOOKUP($AD510,技まとめ!$A$1:$F$380,6,FALSE))</f>
        <v>CA</v>
      </c>
      <c r="AF510" s="3">
        <f>IF(ISERROR(VLOOKUP($AD510,技まとめ!$A$1:$F$380,3,FALSE)),"－",VLOOKUP($AD510,技まとめ!$A$1:$F$380,3,FALSE))</f>
        <v>48</v>
      </c>
      <c r="AG510" s="3">
        <f>IF(ISERROR(VLOOKUP($AD510,技まとめ!$A$1:$F$380,5,FALSE)),"－",VLOOKUP($AD510,技まとめ!$A$1:$F$380,5,FALSE))</f>
        <v>32</v>
      </c>
      <c r="AH510" s="3" t="str">
        <f>IF($E510=IF(ISERROR(VLOOKUP($AD510,技まとめ!$A$1:$F$380,4,FALSE)),"－",VLOOKUP($AD510,技まとめ!$A$1:$F$380,4,FALSE)),"一致","")</f>
        <v/>
      </c>
      <c r="AI510" s="9" t="s">
        <v>561</v>
      </c>
      <c r="AJ510" s="3" t="str">
        <f>IF(ISERROR(VLOOKUP($AI510,技まとめ!$A$1:$F$380,6,FALSE)),"－",VLOOKUP($AI510,技まとめ!$A$1:$F$380,6,FALSE))</f>
        <v>CA</v>
      </c>
      <c r="AK510" s="3">
        <f>IF(ISERROR(VLOOKUP($AI510,技まとめ!$A$1:$F$380,3,FALSE)),"－",VLOOKUP($AI510,技まとめ!$A$1:$F$380,3,FALSE))</f>
        <v>77</v>
      </c>
      <c r="AL510" s="3">
        <f>IF(ISERROR(VLOOKUP($AI510,技まとめ!$A$1:$F$380,5,FALSE)),"－",VLOOKUP($AI510,技まとめ!$A$1:$F$380,5,FALSE))</f>
        <v>45</v>
      </c>
      <c r="AM510" s="3" t="str">
        <f>IF($E510=IF(ISERROR(VLOOKUP($AI510,技まとめ!$A$1:$F$380,4,FALSE)),"－",VLOOKUP($AI510,技まとめ!$A$1:$F$380,4,FALSE)),"一致","")</f>
        <v/>
      </c>
      <c r="AN510" s="9" t="s">
        <v>163</v>
      </c>
      <c r="AO510" s="3" t="str">
        <f>IF(ISERROR(VLOOKUP($AN510,技まとめ!$A$1:$F$380,6,FALSE)),"－",VLOOKUP($AN510,技まとめ!$A$1:$F$380,6,FALSE))</f>
        <v>BL</v>
      </c>
      <c r="AP510" s="3">
        <f>IF(ISERROR(VLOOKUP($AN510,技まとめ!$A$1:$F$380,3,FALSE)),"－",VLOOKUP($AN510,技まとめ!$A$1:$F$380,3,FALSE))</f>
        <v>59</v>
      </c>
      <c r="AQ510" s="3">
        <f>IF(ISERROR(VLOOKUP($AN510,技まとめ!$A$1:$F$380,5,FALSE)),"－",VLOOKUP($AN510,技まとめ!$A$1:$F$380,5,FALSE))</f>
        <v>38</v>
      </c>
      <c r="AR510" s="3" t="str">
        <f>IF($E510=IF(ISERROR(VLOOKUP($AN510,技まとめ!$A$1:$F$380,4,FALSE)),"－",VLOOKUP($AN510,技まとめ!$A$1:$F$380,4,FALSE)),"一致","")</f>
        <v>一致</v>
      </c>
      <c r="AS510" s="9" t="s">
        <v>165</v>
      </c>
      <c r="AT510" s="3" t="str">
        <f>IF(ISERROR(VLOOKUP($AS510,技まとめ!$A$1:$F$380,6,FALSE)),"－",VLOOKUP($AS510,技まとめ!$A$1:$F$380,6,FALSE))</f>
        <v>BL</v>
      </c>
      <c r="AU510" s="3">
        <f>IF(ISERROR(VLOOKUP($AS510,技まとめ!$A$1:$F$380,3,FALSE)),"－",VLOOKUP($AS510,技まとめ!$A$1:$F$380,3,FALSE))</f>
        <v>78</v>
      </c>
      <c r="AV510" s="3">
        <f>IF(ISERROR(VLOOKUP($AS510,技まとめ!$A$1:$F$380,5,FALSE)),"－",VLOOKUP($AS510,技まとめ!$A$1:$F$380,5,FALSE))</f>
        <v>46</v>
      </c>
      <c r="AW510" s="3" t="str">
        <f>IF($E510=IF(ISERROR(VLOOKUP($AS510,技まとめ!$A$1:$F$380,4,FALSE)),"－",VLOOKUP($AS510,技まとめ!$A$1:$F$380,4,FALSE)),"一致","")</f>
        <v>一致</v>
      </c>
      <c r="AX510" s="12" t="str">
        <f t="shared" si="104"/>
        <v>ゴールずらしカポエィラスナッチサイクロンダブルサイクロン</v>
      </c>
      <c r="AY510" s="12" t="str">
        <f t="shared" si="105"/>
        <v>ゴールずらしカポエィラスナッチサイクロンダブルサイクロン</v>
      </c>
      <c r="AZ510" s="12" t="str">
        <f t="shared" si="106"/>
        <v>ゴールずらしカポエィラスナッチサイクロンダブルサイクロン</v>
      </c>
      <c r="BA510" s="12" t="str">
        <f t="shared" si="107"/>
        <v>ゴールずらしカポエィラスナッチサイクロンダブルサイクロン</v>
      </c>
      <c r="BB510" s="11" t="str">
        <f t="shared" si="108"/>
        <v>CACABLBL</v>
      </c>
      <c r="BC510" s="11" t="str">
        <f t="shared" si="109"/>
        <v>CACABLBL</v>
      </c>
      <c r="BD510" s="11" t="str">
        <f t="shared" si="110"/>
        <v>CACABLBL</v>
      </c>
      <c r="BE510" s="11" t="str">
        <f t="shared" si="111"/>
        <v>CACABLBL</v>
      </c>
    </row>
    <row r="511" spans="1:57" ht="11.25" hidden="1" customHeight="1">
      <c r="A511" s="6">
        <v>509</v>
      </c>
      <c r="B511" s="7" t="s">
        <v>1394</v>
      </c>
      <c r="C511" s="8" t="s">
        <v>1395</v>
      </c>
      <c r="D511" s="7" t="s">
        <v>72</v>
      </c>
      <c r="E511" s="7" t="s">
        <v>73</v>
      </c>
      <c r="F511" s="7" t="s">
        <v>109</v>
      </c>
      <c r="G511" s="9">
        <v>120</v>
      </c>
      <c r="H511" s="9">
        <v>94</v>
      </c>
      <c r="I511" s="9">
        <v>50</v>
      </c>
      <c r="J511" s="9">
        <v>56</v>
      </c>
      <c r="K511" s="9">
        <v>57</v>
      </c>
      <c r="L511" s="9">
        <v>47</v>
      </c>
      <c r="M511" s="9">
        <v>51</v>
      </c>
      <c r="N511" s="9">
        <v>56</v>
      </c>
      <c r="O511" s="9">
        <v>54</v>
      </c>
      <c r="P511" s="9">
        <v>43</v>
      </c>
      <c r="Q511" s="10">
        <v>100</v>
      </c>
      <c r="R511" s="11">
        <v>30</v>
      </c>
      <c r="S511" s="11">
        <v>1</v>
      </c>
      <c r="T511" s="11">
        <v>97</v>
      </c>
      <c r="U511" s="11">
        <v>101</v>
      </c>
      <c r="V511" s="11">
        <v>1</v>
      </c>
      <c r="W511" s="11">
        <v>104</v>
      </c>
      <c r="X511" s="11">
        <f t="shared" si="98"/>
        <v>434</v>
      </c>
      <c r="Y511" s="11">
        <f t="shared" si="99"/>
        <v>4525</v>
      </c>
      <c r="Z511" s="11">
        <f t="shared" si="100"/>
        <v>1580</v>
      </c>
      <c r="AA511" s="11">
        <f t="shared" si="101"/>
        <v>3925</v>
      </c>
      <c r="AB511" s="11">
        <f t="shared" si="102"/>
        <v>3925</v>
      </c>
      <c r="AC511" s="6">
        <f t="shared" si="103"/>
        <v>4550</v>
      </c>
      <c r="AD511" s="9" t="s">
        <v>283</v>
      </c>
      <c r="AE511" s="3" t="str">
        <f>IF(ISERROR(VLOOKUP($AD511,技まとめ!$A$1:$F$380,6,FALSE)),"－",VLOOKUP($AD511,技まとめ!$A$1:$F$380,6,FALSE))</f>
        <v>NS</v>
      </c>
      <c r="AF511" s="3">
        <f>IF(ISERROR(VLOOKUP($AD511,技まとめ!$A$1:$F$380,3,FALSE)),"－",VLOOKUP($AD511,技まとめ!$A$1:$F$380,3,FALSE))</f>
        <v>27</v>
      </c>
      <c r="AG511" s="3">
        <f>IF(ISERROR(VLOOKUP($AD511,技まとめ!$A$1:$F$380,5,FALSE)),"－",VLOOKUP($AD511,技まとめ!$A$1:$F$380,5,FALSE))</f>
        <v>20</v>
      </c>
      <c r="AH511" s="3" t="str">
        <f>IF($E511=IF(ISERROR(VLOOKUP($AD511,技まとめ!$A$1:$F$380,4,FALSE)),"－",VLOOKUP($AD511,技まとめ!$A$1:$F$380,4,FALSE)),"一致","")</f>
        <v/>
      </c>
      <c r="AI511" s="9" t="s">
        <v>157</v>
      </c>
      <c r="AJ511" s="3" t="str">
        <f>IF(ISERROR(VLOOKUP($AI511,技まとめ!$A$1:$F$380,6,FALSE)),"－",VLOOKUP($AI511,技まとめ!$A$1:$F$380,6,FALSE))</f>
        <v>BL</v>
      </c>
      <c r="AK511" s="3">
        <f>IF(ISERROR(VLOOKUP($AI511,技まとめ!$A$1:$F$380,3,FALSE)),"－",VLOOKUP($AI511,技まとめ!$A$1:$F$380,3,FALSE))</f>
        <v>47</v>
      </c>
      <c r="AL511" s="3">
        <f>IF(ISERROR(VLOOKUP($AI511,技まとめ!$A$1:$F$380,5,FALSE)),"－",VLOOKUP($AI511,技まとめ!$A$1:$F$380,5,FALSE))</f>
        <v>32</v>
      </c>
      <c r="AM511" s="3" t="str">
        <f>IF($E511=IF(ISERROR(VLOOKUP($AI511,技まとめ!$A$1:$F$380,4,FALSE)),"－",VLOOKUP($AI511,技まとめ!$A$1:$F$380,4,FALSE)),"一致","")</f>
        <v>一致</v>
      </c>
      <c r="AN511" s="9" t="s">
        <v>585</v>
      </c>
      <c r="AO511" s="3" t="str">
        <f>IF(ISERROR(VLOOKUP($AN511,技まとめ!$A$1:$F$380,6,FALSE)),"－",VLOOKUP($AN511,技まとめ!$A$1:$F$380,6,FALSE))</f>
        <v>BL</v>
      </c>
      <c r="AP511" s="3">
        <f>IF(ISERROR(VLOOKUP($AN511,技まとめ!$A$1:$F$380,3,FALSE)),"－",VLOOKUP($AN511,技まとめ!$A$1:$F$380,3,FALSE))</f>
        <v>71</v>
      </c>
      <c r="AQ511" s="3">
        <f>IF(ISERROR(VLOOKUP($AN511,技まとめ!$A$1:$F$380,5,FALSE)),"－",VLOOKUP($AN511,技まとめ!$A$1:$F$380,5,FALSE))</f>
        <v>44</v>
      </c>
      <c r="AR511" s="3" t="str">
        <f>IF($E511=IF(ISERROR(VLOOKUP($AN511,技まとめ!$A$1:$F$380,4,FALSE)),"－",VLOOKUP($AN511,技まとめ!$A$1:$F$380,4,FALSE)),"一致","")</f>
        <v>一致</v>
      </c>
      <c r="AS511" s="9" t="s">
        <v>493</v>
      </c>
      <c r="AT511" s="3" t="str">
        <f>IF(ISERROR(VLOOKUP($AS511,技まとめ!$A$1:$F$380,6,FALSE)),"－",VLOOKUP($AS511,技まとめ!$A$1:$F$380,6,FALSE))</f>
        <v>BL</v>
      </c>
      <c r="AU511" s="3">
        <f>IF(ISERROR(VLOOKUP($AS511,技まとめ!$A$1:$F$380,3,FALSE)),"－",VLOOKUP($AS511,技まとめ!$A$1:$F$380,3,FALSE))</f>
        <v>93</v>
      </c>
      <c r="AV511" s="3">
        <f>IF(ISERROR(VLOOKUP($AS511,技まとめ!$A$1:$F$380,5,FALSE)),"－",VLOOKUP($AS511,技まとめ!$A$1:$F$380,5,FALSE))</f>
        <v>52</v>
      </c>
      <c r="AW511" s="3" t="str">
        <f>IF($E511=IF(ISERROR(VLOOKUP($AS511,技まとめ!$A$1:$F$380,4,FALSE)),"－",VLOOKUP($AS511,技まとめ!$A$1:$F$380,4,FALSE)),"一致","")</f>
        <v>一致</v>
      </c>
      <c r="AX511" s="12" t="str">
        <f t="shared" si="104"/>
        <v>サイコショットアースクェイクメガクェイクノーエスケイプ</v>
      </c>
      <c r="AY511" s="12" t="str">
        <f t="shared" si="105"/>
        <v>サイコショットアースクェイクメガクェイクノーエスケイプ</v>
      </c>
      <c r="AZ511" s="12" t="str">
        <f t="shared" si="106"/>
        <v>サイコショットアースクェイクメガクェイクノーエスケイプ</v>
      </c>
      <c r="BA511" s="12" t="str">
        <f t="shared" si="107"/>
        <v>サイコショットアースクェイクメガクェイクノーエスケイプ</v>
      </c>
      <c r="BB511" s="11" t="str">
        <f t="shared" si="108"/>
        <v>NSBLBLBL</v>
      </c>
      <c r="BC511" s="11" t="str">
        <f t="shared" si="109"/>
        <v>NSBLBLBL</v>
      </c>
      <c r="BD511" s="11" t="str">
        <f t="shared" si="110"/>
        <v>NSBLBLBL</v>
      </c>
      <c r="BE511" s="11" t="str">
        <f t="shared" si="111"/>
        <v>NSBLBLBL</v>
      </c>
    </row>
    <row r="512" spans="1:57" ht="11.25" hidden="1" customHeight="1">
      <c r="A512" s="6">
        <v>510</v>
      </c>
      <c r="B512" s="7" t="s">
        <v>1396</v>
      </c>
      <c r="C512" s="8" t="s">
        <v>1397</v>
      </c>
      <c r="D512" s="7" t="s">
        <v>72</v>
      </c>
      <c r="E512" s="7" t="s">
        <v>81</v>
      </c>
      <c r="F512" s="7" t="s">
        <v>82</v>
      </c>
      <c r="G512" s="9">
        <v>102</v>
      </c>
      <c r="H512" s="9">
        <v>116</v>
      </c>
      <c r="I512" s="9">
        <v>48</v>
      </c>
      <c r="J512" s="9">
        <v>48</v>
      </c>
      <c r="K512" s="9">
        <v>47</v>
      </c>
      <c r="L512" s="9">
        <v>56</v>
      </c>
      <c r="M512" s="9">
        <v>60</v>
      </c>
      <c r="N512" s="9">
        <v>51</v>
      </c>
      <c r="O512" s="9">
        <v>52</v>
      </c>
      <c r="P512" s="9">
        <v>66</v>
      </c>
      <c r="Q512" s="10">
        <v>98</v>
      </c>
      <c r="R512" s="11">
        <v>30</v>
      </c>
      <c r="S512" s="11">
        <v>1</v>
      </c>
      <c r="T512" s="11">
        <v>106</v>
      </c>
      <c r="U512" s="11">
        <v>110</v>
      </c>
      <c r="V512" s="11">
        <v>1</v>
      </c>
      <c r="W512" s="11">
        <v>102</v>
      </c>
      <c r="X512" s="11">
        <f t="shared" si="98"/>
        <v>448</v>
      </c>
      <c r="Y512" s="11">
        <f t="shared" si="99"/>
        <v>4435</v>
      </c>
      <c r="Z512" s="11">
        <f t="shared" si="100"/>
        <v>1570</v>
      </c>
      <c r="AA512" s="11">
        <f t="shared" si="101"/>
        <v>4230</v>
      </c>
      <c r="AB512" s="11">
        <f t="shared" si="102"/>
        <v>4230</v>
      </c>
      <c r="AC512" s="6">
        <f t="shared" si="103"/>
        <v>4900</v>
      </c>
      <c r="AD512" s="9" t="s">
        <v>129</v>
      </c>
      <c r="AE512" s="3" t="str">
        <f>IF(ISERROR(VLOOKUP($AD512,技まとめ!$A$1:$F$380,6,FALSE)),"－",VLOOKUP($AD512,技まとめ!$A$1:$F$380,6,FALSE))</f>
        <v>BL</v>
      </c>
      <c r="AF512" s="3">
        <f>IF(ISERROR(VLOOKUP($AD512,技まとめ!$A$1:$F$380,3,FALSE)),"－",VLOOKUP($AD512,技まとめ!$A$1:$F$380,3,FALSE))</f>
        <v>13</v>
      </c>
      <c r="AG512" s="3">
        <f>IF(ISERROR(VLOOKUP($AD512,技まとめ!$A$1:$F$380,5,FALSE)),"－",VLOOKUP($AD512,技まとめ!$A$1:$F$380,5,FALSE))</f>
        <v>20</v>
      </c>
      <c r="AH512" s="3" t="str">
        <f>IF($E512=IF(ISERROR(VLOOKUP($AD512,技まとめ!$A$1:$F$380,4,FALSE)),"－",VLOOKUP($AD512,技まとめ!$A$1:$F$380,4,FALSE)),"一致","")</f>
        <v/>
      </c>
      <c r="AI512" s="9" t="s">
        <v>163</v>
      </c>
      <c r="AJ512" s="3" t="str">
        <f>IF(ISERROR(VLOOKUP($AI512,技まとめ!$A$1:$F$380,6,FALSE)),"－",VLOOKUP($AI512,技まとめ!$A$1:$F$380,6,FALSE))</f>
        <v>BL</v>
      </c>
      <c r="AK512" s="3">
        <f>IF(ISERROR(VLOOKUP($AI512,技まとめ!$A$1:$F$380,3,FALSE)),"－",VLOOKUP($AI512,技まとめ!$A$1:$F$380,3,FALSE))</f>
        <v>59</v>
      </c>
      <c r="AL512" s="3">
        <f>IF(ISERROR(VLOOKUP($AI512,技まとめ!$A$1:$F$380,5,FALSE)),"－",VLOOKUP($AI512,技まとめ!$A$1:$F$380,5,FALSE))</f>
        <v>38</v>
      </c>
      <c r="AM512" s="3" t="str">
        <f>IF($E512=IF(ISERROR(VLOOKUP($AI512,技まとめ!$A$1:$F$380,4,FALSE)),"－",VLOOKUP($AI512,技まとめ!$A$1:$F$380,4,FALSE)),"一致","")</f>
        <v>一致</v>
      </c>
      <c r="AN512" s="9" t="s">
        <v>110</v>
      </c>
      <c r="AO512" s="3" t="str">
        <f>IF(ISERROR(VLOOKUP($AN512,技まとめ!$A$1:$F$380,6,FALSE)),"－",VLOOKUP($AN512,技まとめ!$A$1:$F$380,6,FALSE))</f>
        <v>DR</v>
      </c>
      <c r="AP512" s="3">
        <f>IF(ISERROR(VLOOKUP($AN512,技まとめ!$A$1:$F$380,3,FALSE)),"－",VLOOKUP($AN512,技まとめ!$A$1:$F$380,3,FALSE))</f>
        <v>34</v>
      </c>
      <c r="AQ512" s="3">
        <f>IF(ISERROR(VLOOKUP($AN512,技まとめ!$A$1:$F$380,5,FALSE)),"－",VLOOKUP($AN512,技まとめ!$A$1:$F$380,5,FALSE))</f>
        <v>27</v>
      </c>
      <c r="AR512" s="3" t="str">
        <f>IF($E512=IF(ISERROR(VLOOKUP($AN512,技まとめ!$A$1:$F$380,4,FALSE)),"－",VLOOKUP($AN512,技まとめ!$A$1:$F$380,4,FALSE)),"一致","")</f>
        <v>一致</v>
      </c>
      <c r="AS512" s="9" t="s">
        <v>165</v>
      </c>
      <c r="AT512" s="3" t="str">
        <f>IF(ISERROR(VLOOKUP($AS512,技まとめ!$A$1:$F$380,6,FALSE)),"－",VLOOKUP($AS512,技まとめ!$A$1:$F$380,6,FALSE))</f>
        <v>BL</v>
      </c>
      <c r="AU512" s="3">
        <f>IF(ISERROR(VLOOKUP($AS512,技まとめ!$A$1:$F$380,3,FALSE)),"－",VLOOKUP($AS512,技まとめ!$A$1:$F$380,3,FALSE))</f>
        <v>78</v>
      </c>
      <c r="AV512" s="3">
        <f>IF(ISERROR(VLOOKUP($AS512,技まとめ!$A$1:$F$380,5,FALSE)),"－",VLOOKUP($AS512,技まとめ!$A$1:$F$380,5,FALSE))</f>
        <v>46</v>
      </c>
      <c r="AW512" s="3" t="str">
        <f>IF($E512=IF(ISERROR(VLOOKUP($AS512,技まとめ!$A$1:$F$380,4,FALSE)),"－",VLOOKUP($AS512,技まとめ!$A$1:$F$380,4,FALSE)),"一致","")</f>
        <v>一致</v>
      </c>
      <c r="AX512" s="12" t="str">
        <f t="shared" si="104"/>
        <v>クイックドロウサイクロンジグザグスパークダブルサイクロン</v>
      </c>
      <c r="AY512" s="12" t="str">
        <f t="shared" si="105"/>
        <v>クイックドロウサイクロンジグザグスパークダブルサイクロン</v>
      </c>
      <c r="AZ512" s="12" t="str">
        <f t="shared" si="106"/>
        <v>クイックドロウサイクロンジグザグスパークダブルサイクロン</v>
      </c>
      <c r="BA512" s="12" t="str">
        <f t="shared" si="107"/>
        <v>クイックドロウサイクロンジグザグスパークダブルサイクロン</v>
      </c>
      <c r="BB512" s="11" t="str">
        <f t="shared" si="108"/>
        <v>BLBLDRBL</v>
      </c>
      <c r="BC512" s="11" t="str">
        <f t="shared" si="109"/>
        <v>BLBLDRBL</v>
      </c>
      <c r="BD512" s="11" t="str">
        <f t="shared" si="110"/>
        <v>BLBLDRBL</v>
      </c>
      <c r="BE512" s="11" t="str">
        <f t="shared" si="111"/>
        <v>BLBLDRBL</v>
      </c>
    </row>
    <row r="513" spans="1:57" ht="11.25" hidden="1" customHeight="1">
      <c r="A513" s="6">
        <v>511</v>
      </c>
      <c r="B513" s="7" t="s">
        <v>1398</v>
      </c>
      <c r="C513" s="8" t="s">
        <v>1399</v>
      </c>
      <c r="D513" s="7" t="s">
        <v>72</v>
      </c>
      <c r="E513" s="7" t="s">
        <v>102</v>
      </c>
      <c r="F513" s="7" t="s">
        <v>82</v>
      </c>
      <c r="G513" s="9">
        <v>91</v>
      </c>
      <c r="H513" s="9">
        <v>126</v>
      </c>
      <c r="I513" s="9">
        <v>56</v>
      </c>
      <c r="J513" s="9">
        <v>57</v>
      </c>
      <c r="K513" s="9">
        <v>50</v>
      </c>
      <c r="L513" s="9">
        <v>61</v>
      </c>
      <c r="M513" s="9">
        <v>52</v>
      </c>
      <c r="N513" s="9">
        <v>58</v>
      </c>
      <c r="O513" s="9">
        <v>54</v>
      </c>
      <c r="P513" s="9">
        <v>24</v>
      </c>
      <c r="Q513" s="10">
        <v>106</v>
      </c>
      <c r="R513" s="11">
        <v>7</v>
      </c>
      <c r="S513" s="11">
        <v>1</v>
      </c>
      <c r="T513" s="11">
        <v>111</v>
      </c>
      <c r="U513" s="11">
        <v>102</v>
      </c>
      <c r="V513" s="11">
        <v>1</v>
      </c>
      <c r="W513" s="11">
        <v>104</v>
      </c>
      <c r="X513" s="11">
        <f t="shared" si="98"/>
        <v>432</v>
      </c>
      <c r="Y513" s="11">
        <f t="shared" si="99"/>
        <v>4765</v>
      </c>
      <c r="Z513" s="11">
        <f t="shared" si="100"/>
        <v>775</v>
      </c>
      <c r="AA513" s="11">
        <f t="shared" si="101"/>
        <v>4415</v>
      </c>
      <c r="AB513" s="11">
        <f t="shared" si="102"/>
        <v>4415</v>
      </c>
      <c r="AC513" s="6">
        <f t="shared" si="103"/>
        <v>4995</v>
      </c>
      <c r="AD513" s="9" t="s">
        <v>305</v>
      </c>
      <c r="AE513" s="3" t="str">
        <f>IF(ISERROR(VLOOKUP($AD513,技まとめ!$A$1:$F$380,6,FALSE)),"－",VLOOKUP($AD513,技まとめ!$A$1:$F$380,6,FALSE))</f>
        <v>BL</v>
      </c>
      <c r="AF513" s="3">
        <f>IF(ISERROR(VLOOKUP($AD513,技まとめ!$A$1:$F$380,3,FALSE)),"－",VLOOKUP($AD513,技まとめ!$A$1:$F$380,3,FALSE))</f>
        <v>41</v>
      </c>
      <c r="AG513" s="3">
        <f>IF(ISERROR(VLOOKUP($AD513,技まとめ!$A$1:$F$380,5,FALSE)),"－",VLOOKUP($AD513,技まとめ!$A$1:$F$380,5,FALSE))</f>
        <v>30</v>
      </c>
      <c r="AH513" s="3" t="str">
        <f>IF($E513=IF(ISERROR(VLOOKUP($AD513,技まとめ!$A$1:$F$380,4,FALSE)),"－",VLOOKUP($AD513,技まとめ!$A$1:$F$380,4,FALSE)),"一致","")</f>
        <v/>
      </c>
      <c r="AI513" s="9" t="s">
        <v>323</v>
      </c>
      <c r="AJ513" s="3" t="str">
        <f>IF(ISERROR(VLOOKUP($AI513,技まとめ!$A$1:$F$380,6,FALSE)),"－",VLOOKUP($AI513,技まとめ!$A$1:$F$380,6,FALSE))</f>
        <v>DR</v>
      </c>
      <c r="AK513" s="3">
        <f>IF(ISERROR(VLOOKUP($AI513,技まとめ!$A$1:$F$380,3,FALSE)),"－",VLOOKUP($AI513,技まとめ!$A$1:$F$380,3,FALSE))</f>
        <v>42</v>
      </c>
      <c r="AL513" s="3">
        <f>IF(ISERROR(VLOOKUP($AI513,技まとめ!$A$1:$F$380,5,FALSE)),"－",VLOOKUP($AI513,技まとめ!$A$1:$F$380,5,FALSE))</f>
        <v>31</v>
      </c>
      <c r="AM513" s="3" t="str">
        <f>IF($E513=IF(ISERROR(VLOOKUP($AI513,技まとめ!$A$1:$F$380,4,FALSE)),"－",VLOOKUP($AI513,技まとめ!$A$1:$F$380,4,FALSE)),"一致","")</f>
        <v/>
      </c>
      <c r="AN513" s="9" t="s">
        <v>216</v>
      </c>
      <c r="AO513" s="3" t="str">
        <f>IF(ISERROR(VLOOKUP($AN513,技まとめ!$A$1:$F$380,6,FALSE)),"－",VLOOKUP($AN513,技まとめ!$A$1:$F$380,6,FALSE))</f>
        <v>DR</v>
      </c>
      <c r="AP513" s="3">
        <f>IF(ISERROR(VLOOKUP($AN513,技まとめ!$A$1:$F$380,3,FALSE)),"－",VLOOKUP($AN513,技まとめ!$A$1:$F$380,3,FALSE))</f>
        <v>77</v>
      </c>
      <c r="AQ513" s="3">
        <f>IF(ISERROR(VLOOKUP($AN513,技まとめ!$A$1:$F$380,5,FALSE)),"－",VLOOKUP($AN513,技まとめ!$A$1:$F$380,5,FALSE))</f>
        <v>47</v>
      </c>
      <c r="AR513" s="3" t="str">
        <f>IF($E513=IF(ISERROR(VLOOKUP($AN513,技まとめ!$A$1:$F$380,4,FALSE)),"－",VLOOKUP($AN513,技まとめ!$A$1:$F$380,4,FALSE)),"一致","")</f>
        <v>一致</v>
      </c>
      <c r="AS513" s="9" t="s">
        <v>106</v>
      </c>
      <c r="AT513" s="3" t="str">
        <f>IF(ISERROR(VLOOKUP($AS513,技まとめ!$A$1:$F$380,6,FALSE)),"－",VLOOKUP($AS513,技まとめ!$A$1:$F$380,6,FALSE))</f>
        <v>BL</v>
      </c>
      <c r="AU513" s="3">
        <f>IF(ISERROR(VLOOKUP($AS513,技まとめ!$A$1:$F$380,3,FALSE)),"－",VLOOKUP($AS513,技まとめ!$A$1:$F$380,3,FALSE))</f>
        <v>77</v>
      </c>
      <c r="AV513" s="3">
        <f>IF(ISERROR(VLOOKUP($AS513,技まとめ!$A$1:$F$380,5,FALSE)),"－",VLOOKUP($AS513,技まとめ!$A$1:$F$380,5,FALSE))</f>
        <v>47</v>
      </c>
      <c r="AW513" s="3" t="str">
        <f>IF($E513=IF(ISERROR(VLOOKUP($AS513,技まとめ!$A$1:$F$380,4,FALSE)),"－",VLOOKUP($AS513,技まとめ!$A$1:$F$380,4,FALSE)),"一致","")</f>
        <v/>
      </c>
      <c r="AX513" s="12" t="str">
        <f t="shared" si="104"/>
        <v>フェイクボールカンガルーキックアルマジロサーカスブロックサーカス</v>
      </c>
      <c r="AY513" s="12" t="str">
        <f t="shared" si="105"/>
        <v>フェイクボールカンガルーキックアルマジロサーカスブロックサーカス</v>
      </c>
      <c r="AZ513" s="12" t="str">
        <f t="shared" si="106"/>
        <v>フェイクボールカンガルーキックアルマジロサーカスブロックサーカス</v>
      </c>
      <c r="BA513" s="12" t="str">
        <f t="shared" si="107"/>
        <v>フェイクボールカンガルーキックアルマジロサーカスブロックサーカス</v>
      </c>
      <c r="BB513" s="11" t="str">
        <f t="shared" si="108"/>
        <v>BLDRDRBL</v>
      </c>
      <c r="BC513" s="11" t="str">
        <f t="shared" si="109"/>
        <v>BLDRDRBL</v>
      </c>
      <c r="BD513" s="11" t="str">
        <f t="shared" si="110"/>
        <v>BLDRDRBL</v>
      </c>
      <c r="BE513" s="11" t="str">
        <f t="shared" si="111"/>
        <v>BLDRDRBL</v>
      </c>
    </row>
    <row r="514" spans="1:57" ht="11.25" hidden="1" customHeight="1">
      <c r="A514" s="6">
        <v>512</v>
      </c>
      <c r="B514" s="7" t="s">
        <v>1400</v>
      </c>
      <c r="C514" s="8" t="s">
        <v>1401</v>
      </c>
      <c r="D514" s="7" t="s">
        <v>72</v>
      </c>
      <c r="E514" s="7" t="s">
        <v>95</v>
      </c>
      <c r="F514" s="7" t="s">
        <v>109</v>
      </c>
      <c r="G514" s="9">
        <v>118</v>
      </c>
      <c r="H514" s="9">
        <v>100</v>
      </c>
      <c r="I514" s="9">
        <v>51</v>
      </c>
      <c r="J514" s="9">
        <v>56</v>
      </c>
      <c r="K514" s="9">
        <v>53</v>
      </c>
      <c r="L514" s="9">
        <v>51</v>
      </c>
      <c r="M514" s="9">
        <v>57</v>
      </c>
      <c r="N514" s="9">
        <v>54</v>
      </c>
      <c r="O514" s="9">
        <v>53</v>
      </c>
      <c r="P514" s="9">
        <v>54</v>
      </c>
      <c r="Q514" s="10">
        <v>101</v>
      </c>
      <c r="R514" s="11">
        <v>35</v>
      </c>
      <c r="S514" s="11">
        <v>1</v>
      </c>
      <c r="T514" s="11">
        <v>101</v>
      </c>
      <c r="U514" s="11">
        <v>107</v>
      </c>
      <c r="V514" s="11">
        <v>1</v>
      </c>
      <c r="W514" s="11">
        <v>103</v>
      </c>
      <c r="X514" s="11">
        <f t="shared" si="98"/>
        <v>449</v>
      </c>
      <c r="Y514" s="11">
        <f t="shared" si="99"/>
        <v>4560</v>
      </c>
      <c r="Z514" s="11">
        <f t="shared" si="100"/>
        <v>1750</v>
      </c>
      <c r="AA514" s="11">
        <f t="shared" si="101"/>
        <v>4060</v>
      </c>
      <c r="AB514" s="11">
        <f t="shared" si="102"/>
        <v>4060</v>
      </c>
      <c r="AC514" s="6">
        <f t="shared" si="103"/>
        <v>4730</v>
      </c>
      <c r="AD514" s="9" t="s">
        <v>263</v>
      </c>
      <c r="AE514" s="3" t="str">
        <f>IF(ISERROR(VLOOKUP($AD514,技まとめ!$A$1:$F$380,6,FALSE)),"－",VLOOKUP($AD514,技まとめ!$A$1:$F$380,6,FALSE))</f>
        <v>DR</v>
      </c>
      <c r="AF514" s="3">
        <f>IF(ISERROR(VLOOKUP($AD514,技まとめ!$A$1:$F$380,3,FALSE)),"－",VLOOKUP($AD514,技まとめ!$A$1:$F$380,3,FALSE))</f>
        <v>16</v>
      </c>
      <c r="AG514" s="3">
        <f>IF(ISERROR(VLOOKUP($AD514,技まとめ!$A$1:$F$380,5,FALSE)),"－",VLOOKUP($AD514,技まとめ!$A$1:$F$380,5,FALSE))</f>
        <v>21</v>
      </c>
      <c r="AH514" s="3" t="str">
        <f>IF($E514=IF(ISERROR(VLOOKUP($AD514,技まとめ!$A$1:$F$380,4,FALSE)),"－",VLOOKUP($AD514,技まとめ!$A$1:$F$380,4,FALSE)),"一致","")</f>
        <v>一致</v>
      </c>
      <c r="AI514" s="9" t="s">
        <v>756</v>
      </c>
      <c r="AJ514" s="3" t="str">
        <f>IF(ISERROR(VLOOKUP($AI514,技まとめ!$A$1:$F$380,6,FALSE)),"－",VLOOKUP($AI514,技まとめ!$A$1:$F$380,6,FALSE))</f>
        <v>BB</v>
      </c>
      <c r="AK514" s="3">
        <f>IF(ISERROR(VLOOKUP($AI514,技まとめ!$A$1:$F$380,3,FALSE)),"－",VLOOKUP($AI514,技まとめ!$A$1:$F$380,3,FALSE))</f>
        <v>65</v>
      </c>
      <c r="AL514" s="3">
        <f>IF(ISERROR(VLOOKUP($AI514,技まとめ!$A$1:$F$380,5,FALSE)),"－",VLOOKUP($AI514,技まとめ!$A$1:$F$380,5,FALSE))</f>
        <v>42</v>
      </c>
      <c r="AM514" s="3" t="str">
        <f>IF($E514=IF(ISERROR(VLOOKUP($AI514,技まとめ!$A$1:$F$380,4,FALSE)),"－",VLOOKUP($AI514,技まとめ!$A$1:$F$380,4,FALSE)),"一致","")</f>
        <v/>
      </c>
      <c r="AN514" s="9" t="s">
        <v>635</v>
      </c>
      <c r="AO514" s="3" t="str">
        <f>IF(ISERROR(VLOOKUP($AN514,技まとめ!$A$1:$F$380,6,FALSE)),"－",VLOOKUP($AN514,技まとめ!$A$1:$F$380,6,FALSE))</f>
        <v>DR</v>
      </c>
      <c r="AP514" s="3">
        <f>IF(ISERROR(VLOOKUP($AN514,技まとめ!$A$1:$F$380,3,FALSE)),"－",VLOOKUP($AN514,技まとめ!$A$1:$F$380,3,FALSE))</f>
        <v>58</v>
      </c>
      <c r="AQ514" s="3">
        <f>IF(ISERROR(VLOOKUP($AN514,技まとめ!$A$1:$F$380,5,FALSE)),"－",VLOOKUP($AN514,技まとめ!$A$1:$F$380,5,FALSE))</f>
        <v>39</v>
      </c>
      <c r="AR514" s="3" t="str">
        <f>IF($E514=IF(ISERROR(VLOOKUP($AN514,技まとめ!$A$1:$F$380,4,FALSE)),"－",VLOOKUP($AN514,技まとめ!$A$1:$F$380,4,FALSE)),"一致","")</f>
        <v/>
      </c>
      <c r="AS514" s="9" t="s">
        <v>576</v>
      </c>
      <c r="AT514" s="3" t="str">
        <f>IF(ISERROR(VLOOKUP($AS514,技まとめ!$A$1:$F$380,6,FALSE)),"－",VLOOKUP($AS514,技まとめ!$A$1:$F$380,6,FALSE))</f>
        <v>BB</v>
      </c>
      <c r="AU514" s="3">
        <f>IF(ISERROR(VLOOKUP($AS514,技まとめ!$A$1:$F$380,3,FALSE)),"－",VLOOKUP($AS514,技まとめ!$A$1:$F$380,3,FALSE))</f>
        <v>72</v>
      </c>
      <c r="AV514" s="3">
        <f>IF(ISERROR(VLOOKUP($AS514,技まとめ!$A$1:$F$380,5,FALSE)),"－",VLOOKUP($AS514,技まとめ!$A$1:$F$380,5,FALSE))</f>
        <v>43</v>
      </c>
      <c r="AW514" s="3" t="str">
        <f>IF($E514=IF(ISERROR(VLOOKUP($AS514,技まとめ!$A$1:$F$380,4,FALSE)),"－",VLOOKUP($AS514,技まとめ!$A$1:$F$380,4,FALSE)),"一致","")</f>
        <v/>
      </c>
      <c r="AX514" s="12" t="str">
        <f t="shared" si="104"/>
        <v>マジックボルケイノカットオーロラドリブルさばきのてっつい</v>
      </c>
      <c r="AY514" s="12" t="str">
        <f t="shared" si="105"/>
        <v>マジックボルケイノカットオーロラドリブルさばきのてっつい</v>
      </c>
      <c r="AZ514" s="12" t="str">
        <f t="shared" si="106"/>
        <v>マジックボルケイノカットオーロラドリブルさばきのてっつい</v>
      </c>
      <c r="BA514" s="12" t="str">
        <f t="shared" si="107"/>
        <v>マジックボルケイノカットオーロラドリブルさばきのてっつい</v>
      </c>
      <c r="BB514" s="11" t="str">
        <f t="shared" si="108"/>
        <v>DRBBDRBB</v>
      </c>
      <c r="BC514" s="11" t="str">
        <f t="shared" si="109"/>
        <v>DRBBDRBB</v>
      </c>
      <c r="BD514" s="11" t="str">
        <f t="shared" si="110"/>
        <v>DRBBDRBB</v>
      </c>
      <c r="BE514" s="11" t="str">
        <f t="shared" si="111"/>
        <v>DRBBDRBB</v>
      </c>
    </row>
    <row r="515" spans="1:57" ht="11.25" hidden="1" customHeight="1">
      <c r="A515" s="6">
        <v>513</v>
      </c>
      <c r="B515" s="7" t="s">
        <v>1402</v>
      </c>
      <c r="C515" s="8" t="s">
        <v>1403</v>
      </c>
      <c r="D515" s="7" t="s">
        <v>72</v>
      </c>
      <c r="E515" s="7" t="s">
        <v>81</v>
      </c>
      <c r="F515" s="7" t="s">
        <v>74</v>
      </c>
      <c r="G515" s="9">
        <v>121</v>
      </c>
      <c r="H515" s="9">
        <v>101</v>
      </c>
      <c r="I515" s="9">
        <v>48</v>
      </c>
      <c r="J515" s="9">
        <v>51</v>
      </c>
      <c r="K515" s="9">
        <v>54</v>
      </c>
      <c r="L515" s="9">
        <v>55</v>
      </c>
      <c r="M515" s="9">
        <v>64</v>
      </c>
      <c r="N515" s="9">
        <v>59</v>
      </c>
      <c r="O515" s="9">
        <v>54</v>
      </c>
      <c r="P515" s="9">
        <v>34</v>
      </c>
      <c r="Q515" s="10">
        <v>98</v>
      </c>
      <c r="R515" s="11">
        <v>16</v>
      </c>
      <c r="S515" s="11">
        <v>1</v>
      </c>
      <c r="T515" s="11">
        <v>105</v>
      </c>
      <c r="U515" s="11">
        <v>114</v>
      </c>
      <c r="V515" s="11">
        <v>1</v>
      </c>
      <c r="W515" s="11">
        <v>104</v>
      </c>
      <c r="X515" s="11">
        <f t="shared" ref="X515:X578" si="112">SUM(Q515:W515)</f>
        <v>439</v>
      </c>
      <c r="Y515" s="11">
        <f t="shared" ref="Y515:Y578" si="113">Q515*40+V515*5+W515*5</f>
        <v>4445</v>
      </c>
      <c r="Z515" s="11">
        <f t="shared" ref="Z515:Z578" si="114">R515*35+S515*5+V515*5+W515*5</f>
        <v>1090</v>
      </c>
      <c r="AA515" s="11">
        <f t="shared" ref="AA515:AA578" si="115">T515*35+S515*5+V515*5+W515*5</f>
        <v>4205</v>
      </c>
      <c r="AB515" s="11">
        <f t="shared" ref="AB515:AB578" si="116">T515*35+V515*10+W515*5</f>
        <v>4205</v>
      </c>
      <c r="AC515" s="6">
        <f t="shared" ref="AC515:AC578" si="117">T515*40+R515*5+W515*5</f>
        <v>4800</v>
      </c>
      <c r="AD515" s="9" t="s">
        <v>274</v>
      </c>
      <c r="AE515" s="3" t="str">
        <f>IF(ISERROR(VLOOKUP($AD515,技まとめ!$A$1:$F$380,6,FALSE)),"－",VLOOKUP($AD515,技まとめ!$A$1:$F$380,6,FALSE))</f>
        <v>P1</v>
      </c>
      <c r="AF515" s="3">
        <f>IF(ISERROR(VLOOKUP($AD515,技まとめ!$A$1:$F$380,3,FALSE)),"－",VLOOKUP($AD515,技まとめ!$A$1:$F$380,3,FALSE))</f>
        <v>27</v>
      </c>
      <c r="AG515" s="3">
        <f>IF(ISERROR(VLOOKUP($AD515,技まとめ!$A$1:$F$380,5,FALSE)),"－",VLOOKUP($AD515,技まとめ!$A$1:$F$380,5,FALSE))</f>
        <v>25</v>
      </c>
      <c r="AH515" s="3" t="str">
        <f>IF($E515=IF(ISERROR(VLOOKUP($AD515,技まとめ!$A$1:$F$380,4,FALSE)),"－",VLOOKUP($AD515,技まとめ!$A$1:$F$380,4,FALSE)),"一致","")</f>
        <v/>
      </c>
      <c r="AI515" s="9" t="s">
        <v>487</v>
      </c>
      <c r="AJ515" s="3" t="str">
        <f>IF(ISERROR(VLOOKUP($AI515,技まとめ!$A$1:$F$380,6,FALSE)),"－",VLOOKUP($AI515,技まとめ!$A$1:$F$380,6,FALSE))</f>
        <v>CA</v>
      </c>
      <c r="AK515" s="3">
        <f>IF(ISERROR(VLOOKUP($AI515,技まとめ!$A$1:$F$380,3,FALSE)),"－",VLOOKUP($AI515,技まとめ!$A$1:$F$380,3,FALSE))</f>
        <v>33</v>
      </c>
      <c r="AL515" s="3">
        <f>IF(ISERROR(VLOOKUP($AI515,技まとめ!$A$1:$F$380,5,FALSE)),"－",VLOOKUP($AI515,技まとめ!$A$1:$F$380,5,FALSE))</f>
        <v>27</v>
      </c>
      <c r="AM515" s="3" t="str">
        <f>IF($E515=IF(ISERROR(VLOOKUP($AI515,技まとめ!$A$1:$F$380,4,FALSE)),"－",VLOOKUP($AI515,技まとめ!$A$1:$F$380,4,FALSE)),"一致","")</f>
        <v>一致</v>
      </c>
      <c r="AN515" s="9" t="s">
        <v>434</v>
      </c>
      <c r="AO515" s="3" t="str">
        <f>IF(ISERROR(VLOOKUP($AN515,技まとめ!$A$1:$F$380,6,FALSE)),"－",VLOOKUP($AN515,技まとめ!$A$1:$F$380,6,FALSE))</f>
        <v>BL</v>
      </c>
      <c r="AP515" s="3">
        <f>IF(ISERROR(VLOOKUP($AN515,技まとめ!$A$1:$F$380,3,FALSE)),"－",VLOOKUP($AN515,技まとめ!$A$1:$F$380,3,FALSE))</f>
        <v>65</v>
      </c>
      <c r="AQ515" s="3">
        <f>IF(ISERROR(VLOOKUP($AN515,技まとめ!$A$1:$F$380,5,FALSE)),"－",VLOOKUP($AN515,技まとめ!$A$1:$F$380,5,FALSE))</f>
        <v>42</v>
      </c>
      <c r="AR515" s="3" t="str">
        <f>IF($E515=IF(ISERROR(VLOOKUP($AN515,技まとめ!$A$1:$F$380,4,FALSE)),"－",VLOOKUP($AN515,技まとめ!$A$1:$F$380,4,FALSE)),"一致","")</f>
        <v/>
      </c>
      <c r="AS515" s="9" t="s">
        <v>366</v>
      </c>
      <c r="AT515" s="3" t="str">
        <f>IF(ISERROR(VLOOKUP($AS515,技まとめ!$A$1:$F$380,6,FALSE)),"－",VLOOKUP($AS515,技まとめ!$A$1:$F$380,6,FALSE))</f>
        <v>BL</v>
      </c>
      <c r="AU515" s="3">
        <f>IF(ISERROR(VLOOKUP($AS515,技まとめ!$A$1:$F$380,3,FALSE)),"－",VLOOKUP($AS515,技まとめ!$A$1:$F$380,3,FALSE))</f>
        <v>65</v>
      </c>
      <c r="AV515" s="3">
        <f>IF(ISERROR(VLOOKUP($AS515,技まとめ!$A$1:$F$380,5,FALSE)),"－",VLOOKUP($AS515,技まとめ!$A$1:$F$380,5,FALSE))</f>
        <v>42</v>
      </c>
      <c r="AW515" s="3" t="str">
        <f>IF($E515=IF(ISERROR(VLOOKUP($AS515,技まとめ!$A$1:$F$380,4,FALSE)),"－",VLOOKUP($AS515,技まとめ!$A$1:$F$380,4,FALSE)),"一致","")</f>
        <v>一致</v>
      </c>
      <c r="AX515" s="12" t="str">
        <f t="shared" ref="AX515:AX578" si="118">AD515&amp;AI515&amp;AN515&amp;AS515</f>
        <v>ロケットこぶしこがらしストーンプリズンプロファイルゾーン</v>
      </c>
      <c r="AY515" s="12" t="str">
        <f t="shared" ref="AY515:AY578" si="119">AD515&amp;AI515&amp;AN515&amp;AS515</f>
        <v>ロケットこぶしこがらしストーンプリズンプロファイルゾーン</v>
      </c>
      <c r="AZ515" s="12" t="str">
        <f t="shared" ref="AZ515:AZ578" si="120">AD515&amp;AI515&amp;AN515&amp;AS515</f>
        <v>ロケットこぶしこがらしストーンプリズンプロファイルゾーン</v>
      </c>
      <c r="BA515" s="12" t="str">
        <f t="shared" ref="BA515:BA578" si="121">AD515&amp;AI515&amp;AN515&amp;AS515</f>
        <v>ロケットこぶしこがらしストーンプリズンプロファイルゾーン</v>
      </c>
      <c r="BB515" s="11" t="str">
        <f t="shared" ref="BB515:BB578" si="122">AE515&amp;AJ515&amp;AO515&amp;AT515</f>
        <v>P1CABLBL</v>
      </c>
      <c r="BC515" s="11" t="str">
        <f t="shared" ref="BC515:BC578" si="123">AE515&amp;AJ515&amp;AO515&amp;AT515</f>
        <v>P1CABLBL</v>
      </c>
      <c r="BD515" s="11" t="str">
        <f t="shared" ref="BD515:BD578" si="124">AE515&amp;AJ515&amp;AO515&amp;AT515</f>
        <v>P1CABLBL</v>
      </c>
      <c r="BE515" s="11" t="str">
        <f t="shared" ref="BE515:BE578" si="125">AE515&amp;AJ515&amp;AO515&amp;AT515</f>
        <v>P1CABLBL</v>
      </c>
    </row>
    <row r="516" spans="1:57" ht="11.25" hidden="1" customHeight="1">
      <c r="A516" s="6">
        <v>514</v>
      </c>
      <c r="B516" s="7" t="s">
        <v>1404</v>
      </c>
      <c r="C516" s="8" t="s">
        <v>1405</v>
      </c>
      <c r="D516" s="7" t="s">
        <v>72</v>
      </c>
      <c r="E516" s="7" t="s">
        <v>81</v>
      </c>
      <c r="F516" s="7" t="s">
        <v>128</v>
      </c>
      <c r="G516" s="9">
        <v>100</v>
      </c>
      <c r="H516" s="9">
        <v>117</v>
      </c>
      <c r="I516" s="9">
        <v>52</v>
      </c>
      <c r="J516" s="9">
        <v>56</v>
      </c>
      <c r="K516" s="9">
        <v>53</v>
      </c>
      <c r="L516" s="9">
        <v>57</v>
      </c>
      <c r="M516" s="9">
        <v>56</v>
      </c>
      <c r="N516" s="9">
        <v>55</v>
      </c>
      <c r="O516" s="9">
        <v>55</v>
      </c>
      <c r="P516" s="9">
        <v>39</v>
      </c>
      <c r="Q516" s="10">
        <v>102</v>
      </c>
      <c r="R516" s="11">
        <v>21</v>
      </c>
      <c r="S516" s="11">
        <v>1</v>
      </c>
      <c r="T516" s="11">
        <v>107</v>
      </c>
      <c r="U516" s="11">
        <v>106</v>
      </c>
      <c r="V516" s="11">
        <v>1</v>
      </c>
      <c r="W516" s="11">
        <v>105</v>
      </c>
      <c r="X516" s="11">
        <f t="shared" si="112"/>
        <v>443</v>
      </c>
      <c r="Y516" s="11">
        <f t="shared" si="113"/>
        <v>4610</v>
      </c>
      <c r="Z516" s="11">
        <f t="shared" si="114"/>
        <v>1270</v>
      </c>
      <c r="AA516" s="11">
        <f t="shared" si="115"/>
        <v>4280</v>
      </c>
      <c r="AB516" s="11">
        <f t="shared" si="116"/>
        <v>4280</v>
      </c>
      <c r="AC516" s="6">
        <f t="shared" si="117"/>
        <v>4910</v>
      </c>
      <c r="AD516" s="9" t="s">
        <v>111</v>
      </c>
      <c r="AE516" s="3" t="str">
        <f>IF(ISERROR(VLOOKUP($AD516,技まとめ!$A$1:$F$380,6,FALSE)),"－",VLOOKUP($AD516,技まとめ!$A$1:$F$380,6,FALSE))</f>
        <v>SC</v>
      </c>
      <c r="AF516" s="3">
        <f>IF(ISERROR(VLOOKUP($AD516,技まとめ!$A$1:$F$380,3,FALSE)),"－",VLOOKUP($AD516,技まとめ!$A$1:$F$380,3,FALSE))</f>
        <v>23</v>
      </c>
      <c r="AG516" s="3">
        <f>IF(ISERROR(VLOOKUP($AD516,技まとめ!$A$1:$F$380,5,FALSE)),"－",VLOOKUP($AD516,技まとめ!$A$1:$F$380,5,FALSE))</f>
        <v>20</v>
      </c>
      <c r="AH516" s="3" t="str">
        <f>IF($E516=IF(ISERROR(VLOOKUP($AD516,技まとめ!$A$1:$F$380,4,FALSE)),"－",VLOOKUP($AD516,技まとめ!$A$1:$F$380,4,FALSE)),"一致","")</f>
        <v/>
      </c>
      <c r="AI516" s="9" t="s">
        <v>423</v>
      </c>
      <c r="AJ516" s="3" t="str">
        <f>IF(ISERROR(VLOOKUP($AI516,技まとめ!$A$1:$F$380,6,FALSE)),"－",VLOOKUP($AI516,技まとめ!$A$1:$F$380,6,FALSE))</f>
        <v>BL</v>
      </c>
      <c r="AK516" s="3">
        <f>IF(ISERROR(VLOOKUP($AI516,技まとめ!$A$1:$F$380,3,FALSE)),"－",VLOOKUP($AI516,技まとめ!$A$1:$F$380,3,FALSE))</f>
        <v>13</v>
      </c>
      <c r="AL516" s="3">
        <f>IF(ISERROR(VLOOKUP($AI516,技まとめ!$A$1:$F$380,5,FALSE)),"－",VLOOKUP($AI516,技まとめ!$A$1:$F$380,5,FALSE))</f>
        <v>20</v>
      </c>
      <c r="AM516" s="3" t="str">
        <f>IF($E516=IF(ISERROR(VLOOKUP($AI516,技まとめ!$A$1:$F$380,4,FALSE)),"－",VLOOKUP($AI516,技まとめ!$A$1:$F$380,4,FALSE)),"一致","")</f>
        <v>一致</v>
      </c>
      <c r="AN516" s="9" t="s">
        <v>214</v>
      </c>
      <c r="AO516" s="3" t="str">
        <f>IF(ISERROR(VLOOKUP($AN516,技まとめ!$A$1:$F$380,6,FALSE)),"－",VLOOKUP($AN516,技まとめ!$A$1:$F$380,6,FALSE))</f>
        <v>DR</v>
      </c>
      <c r="AP516" s="3">
        <f>IF(ISERROR(VLOOKUP($AN516,技まとめ!$A$1:$F$380,3,FALSE)),"－",VLOOKUP($AN516,技まとめ!$A$1:$F$380,3,FALSE))</f>
        <v>27</v>
      </c>
      <c r="AQ516" s="3">
        <f>IF(ISERROR(VLOOKUP($AN516,技まとめ!$A$1:$F$380,5,FALSE)),"－",VLOOKUP($AN516,技まとめ!$A$1:$F$380,5,FALSE))</f>
        <v>25</v>
      </c>
      <c r="AR516" s="3" t="str">
        <f>IF($E516=IF(ISERROR(VLOOKUP($AN516,技まとめ!$A$1:$F$380,4,FALSE)),"－",VLOOKUP($AN516,技まとめ!$A$1:$F$380,4,FALSE)),"一致","")</f>
        <v>一致</v>
      </c>
      <c r="AS516" s="9" t="s">
        <v>1406</v>
      </c>
      <c r="AT516" s="3" t="str">
        <f>IF(ISERROR(VLOOKUP($AS516,技まとめ!$A$1:$F$380,6,FALSE)),"－",VLOOKUP($AS516,技まとめ!$A$1:$F$380,6,FALSE))</f>
        <v>CA</v>
      </c>
      <c r="AU516" s="3">
        <f>IF(ISERROR(VLOOKUP($AS516,技まとめ!$A$1:$F$380,3,FALSE)),"－",VLOOKUP($AS516,技まとめ!$A$1:$F$380,3,FALSE))</f>
        <v>56</v>
      </c>
      <c r="AV516" s="3">
        <f>IF(ISERROR(VLOOKUP($AS516,技まとめ!$A$1:$F$380,5,FALSE)),"－",VLOOKUP($AS516,技まとめ!$A$1:$F$380,5,FALSE))</f>
        <v>37</v>
      </c>
      <c r="AW516" s="3" t="str">
        <f>IF($E516=IF(ISERROR(VLOOKUP($AS516,技まとめ!$A$1:$F$380,4,FALSE)),"－",VLOOKUP($AS516,技まとめ!$A$1:$F$380,4,FALSE)),"一致","")</f>
        <v>一致</v>
      </c>
      <c r="AX516" s="12" t="str">
        <f t="shared" si="118"/>
        <v>ローリングキックコイルターンムーンサルトグレートバリアリーフ</v>
      </c>
      <c r="AY516" s="12" t="str">
        <f t="shared" si="119"/>
        <v>ローリングキックコイルターンムーンサルトグレートバリアリーフ</v>
      </c>
      <c r="AZ516" s="12" t="str">
        <f t="shared" si="120"/>
        <v>ローリングキックコイルターンムーンサルトグレートバリアリーフ</v>
      </c>
      <c r="BA516" s="12" t="str">
        <f t="shared" si="121"/>
        <v>ローリングキックコイルターンムーンサルトグレートバリアリーフ</v>
      </c>
      <c r="BB516" s="11" t="str">
        <f t="shared" si="122"/>
        <v>SCBLDRCA</v>
      </c>
      <c r="BC516" s="11" t="str">
        <f t="shared" si="123"/>
        <v>SCBLDRCA</v>
      </c>
      <c r="BD516" s="11" t="str">
        <f t="shared" si="124"/>
        <v>SCBLDRCA</v>
      </c>
      <c r="BE516" s="11" t="str">
        <f t="shared" si="125"/>
        <v>SCBLDRCA</v>
      </c>
    </row>
    <row r="517" spans="1:57" ht="11.25" hidden="1" customHeight="1">
      <c r="A517" s="6">
        <v>515</v>
      </c>
      <c r="B517" s="7" t="s">
        <v>1407</v>
      </c>
      <c r="C517" s="8" t="s">
        <v>1408</v>
      </c>
      <c r="D517" s="7" t="s">
        <v>72</v>
      </c>
      <c r="E517" s="7" t="s">
        <v>95</v>
      </c>
      <c r="F517" s="7" t="s">
        <v>82</v>
      </c>
      <c r="G517" s="9">
        <v>122</v>
      </c>
      <c r="H517" s="9">
        <v>101</v>
      </c>
      <c r="I517" s="9">
        <v>51</v>
      </c>
      <c r="J517" s="9">
        <v>51</v>
      </c>
      <c r="K517" s="9">
        <v>51</v>
      </c>
      <c r="L517" s="9">
        <v>55</v>
      </c>
      <c r="M517" s="9">
        <v>51</v>
      </c>
      <c r="N517" s="9">
        <v>57</v>
      </c>
      <c r="O517" s="9">
        <v>57</v>
      </c>
      <c r="P517" s="9">
        <v>55</v>
      </c>
      <c r="Q517" s="10">
        <v>101</v>
      </c>
      <c r="R517" s="11">
        <v>32</v>
      </c>
      <c r="S517" s="11">
        <v>1</v>
      </c>
      <c r="T517" s="11">
        <v>105</v>
      </c>
      <c r="U517" s="11">
        <v>101</v>
      </c>
      <c r="V517" s="11">
        <v>1</v>
      </c>
      <c r="W517" s="11">
        <v>107</v>
      </c>
      <c r="X517" s="11">
        <f t="shared" si="112"/>
        <v>448</v>
      </c>
      <c r="Y517" s="11">
        <f t="shared" si="113"/>
        <v>4580</v>
      </c>
      <c r="Z517" s="11">
        <f t="shared" si="114"/>
        <v>1665</v>
      </c>
      <c r="AA517" s="11">
        <f t="shared" si="115"/>
        <v>4220</v>
      </c>
      <c r="AB517" s="11">
        <f t="shared" si="116"/>
        <v>4220</v>
      </c>
      <c r="AC517" s="6">
        <f t="shared" si="117"/>
        <v>4895</v>
      </c>
      <c r="AD517" s="9" t="s">
        <v>129</v>
      </c>
      <c r="AE517" s="3" t="str">
        <f>IF(ISERROR(VLOOKUP($AD517,技まとめ!$A$1:$F$380,6,FALSE)),"－",VLOOKUP($AD517,技まとめ!$A$1:$F$380,6,FALSE))</f>
        <v>BL</v>
      </c>
      <c r="AF517" s="3">
        <f>IF(ISERROR(VLOOKUP($AD517,技まとめ!$A$1:$F$380,3,FALSE)),"－",VLOOKUP($AD517,技まとめ!$A$1:$F$380,3,FALSE))</f>
        <v>13</v>
      </c>
      <c r="AG517" s="3">
        <f>IF(ISERROR(VLOOKUP($AD517,技まとめ!$A$1:$F$380,5,FALSE)),"－",VLOOKUP($AD517,技まとめ!$A$1:$F$380,5,FALSE))</f>
        <v>20</v>
      </c>
      <c r="AH517" s="3" t="str">
        <f>IF($E517=IF(ISERROR(VLOOKUP($AD517,技まとめ!$A$1:$F$380,4,FALSE)),"－",VLOOKUP($AD517,技まとめ!$A$1:$F$380,4,FALSE)),"一致","")</f>
        <v>一致</v>
      </c>
      <c r="AI517" s="9" t="s">
        <v>98</v>
      </c>
      <c r="AJ517" s="3" t="str">
        <f>IF(ISERROR(VLOOKUP($AI517,技まとめ!$A$1:$F$380,6,FALSE)),"－",VLOOKUP($AI517,技まとめ!$A$1:$F$380,6,FALSE))</f>
        <v>BL</v>
      </c>
      <c r="AK517" s="3">
        <f>IF(ISERROR(VLOOKUP($AI517,技まとめ!$A$1:$F$380,3,FALSE)),"－",VLOOKUP($AI517,技まとめ!$A$1:$F$380,3,FALSE))</f>
        <v>58</v>
      </c>
      <c r="AL517" s="3">
        <f>IF(ISERROR(VLOOKUP($AI517,技まとめ!$A$1:$F$380,5,FALSE)),"－",VLOOKUP($AI517,技まとめ!$A$1:$F$380,5,FALSE))</f>
        <v>39</v>
      </c>
      <c r="AM517" s="3" t="str">
        <f>IF($E517=IF(ISERROR(VLOOKUP($AI517,技まとめ!$A$1:$F$380,4,FALSE)),"－",VLOOKUP($AI517,技まとめ!$A$1:$F$380,4,FALSE)),"一致","")</f>
        <v>一致</v>
      </c>
      <c r="AN517" s="9" t="s">
        <v>116</v>
      </c>
      <c r="AO517" s="3" t="str">
        <f>IF(ISERROR(VLOOKUP($AN517,技まとめ!$A$1:$F$380,6,FALSE)),"－",VLOOKUP($AN517,技まとめ!$A$1:$F$380,6,FALSE))</f>
        <v>DR</v>
      </c>
      <c r="AP517" s="3">
        <f>IF(ISERROR(VLOOKUP($AN517,技まとめ!$A$1:$F$380,3,FALSE)),"－",VLOOKUP($AN517,技まとめ!$A$1:$F$380,3,FALSE))</f>
        <v>63</v>
      </c>
      <c r="AQ517" s="3">
        <f>IF(ISERROR(VLOOKUP($AN517,技まとめ!$A$1:$F$380,5,FALSE)),"－",VLOOKUP($AN517,技まとめ!$A$1:$F$380,5,FALSE))</f>
        <v>42</v>
      </c>
      <c r="AR517" s="3" t="str">
        <f>IF($E517=IF(ISERROR(VLOOKUP($AN517,技まとめ!$A$1:$F$380,4,FALSE)),"－",VLOOKUP($AN517,技まとめ!$A$1:$F$380,4,FALSE)),"一致","")</f>
        <v/>
      </c>
      <c r="AS517" s="9" t="s">
        <v>112</v>
      </c>
      <c r="AT517" s="3" t="str">
        <f>IF(ISERROR(VLOOKUP($AS517,技まとめ!$A$1:$F$380,6,FALSE)),"－",VLOOKUP($AS517,技まとめ!$A$1:$F$380,6,FALSE))</f>
        <v>BB</v>
      </c>
      <c r="AU517" s="3">
        <f>IF(ISERROR(VLOOKUP($AS517,技まとめ!$A$1:$F$380,3,FALSE)),"－",VLOOKUP($AS517,技まとめ!$A$1:$F$380,3,FALSE))</f>
        <v>77</v>
      </c>
      <c r="AV517" s="3">
        <f>IF(ISERROR(VLOOKUP($AS517,技まとめ!$A$1:$F$380,5,FALSE)),"－",VLOOKUP($AS517,技まとめ!$A$1:$F$380,5,FALSE))</f>
        <v>47</v>
      </c>
      <c r="AW517" s="3" t="str">
        <f>IF($E517=IF(ISERROR(VLOOKUP($AS517,技まとめ!$A$1:$F$380,4,FALSE)),"－",VLOOKUP($AS517,技まとめ!$A$1:$F$380,4,FALSE)),"一致","")</f>
        <v/>
      </c>
      <c r="AX517" s="12" t="str">
        <f t="shared" si="118"/>
        <v>クイックドロウかげぬいれっぷうダッシュシューティングスター</v>
      </c>
      <c r="AY517" s="12" t="str">
        <f t="shared" si="119"/>
        <v>クイックドロウかげぬいれっぷうダッシュシューティングスター</v>
      </c>
      <c r="AZ517" s="12" t="str">
        <f t="shared" si="120"/>
        <v>クイックドロウかげぬいれっぷうダッシュシューティングスター</v>
      </c>
      <c r="BA517" s="12" t="str">
        <f t="shared" si="121"/>
        <v>クイックドロウかげぬいれっぷうダッシュシューティングスター</v>
      </c>
      <c r="BB517" s="11" t="str">
        <f t="shared" si="122"/>
        <v>BLBLDRBB</v>
      </c>
      <c r="BC517" s="11" t="str">
        <f t="shared" si="123"/>
        <v>BLBLDRBB</v>
      </c>
      <c r="BD517" s="11" t="str">
        <f t="shared" si="124"/>
        <v>BLBLDRBB</v>
      </c>
      <c r="BE517" s="11" t="str">
        <f t="shared" si="125"/>
        <v>BLBLDRBB</v>
      </c>
    </row>
    <row r="518" spans="1:57" ht="11.25" hidden="1" customHeight="1">
      <c r="A518" s="6">
        <v>516</v>
      </c>
      <c r="B518" s="7" t="s">
        <v>1409</v>
      </c>
      <c r="C518" s="8" t="s">
        <v>1410</v>
      </c>
      <c r="D518" s="7" t="s">
        <v>72</v>
      </c>
      <c r="E518" s="7" t="s">
        <v>73</v>
      </c>
      <c r="F518" s="7" t="s">
        <v>82</v>
      </c>
      <c r="G518" s="9">
        <v>108</v>
      </c>
      <c r="H518" s="9">
        <v>116</v>
      </c>
      <c r="I518" s="9">
        <v>51</v>
      </c>
      <c r="J518" s="9">
        <v>53</v>
      </c>
      <c r="K518" s="9">
        <v>54</v>
      </c>
      <c r="L518" s="9">
        <v>52</v>
      </c>
      <c r="M518" s="9">
        <v>56</v>
      </c>
      <c r="N518" s="9">
        <v>51</v>
      </c>
      <c r="O518" s="9">
        <v>57</v>
      </c>
      <c r="P518" s="9">
        <v>65</v>
      </c>
      <c r="Q518" s="10">
        <v>101</v>
      </c>
      <c r="R518" s="11">
        <v>41</v>
      </c>
      <c r="S518" s="11">
        <v>1</v>
      </c>
      <c r="T518" s="11">
        <v>102</v>
      </c>
      <c r="U518" s="11">
        <v>106</v>
      </c>
      <c r="V518" s="11">
        <v>1</v>
      </c>
      <c r="W518" s="11">
        <v>107</v>
      </c>
      <c r="X518" s="11">
        <f t="shared" si="112"/>
        <v>459</v>
      </c>
      <c r="Y518" s="11">
        <f t="shared" si="113"/>
        <v>4580</v>
      </c>
      <c r="Z518" s="11">
        <f t="shared" si="114"/>
        <v>1980</v>
      </c>
      <c r="AA518" s="11">
        <f t="shared" si="115"/>
        <v>4115</v>
      </c>
      <c r="AB518" s="11">
        <f t="shared" si="116"/>
        <v>4115</v>
      </c>
      <c r="AC518" s="6">
        <f t="shared" si="117"/>
        <v>4820</v>
      </c>
      <c r="AD518" s="9" t="s">
        <v>97</v>
      </c>
      <c r="AE518" s="3" t="str">
        <f>IF(ISERROR(VLOOKUP($AD518,技まとめ!$A$1:$F$380,6,FALSE)),"－",VLOOKUP($AD518,技まとめ!$A$1:$F$380,6,FALSE))</f>
        <v>BL</v>
      </c>
      <c r="AF518" s="3">
        <f>IF(ISERROR(VLOOKUP($AD518,技まとめ!$A$1:$F$380,3,FALSE)),"－",VLOOKUP($AD518,技まとめ!$A$1:$F$380,3,FALSE))</f>
        <v>38</v>
      </c>
      <c r="AG518" s="3">
        <f>IF(ISERROR(VLOOKUP($AD518,技まとめ!$A$1:$F$380,5,FALSE)),"－",VLOOKUP($AD518,技まとめ!$A$1:$F$380,5,FALSE))</f>
        <v>16</v>
      </c>
      <c r="AH518" s="3" t="str">
        <f>IF($E518=IF(ISERROR(VLOOKUP($AD518,技まとめ!$A$1:$F$380,4,FALSE)),"－",VLOOKUP($AD518,技まとめ!$A$1:$F$380,4,FALSE)),"一致","")</f>
        <v>一致</v>
      </c>
      <c r="AI518" s="9" t="s">
        <v>123</v>
      </c>
      <c r="AJ518" s="3" t="str">
        <f>IF(ISERROR(VLOOKUP($AI518,技まとめ!$A$1:$F$380,6,FALSE)),"－",VLOOKUP($AI518,技まとめ!$A$1:$F$380,6,FALSE))</f>
        <v>DR</v>
      </c>
      <c r="AK518" s="3">
        <f>IF(ISERROR(VLOOKUP($AI518,技まとめ!$A$1:$F$380,3,FALSE)),"－",VLOOKUP($AI518,技まとめ!$A$1:$F$380,3,FALSE))</f>
        <v>36</v>
      </c>
      <c r="AL518" s="3">
        <f>IF(ISERROR(VLOOKUP($AI518,技まとめ!$A$1:$F$380,5,FALSE)),"－",VLOOKUP($AI518,技まとめ!$A$1:$F$380,5,FALSE))</f>
        <v>27</v>
      </c>
      <c r="AM518" s="3" t="str">
        <f>IF($E518=IF(ISERROR(VLOOKUP($AI518,技まとめ!$A$1:$F$380,4,FALSE)),"－",VLOOKUP($AI518,技まとめ!$A$1:$F$380,4,FALSE)),"一致","")</f>
        <v>一致</v>
      </c>
      <c r="AN518" s="9" t="s">
        <v>1001</v>
      </c>
      <c r="AO518" s="3" t="str">
        <f>IF(ISERROR(VLOOKUP($AN518,技まとめ!$A$1:$F$380,6,FALSE)),"－",VLOOKUP($AN518,技まとめ!$A$1:$F$380,6,FALSE))</f>
        <v>DR</v>
      </c>
      <c r="AP518" s="3">
        <f>IF(ISERROR(VLOOKUP($AN518,技まとめ!$A$1:$F$380,3,FALSE)),"－",VLOOKUP($AN518,技まとめ!$A$1:$F$380,3,FALSE))</f>
        <v>83</v>
      </c>
      <c r="AQ518" s="3">
        <f>IF(ISERROR(VLOOKUP($AN518,技まとめ!$A$1:$F$380,5,FALSE)),"－",VLOOKUP($AN518,技まとめ!$A$1:$F$380,5,FALSE))</f>
        <v>50</v>
      </c>
      <c r="AR518" s="3" t="str">
        <f>IF($E518=IF(ISERROR(VLOOKUP($AN518,技まとめ!$A$1:$F$380,4,FALSE)),"－",VLOOKUP($AN518,技まとめ!$A$1:$F$380,4,FALSE)),"一致","")</f>
        <v>一致</v>
      </c>
      <c r="AS518" s="9" t="s">
        <v>273</v>
      </c>
      <c r="AT518" s="3" t="str">
        <f>IF(ISERROR(VLOOKUP($AS518,技まとめ!$A$1:$F$380,6,FALSE)),"－",VLOOKUP($AS518,技まとめ!$A$1:$F$380,6,FALSE))</f>
        <v>BL</v>
      </c>
      <c r="AU518" s="3">
        <f>IF(ISERROR(VLOOKUP($AS518,技まとめ!$A$1:$F$380,3,FALSE)),"－",VLOOKUP($AS518,技まとめ!$A$1:$F$380,3,FALSE))</f>
        <v>17</v>
      </c>
      <c r="AV518" s="3">
        <f>IF(ISERROR(VLOOKUP($AS518,技まとめ!$A$1:$F$380,5,FALSE)),"－",VLOOKUP($AS518,技まとめ!$A$1:$F$380,5,FALSE))</f>
        <v>20</v>
      </c>
      <c r="AW518" s="3" t="str">
        <f>IF($E518=IF(ISERROR(VLOOKUP($AS518,技まとめ!$A$1:$F$380,4,FALSE)),"－",VLOOKUP($AS518,技まとめ!$A$1:$F$380,4,FALSE)),"一致","")</f>
        <v>一致</v>
      </c>
      <c r="AX518" s="12" t="str">
        <f t="shared" si="118"/>
        <v>うしろのしょうめんごりむちゅうニニンサンキャクしこふみ</v>
      </c>
      <c r="AY518" s="12" t="str">
        <f t="shared" si="119"/>
        <v>うしろのしょうめんごりむちゅうニニンサンキャクしこふみ</v>
      </c>
      <c r="AZ518" s="12" t="str">
        <f t="shared" si="120"/>
        <v>うしろのしょうめんごりむちゅうニニンサンキャクしこふみ</v>
      </c>
      <c r="BA518" s="12" t="str">
        <f t="shared" si="121"/>
        <v>うしろのしょうめんごりむちゅうニニンサンキャクしこふみ</v>
      </c>
      <c r="BB518" s="11" t="str">
        <f t="shared" si="122"/>
        <v>BLDRDRBL</v>
      </c>
      <c r="BC518" s="11" t="str">
        <f t="shared" si="123"/>
        <v>BLDRDRBL</v>
      </c>
      <c r="BD518" s="11" t="str">
        <f t="shared" si="124"/>
        <v>BLDRDRBL</v>
      </c>
      <c r="BE518" s="11" t="str">
        <f t="shared" si="125"/>
        <v>BLDRDRBL</v>
      </c>
    </row>
    <row r="519" spans="1:57" ht="11.25" hidden="1" customHeight="1">
      <c r="A519" s="6">
        <v>517</v>
      </c>
      <c r="B519" s="7" t="s">
        <v>1411</v>
      </c>
      <c r="C519" s="8" t="s">
        <v>1412</v>
      </c>
      <c r="D519" s="7" t="s">
        <v>72</v>
      </c>
      <c r="E519" s="7" t="s">
        <v>102</v>
      </c>
      <c r="F519" s="7" t="s">
        <v>128</v>
      </c>
      <c r="G519" s="9">
        <v>120</v>
      </c>
      <c r="H519" s="9">
        <v>100</v>
      </c>
      <c r="I519" s="9">
        <v>61</v>
      </c>
      <c r="J519" s="9">
        <v>55</v>
      </c>
      <c r="K519" s="9">
        <v>54</v>
      </c>
      <c r="L519" s="9">
        <v>52</v>
      </c>
      <c r="M519" s="9">
        <v>51</v>
      </c>
      <c r="N519" s="9">
        <v>57</v>
      </c>
      <c r="O519" s="9">
        <v>56</v>
      </c>
      <c r="P519" s="9">
        <v>40</v>
      </c>
      <c r="Q519" s="10">
        <v>111</v>
      </c>
      <c r="R519" s="11">
        <v>24</v>
      </c>
      <c r="S519" s="11">
        <v>1</v>
      </c>
      <c r="T519" s="11">
        <v>102</v>
      </c>
      <c r="U519" s="11">
        <v>101</v>
      </c>
      <c r="V519" s="11">
        <v>1</v>
      </c>
      <c r="W519" s="11">
        <v>106</v>
      </c>
      <c r="X519" s="11">
        <f t="shared" si="112"/>
        <v>446</v>
      </c>
      <c r="Y519" s="11">
        <f t="shared" si="113"/>
        <v>4975</v>
      </c>
      <c r="Z519" s="11">
        <f t="shared" si="114"/>
        <v>1380</v>
      </c>
      <c r="AA519" s="11">
        <f t="shared" si="115"/>
        <v>4110</v>
      </c>
      <c r="AB519" s="11">
        <f t="shared" si="116"/>
        <v>4110</v>
      </c>
      <c r="AC519" s="6">
        <f t="shared" si="117"/>
        <v>4730</v>
      </c>
      <c r="AD519" s="9" t="s">
        <v>122</v>
      </c>
      <c r="AE519" s="3" t="str">
        <f>IF(ISERROR(VLOOKUP($AD519,技まとめ!$A$1:$F$380,6,FALSE)),"－",VLOOKUP($AD519,技まとめ!$A$1:$F$380,6,FALSE))</f>
        <v>NS</v>
      </c>
      <c r="AF519" s="3">
        <f>IF(ISERROR(VLOOKUP($AD519,技まとめ!$A$1:$F$380,3,FALSE)),"－",VLOOKUP($AD519,技まとめ!$A$1:$F$380,3,FALSE))</f>
        <v>25</v>
      </c>
      <c r="AG519" s="3">
        <f>IF(ISERROR(VLOOKUP($AD519,技まとめ!$A$1:$F$380,5,FALSE)),"－",VLOOKUP($AD519,技まとめ!$A$1:$F$380,5,FALSE))</f>
        <v>20</v>
      </c>
      <c r="AH519" s="3" t="str">
        <f>IF($E519=IF(ISERROR(VLOOKUP($AD519,技まとめ!$A$1:$F$380,4,FALSE)),"－",VLOOKUP($AD519,技まとめ!$A$1:$F$380,4,FALSE)),"一致","")</f>
        <v>一致</v>
      </c>
      <c r="AI519" s="9" t="s">
        <v>710</v>
      </c>
      <c r="AJ519" s="3" t="str">
        <f>IF(ISERROR(VLOOKUP($AI519,技まとめ!$A$1:$F$380,6,FALSE)),"－",VLOOKUP($AI519,技まとめ!$A$1:$F$380,6,FALSE))</f>
        <v>DR</v>
      </c>
      <c r="AK519" s="3">
        <f>IF(ISERROR(VLOOKUP($AI519,技まとめ!$A$1:$F$380,3,FALSE)),"－",VLOOKUP($AI519,技まとめ!$A$1:$F$380,3,FALSE))</f>
        <v>15</v>
      </c>
      <c r="AL519" s="3">
        <f>IF(ISERROR(VLOOKUP($AI519,技まとめ!$A$1:$F$380,5,FALSE)),"－",VLOOKUP($AI519,技まとめ!$A$1:$F$380,5,FALSE))</f>
        <v>20</v>
      </c>
      <c r="AM519" s="3" t="str">
        <f>IF($E519=IF(ISERROR(VLOOKUP($AI519,技まとめ!$A$1:$F$380,4,FALSE)),"－",VLOOKUP($AI519,技まとめ!$A$1:$F$380,4,FALSE)),"一致","")</f>
        <v>一致</v>
      </c>
      <c r="AN519" s="9" t="s">
        <v>357</v>
      </c>
      <c r="AO519" s="3" t="str">
        <f>IF(ISERROR(VLOOKUP($AN519,技まとめ!$A$1:$F$380,6,FALSE)),"－",VLOOKUP($AN519,技まとめ!$A$1:$F$380,6,FALSE))</f>
        <v>LS</v>
      </c>
      <c r="AP519" s="3">
        <f>IF(ISERROR(VLOOKUP($AN519,技まとめ!$A$1:$F$380,3,FALSE)),"－",VLOOKUP($AN519,技まとめ!$A$1:$F$380,3,FALSE))</f>
        <v>40</v>
      </c>
      <c r="AQ519" s="3">
        <f>IF(ISERROR(VLOOKUP($AN519,技まとめ!$A$1:$F$380,5,FALSE)),"－",VLOOKUP($AN519,技まとめ!$A$1:$F$380,5,FALSE))</f>
        <v>30</v>
      </c>
      <c r="AR519" s="3" t="str">
        <f>IF($E519=IF(ISERROR(VLOOKUP($AN519,技まとめ!$A$1:$F$380,4,FALSE)),"－",VLOOKUP($AN519,技まとめ!$A$1:$F$380,4,FALSE)),"一致","")</f>
        <v>一致</v>
      </c>
      <c r="AS519" s="9" t="s">
        <v>437</v>
      </c>
      <c r="AT519" s="3" t="str">
        <f>IF(ISERROR(VLOOKUP($AS519,技まとめ!$A$1:$F$380,6,FALSE)),"－",VLOOKUP($AS519,技まとめ!$A$1:$F$380,6,FALSE))</f>
        <v>NS</v>
      </c>
      <c r="AU519" s="3">
        <f>IF(ISERROR(VLOOKUP($AS519,技まとめ!$A$1:$F$380,3,FALSE)),"－",VLOOKUP($AS519,技まとめ!$A$1:$F$380,3,FALSE))</f>
        <v>83</v>
      </c>
      <c r="AV519" s="3">
        <f>IF(ISERROR(VLOOKUP($AS519,技まとめ!$A$1:$F$380,5,FALSE)),"－",VLOOKUP($AS519,技まとめ!$A$1:$F$380,5,FALSE))</f>
        <v>46</v>
      </c>
      <c r="AW519" s="3" t="str">
        <f>IF($E519=IF(ISERROR(VLOOKUP($AS519,技まとめ!$A$1:$F$380,4,FALSE)),"－",VLOOKUP($AS519,技まとめ!$A$1:$F$380,4,FALSE)),"一致","")</f>
        <v/>
      </c>
      <c r="AX519" s="12" t="str">
        <f t="shared" si="118"/>
        <v>グレネードショットひとりワンツーパトリオットシュートデュアルストライク</v>
      </c>
      <c r="AY519" s="12" t="str">
        <f t="shared" si="119"/>
        <v>グレネードショットひとりワンツーパトリオットシュートデュアルストライク</v>
      </c>
      <c r="AZ519" s="12" t="str">
        <f t="shared" si="120"/>
        <v>グレネードショットひとりワンツーパトリオットシュートデュアルストライク</v>
      </c>
      <c r="BA519" s="12" t="str">
        <f t="shared" si="121"/>
        <v>グレネードショットひとりワンツーパトリオットシュートデュアルストライク</v>
      </c>
      <c r="BB519" s="11" t="str">
        <f t="shared" si="122"/>
        <v>NSDRLSNS</v>
      </c>
      <c r="BC519" s="11" t="str">
        <f t="shared" si="123"/>
        <v>NSDRLSNS</v>
      </c>
      <c r="BD519" s="11" t="str">
        <f t="shared" si="124"/>
        <v>NSDRLSNS</v>
      </c>
      <c r="BE519" s="11" t="str">
        <f t="shared" si="125"/>
        <v>NSDRLSNS</v>
      </c>
    </row>
    <row r="520" spans="1:57" ht="11.25" hidden="1" customHeight="1">
      <c r="A520" s="6">
        <v>518</v>
      </c>
      <c r="B520" s="7" t="s">
        <v>1413</v>
      </c>
      <c r="C520" s="8" t="s">
        <v>1414</v>
      </c>
      <c r="D520" s="7" t="s">
        <v>72</v>
      </c>
      <c r="E520" s="7" t="s">
        <v>95</v>
      </c>
      <c r="F520" s="7" t="s">
        <v>82</v>
      </c>
      <c r="G520" s="9">
        <v>123</v>
      </c>
      <c r="H520" s="9">
        <v>99</v>
      </c>
      <c r="I520" s="9">
        <v>59</v>
      </c>
      <c r="J520" s="9">
        <v>51</v>
      </c>
      <c r="K520" s="9">
        <v>51</v>
      </c>
      <c r="L520" s="9">
        <v>52</v>
      </c>
      <c r="M520" s="9">
        <v>56</v>
      </c>
      <c r="N520" s="9">
        <v>59</v>
      </c>
      <c r="O520" s="9">
        <v>53</v>
      </c>
      <c r="P520" s="9">
        <v>58</v>
      </c>
      <c r="Q520" s="10">
        <v>109</v>
      </c>
      <c r="R520" s="11">
        <v>37</v>
      </c>
      <c r="S520" s="11">
        <v>1</v>
      </c>
      <c r="T520" s="11">
        <v>102</v>
      </c>
      <c r="U520" s="11">
        <v>106</v>
      </c>
      <c r="V520" s="11">
        <v>1</v>
      </c>
      <c r="W520" s="11">
        <v>103</v>
      </c>
      <c r="X520" s="11">
        <f t="shared" si="112"/>
        <v>459</v>
      </c>
      <c r="Y520" s="11">
        <f t="shared" si="113"/>
        <v>4880</v>
      </c>
      <c r="Z520" s="11">
        <f t="shared" si="114"/>
        <v>1820</v>
      </c>
      <c r="AA520" s="11">
        <f t="shared" si="115"/>
        <v>4095</v>
      </c>
      <c r="AB520" s="11">
        <f t="shared" si="116"/>
        <v>4095</v>
      </c>
      <c r="AC520" s="6">
        <f t="shared" si="117"/>
        <v>4780</v>
      </c>
      <c r="AD520" s="9" t="s">
        <v>168</v>
      </c>
      <c r="AE520" s="3" t="str">
        <f>IF(ISERROR(VLOOKUP($AD520,技まとめ!$A$1:$F$380,6,FALSE)),"－",VLOOKUP($AD520,技まとめ!$A$1:$F$380,6,FALSE))</f>
        <v>BL</v>
      </c>
      <c r="AF520" s="3">
        <f>IF(ISERROR(VLOOKUP($AD520,技まとめ!$A$1:$F$380,3,FALSE)),"－",VLOOKUP($AD520,技まとめ!$A$1:$F$380,3,FALSE))</f>
        <v>25</v>
      </c>
      <c r="AG520" s="3">
        <f>IF(ISERROR(VLOOKUP($AD520,技まとめ!$A$1:$F$380,5,FALSE)),"－",VLOOKUP($AD520,技まとめ!$A$1:$F$380,5,FALSE))</f>
        <v>12</v>
      </c>
      <c r="AH520" s="3" t="str">
        <f>IF($E520=IF(ISERROR(VLOOKUP($AD520,技まとめ!$A$1:$F$380,4,FALSE)),"－",VLOOKUP($AD520,技まとめ!$A$1:$F$380,4,FALSE)),"一致","")</f>
        <v>一致</v>
      </c>
      <c r="AI520" s="9" t="s">
        <v>756</v>
      </c>
      <c r="AJ520" s="3" t="str">
        <f>IF(ISERROR(VLOOKUP($AI520,技まとめ!$A$1:$F$380,6,FALSE)),"－",VLOOKUP($AI520,技まとめ!$A$1:$F$380,6,FALSE))</f>
        <v>BB</v>
      </c>
      <c r="AK520" s="3">
        <f>IF(ISERROR(VLOOKUP($AI520,技まとめ!$A$1:$F$380,3,FALSE)),"－",VLOOKUP($AI520,技まとめ!$A$1:$F$380,3,FALSE))</f>
        <v>65</v>
      </c>
      <c r="AL520" s="3">
        <f>IF(ISERROR(VLOOKUP($AI520,技まとめ!$A$1:$F$380,5,FALSE)),"－",VLOOKUP($AI520,技まとめ!$A$1:$F$380,5,FALSE))</f>
        <v>42</v>
      </c>
      <c r="AM520" s="3" t="str">
        <f>IF($E520=IF(ISERROR(VLOOKUP($AI520,技まとめ!$A$1:$F$380,4,FALSE)),"－",VLOOKUP($AI520,技まとめ!$A$1:$F$380,4,FALSE)),"一致","")</f>
        <v/>
      </c>
      <c r="AN520" s="9" t="s">
        <v>162</v>
      </c>
      <c r="AO520" s="3" t="str">
        <f>IF(ISERROR(VLOOKUP($AN520,技まとめ!$A$1:$F$380,6,FALSE)),"－",VLOOKUP($AN520,技まとめ!$A$1:$F$380,6,FALSE))</f>
        <v>DR</v>
      </c>
      <c r="AP520" s="3">
        <f>IF(ISERROR(VLOOKUP($AN520,技まとめ!$A$1:$F$380,3,FALSE)),"－",VLOOKUP($AN520,技まとめ!$A$1:$F$380,3,FALSE))</f>
        <v>56</v>
      </c>
      <c r="AQ520" s="3">
        <f>IF(ISERROR(VLOOKUP($AN520,技まとめ!$A$1:$F$380,5,FALSE)),"－",VLOOKUP($AN520,技まとめ!$A$1:$F$380,5,FALSE))</f>
        <v>25</v>
      </c>
      <c r="AR520" s="3" t="str">
        <f>IF($E520=IF(ISERROR(VLOOKUP($AN520,技まとめ!$A$1:$F$380,4,FALSE)),"－",VLOOKUP($AN520,技まとめ!$A$1:$F$380,4,FALSE)),"一致","")</f>
        <v/>
      </c>
      <c r="AS520" s="9" t="s">
        <v>177</v>
      </c>
      <c r="AT520" s="3" t="str">
        <f>IF(ISERROR(VLOOKUP($AS520,技まとめ!$A$1:$F$380,6,FALSE)),"－",VLOOKUP($AS520,技まとめ!$A$1:$F$380,6,FALSE))</f>
        <v>DR</v>
      </c>
      <c r="AU520" s="3">
        <f>IF(ISERROR(VLOOKUP($AS520,技まとめ!$A$1:$F$380,3,FALSE)),"－",VLOOKUP($AS520,技まとめ!$A$1:$F$380,3,FALSE))</f>
        <v>93</v>
      </c>
      <c r="AV520" s="3">
        <f>IF(ISERROR(VLOOKUP($AS520,技まとめ!$A$1:$F$380,5,FALSE)),"－",VLOOKUP($AS520,技まとめ!$A$1:$F$380,5,FALSE))</f>
        <v>42</v>
      </c>
      <c r="AW520" s="3" t="str">
        <f>IF($E520=IF(ISERROR(VLOOKUP($AS520,技まとめ!$A$1:$F$380,4,FALSE)),"－",VLOOKUP($AS520,技まとめ!$A$1:$F$380,4,FALSE)),"一致","")</f>
        <v/>
      </c>
      <c r="AX520" s="12" t="str">
        <f t="shared" si="118"/>
        <v>キラースライドボルケイノカットジャッジスルージャッジスルー２</v>
      </c>
      <c r="AY520" s="12" t="str">
        <f t="shared" si="119"/>
        <v>キラースライドボルケイノカットジャッジスルージャッジスルー２</v>
      </c>
      <c r="AZ520" s="12" t="str">
        <f t="shared" si="120"/>
        <v>キラースライドボルケイノカットジャッジスルージャッジスルー２</v>
      </c>
      <c r="BA520" s="12" t="str">
        <f t="shared" si="121"/>
        <v>キラースライドボルケイノカットジャッジスルージャッジスルー２</v>
      </c>
      <c r="BB520" s="11" t="str">
        <f t="shared" si="122"/>
        <v>BLBBDRDR</v>
      </c>
      <c r="BC520" s="11" t="str">
        <f t="shared" si="123"/>
        <v>BLBBDRDR</v>
      </c>
      <c r="BD520" s="11" t="str">
        <f t="shared" si="124"/>
        <v>BLBBDRDR</v>
      </c>
      <c r="BE520" s="11" t="str">
        <f t="shared" si="125"/>
        <v>BLBBDRDR</v>
      </c>
    </row>
    <row r="521" spans="1:57" ht="11.25" hidden="1" customHeight="1">
      <c r="A521" s="6">
        <v>519</v>
      </c>
      <c r="B521" s="7" t="s">
        <v>1415</v>
      </c>
      <c r="C521" s="8" t="s">
        <v>1416</v>
      </c>
      <c r="D521" s="7" t="s">
        <v>72</v>
      </c>
      <c r="E521" s="7" t="s">
        <v>73</v>
      </c>
      <c r="F521" s="7" t="s">
        <v>109</v>
      </c>
      <c r="G521" s="9">
        <v>122</v>
      </c>
      <c r="H521" s="9">
        <v>97</v>
      </c>
      <c r="I521" s="9">
        <v>59</v>
      </c>
      <c r="J521" s="9">
        <v>52</v>
      </c>
      <c r="K521" s="9">
        <v>54</v>
      </c>
      <c r="L521" s="9">
        <v>56</v>
      </c>
      <c r="M521" s="9">
        <v>41</v>
      </c>
      <c r="N521" s="9">
        <v>57</v>
      </c>
      <c r="O521" s="9">
        <v>53</v>
      </c>
      <c r="P521" s="9">
        <v>61</v>
      </c>
      <c r="Q521" s="10">
        <v>109</v>
      </c>
      <c r="R521" s="11">
        <v>42</v>
      </c>
      <c r="S521" s="11">
        <v>1</v>
      </c>
      <c r="T521" s="11">
        <v>106</v>
      </c>
      <c r="U521" s="11">
        <v>91</v>
      </c>
      <c r="V521" s="11">
        <v>1</v>
      </c>
      <c r="W521" s="11">
        <v>103</v>
      </c>
      <c r="X521" s="11">
        <f t="shared" si="112"/>
        <v>453</v>
      </c>
      <c r="Y521" s="11">
        <f t="shared" si="113"/>
        <v>4880</v>
      </c>
      <c r="Z521" s="11">
        <f t="shared" si="114"/>
        <v>1995</v>
      </c>
      <c r="AA521" s="11">
        <f t="shared" si="115"/>
        <v>4235</v>
      </c>
      <c r="AB521" s="11">
        <f t="shared" si="116"/>
        <v>4235</v>
      </c>
      <c r="AC521" s="6">
        <f t="shared" si="117"/>
        <v>4965</v>
      </c>
      <c r="AD521" s="9" t="s">
        <v>321</v>
      </c>
      <c r="AE521" s="3" t="str">
        <f>IF(ISERROR(VLOOKUP($AD521,技まとめ!$A$1:$F$380,6,FALSE)),"－",VLOOKUP($AD521,技まとめ!$A$1:$F$380,6,FALSE))</f>
        <v>DR</v>
      </c>
      <c r="AF521" s="3">
        <f>IF(ISERROR(VLOOKUP($AD521,技まとめ!$A$1:$F$380,3,FALSE)),"－",VLOOKUP($AD521,技まとめ!$A$1:$F$380,3,FALSE))</f>
        <v>13</v>
      </c>
      <c r="AG521" s="3">
        <f>IF(ISERROR(VLOOKUP($AD521,技まとめ!$A$1:$F$380,5,FALSE)),"－",VLOOKUP($AD521,技まとめ!$A$1:$F$380,5,FALSE))</f>
        <v>20</v>
      </c>
      <c r="AH521" s="3" t="str">
        <f>IF($E521=IF(ISERROR(VLOOKUP($AD521,技まとめ!$A$1:$F$380,4,FALSE)),"－",VLOOKUP($AD521,技まとめ!$A$1:$F$380,4,FALSE)),"一致","")</f>
        <v>一致</v>
      </c>
      <c r="AI521" s="9" t="s">
        <v>90</v>
      </c>
      <c r="AJ521" s="3" t="str">
        <f>IF(ISERROR(VLOOKUP($AI521,技まとめ!$A$1:$F$380,6,FALSE)),"－",VLOOKUP($AI521,技まとめ!$A$1:$F$380,6,FALSE))</f>
        <v>DR</v>
      </c>
      <c r="AK521" s="3">
        <f>IF(ISERROR(VLOOKUP($AI521,技まとめ!$A$1:$F$380,3,FALSE)),"－",VLOOKUP($AI521,技まとめ!$A$1:$F$380,3,FALSE))</f>
        <v>46</v>
      </c>
      <c r="AL521" s="3">
        <f>IF(ISERROR(VLOOKUP($AI521,技まとめ!$A$1:$F$380,5,FALSE)),"－",VLOOKUP($AI521,技まとめ!$A$1:$F$380,5,FALSE))</f>
        <v>33</v>
      </c>
      <c r="AM521" s="3" t="str">
        <f>IF($E521=IF(ISERROR(VLOOKUP($AI521,技まとめ!$A$1:$F$380,4,FALSE)),"－",VLOOKUP($AI521,技まとめ!$A$1:$F$380,4,FALSE)),"一致","")</f>
        <v>一致</v>
      </c>
      <c r="AN521" s="9" t="s">
        <v>106</v>
      </c>
      <c r="AO521" s="3" t="str">
        <f>IF(ISERROR(VLOOKUP($AN521,技まとめ!$A$1:$F$380,6,FALSE)),"－",VLOOKUP($AN521,技まとめ!$A$1:$F$380,6,FALSE))</f>
        <v>BL</v>
      </c>
      <c r="AP521" s="3">
        <f>IF(ISERROR(VLOOKUP($AN521,技まとめ!$A$1:$F$380,3,FALSE)),"－",VLOOKUP($AN521,技まとめ!$A$1:$F$380,3,FALSE))</f>
        <v>77</v>
      </c>
      <c r="AQ521" s="3">
        <f>IF(ISERROR(VLOOKUP($AN521,技まとめ!$A$1:$F$380,5,FALSE)),"－",VLOOKUP($AN521,技まとめ!$A$1:$F$380,5,FALSE))</f>
        <v>47</v>
      </c>
      <c r="AR521" s="3" t="str">
        <f>IF($E521=IF(ISERROR(VLOOKUP($AN521,技まとめ!$A$1:$F$380,4,FALSE)),"－",VLOOKUP($AN521,技まとめ!$A$1:$F$380,4,FALSE)),"一致","")</f>
        <v>一致</v>
      </c>
      <c r="AS521" s="9" t="s">
        <v>286</v>
      </c>
      <c r="AT521" s="3" t="str">
        <f>IF(ISERROR(VLOOKUP($AS521,技まとめ!$A$1:$F$380,6,FALSE)),"－",VLOOKUP($AS521,技まとめ!$A$1:$F$380,6,FALSE))</f>
        <v>DR</v>
      </c>
      <c r="AU521" s="3">
        <f>IF(ISERROR(VLOOKUP($AS521,技まとめ!$A$1:$F$380,3,FALSE)),"－",VLOOKUP($AS521,技まとめ!$A$1:$F$380,3,FALSE))</f>
        <v>80</v>
      </c>
      <c r="AV521" s="3">
        <f>IF(ISERROR(VLOOKUP($AS521,技まとめ!$A$1:$F$380,5,FALSE)),"－",VLOOKUP($AS521,技まとめ!$A$1:$F$380,5,FALSE))</f>
        <v>46</v>
      </c>
      <c r="AW521" s="3" t="str">
        <f>IF($E521=IF(ISERROR(VLOOKUP($AS521,技まとめ!$A$1:$F$380,4,FALSE)),"－",VLOOKUP($AS521,技まとめ!$A$1:$F$380,4,FALSE)),"一致","")</f>
        <v>一致</v>
      </c>
      <c r="AX521" s="12" t="str">
        <f t="shared" si="118"/>
        <v>モンキーターンモグラフェイントブロックサーカスじごくぐるま</v>
      </c>
      <c r="AY521" s="12" t="str">
        <f t="shared" si="119"/>
        <v>モンキーターンモグラフェイントブロックサーカスじごくぐるま</v>
      </c>
      <c r="AZ521" s="12" t="str">
        <f t="shared" si="120"/>
        <v>モンキーターンモグラフェイントブロックサーカスじごくぐるま</v>
      </c>
      <c r="BA521" s="12" t="str">
        <f t="shared" si="121"/>
        <v>モンキーターンモグラフェイントブロックサーカスじごくぐるま</v>
      </c>
      <c r="BB521" s="11" t="str">
        <f t="shared" si="122"/>
        <v>DRDRBLDR</v>
      </c>
      <c r="BC521" s="11" t="str">
        <f t="shared" si="123"/>
        <v>DRDRBLDR</v>
      </c>
      <c r="BD521" s="11" t="str">
        <f t="shared" si="124"/>
        <v>DRDRBLDR</v>
      </c>
      <c r="BE521" s="11" t="str">
        <f t="shared" si="125"/>
        <v>DRDRBLDR</v>
      </c>
    </row>
    <row r="522" spans="1:57" ht="11.25" hidden="1" customHeight="1">
      <c r="A522" s="6">
        <v>520</v>
      </c>
      <c r="B522" s="7" t="s">
        <v>1417</v>
      </c>
      <c r="C522" s="8" t="s">
        <v>1418</v>
      </c>
      <c r="D522" s="7" t="s">
        <v>72</v>
      </c>
      <c r="E522" s="7" t="s">
        <v>102</v>
      </c>
      <c r="F522" s="7" t="s">
        <v>82</v>
      </c>
      <c r="G522" s="9">
        <v>126</v>
      </c>
      <c r="H522" s="9">
        <v>94</v>
      </c>
      <c r="I522" s="9">
        <v>53</v>
      </c>
      <c r="J522" s="9">
        <v>60</v>
      </c>
      <c r="K522" s="9">
        <v>44</v>
      </c>
      <c r="L522" s="9">
        <v>60</v>
      </c>
      <c r="M522" s="9">
        <v>56</v>
      </c>
      <c r="N522" s="9">
        <v>57</v>
      </c>
      <c r="O522" s="9">
        <v>53</v>
      </c>
      <c r="P522" s="9">
        <v>27</v>
      </c>
      <c r="Q522" s="10">
        <v>103</v>
      </c>
      <c r="R522" s="11">
        <v>6</v>
      </c>
      <c r="S522" s="11">
        <v>1</v>
      </c>
      <c r="T522" s="11">
        <v>110</v>
      </c>
      <c r="U522" s="11">
        <v>106</v>
      </c>
      <c r="V522" s="11">
        <v>1</v>
      </c>
      <c r="W522" s="11">
        <v>103</v>
      </c>
      <c r="X522" s="11">
        <f t="shared" si="112"/>
        <v>430</v>
      </c>
      <c r="Y522" s="11">
        <f t="shared" si="113"/>
        <v>4640</v>
      </c>
      <c r="Z522" s="11">
        <f t="shared" si="114"/>
        <v>735</v>
      </c>
      <c r="AA522" s="11">
        <f t="shared" si="115"/>
        <v>4375</v>
      </c>
      <c r="AB522" s="11">
        <f t="shared" si="116"/>
        <v>4375</v>
      </c>
      <c r="AC522" s="6">
        <f t="shared" si="117"/>
        <v>4945</v>
      </c>
      <c r="AD522" s="9" t="s">
        <v>210</v>
      </c>
      <c r="AE522" s="3" t="str">
        <f>IF(ISERROR(VLOOKUP($AD522,技まとめ!$A$1:$F$380,6,FALSE)),"－",VLOOKUP($AD522,技まとめ!$A$1:$F$380,6,FALSE))</f>
        <v>NS</v>
      </c>
      <c r="AF522" s="3">
        <f>IF(ISERROR(VLOOKUP($AD522,技まとめ!$A$1:$F$380,3,FALSE)),"－",VLOOKUP($AD522,技まとめ!$A$1:$F$380,3,FALSE))</f>
        <v>25</v>
      </c>
      <c r="AG522" s="3">
        <f>IF(ISERROR(VLOOKUP($AD522,技まとめ!$A$1:$F$380,5,FALSE)),"－",VLOOKUP($AD522,技まとめ!$A$1:$F$380,5,FALSE))</f>
        <v>20</v>
      </c>
      <c r="AH522" s="3" t="str">
        <f>IF($E522=IF(ISERROR(VLOOKUP($AD522,技まとめ!$A$1:$F$380,4,FALSE)),"－",VLOOKUP($AD522,技まとめ!$A$1:$F$380,4,FALSE)),"一致","")</f>
        <v/>
      </c>
      <c r="AI522" s="9" t="s">
        <v>671</v>
      </c>
      <c r="AJ522" s="3" t="str">
        <f>IF(ISERROR(VLOOKUP($AI522,技まとめ!$A$1:$F$380,6,FALSE)),"－",VLOOKUP($AI522,技まとめ!$A$1:$F$380,6,FALSE))</f>
        <v>BL</v>
      </c>
      <c r="AK522" s="3">
        <f>IF(ISERROR(VLOOKUP($AI522,技まとめ!$A$1:$F$380,3,FALSE)),"－",VLOOKUP($AI522,技まとめ!$A$1:$F$380,3,FALSE))</f>
        <v>56</v>
      </c>
      <c r="AL522" s="3">
        <f>IF(ISERROR(VLOOKUP($AI522,技まとめ!$A$1:$F$380,5,FALSE)),"－",VLOOKUP($AI522,技まとめ!$A$1:$F$380,5,FALSE))</f>
        <v>39</v>
      </c>
      <c r="AM522" s="3" t="str">
        <f>IF($E522=IF(ISERROR(VLOOKUP($AI522,技まとめ!$A$1:$F$380,4,FALSE)),"－",VLOOKUP($AI522,技まとめ!$A$1:$F$380,4,FALSE)),"一致","")</f>
        <v>一致</v>
      </c>
      <c r="AN522" s="9" t="s">
        <v>116</v>
      </c>
      <c r="AO522" s="3" t="str">
        <f>IF(ISERROR(VLOOKUP($AN522,技まとめ!$A$1:$F$380,6,FALSE)),"－",VLOOKUP($AN522,技まとめ!$A$1:$F$380,6,FALSE))</f>
        <v>DR</v>
      </c>
      <c r="AP522" s="3">
        <f>IF(ISERROR(VLOOKUP($AN522,技まとめ!$A$1:$F$380,3,FALSE)),"－",VLOOKUP($AN522,技まとめ!$A$1:$F$380,3,FALSE))</f>
        <v>63</v>
      </c>
      <c r="AQ522" s="3">
        <f>IF(ISERROR(VLOOKUP($AN522,技まとめ!$A$1:$F$380,5,FALSE)),"－",VLOOKUP($AN522,技まとめ!$A$1:$F$380,5,FALSE))</f>
        <v>42</v>
      </c>
      <c r="AR522" s="3" t="str">
        <f>IF($E522=IF(ISERROR(VLOOKUP($AN522,技まとめ!$A$1:$F$380,4,FALSE)),"－",VLOOKUP($AN522,技まとめ!$A$1:$F$380,4,FALSE)),"一致","")</f>
        <v>一致</v>
      </c>
      <c r="AS522" s="9" t="s">
        <v>406</v>
      </c>
      <c r="AT522" s="3" t="str">
        <f>IF(ISERROR(VLOOKUP($AS522,技まとめ!$A$1:$F$380,6,FALSE)),"－",VLOOKUP($AS522,技まとめ!$A$1:$F$380,6,FALSE))</f>
        <v>BS</v>
      </c>
      <c r="AU522" s="3">
        <f>IF(ISERROR(VLOOKUP($AS522,技まとめ!$A$1:$F$380,3,FALSE)),"－",VLOOKUP($AS522,技まとめ!$A$1:$F$380,3,FALSE))</f>
        <v>59</v>
      </c>
      <c r="AV522" s="3">
        <f>IF(ISERROR(VLOOKUP($AS522,技まとめ!$A$1:$F$380,5,FALSE)),"－",VLOOKUP($AS522,技まとめ!$A$1:$F$380,5,FALSE))</f>
        <v>34</v>
      </c>
      <c r="AW522" s="3" t="str">
        <f>IF($E522=IF(ISERROR(VLOOKUP($AS522,技まとめ!$A$1:$F$380,4,FALSE)),"－",VLOOKUP($AS522,技まとめ!$A$1:$F$380,4,FALSE)),"一致","")</f>
        <v>一致</v>
      </c>
      <c r="AX522" s="12" t="str">
        <f t="shared" si="118"/>
        <v>スパイラルショットフレイムダンスれっぷうダッシュドこんじょうバット</v>
      </c>
      <c r="AY522" s="12" t="str">
        <f t="shared" si="119"/>
        <v>スパイラルショットフレイムダンスれっぷうダッシュドこんじょうバット</v>
      </c>
      <c r="AZ522" s="12" t="str">
        <f t="shared" si="120"/>
        <v>スパイラルショットフレイムダンスれっぷうダッシュドこんじょうバット</v>
      </c>
      <c r="BA522" s="12" t="str">
        <f t="shared" si="121"/>
        <v>スパイラルショットフレイムダンスれっぷうダッシュドこんじょうバット</v>
      </c>
      <c r="BB522" s="11" t="str">
        <f t="shared" si="122"/>
        <v>NSBLDRBS</v>
      </c>
      <c r="BC522" s="11" t="str">
        <f t="shared" si="123"/>
        <v>NSBLDRBS</v>
      </c>
      <c r="BD522" s="11" t="str">
        <f t="shared" si="124"/>
        <v>NSBLDRBS</v>
      </c>
      <c r="BE522" s="11" t="str">
        <f t="shared" si="125"/>
        <v>NSBLDRBS</v>
      </c>
    </row>
    <row r="523" spans="1:57" ht="11.25" hidden="1" customHeight="1">
      <c r="A523" s="6">
        <v>521</v>
      </c>
      <c r="B523" s="7" t="s">
        <v>1419</v>
      </c>
      <c r="C523" s="8" t="s">
        <v>1420</v>
      </c>
      <c r="D523" s="7" t="s">
        <v>72</v>
      </c>
      <c r="E523" s="7" t="s">
        <v>102</v>
      </c>
      <c r="F523" s="7" t="s">
        <v>82</v>
      </c>
      <c r="G523" s="9">
        <v>120</v>
      </c>
      <c r="H523" s="9">
        <v>110</v>
      </c>
      <c r="I523" s="9">
        <v>41</v>
      </c>
      <c r="J523" s="9">
        <v>43</v>
      </c>
      <c r="K523" s="9">
        <v>41</v>
      </c>
      <c r="L523" s="9">
        <v>41</v>
      </c>
      <c r="M523" s="9">
        <v>43</v>
      </c>
      <c r="N523" s="9">
        <v>41</v>
      </c>
      <c r="O523" s="9">
        <v>36</v>
      </c>
      <c r="P523" s="9">
        <v>135</v>
      </c>
      <c r="Q523" s="10">
        <v>91</v>
      </c>
      <c r="R523" s="11">
        <v>78</v>
      </c>
      <c r="S523" s="11">
        <v>1</v>
      </c>
      <c r="T523" s="11">
        <v>91</v>
      </c>
      <c r="U523" s="11">
        <v>93</v>
      </c>
      <c r="V523" s="11">
        <v>1</v>
      </c>
      <c r="W523" s="11">
        <v>86</v>
      </c>
      <c r="X523" s="11">
        <f t="shared" si="112"/>
        <v>441</v>
      </c>
      <c r="Y523" s="11">
        <f t="shared" si="113"/>
        <v>4075</v>
      </c>
      <c r="Z523" s="11">
        <f t="shared" si="114"/>
        <v>3170</v>
      </c>
      <c r="AA523" s="11">
        <f t="shared" si="115"/>
        <v>3625</v>
      </c>
      <c r="AB523" s="11">
        <f t="shared" si="116"/>
        <v>3625</v>
      </c>
      <c r="AC523" s="6">
        <f t="shared" si="117"/>
        <v>4460</v>
      </c>
      <c r="AD523" s="9" t="s">
        <v>644</v>
      </c>
      <c r="AE523" s="3" t="str">
        <f>IF(ISERROR(VLOOKUP($AD523,技まとめ!$A$1:$F$380,6,FALSE)),"－",VLOOKUP($AD523,技まとめ!$A$1:$F$380,6,FALSE))</f>
        <v>－</v>
      </c>
      <c r="AF523" s="3">
        <f>IF(ISERROR(VLOOKUP($AD523,技まとめ!$A$1:$F$380,3,FALSE)),"－",VLOOKUP($AD523,技まとめ!$A$1:$F$380,3,FALSE))</f>
        <v>0</v>
      </c>
      <c r="AG523" s="3">
        <f>IF(ISERROR(VLOOKUP($AD523,技まとめ!$A$1:$F$380,5,FALSE)),"－",VLOOKUP($AD523,技まとめ!$A$1:$F$380,5,FALSE))</f>
        <v>0</v>
      </c>
      <c r="AH523" s="3" t="str">
        <f>IF($E523=IF(ISERROR(VLOOKUP($AD523,技まとめ!$A$1:$F$380,4,FALSE)),"－",VLOOKUP($AD523,技まとめ!$A$1:$F$380,4,FALSE)),"一致","")</f>
        <v/>
      </c>
      <c r="AI523" s="9" t="s">
        <v>97</v>
      </c>
      <c r="AJ523" s="3" t="str">
        <f>IF(ISERROR(VLOOKUP($AI523,技まとめ!$A$1:$F$380,6,FALSE)),"－",VLOOKUP($AI523,技まとめ!$A$1:$F$380,6,FALSE))</f>
        <v>BL</v>
      </c>
      <c r="AK523" s="3">
        <f>IF(ISERROR(VLOOKUP($AI523,技まとめ!$A$1:$F$380,3,FALSE)),"－",VLOOKUP($AI523,技まとめ!$A$1:$F$380,3,FALSE))</f>
        <v>38</v>
      </c>
      <c r="AL523" s="3">
        <f>IF(ISERROR(VLOOKUP($AI523,技まとめ!$A$1:$F$380,5,FALSE)),"－",VLOOKUP($AI523,技まとめ!$A$1:$F$380,5,FALSE))</f>
        <v>16</v>
      </c>
      <c r="AM523" s="3" t="str">
        <f>IF($E523=IF(ISERROR(VLOOKUP($AI523,技まとめ!$A$1:$F$380,4,FALSE)),"－",VLOOKUP($AI523,技まとめ!$A$1:$F$380,4,FALSE)),"一致","")</f>
        <v/>
      </c>
      <c r="AN523" s="9" t="s">
        <v>123</v>
      </c>
      <c r="AO523" s="3" t="str">
        <f>IF(ISERROR(VLOOKUP($AN523,技まとめ!$A$1:$F$380,6,FALSE)),"－",VLOOKUP($AN523,技まとめ!$A$1:$F$380,6,FALSE))</f>
        <v>DR</v>
      </c>
      <c r="AP523" s="3">
        <f>IF(ISERROR(VLOOKUP($AN523,技まとめ!$A$1:$F$380,3,FALSE)),"－",VLOOKUP($AN523,技まとめ!$A$1:$F$380,3,FALSE))</f>
        <v>36</v>
      </c>
      <c r="AQ523" s="3">
        <f>IF(ISERROR(VLOOKUP($AN523,技まとめ!$A$1:$F$380,5,FALSE)),"－",VLOOKUP($AN523,技まとめ!$A$1:$F$380,5,FALSE))</f>
        <v>27</v>
      </c>
      <c r="AR523" s="3" t="str">
        <f>IF($E523=IF(ISERROR(VLOOKUP($AN523,技まとめ!$A$1:$F$380,4,FALSE)),"－",VLOOKUP($AN523,技まとめ!$A$1:$F$380,4,FALSE)),"一致","")</f>
        <v/>
      </c>
      <c r="AS523" s="9" t="s">
        <v>207</v>
      </c>
      <c r="AT523" s="3" t="str">
        <f>IF(ISERROR(VLOOKUP($AS523,技まとめ!$A$1:$F$380,6,FALSE)),"－",VLOOKUP($AS523,技まとめ!$A$1:$F$380,6,FALSE))</f>
        <v>NS</v>
      </c>
      <c r="AU523" s="3">
        <f>IF(ISERROR(VLOOKUP($AS523,技まとめ!$A$1:$F$380,3,FALSE)),"－",VLOOKUP($AS523,技まとめ!$A$1:$F$380,3,FALSE))</f>
        <v>103</v>
      </c>
      <c r="AV523" s="3">
        <f>IF(ISERROR(VLOOKUP($AS523,技まとめ!$A$1:$F$380,5,FALSE)),"－",VLOOKUP($AS523,技まとめ!$A$1:$F$380,5,FALSE))</f>
        <v>55</v>
      </c>
      <c r="AW523" s="3" t="str">
        <f>IF($E523=IF(ISERROR(VLOOKUP($AS523,技まとめ!$A$1:$F$380,4,FALSE)),"－",VLOOKUP($AS523,技まとめ!$A$1:$F$380,4,FALSE)),"一致","")</f>
        <v>一致</v>
      </c>
      <c r="AX523" s="12" t="str">
        <f t="shared" si="118"/>
        <v>がくしゅううしろのしょうめんごりむちゅうツインブーストＦ</v>
      </c>
      <c r="AY523" s="12" t="str">
        <f t="shared" si="119"/>
        <v>がくしゅううしろのしょうめんごりむちゅうツインブーストＦ</v>
      </c>
      <c r="AZ523" s="12" t="str">
        <f t="shared" si="120"/>
        <v>がくしゅううしろのしょうめんごりむちゅうツインブーストＦ</v>
      </c>
      <c r="BA523" s="12" t="str">
        <f t="shared" si="121"/>
        <v>がくしゅううしろのしょうめんごりむちゅうツインブーストＦ</v>
      </c>
      <c r="BB523" s="11" t="str">
        <f t="shared" si="122"/>
        <v>－BLDRNS</v>
      </c>
      <c r="BC523" s="11" t="str">
        <f t="shared" si="123"/>
        <v>－BLDRNS</v>
      </c>
      <c r="BD523" s="11" t="str">
        <f t="shared" si="124"/>
        <v>－BLDRNS</v>
      </c>
      <c r="BE523" s="11" t="str">
        <f t="shared" si="125"/>
        <v>－BLDRNS</v>
      </c>
    </row>
    <row r="524" spans="1:57" ht="11.25" customHeight="1">
      <c r="A524" s="6">
        <v>522</v>
      </c>
      <c r="B524" s="7" t="s">
        <v>1421</v>
      </c>
      <c r="C524" s="8" t="s">
        <v>1422</v>
      </c>
      <c r="D524" s="7" t="s">
        <v>72</v>
      </c>
      <c r="E524" s="7" t="s">
        <v>95</v>
      </c>
      <c r="F524" s="7" t="s">
        <v>128</v>
      </c>
      <c r="G524" s="9">
        <v>93</v>
      </c>
      <c r="H524" s="9">
        <v>123</v>
      </c>
      <c r="I524" s="9">
        <v>37</v>
      </c>
      <c r="J524" s="9">
        <v>48</v>
      </c>
      <c r="K524" s="9">
        <v>45</v>
      </c>
      <c r="L524" s="9">
        <v>48</v>
      </c>
      <c r="M524" s="9">
        <v>56</v>
      </c>
      <c r="N524" s="9">
        <v>48</v>
      </c>
      <c r="O524" s="9">
        <v>45</v>
      </c>
      <c r="P524" s="9">
        <v>102</v>
      </c>
      <c r="Q524" s="10">
        <v>87</v>
      </c>
      <c r="R524" s="11">
        <v>61</v>
      </c>
      <c r="S524" s="11">
        <v>1</v>
      </c>
      <c r="T524" s="11">
        <v>98</v>
      </c>
      <c r="U524" s="11">
        <v>106</v>
      </c>
      <c r="V524" s="11">
        <v>1</v>
      </c>
      <c r="W524" s="11">
        <v>95</v>
      </c>
      <c r="X524" s="11">
        <f t="shared" si="112"/>
        <v>449</v>
      </c>
      <c r="Y524" s="11">
        <f t="shared" si="113"/>
        <v>3960</v>
      </c>
      <c r="Z524" s="11">
        <f t="shared" si="114"/>
        <v>2620</v>
      </c>
      <c r="AA524" s="11">
        <f t="shared" si="115"/>
        <v>3915</v>
      </c>
      <c r="AB524" s="11">
        <f t="shared" si="116"/>
        <v>3915</v>
      </c>
      <c r="AC524" s="6">
        <f t="shared" si="117"/>
        <v>4700</v>
      </c>
      <c r="AD524" s="9" t="s">
        <v>5007</v>
      </c>
      <c r="AE524" s="3" t="str">
        <f>IF(ISERROR(VLOOKUP($AD524,技まとめ!$A$1:$F$380,6,FALSE)),"－",VLOOKUP($AD524,技まとめ!$A$1:$F$380,6,FALSE))</f>
        <v>－</v>
      </c>
      <c r="AF524" s="3">
        <f>IF(ISERROR(VLOOKUP($AD524,技まとめ!$A$1:$F$380,3,FALSE)),"－",VLOOKUP($AD524,技まとめ!$A$1:$F$380,3,FALSE))</f>
        <v>0</v>
      </c>
      <c r="AG524" s="3">
        <f>IF(ISERROR(VLOOKUP($AD524,技まとめ!$A$1:$F$380,5,FALSE)),"－",VLOOKUP($AD524,技まとめ!$A$1:$F$380,5,FALSE))</f>
        <v>0</v>
      </c>
      <c r="AH524" s="3" t="str">
        <f>IF($E524=IF(ISERROR(VLOOKUP($AD524,技まとめ!$A$1:$F$380,4,FALSE)),"－",VLOOKUP($AD524,技まとめ!$A$1:$F$380,4,FALSE)),"一致","")</f>
        <v/>
      </c>
      <c r="AI524" s="9" t="s">
        <v>366</v>
      </c>
      <c r="AJ524" s="3" t="str">
        <f>IF(ISERROR(VLOOKUP($AI524,技まとめ!$A$1:$F$380,6,FALSE)),"－",VLOOKUP($AI524,技まとめ!$A$1:$F$380,6,FALSE))</f>
        <v>BL</v>
      </c>
      <c r="AK524" s="3">
        <f>IF(ISERROR(VLOOKUP($AI524,技まとめ!$A$1:$F$380,3,FALSE)),"－",VLOOKUP($AI524,技まとめ!$A$1:$F$380,3,FALSE))</f>
        <v>65</v>
      </c>
      <c r="AL524" s="3">
        <f>IF(ISERROR(VLOOKUP($AI524,技まとめ!$A$1:$F$380,5,FALSE)),"－",VLOOKUP($AI524,技まとめ!$A$1:$F$380,5,FALSE))</f>
        <v>42</v>
      </c>
      <c r="AM524" s="3" t="str">
        <f>IF($E524=IF(ISERROR(VLOOKUP($AI524,技まとめ!$A$1:$F$380,4,FALSE)),"－",VLOOKUP($AI524,技まとめ!$A$1:$F$380,4,FALSE)),"一致","")</f>
        <v/>
      </c>
      <c r="AN524" s="9" t="s">
        <v>1213</v>
      </c>
      <c r="AO524" s="3" t="str">
        <f>IF(ISERROR(VLOOKUP($AN524,技まとめ!$A$1:$F$380,6,FALSE)),"－",VLOOKUP($AN524,技まとめ!$A$1:$F$380,6,FALSE))</f>
        <v>NS</v>
      </c>
      <c r="AP524" s="3">
        <f>IF(ISERROR(VLOOKUP($AN524,技まとめ!$A$1:$F$380,3,FALSE)),"－",VLOOKUP($AN524,技まとめ!$A$1:$F$380,3,FALSE))</f>
        <v>64</v>
      </c>
      <c r="AQ524" s="3">
        <f>IF(ISERROR(VLOOKUP($AN524,技まとめ!$A$1:$F$380,5,FALSE)),"－",VLOOKUP($AN524,技まとめ!$A$1:$F$380,5,FALSE))</f>
        <v>37</v>
      </c>
      <c r="AR524" s="3" t="str">
        <f>IF($E524=IF(ISERROR(VLOOKUP($AN524,技まとめ!$A$1:$F$380,4,FALSE)),"－",VLOOKUP($AN524,技まとめ!$A$1:$F$380,4,FALSE)),"一致","")</f>
        <v>一致</v>
      </c>
      <c r="AS524" s="9" t="s">
        <v>164</v>
      </c>
      <c r="AT524" s="3" t="str">
        <f>IF(ISERROR(VLOOKUP($AS524,技まとめ!$A$1:$F$380,6,FALSE)),"－",VLOOKUP($AS524,技まとめ!$A$1:$F$380,6,FALSE))</f>
        <v>DR</v>
      </c>
      <c r="AU524" s="3">
        <f>IF(ISERROR(VLOOKUP($AS524,技まとめ!$A$1:$F$380,3,FALSE)),"－",VLOOKUP($AS524,技まとめ!$A$1:$F$380,3,FALSE))</f>
        <v>58</v>
      </c>
      <c r="AV524" s="3">
        <f>IF(ISERROR(VLOOKUP($AS524,技まとめ!$A$1:$F$380,5,FALSE)),"－",VLOOKUP($AS524,技まとめ!$A$1:$F$380,5,FALSE))</f>
        <v>39</v>
      </c>
      <c r="AW524" s="3" t="str">
        <f>IF($E524=IF(ISERROR(VLOOKUP($AS524,技まとめ!$A$1:$F$380,4,FALSE)),"－",VLOOKUP($AS524,技まとめ!$A$1:$F$380,4,FALSE)),"一致","")</f>
        <v/>
      </c>
      <c r="AX524" s="12" t="str">
        <f t="shared" si="118"/>
        <v>ちょうわざ！プロファイルゾーンセキュリティショットドッグラン</v>
      </c>
      <c r="AY524" s="12" t="str">
        <f t="shared" si="119"/>
        <v>ちょうわざ！プロファイルゾーンセキュリティショットドッグラン</v>
      </c>
      <c r="AZ524" s="12" t="str">
        <f t="shared" si="120"/>
        <v>ちょうわざ！プロファイルゾーンセキュリティショットドッグラン</v>
      </c>
      <c r="BA524" s="12" t="str">
        <f t="shared" si="121"/>
        <v>ちょうわざ！プロファイルゾーンセキュリティショットドッグラン</v>
      </c>
      <c r="BB524" s="11" t="str">
        <f t="shared" si="122"/>
        <v>－BLNSDR</v>
      </c>
      <c r="BC524" s="11" t="str">
        <f t="shared" si="123"/>
        <v>－BLNSDR</v>
      </c>
      <c r="BD524" s="11" t="str">
        <f t="shared" si="124"/>
        <v>－BLNSDR</v>
      </c>
      <c r="BE524" s="11" t="str">
        <f t="shared" si="125"/>
        <v>－BLNSDR</v>
      </c>
    </row>
    <row r="525" spans="1:57" ht="11.25" hidden="1" customHeight="1">
      <c r="A525" s="6">
        <v>523</v>
      </c>
      <c r="B525" s="7" t="s">
        <v>1423</v>
      </c>
      <c r="C525" s="8" t="s">
        <v>1424</v>
      </c>
      <c r="D525" s="7" t="s">
        <v>72</v>
      </c>
      <c r="E525" s="7" t="s">
        <v>73</v>
      </c>
      <c r="F525" s="7" t="s">
        <v>74</v>
      </c>
      <c r="G525" s="9">
        <v>109</v>
      </c>
      <c r="H525" s="9">
        <v>112</v>
      </c>
      <c r="I525" s="9">
        <v>49</v>
      </c>
      <c r="J525" s="9">
        <v>51</v>
      </c>
      <c r="K525" s="9">
        <v>59</v>
      </c>
      <c r="L525" s="9">
        <v>57</v>
      </c>
      <c r="M525" s="9">
        <v>53</v>
      </c>
      <c r="N525" s="9">
        <v>52</v>
      </c>
      <c r="O525" s="9">
        <v>57</v>
      </c>
      <c r="P525" s="9">
        <v>64</v>
      </c>
      <c r="Q525" s="10">
        <v>99</v>
      </c>
      <c r="R525" s="11">
        <v>44</v>
      </c>
      <c r="S525" s="11">
        <v>1</v>
      </c>
      <c r="T525" s="11">
        <v>107</v>
      </c>
      <c r="U525" s="11">
        <v>103</v>
      </c>
      <c r="V525" s="11">
        <v>1</v>
      </c>
      <c r="W525" s="11">
        <v>107</v>
      </c>
      <c r="X525" s="11">
        <f t="shared" si="112"/>
        <v>462</v>
      </c>
      <c r="Y525" s="11">
        <f t="shared" si="113"/>
        <v>4500</v>
      </c>
      <c r="Z525" s="11">
        <f t="shared" si="114"/>
        <v>2085</v>
      </c>
      <c r="AA525" s="11">
        <f t="shared" si="115"/>
        <v>4290</v>
      </c>
      <c r="AB525" s="11">
        <f t="shared" si="116"/>
        <v>4290</v>
      </c>
      <c r="AC525" s="6">
        <f t="shared" si="117"/>
        <v>5035</v>
      </c>
      <c r="AD525" s="9" t="s">
        <v>350</v>
      </c>
      <c r="AE525" s="3" t="str">
        <f>IF(ISERROR(VLOOKUP($AD525,技まとめ!$A$1:$F$380,6,FALSE)),"－",VLOOKUP($AD525,技まとめ!$A$1:$F$380,6,FALSE))</f>
        <v>CA</v>
      </c>
      <c r="AF525" s="3">
        <f>IF(ISERROR(VLOOKUP($AD525,技まとめ!$A$1:$F$380,3,FALSE)),"－",VLOOKUP($AD525,技まとめ!$A$1:$F$380,3,FALSE))</f>
        <v>15</v>
      </c>
      <c r="AG525" s="3">
        <f>IF(ISERROR(VLOOKUP($AD525,技まとめ!$A$1:$F$380,5,FALSE)),"－",VLOOKUP($AD525,技まとめ!$A$1:$F$380,5,FALSE))</f>
        <v>20</v>
      </c>
      <c r="AH525" s="3" t="str">
        <f>IF($E525=IF(ISERROR(VLOOKUP($AD525,技まとめ!$A$1:$F$380,4,FALSE)),"－",VLOOKUP($AD525,技まとめ!$A$1:$F$380,4,FALSE)),"一致","")</f>
        <v>一致</v>
      </c>
      <c r="AI525" s="9" t="s">
        <v>124</v>
      </c>
      <c r="AJ525" s="3" t="str">
        <f>IF(ISERROR(VLOOKUP($AI525,技まとめ!$A$1:$F$380,6,FALSE)),"－",VLOOKUP($AI525,技まとめ!$A$1:$F$380,6,FALSE))</f>
        <v>BL</v>
      </c>
      <c r="AK525" s="3">
        <f>IF(ISERROR(VLOOKUP($AI525,技まとめ!$A$1:$F$380,3,FALSE)),"－",VLOOKUP($AI525,技まとめ!$A$1:$F$380,3,FALSE))</f>
        <v>42</v>
      </c>
      <c r="AL525" s="3">
        <f>IF(ISERROR(VLOOKUP($AI525,技まとめ!$A$1:$F$380,5,FALSE)),"－",VLOOKUP($AI525,技まとめ!$A$1:$F$380,5,FALSE))</f>
        <v>29</v>
      </c>
      <c r="AM525" s="3" t="str">
        <f>IF($E525=IF(ISERROR(VLOOKUP($AI525,技まとめ!$A$1:$F$380,4,FALSE)),"－",VLOOKUP($AI525,技まとめ!$A$1:$F$380,4,FALSE)),"一致","")</f>
        <v/>
      </c>
      <c r="AN525" s="9" t="s">
        <v>354</v>
      </c>
      <c r="AO525" s="3" t="str">
        <f>IF(ISERROR(VLOOKUP($AN525,技まとめ!$A$1:$F$380,6,FALSE)),"－",VLOOKUP($AN525,技まとめ!$A$1:$F$380,6,FALSE))</f>
        <v>CA</v>
      </c>
      <c r="AP525" s="3">
        <f>IF(ISERROR(VLOOKUP($AN525,技まとめ!$A$1:$F$380,3,FALSE)),"－",VLOOKUP($AN525,技まとめ!$A$1:$F$380,3,FALSE))</f>
        <v>38</v>
      </c>
      <c r="AQ525" s="3">
        <f>IF(ISERROR(VLOOKUP($AN525,技まとめ!$A$1:$F$380,5,FALSE)),"－",VLOOKUP($AN525,技まとめ!$A$1:$F$380,5,FALSE))</f>
        <v>30</v>
      </c>
      <c r="AR525" s="3" t="str">
        <f>IF($E525=IF(ISERROR(VLOOKUP($AN525,技まとめ!$A$1:$F$380,4,FALSE)),"－",VLOOKUP($AN525,技まとめ!$A$1:$F$380,4,FALSE)),"一致","")</f>
        <v/>
      </c>
      <c r="AS525" s="9" t="s">
        <v>1303</v>
      </c>
      <c r="AT525" s="3" t="str">
        <f>IF(ISERROR(VLOOKUP($AS525,技まとめ!$A$1:$F$380,6,FALSE)),"－",VLOOKUP($AS525,技まとめ!$A$1:$F$380,6,FALSE))</f>
        <v>P1</v>
      </c>
      <c r="AU525" s="3">
        <f>IF(ISERROR(VLOOKUP($AS525,技まとめ!$A$1:$F$380,3,FALSE)),"－",VLOOKUP($AS525,技まとめ!$A$1:$F$380,3,FALSE))</f>
        <v>65</v>
      </c>
      <c r="AV525" s="3">
        <f>IF(ISERROR(VLOOKUP($AS525,技まとめ!$A$1:$F$380,5,FALSE)),"－",VLOOKUP($AS525,技まとめ!$A$1:$F$380,5,FALSE))</f>
        <v>40</v>
      </c>
      <c r="AW525" s="3" t="str">
        <f>IF($E525=IF(ISERROR(VLOOKUP($AS525,技まとめ!$A$1:$F$380,4,FALSE)),"－",VLOOKUP($AS525,技まとめ!$A$1:$F$380,4,FALSE)),"一致","")</f>
        <v/>
      </c>
      <c r="AX525" s="12" t="str">
        <f t="shared" si="118"/>
        <v>タフネスブロックフェイクボンバーシュートポケットセーフティプロテクト</v>
      </c>
      <c r="AY525" s="12" t="str">
        <f t="shared" si="119"/>
        <v>タフネスブロックフェイクボンバーシュートポケットセーフティプロテクト</v>
      </c>
      <c r="AZ525" s="12" t="str">
        <f t="shared" si="120"/>
        <v>タフネスブロックフェイクボンバーシュートポケットセーフティプロテクト</v>
      </c>
      <c r="BA525" s="12" t="str">
        <f t="shared" si="121"/>
        <v>タフネスブロックフェイクボンバーシュートポケットセーフティプロテクト</v>
      </c>
      <c r="BB525" s="11" t="str">
        <f t="shared" si="122"/>
        <v>CABLCAP1</v>
      </c>
      <c r="BC525" s="11" t="str">
        <f t="shared" si="123"/>
        <v>CABLCAP1</v>
      </c>
      <c r="BD525" s="11" t="str">
        <f t="shared" si="124"/>
        <v>CABLCAP1</v>
      </c>
      <c r="BE525" s="11" t="str">
        <f t="shared" si="125"/>
        <v>CABLCAP1</v>
      </c>
    </row>
    <row r="526" spans="1:57" ht="11.25" hidden="1" customHeight="1">
      <c r="A526" s="6">
        <v>524</v>
      </c>
      <c r="B526" s="7" t="s">
        <v>1425</v>
      </c>
      <c r="C526" s="8" t="s">
        <v>1426</v>
      </c>
      <c r="D526" s="7" t="s">
        <v>72</v>
      </c>
      <c r="E526" s="7" t="s">
        <v>81</v>
      </c>
      <c r="F526" s="7" t="s">
        <v>128</v>
      </c>
      <c r="G526" s="9">
        <v>117</v>
      </c>
      <c r="H526" s="9">
        <v>96</v>
      </c>
      <c r="I526" s="9">
        <v>55</v>
      </c>
      <c r="J526" s="9">
        <v>51</v>
      </c>
      <c r="K526" s="9">
        <v>56</v>
      </c>
      <c r="L526" s="9">
        <v>51</v>
      </c>
      <c r="M526" s="9">
        <v>51</v>
      </c>
      <c r="N526" s="9">
        <v>51</v>
      </c>
      <c r="O526" s="9">
        <v>56</v>
      </c>
      <c r="P526" s="9">
        <v>53</v>
      </c>
      <c r="Q526" s="10">
        <v>105</v>
      </c>
      <c r="R526" s="11">
        <v>29</v>
      </c>
      <c r="S526" s="11">
        <v>1</v>
      </c>
      <c r="T526" s="11">
        <v>101</v>
      </c>
      <c r="U526" s="11">
        <v>101</v>
      </c>
      <c r="V526" s="11">
        <v>1</v>
      </c>
      <c r="W526" s="11">
        <v>106</v>
      </c>
      <c r="X526" s="11">
        <f t="shared" si="112"/>
        <v>444</v>
      </c>
      <c r="Y526" s="11">
        <f t="shared" si="113"/>
        <v>4735</v>
      </c>
      <c r="Z526" s="11">
        <f t="shared" si="114"/>
        <v>1555</v>
      </c>
      <c r="AA526" s="11">
        <f t="shared" si="115"/>
        <v>4075</v>
      </c>
      <c r="AB526" s="11">
        <f t="shared" si="116"/>
        <v>4075</v>
      </c>
      <c r="AC526" s="6">
        <f t="shared" si="117"/>
        <v>4715</v>
      </c>
      <c r="AD526" s="9" t="s">
        <v>215</v>
      </c>
      <c r="AE526" s="3" t="str">
        <f>IF(ISERROR(VLOOKUP($AD526,技まとめ!$A$1:$F$380,6,FALSE)),"－",VLOOKUP($AD526,技まとめ!$A$1:$F$380,6,FALSE))</f>
        <v>DR</v>
      </c>
      <c r="AF526" s="3">
        <f>IF(ISERROR(VLOOKUP($AD526,技まとめ!$A$1:$F$380,3,FALSE)),"－",VLOOKUP($AD526,技まとめ!$A$1:$F$380,3,FALSE))</f>
        <v>15</v>
      </c>
      <c r="AG526" s="3">
        <f>IF(ISERROR(VLOOKUP($AD526,技まとめ!$A$1:$F$380,5,FALSE)),"－",VLOOKUP($AD526,技まとめ!$A$1:$F$380,5,FALSE))</f>
        <v>20</v>
      </c>
      <c r="AH526" s="3" t="str">
        <f>IF($E526=IF(ISERROR(VLOOKUP($AD526,技まとめ!$A$1:$F$380,4,FALSE)),"－",VLOOKUP($AD526,技まとめ!$A$1:$F$380,4,FALSE)),"一致","")</f>
        <v>一致</v>
      </c>
      <c r="AI526" s="9" t="s">
        <v>135</v>
      </c>
      <c r="AJ526" s="3" t="str">
        <f>IF(ISERROR(VLOOKUP($AI526,技まとめ!$A$1:$F$380,6,FALSE)),"－",VLOOKUP($AI526,技まとめ!$A$1:$F$380,6,FALSE))</f>
        <v>SC</v>
      </c>
      <c r="AK526" s="3">
        <f>IF(ISERROR(VLOOKUP($AI526,技まとめ!$A$1:$F$380,3,FALSE)),"－",VLOOKUP($AI526,技まとめ!$A$1:$F$380,3,FALSE))</f>
        <v>36</v>
      </c>
      <c r="AL526" s="3">
        <f>IF(ISERROR(VLOOKUP($AI526,技まとめ!$A$1:$F$380,5,FALSE)),"－",VLOOKUP($AI526,技まとめ!$A$1:$F$380,5,FALSE))</f>
        <v>25</v>
      </c>
      <c r="AM526" s="3" t="str">
        <f>IF($E526=IF(ISERROR(VLOOKUP($AI526,技まとめ!$A$1:$F$380,4,FALSE)),"－",VLOOKUP($AI526,技まとめ!$A$1:$F$380,4,FALSE)),"一致","")</f>
        <v/>
      </c>
      <c r="AN526" s="9" t="s">
        <v>248</v>
      </c>
      <c r="AO526" s="3" t="str">
        <f>IF(ISERROR(VLOOKUP($AN526,技まとめ!$A$1:$F$380,6,FALSE)),"－",VLOOKUP($AN526,技まとめ!$A$1:$F$380,6,FALSE))</f>
        <v>DR</v>
      </c>
      <c r="AP526" s="3">
        <f>IF(ISERROR(VLOOKUP($AN526,技まとめ!$A$1:$F$380,3,FALSE)),"－",VLOOKUP($AN526,技まとめ!$A$1:$F$380,3,FALSE))</f>
        <v>53</v>
      </c>
      <c r="AQ526" s="3">
        <f>IF(ISERROR(VLOOKUP($AN526,技まとめ!$A$1:$F$380,5,FALSE)),"－",VLOOKUP($AN526,技まとめ!$A$1:$F$380,5,FALSE))</f>
        <v>35</v>
      </c>
      <c r="AR526" s="3" t="str">
        <f>IF($E526=IF(ISERROR(VLOOKUP($AN526,技まとめ!$A$1:$F$380,4,FALSE)),"－",VLOOKUP($AN526,技まとめ!$A$1:$F$380,4,FALSE)),"一致","")</f>
        <v/>
      </c>
      <c r="AS526" s="9" t="s">
        <v>85</v>
      </c>
      <c r="AT526" s="3" t="str">
        <f>IF(ISERROR(VLOOKUP($AS526,技まとめ!$A$1:$F$380,6,FALSE)),"－",VLOOKUP($AS526,技まとめ!$A$1:$F$380,6,FALSE))</f>
        <v>SC</v>
      </c>
      <c r="AU526" s="3">
        <f>IF(ISERROR(VLOOKUP($AS526,技まとめ!$A$1:$F$380,3,FALSE)),"－",VLOOKUP($AS526,技まとめ!$A$1:$F$380,3,FALSE))</f>
        <v>90</v>
      </c>
      <c r="AV526" s="3">
        <f>IF(ISERROR(VLOOKUP($AS526,技まとめ!$A$1:$F$380,5,FALSE)),"－",VLOOKUP($AS526,技まとめ!$A$1:$F$380,5,FALSE))</f>
        <v>49</v>
      </c>
      <c r="AW526" s="3" t="str">
        <f>IF($E526=IF(ISERROR(VLOOKUP($AS526,技まとめ!$A$1:$F$380,4,FALSE)),"－",VLOOKUP($AS526,技まとめ!$A$1:$F$380,4,FALSE)),"一致","")</f>
        <v>一致</v>
      </c>
      <c r="AX526" s="12" t="str">
        <f t="shared" si="118"/>
        <v>たつまきせんぷうファイアトルネードたつまきどくぎりたつまきおとし</v>
      </c>
      <c r="AY526" s="12" t="str">
        <f t="shared" si="119"/>
        <v>たつまきせんぷうファイアトルネードたつまきどくぎりたつまきおとし</v>
      </c>
      <c r="AZ526" s="12" t="str">
        <f t="shared" si="120"/>
        <v>たつまきせんぷうファイアトルネードたつまきどくぎりたつまきおとし</v>
      </c>
      <c r="BA526" s="12" t="str">
        <f t="shared" si="121"/>
        <v>たつまきせんぷうファイアトルネードたつまきどくぎりたつまきおとし</v>
      </c>
      <c r="BB526" s="11" t="str">
        <f t="shared" si="122"/>
        <v>DRSCDRSC</v>
      </c>
      <c r="BC526" s="11" t="str">
        <f t="shared" si="123"/>
        <v>DRSCDRSC</v>
      </c>
      <c r="BD526" s="11" t="str">
        <f t="shared" si="124"/>
        <v>DRSCDRSC</v>
      </c>
      <c r="BE526" s="11" t="str">
        <f t="shared" si="125"/>
        <v>DRSCDRSC</v>
      </c>
    </row>
    <row r="527" spans="1:57" ht="11.25" hidden="1" customHeight="1">
      <c r="A527" s="6">
        <v>525</v>
      </c>
      <c r="B527" s="7" t="s">
        <v>1427</v>
      </c>
      <c r="C527" s="8" t="s">
        <v>1428</v>
      </c>
      <c r="D527" s="7" t="s">
        <v>72</v>
      </c>
      <c r="E527" s="7" t="s">
        <v>95</v>
      </c>
      <c r="F527" s="7" t="s">
        <v>82</v>
      </c>
      <c r="G527" s="9">
        <v>123</v>
      </c>
      <c r="H527" s="9">
        <v>85</v>
      </c>
      <c r="I527" s="9">
        <v>44</v>
      </c>
      <c r="J527" s="9">
        <v>57</v>
      </c>
      <c r="K527" s="9">
        <v>37</v>
      </c>
      <c r="L527" s="9">
        <v>65</v>
      </c>
      <c r="M527" s="9">
        <v>45</v>
      </c>
      <c r="N527" s="9">
        <v>53</v>
      </c>
      <c r="O527" s="9">
        <v>44</v>
      </c>
      <c r="P527" s="9">
        <v>71</v>
      </c>
      <c r="Q527" s="10">
        <v>94</v>
      </c>
      <c r="R527" s="11">
        <v>36</v>
      </c>
      <c r="S527" s="11">
        <v>1</v>
      </c>
      <c r="T527" s="11">
        <v>115</v>
      </c>
      <c r="U527" s="11">
        <v>95</v>
      </c>
      <c r="V527" s="11">
        <v>1</v>
      </c>
      <c r="W527" s="11">
        <v>94</v>
      </c>
      <c r="X527" s="11">
        <f t="shared" si="112"/>
        <v>436</v>
      </c>
      <c r="Y527" s="11">
        <f t="shared" si="113"/>
        <v>4235</v>
      </c>
      <c r="Z527" s="11">
        <f t="shared" si="114"/>
        <v>1740</v>
      </c>
      <c r="AA527" s="11">
        <f t="shared" si="115"/>
        <v>4505</v>
      </c>
      <c r="AB527" s="11">
        <f t="shared" si="116"/>
        <v>4505</v>
      </c>
      <c r="AC527" s="6">
        <f t="shared" si="117"/>
        <v>5250</v>
      </c>
      <c r="AD527" s="9" t="s">
        <v>129</v>
      </c>
      <c r="AE527" s="3" t="str">
        <f>IF(ISERROR(VLOOKUP($AD527,技まとめ!$A$1:$F$380,6,FALSE)),"－",VLOOKUP($AD527,技まとめ!$A$1:$F$380,6,FALSE))</f>
        <v>BL</v>
      </c>
      <c r="AF527" s="3">
        <f>IF(ISERROR(VLOOKUP($AD527,技まとめ!$A$1:$F$380,3,FALSE)),"－",VLOOKUP($AD527,技まとめ!$A$1:$F$380,3,FALSE))</f>
        <v>13</v>
      </c>
      <c r="AG527" s="3">
        <f>IF(ISERROR(VLOOKUP($AD527,技まとめ!$A$1:$F$380,5,FALSE)),"－",VLOOKUP($AD527,技まとめ!$A$1:$F$380,5,FALSE))</f>
        <v>20</v>
      </c>
      <c r="AH527" s="3" t="str">
        <f>IF($E527=IF(ISERROR(VLOOKUP($AD527,技まとめ!$A$1:$F$380,4,FALSE)),"－",VLOOKUP($AD527,技まとめ!$A$1:$F$380,4,FALSE)),"一致","")</f>
        <v>一致</v>
      </c>
      <c r="AI527" s="9" t="s">
        <v>845</v>
      </c>
      <c r="AJ527" s="3" t="str">
        <f>IF(ISERROR(VLOOKUP($AI527,技まとめ!$A$1:$F$380,6,FALSE)),"－",VLOOKUP($AI527,技まとめ!$A$1:$F$380,6,FALSE))</f>
        <v>BL</v>
      </c>
      <c r="AK527" s="3">
        <f>IF(ISERROR(VLOOKUP($AI527,技まとめ!$A$1:$F$380,3,FALSE)),"－",VLOOKUP($AI527,技まとめ!$A$1:$F$380,3,FALSE))</f>
        <v>31</v>
      </c>
      <c r="AL527" s="3">
        <f>IF(ISERROR(VLOOKUP($AI527,技まとめ!$A$1:$F$380,5,FALSE)),"－",VLOOKUP($AI527,技まとめ!$A$1:$F$380,5,FALSE))</f>
        <v>28</v>
      </c>
      <c r="AM527" s="3" t="str">
        <f>IF($E527=IF(ISERROR(VLOOKUP($AI527,技まとめ!$A$1:$F$380,4,FALSE)),"－",VLOOKUP($AI527,技まとめ!$A$1:$F$380,4,FALSE)),"一致","")</f>
        <v/>
      </c>
      <c r="AN527" s="9" t="s">
        <v>981</v>
      </c>
      <c r="AO527" s="3" t="str">
        <f>IF(ISERROR(VLOOKUP($AN527,技まとめ!$A$1:$F$380,6,FALSE)),"－",VLOOKUP($AN527,技まとめ!$A$1:$F$380,6,FALSE))</f>
        <v>BL</v>
      </c>
      <c r="AP527" s="3">
        <f>IF(ISERROR(VLOOKUP($AN527,技まとめ!$A$1:$F$380,3,FALSE)),"－",VLOOKUP($AN527,技まとめ!$A$1:$F$380,3,FALSE))</f>
        <v>75</v>
      </c>
      <c r="AQ527" s="3">
        <f>IF(ISERROR(VLOOKUP($AN527,技まとめ!$A$1:$F$380,5,FALSE)),"－",VLOOKUP($AN527,技まとめ!$A$1:$F$380,5,FALSE))</f>
        <v>47</v>
      </c>
      <c r="AR527" s="3" t="str">
        <f>IF($E527=IF(ISERROR(VLOOKUP($AN527,技まとめ!$A$1:$F$380,4,FALSE)),"－",VLOOKUP($AN527,技まとめ!$A$1:$F$380,4,FALSE)),"一致","")</f>
        <v/>
      </c>
      <c r="AS527" s="9" t="s">
        <v>1429</v>
      </c>
      <c r="AT527" s="3" t="str">
        <f>IF(ISERROR(VLOOKUP($AS527,技まとめ!$A$1:$F$380,6,FALSE)),"－",VLOOKUP($AS527,技まとめ!$A$1:$F$380,6,FALSE))</f>
        <v>BL</v>
      </c>
      <c r="AU527" s="3">
        <f>IF(ISERROR(VLOOKUP($AS527,技まとめ!$A$1:$F$380,3,FALSE)),"－",VLOOKUP($AS527,技まとめ!$A$1:$F$380,3,FALSE))</f>
        <v>90</v>
      </c>
      <c r="AV527" s="3">
        <f>IF(ISERROR(VLOOKUP($AS527,技まとめ!$A$1:$F$380,5,FALSE)),"－",VLOOKUP($AS527,技まとめ!$A$1:$F$380,5,FALSE))</f>
        <v>53</v>
      </c>
      <c r="AW527" s="3" t="str">
        <f>IF($E527=IF(ISERROR(VLOOKUP($AS527,技まとめ!$A$1:$F$380,4,FALSE)),"－",VLOOKUP($AS527,技まとめ!$A$1:$F$380,4,FALSE)),"一致","")</f>
        <v/>
      </c>
      <c r="AX527" s="12" t="str">
        <f t="shared" si="118"/>
        <v>クイックドロウアイスグランドスノーエンジェルフローズンスティール</v>
      </c>
      <c r="AY527" s="12" t="str">
        <f t="shared" si="119"/>
        <v>クイックドロウアイスグランドスノーエンジェルフローズンスティール</v>
      </c>
      <c r="AZ527" s="12" t="str">
        <f t="shared" si="120"/>
        <v>クイックドロウアイスグランドスノーエンジェルフローズンスティール</v>
      </c>
      <c r="BA527" s="12" t="str">
        <f t="shared" si="121"/>
        <v>クイックドロウアイスグランドスノーエンジェルフローズンスティール</v>
      </c>
      <c r="BB527" s="11" t="str">
        <f t="shared" si="122"/>
        <v>BLBLBLBL</v>
      </c>
      <c r="BC527" s="11" t="str">
        <f t="shared" si="123"/>
        <v>BLBLBLBL</v>
      </c>
      <c r="BD527" s="11" t="str">
        <f t="shared" si="124"/>
        <v>BLBLBLBL</v>
      </c>
      <c r="BE527" s="11" t="str">
        <f t="shared" si="125"/>
        <v>BLBLBLBL</v>
      </c>
    </row>
    <row r="528" spans="1:57" ht="11.25" hidden="1" customHeight="1">
      <c r="A528" s="6">
        <v>526</v>
      </c>
      <c r="B528" s="7" t="s">
        <v>1430</v>
      </c>
      <c r="C528" s="8" t="s">
        <v>1431</v>
      </c>
      <c r="D528" s="7" t="s">
        <v>72</v>
      </c>
      <c r="E528" s="7" t="s">
        <v>73</v>
      </c>
      <c r="F528" s="7" t="s">
        <v>74</v>
      </c>
      <c r="G528" s="9">
        <v>109</v>
      </c>
      <c r="H528" s="9">
        <v>116</v>
      </c>
      <c r="I528" s="9">
        <v>57</v>
      </c>
      <c r="J528" s="9">
        <v>56</v>
      </c>
      <c r="K528" s="9">
        <v>57</v>
      </c>
      <c r="L528" s="9">
        <v>53</v>
      </c>
      <c r="M528" s="9">
        <v>51</v>
      </c>
      <c r="N528" s="9">
        <v>51</v>
      </c>
      <c r="O528" s="9">
        <v>56</v>
      </c>
      <c r="P528" s="9">
        <v>31</v>
      </c>
      <c r="Q528" s="10">
        <v>107</v>
      </c>
      <c r="R528" s="11">
        <v>13</v>
      </c>
      <c r="S528" s="11">
        <v>1</v>
      </c>
      <c r="T528" s="11">
        <v>103</v>
      </c>
      <c r="U528" s="11">
        <v>101</v>
      </c>
      <c r="V528" s="11">
        <v>1</v>
      </c>
      <c r="W528" s="11">
        <v>106</v>
      </c>
      <c r="X528" s="11">
        <f t="shared" si="112"/>
        <v>432</v>
      </c>
      <c r="Y528" s="11">
        <f t="shared" si="113"/>
        <v>4815</v>
      </c>
      <c r="Z528" s="11">
        <f t="shared" si="114"/>
        <v>995</v>
      </c>
      <c r="AA528" s="11">
        <f t="shared" si="115"/>
        <v>4145</v>
      </c>
      <c r="AB528" s="11">
        <f t="shared" si="116"/>
        <v>4145</v>
      </c>
      <c r="AC528" s="6">
        <f t="shared" si="117"/>
        <v>4715</v>
      </c>
      <c r="AD528" s="9" t="s">
        <v>842</v>
      </c>
      <c r="AE528" s="3" t="str">
        <f>IF(ISERROR(VLOOKUP($AD528,技まとめ!$A$1:$F$380,6,FALSE)),"－",VLOOKUP($AD528,技まとめ!$A$1:$F$380,6,FALSE))</f>
        <v>－</v>
      </c>
      <c r="AF528" s="3">
        <f>IF(ISERROR(VLOOKUP($AD528,技まとめ!$A$1:$F$380,3,FALSE)),"－",VLOOKUP($AD528,技まとめ!$A$1:$F$380,3,FALSE))</f>
        <v>0</v>
      </c>
      <c r="AG528" s="3">
        <f>IF(ISERROR(VLOOKUP($AD528,技まとめ!$A$1:$F$380,5,FALSE)),"－",VLOOKUP($AD528,技まとめ!$A$1:$F$380,5,FALSE))</f>
        <v>0</v>
      </c>
      <c r="AH528" s="3" t="str">
        <f>IF($E528=IF(ISERROR(VLOOKUP($AD528,技まとめ!$A$1:$F$380,4,FALSE)),"－",VLOOKUP($AD528,技まとめ!$A$1:$F$380,4,FALSE)),"一致","")</f>
        <v/>
      </c>
      <c r="AI528" s="9" t="s">
        <v>157</v>
      </c>
      <c r="AJ528" s="3" t="str">
        <f>IF(ISERROR(VLOOKUP($AI528,技まとめ!$A$1:$F$380,6,FALSE)),"－",VLOOKUP($AI528,技まとめ!$A$1:$F$380,6,FALSE))</f>
        <v>BL</v>
      </c>
      <c r="AK528" s="3">
        <f>IF(ISERROR(VLOOKUP($AI528,技まとめ!$A$1:$F$380,3,FALSE)),"－",VLOOKUP($AI528,技まとめ!$A$1:$F$380,3,FALSE))</f>
        <v>47</v>
      </c>
      <c r="AL528" s="3">
        <f>IF(ISERROR(VLOOKUP($AI528,技まとめ!$A$1:$F$380,5,FALSE)),"－",VLOOKUP($AI528,技まとめ!$A$1:$F$380,5,FALSE))</f>
        <v>32</v>
      </c>
      <c r="AM528" s="3" t="str">
        <f>IF($E528=IF(ISERROR(VLOOKUP($AI528,技まとめ!$A$1:$F$380,4,FALSE)),"－",VLOOKUP($AI528,技まとめ!$A$1:$F$380,4,FALSE)),"一致","")</f>
        <v>一致</v>
      </c>
      <c r="AN528" s="9" t="s">
        <v>351</v>
      </c>
      <c r="AO528" s="3" t="str">
        <f>IF(ISERROR(VLOOKUP($AN528,技まとめ!$A$1:$F$380,6,FALSE)),"－",VLOOKUP($AN528,技まとめ!$A$1:$F$380,6,FALSE))</f>
        <v>CA</v>
      </c>
      <c r="AP528" s="3">
        <f>IF(ISERROR(VLOOKUP($AN528,技まとめ!$A$1:$F$380,3,FALSE)),"－",VLOOKUP($AN528,技まとめ!$A$1:$F$380,3,FALSE))</f>
        <v>92</v>
      </c>
      <c r="AQ528" s="3">
        <f>IF(ISERROR(VLOOKUP($AN528,技まとめ!$A$1:$F$380,5,FALSE)),"－",VLOOKUP($AN528,技まとめ!$A$1:$F$380,5,FALSE))</f>
        <v>50</v>
      </c>
      <c r="AR528" s="3" t="str">
        <f>IF($E528=IF(ISERROR(VLOOKUP($AN528,技まとめ!$A$1:$F$380,4,FALSE)),"－",VLOOKUP($AN528,技まとめ!$A$1:$F$380,4,FALSE)),"一致","")</f>
        <v>一致</v>
      </c>
      <c r="AS528" s="9" t="s">
        <v>585</v>
      </c>
      <c r="AT528" s="3" t="str">
        <f>IF(ISERROR(VLOOKUP($AS528,技まとめ!$A$1:$F$380,6,FALSE)),"－",VLOOKUP($AS528,技まとめ!$A$1:$F$380,6,FALSE))</f>
        <v>BL</v>
      </c>
      <c r="AU528" s="3">
        <f>IF(ISERROR(VLOOKUP($AS528,技まとめ!$A$1:$F$380,3,FALSE)),"－",VLOOKUP($AS528,技まとめ!$A$1:$F$380,3,FALSE))</f>
        <v>71</v>
      </c>
      <c r="AV528" s="3">
        <f>IF(ISERROR(VLOOKUP($AS528,技まとめ!$A$1:$F$380,5,FALSE)),"－",VLOOKUP($AS528,技まとめ!$A$1:$F$380,5,FALSE))</f>
        <v>44</v>
      </c>
      <c r="AW528" s="3" t="str">
        <f>IF($E528=IF(ISERROR(VLOOKUP($AS528,技まとめ!$A$1:$F$380,4,FALSE)),"－",VLOOKUP($AS528,技まとめ!$A$1:$F$380,4,FALSE)),"一致","")</f>
        <v>一致</v>
      </c>
      <c r="AX528" s="12" t="str">
        <f t="shared" si="118"/>
        <v>なまけるアースクェイクギガントウォールメガクェイク</v>
      </c>
      <c r="AY528" s="12" t="str">
        <f t="shared" si="119"/>
        <v>なまけるアースクェイクギガントウォールメガクェイク</v>
      </c>
      <c r="AZ528" s="12" t="str">
        <f t="shared" si="120"/>
        <v>なまけるアースクェイクギガントウォールメガクェイク</v>
      </c>
      <c r="BA528" s="12" t="str">
        <f t="shared" si="121"/>
        <v>なまけるアースクェイクギガントウォールメガクェイク</v>
      </c>
      <c r="BB528" s="11" t="str">
        <f t="shared" si="122"/>
        <v>－BLCABL</v>
      </c>
      <c r="BC528" s="11" t="str">
        <f t="shared" si="123"/>
        <v>－BLCABL</v>
      </c>
      <c r="BD528" s="11" t="str">
        <f t="shared" si="124"/>
        <v>－BLCABL</v>
      </c>
      <c r="BE528" s="11" t="str">
        <f t="shared" si="125"/>
        <v>－BLCABL</v>
      </c>
    </row>
    <row r="529" spans="1:57" ht="11.25" hidden="1" customHeight="1">
      <c r="A529" s="6">
        <v>527</v>
      </c>
      <c r="B529" s="7" t="s">
        <v>1432</v>
      </c>
      <c r="C529" s="8" t="s">
        <v>1433</v>
      </c>
      <c r="D529" s="7" t="s">
        <v>72</v>
      </c>
      <c r="E529" s="7" t="s">
        <v>81</v>
      </c>
      <c r="F529" s="7" t="s">
        <v>109</v>
      </c>
      <c r="G529" s="9">
        <v>124</v>
      </c>
      <c r="H529" s="9">
        <v>97</v>
      </c>
      <c r="I529" s="9">
        <v>54</v>
      </c>
      <c r="J529" s="9">
        <v>56</v>
      </c>
      <c r="K529" s="9">
        <v>57</v>
      </c>
      <c r="L529" s="9">
        <v>52</v>
      </c>
      <c r="M529" s="9">
        <v>51</v>
      </c>
      <c r="N529" s="9">
        <v>59</v>
      </c>
      <c r="O529" s="9">
        <v>52</v>
      </c>
      <c r="P529" s="9">
        <v>52</v>
      </c>
      <c r="Q529" s="10">
        <v>104</v>
      </c>
      <c r="R529" s="11">
        <v>42</v>
      </c>
      <c r="S529" s="11">
        <v>1</v>
      </c>
      <c r="T529" s="11">
        <v>102</v>
      </c>
      <c r="U529" s="11">
        <v>101</v>
      </c>
      <c r="V529" s="11">
        <v>1</v>
      </c>
      <c r="W529" s="11">
        <v>102</v>
      </c>
      <c r="X529" s="11">
        <f t="shared" si="112"/>
        <v>453</v>
      </c>
      <c r="Y529" s="11">
        <f t="shared" si="113"/>
        <v>4675</v>
      </c>
      <c r="Z529" s="11">
        <f t="shared" si="114"/>
        <v>1990</v>
      </c>
      <c r="AA529" s="11">
        <f t="shared" si="115"/>
        <v>4090</v>
      </c>
      <c r="AB529" s="11">
        <f t="shared" si="116"/>
        <v>4090</v>
      </c>
      <c r="AC529" s="6">
        <f t="shared" si="117"/>
        <v>4800</v>
      </c>
      <c r="AD529" s="9" t="s">
        <v>214</v>
      </c>
      <c r="AE529" s="3" t="str">
        <f>IF(ISERROR(VLOOKUP($AD529,技まとめ!$A$1:$F$380,6,FALSE)),"－",VLOOKUP($AD529,技まとめ!$A$1:$F$380,6,FALSE))</f>
        <v>DR</v>
      </c>
      <c r="AF529" s="3">
        <f>IF(ISERROR(VLOOKUP($AD529,技まとめ!$A$1:$F$380,3,FALSE)),"－",VLOOKUP($AD529,技まとめ!$A$1:$F$380,3,FALSE))</f>
        <v>27</v>
      </c>
      <c r="AG529" s="3">
        <f>IF(ISERROR(VLOOKUP($AD529,技まとめ!$A$1:$F$380,5,FALSE)),"－",VLOOKUP($AD529,技まとめ!$A$1:$F$380,5,FALSE))</f>
        <v>25</v>
      </c>
      <c r="AH529" s="3" t="str">
        <f>IF($E529=IF(ISERROR(VLOOKUP($AD529,技まとめ!$A$1:$F$380,4,FALSE)),"－",VLOOKUP($AD529,技まとめ!$A$1:$F$380,4,FALSE)),"一致","")</f>
        <v>一致</v>
      </c>
      <c r="AI529" s="9" t="s">
        <v>779</v>
      </c>
      <c r="AJ529" s="3" t="str">
        <f>IF(ISERROR(VLOOKUP($AI529,技まとめ!$A$1:$F$380,6,FALSE)),"－",VLOOKUP($AI529,技まとめ!$A$1:$F$380,6,FALSE))</f>
        <v>CA</v>
      </c>
      <c r="AK529" s="3">
        <f>IF(ISERROR(VLOOKUP($AI529,技まとめ!$A$1:$F$380,3,FALSE)),"－",VLOOKUP($AI529,技まとめ!$A$1:$F$380,3,FALSE))</f>
        <v>56</v>
      </c>
      <c r="AL529" s="3">
        <f>IF(ISERROR(VLOOKUP($AI529,技まとめ!$A$1:$F$380,5,FALSE)),"－",VLOOKUP($AI529,技まとめ!$A$1:$F$380,5,FALSE))</f>
        <v>37</v>
      </c>
      <c r="AM529" s="3" t="str">
        <f>IF($E529=IF(ISERROR(VLOOKUP($AI529,技まとめ!$A$1:$F$380,4,FALSE)),"－",VLOOKUP($AI529,技まとめ!$A$1:$F$380,4,FALSE)),"一致","")</f>
        <v/>
      </c>
      <c r="AN529" s="9" t="s">
        <v>132</v>
      </c>
      <c r="AO529" s="3" t="str">
        <f>IF(ISERROR(VLOOKUP($AN529,技まとめ!$A$1:$F$380,6,FALSE)),"－",VLOOKUP($AN529,技まとめ!$A$1:$F$380,6,FALSE))</f>
        <v>DR</v>
      </c>
      <c r="AP529" s="3">
        <f>IF(ISERROR(VLOOKUP($AN529,技まとめ!$A$1:$F$380,3,FALSE)),"－",VLOOKUP($AN529,技まとめ!$A$1:$F$380,3,FALSE))</f>
        <v>78</v>
      </c>
      <c r="AQ529" s="3">
        <f>IF(ISERROR(VLOOKUP($AN529,技まとめ!$A$1:$F$380,5,FALSE)),"－",VLOOKUP($AN529,技まとめ!$A$1:$F$380,5,FALSE))</f>
        <v>46</v>
      </c>
      <c r="AR529" s="3" t="str">
        <f>IF($E529=IF(ISERROR(VLOOKUP($AN529,技まとめ!$A$1:$F$380,4,FALSE)),"－",VLOOKUP($AN529,技まとめ!$A$1:$F$380,4,FALSE)),"一致","")</f>
        <v>一致</v>
      </c>
      <c r="AS529" s="9" t="s">
        <v>482</v>
      </c>
      <c r="AT529" s="3" t="str">
        <f>IF(ISERROR(VLOOKUP($AS529,技まとめ!$A$1:$F$380,6,FALSE)),"－",VLOOKUP($AS529,技まとめ!$A$1:$F$380,6,FALSE))</f>
        <v>BL</v>
      </c>
      <c r="AU529" s="3">
        <f>IF(ISERROR(VLOOKUP($AS529,技まとめ!$A$1:$F$380,3,FALSE)),"－",VLOOKUP($AS529,技まとめ!$A$1:$F$380,3,FALSE))</f>
        <v>83</v>
      </c>
      <c r="AV529" s="3">
        <f>IF(ISERROR(VLOOKUP($AS529,技まとめ!$A$1:$F$380,5,FALSE)),"－",VLOOKUP($AS529,技まとめ!$A$1:$F$380,5,FALSE))</f>
        <v>48</v>
      </c>
      <c r="AW529" s="3" t="str">
        <f>IF($E529=IF(ISERROR(VLOOKUP($AS529,技まとめ!$A$1:$F$380,4,FALSE)),"－",VLOOKUP($AS529,技まとめ!$A$1:$F$380,4,FALSE)),"一致","")</f>
        <v/>
      </c>
      <c r="AX529" s="12" t="str">
        <f t="shared" si="118"/>
        <v>ムーンサルトスティンガーダッシュストームハーヴェスト</v>
      </c>
      <c r="AY529" s="12" t="str">
        <f t="shared" si="119"/>
        <v>ムーンサルトスティンガーダッシュストームハーヴェスト</v>
      </c>
      <c r="AZ529" s="12" t="str">
        <f t="shared" si="120"/>
        <v>ムーンサルトスティンガーダッシュストームハーヴェスト</v>
      </c>
      <c r="BA529" s="12" t="str">
        <f t="shared" si="121"/>
        <v>ムーンサルトスティンガーダッシュストームハーヴェスト</v>
      </c>
      <c r="BB529" s="11" t="str">
        <f t="shared" si="122"/>
        <v>DRCADRBL</v>
      </c>
      <c r="BC529" s="11" t="str">
        <f t="shared" si="123"/>
        <v>DRCADRBL</v>
      </c>
      <c r="BD529" s="11" t="str">
        <f t="shared" si="124"/>
        <v>DRCADRBL</v>
      </c>
      <c r="BE529" s="11" t="str">
        <f t="shared" si="125"/>
        <v>DRCADRBL</v>
      </c>
    </row>
    <row r="530" spans="1:57" ht="11.25" hidden="1" customHeight="1">
      <c r="A530" s="6">
        <v>528</v>
      </c>
      <c r="B530" s="7" t="s">
        <v>1434</v>
      </c>
      <c r="C530" s="8" t="s">
        <v>1435</v>
      </c>
      <c r="D530" s="7" t="s">
        <v>72</v>
      </c>
      <c r="E530" s="7" t="s">
        <v>95</v>
      </c>
      <c r="F530" s="7" t="s">
        <v>74</v>
      </c>
      <c r="G530" s="9">
        <v>99</v>
      </c>
      <c r="H530" s="9">
        <v>119</v>
      </c>
      <c r="I530" s="9">
        <v>47</v>
      </c>
      <c r="J530" s="9">
        <v>48</v>
      </c>
      <c r="K530" s="9">
        <v>46</v>
      </c>
      <c r="L530" s="9">
        <v>63</v>
      </c>
      <c r="M530" s="9">
        <v>46</v>
      </c>
      <c r="N530" s="9">
        <v>47</v>
      </c>
      <c r="O530" s="9">
        <v>48</v>
      </c>
      <c r="P530" s="9">
        <v>84</v>
      </c>
      <c r="Q530" s="10">
        <v>97</v>
      </c>
      <c r="R530" s="11">
        <v>43</v>
      </c>
      <c r="S530" s="11">
        <v>1</v>
      </c>
      <c r="T530" s="11">
        <v>113</v>
      </c>
      <c r="U530" s="11">
        <v>96</v>
      </c>
      <c r="V530" s="11">
        <v>1</v>
      </c>
      <c r="W530" s="11">
        <v>98</v>
      </c>
      <c r="X530" s="11">
        <f t="shared" si="112"/>
        <v>449</v>
      </c>
      <c r="Y530" s="11">
        <f t="shared" si="113"/>
        <v>4375</v>
      </c>
      <c r="Z530" s="11">
        <f t="shared" si="114"/>
        <v>2005</v>
      </c>
      <c r="AA530" s="11">
        <f t="shared" si="115"/>
        <v>4455</v>
      </c>
      <c r="AB530" s="11">
        <f t="shared" si="116"/>
        <v>4455</v>
      </c>
      <c r="AC530" s="6">
        <f t="shared" si="117"/>
        <v>5225</v>
      </c>
      <c r="AD530" s="9" t="s">
        <v>225</v>
      </c>
      <c r="AE530" s="3" t="str">
        <f>IF(ISERROR(VLOOKUP($AD530,技まとめ!$A$1:$F$380,6,FALSE)),"－",VLOOKUP($AD530,技まとめ!$A$1:$F$380,6,FALSE))</f>
        <v>CA</v>
      </c>
      <c r="AF530" s="3">
        <f>IF(ISERROR(VLOOKUP($AD530,技まとめ!$A$1:$F$380,3,FALSE)),"－",VLOOKUP($AD530,技まとめ!$A$1:$F$380,3,FALSE))</f>
        <v>17</v>
      </c>
      <c r="AG530" s="3">
        <f>IF(ISERROR(VLOOKUP($AD530,技まとめ!$A$1:$F$380,5,FALSE)),"－",VLOOKUP($AD530,技まとめ!$A$1:$F$380,5,FALSE))</f>
        <v>20</v>
      </c>
      <c r="AH530" s="3" t="str">
        <f>IF($E530=IF(ISERROR(VLOOKUP($AD530,技まとめ!$A$1:$F$380,4,FALSE)),"－",VLOOKUP($AD530,技まとめ!$A$1:$F$380,4,FALSE)),"一致","")</f>
        <v>一致</v>
      </c>
      <c r="AI530" s="9" t="s">
        <v>305</v>
      </c>
      <c r="AJ530" s="3" t="str">
        <f>IF(ISERROR(VLOOKUP($AI530,技まとめ!$A$1:$F$380,6,FALSE)),"－",VLOOKUP($AI530,技まとめ!$A$1:$F$380,6,FALSE))</f>
        <v>BL</v>
      </c>
      <c r="AK530" s="3">
        <f>IF(ISERROR(VLOOKUP($AI530,技まとめ!$A$1:$F$380,3,FALSE)),"－",VLOOKUP($AI530,技まとめ!$A$1:$F$380,3,FALSE))</f>
        <v>41</v>
      </c>
      <c r="AL530" s="3">
        <f>IF(ISERROR(VLOOKUP($AI530,技まとめ!$A$1:$F$380,5,FALSE)),"－",VLOOKUP($AI530,技まとめ!$A$1:$F$380,5,FALSE))</f>
        <v>30</v>
      </c>
      <c r="AM530" s="3" t="str">
        <f>IF($E530=IF(ISERROR(VLOOKUP($AI530,技まとめ!$A$1:$F$380,4,FALSE)),"－",VLOOKUP($AI530,技まとめ!$A$1:$F$380,4,FALSE)),"一致","")</f>
        <v>一致</v>
      </c>
      <c r="AN530" s="9" t="s">
        <v>389</v>
      </c>
      <c r="AO530" s="3" t="str">
        <f>IF(ISERROR(VLOOKUP($AN530,技まとめ!$A$1:$F$380,6,FALSE)),"－",VLOOKUP($AN530,技まとめ!$A$1:$F$380,6,FALSE))</f>
        <v>CA</v>
      </c>
      <c r="AP530" s="3">
        <f>IF(ISERROR(VLOOKUP($AN530,技まとめ!$A$1:$F$380,3,FALSE)),"－",VLOOKUP($AN530,技まとめ!$A$1:$F$380,3,FALSE))</f>
        <v>54</v>
      </c>
      <c r="AQ530" s="3">
        <f>IF(ISERROR(VLOOKUP($AN530,技まとめ!$A$1:$F$380,5,FALSE)),"－",VLOOKUP($AN530,技まとめ!$A$1:$F$380,5,FALSE))</f>
        <v>35</v>
      </c>
      <c r="AR530" s="3" t="str">
        <f>IF($E530=IF(ISERROR(VLOOKUP($AN530,技まとめ!$A$1:$F$380,4,FALSE)),"－",VLOOKUP($AN530,技まとめ!$A$1:$F$380,4,FALSE)),"一致","")</f>
        <v/>
      </c>
      <c r="AS530" s="9" t="s">
        <v>886</v>
      </c>
      <c r="AT530" s="3" t="str">
        <f>IF(ISERROR(VLOOKUP($AS530,技まとめ!$A$1:$F$380,6,FALSE)),"－",VLOOKUP($AS530,技まとめ!$A$1:$F$380,6,FALSE))</f>
        <v>CA</v>
      </c>
      <c r="AU530" s="3">
        <f>IF(ISERROR(VLOOKUP($AS530,技まとめ!$A$1:$F$380,3,FALSE)),"－",VLOOKUP($AS530,技まとめ!$A$1:$F$380,3,FALSE))</f>
        <v>58</v>
      </c>
      <c r="AV530" s="3">
        <f>IF(ISERROR(VLOOKUP($AS530,技まとめ!$A$1:$F$380,5,FALSE)),"－",VLOOKUP($AS530,技まとめ!$A$1:$F$380,5,FALSE))</f>
        <v>37</v>
      </c>
      <c r="AW530" s="3" t="str">
        <f>IF($E530=IF(ISERROR(VLOOKUP($AS530,技まとめ!$A$1:$F$380,4,FALSE)),"－",VLOOKUP($AS530,技まとめ!$A$1:$F$380,4,FALSE)),"一致","")</f>
        <v/>
      </c>
      <c r="AX530" s="12" t="str">
        <f t="shared" si="118"/>
        <v>キラーブレードフェイクボールドこんじょうキャッチかえんほうしゃ</v>
      </c>
      <c r="AY530" s="12" t="str">
        <f t="shared" si="119"/>
        <v>キラーブレードフェイクボールドこんじょうキャッチかえんほうしゃ</v>
      </c>
      <c r="AZ530" s="12" t="str">
        <f t="shared" si="120"/>
        <v>キラーブレードフェイクボールドこんじょうキャッチかえんほうしゃ</v>
      </c>
      <c r="BA530" s="12" t="str">
        <f t="shared" si="121"/>
        <v>キラーブレードフェイクボールドこんじょうキャッチかえんほうしゃ</v>
      </c>
      <c r="BB530" s="11" t="str">
        <f t="shared" si="122"/>
        <v>CABLCACA</v>
      </c>
      <c r="BC530" s="11" t="str">
        <f t="shared" si="123"/>
        <v>CABLCACA</v>
      </c>
      <c r="BD530" s="11" t="str">
        <f t="shared" si="124"/>
        <v>CABLCACA</v>
      </c>
      <c r="BE530" s="11" t="str">
        <f t="shared" si="125"/>
        <v>CABLCACA</v>
      </c>
    </row>
    <row r="531" spans="1:57" ht="11.25" hidden="1" customHeight="1">
      <c r="A531" s="6">
        <v>529</v>
      </c>
      <c r="B531" s="7" t="s">
        <v>1436</v>
      </c>
      <c r="C531" s="8" t="s">
        <v>1437</v>
      </c>
      <c r="D531" s="7" t="s">
        <v>72</v>
      </c>
      <c r="E531" s="7" t="s">
        <v>73</v>
      </c>
      <c r="F531" s="7" t="s">
        <v>128</v>
      </c>
      <c r="G531" s="9">
        <v>120</v>
      </c>
      <c r="H531" s="9">
        <v>110</v>
      </c>
      <c r="I531" s="9">
        <v>45</v>
      </c>
      <c r="J531" s="9">
        <v>57</v>
      </c>
      <c r="K531" s="9">
        <v>59</v>
      </c>
      <c r="L531" s="9">
        <v>46</v>
      </c>
      <c r="M531" s="9">
        <v>51</v>
      </c>
      <c r="N531" s="9">
        <v>54</v>
      </c>
      <c r="O531" s="9">
        <v>54</v>
      </c>
      <c r="P531" s="9">
        <v>60</v>
      </c>
      <c r="Q531" s="10">
        <v>95</v>
      </c>
      <c r="R531" s="11">
        <v>48</v>
      </c>
      <c r="S531" s="11">
        <v>1</v>
      </c>
      <c r="T531" s="11">
        <v>96</v>
      </c>
      <c r="U531" s="11">
        <v>101</v>
      </c>
      <c r="V531" s="11">
        <v>1</v>
      </c>
      <c r="W531" s="11">
        <v>104</v>
      </c>
      <c r="X531" s="11">
        <f t="shared" si="112"/>
        <v>446</v>
      </c>
      <c r="Y531" s="11">
        <f t="shared" si="113"/>
        <v>4325</v>
      </c>
      <c r="Z531" s="11">
        <f t="shared" si="114"/>
        <v>2210</v>
      </c>
      <c r="AA531" s="11">
        <f t="shared" si="115"/>
        <v>3890</v>
      </c>
      <c r="AB531" s="11">
        <f t="shared" si="116"/>
        <v>3890</v>
      </c>
      <c r="AC531" s="6">
        <f t="shared" si="117"/>
        <v>4600</v>
      </c>
      <c r="AD531" s="9" t="s">
        <v>122</v>
      </c>
      <c r="AE531" s="3" t="str">
        <f>IF(ISERROR(VLOOKUP($AD531,技まとめ!$A$1:$F$380,6,FALSE)),"－",VLOOKUP($AD531,技まとめ!$A$1:$F$380,6,FALSE))</f>
        <v>NS</v>
      </c>
      <c r="AF531" s="3">
        <f>IF(ISERROR(VLOOKUP($AD531,技まとめ!$A$1:$F$380,3,FALSE)),"－",VLOOKUP($AD531,技まとめ!$A$1:$F$380,3,FALSE))</f>
        <v>25</v>
      </c>
      <c r="AG531" s="3">
        <f>IF(ISERROR(VLOOKUP($AD531,技まとめ!$A$1:$F$380,5,FALSE)),"－",VLOOKUP($AD531,技まとめ!$A$1:$F$380,5,FALSE))</f>
        <v>20</v>
      </c>
      <c r="AH531" s="3" t="str">
        <f>IF($E531=IF(ISERROR(VLOOKUP($AD531,技まとめ!$A$1:$F$380,4,FALSE)),"－",VLOOKUP($AD531,技まとめ!$A$1:$F$380,4,FALSE)),"一致","")</f>
        <v/>
      </c>
      <c r="AI531" s="9" t="s">
        <v>351</v>
      </c>
      <c r="AJ531" s="3" t="str">
        <f>IF(ISERROR(VLOOKUP($AI531,技まとめ!$A$1:$F$380,6,FALSE)),"－",VLOOKUP($AI531,技まとめ!$A$1:$F$380,6,FALSE))</f>
        <v>CA</v>
      </c>
      <c r="AK531" s="3">
        <f>IF(ISERROR(VLOOKUP($AI531,技まとめ!$A$1:$F$380,3,FALSE)),"－",VLOOKUP($AI531,技まとめ!$A$1:$F$380,3,FALSE))</f>
        <v>92</v>
      </c>
      <c r="AL531" s="3">
        <f>IF(ISERROR(VLOOKUP($AI531,技まとめ!$A$1:$F$380,5,FALSE)),"－",VLOOKUP($AI531,技まとめ!$A$1:$F$380,5,FALSE))</f>
        <v>50</v>
      </c>
      <c r="AM531" s="3" t="str">
        <f>IF($E531=IF(ISERROR(VLOOKUP($AI531,技まとめ!$A$1:$F$380,4,FALSE)),"－",VLOOKUP($AI531,技まとめ!$A$1:$F$380,4,FALSE)),"一致","")</f>
        <v>一致</v>
      </c>
      <c r="AN531" s="9" t="s">
        <v>186</v>
      </c>
      <c r="AO531" s="3" t="str">
        <f>IF(ISERROR(VLOOKUP($AN531,技まとめ!$A$1:$F$380,6,FALSE)),"－",VLOOKUP($AN531,技まとめ!$A$1:$F$380,6,FALSE))</f>
        <v>DR</v>
      </c>
      <c r="AP531" s="3">
        <f>IF(ISERROR(VLOOKUP($AN531,技まとめ!$A$1:$F$380,3,FALSE)),"－",VLOOKUP($AN531,技まとめ!$A$1:$F$380,3,FALSE))</f>
        <v>27</v>
      </c>
      <c r="AQ531" s="3">
        <f>IF(ISERROR(VLOOKUP($AN531,技まとめ!$A$1:$F$380,5,FALSE)),"－",VLOOKUP($AN531,技まとめ!$A$1:$F$380,5,FALSE))</f>
        <v>25</v>
      </c>
      <c r="AR531" s="3" t="str">
        <f>IF($E531=IF(ISERROR(VLOOKUP($AN531,技まとめ!$A$1:$F$380,4,FALSE)),"－",VLOOKUP($AN531,技まとめ!$A$1:$F$380,4,FALSE)),"一致","")</f>
        <v/>
      </c>
      <c r="AS531" s="9" t="s">
        <v>406</v>
      </c>
      <c r="AT531" s="3" t="str">
        <f>IF(ISERROR(VLOOKUP($AS531,技まとめ!$A$1:$F$380,6,FALSE)),"－",VLOOKUP($AS531,技まとめ!$A$1:$F$380,6,FALSE))</f>
        <v>BS</v>
      </c>
      <c r="AU531" s="3">
        <f>IF(ISERROR(VLOOKUP($AS531,技まとめ!$A$1:$F$380,3,FALSE)),"－",VLOOKUP($AS531,技まとめ!$A$1:$F$380,3,FALSE))</f>
        <v>59</v>
      </c>
      <c r="AV531" s="3">
        <f>IF(ISERROR(VLOOKUP($AS531,技まとめ!$A$1:$F$380,5,FALSE)),"－",VLOOKUP($AS531,技まとめ!$A$1:$F$380,5,FALSE))</f>
        <v>34</v>
      </c>
      <c r="AW531" s="3" t="str">
        <f>IF($E531=IF(ISERROR(VLOOKUP($AS531,技まとめ!$A$1:$F$380,4,FALSE)),"－",VLOOKUP($AS531,技まとめ!$A$1:$F$380,4,FALSE)),"一致","")</f>
        <v/>
      </c>
      <c r="AX531" s="12" t="str">
        <f t="shared" si="118"/>
        <v>グレネードショットギガントウォールフーセンガムドこんじょうバット</v>
      </c>
      <c r="AY531" s="12" t="str">
        <f t="shared" si="119"/>
        <v>グレネードショットギガントウォールフーセンガムドこんじょうバット</v>
      </c>
      <c r="AZ531" s="12" t="str">
        <f t="shared" si="120"/>
        <v>グレネードショットギガントウォールフーセンガムドこんじょうバット</v>
      </c>
      <c r="BA531" s="12" t="str">
        <f t="shared" si="121"/>
        <v>グレネードショットギガントウォールフーセンガムドこんじょうバット</v>
      </c>
      <c r="BB531" s="11" t="str">
        <f t="shared" si="122"/>
        <v>NSCADRBS</v>
      </c>
      <c r="BC531" s="11" t="str">
        <f t="shared" si="123"/>
        <v>NSCADRBS</v>
      </c>
      <c r="BD531" s="11" t="str">
        <f t="shared" si="124"/>
        <v>NSCADRBS</v>
      </c>
      <c r="BE531" s="11" t="str">
        <f t="shared" si="125"/>
        <v>NSCADRBS</v>
      </c>
    </row>
    <row r="532" spans="1:57" ht="11.25" hidden="1" customHeight="1">
      <c r="A532" s="6">
        <v>530</v>
      </c>
      <c r="B532" s="7" t="s">
        <v>1438</v>
      </c>
      <c r="C532" s="8" t="s">
        <v>1439</v>
      </c>
      <c r="D532" s="7" t="s">
        <v>72</v>
      </c>
      <c r="E532" s="7" t="s">
        <v>81</v>
      </c>
      <c r="F532" s="7" t="s">
        <v>82</v>
      </c>
      <c r="G532" s="9">
        <v>120</v>
      </c>
      <c r="H532" s="9">
        <v>101</v>
      </c>
      <c r="I532" s="9">
        <v>48</v>
      </c>
      <c r="J532" s="9">
        <v>40</v>
      </c>
      <c r="K532" s="9">
        <v>36</v>
      </c>
      <c r="L532" s="9">
        <v>57</v>
      </c>
      <c r="M532" s="9">
        <v>63</v>
      </c>
      <c r="N532" s="9">
        <v>51</v>
      </c>
      <c r="O532" s="9">
        <v>51</v>
      </c>
      <c r="P532" s="9">
        <v>67</v>
      </c>
      <c r="Q532" s="10">
        <v>98</v>
      </c>
      <c r="R532" s="11">
        <v>12</v>
      </c>
      <c r="S532" s="11">
        <v>1</v>
      </c>
      <c r="T532" s="11">
        <v>107</v>
      </c>
      <c r="U532" s="11">
        <v>113</v>
      </c>
      <c r="V532" s="11">
        <v>1</v>
      </c>
      <c r="W532" s="11">
        <v>101</v>
      </c>
      <c r="X532" s="11">
        <f t="shared" si="112"/>
        <v>433</v>
      </c>
      <c r="Y532" s="11">
        <f t="shared" si="113"/>
        <v>4430</v>
      </c>
      <c r="Z532" s="11">
        <f t="shared" si="114"/>
        <v>935</v>
      </c>
      <c r="AA532" s="11">
        <f t="shared" si="115"/>
        <v>4260</v>
      </c>
      <c r="AB532" s="11">
        <f t="shared" si="116"/>
        <v>4260</v>
      </c>
      <c r="AC532" s="6">
        <f t="shared" si="117"/>
        <v>4845</v>
      </c>
      <c r="AD532" s="9" t="s">
        <v>309</v>
      </c>
      <c r="AE532" s="3" t="str">
        <f>IF(ISERROR(VLOOKUP($AD532,技まとめ!$A$1:$F$380,6,FALSE)),"－",VLOOKUP($AD532,技まとめ!$A$1:$F$380,6,FALSE))</f>
        <v>BB</v>
      </c>
      <c r="AF532" s="3">
        <f>IF(ISERROR(VLOOKUP($AD532,技まとめ!$A$1:$F$380,3,FALSE)),"－",VLOOKUP($AD532,技まとめ!$A$1:$F$380,3,FALSE))</f>
        <v>23</v>
      </c>
      <c r="AG532" s="3">
        <f>IF(ISERROR(VLOOKUP($AD532,技まとめ!$A$1:$F$380,5,FALSE)),"－",VLOOKUP($AD532,技まとめ!$A$1:$F$380,5,FALSE))</f>
        <v>20</v>
      </c>
      <c r="AH532" s="3" t="str">
        <f>IF($E532=IF(ISERROR(VLOOKUP($AD532,技まとめ!$A$1:$F$380,4,FALSE)),"－",VLOOKUP($AD532,技まとめ!$A$1:$F$380,4,FALSE)),"一致","")</f>
        <v/>
      </c>
      <c r="AI532" s="9" t="s">
        <v>5015</v>
      </c>
      <c r="AJ532" s="3" t="str">
        <f>IF(ISERROR(VLOOKUP($AI532,技まとめ!$A$1:$F$380,6,FALSE)),"－",VLOOKUP($AI532,技まとめ!$A$1:$F$380,6,FALSE))</f>
        <v>－</v>
      </c>
      <c r="AK532" s="3">
        <f>IF(ISERROR(VLOOKUP($AI532,技まとめ!$A$1:$F$380,3,FALSE)),"－",VLOOKUP($AI532,技まとめ!$A$1:$F$380,3,FALSE))</f>
        <v>0</v>
      </c>
      <c r="AL532" s="3">
        <f>IF(ISERROR(VLOOKUP($AI532,技まとめ!$A$1:$F$380,5,FALSE)),"－",VLOOKUP($AI532,技まとめ!$A$1:$F$380,5,FALSE))</f>
        <v>0</v>
      </c>
      <c r="AM532" s="3" t="str">
        <f>IF($E532=IF(ISERROR(VLOOKUP($AI532,技まとめ!$A$1:$F$380,4,FALSE)),"－",VLOOKUP($AI532,技まとめ!$A$1:$F$380,4,FALSE)),"一致","")</f>
        <v/>
      </c>
      <c r="AN532" s="9" t="s">
        <v>671</v>
      </c>
      <c r="AO532" s="3" t="str">
        <f>IF(ISERROR(VLOOKUP($AN532,技まとめ!$A$1:$F$380,6,FALSE)),"－",VLOOKUP($AN532,技まとめ!$A$1:$F$380,6,FALSE))</f>
        <v>BL</v>
      </c>
      <c r="AP532" s="3">
        <f>IF(ISERROR(VLOOKUP($AN532,技まとめ!$A$1:$F$380,3,FALSE)),"－",VLOOKUP($AN532,技まとめ!$A$1:$F$380,3,FALSE))</f>
        <v>56</v>
      </c>
      <c r="AQ532" s="3">
        <f>IF(ISERROR(VLOOKUP($AN532,技まとめ!$A$1:$F$380,5,FALSE)),"－",VLOOKUP($AN532,技まとめ!$A$1:$F$380,5,FALSE))</f>
        <v>39</v>
      </c>
      <c r="AR532" s="3" t="str">
        <f>IF($E532=IF(ISERROR(VLOOKUP($AN532,技まとめ!$A$1:$F$380,4,FALSE)),"－",VLOOKUP($AN532,技まとめ!$A$1:$F$380,4,FALSE)),"一致","")</f>
        <v/>
      </c>
      <c r="AS532" s="9" t="s">
        <v>254</v>
      </c>
      <c r="AT532" s="3" t="str">
        <f>IF(ISERROR(VLOOKUP($AS532,技まとめ!$A$1:$F$380,6,FALSE)),"－",VLOOKUP($AS532,技まとめ!$A$1:$F$380,6,FALSE))</f>
        <v>BL</v>
      </c>
      <c r="AU532" s="3">
        <f>IF(ISERROR(VLOOKUP($AS532,技まとめ!$A$1:$F$380,3,FALSE)),"－",VLOOKUP($AS532,技まとめ!$A$1:$F$380,3,FALSE))</f>
        <v>106</v>
      </c>
      <c r="AV532" s="3">
        <f>IF(ISERROR(VLOOKUP($AS532,技まとめ!$A$1:$F$380,5,FALSE)),"－",VLOOKUP($AS532,技まとめ!$A$1:$F$380,5,FALSE))</f>
        <v>57</v>
      </c>
      <c r="AW532" s="3" t="str">
        <f>IF($E532=IF(ISERROR(VLOOKUP($AS532,技まとめ!$A$1:$F$380,4,FALSE)),"－",VLOOKUP($AS532,技まとめ!$A$1:$F$380,4,FALSE)),"一致","")</f>
        <v>一致</v>
      </c>
      <c r="AX532" s="12" t="str">
        <f t="shared" si="118"/>
        <v>ホーントレインみんなイケイケ！フレイムダンスハリケーンアロー</v>
      </c>
      <c r="AY532" s="12" t="str">
        <f t="shared" si="119"/>
        <v>ホーントレインみんなイケイケ！フレイムダンスハリケーンアロー</v>
      </c>
      <c r="AZ532" s="12" t="str">
        <f t="shared" si="120"/>
        <v>ホーントレインみんなイケイケ！フレイムダンスハリケーンアロー</v>
      </c>
      <c r="BA532" s="12" t="str">
        <f t="shared" si="121"/>
        <v>ホーントレインみんなイケイケ！フレイムダンスハリケーンアロー</v>
      </c>
      <c r="BB532" s="11" t="str">
        <f t="shared" si="122"/>
        <v>BB－BLBL</v>
      </c>
      <c r="BC532" s="11" t="str">
        <f t="shared" si="123"/>
        <v>BB－BLBL</v>
      </c>
      <c r="BD532" s="11" t="str">
        <f t="shared" si="124"/>
        <v>BB－BLBL</v>
      </c>
      <c r="BE532" s="11" t="str">
        <f t="shared" si="125"/>
        <v>BB－BLBL</v>
      </c>
    </row>
    <row r="533" spans="1:57" ht="11.25" hidden="1" customHeight="1">
      <c r="A533" s="6">
        <v>531</v>
      </c>
      <c r="B533" s="7" t="s">
        <v>1440</v>
      </c>
      <c r="C533" s="8" t="s">
        <v>1441</v>
      </c>
      <c r="D533" s="7" t="s">
        <v>72</v>
      </c>
      <c r="E533" s="7" t="s">
        <v>73</v>
      </c>
      <c r="F533" s="7" t="s">
        <v>74</v>
      </c>
      <c r="G533" s="9">
        <v>127</v>
      </c>
      <c r="H533" s="9">
        <v>96</v>
      </c>
      <c r="I533" s="9">
        <v>49</v>
      </c>
      <c r="J533" s="9">
        <v>56</v>
      </c>
      <c r="K533" s="9">
        <v>53</v>
      </c>
      <c r="L533" s="9">
        <v>57</v>
      </c>
      <c r="M533" s="9">
        <v>62</v>
      </c>
      <c r="N533" s="9">
        <v>62</v>
      </c>
      <c r="O533" s="9">
        <v>51</v>
      </c>
      <c r="P533" s="9">
        <v>35</v>
      </c>
      <c r="Q533" s="10">
        <v>99</v>
      </c>
      <c r="R533" s="11">
        <v>24</v>
      </c>
      <c r="S533" s="11">
        <v>1</v>
      </c>
      <c r="T533" s="11">
        <v>107</v>
      </c>
      <c r="U533" s="11">
        <v>112</v>
      </c>
      <c r="V533" s="11">
        <v>1</v>
      </c>
      <c r="W533" s="11">
        <v>101</v>
      </c>
      <c r="X533" s="11">
        <f t="shared" si="112"/>
        <v>445</v>
      </c>
      <c r="Y533" s="11">
        <f t="shared" si="113"/>
        <v>4470</v>
      </c>
      <c r="Z533" s="11">
        <f t="shared" si="114"/>
        <v>1355</v>
      </c>
      <c r="AA533" s="11">
        <f t="shared" si="115"/>
        <v>4260</v>
      </c>
      <c r="AB533" s="11">
        <f t="shared" si="116"/>
        <v>4260</v>
      </c>
      <c r="AC533" s="6">
        <f t="shared" si="117"/>
        <v>4905</v>
      </c>
      <c r="AD533" s="9" t="s">
        <v>776</v>
      </c>
      <c r="AE533" s="3" t="str">
        <f>IF(ISERROR(VLOOKUP($AD533,技まとめ!$A$1:$F$380,6,FALSE)),"－",VLOOKUP($AD533,技まとめ!$A$1:$F$380,6,FALSE))</f>
        <v>P1</v>
      </c>
      <c r="AF533" s="3">
        <f>IF(ISERROR(VLOOKUP($AD533,技まとめ!$A$1:$F$380,3,FALSE)),"－",VLOOKUP($AD533,技まとめ!$A$1:$F$380,3,FALSE))</f>
        <v>13</v>
      </c>
      <c r="AG533" s="3">
        <f>IF(ISERROR(VLOOKUP($AD533,技まとめ!$A$1:$F$380,5,FALSE)),"－",VLOOKUP($AD533,技まとめ!$A$1:$F$380,5,FALSE))</f>
        <v>20</v>
      </c>
      <c r="AH533" s="3" t="str">
        <f>IF($E533=IF(ISERROR(VLOOKUP($AD533,技まとめ!$A$1:$F$380,4,FALSE)),"－",VLOOKUP($AD533,技まとめ!$A$1:$F$380,4,FALSE)),"一致","")</f>
        <v/>
      </c>
      <c r="AI533" s="9" t="s">
        <v>274</v>
      </c>
      <c r="AJ533" s="3" t="str">
        <f>IF(ISERROR(VLOOKUP($AI533,技まとめ!$A$1:$F$380,6,FALSE)),"－",VLOOKUP($AI533,技まとめ!$A$1:$F$380,6,FALSE))</f>
        <v>P1</v>
      </c>
      <c r="AK533" s="3">
        <f>IF(ISERROR(VLOOKUP($AI533,技まとめ!$A$1:$F$380,3,FALSE)),"－",VLOOKUP($AI533,技まとめ!$A$1:$F$380,3,FALSE))</f>
        <v>27</v>
      </c>
      <c r="AL533" s="3">
        <f>IF(ISERROR(VLOOKUP($AI533,技まとめ!$A$1:$F$380,5,FALSE)),"－",VLOOKUP($AI533,技まとめ!$A$1:$F$380,5,FALSE))</f>
        <v>25</v>
      </c>
      <c r="AM533" s="3" t="str">
        <f>IF($E533=IF(ISERROR(VLOOKUP($AI533,技まとめ!$A$1:$F$380,4,FALSE)),"－",VLOOKUP($AI533,技まとめ!$A$1:$F$380,4,FALSE)),"一致","")</f>
        <v/>
      </c>
      <c r="AN533" s="9" t="s">
        <v>442</v>
      </c>
      <c r="AO533" s="3" t="str">
        <f>IF(ISERROR(VLOOKUP($AN533,技まとめ!$A$1:$F$380,6,FALSE)),"－",VLOOKUP($AN533,技まとめ!$A$1:$F$380,6,FALSE))</f>
        <v>CA</v>
      </c>
      <c r="AP533" s="3">
        <f>IF(ISERROR(VLOOKUP($AN533,技まとめ!$A$1:$F$380,3,FALSE)),"－",VLOOKUP($AN533,技まとめ!$A$1:$F$380,3,FALSE))</f>
        <v>75</v>
      </c>
      <c r="AQ533" s="3">
        <f>IF(ISERROR(VLOOKUP($AN533,技まとめ!$A$1:$F$380,5,FALSE)),"－",VLOOKUP($AN533,技まとめ!$A$1:$F$380,5,FALSE))</f>
        <v>45</v>
      </c>
      <c r="AR533" s="3" t="str">
        <f>IF($E533=IF(ISERROR(VLOOKUP($AN533,技まとめ!$A$1:$F$380,4,FALSE)),"－",VLOOKUP($AN533,技まとめ!$A$1:$F$380,4,FALSE)),"一致","")</f>
        <v>一致</v>
      </c>
      <c r="AS533" s="9" t="s">
        <v>242</v>
      </c>
      <c r="AT533" s="3" t="str">
        <f>IF(ISERROR(VLOOKUP($AS533,技まとめ!$A$1:$F$380,6,FALSE)),"－",VLOOKUP($AS533,技まとめ!$A$1:$F$380,6,FALSE))</f>
        <v>P2</v>
      </c>
      <c r="AU533" s="3">
        <f>IF(ISERROR(VLOOKUP($AS533,技まとめ!$A$1:$F$380,3,FALSE)),"－",VLOOKUP($AS533,技まとめ!$A$1:$F$380,3,FALSE))</f>
        <v>65</v>
      </c>
      <c r="AV533" s="3">
        <f>IF(ISERROR(VLOOKUP($AS533,技まとめ!$A$1:$F$380,5,FALSE)),"－",VLOOKUP($AS533,技まとめ!$A$1:$F$380,5,FALSE))</f>
        <v>40</v>
      </c>
      <c r="AW533" s="3" t="str">
        <f>IF($E533=IF(ISERROR(VLOOKUP($AS533,技まとめ!$A$1:$F$380,4,FALSE)),"－",VLOOKUP($AS533,技まとめ!$A$1:$F$380,4,FALSE)),"一致","")</f>
        <v/>
      </c>
      <c r="AX533" s="12" t="str">
        <f t="shared" si="118"/>
        <v>ねっけつパンチロケットこぶしフラッシュアッパーカウンターストライク</v>
      </c>
      <c r="AY533" s="12" t="str">
        <f t="shared" si="119"/>
        <v>ねっけつパンチロケットこぶしフラッシュアッパーカウンターストライク</v>
      </c>
      <c r="AZ533" s="12" t="str">
        <f t="shared" si="120"/>
        <v>ねっけつパンチロケットこぶしフラッシュアッパーカウンターストライク</v>
      </c>
      <c r="BA533" s="12" t="str">
        <f t="shared" si="121"/>
        <v>ねっけつパンチロケットこぶしフラッシュアッパーカウンターストライク</v>
      </c>
      <c r="BB533" s="11" t="str">
        <f t="shared" si="122"/>
        <v>P1P1CAP2</v>
      </c>
      <c r="BC533" s="11" t="str">
        <f t="shared" si="123"/>
        <v>P1P1CAP2</v>
      </c>
      <c r="BD533" s="11" t="str">
        <f t="shared" si="124"/>
        <v>P1P1CAP2</v>
      </c>
      <c r="BE533" s="11" t="str">
        <f t="shared" si="125"/>
        <v>P1P1CAP2</v>
      </c>
    </row>
    <row r="534" spans="1:57" ht="11.25" hidden="1" customHeight="1">
      <c r="A534" s="6">
        <v>532</v>
      </c>
      <c r="B534" s="7" t="s">
        <v>1442</v>
      </c>
      <c r="C534" s="8" t="s">
        <v>1443</v>
      </c>
      <c r="D534" s="7" t="s">
        <v>72</v>
      </c>
      <c r="E534" s="7" t="s">
        <v>102</v>
      </c>
      <c r="F534" s="7" t="s">
        <v>74</v>
      </c>
      <c r="G534" s="9">
        <v>119</v>
      </c>
      <c r="H534" s="9">
        <v>97</v>
      </c>
      <c r="I534" s="9">
        <v>56</v>
      </c>
      <c r="J534" s="9">
        <v>52</v>
      </c>
      <c r="K534" s="9">
        <v>56</v>
      </c>
      <c r="L534" s="9">
        <v>54</v>
      </c>
      <c r="M534" s="9">
        <v>51</v>
      </c>
      <c r="N534" s="9">
        <v>60</v>
      </c>
      <c r="O534" s="9">
        <v>51</v>
      </c>
      <c r="P534" s="9">
        <v>59</v>
      </c>
      <c r="Q534" s="10">
        <v>106</v>
      </c>
      <c r="R534" s="11">
        <v>45</v>
      </c>
      <c r="S534" s="11">
        <v>1</v>
      </c>
      <c r="T534" s="11">
        <v>104</v>
      </c>
      <c r="U534" s="11">
        <v>101</v>
      </c>
      <c r="V534" s="11">
        <v>1</v>
      </c>
      <c r="W534" s="11">
        <v>101</v>
      </c>
      <c r="X534" s="11">
        <f t="shared" si="112"/>
        <v>459</v>
      </c>
      <c r="Y534" s="11">
        <f t="shared" si="113"/>
        <v>4750</v>
      </c>
      <c r="Z534" s="11">
        <f t="shared" si="114"/>
        <v>2090</v>
      </c>
      <c r="AA534" s="11">
        <f t="shared" si="115"/>
        <v>4155</v>
      </c>
      <c r="AB534" s="11">
        <f t="shared" si="116"/>
        <v>4155</v>
      </c>
      <c r="AC534" s="6">
        <f t="shared" si="117"/>
        <v>4890</v>
      </c>
      <c r="AD534" s="9" t="s">
        <v>239</v>
      </c>
      <c r="AE534" s="3" t="str">
        <f>IF(ISERROR(VLOOKUP($AD534,技まとめ!$A$1:$F$380,6,FALSE)),"－",VLOOKUP($AD534,技まとめ!$A$1:$F$380,6,FALSE))</f>
        <v>P1</v>
      </c>
      <c r="AF534" s="3">
        <f>IF(ISERROR(VLOOKUP($AD534,技まとめ!$A$1:$F$380,3,FALSE)),"－",VLOOKUP($AD534,技まとめ!$A$1:$F$380,3,FALSE))</f>
        <v>40</v>
      </c>
      <c r="AG534" s="3">
        <f>IF(ISERROR(VLOOKUP($AD534,技まとめ!$A$1:$F$380,5,FALSE)),"－",VLOOKUP($AD534,技まとめ!$A$1:$F$380,5,FALSE))</f>
        <v>30</v>
      </c>
      <c r="AH534" s="3" t="str">
        <f>IF($E534=IF(ISERROR(VLOOKUP($AD534,技まとめ!$A$1:$F$380,4,FALSE)),"－",VLOOKUP($AD534,技まとめ!$A$1:$F$380,4,FALSE)),"一致","")</f>
        <v>一致</v>
      </c>
      <c r="AI534" s="9" t="s">
        <v>389</v>
      </c>
      <c r="AJ534" s="3" t="str">
        <f>IF(ISERROR(VLOOKUP($AI534,技まとめ!$A$1:$F$380,6,FALSE)),"－",VLOOKUP($AI534,技まとめ!$A$1:$F$380,6,FALSE))</f>
        <v>CA</v>
      </c>
      <c r="AK534" s="3">
        <f>IF(ISERROR(VLOOKUP($AI534,技まとめ!$A$1:$F$380,3,FALSE)),"－",VLOOKUP($AI534,技まとめ!$A$1:$F$380,3,FALSE))</f>
        <v>54</v>
      </c>
      <c r="AL534" s="3">
        <f>IF(ISERROR(VLOOKUP($AI534,技まとめ!$A$1:$F$380,5,FALSE)),"－",VLOOKUP($AI534,技まとめ!$A$1:$F$380,5,FALSE))</f>
        <v>35</v>
      </c>
      <c r="AM534" s="3" t="str">
        <f>IF($E534=IF(ISERROR(VLOOKUP($AI534,技まとめ!$A$1:$F$380,4,FALSE)),"－",VLOOKUP($AI534,技まとめ!$A$1:$F$380,4,FALSE)),"一致","")</f>
        <v/>
      </c>
      <c r="AN534" s="9" t="s">
        <v>163</v>
      </c>
      <c r="AO534" s="3" t="str">
        <f>IF(ISERROR(VLOOKUP($AN534,技まとめ!$A$1:$F$380,6,FALSE)),"－",VLOOKUP($AN534,技まとめ!$A$1:$F$380,6,FALSE))</f>
        <v>BL</v>
      </c>
      <c r="AP534" s="3">
        <f>IF(ISERROR(VLOOKUP($AN534,技まとめ!$A$1:$F$380,3,FALSE)),"－",VLOOKUP($AN534,技まとめ!$A$1:$F$380,3,FALSE))</f>
        <v>59</v>
      </c>
      <c r="AQ534" s="3">
        <f>IF(ISERROR(VLOOKUP($AN534,技まとめ!$A$1:$F$380,5,FALSE)),"－",VLOOKUP($AN534,技まとめ!$A$1:$F$380,5,FALSE))</f>
        <v>38</v>
      </c>
      <c r="AR534" s="3" t="str">
        <f>IF($E534=IF(ISERROR(VLOOKUP($AN534,技まとめ!$A$1:$F$380,4,FALSE)),"－",VLOOKUP($AN534,技まとめ!$A$1:$F$380,4,FALSE)),"一致","")</f>
        <v/>
      </c>
      <c r="AS534" s="9" t="s">
        <v>573</v>
      </c>
      <c r="AT534" s="3" t="str">
        <f>IF(ISERROR(VLOOKUP($AS534,技まとめ!$A$1:$F$380,6,FALSE)),"－",VLOOKUP($AS534,技まとめ!$A$1:$F$380,6,FALSE))</f>
        <v>P2</v>
      </c>
      <c r="AU534" s="3">
        <f>IF(ISERROR(VLOOKUP($AS534,技まとめ!$A$1:$F$380,3,FALSE)),"－",VLOOKUP($AS534,技まとめ!$A$1:$F$380,3,FALSE))</f>
        <v>71</v>
      </c>
      <c r="AV534" s="3">
        <f>IF(ISERROR(VLOOKUP($AS534,技まとめ!$A$1:$F$380,5,FALSE)),"－",VLOOKUP($AS534,技まとめ!$A$1:$F$380,5,FALSE))</f>
        <v>42</v>
      </c>
      <c r="AW534" s="3" t="str">
        <f>IF($E534=IF(ISERROR(VLOOKUP($AS534,技まとめ!$A$1:$F$380,4,FALSE)),"－",VLOOKUP($AS534,技まとめ!$A$1:$F$380,4,FALSE)),"一致","")</f>
        <v/>
      </c>
      <c r="AX534" s="12" t="str">
        <f t="shared" si="118"/>
        <v>ねっけつヘッドドこんじょうキャッチサイクロンつなみウォール</v>
      </c>
      <c r="AY534" s="12" t="str">
        <f t="shared" si="119"/>
        <v>ねっけつヘッドドこんじょうキャッチサイクロンつなみウォール</v>
      </c>
      <c r="AZ534" s="12" t="str">
        <f t="shared" si="120"/>
        <v>ねっけつヘッドドこんじょうキャッチサイクロンつなみウォール</v>
      </c>
      <c r="BA534" s="12" t="str">
        <f t="shared" si="121"/>
        <v>ねっけつヘッドドこんじょうキャッチサイクロンつなみウォール</v>
      </c>
      <c r="BB534" s="11" t="str">
        <f t="shared" si="122"/>
        <v>P1CABLP2</v>
      </c>
      <c r="BC534" s="11" t="str">
        <f t="shared" si="123"/>
        <v>P1CABLP2</v>
      </c>
      <c r="BD534" s="11" t="str">
        <f t="shared" si="124"/>
        <v>P1CABLP2</v>
      </c>
      <c r="BE534" s="11" t="str">
        <f t="shared" si="125"/>
        <v>P1CABLP2</v>
      </c>
    </row>
    <row r="535" spans="1:57" ht="11.25" hidden="1" customHeight="1">
      <c r="A535" s="6">
        <v>533</v>
      </c>
      <c r="B535" s="7" t="s">
        <v>1444</v>
      </c>
      <c r="C535" s="8" t="s">
        <v>1445</v>
      </c>
      <c r="D535" s="7" t="s">
        <v>72</v>
      </c>
      <c r="E535" s="7" t="s">
        <v>95</v>
      </c>
      <c r="F535" s="7" t="s">
        <v>128</v>
      </c>
      <c r="G535" s="9">
        <v>118</v>
      </c>
      <c r="H535" s="9">
        <v>98</v>
      </c>
      <c r="I535" s="9">
        <v>50</v>
      </c>
      <c r="J535" s="9">
        <v>52</v>
      </c>
      <c r="K535" s="9">
        <v>56</v>
      </c>
      <c r="L535" s="9">
        <v>55</v>
      </c>
      <c r="M535" s="9">
        <v>57</v>
      </c>
      <c r="N535" s="9">
        <v>56</v>
      </c>
      <c r="O535" s="9">
        <v>51</v>
      </c>
      <c r="P535" s="9">
        <v>33</v>
      </c>
      <c r="Q535" s="10">
        <v>100</v>
      </c>
      <c r="R535" s="11">
        <v>15</v>
      </c>
      <c r="S535" s="11">
        <v>1</v>
      </c>
      <c r="T535" s="11">
        <v>105</v>
      </c>
      <c r="U535" s="11">
        <v>107</v>
      </c>
      <c r="V535" s="11">
        <v>1</v>
      </c>
      <c r="W535" s="11">
        <v>101</v>
      </c>
      <c r="X535" s="11">
        <f t="shared" si="112"/>
        <v>430</v>
      </c>
      <c r="Y535" s="11">
        <f t="shared" si="113"/>
        <v>4510</v>
      </c>
      <c r="Z535" s="11">
        <f t="shared" si="114"/>
        <v>1040</v>
      </c>
      <c r="AA535" s="11">
        <f t="shared" si="115"/>
        <v>4190</v>
      </c>
      <c r="AB535" s="11">
        <f t="shared" si="116"/>
        <v>4190</v>
      </c>
      <c r="AC535" s="6">
        <f t="shared" si="117"/>
        <v>4780</v>
      </c>
      <c r="AD535" s="9" t="s">
        <v>5061</v>
      </c>
      <c r="AE535" s="3" t="str">
        <f>IF(ISERROR(VLOOKUP($AD535,技まとめ!$A$1:$F$380,6,FALSE)),"－",VLOOKUP($AD535,技まとめ!$A$1:$F$380,6,FALSE))</f>
        <v>BL</v>
      </c>
      <c r="AF535" s="3">
        <f>IF(ISERROR(VLOOKUP($AD535,技まとめ!$A$1:$F$380,3,FALSE)),"－",VLOOKUP($AD535,技まとめ!$A$1:$F$380,3,FALSE))</f>
        <v>33</v>
      </c>
      <c r="AG535" s="3">
        <f>IF(ISERROR(VLOOKUP($AD535,技まとめ!$A$1:$F$380,5,FALSE)),"－",VLOOKUP($AD535,技まとめ!$A$1:$F$380,5,FALSE))</f>
        <v>28</v>
      </c>
      <c r="AH535" s="3" t="str">
        <f>IF($E535=IF(ISERROR(VLOOKUP($AD535,技まとめ!$A$1:$F$380,4,FALSE)),"－",VLOOKUP($AD535,技まとめ!$A$1:$F$380,4,FALSE)),"一致","")</f>
        <v>一致</v>
      </c>
      <c r="AI535" s="9" t="s">
        <v>122</v>
      </c>
      <c r="AJ535" s="3" t="str">
        <f>IF(ISERROR(VLOOKUP($AI535,技まとめ!$A$1:$F$380,6,FALSE)),"－",VLOOKUP($AI535,技まとめ!$A$1:$F$380,6,FALSE))</f>
        <v>NS</v>
      </c>
      <c r="AK535" s="3">
        <f>IF(ISERROR(VLOOKUP($AI535,技まとめ!$A$1:$F$380,3,FALSE)),"－",VLOOKUP($AI535,技まとめ!$A$1:$F$380,3,FALSE))</f>
        <v>25</v>
      </c>
      <c r="AL535" s="3">
        <f>IF(ISERROR(VLOOKUP($AI535,技まとめ!$A$1:$F$380,5,FALSE)),"－",VLOOKUP($AI535,技まとめ!$A$1:$F$380,5,FALSE))</f>
        <v>20</v>
      </c>
      <c r="AM535" s="3" t="str">
        <f>IF($E535=IF(ISERROR(VLOOKUP($AI535,技まとめ!$A$1:$F$380,4,FALSE)),"－",VLOOKUP($AI535,技まとめ!$A$1:$F$380,4,FALSE)),"一致","")</f>
        <v/>
      </c>
      <c r="AN535" s="9" t="s">
        <v>5060</v>
      </c>
      <c r="AO535" s="3" t="str">
        <f>IF(ISERROR(VLOOKUP($AN535,技まとめ!$A$1:$F$380,6,FALSE)),"－",VLOOKUP($AN535,技まとめ!$A$1:$F$380,6,FALSE))</f>
        <v>DR</v>
      </c>
      <c r="AP535" s="3">
        <f>IF(ISERROR(VLOOKUP($AN535,技まとめ!$A$1:$F$380,3,FALSE)),"－",VLOOKUP($AN535,技まとめ!$A$1:$F$380,3,FALSE))</f>
        <v>27</v>
      </c>
      <c r="AQ535" s="3">
        <f>IF(ISERROR(VLOOKUP($AN535,技まとめ!$A$1:$F$380,5,FALSE)),"－",VLOOKUP($AN535,技まとめ!$A$1:$F$380,5,FALSE))</f>
        <v>25</v>
      </c>
      <c r="AR535" s="3" t="str">
        <f>IF($E535=IF(ISERROR(VLOOKUP($AN535,技まとめ!$A$1:$F$380,4,FALSE)),"－",VLOOKUP($AN535,技まとめ!$A$1:$F$380,4,FALSE)),"一致","")</f>
        <v>一致</v>
      </c>
      <c r="AS535" s="9" t="s">
        <v>85</v>
      </c>
      <c r="AT535" s="3" t="str">
        <f>IF(ISERROR(VLOOKUP($AS535,技まとめ!$A$1:$F$380,6,FALSE)),"－",VLOOKUP($AS535,技まとめ!$A$1:$F$380,6,FALSE))</f>
        <v>SC</v>
      </c>
      <c r="AU535" s="3">
        <f>IF(ISERROR(VLOOKUP($AS535,技まとめ!$A$1:$F$380,3,FALSE)),"－",VLOOKUP($AS535,技まとめ!$A$1:$F$380,3,FALSE))</f>
        <v>90</v>
      </c>
      <c r="AV535" s="3">
        <f>IF(ISERROR(VLOOKUP($AS535,技まとめ!$A$1:$F$380,5,FALSE)),"－",VLOOKUP($AS535,技まとめ!$A$1:$F$380,5,FALSE))</f>
        <v>49</v>
      </c>
      <c r="AW535" s="3" t="str">
        <f>IF($E535=IF(ISERROR(VLOOKUP($AS535,技まとめ!$A$1:$F$380,4,FALSE)),"－",VLOOKUP($AS535,技まとめ!$A$1:$F$380,4,FALSE)),"一致","")</f>
        <v/>
      </c>
      <c r="AX535" s="12" t="str">
        <f t="shared" si="118"/>
        <v>スーパースキャン（Ｂ）グレネードショットスーパースキャン（Ｄ）たつまきおとし</v>
      </c>
      <c r="AY535" s="12" t="str">
        <f t="shared" si="119"/>
        <v>スーパースキャン（Ｂ）グレネードショットスーパースキャン（Ｄ）たつまきおとし</v>
      </c>
      <c r="AZ535" s="12" t="str">
        <f t="shared" si="120"/>
        <v>スーパースキャン（Ｂ）グレネードショットスーパースキャン（Ｄ）たつまきおとし</v>
      </c>
      <c r="BA535" s="12" t="str">
        <f t="shared" si="121"/>
        <v>スーパースキャン（Ｂ）グレネードショットスーパースキャン（Ｄ）たつまきおとし</v>
      </c>
      <c r="BB535" s="11" t="str">
        <f t="shared" si="122"/>
        <v>BLNSDRSC</v>
      </c>
      <c r="BC535" s="11" t="str">
        <f t="shared" si="123"/>
        <v>BLNSDRSC</v>
      </c>
      <c r="BD535" s="11" t="str">
        <f t="shared" si="124"/>
        <v>BLNSDRSC</v>
      </c>
      <c r="BE535" s="11" t="str">
        <f t="shared" si="125"/>
        <v>BLNSDRSC</v>
      </c>
    </row>
    <row r="536" spans="1:57" ht="11.25" hidden="1" customHeight="1">
      <c r="A536" s="6">
        <v>534</v>
      </c>
      <c r="B536" s="7" t="s">
        <v>1446</v>
      </c>
      <c r="C536" s="8" t="s">
        <v>1447</v>
      </c>
      <c r="D536" s="7" t="s">
        <v>72</v>
      </c>
      <c r="E536" s="7" t="s">
        <v>73</v>
      </c>
      <c r="F536" s="7" t="s">
        <v>74</v>
      </c>
      <c r="G536" s="9">
        <v>99</v>
      </c>
      <c r="H536" s="9">
        <v>119</v>
      </c>
      <c r="I536" s="9">
        <v>44</v>
      </c>
      <c r="J536" s="9">
        <v>40</v>
      </c>
      <c r="K536" s="9">
        <v>37</v>
      </c>
      <c r="L536" s="9">
        <v>53</v>
      </c>
      <c r="M536" s="9">
        <v>56</v>
      </c>
      <c r="N536" s="9">
        <v>54</v>
      </c>
      <c r="O536" s="9">
        <v>54</v>
      </c>
      <c r="P536" s="9">
        <v>87</v>
      </c>
      <c r="Q536" s="10">
        <v>94</v>
      </c>
      <c r="R536" s="11">
        <v>36</v>
      </c>
      <c r="S536" s="11">
        <v>1</v>
      </c>
      <c r="T536" s="11">
        <v>103</v>
      </c>
      <c r="U536" s="11">
        <v>106</v>
      </c>
      <c r="V536" s="11">
        <v>1</v>
      </c>
      <c r="W536" s="11">
        <v>104</v>
      </c>
      <c r="X536" s="11">
        <f t="shared" si="112"/>
        <v>445</v>
      </c>
      <c r="Y536" s="11">
        <f t="shared" si="113"/>
        <v>4285</v>
      </c>
      <c r="Z536" s="11">
        <f t="shared" si="114"/>
        <v>1790</v>
      </c>
      <c r="AA536" s="11">
        <f t="shared" si="115"/>
        <v>4135</v>
      </c>
      <c r="AB536" s="11">
        <f t="shared" si="116"/>
        <v>4135</v>
      </c>
      <c r="AC536" s="6">
        <f t="shared" si="117"/>
        <v>4820</v>
      </c>
      <c r="AD536" s="9" t="s">
        <v>842</v>
      </c>
      <c r="AE536" s="3" t="str">
        <f>IF(ISERROR(VLOOKUP($AD536,技まとめ!$A$1:$F$380,6,FALSE)),"－",VLOOKUP($AD536,技まとめ!$A$1:$F$380,6,FALSE))</f>
        <v>－</v>
      </c>
      <c r="AF536" s="3">
        <f>IF(ISERROR(VLOOKUP($AD536,技まとめ!$A$1:$F$380,3,FALSE)),"－",VLOOKUP($AD536,技まとめ!$A$1:$F$380,3,FALSE))</f>
        <v>0</v>
      </c>
      <c r="AG536" s="3">
        <f>IF(ISERROR(VLOOKUP($AD536,技まとめ!$A$1:$F$380,5,FALSE)),"－",VLOOKUP($AD536,技まとめ!$A$1:$F$380,5,FALSE))</f>
        <v>0</v>
      </c>
      <c r="AH536" s="3" t="str">
        <f>IF($E536=IF(ISERROR(VLOOKUP($AD536,技まとめ!$A$1:$F$380,4,FALSE)),"－",VLOOKUP($AD536,技まとめ!$A$1:$F$380,4,FALSE)),"一致","")</f>
        <v/>
      </c>
      <c r="AI536" s="9" t="s">
        <v>309</v>
      </c>
      <c r="AJ536" s="3" t="str">
        <f>IF(ISERROR(VLOOKUP($AI536,技まとめ!$A$1:$F$380,6,FALSE)),"－",VLOOKUP($AI536,技まとめ!$A$1:$F$380,6,FALSE))</f>
        <v>BB</v>
      </c>
      <c r="AK536" s="3">
        <f>IF(ISERROR(VLOOKUP($AI536,技まとめ!$A$1:$F$380,3,FALSE)),"－",VLOOKUP($AI536,技まとめ!$A$1:$F$380,3,FALSE))</f>
        <v>23</v>
      </c>
      <c r="AL536" s="3">
        <f>IF(ISERROR(VLOOKUP($AI536,技まとめ!$A$1:$F$380,5,FALSE)),"－",VLOOKUP($AI536,技まとめ!$A$1:$F$380,5,FALSE))</f>
        <v>20</v>
      </c>
      <c r="AM536" s="3" t="str">
        <f>IF($E536=IF(ISERROR(VLOOKUP($AI536,技まとめ!$A$1:$F$380,4,FALSE)),"－",VLOOKUP($AI536,技まとめ!$A$1:$F$380,4,FALSE)),"一致","")</f>
        <v>一致</v>
      </c>
      <c r="AN536" s="9" t="s">
        <v>450</v>
      </c>
      <c r="AO536" s="3" t="str">
        <f>IF(ISERROR(VLOOKUP($AN536,技まとめ!$A$1:$F$380,6,FALSE)),"－",VLOOKUP($AN536,技まとめ!$A$1:$F$380,6,FALSE))</f>
        <v>CA</v>
      </c>
      <c r="AP536" s="3">
        <f>IF(ISERROR(VLOOKUP($AN536,技まとめ!$A$1:$F$380,3,FALSE)),"－",VLOOKUP($AN536,技まとめ!$A$1:$F$380,3,FALSE))</f>
        <v>46</v>
      </c>
      <c r="AQ536" s="3">
        <f>IF(ISERROR(VLOOKUP($AN536,技まとめ!$A$1:$F$380,5,FALSE)),"－",VLOOKUP($AN536,技まとめ!$A$1:$F$380,5,FALSE))</f>
        <v>32</v>
      </c>
      <c r="AR536" s="3" t="str">
        <f>IF($E536=IF(ISERROR(VLOOKUP($AN536,技まとめ!$A$1:$F$380,4,FALSE)),"－",VLOOKUP($AN536,技まとめ!$A$1:$F$380,4,FALSE)),"一致","")</f>
        <v/>
      </c>
      <c r="AS536" s="9" t="s">
        <v>493</v>
      </c>
      <c r="AT536" s="3" t="str">
        <f>IF(ISERROR(VLOOKUP($AS536,技まとめ!$A$1:$F$380,6,FALSE)),"－",VLOOKUP($AS536,技まとめ!$A$1:$F$380,6,FALSE))</f>
        <v>BL</v>
      </c>
      <c r="AU536" s="3">
        <f>IF(ISERROR(VLOOKUP($AS536,技まとめ!$A$1:$F$380,3,FALSE)),"－",VLOOKUP($AS536,技まとめ!$A$1:$F$380,3,FALSE))</f>
        <v>93</v>
      </c>
      <c r="AV536" s="3">
        <f>IF(ISERROR(VLOOKUP($AS536,技まとめ!$A$1:$F$380,5,FALSE)),"－",VLOOKUP($AS536,技まとめ!$A$1:$F$380,5,FALSE))</f>
        <v>52</v>
      </c>
      <c r="AW536" s="3" t="str">
        <f>IF($E536=IF(ISERROR(VLOOKUP($AS536,技まとめ!$A$1:$F$380,4,FALSE)),"－",VLOOKUP($AS536,技まとめ!$A$1:$F$380,4,FALSE)),"一致","")</f>
        <v>一致</v>
      </c>
      <c r="AX536" s="12" t="str">
        <f t="shared" si="118"/>
        <v>なまけるホーントレインつむじノーエスケイプ</v>
      </c>
      <c r="AY536" s="12" t="str">
        <f t="shared" si="119"/>
        <v>なまけるホーントレインつむじノーエスケイプ</v>
      </c>
      <c r="AZ536" s="12" t="str">
        <f t="shared" si="120"/>
        <v>なまけるホーントレインつむじノーエスケイプ</v>
      </c>
      <c r="BA536" s="12" t="str">
        <f t="shared" si="121"/>
        <v>なまけるホーントレインつむじノーエスケイプ</v>
      </c>
      <c r="BB536" s="11" t="str">
        <f t="shared" si="122"/>
        <v>－BBCABL</v>
      </c>
      <c r="BC536" s="11" t="str">
        <f t="shared" si="123"/>
        <v>－BBCABL</v>
      </c>
      <c r="BD536" s="11" t="str">
        <f t="shared" si="124"/>
        <v>－BBCABL</v>
      </c>
      <c r="BE536" s="11" t="str">
        <f t="shared" si="125"/>
        <v>－BBCABL</v>
      </c>
    </row>
    <row r="537" spans="1:57" ht="11.25" hidden="1" customHeight="1">
      <c r="A537" s="6">
        <v>535</v>
      </c>
      <c r="B537" s="7" t="s">
        <v>1448</v>
      </c>
      <c r="C537" s="8" t="s">
        <v>1449</v>
      </c>
      <c r="D537" s="7" t="s">
        <v>72</v>
      </c>
      <c r="E537" s="7" t="s">
        <v>81</v>
      </c>
      <c r="F537" s="7" t="s">
        <v>82</v>
      </c>
      <c r="G537" s="9">
        <v>110</v>
      </c>
      <c r="H537" s="9">
        <v>98</v>
      </c>
      <c r="I537" s="9">
        <v>54</v>
      </c>
      <c r="J537" s="9">
        <v>56</v>
      </c>
      <c r="K537" s="9">
        <v>52</v>
      </c>
      <c r="L537" s="9">
        <v>53</v>
      </c>
      <c r="M537" s="9">
        <v>51</v>
      </c>
      <c r="N537" s="9">
        <v>56</v>
      </c>
      <c r="O537" s="9">
        <v>55</v>
      </c>
      <c r="P537" s="9">
        <v>52</v>
      </c>
      <c r="Q537" s="10">
        <v>104</v>
      </c>
      <c r="R537" s="11">
        <v>34</v>
      </c>
      <c r="S537" s="11">
        <v>1</v>
      </c>
      <c r="T537" s="11">
        <v>103</v>
      </c>
      <c r="U537" s="11">
        <v>101</v>
      </c>
      <c r="V537" s="11">
        <v>1</v>
      </c>
      <c r="W537" s="11">
        <v>105</v>
      </c>
      <c r="X537" s="11">
        <f t="shared" si="112"/>
        <v>449</v>
      </c>
      <c r="Y537" s="11">
        <f t="shared" si="113"/>
        <v>4690</v>
      </c>
      <c r="Z537" s="11">
        <f t="shared" si="114"/>
        <v>1725</v>
      </c>
      <c r="AA537" s="11">
        <f t="shared" si="115"/>
        <v>4140</v>
      </c>
      <c r="AB537" s="11">
        <f t="shared" si="116"/>
        <v>4140</v>
      </c>
      <c r="AC537" s="6">
        <f t="shared" si="117"/>
        <v>4815</v>
      </c>
      <c r="AD537" s="9" t="s">
        <v>168</v>
      </c>
      <c r="AE537" s="3" t="str">
        <f>IF(ISERROR(VLOOKUP($AD537,技まとめ!$A$1:$F$380,6,FALSE)),"－",VLOOKUP($AD537,技まとめ!$A$1:$F$380,6,FALSE))</f>
        <v>BL</v>
      </c>
      <c r="AF537" s="3">
        <f>IF(ISERROR(VLOOKUP($AD537,技まとめ!$A$1:$F$380,3,FALSE)),"－",VLOOKUP($AD537,技まとめ!$A$1:$F$380,3,FALSE))</f>
        <v>25</v>
      </c>
      <c r="AG537" s="3">
        <f>IF(ISERROR(VLOOKUP($AD537,技まとめ!$A$1:$F$380,5,FALSE)),"－",VLOOKUP($AD537,技まとめ!$A$1:$F$380,5,FALSE))</f>
        <v>12</v>
      </c>
      <c r="AH537" s="3" t="str">
        <f>IF($E537=IF(ISERROR(VLOOKUP($AD537,技まとめ!$A$1:$F$380,4,FALSE)),"－",VLOOKUP($AD537,技まとめ!$A$1:$F$380,4,FALSE)),"一致","")</f>
        <v/>
      </c>
      <c r="AI537" s="9" t="s">
        <v>560</v>
      </c>
      <c r="AJ537" s="3" t="str">
        <f>IF(ISERROR(VLOOKUP($AI537,技まとめ!$A$1:$F$380,6,FALSE)),"－",VLOOKUP($AI537,技まとめ!$A$1:$F$380,6,FALSE))</f>
        <v>BL</v>
      </c>
      <c r="AK537" s="3">
        <f>IF(ISERROR(VLOOKUP($AI537,技まとめ!$A$1:$F$380,3,FALSE)),"－",VLOOKUP($AI537,技まとめ!$A$1:$F$380,3,FALSE))</f>
        <v>28</v>
      </c>
      <c r="AL537" s="3">
        <f>IF(ISERROR(VLOOKUP($AI537,技まとめ!$A$1:$F$380,5,FALSE)),"－",VLOOKUP($AI537,技まとめ!$A$1:$F$380,5,FALSE))</f>
        <v>24</v>
      </c>
      <c r="AM537" s="3" t="str">
        <f>IF($E537=IF(ISERROR(VLOOKUP($AI537,技まとめ!$A$1:$F$380,4,FALSE)),"－",VLOOKUP($AI537,技まとめ!$A$1:$F$380,4,FALSE)),"一致","")</f>
        <v>一致</v>
      </c>
      <c r="AN537" s="9" t="s">
        <v>163</v>
      </c>
      <c r="AO537" s="3" t="str">
        <f>IF(ISERROR(VLOOKUP($AN537,技まとめ!$A$1:$F$380,6,FALSE)),"－",VLOOKUP($AN537,技まとめ!$A$1:$F$380,6,FALSE))</f>
        <v>BL</v>
      </c>
      <c r="AP537" s="3">
        <f>IF(ISERROR(VLOOKUP($AN537,技まとめ!$A$1:$F$380,3,FALSE)),"－",VLOOKUP($AN537,技まとめ!$A$1:$F$380,3,FALSE))</f>
        <v>59</v>
      </c>
      <c r="AQ537" s="3">
        <f>IF(ISERROR(VLOOKUP($AN537,技まとめ!$A$1:$F$380,5,FALSE)),"－",VLOOKUP($AN537,技まとめ!$A$1:$F$380,5,FALSE))</f>
        <v>38</v>
      </c>
      <c r="AR537" s="3" t="str">
        <f>IF($E537=IF(ISERROR(VLOOKUP($AN537,技まとめ!$A$1:$F$380,4,FALSE)),"－",VLOOKUP($AN537,技まとめ!$A$1:$F$380,4,FALSE)),"一致","")</f>
        <v>一致</v>
      </c>
      <c r="AS537" s="9" t="s">
        <v>1134</v>
      </c>
      <c r="AT537" s="3" t="str">
        <f>IF(ISERROR(VLOOKUP($AS537,技まとめ!$A$1:$F$380,6,FALSE)),"－",VLOOKUP($AS537,技まとめ!$A$1:$F$380,6,FALSE))</f>
        <v>NS</v>
      </c>
      <c r="AU537" s="3">
        <f>IF(ISERROR(VLOOKUP($AS537,技まとめ!$A$1:$F$380,3,FALSE)),"－",VLOOKUP($AS537,技まとめ!$A$1:$F$380,3,FALSE))</f>
        <v>70</v>
      </c>
      <c r="AV537" s="3">
        <f>IF(ISERROR(VLOOKUP($AS537,技まとめ!$A$1:$F$380,5,FALSE)),"－",VLOOKUP($AS537,技まとめ!$A$1:$F$380,5,FALSE))</f>
        <v>40</v>
      </c>
      <c r="AW537" s="3" t="str">
        <f>IF($E537=IF(ISERROR(VLOOKUP($AS537,技まとめ!$A$1:$F$380,4,FALSE)),"－",VLOOKUP($AS537,技まとめ!$A$1:$F$380,4,FALSE)),"一致","")</f>
        <v>一致</v>
      </c>
      <c r="AX537" s="12" t="str">
        <f t="shared" si="118"/>
        <v>キラースライドブレードアタックサイクロンメガロドン</v>
      </c>
      <c r="AY537" s="12" t="str">
        <f t="shared" si="119"/>
        <v>キラースライドブレードアタックサイクロンメガロドン</v>
      </c>
      <c r="AZ537" s="12" t="str">
        <f t="shared" si="120"/>
        <v>キラースライドブレードアタックサイクロンメガロドン</v>
      </c>
      <c r="BA537" s="12" t="str">
        <f t="shared" si="121"/>
        <v>キラースライドブレードアタックサイクロンメガロドン</v>
      </c>
      <c r="BB537" s="11" t="str">
        <f t="shared" si="122"/>
        <v>BLBLBLNS</v>
      </c>
      <c r="BC537" s="11" t="str">
        <f t="shared" si="123"/>
        <v>BLBLBLNS</v>
      </c>
      <c r="BD537" s="11" t="str">
        <f t="shared" si="124"/>
        <v>BLBLBLNS</v>
      </c>
      <c r="BE537" s="11" t="str">
        <f t="shared" si="125"/>
        <v>BLBLBLNS</v>
      </c>
    </row>
    <row r="538" spans="1:57" ht="11.25" hidden="1" customHeight="1">
      <c r="A538" s="6">
        <v>536</v>
      </c>
      <c r="B538" s="7" t="s">
        <v>1450</v>
      </c>
      <c r="C538" s="8" t="s">
        <v>1451</v>
      </c>
      <c r="D538" s="7" t="s">
        <v>72</v>
      </c>
      <c r="E538" s="7" t="s">
        <v>95</v>
      </c>
      <c r="F538" s="7" t="s">
        <v>128</v>
      </c>
      <c r="G538" s="9">
        <v>93</v>
      </c>
      <c r="H538" s="9">
        <v>122</v>
      </c>
      <c r="I538" s="9">
        <v>51</v>
      </c>
      <c r="J538" s="9">
        <v>56</v>
      </c>
      <c r="K538" s="9">
        <v>54</v>
      </c>
      <c r="L538" s="9">
        <v>56</v>
      </c>
      <c r="M538" s="9">
        <v>51</v>
      </c>
      <c r="N538" s="9">
        <v>53</v>
      </c>
      <c r="O538" s="9">
        <v>51</v>
      </c>
      <c r="P538" s="9">
        <v>60</v>
      </c>
      <c r="Q538" s="10">
        <v>101</v>
      </c>
      <c r="R538" s="11">
        <v>41</v>
      </c>
      <c r="S538" s="11">
        <v>1</v>
      </c>
      <c r="T538" s="11">
        <v>106</v>
      </c>
      <c r="U538" s="11">
        <v>101</v>
      </c>
      <c r="V538" s="11">
        <v>1</v>
      </c>
      <c r="W538" s="11">
        <v>101</v>
      </c>
      <c r="X538" s="11">
        <f t="shared" si="112"/>
        <v>452</v>
      </c>
      <c r="Y538" s="11">
        <f t="shared" si="113"/>
        <v>4550</v>
      </c>
      <c r="Z538" s="11">
        <f t="shared" si="114"/>
        <v>1950</v>
      </c>
      <c r="AA538" s="11">
        <f t="shared" si="115"/>
        <v>4225</v>
      </c>
      <c r="AB538" s="11">
        <f t="shared" si="116"/>
        <v>4225</v>
      </c>
      <c r="AC538" s="6">
        <f t="shared" si="117"/>
        <v>4950</v>
      </c>
      <c r="AD538" s="9" t="s">
        <v>122</v>
      </c>
      <c r="AE538" s="3" t="str">
        <f>IF(ISERROR(VLOOKUP($AD538,技まとめ!$A$1:$F$380,6,FALSE)),"－",VLOOKUP($AD538,技まとめ!$A$1:$F$380,6,FALSE))</f>
        <v>NS</v>
      </c>
      <c r="AF538" s="3">
        <f>IF(ISERROR(VLOOKUP($AD538,技まとめ!$A$1:$F$380,3,FALSE)),"－",VLOOKUP($AD538,技まとめ!$A$1:$F$380,3,FALSE))</f>
        <v>25</v>
      </c>
      <c r="AG538" s="3">
        <f>IF(ISERROR(VLOOKUP($AD538,技まとめ!$A$1:$F$380,5,FALSE)),"－",VLOOKUP($AD538,技まとめ!$A$1:$F$380,5,FALSE))</f>
        <v>20</v>
      </c>
      <c r="AH538" s="3" t="str">
        <f>IF($E538=IF(ISERROR(VLOOKUP($AD538,技まとめ!$A$1:$F$380,4,FALSE)),"－",VLOOKUP($AD538,技まとめ!$A$1:$F$380,4,FALSE)),"一致","")</f>
        <v/>
      </c>
      <c r="AI538" s="9" t="s">
        <v>118</v>
      </c>
      <c r="AJ538" s="3" t="str">
        <f>IF(ISERROR(VLOOKUP($AI538,技まとめ!$A$1:$F$380,6,FALSE)),"－",VLOOKUP($AI538,技まとめ!$A$1:$F$380,6,FALSE))</f>
        <v>BS</v>
      </c>
      <c r="AK538" s="3">
        <f>IF(ISERROR(VLOOKUP($AI538,技まとめ!$A$1:$F$380,3,FALSE)),"－",VLOOKUP($AI538,技まとめ!$A$1:$F$380,3,FALSE))</f>
        <v>64</v>
      </c>
      <c r="AL538" s="3">
        <f>IF(ISERROR(VLOOKUP($AI538,技まとめ!$A$1:$F$380,5,FALSE)),"－",VLOOKUP($AI538,技まとめ!$A$1:$F$380,5,FALSE))</f>
        <v>37</v>
      </c>
      <c r="AM538" s="3" t="str">
        <f>IF($E538=IF(ISERROR(VLOOKUP($AI538,技まとめ!$A$1:$F$380,4,FALSE)),"－",VLOOKUP($AI538,技まとめ!$A$1:$F$380,4,FALSE)),"一致","")</f>
        <v/>
      </c>
      <c r="AN538" s="9" t="s">
        <v>186</v>
      </c>
      <c r="AO538" s="3" t="str">
        <f>IF(ISERROR(VLOOKUP($AN538,技まとめ!$A$1:$F$380,6,FALSE)),"－",VLOOKUP($AN538,技まとめ!$A$1:$F$380,6,FALSE))</f>
        <v>DR</v>
      </c>
      <c r="AP538" s="3">
        <f>IF(ISERROR(VLOOKUP($AN538,技まとめ!$A$1:$F$380,3,FALSE)),"－",VLOOKUP($AN538,技まとめ!$A$1:$F$380,3,FALSE))</f>
        <v>27</v>
      </c>
      <c r="AQ538" s="3">
        <f>IF(ISERROR(VLOOKUP($AN538,技まとめ!$A$1:$F$380,5,FALSE)),"－",VLOOKUP($AN538,技まとめ!$A$1:$F$380,5,FALSE))</f>
        <v>25</v>
      </c>
      <c r="AR538" s="3" t="str">
        <f>IF($E538=IF(ISERROR(VLOOKUP($AN538,技まとめ!$A$1:$F$380,4,FALSE)),"－",VLOOKUP($AN538,技まとめ!$A$1:$F$380,4,FALSE)),"一致","")</f>
        <v/>
      </c>
      <c r="AS538" s="9" t="s">
        <v>277</v>
      </c>
      <c r="AT538" s="3" t="str">
        <f>IF(ISERROR(VLOOKUP($AS538,技まとめ!$A$1:$F$380,6,FALSE)),"－",VLOOKUP($AS538,技まとめ!$A$1:$F$380,6,FALSE))</f>
        <v>DR</v>
      </c>
      <c r="AU538" s="3">
        <f>IF(ISERROR(VLOOKUP($AS538,技まとめ!$A$1:$F$380,3,FALSE)),"－",VLOOKUP($AS538,技まとめ!$A$1:$F$380,3,FALSE))</f>
        <v>75</v>
      </c>
      <c r="AV538" s="3">
        <f>IF(ISERROR(VLOOKUP($AS538,技まとめ!$A$1:$F$380,5,FALSE)),"－",VLOOKUP($AS538,技まとめ!$A$1:$F$380,5,FALSE))</f>
        <v>47</v>
      </c>
      <c r="AW538" s="3" t="str">
        <f>IF($E538=IF(ISERROR(VLOOKUP($AS538,技まとめ!$A$1:$F$380,4,FALSE)),"－",VLOOKUP($AS538,技まとめ!$A$1:$F$380,4,FALSE)),"一致","")</f>
        <v/>
      </c>
      <c r="AX538" s="12" t="str">
        <f t="shared" si="118"/>
        <v>グレネードショットクンフーアタックフーセンガムあいきどう</v>
      </c>
      <c r="AY538" s="12" t="str">
        <f t="shared" si="119"/>
        <v>グレネードショットクンフーアタックフーセンガムあいきどう</v>
      </c>
      <c r="AZ538" s="12" t="str">
        <f t="shared" si="120"/>
        <v>グレネードショットクンフーアタックフーセンガムあいきどう</v>
      </c>
      <c r="BA538" s="12" t="str">
        <f t="shared" si="121"/>
        <v>グレネードショットクンフーアタックフーセンガムあいきどう</v>
      </c>
      <c r="BB538" s="11" t="str">
        <f t="shared" si="122"/>
        <v>NSBSDRDR</v>
      </c>
      <c r="BC538" s="11" t="str">
        <f t="shared" si="123"/>
        <v>NSBSDRDR</v>
      </c>
      <c r="BD538" s="11" t="str">
        <f t="shared" si="124"/>
        <v>NSBSDRDR</v>
      </c>
      <c r="BE538" s="11" t="str">
        <f t="shared" si="125"/>
        <v>NSBSDRDR</v>
      </c>
    </row>
    <row r="539" spans="1:57" ht="11.25" hidden="1" customHeight="1">
      <c r="A539" s="6">
        <v>537</v>
      </c>
      <c r="B539" s="7" t="s">
        <v>1452</v>
      </c>
      <c r="C539" s="8" t="s">
        <v>1453</v>
      </c>
      <c r="D539" s="7" t="s">
        <v>72</v>
      </c>
      <c r="E539" s="7" t="s">
        <v>102</v>
      </c>
      <c r="F539" s="7" t="s">
        <v>82</v>
      </c>
      <c r="G539" s="9">
        <v>94</v>
      </c>
      <c r="H539" s="9">
        <v>113</v>
      </c>
      <c r="I539" s="9">
        <v>58</v>
      </c>
      <c r="J539" s="9">
        <v>52</v>
      </c>
      <c r="K539" s="9">
        <v>51</v>
      </c>
      <c r="L539" s="9">
        <v>51</v>
      </c>
      <c r="M539" s="9">
        <v>56</v>
      </c>
      <c r="N539" s="9">
        <v>57</v>
      </c>
      <c r="O539" s="9">
        <v>56</v>
      </c>
      <c r="P539" s="9">
        <v>27</v>
      </c>
      <c r="Q539" s="10">
        <v>108</v>
      </c>
      <c r="R539" s="11">
        <v>5</v>
      </c>
      <c r="S539" s="11">
        <v>1</v>
      </c>
      <c r="T539" s="11">
        <v>101</v>
      </c>
      <c r="U539" s="11">
        <v>106</v>
      </c>
      <c r="V539" s="11">
        <v>1</v>
      </c>
      <c r="W539" s="11">
        <v>106</v>
      </c>
      <c r="X539" s="11">
        <f t="shared" si="112"/>
        <v>428</v>
      </c>
      <c r="Y539" s="11">
        <f t="shared" si="113"/>
        <v>4855</v>
      </c>
      <c r="Z539" s="11">
        <f t="shared" si="114"/>
        <v>715</v>
      </c>
      <c r="AA539" s="11">
        <f t="shared" si="115"/>
        <v>4075</v>
      </c>
      <c r="AB539" s="11">
        <f t="shared" si="116"/>
        <v>4075</v>
      </c>
      <c r="AC539" s="6">
        <f t="shared" si="117"/>
        <v>4595</v>
      </c>
      <c r="AD539" s="9" t="s">
        <v>235</v>
      </c>
      <c r="AE539" s="3" t="str">
        <f>IF(ISERROR(VLOOKUP($AD539,技まとめ!$A$1:$F$380,6,FALSE)),"－",VLOOKUP($AD539,技まとめ!$A$1:$F$380,6,FALSE))</f>
        <v>BL</v>
      </c>
      <c r="AF539" s="3">
        <f>IF(ISERROR(VLOOKUP($AD539,技まとめ!$A$1:$F$380,3,FALSE)),"－",VLOOKUP($AD539,技まとめ!$A$1:$F$380,3,FALSE))</f>
        <v>18</v>
      </c>
      <c r="AG539" s="3">
        <f>IF(ISERROR(VLOOKUP($AD539,技まとめ!$A$1:$F$380,5,FALSE)),"－",VLOOKUP($AD539,技まとめ!$A$1:$F$380,5,FALSE))</f>
        <v>21</v>
      </c>
      <c r="AH539" s="3" t="str">
        <f>IF($E539=IF(ISERROR(VLOOKUP($AD539,技まとめ!$A$1:$F$380,4,FALSE)),"－",VLOOKUP($AD539,技まとめ!$A$1:$F$380,4,FALSE)),"一致","")</f>
        <v/>
      </c>
      <c r="AI539" s="9" t="s">
        <v>710</v>
      </c>
      <c r="AJ539" s="3" t="str">
        <f>IF(ISERROR(VLOOKUP($AI539,技まとめ!$A$1:$F$380,6,FALSE)),"－",VLOOKUP($AI539,技まとめ!$A$1:$F$380,6,FALSE))</f>
        <v>DR</v>
      </c>
      <c r="AK539" s="3">
        <f>IF(ISERROR(VLOOKUP($AI539,技まとめ!$A$1:$F$380,3,FALSE)),"－",VLOOKUP($AI539,技まとめ!$A$1:$F$380,3,FALSE))</f>
        <v>15</v>
      </c>
      <c r="AL539" s="3">
        <f>IF(ISERROR(VLOOKUP($AI539,技まとめ!$A$1:$F$380,5,FALSE)),"－",VLOOKUP($AI539,技まとめ!$A$1:$F$380,5,FALSE))</f>
        <v>20</v>
      </c>
      <c r="AM539" s="3" t="str">
        <f>IF($E539=IF(ISERROR(VLOOKUP($AI539,技まとめ!$A$1:$F$380,4,FALSE)),"－",VLOOKUP($AI539,技まとめ!$A$1:$F$380,4,FALSE)),"一致","")</f>
        <v>一致</v>
      </c>
      <c r="AN539" s="9" t="s">
        <v>671</v>
      </c>
      <c r="AO539" s="3" t="str">
        <f>IF(ISERROR(VLOOKUP($AN539,技まとめ!$A$1:$F$380,6,FALSE)),"－",VLOOKUP($AN539,技まとめ!$A$1:$F$380,6,FALSE))</f>
        <v>BL</v>
      </c>
      <c r="AP539" s="3">
        <f>IF(ISERROR(VLOOKUP($AN539,技まとめ!$A$1:$F$380,3,FALSE)),"－",VLOOKUP($AN539,技まとめ!$A$1:$F$380,3,FALSE))</f>
        <v>56</v>
      </c>
      <c r="AQ539" s="3">
        <f>IF(ISERROR(VLOOKUP($AN539,技まとめ!$A$1:$F$380,5,FALSE)),"－",VLOOKUP($AN539,技まとめ!$A$1:$F$380,5,FALSE))</f>
        <v>39</v>
      </c>
      <c r="AR539" s="3" t="str">
        <f>IF($E539=IF(ISERROR(VLOOKUP($AN539,技まとめ!$A$1:$F$380,4,FALSE)),"－",VLOOKUP($AN539,技まとめ!$A$1:$F$380,4,FALSE)),"一致","")</f>
        <v>一致</v>
      </c>
      <c r="AS539" s="9" t="s">
        <v>135</v>
      </c>
      <c r="AT539" s="3" t="str">
        <f>IF(ISERROR(VLOOKUP($AS539,技まとめ!$A$1:$F$380,6,FALSE)),"－",VLOOKUP($AS539,技まとめ!$A$1:$F$380,6,FALSE))</f>
        <v>SC</v>
      </c>
      <c r="AU539" s="3">
        <f>IF(ISERROR(VLOOKUP($AS539,技まとめ!$A$1:$F$380,3,FALSE)),"－",VLOOKUP($AS539,技まとめ!$A$1:$F$380,3,FALSE))</f>
        <v>36</v>
      </c>
      <c r="AV539" s="3">
        <f>IF(ISERROR(VLOOKUP($AS539,技まとめ!$A$1:$F$380,5,FALSE)),"－",VLOOKUP($AS539,技まとめ!$A$1:$F$380,5,FALSE))</f>
        <v>25</v>
      </c>
      <c r="AW539" s="3" t="str">
        <f>IF($E539=IF(ISERROR(VLOOKUP($AS539,技まとめ!$A$1:$F$380,4,FALSE)),"－",VLOOKUP($AS539,技まとめ!$A$1:$F$380,4,FALSE)),"一致","")</f>
        <v>一致</v>
      </c>
      <c r="AX539" s="12" t="str">
        <f t="shared" si="118"/>
        <v>ドッペルゲンガーひとりワンツーフレイムダンスファイアトルネード</v>
      </c>
      <c r="AY539" s="12" t="str">
        <f t="shared" si="119"/>
        <v>ドッペルゲンガーひとりワンツーフレイムダンスファイアトルネード</v>
      </c>
      <c r="AZ539" s="12" t="str">
        <f t="shared" si="120"/>
        <v>ドッペルゲンガーひとりワンツーフレイムダンスファイアトルネード</v>
      </c>
      <c r="BA539" s="12" t="str">
        <f t="shared" si="121"/>
        <v>ドッペルゲンガーひとりワンツーフレイムダンスファイアトルネード</v>
      </c>
      <c r="BB539" s="11" t="str">
        <f t="shared" si="122"/>
        <v>BLDRBLSC</v>
      </c>
      <c r="BC539" s="11" t="str">
        <f t="shared" si="123"/>
        <v>BLDRBLSC</v>
      </c>
      <c r="BD539" s="11" t="str">
        <f t="shared" si="124"/>
        <v>BLDRBLSC</v>
      </c>
      <c r="BE539" s="11" t="str">
        <f t="shared" si="125"/>
        <v>BLDRBLSC</v>
      </c>
    </row>
    <row r="540" spans="1:57" ht="11.25" hidden="1" customHeight="1">
      <c r="A540" s="6">
        <v>538</v>
      </c>
      <c r="B540" s="7" t="s">
        <v>1454</v>
      </c>
      <c r="C540" s="8" t="s">
        <v>1455</v>
      </c>
      <c r="D540" s="7" t="s">
        <v>72</v>
      </c>
      <c r="E540" s="7" t="s">
        <v>81</v>
      </c>
      <c r="F540" s="7" t="s">
        <v>128</v>
      </c>
      <c r="G540" s="9">
        <v>108</v>
      </c>
      <c r="H540" s="9">
        <v>130</v>
      </c>
      <c r="I540" s="9">
        <v>48</v>
      </c>
      <c r="J540" s="9">
        <v>54</v>
      </c>
      <c r="K540" s="9">
        <v>57</v>
      </c>
      <c r="L540" s="9">
        <v>45</v>
      </c>
      <c r="M540" s="9">
        <v>54</v>
      </c>
      <c r="N540" s="9">
        <v>52</v>
      </c>
      <c r="O540" s="9">
        <v>54</v>
      </c>
      <c r="P540" s="9">
        <v>65</v>
      </c>
      <c r="Q540" s="10">
        <v>98</v>
      </c>
      <c r="R540" s="11">
        <v>46</v>
      </c>
      <c r="S540" s="11">
        <v>1</v>
      </c>
      <c r="T540" s="11">
        <v>95</v>
      </c>
      <c r="U540" s="11">
        <v>104</v>
      </c>
      <c r="V540" s="11">
        <v>1</v>
      </c>
      <c r="W540" s="11">
        <v>104</v>
      </c>
      <c r="X540" s="11">
        <f t="shared" si="112"/>
        <v>449</v>
      </c>
      <c r="Y540" s="11">
        <f t="shared" si="113"/>
        <v>4445</v>
      </c>
      <c r="Z540" s="11">
        <f t="shared" si="114"/>
        <v>2140</v>
      </c>
      <c r="AA540" s="11">
        <f t="shared" si="115"/>
        <v>3855</v>
      </c>
      <c r="AB540" s="11">
        <f t="shared" si="116"/>
        <v>3855</v>
      </c>
      <c r="AC540" s="6">
        <f t="shared" si="117"/>
        <v>4550</v>
      </c>
      <c r="AD540" s="9" t="s">
        <v>543</v>
      </c>
      <c r="AE540" s="3" t="str">
        <f>IF(ISERROR(VLOOKUP($AD540,技まとめ!$A$1:$F$380,6,FALSE)),"－",VLOOKUP($AD540,技まとめ!$A$1:$F$380,6,FALSE))</f>
        <v>SC</v>
      </c>
      <c r="AF540" s="3">
        <f>IF(ISERROR(VLOOKUP($AD540,技まとめ!$A$1:$F$380,3,FALSE)),"－",VLOOKUP($AD540,技まとめ!$A$1:$F$380,3,FALSE))</f>
        <v>25</v>
      </c>
      <c r="AG540" s="3">
        <f>IF(ISERROR(VLOOKUP($AD540,技まとめ!$A$1:$F$380,5,FALSE)),"－",VLOOKUP($AD540,技まとめ!$A$1:$F$380,5,FALSE))</f>
        <v>20</v>
      </c>
      <c r="AH540" s="3" t="str">
        <f>IF($E540=IF(ISERROR(VLOOKUP($AD540,技まとめ!$A$1:$F$380,4,FALSE)),"－",VLOOKUP($AD540,技まとめ!$A$1:$F$380,4,FALSE)),"一致","")</f>
        <v>一致</v>
      </c>
      <c r="AI540" s="9" t="s">
        <v>845</v>
      </c>
      <c r="AJ540" s="3" t="str">
        <f>IF(ISERROR(VLOOKUP($AI540,技まとめ!$A$1:$F$380,6,FALSE)),"－",VLOOKUP($AI540,技まとめ!$A$1:$F$380,6,FALSE))</f>
        <v>BL</v>
      </c>
      <c r="AK540" s="3">
        <f>IF(ISERROR(VLOOKUP($AI540,技まとめ!$A$1:$F$380,3,FALSE)),"－",VLOOKUP($AI540,技まとめ!$A$1:$F$380,3,FALSE))</f>
        <v>31</v>
      </c>
      <c r="AL540" s="3">
        <f>IF(ISERROR(VLOOKUP($AI540,技まとめ!$A$1:$F$380,5,FALSE)),"－",VLOOKUP($AI540,技まとめ!$A$1:$F$380,5,FALSE))</f>
        <v>28</v>
      </c>
      <c r="AM540" s="3" t="str">
        <f>IF($E540=IF(ISERROR(VLOOKUP($AI540,技まとめ!$A$1:$F$380,4,FALSE)),"－",VLOOKUP($AI540,技まとめ!$A$1:$F$380,4,FALSE)),"一致","")</f>
        <v>一致</v>
      </c>
      <c r="AN540" s="9" t="s">
        <v>608</v>
      </c>
      <c r="AO540" s="3" t="str">
        <f>IF(ISERROR(VLOOKUP($AN540,技まとめ!$A$1:$F$380,6,FALSE)),"－",VLOOKUP($AN540,技まとめ!$A$1:$F$380,6,FALSE))</f>
        <v>BL</v>
      </c>
      <c r="AP540" s="3">
        <f>IF(ISERROR(VLOOKUP($AN540,技まとめ!$A$1:$F$380,3,FALSE)),"－",VLOOKUP($AN540,技まとめ!$A$1:$F$380,3,FALSE))</f>
        <v>83</v>
      </c>
      <c r="AQ540" s="3">
        <f>IF(ISERROR(VLOOKUP($AN540,技まとめ!$A$1:$F$380,5,FALSE)),"－",VLOOKUP($AN540,技まとめ!$A$1:$F$380,5,FALSE))</f>
        <v>50</v>
      </c>
      <c r="AR540" s="3" t="str">
        <f>IF($E540=IF(ISERROR(VLOOKUP($AN540,技まとめ!$A$1:$F$380,4,FALSE)),"－",VLOOKUP($AN540,技まとめ!$A$1:$F$380,4,FALSE)),"一致","")</f>
        <v/>
      </c>
      <c r="AS540" s="9" t="s">
        <v>178</v>
      </c>
      <c r="AT540" s="3" t="str">
        <f>IF(ISERROR(VLOOKUP($AS540,技まとめ!$A$1:$F$380,6,FALSE)),"－",VLOOKUP($AS540,技まとめ!$A$1:$F$380,6,FALSE))</f>
        <v>NS</v>
      </c>
      <c r="AU540" s="3">
        <f>IF(ISERROR(VLOOKUP($AS540,技まとめ!$A$1:$F$380,3,FALSE)),"－",VLOOKUP($AS540,技まとめ!$A$1:$F$380,3,FALSE))</f>
        <v>38</v>
      </c>
      <c r="AV540" s="3">
        <f>IF(ISERROR(VLOOKUP($AS540,技まとめ!$A$1:$F$380,5,FALSE)),"－",VLOOKUP($AS540,技まとめ!$A$1:$F$380,5,FALSE))</f>
        <v>25</v>
      </c>
      <c r="AW540" s="3" t="str">
        <f>IF($E540=IF(ISERROR(VLOOKUP($AS540,技まとめ!$A$1:$F$380,4,FALSE)),"－",VLOOKUP($AS540,技まとめ!$A$1:$F$380,4,FALSE)),"一致","")</f>
        <v/>
      </c>
      <c r="AX540" s="12" t="str">
        <f t="shared" si="118"/>
        <v>スピニングシュートアイスグランドプラネットシールドフリーズショット</v>
      </c>
      <c r="AY540" s="12" t="str">
        <f t="shared" si="119"/>
        <v>スピニングシュートアイスグランドプラネットシールドフリーズショット</v>
      </c>
      <c r="AZ540" s="12" t="str">
        <f t="shared" si="120"/>
        <v>スピニングシュートアイスグランドプラネットシールドフリーズショット</v>
      </c>
      <c r="BA540" s="12" t="str">
        <f t="shared" si="121"/>
        <v>スピニングシュートアイスグランドプラネットシールドフリーズショット</v>
      </c>
      <c r="BB540" s="11" t="str">
        <f t="shared" si="122"/>
        <v>SCBLBLNS</v>
      </c>
      <c r="BC540" s="11" t="str">
        <f t="shared" si="123"/>
        <v>SCBLBLNS</v>
      </c>
      <c r="BD540" s="11" t="str">
        <f t="shared" si="124"/>
        <v>SCBLBLNS</v>
      </c>
      <c r="BE540" s="11" t="str">
        <f t="shared" si="125"/>
        <v>SCBLBLNS</v>
      </c>
    </row>
    <row r="541" spans="1:57" ht="11.25" hidden="1" customHeight="1">
      <c r="A541" s="6">
        <v>539</v>
      </c>
      <c r="B541" s="7" t="s">
        <v>1456</v>
      </c>
      <c r="C541" s="8" t="s">
        <v>1457</v>
      </c>
      <c r="D541" s="7" t="s">
        <v>72</v>
      </c>
      <c r="E541" s="7" t="s">
        <v>73</v>
      </c>
      <c r="F541" s="7" t="s">
        <v>74</v>
      </c>
      <c r="G541" s="9">
        <v>122</v>
      </c>
      <c r="H541" s="9">
        <v>101</v>
      </c>
      <c r="I541" s="9">
        <v>58</v>
      </c>
      <c r="J541" s="9">
        <v>54</v>
      </c>
      <c r="K541" s="9">
        <v>53</v>
      </c>
      <c r="L541" s="9">
        <v>60</v>
      </c>
      <c r="M541" s="9">
        <v>39</v>
      </c>
      <c r="N541" s="9">
        <v>56</v>
      </c>
      <c r="O541" s="9">
        <v>53</v>
      </c>
      <c r="P541" s="9">
        <v>60</v>
      </c>
      <c r="Q541" s="10">
        <v>108</v>
      </c>
      <c r="R541" s="11">
        <v>41</v>
      </c>
      <c r="S541" s="11">
        <v>1</v>
      </c>
      <c r="T541" s="11">
        <v>110</v>
      </c>
      <c r="U541" s="11">
        <v>89</v>
      </c>
      <c r="V541" s="11">
        <v>1</v>
      </c>
      <c r="W541" s="11">
        <v>103</v>
      </c>
      <c r="X541" s="11">
        <f t="shared" si="112"/>
        <v>453</v>
      </c>
      <c r="Y541" s="11">
        <f t="shared" si="113"/>
        <v>4840</v>
      </c>
      <c r="Z541" s="11">
        <f t="shared" si="114"/>
        <v>1960</v>
      </c>
      <c r="AA541" s="11">
        <f t="shared" si="115"/>
        <v>4375</v>
      </c>
      <c r="AB541" s="11">
        <f t="shared" si="116"/>
        <v>4375</v>
      </c>
      <c r="AC541" s="6">
        <f t="shared" si="117"/>
        <v>5120</v>
      </c>
      <c r="AD541" s="9" t="s">
        <v>490</v>
      </c>
      <c r="AE541" s="3" t="str">
        <f>IF(ISERROR(VLOOKUP($AD541,技まとめ!$A$1:$F$380,6,FALSE)),"－",VLOOKUP($AD541,技まとめ!$A$1:$F$380,6,FALSE))</f>
        <v>P1</v>
      </c>
      <c r="AF541" s="3">
        <f>IF(ISERROR(VLOOKUP($AD541,技まとめ!$A$1:$F$380,3,FALSE)),"－",VLOOKUP($AD541,技まとめ!$A$1:$F$380,3,FALSE))</f>
        <v>18</v>
      </c>
      <c r="AG541" s="3">
        <f>IF(ISERROR(VLOOKUP($AD541,技まとめ!$A$1:$F$380,5,FALSE)),"－",VLOOKUP($AD541,技まとめ!$A$1:$F$380,5,FALSE))</f>
        <v>21</v>
      </c>
      <c r="AH541" s="3" t="str">
        <f>IF($E541=IF(ISERROR(VLOOKUP($AD541,技まとめ!$A$1:$F$380,4,FALSE)),"－",VLOOKUP($AD541,技まとめ!$A$1:$F$380,4,FALSE)),"一致","")</f>
        <v>一致</v>
      </c>
      <c r="AI541" s="9" t="s">
        <v>290</v>
      </c>
      <c r="AJ541" s="3" t="str">
        <f>IF(ISERROR(VLOOKUP($AI541,技まとめ!$A$1:$F$380,6,FALSE)),"－",VLOOKUP($AI541,技まとめ!$A$1:$F$380,6,FALSE))</f>
        <v>CA</v>
      </c>
      <c r="AK541" s="3">
        <f>IF(ISERROR(VLOOKUP($AI541,技まとめ!$A$1:$F$380,3,FALSE)),"－",VLOOKUP($AI541,技まとめ!$A$1:$F$380,3,FALSE))</f>
        <v>27</v>
      </c>
      <c r="AL541" s="3">
        <f>IF(ISERROR(VLOOKUP($AI541,技まとめ!$A$1:$F$380,5,FALSE)),"－",VLOOKUP($AI541,技まとめ!$A$1:$F$380,5,FALSE))</f>
        <v>25</v>
      </c>
      <c r="AM541" s="3" t="str">
        <f>IF($E541=IF(ISERROR(VLOOKUP($AI541,技まとめ!$A$1:$F$380,4,FALSE)),"－",VLOOKUP($AI541,技まとめ!$A$1:$F$380,4,FALSE)),"一致","")</f>
        <v>一致</v>
      </c>
      <c r="AN541" s="9" t="s">
        <v>389</v>
      </c>
      <c r="AO541" s="3" t="str">
        <f>IF(ISERROR(VLOOKUP($AN541,技まとめ!$A$1:$F$380,6,FALSE)),"－",VLOOKUP($AN541,技まとめ!$A$1:$F$380,6,FALSE))</f>
        <v>CA</v>
      </c>
      <c r="AP541" s="3">
        <f>IF(ISERROR(VLOOKUP($AN541,技まとめ!$A$1:$F$380,3,FALSE)),"－",VLOOKUP($AN541,技まとめ!$A$1:$F$380,3,FALSE))</f>
        <v>54</v>
      </c>
      <c r="AQ541" s="3">
        <f>IF(ISERROR(VLOOKUP($AN541,技まとめ!$A$1:$F$380,5,FALSE)),"－",VLOOKUP($AN541,技まとめ!$A$1:$F$380,5,FALSE))</f>
        <v>35</v>
      </c>
      <c r="AR541" s="3" t="str">
        <f>IF($E541=IF(ISERROR(VLOOKUP($AN541,技まとめ!$A$1:$F$380,4,FALSE)),"－",VLOOKUP($AN541,技まとめ!$A$1:$F$380,4,FALSE)),"一致","")</f>
        <v>一致</v>
      </c>
      <c r="AS541" s="9" t="s">
        <v>481</v>
      </c>
      <c r="AT541" s="3" t="str">
        <f>IF(ISERROR(VLOOKUP($AS541,技まとめ!$A$1:$F$380,6,FALSE)),"－",VLOOKUP($AS541,技まとめ!$A$1:$F$380,6,FALSE))</f>
        <v>SC</v>
      </c>
      <c r="AU541" s="3">
        <f>IF(ISERROR(VLOOKUP($AS541,技まとめ!$A$1:$F$380,3,FALSE)),"－",VLOOKUP($AS541,技まとめ!$A$1:$F$380,3,FALSE))</f>
        <v>59</v>
      </c>
      <c r="AV541" s="3">
        <f>IF(ISERROR(VLOOKUP($AS541,技まとめ!$A$1:$F$380,5,FALSE)),"－",VLOOKUP($AS541,技まとめ!$A$1:$F$380,5,FALSE))</f>
        <v>34</v>
      </c>
      <c r="AW541" s="3" t="str">
        <f>IF($E541=IF(ISERROR(VLOOKUP($AS541,技まとめ!$A$1:$F$380,4,FALSE)),"－",VLOOKUP($AS541,技まとめ!$A$1:$F$380,4,FALSE)),"一致","")</f>
        <v/>
      </c>
      <c r="AX541" s="12" t="str">
        <f t="shared" si="118"/>
        <v>まきわりチョップワイルドクロードこんじょうキャッチトカチェフボンバー</v>
      </c>
      <c r="AY541" s="12" t="str">
        <f t="shared" si="119"/>
        <v>まきわりチョップワイルドクロードこんじょうキャッチトカチェフボンバー</v>
      </c>
      <c r="AZ541" s="12" t="str">
        <f t="shared" si="120"/>
        <v>まきわりチョップワイルドクロードこんじょうキャッチトカチェフボンバー</v>
      </c>
      <c r="BA541" s="12" t="str">
        <f t="shared" si="121"/>
        <v>まきわりチョップワイルドクロードこんじょうキャッチトカチェフボンバー</v>
      </c>
      <c r="BB541" s="11" t="str">
        <f t="shared" si="122"/>
        <v>P1CACASC</v>
      </c>
      <c r="BC541" s="11" t="str">
        <f t="shared" si="123"/>
        <v>P1CACASC</v>
      </c>
      <c r="BD541" s="11" t="str">
        <f t="shared" si="124"/>
        <v>P1CACASC</v>
      </c>
      <c r="BE541" s="11" t="str">
        <f t="shared" si="125"/>
        <v>P1CACASC</v>
      </c>
    </row>
    <row r="542" spans="1:57" ht="11.25" hidden="1" customHeight="1">
      <c r="A542" s="6">
        <v>540</v>
      </c>
      <c r="B542" s="7" t="s">
        <v>1458</v>
      </c>
      <c r="C542" s="8" t="s">
        <v>1459</v>
      </c>
      <c r="D542" s="7" t="s">
        <v>72</v>
      </c>
      <c r="E542" s="7" t="s">
        <v>102</v>
      </c>
      <c r="F542" s="7" t="s">
        <v>74</v>
      </c>
      <c r="G542" s="9">
        <v>133</v>
      </c>
      <c r="H542" s="9">
        <v>95</v>
      </c>
      <c r="I542" s="9">
        <v>46</v>
      </c>
      <c r="J542" s="9">
        <v>56</v>
      </c>
      <c r="K542" s="9">
        <v>56</v>
      </c>
      <c r="L542" s="9">
        <v>56</v>
      </c>
      <c r="M542" s="9">
        <v>60</v>
      </c>
      <c r="N542" s="9">
        <v>59</v>
      </c>
      <c r="O542" s="9">
        <v>57</v>
      </c>
      <c r="P542" s="9">
        <v>33</v>
      </c>
      <c r="Q542" s="10">
        <v>96</v>
      </c>
      <c r="R542" s="11">
        <v>22</v>
      </c>
      <c r="S542" s="11">
        <v>1</v>
      </c>
      <c r="T542" s="11">
        <v>106</v>
      </c>
      <c r="U542" s="11">
        <v>110</v>
      </c>
      <c r="V542" s="11">
        <v>1</v>
      </c>
      <c r="W542" s="11">
        <v>107</v>
      </c>
      <c r="X542" s="11">
        <f t="shared" si="112"/>
        <v>443</v>
      </c>
      <c r="Y542" s="11">
        <f t="shared" si="113"/>
        <v>4380</v>
      </c>
      <c r="Z542" s="11">
        <f t="shared" si="114"/>
        <v>1315</v>
      </c>
      <c r="AA542" s="11">
        <f t="shared" si="115"/>
        <v>4255</v>
      </c>
      <c r="AB542" s="11">
        <f t="shared" si="116"/>
        <v>4255</v>
      </c>
      <c r="AC542" s="6">
        <f t="shared" si="117"/>
        <v>4885</v>
      </c>
      <c r="AD542" s="9" t="s">
        <v>441</v>
      </c>
      <c r="AE542" s="3" t="str">
        <f>IF(ISERROR(VLOOKUP($AD542,技まとめ!$A$1:$F$380,6,FALSE)),"－",VLOOKUP($AD542,技まとめ!$A$1:$F$380,6,FALSE))</f>
        <v>CA</v>
      </c>
      <c r="AF542" s="3">
        <f>IF(ISERROR(VLOOKUP($AD542,技まとめ!$A$1:$F$380,3,FALSE)),"－",VLOOKUP($AD542,技まとめ!$A$1:$F$380,3,FALSE))</f>
        <v>18</v>
      </c>
      <c r="AG542" s="3">
        <f>IF(ISERROR(VLOOKUP($AD542,技まとめ!$A$1:$F$380,5,FALSE)),"－",VLOOKUP($AD542,技まとめ!$A$1:$F$380,5,FALSE))</f>
        <v>21</v>
      </c>
      <c r="AH542" s="3" t="str">
        <f>IF($E542=IF(ISERROR(VLOOKUP($AD542,技まとめ!$A$1:$F$380,4,FALSE)),"－",VLOOKUP($AD542,技まとめ!$A$1:$F$380,4,FALSE)),"一致","")</f>
        <v>一致</v>
      </c>
      <c r="AI542" s="9" t="s">
        <v>305</v>
      </c>
      <c r="AJ542" s="3" t="str">
        <f>IF(ISERROR(VLOOKUP($AI542,技まとめ!$A$1:$F$380,6,FALSE)),"－",VLOOKUP($AI542,技まとめ!$A$1:$F$380,6,FALSE))</f>
        <v>BL</v>
      </c>
      <c r="AK542" s="3">
        <f>IF(ISERROR(VLOOKUP($AI542,技まとめ!$A$1:$F$380,3,FALSE)),"－",VLOOKUP($AI542,技まとめ!$A$1:$F$380,3,FALSE))</f>
        <v>41</v>
      </c>
      <c r="AL542" s="3">
        <f>IF(ISERROR(VLOOKUP($AI542,技まとめ!$A$1:$F$380,5,FALSE)),"－",VLOOKUP($AI542,技まとめ!$A$1:$F$380,5,FALSE))</f>
        <v>30</v>
      </c>
      <c r="AM542" s="3" t="str">
        <f>IF($E542=IF(ISERROR(VLOOKUP($AI542,技まとめ!$A$1:$F$380,4,FALSE)),"－",VLOOKUP($AI542,技まとめ!$A$1:$F$380,4,FALSE)),"一致","")</f>
        <v/>
      </c>
      <c r="AN542" s="9" t="s">
        <v>241</v>
      </c>
      <c r="AO542" s="3" t="str">
        <f>IF(ISERROR(VLOOKUP($AN542,技まとめ!$A$1:$F$380,6,FALSE)),"－",VLOOKUP($AN542,技まとめ!$A$1:$F$380,6,FALSE))</f>
        <v>P1</v>
      </c>
      <c r="AP542" s="3">
        <f>IF(ISERROR(VLOOKUP($AN542,技まとめ!$A$1:$F$380,3,FALSE)),"－",VLOOKUP($AN542,技まとめ!$A$1:$F$380,3,FALSE))</f>
        <v>52</v>
      </c>
      <c r="AQ542" s="3">
        <f>IF(ISERROR(VLOOKUP($AN542,技まとめ!$A$1:$F$380,5,FALSE)),"－",VLOOKUP($AN542,技まとめ!$A$1:$F$380,5,FALSE))</f>
        <v>35</v>
      </c>
      <c r="AR542" s="3" t="str">
        <f>IF($E542=IF(ISERROR(VLOOKUP($AN542,技まとめ!$A$1:$F$380,4,FALSE)),"－",VLOOKUP($AN542,技まとめ!$A$1:$F$380,4,FALSE)),"一致","")</f>
        <v>一致</v>
      </c>
      <c r="AS542" s="9" t="s">
        <v>124</v>
      </c>
      <c r="AT542" s="3" t="str">
        <f>IF(ISERROR(VLOOKUP($AS542,技まとめ!$A$1:$F$380,6,FALSE)),"－",VLOOKUP($AS542,技まとめ!$A$1:$F$380,6,FALSE))</f>
        <v>BL</v>
      </c>
      <c r="AU542" s="3">
        <f>IF(ISERROR(VLOOKUP($AS542,技まとめ!$A$1:$F$380,3,FALSE)),"－",VLOOKUP($AS542,技まとめ!$A$1:$F$380,3,FALSE))</f>
        <v>42</v>
      </c>
      <c r="AV542" s="3">
        <f>IF(ISERROR(VLOOKUP($AS542,技まとめ!$A$1:$F$380,5,FALSE)),"－",VLOOKUP($AS542,技まとめ!$A$1:$F$380,5,FALSE))</f>
        <v>29</v>
      </c>
      <c r="AW542" s="3" t="str">
        <f>IF($E542=IF(ISERROR(VLOOKUP($AS542,技まとめ!$A$1:$F$380,4,FALSE)),"－",VLOOKUP($AS542,技まとめ!$A$1:$F$380,4,FALSE)),"一致","")</f>
        <v>一致</v>
      </c>
      <c r="AX542" s="12" t="str">
        <f t="shared" si="118"/>
        <v>プレッシャーパンチフェイクボールばくれつパンチフェイクボンバー</v>
      </c>
      <c r="AY542" s="12" t="str">
        <f t="shared" si="119"/>
        <v>プレッシャーパンチフェイクボールばくれつパンチフェイクボンバー</v>
      </c>
      <c r="AZ542" s="12" t="str">
        <f t="shared" si="120"/>
        <v>プレッシャーパンチフェイクボールばくれつパンチフェイクボンバー</v>
      </c>
      <c r="BA542" s="12" t="str">
        <f t="shared" si="121"/>
        <v>プレッシャーパンチフェイクボールばくれつパンチフェイクボンバー</v>
      </c>
      <c r="BB542" s="11" t="str">
        <f t="shared" si="122"/>
        <v>CABLP1BL</v>
      </c>
      <c r="BC542" s="11" t="str">
        <f t="shared" si="123"/>
        <v>CABLP1BL</v>
      </c>
      <c r="BD542" s="11" t="str">
        <f t="shared" si="124"/>
        <v>CABLP1BL</v>
      </c>
      <c r="BE542" s="11" t="str">
        <f t="shared" si="125"/>
        <v>CABLP1BL</v>
      </c>
    </row>
    <row r="543" spans="1:57" ht="11.25" hidden="1" customHeight="1">
      <c r="A543" s="6">
        <v>541</v>
      </c>
      <c r="B543" s="7" t="s">
        <v>1460</v>
      </c>
      <c r="C543" s="8" t="s">
        <v>1461</v>
      </c>
      <c r="D543" s="7" t="s">
        <v>72</v>
      </c>
      <c r="E543" s="7" t="s">
        <v>81</v>
      </c>
      <c r="F543" s="7" t="s">
        <v>109</v>
      </c>
      <c r="G543" s="9">
        <v>117</v>
      </c>
      <c r="H543" s="9">
        <v>93</v>
      </c>
      <c r="I543" s="9">
        <v>46</v>
      </c>
      <c r="J543" s="9">
        <v>57</v>
      </c>
      <c r="K543" s="9">
        <v>58</v>
      </c>
      <c r="L543" s="9">
        <v>47</v>
      </c>
      <c r="M543" s="9">
        <v>66</v>
      </c>
      <c r="N543" s="9">
        <v>51</v>
      </c>
      <c r="O543" s="9">
        <v>53</v>
      </c>
      <c r="P543" s="9">
        <v>60</v>
      </c>
      <c r="Q543" s="10">
        <v>96</v>
      </c>
      <c r="R543" s="11">
        <v>44</v>
      </c>
      <c r="S543" s="11">
        <v>1</v>
      </c>
      <c r="T543" s="11">
        <v>97</v>
      </c>
      <c r="U543" s="11">
        <v>116</v>
      </c>
      <c r="V543" s="11">
        <v>1</v>
      </c>
      <c r="W543" s="11">
        <v>103</v>
      </c>
      <c r="X543" s="11">
        <f t="shared" si="112"/>
        <v>458</v>
      </c>
      <c r="Y543" s="11">
        <f t="shared" si="113"/>
        <v>4360</v>
      </c>
      <c r="Z543" s="11">
        <f t="shared" si="114"/>
        <v>2065</v>
      </c>
      <c r="AA543" s="11">
        <f t="shared" si="115"/>
        <v>3920</v>
      </c>
      <c r="AB543" s="11">
        <f t="shared" si="116"/>
        <v>3920</v>
      </c>
      <c r="AC543" s="6">
        <f t="shared" si="117"/>
        <v>4615</v>
      </c>
      <c r="AD543" s="9" t="s">
        <v>634</v>
      </c>
      <c r="AE543" s="3" t="str">
        <f>IF(ISERROR(VLOOKUP($AD543,技まとめ!$A$1:$F$380,6,FALSE)),"－",VLOOKUP($AD543,技まとめ!$A$1:$F$380,6,FALSE))</f>
        <v>DR</v>
      </c>
      <c r="AF543" s="3">
        <f>IF(ISERROR(VLOOKUP($AD543,技まとめ!$A$1:$F$380,3,FALSE)),"－",VLOOKUP($AD543,技まとめ!$A$1:$F$380,3,FALSE))</f>
        <v>13</v>
      </c>
      <c r="AG543" s="3">
        <f>IF(ISERROR(VLOOKUP($AD543,技まとめ!$A$1:$F$380,5,FALSE)),"－",VLOOKUP($AD543,技まとめ!$A$1:$F$380,5,FALSE))</f>
        <v>20</v>
      </c>
      <c r="AH543" s="3" t="str">
        <f>IF($E543=IF(ISERROR(VLOOKUP($AD543,技まとめ!$A$1:$F$380,4,FALSE)),"－",VLOOKUP($AD543,技まとめ!$A$1:$F$380,4,FALSE)),"一致","")</f>
        <v>一致</v>
      </c>
      <c r="AI543" s="9" t="s">
        <v>131</v>
      </c>
      <c r="AJ543" s="3" t="str">
        <f>IF(ISERROR(VLOOKUP($AI543,技まとめ!$A$1:$F$380,6,FALSE)),"－",VLOOKUP($AI543,技まとめ!$A$1:$F$380,6,FALSE))</f>
        <v>DR</v>
      </c>
      <c r="AK543" s="3">
        <f>IF(ISERROR(VLOOKUP($AI543,技まとめ!$A$1:$F$380,3,FALSE)),"－",VLOOKUP($AI543,技まとめ!$A$1:$F$380,3,FALSE))</f>
        <v>33</v>
      </c>
      <c r="AL543" s="3">
        <f>IF(ISERROR(VLOOKUP($AI543,技まとめ!$A$1:$F$380,5,FALSE)),"－",VLOOKUP($AI543,技まとめ!$A$1:$F$380,5,FALSE))</f>
        <v>28</v>
      </c>
      <c r="AM543" s="3" t="str">
        <f>IF($E543=IF(ISERROR(VLOOKUP($AI543,技まとめ!$A$1:$F$380,4,FALSE)),"－",VLOOKUP($AI543,技まとめ!$A$1:$F$380,4,FALSE)),"一致","")</f>
        <v/>
      </c>
      <c r="AN543" s="9" t="s">
        <v>216</v>
      </c>
      <c r="AO543" s="3" t="str">
        <f>IF(ISERROR(VLOOKUP($AN543,技まとめ!$A$1:$F$380,6,FALSE)),"－",VLOOKUP($AN543,技まとめ!$A$1:$F$380,6,FALSE))</f>
        <v>DR</v>
      </c>
      <c r="AP543" s="3">
        <f>IF(ISERROR(VLOOKUP($AN543,技まとめ!$A$1:$F$380,3,FALSE)),"－",VLOOKUP($AN543,技まとめ!$A$1:$F$380,3,FALSE))</f>
        <v>77</v>
      </c>
      <c r="AQ543" s="3">
        <f>IF(ISERROR(VLOOKUP($AN543,技まとめ!$A$1:$F$380,5,FALSE)),"－",VLOOKUP($AN543,技まとめ!$A$1:$F$380,5,FALSE))</f>
        <v>47</v>
      </c>
      <c r="AR543" s="3" t="str">
        <f>IF($E543=IF(ISERROR(VLOOKUP($AN543,技まとめ!$A$1:$F$380,4,FALSE)),"－",VLOOKUP($AN543,技まとめ!$A$1:$F$380,4,FALSE)),"一致","")</f>
        <v/>
      </c>
      <c r="AS543" s="9" t="s">
        <v>339</v>
      </c>
      <c r="AT543" s="3" t="str">
        <f>IF(ISERROR(VLOOKUP($AS543,技まとめ!$A$1:$F$380,6,FALSE)),"－",VLOOKUP($AS543,技まとめ!$A$1:$F$380,6,FALSE))</f>
        <v>NS</v>
      </c>
      <c r="AU543" s="3">
        <f>IF(ISERROR(VLOOKUP($AS543,技まとめ!$A$1:$F$380,3,FALSE)),"－",VLOOKUP($AS543,技まとめ!$A$1:$F$380,3,FALSE))</f>
        <v>42</v>
      </c>
      <c r="AV543" s="3">
        <f>IF(ISERROR(VLOOKUP($AS543,技まとめ!$A$1:$F$380,5,FALSE)),"－",VLOOKUP($AS543,技まとめ!$A$1:$F$380,5,FALSE))</f>
        <v>28</v>
      </c>
      <c r="AW543" s="3" t="str">
        <f>IF($E543=IF(ISERROR(VLOOKUP($AS543,技まとめ!$A$1:$F$380,4,FALSE)),"－",VLOOKUP($AS543,技まとめ!$A$1:$F$380,4,FALSE)),"一致","")</f>
        <v/>
      </c>
      <c r="AX543" s="12" t="str">
        <f t="shared" si="118"/>
        <v>たまのりピエロイリュージョンボールアルマジロサーカスラン・ボール・ラン</v>
      </c>
      <c r="AY543" s="12" t="str">
        <f t="shared" si="119"/>
        <v>たまのりピエロイリュージョンボールアルマジロサーカスラン・ボール・ラン</v>
      </c>
      <c r="AZ543" s="12" t="str">
        <f t="shared" si="120"/>
        <v>たまのりピエロイリュージョンボールアルマジロサーカスラン・ボール・ラン</v>
      </c>
      <c r="BA543" s="12" t="str">
        <f t="shared" si="121"/>
        <v>たまのりピエロイリュージョンボールアルマジロサーカスラン・ボール・ラン</v>
      </c>
      <c r="BB543" s="11" t="str">
        <f t="shared" si="122"/>
        <v>DRDRDRNS</v>
      </c>
      <c r="BC543" s="11" t="str">
        <f t="shared" si="123"/>
        <v>DRDRDRNS</v>
      </c>
      <c r="BD543" s="11" t="str">
        <f t="shared" si="124"/>
        <v>DRDRDRNS</v>
      </c>
      <c r="BE543" s="11" t="str">
        <f t="shared" si="125"/>
        <v>DRDRDRNS</v>
      </c>
    </row>
    <row r="544" spans="1:57" ht="11.25" hidden="1" customHeight="1">
      <c r="A544" s="6">
        <v>542</v>
      </c>
      <c r="B544" s="7" t="s">
        <v>1462</v>
      </c>
      <c r="C544" s="8" t="s">
        <v>1463</v>
      </c>
      <c r="D544" s="7" t="s">
        <v>72</v>
      </c>
      <c r="E544" s="7" t="s">
        <v>102</v>
      </c>
      <c r="F544" s="7" t="s">
        <v>128</v>
      </c>
      <c r="G544" s="9">
        <v>121</v>
      </c>
      <c r="H544" s="9">
        <v>94</v>
      </c>
      <c r="I544" s="9">
        <v>57</v>
      </c>
      <c r="J544" s="9">
        <v>60</v>
      </c>
      <c r="K544" s="9">
        <v>47</v>
      </c>
      <c r="L544" s="9">
        <v>62</v>
      </c>
      <c r="M544" s="9">
        <v>56</v>
      </c>
      <c r="N544" s="9">
        <v>60</v>
      </c>
      <c r="O544" s="9">
        <v>52</v>
      </c>
      <c r="P544" s="9">
        <v>25</v>
      </c>
      <c r="Q544" s="10">
        <v>107</v>
      </c>
      <c r="R544" s="11">
        <v>10</v>
      </c>
      <c r="S544" s="11">
        <v>1</v>
      </c>
      <c r="T544" s="11">
        <v>112</v>
      </c>
      <c r="U544" s="11">
        <v>106</v>
      </c>
      <c r="V544" s="11">
        <v>1</v>
      </c>
      <c r="W544" s="11">
        <v>102</v>
      </c>
      <c r="X544" s="11">
        <f t="shared" si="112"/>
        <v>439</v>
      </c>
      <c r="Y544" s="11">
        <f t="shared" si="113"/>
        <v>4795</v>
      </c>
      <c r="Z544" s="11">
        <f t="shared" si="114"/>
        <v>870</v>
      </c>
      <c r="AA544" s="11">
        <f t="shared" si="115"/>
        <v>4440</v>
      </c>
      <c r="AB544" s="11">
        <f t="shared" si="116"/>
        <v>4440</v>
      </c>
      <c r="AC544" s="6">
        <f t="shared" si="117"/>
        <v>5040</v>
      </c>
      <c r="AD544" s="9" t="s">
        <v>469</v>
      </c>
      <c r="AE544" s="3" t="str">
        <f>IF(ISERROR(VLOOKUP($AD544,技まとめ!$A$1:$F$380,6,FALSE)),"－",VLOOKUP($AD544,技まとめ!$A$1:$F$380,6,FALSE))</f>
        <v>SC</v>
      </c>
      <c r="AF544" s="3">
        <f>IF(ISERROR(VLOOKUP($AD544,技まとめ!$A$1:$F$380,3,FALSE)),"－",VLOOKUP($AD544,技まとめ!$A$1:$F$380,3,FALSE))</f>
        <v>30</v>
      </c>
      <c r="AG544" s="3">
        <f>IF(ISERROR(VLOOKUP($AD544,技まとめ!$A$1:$F$380,5,FALSE)),"－",VLOOKUP($AD544,技まとめ!$A$1:$F$380,5,FALSE))</f>
        <v>21</v>
      </c>
      <c r="AH544" s="3" t="str">
        <f>IF($E544=IF(ISERROR(VLOOKUP($AD544,技まとめ!$A$1:$F$380,4,FALSE)),"－",VLOOKUP($AD544,技まとめ!$A$1:$F$380,4,FALSE)),"一致","")</f>
        <v>一致</v>
      </c>
      <c r="AI544" s="9" t="s">
        <v>357</v>
      </c>
      <c r="AJ544" s="3" t="str">
        <f>IF(ISERROR(VLOOKUP($AI544,技まとめ!$A$1:$F$380,6,FALSE)),"－",VLOOKUP($AI544,技まとめ!$A$1:$F$380,6,FALSE))</f>
        <v>LS</v>
      </c>
      <c r="AK544" s="3">
        <f>IF(ISERROR(VLOOKUP($AI544,技まとめ!$A$1:$F$380,3,FALSE)),"－",VLOOKUP($AI544,技まとめ!$A$1:$F$380,3,FALSE))</f>
        <v>40</v>
      </c>
      <c r="AL544" s="3">
        <f>IF(ISERROR(VLOOKUP($AI544,技まとめ!$A$1:$F$380,5,FALSE)),"－",VLOOKUP($AI544,技まとめ!$A$1:$F$380,5,FALSE))</f>
        <v>30</v>
      </c>
      <c r="AM544" s="3" t="str">
        <f>IF($E544=IF(ISERROR(VLOOKUP($AI544,技まとめ!$A$1:$F$380,4,FALSE)),"－",VLOOKUP($AI544,技まとめ!$A$1:$F$380,4,FALSE)),"一致","")</f>
        <v>一致</v>
      </c>
      <c r="AN544" s="9" t="s">
        <v>710</v>
      </c>
      <c r="AO544" s="3" t="str">
        <f>IF(ISERROR(VLOOKUP($AN544,技まとめ!$A$1:$F$380,6,FALSE)),"－",VLOOKUP($AN544,技まとめ!$A$1:$F$380,6,FALSE))</f>
        <v>DR</v>
      </c>
      <c r="AP544" s="3">
        <f>IF(ISERROR(VLOOKUP($AN544,技まとめ!$A$1:$F$380,3,FALSE)),"－",VLOOKUP($AN544,技まとめ!$A$1:$F$380,3,FALSE))</f>
        <v>15</v>
      </c>
      <c r="AQ544" s="3">
        <f>IF(ISERROR(VLOOKUP($AN544,技まとめ!$A$1:$F$380,5,FALSE)),"－",VLOOKUP($AN544,技まとめ!$A$1:$F$380,5,FALSE))</f>
        <v>20</v>
      </c>
      <c r="AR544" s="3" t="str">
        <f>IF($E544=IF(ISERROR(VLOOKUP($AN544,技まとめ!$A$1:$F$380,4,FALSE)),"－",VLOOKUP($AN544,技まとめ!$A$1:$F$380,4,FALSE)),"一致","")</f>
        <v>一致</v>
      </c>
      <c r="AS544" s="9" t="s">
        <v>302</v>
      </c>
      <c r="AT544" s="3" t="str">
        <f>IF(ISERROR(VLOOKUP($AS544,技まとめ!$A$1:$F$380,6,FALSE)),"－",VLOOKUP($AS544,技まとめ!$A$1:$F$380,6,FALSE))</f>
        <v>DR</v>
      </c>
      <c r="AU544" s="3">
        <f>IF(ISERROR(VLOOKUP($AS544,技まとめ!$A$1:$F$380,3,FALSE)),"－",VLOOKUP($AS544,技まとめ!$A$1:$F$380,3,FALSE))</f>
        <v>90</v>
      </c>
      <c r="AV544" s="3">
        <f>IF(ISERROR(VLOOKUP($AS544,技まとめ!$A$1:$F$380,5,FALSE)),"－",VLOOKUP($AS544,技まとめ!$A$1:$F$380,5,FALSE))</f>
        <v>53</v>
      </c>
      <c r="AW544" s="3" t="str">
        <f>IF($E544=IF(ISERROR(VLOOKUP($AS544,技まとめ!$A$1:$F$380,4,FALSE)),"－",VLOOKUP($AS544,技まとめ!$A$1:$F$380,4,FALSE)),"一致","")</f>
        <v/>
      </c>
      <c r="AX544" s="12" t="str">
        <f t="shared" si="118"/>
        <v>あびせげりパトリオットシュートひとりワンツーウォーターベール</v>
      </c>
      <c r="AY544" s="12" t="str">
        <f t="shared" si="119"/>
        <v>あびせげりパトリオットシュートひとりワンツーウォーターベール</v>
      </c>
      <c r="AZ544" s="12" t="str">
        <f t="shared" si="120"/>
        <v>あびせげりパトリオットシュートひとりワンツーウォーターベール</v>
      </c>
      <c r="BA544" s="12" t="str">
        <f t="shared" si="121"/>
        <v>あびせげりパトリオットシュートひとりワンツーウォーターベール</v>
      </c>
      <c r="BB544" s="11" t="str">
        <f t="shared" si="122"/>
        <v>SCLSDRDR</v>
      </c>
      <c r="BC544" s="11" t="str">
        <f t="shared" si="123"/>
        <v>SCLSDRDR</v>
      </c>
      <c r="BD544" s="11" t="str">
        <f t="shared" si="124"/>
        <v>SCLSDRDR</v>
      </c>
      <c r="BE544" s="11" t="str">
        <f t="shared" si="125"/>
        <v>SCLSDRDR</v>
      </c>
    </row>
    <row r="545" spans="1:57" ht="11.25" hidden="1" customHeight="1">
      <c r="A545" s="6">
        <v>543</v>
      </c>
      <c r="B545" s="7" t="s">
        <v>1464</v>
      </c>
      <c r="C545" s="8" t="s">
        <v>1465</v>
      </c>
      <c r="D545" s="7" t="s">
        <v>72</v>
      </c>
      <c r="E545" s="7" t="s">
        <v>73</v>
      </c>
      <c r="F545" s="7" t="s">
        <v>82</v>
      </c>
      <c r="G545" s="9">
        <v>120</v>
      </c>
      <c r="H545" s="9">
        <v>99</v>
      </c>
      <c r="I545" s="9">
        <v>46</v>
      </c>
      <c r="J545" s="9">
        <v>48</v>
      </c>
      <c r="K545" s="9">
        <v>47</v>
      </c>
      <c r="L545" s="9">
        <v>63</v>
      </c>
      <c r="M545" s="9">
        <v>50</v>
      </c>
      <c r="N545" s="9">
        <v>49</v>
      </c>
      <c r="O545" s="9">
        <v>48</v>
      </c>
      <c r="P545" s="9">
        <v>76</v>
      </c>
      <c r="Q545" s="10">
        <v>96</v>
      </c>
      <c r="R545" s="11">
        <v>38</v>
      </c>
      <c r="S545" s="11">
        <v>1</v>
      </c>
      <c r="T545" s="11">
        <v>113</v>
      </c>
      <c r="U545" s="11">
        <v>100</v>
      </c>
      <c r="V545" s="11">
        <v>1</v>
      </c>
      <c r="W545" s="11">
        <v>98</v>
      </c>
      <c r="X545" s="11">
        <f t="shared" si="112"/>
        <v>447</v>
      </c>
      <c r="Y545" s="11">
        <f t="shared" si="113"/>
        <v>4335</v>
      </c>
      <c r="Z545" s="11">
        <f t="shared" si="114"/>
        <v>1830</v>
      </c>
      <c r="AA545" s="11">
        <f t="shared" si="115"/>
        <v>4455</v>
      </c>
      <c r="AB545" s="11">
        <f t="shared" si="116"/>
        <v>4455</v>
      </c>
      <c r="AC545" s="6">
        <f t="shared" si="117"/>
        <v>5200</v>
      </c>
      <c r="AD545" s="9" t="s">
        <v>309</v>
      </c>
      <c r="AE545" s="3" t="str">
        <f>IF(ISERROR(VLOOKUP($AD545,技まとめ!$A$1:$F$380,6,FALSE)),"－",VLOOKUP($AD545,技まとめ!$A$1:$F$380,6,FALSE))</f>
        <v>BB</v>
      </c>
      <c r="AF545" s="3">
        <f>IF(ISERROR(VLOOKUP($AD545,技まとめ!$A$1:$F$380,3,FALSE)),"－",VLOOKUP($AD545,技まとめ!$A$1:$F$380,3,FALSE))</f>
        <v>23</v>
      </c>
      <c r="AG545" s="3">
        <f>IF(ISERROR(VLOOKUP($AD545,技まとめ!$A$1:$F$380,5,FALSE)),"－",VLOOKUP($AD545,技まとめ!$A$1:$F$380,5,FALSE))</f>
        <v>20</v>
      </c>
      <c r="AH545" s="3" t="str">
        <f>IF($E545=IF(ISERROR(VLOOKUP($AD545,技まとめ!$A$1:$F$380,4,FALSE)),"－",VLOOKUP($AD545,技まとめ!$A$1:$F$380,4,FALSE)),"一致","")</f>
        <v>一致</v>
      </c>
      <c r="AI545" s="9" t="s">
        <v>686</v>
      </c>
      <c r="AJ545" s="3" t="str">
        <f>IF(ISERROR(VLOOKUP($AI545,技まとめ!$A$1:$F$380,6,FALSE)),"－",VLOOKUP($AI545,技まとめ!$A$1:$F$380,6,FALSE))</f>
        <v>DR</v>
      </c>
      <c r="AK545" s="3">
        <f>IF(ISERROR(VLOOKUP($AI545,技まとめ!$A$1:$F$380,3,FALSE)),"－",VLOOKUP($AI545,技まとめ!$A$1:$F$380,3,FALSE))</f>
        <v>34</v>
      </c>
      <c r="AL545" s="3">
        <f>IF(ISERROR(VLOOKUP($AI545,技まとめ!$A$1:$F$380,5,FALSE)),"－",VLOOKUP($AI545,技まとめ!$A$1:$F$380,5,FALSE))</f>
        <v>27</v>
      </c>
      <c r="AM545" s="3" t="str">
        <f>IF($E545=IF(ISERROR(VLOOKUP($AI545,技まとめ!$A$1:$F$380,4,FALSE)),"－",VLOOKUP($AI545,技まとめ!$A$1:$F$380,4,FALSE)),"一致","")</f>
        <v/>
      </c>
      <c r="AN545" s="9" t="s">
        <v>756</v>
      </c>
      <c r="AO545" s="3" t="str">
        <f>IF(ISERROR(VLOOKUP($AN545,技まとめ!$A$1:$F$380,6,FALSE)),"－",VLOOKUP($AN545,技まとめ!$A$1:$F$380,6,FALSE))</f>
        <v>BB</v>
      </c>
      <c r="AP545" s="3">
        <f>IF(ISERROR(VLOOKUP($AN545,技まとめ!$A$1:$F$380,3,FALSE)),"－",VLOOKUP($AN545,技まとめ!$A$1:$F$380,3,FALSE))</f>
        <v>65</v>
      </c>
      <c r="AQ545" s="3">
        <f>IF(ISERROR(VLOOKUP($AN545,技まとめ!$A$1:$F$380,5,FALSE)),"－",VLOOKUP($AN545,技まとめ!$A$1:$F$380,5,FALSE))</f>
        <v>42</v>
      </c>
      <c r="AR545" s="3" t="str">
        <f>IF($E545=IF(ISERROR(VLOOKUP($AN545,技まとめ!$A$1:$F$380,4,FALSE)),"－",VLOOKUP($AN545,技まとめ!$A$1:$F$380,4,FALSE)),"一致","")</f>
        <v/>
      </c>
      <c r="AS545" s="9" t="s">
        <v>116</v>
      </c>
      <c r="AT545" s="3" t="str">
        <f>IF(ISERROR(VLOOKUP($AS545,技まとめ!$A$1:$F$380,6,FALSE)),"－",VLOOKUP($AS545,技まとめ!$A$1:$F$380,6,FALSE))</f>
        <v>DR</v>
      </c>
      <c r="AU545" s="3">
        <f>IF(ISERROR(VLOOKUP($AS545,技まとめ!$A$1:$F$380,3,FALSE)),"－",VLOOKUP($AS545,技まとめ!$A$1:$F$380,3,FALSE))</f>
        <v>63</v>
      </c>
      <c r="AV545" s="3">
        <f>IF(ISERROR(VLOOKUP($AS545,技まとめ!$A$1:$F$380,5,FALSE)),"－",VLOOKUP($AS545,技まとめ!$A$1:$F$380,5,FALSE))</f>
        <v>42</v>
      </c>
      <c r="AW545" s="3" t="str">
        <f>IF($E545=IF(ISERROR(VLOOKUP($AS545,技まとめ!$A$1:$F$380,4,FALSE)),"－",VLOOKUP($AS545,技まとめ!$A$1:$F$380,4,FALSE)),"一致","")</f>
        <v/>
      </c>
      <c r="AX545" s="12" t="str">
        <f t="shared" si="118"/>
        <v>ホーントレインヒートタックルボルケイノカットれっぷうダッシュ</v>
      </c>
      <c r="AY545" s="12" t="str">
        <f t="shared" si="119"/>
        <v>ホーントレインヒートタックルボルケイノカットれっぷうダッシュ</v>
      </c>
      <c r="AZ545" s="12" t="str">
        <f t="shared" si="120"/>
        <v>ホーントレインヒートタックルボルケイノカットれっぷうダッシュ</v>
      </c>
      <c r="BA545" s="12" t="str">
        <f t="shared" si="121"/>
        <v>ホーントレインヒートタックルボルケイノカットれっぷうダッシュ</v>
      </c>
      <c r="BB545" s="11" t="str">
        <f t="shared" si="122"/>
        <v>BBDRBBDR</v>
      </c>
      <c r="BC545" s="11" t="str">
        <f t="shared" si="123"/>
        <v>BBDRBBDR</v>
      </c>
      <c r="BD545" s="11" t="str">
        <f t="shared" si="124"/>
        <v>BBDRBBDR</v>
      </c>
      <c r="BE545" s="11" t="str">
        <f t="shared" si="125"/>
        <v>BBDRBBDR</v>
      </c>
    </row>
    <row r="546" spans="1:57" ht="11.25" hidden="1" customHeight="1">
      <c r="A546" s="6">
        <v>544</v>
      </c>
      <c r="B546" s="7" t="s">
        <v>1466</v>
      </c>
      <c r="C546" s="8" t="s">
        <v>1467</v>
      </c>
      <c r="D546" s="7" t="s">
        <v>72</v>
      </c>
      <c r="E546" s="7" t="s">
        <v>102</v>
      </c>
      <c r="F546" s="7" t="s">
        <v>128</v>
      </c>
      <c r="G546" s="9">
        <v>118</v>
      </c>
      <c r="H546" s="9">
        <v>101</v>
      </c>
      <c r="I546" s="9">
        <v>45</v>
      </c>
      <c r="J546" s="9">
        <v>41</v>
      </c>
      <c r="K546" s="9">
        <v>42</v>
      </c>
      <c r="L546" s="9">
        <v>51</v>
      </c>
      <c r="M546" s="9">
        <v>65</v>
      </c>
      <c r="N546" s="9">
        <v>42</v>
      </c>
      <c r="O546" s="9">
        <v>56</v>
      </c>
      <c r="P546" s="9">
        <v>83</v>
      </c>
      <c r="Q546" s="10">
        <v>95</v>
      </c>
      <c r="R546" s="11">
        <v>26</v>
      </c>
      <c r="S546" s="11">
        <v>1</v>
      </c>
      <c r="T546" s="11">
        <v>101</v>
      </c>
      <c r="U546" s="11">
        <v>115</v>
      </c>
      <c r="V546" s="11">
        <v>1</v>
      </c>
      <c r="W546" s="11">
        <v>106</v>
      </c>
      <c r="X546" s="11">
        <f t="shared" si="112"/>
        <v>445</v>
      </c>
      <c r="Y546" s="11">
        <f t="shared" si="113"/>
        <v>4335</v>
      </c>
      <c r="Z546" s="11">
        <f t="shared" si="114"/>
        <v>1450</v>
      </c>
      <c r="AA546" s="11">
        <f t="shared" si="115"/>
        <v>4075</v>
      </c>
      <c r="AB546" s="11">
        <f t="shared" si="116"/>
        <v>4075</v>
      </c>
      <c r="AC546" s="6">
        <f t="shared" si="117"/>
        <v>4700</v>
      </c>
      <c r="AD546" s="9" t="s">
        <v>388</v>
      </c>
      <c r="AE546" s="3" t="str">
        <f>IF(ISERROR(VLOOKUP($AD546,技まとめ!$A$1:$F$380,6,FALSE)),"－",VLOOKUP($AD546,技まとめ!$A$1:$F$380,6,FALSE))</f>
        <v>NS</v>
      </c>
      <c r="AF546" s="3">
        <f>IF(ISERROR(VLOOKUP($AD546,技まとめ!$A$1:$F$380,3,FALSE)),"－",VLOOKUP($AD546,技まとめ!$A$1:$F$380,3,FALSE))</f>
        <v>31</v>
      </c>
      <c r="AG546" s="3">
        <f>IF(ISERROR(VLOOKUP($AD546,技まとめ!$A$1:$F$380,5,FALSE)),"－",VLOOKUP($AD546,技まとめ!$A$1:$F$380,5,FALSE))</f>
        <v>22</v>
      </c>
      <c r="AH546" s="3" t="str">
        <f>IF($E546=IF(ISERROR(VLOOKUP($AD546,技まとめ!$A$1:$F$380,4,FALSE)),"－",VLOOKUP($AD546,技まとめ!$A$1:$F$380,4,FALSE)),"一致","")</f>
        <v>一致</v>
      </c>
      <c r="AI546" s="9" t="s">
        <v>647</v>
      </c>
      <c r="AJ546" s="3" t="str">
        <f>IF(ISERROR(VLOOKUP($AI546,技まとめ!$A$1:$F$380,6,FALSE)),"－",VLOOKUP($AI546,技まとめ!$A$1:$F$380,6,FALSE))</f>
        <v>NS</v>
      </c>
      <c r="AK546" s="3">
        <f>IF(ISERROR(VLOOKUP($AI546,技まとめ!$A$1:$F$380,3,FALSE)),"－",VLOOKUP($AI546,技まとめ!$A$1:$F$380,3,FALSE))</f>
        <v>103</v>
      </c>
      <c r="AL546" s="3">
        <f>IF(ISERROR(VLOOKUP($AI546,技まとめ!$A$1:$F$380,5,FALSE)),"－",VLOOKUP($AI546,技まとめ!$A$1:$F$380,5,FALSE))</f>
        <v>55</v>
      </c>
      <c r="AM546" s="3" t="str">
        <f>IF($E546=IF(ISERROR(VLOOKUP($AI546,技まとめ!$A$1:$F$380,4,FALSE)),"－",VLOOKUP($AI546,技まとめ!$A$1:$F$380,4,FALSE)),"一致","")</f>
        <v/>
      </c>
      <c r="AN546" s="9" t="s">
        <v>503</v>
      </c>
      <c r="AO546" s="3" t="str">
        <f>IF(ISERROR(VLOOKUP($AN546,技まとめ!$A$1:$F$380,6,FALSE)),"－",VLOOKUP($AN546,技まとめ!$A$1:$F$380,6,FALSE))</f>
        <v>DR</v>
      </c>
      <c r="AP546" s="3">
        <f>IF(ISERROR(VLOOKUP($AN546,技まとめ!$A$1:$F$380,3,FALSE)),"－",VLOOKUP($AN546,技まとめ!$A$1:$F$380,3,FALSE))</f>
        <v>68</v>
      </c>
      <c r="AQ546" s="3">
        <f>IF(ISERROR(VLOOKUP($AN546,技まとめ!$A$1:$F$380,5,FALSE)),"－",VLOOKUP($AN546,技まとめ!$A$1:$F$380,5,FALSE))</f>
        <v>41</v>
      </c>
      <c r="AR546" s="3" t="str">
        <f>IF($E546=IF(ISERROR(VLOOKUP($AN546,技まとめ!$A$1:$F$380,4,FALSE)),"－",VLOOKUP($AN546,技まとめ!$A$1:$F$380,4,FALSE)),"一致","")</f>
        <v/>
      </c>
      <c r="AS546" s="9" t="s">
        <v>557</v>
      </c>
      <c r="AT546" s="3" t="str">
        <f>IF(ISERROR(VLOOKUP($AS546,技まとめ!$A$1:$F$380,6,FALSE)),"－",VLOOKUP($AS546,技まとめ!$A$1:$F$380,6,FALSE))</f>
        <v>LS</v>
      </c>
      <c r="AU546" s="3">
        <f>IF(ISERROR(VLOOKUP($AS546,技まとめ!$A$1:$F$380,3,FALSE)),"－",VLOOKUP($AS546,技まとめ!$A$1:$F$380,3,FALSE))</f>
        <v>101</v>
      </c>
      <c r="AV546" s="3">
        <f>IF(ISERROR(VLOOKUP($AS546,技まとめ!$A$1:$F$380,5,FALSE)),"－",VLOOKUP($AS546,技まとめ!$A$1:$F$380,5,FALSE))</f>
        <v>66</v>
      </c>
      <c r="AW546" s="3" t="str">
        <f>IF($E546=IF(ISERROR(VLOOKUP($AS546,技まとめ!$A$1:$F$380,4,FALSE)),"－",VLOOKUP($AS546,技まとめ!$A$1:$F$380,4,FALSE)),"一致","")</f>
        <v>一致</v>
      </c>
      <c r="AX546" s="12" t="str">
        <f t="shared" si="118"/>
        <v>メテオアタックストライクサンバオオウチワトリプルブースト</v>
      </c>
      <c r="AY546" s="12" t="str">
        <f t="shared" si="119"/>
        <v>メテオアタックストライクサンバオオウチワトリプルブースト</v>
      </c>
      <c r="AZ546" s="12" t="str">
        <f t="shared" si="120"/>
        <v>メテオアタックストライクサンバオオウチワトリプルブースト</v>
      </c>
      <c r="BA546" s="12" t="str">
        <f t="shared" si="121"/>
        <v>メテオアタックストライクサンバオオウチワトリプルブースト</v>
      </c>
      <c r="BB546" s="11" t="str">
        <f t="shared" si="122"/>
        <v>NSNSDRLS</v>
      </c>
      <c r="BC546" s="11" t="str">
        <f t="shared" si="123"/>
        <v>NSNSDRLS</v>
      </c>
      <c r="BD546" s="11" t="str">
        <f t="shared" si="124"/>
        <v>NSNSDRLS</v>
      </c>
      <c r="BE546" s="11" t="str">
        <f t="shared" si="125"/>
        <v>NSNSDRLS</v>
      </c>
    </row>
    <row r="547" spans="1:57" ht="11.25" hidden="1" customHeight="1">
      <c r="A547" s="6">
        <v>545</v>
      </c>
      <c r="B547" s="7" t="s">
        <v>1468</v>
      </c>
      <c r="C547" s="8" t="s">
        <v>1469</v>
      </c>
      <c r="D547" s="7" t="s">
        <v>72</v>
      </c>
      <c r="E547" s="7" t="s">
        <v>73</v>
      </c>
      <c r="F547" s="7" t="s">
        <v>74</v>
      </c>
      <c r="G547" s="9">
        <v>102</v>
      </c>
      <c r="H547" s="9">
        <v>119</v>
      </c>
      <c r="I547" s="9">
        <v>46</v>
      </c>
      <c r="J547" s="9">
        <v>54</v>
      </c>
      <c r="K547" s="9">
        <v>56</v>
      </c>
      <c r="L547" s="9">
        <v>56</v>
      </c>
      <c r="M547" s="9">
        <v>60</v>
      </c>
      <c r="N547" s="9">
        <v>53</v>
      </c>
      <c r="O547" s="9">
        <v>53</v>
      </c>
      <c r="P547" s="9">
        <v>63</v>
      </c>
      <c r="Q547" s="10">
        <v>96</v>
      </c>
      <c r="R547" s="11">
        <v>44</v>
      </c>
      <c r="S547" s="11">
        <v>1</v>
      </c>
      <c r="T547" s="11">
        <v>106</v>
      </c>
      <c r="U547" s="11">
        <v>110</v>
      </c>
      <c r="V547" s="11">
        <v>1</v>
      </c>
      <c r="W547" s="11">
        <v>103</v>
      </c>
      <c r="X547" s="11">
        <f t="shared" si="112"/>
        <v>461</v>
      </c>
      <c r="Y547" s="11">
        <f t="shared" si="113"/>
        <v>4360</v>
      </c>
      <c r="Z547" s="11">
        <f t="shared" si="114"/>
        <v>2065</v>
      </c>
      <c r="AA547" s="11">
        <f t="shared" si="115"/>
        <v>4235</v>
      </c>
      <c r="AB547" s="11">
        <f t="shared" si="116"/>
        <v>4235</v>
      </c>
      <c r="AC547" s="6">
        <f t="shared" si="117"/>
        <v>4975</v>
      </c>
      <c r="AD547" s="9" t="s">
        <v>440</v>
      </c>
      <c r="AE547" s="3" t="str">
        <f>IF(ISERROR(VLOOKUP($AD547,技まとめ!$A$1:$F$380,6,FALSE)),"－",VLOOKUP($AD547,技まとめ!$A$1:$F$380,6,FALSE))</f>
        <v>CA</v>
      </c>
      <c r="AF547" s="3">
        <f>IF(ISERROR(VLOOKUP($AD547,技まとめ!$A$1:$F$380,3,FALSE)),"－",VLOOKUP($AD547,技まとめ!$A$1:$F$380,3,FALSE))</f>
        <v>15</v>
      </c>
      <c r="AG547" s="3">
        <f>IF(ISERROR(VLOOKUP($AD547,技まとめ!$A$1:$F$380,5,FALSE)),"－",VLOOKUP($AD547,技まとめ!$A$1:$F$380,5,FALSE))</f>
        <v>20</v>
      </c>
      <c r="AH547" s="3" t="str">
        <f>IF($E547=IF(ISERROR(VLOOKUP($AD547,技まとめ!$A$1:$F$380,4,FALSE)),"－",VLOOKUP($AD547,技まとめ!$A$1:$F$380,4,FALSE)),"一致","")</f>
        <v/>
      </c>
      <c r="AI547" s="9" t="s">
        <v>239</v>
      </c>
      <c r="AJ547" s="3" t="str">
        <f>IF(ISERROR(VLOOKUP($AI547,技まとめ!$A$1:$F$380,6,FALSE)),"－",VLOOKUP($AI547,技まとめ!$A$1:$F$380,6,FALSE))</f>
        <v>P1</v>
      </c>
      <c r="AK547" s="3">
        <f>IF(ISERROR(VLOOKUP($AI547,技まとめ!$A$1:$F$380,3,FALSE)),"－",VLOOKUP($AI547,技まとめ!$A$1:$F$380,3,FALSE))</f>
        <v>40</v>
      </c>
      <c r="AL547" s="3">
        <f>IF(ISERROR(VLOOKUP($AI547,技まとめ!$A$1:$F$380,5,FALSE)),"－",VLOOKUP($AI547,技まとめ!$A$1:$F$380,5,FALSE))</f>
        <v>30</v>
      </c>
      <c r="AM547" s="3" t="str">
        <f>IF($E547=IF(ISERROR(VLOOKUP($AI547,技まとめ!$A$1:$F$380,4,FALSE)),"－",VLOOKUP($AI547,技まとめ!$A$1:$F$380,4,FALSE)),"一致","")</f>
        <v/>
      </c>
      <c r="AN547" s="9" t="s">
        <v>605</v>
      </c>
      <c r="AO547" s="3" t="str">
        <f>IF(ISERROR(VLOOKUP($AN547,技まとめ!$A$1:$F$380,6,FALSE)),"－",VLOOKUP($AN547,技まとめ!$A$1:$F$380,6,FALSE))</f>
        <v>DR</v>
      </c>
      <c r="AP547" s="3">
        <f>IF(ISERROR(VLOOKUP($AN547,技まとめ!$A$1:$F$380,3,FALSE)),"－",VLOOKUP($AN547,技まとめ!$A$1:$F$380,3,FALSE))</f>
        <v>102</v>
      </c>
      <c r="AQ547" s="3">
        <f>IF(ISERROR(VLOOKUP($AN547,技まとめ!$A$1:$F$380,5,FALSE)),"－",VLOOKUP($AN547,技まとめ!$A$1:$F$380,5,FALSE))</f>
        <v>57</v>
      </c>
      <c r="AR547" s="3" t="str">
        <f>IF($E547=IF(ISERROR(VLOOKUP($AN547,技まとめ!$A$1:$F$380,4,FALSE)),"－",VLOOKUP($AN547,技まとめ!$A$1:$F$380,4,FALSE)),"一致","")</f>
        <v/>
      </c>
      <c r="AS547" s="9" t="s">
        <v>242</v>
      </c>
      <c r="AT547" s="3" t="str">
        <f>IF(ISERROR(VLOOKUP($AS547,技まとめ!$A$1:$F$380,6,FALSE)),"－",VLOOKUP($AS547,技まとめ!$A$1:$F$380,6,FALSE))</f>
        <v>P2</v>
      </c>
      <c r="AU547" s="3">
        <f>IF(ISERROR(VLOOKUP($AS547,技まとめ!$A$1:$F$380,3,FALSE)),"－",VLOOKUP($AS547,技まとめ!$A$1:$F$380,3,FALSE))</f>
        <v>65</v>
      </c>
      <c r="AV547" s="3">
        <f>IF(ISERROR(VLOOKUP($AS547,技まとめ!$A$1:$F$380,5,FALSE)),"－",VLOOKUP($AS547,技まとめ!$A$1:$F$380,5,FALSE))</f>
        <v>40</v>
      </c>
      <c r="AW547" s="3" t="str">
        <f>IF($E547=IF(ISERROR(VLOOKUP($AS547,技まとめ!$A$1:$F$380,4,FALSE)),"－",VLOOKUP($AS547,技まとめ!$A$1:$F$380,4,FALSE)),"一致","")</f>
        <v/>
      </c>
      <c r="AX547" s="12" t="str">
        <f t="shared" si="118"/>
        <v>スワンダイブねっけつヘッドジ・イカロスカウンターストライク</v>
      </c>
      <c r="AY547" s="12" t="str">
        <f t="shared" si="119"/>
        <v>スワンダイブねっけつヘッドジ・イカロスカウンターストライク</v>
      </c>
      <c r="AZ547" s="12" t="str">
        <f t="shared" si="120"/>
        <v>スワンダイブねっけつヘッドジ・イカロスカウンターストライク</v>
      </c>
      <c r="BA547" s="12" t="str">
        <f t="shared" si="121"/>
        <v>スワンダイブねっけつヘッドジ・イカロスカウンターストライク</v>
      </c>
      <c r="BB547" s="11" t="str">
        <f t="shared" si="122"/>
        <v>CAP1DRP2</v>
      </c>
      <c r="BC547" s="11" t="str">
        <f t="shared" si="123"/>
        <v>CAP1DRP2</v>
      </c>
      <c r="BD547" s="11" t="str">
        <f t="shared" si="124"/>
        <v>CAP1DRP2</v>
      </c>
      <c r="BE547" s="11" t="str">
        <f t="shared" si="125"/>
        <v>CAP1DRP2</v>
      </c>
    </row>
    <row r="548" spans="1:57" ht="11.25" hidden="1" customHeight="1">
      <c r="A548" s="6">
        <v>546</v>
      </c>
      <c r="B548" s="7" t="s">
        <v>1470</v>
      </c>
      <c r="C548" s="8" t="s">
        <v>1471</v>
      </c>
      <c r="D548" s="7" t="s">
        <v>72</v>
      </c>
      <c r="E548" s="7" t="s">
        <v>73</v>
      </c>
      <c r="F548" s="7" t="s">
        <v>109</v>
      </c>
      <c r="G548" s="9">
        <v>115</v>
      </c>
      <c r="H548" s="9">
        <v>100</v>
      </c>
      <c r="I548" s="9">
        <v>46</v>
      </c>
      <c r="J548" s="9">
        <v>56</v>
      </c>
      <c r="K548" s="9">
        <v>61</v>
      </c>
      <c r="L548" s="9">
        <v>45</v>
      </c>
      <c r="M548" s="9">
        <v>55</v>
      </c>
      <c r="N548" s="9">
        <v>51</v>
      </c>
      <c r="O548" s="9">
        <v>51</v>
      </c>
      <c r="P548" s="9">
        <v>63</v>
      </c>
      <c r="Q548" s="10">
        <v>96</v>
      </c>
      <c r="R548" s="11">
        <v>49</v>
      </c>
      <c r="S548" s="11">
        <v>1</v>
      </c>
      <c r="T548" s="11">
        <v>95</v>
      </c>
      <c r="U548" s="11">
        <v>105</v>
      </c>
      <c r="V548" s="11">
        <v>1</v>
      </c>
      <c r="W548" s="11">
        <v>101</v>
      </c>
      <c r="X548" s="11">
        <f t="shared" si="112"/>
        <v>448</v>
      </c>
      <c r="Y548" s="11">
        <f t="shared" si="113"/>
        <v>4350</v>
      </c>
      <c r="Z548" s="11">
        <f t="shared" si="114"/>
        <v>2230</v>
      </c>
      <c r="AA548" s="11">
        <f t="shared" si="115"/>
        <v>3840</v>
      </c>
      <c r="AB548" s="11">
        <f t="shared" si="116"/>
        <v>3840</v>
      </c>
      <c r="AC548" s="6">
        <f t="shared" si="117"/>
        <v>4550</v>
      </c>
      <c r="AD548" s="9" t="s">
        <v>83</v>
      </c>
      <c r="AE548" s="3" t="str">
        <f>IF(ISERROR(VLOOKUP($AD548,技まとめ!$A$1:$F$380,6,FALSE)),"－",VLOOKUP($AD548,技まとめ!$A$1:$F$380,6,FALSE))</f>
        <v>DR</v>
      </c>
      <c r="AF548" s="3">
        <f>IF(ISERROR(VLOOKUP($AD548,技まとめ!$A$1:$F$380,3,FALSE)),"－",VLOOKUP($AD548,技まとめ!$A$1:$F$380,3,FALSE))</f>
        <v>13</v>
      </c>
      <c r="AG548" s="3">
        <f>IF(ISERROR(VLOOKUP($AD548,技まとめ!$A$1:$F$380,5,FALSE)),"－",VLOOKUP($AD548,技まとめ!$A$1:$F$380,5,FALSE))</f>
        <v>20</v>
      </c>
      <c r="AH548" s="3" t="str">
        <f>IF($E548=IF(ISERROR(VLOOKUP($AD548,技まとめ!$A$1:$F$380,4,FALSE)),"－",VLOOKUP($AD548,技まとめ!$A$1:$F$380,4,FALSE)),"一致","")</f>
        <v/>
      </c>
      <c r="AI548" s="9" t="s">
        <v>90</v>
      </c>
      <c r="AJ548" s="3" t="str">
        <f>IF(ISERROR(VLOOKUP($AI548,技まとめ!$A$1:$F$380,6,FALSE)),"－",VLOOKUP($AI548,技まとめ!$A$1:$F$380,6,FALSE))</f>
        <v>DR</v>
      </c>
      <c r="AK548" s="3">
        <f>IF(ISERROR(VLOOKUP($AI548,技まとめ!$A$1:$F$380,3,FALSE)),"－",VLOOKUP($AI548,技まとめ!$A$1:$F$380,3,FALSE))</f>
        <v>46</v>
      </c>
      <c r="AL548" s="3">
        <f>IF(ISERROR(VLOOKUP($AI548,技まとめ!$A$1:$F$380,5,FALSE)),"－",VLOOKUP($AI548,技まとめ!$A$1:$F$380,5,FALSE))</f>
        <v>33</v>
      </c>
      <c r="AM548" s="3" t="str">
        <f>IF($E548=IF(ISERROR(VLOOKUP($AI548,技まとめ!$A$1:$F$380,4,FALSE)),"－",VLOOKUP($AI548,技まとめ!$A$1:$F$380,4,FALSE)),"一致","")</f>
        <v>一致</v>
      </c>
      <c r="AN548" s="9" t="s">
        <v>454</v>
      </c>
      <c r="AO548" s="3" t="str">
        <f>IF(ISERROR(VLOOKUP($AN548,技まとめ!$A$1:$F$380,6,FALSE)),"－",VLOOKUP($AN548,技まとめ!$A$1:$F$380,6,FALSE))</f>
        <v>BL</v>
      </c>
      <c r="AP548" s="3">
        <f>IF(ISERROR(VLOOKUP($AN548,技まとめ!$A$1:$F$380,3,FALSE)),"－",VLOOKUP($AN548,技まとめ!$A$1:$F$380,3,FALSE))</f>
        <v>65</v>
      </c>
      <c r="AQ548" s="3">
        <f>IF(ISERROR(VLOOKUP($AN548,技まとめ!$A$1:$F$380,5,FALSE)),"－",VLOOKUP($AN548,技まとめ!$A$1:$F$380,5,FALSE))</f>
        <v>42</v>
      </c>
      <c r="AR548" s="3" t="str">
        <f>IF($E548=IF(ISERROR(VLOOKUP($AN548,技まとめ!$A$1:$F$380,4,FALSE)),"－",VLOOKUP($AN548,技まとめ!$A$1:$F$380,4,FALSE)),"一致","")</f>
        <v/>
      </c>
      <c r="AS548" s="9" t="s">
        <v>336</v>
      </c>
      <c r="AT548" s="3" t="str">
        <f>IF(ISERROR(VLOOKUP($AS548,技まとめ!$A$1:$F$380,6,FALSE)),"－",VLOOKUP($AS548,技まとめ!$A$1:$F$380,6,FALSE))</f>
        <v>SC</v>
      </c>
      <c r="AU548" s="3">
        <f>IF(ISERROR(VLOOKUP($AS548,技まとめ!$A$1:$F$380,3,FALSE)),"－",VLOOKUP($AS548,技まとめ!$A$1:$F$380,3,FALSE))</f>
        <v>83</v>
      </c>
      <c r="AV548" s="3">
        <f>IF(ISERROR(VLOOKUP($AS548,技まとめ!$A$1:$F$380,5,FALSE)),"－",VLOOKUP($AS548,技まとめ!$A$1:$F$380,5,FALSE))</f>
        <v>46</v>
      </c>
      <c r="AW548" s="3" t="str">
        <f>IF($E548=IF(ISERROR(VLOOKUP($AS548,技まとめ!$A$1:$F$380,4,FALSE)),"－",VLOOKUP($AS548,技まとめ!$A$1:$F$380,4,FALSE)),"一致","")</f>
        <v/>
      </c>
      <c r="AX548" s="12" t="str">
        <f t="shared" si="118"/>
        <v>しっぷうダッシュモグラフェイントぶんしんディフェンスぶんしんシュート</v>
      </c>
      <c r="AY548" s="12" t="str">
        <f t="shared" si="119"/>
        <v>しっぷうダッシュモグラフェイントぶんしんディフェンスぶんしんシュート</v>
      </c>
      <c r="AZ548" s="12" t="str">
        <f t="shared" si="120"/>
        <v>しっぷうダッシュモグラフェイントぶんしんディフェンスぶんしんシュート</v>
      </c>
      <c r="BA548" s="12" t="str">
        <f t="shared" si="121"/>
        <v>しっぷうダッシュモグラフェイントぶんしんディフェンスぶんしんシュート</v>
      </c>
      <c r="BB548" s="11" t="str">
        <f t="shared" si="122"/>
        <v>DRDRBLSC</v>
      </c>
      <c r="BC548" s="11" t="str">
        <f t="shared" si="123"/>
        <v>DRDRBLSC</v>
      </c>
      <c r="BD548" s="11" t="str">
        <f t="shared" si="124"/>
        <v>DRDRBLSC</v>
      </c>
      <c r="BE548" s="11" t="str">
        <f t="shared" si="125"/>
        <v>DRDRBLSC</v>
      </c>
    </row>
    <row r="549" spans="1:57" ht="11.25" hidden="1" customHeight="1">
      <c r="A549" s="6">
        <v>547</v>
      </c>
      <c r="B549" s="7" t="s">
        <v>1472</v>
      </c>
      <c r="C549" s="8" t="s">
        <v>1473</v>
      </c>
      <c r="D549" s="7" t="s">
        <v>72</v>
      </c>
      <c r="E549" s="7" t="s">
        <v>81</v>
      </c>
      <c r="F549" s="7" t="s">
        <v>74</v>
      </c>
      <c r="G549" s="9">
        <v>122</v>
      </c>
      <c r="H549" s="9">
        <v>96</v>
      </c>
      <c r="I549" s="9">
        <v>47</v>
      </c>
      <c r="J549" s="9">
        <v>53</v>
      </c>
      <c r="K549" s="9">
        <v>53</v>
      </c>
      <c r="L549" s="9">
        <v>51</v>
      </c>
      <c r="M549" s="9">
        <v>58</v>
      </c>
      <c r="N549" s="9">
        <v>61</v>
      </c>
      <c r="O549" s="9">
        <v>56</v>
      </c>
      <c r="P549" s="9">
        <v>36</v>
      </c>
      <c r="Q549" s="10">
        <v>97</v>
      </c>
      <c r="R549" s="11">
        <v>21</v>
      </c>
      <c r="S549" s="11">
        <v>1</v>
      </c>
      <c r="T549" s="11">
        <v>101</v>
      </c>
      <c r="U549" s="11">
        <v>108</v>
      </c>
      <c r="V549" s="11">
        <v>1</v>
      </c>
      <c r="W549" s="11">
        <v>106</v>
      </c>
      <c r="X549" s="11">
        <f t="shared" si="112"/>
        <v>435</v>
      </c>
      <c r="Y549" s="11">
        <f t="shared" si="113"/>
        <v>4415</v>
      </c>
      <c r="Z549" s="11">
        <f t="shared" si="114"/>
        <v>1275</v>
      </c>
      <c r="AA549" s="11">
        <f t="shared" si="115"/>
        <v>4075</v>
      </c>
      <c r="AB549" s="11">
        <f t="shared" si="116"/>
        <v>4075</v>
      </c>
      <c r="AC549" s="6">
        <f t="shared" si="117"/>
        <v>4675</v>
      </c>
      <c r="AD549" s="9" t="s">
        <v>1474</v>
      </c>
      <c r="AE549" s="3" t="str">
        <f>IF(ISERROR(VLOOKUP($AD549,技まとめ!$A$1:$F$380,6,FALSE)),"－",VLOOKUP($AD549,技まとめ!$A$1:$F$380,6,FALSE))</f>
        <v>SC</v>
      </c>
      <c r="AF549" s="3">
        <f>IF(ISERROR(VLOOKUP($AD549,技まとめ!$A$1:$F$380,3,FALSE)),"－",VLOOKUP($AD549,技まとめ!$A$1:$F$380,3,FALSE))</f>
        <v>49</v>
      </c>
      <c r="AG549" s="3">
        <f>IF(ISERROR(VLOOKUP($AD549,技まとめ!$A$1:$F$380,5,FALSE)),"－",VLOOKUP($AD549,技まとめ!$A$1:$F$380,5,FALSE))</f>
        <v>31</v>
      </c>
      <c r="AH549" s="3" t="str">
        <f>IF($E549=IF(ISERROR(VLOOKUP($AD549,技まとめ!$A$1:$F$380,4,FALSE)),"－",VLOOKUP($AD549,技まとめ!$A$1:$F$380,4,FALSE)),"一致","")</f>
        <v/>
      </c>
      <c r="AI549" s="9" t="s">
        <v>472</v>
      </c>
      <c r="AJ549" s="3" t="str">
        <f>IF(ISERROR(VLOOKUP($AI549,技まとめ!$A$1:$F$380,6,FALSE)),"－",VLOOKUP($AI549,技まとめ!$A$1:$F$380,6,FALSE))</f>
        <v>BL</v>
      </c>
      <c r="AK549" s="3">
        <f>IF(ISERROR(VLOOKUP($AI549,技まとめ!$A$1:$F$380,3,FALSE)),"－",VLOOKUP($AI549,技まとめ!$A$1:$F$380,3,FALSE))</f>
        <v>106</v>
      </c>
      <c r="AL549" s="3">
        <f>IF(ISERROR(VLOOKUP($AI549,技まとめ!$A$1:$F$380,5,FALSE)),"－",VLOOKUP($AI549,技まとめ!$A$1:$F$380,5,FALSE))</f>
        <v>57</v>
      </c>
      <c r="AM549" s="3" t="str">
        <f>IF($E549=IF(ISERROR(VLOOKUP($AI549,技まとめ!$A$1:$F$380,4,FALSE)),"－",VLOOKUP($AI549,技まとめ!$A$1:$F$380,4,FALSE)),"一致","")</f>
        <v/>
      </c>
      <c r="AN549" s="9" t="s">
        <v>594</v>
      </c>
      <c r="AO549" s="3" t="str">
        <f>IF(ISERROR(VLOOKUP($AN549,技まとめ!$A$1:$F$380,6,FALSE)),"－",VLOOKUP($AN549,技まとめ!$A$1:$F$380,6,FALSE))</f>
        <v>P1</v>
      </c>
      <c r="AP549" s="3">
        <f>IF(ISERROR(VLOOKUP($AN549,技まとめ!$A$1:$F$380,3,FALSE)),"－",VLOOKUP($AN549,技まとめ!$A$1:$F$380,3,FALSE))</f>
        <v>73</v>
      </c>
      <c r="AQ549" s="3">
        <f>IF(ISERROR(VLOOKUP($AN549,技まとめ!$A$1:$F$380,5,FALSE)),"－",VLOOKUP($AN549,技まとめ!$A$1:$F$380,5,FALSE))</f>
        <v>42</v>
      </c>
      <c r="AR549" s="3" t="str">
        <f>IF($E549=IF(ISERROR(VLOOKUP($AN549,技まとめ!$A$1:$F$380,4,FALSE)),"－",VLOOKUP($AN549,技まとめ!$A$1:$F$380,4,FALSE)),"一致","")</f>
        <v/>
      </c>
      <c r="AS549" s="9" t="s">
        <v>573</v>
      </c>
      <c r="AT549" s="3" t="str">
        <f>IF(ISERROR(VLOOKUP($AS549,技まとめ!$A$1:$F$380,6,FALSE)),"－",VLOOKUP($AS549,技まとめ!$A$1:$F$380,6,FALSE))</f>
        <v>P2</v>
      </c>
      <c r="AU549" s="3">
        <f>IF(ISERROR(VLOOKUP($AS549,技まとめ!$A$1:$F$380,3,FALSE)),"－",VLOOKUP($AS549,技まとめ!$A$1:$F$380,3,FALSE))</f>
        <v>71</v>
      </c>
      <c r="AV549" s="3">
        <f>IF(ISERROR(VLOOKUP($AS549,技まとめ!$A$1:$F$380,5,FALSE)),"－",VLOOKUP($AS549,技まとめ!$A$1:$F$380,5,FALSE))</f>
        <v>42</v>
      </c>
      <c r="AW549" s="3" t="str">
        <f>IF($E549=IF(ISERROR(VLOOKUP($AS549,技まとめ!$A$1:$F$380,4,FALSE)),"－",VLOOKUP($AS549,技まとめ!$A$1:$F$380,4,FALSE)),"一致","")</f>
        <v>一致</v>
      </c>
      <c r="AX549" s="12" t="str">
        <f t="shared" si="118"/>
        <v>ローズスプラッシュかごめかごめコロッセオガードつなみウォール</v>
      </c>
      <c r="AY549" s="12" t="str">
        <f t="shared" si="119"/>
        <v>ローズスプラッシュかごめかごめコロッセオガードつなみウォール</v>
      </c>
      <c r="AZ549" s="12" t="str">
        <f t="shared" si="120"/>
        <v>ローズスプラッシュかごめかごめコロッセオガードつなみウォール</v>
      </c>
      <c r="BA549" s="12" t="str">
        <f t="shared" si="121"/>
        <v>ローズスプラッシュかごめかごめコロッセオガードつなみウォール</v>
      </c>
      <c r="BB549" s="11" t="str">
        <f t="shared" si="122"/>
        <v>SCBLP1P2</v>
      </c>
      <c r="BC549" s="11" t="str">
        <f t="shared" si="123"/>
        <v>SCBLP1P2</v>
      </c>
      <c r="BD549" s="11" t="str">
        <f t="shared" si="124"/>
        <v>SCBLP1P2</v>
      </c>
      <c r="BE549" s="11" t="str">
        <f t="shared" si="125"/>
        <v>SCBLP1P2</v>
      </c>
    </row>
    <row r="550" spans="1:57" ht="11.25" hidden="1" customHeight="1">
      <c r="A550" s="6">
        <v>548</v>
      </c>
      <c r="B550" s="7" t="s">
        <v>1475</v>
      </c>
      <c r="C550" s="8" t="s">
        <v>1476</v>
      </c>
      <c r="D550" s="7" t="s">
        <v>72</v>
      </c>
      <c r="E550" s="7" t="s">
        <v>102</v>
      </c>
      <c r="F550" s="7" t="s">
        <v>109</v>
      </c>
      <c r="G550" s="9">
        <v>119</v>
      </c>
      <c r="H550" s="9">
        <v>117</v>
      </c>
      <c r="I550" s="9">
        <v>53</v>
      </c>
      <c r="J550" s="9">
        <v>52</v>
      </c>
      <c r="K550" s="9">
        <v>51</v>
      </c>
      <c r="L550" s="9">
        <v>53</v>
      </c>
      <c r="M550" s="9">
        <v>55</v>
      </c>
      <c r="N550" s="9">
        <v>57</v>
      </c>
      <c r="O550" s="9">
        <v>54</v>
      </c>
      <c r="P550" s="9">
        <v>48</v>
      </c>
      <c r="Q550" s="10">
        <v>103</v>
      </c>
      <c r="R550" s="11">
        <v>26</v>
      </c>
      <c r="S550" s="11">
        <v>1</v>
      </c>
      <c r="T550" s="11">
        <v>103</v>
      </c>
      <c r="U550" s="11">
        <v>105</v>
      </c>
      <c r="V550" s="11">
        <v>1</v>
      </c>
      <c r="W550" s="11">
        <v>104</v>
      </c>
      <c r="X550" s="11">
        <f t="shared" si="112"/>
        <v>443</v>
      </c>
      <c r="Y550" s="11">
        <f t="shared" si="113"/>
        <v>4645</v>
      </c>
      <c r="Z550" s="11">
        <f t="shared" si="114"/>
        <v>1440</v>
      </c>
      <c r="AA550" s="11">
        <f t="shared" si="115"/>
        <v>4135</v>
      </c>
      <c r="AB550" s="11">
        <f t="shared" si="116"/>
        <v>4135</v>
      </c>
      <c r="AC550" s="6">
        <f t="shared" si="117"/>
        <v>4770</v>
      </c>
      <c r="AD550" s="9" t="s">
        <v>5010</v>
      </c>
      <c r="AE550" s="3" t="str">
        <f>IF(ISERROR(VLOOKUP($AD550,技まとめ!$A$1:$F$380,6,FALSE)),"－",VLOOKUP($AD550,技まとめ!$A$1:$F$380,6,FALSE))</f>
        <v>－</v>
      </c>
      <c r="AF550" s="3">
        <f>IF(ISERROR(VLOOKUP($AD550,技まとめ!$A$1:$F$380,3,FALSE)),"－",VLOOKUP($AD550,技まとめ!$A$1:$F$380,3,FALSE))</f>
        <v>0</v>
      </c>
      <c r="AG550" s="3">
        <f>IF(ISERROR(VLOOKUP($AD550,技まとめ!$A$1:$F$380,5,FALSE)),"－",VLOOKUP($AD550,技まとめ!$A$1:$F$380,5,FALSE))</f>
        <v>0</v>
      </c>
      <c r="AH550" s="3" t="str">
        <f>IF($E550=IF(ISERROR(VLOOKUP($AD550,技まとめ!$A$1:$F$380,4,FALSE)),"－",VLOOKUP($AD550,技まとめ!$A$1:$F$380,4,FALSE)),"一致","")</f>
        <v/>
      </c>
      <c r="AI550" s="9" t="s">
        <v>83</v>
      </c>
      <c r="AJ550" s="3" t="str">
        <f>IF(ISERROR(VLOOKUP($AI550,技まとめ!$A$1:$F$380,6,FALSE)),"－",VLOOKUP($AI550,技まとめ!$A$1:$F$380,6,FALSE))</f>
        <v>DR</v>
      </c>
      <c r="AK550" s="3">
        <f>IF(ISERROR(VLOOKUP($AI550,技まとめ!$A$1:$F$380,3,FALSE)),"－",VLOOKUP($AI550,技まとめ!$A$1:$F$380,3,FALSE))</f>
        <v>13</v>
      </c>
      <c r="AL550" s="3">
        <f>IF(ISERROR(VLOOKUP($AI550,技まとめ!$A$1:$F$380,5,FALSE)),"－",VLOOKUP($AI550,技まとめ!$A$1:$F$380,5,FALSE))</f>
        <v>20</v>
      </c>
      <c r="AM550" s="3" t="str">
        <f>IF($E550=IF(ISERROR(VLOOKUP($AI550,技まとめ!$A$1:$F$380,4,FALSE)),"－",VLOOKUP($AI550,技まとめ!$A$1:$F$380,4,FALSE)),"一致","")</f>
        <v/>
      </c>
      <c r="AN550" s="9" t="s">
        <v>211</v>
      </c>
      <c r="AO550" s="3" t="str">
        <f>IF(ISERROR(VLOOKUP($AN550,技まとめ!$A$1:$F$380,6,FALSE)),"－",VLOOKUP($AN550,技まとめ!$A$1:$F$380,6,FALSE))</f>
        <v>NS</v>
      </c>
      <c r="AP550" s="3">
        <f>IF(ISERROR(VLOOKUP($AN550,技まとめ!$A$1:$F$380,3,FALSE)),"－",VLOOKUP($AN550,技まとめ!$A$1:$F$380,3,FALSE))</f>
        <v>36</v>
      </c>
      <c r="AQ550" s="3">
        <f>IF(ISERROR(VLOOKUP($AN550,技まとめ!$A$1:$F$380,5,FALSE)),"－",VLOOKUP($AN550,技まとめ!$A$1:$F$380,5,FALSE))</f>
        <v>25</v>
      </c>
      <c r="AR550" s="3" t="str">
        <f>IF($E550=IF(ISERROR(VLOOKUP($AN550,技まとめ!$A$1:$F$380,4,FALSE)),"－",VLOOKUP($AN550,技まとめ!$A$1:$F$380,4,FALSE)),"一致","")</f>
        <v/>
      </c>
      <c r="AS550" s="9" t="s">
        <v>125</v>
      </c>
      <c r="AT550" s="3" t="str">
        <f>IF(ISERROR(VLOOKUP($AS550,技まとめ!$A$1:$F$380,6,FALSE)),"－",VLOOKUP($AS550,技まとめ!$A$1:$F$380,6,FALSE))</f>
        <v>NS</v>
      </c>
      <c r="AU550" s="3">
        <f>IF(ISERROR(VLOOKUP($AS550,技まとめ!$A$1:$F$380,3,FALSE)),"－",VLOOKUP($AS550,技まとめ!$A$1:$F$380,3,FALSE))</f>
        <v>81</v>
      </c>
      <c r="AV550" s="3">
        <f>IF(ISERROR(VLOOKUP($AS550,技まとめ!$A$1:$F$380,5,FALSE)),"－",VLOOKUP($AS550,技まとめ!$A$1:$F$380,5,FALSE))</f>
        <v>46</v>
      </c>
      <c r="AW550" s="3" t="str">
        <f>IF($E550=IF(ISERROR(VLOOKUP($AS550,技まとめ!$A$1:$F$380,4,FALSE)),"－",VLOOKUP($AS550,技まとめ!$A$1:$F$380,4,FALSE)),"一致","")</f>
        <v>一致</v>
      </c>
      <c r="AX550" s="12" t="str">
        <f t="shared" si="118"/>
        <v>イカサマ！しっぷうダッシュコロドラシュートドラゴントルネード</v>
      </c>
      <c r="AY550" s="12" t="str">
        <f t="shared" si="119"/>
        <v>イカサマ！しっぷうダッシュコロドラシュートドラゴントルネード</v>
      </c>
      <c r="AZ550" s="12" t="str">
        <f t="shared" si="120"/>
        <v>イカサマ！しっぷうダッシュコロドラシュートドラゴントルネード</v>
      </c>
      <c r="BA550" s="12" t="str">
        <f t="shared" si="121"/>
        <v>イカサマ！しっぷうダッシュコロドラシュートドラゴントルネード</v>
      </c>
      <c r="BB550" s="11" t="str">
        <f t="shared" si="122"/>
        <v>－DRNSNS</v>
      </c>
      <c r="BC550" s="11" t="str">
        <f t="shared" si="123"/>
        <v>－DRNSNS</v>
      </c>
      <c r="BD550" s="11" t="str">
        <f t="shared" si="124"/>
        <v>－DRNSNS</v>
      </c>
      <c r="BE550" s="11" t="str">
        <f t="shared" si="125"/>
        <v>－DRNSNS</v>
      </c>
    </row>
    <row r="551" spans="1:57" ht="11.25" hidden="1" customHeight="1">
      <c r="A551" s="6">
        <v>549</v>
      </c>
      <c r="B551" s="7" t="s">
        <v>1477</v>
      </c>
      <c r="C551" s="8" t="s">
        <v>1478</v>
      </c>
      <c r="D551" s="7" t="s">
        <v>72</v>
      </c>
      <c r="E551" s="7" t="s">
        <v>95</v>
      </c>
      <c r="F551" s="7" t="s">
        <v>74</v>
      </c>
      <c r="G551" s="9">
        <v>115</v>
      </c>
      <c r="H551" s="9">
        <v>97</v>
      </c>
      <c r="I551" s="9">
        <v>48</v>
      </c>
      <c r="J551" s="9">
        <v>54</v>
      </c>
      <c r="K551" s="9">
        <v>60</v>
      </c>
      <c r="L551" s="9">
        <v>47</v>
      </c>
      <c r="M551" s="9">
        <v>51</v>
      </c>
      <c r="N551" s="9">
        <v>51</v>
      </c>
      <c r="O551" s="9">
        <v>56</v>
      </c>
      <c r="P551" s="9">
        <v>62</v>
      </c>
      <c r="Q551" s="10">
        <v>98</v>
      </c>
      <c r="R551" s="11">
        <v>45</v>
      </c>
      <c r="S551" s="11">
        <v>1</v>
      </c>
      <c r="T551" s="11">
        <v>97</v>
      </c>
      <c r="U551" s="11">
        <v>101</v>
      </c>
      <c r="V551" s="11">
        <v>1</v>
      </c>
      <c r="W551" s="11">
        <v>106</v>
      </c>
      <c r="X551" s="11">
        <f t="shared" si="112"/>
        <v>449</v>
      </c>
      <c r="Y551" s="11">
        <f t="shared" si="113"/>
        <v>4455</v>
      </c>
      <c r="Z551" s="11">
        <f t="shared" si="114"/>
        <v>2115</v>
      </c>
      <c r="AA551" s="11">
        <f t="shared" si="115"/>
        <v>3935</v>
      </c>
      <c r="AB551" s="11">
        <f t="shared" si="116"/>
        <v>3935</v>
      </c>
      <c r="AC551" s="6">
        <f t="shared" si="117"/>
        <v>4635</v>
      </c>
      <c r="AD551" s="9" t="s">
        <v>440</v>
      </c>
      <c r="AE551" s="3" t="str">
        <f>IF(ISERROR(VLOOKUP($AD551,技まとめ!$A$1:$F$380,6,FALSE)),"－",VLOOKUP($AD551,技まとめ!$A$1:$F$380,6,FALSE))</f>
        <v>CA</v>
      </c>
      <c r="AF551" s="3">
        <f>IF(ISERROR(VLOOKUP($AD551,技まとめ!$A$1:$F$380,3,FALSE)),"－",VLOOKUP($AD551,技まとめ!$A$1:$F$380,3,FALSE))</f>
        <v>15</v>
      </c>
      <c r="AG551" s="3">
        <f>IF(ISERROR(VLOOKUP($AD551,技まとめ!$A$1:$F$380,5,FALSE)),"－",VLOOKUP($AD551,技まとめ!$A$1:$F$380,5,FALSE))</f>
        <v>20</v>
      </c>
      <c r="AH551" s="3" t="str">
        <f>IF($E551=IF(ISERROR(VLOOKUP($AD551,技まとめ!$A$1:$F$380,4,FALSE)),"－",VLOOKUP($AD551,技まとめ!$A$1:$F$380,4,FALSE)),"一致","")</f>
        <v/>
      </c>
      <c r="AI551" s="9" t="s">
        <v>274</v>
      </c>
      <c r="AJ551" s="3" t="str">
        <f>IF(ISERROR(VLOOKUP($AI551,技まとめ!$A$1:$F$380,6,FALSE)),"－",VLOOKUP($AI551,技まとめ!$A$1:$F$380,6,FALSE))</f>
        <v>P1</v>
      </c>
      <c r="AK551" s="3">
        <f>IF(ISERROR(VLOOKUP($AI551,技まとめ!$A$1:$F$380,3,FALSE)),"－",VLOOKUP($AI551,技まとめ!$A$1:$F$380,3,FALSE))</f>
        <v>27</v>
      </c>
      <c r="AL551" s="3">
        <f>IF(ISERROR(VLOOKUP($AI551,技まとめ!$A$1:$F$380,5,FALSE)),"－",VLOOKUP($AI551,技まとめ!$A$1:$F$380,5,FALSE))</f>
        <v>25</v>
      </c>
      <c r="AM551" s="3" t="str">
        <f>IF($E551=IF(ISERROR(VLOOKUP($AI551,技まとめ!$A$1:$F$380,4,FALSE)),"－",VLOOKUP($AI551,技まとめ!$A$1:$F$380,4,FALSE)),"一致","")</f>
        <v/>
      </c>
      <c r="AN551" s="9" t="s">
        <v>98</v>
      </c>
      <c r="AO551" s="3" t="str">
        <f>IF(ISERROR(VLOOKUP($AN551,技まとめ!$A$1:$F$380,6,FALSE)),"－",VLOOKUP($AN551,技まとめ!$A$1:$F$380,6,FALSE))</f>
        <v>BL</v>
      </c>
      <c r="AP551" s="3">
        <f>IF(ISERROR(VLOOKUP($AN551,技まとめ!$A$1:$F$380,3,FALSE)),"－",VLOOKUP($AN551,技まとめ!$A$1:$F$380,3,FALSE))</f>
        <v>58</v>
      </c>
      <c r="AQ551" s="3">
        <f>IF(ISERROR(VLOOKUP($AN551,技まとめ!$A$1:$F$380,5,FALSE)),"－",VLOOKUP($AN551,技まとめ!$A$1:$F$380,5,FALSE))</f>
        <v>39</v>
      </c>
      <c r="AR551" s="3" t="str">
        <f>IF($E551=IF(ISERROR(VLOOKUP($AN551,技まとめ!$A$1:$F$380,4,FALSE)),"－",VLOOKUP($AN551,技まとめ!$A$1:$F$380,4,FALSE)),"一致","")</f>
        <v>一致</v>
      </c>
      <c r="AS551" s="9" t="s">
        <v>1406</v>
      </c>
      <c r="AT551" s="3" t="str">
        <f>IF(ISERROR(VLOOKUP($AS551,技まとめ!$A$1:$F$380,6,FALSE)),"－",VLOOKUP($AS551,技まとめ!$A$1:$F$380,6,FALSE))</f>
        <v>CA</v>
      </c>
      <c r="AU551" s="3">
        <f>IF(ISERROR(VLOOKUP($AS551,技まとめ!$A$1:$F$380,3,FALSE)),"－",VLOOKUP($AS551,技まとめ!$A$1:$F$380,3,FALSE))</f>
        <v>56</v>
      </c>
      <c r="AV551" s="3">
        <f>IF(ISERROR(VLOOKUP($AS551,技まとめ!$A$1:$F$380,5,FALSE)),"－",VLOOKUP($AS551,技まとめ!$A$1:$F$380,5,FALSE))</f>
        <v>37</v>
      </c>
      <c r="AW551" s="3" t="str">
        <f>IF($E551=IF(ISERROR(VLOOKUP($AS551,技まとめ!$A$1:$F$380,4,FALSE)),"－",VLOOKUP($AS551,技まとめ!$A$1:$F$380,4,FALSE)),"一致","")</f>
        <v/>
      </c>
      <c r="AX551" s="12" t="str">
        <f t="shared" si="118"/>
        <v>スワンダイブロケットこぶしかげぬいグレートバリアリーフ</v>
      </c>
      <c r="AY551" s="12" t="str">
        <f t="shared" si="119"/>
        <v>スワンダイブロケットこぶしかげぬいグレートバリアリーフ</v>
      </c>
      <c r="AZ551" s="12" t="str">
        <f t="shared" si="120"/>
        <v>スワンダイブロケットこぶしかげぬいグレートバリアリーフ</v>
      </c>
      <c r="BA551" s="12" t="str">
        <f t="shared" si="121"/>
        <v>スワンダイブロケットこぶしかげぬいグレートバリアリーフ</v>
      </c>
      <c r="BB551" s="11" t="str">
        <f t="shared" si="122"/>
        <v>CAP1BLCA</v>
      </c>
      <c r="BC551" s="11" t="str">
        <f t="shared" si="123"/>
        <v>CAP1BLCA</v>
      </c>
      <c r="BD551" s="11" t="str">
        <f t="shared" si="124"/>
        <v>CAP1BLCA</v>
      </c>
      <c r="BE551" s="11" t="str">
        <f t="shared" si="125"/>
        <v>CAP1BLCA</v>
      </c>
    </row>
    <row r="552" spans="1:57" ht="11.25" hidden="1" customHeight="1">
      <c r="A552" s="6">
        <v>550</v>
      </c>
      <c r="B552" s="7" t="s">
        <v>1479</v>
      </c>
      <c r="C552" s="8" t="s">
        <v>1480</v>
      </c>
      <c r="D552" s="7" t="s">
        <v>72</v>
      </c>
      <c r="E552" s="7" t="s">
        <v>73</v>
      </c>
      <c r="F552" s="7" t="s">
        <v>82</v>
      </c>
      <c r="G552" s="9">
        <v>117</v>
      </c>
      <c r="H552" s="9">
        <v>100</v>
      </c>
      <c r="I552" s="9">
        <v>60</v>
      </c>
      <c r="J552" s="9">
        <v>62</v>
      </c>
      <c r="K552" s="9">
        <v>53</v>
      </c>
      <c r="L552" s="9">
        <v>65</v>
      </c>
      <c r="M552" s="9">
        <v>51</v>
      </c>
      <c r="N552" s="9">
        <v>56</v>
      </c>
      <c r="O552" s="9">
        <v>53</v>
      </c>
      <c r="P552" s="9">
        <v>34</v>
      </c>
      <c r="Q552" s="10">
        <v>110</v>
      </c>
      <c r="R552" s="11">
        <v>23</v>
      </c>
      <c r="S552" s="11">
        <v>1</v>
      </c>
      <c r="T552" s="11">
        <v>115</v>
      </c>
      <c r="U552" s="11">
        <v>101</v>
      </c>
      <c r="V552" s="11">
        <v>1</v>
      </c>
      <c r="W552" s="11">
        <v>103</v>
      </c>
      <c r="X552" s="11">
        <f t="shared" si="112"/>
        <v>454</v>
      </c>
      <c r="Y552" s="11">
        <f t="shared" si="113"/>
        <v>4920</v>
      </c>
      <c r="Z552" s="11">
        <f t="shared" si="114"/>
        <v>1330</v>
      </c>
      <c r="AA552" s="11">
        <f t="shared" si="115"/>
        <v>4550</v>
      </c>
      <c r="AB552" s="11">
        <f t="shared" si="116"/>
        <v>4550</v>
      </c>
      <c r="AC552" s="6">
        <f t="shared" si="117"/>
        <v>5230</v>
      </c>
      <c r="AD552" s="9" t="s">
        <v>309</v>
      </c>
      <c r="AE552" s="3" t="str">
        <f>IF(ISERROR(VLOOKUP($AD552,技まとめ!$A$1:$F$380,6,FALSE)),"－",VLOOKUP($AD552,技まとめ!$A$1:$F$380,6,FALSE))</f>
        <v>BB</v>
      </c>
      <c r="AF552" s="3">
        <f>IF(ISERROR(VLOOKUP($AD552,技まとめ!$A$1:$F$380,3,FALSE)),"－",VLOOKUP($AD552,技まとめ!$A$1:$F$380,3,FALSE))</f>
        <v>23</v>
      </c>
      <c r="AG552" s="3">
        <f>IF(ISERROR(VLOOKUP($AD552,技まとめ!$A$1:$F$380,5,FALSE)),"－",VLOOKUP($AD552,技まとめ!$A$1:$F$380,5,FALSE))</f>
        <v>20</v>
      </c>
      <c r="AH552" s="3" t="str">
        <f>IF($E552=IF(ISERROR(VLOOKUP($AD552,技まとめ!$A$1:$F$380,4,FALSE)),"－",VLOOKUP($AD552,技まとめ!$A$1:$F$380,4,FALSE)),"一致","")</f>
        <v>一致</v>
      </c>
      <c r="AI552" s="9" t="s">
        <v>366</v>
      </c>
      <c r="AJ552" s="3" t="str">
        <f>IF(ISERROR(VLOOKUP($AI552,技まとめ!$A$1:$F$380,6,FALSE)),"－",VLOOKUP($AI552,技まとめ!$A$1:$F$380,6,FALSE))</f>
        <v>BL</v>
      </c>
      <c r="AK552" s="3">
        <f>IF(ISERROR(VLOOKUP($AI552,技まとめ!$A$1:$F$380,3,FALSE)),"－",VLOOKUP($AI552,技まとめ!$A$1:$F$380,3,FALSE))</f>
        <v>65</v>
      </c>
      <c r="AL552" s="3">
        <f>IF(ISERROR(VLOOKUP($AI552,技まとめ!$A$1:$F$380,5,FALSE)),"－",VLOOKUP($AI552,技まとめ!$A$1:$F$380,5,FALSE))</f>
        <v>42</v>
      </c>
      <c r="AM552" s="3" t="str">
        <f>IF($E552=IF(ISERROR(VLOOKUP($AI552,技まとめ!$A$1:$F$380,4,FALSE)),"－",VLOOKUP($AI552,技まとめ!$A$1:$F$380,4,FALSE)),"一致","")</f>
        <v/>
      </c>
      <c r="AN552" s="9" t="s">
        <v>132</v>
      </c>
      <c r="AO552" s="3" t="str">
        <f>IF(ISERROR(VLOOKUP($AN552,技まとめ!$A$1:$F$380,6,FALSE)),"－",VLOOKUP($AN552,技まとめ!$A$1:$F$380,6,FALSE))</f>
        <v>DR</v>
      </c>
      <c r="AP552" s="3">
        <f>IF(ISERROR(VLOOKUP($AN552,技まとめ!$A$1:$F$380,3,FALSE)),"－",VLOOKUP($AN552,技まとめ!$A$1:$F$380,3,FALSE))</f>
        <v>78</v>
      </c>
      <c r="AQ552" s="3">
        <f>IF(ISERROR(VLOOKUP($AN552,技まとめ!$A$1:$F$380,5,FALSE)),"－",VLOOKUP($AN552,技まとめ!$A$1:$F$380,5,FALSE))</f>
        <v>46</v>
      </c>
      <c r="AR552" s="3" t="str">
        <f>IF($E552=IF(ISERROR(VLOOKUP($AN552,技まとめ!$A$1:$F$380,4,FALSE)),"－",VLOOKUP($AN552,技まとめ!$A$1:$F$380,4,FALSE)),"一致","")</f>
        <v/>
      </c>
      <c r="AS552" s="9" t="s">
        <v>730</v>
      </c>
      <c r="AT552" s="3" t="str">
        <f>IF(ISERROR(VLOOKUP($AS552,技まとめ!$A$1:$F$380,6,FALSE)),"－",VLOOKUP($AS552,技まとめ!$A$1:$F$380,6,FALSE))</f>
        <v>BS</v>
      </c>
      <c r="AU552" s="3">
        <f>IF(ISERROR(VLOOKUP($AS552,技まとめ!$A$1:$F$380,3,FALSE)),"－",VLOOKUP($AS552,技まとめ!$A$1:$F$380,3,FALSE))</f>
        <v>83</v>
      </c>
      <c r="AV552" s="3">
        <f>IF(ISERROR(VLOOKUP($AS552,技まとめ!$A$1:$F$380,5,FALSE)),"－",VLOOKUP($AS552,技まとめ!$A$1:$F$380,5,FALSE))</f>
        <v>46</v>
      </c>
      <c r="AW552" s="3" t="str">
        <f>IF($E552=IF(ISERROR(VLOOKUP($AS552,技まとめ!$A$1:$F$380,4,FALSE)),"－",VLOOKUP($AS552,技まとめ!$A$1:$F$380,4,FALSE)),"一致","")</f>
        <v/>
      </c>
      <c r="AX552" s="12" t="str">
        <f t="shared" si="118"/>
        <v>ホーントレインプロファイルゾーンダッシュストームドラゴンキャノン</v>
      </c>
      <c r="AY552" s="12" t="str">
        <f t="shared" si="119"/>
        <v>ホーントレインプロファイルゾーンダッシュストームドラゴンキャノン</v>
      </c>
      <c r="AZ552" s="12" t="str">
        <f t="shared" si="120"/>
        <v>ホーントレインプロファイルゾーンダッシュストームドラゴンキャノン</v>
      </c>
      <c r="BA552" s="12" t="str">
        <f t="shared" si="121"/>
        <v>ホーントレインプロファイルゾーンダッシュストームドラゴンキャノン</v>
      </c>
      <c r="BB552" s="11" t="str">
        <f t="shared" si="122"/>
        <v>BBBLDRBS</v>
      </c>
      <c r="BC552" s="11" t="str">
        <f t="shared" si="123"/>
        <v>BBBLDRBS</v>
      </c>
      <c r="BD552" s="11" t="str">
        <f t="shared" si="124"/>
        <v>BBBLDRBS</v>
      </c>
      <c r="BE552" s="11" t="str">
        <f t="shared" si="125"/>
        <v>BBBLDRBS</v>
      </c>
    </row>
    <row r="553" spans="1:57" ht="11.25" hidden="1" customHeight="1">
      <c r="A553" s="6">
        <v>551</v>
      </c>
      <c r="B553" s="7" t="s">
        <v>1481</v>
      </c>
      <c r="C553" s="8" t="s">
        <v>1482</v>
      </c>
      <c r="D553" s="7" t="s">
        <v>72</v>
      </c>
      <c r="E553" s="7" t="s">
        <v>81</v>
      </c>
      <c r="F553" s="7" t="s">
        <v>128</v>
      </c>
      <c r="G553" s="9">
        <v>118</v>
      </c>
      <c r="H553" s="9">
        <v>117</v>
      </c>
      <c r="I553" s="9">
        <v>48</v>
      </c>
      <c r="J553" s="9">
        <v>57</v>
      </c>
      <c r="K553" s="9">
        <v>51</v>
      </c>
      <c r="L553" s="9">
        <v>51</v>
      </c>
      <c r="M553" s="9">
        <v>58</v>
      </c>
      <c r="N553" s="9">
        <v>54</v>
      </c>
      <c r="O553" s="9">
        <v>54</v>
      </c>
      <c r="P553" s="9">
        <v>59</v>
      </c>
      <c r="Q553" s="10">
        <v>98</v>
      </c>
      <c r="R553" s="11">
        <v>39</v>
      </c>
      <c r="S553" s="11">
        <v>1</v>
      </c>
      <c r="T553" s="11">
        <v>101</v>
      </c>
      <c r="U553" s="11">
        <v>108</v>
      </c>
      <c r="V553" s="11">
        <v>1</v>
      </c>
      <c r="W553" s="11">
        <v>104</v>
      </c>
      <c r="X553" s="11">
        <f t="shared" si="112"/>
        <v>452</v>
      </c>
      <c r="Y553" s="11">
        <f t="shared" si="113"/>
        <v>4445</v>
      </c>
      <c r="Z553" s="11">
        <f t="shared" si="114"/>
        <v>1895</v>
      </c>
      <c r="AA553" s="11">
        <f t="shared" si="115"/>
        <v>4065</v>
      </c>
      <c r="AB553" s="11">
        <f t="shared" si="116"/>
        <v>4065</v>
      </c>
      <c r="AC553" s="6">
        <f t="shared" si="117"/>
        <v>4755</v>
      </c>
      <c r="AD553" s="9" t="s">
        <v>560</v>
      </c>
      <c r="AE553" s="3" t="str">
        <f>IF(ISERROR(VLOOKUP($AD553,技まとめ!$A$1:$F$380,6,FALSE)),"－",VLOOKUP($AD553,技まとめ!$A$1:$F$380,6,FALSE))</f>
        <v>BL</v>
      </c>
      <c r="AF553" s="3">
        <f>IF(ISERROR(VLOOKUP($AD553,技まとめ!$A$1:$F$380,3,FALSE)),"－",VLOOKUP($AD553,技まとめ!$A$1:$F$380,3,FALSE))</f>
        <v>28</v>
      </c>
      <c r="AG553" s="3">
        <f>IF(ISERROR(VLOOKUP($AD553,技まとめ!$A$1:$F$380,5,FALSE)),"－",VLOOKUP($AD553,技まとめ!$A$1:$F$380,5,FALSE))</f>
        <v>24</v>
      </c>
      <c r="AH553" s="3" t="str">
        <f>IF($E553=IF(ISERROR(VLOOKUP($AD553,技まとめ!$A$1:$F$380,4,FALSE)),"－",VLOOKUP($AD553,技まとめ!$A$1:$F$380,4,FALSE)),"一致","")</f>
        <v>一致</v>
      </c>
      <c r="AI553" s="9" t="s">
        <v>148</v>
      </c>
      <c r="AJ553" s="3" t="str">
        <f>IF(ISERROR(VLOOKUP($AI553,技まとめ!$A$1:$F$380,6,FALSE)),"－",VLOOKUP($AI553,技まとめ!$A$1:$F$380,6,FALSE))</f>
        <v>SC</v>
      </c>
      <c r="AK553" s="3">
        <f>IF(ISERROR(VLOOKUP($AI553,技まとめ!$A$1:$F$380,3,FALSE)),"－",VLOOKUP($AI553,技まとめ!$A$1:$F$380,3,FALSE))</f>
        <v>66</v>
      </c>
      <c r="AL553" s="3">
        <f>IF(ISERROR(VLOOKUP($AI553,技まとめ!$A$1:$F$380,5,FALSE)),"－",VLOOKUP($AI553,技まとめ!$A$1:$F$380,5,FALSE))</f>
        <v>37</v>
      </c>
      <c r="AM553" s="3" t="str">
        <f>IF($E553=IF(ISERROR(VLOOKUP($AI553,技まとめ!$A$1:$F$380,4,FALSE)),"－",VLOOKUP($AI553,技まとめ!$A$1:$F$380,4,FALSE)),"一致","")</f>
        <v/>
      </c>
      <c r="AN553" s="9" t="s">
        <v>110</v>
      </c>
      <c r="AO553" s="3" t="str">
        <f>IF(ISERROR(VLOOKUP($AN553,技まとめ!$A$1:$F$380,6,FALSE)),"－",VLOOKUP($AN553,技まとめ!$A$1:$F$380,6,FALSE))</f>
        <v>DR</v>
      </c>
      <c r="AP553" s="3">
        <f>IF(ISERROR(VLOOKUP($AN553,技まとめ!$A$1:$F$380,3,FALSE)),"－",VLOOKUP($AN553,技まとめ!$A$1:$F$380,3,FALSE))</f>
        <v>34</v>
      </c>
      <c r="AQ553" s="3">
        <f>IF(ISERROR(VLOOKUP($AN553,技まとめ!$A$1:$F$380,5,FALSE)),"－",VLOOKUP($AN553,技まとめ!$A$1:$F$380,5,FALSE))</f>
        <v>27</v>
      </c>
      <c r="AR553" s="3" t="str">
        <f>IF($E553=IF(ISERROR(VLOOKUP($AN553,技まとめ!$A$1:$F$380,4,FALSE)),"－",VLOOKUP($AN553,技まとめ!$A$1:$F$380,4,FALSE)),"一致","")</f>
        <v>一致</v>
      </c>
      <c r="AS553" s="9" t="s">
        <v>570</v>
      </c>
      <c r="AT553" s="3" t="str">
        <f>IF(ISERROR(VLOOKUP($AS553,技まとめ!$A$1:$F$380,6,FALSE)),"－",VLOOKUP($AS553,技まとめ!$A$1:$F$380,6,FALSE))</f>
        <v>BS</v>
      </c>
      <c r="AU553" s="3">
        <f>IF(ISERROR(VLOOKUP($AS553,技まとめ!$A$1:$F$380,3,FALSE)),"－",VLOOKUP($AS553,技まとめ!$A$1:$F$380,3,FALSE))</f>
        <v>70</v>
      </c>
      <c r="AV553" s="3">
        <f>IF(ISERROR(VLOOKUP($AS553,技まとめ!$A$1:$F$380,5,FALSE)),"－",VLOOKUP($AS553,技まとめ!$A$1:$F$380,5,FALSE))</f>
        <v>40</v>
      </c>
      <c r="AW553" s="3" t="str">
        <f>IF($E553=IF(ISERROR(VLOOKUP($AS553,技まとめ!$A$1:$F$380,4,FALSE)),"－",VLOOKUP($AS553,技まとめ!$A$1:$F$380,4,FALSE)),"一致","")</f>
        <v>一致</v>
      </c>
      <c r="AX553" s="12" t="str">
        <f t="shared" si="118"/>
        <v>ブレードアタックメガネクラッシュジグザグスパークイナズマ１ごう</v>
      </c>
      <c r="AY553" s="12" t="str">
        <f t="shared" si="119"/>
        <v>ブレードアタックメガネクラッシュジグザグスパークイナズマ１ごう</v>
      </c>
      <c r="AZ553" s="12" t="str">
        <f t="shared" si="120"/>
        <v>ブレードアタックメガネクラッシュジグザグスパークイナズマ１ごう</v>
      </c>
      <c r="BA553" s="12" t="str">
        <f t="shared" si="121"/>
        <v>ブレードアタックメガネクラッシュジグザグスパークイナズマ１ごう</v>
      </c>
      <c r="BB553" s="11" t="str">
        <f t="shared" si="122"/>
        <v>BLSCDRBS</v>
      </c>
      <c r="BC553" s="11" t="str">
        <f t="shared" si="123"/>
        <v>BLSCDRBS</v>
      </c>
      <c r="BD553" s="11" t="str">
        <f t="shared" si="124"/>
        <v>BLSCDRBS</v>
      </c>
      <c r="BE553" s="11" t="str">
        <f t="shared" si="125"/>
        <v>BLSCDRBS</v>
      </c>
    </row>
    <row r="554" spans="1:57" ht="11.25" hidden="1" customHeight="1">
      <c r="A554" s="6">
        <v>552</v>
      </c>
      <c r="B554" s="7" t="s">
        <v>1483</v>
      </c>
      <c r="C554" s="8" t="s">
        <v>1484</v>
      </c>
      <c r="D554" s="7" t="s">
        <v>72</v>
      </c>
      <c r="E554" s="7" t="s">
        <v>95</v>
      </c>
      <c r="F554" s="7" t="s">
        <v>109</v>
      </c>
      <c r="G554" s="9">
        <v>134</v>
      </c>
      <c r="H554" s="9">
        <v>115</v>
      </c>
      <c r="I554" s="9">
        <v>54</v>
      </c>
      <c r="J554" s="9">
        <v>61</v>
      </c>
      <c r="K554" s="9">
        <v>56</v>
      </c>
      <c r="L554" s="9">
        <v>56</v>
      </c>
      <c r="M554" s="9">
        <v>51</v>
      </c>
      <c r="N554" s="9">
        <v>54</v>
      </c>
      <c r="O554" s="9">
        <v>53</v>
      </c>
      <c r="P554" s="9">
        <v>37</v>
      </c>
      <c r="Q554" s="10">
        <v>104</v>
      </c>
      <c r="R554" s="11">
        <v>26</v>
      </c>
      <c r="S554" s="11">
        <v>1</v>
      </c>
      <c r="T554" s="11">
        <v>106</v>
      </c>
      <c r="U554" s="11">
        <v>101</v>
      </c>
      <c r="V554" s="11">
        <v>1</v>
      </c>
      <c r="W554" s="11">
        <v>103</v>
      </c>
      <c r="X554" s="11">
        <f t="shared" si="112"/>
        <v>442</v>
      </c>
      <c r="Y554" s="11">
        <f t="shared" si="113"/>
        <v>4680</v>
      </c>
      <c r="Z554" s="11">
        <f t="shared" si="114"/>
        <v>1435</v>
      </c>
      <c r="AA554" s="11">
        <f t="shared" si="115"/>
        <v>4235</v>
      </c>
      <c r="AB554" s="11">
        <f t="shared" si="116"/>
        <v>4235</v>
      </c>
      <c r="AC554" s="6">
        <f t="shared" si="117"/>
        <v>4885</v>
      </c>
      <c r="AD554" s="9" t="s">
        <v>5019</v>
      </c>
      <c r="AE554" s="3" t="str">
        <f>IF(ISERROR(VLOOKUP($AD554,技まとめ!$A$1:$F$380,6,FALSE)),"－",VLOOKUP($AD554,技まとめ!$A$1:$F$380,6,FALSE))</f>
        <v>－</v>
      </c>
      <c r="AF554" s="3">
        <f>IF(ISERROR(VLOOKUP($AD554,技まとめ!$A$1:$F$380,3,FALSE)),"－",VLOOKUP($AD554,技まとめ!$A$1:$F$380,3,FALSE))</f>
        <v>0</v>
      </c>
      <c r="AG554" s="3">
        <f>IF(ISERROR(VLOOKUP($AD554,技まとめ!$A$1:$F$380,5,FALSE)),"－",VLOOKUP($AD554,技まとめ!$A$1:$F$380,5,FALSE))</f>
        <v>0</v>
      </c>
      <c r="AH554" s="3" t="str">
        <f>IF($E554=IF(ISERROR(VLOOKUP($AD554,技まとめ!$A$1:$F$380,4,FALSE)),"－",VLOOKUP($AD554,技まとめ!$A$1:$F$380,4,FALSE)),"一致","")</f>
        <v/>
      </c>
      <c r="AI554" s="9" t="s">
        <v>131</v>
      </c>
      <c r="AJ554" s="3" t="str">
        <f>IF(ISERROR(VLOOKUP($AI554,技まとめ!$A$1:$F$380,6,FALSE)),"－",VLOOKUP($AI554,技まとめ!$A$1:$F$380,6,FALSE))</f>
        <v>DR</v>
      </c>
      <c r="AK554" s="3">
        <f>IF(ISERROR(VLOOKUP($AI554,技まとめ!$A$1:$F$380,3,FALSE)),"－",VLOOKUP($AI554,技まとめ!$A$1:$F$380,3,FALSE))</f>
        <v>33</v>
      </c>
      <c r="AL554" s="3">
        <f>IF(ISERROR(VLOOKUP($AI554,技まとめ!$A$1:$F$380,5,FALSE)),"－",VLOOKUP($AI554,技まとめ!$A$1:$F$380,5,FALSE))</f>
        <v>28</v>
      </c>
      <c r="AM554" s="3" t="str">
        <f>IF($E554=IF(ISERROR(VLOOKUP($AI554,技まとめ!$A$1:$F$380,4,FALSE)),"－",VLOOKUP($AI554,技まとめ!$A$1:$F$380,4,FALSE)),"一致","")</f>
        <v>一致</v>
      </c>
      <c r="AN554" s="9" t="s">
        <v>248</v>
      </c>
      <c r="AO554" s="3" t="str">
        <f>IF(ISERROR(VLOOKUP($AN554,技まとめ!$A$1:$F$380,6,FALSE)),"－",VLOOKUP($AN554,技まとめ!$A$1:$F$380,6,FALSE))</f>
        <v>DR</v>
      </c>
      <c r="AP554" s="3">
        <f>IF(ISERROR(VLOOKUP($AN554,技まとめ!$A$1:$F$380,3,FALSE)),"－",VLOOKUP($AN554,技まとめ!$A$1:$F$380,3,FALSE))</f>
        <v>53</v>
      </c>
      <c r="AQ554" s="3">
        <f>IF(ISERROR(VLOOKUP($AN554,技まとめ!$A$1:$F$380,5,FALSE)),"－",VLOOKUP($AN554,技まとめ!$A$1:$F$380,5,FALSE))</f>
        <v>35</v>
      </c>
      <c r="AR554" s="3" t="str">
        <f>IF($E554=IF(ISERROR(VLOOKUP($AN554,技まとめ!$A$1:$F$380,4,FALSE)),"－",VLOOKUP($AN554,技まとめ!$A$1:$F$380,4,FALSE)),"一致","")</f>
        <v>一致</v>
      </c>
      <c r="AS554" s="9" t="s">
        <v>173</v>
      </c>
      <c r="AT554" s="3" t="str">
        <f>IF(ISERROR(VLOOKUP($AS554,技まとめ!$A$1:$F$380,6,FALSE)),"－",VLOOKUP($AS554,技まとめ!$A$1:$F$380,6,FALSE))</f>
        <v>DR</v>
      </c>
      <c r="AU554" s="3">
        <f>IF(ISERROR(VLOOKUP($AS554,技まとめ!$A$1:$F$380,3,FALSE)),"－",VLOOKUP($AS554,技まとめ!$A$1:$F$380,3,FALSE))</f>
        <v>65</v>
      </c>
      <c r="AV554" s="3">
        <f>IF(ISERROR(VLOOKUP($AS554,技まとめ!$A$1:$F$380,5,FALSE)),"－",VLOOKUP($AS554,技まとめ!$A$1:$F$380,5,FALSE))</f>
        <v>42</v>
      </c>
      <c r="AW554" s="3" t="str">
        <f>IF($E554=IF(ISERROR(VLOOKUP($AS554,技まとめ!$A$1:$F$380,4,FALSE)),"－",VLOOKUP($AS554,技まとめ!$A$1:$F$380,4,FALSE)),"一致","")</f>
        <v>一致</v>
      </c>
      <c r="AX554" s="12" t="str">
        <f t="shared" si="118"/>
        <v>イケメンＵＰ！イリュージョンボールたつまきどくぎりぶんしんフェイント</v>
      </c>
      <c r="AY554" s="12" t="str">
        <f t="shared" si="119"/>
        <v>イケメンＵＰ！イリュージョンボールたつまきどくぎりぶんしんフェイント</v>
      </c>
      <c r="AZ554" s="12" t="str">
        <f t="shared" si="120"/>
        <v>イケメンＵＰ！イリュージョンボールたつまきどくぎりぶんしんフェイント</v>
      </c>
      <c r="BA554" s="12" t="str">
        <f t="shared" si="121"/>
        <v>イケメンＵＰ！イリュージョンボールたつまきどくぎりぶんしんフェイント</v>
      </c>
      <c r="BB554" s="11" t="str">
        <f t="shared" si="122"/>
        <v>－DRDRDR</v>
      </c>
      <c r="BC554" s="11" t="str">
        <f t="shared" si="123"/>
        <v>－DRDRDR</v>
      </c>
      <c r="BD554" s="11" t="str">
        <f t="shared" si="124"/>
        <v>－DRDRDR</v>
      </c>
      <c r="BE554" s="11" t="str">
        <f t="shared" si="125"/>
        <v>－DRDRDR</v>
      </c>
    </row>
    <row r="555" spans="1:57" ht="11.25" hidden="1" customHeight="1">
      <c r="A555" s="6">
        <v>553</v>
      </c>
      <c r="B555" s="7" t="s">
        <v>1485</v>
      </c>
      <c r="C555" s="8" t="s">
        <v>1486</v>
      </c>
      <c r="D555" s="7" t="s">
        <v>72</v>
      </c>
      <c r="E555" s="7" t="s">
        <v>73</v>
      </c>
      <c r="F555" s="7" t="s">
        <v>109</v>
      </c>
      <c r="G555" s="9">
        <v>124</v>
      </c>
      <c r="H555" s="9">
        <v>91</v>
      </c>
      <c r="I555" s="9">
        <v>56</v>
      </c>
      <c r="J555" s="9">
        <v>56</v>
      </c>
      <c r="K555" s="9">
        <v>56</v>
      </c>
      <c r="L555" s="9">
        <v>56</v>
      </c>
      <c r="M555" s="9">
        <v>57</v>
      </c>
      <c r="N555" s="9">
        <v>57</v>
      </c>
      <c r="O555" s="9">
        <v>53</v>
      </c>
      <c r="P555" s="9">
        <v>23</v>
      </c>
      <c r="Q555" s="10">
        <v>106</v>
      </c>
      <c r="R555" s="11">
        <v>10</v>
      </c>
      <c r="S555" s="11">
        <v>1</v>
      </c>
      <c r="T555" s="11">
        <v>106</v>
      </c>
      <c r="U555" s="11">
        <v>107</v>
      </c>
      <c r="V555" s="11">
        <v>1</v>
      </c>
      <c r="W555" s="11">
        <v>103</v>
      </c>
      <c r="X555" s="11">
        <f t="shared" si="112"/>
        <v>434</v>
      </c>
      <c r="Y555" s="11">
        <f t="shared" si="113"/>
        <v>4760</v>
      </c>
      <c r="Z555" s="11">
        <f t="shared" si="114"/>
        <v>875</v>
      </c>
      <c r="AA555" s="11">
        <f t="shared" si="115"/>
        <v>4235</v>
      </c>
      <c r="AB555" s="11">
        <f t="shared" si="116"/>
        <v>4235</v>
      </c>
      <c r="AC555" s="6">
        <f t="shared" si="117"/>
        <v>4805</v>
      </c>
      <c r="AD555" s="9" t="s">
        <v>123</v>
      </c>
      <c r="AE555" s="3" t="str">
        <f>IF(ISERROR(VLOOKUP($AD555,技まとめ!$A$1:$F$380,6,FALSE)),"－",VLOOKUP($AD555,技まとめ!$A$1:$F$380,6,FALSE))</f>
        <v>DR</v>
      </c>
      <c r="AF555" s="3">
        <f>IF(ISERROR(VLOOKUP($AD555,技まとめ!$A$1:$F$380,3,FALSE)),"－",VLOOKUP($AD555,技まとめ!$A$1:$F$380,3,FALSE))</f>
        <v>36</v>
      </c>
      <c r="AG555" s="3">
        <f>IF(ISERROR(VLOOKUP($AD555,技まとめ!$A$1:$F$380,5,FALSE)),"－",VLOOKUP($AD555,技まとめ!$A$1:$F$380,5,FALSE))</f>
        <v>27</v>
      </c>
      <c r="AH555" s="3" t="str">
        <f>IF($E555=IF(ISERROR(VLOOKUP($AD555,技まとめ!$A$1:$F$380,4,FALSE)),"－",VLOOKUP($AD555,技まとめ!$A$1:$F$380,4,FALSE)),"一致","")</f>
        <v>一致</v>
      </c>
      <c r="AI555" s="9" t="s">
        <v>503</v>
      </c>
      <c r="AJ555" s="3" t="str">
        <f>IF(ISERROR(VLOOKUP($AI555,技まとめ!$A$1:$F$380,6,FALSE)),"－",VLOOKUP($AI555,技まとめ!$A$1:$F$380,6,FALSE))</f>
        <v>DR</v>
      </c>
      <c r="AK555" s="3">
        <f>IF(ISERROR(VLOOKUP($AI555,技まとめ!$A$1:$F$380,3,FALSE)),"－",VLOOKUP($AI555,技まとめ!$A$1:$F$380,3,FALSE))</f>
        <v>68</v>
      </c>
      <c r="AL555" s="3">
        <f>IF(ISERROR(VLOOKUP($AI555,技まとめ!$A$1:$F$380,5,FALSE)),"－",VLOOKUP($AI555,技まとめ!$A$1:$F$380,5,FALSE))</f>
        <v>41</v>
      </c>
      <c r="AM555" s="3" t="str">
        <f>IF($E555=IF(ISERROR(VLOOKUP($AI555,技まとめ!$A$1:$F$380,4,FALSE)),"－",VLOOKUP($AI555,技まとめ!$A$1:$F$380,4,FALSE)),"一致","")</f>
        <v/>
      </c>
      <c r="AN555" s="9" t="s">
        <v>163</v>
      </c>
      <c r="AO555" s="3" t="str">
        <f>IF(ISERROR(VLOOKUP($AN555,技まとめ!$A$1:$F$380,6,FALSE)),"－",VLOOKUP($AN555,技まとめ!$A$1:$F$380,6,FALSE))</f>
        <v>BL</v>
      </c>
      <c r="AP555" s="3">
        <f>IF(ISERROR(VLOOKUP($AN555,技まとめ!$A$1:$F$380,3,FALSE)),"－",VLOOKUP($AN555,技まとめ!$A$1:$F$380,3,FALSE))</f>
        <v>59</v>
      </c>
      <c r="AQ555" s="3">
        <f>IF(ISERROR(VLOOKUP($AN555,技まとめ!$A$1:$F$380,5,FALSE)),"－",VLOOKUP($AN555,技まとめ!$A$1:$F$380,5,FALSE))</f>
        <v>38</v>
      </c>
      <c r="AR555" s="3" t="str">
        <f>IF($E555=IF(ISERROR(VLOOKUP($AN555,技まとめ!$A$1:$F$380,4,FALSE)),"－",VLOOKUP($AN555,技まとめ!$A$1:$F$380,4,FALSE)),"一致","")</f>
        <v/>
      </c>
      <c r="AS555" s="9" t="s">
        <v>481</v>
      </c>
      <c r="AT555" s="3" t="str">
        <f>IF(ISERROR(VLOOKUP($AS555,技まとめ!$A$1:$F$380,6,FALSE)),"－",VLOOKUP($AS555,技まとめ!$A$1:$F$380,6,FALSE))</f>
        <v>SC</v>
      </c>
      <c r="AU555" s="3">
        <f>IF(ISERROR(VLOOKUP($AS555,技まとめ!$A$1:$F$380,3,FALSE)),"－",VLOOKUP($AS555,技まとめ!$A$1:$F$380,3,FALSE))</f>
        <v>59</v>
      </c>
      <c r="AV555" s="3">
        <f>IF(ISERROR(VLOOKUP($AS555,技まとめ!$A$1:$F$380,5,FALSE)),"－",VLOOKUP($AS555,技まとめ!$A$1:$F$380,5,FALSE))</f>
        <v>34</v>
      </c>
      <c r="AW555" s="3" t="str">
        <f>IF($E555=IF(ISERROR(VLOOKUP($AS555,技まとめ!$A$1:$F$380,4,FALSE)),"－",VLOOKUP($AS555,技まとめ!$A$1:$F$380,4,FALSE)),"一致","")</f>
        <v/>
      </c>
      <c r="AX555" s="12" t="str">
        <f t="shared" si="118"/>
        <v>ごりむちゅうオオウチワサイクロントカチェフボンバー</v>
      </c>
      <c r="AY555" s="12" t="str">
        <f t="shared" si="119"/>
        <v>ごりむちゅうオオウチワサイクロントカチェフボンバー</v>
      </c>
      <c r="AZ555" s="12" t="str">
        <f t="shared" si="120"/>
        <v>ごりむちゅうオオウチワサイクロントカチェフボンバー</v>
      </c>
      <c r="BA555" s="12" t="str">
        <f t="shared" si="121"/>
        <v>ごりむちゅうオオウチワサイクロントカチェフボンバー</v>
      </c>
      <c r="BB555" s="11" t="str">
        <f t="shared" si="122"/>
        <v>DRDRBLSC</v>
      </c>
      <c r="BC555" s="11" t="str">
        <f t="shared" si="123"/>
        <v>DRDRBLSC</v>
      </c>
      <c r="BD555" s="11" t="str">
        <f t="shared" si="124"/>
        <v>DRDRBLSC</v>
      </c>
      <c r="BE555" s="11" t="str">
        <f t="shared" si="125"/>
        <v>DRDRBLSC</v>
      </c>
    </row>
    <row r="556" spans="1:57" ht="11.25" hidden="1" customHeight="1">
      <c r="A556" s="6">
        <v>554</v>
      </c>
      <c r="B556" s="7" t="s">
        <v>1487</v>
      </c>
      <c r="C556" s="8" t="s">
        <v>1488</v>
      </c>
      <c r="D556" s="7" t="s">
        <v>72</v>
      </c>
      <c r="E556" s="7" t="s">
        <v>102</v>
      </c>
      <c r="F556" s="7" t="s">
        <v>74</v>
      </c>
      <c r="G556" s="9">
        <v>128</v>
      </c>
      <c r="H556" s="9">
        <v>97</v>
      </c>
      <c r="I556" s="9">
        <v>56</v>
      </c>
      <c r="J556" s="9">
        <v>51</v>
      </c>
      <c r="K556" s="9">
        <v>53</v>
      </c>
      <c r="L556" s="9">
        <v>51</v>
      </c>
      <c r="M556" s="9">
        <v>57</v>
      </c>
      <c r="N556" s="9">
        <v>63</v>
      </c>
      <c r="O556" s="9">
        <v>56</v>
      </c>
      <c r="P556" s="9">
        <v>39</v>
      </c>
      <c r="Q556" s="10">
        <v>106</v>
      </c>
      <c r="R556" s="11">
        <v>24</v>
      </c>
      <c r="S556" s="11">
        <v>1</v>
      </c>
      <c r="T556" s="11">
        <v>101</v>
      </c>
      <c r="U556" s="11">
        <v>107</v>
      </c>
      <c r="V556" s="11">
        <v>1</v>
      </c>
      <c r="W556" s="11">
        <v>106</v>
      </c>
      <c r="X556" s="11">
        <f t="shared" si="112"/>
        <v>446</v>
      </c>
      <c r="Y556" s="11">
        <f t="shared" si="113"/>
        <v>4775</v>
      </c>
      <c r="Z556" s="11">
        <f t="shared" si="114"/>
        <v>1380</v>
      </c>
      <c r="AA556" s="11">
        <f t="shared" si="115"/>
        <v>4075</v>
      </c>
      <c r="AB556" s="11">
        <f t="shared" si="116"/>
        <v>4075</v>
      </c>
      <c r="AC556" s="6">
        <f t="shared" si="117"/>
        <v>4690</v>
      </c>
      <c r="AD556" s="9" t="s">
        <v>776</v>
      </c>
      <c r="AE556" s="3" t="str">
        <f>IF(ISERROR(VLOOKUP($AD556,技まとめ!$A$1:$F$380,6,FALSE)),"－",VLOOKUP($AD556,技まとめ!$A$1:$F$380,6,FALSE))</f>
        <v>P1</v>
      </c>
      <c r="AF556" s="3">
        <f>IF(ISERROR(VLOOKUP($AD556,技まとめ!$A$1:$F$380,3,FALSE)),"－",VLOOKUP($AD556,技まとめ!$A$1:$F$380,3,FALSE))</f>
        <v>13</v>
      </c>
      <c r="AG556" s="3">
        <f>IF(ISERROR(VLOOKUP($AD556,技まとめ!$A$1:$F$380,5,FALSE)),"－",VLOOKUP($AD556,技まとめ!$A$1:$F$380,5,FALSE))</f>
        <v>20</v>
      </c>
      <c r="AH556" s="3" t="str">
        <f>IF($E556=IF(ISERROR(VLOOKUP($AD556,技まとめ!$A$1:$F$380,4,FALSE)),"－",VLOOKUP($AD556,技まとめ!$A$1:$F$380,4,FALSE)),"一致","")</f>
        <v>一致</v>
      </c>
      <c r="AI556" s="9" t="s">
        <v>274</v>
      </c>
      <c r="AJ556" s="3" t="str">
        <f>IF(ISERROR(VLOOKUP($AI556,技まとめ!$A$1:$F$380,6,FALSE)),"－",VLOOKUP($AI556,技まとめ!$A$1:$F$380,6,FALSE))</f>
        <v>P1</v>
      </c>
      <c r="AK556" s="3">
        <f>IF(ISERROR(VLOOKUP($AI556,技まとめ!$A$1:$F$380,3,FALSE)),"－",VLOOKUP($AI556,技まとめ!$A$1:$F$380,3,FALSE))</f>
        <v>27</v>
      </c>
      <c r="AL556" s="3">
        <f>IF(ISERROR(VLOOKUP($AI556,技まとめ!$A$1:$F$380,5,FALSE)),"－",VLOOKUP($AI556,技まとめ!$A$1:$F$380,5,FALSE))</f>
        <v>25</v>
      </c>
      <c r="AM556" s="3" t="str">
        <f>IF($E556=IF(ISERROR(VLOOKUP($AI556,技まとめ!$A$1:$F$380,4,FALSE)),"－",VLOOKUP($AI556,技まとめ!$A$1:$F$380,4,FALSE)),"一致","")</f>
        <v>一致</v>
      </c>
      <c r="AN556" s="9" t="s">
        <v>240</v>
      </c>
      <c r="AO556" s="3" t="str">
        <f>IF(ISERROR(VLOOKUP($AN556,技まとめ!$A$1:$F$380,6,FALSE)),"－",VLOOKUP($AN556,技まとめ!$A$1:$F$380,6,FALSE))</f>
        <v>P1</v>
      </c>
      <c r="AP556" s="3">
        <f>IF(ISERROR(VLOOKUP($AN556,技まとめ!$A$1:$F$380,3,FALSE)),"－",VLOOKUP($AN556,技まとめ!$A$1:$F$380,3,FALSE))</f>
        <v>83</v>
      </c>
      <c r="AQ556" s="3">
        <f>IF(ISERROR(VLOOKUP($AN556,技まとめ!$A$1:$F$380,5,FALSE)),"－",VLOOKUP($AN556,技まとめ!$A$1:$F$380,5,FALSE))</f>
        <v>47</v>
      </c>
      <c r="AR556" s="3" t="str">
        <f>IF($E556=IF(ISERROR(VLOOKUP($AN556,技まとめ!$A$1:$F$380,4,FALSE)),"－",VLOOKUP($AN556,技まとめ!$A$1:$F$380,4,FALSE)),"一致","")</f>
        <v>一致</v>
      </c>
      <c r="AS556" s="9" t="s">
        <v>442</v>
      </c>
      <c r="AT556" s="3" t="str">
        <f>IF(ISERROR(VLOOKUP($AS556,技まとめ!$A$1:$F$380,6,FALSE)),"－",VLOOKUP($AS556,技まとめ!$A$1:$F$380,6,FALSE))</f>
        <v>CA</v>
      </c>
      <c r="AU556" s="3">
        <f>IF(ISERROR(VLOOKUP($AS556,技まとめ!$A$1:$F$380,3,FALSE)),"－",VLOOKUP($AS556,技まとめ!$A$1:$F$380,3,FALSE))</f>
        <v>75</v>
      </c>
      <c r="AV556" s="3">
        <f>IF(ISERROR(VLOOKUP($AS556,技まとめ!$A$1:$F$380,5,FALSE)),"－",VLOOKUP($AS556,技まとめ!$A$1:$F$380,5,FALSE))</f>
        <v>45</v>
      </c>
      <c r="AW556" s="3" t="str">
        <f>IF($E556=IF(ISERROR(VLOOKUP($AS556,技まとめ!$A$1:$F$380,4,FALSE)),"－",VLOOKUP($AS556,技まとめ!$A$1:$F$380,4,FALSE)),"一致","")</f>
        <v/>
      </c>
      <c r="AX556" s="12" t="str">
        <f t="shared" si="118"/>
        <v>ねっけつパンチロケットこぶしダブルロケットフラッシュアッパー</v>
      </c>
      <c r="AY556" s="12" t="str">
        <f t="shared" si="119"/>
        <v>ねっけつパンチロケットこぶしダブルロケットフラッシュアッパー</v>
      </c>
      <c r="AZ556" s="12" t="str">
        <f t="shared" si="120"/>
        <v>ねっけつパンチロケットこぶしダブルロケットフラッシュアッパー</v>
      </c>
      <c r="BA556" s="12" t="str">
        <f t="shared" si="121"/>
        <v>ねっけつパンチロケットこぶしダブルロケットフラッシュアッパー</v>
      </c>
      <c r="BB556" s="11" t="str">
        <f t="shared" si="122"/>
        <v>P1P1P1CA</v>
      </c>
      <c r="BC556" s="11" t="str">
        <f t="shared" si="123"/>
        <v>P1P1P1CA</v>
      </c>
      <c r="BD556" s="11" t="str">
        <f t="shared" si="124"/>
        <v>P1P1P1CA</v>
      </c>
      <c r="BE556" s="11" t="str">
        <f t="shared" si="125"/>
        <v>P1P1P1CA</v>
      </c>
    </row>
    <row r="557" spans="1:57" ht="11.25" hidden="1" customHeight="1">
      <c r="A557" s="6">
        <v>555</v>
      </c>
      <c r="B557" s="7" t="s">
        <v>1489</v>
      </c>
      <c r="C557" s="8" t="s">
        <v>1490</v>
      </c>
      <c r="D557" s="7" t="s">
        <v>72</v>
      </c>
      <c r="E557" s="7" t="s">
        <v>102</v>
      </c>
      <c r="F557" s="7" t="s">
        <v>128</v>
      </c>
      <c r="G557" s="9">
        <v>128</v>
      </c>
      <c r="H557" s="9">
        <v>98</v>
      </c>
      <c r="I557" s="9">
        <v>60</v>
      </c>
      <c r="J557" s="9">
        <v>55</v>
      </c>
      <c r="K557" s="9">
        <v>52</v>
      </c>
      <c r="L557" s="9">
        <v>60</v>
      </c>
      <c r="M557" s="9">
        <v>58</v>
      </c>
      <c r="N557" s="9">
        <v>56</v>
      </c>
      <c r="O557" s="9">
        <v>52</v>
      </c>
      <c r="P557" s="9">
        <v>25</v>
      </c>
      <c r="Q557" s="10">
        <v>110</v>
      </c>
      <c r="R557" s="11">
        <v>6</v>
      </c>
      <c r="S557" s="11">
        <v>1</v>
      </c>
      <c r="T557" s="11">
        <v>110</v>
      </c>
      <c r="U557" s="11">
        <v>108</v>
      </c>
      <c r="V557" s="11">
        <v>1</v>
      </c>
      <c r="W557" s="11">
        <v>102</v>
      </c>
      <c r="X557" s="11">
        <f t="shared" si="112"/>
        <v>438</v>
      </c>
      <c r="Y557" s="11">
        <f t="shared" si="113"/>
        <v>4915</v>
      </c>
      <c r="Z557" s="11">
        <f t="shared" si="114"/>
        <v>730</v>
      </c>
      <c r="AA557" s="11">
        <f t="shared" si="115"/>
        <v>4370</v>
      </c>
      <c r="AB557" s="11">
        <f t="shared" si="116"/>
        <v>4370</v>
      </c>
      <c r="AC557" s="6">
        <f t="shared" si="117"/>
        <v>4940</v>
      </c>
      <c r="AD557" s="9" t="s">
        <v>122</v>
      </c>
      <c r="AE557" s="3" t="str">
        <f>IF(ISERROR(VLOOKUP($AD557,技まとめ!$A$1:$F$380,6,FALSE)),"－",VLOOKUP($AD557,技まとめ!$A$1:$F$380,6,FALSE))</f>
        <v>NS</v>
      </c>
      <c r="AF557" s="3">
        <f>IF(ISERROR(VLOOKUP($AD557,技まとめ!$A$1:$F$380,3,FALSE)),"－",VLOOKUP($AD557,技まとめ!$A$1:$F$380,3,FALSE))</f>
        <v>25</v>
      </c>
      <c r="AG557" s="3">
        <f>IF(ISERROR(VLOOKUP($AD557,技まとめ!$A$1:$F$380,5,FALSE)),"－",VLOOKUP($AD557,技まとめ!$A$1:$F$380,5,FALSE))</f>
        <v>20</v>
      </c>
      <c r="AH557" s="3" t="str">
        <f>IF($E557=IF(ISERROR(VLOOKUP($AD557,技まとめ!$A$1:$F$380,4,FALSE)),"－",VLOOKUP($AD557,技まとめ!$A$1:$F$380,4,FALSE)),"一致","")</f>
        <v>一致</v>
      </c>
      <c r="AI557" s="9" t="s">
        <v>727</v>
      </c>
      <c r="AJ557" s="3" t="str">
        <f>IF(ISERROR(VLOOKUP($AI557,技まとめ!$A$1:$F$380,6,FALSE)),"－",VLOOKUP($AI557,技まとめ!$A$1:$F$380,6,FALSE))</f>
        <v>BS</v>
      </c>
      <c r="AK557" s="3">
        <f>IF(ISERROR(VLOOKUP($AI557,技まとめ!$A$1:$F$380,3,FALSE)),"－",VLOOKUP($AI557,技まとめ!$A$1:$F$380,3,FALSE))</f>
        <v>90</v>
      </c>
      <c r="AL557" s="3">
        <f>IF(ISERROR(VLOOKUP($AI557,技まとめ!$A$1:$F$380,5,FALSE)),"－",VLOOKUP($AI557,技まとめ!$A$1:$F$380,5,FALSE))</f>
        <v>49</v>
      </c>
      <c r="AM557" s="3" t="str">
        <f>IF($E557=IF(ISERROR(VLOOKUP($AI557,技まとめ!$A$1:$F$380,4,FALSE)),"－",VLOOKUP($AI557,技まとめ!$A$1:$F$380,4,FALSE)),"一致","")</f>
        <v>一致</v>
      </c>
      <c r="AN557" s="9" t="s">
        <v>686</v>
      </c>
      <c r="AO557" s="3" t="str">
        <f>IF(ISERROR(VLOOKUP($AN557,技まとめ!$A$1:$F$380,6,FALSE)),"－",VLOOKUP($AN557,技まとめ!$A$1:$F$380,6,FALSE))</f>
        <v>DR</v>
      </c>
      <c r="AP557" s="3">
        <f>IF(ISERROR(VLOOKUP($AN557,技まとめ!$A$1:$F$380,3,FALSE)),"－",VLOOKUP($AN557,技まとめ!$A$1:$F$380,3,FALSE))</f>
        <v>34</v>
      </c>
      <c r="AQ557" s="3">
        <f>IF(ISERROR(VLOOKUP($AN557,技まとめ!$A$1:$F$380,5,FALSE)),"－",VLOOKUP($AN557,技まとめ!$A$1:$F$380,5,FALSE))</f>
        <v>27</v>
      </c>
      <c r="AR557" s="3" t="str">
        <f>IF($E557=IF(ISERROR(VLOOKUP($AN557,技まとめ!$A$1:$F$380,4,FALSE)),"－",VLOOKUP($AN557,技まとめ!$A$1:$F$380,4,FALSE)),"一致","")</f>
        <v>一致</v>
      </c>
      <c r="AS557" s="9" t="s">
        <v>671</v>
      </c>
      <c r="AT557" s="3" t="str">
        <f>IF(ISERROR(VLOOKUP($AS557,技まとめ!$A$1:$F$380,6,FALSE)),"－",VLOOKUP($AS557,技まとめ!$A$1:$F$380,6,FALSE))</f>
        <v>BL</v>
      </c>
      <c r="AU557" s="3">
        <f>IF(ISERROR(VLOOKUP($AS557,技まとめ!$A$1:$F$380,3,FALSE)),"－",VLOOKUP($AS557,技まとめ!$A$1:$F$380,3,FALSE))</f>
        <v>56</v>
      </c>
      <c r="AV557" s="3">
        <f>IF(ISERROR(VLOOKUP($AS557,技まとめ!$A$1:$F$380,5,FALSE)),"－",VLOOKUP($AS557,技まとめ!$A$1:$F$380,5,FALSE))</f>
        <v>39</v>
      </c>
      <c r="AW557" s="3" t="str">
        <f>IF($E557=IF(ISERROR(VLOOKUP($AS557,技まとめ!$A$1:$F$380,4,FALSE)),"－",VLOOKUP($AS557,技まとめ!$A$1:$F$380,4,FALSE)),"一致","")</f>
        <v>一致</v>
      </c>
      <c r="AX557" s="12" t="str">
        <f t="shared" si="118"/>
        <v>グレネードショットりゅうせいブレードヒートタックルフレイムダンス</v>
      </c>
      <c r="AY557" s="12" t="str">
        <f t="shared" si="119"/>
        <v>グレネードショットりゅうせいブレードヒートタックルフレイムダンス</v>
      </c>
      <c r="AZ557" s="12" t="str">
        <f t="shared" si="120"/>
        <v>グレネードショットりゅうせいブレードヒートタックルフレイムダンス</v>
      </c>
      <c r="BA557" s="12" t="str">
        <f t="shared" si="121"/>
        <v>グレネードショットりゅうせいブレードヒートタックルフレイムダンス</v>
      </c>
      <c r="BB557" s="11" t="str">
        <f t="shared" si="122"/>
        <v>NSBSDRBL</v>
      </c>
      <c r="BC557" s="11" t="str">
        <f t="shared" si="123"/>
        <v>NSBSDRBL</v>
      </c>
      <c r="BD557" s="11" t="str">
        <f t="shared" si="124"/>
        <v>NSBSDRBL</v>
      </c>
      <c r="BE557" s="11" t="str">
        <f t="shared" si="125"/>
        <v>NSBSDRBL</v>
      </c>
    </row>
    <row r="558" spans="1:57" ht="11.25" hidden="1" customHeight="1">
      <c r="A558" s="6">
        <v>556</v>
      </c>
      <c r="B558" s="7" t="s">
        <v>1491</v>
      </c>
      <c r="C558" s="8" t="s">
        <v>1492</v>
      </c>
      <c r="D558" s="7" t="s">
        <v>72</v>
      </c>
      <c r="E558" s="7" t="s">
        <v>73</v>
      </c>
      <c r="F558" s="7" t="s">
        <v>74</v>
      </c>
      <c r="G558" s="9">
        <v>94</v>
      </c>
      <c r="H558" s="9">
        <v>128</v>
      </c>
      <c r="I558" s="9">
        <v>57</v>
      </c>
      <c r="J558" s="9">
        <v>57</v>
      </c>
      <c r="K558" s="9">
        <v>53</v>
      </c>
      <c r="L558" s="9">
        <v>56</v>
      </c>
      <c r="M558" s="9">
        <v>51</v>
      </c>
      <c r="N558" s="9">
        <v>56</v>
      </c>
      <c r="O558" s="9">
        <v>55</v>
      </c>
      <c r="P558" s="9">
        <v>38</v>
      </c>
      <c r="Q558" s="10">
        <v>107</v>
      </c>
      <c r="R558" s="11">
        <v>22</v>
      </c>
      <c r="S558" s="11">
        <v>1</v>
      </c>
      <c r="T558" s="11">
        <v>106</v>
      </c>
      <c r="U558" s="11">
        <v>101</v>
      </c>
      <c r="V558" s="11">
        <v>1</v>
      </c>
      <c r="W558" s="11">
        <v>105</v>
      </c>
      <c r="X558" s="11">
        <f t="shared" si="112"/>
        <v>443</v>
      </c>
      <c r="Y558" s="11">
        <f t="shared" si="113"/>
        <v>4810</v>
      </c>
      <c r="Z558" s="11">
        <f t="shared" si="114"/>
        <v>1305</v>
      </c>
      <c r="AA558" s="11">
        <f t="shared" si="115"/>
        <v>4245</v>
      </c>
      <c r="AB558" s="11">
        <f t="shared" si="116"/>
        <v>4245</v>
      </c>
      <c r="AC558" s="6">
        <f t="shared" si="117"/>
        <v>4875</v>
      </c>
      <c r="AD558" s="9" t="s">
        <v>842</v>
      </c>
      <c r="AE558" s="3" t="str">
        <f>IF(ISERROR(VLOOKUP($AD558,技まとめ!$A$1:$F$380,6,FALSE)),"－",VLOOKUP($AD558,技まとめ!$A$1:$F$380,6,FALSE))</f>
        <v>－</v>
      </c>
      <c r="AF558" s="3">
        <f>IF(ISERROR(VLOOKUP($AD558,技まとめ!$A$1:$F$380,3,FALSE)),"－",VLOOKUP($AD558,技まとめ!$A$1:$F$380,3,FALSE))</f>
        <v>0</v>
      </c>
      <c r="AG558" s="3">
        <f>IF(ISERROR(VLOOKUP($AD558,技まとめ!$A$1:$F$380,5,FALSE)),"－",VLOOKUP($AD558,技まとめ!$A$1:$F$380,5,FALSE))</f>
        <v>0</v>
      </c>
      <c r="AH558" s="3" t="str">
        <f>IF($E558=IF(ISERROR(VLOOKUP($AD558,技まとめ!$A$1:$F$380,4,FALSE)),"－",VLOOKUP($AD558,技まとめ!$A$1:$F$380,4,FALSE)),"一致","")</f>
        <v/>
      </c>
      <c r="AI558" s="9" t="s">
        <v>291</v>
      </c>
      <c r="AJ558" s="3" t="str">
        <f>IF(ISERROR(VLOOKUP($AI558,技まとめ!$A$1:$F$380,6,FALSE)),"－",VLOOKUP($AI558,技まとめ!$A$1:$F$380,6,FALSE))</f>
        <v>P1</v>
      </c>
      <c r="AK558" s="3">
        <f>IF(ISERROR(VLOOKUP($AI558,技まとめ!$A$1:$F$380,3,FALSE)),"－",VLOOKUP($AI558,技まとめ!$A$1:$F$380,3,FALSE))</f>
        <v>65</v>
      </c>
      <c r="AL558" s="3">
        <f>IF(ISERROR(VLOOKUP($AI558,技まとめ!$A$1:$F$380,5,FALSE)),"－",VLOOKUP($AI558,技まとめ!$A$1:$F$380,5,FALSE))</f>
        <v>40</v>
      </c>
      <c r="AM558" s="3" t="str">
        <f>IF($E558=IF(ISERROR(VLOOKUP($AI558,技まとめ!$A$1:$F$380,4,FALSE)),"－",VLOOKUP($AI558,技まとめ!$A$1:$F$380,4,FALSE)),"一致","")</f>
        <v>一致</v>
      </c>
      <c r="AN558" s="9" t="s">
        <v>251</v>
      </c>
      <c r="AO558" s="3" t="str">
        <f>IF(ISERROR(VLOOKUP($AN558,技まとめ!$A$1:$F$380,6,FALSE)),"－",VLOOKUP($AN558,技まとめ!$A$1:$F$380,6,FALSE))</f>
        <v>BL</v>
      </c>
      <c r="AP558" s="3">
        <f>IF(ISERROR(VLOOKUP($AN558,技まとめ!$A$1:$F$380,3,FALSE)),"－",VLOOKUP($AN558,技まとめ!$A$1:$F$380,3,FALSE))</f>
        <v>46</v>
      </c>
      <c r="AQ558" s="3">
        <f>IF(ISERROR(VLOOKUP($AN558,技まとめ!$A$1:$F$380,5,FALSE)),"－",VLOOKUP($AN558,技まとめ!$A$1:$F$380,5,FALSE))</f>
        <v>33</v>
      </c>
      <c r="AR558" s="3" t="str">
        <f>IF($E558=IF(ISERROR(VLOOKUP($AN558,技まとめ!$A$1:$F$380,4,FALSE)),"－",VLOOKUP($AN558,技まとめ!$A$1:$F$380,4,FALSE)),"一致","")</f>
        <v/>
      </c>
      <c r="AS558" s="9" t="s">
        <v>837</v>
      </c>
      <c r="AT558" s="3" t="str">
        <f>IF(ISERROR(VLOOKUP($AS558,技まとめ!$A$1:$F$380,6,FALSE)),"－",VLOOKUP($AS558,技まとめ!$A$1:$F$380,6,FALSE))</f>
        <v>BL</v>
      </c>
      <c r="AU558" s="3">
        <f>IF(ISERROR(VLOOKUP($AS558,技まとめ!$A$1:$F$380,3,FALSE)),"－",VLOOKUP($AS558,技まとめ!$A$1:$F$380,3,FALSE))</f>
        <v>104</v>
      </c>
      <c r="AV558" s="3">
        <f>IF(ISERROR(VLOOKUP($AS558,技まとめ!$A$1:$F$380,5,FALSE)),"－",VLOOKUP($AS558,技まとめ!$A$1:$F$380,5,FALSE))</f>
        <v>57</v>
      </c>
      <c r="AW558" s="3" t="str">
        <f>IF($E558=IF(ISERROR(VLOOKUP($AS558,技まとめ!$A$1:$F$380,4,FALSE)),"－",VLOOKUP($AS558,技まとめ!$A$1:$F$380,4,FALSE)),"一致","")</f>
        <v>一致</v>
      </c>
      <c r="AX558" s="12" t="str">
        <f t="shared" si="118"/>
        <v>なまけるちゃぶだいがえしくものいとボディシールド</v>
      </c>
      <c r="AY558" s="12" t="str">
        <f t="shared" si="119"/>
        <v>なまけるちゃぶだいがえしくものいとボディシールド</v>
      </c>
      <c r="AZ558" s="12" t="str">
        <f t="shared" si="120"/>
        <v>なまけるちゃぶだいがえしくものいとボディシールド</v>
      </c>
      <c r="BA558" s="12" t="str">
        <f t="shared" si="121"/>
        <v>なまけるちゃぶだいがえしくものいとボディシールド</v>
      </c>
      <c r="BB558" s="11" t="str">
        <f t="shared" si="122"/>
        <v>－P1BLBL</v>
      </c>
      <c r="BC558" s="11" t="str">
        <f t="shared" si="123"/>
        <v>－P1BLBL</v>
      </c>
      <c r="BD558" s="11" t="str">
        <f t="shared" si="124"/>
        <v>－P1BLBL</v>
      </c>
      <c r="BE558" s="11" t="str">
        <f t="shared" si="125"/>
        <v>－P1BLBL</v>
      </c>
    </row>
    <row r="559" spans="1:57" ht="11.25" hidden="1" customHeight="1">
      <c r="A559" s="6">
        <v>557</v>
      </c>
      <c r="B559" s="7" t="s">
        <v>1493</v>
      </c>
      <c r="C559" s="8" t="s">
        <v>1494</v>
      </c>
      <c r="D559" s="7" t="s">
        <v>72</v>
      </c>
      <c r="E559" s="7" t="s">
        <v>95</v>
      </c>
      <c r="F559" s="7" t="s">
        <v>128</v>
      </c>
      <c r="G559" s="9">
        <v>106</v>
      </c>
      <c r="H559" s="9">
        <v>112</v>
      </c>
      <c r="I559" s="9">
        <v>56</v>
      </c>
      <c r="J559" s="9">
        <v>51</v>
      </c>
      <c r="K559" s="9">
        <v>53</v>
      </c>
      <c r="L559" s="9">
        <v>52</v>
      </c>
      <c r="M559" s="9">
        <v>51</v>
      </c>
      <c r="N559" s="9">
        <v>53</v>
      </c>
      <c r="O559" s="9">
        <v>56</v>
      </c>
      <c r="P559" s="9">
        <v>55</v>
      </c>
      <c r="Q559" s="10">
        <v>106</v>
      </c>
      <c r="R559" s="11">
        <v>30</v>
      </c>
      <c r="S559" s="11">
        <v>1</v>
      </c>
      <c r="T559" s="11">
        <v>102</v>
      </c>
      <c r="U559" s="11">
        <v>101</v>
      </c>
      <c r="V559" s="11">
        <v>1</v>
      </c>
      <c r="W559" s="11">
        <v>106</v>
      </c>
      <c r="X559" s="11">
        <f t="shared" si="112"/>
        <v>447</v>
      </c>
      <c r="Y559" s="11">
        <f t="shared" si="113"/>
        <v>4775</v>
      </c>
      <c r="Z559" s="11">
        <f t="shared" si="114"/>
        <v>1590</v>
      </c>
      <c r="AA559" s="11">
        <f t="shared" si="115"/>
        <v>4110</v>
      </c>
      <c r="AB559" s="11">
        <f t="shared" si="116"/>
        <v>4110</v>
      </c>
      <c r="AC559" s="6">
        <f t="shared" si="117"/>
        <v>4760</v>
      </c>
      <c r="AD559" s="9" t="s">
        <v>5061</v>
      </c>
      <c r="AE559" s="3" t="str">
        <f>IF(ISERROR(VLOOKUP($AD559,技まとめ!$A$1:$F$380,6,FALSE)),"－",VLOOKUP($AD559,技まとめ!$A$1:$F$380,6,FALSE))</f>
        <v>BL</v>
      </c>
      <c r="AF559" s="3">
        <f>IF(ISERROR(VLOOKUP($AD559,技まとめ!$A$1:$F$380,3,FALSE)),"－",VLOOKUP($AD559,技まとめ!$A$1:$F$380,3,FALSE))</f>
        <v>33</v>
      </c>
      <c r="AG559" s="3">
        <f>IF(ISERROR(VLOOKUP($AD559,技まとめ!$A$1:$F$380,5,FALSE)),"－",VLOOKUP($AD559,技まとめ!$A$1:$F$380,5,FALSE))</f>
        <v>28</v>
      </c>
      <c r="AH559" s="3" t="str">
        <f>IF($E559=IF(ISERROR(VLOOKUP($AD559,技まとめ!$A$1:$F$380,4,FALSE)),"－",VLOOKUP($AD559,技まとめ!$A$1:$F$380,4,FALSE)),"一致","")</f>
        <v>一致</v>
      </c>
      <c r="AI559" s="9" t="s">
        <v>178</v>
      </c>
      <c r="AJ559" s="3" t="str">
        <f>IF(ISERROR(VLOOKUP($AI559,技まとめ!$A$1:$F$380,6,FALSE)),"－",VLOOKUP($AI559,技まとめ!$A$1:$F$380,6,FALSE))</f>
        <v>NS</v>
      </c>
      <c r="AK559" s="3">
        <f>IF(ISERROR(VLOOKUP($AI559,技まとめ!$A$1:$F$380,3,FALSE)),"－",VLOOKUP($AI559,技まとめ!$A$1:$F$380,3,FALSE))</f>
        <v>38</v>
      </c>
      <c r="AL559" s="3">
        <f>IF(ISERROR(VLOOKUP($AI559,技まとめ!$A$1:$F$380,5,FALSE)),"－",VLOOKUP($AI559,技まとめ!$A$1:$F$380,5,FALSE))</f>
        <v>25</v>
      </c>
      <c r="AM559" s="3" t="str">
        <f>IF($E559=IF(ISERROR(VLOOKUP($AI559,技まとめ!$A$1:$F$380,4,FALSE)),"－",VLOOKUP($AI559,技まとめ!$A$1:$F$380,4,FALSE)),"一致","")</f>
        <v>一致</v>
      </c>
      <c r="AN559" s="9" t="s">
        <v>148</v>
      </c>
      <c r="AO559" s="3" t="str">
        <f>IF(ISERROR(VLOOKUP($AN559,技まとめ!$A$1:$F$380,6,FALSE)),"－",VLOOKUP($AN559,技まとめ!$A$1:$F$380,6,FALSE))</f>
        <v>SC</v>
      </c>
      <c r="AP559" s="3">
        <f>IF(ISERROR(VLOOKUP($AN559,技まとめ!$A$1:$F$380,3,FALSE)),"－",VLOOKUP($AN559,技まとめ!$A$1:$F$380,3,FALSE))</f>
        <v>66</v>
      </c>
      <c r="AQ559" s="3">
        <f>IF(ISERROR(VLOOKUP($AN559,技まとめ!$A$1:$F$380,5,FALSE)),"－",VLOOKUP($AN559,技まとめ!$A$1:$F$380,5,FALSE))</f>
        <v>37</v>
      </c>
      <c r="AR559" s="3" t="str">
        <f>IF($E559=IF(ISERROR(VLOOKUP($AN559,技まとめ!$A$1:$F$380,4,FALSE)),"－",VLOOKUP($AN559,技まとめ!$A$1:$F$380,4,FALSE)),"一致","")</f>
        <v/>
      </c>
      <c r="AS559" s="9" t="s">
        <v>118</v>
      </c>
      <c r="AT559" s="3" t="str">
        <f>IF(ISERROR(VLOOKUP($AS559,技まとめ!$A$1:$F$380,6,FALSE)),"－",VLOOKUP($AS559,技まとめ!$A$1:$F$380,6,FALSE))</f>
        <v>BS</v>
      </c>
      <c r="AU559" s="3">
        <f>IF(ISERROR(VLOOKUP($AS559,技まとめ!$A$1:$F$380,3,FALSE)),"－",VLOOKUP($AS559,技まとめ!$A$1:$F$380,3,FALSE))</f>
        <v>64</v>
      </c>
      <c r="AV559" s="3">
        <f>IF(ISERROR(VLOOKUP($AS559,技まとめ!$A$1:$F$380,5,FALSE)),"－",VLOOKUP($AS559,技まとめ!$A$1:$F$380,5,FALSE))</f>
        <v>37</v>
      </c>
      <c r="AW559" s="3" t="str">
        <f>IF($E559=IF(ISERROR(VLOOKUP($AS559,技まとめ!$A$1:$F$380,4,FALSE)),"－",VLOOKUP($AS559,技まとめ!$A$1:$F$380,4,FALSE)),"一致","")</f>
        <v/>
      </c>
      <c r="AX559" s="12" t="str">
        <f t="shared" si="118"/>
        <v>スーパースキャン（Ｂ）フリーズショットメガネクラッシュクンフーアタック</v>
      </c>
      <c r="AY559" s="12" t="str">
        <f t="shared" si="119"/>
        <v>スーパースキャン（Ｂ）フリーズショットメガネクラッシュクンフーアタック</v>
      </c>
      <c r="AZ559" s="12" t="str">
        <f t="shared" si="120"/>
        <v>スーパースキャン（Ｂ）フリーズショットメガネクラッシュクンフーアタック</v>
      </c>
      <c r="BA559" s="12" t="str">
        <f t="shared" si="121"/>
        <v>スーパースキャン（Ｂ）フリーズショットメガネクラッシュクンフーアタック</v>
      </c>
      <c r="BB559" s="11" t="str">
        <f t="shared" si="122"/>
        <v>BLNSSCBS</v>
      </c>
      <c r="BC559" s="11" t="str">
        <f t="shared" si="123"/>
        <v>BLNSSCBS</v>
      </c>
      <c r="BD559" s="11" t="str">
        <f t="shared" si="124"/>
        <v>BLNSSCBS</v>
      </c>
      <c r="BE559" s="11" t="str">
        <f t="shared" si="125"/>
        <v>BLNSSCBS</v>
      </c>
    </row>
    <row r="560" spans="1:57" ht="11.25" hidden="1" customHeight="1">
      <c r="A560" s="6">
        <v>558</v>
      </c>
      <c r="B560" s="7" t="s">
        <v>1495</v>
      </c>
      <c r="C560" s="8" t="s">
        <v>1496</v>
      </c>
      <c r="D560" s="7" t="s">
        <v>72</v>
      </c>
      <c r="E560" s="7" t="s">
        <v>81</v>
      </c>
      <c r="F560" s="7" t="s">
        <v>109</v>
      </c>
      <c r="G560" s="9">
        <v>124</v>
      </c>
      <c r="H560" s="9">
        <v>101</v>
      </c>
      <c r="I560" s="9">
        <v>54</v>
      </c>
      <c r="J560" s="9">
        <v>53</v>
      </c>
      <c r="K560" s="9">
        <v>52</v>
      </c>
      <c r="L560" s="9">
        <v>51</v>
      </c>
      <c r="M560" s="9">
        <v>53</v>
      </c>
      <c r="N560" s="9">
        <v>57</v>
      </c>
      <c r="O560" s="9">
        <v>53</v>
      </c>
      <c r="P560" s="9">
        <v>54</v>
      </c>
      <c r="Q560" s="10">
        <v>104</v>
      </c>
      <c r="R560" s="11">
        <v>34</v>
      </c>
      <c r="S560" s="11">
        <v>1</v>
      </c>
      <c r="T560" s="11">
        <v>101</v>
      </c>
      <c r="U560" s="11">
        <v>103</v>
      </c>
      <c r="V560" s="11">
        <v>1</v>
      </c>
      <c r="W560" s="11">
        <v>103</v>
      </c>
      <c r="X560" s="11">
        <f t="shared" si="112"/>
        <v>447</v>
      </c>
      <c r="Y560" s="11">
        <f t="shared" si="113"/>
        <v>4680</v>
      </c>
      <c r="Z560" s="11">
        <f t="shared" si="114"/>
        <v>1715</v>
      </c>
      <c r="AA560" s="11">
        <f t="shared" si="115"/>
        <v>4060</v>
      </c>
      <c r="AB560" s="11">
        <f t="shared" si="116"/>
        <v>4060</v>
      </c>
      <c r="AC560" s="6">
        <f t="shared" si="117"/>
        <v>4725</v>
      </c>
      <c r="AD560" s="9" t="s">
        <v>215</v>
      </c>
      <c r="AE560" s="3" t="str">
        <f>IF(ISERROR(VLOOKUP($AD560,技まとめ!$A$1:$F$380,6,FALSE)),"－",VLOOKUP($AD560,技まとめ!$A$1:$F$380,6,FALSE))</f>
        <v>DR</v>
      </c>
      <c r="AF560" s="3">
        <f>IF(ISERROR(VLOOKUP($AD560,技まとめ!$A$1:$F$380,3,FALSE)),"－",VLOOKUP($AD560,技まとめ!$A$1:$F$380,3,FALSE))</f>
        <v>15</v>
      </c>
      <c r="AG560" s="3">
        <f>IF(ISERROR(VLOOKUP($AD560,技まとめ!$A$1:$F$380,5,FALSE)),"－",VLOOKUP($AD560,技まとめ!$A$1:$F$380,5,FALSE))</f>
        <v>20</v>
      </c>
      <c r="AH560" s="3" t="str">
        <f>IF($E560=IF(ISERROR(VLOOKUP($AD560,技まとめ!$A$1:$F$380,4,FALSE)),"－",VLOOKUP($AD560,技まとめ!$A$1:$F$380,4,FALSE)),"一致","")</f>
        <v>一致</v>
      </c>
      <c r="AI560" s="9" t="s">
        <v>173</v>
      </c>
      <c r="AJ560" s="3" t="str">
        <f>IF(ISERROR(VLOOKUP($AI560,技まとめ!$A$1:$F$380,6,FALSE)),"－",VLOOKUP($AI560,技まとめ!$A$1:$F$380,6,FALSE))</f>
        <v>DR</v>
      </c>
      <c r="AK560" s="3">
        <f>IF(ISERROR(VLOOKUP($AI560,技まとめ!$A$1:$F$380,3,FALSE)),"－",VLOOKUP($AI560,技まとめ!$A$1:$F$380,3,FALSE))</f>
        <v>65</v>
      </c>
      <c r="AL560" s="3">
        <f>IF(ISERROR(VLOOKUP($AI560,技まとめ!$A$1:$F$380,5,FALSE)),"－",VLOOKUP($AI560,技まとめ!$A$1:$F$380,5,FALSE))</f>
        <v>42</v>
      </c>
      <c r="AM560" s="3" t="str">
        <f>IF($E560=IF(ISERROR(VLOOKUP($AI560,技まとめ!$A$1:$F$380,4,FALSE)),"－",VLOOKUP($AI560,技まとめ!$A$1:$F$380,4,FALSE)),"一致","")</f>
        <v/>
      </c>
      <c r="AN560" s="9" t="s">
        <v>248</v>
      </c>
      <c r="AO560" s="3" t="str">
        <f>IF(ISERROR(VLOOKUP($AN560,技まとめ!$A$1:$F$380,6,FALSE)),"－",VLOOKUP($AN560,技まとめ!$A$1:$F$380,6,FALSE))</f>
        <v>DR</v>
      </c>
      <c r="AP560" s="3">
        <f>IF(ISERROR(VLOOKUP($AN560,技まとめ!$A$1:$F$380,3,FALSE)),"－",VLOOKUP($AN560,技まとめ!$A$1:$F$380,3,FALSE))</f>
        <v>53</v>
      </c>
      <c r="AQ560" s="3">
        <f>IF(ISERROR(VLOOKUP($AN560,技まとめ!$A$1:$F$380,5,FALSE)),"－",VLOOKUP($AN560,技まとめ!$A$1:$F$380,5,FALSE))</f>
        <v>35</v>
      </c>
      <c r="AR560" s="3" t="str">
        <f>IF($E560=IF(ISERROR(VLOOKUP($AN560,技まとめ!$A$1:$F$380,4,FALSE)),"－",VLOOKUP($AN560,技まとめ!$A$1:$F$380,4,FALSE)),"一致","")</f>
        <v/>
      </c>
      <c r="AS560" s="9" t="s">
        <v>119</v>
      </c>
      <c r="AT560" s="3" t="str">
        <f>IF(ISERROR(VLOOKUP($AS560,技まとめ!$A$1:$F$380,6,FALSE)),"－",VLOOKUP($AS560,技まとめ!$A$1:$F$380,6,FALSE))</f>
        <v>NS</v>
      </c>
      <c r="AU560" s="3">
        <f>IF(ISERROR(VLOOKUP($AS560,技まとめ!$A$1:$F$380,3,FALSE)),"－",VLOOKUP($AS560,技まとめ!$A$1:$F$380,3,FALSE))</f>
        <v>85</v>
      </c>
      <c r="AV560" s="3">
        <f>IF(ISERROR(VLOOKUP($AS560,技まとめ!$A$1:$F$380,5,FALSE)),"－",VLOOKUP($AS560,技まとめ!$A$1:$F$380,5,FALSE))</f>
        <v>46</v>
      </c>
      <c r="AW560" s="3" t="str">
        <f>IF($E560=IF(ISERROR(VLOOKUP($AS560,技まとめ!$A$1:$F$380,4,FALSE)),"－",VLOOKUP($AS560,技まとめ!$A$1:$F$380,4,FALSE)),"一致","")</f>
        <v/>
      </c>
      <c r="AX560" s="12" t="str">
        <f t="shared" si="118"/>
        <v>たつまきせんぷうぶんしんフェイントたつまきどくぎりドラゴングランド</v>
      </c>
      <c r="AY560" s="12" t="str">
        <f t="shared" si="119"/>
        <v>たつまきせんぷうぶんしんフェイントたつまきどくぎりドラゴングランド</v>
      </c>
      <c r="AZ560" s="12" t="str">
        <f t="shared" si="120"/>
        <v>たつまきせんぷうぶんしんフェイントたつまきどくぎりドラゴングランド</v>
      </c>
      <c r="BA560" s="12" t="str">
        <f t="shared" si="121"/>
        <v>たつまきせんぷうぶんしんフェイントたつまきどくぎりドラゴングランド</v>
      </c>
      <c r="BB560" s="11" t="str">
        <f t="shared" si="122"/>
        <v>DRDRDRNS</v>
      </c>
      <c r="BC560" s="11" t="str">
        <f t="shared" si="123"/>
        <v>DRDRDRNS</v>
      </c>
      <c r="BD560" s="11" t="str">
        <f t="shared" si="124"/>
        <v>DRDRDRNS</v>
      </c>
      <c r="BE560" s="11" t="str">
        <f t="shared" si="125"/>
        <v>DRDRDRNS</v>
      </c>
    </row>
    <row r="561" spans="1:57" ht="11.25" hidden="1" customHeight="1">
      <c r="A561" s="6">
        <v>559</v>
      </c>
      <c r="B561" s="7" t="s">
        <v>1497</v>
      </c>
      <c r="C561" s="8" t="s">
        <v>1498</v>
      </c>
      <c r="D561" s="7" t="s">
        <v>72</v>
      </c>
      <c r="E561" s="7" t="s">
        <v>73</v>
      </c>
      <c r="F561" s="7" t="s">
        <v>109</v>
      </c>
      <c r="G561" s="9">
        <v>130</v>
      </c>
      <c r="H561" s="9">
        <v>97</v>
      </c>
      <c r="I561" s="9">
        <v>56</v>
      </c>
      <c r="J561" s="9">
        <v>59</v>
      </c>
      <c r="K561" s="9">
        <v>49</v>
      </c>
      <c r="L561" s="9">
        <v>56</v>
      </c>
      <c r="M561" s="9">
        <v>52</v>
      </c>
      <c r="N561" s="9">
        <v>67</v>
      </c>
      <c r="O561" s="9">
        <v>56</v>
      </c>
      <c r="P561" s="9">
        <v>29</v>
      </c>
      <c r="Q561" s="10">
        <v>106</v>
      </c>
      <c r="R561" s="11">
        <v>22</v>
      </c>
      <c r="S561" s="11">
        <v>1</v>
      </c>
      <c r="T561" s="11">
        <v>106</v>
      </c>
      <c r="U561" s="11">
        <v>102</v>
      </c>
      <c r="V561" s="11">
        <v>1</v>
      </c>
      <c r="W561" s="11">
        <v>106</v>
      </c>
      <c r="X561" s="11">
        <f t="shared" si="112"/>
        <v>444</v>
      </c>
      <c r="Y561" s="11">
        <f t="shared" si="113"/>
        <v>4775</v>
      </c>
      <c r="Z561" s="11">
        <f t="shared" si="114"/>
        <v>1310</v>
      </c>
      <c r="AA561" s="11">
        <f t="shared" si="115"/>
        <v>4250</v>
      </c>
      <c r="AB561" s="11">
        <f t="shared" si="116"/>
        <v>4250</v>
      </c>
      <c r="AC561" s="6">
        <f t="shared" si="117"/>
        <v>4880</v>
      </c>
      <c r="AD561" s="9" t="s">
        <v>308</v>
      </c>
      <c r="AE561" s="3" t="str">
        <f>IF(ISERROR(VLOOKUP($AD561,技まとめ!$A$1:$F$380,6,FALSE)),"－",VLOOKUP($AD561,技まとめ!$A$1:$F$380,6,FALSE))</f>
        <v>DR</v>
      </c>
      <c r="AF561" s="3">
        <f>IF(ISERROR(VLOOKUP($AD561,技まとめ!$A$1:$F$380,3,FALSE)),"－",VLOOKUP($AD561,技まとめ!$A$1:$F$380,3,FALSE))</f>
        <v>28</v>
      </c>
      <c r="AG561" s="3">
        <f>IF(ISERROR(VLOOKUP($AD561,技まとめ!$A$1:$F$380,5,FALSE)),"－",VLOOKUP($AD561,技まとめ!$A$1:$F$380,5,FALSE))</f>
        <v>24</v>
      </c>
      <c r="AH561" s="3" t="str">
        <f>IF($E561=IF(ISERROR(VLOOKUP($AD561,技まとめ!$A$1:$F$380,4,FALSE)),"－",VLOOKUP($AD561,技まとめ!$A$1:$F$380,4,FALSE)),"一致","")</f>
        <v>一致</v>
      </c>
      <c r="AI561" s="9" t="s">
        <v>89</v>
      </c>
      <c r="AJ561" s="3" t="str">
        <f>IF(ISERROR(VLOOKUP($AI561,技まとめ!$A$1:$F$380,6,FALSE)),"－",VLOOKUP($AI561,技まとめ!$A$1:$F$380,6,FALSE))</f>
        <v>BB</v>
      </c>
      <c r="AK561" s="3">
        <f>IF(ISERROR(VLOOKUP($AI561,技まとめ!$A$1:$F$380,3,FALSE)),"－",VLOOKUP($AI561,技まとめ!$A$1:$F$380,3,FALSE))</f>
        <v>43</v>
      </c>
      <c r="AL561" s="3">
        <f>IF(ISERROR(VLOOKUP($AI561,技まとめ!$A$1:$F$380,5,FALSE)),"－",VLOOKUP($AI561,技まとめ!$A$1:$F$380,5,FALSE))</f>
        <v>30</v>
      </c>
      <c r="AM561" s="3" t="str">
        <f>IF($E561=IF(ISERROR(VLOOKUP($AI561,技まとめ!$A$1:$F$380,4,FALSE)),"－",VLOOKUP($AI561,技まとめ!$A$1:$F$380,4,FALSE)),"一致","")</f>
        <v>一致</v>
      </c>
      <c r="AN561" s="9" t="s">
        <v>310</v>
      </c>
      <c r="AO561" s="3" t="str">
        <f>IF(ISERROR(VLOOKUP($AN561,技まとめ!$A$1:$F$380,6,FALSE)),"－",VLOOKUP($AN561,技まとめ!$A$1:$F$380,6,FALSE))</f>
        <v>DR</v>
      </c>
      <c r="AP561" s="3">
        <f>IF(ISERROR(VLOOKUP($AN561,技まとめ!$A$1:$F$380,3,FALSE)),"－",VLOOKUP($AN561,技まとめ!$A$1:$F$380,3,FALSE))</f>
        <v>65</v>
      </c>
      <c r="AQ561" s="3">
        <f>IF(ISERROR(VLOOKUP($AN561,技まとめ!$A$1:$F$380,5,FALSE)),"－",VLOOKUP($AN561,技まとめ!$A$1:$F$380,5,FALSE))</f>
        <v>42</v>
      </c>
      <c r="AR561" s="3" t="str">
        <f>IF($E561=IF(ISERROR(VLOOKUP($AN561,技まとめ!$A$1:$F$380,4,FALSE)),"－",VLOOKUP($AN561,技まとめ!$A$1:$F$380,4,FALSE)),"一致","")</f>
        <v>一致</v>
      </c>
      <c r="AS561" s="9" t="s">
        <v>106</v>
      </c>
      <c r="AT561" s="3" t="str">
        <f>IF(ISERROR(VLOOKUP($AS561,技まとめ!$A$1:$F$380,6,FALSE)),"－",VLOOKUP($AS561,技まとめ!$A$1:$F$380,6,FALSE))</f>
        <v>BL</v>
      </c>
      <c r="AU561" s="3">
        <f>IF(ISERROR(VLOOKUP($AS561,技まとめ!$A$1:$F$380,3,FALSE)),"－",VLOOKUP($AS561,技まとめ!$A$1:$F$380,3,FALSE))</f>
        <v>77</v>
      </c>
      <c r="AV561" s="3">
        <f>IF(ISERROR(VLOOKUP($AS561,技まとめ!$A$1:$F$380,5,FALSE)),"－",VLOOKUP($AS561,技まとめ!$A$1:$F$380,5,FALSE))</f>
        <v>47</v>
      </c>
      <c r="AW561" s="3" t="str">
        <f>IF($E561=IF(ISERROR(VLOOKUP($AS561,技まとめ!$A$1:$F$380,4,FALSE)),"－",VLOOKUP($AS561,技まとめ!$A$1:$F$380,4,FALSE)),"一致","")</f>
        <v>一致</v>
      </c>
      <c r="AX561" s="12" t="str">
        <f t="shared" si="118"/>
        <v>スーパーアルマジロザ・ウォールモグラシャッフルブロックサーカス</v>
      </c>
      <c r="AY561" s="12" t="str">
        <f t="shared" si="119"/>
        <v>スーパーアルマジロザ・ウォールモグラシャッフルブロックサーカス</v>
      </c>
      <c r="AZ561" s="12" t="str">
        <f t="shared" si="120"/>
        <v>スーパーアルマジロザ・ウォールモグラシャッフルブロックサーカス</v>
      </c>
      <c r="BA561" s="12" t="str">
        <f t="shared" si="121"/>
        <v>スーパーアルマジロザ・ウォールモグラシャッフルブロックサーカス</v>
      </c>
      <c r="BB561" s="11" t="str">
        <f t="shared" si="122"/>
        <v>DRBBDRBL</v>
      </c>
      <c r="BC561" s="11" t="str">
        <f t="shared" si="123"/>
        <v>DRBBDRBL</v>
      </c>
      <c r="BD561" s="11" t="str">
        <f t="shared" si="124"/>
        <v>DRBBDRBL</v>
      </c>
      <c r="BE561" s="11" t="str">
        <f t="shared" si="125"/>
        <v>DRBBDRBL</v>
      </c>
    </row>
    <row r="562" spans="1:57" ht="11.25" hidden="1" customHeight="1">
      <c r="A562" s="6">
        <v>560</v>
      </c>
      <c r="B562" s="7" t="s">
        <v>1499</v>
      </c>
      <c r="C562" s="8" t="s">
        <v>1500</v>
      </c>
      <c r="D562" s="7" t="s">
        <v>72</v>
      </c>
      <c r="E562" s="7" t="s">
        <v>95</v>
      </c>
      <c r="F562" s="7" t="s">
        <v>128</v>
      </c>
      <c r="G562" s="9">
        <v>132</v>
      </c>
      <c r="H562" s="9">
        <v>96</v>
      </c>
      <c r="I562" s="9">
        <v>44</v>
      </c>
      <c r="J562" s="9">
        <v>54</v>
      </c>
      <c r="K562" s="9">
        <v>51</v>
      </c>
      <c r="L562" s="9">
        <v>53</v>
      </c>
      <c r="M562" s="9">
        <v>62</v>
      </c>
      <c r="N562" s="9">
        <v>52</v>
      </c>
      <c r="O562" s="9">
        <v>57</v>
      </c>
      <c r="P562" s="9">
        <v>60</v>
      </c>
      <c r="Q562" s="10">
        <v>94</v>
      </c>
      <c r="R562" s="11">
        <v>35</v>
      </c>
      <c r="S562" s="11">
        <v>1</v>
      </c>
      <c r="T562" s="11">
        <v>103</v>
      </c>
      <c r="U562" s="11">
        <v>112</v>
      </c>
      <c r="V562" s="11">
        <v>1</v>
      </c>
      <c r="W562" s="11">
        <v>107</v>
      </c>
      <c r="X562" s="11">
        <f t="shared" si="112"/>
        <v>453</v>
      </c>
      <c r="Y562" s="11">
        <f t="shared" si="113"/>
        <v>4300</v>
      </c>
      <c r="Z562" s="11">
        <f t="shared" si="114"/>
        <v>1770</v>
      </c>
      <c r="AA562" s="11">
        <f t="shared" si="115"/>
        <v>4150</v>
      </c>
      <c r="AB562" s="11">
        <f t="shared" si="116"/>
        <v>4150</v>
      </c>
      <c r="AC562" s="6">
        <f t="shared" si="117"/>
        <v>4830</v>
      </c>
      <c r="AD562" s="9" t="s">
        <v>634</v>
      </c>
      <c r="AE562" s="3" t="str">
        <f>IF(ISERROR(VLOOKUP($AD562,技まとめ!$A$1:$F$380,6,FALSE)),"－",VLOOKUP($AD562,技まとめ!$A$1:$F$380,6,FALSE))</f>
        <v>DR</v>
      </c>
      <c r="AF562" s="3">
        <f>IF(ISERROR(VLOOKUP($AD562,技まとめ!$A$1:$F$380,3,FALSE)),"－",VLOOKUP($AD562,技まとめ!$A$1:$F$380,3,FALSE))</f>
        <v>13</v>
      </c>
      <c r="AG562" s="3">
        <f>IF(ISERROR(VLOOKUP($AD562,技まとめ!$A$1:$F$380,5,FALSE)),"－",VLOOKUP($AD562,技まとめ!$A$1:$F$380,5,FALSE))</f>
        <v>20</v>
      </c>
      <c r="AH562" s="3" t="str">
        <f>IF($E562=IF(ISERROR(VLOOKUP($AD562,技まとめ!$A$1:$F$380,4,FALSE)),"－",VLOOKUP($AD562,技まとめ!$A$1:$F$380,4,FALSE)),"一致","")</f>
        <v/>
      </c>
      <c r="AI562" s="9" t="s">
        <v>111</v>
      </c>
      <c r="AJ562" s="3" t="str">
        <f>IF(ISERROR(VLOOKUP($AI562,技まとめ!$A$1:$F$380,6,FALSE)),"－",VLOOKUP($AI562,技まとめ!$A$1:$F$380,6,FALSE))</f>
        <v>SC</v>
      </c>
      <c r="AK562" s="3">
        <f>IF(ISERROR(VLOOKUP($AI562,技まとめ!$A$1:$F$380,3,FALSE)),"－",VLOOKUP($AI562,技まとめ!$A$1:$F$380,3,FALSE))</f>
        <v>23</v>
      </c>
      <c r="AL562" s="3">
        <f>IF(ISERROR(VLOOKUP($AI562,技まとめ!$A$1:$F$380,5,FALSE)),"－",VLOOKUP($AI562,技まとめ!$A$1:$F$380,5,FALSE))</f>
        <v>20</v>
      </c>
      <c r="AM562" s="3" t="str">
        <f>IF($E562=IF(ISERROR(VLOOKUP($AI562,技まとめ!$A$1:$F$380,4,FALSE)),"－",VLOOKUP($AI562,技まとめ!$A$1:$F$380,4,FALSE)),"一致","")</f>
        <v>一致</v>
      </c>
      <c r="AN562" s="9" t="s">
        <v>286</v>
      </c>
      <c r="AO562" s="3" t="str">
        <f>IF(ISERROR(VLOOKUP($AN562,技まとめ!$A$1:$F$380,6,FALSE)),"－",VLOOKUP($AN562,技まとめ!$A$1:$F$380,6,FALSE))</f>
        <v>DR</v>
      </c>
      <c r="AP562" s="3">
        <f>IF(ISERROR(VLOOKUP($AN562,技まとめ!$A$1:$F$380,3,FALSE)),"－",VLOOKUP($AN562,技まとめ!$A$1:$F$380,3,FALSE))</f>
        <v>80</v>
      </c>
      <c r="AQ562" s="3">
        <f>IF(ISERROR(VLOOKUP($AN562,技まとめ!$A$1:$F$380,5,FALSE)),"－",VLOOKUP($AN562,技まとめ!$A$1:$F$380,5,FALSE))</f>
        <v>46</v>
      </c>
      <c r="AR562" s="3" t="str">
        <f>IF($E562=IF(ISERROR(VLOOKUP($AN562,技まとめ!$A$1:$F$380,4,FALSE)),"－",VLOOKUP($AN562,技まとめ!$A$1:$F$380,4,FALSE)),"一致","")</f>
        <v/>
      </c>
      <c r="AS562" s="9" t="s">
        <v>551</v>
      </c>
      <c r="AT562" s="3" t="str">
        <f>IF(ISERROR(VLOOKUP($AS562,技まとめ!$A$1:$F$380,6,FALSE)),"－",VLOOKUP($AS562,技まとめ!$A$1:$F$380,6,FALSE))</f>
        <v>NS</v>
      </c>
      <c r="AU562" s="3">
        <f>IF(ISERROR(VLOOKUP($AS562,技まとめ!$A$1:$F$380,3,FALSE)),"－",VLOOKUP($AS562,技まとめ!$A$1:$F$380,3,FALSE))</f>
        <v>101</v>
      </c>
      <c r="AV562" s="3">
        <f>IF(ISERROR(VLOOKUP($AS562,技まとめ!$A$1:$F$380,5,FALSE)),"－",VLOOKUP($AS562,技まとめ!$A$1:$F$380,5,FALSE))</f>
        <v>55</v>
      </c>
      <c r="AW562" s="3" t="str">
        <f>IF($E562=IF(ISERROR(VLOOKUP($AS562,技まとめ!$A$1:$F$380,4,FALSE)),"－",VLOOKUP($AS562,技まとめ!$A$1:$F$380,4,FALSE)),"一致","")</f>
        <v/>
      </c>
      <c r="AX562" s="12" t="str">
        <f t="shared" si="118"/>
        <v>たまのりピエロローリングキックじごくぐるまトライアングルＺ</v>
      </c>
      <c r="AY562" s="12" t="str">
        <f t="shared" si="119"/>
        <v>たまのりピエロローリングキックじごくぐるまトライアングルＺ</v>
      </c>
      <c r="AZ562" s="12" t="str">
        <f t="shared" si="120"/>
        <v>たまのりピエロローリングキックじごくぐるまトライアングルＺ</v>
      </c>
      <c r="BA562" s="12" t="str">
        <f t="shared" si="121"/>
        <v>たまのりピエロローリングキックじごくぐるまトライアングルＺ</v>
      </c>
      <c r="BB562" s="11" t="str">
        <f t="shared" si="122"/>
        <v>DRSCDRNS</v>
      </c>
      <c r="BC562" s="11" t="str">
        <f t="shared" si="123"/>
        <v>DRSCDRNS</v>
      </c>
      <c r="BD562" s="11" t="str">
        <f t="shared" si="124"/>
        <v>DRSCDRNS</v>
      </c>
      <c r="BE562" s="11" t="str">
        <f t="shared" si="125"/>
        <v>DRSCDRNS</v>
      </c>
    </row>
    <row r="563" spans="1:57" ht="11.25" hidden="1" customHeight="1">
      <c r="A563" s="6">
        <v>561</v>
      </c>
      <c r="B563" s="7" t="s">
        <v>1501</v>
      </c>
      <c r="C563" s="8" t="s">
        <v>1502</v>
      </c>
      <c r="D563" s="7" t="s">
        <v>72</v>
      </c>
      <c r="E563" s="7" t="s">
        <v>95</v>
      </c>
      <c r="F563" s="7" t="s">
        <v>82</v>
      </c>
      <c r="G563" s="9">
        <v>120</v>
      </c>
      <c r="H563" s="9">
        <v>106</v>
      </c>
      <c r="I563" s="9">
        <v>45</v>
      </c>
      <c r="J563" s="9">
        <v>53</v>
      </c>
      <c r="K563" s="9">
        <v>63</v>
      </c>
      <c r="L563" s="9">
        <v>50</v>
      </c>
      <c r="M563" s="9">
        <v>56</v>
      </c>
      <c r="N563" s="9">
        <v>57</v>
      </c>
      <c r="O563" s="9">
        <v>56</v>
      </c>
      <c r="P563" s="9">
        <v>29</v>
      </c>
      <c r="Q563" s="10">
        <v>95</v>
      </c>
      <c r="R563" s="11">
        <v>20</v>
      </c>
      <c r="S563" s="11">
        <v>1</v>
      </c>
      <c r="T563" s="11">
        <v>100</v>
      </c>
      <c r="U563" s="11">
        <v>106</v>
      </c>
      <c r="V563" s="11">
        <v>1</v>
      </c>
      <c r="W563" s="11">
        <v>106</v>
      </c>
      <c r="X563" s="11">
        <f t="shared" si="112"/>
        <v>429</v>
      </c>
      <c r="Y563" s="11">
        <f t="shared" si="113"/>
        <v>4335</v>
      </c>
      <c r="Z563" s="11">
        <f t="shared" si="114"/>
        <v>1240</v>
      </c>
      <c r="AA563" s="11">
        <f t="shared" si="115"/>
        <v>4040</v>
      </c>
      <c r="AB563" s="11">
        <f t="shared" si="116"/>
        <v>4040</v>
      </c>
      <c r="AC563" s="6">
        <f t="shared" si="117"/>
        <v>4630</v>
      </c>
      <c r="AD563" s="9" t="s">
        <v>168</v>
      </c>
      <c r="AE563" s="3" t="str">
        <f>IF(ISERROR(VLOOKUP($AD563,技まとめ!$A$1:$F$380,6,FALSE)),"－",VLOOKUP($AD563,技まとめ!$A$1:$F$380,6,FALSE))</f>
        <v>BL</v>
      </c>
      <c r="AF563" s="3">
        <f>IF(ISERROR(VLOOKUP($AD563,技まとめ!$A$1:$F$380,3,FALSE)),"－",VLOOKUP($AD563,技まとめ!$A$1:$F$380,3,FALSE))</f>
        <v>25</v>
      </c>
      <c r="AG563" s="3">
        <f>IF(ISERROR(VLOOKUP($AD563,技まとめ!$A$1:$F$380,5,FALSE)),"－",VLOOKUP($AD563,技まとめ!$A$1:$F$380,5,FALSE))</f>
        <v>12</v>
      </c>
      <c r="AH563" s="3" t="str">
        <f>IF($E563=IF(ISERROR(VLOOKUP($AD563,技まとめ!$A$1:$F$380,4,FALSE)),"－",VLOOKUP($AD563,技まとめ!$A$1:$F$380,4,FALSE)),"一致","")</f>
        <v>一致</v>
      </c>
      <c r="AI563" s="9" t="s">
        <v>97</v>
      </c>
      <c r="AJ563" s="3" t="str">
        <f>IF(ISERROR(VLOOKUP($AI563,技まとめ!$A$1:$F$380,6,FALSE)),"－",VLOOKUP($AI563,技まとめ!$A$1:$F$380,6,FALSE))</f>
        <v>BL</v>
      </c>
      <c r="AK563" s="3">
        <f>IF(ISERROR(VLOOKUP($AI563,技まとめ!$A$1:$F$380,3,FALSE)),"－",VLOOKUP($AI563,技まとめ!$A$1:$F$380,3,FALSE))</f>
        <v>38</v>
      </c>
      <c r="AL563" s="3">
        <f>IF(ISERROR(VLOOKUP($AI563,技まとめ!$A$1:$F$380,5,FALSE)),"－",VLOOKUP($AI563,技まとめ!$A$1:$F$380,5,FALSE))</f>
        <v>16</v>
      </c>
      <c r="AM563" s="3" t="str">
        <f>IF($E563=IF(ISERROR(VLOOKUP($AI563,技まとめ!$A$1:$F$380,4,FALSE)),"－",VLOOKUP($AI563,技まとめ!$A$1:$F$380,4,FALSE)),"一致","")</f>
        <v/>
      </c>
      <c r="AN563" s="9" t="s">
        <v>784</v>
      </c>
      <c r="AO563" s="3" t="str">
        <f>IF(ISERROR(VLOOKUP($AN563,技まとめ!$A$1:$F$380,6,FALSE)),"－",VLOOKUP($AN563,技まとめ!$A$1:$F$380,6,FALSE))</f>
        <v>BL</v>
      </c>
      <c r="AP563" s="3">
        <f>IF(ISERROR(VLOOKUP($AN563,技まとめ!$A$1:$F$380,3,FALSE)),"－",VLOOKUP($AN563,技まとめ!$A$1:$F$380,3,FALSE))</f>
        <v>71</v>
      </c>
      <c r="AQ563" s="3">
        <f>IF(ISERROR(VLOOKUP($AN563,技まとめ!$A$1:$F$380,5,FALSE)),"－",VLOOKUP($AN563,技まとめ!$A$1:$F$380,5,FALSE))</f>
        <v>44</v>
      </c>
      <c r="AR563" s="3" t="str">
        <f>IF($E563=IF(ISERROR(VLOOKUP($AN563,技まとめ!$A$1:$F$380,4,FALSE)),"－",VLOOKUP($AN563,技まとめ!$A$1:$F$380,4,FALSE)),"一致","")</f>
        <v>一致</v>
      </c>
      <c r="AS563" s="9" t="s">
        <v>254</v>
      </c>
      <c r="AT563" s="3" t="str">
        <f>IF(ISERROR(VLOOKUP($AS563,技まとめ!$A$1:$F$380,6,FALSE)),"－",VLOOKUP($AS563,技まとめ!$A$1:$F$380,6,FALSE))</f>
        <v>BL</v>
      </c>
      <c r="AU563" s="3">
        <f>IF(ISERROR(VLOOKUP($AS563,技まとめ!$A$1:$F$380,3,FALSE)),"－",VLOOKUP($AS563,技まとめ!$A$1:$F$380,3,FALSE))</f>
        <v>106</v>
      </c>
      <c r="AV563" s="3">
        <f>IF(ISERROR(VLOOKUP($AS563,技まとめ!$A$1:$F$380,5,FALSE)),"－",VLOOKUP($AS563,技まとめ!$A$1:$F$380,5,FALSE))</f>
        <v>57</v>
      </c>
      <c r="AW563" s="3" t="str">
        <f>IF($E563=IF(ISERROR(VLOOKUP($AS563,技まとめ!$A$1:$F$380,4,FALSE)),"－",VLOOKUP($AS563,技まとめ!$A$1:$F$380,4,FALSE)),"一致","")</f>
        <v/>
      </c>
      <c r="AX563" s="12" t="str">
        <f t="shared" si="118"/>
        <v>キラースライドうしろのしょうめんスニーキングレイドハリケーンアロー</v>
      </c>
      <c r="AY563" s="12" t="str">
        <f t="shared" si="119"/>
        <v>キラースライドうしろのしょうめんスニーキングレイドハリケーンアロー</v>
      </c>
      <c r="AZ563" s="12" t="str">
        <f t="shared" si="120"/>
        <v>キラースライドうしろのしょうめんスニーキングレイドハリケーンアロー</v>
      </c>
      <c r="BA563" s="12" t="str">
        <f t="shared" si="121"/>
        <v>キラースライドうしろのしょうめんスニーキングレイドハリケーンアロー</v>
      </c>
      <c r="BB563" s="11" t="str">
        <f t="shared" si="122"/>
        <v>BLBLBLBL</v>
      </c>
      <c r="BC563" s="11" t="str">
        <f t="shared" si="123"/>
        <v>BLBLBLBL</v>
      </c>
      <c r="BD563" s="11" t="str">
        <f t="shared" si="124"/>
        <v>BLBLBLBL</v>
      </c>
      <c r="BE563" s="11" t="str">
        <f t="shared" si="125"/>
        <v>BLBLBLBL</v>
      </c>
    </row>
    <row r="564" spans="1:57" ht="11.25" hidden="1" customHeight="1">
      <c r="A564" s="6">
        <v>562</v>
      </c>
      <c r="B564" s="7" t="s">
        <v>1503</v>
      </c>
      <c r="C564" s="8" t="s">
        <v>1504</v>
      </c>
      <c r="D564" s="7" t="s">
        <v>72</v>
      </c>
      <c r="E564" s="7" t="s">
        <v>73</v>
      </c>
      <c r="F564" s="7" t="s">
        <v>128</v>
      </c>
      <c r="G564" s="9">
        <v>120</v>
      </c>
      <c r="H564" s="9">
        <v>110</v>
      </c>
      <c r="I564" s="9">
        <v>56</v>
      </c>
      <c r="J564" s="9">
        <v>51</v>
      </c>
      <c r="K564" s="9">
        <v>47</v>
      </c>
      <c r="L564" s="9">
        <v>47</v>
      </c>
      <c r="M564" s="9">
        <v>44</v>
      </c>
      <c r="N564" s="9">
        <v>54</v>
      </c>
      <c r="O564" s="9">
        <v>52</v>
      </c>
      <c r="P564" s="9">
        <v>82</v>
      </c>
      <c r="Q564" s="10">
        <v>106</v>
      </c>
      <c r="R564" s="11">
        <v>52</v>
      </c>
      <c r="S564" s="11">
        <v>1</v>
      </c>
      <c r="T564" s="11">
        <v>97</v>
      </c>
      <c r="U564" s="11">
        <v>94</v>
      </c>
      <c r="V564" s="11">
        <v>1</v>
      </c>
      <c r="W564" s="11">
        <v>102</v>
      </c>
      <c r="X564" s="11">
        <f t="shared" si="112"/>
        <v>453</v>
      </c>
      <c r="Y564" s="11">
        <f t="shared" si="113"/>
        <v>4755</v>
      </c>
      <c r="Z564" s="11">
        <f t="shared" si="114"/>
        <v>2340</v>
      </c>
      <c r="AA564" s="11">
        <f t="shared" si="115"/>
        <v>3915</v>
      </c>
      <c r="AB564" s="11">
        <f t="shared" si="116"/>
        <v>3915</v>
      </c>
      <c r="AC564" s="6">
        <f t="shared" si="117"/>
        <v>4650</v>
      </c>
      <c r="AD564" s="9" t="s">
        <v>111</v>
      </c>
      <c r="AE564" s="3" t="str">
        <f>IF(ISERROR(VLOOKUP($AD564,技まとめ!$A$1:$F$380,6,FALSE)),"－",VLOOKUP($AD564,技まとめ!$A$1:$F$380,6,FALSE))</f>
        <v>SC</v>
      </c>
      <c r="AF564" s="3">
        <f>IF(ISERROR(VLOOKUP($AD564,技まとめ!$A$1:$F$380,3,FALSE)),"－",VLOOKUP($AD564,技まとめ!$A$1:$F$380,3,FALSE))</f>
        <v>23</v>
      </c>
      <c r="AG564" s="3">
        <f>IF(ISERROR(VLOOKUP($AD564,技まとめ!$A$1:$F$380,5,FALSE)),"－",VLOOKUP($AD564,技まとめ!$A$1:$F$380,5,FALSE))</f>
        <v>20</v>
      </c>
      <c r="AH564" s="3" t="str">
        <f>IF($E564=IF(ISERROR(VLOOKUP($AD564,技まとめ!$A$1:$F$380,4,FALSE)),"－",VLOOKUP($AD564,技まとめ!$A$1:$F$380,4,FALSE)),"一致","")</f>
        <v/>
      </c>
      <c r="AI564" s="9" t="s">
        <v>346</v>
      </c>
      <c r="AJ564" s="3" t="str">
        <f>IF(ISERROR(VLOOKUP($AI564,技まとめ!$A$1:$F$380,6,FALSE)),"－",VLOOKUP($AI564,技まとめ!$A$1:$F$380,6,FALSE))</f>
        <v>LS</v>
      </c>
      <c r="AK564" s="3">
        <f>IF(ISERROR(VLOOKUP($AI564,技まとめ!$A$1:$F$380,3,FALSE)),"－",VLOOKUP($AI564,技まとめ!$A$1:$F$380,3,FALSE))</f>
        <v>51</v>
      </c>
      <c r="AL564" s="3">
        <f>IF(ISERROR(VLOOKUP($AI564,技まとめ!$A$1:$F$380,5,FALSE)),"－",VLOOKUP($AI564,技まとめ!$A$1:$F$380,5,FALSE))</f>
        <v>37</v>
      </c>
      <c r="AM564" s="3" t="str">
        <f>IF($E564=IF(ISERROR(VLOOKUP($AI564,技まとめ!$A$1:$F$380,4,FALSE)),"－",VLOOKUP($AI564,技まとめ!$A$1:$F$380,4,FALSE)),"一致","")</f>
        <v>一致</v>
      </c>
      <c r="AN564" s="9" t="s">
        <v>169</v>
      </c>
      <c r="AO564" s="3" t="str">
        <f>IF(ISERROR(VLOOKUP($AN564,技まとめ!$A$1:$F$380,6,FALSE)),"－",VLOOKUP($AN564,技まとめ!$A$1:$F$380,6,FALSE))</f>
        <v>DR</v>
      </c>
      <c r="AP564" s="3">
        <f>IF(ISERROR(VLOOKUP($AN564,技まとめ!$A$1:$F$380,3,FALSE)),"－",VLOOKUP($AN564,技まとめ!$A$1:$F$380,3,FALSE))</f>
        <v>71</v>
      </c>
      <c r="AQ564" s="3">
        <f>IF(ISERROR(VLOOKUP($AN564,技まとめ!$A$1:$F$380,5,FALSE)),"－",VLOOKUP($AN564,技まとめ!$A$1:$F$380,5,FALSE))</f>
        <v>44</v>
      </c>
      <c r="AR564" s="3" t="str">
        <f>IF($E564=IF(ISERROR(VLOOKUP($AN564,技まとめ!$A$1:$F$380,4,FALSE)),"－",VLOOKUP($AN564,技まとめ!$A$1:$F$380,4,FALSE)),"一致","")</f>
        <v/>
      </c>
      <c r="AS564" s="9" t="s">
        <v>112</v>
      </c>
      <c r="AT564" s="3" t="str">
        <f>IF(ISERROR(VLOOKUP($AS564,技まとめ!$A$1:$F$380,6,FALSE)),"－",VLOOKUP($AS564,技まとめ!$A$1:$F$380,6,FALSE))</f>
        <v>BB</v>
      </c>
      <c r="AU564" s="3">
        <f>IF(ISERROR(VLOOKUP($AS564,技まとめ!$A$1:$F$380,3,FALSE)),"－",VLOOKUP($AS564,技まとめ!$A$1:$F$380,3,FALSE))</f>
        <v>77</v>
      </c>
      <c r="AV564" s="3">
        <f>IF(ISERROR(VLOOKUP($AS564,技まとめ!$A$1:$F$380,5,FALSE)),"－",VLOOKUP($AS564,技まとめ!$A$1:$F$380,5,FALSE))</f>
        <v>47</v>
      </c>
      <c r="AW564" s="3" t="str">
        <f>IF($E564=IF(ISERROR(VLOOKUP($AS564,技まとめ!$A$1:$F$380,4,FALSE)),"－",VLOOKUP($AS564,技まとめ!$A$1:$F$380,4,FALSE)),"一致","")</f>
        <v/>
      </c>
      <c r="AX564" s="12" t="str">
        <f t="shared" si="118"/>
        <v>ローリングキックレインボーループエコーボールシューティングスター</v>
      </c>
      <c r="AY564" s="12" t="str">
        <f t="shared" si="119"/>
        <v>ローリングキックレインボーループエコーボールシューティングスター</v>
      </c>
      <c r="AZ564" s="12" t="str">
        <f t="shared" si="120"/>
        <v>ローリングキックレインボーループエコーボールシューティングスター</v>
      </c>
      <c r="BA564" s="12" t="str">
        <f t="shared" si="121"/>
        <v>ローリングキックレインボーループエコーボールシューティングスター</v>
      </c>
      <c r="BB564" s="11" t="str">
        <f t="shared" si="122"/>
        <v>SCLSDRBB</v>
      </c>
      <c r="BC564" s="11" t="str">
        <f t="shared" si="123"/>
        <v>SCLSDRBB</v>
      </c>
      <c r="BD564" s="11" t="str">
        <f t="shared" si="124"/>
        <v>SCLSDRBB</v>
      </c>
      <c r="BE564" s="11" t="str">
        <f t="shared" si="125"/>
        <v>SCLSDRBB</v>
      </c>
    </row>
    <row r="565" spans="1:57" ht="11.25" hidden="1" customHeight="1">
      <c r="A565" s="6">
        <v>563</v>
      </c>
      <c r="B565" s="7" t="s">
        <v>1505</v>
      </c>
      <c r="C565" s="8" t="s">
        <v>1506</v>
      </c>
      <c r="D565" s="7" t="s">
        <v>72</v>
      </c>
      <c r="E565" s="7" t="s">
        <v>81</v>
      </c>
      <c r="F565" s="7" t="s">
        <v>109</v>
      </c>
      <c r="G565" s="9">
        <v>112</v>
      </c>
      <c r="H565" s="9">
        <v>99</v>
      </c>
      <c r="I565" s="9">
        <v>59</v>
      </c>
      <c r="J565" s="9">
        <v>56</v>
      </c>
      <c r="K565" s="9">
        <v>57</v>
      </c>
      <c r="L565" s="9">
        <v>53</v>
      </c>
      <c r="M565" s="9">
        <v>53</v>
      </c>
      <c r="N565" s="9">
        <v>62</v>
      </c>
      <c r="O565" s="9">
        <v>57</v>
      </c>
      <c r="P565" s="9">
        <v>35</v>
      </c>
      <c r="Q565" s="10">
        <v>109</v>
      </c>
      <c r="R565" s="11">
        <v>28</v>
      </c>
      <c r="S565" s="11">
        <v>1</v>
      </c>
      <c r="T565" s="11">
        <v>103</v>
      </c>
      <c r="U565" s="11">
        <v>103</v>
      </c>
      <c r="V565" s="11">
        <v>1</v>
      </c>
      <c r="W565" s="11">
        <v>107</v>
      </c>
      <c r="X565" s="11">
        <f t="shared" si="112"/>
        <v>452</v>
      </c>
      <c r="Y565" s="11">
        <f t="shared" si="113"/>
        <v>4900</v>
      </c>
      <c r="Z565" s="11">
        <f t="shared" si="114"/>
        <v>1525</v>
      </c>
      <c r="AA565" s="11">
        <f t="shared" si="115"/>
        <v>4150</v>
      </c>
      <c r="AB565" s="11">
        <f t="shared" si="116"/>
        <v>4150</v>
      </c>
      <c r="AC565" s="6">
        <f t="shared" si="117"/>
        <v>4795</v>
      </c>
      <c r="AD565" s="9" t="s">
        <v>330</v>
      </c>
      <c r="AE565" s="3" t="str">
        <f>IF(ISERROR(VLOOKUP($AD565,技まとめ!$A$1:$F$380,6,FALSE)),"－",VLOOKUP($AD565,技まとめ!$A$1:$F$380,6,FALSE))</f>
        <v>SC</v>
      </c>
      <c r="AF565" s="3">
        <f>IF(ISERROR(VLOOKUP($AD565,技まとめ!$A$1:$F$380,3,FALSE)),"－",VLOOKUP($AD565,技まとめ!$A$1:$F$380,3,FALSE))</f>
        <v>44</v>
      </c>
      <c r="AG565" s="3">
        <f>IF(ISERROR(VLOOKUP($AD565,技まとめ!$A$1:$F$380,5,FALSE)),"－",VLOOKUP($AD565,技まとめ!$A$1:$F$380,5,FALSE))</f>
        <v>28</v>
      </c>
      <c r="AH565" s="3" t="str">
        <f>IF($E565=IF(ISERROR(VLOOKUP($AD565,技まとめ!$A$1:$F$380,4,FALSE)),"－",VLOOKUP($AD565,技まとめ!$A$1:$F$380,4,FALSE)),"一致","")</f>
        <v>一致</v>
      </c>
      <c r="AI565" s="9" t="s">
        <v>110</v>
      </c>
      <c r="AJ565" s="3" t="str">
        <f>IF(ISERROR(VLOOKUP($AI565,技まとめ!$A$1:$F$380,6,FALSE)),"－",VLOOKUP($AI565,技まとめ!$A$1:$F$380,6,FALSE))</f>
        <v>DR</v>
      </c>
      <c r="AK565" s="3">
        <f>IF(ISERROR(VLOOKUP($AI565,技まとめ!$A$1:$F$380,3,FALSE)),"－",VLOOKUP($AI565,技まとめ!$A$1:$F$380,3,FALSE))</f>
        <v>34</v>
      </c>
      <c r="AL565" s="3">
        <f>IF(ISERROR(VLOOKUP($AI565,技まとめ!$A$1:$F$380,5,FALSE)),"－",VLOOKUP($AI565,技まとめ!$A$1:$F$380,5,FALSE))</f>
        <v>27</v>
      </c>
      <c r="AM565" s="3" t="str">
        <f>IF($E565=IF(ISERROR(VLOOKUP($AI565,技まとめ!$A$1:$F$380,4,FALSE)),"－",VLOOKUP($AI565,技まとめ!$A$1:$F$380,4,FALSE)),"一致","")</f>
        <v>一致</v>
      </c>
      <c r="AN565" s="9" t="s">
        <v>406</v>
      </c>
      <c r="AO565" s="3" t="str">
        <f>IF(ISERROR(VLOOKUP($AN565,技まとめ!$A$1:$F$380,6,FALSE)),"－",VLOOKUP($AN565,技まとめ!$A$1:$F$380,6,FALSE))</f>
        <v>BS</v>
      </c>
      <c r="AP565" s="3">
        <f>IF(ISERROR(VLOOKUP($AN565,技まとめ!$A$1:$F$380,3,FALSE)),"－",VLOOKUP($AN565,技まとめ!$A$1:$F$380,3,FALSE))</f>
        <v>59</v>
      </c>
      <c r="AQ565" s="3">
        <f>IF(ISERROR(VLOOKUP($AN565,技まとめ!$A$1:$F$380,5,FALSE)),"－",VLOOKUP($AN565,技まとめ!$A$1:$F$380,5,FALSE))</f>
        <v>34</v>
      </c>
      <c r="AR565" s="3" t="str">
        <f>IF($E565=IF(ISERROR(VLOOKUP($AN565,技まとめ!$A$1:$F$380,4,FALSE)),"－",VLOOKUP($AN565,技まとめ!$A$1:$F$380,4,FALSE)),"一致","")</f>
        <v/>
      </c>
      <c r="AS565" s="9" t="s">
        <v>169</v>
      </c>
      <c r="AT565" s="3" t="str">
        <f>IF(ISERROR(VLOOKUP($AS565,技まとめ!$A$1:$F$380,6,FALSE)),"－",VLOOKUP($AS565,技まとめ!$A$1:$F$380,6,FALSE))</f>
        <v>DR</v>
      </c>
      <c r="AU565" s="3">
        <f>IF(ISERROR(VLOOKUP($AS565,技まとめ!$A$1:$F$380,3,FALSE)),"－",VLOOKUP($AS565,技まとめ!$A$1:$F$380,3,FALSE))</f>
        <v>71</v>
      </c>
      <c r="AV565" s="3">
        <f>IF(ISERROR(VLOOKUP($AS565,技まとめ!$A$1:$F$380,5,FALSE)),"－",VLOOKUP($AS565,技まとめ!$A$1:$F$380,5,FALSE))</f>
        <v>44</v>
      </c>
      <c r="AW565" s="3" t="str">
        <f>IF($E565=IF(ISERROR(VLOOKUP($AS565,技まとめ!$A$1:$F$380,4,FALSE)),"－",VLOOKUP($AS565,技まとめ!$A$1:$F$380,4,FALSE)),"一致","")</f>
        <v/>
      </c>
      <c r="AX565" s="12" t="str">
        <f t="shared" si="118"/>
        <v>クロスドライブジグザグスパークドこんじょうバットエコーボール</v>
      </c>
      <c r="AY565" s="12" t="str">
        <f t="shared" si="119"/>
        <v>クロスドライブジグザグスパークドこんじょうバットエコーボール</v>
      </c>
      <c r="AZ565" s="12" t="str">
        <f t="shared" si="120"/>
        <v>クロスドライブジグザグスパークドこんじょうバットエコーボール</v>
      </c>
      <c r="BA565" s="12" t="str">
        <f t="shared" si="121"/>
        <v>クロスドライブジグザグスパークドこんじょうバットエコーボール</v>
      </c>
      <c r="BB565" s="11" t="str">
        <f t="shared" si="122"/>
        <v>SCDRBSDR</v>
      </c>
      <c r="BC565" s="11" t="str">
        <f t="shared" si="123"/>
        <v>SCDRBSDR</v>
      </c>
      <c r="BD565" s="11" t="str">
        <f t="shared" si="124"/>
        <v>SCDRBSDR</v>
      </c>
      <c r="BE565" s="11" t="str">
        <f t="shared" si="125"/>
        <v>SCDRBSDR</v>
      </c>
    </row>
    <row r="566" spans="1:57" ht="11.25" hidden="1" customHeight="1">
      <c r="A566" s="6">
        <v>564</v>
      </c>
      <c r="B566" s="7" t="s">
        <v>1507</v>
      </c>
      <c r="C566" s="8" t="s">
        <v>1508</v>
      </c>
      <c r="D566" s="7" t="s">
        <v>72</v>
      </c>
      <c r="E566" s="7" t="s">
        <v>81</v>
      </c>
      <c r="F566" s="7" t="s">
        <v>74</v>
      </c>
      <c r="G566" s="9">
        <v>120</v>
      </c>
      <c r="H566" s="9">
        <v>109</v>
      </c>
      <c r="I566" s="9">
        <v>41</v>
      </c>
      <c r="J566" s="9">
        <v>38</v>
      </c>
      <c r="K566" s="9">
        <v>36</v>
      </c>
      <c r="L566" s="9">
        <v>41</v>
      </c>
      <c r="M566" s="9">
        <v>42</v>
      </c>
      <c r="N566" s="9">
        <v>39</v>
      </c>
      <c r="O566" s="9">
        <v>39</v>
      </c>
      <c r="P566" s="9">
        <v>144</v>
      </c>
      <c r="Q566" s="10">
        <v>91</v>
      </c>
      <c r="R566" s="11">
        <v>75</v>
      </c>
      <c r="S566" s="11">
        <v>1</v>
      </c>
      <c r="T566" s="11">
        <v>91</v>
      </c>
      <c r="U566" s="11">
        <v>92</v>
      </c>
      <c r="V566" s="11">
        <v>1</v>
      </c>
      <c r="W566" s="11">
        <v>89</v>
      </c>
      <c r="X566" s="11">
        <f t="shared" si="112"/>
        <v>440</v>
      </c>
      <c r="Y566" s="11">
        <f t="shared" si="113"/>
        <v>4090</v>
      </c>
      <c r="Z566" s="11">
        <f t="shared" si="114"/>
        <v>3080</v>
      </c>
      <c r="AA566" s="11">
        <f t="shared" si="115"/>
        <v>3640</v>
      </c>
      <c r="AB566" s="11">
        <f t="shared" si="116"/>
        <v>3640</v>
      </c>
      <c r="AC566" s="6">
        <f t="shared" si="117"/>
        <v>4460</v>
      </c>
      <c r="AD566" s="9" t="s">
        <v>350</v>
      </c>
      <c r="AE566" s="3" t="str">
        <f>IF(ISERROR(VLOOKUP($AD566,技まとめ!$A$1:$F$380,6,FALSE)),"－",VLOOKUP($AD566,技まとめ!$A$1:$F$380,6,FALSE))</f>
        <v>CA</v>
      </c>
      <c r="AF566" s="3">
        <f>IF(ISERROR(VLOOKUP($AD566,技まとめ!$A$1:$F$380,3,FALSE)),"－",VLOOKUP($AD566,技まとめ!$A$1:$F$380,3,FALSE))</f>
        <v>15</v>
      </c>
      <c r="AG566" s="3">
        <f>IF(ISERROR(VLOOKUP($AD566,技まとめ!$A$1:$F$380,5,FALSE)),"－",VLOOKUP($AD566,技まとめ!$A$1:$F$380,5,FALSE))</f>
        <v>20</v>
      </c>
      <c r="AH566" s="3" t="str">
        <f>IF($E566=IF(ISERROR(VLOOKUP($AD566,技まとめ!$A$1:$F$380,4,FALSE)),"－",VLOOKUP($AD566,技まとめ!$A$1:$F$380,4,FALSE)),"一致","")</f>
        <v/>
      </c>
      <c r="AI566" s="9" t="s">
        <v>413</v>
      </c>
      <c r="AJ566" s="3" t="str">
        <f>IF(ISERROR(VLOOKUP($AI566,技まとめ!$A$1:$F$380,6,FALSE)),"－",VLOOKUP($AI566,技まとめ!$A$1:$F$380,6,FALSE))</f>
        <v>BB</v>
      </c>
      <c r="AK566" s="3">
        <f>IF(ISERROR(VLOOKUP($AI566,技まとめ!$A$1:$F$380,3,FALSE)),"－",VLOOKUP($AI566,技まとめ!$A$1:$F$380,3,FALSE))</f>
        <v>31</v>
      </c>
      <c r="AL566" s="3">
        <f>IF(ISERROR(VLOOKUP($AI566,技まとめ!$A$1:$F$380,5,FALSE)),"－",VLOOKUP($AI566,技まとめ!$A$1:$F$380,5,FALSE))</f>
        <v>28</v>
      </c>
      <c r="AM566" s="3" t="str">
        <f>IF($E566=IF(ISERROR(VLOOKUP($AI566,技まとめ!$A$1:$F$380,4,FALSE)),"－",VLOOKUP($AI566,技まとめ!$A$1:$F$380,4,FALSE)),"一致","")</f>
        <v/>
      </c>
      <c r="AN566" s="9" t="s">
        <v>1303</v>
      </c>
      <c r="AO566" s="3" t="str">
        <f>IF(ISERROR(VLOOKUP($AN566,技まとめ!$A$1:$F$380,6,FALSE)),"－",VLOOKUP($AN566,技まとめ!$A$1:$F$380,6,FALSE))</f>
        <v>P1</v>
      </c>
      <c r="AP566" s="3">
        <f>IF(ISERROR(VLOOKUP($AN566,技まとめ!$A$1:$F$380,3,FALSE)),"－",VLOOKUP($AN566,技まとめ!$A$1:$F$380,3,FALSE))</f>
        <v>65</v>
      </c>
      <c r="AQ566" s="3">
        <f>IF(ISERROR(VLOOKUP($AN566,技まとめ!$A$1:$F$380,5,FALSE)),"－",VLOOKUP($AN566,技まとめ!$A$1:$F$380,5,FALSE))</f>
        <v>40</v>
      </c>
      <c r="AR566" s="3" t="str">
        <f>IF($E566=IF(ISERROR(VLOOKUP($AN566,技まとめ!$A$1:$F$380,4,FALSE)),"－",VLOOKUP($AN566,技まとめ!$A$1:$F$380,4,FALSE)),"一致","")</f>
        <v>一致</v>
      </c>
      <c r="AS566" s="9" t="s">
        <v>326</v>
      </c>
      <c r="AT566" s="3" t="str">
        <f>IF(ISERROR(VLOOKUP($AS566,技まとめ!$A$1:$F$380,6,FALSE)),"－",VLOOKUP($AS566,技まとめ!$A$1:$F$380,6,FALSE))</f>
        <v>BL</v>
      </c>
      <c r="AU566" s="3">
        <f>IF(ISERROR(VLOOKUP($AS566,技まとめ!$A$1:$F$380,3,FALSE)),"－",VLOOKUP($AS566,技まとめ!$A$1:$F$380,3,FALSE))</f>
        <v>56</v>
      </c>
      <c r="AV566" s="3">
        <f>IF(ISERROR(VLOOKUP($AS566,技まとめ!$A$1:$F$380,5,FALSE)),"－",VLOOKUP($AS566,技まとめ!$A$1:$F$380,5,FALSE))</f>
        <v>39</v>
      </c>
      <c r="AW566" s="3" t="str">
        <f>IF($E566=IF(ISERROR(VLOOKUP($AS566,技まとめ!$A$1:$F$380,4,FALSE)),"－",VLOOKUP($AS566,技まとめ!$A$1:$F$380,4,FALSE)),"一致","")</f>
        <v/>
      </c>
      <c r="AX566" s="12" t="str">
        <f t="shared" si="118"/>
        <v>タフネスブロックスーパーしこふみセーフティプロテクトパワーチャージ</v>
      </c>
      <c r="AY566" s="12" t="str">
        <f t="shared" si="119"/>
        <v>タフネスブロックスーパーしこふみセーフティプロテクトパワーチャージ</v>
      </c>
      <c r="AZ566" s="12" t="str">
        <f t="shared" si="120"/>
        <v>タフネスブロックスーパーしこふみセーフティプロテクトパワーチャージ</v>
      </c>
      <c r="BA566" s="12" t="str">
        <f t="shared" si="121"/>
        <v>タフネスブロックスーパーしこふみセーフティプロテクトパワーチャージ</v>
      </c>
      <c r="BB566" s="11" t="str">
        <f t="shared" si="122"/>
        <v>CABBP1BL</v>
      </c>
      <c r="BC566" s="11" t="str">
        <f t="shared" si="123"/>
        <v>CABBP1BL</v>
      </c>
      <c r="BD566" s="11" t="str">
        <f t="shared" si="124"/>
        <v>CABBP1BL</v>
      </c>
      <c r="BE566" s="11" t="str">
        <f t="shared" si="125"/>
        <v>CABBP1BL</v>
      </c>
    </row>
    <row r="567" spans="1:57" ht="11.25" hidden="1" customHeight="1">
      <c r="A567" s="6">
        <v>565</v>
      </c>
      <c r="B567" s="7" t="s">
        <v>1509</v>
      </c>
      <c r="C567" s="8" t="s">
        <v>1510</v>
      </c>
      <c r="D567" s="7" t="s">
        <v>72</v>
      </c>
      <c r="E567" s="7" t="s">
        <v>81</v>
      </c>
      <c r="F567" s="7" t="s">
        <v>82</v>
      </c>
      <c r="G567" s="9">
        <v>131</v>
      </c>
      <c r="H567" s="9">
        <v>99</v>
      </c>
      <c r="I567" s="9">
        <v>47</v>
      </c>
      <c r="J567" s="9">
        <v>55</v>
      </c>
      <c r="K567" s="9">
        <v>54</v>
      </c>
      <c r="L567" s="9">
        <v>57</v>
      </c>
      <c r="M567" s="9">
        <v>59</v>
      </c>
      <c r="N567" s="9">
        <v>51</v>
      </c>
      <c r="O567" s="9">
        <v>52</v>
      </c>
      <c r="P567" s="9">
        <v>59</v>
      </c>
      <c r="Q567" s="10">
        <v>97</v>
      </c>
      <c r="R567" s="11">
        <v>37</v>
      </c>
      <c r="S567" s="11">
        <v>1</v>
      </c>
      <c r="T567" s="11">
        <v>107</v>
      </c>
      <c r="U567" s="11">
        <v>109</v>
      </c>
      <c r="V567" s="11">
        <v>1</v>
      </c>
      <c r="W567" s="11">
        <v>102</v>
      </c>
      <c r="X567" s="11">
        <f t="shared" si="112"/>
        <v>454</v>
      </c>
      <c r="Y567" s="11">
        <f t="shared" si="113"/>
        <v>4395</v>
      </c>
      <c r="Z567" s="11">
        <f t="shared" si="114"/>
        <v>1815</v>
      </c>
      <c r="AA567" s="11">
        <f t="shared" si="115"/>
        <v>4265</v>
      </c>
      <c r="AB567" s="11">
        <f t="shared" si="116"/>
        <v>4265</v>
      </c>
      <c r="AC567" s="6">
        <f t="shared" si="117"/>
        <v>4975</v>
      </c>
      <c r="AD567" s="9" t="s">
        <v>423</v>
      </c>
      <c r="AE567" s="3" t="str">
        <f>IF(ISERROR(VLOOKUP($AD567,技まとめ!$A$1:$F$380,6,FALSE)),"－",VLOOKUP($AD567,技まとめ!$A$1:$F$380,6,FALSE))</f>
        <v>BL</v>
      </c>
      <c r="AF567" s="3">
        <f>IF(ISERROR(VLOOKUP($AD567,技まとめ!$A$1:$F$380,3,FALSE)),"－",VLOOKUP($AD567,技まとめ!$A$1:$F$380,3,FALSE))</f>
        <v>13</v>
      </c>
      <c r="AG567" s="3">
        <f>IF(ISERROR(VLOOKUP($AD567,技まとめ!$A$1:$F$380,5,FALSE)),"－",VLOOKUP($AD567,技まとめ!$A$1:$F$380,5,FALSE))</f>
        <v>20</v>
      </c>
      <c r="AH567" s="3" t="str">
        <f>IF($E567=IF(ISERROR(VLOOKUP($AD567,技まとめ!$A$1:$F$380,4,FALSE)),"－",VLOOKUP($AD567,技まとめ!$A$1:$F$380,4,FALSE)),"一致","")</f>
        <v>一致</v>
      </c>
      <c r="AI567" s="9" t="s">
        <v>215</v>
      </c>
      <c r="AJ567" s="3" t="str">
        <f>IF(ISERROR(VLOOKUP($AI567,技まとめ!$A$1:$F$380,6,FALSE)),"－",VLOOKUP($AI567,技まとめ!$A$1:$F$380,6,FALSE))</f>
        <v>DR</v>
      </c>
      <c r="AK567" s="3">
        <f>IF(ISERROR(VLOOKUP($AI567,技まとめ!$A$1:$F$380,3,FALSE)),"－",VLOOKUP($AI567,技まとめ!$A$1:$F$380,3,FALSE))</f>
        <v>15</v>
      </c>
      <c r="AL567" s="3">
        <f>IF(ISERROR(VLOOKUP($AI567,技まとめ!$A$1:$F$380,5,FALSE)),"－",VLOOKUP($AI567,技まとめ!$A$1:$F$380,5,FALSE))</f>
        <v>20</v>
      </c>
      <c r="AM567" s="3" t="str">
        <f>IF($E567=IF(ISERROR(VLOOKUP($AI567,技まとめ!$A$1:$F$380,4,FALSE)),"－",VLOOKUP($AI567,技まとめ!$A$1:$F$380,4,FALSE)),"一致","")</f>
        <v>一致</v>
      </c>
      <c r="AN567" s="9" t="s">
        <v>163</v>
      </c>
      <c r="AO567" s="3" t="str">
        <f>IF(ISERROR(VLOOKUP($AN567,技まとめ!$A$1:$F$380,6,FALSE)),"－",VLOOKUP($AN567,技まとめ!$A$1:$F$380,6,FALSE))</f>
        <v>BL</v>
      </c>
      <c r="AP567" s="3">
        <f>IF(ISERROR(VLOOKUP($AN567,技まとめ!$A$1:$F$380,3,FALSE)),"－",VLOOKUP($AN567,技まとめ!$A$1:$F$380,3,FALSE))</f>
        <v>59</v>
      </c>
      <c r="AQ567" s="3">
        <f>IF(ISERROR(VLOOKUP($AN567,技まとめ!$A$1:$F$380,5,FALSE)),"－",VLOOKUP($AN567,技まとめ!$A$1:$F$380,5,FALSE))</f>
        <v>38</v>
      </c>
      <c r="AR567" s="3" t="str">
        <f>IF($E567=IF(ISERROR(VLOOKUP($AN567,技まとめ!$A$1:$F$380,4,FALSE)),"－",VLOOKUP($AN567,技まとめ!$A$1:$F$380,4,FALSE)),"一致","")</f>
        <v>一致</v>
      </c>
      <c r="AS567" s="9" t="s">
        <v>84</v>
      </c>
      <c r="AT567" s="3" t="str">
        <f>IF(ISERROR(VLOOKUP($AS567,技まとめ!$A$1:$F$380,6,FALSE)),"－",VLOOKUP($AS567,技まとめ!$A$1:$F$380,6,FALSE))</f>
        <v>DR</v>
      </c>
      <c r="AU567" s="3">
        <f>IF(ISERROR(VLOOKUP($AS567,技まとめ!$A$1:$F$380,3,FALSE)),"－",VLOOKUP($AS567,技まとめ!$A$1:$F$380,3,FALSE))</f>
        <v>92</v>
      </c>
      <c r="AV567" s="3">
        <f>IF(ISERROR(VLOOKUP($AS567,技まとめ!$A$1:$F$380,5,FALSE)),"－",VLOOKUP($AS567,技まとめ!$A$1:$F$380,5,FALSE))</f>
        <v>53</v>
      </c>
      <c r="AW567" s="3" t="str">
        <f>IF($E567=IF(ISERROR(VLOOKUP($AS567,技まとめ!$A$1:$F$380,4,FALSE)),"－",VLOOKUP($AS567,技まとめ!$A$1:$F$380,4,FALSE)),"一致","")</f>
        <v>一致</v>
      </c>
      <c r="AX567" s="12" t="str">
        <f t="shared" si="118"/>
        <v>コイルターンたつまきせんぷうサイクロンふうじんのまい</v>
      </c>
      <c r="AY567" s="12" t="str">
        <f t="shared" si="119"/>
        <v>コイルターンたつまきせんぷうサイクロンふうじんのまい</v>
      </c>
      <c r="AZ567" s="12" t="str">
        <f t="shared" si="120"/>
        <v>コイルターンたつまきせんぷうサイクロンふうじんのまい</v>
      </c>
      <c r="BA567" s="12" t="str">
        <f t="shared" si="121"/>
        <v>コイルターンたつまきせんぷうサイクロンふうじんのまい</v>
      </c>
      <c r="BB567" s="11" t="str">
        <f t="shared" si="122"/>
        <v>BLDRBLDR</v>
      </c>
      <c r="BC567" s="11" t="str">
        <f t="shared" si="123"/>
        <v>BLDRBLDR</v>
      </c>
      <c r="BD567" s="11" t="str">
        <f t="shared" si="124"/>
        <v>BLDRBLDR</v>
      </c>
      <c r="BE567" s="11" t="str">
        <f t="shared" si="125"/>
        <v>BLDRBLDR</v>
      </c>
    </row>
    <row r="568" spans="1:57" ht="11.25" hidden="1" customHeight="1">
      <c r="A568" s="6">
        <v>566</v>
      </c>
      <c r="B568" s="7" t="s">
        <v>1511</v>
      </c>
      <c r="C568" s="8" t="s">
        <v>1512</v>
      </c>
      <c r="D568" s="7" t="s">
        <v>72</v>
      </c>
      <c r="E568" s="7" t="s">
        <v>73</v>
      </c>
      <c r="F568" s="7" t="s">
        <v>82</v>
      </c>
      <c r="G568" s="9">
        <v>92</v>
      </c>
      <c r="H568" s="9">
        <v>124</v>
      </c>
      <c r="I568" s="9">
        <v>56</v>
      </c>
      <c r="J568" s="9">
        <v>59</v>
      </c>
      <c r="K568" s="9">
        <v>46</v>
      </c>
      <c r="L568" s="9">
        <v>62</v>
      </c>
      <c r="M568" s="9">
        <v>57</v>
      </c>
      <c r="N568" s="9">
        <v>56</v>
      </c>
      <c r="O568" s="9">
        <v>56</v>
      </c>
      <c r="P568" s="9">
        <v>24</v>
      </c>
      <c r="Q568" s="10">
        <v>106</v>
      </c>
      <c r="R568" s="11">
        <v>3</v>
      </c>
      <c r="S568" s="11">
        <v>1</v>
      </c>
      <c r="T568" s="11">
        <v>112</v>
      </c>
      <c r="U568" s="11">
        <v>107</v>
      </c>
      <c r="V568" s="11">
        <v>1</v>
      </c>
      <c r="W568" s="11">
        <v>106</v>
      </c>
      <c r="X568" s="11">
        <f t="shared" si="112"/>
        <v>436</v>
      </c>
      <c r="Y568" s="11">
        <f t="shared" si="113"/>
        <v>4775</v>
      </c>
      <c r="Z568" s="11">
        <f t="shared" si="114"/>
        <v>645</v>
      </c>
      <c r="AA568" s="11">
        <f t="shared" si="115"/>
        <v>4460</v>
      </c>
      <c r="AB568" s="11">
        <f t="shared" si="116"/>
        <v>4460</v>
      </c>
      <c r="AC568" s="6">
        <f t="shared" si="117"/>
        <v>5025</v>
      </c>
      <c r="AD568" s="9" t="s">
        <v>235</v>
      </c>
      <c r="AE568" s="3" t="str">
        <f>IF(ISERROR(VLOOKUP($AD568,技まとめ!$A$1:$F$380,6,FALSE)),"－",VLOOKUP($AD568,技まとめ!$A$1:$F$380,6,FALSE))</f>
        <v>BL</v>
      </c>
      <c r="AF568" s="3">
        <f>IF(ISERROR(VLOOKUP($AD568,技まとめ!$A$1:$F$380,3,FALSE)),"－",VLOOKUP($AD568,技まとめ!$A$1:$F$380,3,FALSE))</f>
        <v>18</v>
      </c>
      <c r="AG568" s="3">
        <f>IF(ISERROR(VLOOKUP($AD568,技まとめ!$A$1:$F$380,5,FALSE)),"－",VLOOKUP($AD568,技まとめ!$A$1:$F$380,5,FALSE))</f>
        <v>21</v>
      </c>
      <c r="AH568" s="3" t="str">
        <f>IF($E568=IF(ISERROR(VLOOKUP($AD568,技まとめ!$A$1:$F$380,4,FALSE)),"－",VLOOKUP($AD568,技まとめ!$A$1:$F$380,4,FALSE)),"一致","")</f>
        <v/>
      </c>
      <c r="AI568" s="9" t="s">
        <v>251</v>
      </c>
      <c r="AJ568" s="3" t="str">
        <f>IF(ISERROR(VLOOKUP($AI568,技まとめ!$A$1:$F$380,6,FALSE)),"－",VLOOKUP($AI568,技まとめ!$A$1:$F$380,6,FALSE))</f>
        <v>BL</v>
      </c>
      <c r="AK568" s="3">
        <f>IF(ISERROR(VLOOKUP($AI568,技まとめ!$A$1:$F$380,3,FALSE)),"－",VLOOKUP($AI568,技まとめ!$A$1:$F$380,3,FALSE))</f>
        <v>46</v>
      </c>
      <c r="AL568" s="3">
        <f>IF(ISERROR(VLOOKUP($AI568,技まとめ!$A$1:$F$380,5,FALSE)),"－",VLOOKUP($AI568,技まとめ!$A$1:$F$380,5,FALSE))</f>
        <v>33</v>
      </c>
      <c r="AM568" s="3" t="str">
        <f>IF($E568=IF(ISERROR(VLOOKUP($AI568,技まとめ!$A$1:$F$380,4,FALSE)),"－",VLOOKUP($AI568,技まとめ!$A$1:$F$380,4,FALSE)),"一致","")</f>
        <v/>
      </c>
      <c r="AN568" s="9" t="s">
        <v>289</v>
      </c>
      <c r="AO568" s="3" t="str">
        <f>IF(ISERROR(VLOOKUP($AN568,技まとめ!$A$1:$F$380,6,FALSE)),"－",VLOOKUP($AN568,技まとめ!$A$1:$F$380,6,FALSE))</f>
        <v>－</v>
      </c>
      <c r="AP568" s="3">
        <f>IF(ISERROR(VLOOKUP($AN568,技まとめ!$A$1:$F$380,3,FALSE)),"－",VLOOKUP($AN568,技まとめ!$A$1:$F$380,3,FALSE))</f>
        <v>0</v>
      </c>
      <c r="AQ568" s="3">
        <f>IF(ISERROR(VLOOKUP($AN568,技まとめ!$A$1:$F$380,5,FALSE)),"－",VLOOKUP($AN568,技まとめ!$A$1:$F$380,5,FALSE))</f>
        <v>0</v>
      </c>
      <c r="AR568" s="3" t="str">
        <f>IF($E568=IF(ISERROR(VLOOKUP($AN568,技まとめ!$A$1:$F$380,4,FALSE)),"－",VLOOKUP($AN568,技まとめ!$A$1:$F$380,4,FALSE)),"一致","")</f>
        <v/>
      </c>
      <c r="AS568" s="9" t="s">
        <v>1001</v>
      </c>
      <c r="AT568" s="3" t="str">
        <f>IF(ISERROR(VLOOKUP($AS568,技まとめ!$A$1:$F$380,6,FALSE)),"－",VLOOKUP($AS568,技まとめ!$A$1:$F$380,6,FALSE))</f>
        <v>DR</v>
      </c>
      <c r="AU568" s="3">
        <f>IF(ISERROR(VLOOKUP($AS568,技まとめ!$A$1:$F$380,3,FALSE)),"－",VLOOKUP($AS568,技まとめ!$A$1:$F$380,3,FALSE))</f>
        <v>83</v>
      </c>
      <c r="AV568" s="3">
        <f>IF(ISERROR(VLOOKUP($AS568,技まとめ!$A$1:$F$380,5,FALSE)),"－",VLOOKUP($AS568,技まとめ!$A$1:$F$380,5,FALSE))</f>
        <v>50</v>
      </c>
      <c r="AW568" s="3" t="str">
        <f>IF($E568=IF(ISERROR(VLOOKUP($AS568,技まとめ!$A$1:$F$380,4,FALSE)),"－",VLOOKUP($AS568,技まとめ!$A$1:$F$380,4,FALSE)),"一致","")</f>
        <v>一致</v>
      </c>
      <c r="AX568" s="12" t="str">
        <f t="shared" si="118"/>
        <v>ドッペルゲンガーくものいとリカバリーニニンサンキャク</v>
      </c>
      <c r="AY568" s="12" t="str">
        <f t="shared" si="119"/>
        <v>ドッペルゲンガーくものいとリカバリーニニンサンキャク</v>
      </c>
      <c r="AZ568" s="12" t="str">
        <f t="shared" si="120"/>
        <v>ドッペルゲンガーくものいとリカバリーニニンサンキャク</v>
      </c>
      <c r="BA568" s="12" t="str">
        <f t="shared" si="121"/>
        <v>ドッペルゲンガーくものいとリカバリーニニンサンキャク</v>
      </c>
      <c r="BB568" s="11" t="str">
        <f t="shared" si="122"/>
        <v>BLBL－DR</v>
      </c>
      <c r="BC568" s="11" t="str">
        <f t="shared" si="123"/>
        <v>BLBL－DR</v>
      </c>
      <c r="BD568" s="11" t="str">
        <f t="shared" si="124"/>
        <v>BLBL－DR</v>
      </c>
      <c r="BE568" s="11" t="str">
        <f t="shared" si="125"/>
        <v>BLBL－DR</v>
      </c>
    </row>
    <row r="569" spans="1:57" ht="11.25" hidden="1" customHeight="1">
      <c r="A569" s="6">
        <v>567</v>
      </c>
      <c r="B569" s="7" t="s">
        <v>1513</v>
      </c>
      <c r="C569" s="8" t="s">
        <v>1514</v>
      </c>
      <c r="D569" s="7" t="s">
        <v>72</v>
      </c>
      <c r="E569" s="7" t="s">
        <v>102</v>
      </c>
      <c r="F569" s="7" t="s">
        <v>74</v>
      </c>
      <c r="G569" s="9">
        <v>93</v>
      </c>
      <c r="H569" s="9">
        <v>132</v>
      </c>
      <c r="I569" s="9">
        <v>47</v>
      </c>
      <c r="J569" s="9">
        <v>46</v>
      </c>
      <c r="K569" s="9">
        <v>45</v>
      </c>
      <c r="L569" s="9">
        <v>48</v>
      </c>
      <c r="M569" s="9">
        <v>45</v>
      </c>
      <c r="N569" s="9">
        <v>45</v>
      </c>
      <c r="O569" s="9">
        <v>46</v>
      </c>
      <c r="P569" s="9">
        <v>105</v>
      </c>
      <c r="Q569" s="10">
        <v>97</v>
      </c>
      <c r="R569" s="11">
        <v>59</v>
      </c>
      <c r="S569" s="11">
        <v>1</v>
      </c>
      <c r="T569" s="11">
        <v>98</v>
      </c>
      <c r="U569" s="11">
        <v>95</v>
      </c>
      <c r="V569" s="11">
        <v>1</v>
      </c>
      <c r="W569" s="11">
        <v>96</v>
      </c>
      <c r="X569" s="11">
        <f t="shared" si="112"/>
        <v>447</v>
      </c>
      <c r="Y569" s="11">
        <f t="shared" si="113"/>
        <v>4365</v>
      </c>
      <c r="Z569" s="11">
        <f t="shared" si="114"/>
        <v>2555</v>
      </c>
      <c r="AA569" s="11">
        <f t="shared" si="115"/>
        <v>3920</v>
      </c>
      <c r="AB569" s="11">
        <f t="shared" si="116"/>
        <v>3920</v>
      </c>
      <c r="AC569" s="6">
        <f t="shared" si="117"/>
        <v>4695</v>
      </c>
      <c r="AD569" s="9" t="s">
        <v>776</v>
      </c>
      <c r="AE569" s="3" t="str">
        <f>IF(ISERROR(VLOOKUP($AD569,技まとめ!$A$1:$F$380,6,FALSE)),"－",VLOOKUP($AD569,技まとめ!$A$1:$F$380,6,FALSE))</f>
        <v>P1</v>
      </c>
      <c r="AF569" s="3">
        <f>IF(ISERROR(VLOOKUP($AD569,技まとめ!$A$1:$F$380,3,FALSE)),"－",VLOOKUP($AD569,技まとめ!$A$1:$F$380,3,FALSE))</f>
        <v>13</v>
      </c>
      <c r="AG569" s="3">
        <f>IF(ISERROR(VLOOKUP($AD569,技まとめ!$A$1:$F$380,5,FALSE)),"－",VLOOKUP($AD569,技まとめ!$A$1:$F$380,5,FALSE))</f>
        <v>20</v>
      </c>
      <c r="AH569" s="3" t="str">
        <f>IF($E569=IF(ISERROR(VLOOKUP($AD569,技まとめ!$A$1:$F$380,4,FALSE)),"－",VLOOKUP($AD569,技まとめ!$A$1:$F$380,4,FALSE)),"一致","")</f>
        <v>一致</v>
      </c>
      <c r="AI569" s="9" t="s">
        <v>671</v>
      </c>
      <c r="AJ569" s="3" t="str">
        <f>IF(ISERROR(VLOOKUP($AI569,技まとめ!$A$1:$F$380,6,FALSE)),"－",VLOOKUP($AI569,技まとめ!$A$1:$F$380,6,FALSE))</f>
        <v>BL</v>
      </c>
      <c r="AK569" s="3">
        <f>IF(ISERROR(VLOOKUP($AI569,技まとめ!$A$1:$F$380,3,FALSE)),"－",VLOOKUP($AI569,技まとめ!$A$1:$F$380,3,FALSE))</f>
        <v>56</v>
      </c>
      <c r="AL569" s="3">
        <f>IF(ISERROR(VLOOKUP($AI569,技まとめ!$A$1:$F$380,5,FALSE)),"－",VLOOKUP($AI569,技まとめ!$A$1:$F$380,5,FALSE))</f>
        <v>39</v>
      </c>
      <c r="AM569" s="3" t="str">
        <f>IF($E569=IF(ISERROR(VLOOKUP($AI569,技まとめ!$A$1:$F$380,4,FALSE)),"－",VLOOKUP($AI569,技まとめ!$A$1:$F$380,4,FALSE)),"一致","")</f>
        <v>一致</v>
      </c>
      <c r="AN569" s="9" t="s">
        <v>686</v>
      </c>
      <c r="AO569" s="3" t="str">
        <f>IF(ISERROR(VLOOKUP($AN569,技まとめ!$A$1:$F$380,6,FALSE)),"－",VLOOKUP($AN569,技まとめ!$A$1:$F$380,6,FALSE))</f>
        <v>DR</v>
      </c>
      <c r="AP569" s="3">
        <f>IF(ISERROR(VLOOKUP($AN569,技まとめ!$A$1:$F$380,3,FALSE)),"－",VLOOKUP($AN569,技まとめ!$A$1:$F$380,3,FALSE))</f>
        <v>34</v>
      </c>
      <c r="AQ569" s="3">
        <f>IF(ISERROR(VLOOKUP($AN569,技まとめ!$A$1:$F$380,5,FALSE)),"－",VLOOKUP($AN569,技まとめ!$A$1:$F$380,5,FALSE))</f>
        <v>27</v>
      </c>
      <c r="AR569" s="3" t="str">
        <f>IF($E569=IF(ISERROR(VLOOKUP($AN569,技まとめ!$A$1:$F$380,4,FALSE)),"－",VLOOKUP($AN569,技まとめ!$A$1:$F$380,4,FALSE)),"一致","")</f>
        <v>一致</v>
      </c>
      <c r="AS569" s="9" t="s">
        <v>618</v>
      </c>
      <c r="AT569" s="3" t="str">
        <f>IF(ISERROR(VLOOKUP($AS569,技まとめ!$A$1:$F$380,6,FALSE)),"－",VLOOKUP($AS569,技まとめ!$A$1:$F$380,6,FALSE))</f>
        <v>P2</v>
      </c>
      <c r="AU569" s="3">
        <f>IF(ISERROR(VLOOKUP($AS569,技まとめ!$A$1:$F$380,3,FALSE)),"－",VLOOKUP($AS569,技まとめ!$A$1:$F$380,3,FALSE))</f>
        <v>117</v>
      </c>
      <c r="AV569" s="3">
        <f>IF(ISERROR(VLOOKUP($AS569,技まとめ!$A$1:$F$380,5,FALSE)),"－",VLOOKUP($AS569,技まとめ!$A$1:$F$380,5,FALSE))</f>
        <v>60</v>
      </c>
      <c r="AW569" s="3" t="str">
        <f>IF($E569=IF(ISERROR(VLOOKUP($AS569,技まとめ!$A$1:$F$380,4,FALSE)),"－",VLOOKUP($AS569,技まとめ!$A$1:$F$380,4,FALSE)),"一致","")</f>
        <v/>
      </c>
      <c r="AX569" s="12" t="str">
        <f t="shared" si="118"/>
        <v>ねっけつパンチフレイムダンスヒートタックルじくうのかべ</v>
      </c>
      <c r="AY569" s="12" t="str">
        <f t="shared" si="119"/>
        <v>ねっけつパンチフレイムダンスヒートタックルじくうのかべ</v>
      </c>
      <c r="AZ569" s="12" t="str">
        <f t="shared" si="120"/>
        <v>ねっけつパンチフレイムダンスヒートタックルじくうのかべ</v>
      </c>
      <c r="BA569" s="12" t="str">
        <f t="shared" si="121"/>
        <v>ねっけつパンチフレイムダンスヒートタックルじくうのかべ</v>
      </c>
      <c r="BB569" s="11" t="str">
        <f t="shared" si="122"/>
        <v>P1BLDRP2</v>
      </c>
      <c r="BC569" s="11" t="str">
        <f t="shared" si="123"/>
        <v>P1BLDRP2</v>
      </c>
      <c r="BD569" s="11" t="str">
        <f t="shared" si="124"/>
        <v>P1BLDRP2</v>
      </c>
      <c r="BE569" s="11" t="str">
        <f t="shared" si="125"/>
        <v>P1BLDRP2</v>
      </c>
    </row>
    <row r="570" spans="1:57" ht="11.25" hidden="1" customHeight="1">
      <c r="A570" s="6">
        <v>568</v>
      </c>
      <c r="B570" s="7" t="s">
        <v>1515</v>
      </c>
      <c r="C570" s="8" t="s">
        <v>1516</v>
      </c>
      <c r="D570" s="7" t="s">
        <v>72</v>
      </c>
      <c r="E570" s="7" t="s">
        <v>73</v>
      </c>
      <c r="F570" s="7" t="s">
        <v>128</v>
      </c>
      <c r="G570" s="9">
        <v>124</v>
      </c>
      <c r="H570" s="9">
        <v>105</v>
      </c>
      <c r="I570" s="9">
        <v>48</v>
      </c>
      <c r="J570" s="9">
        <v>57</v>
      </c>
      <c r="K570" s="9">
        <v>58</v>
      </c>
      <c r="L570" s="9">
        <v>44</v>
      </c>
      <c r="M570" s="9">
        <v>56</v>
      </c>
      <c r="N570" s="9">
        <v>57</v>
      </c>
      <c r="O570" s="9">
        <v>51</v>
      </c>
      <c r="P570" s="9">
        <v>62</v>
      </c>
      <c r="Q570" s="10">
        <v>98</v>
      </c>
      <c r="R570" s="11">
        <v>52</v>
      </c>
      <c r="S570" s="11">
        <v>1</v>
      </c>
      <c r="T570" s="11">
        <v>94</v>
      </c>
      <c r="U570" s="11">
        <v>106</v>
      </c>
      <c r="V570" s="11">
        <v>1</v>
      </c>
      <c r="W570" s="11">
        <v>101</v>
      </c>
      <c r="X570" s="11">
        <f t="shared" si="112"/>
        <v>453</v>
      </c>
      <c r="Y570" s="11">
        <f t="shared" si="113"/>
        <v>4430</v>
      </c>
      <c r="Z570" s="11">
        <f t="shared" si="114"/>
        <v>2335</v>
      </c>
      <c r="AA570" s="11">
        <f t="shared" si="115"/>
        <v>3805</v>
      </c>
      <c r="AB570" s="11">
        <f t="shared" si="116"/>
        <v>3805</v>
      </c>
      <c r="AC570" s="6">
        <f t="shared" si="117"/>
        <v>4525</v>
      </c>
      <c r="AD570" s="9" t="s">
        <v>193</v>
      </c>
      <c r="AE570" s="3" t="str">
        <f>IF(ISERROR(VLOOKUP($AD570,技まとめ!$A$1:$F$380,6,FALSE)),"－",VLOOKUP($AD570,技まとめ!$A$1:$F$380,6,FALSE))</f>
        <v>NS</v>
      </c>
      <c r="AF570" s="3">
        <f>IF(ISERROR(VLOOKUP($AD570,技まとめ!$A$1:$F$380,3,FALSE)),"－",VLOOKUP($AD570,技まとめ!$A$1:$F$380,3,FALSE))</f>
        <v>66</v>
      </c>
      <c r="AG570" s="3">
        <f>IF(ISERROR(VLOOKUP($AD570,技まとめ!$A$1:$F$380,5,FALSE)),"－",VLOOKUP($AD570,技まとめ!$A$1:$F$380,5,FALSE))</f>
        <v>37</v>
      </c>
      <c r="AH570" s="3" t="str">
        <f>IF($E570=IF(ISERROR(VLOOKUP($AD570,技まとめ!$A$1:$F$380,4,FALSE)),"－",VLOOKUP($AD570,技まとめ!$A$1:$F$380,4,FALSE)),"一致","")</f>
        <v/>
      </c>
      <c r="AI570" s="9" t="s">
        <v>173</v>
      </c>
      <c r="AJ570" s="3" t="str">
        <f>IF(ISERROR(VLOOKUP($AI570,技まとめ!$A$1:$F$380,6,FALSE)),"－",VLOOKUP($AI570,技まとめ!$A$1:$F$380,6,FALSE))</f>
        <v>DR</v>
      </c>
      <c r="AK570" s="3">
        <f>IF(ISERROR(VLOOKUP($AI570,技まとめ!$A$1:$F$380,3,FALSE)),"－",VLOOKUP($AI570,技まとめ!$A$1:$F$380,3,FALSE))</f>
        <v>65</v>
      </c>
      <c r="AL570" s="3">
        <f>IF(ISERROR(VLOOKUP($AI570,技まとめ!$A$1:$F$380,5,FALSE)),"－",VLOOKUP($AI570,技まとめ!$A$1:$F$380,5,FALSE))</f>
        <v>42</v>
      </c>
      <c r="AM570" s="3" t="str">
        <f>IF($E570=IF(ISERROR(VLOOKUP($AI570,技まとめ!$A$1:$F$380,4,FALSE)),"－",VLOOKUP($AI570,技まとめ!$A$1:$F$380,4,FALSE)),"一致","")</f>
        <v/>
      </c>
      <c r="AN570" s="9" t="s">
        <v>671</v>
      </c>
      <c r="AO570" s="3" t="str">
        <f>IF(ISERROR(VLOOKUP($AN570,技まとめ!$A$1:$F$380,6,FALSE)),"－",VLOOKUP($AN570,技まとめ!$A$1:$F$380,6,FALSE))</f>
        <v>BL</v>
      </c>
      <c r="AP570" s="3">
        <f>IF(ISERROR(VLOOKUP($AN570,技まとめ!$A$1:$F$380,3,FALSE)),"－",VLOOKUP($AN570,技まとめ!$A$1:$F$380,3,FALSE))</f>
        <v>56</v>
      </c>
      <c r="AQ570" s="3">
        <f>IF(ISERROR(VLOOKUP($AN570,技まとめ!$A$1:$F$380,5,FALSE)),"－",VLOOKUP($AN570,技まとめ!$A$1:$F$380,5,FALSE))</f>
        <v>39</v>
      </c>
      <c r="AR570" s="3" t="str">
        <f>IF($E570=IF(ISERROR(VLOOKUP($AN570,技まとめ!$A$1:$F$380,4,FALSE)),"－",VLOOKUP($AN570,技まとめ!$A$1:$F$380,4,FALSE)),"一致","")</f>
        <v/>
      </c>
      <c r="AS570" s="9" t="s">
        <v>296</v>
      </c>
      <c r="AT570" s="3" t="str">
        <f>IF(ISERROR(VLOOKUP($AS570,技まとめ!$A$1:$F$380,6,FALSE)),"－",VLOOKUP($AS570,技まとめ!$A$1:$F$380,6,FALSE))</f>
        <v>LS</v>
      </c>
      <c r="AU570" s="3">
        <f>IF(ISERROR(VLOOKUP($AS570,技まとめ!$A$1:$F$380,3,FALSE)),"－",VLOOKUP($AS570,技まとめ!$A$1:$F$380,3,FALSE))</f>
        <v>96</v>
      </c>
      <c r="AV570" s="3">
        <f>IF(ISERROR(VLOOKUP($AS570,技まとめ!$A$1:$F$380,5,FALSE)),"－",VLOOKUP($AS570,技まとめ!$A$1:$F$380,5,FALSE))</f>
        <v>62</v>
      </c>
      <c r="AW570" s="3" t="str">
        <f>IF($E570=IF(ISERROR(VLOOKUP($AS570,技まとめ!$A$1:$F$380,4,FALSE)),"－",VLOOKUP($AS570,技まとめ!$A$1:$F$380,4,FALSE)),"一致","")</f>
        <v/>
      </c>
      <c r="AX570" s="12" t="str">
        <f t="shared" si="118"/>
        <v>ツインブーストぶんしんフェイントフレイムダンスほのおのかざみどり</v>
      </c>
      <c r="AY570" s="12" t="str">
        <f t="shared" si="119"/>
        <v>ツインブーストぶんしんフェイントフレイムダンスほのおのかざみどり</v>
      </c>
      <c r="AZ570" s="12" t="str">
        <f t="shared" si="120"/>
        <v>ツインブーストぶんしんフェイントフレイムダンスほのおのかざみどり</v>
      </c>
      <c r="BA570" s="12" t="str">
        <f t="shared" si="121"/>
        <v>ツインブーストぶんしんフェイントフレイムダンスほのおのかざみどり</v>
      </c>
      <c r="BB570" s="11" t="str">
        <f t="shared" si="122"/>
        <v>NSDRBLLS</v>
      </c>
      <c r="BC570" s="11" t="str">
        <f t="shared" si="123"/>
        <v>NSDRBLLS</v>
      </c>
      <c r="BD570" s="11" t="str">
        <f t="shared" si="124"/>
        <v>NSDRBLLS</v>
      </c>
      <c r="BE570" s="11" t="str">
        <f t="shared" si="125"/>
        <v>NSDRBLLS</v>
      </c>
    </row>
    <row r="571" spans="1:57" ht="11.25" hidden="1" customHeight="1">
      <c r="A571" s="6">
        <v>569</v>
      </c>
      <c r="B571" s="7" t="s">
        <v>1517</v>
      </c>
      <c r="C571" s="8" t="s">
        <v>1518</v>
      </c>
      <c r="D571" s="7" t="s">
        <v>72</v>
      </c>
      <c r="E571" s="7" t="s">
        <v>102</v>
      </c>
      <c r="F571" s="7" t="s">
        <v>109</v>
      </c>
      <c r="G571" s="9">
        <v>118</v>
      </c>
      <c r="H571" s="9">
        <v>102</v>
      </c>
      <c r="I571" s="9">
        <v>62</v>
      </c>
      <c r="J571" s="9">
        <v>56</v>
      </c>
      <c r="K571" s="9">
        <v>56</v>
      </c>
      <c r="L571" s="9">
        <v>57</v>
      </c>
      <c r="M571" s="9">
        <v>40</v>
      </c>
      <c r="N571" s="9">
        <v>56</v>
      </c>
      <c r="O571" s="9">
        <v>55</v>
      </c>
      <c r="P571" s="9">
        <v>50</v>
      </c>
      <c r="Q571" s="10">
        <v>112</v>
      </c>
      <c r="R571" s="11">
        <v>36</v>
      </c>
      <c r="S571" s="11">
        <v>1</v>
      </c>
      <c r="T571" s="11">
        <v>107</v>
      </c>
      <c r="U571" s="11">
        <v>90</v>
      </c>
      <c r="V571" s="11">
        <v>1</v>
      </c>
      <c r="W571" s="11">
        <v>105</v>
      </c>
      <c r="X571" s="11">
        <f t="shared" si="112"/>
        <v>452</v>
      </c>
      <c r="Y571" s="11">
        <f t="shared" si="113"/>
        <v>5010</v>
      </c>
      <c r="Z571" s="11">
        <f t="shared" si="114"/>
        <v>1795</v>
      </c>
      <c r="AA571" s="11">
        <f t="shared" si="115"/>
        <v>4280</v>
      </c>
      <c r="AB571" s="11">
        <f t="shared" si="116"/>
        <v>4280</v>
      </c>
      <c r="AC571" s="6">
        <f t="shared" si="117"/>
        <v>4985</v>
      </c>
      <c r="AD571" s="9" t="s">
        <v>89</v>
      </c>
      <c r="AE571" s="3" t="str">
        <f>IF(ISERROR(VLOOKUP($AD571,技まとめ!$A$1:$F$380,6,FALSE)),"－",VLOOKUP($AD571,技まとめ!$A$1:$F$380,6,FALSE))</f>
        <v>BB</v>
      </c>
      <c r="AF571" s="3">
        <f>IF(ISERROR(VLOOKUP($AD571,技まとめ!$A$1:$F$380,3,FALSE)),"－",VLOOKUP($AD571,技まとめ!$A$1:$F$380,3,FALSE))</f>
        <v>43</v>
      </c>
      <c r="AG571" s="3">
        <f>IF(ISERROR(VLOOKUP($AD571,技まとめ!$A$1:$F$380,5,FALSE)),"－",VLOOKUP($AD571,技まとめ!$A$1:$F$380,5,FALSE))</f>
        <v>30</v>
      </c>
      <c r="AH571" s="3" t="str">
        <f>IF($E571=IF(ISERROR(VLOOKUP($AD571,技まとめ!$A$1:$F$380,4,FALSE)),"－",VLOOKUP($AD571,技まとめ!$A$1:$F$380,4,FALSE)),"一致","")</f>
        <v/>
      </c>
      <c r="AI571" s="9" t="s">
        <v>756</v>
      </c>
      <c r="AJ571" s="3" t="str">
        <f>IF(ISERROR(VLOOKUP($AI571,技まとめ!$A$1:$F$380,6,FALSE)),"－",VLOOKUP($AI571,技まとめ!$A$1:$F$380,6,FALSE))</f>
        <v>BB</v>
      </c>
      <c r="AK571" s="3">
        <f>IF(ISERROR(VLOOKUP($AI571,技まとめ!$A$1:$F$380,3,FALSE)),"－",VLOOKUP($AI571,技まとめ!$A$1:$F$380,3,FALSE))</f>
        <v>65</v>
      </c>
      <c r="AL571" s="3">
        <f>IF(ISERROR(VLOOKUP($AI571,技まとめ!$A$1:$F$380,5,FALSE)),"－",VLOOKUP($AI571,技まとめ!$A$1:$F$380,5,FALSE))</f>
        <v>42</v>
      </c>
      <c r="AM571" s="3" t="str">
        <f>IF($E571=IF(ISERROR(VLOOKUP($AI571,技まとめ!$A$1:$F$380,4,FALSE)),"－",VLOOKUP($AI571,技まとめ!$A$1:$F$380,4,FALSE)),"一致","")</f>
        <v>一致</v>
      </c>
      <c r="AN571" s="9" t="s">
        <v>116</v>
      </c>
      <c r="AO571" s="3" t="str">
        <f>IF(ISERROR(VLOOKUP($AN571,技まとめ!$A$1:$F$380,6,FALSE)),"－",VLOOKUP($AN571,技まとめ!$A$1:$F$380,6,FALSE))</f>
        <v>DR</v>
      </c>
      <c r="AP571" s="3">
        <f>IF(ISERROR(VLOOKUP($AN571,技まとめ!$A$1:$F$380,3,FALSE)),"－",VLOOKUP($AN571,技まとめ!$A$1:$F$380,3,FALSE))</f>
        <v>63</v>
      </c>
      <c r="AQ571" s="3">
        <f>IF(ISERROR(VLOOKUP($AN571,技まとめ!$A$1:$F$380,5,FALSE)),"－",VLOOKUP($AN571,技まとめ!$A$1:$F$380,5,FALSE))</f>
        <v>42</v>
      </c>
      <c r="AR571" s="3" t="str">
        <f>IF($E571=IF(ISERROR(VLOOKUP($AN571,技まとめ!$A$1:$F$380,4,FALSE)),"－",VLOOKUP($AN571,技まとめ!$A$1:$F$380,4,FALSE)),"一致","")</f>
        <v>一致</v>
      </c>
      <c r="AS571" s="9" t="s">
        <v>426</v>
      </c>
      <c r="AT571" s="3" t="str">
        <f>IF(ISERROR(VLOOKUP($AS571,技まとめ!$A$1:$F$380,6,FALSE)),"－",VLOOKUP($AS571,技まとめ!$A$1:$F$380,6,FALSE))</f>
        <v>NS</v>
      </c>
      <c r="AU571" s="3">
        <f>IF(ISERROR(VLOOKUP($AS571,技まとめ!$A$1:$F$380,3,FALSE)),"－",VLOOKUP($AS571,技まとめ!$A$1:$F$380,3,FALSE))</f>
        <v>57</v>
      </c>
      <c r="AV571" s="3">
        <f>IF(ISERROR(VLOOKUP($AS571,技まとめ!$A$1:$F$380,5,FALSE)),"－",VLOOKUP($AS571,技まとめ!$A$1:$F$380,5,FALSE))</f>
        <v>34</v>
      </c>
      <c r="AW571" s="3" t="str">
        <f>IF($E571=IF(ISERROR(VLOOKUP($AS571,技まとめ!$A$1:$F$380,4,FALSE)),"－",VLOOKUP($AS571,技まとめ!$A$1:$F$380,4,FALSE)),"一致","")</f>
        <v>一致</v>
      </c>
      <c r="AX571" s="12" t="str">
        <f t="shared" si="118"/>
        <v>ザ・ウォールボルケイノカットれっぷうダッシュシャインドライブ</v>
      </c>
      <c r="AY571" s="12" t="str">
        <f t="shared" si="119"/>
        <v>ザ・ウォールボルケイノカットれっぷうダッシュシャインドライブ</v>
      </c>
      <c r="AZ571" s="12" t="str">
        <f t="shared" si="120"/>
        <v>ザ・ウォールボルケイノカットれっぷうダッシュシャインドライブ</v>
      </c>
      <c r="BA571" s="12" t="str">
        <f t="shared" si="121"/>
        <v>ザ・ウォールボルケイノカットれっぷうダッシュシャインドライブ</v>
      </c>
      <c r="BB571" s="11" t="str">
        <f t="shared" si="122"/>
        <v>BBBBDRNS</v>
      </c>
      <c r="BC571" s="11" t="str">
        <f t="shared" si="123"/>
        <v>BBBBDRNS</v>
      </c>
      <c r="BD571" s="11" t="str">
        <f t="shared" si="124"/>
        <v>BBBBDRNS</v>
      </c>
      <c r="BE571" s="11" t="str">
        <f t="shared" si="125"/>
        <v>BBBBDRNS</v>
      </c>
    </row>
    <row r="572" spans="1:57" ht="11.25" hidden="1" customHeight="1">
      <c r="A572" s="6">
        <v>570</v>
      </c>
      <c r="B572" s="7" t="s">
        <v>1519</v>
      </c>
      <c r="C572" s="8" t="s">
        <v>1520</v>
      </c>
      <c r="D572" s="7" t="s">
        <v>72</v>
      </c>
      <c r="E572" s="7" t="s">
        <v>102</v>
      </c>
      <c r="F572" s="7" t="s">
        <v>128</v>
      </c>
      <c r="G572" s="9">
        <v>107</v>
      </c>
      <c r="H572" s="9">
        <v>127</v>
      </c>
      <c r="I572" s="9">
        <v>56</v>
      </c>
      <c r="J572" s="9">
        <v>58</v>
      </c>
      <c r="K572" s="9">
        <v>53</v>
      </c>
      <c r="L572" s="9">
        <v>61</v>
      </c>
      <c r="M572" s="9">
        <v>51</v>
      </c>
      <c r="N572" s="9">
        <v>56</v>
      </c>
      <c r="O572" s="9">
        <v>57</v>
      </c>
      <c r="P572" s="9">
        <v>33</v>
      </c>
      <c r="Q572" s="10">
        <v>106</v>
      </c>
      <c r="R572" s="11">
        <v>18</v>
      </c>
      <c r="S572" s="11">
        <v>1</v>
      </c>
      <c r="T572" s="11">
        <v>111</v>
      </c>
      <c r="U572" s="11">
        <v>101</v>
      </c>
      <c r="V572" s="11">
        <v>1</v>
      </c>
      <c r="W572" s="11">
        <v>107</v>
      </c>
      <c r="X572" s="11">
        <f t="shared" si="112"/>
        <v>445</v>
      </c>
      <c r="Y572" s="11">
        <f t="shared" si="113"/>
        <v>4780</v>
      </c>
      <c r="Z572" s="11">
        <f t="shared" si="114"/>
        <v>1175</v>
      </c>
      <c r="AA572" s="11">
        <f t="shared" si="115"/>
        <v>4430</v>
      </c>
      <c r="AB572" s="11">
        <f t="shared" si="116"/>
        <v>4430</v>
      </c>
      <c r="AC572" s="6">
        <f t="shared" si="117"/>
        <v>5065</v>
      </c>
      <c r="AD572" s="9" t="s">
        <v>117</v>
      </c>
      <c r="AE572" s="3" t="str">
        <f>IF(ISERROR(VLOOKUP($AD572,技まとめ!$A$1:$F$380,6,FALSE)),"－",VLOOKUP($AD572,技まとめ!$A$1:$F$380,6,FALSE))</f>
        <v>SC</v>
      </c>
      <c r="AF572" s="3">
        <f>IF(ISERROR(VLOOKUP($AD572,技まとめ!$A$1:$F$380,3,FALSE)),"－",VLOOKUP($AD572,技まとめ!$A$1:$F$380,3,FALSE))</f>
        <v>38</v>
      </c>
      <c r="AG572" s="3">
        <f>IF(ISERROR(VLOOKUP($AD572,技まとめ!$A$1:$F$380,5,FALSE)),"－",VLOOKUP($AD572,技まとめ!$A$1:$F$380,5,FALSE))</f>
        <v>25</v>
      </c>
      <c r="AH572" s="3" t="str">
        <f>IF($E572=IF(ISERROR(VLOOKUP($AD572,技まとめ!$A$1:$F$380,4,FALSE)),"－",VLOOKUP($AD572,技まとめ!$A$1:$F$380,4,FALSE)),"一致","")</f>
        <v/>
      </c>
      <c r="AI572" s="9" t="s">
        <v>178</v>
      </c>
      <c r="AJ572" s="3" t="str">
        <f>IF(ISERROR(VLOOKUP($AI572,技まとめ!$A$1:$F$380,6,FALSE)),"－",VLOOKUP($AI572,技まとめ!$A$1:$F$380,6,FALSE))</f>
        <v>NS</v>
      </c>
      <c r="AK572" s="3">
        <f>IF(ISERROR(VLOOKUP($AI572,技まとめ!$A$1:$F$380,3,FALSE)),"－",VLOOKUP($AI572,技まとめ!$A$1:$F$380,3,FALSE))</f>
        <v>38</v>
      </c>
      <c r="AL572" s="3">
        <f>IF(ISERROR(VLOOKUP($AI572,技まとめ!$A$1:$F$380,5,FALSE)),"－",VLOOKUP($AI572,技まとめ!$A$1:$F$380,5,FALSE))</f>
        <v>25</v>
      </c>
      <c r="AM572" s="3" t="str">
        <f>IF($E572=IF(ISERROR(VLOOKUP($AI572,技まとめ!$A$1:$F$380,4,FALSE)),"－",VLOOKUP($AI572,技まとめ!$A$1:$F$380,4,FALSE)),"一致","")</f>
        <v/>
      </c>
      <c r="AN572" s="9" t="s">
        <v>366</v>
      </c>
      <c r="AO572" s="3" t="str">
        <f>IF(ISERROR(VLOOKUP($AN572,技まとめ!$A$1:$F$380,6,FALSE)),"－",VLOOKUP($AN572,技まとめ!$A$1:$F$380,6,FALSE))</f>
        <v>BL</v>
      </c>
      <c r="AP572" s="3">
        <f>IF(ISERROR(VLOOKUP($AN572,技まとめ!$A$1:$F$380,3,FALSE)),"－",VLOOKUP($AN572,技まとめ!$A$1:$F$380,3,FALSE))</f>
        <v>65</v>
      </c>
      <c r="AQ572" s="3">
        <f>IF(ISERROR(VLOOKUP($AN572,技まとめ!$A$1:$F$380,5,FALSE)),"－",VLOOKUP($AN572,技まとめ!$A$1:$F$380,5,FALSE))</f>
        <v>42</v>
      </c>
      <c r="AR572" s="3" t="str">
        <f>IF($E572=IF(ISERROR(VLOOKUP($AN572,技まとめ!$A$1:$F$380,4,FALSE)),"－",VLOOKUP($AN572,技まとめ!$A$1:$F$380,4,FALSE)),"一致","")</f>
        <v/>
      </c>
      <c r="AS572" s="9" t="s">
        <v>173</v>
      </c>
      <c r="AT572" s="3" t="str">
        <f>IF(ISERROR(VLOOKUP($AS572,技まとめ!$A$1:$F$380,6,FALSE)),"－",VLOOKUP($AS572,技まとめ!$A$1:$F$380,6,FALSE))</f>
        <v>DR</v>
      </c>
      <c r="AU572" s="3">
        <f>IF(ISERROR(VLOOKUP($AS572,技まとめ!$A$1:$F$380,3,FALSE)),"－",VLOOKUP($AS572,技まとめ!$A$1:$F$380,3,FALSE))</f>
        <v>65</v>
      </c>
      <c r="AV572" s="3">
        <f>IF(ISERROR(VLOOKUP($AS572,技まとめ!$A$1:$F$380,5,FALSE)),"－",VLOOKUP($AS572,技まとめ!$A$1:$F$380,5,FALSE))</f>
        <v>42</v>
      </c>
      <c r="AW572" s="3" t="str">
        <f>IF($E572=IF(ISERROR(VLOOKUP($AS572,技まとめ!$A$1:$F$380,4,FALSE)),"－",VLOOKUP($AS572,技まとめ!$A$1:$F$380,4,FALSE)),"一致","")</f>
        <v/>
      </c>
      <c r="AX572" s="12" t="str">
        <f t="shared" si="118"/>
        <v>クルクルヘッドフリーズショットプロファイルゾーンぶんしんフェイント</v>
      </c>
      <c r="AY572" s="12" t="str">
        <f t="shared" si="119"/>
        <v>クルクルヘッドフリーズショットプロファイルゾーンぶんしんフェイント</v>
      </c>
      <c r="AZ572" s="12" t="str">
        <f t="shared" si="120"/>
        <v>クルクルヘッドフリーズショットプロファイルゾーンぶんしんフェイント</v>
      </c>
      <c r="BA572" s="12" t="str">
        <f t="shared" si="121"/>
        <v>クルクルヘッドフリーズショットプロファイルゾーンぶんしんフェイント</v>
      </c>
      <c r="BB572" s="11" t="str">
        <f t="shared" si="122"/>
        <v>SCNSBLDR</v>
      </c>
      <c r="BC572" s="11" t="str">
        <f t="shared" si="123"/>
        <v>SCNSBLDR</v>
      </c>
      <c r="BD572" s="11" t="str">
        <f t="shared" si="124"/>
        <v>SCNSBLDR</v>
      </c>
      <c r="BE572" s="11" t="str">
        <f t="shared" si="125"/>
        <v>SCNSBLDR</v>
      </c>
    </row>
    <row r="573" spans="1:57" ht="11.25" hidden="1" customHeight="1">
      <c r="A573" s="6">
        <v>571</v>
      </c>
      <c r="B573" s="7" t="s">
        <v>1521</v>
      </c>
      <c r="C573" s="8" t="s">
        <v>1522</v>
      </c>
      <c r="D573" s="7" t="s">
        <v>72</v>
      </c>
      <c r="E573" s="7" t="s">
        <v>102</v>
      </c>
      <c r="F573" s="7" t="s">
        <v>128</v>
      </c>
      <c r="G573" s="9">
        <v>120</v>
      </c>
      <c r="H573" s="9">
        <v>95</v>
      </c>
      <c r="I573" s="9">
        <v>62</v>
      </c>
      <c r="J573" s="9">
        <v>53</v>
      </c>
      <c r="K573" s="9">
        <v>53</v>
      </c>
      <c r="L573" s="9">
        <v>55</v>
      </c>
      <c r="M573" s="9">
        <v>56</v>
      </c>
      <c r="N573" s="9">
        <v>62</v>
      </c>
      <c r="O573" s="9">
        <v>52</v>
      </c>
      <c r="P573" s="9">
        <v>22</v>
      </c>
      <c r="Q573" s="10">
        <v>112</v>
      </c>
      <c r="R573" s="11">
        <v>8</v>
      </c>
      <c r="S573" s="11">
        <v>1</v>
      </c>
      <c r="T573" s="11">
        <v>105</v>
      </c>
      <c r="U573" s="11">
        <v>106</v>
      </c>
      <c r="V573" s="11">
        <v>1</v>
      </c>
      <c r="W573" s="11">
        <v>102</v>
      </c>
      <c r="X573" s="11">
        <f t="shared" si="112"/>
        <v>435</v>
      </c>
      <c r="Y573" s="11">
        <f t="shared" si="113"/>
        <v>4995</v>
      </c>
      <c r="Z573" s="11">
        <f t="shared" si="114"/>
        <v>800</v>
      </c>
      <c r="AA573" s="11">
        <f t="shared" si="115"/>
        <v>4195</v>
      </c>
      <c r="AB573" s="11">
        <f t="shared" si="116"/>
        <v>4195</v>
      </c>
      <c r="AC573" s="6">
        <f t="shared" si="117"/>
        <v>4750</v>
      </c>
      <c r="AD573" s="9" t="s">
        <v>210</v>
      </c>
      <c r="AE573" s="3" t="str">
        <f>IF(ISERROR(VLOOKUP($AD573,技まとめ!$A$1:$F$380,6,FALSE)),"－",VLOOKUP($AD573,技まとめ!$A$1:$F$380,6,FALSE))</f>
        <v>NS</v>
      </c>
      <c r="AF573" s="3">
        <f>IF(ISERROR(VLOOKUP($AD573,技まとめ!$A$1:$F$380,3,FALSE)),"－",VLOOKUP($AD573,技まとめ!$A$1:$F$380,3,FALSE))</f>
        <v>25</v>
      </c>
      <c r="AG573" s="3">
        <f>IF(ISERROR(VLOOKUP($AD573,技まとめ!$A$1:$F$380,5,FALSE)),"－",VLOOKUP($AD573,技まとめ!$A$1:$F$380,5,FALSE))</f>
        <v>20</v>
      </c>
      <c r="AH573" s="3" t="str">
        <f>IF($E573=IF(ISERROR(VLOOKUP($AD573,技まとめ!$A$1:$F$380,4,FALSE)),"－",VLOOKUP($AD573,技まとめ!$A$1:$F$380,4,FALSE)),"一致","")</f>
        <v/>
      </c>
      <c r="AI573" s="9" t="s">
        <v>686</v>
      </c>
      <c r="AJ573" s="3" t="str">
        <f>IF(ISERROR(VLOOKUP($AI573,技まとめ!$A$1:$F$380,6,FALSE)),"－",VLOOKUP($AI573,技まとめ!$A$1:$F$380,6,FALSE))</f>
        <v>DR</v>
      </c>
      <c r="AK573" s="3">
        <f>IF(ISERROR(VLOOKUP($AI573,技まとめ!$A$1:$F$380,3,FALSE)),"－",VLOOKUP($AI573,技まとめ!$A$1:$F$380,3,FALSE))</f>
        <v>34</v>
      </c>
      <c r="AL573" s="3">
        <f>IF(ISERROR(VLOOKUP($AI573,技まとめ!$A$1:$F$380,5,FALSE)),"－",VLOOKUP($AI573,技まとめ!$A$1:$F$380,5,FALSE))</f>
        <v>27</v>
      </c>
      <c r="AM573" s="3" t="str">
        <f>IF($E573=IF(ISERROR(VLOOKUP($AI573,技まとめ!$A$1:$F$380,4,FALSE)),"－",VLOOKUP($AI573,技まとめ!$A$1:$F$380,4,FALSE)),"一致","")</f>
        <v>一致</v>
      </c>
      <c r="AN573" s="9" t="s">
        <v>124</v>
      </c>
      <c r="AO573" s="3" t="str">
        <f>IF(ISERROR(VLOOKUP($AN573,技まとめ!$A$1:$F$380,6,FALSE)),"－",VLOOKUP($AN573,技まとめ!$A$1:$F$380,6,FALSE))</f>
        <v>BL</v>
      </c>
      <c r="AP573" s="3">
        <f>IF(ISERROR(VLOOKUP($AN573,技まとめ!$A$1:$F$380,3,FALSE)),"－",VLOOKUP($AN573,技まとめ!$A$1:$F$380,3,FALSE))</f>
        <v>42</v>
      </c>
      <c r="AQ573" s="3">
        <f>IF(ISERROR(VLOOKUP($AN573,技まとめ!$A$1:$F$380,5,FALSE)),"－",VLOOKUP($AN573,技まとめ!$A$1:$F$380,5,FALSE))</f>
        <v>29</v>
      </c>
      <c r="AR573" s="3" t="str">
        <f>IF($E573=IF(ISERROR(VLOOKUP($AN573,技まとめ!$A$1:$F$380,4,FALSE)),"－",VLOOKUP($AN573,技まとめ!$A$1:$F$380,4,FALSE)),"一致","")</f>
        <v>一致</v>
      </c>
      <c r="AS573" s="9" t="s">
        <v>177</v>
      </c>
      <c r="AT573" s="3" t="str">
        <f>IF(ISERROR(VLOOKUP($AS573,技まとめ!$A$1:$F$380,6,FALSE)),"－",VLOOKUP($AS573,技まとめ!$A$1:$F$380,6,FALSE))</f>
        <v>DR</v>
      </c>
      <c r="AU573" s="3">
        <f>IF(ISERROR(VLOOKUP($AS573,技まとめ!$A$1:$F$380,3,FALSE)),"－",VLOOKUP($AS573,技まとめ!$A$1:$F$380,3,FALSE))</f>
        <v>93</v>
      </c>
      <c r="AV573" s="3">
        <f>IF(ISERROR(VLOOKUP($AS573,技まとめ!$A$1:$F$380,5,FALSE)),"－",VLOOKUP($AS573,技まとめ!$A$1:$F$380,5,FALSE))</f>
        <v>42</v>
      </c>
      <c r="AW573" s="3" t="str">
        <f>IF($E573=IF(ISERROR(VLOOKUP($AS573,技まとめ!$A$1:$F$380,4,FALSE)),"－",VLOOKUP($AS573,技まとめ!$A$1:$F$380,4,FALSE)),"一致","")</f>
        <v>一致</v>
      </c>
      <c r="AX573" s="12" t="str">
        <f t="shared" si="118"/>
        <v>スパイラルショットヒートタックルフェイクボンバージャッジスルー２</v>
      </c>
      <c r="AY573" s="12" t="str">
        <f t="shared" si="119"/>
        <v>スパイラルショットヒートタックルフェイクボンバージャッジスルー２</v>
      </c>
      <c r="AZ573" s="12" t="str">
        <f t="shared" si="120"/>
        <v>スパイラルショットヒートタックルフェイクボンバージャッジスルー２</v>
      </c>
      <c r="BA573" s="12" t="str">
        <f t="shared" si="121"/>
        <v>スパイラルショットヒートタックルフェイクボンバージャッジスルー２</v>
      </c>
      <c r="BB573" s="11" t="str">
        <f t="shared" si="122"/>
        <v>NSDRBLDR</v>
      </c>
      <c r="BC573" s="11" t="str">
        <f t="shared" si="123"/>
        <v>NSDRBLDR</v>
      </c>
      <c r="BD573" s="11" t="str">
        <f t="shared" si="124"/>
        <v>NSDRBLDR</v>
      </c>
      <c r="BE573" s="11" t="str">
        <f t="shared" si="125"/>
        <v>NSDRBLDR</v>
      </c>
    </row>
    <row r="574" spans="1:57" ht="11.25" hidden="1" customHeight="1">
      <c r="A574" s="6">
        <v>572</v>
      </c>
      <c r="B574" s="7" t="s">
        <v>1523</v>
      </c>
      <c r="C574" s="8" t="s">
        <v>1524</v>
      </c>
      <c r="D574" s="7" t="s">
        <v>72</v>
      </c>
      <c r="E574" s="7" t="s">
        <v>102</v>
      </c>
      <c r="F574" s="7" t="s">
        <v>109</v>
      </c>
      <c r="G574" s="9">
        <v>93</v>
      </c>
      <c r="H574" s="9">
        <v>123</v>
      </c>
      <c r="I574" s="9">
        <v>56</v>
      </c>
      <c r="J574" s="9">
        <v>57</v>
      </c>
      <c r="K574" s="9">
        <v>55</v>
      </c>
      <c r="L574" s="9">
        <v>57</v>
      </c>
      <c r="M574" s="9">
        <v>48</v>
      </c>
      <c r="N574" s="9">
        <v>62</v>
      </c>
      <c r="O574" s="9">
        <v>54</v>
      </c>
      <c r="P574" s="9">
        <v>26</v>
      </c>
      <c r="Q574" s="10">
        <v>106</v>
      </c>
      <c r="R574" s="11">
        <v>18</v>
      </c>
      <c r="S574" s="11">
        <v>1</v>
      </c>
      <c r="T574" s="11">
        <v>107</v>
      </c>
      <c r="U574" s="11">
        <v>98</v>
      </c>
      <c r="V574" s="11">
        <v>1</v>
      </c>
      <c r="W574" s="11">
        <v>104</v>
      </c>
      <c r="X574" s="11">
        <f t="shared" si="112"/>
        <v>435</v>
      </c>
      <c r="Y574" s="11">
        <f t="shared" si="113"/>
        <v>4765</v>
      </c>
      <c r="Z574" s="11">
        <f t="shared" si="114"/>
        <v>1160</v>
      </c>
      <c r="AA574" s="11">
        <f t="shared" si="115"/>
        <v>4275</v>
      </c>
      <c r="AB574" s="11">
        <f t="shared" si="116"/>
        <v>4275</v>
      </c>
      <c r="AC574" s="6">
        <f t="shared" si="117"/>
        <v>4890</v>
      </c>
      <c r="AD574" s="9" t="s">
        <v>671</v>
      </c>
      <c r="AE574" s="3" t="str">
        <f>IF(ISERROR(VLOOKUP($AD574,技まとめ!$A$1:$F$380,6,FALSE)),"－",VLOOKUP($AD574,技まとめ!$A$1:$F$380,6,FALSE))</f>
        <v>BL</v>
      </c>
      <c r="AF574" s="3">
        <f>IF(ISERROR(VLOOKUP($AD574,技まとめ!$A$1:$F$380,3,FALSE)),"－",VLOOKUP($AD574,技まとめ!$A$1:$F$380,3,FALSE))</f>
        <v>56</v>
      </c>
      <c r="AG574" s="3">
        <f>IF(ISERROR(VLOOKUP($AD574,技まとめ!$A$1:$F$380,5,FALSE)),"－",VLOOKUP($AD574,技まとめ!$A$1:$F$380,5,FALSE))</f>
        <v>39</v>
      </c>
      <c r="AH574" s="3" t="str">
        <f>IF($E574=IF(ISERROR(VLOOKUP($AD574,技まとめ!$A$1:$F$380,4,FALSE)),"－",VLOOKUP($AD574,技まとめ!$A$1:$F$380,4,FALSE)),"一致","")</f>
        <v>一致</v>
      </c>
      <c r="AI574" s="9" t="s">
        <v>576</v>
      </c>
      <c r="AJ574" s="3" t="str">
        <f>IF(ISERROR(VLOOKUP($AI574,技まとめ!$A$1:$F$380,6,FALSE)),"－",VLOOKUP($AI574,技まとめ!$A$1:$F$380,6,FALSE))</f>
        <v>BB</v>
      </c>
      <c r="AK574" s="3">
        <f>IF(ISERROR(VLOOKUP($AI574,技まとめ!$A$1:$F$380,3,FALSE)),"－",VLOOKUP($AI574,技まとめ!$A$1:$F$380,3,FALSE))</f>
        <v>72</v>
      </c>
      <c r="AL574" s="3">
        <f>IF(ISERROR(VLOOKUP($AI574,技まとめ!$A$1:$F$380,5,FALSE)),"－",VLOOKUP($AI574,技まとめ!$A$1:$F$380,5,FALSE))</f>
        <v>43</v>
      </c>
      <c r="AM574" s="3" t="str">
        <f>IF($E574=IF(ISERROR(VLOOKUP($AI574,技まとめ!$A$1:$F$380,4,FALSE)),"－",VLOOKUP($AI574,技まとめ!$A$1:$F$380,4,FALSE)),"一致","")</f>
        <v>一致</v>
      </c>
      <c r="AN574" s="9" t="s">
        <v>112</v>
      </c>
      <c r="AO574" s="3" t="str">
        <f>IF(ISERROR(VLOOKUP($AN574,技まとめ!$A$1:$F$380,6,FALSE)),"－",VLOOKUP($AN574,技まとめ!$A$1:$F$380,6,FALSE))</f>
        <v>BB</v>
      </c>
      <c r="AP574" s="3">
        <f>IF(ISERROR(VLOOKUP($AN574,技まとめ!$A$1:$F$380,3,FALSE)),"－",VLOOKUP($AN574,技まとめ!$A$1:$F$380,3,FALSE))</f>
        <v>77</v>
      </c>
      <c r="AQ574" s="3">
        <f>IF(ISERROR(VLOOKUP($AN574,技まとめ!$A$1:$F$380,5,FALSE)),"－",VLOOKUP($AN574,技まとめ!$A$1:$F$380,5,FALSE))</f>
        <v>47</v>
      </c>
      <c r="AR574" s="3" t="str">
        <f>IF($E574=IF(ISERROR(VLOOKUP($AN574,技まとめ!$A$1:$F$380,4,FALSE)),"－",VLOOKUP($AN574,技まとめ!$A$1:$F$380,4,FALSE)),"一致","")</f>
        <v>一致</v>
      </c>
      <c r="AS574" s="9" t="s">
        <v>297</v>
      </c>
      <c r="AT574" s="3" t="str">
        <f>IF(ISERROR(VLOOKUP($AS574,技まとめ!$A$1:$F$380,6,FALSE)),"－",VLOOKUP($AS574,技まとめ!$A$1:$F$380,6,FALSE))</f>
        <v>DR</v>
      </c>
      <c r="AU574" s="3">
        <f>IF(ISERROR(VLOOKUP($AS574,技まとめ!$A$1:$F$380,3,FALSE)),"－",VLOOKUP($AS574,技まとめ!$A$1:$F$380,3,FALSE))</f>
        <v>106</v>
      </c>
      <c r="AV574" s="3">
        <f>IF(ISERROR(VLOOKUP($AS574,技まとめ!$A$1:$F$380,5,FALSE)),"－",VLOOKUP($AS574,技まとめ!$A$1:$F$380,5,FALSE))</f>
        <v>57</v>
      </c>
      <c r="AW574" s="3" t="str">
        <f>IF($E574=IF(ISERROR(VLOOKUP($AS574,技まとめ!$A$1:$F$380,4,FALSE)),"－",VLOOKUP($AS574,技まとめ!$A$1:$F$380,4,FALSE)),"一致","")</f>
        <v>一致</v>
      </c>
      <c r="AX574" s="12" t="str">
        <f t="shared" si="118"/>
        <v>フレイムダンスさばきのてっついシューティングスターブーストグライダー</v>
      </c>
      <c r="AY574" s="12" t="str">
        <f t="shared" si="119"/>
        <v>フレイムダンスさばきのてっついシューティングスターブーストグライダー</v>
      </c>
      <c r="AZ574" s="12" t="str">
        <f t="shared" si="120"/>
        <v>フレイムダンスさばきのてっついシューティングスターブーストグライダー</v>
      </c>
      <c r="BA574" s="12" t="str">
        <f t="shared" si="121"/>
        <v>フレイムダンスさばきのてっついシューティングスターブーストグライダー</v>
      </c>
      <c r="BB574" s="11" t="str">
        <f t="shared" si="122"/>
        <v>BLBBBBDR</v>
      </c>
      <c r="BC574" s="11" t="str">
        <f t="shared" si="123"/>
        <v>BLBBBBDR</v>
      </c>
      <c r="BD574" s="11" t="str">
        <f t="shared" si="124"/>
        <v>BLBBBBDR</v>
      </c>
      <c r="BE574" s="11" t="str">
        <f t="shared" si="125"/>
        <v>BLBBBBDR</v>
      </c>
    </row>
    <row r="575" spans="1:57" ht="11.25" hidden="1" customHeight="1">
      <c r="A575" s="6">
        <v>573</v>
      </c>
      <c r="B575" s="7" t="s">
        <v>1525</v>
      </c>
      <c r="C575" s="8" t="s">
        <v>1526</v>
      </c>
      <c r="D575" s="7" t="s">
        <v>72</v>
      </c>
      <c r="E575" s="7" t="s">
        <v>81</v>
      </c>
      <c r="F575" s="7" t="s">
        <v>74</v>
      </c>
      <c r="G575" s="9">
        <v>118</v>
      </c>
      <c r="H575" s="9">
        <v>93</v>
      </c>
      <c r="I575" s="9">
        <v>52</v>
      </c>
      <c r="J575" s="9">
        <v>53</v>
      </c>
      <c r="K575" s="9">
        <v>58</v>
      </c>
      <c r="L575" s="9">
        <v>47</v>
      </c>
      <c r="M575" s="9">
        <v>52</v>
      </c>
      <c r="N575" s="9">
        <v>52</v>
      </c>
      <c r="O575" s="9">
        <v>54</v>
      </c>
      <c r="P575" s="9">
        <v>63</v>
      </c>
      <c r="Q575" s="10">
        <v>102</v>
      </c>
      <c r="R575" s="11">
        <v>44</v>
      </c>
      <c r="S575" s="11">
        <v>1</v>
      </c>
      <c r="T575" s="11">
        <v>97</v>
      </c>
      <c r="U575" s="11">
        <v>102</v>
      </c>
      <c r="V575" s="11">
        <v>1</v>
      </c>
      <c r="W575" s="11">
        <v>104</v>
      </c>
      <c r="X575" s="11">
        <f t="shared" si="112"/>
        <v>451</v>
      </c>
      <c r="Y575" s="11">
        <f t="shared" si="113"/>
        <v>4605</v>
      </c>
      <c r="Z575" s="11">
        <f t="shared" si="114"/>
        <v>2070</v>
      </c>
      <c r="AA575" s="11">
        <f t="shared" si="115"/>
        <v>3925</v>
      </c>
      <c r="AB575" s="11">
        <f t="shared" si="116"/>
        <v>3925</v>
      </c>
      <c r="AC575" s="6">
        <f t="shared" si="117"/>
        <v>4620</v>
      </c>
      <c r="AD575" s="9" t="s">
        <v>665</v>
      </c>
      <c r="AE575" s="3" t="str">
        <f>IF(ISERROR(VLOOKUP($AD575,技まとめ!$A$1:$F$380,6,FALSE)),"－",VLOOKUP($AD575,技まとめ!$A$1:$F$380,6,FALSE))</f>
        <v>CA</v>
      </c>
      <c r="AF575" s="3">
        <f>IF(ISERROR(VLOOKUP($AD575,技まとめ!$A$1:$F$380,3,FALSE)),"－",VLOOKUP($AD575,技まとめ!$A$1:$F$380,3,FALSE))</f>
        <v>19</v>
      </c>
      <c r="AG575" s="3">
        <f>IF(ISERROR(VLOOKUP($AD575,技まとめ!$A$1:$F$380,5,FALSE)),"－",VLOOKUP($AD575,技まとめ!$A$1:$F$380,5,FALSE))</f>
        <v>22</v>
      </c>
      <c r="AH575" s="3" t="str">
        <f>IF($E575=IF(ISERROR(VLOOKUP($AD575,技まとめ!$A$1:$F$380,4,FALSE)),"－",VLOOKUP($AD575,技まとめ!$A$1:$F$380,4,FALSE)),"一致","")</f>
        <v>一致</v>
      </c>
      <c r="AI575" s="9" t="s">
        <v>354</v>
      </c>
      <c r="AJ575" s="3" t="str">
        <f>IF(ISERROR(VLOOKUP($AI575,技まとめ!$A$1:$F$380,6,FALSE)),"－",VLOOKUP($AI575,技まとめ!$A$1:$F$380,6,FALSE))</f>
        <v>CA</v>
      </c>
      <c r="AK575" s="3">
        <f>IF(ISERROR(VLOOKUP($AI575,技まとめ!$A$1:$F$380,3,FALSE)),"－",VLOOKUP($AI575,技まとめ!$A$1:$F$380,3,FALSE))</f>
        <v>38</v>
      </c>
      <c r="AL575" s="3">
        <f>IF(ISERROR(VLOOKUP($AI575,技まとめ!$A$1:$F$380,5,FALSE)),"－",VLOOKUP($AI575,技まとめ!$A$1:$F$380,5,FALSE))</f>
        <v>30</v>
      </c>
      <c r="AM575" s="3" t="str">
        <f>IF($E575=IF(ISERROR(VLOOKUP($AI575,技まとめ!$A$1:$F$380,4,FALSE)),"－",VLOOKUP($AI575,技まとめ!$A$1:$F$380,4,FALSE)),"一致","")</f>
        <v/>
      </c>
      <c r="AN575" s="9" t="s">
        <v>560</v>
      </c>
      <c r="AO575" s="3" t="str">
        <f>IF(ISERROR(VLOOKUP($AN575,技まとめ!$A$1:$F$380,6,FALSE)),"－",VLOOKUP($AN575,技まとめ!$A$1:$F$380,6,FALSE))</f>
        <v>BL</v>
      </c>
      <c r="AP575" s="3">
        <f>IF(ISERROR(VLOOKUP($AN575,技まとめ!$A$1:$F$380,3,FALSE)),"－",VLOOKUP($AN575,技まとめ!$A$1:$F$380,3,FALSE))</f>
        <v>28</v>
      </c>
      <c r="AQ575" s="3">
        <f>IF(ISERROR(VLOOKUP($AN575,技まとめ!$A$1:$F$380,5,FALSE)),"－",VLOOKUP($AN575,技まとめ!$A$1:$F$380,5,FALSE))</f>
        <v>24</v>
      </c>
      <c r="AR575" s="3" t="str">
        <f>IF($E575=IF(ISERROR(VLOOKUP($AN575,技まとめ!$A$1:$F$380,4,FALSE)),"－",VLOOKUP($AN575,技まとめ!$A$1:$F$380,4,FALSE)),"一致","")</f>
        <v>一致</v>
      </c>
      <c r="AS575" s="9" t="s">
        <v>1303</v>
      </c>
      <c r="AT575" s="3" t="str">
        <f>IF(ISERROR(VLOOKUP($AS575,技まとめ!$A$1:$F$380,6,FALSE)),"－",VLOOKUP($AS575,技まとめ!$A$1:$F$380,6,FALSE))</f>
        <v>P1</v>
      </c>
      <c r="AU575" s="3">
        <f>IF(ISERROR(VLOOKUP($AS575,技まとめ!$A$1:$F$380,3,FALSE)),"－",VLOOKUP($AS575,技まとめ!$A$1:$F$380,3,FALSE))</f>
        <v>65</v>
      </c>
      <c r="AV575" s="3">
        <f>IF(ISERROR(VLOOKUP($AS575,技まとめ!$A$1:$F$380,5,FALSE)),"－",VLOOKUP($AS575,技まとめ!$A$1:$F$380,5,FALSE))</f>
        <v>40</v>
      </c>
      <c r="AW575" s="3" t="str">
        <f>IF($E575=IF(ISERROR(VLOOKUP($AS575,技まとめ!$A$1:$F$380,4,FALSE)),"－",VLOOKUP($AS575,技まとめ!$A$1:$F$380,4,FALSE)),"一致","")</f>
        <v>一致</v>
      </c>
      <c r="AX575" s="12" t="str">
        <f t="shared" si="118"/>
        <v>トルネードキャッチシュートポケットブレードアタックセーフティプロテクト</v>
      </c>
      <c r="AY575" s="12" t="str">
        <f t="shared" si="119"/>
        <v>トルネードキャッチシュートポケットブレードアタックセーフティプロテクト</v>
      </c>
      <c r="AZ575" s="12" t="str">
        <f t="shared" si="120"/>
        <v>トルネードキャッチシュートポケットブレードアタックセーフティプロテクト</v>
      </c>
      <c r="BA575" s="12" t="str">
        <f t="shared" si="121"/>
        <v>トルネードキャッチシュートポケットブレードアタックセーフティプロテクト</v>
      </c>
      <c r="BB575" s="11" t="str">
        <f t="shared" si="122"/>
        <v>CACABLP1</v>
      </c>
      <c r="BC575" s="11" t="str">
        <f t="shared" si="123"/>
        <v>CACABLP1</v>
      </c>
      <c r="BD575" s="11" t="str">
        <f t="shared" si="124"/>
        <v>CACABLP1</v>
      </c>
      <c r="BE575" s="11" t="str">
        <f t="shared" si="125"/>
        <v>CACABLP1</v>
      </c>
    </row>
    <row r="576" spans="1:57" ht="11.25" hidden="1" customHeight="1">
      <c r="A576" s="6">
        <v>574</v>
      </c>
      <c r="B576" s="7" t="s">
        <v>1527</v>
      </c>
      <c r="C576" s="8" t="s">
        <v>1528</v>
      </c>
      <c r="D576" s="7" t="s">
        <v>72</v>
      </c>
      <c r="E576" s="7" t="s">
        <v>81</v>
      </c>
      <c r="F576" s="7" t="s">
        <v>82</v>
      </c>
      <c r="G576" s="9">
        <v>93</v>
      </c>
      <c r="H576" s="9">
        <v>124</v>
      </c>
      <c r="I576" s="9">
        <v>48</v>
      </c>
      <c r="J576" s="9">
        <v>38</v>
      </c>
      <c r="K576" s="9">
        <v>36</v>
      </c>
      <c r="L576" s="9">
        <v>53</v>
      </c>
      <c r="M576" s="9">
        <v>57</v>
      </c>
      <c r="N576" s="9">
        <v>53</v>
      </c>
      <c r="O576" s="9">
        <v>56</v>
      </c>
      <c r="P576" s="9">
        <v>84</v>
      </c>
      <c r="Q576" s="10">
        <v>98</v>
      </c>
      <c r="R576" s="11">
        <v>29</v>
      </c>
      <c r="S576" s="11">
        <v>1</v>
      </c>
      <c r="T576" s="11">
        <v>103</v>
      </c>
      <c r="U576" s="11">
        <v>107</v>
      </c>
      <c r="V576" s="11">
        <v>1</v>
      </c>
      <c r="W576" s="11">
        <v>106</v>
      </c>
      <c r="X576" s="11">
        <f t="shared" si="112"/>
        <v>445</v>
      </c>
      <c r="Y576" s="11">
        <f t="shared" si="113"/>
        <v>4455</v>
      </c>
      <c r="Z576" s="11">
        <f t="shared" si="114"/>
        <v>1555</v>
      </c>
      <c r="AA576" s="11">
        <f t="shared" si="115"/>
        <v>4145</v>
      </c>
      <c r="AB576" s="11">
        <f t="shared" si="116"/>
        <v>4145</v>
      </c>
      <c r="AC576" s="6">
        <f t="shared" si="117"/>
        <v>4795</v>
      </c>
      <c r="AD576" s="9" t="s">
        <v>230</v>
      </c>
      <c r="AE576" s="3" t="str">
        <f>IF(ISERROR(VLOOKUP($AD576,技まとめ!$A$1:$F$380,6,FALSE)),"－",VLOOKUP($AD576,技まとめ!$A$1:$F$380,6,FALSE))</f>
        <v>BL</v>
      </c>
      <c r="AF576" s="3">
        <f>IF(ISERROR(VLOOKUP($AD576,技まとめ!$A$1:$F$380,3,FALSE)),"－",VLOOKUP($AD576,技まとめ!$A$1:$F$380,3,FALSE))</f>
        <v>21</v>
      </c>
      <c r="AG576" s="3">
        <f>IF(ISERROR(VLOOKUP($AD576,技まとめ!$A$1:$F$380,5,FALSE)),"－",VLOOKUP($AD576,技まとめ!$A$1:$F$380,5,FALSE))</f>
        <v>22</v>
      </c>
      <c r="AH576" s="3" t="str">
        <f>IF($E576=IF(ISERROR(VLOOKUP($AD576,技まとめ!$A$1:$F$380,4,FALSE)),"－",VLOOKUP($AD576,技まとめ!$A$1:$F$380,4,FALSE)),"一致","")</f>
        <v/>
      </c>
      <c r="AI576" s="9" t="s">
        <v>232</v>
      </c>
      <c r="AJ576" s="3" t="str">
        <f>IF(ISERROR(VLOOKUP($AI576,技まとめ!$A$1:$F$380,6,FALSE)),"－",VLOOKUP($AI576,技まとめ!$A$1:$F$380,6,FALSE))</f>
        <v>DR</v>
      </c>
      <c r="AK576" s="3">
        <f>IF(ISERROR(VLOOKUP($AI576,技まとめ!$A$1:$F$380,3,FALSE)),"－",VLOOKUP($AI576,技まとめ!$A$1:$F$380,3,FALSE))</f>
        <v>13</v>
      </c>
      <c r="AL576" s="3">
        <f>IF(ISERROR(VLOOKUP($AI576,技まとめ!$A$1:$F$380,5,FALSE)),"－",VLOOKUP($AI576,技まとめ!$A$1:$F$380,5,FALSE))</f>
        <v>20</v>
      </c>
      <c r="AM576" s="3" t="str">
        <f>IF($E576=IF(ISERROR(VLOOKUP($AI576,技まとめ!$A$1:$F$380,4,FALSE)),"－",VLOOKUP($AI576,技まとめ!$A$1:$F$380,4,FALSE)),"一致","")</f>
        <v/>
      </c>
      <c r="AN576" s="9" t="s">
        <v>576</v>
      </c>
      <c r="AO576" s="3" t="str">
        <f>IF(ISERROR(VLOOKUP($AN576,技まとめ!$A$1:$F$380,6,FALSE)),"－",VLOOKUP($AN576,技まとめ!$A$1:$F$380,6,FALSE))</f>
        <v>BB</v>
      </c>
      <c r="AP576" s="3">
        <f>IF(ISERROR(VLOOKUP($AN576,技まとめ!$A$1:$F$380,3,FALSE)),"－",VLOOKUP($AN576,技まとめ!$A$1:$F$380,3,FALSE))</f>
        <v>72</v>
      </c>
      <c r="AQ576" s="3">
        <f>IF(ISERROR(VLOOKUP($AN576,技まとめ!$A$1:$F$380,5,FALSE)),"－",VLOOKUP($AN576,技まとめ!$A$1:$F$380,5,FALSE))</f>
        <v>43</v>
      </c>
      <c r="AR576" s="3" t="str">
        <f>IF($E576=IF(ISERROR(VLOOKUP($AN576,技まとめ!$A$1:$F$380,4,FALSE)),"－",VLOOKUP($AN576,技まとめ!$A$1:$F$380,4,FALSE)),"一致","")</f>
        <v/>
      </c>
      <c r="AS576" s="9" t="s">
        <v>248</v>
      </c>
      <c r="AT576" s="3" t="str">
        <f>IF(ISERROR(VLOOKUP($AS576,技まとめ!$A$1:$F$380,6,FALSE)),"－",VLOOKUP($AS576,技まとめ!$A$1:$F$380,6,FALSE))</f>
        <v>DR</v>
      </c>
      <c r="AU576" s="3">
        <f>IF(ISERROR(VLOOKUP($AS576,技まとめ!$A$1:$F$380,3,FALSE)),"－",VLOOKUP($AS576,技まとめ!$A$1:$F$380,3,FALSE))</f>
        <v>53</v>
      </c>
      <c r="AV576" s="3">
        <f>IF(ISERROR(VLOOKUP($AS576,技まとめ!$A$1:$F$380,5,FALSE)),"－",VLOOKUP($AS576,技まとめ!$A$1:$F$380,5,FALSE))</f>
        <v>35</v>
      </c>
      <c r="AW576" s="3" t="str">
        <f>IF($E576=IF(ISERROR(VLOOKUP($AS576,技まとめ!$A$1:$F$380,4,FALSE)),"－",VLOOKUP($AS576,技まとめ!$A$1:$F$380,4,FALSE)),"一致","")</f>
        <v/>
      </c>
      <c r="AX576" s="12" t="str">
        <f t="shared" si="118"/>
        <v>おんりょうのろいさばきのてっついたつまきどくぎり</v>
      </c>
      <c r="AY576" s="12" t="str">
        <f t="shared" si="119"/>
        <v>おんりょうのろいさばきのてっついたつまきどくぎり</v>
      </c>
      <c r="AZ576" s="12" t="str">
        <f t="shared" si="120"/>
        <v>おんりょうのろいさばきのてっついたつまきどくぎり</v>
      </c>
      <c r="BA576" s="12" t="str">
        <f t="shared" si="121"/>
        <v>おんりょうのろいさばきのてっついたつまきどくぎり</v>
      </c>
      <c r="BB576" s="11" t="str">
        <f t="shared" si="122"/>
        <v>BLDRBBDR</v>
      </c>
      <c r="BC576" s="11" t="str">
        <f t="shared" si="123"/>
        <v>BLDRBBDR</v>
      </c>
      <c r="BD576" s="11" t="str">
        <f t="shared" si="124"/>
        <v>BLDRBBDR</v>
      </c>
      <c r="BE576" s="11" t="str">
        <f t="shared" si="125"/>
        <v>BLDRBBDR</v>
      </c>
    </row>
    <row r="577" spans="1:57" ht="11.25" hidden="1" customHeight="1">
      <c r="A577" s="6">
        <v>575</v>
      </c>
      <c r="B577" s="7" t="s">
        <v>1529</v>
      </c>
      <c r="C577" s="8" t="s">
        <v>1530</v>
      </c>
      <c r="D577" s="7" t="s">
        <v>72</v>
      </c>
      <c r="E577" s="7" t="s">
        <v>102</v>
      </c>
      <c r="F577" s="7" t="s">
        <v>109</v>
      </c>
      <c r="G577" s="9">
        <v>111</v>
      </c>
      <c r="H577" s="9">
        <v>92</v>
      </c>
      <c r="I577" s="9">
        <v>51</v>
      </c>
      <c r="J577" s="9">
        <v>52</v>
      </c>
      <c r="K577" s="9">
        <v>60</v>
      </c>
      <c r="L577" s="9">
        <v>48</v>
      </c>
      <c r="M577" s="9">
        <v>51</v>
      </c>
      <c r="N577" s="9">
        <v>54</v>
      </c>
      <c r="O577" s="9">
        <v>56</v>
      </c>
      <c r="P577" s="9">
        <v>61</v>
      </c>
      <c r="Q577" s="10">
        <v>101</v>
      </c>
      <c r="R577" s="11">
        <v>45</v>
      </c>
      <c r="S577" s="11">
        <v>1</v>
      </c>
      <c r="T577" s="11">
        <v>98</v>
      </c>
      <c r="U577" s="11">
        <v>101</v>
      </c>
      <c r="V577" s="11">
        <v>1</v>
      </c>
      <c r="W577" s="11">
        <v>106</v>
      </c>
      <c r="X577" s="11">
        <f t="shared" si="112"/>
        <v>453</v>
      </c>
      <c r="Y577" s="11">
        <f t="shared" si="113"/>
        <v>4575</v>
      </c>
      <c r="Z577" s="11">
        <f t="shared" si="114"/>
        <v>2115</v>
      </c>
      <c r="AA577" s="11">
        <f t="shared" si="115"/>
        <v>3970</v>
      </c>
      <c r="AB577" s="11">
        <f t="shared" si="116"/>
        <v>3970</v>
      </c>
      <c r="AC577" s="6">
        <f t="shared" si="117"/>
        <v>4675</v>
      </c>
      <c r="AD577" s="9" t="s">
        <v>710</v>
      </c>
      <c r="AE577" s="3" t="str">
        <f>IF(ISERROR(VLOOKUP($AD577,技まとめ!$A$1:$F$380,6,FALSE)),"－",VLOOKUP($AD577,技まとめ!$A$1:$F$380,6,FALSE))</f>
        <v>DR</v>
      </c>
      <c r="AF577" s="3">
        <f>IF(ISERROR(VLOOKUP($AD577,技まとめ!$A$1:$F$380,3,FALSE)),"－",VLOOKUP($AD577,技まとめ!$A$1:$F$380,3,FALSE))</f>
        <v>15</v>
      </c>
      <c r="AG577" s="3">
        <f>IF(ISERROR(VLOOKUP($AD577,技まとめ!$A$1:$F$380,5,FALSE)),"－",VLOOKUP($AD577,技まとめ!$A$1:$F$380,5,FALSE))</f>
        <v>20</v>
      </c>
      <c r="AH577" s="3" t="str">
        <f>IF($E577=IF(ISERROR(VLOOKUP($AD577,技まとめ!$A$1:$F$380,4,FALSE)),"－",VLOOKUP($AD577,技まとめ!$A$1:$F$380,4,FALSE)),"一致","")</f>
        <v>一致</v>
      </c>
      <c r="AI577" s="9" t="s">
        <v>671</v>
      </c>
      <c r="AJ577" s="3" t="str">
        <f>IF(ISERROR(VLOOKUP($AI577,技まとめ!$A$1:$F$380,6,FALSE)),"－",VLOOKUP($AI577,技まとめ!$A$1:$F$380,6,FALSE))</f>
        <v>BL</v>
      </c>
      <c r="AK577" s="3">
        <f>IF(ISERROR(VLOOKUP($AI577,技まとめ!$A$1:$F$380,3,FALSE)),"－",VLOOKUP($AI577,技まとめ!$A$1:$F$380,3,FALSE))</f>
        <v>56</v>
      </c>
      <c r="AL577" s="3">
        <f>IF(ISERROR(VLOOKUP($AI577,技まとめ!$A$1:$F$380,5,FALSE)),"－",VLOOKUP($AI577,技まとめ!$A$1:$F$380,5,FALSE))</f>
        <v>39</v>
      </c>
      <c r="AM577" s="3" t="str">
        <f>IF($E577=IF(ISERROR(VLOOKUP($AI577,技まとめ!$A$1:$F$380,4,FALSE)),"－",VLOOKUP($AI577,技まとめ!$A$1:$F$380,4,FALSE)),"一致","")</f>
        <v>一致</v>
      </c>
      <c r="AN577" s="9" t="s">
        <v>135</v>
      </c>
      <c r="AO577" s="3" t="str">
        <f>IF(ISERROR(VLOOKUP($AN577,技まとめ!$A$1:$F$380,6,FALSE)),"－",VLOOKUP($AN577,技まとめ!$A$1:$F$380,6,FALSE))</f>
        <v>SC</v>
      </c>
      <c r="AP577" s="3">
        <f>IF(ISERROR(VLOOKUP($AN577,技まとめ!$A$1:$F$380,3,FALSE)),"－",VLOOKUP($AN577,技まとめ!$A$1:$F$380,3,FALSE))</f>
        <v>36</v>
      </c>
      <c r="AQ577" s="3">
        <f>IF(ISERROR(VLOOKUP($AN577,技まとめ!$A$1:$F$380,5,FALSE)),"－",VLOOKUP($AN577,技まとめ!$A$1:$F$380,5,FALSE))</f>
        <v>25</v>
      </c>
      <c r="AR577" s="3" t="str">
        <f>IF($E577=IF(ISERROR(VLOOKUP($AN577,技まとめ!$A$1:$F$380,4,FALSE)),"－",VLOOKUP($AN577,技まとめ!$A$1:$F$380,4,FALSE)),"一致","")</f>
        <v>一致</v>
      </c>
      <c r="AS577" s="9" t="s">
        <v>112</v>
      </c>
      <c r="AT577" s="3" t="str">
        <f>IF(ISERROR(VLOOKUP($AS577,技まとめ!$A$1:$F$380,6,FALSE)),"－",VLOOKUP($AS577,技まとめ!$A$1:$F$380,6,FALSE))</f>
        <v>BB</v>
      </c>
      <c r="AU577" s="3">
        <f>IF(ISERROR(VLOOKUP($AS577,技まとめ!$A$1:$F$380,3,FALSE)),"－",VLOOKUP($AS577,技まとめ!$A$1:$F$380,3,FALSE))</f>
        <v>77</v>
      </c>
      <c r="AV577" s="3">
        <f>IF(ISERROR(VLOOKUP($AS577,技まとめ!$A$1:$F$380,5,FALSE)),"－",VLOOKUP($AS577,技まとめ!$A$1:$F$380,5,FALSE))</f>
        <v>47</v>
      </c>
      <c r="AW577" s="3" t="str">
        <f>IF($E577=IF(ISERROR(VLOOKUP($AS577,技まとめ!$A$1:$F$380,4,FALSE)),"－",VLOOKUP($AS577,技まとめ!$A$1:$F$380,4,FALSE)),"一致","")</f>
        <v>一致</v>
      </c>
      <c r="AX577" s="12" t="str">
        <f t="shared" si="118"/>
        <v>ひとりワンツーフレイムダンスファイアトルネードシューティングスター</v>
      </c>
      <c r="AY577" s="12" t="str">
        <f t="shared" si="119"/>
        <v>ひとりワンツーフレイムダンスファイアトルネードシューティングスター</v>
      </c>
      <c r="AZ577" s="12" t="str">
        <f t="shared" si="120"/>
        <v>ひとりワンツーフレイムダンスファイアトルネードシューティングスター</v>
      </c>
      <c r="BA577" s="12" t="str">
        <f t="shared" si="121"/>
        <v>ひとりワンツーフレイムダンスファイアトルネードシューティングスター</v>
      </c>
      <c r="BB577" s="11" t="str">
        <f t="shared" si="122"/>
        <v>DRBLSCBB</v>
      </c>
      <c r="BC577" s="11" t="str">
        <f t="shared" si="123"/>
        <v>DRBLSCBB</v>
      </c>
      <c r="BD577" s="11" t="str">
        <f t="shared" si="124"/>
        <v>DRBLSCBB</v>
      </c>
      <c r="BE577" s="11" t="str">
        <f t="shared" si="125"/>
        <v>DRBLSCBB</v>
      </c>
    </row>
    <row r="578" spans="1:57" ht="11.25" hidden="1" customHeight="1">
      <c r="A578" s="6">
        <v>576</v>
      </c>
      <c r="B578" s="7" t="s">
        <v>1531</v>
      </c>
      <c r="C578" s="8" t="s">
        <v>1532</v>
      </c>
      <c r="D578" s="7" t="s">
        <v>72</v>
      </c>
      <c r="E578" s="7" t="s">
        <v>73</v>
      </c>
      <c r="F578" s="7" t="s">
        <v>109</v>
      </c>
      <c r="G578" s="9">
        <v>119</v>
      </c>
      <c r="H578" s="9">
        <v>93</v>
      </c>
      <c r="I578" s="9">
        <v>48</v>
      </c>
      <c r="J578" s="9">
        <v>56</v>
      </c>
      <c r="K578" s="9">
        <v>56</v>
      </c>
      <c r="L578" s="9">
        <v>53</v>
      </c>
      <c r="M578" s="9">
        <v>63</v>
      </c>
      <c r="N578" s="9">
        <v>56</v>
      </c>
      <c r="O578" s="9">
        <v>51</v>
      </c>
      <c r="P578" s="9">
        <v>42</v>
      </c>
      <c r="Q578" s="10">
        <v>98</v>
      </c>
      <c r="R578" s="11">
        <v>28</v>
      </c>
      <c r="S578" s="11">
        <v>1</v>
      </c>
      <c r="T578" s="11">
        <v>103</v>
      </c>
      <c r="U578" s="11">
        <v>113</v>
      </c>
      <c r="V578" s="11">
        <v>1</v>
      </c>
      <c r="W578" s="11">
        <v>101</v>
      </c>
      <c r="X578" s="11">
        <f t="shared" si="112"/>
        <v>445</v>
      </c>
      <c r="Y578" s="11">
        <f t="shared" si="113"/>
        <v>4430</v>
      </c>
      <c r="Z578" s="11">
        <f t="shared" si="114"/>
        <v>1495</v>
      </c>
      <c r="AA578" s="11">
        <f t="shared" si="115"/>
        <v>4120</v>
      </c>
      <c r="AB578" s="11">
        <f t="shared" si="116"/>
        <v>4120</v>
      </c>
      <c r="AC578" s="6">
        <f t="shared" si="117"/>
        <v>4765</v>
      </c>
      <c r="AD578" s="9" t="s">
        <v>321</v>
      </c>
      <c r="AE578" s="3" t="str">
        <f>IF(ISERROR(VLOOKUP($AD578,技まとめ!$A$1:$F$380,6,FALSE)),"－",VLOOKUP($AD578,技まとめ!$A$1:$F$380,6,FALSE))</f>
        <v>DR</v>
      </c>
      <c r="AF578" s="3">
        <f>IF(ISERROR(VLOOKUP($AD578,技まとめ!$A$1:$F$380,3,FALSE)),"－",VLOOKUP($AD578,技まとめ!$A$1:$F$380,3,FALSE))</f>
        <v>13</v>
      </c>
      <c r="AG578" s="3">
        <f>IF(ISERROR(VLOOKUP($AD578,技まとめ!$A$1:$F$380,5,FALSE)),"－",VLOOKUP($AD578,技まとめ!$A$1:$F$380,5,FALSE))</f>
        <v>20</v>
      </c>
      <c r="AH578" s="3" t="str">
        <f>IF($E578=IF(ISERROR(VLOOKUP($AD578,技まとめ!$A$1:$F$380,4,FALSE)),"－",VLOOKUP($AD578,技まとめ!$A$1:$F$380,4,FALSE)),"一致","")</f>
        <v>一致</v>
      </c>
      <c r="AI578" s="9" t="s">
        <v>98</v>
      </c>
      <c r="AJ578" s="3" t="str">
        <f>IF(ISERROR(VLOOKUP($AI578,技まとめ!$A$1:$F$380,6,FALSE)),"－",VLOOKUP($AI578,技まとめ!$A$1:$F$380,6,FALSE))</f>
        <v>BL</v>
      </c>
      <c r="AK578" s="3">
        <f>IF(ISERROR(VLOOKUP($AI578,技まとめ!$A$1:$F$380,3,FALSE)),"－",VLOOKUP($AI578,技まとめ!$A$1:$F$380,3,FALSE))</f>
        <v>58</v>
      </c>
      <c r="AL578" s="3">
        <f>IF(ISERROR(VLOOKUP($AI578,技まとめ!$A$1:$F$380,5,FALSE)),"－",VLOOKUP($AI578,技まとめ!$A$1:$F$380,5,FALSE))</f>
        <v>39</v>
      </c>
      <c r="AM578" s="3" t="str">
        <f>IF($E578=IF(ISERROR(VLOOKUP($AI578,技まとめ!$A$1:$F$380,4,FALSE)),"－",VLOOKUP($AI578,技まとめ!$A$1:$F$380,4,FALSE)),"一致","")</f>
        <v/>
      </c>
      <c r="AN578" s="9" t="s">
        <v>217</v>
      </c>
      <c r="AO578" s="3" t="str">
        <f>IF(ISERROR(VLOOKUP($AN578,技まとめ!$A$1:$F$380,6,FALSE)),"－",VLOOKUP($AN578,技まとめ!$A$1:$F$380,6,FALSE))</f>
        <v>NS</v>
      </c>
      <c r="AP578" s="3">
        <f>IF(ISERROR(VLOOKUP($AN578,技まとめ!$A$1:$F$380,3,FALSE)),"－",VLOOKUP($AN578,技まとめ!$A$1:$F$380,3,FALSE))</f>
        <v>51</v>
      </c>
      <c r="AQ578" s="3">
        <f>IF(ISERROR(VLOOKUP($AN578,技まとめ!$A$1:$F$380,5,FALSE)),"－",VLOOKUP($AN578,技まとめ!$A$1:$F$380,5,FALSE))</f>
        <v>31</v>
      </c>
      <c r="AR578" s="3" t="str">
        <f>IF($E578=IF(ISERROR(VLOOKUP($AN578,技まとめ!$A$1:$F$380,4,FALSE)),"－",VLOOKUP($AN578,技まとめ!$A$1:$F$380,4,FALSE)),"一致","")</f>
        <v/>
      </c>
      <c r="AS578" s="9" t="s">
        <v>239</v>
      </c>
      <c r="AT578" s="3" t="str">
        <f>IF(ISERROR(VLOOKUP($AS578,技まとめ!$A$1:$F$380,6,FALSE)),"－",VLOOKUP($AS578,技まとめ!$A$1:$F$380,6,FALSE))</f>
        <v>P1</v>
      </c>
      <c r="AU578" s="3">
        <f>IF(ISERROR(VLOOKUP($AS578,技まとめ!$A$1:$F$380,3,FALSE)),"－",VLOOKUP($AS578,技まとめ!$A$1:$F$380,3,FALSE))</f>
        <v>40</v>
      </c>
      <c r="AV578" s="3">
        <f>IF(ISERROR(VLOOKUP($AS578,技まとめ!$A$1:$F$380,5,FALSE)),"－",VLOOKUP($AS578,技まとめ!$A$1:$F$380,5,FALSE))</f>
        <v>30</v>
      </c>
      <c r="AW578" s="3" t="str">
        <f>IF($E578=IF(ISERROR(VLOOKUP($AS578,技まとめ!$A$1:$F$380,4,FALSE)),"－",VLOOKUP($AS578,技まとめ!$A$1:$F$380,4,FALSE)),"一致","")</f>
        <v/>
      </c>
      <c r="AX578" s="12" t="str">
        <f t="shared" si="118"/>
        <v>モンキーターンかげぬいクンフーヘッドねっけつヘッド</v>
      </c>
      <c r="AY578" s="12" t="str">
        <f t="shared" si="119"/>
        <v>モンキーターンかげぬいクンフーヘッドねっけつヘッド</v>
      </c>
      <c r="AZ578" s="12" t="str">
        <f t="shared" si="120"/>
        <v>モンキーターンかげぬいクンフーヘッドねっけつヘッド</v>
      </c>
      <c r="BA578" s="12" t="str">
        <f t="shared" si="121"/>
        <v>モンキーターンかげぬいクンフーヘッドねっけつヘッド</v>
      </c>
      <c r="BB578" s="11" t="str">
        <f t="shared" si="122"/>
        <v>DRBLNSP1</v>
      </c>
      <c r="BC578" s="11" t="str">
        <f t="shared" si="123"/>
        <v>DRBLNSP1</v>
      </c>
      <c r="BD578" s="11" t="str">
        <f t="shared" si="124"/>
        <v>DRBLNSP1</v>
      </c>
      <c r="BE578" s="11" t="str">
        <f t="shared" si="125"/>
        <v>DRBLNSP1</v>
      </c>
    </row>
    <row r="579" spans="1:57" ht="11.25" hidden="1" customHeight="1">
      <c r="A579" s="6">
        <v>577</v>
      </c>
      <c r="B579" s="7" t="s">
        <v>1533</v>
      </c>
      <c r="C579" s="8" t="s">
        <v>1534</v>
      </c>
      <c r="D579" s="7" t="s">
        <v>72</v>
      </c>
      <c r="E579" s="7" t="s">
        <v>102</v>
      </c>
      <c r="F579" s="7" t="s">
        <v>109</v>
      </c>
      <c r="G579" s="9">
        <v>123</v>
      </c>
      <c r="H579" s="9">
        <v>92</v>
      </c>
      <c r="I579" s="9">
        <v>46</v>
      </c>
      <c r="J579" s="9">
        <v>44</v>
      </c>
      <c r="K579" s="9">
        <v>47</v>
      </c>
      <c r="L579" s="9">
        <v>51</v>
      </c>
      <c r="M579" s="9">
        <v>59</v>
      </c>
      <c r="N579" s="9">
        <v>62</v>
      </c>
      <c r="O579" s="9">
        <v>54</v>
      </c>
      <c r="P579" s="9">
        <v>65</v>
      </c>
      <c r="Q579" s="10">
        <v>96</v>
      </c>
      <c r="R579" s="11">
        <v>36</v>
      </c>
      <c r="S579" s="11">
        <v>1</v>
      </c>
      <c r="T579" s="11">
        <v>101</v>
      </c>
      <c r="U579" s="11">
        <v>109</v>
      </c>
      <c r="V579" s="11">
        <v>1</v>
      </c>
      <c r="W579" s="11">
        <v>104</v>
      </c>
      <c r="X579" s="11">
        <f t="shared" ref="X579:X642" si="126">SUM(Q579:W579)</f>
        <v>448</v>
      </c>
      <c r="Y579" s="11">
        <f t="shared" ref="Y579:Y642" si="127">Q579*40+V579*5+W579*5</f>
        <v>4365</v>
      </c>
      <c r="Z579" s="11">
        <f t="shared" ref="Z579:Z642" si="128">R579*35+S579*5+V579*5+W579*5</f>
        <v>1790</v>
      </c>
      <c r="AA579" s="11">
        <f t="shared" ref="AA579:AA642" si="129">T579*35+S579*5+V579*5+W579*5</f>
        <v>4065</v>
      </c>
      <c r="AB579" s="11">
        <f t="shared" ref="AB579:AB642" si="130">T579*35+V579*10+W579*5</f>
        <v>4065</v>
      </c>
      <c r="AC579" s="6">
        <f t="shared" ref="AC579:AC642" si="131">T579*40+R579*5+W579*5</f>
        <v>4740</v>
      </c>
      <c r="AD579" s="9" t="s">
        <v>323</v>
      </c>
      <c r="AE579" s="3" t="str">
        <f>IF(ISERROR(VLOOKUP($AD579,技まとめ!$A$1:$F$380,6,FALSE)),"－",VLOOKUP($AD579,技まとめ!$A$1:$F$380,6,FALSE))</f>
        <v>DR</v>
      </c>
      <c r="AF579" s="3">
        <f>IF(ISERROR(VLOOKUP($AD579,技まとめ!$A$1:$F$380,3,FALSE)),"－",VLOOKUP($AD579,技まとめ!$A$1:$F$380,3,FALSE))</f>
        <v>42</v>
      </c>
      <c r="AG579" s="3">
        <f>IF(ISERROR(VLOOKUP($AD579,技まとめ!$A$1:$F$380,5,FALSE)),"－",VLOOKUP($AD579,技まとめ!$A$1:$F$380,5,FALSE))</f>
        <v>31</v>
      </c>
      <c r="AH579" s="3" t="str">
        <f>IF($E579=IF(ISERROR(VLOOKUP($AD579,技まとめ!$A$1:$F$380,4,FALSE)),"－",VLOOKUP($AD579,技まとめ!$A$1:$F$380,4,FALSE)),"一致","")</f>
        <v/>
      </c>
      <c r="AI579" s="9" t="s">
        <v>756</v>
      </c>
      <c r="AJ579" s="3" t="str">
        <f>IF(ISERROR(VLOOKUP($AI579,技まとめ!$A$1:$F$380,6,FALSE)),"－",VLOOKUP($AI579,技まとめ!$A$1:$F$380,6,FALSE))</f>
        <v>BB</v>
      </c>
      <c r="AK579" s="3">
        <f>IF(ISERROR(VLOOKUP($AI579,技まとめ!$A$1:$F$380,3,FALSE)),"－",VLOOKUP($AI579,技まとめ!$A$1:$F$380,3,FALSE))</f>
        <v>65</v>
      </c>
      <c r="AL579" s="3">
        <f>IF(ISERROR(VLOOKUP($AI579,技まとめ!$A$1:$F$380,5,FALSE)),"－",VLOOKUP($AI579,技まとめ!$A$1:$F$380,5,FALSE))</f>
        <v>42</v>
      </c>
      <c r="AM579" s="3" t="str">
        <f>IF($E579=IF(ISERROR(VLOOKUP($AI579,技まとめ!$A$1:$F$380,4,FALSE)),"－",VLOOKUP($AI579,技まとめ!$A$1:$F$380,4,FALSE)),"一致","")</f>
        <v>一致</v>
      </c>
      <c r="AN579" s="9" t="s">
        <v>173</v>
      </c>
      <c r="AO579" s="3" t="str">
        <f>IF(ISERROR(VLOOKUP($AN579,技まとめ!$A$1:$F$380,6,FALSE)),"－",VLOOKUP($AN579,技まとめ!$A$1:$F$380,6,FALSE))</f>
        <v>DR</v>
      </c>
      <c r="AP579" s="3">
        <f>IF(ISERROR(VLOOKUP($AN579,技まとめ!$A$1:$F$380,3,FALSE)),"－",VLOOKUP($AN579,技まとめ!$A$1:$F$380,3,FALSE))</f>
        <v>65</v>
      </c>
      <c r="AQ579" s="3">
        <f>IF(ISERROR(VLOOKUP($AN579,技まとめ!$A$1:$F$380,5,FALSE)),"－",VLOOKUP($AN579,技まとめ!$A$1:$F$380,5,FALSE))</f>
        <v>42</v>
      </c>
      <c r="AR579" s="3" t="str">
        <f>IF($E579=IF(ISERROR(VLOOKUP($AN579,技まとめ!$A$1:$F$380,4,FALSE)),"－",VLOOKUP($AN579,技まとめ!$A$1:$F$380,4,FALSE)),"一致","")</f>
        <v/>
      </c>
      <c r="AS579" s="9" t="s">
        <v>808</v>
      </c>
      <c r="AT579" s="3" t="str">
        <f>IF(ISERROR(VLOOKUP($AS579,技まとめ!$A$1:$F$380,6,FALSE)),"－",VLOOKUP($AS579,技まとめ!$A$1:$F$380,6,FALSE))</f>
        <v>BB</v>
      </c>
      <c r="AU579" s="3">
        <f>IF(ISERROR(VLOOKUP($AS579,技まとめ!$A$1:$F$380,3,FALSE)),"－",VLOOKUP($AS579,技まとめ!$A$1:$F$380,3,FALSE))</f>
        <v>73</v>
      </c>
      <c r="AV579" s="3">
        <f>IF(ISERROR(VLOOKUP($AS579,技まとめ!$A$1:$F$380,5,FALSE)),"－",VLOOKUP($AS579,技まとめ!$A$1:$F$380,5,FALSE))</f>
        <v>44</v>
      </c>
      <c r="AW579" s="3" t="str">
        <f>IF($E579=IF(ISERROR(VLOOKUP($AS579,技まとめ!$A$1:$F$380,4,FALSE)),"－",VLOOKUP($AS579,技まとめ!$A$1:$F$380,4,FALSE)),"一致","")</f>
        <v/>
      </c>
      <c r="AX579" s="12" t="str">
        <f t="shared" ref="AX579:AX642" si="132">AD579&amp;AI579&amp;AN579&amp;AS579</f>
        <v>カンガルーキックボルケイノカットぶんしんフェイントしんくうま</v>
      </c>
      <c r="AY579" s="12" t="str">
        <f t="shared" ref="AY579:AY642" si="133">AD579&amp;AI579&amp;AN579&amp;AS579</f>
        <v>カンガルーキックボルケイノカットぶんしんフェイントしんくうま</v>
      </c>
      <c r="AZ579" s="12" t="str">
        <f t="shared" ref="AZ579:AZ642" si="134">AD579&amp;AI579&amp;AN579&amp;AS579</f>
        <v>カンガルーキックボルケイノカットぶんしんフェイントしんくうま</v>
      </c>
      <c r="BA579" s="12" t="str">
        <f t="shared" ref="BA579:BA642" si="135">AD579&amp;AI579&amp;AN579&amp;AS579</f>
        <v>カンガルーキックボルケイノカットぶんしんフェイントしんくうま</v>
      </c>
      <c r="BB579" s="11" t="str">
        <f t="shared" ref="BB579:BB642" si="136">AE579&amp;AJ579&amp;AO579&amp;AT579</f>
        <v>DRBBDRBB</v>
      </c>
      <c r="BC579" s="11" t="str">
        <f t="shared" ref="BC579:BC642" si="137">AE579&amp;AJ579&amp;AO579&amp;AT579</f>
        <v>DRBBDRBB</v>
      </c>
      <c r="BD579" s="11" t="str">
        <f t="shared" ref="BD579:BD642" si="138">AE579&amp;AJ579&amp;AO579&amp;AT579</f>
        <v>DRBBDRBB</v>
      </c>
      <c r="BE579" s="11" t="str">
        <f t="shared" ref="BE579:BE642" si="139">AE579&amp;AJ579&amp;AO579&amp;AT579</f>
        <v>DRBBDRBB</v>
      </c>
    </row>
    <row r="580" spans="1:57" ht="11.25" hidden="1" customHeight="1">
      <c r="A580" s="6">
        <v>578</v>
      </c>
      <c r="B580" s="7" t="s">
        <v>1535</v>
      </c>
      <c r="C580" s="8" t="s">
        <v>1536</v>
      </c>
      <c r="D580" s="7" t="s">
        <v>72</v>
      </c>
      <c r="E580" s="7" t="s">
        <v>95</v>
      </c>
      <c r="F580" s="7" t="s">
        <v>109</v>
      </c>
      <c r="G580" s="9">
        <v>121</v>
      </c>
      <c r="H580" s="9">
        <v>91</v>
      </c>
      <c r="I580" s="9">
        <v>49</v>
      </c>
      <c r="J580" s="9">
        <v>56</v>
      </c>
      <c r="K580" s="9">
        <v>51</v>
      </c>
      <c r="L580" s="9">
        <v>56</v>
      </c>
      <c r="M580" s="9">
        <v>60</v>
      </c>
      <c r="N580" s="9">
        <v>59</v>
      </c>
      <c r="O580" s="9">
        <v>57</v>
      </c>
      <c r="P580" s="9">
        <v>32</v>
      </c>
      <c r="Q580" s="10">
        <v>99</v>
      </c>
      <c r="R580" s="11">
        <v>16</v>
      </c>
      <c r="S580" s="11">
        <v>1</v>
      </c>
      <c r="T580" s="11">
        <v>106</v>
      </c>
      <c r="U580" s="11">
        <v>110</v>
      </c>
      <c r="V580" s="11">
        <v>1</v>
      </c>
      <c r="W580" s="11">
        <v>107</v>
      </c>
      <c r="X580" s="11">
        <f t="shared" si="126"/>
        <v>440</v>
      </c>
      <c r="Y580" s="11">
        <f t="shared" si="127"/>
        <v>4500</v>
      </c>
      <c r="Z580" s="11">
        <f t="shared" si="128"/>
        <v>1105</v>
      </c>
      <c r="AA580" s="11">
        <f t="shared" si="129"/>
        <v>4255</v>
      </c>
      <c r="AB580" s="11">
        <f t="shared" si="130"/>
        <v>4255</v>
      </c>
      <c r="AC580" s="6">
        <f t="shared" si="131"/>
        <v>4855</v>
      </c>
      <c r="AD580" s="9" t="s">
        <v>289</v>
      </c>
      <c r="AE580" s="3" t="str">
        <f>IF(ISERROR(VLOOKUP($AD580,技まとめ!$A$1:$F$380,6,FALSE)),"－",VLOOKUP($AD580,技まとめ!$A$1:$F$380,6,FALSE))</f>
        <v>－</v>
      </c>
      <c r="AF580" s="3">
        <f>IF(ISERROR(VLOOKUP($AD580,技まとめ!$A$1:$F$380,3,FALSE)),"－",VLOOKUP($AD580,技まとめ!$A$1:$F$380,3,FALSE))</f>
        <v>0</v>
      </c>
      <c r="AG580" s="3">
        <f>IF(ISERROR(VLOOKUP($AD580,技まとめ!$A$1:$F$380,5,FALSE)),"－",VLOOKUP($AD580,技まとめ!$A$1:$F$380,5,FALSE))</f>
        <v>0</v>
      </c>
      <c r="AH580" s="3" t="str">
        <f>IF($E580=IF(ISERROR(VLOOKUP($AD580,技まとめ!$A$1:$F$380,4,FALSE)),"－",VLOOKUP($AD580,技まとめ!$A$1:$F$380,4,FALSE)),"一致","")</f>
        <v/>
      </c>
      <c r="AI580" s="9" t="s">
        <v>330</v>
      </c>
      <c r="AJ580" s="3" t="str">
        <f>IF(ISERROR(VLOOKUP($AI580,技まとめ!$A$1:$F$380,6,FALSE)),"－",VLOOKUP($AI580,技まとめ!$A$1:$F$380,6,FALSE))</f>
        <v>SC</v>
      </c>
      <c r="AK580" s="3">
        <f>IF(ISERROR(VLOOKUP($AI580,技まとめ!$A$1:$F$380,3,FALSE)),"－",VLOOKUP($AI580,技まとめ!$A$1:$F$380,3,FALSE))</f>
        <v>44</v>
      </c>
      <c r="AL580" s="3">
        <f>IF(ISERROR(VLOOKUP($AI580,技まとめ!$A$1:$F$380,5,FALSE)),"－",VLOOKUP($AI580,技まとめ!$A$1:$F$380,5,FALSE))</f>
        <v>28</v>
      </c>
      <c r="AM580" s="3" t="str">
        <f>IF($E580=IF(ISERROR(VLOOKUP($AI580,技まとめ!$A$1:$F$380,4,FALSE)),"－",VLOOKUP($AI580,技まとめ!$A$1:$F$380,4,FALSE)),"一致","")</f>
        <v/>
      </c>
      <c r="AN580" s="9" t="s">
        <v>310</v>
      </c>
      <c r="AO580" s="3" t="str">
        <f>IF(ISERROR(VLOOKUP($AN580,技まとめ!$A$1:$F$380,6,FALSE)),"－",VLOOKUP($AN580,技まとめ!$A$1:$F$380,6,FALSE))</f>
        <v>DR</v>
      </c>
      <c r="AP580" s="3">
        <f>IF(ISERROR(VLOOKUP($AN580,技まとめ!$A$1:$F$380,3,FALSE)),"－",VLOOKUP($AN580,技まとめ!$A$1:$F$380,3,FALSE))</f>
        <v>65</v>
      </c>
      <c r="AQ580" s="3">
        <f>IF(ISERROR(VLOOKUP($AN580,技まとめ!$A$1:$F$380,5,FALSE)),"－",VLOOKUP($AN580,技まとめ!$A$1:$F$380,5,FALSE))</f>
        <v>42</v>
      </c>
      <c r="AR580" s="3" t="str">
        <f>IF($E580=IF(ISERROR(VLOOKUP($AN580,技まとめ!$A$1:$F$380,4,FALSE)),"－",VLOOKUP($AN580,技まとめ!$A$1:$F$380,4,FALSE)),"一致","")</f>
        <v/>
      </c>
      <c r="AS580" s="9" t="s">
        <v>437</v>
      </c>
      <c r="AT580" s="3" t="str">
        <f>IF(ISERROR(VLOOKUP($AS580,技まとめ!$A$1:$F$380,6,FALSE)),"－",VLOOKUP($AS580,技まとめ!$A$1:$F$380,6,FALSE))</f>
        <v>NS</v>
      </c>
      <c r="AU580" s="3">
        <f>IF(ISERROR(VLOOKUP($AS580,技まとめ!$A$1:$F$380,3,FALSE)),"－",VLOOKUP($AS580,技まとめ!$A$1:$F$380,3,FALSE))</f>
        <v>83</v>
      </c>
      <c r="AV580" s="3">
        <f>IF(ISERROR(VLOOKUP($AS580,技まとめ!$A$1:$F$380,5,FALSE)),"－",VLOOKUP($AS580,技まとめ!$A$1:$F$380,5,FALSE))</f>
        <v>46</v>
      </c>
      <c r="AW580" s="3" t="str">
        <f>IF($E580=IF(ISERROR(VLOOKUP($AS580,技まとめ!$A$1:$F$380,4,FALSE)),"－",VLOOKUP($AS580,技まとめ!$A$1:$F$380,4,FALSE)),"一致","")</f>
        <v>一致</v>
      </c>
      <c r="AX580" s="12" t="str">
        <f t="shared" si="132"/>
        <v>リカバリークロスドライブモグラシャッフルデュアルストライク</v>
      </c>
      <c r="AY580" s="12" t="str">
        <f t="shared" si="133"/>
        <v>リカバリークロスドライブモグラシャッフルデュアルストライク</v>
      </c>
      <c r="AZ580" s="12" t="str">
        <f t="shared" si="134"/>
        <v>リカバリークロスドライブモグラシャッフルデュアルストライク</v>
      </c>
      <c r="BA580" s="12" t="str">
        <f t="shared" si="135"/>
        <v>リカバリークロスドライブモグラシャッフルデュアルストライク</v>
      </c>
      <c r="BB580" s="11" t="str">
        <f t="shared" si="136"/>
        <v>－SCDRNS</v>
      </c>
      <c r="BC580" s="11" t="str">
        <f t="shared" si="137"/>
        <v>－SCDRNS</v>
      </c>
      <c r="BD580" s="11" t="str">
        <f t="shared" si="138"/>
        <v>－SCDRNS</v>
      </c>
      <c r="BE580" s="11" t="str">
        <f t="shared" si="139"/>
        <v>－SCDRNS</v>
      </c>
    </row>
    <row r="581" spans="1:57" ht="11.25" hidden="1" customHeight="1">
      <c r="A581" s="6">
        <v>579</v>
      </c>
      <c r="B581" s="7" t="s">
        <v>1537</v>
      </c>
      <c r="C581" s="8" t="s">
        <v>1538</v>
      </c>
      <c r="D581" s="7" t="s">
        <v>72</v>
      </c>
      <c r="E581" s="7" t="s">
        <v>81</v>
      </c>
      <c r="F581" s="7" t="s">
        <v>128</v>
      </c>
      <c r="G581" s="9">
        <v>99</v>
      </c>
      <c r="H581" s="9">
        <v>124</v>
      </c>
      <c r="I581" s="9">
        <v>66</v>
      </c>
      <c r="J581" s="9">
        <v>61</v>
      </c>
      <c r="K581" s="9">
        <v>57</v>
      </c>
      <c r="L581" s="9">
        <v>51</v>
      </c>
      <c r="M581" s="9">
        <v>51</v>
      </c>
      <c r="N581" s="9">
        <v>63</v>
      </c>
      <c r="O581" s="9">
        <v>56</v>
      </c>
      <c r="P581" s="9">
        <v>32</v>
      </c>
      <c r="Q581" s="10">
        <v>116</v>
      </c>
      <c r="R581" s="11">
        <v>31</v>
      </c>
      <c r="S581" s="11">
        <v>1</v>
      </c>
      <c r="T581" s="11">
        <v>101</v>
      </c>
      <c r="U581" s="11">
        <v>101</v>
      </c>
      <c r="V581" s="11">
        <v>1</v>
      </c>
      <c r="W581" s="11">
        <v>106</v>
      </c>
      <c r="X581" s="11">
        <f t="shared" si="126"/>
        <v>457</v>
      </c>
      <c r="Y581" s="11">
        <f t="shared" si="127"/>
        <v>5175</v>
      </c>
      <c r="Z581" s="11">
        <f t="shared" si="128"/>
        <v>1625</v>
      </c>
      <c r="AA581" s="11">
        <f t="shared" si="129"/>
        <v>4075</v>
      </c>
      <c r="AB581" s="11">
        <f t="shared" si="130"/>
        <v>4075</v>
      </c>
      <c r="AC581" s="6">
        <f t="shared" si="131"/>
        <v>4725</v>
      </c>
      <c r="AD581" s="9" t="s">
        <v>210</v>
      </c>
      <c r="AE581" s="3" t="str">
        <f>IF(ISERROR(VLOOKUP($AD581,技まとめ!$A$1:$F$380,6,FALSE)),"－",VLOOKUP($AD581,技まとめ!$A$1:$F$380,6,FALSE))</f>
        <v>NS</v>
      </c>
      <c r="AF581" s="3">
        <f>IF(ISERROR(VLOOKUP($AD581,技まとめ!$A$1:$F$380,3,FALSE)),"－",VLOOKUP($AD581,技まとめ!$A$1:$F$380,3,FALSE))</f>
        <v>25</v>
      </c>
      <c r="AG581" s="3">
        <f>IF(ISERROR(VLOOKUP($AD581,技まとめ!$A$1:$F$380,5,FALSE)),"－",VLOOKUP($AD581,技まとめ!$A$1:$F$380,5,FALSE))</f>
        <v>20</v>
      </c>
      <c r="AH581" s="3" t="str">
        <f>IF($E581=IF(ISERROR(VLOOKUP($AD581,技まとめ!$A$1:$F$380,4,FALSE)),"－",VLOOKUP($AD581,技まとめ!$A$1:$F$380,4,FALSE)),"一致","")</f>
        <v>一致</v>
      </c>
      <c r="AI581" s="9" t="s">
        <v>678</v>
      </c>
      <c r="AJ581" s="3" t="str">
        <f>IF(ISERROR(VLOOKUP($AI581,技まとめ!$A$1:$F$380,6,FALSE)),"－",VLOOKUP($AI581,技まとめ!$A$1:$F$380,6,FALSE))</f>
        <v>BS</v>
      </c>
      <c r="AK581" s="3">
        <f>IF(ISERROR(VLOOKUP($AI581,技まとめ!$A$1:$F$380,3,FALSE)),"－",VLOOKUP($AI581,技まとめ!$A$1:$F$380,3,FALSE))</f>
        <v>57</v>
      </c>
      <c r="AL581" s="3">
        <f>IF(ISERROR(VLOOKUP($AI581,技まとめ!$A$1:$F$380,5,FALSE)),"－",VLOOKUP($AI581,技まとめ!$A$1:$F$380,5,FALSE))</f>
        <v>34</v>
      </c>
      <c r="AM581" s="3" t="str">
        <f>IF($E581=IF(ISERROR(VLOOKUP($AI581,技まとめ!$A$1:$F$380,4,FALSE)),"－",VLOOKUP($AI581,技まとめ!$A$1:$F$380,4,FALSE)),"一致","")</f>
        <v/>
      </c>
      <c r="AN581" s="9" t="s">
        <v>1115</v>
      </c>
      <c r="AO581" s="3" t="str">
        <f>IF(ISERROR(VLOOKUP($AN581,技まとめ!$A$1:$F$380,6,FALSE)),"－",VLOOKUP($AN581,技まとめ!$A$1:$F$380,6,FALSE))</f>
        <v>－</v>
      </c>
      <c r="AP581" s="3">
        <f>IF(ISERROR(VLOOKUP($AN581,技まとめ!$A$1:$F$380,3,FALSE)),"－",VLOOKUP($AN581,技まとめ!$A$1:$F$380,3,FALSE))</f>
        <v>0</v>
      </c>
      <c r="AQ581" s="3">
        <f>IF(ISERROR(VLOOKUP($AN581,技まとめ!$A$1:$F$380,5,FALSE)),"－",VLOOKUP($AN581,技まとめ!$A$1:$F$380,5,FALSE))</f>
        <v>0</v>
      </c>
      <c r="AR581" s="3" t="str">
        <f>IF($E581=IF(ISERROR(VLOOKUP($AN581,技まとめ!$A$1:$F$380,4,FALSE)),"－",VLOOKUP($AN581,技まとめ!$A$1:$F$380,4,FALSE)),"一致","")</f>
        <v/>
      </c>
      <c r="AS581" s="9" t="s">
        <v>591</v>
      </c>
      <c r="AT581" s="3" t="str">
        <f>IF(ISERROR(VLOOKUP($AS581,技まとめ!$A$1:$F$380,6,FALSE)),"－",VLOOKUP($AS581,技まとめ!$A$1:$F$380,6,FALSE))</f>
        <v>NS</v>
      </c>
      <c r="AU581" s="3">
        <f>IF(ISERROR(VLOOKUP($AS581,技まとめ!$A$1:$F$380,3,FALSE)),"－",VLOOKUP($AS581,技まとめ!$A$1:$F$380,3,FALSE))</f>
        <v>85</v>
      </c>
      <c r="AV581" s="3">
        <f>IF(ISERROR(VLOOKUP($AS581,技まとめ!$A$1:$F$380,5,FALSE)),"－",VLOOKUP($AS581,技まとめ!$A$1:$F$380,5,FALSE))</f>
        <v>46</v>
      </c>
      <c r="AW581" s="3" t="str">
        <f>IF($E581=IF(ISERROR(VLOOKUP($AS581,技まとめ!$A$1:$F$380,4,FALSE)),"－",VLOOKUP($AS581,技まとめ!$A$1:$F$380,4,FALSE)),"一致","")</f>
        <v>一致</v>
      </c>
      <c r="AX581" s="12" t="str">
        <f t="shared" si="132"/>
        <v>スパイラルショットダークトルネードぞくせいきょうかディバインアロー</v>
      </c>
      <c r="AY581" s="12" t="str">
        <f t="shared" si="133"/>
        <v>スパイラルショットダークトルネードぞくせいきょうかディバインアロー</v>
      </c>
      <c r="AZ581" s="12" t="str">
        <f t="shared" si="134"/>
        <v>スパイラルショットダークトルネードぞくせいきょうかディバインアロー</v>
      </c>
      <c r="BA581" s="12" t="str">
        <f t="shared" si="135"/>
        <v>スパイラルショットダークトルネードぞくせいきょうかディバインアロー</v>
      </c>
      <c r="BB581" s="11" t="str">
        <f t="shared" si="136"/>
        <v>NSBS－NS</v>
      </c>
      <c r="BC581" s="11" t="str">
        <f t="shared" si="137"/>
        <v>NSBS－NS</v>
      </c>
      <c r="BD581" s="11" t="str">
        <f t="shared" si="138"/>
        <v>NSBS－NS</v>
      </c>
      <c r="BE581" s="11" t="str">
        <f t="shared" si="139"/>
        <v>NSBS－NS</v>
      </c>
    </row>
    <row r="582" spans="1:57" ht="11.25" hidden="1" customHeight="1">
      <c r="A582" s="6">
        <v>580</v>
      </c>
      <c r="B582" s="7" t="s">
        <v>1539</v>
      </c>
      <c r="C582" s="8" t="s">
        <v>1540</v>
      </c>
      <c r="D582" s="7" t="s">
        <v>72</v>
      </c>
      <c r="E582" s="7" t="s">
        <v>95</v>
      </c>
      <c r="F582" s="7" t="s">
        <v>109</v>
      </c>
      <c r="G582" s="9">
        <v>119</v>
      </c>
      <c r="H582" s="9">
        <v>100</v>
      </c>
      <c r="I582" s="9">
        <v>45</v>
      </c>
      <c r="J582" s="9">
        <v>53</v>
      </c>
      <c r="K582" s="9">
        <v>55</v>
      </c>
      <c r="L582" s="9">
        <v>53</v>
      </c>
      <c r="M582" s="9">
        <v>56</v>
      </c>
      <c r="N582" s="9">
        <v>57</v>
      </c>
      <c r="O582" s="9">
        <v>65</v>
      </c>
      <c r="P582" s="9">
        <v>38</v>
      </c>
      <c r="Q582" s="10">
        <v>95</v>
      </c>
      <c r="R582" s="11">
        <v>21</v>
      </c>
      <c r="S582" s="11">
        <v>1</v>
      </c>
      <c r="T582" s="11">
        <v>103</v>
      </c>
      <c r="U582" s="11">
        <v>106</v>
      </c>
      <c r="V582" s="11">
        <v>1</v>
      </c>
      <c r="W582" s="11">
        <v>115</v>
      </c>
      <c r="X582" s="11">
        <f t="shared" si="126"/>
        <v>442</v>
      </c>
      <c r="Y582" s="11">
        <f t="shared" si="127"/>
        <v>4380</v>
      </c>
      <c r="Z582" s="11">
        <f t="shared" si="128"/>
        <v>1320</v>
      </c>
      <c r="AA582" s="11">
        <f t="shared" si="129"/>
        <v>4190</v>
      </c>
      <c r="AB582" s="11">
        <f t="shared" si="130"/>
        <v>4190</v>
      </c>
      <c r="AC582" s="6">
        <f t="shared" si="131"/>
        <v>4800</v>
      </c>
      <c r="AD582" s="9" t="s">
        <v>5011</v>
      </c>
      <c r="AE582" s="3" t="str">
        <f>IF(ISERROR(VLOOKUP($AD582,技まとめ!$A$1:$F$380,6,FALSE)),"－",VLOOKUP($AD582,技まとめ!$A$1:$F$380,6,FALSE))</f>
        <v>－</v>
      </c>
      <c r="AF582" s="3">
        <f>IF(ISERROR(VLOOKUP($AD582,技まとめ!$A$1:$F$380,3,FALSE)),"－",VLOOKUP($AD582,技まとめ!$A$1:$F$380,3,FALSE))</f>
        <v>0</v>
      </c>
      <c r="AG582" s="3">
        <f>IF(ISERROR(VLOOKUP($AD582,技まとめ!$A$1:$F$380,5,FALSE)),"－",VLOOKUP($AD582,技まとめ!$A$1:$F$380,5,FALSE))</f>
        <v>0</v>
      </c>
      <c r="AH582" s="3" t="str">
        <f>IF($E582=IF(ISERROR(VLOOKUP($AD582,技まとめ!$A$1:$F$380,4,FALSE)),"－",VLOOKUP($AD582,技まとめ!$A$1:$F$380,4,FALSE)),"一致","")</f>
        <v/>
      </c>
      <c r="AI582" s="9" t="s">
        <v>417</v>
      </c>
      <c r="AJ582" s="3" t="str">
        <f>IF(ISERROR(VLOOKUP($AI582,技まとめ!$A$1:$F$380,6,FALSE)),"－",VLOOKUP($AI582,技まとめ!$A$1:$F$380,6,FALSE))</f>
        <v>BL</v>
      </c>
      <c r="AK582" s="3">
        <f>IF(ISERROR(VLOOKUP($AI582,技まとめ!$A$1:$F$380,3,FALSE)),"－",VLOOKUP($AI582,技まとめ!$A$1:$F$380,3,FALSE))</f>
        <v>50</v>
      </c>
      <c r="AL582" s="3">
        <f>IF(ISERROR(VLOOKUP($AI582,技まとめ!$A$1:$F$380,5,FALSE)),"－",VLOOKUP($AI582,技まとめ!$A$1:$F$380,5,FALSE))</f>
        <v>36</v>
      </c>
      <c r="AM582" s="3" t="str">
        <f>IF($E582=IF(ISERROR(VLOOKUP($AI582,技まとめ!$A$1:$F$380,4,FALSE)),"－",VLOOKUP($AI582,技まとめ!$A$1:$F$380,4,FALSE)),"一致","")</f>
        <v/>
      </c>
      <c r="AN582" s="9" t="s">
        <v>123</v>
      </c>
      <c r="AO582" s="3" t="str">
        <f>IF(ISERROR(VLOOKUP($AN582,技まとめ!$A$1:$F$380,6,FALSE)),"－",VLOOKUP($AN582,技まとめ!$A$1:$F$380,6,FALSE))</f>
        <v>DR</v>
      </c>
      <c r="AP582" s="3">
        <f>IF(ISERROR(VLOOKUP($AN582,技まとめ!$A$1:$F$380,3,FALSE)),"－",VLOOKUP($AN582,技まとめ!$A$1:$F$380,3,FALSE))</f>
        <v>36</v>
      </c>
      <c r="AQ582" s="3">
        <f>IF(ISERROR(VLOOKUP($AN582,技まとめ!$A$1:$F$380,5,FALSE)),"－",VLOOKUP($AN582,技まとめ!$A$1:$F$380,5,FALSE))</f>
        <v>27</v>
      </c>
      <c r="AR582" s="3" t="str">
        <f>IF($E582=IF(ISERROR(VLOOKUP($AN582,技まとめ!$A$1:$F$380,4,FALSE)),"－",VLOOKUP($AN582,技まとめ!$A$1:$F$380,4,FALSE)),"一致","")</f>
        <v/>
      </c>
      <c r="AS582" s="9" t="s">
        <v>132</v>
      </c>
      <c r="AT582" s="3" t="str">
        <f>IF(ISERROR(VLOOKUP($AS582,技まとめ!$A$1:$F$380,6,FALSE)),"－",VLOOKUP($AS582,技まとめ!$A$1:$F$380,6,FALSE))</f>
        <v>DR</v>
      </c>
      <c r="AU582" s="3">
        <f>IF(ISERROR(VLOOKUP($AS582,技まとめ!$A$1:$F$380,3,FALSE)),"－",VLOOKUP($AS582,技まとめ!$A$1:$F$380,3,FALSE))</f>
        <v>78</v>
      </c>
      <c r="AV582" s="3">
        <f>IF(ISERROR(VLOOKUP($AS582,技まとめ!$A$1:$F$380,5,FALSE)),"－",VLOOKUP($AS582,技まとめ!$A$1:$F$380,5,FALSE))</f>
        <v>46</v>
      </c>
      <c r="AW582" s="3" t="str">
        <f>IF($E582=IF(ISERROR(VLOOKUP($AS582,技まとめ!$A$1:$F$380,4,FALSE)),"－",VLOOKUP($AS582,技まとめ!$A$1:$F$380,4,FALSE)),"一致","")</f>
        <v/>
      </c>
      <c r="AX582" s="12" t="str">
        <f t="shared" si="132"/>
        <v>イケイケ！デザートストームごりむちゅうダッシュストーム</v>
      </c>
      <c r="AY582" s="12" t="str">
        <f t="shared" si="133"/>
        <v>イケイケ！デザートストームごりむちゅうダッシュストーム</v>
      </c>
      <c r="AZ582" s="12" t="str">
        <f t="shared" si="134"/>
        <v>イケイケ！デザートストームごりむちゅうダッシュストーム</v>
      </c>
      <c r="BA582" s="12" t="str">
        <f t="shared" si="135"/>
        <v>イケイケ！デザートストームごりむちゅうダッシュストーム</v>
      </c>
      <c r="BB582" s="11" t="str">
        <f t="shared" si="136"/>
        <v>－BLDRDR</v>
      </c>
      <c r="BC582" s="11" t="str">
        <f t="shared" si="137"/>
        <v>－BLDRDR</v>
      </c>
      <c r="BD582" s="11" t="str">
        <f t="shared" si="138"/>
        <v>－BLDRDR</v>
      </c>
      <c r="BE582" s="11" t="str">
        <f t="shared" si="139"/>
        <v>－BLDRDR</v>
      </c>
    </row>
    <row r="583" spans="1:57" ht="11.25" hidden="1" customHeight="1">
      <c r="A583" s="6">
        <v>581</v>
      </c>
      <c r="B583" s="7" t="s">
        <v>1541</v>
      </c>
      <c r="C583" s="8" t="s">
        <v>1542</v>
      </c>
      <c r="D583" s="7" t="s">
        <v>72</v>
      </c>
      <c r="E583" s="7" t="s">
        <v>81</v>
      </c>
      <c r="F583" s="7" t="s">
        <v>82</v>
      </c>
      <c r="G583" s="9">
        <v>105</v>
      </c>
      <c r="H583" s="9">
        <v>128</v>
      </c>
      <c r="I583" s="9">
        <v>57</v>
      </c>
      <c r="J583" s="9">
        <v>51</v>
      </c>
      <c r="K583" s="9">
        <v>51</v>
      </c>
      <c r="L583" s="9">
        <v>56</v>
      </c>
      <c r="M583" s="9">
        <v>51</v>
      </c>
      <c r="N583" s="9">
        <v>51</v>
      </c>
      <c r="O583" s="9">
        <v>56</v>
      </c>
      <c r="P583" s="9">
        <v>52</v>
      </c>
      <c r="Q583" s="10">
        <v>107</v>
      </c>
      <c r="R583" s="11">
        <v>23</v>
      </c>
      <c r="S583" s="11">
        <v>1</v>
      </c>
      <c r="T583" s="11">
        <v>106</v>
      </c>
      <c r="U583" s="11">
        <v>101</v>
      </c>
      <c r="V583" s="11">
        <v>1</v>
      </c>
      <c r="W583" s="11">
        <v>106</v>
      </c>
      <c r="X583" s="11">
        <f t="shared" si="126"/>
        <v>445</v>
      </c>
      <c r="Y583" s="11">
        <f t="shared" si="127"/>
        <v>4815</v>
      </c>
      <c r="Z583" s="11">
        <f t="shared" si="128"/>
        <v>1345</v>
      </c>
      <c r="AA583" s="11">
        <f t="shared" si="129"/>
        <v>4250</v>
      </c>
      <c r="AB583" s="11">
        <f t="shared" si="130"/>
        <v>4250</v>
      </c>
      <c r="AC583" s="6">
        <f t="shared" si="131"/>
        <v>4885</v>
      </c>
      <c r="AD583" s="9" t="s">
        <v>503</v>
      </c>
      <c r="AE583" s="3" t="str">
        <f>IF(ISERROR(VLOOKUP($AD583,技まとめ!$A$1:$F$380,6,FALSE)),"－",VLOOKUP($AD583,技まとめ!$A$1:$F$380,6,FALSE))</f>
        <v>DR</v>
      </c>
      <c r="AF583" s="3">
        <f>IF(ISERROR(VLOOKUP($AD583,技まとめ!$A$1:$F$380,3,FALSE)),"－",VLOOKUP($AD583,技まとめ!$A$1:$F$380,3,FALSE))</f>
        <v>68</v>
      </c>
      <c r="AG583" s="3">
        <f>IF(ISERROR(VLOOKUP($AD583,技まとめ!$A$1:$F$380,5,FALSE)),"－",VLOOKUP($AD583,技まとめ!$A$1:$F$380,5,FALSE))</f>
        <v>41</v>
      </c>
      <c r="AH583" s="3" t="str">
        <f>IF($E583=IF(ISERROR(VLOOKUP($AD583,技まとめ!$A$1:$F$380,4,FALSE)),"－",VLOOKUP($AD583,技まとめ!$A$1:$F$380,4,FALSE)),"一致","")</f>
        <v>一致</v>
      </c>
      <c r="AI583" s="9" t="s">
        <v>540</v>
      </c>
      <c r="AJ583" s="3" t="str">
        <f>IF(ISERROR(VLOOKUP($AI583,技まとめ!$A$1:$F$380,6,FALSE)),"－",VLOOKUP($AI583,技まとめ!$A$1:$F$380,6,FALSE))</f>
        <v>BS</v>
      </c>
      <c r="AK583" s="3">
        <f>IF(ISERROR(VLOOKUP($AI583,技まとめ!$A$1:$F$380,3,FALSE)),"－",VLOOKUP($AI583,技まとめ!$A$1:$F$380,3,FALSE))</f>
        <v>51</v>
      </c>
      <c r="AL583" s="3">
        <f>IF(ISERROR(VLOOKUP($AI583,技まとめ!$A$1:$F$380,5,FALSE)),"－",VLOOKUP($AI583,技まとめ!$A$1:$F$380,5,FALSE))</f>
        <v>31</v>
      </c>
      <c r="AM583" s="3" t="str">
        <f>IF($E583=IF(ISERROR(VLOOKUP($AI583,技まとめ!$A$1:$F$380,4,FALSE)),"－",VLOOKUP($AI583,技まとめ!$A$1:$F$380,4,FALSE)),"一致","")</f>
        <v>一致</v>
      </c>
      <c r="AN583" s="9" t="s">
        <v>215</v>
      </c>
      <c r="AO583" s="3" t="str">
        <f>IF(ISERROR(VLOOKUP($AN583,技まとめ!$A$1:$F$380,6,FALSE)),"－",VLOOKUP($AN583,技まとめ!$A$1:$F$380,6,FALSE))</f>
        <v>DR</v>
      </c>
      <c r="AP583" s="3">
        <f>IF(ISERROR(VLOOKUP($AN583,技まとめ!$A$1:$F$380,3,FALSE)),"－",VLOOKUP($AN583,技まとめ!$A$1:$F$380,3,FALSE))</f>
        <v>15</v>
      </c>
      <c r="AQ583" s="3">
        <f>IF(ISERROR(VLOOKUP($AN583,技まとめ!$A$1:$F$380,5,FALSE)),"－",VLOOKUP($AN583,技まとめ!$A$1:$F$380,5,FALSE))</f>
        <v>20</v>
      </c>
      <c r="AR583" s="3" t="str">
        <f>IF($E583=IF(ISERROR(VLOOKUP($AN583,技まとめ!$A$1:$F$380,4,FALSE)),"－",VLOOKUP($AN583,技まとめ!$A$1:$F$380,4,FALSE)),"一致","")</f>
        <v>一致</v>
      </c>
      <c r="AS583" s="9" t="s">
        <v>163</v>
      </c>
      <c r="AT583" s="3" t="str">
        <f>IF(ISERROR(VLOOKUP($AS583,技まとめ!$A$1:$F$380,6,FALSE)),"－",VLOOKUP($AS583,技まとめ!$A$1:$F$380,6,FALSE))</f>
        <v>BL</v>
      </c>
      <c r="AU583" s="3">
        <f>IF(ISERROR(VLOOKUP($AS583,技まとめ!$A$1:$F$380,3,FALSE)),"－",VLOOKUP($AS583,技まとめ!$A$1:$F$380,3,FALSE))</f>
        <v>59</v>
      </c>
      <c r="AV583" s="3">
        <f>IF(ISERROR(VLOOKUP($AS583,技まとめ!$A$1:$F$380,5,FALSE)),"－",VLOOKUP($AS583,技まとめ!$A$1:$F$380,5,FALSE))</f>
        <v>38</v>
      </c>
      <c r="AW583" s="3" t="str">
        <f>IF($E583=IF(ISERROR(VLOOKUP($AS583,技まとめ!$A$1:$F$380,4,FALSE)),"－",VLOOKUP($AS583,技まとめ!$A$1:$F$380,4,FALSE)),"一致","")</f>
        <v>一致</v>
      </c>
      <c r="AX583" s="12" t="str">
        <f t="shared" si="132"/>
        <v>オオウチワバックトルネードたつまきせんぷうサイクロン</v>
      </c>
      <c r="AY583" s="12" t="str">
        <f t="shared" si="133"/>
        <v>オオウチワバックトルネードたつまきせんぷうサイクロン</v>
      </c>
      <c r="AZ583" s="12" t="str">
        <f t="shared" si="134"/>
        <v>オオウチワバックトルネードたつまきせんぷうサイクロン</v>
      </c>
      <c r="BA583" s="12" t="str">
        <f t="shared" si="135"/>
        <v>オオウチワバックトルネードたつまきせんぷうサイクロン</v>
      </c>
      <c r="BB583" s="11" t="str">
        <f t="shared" si="136"/>
        <v>DRBSDRBL</v>
      </c>
      <c r="BC583" s="11" t="str">
        <f t="shared" si="137"/>
        <v>DRBSDRBL</v>
      </c>
      <c r="BD583" s="11" t="str">
        <f t="shared" si="138"/>
        <v>DRBSDRBL</v>
      </c>
      <c r="BE583" s="11" t="str">
        <f t="shared" si="139"/>
        <v>DRBSDRBL</v>
      </c>
    </row>
    <row r="584" spans="1:57" ht="11.25" customHeight="1">
      <c r="A584" s="6">
        <v>582</v>
      </c>
      <c r="B584" s="7" t="s">
        <v>1543</v>
      </c>
      <c r="C584" s="8" t="s">
        <v>1544</v>
      </c>
      <c r="D584" s="7" t="s">
        <v>72</v>
      </c>
      <c r="E584" s="7" t="s">
        <v>102</v>
      </c>
      <c r="F584" s="7" t="s">
        <v>82</v>
      </c>
      <c r="G584" s="9">
        <v>120</v>
      </c>
      <c r="H584" s="9">
        <v>101</v>
      </c>
      <c r="I584" s="9">
        <v>56</v>
      </c>
      <c r="J584" s="9">
        <v>57</v>
      </c>
      <c r="K584" s="9">
        <v>57</v>
      </c>
      <c r="L584" s="9">
        <v>61</v>
      </c>
      <c r="M584" s="9">
        <v>55</v>
      </c>
      <c r="N584" s="9">
        <v>53</v>
      </c>
      <c r="O584" s="9">
        <v>57</v>
      </c>
      <c r="P584" s="9">
        <v>22</v>
      </c>
      <c r="Q584" s="10">
        <v>106</v>
      </c>
      <c r="R584" s="11">
        <v>7</v>
      </c>
      <c r="S584" s="11">
        <v>1</v>
      </c>
      <c r="T584" s="11">
        <v>111</v>
      </c>
      <c r="U584" s="11">
        <v>105</v>
      </c>
      <c r="V584" s="11">
        <v>1</v>
      </c>
      <c r="W584" s="11">
        <v>107</v>
      </c>
      <c r="X584" s="11">
        <f t="shared" si="126"/>
        <v>438</v>
      </c>
      <c r="Y584" s="11">
        <f t="shared" si="127"/>
        <v>4780</v>
      </c>
      <c r="Z584" s="11">
        <f t="shared" si="128"/>
        <v>790</v>
      </c>
      <c r="AA584" s="11">
        <f t="shared" si="129"/>
        <v>4430</v>
      </c>
      <c r="AB584" s="11">
        <f t="shared" si="130"/>
        <v>4430</v>
      </c>
      <c r="AC584" s="6">
        <f t="shared" si="131"/>
        <v>5010</v>
      </c>
      <c r="AD584" s="9" t="s">
        <v>156</v>
      </c>
      <c r="AE584" s="3" t="str">
        <f>IF(ISERROR(VLOOKUP($AD584,技まとめ!$A$1:$F$380,6,FALSE)),"－",VLOOKUP($AD584,技まとめ!$A$1:$F$380,6,FALSE))</f>
        <v>BB</v>
      </c>
      <c r="AF584" s="3">
        <f>IF(ISERROR(VLOOKUP($AD584,技まとめ!$A$1:$F$380,3,FALSE)),"－",VLOOKUP($AD584,技まとめ!$A$1:$F$380,3,FALSE))</f>
        <v>17</v>
      </c>
      <c r="AG584" s="3">
        <f>IF(ISERROR(VLOOKUP($AD584,技まとめ!$A$1:$F$380,5,FALSE)),"－",VLOOKUP($AD584,技まとめ!$A$1:$F$380,5,FALSE))</f>
        <v>20</v>
      </c>
      <c r="AH584" s="3" t="str">
        <f>IF($E584=IF(ISERROR(VLOOKUP($AD584,技まとめ!$A$1:$F$380,4,FALSE)),"－",VLOOKUP($AD584,技まとめ!$A$1:$F$380,4,FALSE)),"一致","")</f>
        <v>一致</v>
      </c>
      <c r="AI584" s="9" t="s">
        <v>5007</v>
      </c>
      <c r="AJ584" s="3" t="str">
        <f>IF(ISERROR(VLOOKUP($AI584,技まとめ!$A$1:$F$380,6,FALSE)),"－",VLOOKUP($AI584,技まとめ!$A$1:$F$380,6,FALSE))</f>
        <v>－</v>
      </c>
      <c r="AK584" s="3">
        <f>IF(ISERROR(VLOOKUP($AI584,技まとめ!$A$1:$F$380,3,FALSE)),"－",VLOOKUP($AI584,技まとめ!$A$1:$F$380,3,FALSE))</f>
        <v>0</v>
      </c>
      <c r="AL584" s="3">
        <f>IF(ISERROR(VLOOKUP($AI584,技まとめ!$A$1:$F$380,5,FALSE)),"－",VLOOKUP($AI584,技まとめ!$A$1:$F$380,5,FALSE))</f>
        <v>0</v>
      </c>
      <c r="AM584" s="3" t="str">
        <f>IF($E584=IF(ISERROR(VLOOKUP($AI584,技まとめ!$A$1:$F$380,4,FALSE)),"－",VLOOKUP($AI584,技まとめ!$A$1:$F$380,4,FALSE)),"一致","")</f>
        <v/>
      </c>
      <c r="AN584" s="9" t="s">
        <v>326</v>
      </c>
      <c r="AO584" s="3" t="str">
        <f>IF(ISERROR(VLOOKUP($AN584,技まとめ!$A$1:$F$380,6,FALSE)),"－",VLOOKUP($AN584,技まとめ!$A$1:$F$380,6,FALSE))</f>
        <v>BL</v>
      </c>
      <c r="AP584" s="3">
        <f>IF(ISERROR(VLOOKUP($AN584,技まとめ!$A$1:$F$380,3,FALSE)),"－",VLOOKUP($AN584,技まとめ!$A$1:$F$380,3,FALSE))</f>
        <v>56</v>
      </c>
      <c r="AQ584" s="3">
        <f>IF(ISERROR(VLOOKUP($AN584,技まとめ!$A$1:$F$380,5,FALSE)),"－",VLOOKUP($AN584,技まとめ!$A$1:$F$380,5,FALSE))</f>
        <v>39</v>
      </c>
      <c r="AR584" s="3" t="str">
        <f>IF($E584=IF(ISERROR(VLOOKUP($AN584,技まとめ!$A$1:$F$380,4,FALSE)),"－",VLOOKUP($AN584,技まとめ!$A$1:$F$380,4,FALSE)),"一致","")</f>
        <v/>
      </c>
      <c r="AS584" s="9" t="s">
        <v>513</v>
      </c>
      <c r="AT584" s="3" t="str">
        <f>IF(ISERROR(VLOOKUP($AS584,技まとめ!$A$1:$F$380,6,FALSE)),"－",VLOOKUP($AS584,技まとめ!$A$1:$F$380,6,FALSE))</f>
        <v>NS</v>
      </c>
      <c r="AU584" s="3">
        <f>IF(ISERROR(VLOOKUP($AS584,技まとめ!$A$1:$F$380,3,FALSE)),"－",VLOOKUP($AS584,技まとめ!$A$1:$F$380,3,FALSE))</f>
        <v>114</v>
      </c>
      <c r="AV584" s="3">
        <f>IF(ISERROR(VLOOKUP($AS584,技まとめ!$A$1:$F$380,5,FALSE)),"－",VLOOKUP($AS584,技まとめ!$A$1:$F$380,5,FALSE))</f>
        <v>61</v>
      </c>
      <c r="AW584" s="3" t="str">
        <f>IF($E584=IF(ISERROR(VLOOKUP($AS584,技まとめ!$A$1:$F$380,4,FALSE)),"－",VLOOKUP($AS584,技まとめ!$A$1:$F$380,4,FALSE)),"一致","")</f>
        <v/>
      </c>
      <c r="AX584" s="12" t="str">
        <f t="shared" si="132"/>
        <v>ジャイアントスピンちょうわざ！パワーチャージガイアブレイク</v>
      </c>
      <c r="AY584" s="12" t="str">
        <f t="shared" si="133"/>
        <v>ジャイアントスピンちょうわざ！パワーチャージガイアブレイク</v>
      </c>
      <c r="AZ584" s="12" t="str">
        <f t="shared" si="134"/>
        <v>ジャイアントスピンちょうわざ！パワーチャージガイアブレイク</v>
      </c>
      <c r="BA584" s="12" t="str">
        <f t="shared" si="135"/>
        <v>ジャイアントスピンちょうわざ！パワーチャージガイアブレイク</v>
      </c>
      <c r="BB584" s="11" t="str">
        <f t="shared" si="136"/>
        <v>BB－BLNS</v>
      </c>
      <c r="BC584" s="11" t="str">
        <f t="shared" si="137"/>
        <v>BB－BLNS</v>
      </c>
      <c r="BD584" s="11" t="str">
        <f t="shared" si="138"/>
        <v>BB－BLNS</v>
      </c>
      <c r="BE584" s="11" t="str">
        <f t="shared" si="139"/>
        <v>BB－BLNS</v>
      </c>
    </row>
    <row r="585" spans="1:57" ht="11.25" hidden="1" customHeight="1">
      <c r="A585" s="6">
        <v>583</v>
      </c>
      <c r="B585" s="7" t="s">
        <v>1545</v>
      </c>
      <c r="C585" s="8" t="s">
        <v>1546</v>
      </c>
      <c r="D585" s="7" t="s">
        <v>72</v>
      </c>
      <c r="E585" s="7" t="s">
        <v>95</v>
      </c>
      <c r="F585" s="7" t="s">
        <v>128</v>
      </c>
      <c r="G585" s="9">
        <v>115</v>
      </c>
      <c r="H585" s="9">
        <v>114</v>
      </c>
      <c r="I585" s="9">
        <v>56</v>
      </c>
      <c r="J585" s="9">
        <v>57</v>
      </c>
      <c r="K585" s="9">
        <v>51</v>
      </c>
      <c r="L585" s="9">
        <v>53</v>
      </c>
      <c r="M585" s="9">
        <v>51</v>
      </c>
      <c r="N585" s="9">
        <v>56</v>
      </c>
      <c r="O585" s="9">
        <v>54</v>
      </c>
      <c r="P585" s="9">
        <v>54</v>
      </c>
      <c r="Q585" s="10">
        <v>106</v>
      </c>
      <c r="R585" s="11">
        <v>36</v>
      </c>
      <c r="S585" s="11">
        <v>1</v>
      </c>
      <c r="T585" s="11">
        <v>103</v>
      </c>
      <c r="U585" s="11">
        <v>101</v>
      </c>
      <c r="V585" s="11">
        <v>1</v>
      </c>
      <c r="W585" s="11">
        <v>104</v>
      </c>
      <c r="X585" s="11">
        <f t="shared" si="126"/>
        <v>452</v>
      </c>
      <c r="Y585" s="11">
        <f t="shared" si="127"/>
        <v>4765</v>
      </c>
      <c r="Z585" s="11">
        <f t="shared" si="128"/>
        <v>1790</v>
      </c>
      <c r="AA585" s="11">
        <f t="shared" si="129"/>
        <v>4135</v>
      </c>
      <c r="AB585" s="11">
        <f t="shared" si="130"/>
        <v>4135</v>
      </c>
      <c r="AC585" s="6">
        <f t="shared" si="131"/>
        <v>4820</v>
      </c>
      <c r="AD585" s="9" t="s">
        <v>634</v>
      </c>
      <c r="AE585" s="3" t="str">
        <f>IF(ISERROR(VLOOKUP($AD585,技まとめ!$A$1:$F$380,6,FALSE)),"－",VLOOKUP($AD585,技まとめ!$A$1:$F$380,6,FALSE))</f>
        <v>DR</v>
      </c>
      <c r="AF585" s="3">
        <f>IF(ISERROR(VLOOKUP($AD585,技まとめ!$A$1:$F$380,3,FALSE)),"－",VLOOKUP($AD585,技まとめ!$A$1:$F$380,3,FALSE))</f>
        <v>13</v>
      </c>
      <c r="AG585" s="3">
        <f>IF(ISERROR(VLOOKUP($AD585,技まとめ!$A$1:$F$380,5,FALSE)),"－",VLOOKUP($AD585,技まとめ!$A$1:$F$380,5,FALSE))</f>
        <v>20</v>
      </c>
      <c r="AH585" s="3" t="str">
        <f>IF($E585=IF(ISERROR(VLOOKUP($AD585,技まとめ!$A$1:$F$380,4,FALSE)),"－",VLOOKUP($AD585,技まとめ!$A$1:$F$380,4,FALSE)),"一致","")</f>
        <v/>
      </c>
      <c r="AI585" s="9" t="s">
        <v>283</v>
      </c>
      <c r="AJ585" s="3" t="str">
        <f>IF(ISERROR(VLOOKUP($AI585,技まとめ!$A$1:$F$380,6,FALSE)),"－",VLOOKUP($AI585,技まとめ!$A$1:$F$380,6,FALSE))</f>
        <v>NS</v>
      </c>
      <c r="AK585" s="3">
        <f>IF(ISERROR(VLOOKUP($AI585,技まとめ!$A$1:$F$380,3,FALSE)),"－",VLOOKUP($AI585,技まとめ!$A$1:$F$380,3,FALSE))</f>
        <v>27</v>
      </c>
      <c r="AL585" s="3">
        <f>IF(ISERROR(VLOOKUP($AI585,技まとめ!$A$1:$F$380,5,FALSE)),"－",VLOOKUP($AI585,技まとめ!$A$1:$F$380,5,FALSE))</f>
        <v>20</v>
      </c>
      <c r="AM585" s="3" t="str">
        <f>IF($E585=IF(ISERROR(VLOOKUP($AI585,技まとめ!$A$1:$F$380,4,FALSE)),"－",VLOOKUP($AI585,技まとめ!$A$1:$F$380,4,FALSE)),"一致","")</f>
        <v>一致</v>
      </c>
      <c r="AN585" s="9" t="s">
        <v>131</v>
      </c>
      <c r="AO585" s="3" t="str">
        <f>IF(ISERROR(VLOOKUP($AN585,技まとめ!$A$1:$F$380,6,FALSE)),"－",VLOOKUP($AN585,技まとめ!$A$1:$F$380,6,FALSE))</f>
        <v>DR</v>
      </c>
      <c r="AP585" s="3">
        <f>IF(ISERROR(VLOOKUP($AN585,技まとめ!$A$1:$F$380,3,FALSE)),"－",VLOOKUP($AN585,技まとめ!$A$1:$F$380,3,FALSE))</f>
        <v>33</v>
      </c>
      <c r="AQ585" s="3">
        <f>IF(ISERROR(VLOOKUP($AN585,技まとめ!$A$1:$F$380,5,FALSE)),"－",VLOOKUP($AN585,技まとめ!$A$1:$F$380,5,FALSE))</f>
        <v>28</v>
      </c>
      <c r="AR585" s="3" t="str">
        <f>IF($E585=IF(ISERROR(VLOOKUP($AN585,技まとめ!$A$1:$F$380,4,FALSE)),"－",VLOOKUP($AN585,技まとめ!$A$1:$F$380,4,FALSE)),"一致","")</f>
        <v>一致</v>
      </c>
      <c r="AS585" s="9" t="s">
        <v>346</v>
      </c>
      <c r="AT585" s="3" t="str">
        <f>IF(ISERROR(VLOOKUP($AS585,技まとめ!$A$1:$F$380,6,FALSE)),"－",VLOOKUP($AS585,技まとめ!$A$1:$F$380,6,FALSE))</f>
        <v>LS</v>
      </c>
      <c r="AU585" s="3">
        <f>IF(ISERROR(VLOOKUP($AS585,技まとめ!$A$1:$F$380,3,FALSE)),"－",VLOOKUP($AS585,技まとめ!$A$1:$F$380,3,FALSE))</f>
        <v>51</v>
      </c>
      <c r="AV585" s="3">
        <f>IF(ISERROR(VLOOKUP($AS585,技まとめ!$A$1:$F$380,5,FALSE)),"－",VLOOKUP($AS585,技まとめ!$A$1:$F$380,5,FALSE))</f>
        <v>37</v>
      </c>
      <c r="AW585" s="3" t="str">
        <f>IF($E585=IF(ISERROR(VLOOKUP($AS585,技まとめ!$A$1:$F$380,4,FALSE)),"－",VLOOKUP($AS585,技まとめ!$A$1:$F$380,4,FALSE)),"一致","")</f>
        <v/>
      </c>
      <c r="AX585" s="12" t="str">
        <f t="shared" si="132"/>
        <v>たまのりピエロサイコショットイリュージョンボールレインボーループ</v>
      </c>
      <c r="AY585" s="12" t="str">
        <f t="shared" si="133"/>
        <v>たまのりピエロサイコショットイリュージョンボールレインボーループ</v>
      </c>
      <c r="AZ585" s="12" t="str">
        <f t="shared" si="134"/>
        <v>たまのりピエロサイコショットイリュージョンボールレインボーループ</v>
      </c>
      <c r="BA585" s="12" t="str">
        <f t="shared" si="135"/>
        <v>たまのりピエロサイコショットイリュージョンボールレインボーループ</v>
      </c>
      <c r="BB585" s="11" t="str">
        <f t="shared" si="136"/>
        <v>DRNSDRLS</v>
      </c>
      <c r="BC585" s="11" t="str">
        <f t="shared" si="137"/>
        <v>DRNSDRLS</v>
      </c>
      <c r="BD585" s="11" t="str">
        <f t="shared" si="138"/>
        <v>DRNSDRLS</v>
      </c>
      <c r="BE585" s="11" t="str">
        <f t="shared" si="139"/>
        <v>DRNSDRLS</v>
      </c>
    </row>
    <row r="586" spans="1:57" ht="11.25" hidden="1" customHeight="1">
      <c r="A586" s="6">
        <v>584</v>
      </c>
      <c r="B586" s="7" t="s">
        <v>1547</v>
      </c>
      <c r="C586" s="8" t="s">
        <v>1548</v>
      </c>
      <c r="D586" s="7" t="s">
        <v>72</v>
      </c>
      <c r="E586" s="7" t="s">
        <v>73</v>
      </c>
      <c r="F586" s="7" t="s">
        <v>109</v>
      </c>
      <c r="G586" s="9">
        <v>130</v>
      </c>
      <c r="H586" s="9">
        <v>91</v>
      </c>
      <c r="I586" s="9">
        <v>56</v>
      </c>
      <c r="J586" s="9">
        <v>51</v>
      </c>
      <c r="K586" s="9">
        <v>55</v>
      </c>
      <c r="L586" s="9">
        <v>58</v>
      </c>
      <c r="M586" s="9">
        <v>39</v>
      </c>
      <c r="N586" s="9">
        <v>66</v>
      </c>
      <c r="O586" s="9">
        <v>53</v>
      </c>
      <c r="P586" s="9">
        <v>62</v>
      </c>
      <c r="Q586" s="10">
        <v>106</v>
      </c>
      <c r="R586" s="11">
        <v>52</v>
      </c>
      <c r="S586" s="11">
        <v>1</v>
      </c>
      <c r="T586" s="11">
        <v>108</v>
      </c>
      <c r="U586" s="11">
        <v>89</v>
      </c>
      <c r="V586" s="11">
        <v>1</v>
      </c>
      <c r="W586" s="11">
        <v>103</v>
      </c>
      <c r="X586" s="11">
        <f t="shared" si="126"/>
        <v>460</v>
      </c>
      <c r="Y586" s="11">
        <f t="shared" si="127"/>
        <v>4760</v>
      </c>
      <c r="Z586" s="11">
        <f t="shared" si="128"/>
        <v>2345</v>
      </c>
      <c r="AA586" s="11">
        <f t="shared" si="129"/>
        <v>4305</v>
      </c>
      <c r="AB586" s="11">
        <f t="shared" si="130"/>
        <v>4305</v>
      </c>
      <c r="AC586" s="6">
        <f t="shared" si="131"/>
        <v>5095</v>
      </c>
      <c r="AD586" s="9" t="s">
        <v>321</v>
      </c>
      <c r="AE586" s="3" t="str">
        <f>IF(ISERROR(VLOOKUP($AD586,技まとめ!$A$1:$F$380,6,FALSE)),"－",VLOOKUP($AD586,技まとめ!$A$1:$F$380,6,FALSE))</f>
        <v>DR</v>
      </c>
      <c r="AF586" s="3">
        <f>IF(ISERROR(VLOOKUP($AD586,技まとめ!$A$1:$F$380,3,FALSE)),"－",VLOOKUP($AD586,技まとめ!$A$1:$F$380,3,FALSE))</f>
        <v>13</v>
      </c>
      <c r="AG586" s="3">
        <f>IF(ISERROR(VLOOKUP($AD586,技まとめ!$A$1:$F$380,5,FALSE)),"－",VLOOKUP($AD586,技まとめ!$A$1:$F$380,5,FALSE))</f>
        <v>20</v>
      </c>
      <c r="AH586" s="3" t="str">
        <f>IF($E586=IF(ISERROR(VLOOKUP($AD586,技まとめ!$A$1:$F$380,4,FALSE)),"－",VLOOKUP($AD586,技まとめ!$A$1:$F$380,4,FALSE)),"一致","")</f>
        <v>一致</v>
      </c>
      <c r="AI586" s="9" t="s">
        <v>222</v>
      </c>
      <c r="AJ586" s="3" t="str">
        <f>IF(ISERROR(VLOOKUP($AI586,技まとめ!$A$1:$F$380,6,FALSE)),"－",VLOOKUP($AI586,技まとめ!$A$1:$F$380,6,FALSE))</f>
        <v>BS</v>
      </c>
      <c r="AK586" s="3">
        <f>IF(ISERROR(VLOOKUP($AI586,技まとめ!$A$1:$F$380,3,FALSE)),"－",VLOOKUP($AI586,技まとめ!$A$1:$F$380,3,FALSE))</f>
        <v>57</v>
      </c>
      <c r="AL586" s="3">
        <f>IF(ISERROR(VLOOKUP($AI586,技まとめ!$A$1:$F$380,5,FALSE)),"－",VLOOKUP($AI586,技まとめ!$A$1:$F$380,5,FALSE))</f>
        <v>34</v>
      </c>
      <c r="AM586" s="3" t="str">
        <f>IF($E586=IF(ISERROR(VLOOKUP($AI586,技まとめ!$A$1:$F$380,4,FALSE)),"－",VLOOKUP($AI586,技まとめ!$A$1:$F$380,4,FALSE)),"一致","")</f>
        <v/>
      </c>
      <c r="AN586" s="9" t="s">
        <v>323</v>
      </c>
      <c r="AO586" s="3" t="str">
        <f>IF(ISERROR(VLOOKUP($AN586,技まとめ!$A$1:$F$380,6,FALSE)),"－",VLOOKUP($AN586,技まとめ!$A$1:$F$380,6,FALSE))</f>
        <v>DR</v>
      </c>
      <c r="AP586" s="3">
        <f>IF(ISERROR(VLOOKUP($AN586,技まとめ!$A$1:$F$380,3,FALSE)),"－",VLOOKUP($AN586,技まとめ!$A$1:$F$380,3,FALSE))</f>
        <v>42</v>
      </c>
      <c r="AQ586" s="3">
        <f>IF(ISERROR(VLOOKUP($AN586,技まとめ!$A$1:$F$380,5,FALSE)),"－",VLOOKUP($AN586,技まとめ!$A$1:$F$380,5,FALSE))</f>
        <v>31</v>
      </c>
      <c r="AR586" s="3" t="str">
        <f>IF($E586=IF(ISERROR(VLOOKUP($AN586,技まとめ!$A$1:$F$380,4,FALSE)),"－",VLOOKUP($AN586,技まとめ!$A$1:$F$380,4,FALSE)),"一致","")</f>
        <v>一致</v>
      </c>
      <c r="AS586" s="9" t="s">
        <v>310</v>
      </c>
      <c r="AT586" s="3" t="str">
        <f>IF(ISERROR(VLOOKUP($AS586,技まとめ!$A$1:$F$380,6,FALSE)),"－",VLOOKUP($AS586,技まとめ!$A$1:$F$380,6,FALSE))</f>
        <v>DR</v>
      </c>
      <c r="AU586" s="3">
        <f>IF(ISERROR(VLOOKUP($AS586,技まとめ!$A$1:$F$380,3,FALSE)),"－",VLOOKUP($AS586,技まとめ!$A$1:$F$380,3,FALSE))</f>
        <v>65</v>
      </c>
      <c r="AV586" s="3">
        <f>IF(ISERROR(VLOOKUP($AS586,技まとめ!$A$1:$F$380,5,FALSE)),"－",VLOOKUP($AS586,技まとめ!$A$1:$F$380,5,FALSE))</f>
        <v>42</v>
      </c>
      <c r="AW586" s="3" t="str">
        <f>IF($E586=IF(ISERROR(VLOOKUP($AS586,技まとめ!$A$1:$F$380,4,FALSE)),"－",VLOOKUP($AS586,技まとめ!$A$1:$F$380,4,FALSE)),"一致","")</f>
        <v>一致</v>
      </c>
      <c r="AX586" s="12" t="str">
        <f t="shared" si="132"/>
        <v>モンキーターンホークショットカンガルーキックモグラシャッフル</v>
      </c>
      <c r="AY586" s="12" t="str">
        <f t="shared" si="133"/>
        <v>モンキーターンホークショットカンガルーキックモグラシャッフル</v>
      </c>
      <c r="AZ586" s="12" t="str">
        <f t="shared" si="134"/>
        <v>モンキーターンホークショットカンガルーキックモグラシャッフル</v>
      </c>
      <c r="BA586" s="12" t="str">
        <f t="shared" si="135"/>
        <v>モンキーターンホークショットカンガルーキックモグラシャッフル</v>
      </c>
      <c r="BB586" s="11" t="str">
        <f t="shared" si="136"/>
        <v>DRBSDRDR</v>
      </c>
      <c r="BC586" s="11" t="str">
        <f t="shared" si="137"/>
        <v>DRBSDRDR</v>
      </c>
      <c r="BD586" s="11" t="str">
        <f t="shared" si="138"/>
        <v>DRBSDRDR</v>
      </c>
      <c r="BE586" s="11" t="str">
        <f t="shared" si="139"/>
        <v>DRBSDRDR</v>
      </c>
    </row>
    <row r="587" spans="1:57" ht="11.25" hidden="1" customHeight="1">
      <c r="A587" s="6">
        <v>585</v>
      </c>
      <c r="B587" s="7" t="s">
        <v>1549</v>
      </c>
      <c r="C587" s="8" t="s">
        <v>1550</v>
      </c>
      <c r="D587" s="7" t="s">
        <v>72</v>
      </c>
      <c r="E587" s="7" t="s">
        <v>102</v>
      </c>
      <c r="F587" s="7" t="s">
        <v>74</v>
      </c>
      <c r="G587" s="9">
        <v>134</v>
      </c>
      <c r="H587" s="9">
        <v>97</v>
      </c>
      <c r="I587" s="9">
        <v>55</v>
      </c>
      <c r="J587" s="9">
        <v>55</v>
      </c>
      <c r="K587" s="9">
        <v>44</v>
      </c>
      <c r="L587" s="9">
        <v>46</v>
      </c>
      <c r="M587" s="9">
        <v>45</v>
      </c>
      <c r="N587" s="9">
        <v>55</v>
      </c>
      <c r="O587" s="9">
        <v>53</v>
      </c>
      <c r="P587" s="9">
        <v>65</v>
      </c>
      <c r="Q587" s="10">
        <v>105</v>
      </c>
      <c r="R587" s="11">
        <v>37</v>
      </c>
      <c r="S587" s="11">
        <v>1</v>
      </c>
      <c r="T587" s="11">
        <v>96</v>
      </c>
      <c r="U587" s="11">
        <v>95</v>
      </c>
      <c r="V587" s="11">
        <v>1</v>
      </c>
      <c r="W587" s="11">
        <v>103</v>
      </c>
      <c r="X587" s="11">
        <f t="shared" si="126"/>
        <v>438</v>
      </c>
      <c r="Y587" s="11">
        <f t="shared" si="127"/>
        <v>4720</v>
      </c>
      <c r="Z587" s="11">
        <f t="shared" si="128"/>
        <v>1820</v>
      </c>
      <c r="AA587" s="11">
        <f t="shared" si="129"/>
        <v>3885</v>
      </c>
      <c r="AB587" s="11">
        <f t="shared" si="130"/>
        <v>3885</v>
      </c>
      <c r="AC587" s="6">
        <f t="shared" si="131"/>
        <v>4540</v>
      </c>
      <c r="AD587" s="9" t="s">
        <v>490</v>
      </c>
      <c r="AE587" s="3" t="str">
        <f>IF(ISERROR(VLOOKUP($AD587,技まとめ!$A$1:$F$380,6,FALSE)),"－",VLOOKUP($AD587,技まとめ!$A$1:$F$380,6,FALSE))</f>
        <v>P1</v>
      </c>
      <c r="AF587" s="3">
        <f>IF(ISERROR(VLOOKUP($AD587,技まとめ!$A$1:$F$380,3,FALSE)),"－",VLOOKUP($AD587,技まとめ!$A$1:$F$380,3,FALSE))</f>
        <v>18</v>
      </c>
      <c r="AG587" s="3">
        <f>IF(ISERROR(VLOOKUP($AD587,技まとめ!$A$1:$F$380,5,FALSE)),"－",VLOOKUP($AD587,技まとめ!$A$1:$F$380,5,FALSE))</f>
        <v>21</v>
      </c>
      <c r="AH587" s="3" t="str">
        <f>IF($E587=IF(ISERROR(VLOOKUP($AD587,技まとめ!$A$1:$F$380,4,FALSE)),"－",VLOOKUP($AD587,技まとめ!$A$1:$F$380,4,FALSE)),"一致","")</f>
        <v/>
      </c>
      <c r="AI587" s="9" t="s">
        <v>590</v>
      </c>
      <c r="AJ587" s="3" t="str">
        <f>IF(ISERROR(VLOOKUP($AI587,技まとめ!$A$1:$F$380,6,FALSE)),"－",VLOOKUP($AI587,技まとめ!$A$1:$F$380,6,FALSE))</f>
        <v>BL</v>
      </c>
      <c r="AK587" s="3">
        <f>IF(ISERROR(VLOOKUP($AI587,技まとめ!$A$1:$F$380,3,FALSE)),"－",VLOOKUP($AI587,技まとめ!$A$1:$F$380,3,FALSE))</f>
        <v>27</v>
      </c>
      <c r="AL587" s="3">
        <f>IF(ISERROR(VLOOKUP($AI587,技まとめ!$A$1:$F$380,5,FALSE)),"－",VLOOKUP($AI587,技まとめ!$A$1:$F$380,5,FALSE))</f>
        <v>25</v>
      </c>
      <c r="AM587" s="3" t="str">
        <f>IF($E587=IF(ISERROR(VLOOKUP($AI587,技まとめ!$A$1:$F$380,4,FALSE)),"－",VLOOKUP($AI587,技まとめ!$A$1:$F$380,4,FALSE)),"一致","")</f>
        <v>一致</v>
      </c>
      <c r="AN587" s="9" t="s">
        <v>389</v>
      </c>
      <c r="AO587" s="3" t="str">
        <f>IF(ISERROR(VLOOKUP($AN587,技まとめ!$A$1:$F$380,6,FALSE)),"－",VLOOKUP($AN587,技まとめ!$A$1:$F$380,6,FALSE))</f>
        <v>CA</v>
      </c>
      <c r="AP587" s="3">
        <f>IF(ISERROR(VLOOKUP($AN587,技まとめ!$A$1:$F$380,3,FALSE)),"－",VLOOKUP($AN587,技まとめ!$A$1:$F$380,3,FALSE))</f>
        <v>54</v>
      </c>
      <c r="AQ587" s="3">
        <f>IF(ISERROR(VLOOKUP($AN587,技まとめ!$A$1:$F$380,5,FALSE)),"－",VLOOKUP($AN587,技まとめ!$A$1:$F$380,5,FALSE))</f>
        <v>35</v>
      </c>
      <c r="AR587" s="3" t="str">
        <f>IF($E587=IF(ISERROR(VLOOKUP($AN587,技まとめ!$A$1:$F$380,4,FALSE)),"－",VLOOKUP($AN587,技まとめ!$A$1:$F$380,4,FALSE)),"一致","")</f>
        <v/>
      </c>
      <c r="AS587" s="9" t="s">
        <v>242</v>
      </c>
      <c r="AT587" s="3" t="str">
        <f>IF(ISERROR(VLOOKUP($AS587,技まとめ!$A$1:$F$380,6,FALSE)),"－",VLOOKUP($AS587,技まとめ!$A$1:$F$380,6,FALSE))</f>
        <v>P2</v>
      </c>
      <c r="AU587" s="3">
        <f>IF(ISERROR(VLOOKUP($AS587,技まとめ!$A$1:$F$380,3,FALSE)),"－",VLOOKUP($AS587,技まとめ!$A$1:$F$380,3,FALSE))</f>
        <v>65</v>
      </c>
      <c r="AV587" s="3">
        <f>IF(ISERROR(VLOOKUP($AS587,技まとめ!$A$1:$F$380,5,FALSE)),"－",VLOOKUP($AS587,技まとめ!$A$1:$F$380,5,FALSE))</f>
        <v>40</v>
      </c>
      <c r="AW587" s="3" t="str">
        <f>IF($E587=IF(ISERROR(VLOOKUP($AS587,技まとめ!$A$1:$F$380,4,FALSE)),"－",VLOOKUP($AS587,技まとめ!$A$1:$F$380,4,FALSE)),"一致","")</f>
        <v>一致</v>
      </c>
      <c r="AX587" s="12" t="str">
        <f t="shared" si="132"/>
        <v>まきわりチョップフォトンフラッシュドこんじょうキャッチカウンターストライク</v>
      </c>
      <c r="AY587" s="12" t="str">
        <f t="shared" si="133"/>
        <v>まきわりチョップフォトンフラッシュドこんじょうキャッチカウンターストライク</v>
      </c>
      <c r="AZ587" s="12" t="str">
        <f t="shared" si="134"/>
        <v>まきわりチョップフォトンフラッシュドこんじょうキャッチカウンターストライク</v>
      </c>
      <c r="BA587" s="12" t="str">
        <f t="shared" si="135"/>
        <v>まきわりチョップフォトンフラッシュドこんじょうキャッチカウンターストライク</v>
      </c>
      <c r="BB587" s="11" t="str">
        <f t="shared" si="136"/>
        <v>P1BLCAP2</v>
      </c>
      <c r="BC587" s="11" t="str">
        <f t="shared" si="137"/>
        <v>P1BLCAP2</v>
      </c>
      <c r="BD587" s="11" t="str">
        <f t="shared" si="138"/>
        <v>P1BLCAP2</v>
      </c>
      <c r="BE587" s="11" t="str">
        <f t="shared" si="139"/>
        <v>P1BLCAP2</v>
      </c>
    </row>
    <row r="588" spans="1:57" ht="11.25" hidden="1" customHeight="1">
      <c r="A588" s="6">
        <v>586</v>
      </c>
      <c r="B588" s="7" t="s">
        <v>1551</v>
      </c>
      <c r="C588" s="8" t="s">
        <v>1552</v>
      </c>
      <c r="D588" s="7" t="s">
        <v>72</v>
      </c>
      <c r="E588" s="7" t="s">
        <v>81</v>
      </c>
      <c r="F588" s="7" t="s">
        <v>128</v>
      </c>
      <c r="G588" s="9">
        <v>116</v>
      </c>
      <c r="H588" s="9">
        <v>97</v>
      </c>
      <c r="I588" s="9">
        <v>48</v>
      </c>
      <c r="J588" s="9">
        <v>56</v>
      </c>
      <c r="K588" s="9">
        <v>52</v>
      </c>
      <c r="L588" s="9">
        <v>56</v>
      </c>
      <c r="M588" s="9">
        <v>59</v>
      </c>
      <c r="N588" s="9">
        <v>56</v>
      </c>
      <c r="O588" s="9">
        <v>57</v>
      </c>
      <c r="P588" s="9">
        <v>27</v>
      </c>
      <c r="Q588" s="10">
        <v>98</v>
      </c>
      <c r="R588" s="11">
        <v>9</v>
      </c>
      <c r="S588" s="11">
        <v>1</v>
      </c>
      <c r="T588" s="11">
        <v>106</v>
      </c>
      <c r="U588" s="11">
        <v>109</v>
      </c>
      <c r="V588" s="11">
        <v>1</v>
      </c>
      <c r="W588" s="11">
        <v>107</v>
      </c>
      <c r="X588" s="11">
        <f t="shared" si="126"/>
        <v>431</v>
      </c>
      <c r="Y588" s="11">
        <f t="shared" si="127"/>
        <v>4460</v>
      </c>
      <c r="Z588" s="11">
        <f t="shared" si="128"/>
        <v>860</v>
      </c>
      <c r="AA588" s="11">
        <f t="shared" si="129"/>
        <v>4255</v>
      </c>
      <c r="AB588" s="11">
        <f t="shared" si="130"/>
        <v>4255</v>
      </c>
      <c r="AC588" s="6">
        <f t="shared" si="131"/>
        <v>4820</v>
      </c>
      <c r="AD588" s="9" t="s">
        <v>543</v>
      </c>
      <c r="AE588" s="3" t="str">
        <f>IF(ISERROR(VLOOKUP($AD588,技まとめ!$A$1:$F$380,6,FALSE)),"－",VLOOKUP($AD588,技まとめ!$A$1:$F$380,6,FALSE))</f>
        <v>SC</v>
      </c>
      <c r="AF588" s="3">
        <f>IF(ISERROR(VLOOKUP($AD588,技まとめ!$A$1:$F$380,3,FALSE)),"－",VLOOKUP($AD588,技まとめ!$A$1:$F$380,3,FALSE))</f>
        <v>25</v>
      </c>
      <c r="AG588" s="3">
        <f>IF(ISERROR(VLOOKUP($AD588,技まとめ!$A$1:$F$380,5,FALSE)),"－",VLOOKUP($AD588,技まとめ!$A$1:$F$380,5,FALSE))</f>
        <v>20</v>
      </c>
      <c r="AH588" s="3" t="str">
        <f>IF($E588=IF(ISERROR(VLOOKUP($AD588,技まとめ!$A$1:$F$380,4,FALSE)),"－",VLOOKUP($AD588,技まとめ!$A$1:$F$380,4,FALSE)),"一致","")</f>
        <v>一致</v>
      </c>
      <c r="AI588" s="9" t="s">
        <v>215</v>
      </c>
      <c r="AJ588" s="3" t="str">
        <f>IF(ISERROR(VLOOKUP($AI588,技まとめ!$A$1:$F$380,6,FALSE)),"－",VLOOKUP($AI588,技まとめ!$A$1:$F$380,6,FALSE))</f>
        <v>DR</v>
      </c>
      <c r="AK588" s="3">
        <f>IF(ISERROR(VLOOKUP($AI588,技まとめ!$A$1:$F$380,3,FALSE)),"－",VLOOKUP($AI588,技まとめ!$A$1:$F$380,3,FALSE))</f>
        <v>15</v>
      </c>
      <c r="AL588" s="3">
        <f>IF(ISERROR(VLOOKUP($AI588,技まとめ!$A$1:$F$380,5,FALSE)),"－",VLOOKUP($AI588,技まとめ!$A$1:$F$380,5,FALSE))</f>
        <v>20</v>
      </c>
      <c r="AM588" s="3" t="str">
        <f>IF($E588=IF(ISERROR(VLOOKUP($AI588,技まとめ!$A$1:$F$380,4,FALSE)),"－",VLOOKUP($AI588,技まとめ!$A$1:$F$380,4,FALSE)),"一致","")</f>
        <v>一致</v>
      </c>
      <c r="AN588" s="9" t="s">
        <v>503</v>
      </c>
      <c r="AO588" s="3" t="str">
        <f>IF(ISERROR(VLOOKUP($AN588,技まとめ!$A$1:$F$380,6,FALSE)),"－",VLOOKUP($AN588,技まとめ!$A$1:$F$380,6,FALSE))</f>
        <v>DR</v>
      </c>
      <c r="AP588" s="3">
        <f>IF(ISERROR(VLOOKUP($AN588,技まとめ!$A$1:$F$380,3,FALSE)),"－",VLOOKUP($AN588,技まとめ!$A$1:$F$380,3,FALSE))</f>
        <v>68</v>
      </c>
      <c r="AQ588" s="3">
        <f>IF(ISERROR(VLOOKUP($AN588,技まとめ!$A$1:$F$380,5,FALSE)),"－",VLOOKUP($AN588,技まとめ!$A$1:$F$380,5,FALSE))</f>
        <v>41</v>
      </c>
      <c r="AR588" s="3" t="str">
        <f>IF($E588=IF(ISERROR(VLOOKUP($AN588,技まとめ!$A$1:$F$380,4,FALSE)),"－",VLOOKUP($AN588,技まとめ!$A$1:$F$380,4,FALSE)),"一致","")</f>
        <v>一致</v>
      </c>
      <c r="AS588" s="9" t="s">
        <v>1216</v>
      </c>
      <c r="AT588" s="3" t="str">
        <f>IF(ISERROR(VLOOKUP($AS588,技まとめ!$A$1:$F$380,6,FALSE)),"－",VLOOKUP($AS588,技まとめ!$A$1:$F$380,6,FALSE))</f>
        <v>LS</v>
      </c>
      <c r="AU588" s="3">
        <f>IF(ISERROR(VLOOKUP($AS588,技まとめ!$A$1:$F$380,3,FALSE)),"－",VLOOKUP($AS588,技まとめ!$A$1:$F$380,3,FALSE))</f>
        <v>105</v>
      </c>
      <c r="AV588" s="3">
        <f>IF(ISERROR(VLOOKUP($AS588,技まとめ!$A$1:$F$380,5,FALSE)),"－",VLOOKUP($AS588,技まとめ!$A$1:$F$380,5,FALSE))</f>
        <v>66</v>
      </c>
      <c r="AW588" s="3" t="str">
        <f>IF($E588=IF(ISERROR(VLOOKUP($AS588,技まとめ!$A$1:$F$380,4,FALSE)),"－",VLOOKUP($AS588,技まとめ!$A$1:$F$380,4,FALSE)),"一致","")</f>
        <v>一致</v>
      </c>
      <c r="AX588" s="12" t="str">
        <f t="shared" si="132"/>
        <v>スピニングシュートたつまきせんぷうオオウチワエクスカリバー</v>
      </c>
      <c r="AY588" s="12" t="str">
        <f t="shared" si="133"/>
        <v>スピニングシュートたつまきせんぷうオオウチワエクスカリバー</v>
      </c>
      <c r="AZ588" s="12" t="str">
        <f t="shared" si="134"/>
        <v>スピニングシュートたつまきせんぷうオオウチワエクスカリバー</v>
      </c>
      <c r="BA588" s="12" t="str">
        <f t="shared" si="135"/>
        <v>スピニングシュートたつまきせんぷうオオウチワエクスカリバー</v>
      </c>
      <c r="BB588" s="11" t="str">
        <f t="shared" si="136"/>
        <v>SCDRDRLS</v>
      </c>
      <c r="BC588" s="11" t="str">
        <f t="shared" si="137"/>
        <v>SCDRDRLS</v>
      </c>
      <c r="BD588" s="11" t="str">
        <f t="shared" si="138"/>
        <v>SCDRDRLS</v>
      </c>
      <c r="BE588" s="11" t="str">
        <f t="shared" si="139"/>
        <v>SCDRDRLS</v>
      </c>
    </row>
    <row r="589" spans="1:57" ht="11.25" hidden="1" customHeight="1">
      <c r="A589" s="6">
        <v>587</v>
      </c>
      <c r="B589" s="7" t="s">
        <v>1553</v>
      </c>
      <c r="C589" s="8" t="s">
        <v>1554</v>
      </c>
      <c r="D589" s="7" t="s">
        <v>72</v>
      </c>
      <c r="E589" s="7" t="s">
        <v>95</v>
      </c>
      <c r="F589" s="7" t="s">
        <v>82</v>
      </c>
      <c r="G589" s="9">
        <v>124</v>
      </c>
      <c r="H589" s="9">
        <v>95</v>
      </c>
      <c r="I589" s="9">
        <v>50</v>
      </c>
      <c r="J589" s="9">
        <v>54</v>
      </c>
      <c r="K589" s="9">
        <v>63</v>
      </c>
      <c r="L589" s="9">
        <v>44</v>
      </c>
      <c r="M589" s="9">
        <v>56</v>
      </c>
      <c r="N589" s="9">
        <v>53</v>
      </c>
      <c r="O589" s="9">
        <v>51</v>
      </c>
      <c r="P589" s="9">
        <v>62</v>
      </c>
      <c r="Q589" s="10">
        <v>100</v>
      </c>
      <c r="R589" s="11">
        <v>50</v>
      </c>
      <c r="S589" s="11">
        <v>1</v>
      </c>
      <c r="T589" s="11">
        <v>94</v>
      </c>
      <c r="U589" s="11">
        <v>106</v>
      </c>
      <c r="V589" s="11">
        <v>1</v>
      </c>
      <c r="W589" s="11">
        <v>101</v>
      </c>
      <c r="X589" s="11">
        <f t="shared" si="126"/>
        <v>453</v>
      </c>
      <c r="Y589" s="11">
        <f t="shared" si="127"/>
        <v>4510</v>
      </c>
      <c r="Z589" s="11">
        <f t="shared" si="128"/>
        <v>2265</v>
      </c>
      <c r="AA589" s="11">
        <f t="shared" si="129"/>
        <v>3805</v>
      </c>
      <c r="AB589" s="11">
        <f t="shared" si="130"/>
        <v>3805</v>
      </c>
      <c r="AC589" s="6">
        <f t="shared" si="131"/>
        <v>4515</v>
      </c>
      <c r="AD589" s="9" t="s">
        <v>97</v>
      </c>
      <c r="AE589" s="3" t="str">
        <f>IF(ISERROR(VLOOKUP($AD589,技まとめ!$A$1:$F$380,6,FALSE)),"－",VLOOKUP($AD589,技まとめ!$A$1:$F$380,6,FALSE))</f>
        <v>BL</v>
      </c>
      <c r="AF589" s="3">
        <f>IF(ISERROR(VLOOKUP($AD589,技まとめ!$A$1:$F$380,3,FALSE)),"－",VLOOKUP($AD589,技まとめ!$A$1:$F$380,3,FALSE))</f>
        <v>38</v>
      </c>
      <c r="AG589" s="3">
        <f>IF(ISERROR(VLOOKUP($AD589,技まとめ!$A$1:$F$380,5,FALSE)),"－",VLOOKUP($AD589,技まとめ!$A$1:$F$380,5,FALSE))</f>
        <v>16</v>
      </c>
      <c r="AH589" s="3" t="str">
        <f>IF($E589=IF(ISERROR(VLOOKUP($AD589,技まとめ!$A$1:$F$380,4,FALSE)),"－",VLOOKUP($AD589,技まとめ!$A$1:$F$380,4,FALSE)),"一致","")</f>
        <v/>
      </c>
      <c r="AI589" s="9" t="s">
        <v>251</v>
      </c>
      <c r="AJ589" s="3" t="str">
        <f>IF(ISERROR(VLOOKUP($AI589,技まとめ!$A$1:$F$380,6,FALSE)),"－",VLOOKUP($AI589,技まとめ!$A$1:$F$380,6,FALSE))</f>
        <v>BL</v>
      </c>
      <c r="AK589" s="3">
        <f>IF(ISERROR(VLOOKUP($AI589,技まとめ!$A$1:$F$380,3,FALSE)),"－",VLOOKUP($AI589,技まとめ!$A$1:$F$380,3,FALSE))</f>
        <v>46</v>
      </c>
      <c r="AL589" s="3">
        <f>IF(ISERROR(VLOOKUP($AI589,技まとめ!$A$1:$F$380,5,FALSE)),"－",VLOOKUP($AI589,技まとめ!$A$1:$F$380,5,FALSE))</f>
        <v>33</v>
      </c>
      <c r="AM589" s="3" t="str">
        <f>IF($E589=IF(ISERROR(VLOOKUP($AI589,技まとめ!$A$1:$F$380,4,FALSE)),"－",VLOOKUP($AI589,技まとめ!$A$1:$F$380,4,FALSE)),"一致","")</f>
        <v>一致</v>
      </c>
      <c r="AN589" s="9" t="s">
        <v>447</v>
      </c>
      <c r="AO589" s="3" t="str">
        <f>IF(ISERROR(VLOOKUP($AN589,技まとめ!$A$1:$F$380,6,FALSE)),"－",VLOOKUP($AN589,技まとめ!$A$1:$F$380,6,FALSE))</f>
        <v>BB</v>
      </c>
      <c r="AP589" s="3">
        <f>IF(ISERROR(VLOOKUP($AN589,技まとめ!$A$1:$F$380,3,FALSE)),"－",VLOOKUP($AN589,技まとめ!$A$1:$F$380,3,FALSE))</f>
        <v>65</v>
      </c>
      <c r="AQ589" s="3">
        <f>IF(ISERROR(VLOOKUP($AN589,技まとめ!$A$1:$F$380,5,FALSE)),"－",VLOOKUP($AN589,技まとめ!$A$1:$F$380,5,FALSE))</f>
        <v>42</v>
      </c>
      <c r="AR589" s="3" t="str">
        <f>IF($E589=IF(ISERROR(VLOOKUP($AN589,技まとめ!$A$1:$F$380,4,FALSE)),"－",VLOOKUP($AN589,技まとめ!$A$1:$F$380,4,FALSE)),"一致","")</f>
        <v/>
      </c>
      <c r="AS589" s="9" t="s">
        <v>1555</v>
      </c>
      <c r="AT589" s="3" t="str">
        <f>IF(ISERROR(VLOOKUP($AS589,技まとめ!$A$1:$F$380,6,FALSE)),"－",VLOOKUP($AS589,技まとめ!$A$1:$F$380,6,FALSE))</f>
        <v>DR</v>
      </c>
      <c r="AU589" s="3">
        <f>IF(ISERROR(VLOOKUP($AS589,技まとめ!$A$1:$F$380,3,FALSE)),"－",VLOOKUP($AS589,技まとめ!$A$1:$F$380,3,FALSE))</f>
        <v>102</v>
      </c>
      <c r="AV589" s="3">
        <f>IF(ISERROR(VLOOKUP($AS589,技まとめ!$A$1:$F$380,5,FALSE)),"－",VLOOKUP($AS589,技まとめ!$A$1:$F$380,5,FALSE))</f>
        <v>57</v>
      </c>
      <c r="AW589" s="3" t="str">
        <f>IF($E589=IF(ISERROR(VLOOKUP($AS589,技まとめ!$A$1:$F$380,4,FALSE)),"－",VLOOKUP($AS589,技まとめ!$A$1:$F$380,4,FALSE)),"一致","")</f>
        <v/>
      </c>
      <c r="AX589" s="12" t="str">
        <f t="shared" si="132"/>
        <v>うしろのしょうめんくものいとヘビーベイビートリプルダッシュ</v>
      </c>
      <c r="AY589" s="12" t="str">
        <f t="shared" si="133"/>
        <v>うしろのしょうめんくものいとヘビーベイビートリプルダッシュ</v>
      </c>
      <c r="AZ589" s="12" t="str">
        <f t="shared" si="134"/>
        <v>うしろのしょうめんくものいとヘビーベイビートリプルダッシュ</v>
      </c>
      <c r="BA589" s="12" t="str">
        <f t="shared" si="135"/>
        <v>うしろのしょうめんくものいとヘビーベイビートリプルダッシュ</v>
      </c>
      <c r="BB589" s="11" t="str">
        <f t="shared" si="136"/>
        <v>BLBLBBDR</v>
      </c>
      <c r="BC589" s="11" t="str">
        <f t="shared" si="137"/>
        <v>BLBLBBDR</v>
      </c>
      <c r="BD589" s="11" t="str">
        <f t="shared" si="138"/>
        <v>BLBLBBDR</v>
      </c>
      <c r="BE589" s="11" t="str">
        <f t="shared" si="139"/>
        <v>BLBLBBDR</v>
      </c>
    </row>
    <row r="590" spans="1:57" ht="11.25" hidden="1" customHeight="1">
      <c r="A590" s="6">
        <v>588</v>
      </c>
      <c r="B590" s="7" t="s">
        <v>1556</v>
      </c>
      <c r="C590" s="8" t="s">
        <v>1557</v>
      </c>
      <c r="D590" s="7" t="s">
        <v>72</v>
      </c>
      <c r="E590" s="7" t="s">
        <v>81</v>
      </c>
      <c r="F590" s="7" t="s">
        <v>109</v>
      </c>
      <c r="G590" s="9">
        <v>91</v>
      </c>
      <c r="H590" s="9">
        <v>124</v>
      </c>
      <c r="I590" s="9">
        <v>51</v>
      </c>
      <c r="J590" s="9">
        <v>58</v>
      </c>
      <c r="K590" s="9">
        <v>50</v>
      </c>
      <c r="L590" s="9">
        <v>62</v>
      </c>
      <c r="M590" s="9">
        <v>53</v>
      </c>
      <c r="N590" s="9">
        <v>58</v>
      </c>
      <c r="O590" s="9">
        <v>51</v>
      </c>
      <c r="P590" s="9">
        <v>26</v>
      </c>
      <c r="Q590" s="10">
        <v>101</v>
      </c>
      <c r="R590" s="11">
        <v>10</v>
      </c>
      <c r="S590" s="11">
        <v>1</v>
      </c>
      <c r="T590" s="11">
        <v>112</v>
      </c>
      <c r="U590" s="11">
        <v>103</v>
      </c>
      <c r="V590" s="11">
        <v>1</v>
      </c>
      <c r="W590" s="11">
        <v>101</v>
      </c>
      <c r="X590" s="11">
        <f t="shared" si="126"/>
        <v>429</v>
      </c>
      <c r="Y590" s="11">
        <f t="shared" si="127"/>
        <v>4550</v>
      </c>
      <c r="Z590" s="11">
        <f t="shared" si="128"/>
        <v>865</v>
      </c>
      <c r="AA590" s="11">
        <f t="shared" si="129"/>
        <v>4435</v>
      </c>
      <c r="AB590" s="11">
        <f t="shared" si="130"/>
        <v>4435</v>
      </c>
      <c r="AC590" s="6">
        <f t="shared" si="131"/>
        <v>5035</v>
      </c>
      <c r="AD590" s="9" t="s">
        <v>634</v>
      </c>
      <c r="AE590" s="3" t="str">
        <f>IF(ISERROR(VLOOKUP($AD590,技まとめ!$A$1:$F$380,6,FALSE)),"－",VLOOKUP($AD590,技まとめ!$A$1:$F$380,6,FALSE))</f>
        <v>DR</v>
      </c>
      <c r="AF590" s="3">
        <f>IF(ISERROR(VLOOKUP($AD590,技まとめ!$A$1:$F$380,3,FALSE)),"－",VLOOKUP($AD590,技まとめ!$A$1:$F$380,3,FALSE))</f>
        <v>13</v>
      </c>
      <c r="AG590" s="3">
        <f>IF(ISERROR(VLOOKUP($AD590,技まとめ!$A$1:$F$380,5,FALSE)),"－",VLOOKUP($AD590,技まとめ!$A$1:$F$380,5,FALSE))</f>
        <v>20</v>
      </c>
      <c r="AH590" s="3" t="str">
        <f>IF($E590=IF(ISERROR(VLOOKUP($AD590,技まとめ!$A$1:$F$380,4,FALSE)),"－",VLOOKUP($AD590,技まとめ!$A$1:$F$380,4,FALSE)),"一致","")</f>
        <v>一致</v>
      </c>
      <c r="AI590" s="9" t="s">
        <v>131</v>
      </c>
      <c r="AJ590" s="3" t="str">
        <f>IF(ISERROR(VLOOKUP($AI590,技まとめ!$A$1:$F$380,6,FALSE)),"－",VLOOKUP($AI590,技まとめ!$A$1:$F$380,6,FALSE))</f>
        <v>DR</v>
      </c>
      <c r="AK590" s="3">
        <f>IF(ISERROR(VLOOKUP($AI590,技まとめ!$A$1:$F$380,3,FALSE)),"－",VLOOKUP($AI590,技まとめ!$A$1:$F$380,3,FALSE))</f>
        <v>33</v>
      </c>
      <c r="AL590" s="3">
        <f>IF(ISERROR(VLOOKUP($AI590,技まとめ!$A$1:$F$380,5,FALSE)),"－",VLOOKUP($AI590,技まとめ!$A$1:$F$380,5,FALSE))</f>
        <v>28</v>
      </c>
      <c r="AM590" s="3" t="str">
        <f>IF($E590=IF(ISERROR(VLOOKUP($AI590,技まとめ!$A$1:$F$380,4,FALSE)),"－",VLOOKUP($AI590,技まとめ!$A$1:$F$380,4,FALSE)),"一致","")</f>
        <v/>
      </c>
      <c r="AN590" s="9" t="s">
        <v>366</v>
      </c>
      <c r="AO590" s="3" t="str">
        <f>IF(ISERROR(VLOOKUP($AN590,技まとめ!$A$1:$F$380,6,FALSE)),"－",VLOOKUP($AN590,技まとめ!$A$1:$F$380,6,FALSE))</f>
        <v>BL</v>
      </c>
      <c r="AP590" s="3">
        <f>IF(ISERROR(VLOOKUP($AN590,技まとめ!$A$1:$F$380,3,FALSE)),"－",VLOOKUP($AN590,技まとめ!$A$1:$F$380,3,FALSE))</f>
        <v>65</v>
      </c>
      <c r="AQ590" s="3">
        <f>IF(ISERROR(VLOOKUP($AN590,技まとめ!$A$1:$F$380,5,FALSE)),"－",VLOOKUP($AN590,技まとめ!$A$1:$F$380,5,FALSE))</f>
        <v>42</v>
      </c>
      <c r="AR590" s="3" t="str">
        <f>IF($E590=IF(ISERROR(VLOOKUP($AN590,技まとめ!$A$1:$F$380,4,FALSE)),"－",VLOOKUP($AN590,技まとめ!$A$1:$F$380,4,FALSE)),"一致","")</f>
        <v>一致</v>
      </c>
      <c r="AS590" s="9" t="s">
        <v>297</v>
      </c>
      <c r="AT590" s="3" t="str">
        <f>IF(ISERROR(VLOOKUP($AS590,技まとめ!$A$1:$F$380,6,FALSE)),"－",VLOOKUP($AS590,技まとめ!$A$1:$F$380,6,FALSE))</f>
        <v>DR</v>
      </c>
      <c r="AU590" s="3">
        <f>IF(ISERROR(VLOOKUP($AS590,技まとめ!$A$1:$F$380,3,FALSE)),"－",VLOOKUP($AS590,技まとめ!$A$1:$F$380,3,FALSE))</f>
        <v>106</v>
      </c>
      <c r="AV590" s="3">
        <f>IF(ISERROR(VLOOKUP($AS590,技まとめ!$A$1:$F$380,5,FALSE)),"－",VLOOKUP($AS590,技まとめ!$A$1:$F$380,5,FALSE))</f>
        <v>57</v>
      </c>
      <c r="AW590" s="3" t="str">
        <f>IF($E590=IF(ISERROR(VLOOKUP($AS590,技まとめ!$A$1:$F$380,4,FALSE)),"－",VLOOKUP($AS590,技まとめ!$A$1:$F$380,4,FALSE)),"一致","")</f>
        <v/>
      </c>
      <c r="AX590" s="12" t="str">
        <f t="shared" si="132"/>
        <v>たまのりピエロイリュージョンボールプロファイルゾーンブーストグライダー</v>
      </c>
      <c r="AY590" s="12" t="str">
        <f t="shared" si="133"/>
        <v>たまのりピエロイリュージョンボールプロファイルゾーンブーストグライダー</v>
      </c>
      <c r="AZ590" s="12" t="str">
        <f t="shared" si="134"/>
        <v>たまのりピエロイリュージョンボールプロファイルゾーンブーストグライダー</v>
      </c>
      <c r="BA590" s="12" t="str">
        <f t="shared" si="135"/>
        <v>たまのりピエロイリュージョンボールプロファイルゾーンブーストグライダー</v>
      </c>
      <c r="BB590" s="11" t="str">
        <f t="shared" si="136"/>
        <v>DRDRBLDR</v>
      </c>
      <c r="BC590" s="11" t="str">
        <f t="shared" si="137"/>
        <v>DRDRBLDR</v>
      </c>
      <c r="BD590" s="11" t="str">
        <f t="shared" si="138"/>
        <v>DRDRBLDR</v>
      </c>
      <c r="BE590" s="11" t="str">
        <f t="shared" si="139"/>
        <v>DRDRBLDR</v>
      </c>
    </row>
    <row r="591" spans="1:57" ht="11.25" hidden="1" customHeight="1">
      <c r="A591" s="6">
        <v>589</v>
      </c>
      <c r="B591" s="7" t="s">
        <v>1558</v>
      </c>
      <c r="C591" s="8" t="s">
        <v>1559</v>
      </c>
      <c r="D591" s="7" t="s">
        <v>72</v>
      </c>
      <c r="E591" s="7" t="s">
        <v>95</v>
      </c>
      <c r="F591" s="7" t="s">
        <v>128</v>
      </c>
      <c r="G591" s="9">
        <v>121</v>
      </c>
      <c r="H591" s="9">
        <v>106</v>
      </c>
      <c r="I591" s="9">
        <v>53</v>
      </c>
      <c r="J591" s="9">
        <v>65</v>
      </c>
      <c r="K591" s="9">
        <v>60</v>
      </c>
      <c r="L591" s="9">
        <v>62</v>
      </c>
      <c r="M591" s="9">
        <v>48</v>
      </c>
      <c r="N591" s="9">
        <v>63</v>
      </c>
      <c r="O591" s="9">
        <v>60</v>
      </c>
      <c r="P591" s="9">
        <v>33</v>
      </c>
      <c r="Q591" s="10">
        <v>103</v>
      </c>
      <c r="R591" s="11">
        <v>39</v>
      </c>
      <c r="S591" s="11">
        <v>1</v>
      </c>
      <c r="T591" s="11">
        <v>112</v>
      </c>
      <c r="U591" s="11">
        <v>98</v>
      </c>
      <c r="V591" s="11">
        <v>1</v>
      </c>
      <c r="W591" s="11">
        <v>110</v>
      </c>
      <c r="X591" s="11">
        <f t="shared" si="126"/>
        <v>464</v>
      </c>
      <c r="Y591" s="11">
        <f t="shared" si="127"/>
        <v>4675</v>
      </c>
      <c r="Z591" s="11">
        <f t="shared" si="128"/>
        <v>1925</v>
      </c>
      <c r="AA591" s="11">
        <f t="shared" si="129"/>
        <v>4480</v>
      </c>
      <c r="AB591" s="11">
        <f t="shared" si="130"/>
        <v>4480</v>
      </c>
      <c r="AC591" s="6">
        <f t="shared" si="131"/>
        <v>5225</v>
      </c>
      <c r="AD591" s="9" t="s">
        <v>182</v>
      </c>
      <c r="AE591" s="3" t="str">
        <f>IF(ISERROR(VLOOKUP($AD591,技まとめ!$A$1:$F$380,6,FALSE)),"－",VLOOKUP($AD591,技まとめ!$A$1:$F$380,6,FALSE))</f>
        <v>SC</v>
      </c>
      <c r="AF591" s="3">
        <f>IF(ISERROR(VLOOKUP($AD591,技まとめ!$A$1:$F$380,3,FALSE)),"－",VLOOKUP($AD591,技まとめ!$A$1:$F$380,3,FALSE))</f>
        <v>31</v>
      </c>
      <c r="AG591" s="3">
        <f>IF(ISERROR(VLOOKUP($AD591,技まとめ!$A$1:$F$380,5,FALSE)),"－",VLOOKUP($AD591,技まとめ!$A$1:$F$380,5,FALSE))</f>
        <v>22</v>
      </c>
      <c r="AH591" s="3" t="str">
        <f>IF($E591=IF(ISERROR(VLOOKUP($AD591,技まとめ!$A$1:$F$380,4,FALSE)),"－",VLOOKUP($AD591,技まとめ!$A$1:$F$380,4,FALSE)),"一致","")</f>
        <v>一致</v>
      </c>
      <c r="AI591" s="9" t="s">
        <v>678</v>
      </c>
      <c r="AJ591" s="3" t="str">
        <f>IF(ISERROR(VLOOKUP($AI591,技まとめ!$A$1:$F$380,6,FALSE)),"－",VLOOKUP($AI591,技まとめ!$A$1:$F$380,6,FALSE))</f>
        <v>BS</v>
      </c>
      <c r="AK591" s="3">
        <f>IF(ISERROR(VLOOKUP($AI591,技まとめ!$A$1:$F$380,3,FALSE)),"－",VLOOKUP($AI591,技まとめ!$A$1:$F$380,3,FALSE))</f>
        <v>57</v>
      </c>
      <c r="AL591" s="3">
        <f>IF(ISERROR(VLOOKUP($AI591,技まとめ!$A$1:$F$380,5,FALSE)),"－",VLOOKUP($AI591,技まとめ!$A$1:$F$380,5,FALSE))</f>
        <v>34</v>
      </c>
      <c r="AM591" s="3" t="str">
        <f>IF($E591=IF(ISERROR(VLOOKUP($AI591,技まとめ!$A$1:$F$380,4,FALSE)),"－",VLOOKUP($AI591,技まとめ!$A$1:$F$380,4,FALSE)),"一致","")</f>
        <v>一致</v>
      </c>
      <c r="AN591" s="9" t="s">
        <v>103</v>
      </c>
      <c r="AO591" s="3" t="str">
        <f>IF(ISERROR(VLOOKUP($AN591,技まとめ!$A$1:$F$380,6,FALSE)),"－",VLOOKUP($AN591,技まとめ!$A$1:$F$380,6,FALSE))</f>
        <v>DR</v>
      </c>
      <c r="AP591" s="3">
        <f>IF(ISERROR(VLOOKUP($AN591,技まとめ!$A$1:$F$380,3,FALSE)),"－",VLOOKUP($AN591,技まとめ!$A$1:$F$380,3,FALSE))</f>
        <v>56</v>
      </c>
      <c r="AQ591" s="3">
        <f>IF(ISERROR(VLOOKUP($AN591,技まとめ!$A$1:$F$380,5,FALSE)),"－",VLOOKUP($AN591,技まとめ!$A$1:$F$380,5,FALSE))</f>
        <v>39</v>
      </c>
      <c r="AR591" s="3" t="str">
        <f>IF($E591=IF(ISERROR(VLOOKUP($AN591,技まとめ!$A$1:$F$380,4,FALSE)),"－",VLOOKUP($AN591,技まとめ!$A$1:$F$380,4,FALSE)),"一致","")</f>
        <v>一致</v>
      </c>
      <c r="AS591" s="9" t="s">
        <v>791</v>
      </c>
      <c r="AT591" s="3" t="str">
        <f>IF(ISERROR(VLOOKUP($AS591,技まとめ!$A$1:$F$380,6,FALSE)),"－",VLOOKUP($AS591,技まとめ!$A$1:$F$380,6,FALSE))</f>
        <v>SC</v>
      </c>
      <c r="AU591" s="3">
        <f>IF(ISERROR(VLOOKUP($AS591,技まとめ!$A$1:$F$380,3,FALSE)),"－",VLOOKUP($AS591,技まとめ!$A$1:$F$380,3,FALSE))</f>
        <v>105</v>
      </c>
      <c r="AV591" s="3">
        <f>IF(ISERROR(VLOOKUP($AS591,技まとめ!$A$1:$F$380,5,FALSE)),"－",VLOOKUP($AS591,技まとめ!$A$1:$F$380,5,FALSE))</f>
        <v>55</v>
      </c>
      <c r="AW591" s="3" t="str">
        <f>IF($E591=IF(ISERROR(VLOOKUP($AS591,技まとめ!$A$1:$F$380,4,FALSE)),"－",VLOOKUP($AS591,技まとめ!$A$1:$F$380,4,FALSE)),"一致","")</f>
        <v/>
      </c>
      <c r="AX591" s="12" t="str">
        <f t="shared" si="132"/>
        <v>ひゃくれつショットダークトルネードまぼろしドリブルてんくうおとし</v>
      </c>
      <c r="AY591" s="12" t="str">
        <f t="shared" si="133"/>
        <v>ひゃくれつショットダークトルネードまぼろしドリブルてんくうおとし</v>
      </c>
      <c r="AZ591" s="12" t="str">
        <f t="shared" si="134"/>
        <v>ひゃくれつショットダークトルネードまぼろしドリブルてんくうおとし</v>
      </c>
      <c r="BA591" s="12" t="str">
        <f t="shared" si="135"/>
        <v>ひゃくれつショットダークトルネードまぼろしドリブルてんくうおとし</v>
      </c>
      <c r="BB591" s="11" t="str">
        <f t="shared" si="136"/>
        <v>SCBSDRSC</v>
      </c>
      <c r="BC591" s="11" t="str">
        <f t="shared" si="137"/>
        <v>SCBSDRSC</v>
      </c>
      <c r="BD591" s="11" t="str">
        <f t="shared" si="138"/>
        <v>SCBSDRSC</v>
      </c>
      <c r="BE591" s="11" t="str">
        <f t="shared" si="139"/>
        <v>SCBSDRSC</v>
      </c>
    </row>
    <row r="592" spans="1:57" ht="11.25" hidden="1" customHeight="1">
      <c r="A592" s="6">
        <v>590</v>
      </c>
      <c r="B592" s="7" t="s">
        <v>1560</v>
      </c>
      <c r="C592" s="8" t="s">
        <v>1561</v>
      </c>
      <c r="D592" s="7" t="s">
        <v>72</v>
      </c>
      <c r="E592" s="7" t="s">
        <v>102</v>
      </c>
      <c r="F592" s="7" t="s">
        <v>128</v>
      </c>
      <c r="G592" s="9">
        <v>91</v>
      </c>
      <c r="H592" s="9">
        <v>127</v>
      </c>
      <c r="I592" s="9">
        <v>56</v>
      </c>
      <c r="J592" s="9">
        <v>51</v>
      </c>
      <c r="K592" s="9">
        <v>52</v>
      </c>
      <c r="L592" s="9">
        <v>59</v>
      </c>
      <c r="M592" s="9">
        <v>41</v>
      </c>
      <c r="N592" s="9">
        <v>57</v>
      </c>
      <c r="O592" s="9">
        <v>54</v>
      </c>
      <c r="P592" s="9">
        <v>61</v>
      </c>
      <c r="Q592" s="10">
        <v>106</v>
      </c>
      <c r="R592" s="11">
        <v>39</v>
      </c>
      <c r="S592" s="11">
        <v>1</v>
      </c>
      <c r="T592" s="11">
        <v>109</v>
      </c>
      <c r="U592" s="11">
        <v>91</v>
      </c>
      <c r="V592" s="11">
        <v>1</v>
      </c>
      <c r="W592" s="11">
        <v>104</v>
      </c>
      <c r="X592" s="11">
        <f t="shared" si="126"/>
        <v>451</v>
      </c>
      <c r="Y592" s="11">
        <f t="shared" si="127"/>
        <v>4765</v>
      </c>
      <c r="Z592" s="11">
        <f t="shared" si="128"/>
        <v>1895</v>
      </c>
      <c r="AA592" s="11">
        <f t="shared" si="129"/>
        <v>4345</v>
      </c>
      <c r="AB592" s="11">
        <f t="shared" si="130"/>
        <v>4345</v>
      </c>
      <c r="AC592" s="6">
        <f t="shared" si="131"/>
        <v>5075</v>
      </c>
      <c r="AD592" s="9" t="s">
        <v>217</v>
      </c>
      <c r="AE592" s="3" t="str">
        <f>IF(ISERROR(VLOOKUP($AD592,技まとめ!$A$1:$F$380,6,FALSE)),"－",VLOOKUP($AD592,技まとめ!$A$1:$F$380,6,FALSE))</f>
        <v>NS</v>
      </c>
      <c r="AF592" s="3">
        <f>IF(ISERROR(VLOOKUP($AD592,技まとめ!$A$1:$F$380,3,FALSE)),"－",VLOOKUP($AD592,技まとめ!$A$1:$F$380,3,FALSE))</f>
        <v>51</v>
      </c>
      <c r="AG592" s="3">
        <f>IF(ISERROR(VLOOKUP($AD592,技まとめ!$A$1:$F$380,5,FALSE)),"－",VLOOKUP($AD592,技まとめ!$A$1:$F$380,5,FALSE))</f>
        <v>31</v>
      </c>
      <c r="AH592" s="3" t="str">
        <f>IF($E592=IF(ISERROR(VLOOKUP($AD592,技まとめ!$A$1:$F$380,4,FALSE)),"－",VLOOKUP($AD592,技まとめ!$A$1:$F$380,4,FALSE)),"一致","")</f>
        <v/>
      </c>
      <c r="AI592" s="9" t="s">
        <v>118</v>
      </c>
      <c r="AJ592" s="3" t="str">
        <f>IF(ISERROR(VLOOKUP($AI592,技まとめ!$A$1:$F$380,6,FALSE)),"－",VLOOKUP($AI592,技まとめ!$A$1:$F$380,6,FALSE))</f>
        <v>BS</v>
      </c>
      <c r="AK592" s="3">
        <f>IF(ISERROR(VLOOKUP($AI592,技まとめ!$A$1:$F$380,3,FALSE)),"－",VLOOKUP($AI592,技まとめ!$A$1:$F$380,3,FALSE))</f>
        <v>64</v>
      </c>
      <c r="AL592" s="3">
        <f>IF(ISERROR(VLOOKUP($AI592,技まとめ!$A$1:$F$380,5,FALSE)),"－",VLOOKUP($AI592,技まとめ!$A$1:$F$380,5,FALSE))</f>
        <v>37</v>
      </c>
      <c r="AM592" s="3" t="str">
        <f>IF($E592=IF(ISERROR(VLOOKUP($AI592,技まとめ!$A$1:$F$380,4,FALSE)),"－",VLOOKUP($AI592,技まとめ!$A$1:$F$380,4,FALSE)),"一致","")</f>
        <v/>
      </c>
      <c r="AN592" s="9" t="s">
        <v>239</v>
      </c>
      <c r="AO592" s="3" t="str">
        <f>IF(ISERROR(VLOOKUP($AN592,技まとめ!$A$1:$F$380,6,FALSE)),"－",VLOOKUP($AN592,技まとめ!$A$1:$F$380,6,FALSE))</f>
        <v>P1</v>
      </c>
      <c r="AP592" s="3">
        <f>IF(ISERROR(VLOOKUP($AN592,技まとめ!$A$1:$F$380,3,FALSE)),"－",VLOOKUP($AN592,技まとめ!$A$1:$F$380,3,FALSE))</f>
        <v>40</v>
      </c>
      <c r="AQ592" s="3">
        <f>IF(ISERROR(VLOOKUP($AN592,技まとめ!$A$1:$F$380,5,FALSE)),"－",VLOOKUP($AN592,技まとめ!$A$1:$F$380,5,FALSE))</f>
        <v>30</v>
      </c>
      <c r="AR592" s="3" t="str">
        <f>IF($E592=IF(ISERROR(VLOOKUP($AN592,技まとめ!$A$1:$F$380,4,FALSE)),"－",VLOOKUP($AN592,技まとめ!$A$1:$F$380,4,FALSE)),"一致","")</f>
        <v>一致</v>
      </c>
      <c r="AS592" s="9" t="s">
        <v>481</v>
      </c>
      <c r="AT592" s="3" t="str">
        <f>IF(ISERROR(VLOOKUP($AS592,技まとめ!$A$1:$F$380,6,FALSE)),"－",VLOOKUP($AS592,技まとめ!$A$1:$F$380,6,FALSE))</f>
        <v>SC</v>
      </c>
      <c r="AU592" s="3">
        <f>IF(ISERROR(VLOOKUP($AS592,技まとめ!$A$1:$F$380,3,FALSE)),"－",VLOOKUP($AS592,技まとめ!$A$1:$F$380,3,FALSE))</f>
        <v>59</v>
      </c>
      <c r="AV592" s="3">
        <f>IF(ISERROR(VLOOKUP($AS592,技まとめ!$A$1:$F$380,5,FALSE)),"－",VLOOKUP($AS592,技まとめ!$A$1:$F$380,5,FALSE))</f>
        <v>34</v>
      </c>
      <c r="AW592" s="3" t="str">
        <f>IF($E592=IF(ISERROR(VLOOKUP($AS592,技まとめ!$A$1:$F$380,4,FALSE)),"－",VLOOKUP($AS592,技まとめ!$A$1:$F$380,4,FALSE)),"一致","")</f>
        <v/>
      </c>
      <c r="AX592" s="12" t="str">
        <f t="shared" si="132"/>
        <v>クンフーヘッドクンフーアタックねっけつヘッドトカチェフボンバー</v>
      </c>
      <c r="AY592" s="12" t="str">
        <f t="shared" si="133"/>
        <v>クンフーヘッドクンフーアタックねっけつヘッドトカチェフボンバー</v>
      </c>
      <c r="AZ592" s="12" t="str">
        <f t="shared" si="134"/>
        <v>クンフーヘッドクンフーアタックねっけつヘッドトカチェフボンバー</v>
      </c>
      <c r="BA592" s="12" t="str">
        <f t="shared" si="135"/>
        <v>クンフーヘッドクンフーアタックねっけつヘッドトカチェフボンバー</v>
      </c>
      <c r="BB592" s="11" t="str">
        <f t="shared" si="136"/>
        <v>NSBSP1SC</v>
      </c>
      <c r="BC592" s="11" t="str">
        <f t="shared" si="137"/>
        <v>NSBSP1SC</v>
      </c>
      <c r="BD592" s="11" t="str">
        <f t="shared" si="138"/>
        <v>NSBSP1SC</v>
      </c>
      <c r="BE592" s="11" t="str">
        <f t="shared" si="139"/>
        <v>NSBSP1SC</v>
      </c>
    </row>
    <row r="593" spans="1:57" ht="11.25" hidden="1" customHeight="1">
      <c r="A593" s="6">
        <v>591</v>
      </c>
      <c r="B593" s="7" t="s">
        <v>1562</v>
      </c>
      <c r="C593" s="8" t="s">
        <v>1563</v>
      </c>
      <c r="D593" s="7" t="s">
        <v>72</v>
      </c>
      <c r="E593" s="7" t="s">
        <v>102</v>
      </c>
      <c r="F593" s="7" t="s">
        <v>128</v>
      </c>
      <c r="G593" s="9">
        <v>127</v>
      </c>
      <c r="H593" s="9">
        <v>110</v>
      </c>
      <c r="I593" s="9">
        <v>53</v>
      </c>
      <c r="J593" s="9">
        <v>54</v>
      </c>
      <c r="K593" s="9">
        <v>51</v>
      </c>
      <c r="L593" s="9">
        <v>54</v>
      </c>
      <c r="M593" s="9">
        <v>56</v>
      </c>
      <c r="N593" s="9">
        <v>66</v>
      </c>
      <c r="O593" s="9">
        <v>56</v>
      </c>
      <c r="P593" s="9">
        <v>32</v>
      </c>
      <c r="Q593" s="10">
        <v>103</v>
      </c>
      <c r="R593" s="11">
        <v>21</v>
      </c>
      <c r="S593" s="11">
        <v>1</v>
      </c>
      <c r="T593" s="11">
        <v>104</v>
      </c>
      <c r="U593" s="11">
        <v>106</v>
      </c>
      <c r="V593" s="11">
        <v>1</v>
      </c>
      <c r="W593" s="11">
        <v>106</v>
      </c>
      <c r="X593" s="11">
        <f t="shared" si="126"/>
        <v>442</v>
      </c>
      <c r="Y593" s="11">
        <f t="shared" si="127"/>
        <v>4655</v>
      </c>
      <c r="Z593" s="11">
        <f t="shared" si="128"/>
        <v>1275</v>
      </c>
      <c r="AA593" s="11">
        <f t="shared" si="129"/>
        <v>4180</v>
      </c>
      <c r="AB593" s="11">
        <f t="shared" si="130"/>
        <v>4180</v>
      </c>
      <c r="AC593" s="6">
        <f t="shared" si="131"/>
        <v>4795</v>
      </c>
      <c r="AD593" s="9" t="s">
        <v>117</v>
      </c>
      <c r="AE593" s="3" t="str">
        <f>IF(ISERROR(VLOOKUP($AD593,技まとめ!$A$1:$F$380,6,FALSE)),"－",VLOOKUP($AD593,技まとめ!$A$1:$F$380,6,FALSE))</f>
        <v>SC</v>
      </c>
      <c r="AF593" s="3">
        <f>IF(ISERROR(VLOOKUP($AD593,技まとめ!$A$1:$F$380,3,FALSE)),"－",VLOOKUP($AD593,技まとめ!$A$1:$F$380,3,FALSE))</f>
        <v>38</v>
      </c>
      <c r="AG593" s="3">
        <f>IF(ISERROR(VLOOKUP($AD593,技まとめ!$A$1:$F$380,5,FALSE)),"－",VLOOKUP($AD593,技まとめ!$A$1:$F$380,5,FALSE))</f>
        <v>25</v>
      </c>
      <c r="AH593" s="3" t="str">
        <f>IF($E593=IF(ISERROR(VLOOKUP($AD593,技まとめ!$A$1:$F$380,4,FALSE)),"－",VLOOKUP($AD593,技まとめ!$A$1:$F$380,4,FALSE)),"一致","")</f>
        <v/>
      </c>
      <c r="AI593" s="9" t="s">
        <v>193</v>
      </c>
      <c r="AJ593" s="3" t="str">
        <f>IF(ISERROR(VLOOKUP($AI593,技まとめ!$A$1:$F$380,6,FALSE)),"－",VLOOKUP($AI593,技まとめ!$A$1:$F$380,6,FALSE))</f>
        <v>NS</v>
      </c>
      <c r="AK593" s="3">
        <f>IF(ISERROR(VLOOKUP($AI593,技まとめ!$A$1:$F$380,3,FALSE)),"－",VLOOKUP($AI593,技まとめ!$A$1:$F$380,3,FALSE))</f>
        <v>66</v>
      </c>
      <c r="AL593" s="3">
        <f>IF(ISERROR(VLOOKUP($AI593,技まとめ!$A$1:$F$380,5,FALSE)),"－",VLOOKUP($AI593,技まとめ!$A$1:$F$380,5,FALSE))</f>
        <v>37</v>
      </c>
      <c r="AM593" s="3" t="str">
        <f>IF($E593=IF(ISERROR(VLOOKUP($AI593,技まとめ!$A$1:$F$380,4,FALSE)),"－",VLOOKUP($AI593,技まとめ!$A$1:$F$380,4,FALSE)),"一致","")</f>
        <v>一致</v>
      </c>
      <c r="AN593" s="9" t="s">
        <v>186</v>
      </c>
      <c r="AO593" s="3" t="str">
        <f>IF(ISERROR(VLOOKUP($AN593,技まとめ!$A$1:$F$380,6,FALSE)),"－",VLOOKUP($AN593,技まとめ!$A$1:$F$380,6,FALSE))</f>
        <v>DR</v>
      </c>
      <c r="AP593" s="3">
        <f>IF(ISERROR(VLOOKUP($AN593,技まとめ!$A$1:$F$380,3,FALSE)),"－",VLOOKUP($AN593,技まとめ!$A$1:$F$380,3,FALSE))</f>
        <v>27</v>
      </c>
      <c r="AQ593" s="3">
        <f>IF(ISERROR(VLOOKUP($AN593,技まとめ!$A$1:$F$380,5,FALSE)),"－",VLOOKUP($AN593,技まとめ!$A$1:$F$380,5,FALSE))</f>
        <v>25</v>
      </c>
      <c r="AR593" s="3" t="str">
        <f>IF($E593=IF(ISERROR(VLOOKUP($AN593,技まとめ!$A$1:$F$380,4,FALSE)),"－",VLOOKUP($AN593,技まとめ!$A$1:$F$380,4,FALSE)),"一致","")</f>
        <v>一致</v>
      </c>
      <c r="AS593" s="9" t="s">
        <v>671</v>
      </c>
      <c r="AT593" s="3" t="str">
        <f>IF(ISERROR(VLOOKUP($AS593,技まとめ!$A$1:$F$380,6,FALSE)),"－",VLOOKUP($AS593,技まとめ!$A$1:$F$380,6,FALSE))</f>
        <v>BL</v>
      </c>
      <c r="AU593" s="3">
        <f>IF(ISERROR(VLOOKUP($AS593,技まとめ!$A$1:$F$380,3,FALSE)),"－",VLOOKUP($AS593,技まとめ!$A$1:$F$380,3,FALSE))</f>
        <v>56</v>
      </c>
      <c r="AV593" s="3">
        <f>IF(ISERROR(VLOOKUP($AS593,技まとめ!$A$1:$F$380,5,FALSE)),"－",VLOOKUP($AS593,技まとめ!$A$1:$F$380,5,FALSE))</f>
        <v>39</v>
      </c>
      <c r="AW593" s="3" t="str">
        <f>IF($E593=IF(ISERROR(VLOOKUP($AS593,技まとめ!$A$1:$F$380,4,FALSE)),"－",VLOOKUP($AS593,技まとめ!$A$1:$F$380,4,FALSE)),"一致","")</f>
        <v>一致</v>
      </c>
      <c r="AX593" s="12" t="str">
        <f t="shared" si="132"/>
        <v>クルクルヘッドツインブーストフーセンガムフレイムダンス</v>
      </c>
      <c r="AY593" s="12" t="str">
        <f t="shared" si="133"/>
        <v>クルクルヘッドツインブーストフーセンガムフレイムダンス</v>
      </c>
      <c r="AZ593" s="12" t="str">
        <f t="shared" si="134"/>
        <v>クルクルヘッドツインブーストフーセンガムフレイムダンス</v>
      </c>
      <c r="BA593" s="12" t="str">
        <f t="shared" si="135"/>
        <v>クルクルヘッドツインブーストフーセンガムフレイムダンス</v>
      </c>
      <c r="BB593" s="11" t="str">
        <f t="shared" si="136"/>
        <v>SCNSDRBL</v>
      </c>
      <c r="BC593" s="11" t="str">
        <f t="shared" si="137"/>
        <v>SCNSDRBL</v>
      </c>
      <c r="BD593" s="11" t="str">
        <f t="shared" si="138"/>
        <v>SCNSDRBL</v>
      </c>
      <c r="BE593" s="11" t="str">
        <f t="shared" si="139"/>
        <v>SCNSDRBL</v>
      </c>
    </row>
    <row r="594" spans="1:57" ht="11.25" hidden="1" customHeight="1">
      <c r="A594" s="6">
        <v>592</v>
      </c>
      <c r="B594" s="7" t="s">
        <v>1564</v>
      </c>
      <c r="C594" s="8" t="s">
        <v>1565</v>
      </c>
      <c r="D594" s="7" t="s">
        <v>72</v>
      </c>
      <c r="E594" s="7" t="s">
        <v>73</v>
      </c>
      <c r="F594" s="7" t="s">
        <v>109</v>
      </c>
      <c r="G594" s="9">
        <v>104</v>
      </c>
      <c r="H594" s="9">
        <v>118</v>
      </c>
      <c r="I594" s="9">
        <v>57</v>
      </c>
      <c r="J594" s="9">
        <v>51</v>
      </c>
      <c r="K594" s="9">
        <v>54</v>
      </c>
      <c r="L594" s="9">
        <v>51</v>
      </c>
      <c r="M594" s="9">
        <v>52</v>
      </c>
      <c r="N594" s="9">
        <v>54</v>
      </c>
      <c r="O594" s="9">
        <v>53</v>
      </c>
      <c r="P594" s="9">
        <v>51</v>
      </c>
      <c r="Q594" s="10">
        <v>107</v>
      </c>
      <c r="R594" s="11">
        <v>28</v>
      </c>
      <c r="S594" s="11">
        <v>1</v>
      </c>
      <c r="T594" s="11">
        <v>101</v>
      </c>
      <c r="U594" s="11">
        <v>102</v>
      </c>
      <c r="V594" s="11">
        <v>1</v>
      </c>
      <c r="W594" s="11">
        <v>103</v>
      </c>
      <c r="X594" s="11">
        <f t="shared" si="126"/>
        <v>443</v>
      </c>
      <c r="Y594" s="11">
        <f t="shared" si="127"/>
        <v>4800</v>
      </c>
      <c r="Z594" s="11">
        <f t="shared" si="128"/>
        <v>1505</v>
      </c>
      <c r="AA594" s="11">
        <f t="shared" si="129"/>
        <v>4060</v>
      </c>
      <c r="AB594" s="11">
        <f t="shared" si="130"/>
        <v>4060</v>
      </c>
      <c r="AC594" s="6">
        <f t="shared" si="131"/>
        <v>4695</v>
      </c>
      <c r="AD594" s="9" t="s">
        <v>321</v>
      </c>
      <c r="AE594" s="3" t="str">
        <f>IF(ISERROR(VLOOKUP($AD594,技まとめ!$A$1:$F$380,6,FALSE)),"－",VLOOKUP($AD594,技まとめ!$A$1:$F$380,6,FALSE))</f>
        <v>DR</v>
      </c>
      <c r="AF594" s="3">
        <f>IF(ISERROR(VLOOKUP($AD594,技まとめ!$A$1:$F$380,3,FALSE)),"－",VLOOKUP($AD594,技まとめ!$A$1:$F$380,3,FALSE))</f>
        <v>13</v>
      </c>
      <c r="AG594" s="3">
        <f>IF(ISERROR(VLOOKUP($AD594,技まとめ!$A$1:$F$380,5,FALSE)),"－",VLOOKUP($AD594,技まとめ!$A$1:$F$380,5,FALSE))</f>
        <v>20</v>
      </c>
      <c r="AH594" s="3" t="str">
        <f>IF($E594=IF(ISERROR(VLOOKUP($AD594,技まとめ!$A$1:$F$380,4,FALSE)),"－",VLOOKUP($AD594,技まとめ!$A$1:$F$380,4,FALSE)),"一致","")</f>
        <v>一致</v>
      </c>
      <c r="AI594" s="9" t="s">
        <v>214</v>
      </c>
      <c r="AJ594" s="3" t="str">
        <f>IF(ISERROR(VLOOKUP($AI594,技まとめ!$A$1:$F$380,6,FALSE)),"－",VLOOKUP($AI594,技まとめ!$A$1:$F$380,6,FALSE))</f>
        <v>DR</v>
      </c>
      <c r="AK594" s="3">
        <f>IF(ISERROR(VLOOKUP($AI594,技まとめ!$A$1:$F$380,3,FALSE)),"－",VLOOKUP($AI594,技まとめ!$A$1:$F$380,3,FALSE))</f>
        <v>27</v>
      </c>
      <c r="AL594" s="3">
        <f>IF(ISERROR(VLOOKUP($AI594,技まとめ!$A$1:$F$380,5,FALSE)),"－",VLOOKUP($AI594,技まとめ!$A$1:$F$380,5,FALSE))</f>
        <v>25</v>
      </c>
      <c r="AM594" s="3" t="str">
        <f>IF($E594=IF(ISERROR(VLOOKUP($AI594,技まとめ!$A$1:$F$380,4,FALSE)),"－",VLOOKUP($AI594,技まとめ!$A$1:$F$380,4,FALSE)),"一致","")</f>
        <v/>
      </c>
      <c r="AN594" s="9" t="s">
        <v>560</v>
      </c>
      <c r="AO594" s="3" t="str">
        <f>IF(ISERROR(VLOOKUP($AN594,技まとめ!$A$1:$F$380,6,FALSE)),"－",VLOOKUP($AN594,技まとめ!$A$1:$F$380,6,FALSE))</f>
        <v>BL</v>
      </c>
      <c r="AP594" s="3">
        <f>IF(ISERROR(VLOOKUP($AN594,技まとめ!$A$1:$F$380,3,FALSE)),"－",VLOOKUP($AN594,技まとめ!$A$1:$F$380,3,FALSE))</f>
        <v>28</v>
      </c>
      <c r="AQ594" s="3">
        <f>IF(ISERROR(VLOOKUP($AN594,技まとめ!$A$1:$F$380,5,FALSE)),"－",VLOOKUP($AN594,技まとめ!$A$1:$F$380,5,FALSE))</f>
        <v>24</v>
      </c>
      <c r="AR594" s="3" t="str">
        <f>IF($E594=IF(ISERROR(VLOOKUP($AN594,技まとめ!$A$1:$F$380,4,FALSE)),"－",VLOOKUP($AN594,技まとめ!$A$1:$F$380,4,FALSE)),"一致","")</f>
        <v/>
      </c>
      <c r="AS594" s="9" t="s">
        <v>363</v>
      </c>
      <c r="AT594" s="3" t="str">
        <f>IF(ISERROR(VLOOKUP($AS594,技まとめ!$A$1:$F$380,6,FALSE)),"－",VLOOKUP($AS594,技まとめ!$A$1:$F$380,6,FALSE))</f>
        <v>BL</v>
      </c>
      <c r="AU594" s="3">
        <f>IF(ISERROR(VLOOKUP($AS594,技まとめ!$A$1:$F$380,3,FALSE)),"－",VLOOKUP($AS594,技まとめ!$A$1:$F$380,3,FALSE))</f>
        <v>102</v>
      </c>
      <c r="AV594" s="3">
        <f>IF(ISERROR(VLOOKUP($AS594,技まとめ!$A$1:$F$380,5,FALSE)),"－",VLOOKUP($AS594,技まとめ!$A$1:$F$380,5,FALSE))</f>
        <v>57</v>
      </c>
      <c r="AW594" s="3" t="str">
        <f>IF($E594=IF(ISERROR(VLOOKUP($AS594,技まとめ!$A$1:$F$380,4,FALSE)),"－",VLOOKUP($AS594,技まとめ!$A$1:$F$380,4,FALSE)),"一致","")</f>
        <v/>
      </c>
      <c r="AX594" s="12" t="str">
        <f t="shared" si="132"/>
        <v>モンキーターンムーンサルトブレードアタックマッドエクスプレス</v>
      </c>
      <c r="AY594" s="12" t="str">
        <f t="shared" si="133"/>
        <v>モンキーターンムーンサルトブレードアタックマッドエクスプレス</v>
      </c>
      <c r="AZ594" s="12" t="str">
        <f t="shared" si="134"/>
        <v>モンキーターンムーンサルトブレードアタックマッドエクスプレス</v>
      </c>
      <c r="BA594" s="12" t="str">
        <f t="shared" si="135"/>
        <v>モンキーターンムーンサルトブレードアタックマッドエクスプレス</v>
      </c>
      <c r="BB594" s="11" t="str">
        <f t="shared" si="136"/>
        <v>DRDRBLBL</v>
      </c>
      <c r="BC594" s="11" t="str">
        <f t="shared" si="137"/>
        <v>DRDRBLBL</v>
      </c>
      <c r="BD594" s="11" t="str">
        <f t="shared" si="138"/>
        <v>DRDRBLBL</v>
      </c>
      <c r="BE594" s="11" t="str">
        <f t="shared" si="139"/>
        <v>DRDRBLBL</v>
      </c>
    </row>
    <row r="595" spans="1:57" ht="11.25" hidden="1" customHeight="1">
      <c r="A595" s="6">
        <v>593</v>
      </c>
      <c r="B595" s="7" t="s">
        <v>1566</v>
      </c>
      <c r="C595" s="8" t="s">
        <v>1567</v>
      </c>
      <c r="D595" s="7" t="s">
        <v>72</v>
      </c>
      <c r="E595" s="7" t="s">
        <v>81</v>
      </c>
      <c r="F595" s="7" t="s">
        <v>82</v>
      </c>
      <c r="G595" s="9">
        <v>119</v>
      </c>
      <c r="H595" s="9">
        <v>97</v>
      </c>
      <c r="I595" s="9">
        <v>46</v>
      </c>
      <c r="J595" s="9">
        <v>56</v>
      </c>
      <c r="K595" s="9">
        <v>57</v>
      </c>
      <c r="L595" s="9">
        <v>56</v>
      </c>
      <c r="M595" s="9">
        <v>60</v>
      </c>
      <c r="N595" s="9">
        <v>56</v>
      </c>
      <c r="O595" s="9">
        <v>53</v>
      </c>
      <c r="P595" s="9">
        <v>33</v>
      </c>
      <c r="Q595" s="10">
        <v>96</v>
      </c>
      <c r="R595" s="11">
        <v>20</v>
      </c>
      <c r="S595" s="11">
        <v>1</v>
      </c>
      <c r="T595" s="11">
        <v>106</v>
      </c>
      <c r="U595" s="11">
        <v>110</v>
      </c>
      <c r="V595" s="11">
        <v>1</v>
      </c>
      <c r="W595" s="11">
        <v>103</v>
      </c>
      <c r="X595" s="11">
        <f t="shared" si="126"/>
        <v>437</v>
      </c>
      <c r="Y595" s="11">
        <f t="shared" si="127"/>
        <v>4360</v>
      </c>
      <c r="Z595" s="11">
        <f t="shared" si="128"/>
        <v>1225</v>
      </c>
      <c r="AA595" s="11">
        <f t="shared" si="129"/>
        <v>4235</v>
      </c>
      <c r="AB595" s="11">
        <f t="shared" si="130"/>
        <v>4235</v>
      </c>
      <c r="AC595" s="6">
        <f t="shared" si="131"/>
        <v>4855</v>
      </c>
      <c r="AD595" s="9" t="s">
        <v>423</v>
      </c>
      <c r="AE595" s="3" t="str">
        <f>IF(ISERROR(VLOOKUP($AD595,技まとめ!$A$1:$F$380,6,FALSE)),"－",VLOOKUP($AD595,技まとめ!$A$1:$F$380,6,FALSE))</f>
        <v>BL</v>
      </c>
      <c r="AF595" s="3">
        <f>IF(ISERROR(VLOOKUP($AD595,技まとめ!$A$1:$F$380,3,FALSE)),"－",VLOOKUP($AD595,技まとめ!$A$1:$F$380,3,FALSE))</f>
        <v>13</v>
      </c>
      <c r="AG595" s="3">
        <f>IF(ISERROR(VLOOKUP($AD595,技まとめ!$A$1:$F$380,5,FALSE)),"－",VLOOKUP($AD595,技まとめ!$A$1:$F$380,5,FALSE))</f>
        <v>20</v>
      </c>
      <c r="AH595" s="3" t="str">
        <f>IF($E595=IF(ISERROR(VLOOKUP($AD595,技まとめ!$A$1:$F$380,4,FALSE)),"－",VLOOKUP($AD595,技まとめ!$A$1:$F$380,4,FALSE)),"一致","")</f>
        <v>一致</v>
      </c>
      <c r="AI595" s="9" t="s">
        <v>116</v>
      </c>
      <c r="AJ595" s="3" t="str">
        <f>IF(ISERROR(VLOOKUP($AI595,技まとめ!$A$1:$F$380,6,FALSE)),"－",VLOOKUP($AI595,技まとめ!$A$1:$F$380,6,FALSE))</f>
        <v>DR</v>
      </c>
      <c r="AK595" s="3">
        <f>IF(ISERROR(VLOOKUP($AI595,技まとめ!$A$1:$F$380,3,FALSE)),"－",VLOOKUP($AI595,技まとめ!$A$1:$F$380,3,FALSE))</f>
        <v>63</v>
      </c>
      <c r="AL595" s="3">
        <f>IF(ISERROR(VLOOKUP($AI595,技まとめ!$A$1:$F$380,5,FALSE)),"－",VLOOKUP($AI595,技まとめ!$A$1:$F$380,5,FALSE))</f>
        <v>42</v>
      </c>
      <c r="AM595" s="3" t="str">
        <f>IF($E595=IF(ISERROR(VLOOKUP($AI595,技まとめ!$A$1:$F$380,4,FALSE)),"－",VLOOKUP($AI595,技まとめ!$A$1:$F$380,4,FALSE)),"一致","")</f>
        <v/>
      </c>
      <c r="AN595" s="9" t="s">
        <v>317</v>
      </c>
      <c r="AO595" s="3" t="str">
        <f>IF(ISERROR(VLOOKUP($AN595,技まとめ!$A$1:$F$380,6,FALSE)),"－",VLOOKUP($AN595,技まとめ!$A$1:$F$380,6,FALSE))</f>
        <v>SC</v>
      </c>
      <c r="AP595" s="3">
        <f>IF(ISERROR(VLOOKUP($AN595,技まとめ!$A$1:$F$380,3,FALSE)),"－",VLOOKUP($AN595,技まとめ!$A$1:$F$380,3,FALSE))</f>
        <v>31</v>
      </c>
      <c r="AQ595" s="3">
        <f>IF(ISERROR(VLOOKUP($AN595,技まとめ!$A$1:$F$380,5,FALSE)),"－",VLOOKUP($AN595,技まとめ!$A$1:$F$380,5,FALSE))</f>
        <v>22</v>
      </c>
      <c r="AR595" s="3" t="str">
        <f>IF($E595=IF(ISERROR(VLOOKUP($AN595,技まとめ!$A$1:$F$380,4,FALSE)),"－",VLOOKUP($AN595,技まとめ!$A$1:$F$380,4,FALSE)),"一致","")</f>
        <v>一致</v>
      </c>
      <c r="AS595" s="9" t="s">
        <v>318</v>
      </c>
      <c r="AT595" s="3" t="str">
        <f>IF(ISERROR(VLOOKUP($AS595,技まとめ!$A$1:$F$380,6,FALSE)),"－",VLOOKUP($AS595,技まとめ!$A$1:$F$380,6,FALSE))</f>
        <v>LS</v>
      </c>
      <c r="AU595" s="3">
        <f>IF(ISERROR(VLOOKUP($AS595,技まとめ!$A$1:$F$380,3,FALSE)),"－",VLOOKUP($AS595,技まとめ!$A$1:$F$380,3,FALSE))</f>
        <v>98</v>
      </c>
      <c r="AV595" s="3">
        <f>IF(ISERROR(VLOOKUP($AS595,技まとめ!$A$1:$F$380,5,FALSE)),"－",VLOOKUP($AS595,技まとめ!$A$1:$F$380,5,FALSE))</f>
        <v>62</v>
      </c>
      <c r="AW595" s="3" t="str">
        <f>IF($E595=IF(ISERROR(VLOOKUP($AS595,技まとめ!$A$1:$F$380,4,FALSE)),"－",VLOOKUP($AS595,技まとめ!$A$1:$F$380,4,FALSE)),"一致","")</f>
        <v/>
      </c>
      <c r="AX595" s="12" t="str">
        <f t="shared" si="132"/>
        <v>コイルターンれっぷうダッシュコンドルダイブイーグルバスター</v>
      </c>
      <c r="AY595" s="12" t="str">
        <f t="shared" si="133"/>
        <v>コイルターンれっぷうダッシュコンドルダイブイーグルバスター</v>
      </c>
      <c r="AZ595" s="12" t="str">
        <f t="shared" si="134"/>
        <v>コイルターンれっぷうダッシュコンドルダイブイーグルバスター</v>
      </c>
      <c r="BA595" s="12" t="str">
        <f t="shared" si="135"/>
        <v>コイルターンれっぷうダッシュコンドルダイブイーグルバスター</v>
      </c>
      <c r="BB595" s="11" t="str">
        <f t="shared" si="136"/>
        <v>BLDRSCLS</v>
      </c>
      <c r="BC595" s="11" t="str">
        <f t="shared" si="137"/>
        <v>BLDRSCLS</v>
      </c>
      <c r="BD595" s="11" t="str">
        <f t="shared" si="138"/>
        <v>BLDRSCLS</v>
      </c>
      <c r="BE595" s="11" t="str">
        <f t="shared" si="139"/>
        <v>BLDRSCLS</v>
      </c>
    </row>
    <row r="596" spans="1:57" ht="11.25" hidden="1" customHeight="1">
      <c r="A596" s="6">
        <v>594</v>
      </c>
      <c r="B596" s="7" t="s">
        <v>1568</v>
      </c>
      <c r="C596" s="8" t="s">
        <v>1569</v>
      </c>
      <c r="D596" s="7" t="s">
        <v>72</v>
      </c>
      <c r="E596" s="7" t="s">
        <v>73</v>
      </c>
      <c r="F596" s="7" t="s">
        <v>82</v>
      </c>
      <c r="G596" s="9">
        <v>122</v>
      </c>
      <c r="H596" s="9">
        <v>91</v>
      </c>
      <c r="I596" s="9">
        <v>51</v>
      </c>
      <c r="J596" s="9">
        <v>62</v>
      </c>
      <c r="K596" s="9">
        <v>47</v>
      </c>
      <c r="L596" s="9">
        <v>56</v>
      </c>
      <c r="M596" s="9">
        <v>56</v>
      </c>
      <c r="N596" s="9">
        <v>61</v>
      </c>
      <c r="O596" s="9">
        <v>52</v>
      </c>
      <c r="P596" s="9">
        <v>41</v>
      </c>
      <c r="Q596" s="10">
        <v>101</v>
      </c>
      <c r="R596" s="11">
        <v>29</v>
      </c>
      <c r="S596" s="11">
        <v>1</v>
      </c>
      <c r="T596" s="11">
        <v>106</v>
      </c>
      <c r="U596" s="11">
        <v>106</v>
      </c>
      <c r="V596" s="11">
        <v>1</v>
      </c>
      <c r="W596" s="11">
        <v>102</v>
      </c>
      <c r="X596" s="11">
        <f t="shared" si="126"/>
        <v>446</v>
      </c>
      <c r="Y596" s="11">
        <f t="shared" si="127"/>
        <v>4555</v>
      </c>
      <c r="Z596" s="11">
        <f t="shared" si="128"/>
        <v>1535</v>
      </c>
      <c r="AA596" s="11">
        <f t="shared" si="129"/>
        <v>4230</v>
      </c>
      <c r="AB596" s="11">
        <f t="shared" si="130"/>
        <v>4230</v>
      </c>
      <c r="AC596" s="6">
        <f t="shared" si="131"/>
        <v>4895</v>
      </c>
      <c r="AD596" s="9" t="s">
        <v>309</v>
      </c>
      <c r="AE596" s="3" t="str">
        <f>IF(ISERROR(VLOOKUP($AD596,技まとめ!$A$1:$F$380,6,FALSE)),"－",VLOOKUP($AD596,技まとめ!$A$1:$F$380,6,FALSE))</f>
        <v>BB</v>
      </c>
      <c r="AF596" s="3">
        <f>IF(ISERROR(VLOOKUP($AD596,技まとめ!$A$1:$F$380,3,FALSE)),"－",VLOOKUP($AD596,技まとめ!$A$1:$F$380,3,FALSE))</f>
        <v>23</v>
      </c>
      <c r="AG596" s="3">
        <f>IF(ISERROR(VLOOKUP($AD596,技まとめ!$A$1:$F$380,5,FALSE)),"－",VLOOKUP($AD596,技まとめ!$A$1:$F$380,5,FALSE))</f>
        <v>20</v>
      </c>
      <c r="AH596" s="3" t="str">
        <f>IF($E596=IF(ISERROR(VLOOKUP($AD596,技まとめ!$A$1:$F$380,4,FALSE)),"－",VLOOKUP($AD596,技まとめ!$A$1:$F$380,4,FALSE)),"一致","")</f>
        <v>一致</v>
      </c>
      <c r="AI596" s="9" t="s">
        <v>163</v>
      </c>
      <c r="AJ596" s="3" t="str">
        <f>IF(ISERROR(VLOOKUP($AI596,技まとめ!$A$1:$F$380,6,FALSE)),"－",VLOOKUP($AI596,技まとめ!$A$1:$F$380,6,FALSE))</f>
        <v>BL</v>
      </c>
      <c r="AK596" s="3">
        <f>IF(ISERROR(VLOOKUP($AI596,技まとめ!$A$1:$F$380,3,FALSE)),"－",VLOOKUP($AI596,技まとめ!$A$1:$F$380,3,FALSE))</f>
        <v>59</v>
      </c>
      <c r="AL596" s="3">
        <f>IF(ISERROR(VLOOKUP($AI596,技まとめ!$A$1:$F$380,5,FALSE)),"－",VLOOKUP($AI596,技まとめ!$A$1:$F$380,5,FALSE))</f>
        <v>38</v>
      </c>
      <c r="AM596" s="3" t="str">
        <f>IF($E596=IF(ISERROR(VLOOKUP($AI596,技まとめ!$A$1:$F$380,4,FALSE)),"－",VLOOKUP($AI596,技まとめ!$A$1:$F$380,4,FALSE)),"一致","")</f>
        <v/>
      </c>
      <c r="AN596" s="9" t="s">
        <v>686</v>
      </c>
      <c r="AO596" s="3" t="str">
        <f>IF(ISERROR(VLOOKUP($AN596,技まとめ!$A$1:$F$380,6,FALSE)),"－",VLOOKUP($AN596,技まとめ!$A$1:$F$380,6,FALSE))</f>
        <v>DR</v>
      </c>
      <c r="AP596" s="3">
        <f>IF(ISERROR(VLOOKUP($AN596,技まとめ!$A$1:$F$380,3,FALSE)),"－",VLOOKUP($AN596,技まとめ!$A$1:$F$380,3,FALSE))</f>
        <v>34</v>
      </c>
      <c r="AQ596" s="3">
        <f>IF(ISERROR(VLOOKUP($AN596,技まとめ!$A$1:$F$380,5,FALSE)),"－",VLOOKUP($AN596,技まとめ!$A$1:$F$380,5,FALSE))</f>
        <v>27</v>
      </c>
      <c r="AR596" s="3" t="str">
        <f>IF($E596=IF(ISERROR(VLOOKUP($AN596,技まとめ!$A$1:$F$380,4,FALSE)),"－",VLOOKUP($AN596,技まとめ!$A$1:$F$380,4,FALSE)),"一致","")</f>
        <v/>
      </c>
      <c r="AS596" s="9" t="s">
        <v>683</v>
      </c>
      <c r="AT596" s="3" t="str">
        <f>IF(ISERROR(VLOOKUP($AS596,技まとめ!$A$1:$F$380,6,FALSE)),"－",VLOOKUP($AS596,技まとめ!$A$1:$F$380,6,FALSE))</f>
        <v>SC</v>
      </c>
      <c r="AU596" s="3">
        <f>IF(ISERROR(VLOOKUP($AS596,技まとめ!$A$1:$F$380,3,FALSE)),"－",VLOOKUP($AS596,技まとめ!$A$1:$F$380,3,FALSE))</f>
        <v>88</v>
      </c>
      <c r="AV596" s="3">
        <f>IF(ISERROR(VLOOKUP($AS596,技まとめ!$A$1:$F$380,5,FALSE)),"－",VLOOKUP($AS596,技まとめ!$A$1:$F$380,5,FALSE))</f>
        <v>49</v>
      </c>
      <c r="AW596" s="3" t="str">
        <f>IF($E596=IF(ISERROR(VLOOKUP($AS596,技まとめ!$A$1:$F$380,4,FALSE)),"－",VLOOKUP($AS596,技まとめ!$A$1:$F$380,4,FALSE)),"一致","")</f>
        <v/>
      </c>
      <c r="AX596" s="12" t="str">
        <f t="shared" si="132"/>
        <v>ホーントレインサイクロンヒートタックルペガサスショット</v>
      </c>
      <c r="AY596" s="12" t="str">
        <f t="shared" si="133"/>
        <v>ホーントレインサイクロンヒートタックルペガサスショット</v>
      </c>
      <c r="AZ596" s="12" t="str">
        <f t="shared" si="134"/>
        <v>ホーントレインサイクロンヒートタックルペガサスショット</v>
      </c>
      <c r="BA596" s="12" t="str">
        <f t="shared" si="135"/>
        <v>ホーントレインサイクロンヒートタックルペガサスショット</v>
      </c>
      <c r="BB596" s="11" t="str">
        <f t="shared" si="136"/>
        <v>BBBLDRSC</v>
      </c>
      <c r="BC596" s="11" t="str">
        <f t="shared" si="137"/>
        <v>BBBLDRSC</v>
      </c>
      <c r="BD596" s="11" t="str">
        <f t="shared" si="138"/>
        <v>BBBLDRSC</v>
      </c>
      <c r="BE596" s="11" t="str">
        <f t="shared" si="139"/>
        <v>BBBLDRSC</v>
      </c>
    </row>
    <row r="597" spans="1:57" ht="11.25" hidden="1" customHeight="1">
      <c r="A597" s="6">
        <v>595</v>
      </c>
      <c r="B597" s="7" t="s">
        <v>1570</v>
      </c>
      <c r="C597" s="8" t="s">
        <v>1571</v>
      </c>
      <c r="D597" s="7" t="s">
        <v>72</v>
      </c>
      <c r="E597" s="7" t="s">
        <v>95</v>
      </c>
      <c r="F597" s="7" t="s">
        <v>128</v>
      </c>
      <c r="G597" s="9">
        <v>126</v>
      </c>
      <c r="H597" s="9">
        <v>103</v>
      </c>
      <c r="I597" s="9">
        <v>52</v>
      </c>
      <c r="J597" s="9">
        <v>56</v>
      </c>
      <c r="K597" s="9">
        <v>66</v>
      </c>
      <c r="L597" s="9">
        <v>56</v>
      </c>
      <c r="M597" s="9">
        <v>62</v>
      </c>
      <c r="N597" s="9">
        <v>56</v>
      </c>
      <c r="O597" s="9">
        <v>60</v>
      </c>
      <c r="P597" s="9">
        <v>35</v>
      </c>
      <c r="Q597" s="10">
        <v>102</v>
      </c>
      <c r="R597" s="11">
        <v>31</v>
      </c>
      <c r="S597" s="11">
        <v>1</v>
      </c>
      <c r="T597" s="11">
        <v>106</v>
      </c>
      <c r="U597" s="11">
        <v>112</v>
      </c>
      <c r="V597" s="11">
        <v>1</v>
      </c>
      <c r="W597" s="11">
        <v>110</v>
      </c>
      <c r="X597" s="11">
        <f t="shared" si="126"/>
        <v>463</v>
      </c>
      <c r="Y597" s="11">
        <f t="shared" si="127"/>
        <v>4635</v>
      </c>
      <c r="Z597" s="11">
        <f t="shared" si="128"/>
        <v>1645</v>
      </c>
      <c r="AA597" s="11">
        <f t="shared" si="129"/>
        <v>4270</v>
      </c>
      <c r="AB597" s="11">
        <f t="shared" si="130"/>
        <v>4270</v>
      </c>
      <c r="AC597" s="6">
        <f t="shared" si="131"/>
        <v>4945</v>
      </c>
      <c r="AD597" s="9" t="s">
        <v>1474</v>
      </c>
      <c r="AE597" s="3" t="str">
        <f>IF(ISERROR(VLOOKUP($AD597,技まとめ!$A$1:$F$380,6,FALSE)),"－",VLOOKUP($AD597,技まとめ!$A$1:$F$380,6,FALSE))</f>
        <v>SC</v>
      </c>
      <c r="AF597" s="3">
        <f>IF(ISERROR(VLOOKUP($AD597,技まとめ!$A$1:$F$380,3,FALSE)),"－",VLOOKUP($AD597,技まとめ!$A$1:$F$380,3,FALSE))</f>
        <v>49</v>
      </c>
      <c r="AG597" s="3">
        <f>IF(ISERROR(VLOOKUP($AD597,技まとめ!$A$1:$F$380,5,FALSE)),"－",VLOOKUP($AD597,技まとめ!$A$1:$F$380,5,FALSE))</f>
        <v>31</v>
      </c>
      <c r="AH597" s="3" t="str">
        <f>IF($E597=IF(ISERROR(VLOOKUP($AD597,技まとめ!$A$1:$F$380,4,FALSE)),"－",VLOOKUP($AD597,技まとめ!$A$1:$F$380,4,FALSE)),"一致","")</f>
        <v>一致</v>
      </c>
      <c r="AI597" s="9" t="s">
        <v>217</v>
      </c>
      <c r="AJ597" s="3" t="str">
        <f>IF(ISERROR(VLOOKUP($AI597,技まとめ!$A$1:$F$380,6,FALSE)),"－",VLOOKUP($AI597,技まとめ!$A$1:$F$380,6,FALSE))</f>
        <v>NS</v>
      </c>
      <c r="AK597" s="3">
        <f>IF(ISERROR(VLOOKUP($AI597,技まとめ!$A$1:$F$380,3,FALSE)),"－",VLOOKUP($AI597,技まとめ!$A$1:$F$380,3,FALSE))</f>
        <v>51</v>
      </c>
      <c r="AL597" s="3">
        <f>IF(ISERROR(VLOOKUP($AI597,技まとめ!$A$1:$F$380,5,FALSE)),"－",VLOOKUP($AI597,技まとめ!$A$1:$F$380,5,FALSE))</f>
        <v>31</v>
      </c>
      <c r="AM597" s="3" t="str">
        <f>IF($E597=IF(ISERROR(VLOOKUP($AI597,技まとめ!$A$1:$F$380,4,FALSE)),"－",VLOOKUP($AI597,技まとめ!$A$1:$F$380,4,FALSE)),"一致","")</f>
        <v>一致</v>
      </c>
      <c r="AN597" s="9" t="s">
        <v>131</v>
      </c>
      <c r="AO597" s="3" t="str">
        <f>IF(ISERROR(VLOOKUP($AN597,技まとめ!$A$1:$F$380,6,FALSE)),"－",VLOOKUP($AN597,技まとめ!$A$1:$F$380,6,FALSE))</f>
        <v>DR</v>
      </c>
      <c r="AP597" s="3">
        <f>IF(ISERROR(VLOOKUP($AN597,技まとめ!$A$1:$F$380,3,FALSE)),"－",VLOOKUP($AN597,技まとめ!$A$1:$F$380,3,FALSE))</f>
        <v>33</v>
      </c>
      <c r="AQ597" s="3">
        <f>IF(ISERROR(VLOOKUP($AN597,技まとめ!$A$1:$F$380,5,FALSE)),"－",VLOOKUP($AN597,技まとめ!$A$1:$F$380,5,FALSE))</f>
        <v>28</v>
      </c>
      <c r="AR597" s="3" t="str">
        <f>IF($E597=IF(ISERROR(VLOOKUP($AN597,技まとめ!$A$1:$F$380,4,FALSE)),"－",VLOOKUP($AN597,技まとめ!$A$1:$F$380,4,FALSE)),"一致","")</f>
        <v>一致</v>
      </c>
      <c r="AS597" s="9" t="s">
        <v>1572</v>
      </c>
      <c r="AT597" s="3" t="str">
        <f>IF(ISERROR(VLOOKUP($AS597,技まとめ!$A$1:$F$380,6,FALSE)),"－",VLOOKUP($AS597,技まとめ!$A$1:$F$380,6,FALSE))</f>
        <v>SC</v>
      </c>
      <c r="AU597" s="3">
        <f>IF(ISERROR(VLOOKUP($AS597,技まとめ!$A$1:$F$380,3,FALSE)),"－",VLOOKUP($AS597,技まとめ!$A$1:$F$380,3,FALSE))</f>
        <v>109</v>
      </c>
      <c r="AV597" s="3">
        <f>IF(ISERROR(VLOOKUP($AS597,技まとめ!$A$1:$F$380,5,FALSE)),"－",VLOOKUP($AS597,技まとめ!$A$1:$F$380,5,FALSE))</f>
        <v>58</v>
      </c>
      <c r="AW597" s="3" t="str">
        <f>IF($E597=IF(ISERROR(VLOOKUP($AS597,技まとめ!$A$1:$F$380,4,FALSE)),"－",VLOOKUP($AS597,技まとめ!$A$1:$F$380,4,FALSE)),"一致","")</f>
        <v/>
      </c>
      <c r="AX597" s="12" t="str">
        <f t="shared" si="132"/>
        <v>ローズスプラッシュクンフーヘッドイリュージョンボールユニコーンブースト</v>
      </c>
      <c r="AY597" s="12" t="str">
        <f t="shared" si="133"/>
        <v>ローズスプラッシュクンフーヘッドイリュージョンボールユニコーンブースト</v>
      </c>
      <c r="AZ597" s="12" t="str">
        <f t="shared" si="134"/>
        <v>ローズスプラッシュクンフーヘッドイリュージョンボールユニコーンブースト</v>
      </c>
      <c r="BA597" s="12" t="str">
        <f t="shared" si="135"/>
        <v>ローズスプラッシュクンフーヘッドイリュージョンボールユニコーンブースト</v>
      </c>
      <c r="BB597" s="11" t="str">
        <f t="shared" si="136"/>
        <v>SCNSDRSC</v>
      </c>
      <c r="BC597" s="11" t="str">
        <f t="shared" si="137"/>
        <v>SCNSDRSC</v>
      </c>
      <c r="BD597" s="11" t="str">
        <f t="shared" si="138"/>
        <v>SCNSDRSC</v>
      </c>
      <c r="BE597" s="11" t="str">
        <f t="shared" si="139"/>
        <v>SCNSDRSC</v>
      </c>
    </row>
    <row r="598" spans="1:57" ht="11.25" hidden="1" customHeight="1">
      <c r="A598" s="6">
        <v>596</v>
      </c>
      <c r="B598" s="7" t="s">
        <v>1573</v>
      </c>
      <c r="C598" s="8" t="s">
        <v>1574</v>
      </c>
      <c r="D598" s="7" t="s">
        <v>72</v>
      </c>
      <c r="E598" s="7" t="s">
        <v>102</v>
      </c>
      <c r="F598" s="7" t="s">
        <v>74</v>
      </c>
      <c r="G598" s="9">
        <v>122</v>
      </c>
      <c r="H598" s="9">
        <v>101</v>
      </c>
      <c r="I598" s="9">
        <v>46</v>
      </c>
      <c r="J598" s="9">
        <v>57</v>
      </c>
      <c r="K598" s="9">
        <v>55</v>
      </c>
      <c r="L598" s="9">
        <v>53</v>
      </c>
      <c r="M598" s="9">
        <v>57</v>
      </c>
      <c r="N598" s="9">
        <v>62</v>
      </c>
      <c r="O598" s="9">
        <v>57</v>
      </c>
      <c r="P598" s="9">
        <v>34</v>
      </c>
      <c r="Q598" s="10">
        <v>96</v>
      </c>
      <c r="R598" s="11">
        <v>26</v>
      </c>
      <c r="S598" s="11">
        <v>1</v>
      </c>
      <c r="T598" s="11">
        <v>103</v>
      </c>
      <c r="U598" s="11">
        <v>107</v>
      </c>
      <c r="V598" s="11">
        <v>1</v>
      </c>
      <c r="W598" s="11">
        <v>107</v>
      </c>
      <c r="X598" s="11">
        <f t="shared" si="126"/>
        <v>441</v>
      </c>
      <c r="Y598" s="11">
        <f t="shared" si="127"/>
        <v>4380</v>
      </c>
      <c r="Z598" s="11">
        <f t="shared" si="128"/>
        <v>1455</v>
      </c>
      <c r="AA598" s="11">
        <f t="shared" si="129"/>
        <v>4150</v>
      </c>
      <c r="AB598" s="11">
        <f t="shared" si="130"/>
        <v>4150</v>
      </c>
      <c r="AC598" s="6">
        <f t="shared" si="131"/>
        <v>4785</v>
      </c>
      <c r="AD598" s="9" t="s">
        <v>239</v>
      </c>
      <c r="AE598" s="3" t="str">
        <f>IF(ISERROR(VLOOKUP($AD598,技まとめ!$A$1:$F$380,6,FALSE)),"－",VLOOKUP($AD598,技まとめ!$A$1:$F$380,6,FALSE))</f>
        <v>P1</v>
      </c>
      <c r="AF598" s="3">
        <f>IF(ISERROR(VLOOKUP($AD598,技まとめ!$A$1:$F$380,3,FALSE)),"－",VLOOKUP($AD598,技まとめ!$A$1:$F$380,3,FALSE))</f>
        <v>40</v>
      </c>
      <c r="AG598" s="3">
        <f>IF(ISERROR(VLOOKUP($AD598,技まとめ!$A$1:$F$380,5,FALSE)),"－",VLOOKUP($AD598,技まとめ!$A$1:$F$380,5,FALSE))</f>
        <v>30</v>
      </c>
      <c r="AH598" s="3" t="str">
        <f>IF($E598=IF(ISERROR(VLOOKUP($AD598,技まとめ!$A$1:$F$380,4,FALSE)),"－",VLOOKUP($AD598,技まとめ!$A$1:$F$380,4,FALSE)),"一致","")</f>
        <v>一致</v>
      </c>
      <c r="AI598" s="9" t="s">
        <v>347</v>
      </c>
      <c r="AJ598" s="3" t="str">
        <f>IF(ISERROR(VLOOKUP($AI598,技まとめ!$A$1:$F$380,6,FALSE)),"－",VLOOKUP($AI598,技まとめ!$A$1:$F$380,6,FALSE))</f>
        <v>DR</v>
      </c>
      <c r="AK598" s="3">
        <f>IF(ISERROR(VLOOKUP($AI598,技まとめ!$A$1:$F$380,3,FALSE)),"－",VLOOKUP($AI598,技まとめ!$A$1:$F$380,3,FALSE))</f>
        <v>40</v>
      </c>
      <c r="AL598" s="3">
        <f>IF(ISERROR(VLOOKUP($AI598,技まとめ!$A$1:$F$380,5,FALSE)),"－",VLOOKUP($AI598,技まとめ!$A$1:$F$380,5,FALSE))</f>
        <v>31</v>
      </c>
      <c r="AM598" s="3" t="str">
        <f>IF($E598=IF(ISERROR(VLOOKUP($AI598,技まとめ!$A$1:$F$380,4,FALSE)),"－",VLOOKUP($AI598,技まとめ!$A$1:$F$380,4,FALSE)),"一致","")</f>
        <v/>
      </c>
      <c r="AN598" s="9" t="s">
        <v>389</v>
      </c>
      <c r="AO598" s="3" t="str">
        <f>IF(ISERROR(VLOOKUP($AN598,技まとめ!$A$1:$F$380,6,FALSE)),"－",VLOOKUP($AN598,技まとめ!$A$1:$F$380,6,FALSE))</f>
        <v>CA</v>
      </c>
      <c r="AP598" s="3">
        <f>IF(ISERROR(VLOOKUP($AN598,技まとめ!$A$1:$F$380,3,FALSE)),"－",VLOOKUP($AN598,技まとめ!$A$1:$F$380,3,FALSE))</f>
        <v>54</v>
      </c>
      <c r="AQ598" s="3">
        <f>IF(ISERROR(VLOOKUP($AN598,技まとめ!$A$1:$F$380,5,FALSE)),"－",VLOOKUP($AN598,技まとめ!$A$1:$F$380,5,FALSE))</f>
        <v>35</v>
      </c>
      <c r="AR598" s="3" t="str">
        <f>IF($E598=IF(ISERROR(VLOOKUP($AN598,技まとめ!$A$1:$F$380,4,FALSE)),"－",VLOOKUP($AN598,技まとめ!$A$1:$F$380,4,FALSE)),"一致","")</f>
        <v/>
      </c>
      <c r="AS598" s="9" t="s">
        <v>784</v>
      </c>
      <c r="AT598" s="3" t="str">
        <f>IF(ISERROR(VLOOKUP($AS598,技まとめ!$A$1:$F$380,6,FALSE)),"－",VLOOKUP($AS598,技まとめ!$A$1:$F$380,6,FALSE))</f>
        <v>BL</v>
      </c>
      <c r="AU598" s="3">
        <f>IF(ISERROR(VLOOKUP($AS598,技まとめ!$A$1:$F$380,3,FALSE)),"－",VLOOKUP($AS598,技まとめ!$A$1:$F$380,3,FALSE))</f>
        <v>71</v>
      </c>
      <c r="AV598" s="3">
        <f>IF(ISERROR(VLOOKUP($AS598,技まとめ!$A$1:$F$380,5,FALSE)),"－",VLOOKUP($AS598,技まとめ!$A$1:$F$380,5,FALSE))</f>
        <v>44</v>
      </c>
      <c r="AW598" s="3" t="str">
        <f>IF($E598=IF(ISERROR(VLOOKUP($AS598,技まとめ!$A$1:$F$380,4,FALSE)),"－",VLOOKUP($AS598,技まとめ!$A$1:$F$380,4,FALSE)),"一致","")</f>
        <v/>
      </c>
      <c r="AX598" s="12" t="str">
        <f t="shared" si="132"/>
        <v>ねっけつヘッドざんぞうドこんじょうキャッチスニーキングレイド</v>
      </c>
      <c r="AY598" s="12" t="str">
        <f t="shared" si="133"/>
        <v>ねっけつヘッドざんぞうドこんじょうキャッチスニーキングレイド</v>
      </c>
      <c r="AZ598" s="12" t="str">
        <f t="shared" si="134"/>
        <v>ねっけつヘッドざんぞうドこんじょうキャッチスニーキングレイド</v>
      </c>
      <c r="BA598" s="12" t="str">
        <f t="shared" si="135"/>
        <v>ねっけつヘッドざんぞうドこんじょうキャッチスニーキングレイド</v>
      </c>
      <c r="BB598" s="11" t="str">
        <f t="shared" si="136"/>
        <v>P1DRCABL</v>
      </c>
      <c r="BC598" s="11" t="str">
        <f t="shared" si="137"/>
        <v>P1DRCABL</v>
      </c>
      <c r="BD598" s="11" t="str">
        <f t="shared" si="138"/>
        <v>P1DRCABL</v>
      </c>
      <c r="BE598" s="11" t="str">
        <f t="shared" si="139"/>
        <v>P1DRCABL</v>
      </c>
    </row>
    <row r="599" spans="1:57" ht="11.25" hidden="1" customHeight="1">
      <c r="A599" s="6">
        <v>597</v>
      </c>
      <c r="B599" s="7" t="s">
        <v>1575</v>
      </c>
      <c r="C599" s="8" t="s">
        <v>1576</v>
      </c>
      <c r="D599" s="7" t="s">
        <v>72</v>
      </c>
      <c r="E599" s="7" t="s">
        <v>81</v>
      </c>
      <c r="F599" s="7" t="s">
        <v>109</v>
      </c>
      <c r="G599" s="9">
        <v>131</v>
      </c>
      <c r="H599" s="9">
        <v>97</v>
      </c>
      <c r="I599" s="9">
        <v>57</v>
      </c>
      <c r="J599" s="9">
        <v>54</v>
      </c>
      <c r="K599" s="9">
        <v>53</v>
      </c>
      <c r="L599" s="9">
        <v>57</v>
      </c>
      <c r="M599" s="9">
        <v>39</v>
      </c>
      <c r="N599" s="9">
        <v>60</v>
      </c>
      <c r="O599" s="9">
        <v>54</v>
      </c>
      <c r="P599" s="9">
        <v>59</v>
      </c>
      <c r="Q599" s="10">
        <v>107</v>
      </c>
      <c r="R599" s="11">
        <v>44</v>
      </c>
      <c r="S599" s="11">
        <v>1</v>
      </c>
      <c r="T599" s="11">
        <v>107</v>
      </c>
      <c r="U599" s="11">
        <v>89</v>
      </c>
      <c r="V599" s="11">
        <v>1</v>
      </c>
      <c r="W599" s="11">
        <v>104</v>
      </c>
      <c r="X599" s="11">
        <f t="shared" si="126"/>
        <v>453</v>
      </c>
      <c r="Y599" s="11">
        <f t="shared" si="127"/>
        <v>4805</v>
      </c>
      <c r="Z599" s="11">
        <f t="shared" si="128"/>
        <v>2070</v>
      </c>
      <c r="AA599" s="11">
        <f t="shared" si="129"/>
        <v>4275</v>
      </c>
      <c r="AB599" s="11">
        <f t="shared" si="130"/>
        <v>4275</v>
      </c>
      <c r="AC599" s="6">
        <f t="shared" si="131"/>
        <v>5020</v>
      </c>
      <c r="AD599" s="9" t="s">
        <v>503</v>
      </c>
      <c r="AE599" s="3" t="str">
        <f>IF(ISERROR(VLOOKUP($AD599,技まとめ!$A$1:$F$380,6,FALSE)),"－",VLOOKUP($AD599,技まとめ!$A$1:$F$380,6,FALSE))</f>
        <v>DR</v>
      </c>
      <c r="AF599" s="3">
        <f>IF(ISERROR(VLOOKUP($AD599,技まとめ!$A$1:$F$380,3,FALSE)),"－",VLOOKUP($AD599,技まとめ!$A$1:$F$380,3,FALSE))</f>
        <v>68</v>
      </c>
      <c r="AG599" s="3">
        <f>IF(ISERROR(VLOOKUP($AD599,技まとめ!$A$1:$F$380,5,FALSE)),"－",VLOOKUP($AD599,技まとめ!$A$1:$F$380,5,FALSE))</f>
        <v>41</v>
      </c>
      <c r="AH599" s="3" t="str">
        <f>IF($E599=IF(ISERROR(VLOOKUP($AD599,技まとめ!$A$1:$F$380,4,FALSE)),"－",VLOOKUP($AD599,技まとめ!$A$1:$F$380,4,FALSE)),"一致","")</f>
        <v>一致</v>
      </c>
      <c r="AI599" s="9" t="s">
        <v>406</v>
      </c>
      <c r="AJ599" s="3" t="str">
        <f>IF(ISERROR(VLOOKUP($AI599,技まとめ!$A$1:$F$380,6,FALSE)),"－",VLOOKUP($AI599,技まとめ!$A$1:$F$380,6,FALSE))</f>
        <v>BS</v>
      </c>
      <c r="AK599" s="3">
        <f>IF(ISERROR(VLOOKUP($AI599,技まとめ!$A$1:$F$380,3,FALSE)),"－",VLOOKUP($AI599,技まとめ!$A$1:$F$380,3,FALSE))</f>
        <v>59</v>
      </c>
      <c r="AL599" s="3">
        <f>IF(ISERROR(VLOOKUP($AI599,技まとめ!$A$1:$F$380,5,FALSE)),"－",VLOOKUP($AI599,技まとめ!$A$1:$F$380,5,FALSE))</f>
        <v>34</v>
      </c>
      <c r="AM599" s="3" t="str">
        <f>IF($E599=IF(ISERROR(VLOOKUP($AI599,技まとめ!$A$1:$F$380,4,FALSE)),"－",VLOOKUP($AI599,技まとめ!$A$1:$F$380,4,FALSE)),"一致","")</f>
        <v/>
      </c>
      <c r="AN599" s="9" t="s">
        <v>163</v>
      </c>
      <c r="AO599" s="3" t="str">
        <f>IF(ISERROR(VLOOKUP($AN599,技まとめ!$A$1:$F$380,6,FALSE)),"－",VLOOKUP($AN599,技まとめ!$A$1:$F$380,6,FALSE))</f>
        <v>BL</v>
      </c>
      <c r="AP599" s="3">
        <f>IF(ISERROR(VLOOKUP($AN599,技まとめ!$A$1:$F$380,3,FALSE)),"－",VLOOKUP($AN599,技まとめ!$A$1:$F$380,3,FALSE))</f>
        <v>59</v>
      </c>
      <c r="AQ599" s="3">
        <f>IF(ISERROR(VLOOKUP($AN599,技まとめ!$A$1:$F$380,5,FALSE)),"－",VLOOKUP($AN599,技まとめ!$A$1:$F$380,5,FALSE))</f>
        <v>38</v>
      </c>
      <c r="AR599" s="3" t="str">
        <f>IF($E599=IF(ISERROR(VLOOKUP($AN599,技まとめ!$A$1:$F$380,4,FALSE)),"－",VLOOKUP($AN599,技まとめ!$A$1:$F$380,4,FALSE)),"一致","")</f>
        <v>一致</v>
      </c>
      <c r="AS599" s="9" t="s">
        <v>296</v>
      </c>
      <c r="AT599" s="3" t="str">
        <f>IF(ISERROR(VLOOKUP($AS599,技まとめ!$A$1:$F$380,6,FALSE)),"－",VLOOKUP($AS599,技まとめ!$A$1:$F$380,6,FALSE))</f>
        <v>LS</v>
      </c>
      <c r="AU599" s="3">
        <f>IF(ISERROR(VLOOKUP($AS599,技まとめ!$A$1:$F$380,3,FALSE)),"－",VLOOKUP($AS599,技まとめ!$A$1:$F$380,3,FALSE))</f>
        <v>96</v>
      </c>
      <c r="AV599" s="3">
        <f>IF(ISERROR(VLOOKUP($AS599,技まとめ!$A$1:$F$380,5,FALSE)),"－",VLOOKUP($AS599,技まとめ!$A$1:$F$380,5,FALSE))</f>
        <v>62</v>
      </c>
      <c r="AW599" s="3" t="str">
        <f>IF($E599=IF(ISERROR(VLOOKUP($AS599,技まとめ!$A$1:$F$380,4,FALSE)),"－",VLOOKUP($AS599,技まとめ!$A$1:$F$380,4,FALSE)),"一致","")</f>
        <v/>
      </c>
      <c r="AX599" s="12" t="str">
        <f t="shared" si="132"/>
        <v>オオウチワドこんじょうバットサイクロンほのおのかざみどり</v>
      </c>
      <c r="AY599" s="12" t="str">
        <f t="shared" si="133"/>
        <v>オオウチワドこんじょうバットサイクロンほのおのかざみどり</v>
      </c>
      <c r="AZ599" s="12" t="str">
        <f t="shared" si="134"/>
        <v>オオウチワドこんじょうバットサイクロンほのおのかざみどり</v>
      </c>
      <c r="BA599" s="12" t="str">
        <f t="shared" si="135"/>
        <v>オオウチワドこんじょうバットサイクロンほのおのかざみどり</v>
      </c>
      <c r="BB599" s="11" t="str">
        <f t="shared" si="136"/>
        <v>DRBSBLLS</v>
      </c>
      <c r="BC599" s="11" t="str">
        <f t="shared" si="137"/>
        <v>DRBSBLLS</v>
      </c>
      <c r="BD599" s="11" t="str">
        <f t="shared" si="138"/>
        <v>DRBSBLLS</v>
      </c>
      <c r="BE599" s="11" t="str">
        <f t="shared" si="139"/>
        <v>DRBSBLLS</v>
      </c>
    </row>
    <row r="600" spans="1:57" ht="11.25" hidden="1" customHeight="1">
      <c r="A600" s="6">
        <v>598</v>
      </c>
      <c r="B600" s="7" t="s">
        <v>1577</v>
      </c>
      <c r="C600" s="8" t="s">
        <v>1578</v>
      </c>
      <c r="D600" s="7" t="s">
        <v>72</v>
      </c>
      <c r="E600" s="7" t="s">
        <v>73</v>
      </c>
      <c r="F600" s="7" t="s">
        <v>82</v>
      </c>
      <c r="G600" s="9">
        <v>111</v>
      </c>
      <c r="H600" s="9">
        <v>95</v>
      </c>
      <c r="I600" s="9">
        <v>50</v>
      </c>
      <c r="J600" s="9">
        <v>53</v>
      </c>
      <c r="K600" s="9">
        <v>60</v>
      </c>
      <c r="L600" s="9">
        <v>45</v>
      </c>
      <c r="M600" s="9">
        <v>51</v>
      </c>
      <c r="N600" s="9">
        <v>55</v>
      </c>
      <c r="O600" s="9">
        <v>52</v>
      </c>
      <c r="P600" s="9">
        <v>63</v>
      </c>
      <c r="Q600" s="10">
        <v>100</v>
      </c>
      <c r="R600" s="11">
        <v>49</v>
      </c>
      <c r="S600" s="11">
        <v>1</v>
      </c>
      <c r="T600" s="11">
        <v>95</v>
      </c>
      <c r="U600" s="11">
        <v>101</v>
      </c>
      <c r="V600" s="11">
        <v>1</v>
      </c>
      <c r="W600" s="11">
        <v>102</v>
      </c>
      <c r="X600" s="11">
        <f t="shared" si="126"/>
        <v>449</v>
      </c>
      <c r="Y600" s="11">
        <f t="shared" si="127"/>
        <v>4515</v>
      </c>
      <c r="Z600" s="11">
        <f t="shared" si="128"/>
        <v>2235</v>
      </c>
      <c r="AA600" s="11">
        <f t="shared" si="129"/>
        <v>3845</v>
      </c>
      <c r="AB600" s="11">
        <f t="shared" si="130"/>
        <v>3845</v>
      </c>
      <c r="AC600" s="6">
        <f t="shared" si="131"/>
        <v>4555</v>
      </c>
      <c r="AD600" s="9" t="s">
        <v>273</v>
      </c>
      <c r="AE600" s="3" t="str">
        <f>IF(ISERROR(VLOOKUP($AD600,技まとめ!$A$1:$F$380,6,FALSE)),"－",VLOOKUP($AD600,技まとめ!$A$1:$F$380,6,FALSE))</f>
        <v>BL</v>
      </c>
      <c r="AF600" s="3">
        <f>IF(ISERROR(VLOOKUP($AD600,技まとめ!$A$1:$F$380,3,FALSE)),"－",VLOOKUP($AD600,技まとめ!$A$1:$F$380,3,FALSE))</f>
        <v>17</v>
      </c>
      <c r="AG600" s="3">
        <f>IF(ISERROR(VLOOKUP($AD600,技まとめ!$A$1:$F$380,5,FALSE)),"－",VLOOKUP($AD600,技まとめ!$A$1:$F$380,5,FALSE))</f>
        <v>20</v>
      </c>
      <c r="AH600" s="3" t="str">
        <f>IF($E600=IF(ISERROR(VLOOKUP($AD600,技まとめ!$A$1:$F$380,4,FALSE)),"－",VLOOKUP($AD600,技まとめ!$A$1:$F$380,4,FALSE)),"一致","")</f>
        <v>一致</v>
      </c>
      <c r="AI600" s="9" t="s">
        <v>585</v>
      </c>
      <c r="AJ600" s="3" t="str">
        <f>IF(ISERROR(VLOOKUP($AI600,技まとめ!$A$1:$F$380,6,FALSE)),"－",VLOOKUP($AI600,技まとめ!$A$1:$F$380,6,FALSE))</f>
        <v>BL</v>
      </c>
      <c r="AK600" s="3">
        <f>IF(ISERROR(VLOOKUP($AI600,技まとめ!$A$1:$F$380,3,FALSE)),"－",VLOOKUP($AI600,技まとめ!$A$1:$F$380,3,FALSE))</f>
        <v>71</v>
      </c>
      <c r="AL600" s="3">
        <f>IF(ISERROR(VLOOKUP($AI600,技まとめ!$A$1:$F$380,5,FALSE)),"－",VLOOKUP($AI600,技まとめ!$A$1:$F$380,5,FALSE))</f>
        <v>44</v>
      </c>
      <c r="AM600" s="3" t="str">
        <f>IF($E600=IF(ISERROR(VLOOKUP($AI600,技まとめ!$A$1:$F$380,4,FALSE)),"－",VLOOKUP($AI600,技まとめ!$A$1:$F$380,4,FALSE)),"一致","")</f>
        <v>一致</v>
      </c>
      <c r="AN600" s="9" t="s">
        <v>407</v>
      </c>
      <c r="AO600" s="3" t="str">
        <f>IF(ISERROR(VLOOKUP($AN600,技まとめ!$A$1:$F$380,6,FALSE)),"－",VLOOKUP($AN600,技まとめ!$A$1:$F$380,6,FALSE))</f>
        <v>BL</v>
      </c>
      <c r="AP600" s="3">
        <f>IF(ISERROR(VLOOKUP($AN600,技まとめ!$A$1:$F$380,3,FALSE)),"－",VLOOKUP($AN600,技まとめ!$A$1:$F$380,3,FALSE))</f>
        <v>85</v>
      </c>
      <c r="AQ600" s="3">
        <f>IF(ISERROR(VLOOKUP($AN600,技まとめ!$A$1:$F$380,5,FALSE)),"－",VLOOKUP($AN600,技まとめ!$A$1:$F$380,5,FALSE))</f>
        <v>50</v>
      </c>
      <c r="AR600" s="3" t="str">
        <f>IF($E600=IF(ISERROR(VLOOKUP($AN600,技まとめ!$A$1:$F$380,4,FALSE)),"－",VLOOKUP($AN600,技まとめ!$A$1:$F$380,4,FALSE)),"一致","")</f>
        <v/>
      </c>
      <c r="AS600" s="9" t="s">
        <v>529</v>
      </c>
      <c r="AT600" s="3" t="str">
        <f>IF(ISERROR(VLOOKUP($AS600,技まとめ!$A$1:$F$380,6,FALSE)),"－",VLOOKUP($AS600,技まとめ!$A$1:$F$380,6,FALSE))</f>
        <v>BB</v>
      </c>
      <c r="AU600" s="3">
        <f>IF(ISERROR(VLOOKUP($AS600,技まとめ!$A$1:$F$380,3,FALSE)),"－",VLOOKUP($AS600,技まとめ!$A$1:$F$380,3,FALSE))</f>
        <v>83</v>
      </c>
      <c r="AV600" s="3">
        <f>IF(ISERROR(VLOOKUP($AS600,技まとめ!$A$1:$F$380,5,FALSE)),"－",VLOOKUP($AS600,技まとめ!$A$1:$F$380,5,FALSE))</f>
        <v>50</v>
      </c>
      <c r="AW600" s="3" t="str">
        <f>IF($E600=IF(ISERROR(VLOOKUP($AS600,技まとめ!$A$1:$F$380,4,FALSE)),"－",VLOOKUP($AS600,技まとめ!$A$1:$F$380,4,FALSE)),"一致","")</f>
        <v>一致</v>
      </c>
      <c r="AX600" s="12" t="str">
        <f t="shared" si="132"/>
        <v>しこふみメガクェイクホエールガードメガウォール</v>
      </c>
      <c r="AY600" s="12" t="str">
        <f t="shared" si="133"/>
        <v>しこふみメガクェイクホエールガードメガウォール</v>
      </c>
      <c r="AZ600" s="12" t="str">
        <f t="shared" si="134"/>
        <v>しこふみメガクェイクホエールガードメガウォール</v>
      </c>
      <c r="BA600" s="12" t="str">
        <f t="shared" si="135"/>
        <v>しこふみメガクェイクホエールガードメガウォール</v>
      </c>
      <c r="BB600" s="11" t="str">
        <f t="shared" si="136"/>
        <v>BLBLBLBB</v>
      </c>
      <c r="BC600" s="11" t="str">
        <f t="shared" si="137"/>
        <v>BLBLBLBB</v>
      </c>
      <c r="BD600" s="11" t="str">
        <f t="shared" si="138"/>
        <v>BLBLBLBB</v>
      </c>
      <c r="BE600" s="11" t="str">
        <f t="shared" si="139"/>
        <v>BLBLBLBB</v>
      </c>
    </row>
    <row r="601" spans="1:57" ht="11.25" hidden="1" customHeight="1">
      <c r="A601" s="6">
        <v>599</v>
      </c>
      <c r="B601" s="7" t="s">
        <v>1579</v>
      </c>
      <c r="C601" s="8" t="s">
        <v>1580</v>
      </c>
      <c r="D601" s="7" t="s">
        <v>72</v>
      </c>
      <c r="E601" s="7" t="s">
        <v>95</v>
      </c>
      <c r="F601" s="7" t="s">
        <v>109</v>
      </c>
      <c r="G601" s="9">
        <v>124</v>
      </c>
      <c r="H601" s="9">
        <v>109</v>
      </c>
      <c r="I601" s="9">
        <v>49</v>
      </c>
      <c r="J601" s="9">
        <v>51</v>
      </c>
      <c r="K601" s="9">
        <v>56</v>
      </c>
      <c r="L601" s="9">
        <v>50</v>
      </c>
      <c r="M601" s="9">
        <v>57</v>
      </c>
      <c r="N601" s="9">
        <v>57</v>
      </c>
      <c r="O601" s="9">
        <v>53</v>
      </c>
      <c r="P601" s="9">
        <v>60</v>
      </c>
      <c r="Q601" s="10">
        <v>99</v>
      </c>
      <c r="R601" s="11">
        <v>42</v>
      </c>
      <c r="S601" s="11">
        <v>1</v>
      </c>
      <c r="T601" s="11">
        <v>100</v>
      </c>
      <c r="U601" s="11">
        <v>107</v>
      </c>
      <c r="V601" s="11">
        <v>1</v>
      </c>
      <c r="W601" s="11">
        <v>103</v>
      </c>
      <c r="X601" s="11">
        <f t="shared" si="126"/>
        <v>453</v>
      </c>
      <c r="Y601" s="11">
        <f t="shared" si="127"/>
        <v>4480</v>
      </c>
      <c r="Z601" s="11">
        <f t="shared" si="128"/>
        <v>1995</v>
      </c>
      <c r="AA601" s="11">
        <f t="shared" si="129"/>
        <v>4025</v>
      </c>
      <c r="AB601" s="11">
        <f t="shared" si="130"/>
        <v>4025</v>
      </c>
      <c r="AC601" s="6">
        <f t="shared" si="131"/>
        <v>4725</v>
      </c>
      <c r="AD601" s="9" t="s">
        <v>235</v>
      </c>
      <c r="AE601" s="3" t="str">
        <f>IF(ISERROR(VLOOKUP($AD601,技まとめ!$A$1:$F$380,6,FALSE)),"－",VLOOKUP($AD601,技まとめ!$A$1:$F$380,6,FALSE))</f>
        <v>BL</v>
      </c>
      <c r="AF601" s="3">
        <f>IF(ISERROR(VLOOKUP($AD601,技まとめ!$A$1:$F$380,3,FALSE)),"－",VLOOKUP($AD601,技まとめ!$A$1:$F$380,3,FALSE))</f>
        <v>18</v>
      </c>
      <c r="AG601" s="3">
        <f>IF(ISERROR(VLOOKUP($AD601,技まとめ!$A$1:$F$380,5,FALSE)),"－",VLOOKUP($AD601,技まとめ!$A$1:$F$380,5,FALSE))</f>
        <v>21</v>
      </c>
      <c r="AH601" s="3" t="str">
        <f>IF($E601=IF(ISERROR(VLOOKUP($AD601,技まとめ!$A$1:$F$380,4,FALSE)),"－",VLOOKUP($AD601,技まとめ!$A$1:$F$380,4,FALSE)),"一致","")</f>
        <v>一致</v>
      </c>
      <c r="AI601" s="9" t="s">
        <v>255</v>
      </c>
      <c r="AJ601" s="3" t="str">
        <f>IF(ISERROR(VLOOKUP($AI601,技まとめ!$A$1:$F$380,6,FALSE)),"－",VLOOKUP($AI601,技まとめ!$A$1:$F$380,6,FALSE))</f>
        <v>DR</v>
      </c>
      <c r="AK601" s="3">
        <f>IF(ISERROR(VLOOKUP($AI601,技まとめ!$A$1:$F$380,3,FALSE)),"－",VLOOKUP($AI601,技まとめ!$A$1:$F$380,3,FALSE))</f>
        <v>52</v>
      </c>
      <c r="AL601" s="3">
        <f>IF(ISERROR(VLOOKUP($AI601,技まとめ!$A$1:$F$380,5,FALSE)),"－",VLOOKUP($AI601,技まとめ!$A$1:$F$380,5,FALSE))</f>
        <v>36</v>
      </c>
      <c r="AM601" s="3" t="str">
        <f>IF($E601=IF(ISERROR(VLOOKUP($AI601,技まとめ!$A$1:$F$380,4,FALSE)),"－",VLOOKUP($AI601,技まとめ!$A$1:$F$380,4,FALSE)),"一致","")</f>
        <v/>
      </c>
      <c r="AN601" s="9" t="s">
        <v>407</v>
      </c>
      <c r="AO601" s="3" t="str">
        <f>IF(ISERROR(VLOOKUP($AN601,技まとめ!$A$1:$F$380,6,FALSE)),"－",VLOOKUP($AN601,技まとめ!$A$1:$F$380,6,FALSE))</f>
        <v>BL</v>
      </c>
      <c r="AP601" s="3">
        <f>IF(ISERROR(VLOOKUP($AN601,技まとめ!$A$1:$F$380,3,FALSE)),"－",VLOOKUP($AN601,技まとめ!$A$1:$F$380,3,FALSE))</f>
        <v>85</v>
      </c>
      <c r="AQ601" s="3">
        <f>IF(ISERROR(VLOOKUP($AN601,技まとめ!$A$1:$F$380,5,FALSE)),"－",VLOOKUP($AN601,技まとめ!$A$1:$F$380,5,FALSE))</f>
        <v>50</v>
      </c>
      <c r="AR601" s="3" t="str">
        <f>IF($E601=IF(ISERROR(VLOOKUP($AN601,技まとめ!$A$1:$F$380,4,FALSE)),"－",VLOOKUP($AN601,技まとめ!$A$1:$F$380,4,FALSE)),"一致","")</f>
        <v/>
      </c>
      <c r="AS601" s="9" t="s">
        <v>132</v>
      </c>
      <c r="AT601" s="3" t="str">
        <f>IF(ISERROR(VLOOKUP($AS601,技まとめ!$A$1:$F$380,6,FALSE)),"－",VLOOKUP($AS601,技まとめ!$A$1:$F$380,6,FALSE))</f>
        <v>DR</v>
      </c>
      <c r="AU601" s="3">
        <f>IF(ISERROR(VLOOKUP($AS601,技まとめ!$A$1:$F$380,3,FALSE)),"－",VLOOKUP($AS601,技まとめ!$A$1:$F$380,3,FALSE))</f>
        <v>78</v>
      </c>
      <c r="AV601" s="3">
        <f>IF(ISERROR(VLOOKUP($AS601,技まとめ!$A$1:$F$380,5,FALSE)),"－",VLOOKUP($AS601,技まとめ!$A$1:$F$380,5,FALSE))</f>
        <v>46</v>
      </c>
      <c r="AW601" s="3" t="str">
        <f>IF($E601=IF(ISERROR(VLOOKUP($AS601,技まとめ!$A$1:$F$380,4,FALSE)),"－",VLOOKUP($AS601,技まとめ!$A$1:$F$380,4,FALSE)),"一致","")</f>
        <v/>
      </c>
      <c r="AX601" s="12" t="str">
        <f t="shared" si="132"/>
        <v>ドッペルゲンガーカマイタチホエールガードダッシュストーム</v>
      </c>
      <c r="AY601" s="12" t="str">
        <f t="shared" si="133"/>
        <v>ドッペルゲンガーカマイタチホエールガードダッシュストーム</v>
      </c>
      <c r="AZ601" s="12" t="str">
        <f t="shared" si="134"/>
        <v>ドッペルゲンガーカマイタチホエールガードダッシュストーム</v>
      </c>
      <c r="BA601" s="12" t="str">
        <f t="shared" si="135"/>
        <v>ドッペルゲンガーカマイタチホエールガードダッシュストーム</v>
      </c>
      <c r="BB601" s="11" t="str">
        <f t="shared" si="136"/>
        <v>BLDRBLDR</v>
      </c>
      <c r="BC601" s="11" t="str">
        <f t="shared" si="137"/>
        <v>BLDRBLDR</v>
      </c>
      <c r="BD601" s="11" t="str">
        <f t="shared" si="138"/>
        <v>BLDRBLDR</v>
      </c>
      <c r="BE601" s="11" t="str">
        <f t="shared" si="139"/>
        <v>BLDRBLDR</v>
      </c>
    </row>
    <row r="602" spans="1:57" ht="11.25" hidden="1" customHeight="1">
      <c r="A602" s="6">
        <v>600</v>
      </c>
      <c r="B602" s="7" t="s">
        <v>1581</v>
      </c>
      <c r="C602" s="8" t="s">
        <v>1582</v>
      </c>
      <c r="D602" s="7" t="s">
        <v>72</v>
      </c>
      <c r="E602" s="7" t="s">
        <v>95</v>
      </c>
      <c r="F602" s="7" t="s">
        <v>109</v>
      </c>
      <c r="G602" s="9">
        <v>133</v>
      </c>
      <c r="H602" s="9">
        <v>93</v>
      </c>
      <c r="I602" s="9">
        <v>61</v>
      </c>
      <c r="J602" s="9">
        <v>51</v>
      </c>
      <c r="K602" s="9">
        <v>57</v>
      </c>
      <c r="L602" s="9">
        <v>57</v>
      </c>
      <c r="M602" s="9">
        <v>52</v>
      </c>
      <c r="N602" s="9">
        <v>59</v>
      </c>
      <c r="O602" s="9">
        <v>51</v>
      </c>
      <c r="P602" s="9">
        <v>25</v>
      </c>
      <c r="Q602" s="10">
        <v>111</v>
      </c>
      <c r="R602" s="11">
        <v>10</v>
      </c>
      <c r="S602" s="11">
        <v>1</v>
      </c>
      <c r="T602" s="11">
        <v>107</v>
      </c>
      <c r="U602" s="11">
        <v>102</v>
      </c>
      <c r="V602" s="11">
        <v>1</v>
      </c>
      <c r="W602" s="11">
        <v>101</v>
      </c>
      <c r="X602" s="11">
        <f t="shared" si="126"/>
        <v>433</v>
      </c>
      <c r="Y602" s="11">
        <f t="shared" si="127"/>
        <v>4950</v>
      </c>
      <c r="Z602" s="11">
        <f t="shared" si="128"/>
        <v>865</v>
      </c>
      <c r="AA602" s="11">
        <f t="shared" si="129"/>
        <v>4260</v>
      </c>
      <c r="AB602" s="11">
        <f t="shared" si="130"/>
        <v>4260</v>
      </c>
      <c r="AC602" s="6">
        <f t="shared" si="131"/>
        <v>4835</v>
      </c>
      <c r="AD602" s="9" t="s">
        <v>295</v>
      </c>
      <c r="AE602" s="3" t="str">
        <f>IF(ISERROR(VLOOKUP($AD602,技まとめ!$A$1:$F$380,6,FALSE)),"－",VLOOKUP($AD602,技まとめ!$A$1:$F$380,6,FALSE))</f>
        <v>DR</v>
      </c>
      <c r="AF602" s="3">
        <f>IF(ISERROR(VLOOKUP($AD602,技まとめ!$A$1:$F$380,3,FALSE)),"－",VLOOKUP($AD602,技まとめ!$A$1:$F$380,3,FALSE))</f>
        <v>13</v>
      </c>
      <c r="AG602" s="3">
        <f>IF(ISERROR(VLOOKUP($AD602,技まとめ!$A$1:$F$380,5,FALSE)),"－",VLOOKUP($AD602,技まとめ!$A$1:$F$380,5,FALSE))</f>
        <v>20</v>
      </c>
      <c r="AH602" s="3" t="str">
        <f>IF($E602=IF(ISERROR(VLOOKUP($AD602,技まとめ!$A$1:$F$380,4,FALSE)),"－",VLOOKUP($AD602,技まとめ!$A$1:$F$380,4,FALSE)),"一致","")</f>
        <v/>
      </c>
      <c r="AI602" s="9" t="s">
        <v>686</v>
      </c>
      <c r="AJ602" s="3" t="str">
        <f>IF(ISERROR(VLOOKUP($AI602,技まとめ!$A$1:$F$380,6,FALSE)),"－",VLOOKUP($AI602,技まとめ!$A$1:$F$380,6,FALSE))</f>
        <v>DR</v>
      </c>
      <c r="AK602" s="3">
        <f>IF(ISERROR(VLOOKUP($AI602,技まとめ!$A$1:$F$380,3,FALSE)),"－",VLOOKUP($AI602,技まとめ!$A$1:$F$380,3,FALSE))</f>
        <v>34</v>
      </c>
      <c r="AL602" s="3">
        <f>IF(ISERROR(VLOOKUP($AI602,技まとめ!$A$1:$F$380,5,FALSE)),"－",VLOOKUP($AI602,技まとめ!$A$1:$F$380,5,FALSE))</f>
        <v>27</v>
      </c>
      <c r="AM602" s="3" t="str">
        <f>IF($E602=IF(ISERROR(VLOOKUP($AI602,技まとめ!$A$1:$F$380,4,FALSE)),"－",VLOOKUP($AI602,技まとめ!$A$1:$F$380,4,FALSE)),"一致","")</f>
        <v/>
      </c>
      <c r="AN602" s="9" t="s">
        <v>178</v>
      </c>
      <c r="AO602" s="3" t="str">
        <f>IF(ISERROR(VLOOKUP($AN602,技まとめ!$A$1:$F$380,6,FALSE)),"－",VLOOKUP($AN602,技まとめ!$A$1:$F$380,6,FALSE))</f>
        <v>NS</v>
      </c>
      <c r="AP602" s="3">
        <f>IF(ISERROR(VLOOKUP($AN602,技まとめ!$A$1:$F$380,3,FALSE)),"－",VLOOKUP($AN602,技まとめ!$A$1:$F$380,3,FALSE))</f>
        <v>38</v>
      </c>
      <c r="AQ602" s="3">
        <f>IF(ISERROR(VLOOKUP($AN602,技まとめ!$A$1:$F$380,5,FALSE)),"－",VLOOKUP($AN602,技まとめ!$A$1:$F$380,5,FALSE))</f>
        <v>25</v>
      </c>
      <c r="AR602" s="3" t="str">
        <f>IF($E602=IF(ISERROR(VLOOKUP($AN602,技まとめ!$A$1:$F$380,4,FALSE)),"－",VLOOKUP($AN602,技まとめ!$A$1:$F$380,4,FALSE)),"一致","")</f>
        <v>一致</v>
      </c>
      <c r="AS602" s="9" t="s">
        <v>363</v>
      </c>
      <c r="AT602" s="3" t="str">
        <f>IF(ISERROR(VLOOKUP($AS602,技まとめ!$A$1:$F$380,6,FALSE)),"－",VLOOKUP($AS602,技まとめ!$A$1:$F$380,6,FALSE))</f>
        <v>BL</v>
      </c>
      <c r="AU602" s="3">
        <f>IF(ISERROR(VLOOKUP($AS602,技まとめ!$A$1:$F$380,3,FALSE)),"－",VLOOKUP($AS602,技まとめ!$A$1:$F$380,3,FALSE))</f>
        <v>102</v>
      </c>
      <c r="AV602" s="3">
        <f>IF(ISERROR(VLOOKUP($AS602,技まとめ!$A$1:$F$380,5,FALSE)),"－",VLOOKUP($AS602,技まとめ!$A$1:$F$380,5,FALSE))</f>
        <v>57</v>
      </c>
      <c r="AW602" s="3" t="str">
        <f>IF($E602=IF(ISERROR(VLOOKUP($AS602,技まとめ!$A$1:$F$380,4,FALSE)),"－",VLOOKUP($AS602,技まとめ!$A$1:$F$380,4,FALSE)),"一致","")</f>
        <v/>
      </c>
      <c r="AX602" s="12" t="str">
        <f t="shared" si="132"/>
        <v>ダッシュアクセルヒートタックルフリーズショットマッドエクスプレス</v>
      </c>
      <c r="AY602" s="12" t="str">
        <f t="shared" si="133"/>
        <v>ダッシュアクセルヒートタックルフリーズショットマッドエクスプレス</v>
      </c>
      <c r="AZ602" s="12" t="str">
        <f t="shared" si="134"/>
        <v>ダッシュアクセルヒートタックルフリーズショットマッドエクスプレス</v>
      </c>
      <c r="BA602" s="12" t="str">
        <f t="shared" si="135"/>
        <v>ダッシュアクセルヒートタックルフリーズショットマッドエクスプレス</v>
      </c>
      <c r="BB602" s="11" t="str">
        <f t="shared" si="136"/>
        <v>DRDRNSBL</v>
      </c>
      <c r="BC602" s="11" t="str">
        <f t="shared" si="137"/>
        <v>DRDRNSBL</v>
      </c>
      <c r="BD602" s="11" t="str">
        <f t="shared" si="138"/>
        <v>DRDRNSBL</v>
      </c>
      <c r="BE602" s="11" t="str">
        <f t="shared" si="139"/>
        <v>DRDRNSBL</v>
      </c>
    </row>
    <row r="603" spans="1:57" ht="11.25" hidden="1" customHeight="1">
      <c r="A603" s="6">
        <v>601</v>
      </c>
      <c r="B603" s="7" t="s">
        <v>1583</v>
      </c>
      <c r="C603" s="8" t="s">
        <v>1584</v>
      </c>
      <c r="D603" s="7" t="s">
        <v>72</v>
      </c>
      <c r="E603" s="7" t="s">
        <v>73</v>
      </c>
      <c r="F603" s="7" t="s">
        <v>128</v>
      </c>
      <c r="G603" s="9">
        <v>124</v>
      </c>
      <c r="H603" s="9">
        <v>97</v>
      </c>
      <c r="I603" s="9">
        <v>56</v>
      </c>
      <c r="J603" s="9">
        <v>51</v>
      </c>
      <c r="K603" s="9">
        <v>54</v>
      </c>
      <c r="L603" s="9">
        <v>51</v>
      </c>
      <c r="M603" s="9">
        <v>53</v>
      </c>
      <c r="N603" s="9">
        <v>62</v>
      </c>
      <c r="O603" s="9">
        <v>56</v>
      </c>
      <c r="P603" s="9">
        <v>59</v>
      </c>
      <c r="Q603" s="10">
        <v>106</v>
      </c>
      <c r="R603" s="11">
        <v>44</v>
      </c>
      <c r="S603" s="11">
        <v>1</v>
      </c>
      <c r="T603" s="11">
        <v>101</v>
      </c>
      <c r="U603" s="11">
        <v>103</v>
      </c>
      <c r="V603" s="11">
        <v>1</v>
      </c>
      <c r="W603" s="11">
        <v>106</v>
      </c>
      <c r="X603" s="11">
        <f t="shared" si="126"/>
        <v>462</v>
      </c>
      <c r="Y603" s="11">
        <f t="shared" si="127"/>
        <v>4775</v>
      </c>
      <c r="Z603" s="11">
        <f t="shared" si="128"/>
        <v>2080</v>
      </c>
      <c r="AA603" s="11">
        <f t="shared" si="129"/>
        <v>4075</v>
      </c>
      <c r="AB603" s="11">
        <f t="shared" si="130"/>
        <v>4075</v>
      </c>
      <c r="AC603" s="6">
        <f t="shared" si="131"/>
        <v>4790</v>
      </c>
      <c r="AD603" s="9" t="s">
        <v>273</v>
      </c>
      <c r="AE603" s="3" t="str">
        <f>IF(ISERROR(VLOOKUP($AD603,技まとめ!$A$1:$F$380,6,FALSE)),"－",VLOOKUP($AD603,技まとめ!$A$1:$F$380,6,FALSE))</f>
        <v>BL</v>
      </c>
      <c r="AF603" s="3">
        <f>IF(ISERROR(VLOOKUP($AD603,技まとめ!$A$1:$F$380,3,FALSE)),"－",VLOOKUP($AD603,技まとめ!$A$1:$F$380,3,FALSE))</f>
        <v>17</v>
      </c>
      <c r="AG603" s="3">
        <f>IF(ISERROR(VLOOKUP($AD603,技まとめ!$A$1:$F$380,5,FALSE)),"－",VLOOKUP($AD603,技まとめ!$A$1:$F$380,5,FALSE))</f>
        <v>20</v>
      </c>
      <c r="AH603" s="3" t="str">
        <f>IF($E603=IF(ISERROR(VLOOKUP($AD603,技まとめ!$A$1:$F$380,4,FALSE)),"－",VLOOKUP($AD603,技まとめ!$A$1:$F$380,4,FALSE)),"一致","")</f>
        <v>一致</v>
      </c>
      <c r="AI603" s="9" t="s">
        <v>269</v>
      </c>
      <c r="AJ603" s="3" t="str">
        <f>IF(ISERROR(VLOOKUP($AI603,技まとめ!$A$1:$F$380,6,FALSE)),"－",VLOOKUP($AI603,技まとめ!$A$1:$F$380,6,FALSE))</f>
        <v>DR</v>
      </c>
      <c r="AK603" s="3">
        <f>IF(ISERROR(VLOOKUP($AI603,技まとめ!$A$1:$F$380,3,FALSE)),"－",VLOOKUP($AI603,技まとめ!$A$1:$F$380,3,FALSE))</f>
        <v>19</v>
      </c>
      <c r="AL603" s="3">
        <f>IF(ISERROR(VLOOKUP($AI603,技まとめ!$A$1:$F$380,5,FALSE)),"－",VLOOKUP($AI603,技まとめ!$A$1:$F$380,5,FALSE))</f>
        <v>20</v>
      </c>
      <c r="AM603" s="3" t="str">
        <f>IF($E603=IF(ISERROR(VLOOKUP($AI603,技まとめ!$A$1:$F$380,4,FALSE)),"－",VLOOKUP($AI603,技まとめ!$A$1:$F$380,4,FALSE)),"一致","")</f>
        <v/>
      </c>
      <c r="AN603" s="9" t="s">
        <v>259</v>
      </c>
      <c r="AO603" s="3" t="str">
        <f>IF(ISERROR(VLOOKUP($AN603,技まとめ!$A$1:$F$380,6,FALSE)),"－",VLOOKUP($AN603,技まとめ!$A$1:$F$380,6,FALSE))</f>
        <v>NS</v>
      </c>
      <c r="AP603" s="3">
        <f>IF(ISERROR(VLOOKUP($AN603,技まとめ!$A$1:$F$380,3,FALSE)),"－",VLOOKUP($AN603,技まとめ!$A$1:$F$380,3,FALSE))</f>
        <v>64</v>
      </c>
      <c r="AQ603" s="3">
        <f>IF(ISERROR(VLOOKUP($AN603,技まとめ!$A$1:$F$380,5,FALSE)),"－",VLOOKUP($AN603,技まとめ!$A$1:$F$380,5,FALSE))</f>
        <v>37</v>
      </c>
      <c r="AR603" s="3" t="str">
        <f>IF($E603=IF(ISERROR(VLOOKUP($AN603,技まとめ!$A$1:$F$380,4,FALSE)),"－",VLOOKUP($AN603,技まとめ!$A$1:$F$380,4,FALSE)),"一致","")</f>
        <v/>
      </c>
      <c r="AS603" s="9" t="s">
        <v>248</v>
      </c>
      <c r="AT603" s="3" t="str">
        <f>IF(ISERROR(VLOOKUP($AS603,技まとめ!$A$1:$F$380,6,FALSE)),"－",VLOOKUP($AS603,技まとめ!$A$1:$F$380,6,FALSE))</f>
        <v>DR</v>
      </c>
      <c r="AU603" s="3">
        <f>IF(ISERROR(VLOOKUP($AS603,技まとめ!$A$1:$F$380,3,FALSE)),"－",VLOOKUP($AS603,技まとめ!$A$1:$F$380,3,FALSE))</f>
        <v>53</v>
      </c>
      <c r="AV603" s="3">
        <f>IF(ISERROR(VLOOKUP($AS603,技まとめ!$A$1:$F$380,5,FALSE)),"－",VLOOKUP($AS603,技まとめ!$A$1:$F$380,5,FALSE))</f>
        <v>35</v>
      </c>
      <c r="AW603" s="3" t="str">
        <f>IF($E603=IF(ISERROR(VLOOKUP($AS603,技まとめ!$A$1:$F$380,4,FALSE)),"－",VLOOKUP($AS603,技まとめ!$A$1:$F$380,4,FALSE)),"一致","")</f>
        <v/>
      </c>
      <c r="AX603" s="12" t="str">
        <f t="shared" si="132"/>
        <v>しこふみどくぎりのじゅつアストロブレイクたつまきどくぎり</v>
      </c>
      <c r="AY603" s="12" t="str">
        <f t="shared" si="133"/>
        <v>しこふみどくぎりのじゅつアストロブレイクたつまきどくぎり</v>
      </c>
      <c r="AZ603" s="12" t="str">
        <f t="shared" si="134"/>
        <v>しこふみどくぎりのじゅつアストロブレイクたつまきどくぎり</v>
      </c>
      <c r="BA603" s="12" t="str">
        <f t="shared" si="135"/>
        <v>しこふみどくぎりのじゅつアストロブレイクたつまきどくぎり</v>
      </c>
      <c r="BB603" s="11" t="str">
        <f t="shared" si="136"/>
        <v>BLDRNSDR</v>
      </c>
      <c r="BC603" s="11" t="str">
        <f t="shared" si="137"/>
        <v>BLDRNSDR</v>
      </c>
      <c r="BD603" s="11" t="str">
        <f t="shared" si="138"/>
        <v>BLDRNSDR</v>
      </c>
      <c r="BE603" s="11" t="str">
        <f t="shared" si="139"/>
        <v>BLDRNSDR</v>
      </c>
    </row>
    <row r="604" spans="1:57" ht="11.25" hidden="1" customHeight="1">
      <c r="A604" s="6">
        <v>602</v>
      </c>
      <c r="B604" s="7" t="s">
        <v>1585</v>
      </c>
      <c r="C604" s="8" t="s">
        <v>1586</v>
      </c>
      <c r="D604" s="7" t="s">
        <v>72</v>
      </c>
      <c r="E604" s="7" t="s">
        <v>102</v>
      </c>
      <c r="F604" s="7" t="s">
        <v>74</v>
      </c>
      <c r="G604" s="9">
        <v>94</v>
      </c>
      <c r="H604" s="9">
        <v>112</v>
      </c>
      <c r="I604" s="9">
        <v>56</v>
      </c>
      <c r="J604" s="9">
        <v>57</v>
      </c>
      <c r="K604" s="9">
        <v>51</v>
      </c>
      <c r="L604" s="9">
        <v>54</v>
      </c>
      <c r="M604" s="9">
        <v>51</v>
      </c>
      <c r="N604" s="9">
        <v>57</v>
      </c>
      <c r="O604" s="9">
        <v>56</v>
      </c>
      <c r="P604" s="9">
        <v>27</v>
      </c>
      <c r="Q604" s="10">
        <v>106</v>
      </c>
      <c r="R604" s="11">
        <v>10</v>
      </c>
      <c r="S604" s="11">
        <v>1</v>
      </c>
      <c r="T604" s="11">
        <v>104</v>
      </c>
      <c r="U604" s="11">
        <v>101</v>
      </c>
      <c r="V604" s="11">
        <v>1</v>
      </c>
      <c r="W604" s="11">
        <v>106</v>
      </c>
      <c r="X604" s="11">
        <f t="shared" si="126"/>
        <v>429</v>
      </c>
      <c r="Y604" s="11">
        <f t="shared" si="127"/>
        <v>4775</v>
      </c>
      <c r="Z604" s="11">
        <f t="shared" si="128"/>
        <v>890</v>
      </c>
      <c r="AA604" s="11">
        <f t="shared" si="129"/>
        <v>4180</v>
      </c>
      <c r="AB604" s="11">
        <f t="shared" si="130"/>
        <v>4180</v>
      </c>
      <c r="AC604" s="6">
        <f t="shared" si="131"/>
        <v>4740</v>
      </c>
      <c r="AD604" s="9" t="s">
        <v>776</v>
      </c>
      <c r="AE604" s="3" t="str">
        <f>IF(ISERROR(VLOOKUP($AD604,技まとめ!$A$1:$F$380,6,FALSE)),"－",VLOOKUP($AD604,技まとめ!$A$1:$F$380,6,FALSE))</f>
        <v>P1</v>
      </c>
      <c r="AF604" s="3">
        <f>IF(ISERROR(VLOOKUP($AD604,技まとめ!$A$1:$F$380,3,FALSE)),"－",VLOOKUP($AD604,技まとめ!$A$1:$F$380,3,FALSE))</f>
        <v>13</v>
      </c>
      <c r="AG604" s="3">
        <f>IF(ISERROR(VLOOKUP($AD604,技まとめ!$A$1:$F$380,5,FALSE)),"－",VLOOKUP($AD604,技まとめ!$A$1:$F$380,5,FALSE))</f>
        <v>20</v>
      </c>
      <c r="AH604" s="3" t="str">
        <f>IF($E604=IF(ISERROR(VLOOKUP($AD604,技まとめ!$A$1:$F$380,4,FALSE)),"－",VLOOKUP($AD604,技まとめ!$A$1:$F$380,4,FALSE)),"一致","")</f>
        <v>一致</v>
      </c>
      <c r="AI604" s="9" t="s">
        <v>203</v>
      </c>
      <c r="AJ604" s="3" t="str">
        <f>IF(ISERROR(VLOOKUP($AI604,技まとめ!$A$1:$F$380,6,FALSE)),"－",VLOOKUP($AI604,技まとめ!$A$1:$F$380,6,FALSE))</f>
        <v>P1</v>
      </c>
      <c r="AK604" s="3">
        <f>IF(ISERROR(VLOOKUP($AI604,技まとめ!$A$1:$F$380,3,FALSE)),"－",VLOOKUP($AI604,技まとめ!$A$1:$F$380,3,FALSE))</f>
        <v>46</v>
      </c>
      <c r="AL604" s="3">
        <f>IF(ISERROR(VLOOKUP($AI604,技まとめ!$A$1:$F$380,5,FALSE)),"－",VLOOKUP($AI604,技まとめ!$A$1:$F$380,5,FALSE))</f>
        <v>32</v>
      </c>
      <c r="AM604" s="3" t="str">
        <f>IF($E604=IF(ISERROR(VLOOKUP($AI604,技まとめ!$A$1:$F$380,4,FALSE)),"－",VLOOKUP($AI604,技まとめ!$A$1:$F$380,4,FALSE)),"一致","")</f>
        <v>一致</v>
      </c>
      <c r="AN604" s="9" t="s">
        <v>930</v>
      </c>
      <c r="AO604" s="3" t="str">
        <f>IF(ISERROR(VLOOKUP($AN604,技まとめ!$A$1:$F$380,6,FALSE)),"－",VLOOKUP($AN604,技まとめ!$A$1:$F$380,6,FALSE))</f>
        <v>CA</v>
      </c>
      <c r="AP604" s="3">
        <f>IF(ISERROR(VLOOKUP($AN604,技まとめ!$A$1:$F$380,3,FALSE)),"－",VLOOKUP($AN604,技まとめ!$A$1:$F$380,3,FALSE))</f>
        <v>44</v>
      </c>
      <c r="AQ604" s="3">
        <f>IF(ISERROR(VLOOKUP($AN604,技まとめ!$A$1:$F$380,5,FALSE)),"－",VLOOKUP($AN604,技まとめ!$A$1:$F$380,5,FALSE))</f>
        <v>32</v>
      </c>
      <c r="AR604" s="3" t="str">
        <f>IF($E604=IF(ISERROR(VLOOKUP($AN604,技まとめ!$A$1:$F$380,4,FALSE)),"－",VLOOKUP($AN604,技まとめ!$A$1:$F$380,4,FALSE)),"一致","")</f>
        <v/>
      </c>
      <c r="AS604" s="9" t="s">
        <v>634</v>
      </c>
      <c r="AT604" s="3" t="str">
        <f>IF(ISERROR(VLOOKUP($AS604,技まとめ!$A$1:$F$380,6,FALSE)),"－",VLOOKUP($AS604,技まとめ!$A$1:$F$380,6,FALSE))</f>
        <v>DR</v>
      </c>
      <c r="AU604" s="3">
        <f>IF(ISERROR(VLOOKUP($AS604,技まとめ!$A$1:$F$380,3,FALSE)),"－",VLOOKUP($AS604,技まとめ!$A$1:$F$380,3,FALSE))</f>
        <v>13</v>
      </c>
      <c r="AV604" s="3">
        <f>IF(ISERROR(VLOOKUP($AS604,技まとめ!$A$1:$F$380,5,FALSE)),"－",VLOOKUP($AS604,技まとめ!$A$1:$F$380,5,FALSE))</f>
        <v>20</v>
      </c>
      <c r="AW604" s="3" t="str">
        <f>IF($E604=IF(ISERROR(VLOOKUP($AS604,技まとめ!$A$1:$F$380,4,FALSE)),"－",VLOOKUP($AS604,技まとめ!$A$1:$F$380,4,FALSE)),"一致","")</f>
        <v/>
      </c>
      <c r="AX604" s="12" t="str">
        <f t="shared" si="132"/>
        <v>ねっけつパンチフルパワーシールドマジン・ザ・ハンドたまのりピエロ</v>
      </c>
      <c r="AY604" s="12" t="str">
        <f t="shared" si="133"/>
        <v>ねっけつパンチフルパワーシールドマジン・ザ・ハンドたまのりピエロ</v>
      </c>
      <c r="AZ604" s="12" t="str">
        <f t="shared" si="134"/>
        <v>ねっけつパンチフルパワーシールドマジン・ザ・ハンドたまのりピエロ</v>
      </c>
      <c r="BA604" s="12" t="str">
        <f t="shared" si="135"/>
        <v>ねっけつパンチフルパワーシールドマジン・ザ・ハンドたまのりピエロ</v>
      </c>
      <c r="BB604" s="11" t="str">
        <f t="shared" si="136"/>
        <v>P1P1CADR</v>
      </c>
      <c r="BC604" s="11" t="str">
        <f t="shared" si="137"/>
        <v>P1P1CADR</v>
      </c>
      <c r="BD604" s="11" t="str">
        <f t="shared" si="138"/>
        <v>P1P1CADR</v>
      </c>
      <c r="BE604" s="11" t="str">
        <f t="shared" si="139"/>
        <v>P1P1CADR</v>
      </c>
    </row>
    <row r="605" spans="1:57" ht="11.25" hidden="1" customHeight="1">
      <c r="A605" s="6">
        <v>603</v>
      </c>
      <c r="B605" s="7" t="s">
        <v>1587</v>
      </c>
      <c r="C605" s="8" t="s">
        <v>1588</v>
      </c>
      <c r="D605" s="7" t="s">
        <v>72</v>
      </c>
      <c r="E605" s="7" t="s">
        <v>95</v>
      </c>
      <c r="F605" s="7" t="s">
        <v>128</v>
      </c>
      <c r="G605" s="9">
        <v>118</v>
      </c>
      <c r="H605" s="9">
        <v>92</v>
      </c>
      <c r="I605" s="9">
        <v>56</v>
      </c>
      <c r="J605" s="9">
        <v>51</v>
      </c>
      <c r="K605" s="9">
        <v>53</v>
      </c>
      <c r="L605" s="9">
        <v>53</v>
      </c>
      <c r="M605" s="9">
        <v>57</v>
      </c>
      <c r="N605" s="9">
        <v>54</v>
      </c>
      <c r="O605" s="9">
        <v>51</v>
      </c>
      <c r="P605" s="9">
        <v>53</v>
      </c>
      <c r="Q605" s="10">
        <v>106</v>
      </c>
      <c r="R605" s="11">
        <v>29</v>
      </c>
      <c r="S605" s="11">
        <v>1</v>
      </c>
      <c r="T605" s="11">
        <v>103</v>
      </c>
      <c r="U605" s="11">
        <v>107</v>
      </c>
      <c r="V605" s="11">
        <v>1</v>
      </c>
      <c r="W605" s="11">
        <v>101</v>
      </c>
      <c r="X605" s="11">
        <f t="shared" si="126"/>
        <v>448</v>
      </c>
      <c r="Y605" s="11">
        <f t="shared" si="127"/>
        <v>4750</v>
      </c>
      <c r="Z605" s="11">
        <f t="shared" si="128"/>
        <v>1530</v>
      </c>
      <c r="AA605" s="11">
        <f t="shared" si="129"/>
        <v>4120</v>
      </c>
      <c r="AB605" s="11">
        <f t="shared" si="130"/>
        <v>4120</v>
      </c>
      <c r="AC605" s="6">
        <f t="shared" si="131"/>
        <v>4770</v>
      </c>
      <c r="AD605" s="9" t="s">
        <v>1134</v>
      </c>
      <c r="AE605" s="3" t="str">
        <f>IF(ISERROR(VLOOKUP($AD605,技まとめ!$A$1:$F$380,6,FALSE)),"－",VLOOKUP($AD605,技まとめ!$A$1:$F$380,6,FALSE))</f>
        <v>NS</v>
      </c>
      <c r="AF605" s="3">
        <f>IF(ISERROR(VLOOKUP($AD605,技まとめ!$A$1:$F$380,3,FALSE)),"－",VLOOKUP($AD605,技まとめ!$A$1:$F$380,3,FALSE))</f>
        <v>70</v>
      </c>
      <c r="AG605" s="3">
        <f>IF(ISERROR(VLOOKUP($AD605,技まとめ!$A$1:$F$380,5,FALSE)),"－",VLOOKUP($AD605,技まとめ!$A$1:$F$380,5,FALSE))</f>
        <v>40</v>
      </c>
      <c r="AH605" s="3" t="str">
        <f>IF($E605=IF(ISERROR(VLOOKUP($AD605,技まとめ!$A$1:$F$380,4,FALSE)),"－",VLOOKUP($AD605,技まとめ!$A$1:$F$380,4,FALSE)),"一致","")</f>
        <v/>
      </c>
      <c r="AI605" s="9" t="s">
        <v>168</v>
      </c>
      <c r="AJ605" s="3" t="str">
        <f>IF(ISERROR(VLOOKUP($AI605,技まとめ!$A$1:$F$380,6,FALSE)),"－",VLOOKUP($AI605,技まとめ!$A$1:$F$380,6,FALSE))</f>
        <v>BL</v>
      </c>
      <c r="AK605" s="3">
        <f>IF(ISERROR(VLOOKUP($AI605,技まとめ!$A$1:$F$380,3,FALSE)),"－",VLOOKUP($AI605,技まとめ!$A$1:$F$380,3,FALSE))</f>
        <v>25</v>
      </c>
      <c r="AL605" s="3">
        <f>IF(ISERROR(VLOOKUP($AI605,技まとめ!$A$1:$F$380,5,FALSE)),"－",VLOOKUP($AI605,技まとめ!$A$1:$F$380,5,FALSE))</f>
        <v>12</v>
      </c>
      <c r="AM605" s="3" t="str">
        <f>IF($E605=IF(ISERROR(VLOOKUP($AI605,技まとめ!$A$1:$F$380,4,FALSE)),"－",VLOOKUP($AI605,技まとめ!$A$1:$F$380,4,FALSE)),"一致","")</f>
        <v>一致</v>
      </c>
      <c r="AN605" s="9" t="s">
        <v>147</v>
      </c>
      <c r="AO605" s="3" t="str">
        <f>IF(ISERROR(VLOOKUP($AN605,技まとめ!$A$1:$F$380,6,FALSE)),"－",VLOOKUP($AN605,技まとめ!$A$1:$F$380,6,FALSE))</f>
        <v>－</v>
      </c>
      <c r="AP605" s="3">
        <f>IF(ISERROR(VLOOKUP($AN605,技まとめ!$A$1:$F$380,3,FALSE)),"－",VLOOKUP($AN605,技まとめ!$A$1:$F$380,3,FALSE))</f>
        <v>0</v>
      </c>
      <c r="AQ605" s="3">
        <f>IF(ISERROR(VLOOKUP($AN605,技まとめ!$A$1:$F$380,5,FALSE)),"－",VLOOKUP($AN605,技まとめ!$A$1:$F$380,5,FALSE))</f>
        <v>0</v>
      </c>
      <c r="AR605" s="3" t="str">
        <f>IF($E605=IF(ISERROR(VLOOKUP($AN605,技まとめ!$A$1:$F$380,4,FALSE)),"－",VLOOKUP($AN605,技まとめ!$A$1:$F$380,4,FALSE)),"一致","")</f>
        <v/>
      </c>
      <c r="AS605" s="9" t="s">
        <v>193</v>
      </c>
      <c r="AT605" s="3" t="str">
        <f>IF(ISERROR(VLOOKUP($AS605,技まとめ!$A$1:$F$380,6,FALSE)),"－",VLOOKUP($AS605,技まとめ!$A$1:$F$380,6,FALSE))</f>
        <v>NS</v>
      </c>
      <c r="AU605" s="3">
        <f>IF(ISERROR(VLOOKUP($AS605,技まとめ!$A$1:$F$380,3,FALSE)),"－",VLOOKUP($AS605,技まとめ!$A$1:$F$380,3,FALSE))</f>
        <v>66</v>
      </c>
      <c r="AV605" s="3">
        <f>IF(ISERROR(VLOOKUP($AS605,技まとめ!$A$1:$F$380,5,FALSE)),"－",VLOOKUP($AS605,技まとめ!$A$1:$F$380,5,FALSE))</f>
        <v>37</v>
      </c>
      <c r="AW605" s="3" t="str">
        <f>IF($E605=IF(ISERROR(VLOOKUP($AS605,技まとめ!$A$1:$F$380,4,FALSE)),"－",VLOOKUP($AS605,技まとめ!$A$1:$F$380,4,FALSE)),"一致","")</f>
        <v/>
      </c>
      <c r="AX605" s="12" t="str">
        <f t="shared" si="132"/>
        <v>メガロドンキラースライドやくびょうがみツインブースト</v>
      </c>
      <c r="AY605" s="12" t="str">
        <f t="shared" si="133"/>
        <v>メガロドンキラースライドやくびょうがみツインブースト</v>
      </c>
      <c r="AZ605" s="12" t="str">
        <f t="shared" si="134"/>
        <v>メガロドンキラースライドやくびょうがみツインブースト</v>
      </c>
      <c r="BA605" s="12" t="str">
        <f t="shared" si="135"/>
        <v>メガロドンキラースライドやくびょうがみツインブースト</v>
      </c>
      <c r="BB605" s="11" t="str">
        <f t="shared" si="136"/>
        <v>NSBL－NS</v>
      </c>
      <c r="BC605" s="11" t="str">
        <f t="shared" si="137"/>
        <v>NSBL－NS</v>
      </c>
      <c r="BD605" s="11" t="str">
        <f t="shared" si="138"/>
        <v>NSBL－NS</v>
      </c>
      <c r="BE605" s="11" t="str">
        <f t="shared" si="139"/>
        <v>NSBL－NS</v>
      </c>
    </row>
    <row r="606" spans="1:57" ht="11.25" hidden="1" customHeight="1">
      <c r="A606" s="6">
        <v>604</v>
      </c>
      <c r="B606" s="7" t="s">
        <v>1589</v>
      </c>
      <c r="C606" s="8" t="s">
        <v>1590</v>
      </c>
      <c r="D606" s="7" t="s">
        <v>72</v>
      </c>
      <c r="E606" s="7" t="s">
        <v>95</v>
      </c>
      <c r="F606" s="7" t="s">
        <v>128</v>
      </c>
      <c r="G606" s="9">
        <v>120</v>
      </c>
      <c r="H606" s="9">
        <v>90</v>
      </c>
      <c r="I606" s="9">
        <v>51</v>
      </c>
      <c r="J606" s="9">
        <v>52</v>
      </c>
      <c r="K606" s="9">
        <v>44</v>
      </c>
      <c r="L606" s="9">
        <v>49</v>
      </c>
      <c r="M606" s="9">
        <v>47</v>
      </c>
      <c r="N606" s="9">
        <v>57</v>
      </c>
      <c r="O606" s="9">
        <v>56</v>
      </c>
      <c r="P606" s="9">
        <v>82</v>
      </c>
      <c r="Q606" s="10">
        <v>101</v>
      </c>
      <c r="R606" s="11">
        <v>53</v>
      </c>
      <c r="S606" s="11">
        <v>1</v>
      </c>
      <c r="T606" s="11">
        <v>99</v>
      </c>
      <c r="U606" s="11">
        <v>97</v>
      </c>
      <c r="V606" s="11">
        <v>1</v>
      </c>
      <c r="W606" s="11">
        <v>106</v>
      </c>
      <c r="X606" s="11">
        <f t="shared" si="126"/>
        <v>458</v>
      </c>
      <c r="Y606" s="11">
        <f t="shared" si="127"/>
        <v>4575</v>
      </c>
      <c r="Z606" s="11">
        <f t="shared" si="128"/>
        <v>2395</v>
      </c>
      <c r="AA606" s="11">
        <f t="shared" si="129"/>
        <v>4005</v>
      </c>
      <c r="AB606" s="11">
        <f t="shared" si="130"/>
        <v>4005</v>
      </c>
      <c r="AC606" s="6">
        <f t="shared" si="131"/>
        <v>4755</v>
      </c>
      <c r="AD606" s="9" t="s">
        <v>231</v>
      </c>
      <c r="AE606" s="3" t="str">
        <f>IF(ISERROR(VLOOKUP($AD606,技まとめ!$A$1:$F$380,6,FALSE)),"－",VLOOKUP($AD606,技まとめ!$A$1:$F$380,6,FALSE))</f>
        <v>SC</v>
      </c>
      <c r="AF606" s="3">
        <f>IF(ISERROR(VLOOKUP($AD606,技まとめ!$A$1:$F$380,3,FALSE)),"－",VLOOKUP($AD606,技まとめ!$A$1:$F$380,3,FALSE))</f>
        <v>28</v>
      </c>
      <c r="AG606" s="3">
        <f>IF(ISERROR(VLOOKUP($AD606,技まとめ!$A$1:$F$380,5,FALSE)),"－",VLOOKUP($AD606,技まとめ!$A$1:$F$380,5,FALSE))</f>
        <v>21</v>
      </c>
      <c r="AH606" s="3" t="str">
        <f>IF($E606=IF(ISERROR(VLOOKUP($AD606,技まとめ!$A$1:$F$380,4,FALSE)),"－",VLOOKUP($AD606,技まとめ!$A$1:$F$380,4,FALSE)),"一致","")</f>
        <v>一致</v>
      </c>
      <c r="AI606" s="9" t="s">
        <v>217</v>
      </c>
      <c r="AJ606" s="3" t="str">
        <f>IF(ISERROR(VLOOKUP($AI606,技まとめ!$A$1:$F$380,6,FALSE)),"－",VLOOKUP($AI606,技まとめ!$A$1:$F$380,6,FALSE))</f>
        <v>NS</v>
      </c>
      <c r="AK606" s="3">
        <f>IF(ISERROR(VLOOKUP($AI606,技まとめ!$A$1:$F$380,3,FALSE)),"－",VLOOKUP($AI606,技まとめ!$A$1:$F$380,3,FALSE))</f>
        <v>51</v>
      </c>
      <c r="AL606" s="3">
        <f>IF(ISERROR(VLOOKUP($AI606,技まとめ!$A$1:$F$380,5,FALSE)),"－",VLOOKUP($AI606,技まとめ!$A$1:$F$380,5,FALSE))</f>
        <v>31</v>
      </c>
      <c r="AM606" s="3" t="str">
        <f>IF($E606=IF(ISERROR(VLOOKUP($AI606,技まとめ!$A$1:$F$380,4,FALSE)),"－",VLOOKUP($AI606,技まとめ!$A$1:$F$380,4,FALSE)),"一致","")</f>
        <v>一致</v>
      </c>
      <c r="AN606" s="9" t="s">
        <v>437</v>
      </c>
      <c r="AO606" s="3" t="str">
        <f>IF(ISERROR(VLOOKUP($AN606,技まとめ!$A$1:$F$380,6,FALSE)),"－",VLOOKUP($AN606,技まとめ!$A$1:$F$380,6,FALSE))</f>
        <v>NS</v>
      </c>
      <c r="AP606" s="3">
        <f>IF(ISERROR(VLOOKUP($AN606,技まとめ!$A$1:$F$380,3,FALSE)),"－",VLOOKUP($AN606,技まとめ!$A$1:$F$380,3,FALSE))</f>
        <v>83</v>
      </c>
      <c r="AQ606" s="3">
        <f>IF(ISERROR(VLOOKUP($AN606,技まとめ!$A$1:$F$380,5,FALSE)),"－",VLOOKUP($AN606,技まとめ!$A$1:$F$380,5,FALSE))</f>
        <v>46</v>
      </c>
      <c r="AR606" s="3" t="str">
        <f>IF($E606=IF(ISERROR(VLOOKUP($AN606,技まとめ!$A$1:$F$380,4,FALSE)),"－",VLOOKUP($AN606,技まとめ!$A$1:$F$380,4,FALSE)),"一致","")</f>
        <v>一致</v>
      </c>
      <c r="AS606" s="9" t="s">
        <v>254</v>
      </c>
      <c r="AT606" s="3" t="str">
        <f>IF(ISERROR(VLOOKUP($AS606,技まとめ!$A$1:$F$380,6,FALSE)),"－",VLOOKUP($AS606,技まとめ!$A$1:$F$380,6,FALSE))</f>
        <v>BL</v>
      </c>
      <c r="AU606" s="3">
        <f>IF(ISERROR(VLOOKUP($AS606,技まとめ!$A$1:$F$380,3,FALSE)),"－",VLOOKUP($AS606,技まとめ!$A$1:$F$380,3,FALSE))</f>
        <v>106</v>
      </c>
      <c r="AV606" s="3">
        <f>IF(ISERROR(VLOOKUP($AS606,技まとめ!$A$1:$F$380,5,FALSE)),"－",VLOOKUP($AS606,技まとめ!$A$1:$F$380,5,FALSE))</f>
        <v>57</v>
      </c>
      <c r="AW606" s="3" t="str">
        <f>IF($E606=IF(ISERROR(VLOOKUP($AS606,技まとめ!$A$1:$F$380,4,FALSE)),"－",VLOOKUP($AS606,技まとめ!$A$1:$F$380,4,FALSE)),"一致","")</f>
        <v/>
      </c>
      <c r="AX606" s="12" t="str">
        <f t="shared" si="132"/>
        <v>ファントムシュートクンフーヘッドデュアルストライクハリケーンアロー</v>
      </c>
      <c r="AY606" s="12" t="str">
        <f t="shared" si="133"/>
        <v>ファントムシュートクンフーヘッドデュアルストライクハリケーンアロー</v>
      </c>
      <c r="AZ606" s="12" t="str">
        <f t="shared" si="134"/>
        <v>ファントムシュートクンフーヘッドデュアルストライクハリケーンアロー</v>
      </c>
      <c r="BA606" s="12" t="str">
        <f t="shared" si="135"/>
        <v>ファントムシュートクンフーヘッドデュアルストライクハリケーンアロー</v>
      </c>
      <c r="BB606" s="11" t="str">
        <f t="shared" si="136"/>
        <v>SCNSNSBL</v>
      </c>
      <c r="BC606" s="11" t="str">
        <f t="shared" si="137"/>
        <v>SCNSNSBL</v>
      </c>
      <c r="BD606" s="11" t="str">
        <f t="shared" si="138"/>
        <v>SCNSNSBL</v>
      </c>
      <c r="BE606" s="11" t="str">
        <f t="shared" si="139"/>
        <v>SCNSNSBL</v>
      </c>
    </row>
    <row r="607" spans="1:57" ht="11.25" hidden="1" customHeight="1">
      <c r="A607" s="6">
        <v>605</v>
      </c>
      <c r="B607" s="7" t="s">
        <v>1591</v>
      </c>
      <c r="C607" s="8" t="s">
        <v>1592</v>
      </c>
      <c r="D607" s="7" t="s">
        <v>72</v>
      </c>
      <c r="E607" s="7" t="s">
        <v>95</v>
      </c>
      <c r="F607" s="7" t="s">
        <v>109</v>
      </c>
      <c r="G607" s="9">
        <v>122</v>
      </c>
      <c r="H607" s="9">
        <v>100</v>
      </c>
      <c r="I607" s="9">
        <v>56</v>
      </c>
      <c r="J607" s="9">
        <v>56</v>
      </c>
      <c r="K607" s="9">
        <v>56</v>
      </c>
      <c r="L607" s="9">
        <v>58</v>
      </c>
      <c r="M607" s="9">
        <v>39</v>
      </c>
      <c r="N607" s="9">
        <v>57</v>
      </c>
      <c r="O607" s="9">
        <v>55</v>
      </c>
      <c r="P607" s="9">
        <v>46</v>
      </c>
      <c r="Q607" s="10">
        <v>106</v>
      </c>
      <c r="R607" s="11">
        <v>33</v>
      </c>
      <c r="S607" s="11">
        <v>1</v>
      </c>
      <c r="T607" s="11">
        <v>108</v>
      </c>
      <c r="U607" s="11">
        <v>89</v>
      </c>
      <c r="V607" s="11">
        <v>1</v>
      </c>
      <c r="W607" s="11">
        <v>105</v>
      </c>
      <c r="X607" s="11">
        <f t="shared" si="126"/>
        <v>443</v>
      </c>
      <c r="Y607" s="11">
        <f t="shared" si="127"/>
        <v>4770</v>
      </c>
      <c r="Z607" s="11">
        <f t="shared" si="128"/>
        <v>1690</v>
      </c>
      <c r="AA607" s="11">
        <f t="shared" si="129"/>
        <v>4315</v>
      </c>
      <c r="AB607" s="11">
        <f t="shared" si="130"/>
        <v>4315</v>
      </c>
      <c r="AC607" s="6">
        <f t="shared" si="131"/>
        <v>5010</v>
      </c>
      <c r="AD607" s="9" t="s">
        <v>634</v>
      </c>
      <c r="AE607" s="3" t="str">
        <f>IF(ISERROR(VLOOKUP($AD607,技まとめ!$A$1:$F$380,6,FALSE)),"－",VLOOKUP($AD607,技まとめ!$A$1:$F$380,6,FALSE))</f>
        <v>DR</v>
      </c>
      <c r="AF607" s="3">
        <f>IF(ISERROR(VLOOKUP($AD607,技まとめ!$A$1:$F$380,3,FALSE)),"－",VLOOKUP($AD607,技まとめ!$A$1:$F$380,3,FALSE))</f>
        <v>13</v>
      </c>
      <c r="AG607" s="3">
        <f>IF(ISERROR(VLOOKUP($AD607,技まとめ!$A$1:$F$380,5,FALSE)),"－",VLOOKUP($AD607,技まとめ!$A$1:$F$380,5,FALSE))</f>
        <v>20</v>
      </c>
      <c r="AH607" s="3" t="str">
        <f>IF($E607=IF(ISERROR(VLOOKUP($AD607,技まとめ!$A$1:$F$380,4,FALSE)),"－",VLOOKUP($AD607,技まとめ!$A$1:$F$380,4,FALSE)),"一致","")</f>
        <v/>
      </c>
      <c r="AI607" s="9" t="s">
        <v>211</v>
      </c>
      <c r="AJ607" s="3" t="str">
        <f>IF(ISERROR(VLOOKUP($AI607,技まとめ!$A$1:$F$380,6,FALSE)),"－",VLOOKUP($AI607,技まとめ!$A$1:$F$380,6,FALSE))</f>
        <v>NS</v>
      </c>
      <c r="AK607" s="3">
        <f>IF(ISERROR(VLOOKUP($AI607,技まとめ!$A$1:$F$380,3,FALSE)),"－",VLOOKUP($AI607,技まとめ!$A$1:$F$380,3,FALSE))</f>
        <v>36</v>
      </c>
      <c r="AL607" s="3">
        <f>IF(ISERROR(VLOOKUP($AI607,技まとめ!$A$1:$F$380,5,FALSE)),"－",VLOOKUP($AI607,技まとめ!$A$1:$F$380,5,FALSE))</f>
        <v>25</v>
      </c>
      <c r="AM607" s="3" t="str">
        <f>IF($E607=IF(ISERROR(VLOOKUP($AI607,技まとめ!$A$1:$F$380,4,FALSE)),"－",VLOOKUP($AI607,技まとめ!$A$1:$F$380,4,FALSE)),"一致","")</f>
        <v/>
      </c>
      <c r="AN607" s="9" t="s">
        <v>214</v>
      </c>
      <c r="AO607" s="3" t="str">
        <f>IF(ISERROR(VLOOKUP($AN607,技まとめ!$A$1:$F$380,6,FALSE)),"－",VLOOKUP($AN607,技まとめ!$A$1:$F$380,6,FALSE))</f>
        <v>DR</v>
      </c>
      <c r="AP607" s="3">
        <f>IF(ISERROR(VLOOKUP($AN607,技まとめ!$A$1:$F$380,3,FALSE)),"－",VLOOKUP($AN607,技まとめ!$A$1:$F$380,3,FALSE))</f>
        <v>27</v>
      </c>
      <c r="AQ607" s="3">
        <f>IF(ISERROR(VLOOKUP($AN607,技まとめ!$A$1:$F$380,5,FALSE)),"－",VLOOKUP($AN607,技まとめ!$A$1:$F$380,5,FALSE))</f>
        <v>25</v>
      </c>
      <c r="AR607" s="3" t="str">
        <f>IF($E607=IF(ISERROR(VLOOKUP($AN607,技まとめ!$A$1:$F$380,4,FALSE)),"－",VLOOKUP($AN607,技まとめ!$A$1:$F$380,4,FALSE)),"一致","")</f>
        <v/>
      </c>
      <c r="AS607" s="9" t="s">
        <v>472</v>
      </c>
      <c r="AT607" s="3" t="str">
        <f>IF(ISERROR(VLOOKUP($AS607,技まとめ!$A$1:$F$380,6,FALSE)),"－",VLOOKUP($AS607,技まとめ!$A$1:$F$380,6,FALSE))</f>
        <v>BL</v>
      </c>
      <c r="AU607" s="3">
        <f>IF(ISERROR(VLOOKUP($AS607,技まとめ!$A$1:$F$380,3,FALSE)),"－",VLOOKUP($AS607,技まとめ!$A$1:$F$380,3,FALSE))</f>
        <v>106</v>
      </c>
      <c r="AV607" s="3">
        <f>IF(ISERROR(VLOOKUP($AS607,技まとめ!$A$1:$F$380,5,FALSE)),"－",VLOOKUP($AS607,技まとめ!$A$1:$F$380,5,FALSE))</f>
        <v>57</v>
      </c>
      <c r="AW607" s="3" t="str">
        <f>IF($E607=IF(ISERROR(VLOOKUP($AS607,技まとめ!$A$1:$F$380,4,FALSE)),"－",VLOOKUP($AS607,技まとめ!$A$1:$F$380,4,FALSE)),"一致","")</f>
        <v/>
      </c>
      <c r="AX607" s="12" t="str">
        <f t="shared" si="132"/>
        <v>たまのりピエロコロドラシュートムーンサルトかごめかごめ</v>
      </c>
      <c r="AY607" s="12" t="str">
        <f t="shared" si="133"/>
        <v>たまのりピエロコロドラシュートムーンサルトかごめかごめ</v>
      </c>
      <c r="AZ607" s="12" t="str">
        <f t="shared" si="134"/>
        <v>たまのりピエロコロドラシュートムーンサルトかごめかごめ</v>
      </c>
      <c r="BA607" s="12" t="str">
        <f t="shared" si="135"/>
        <v>たまのりピエロコロドラシュートムーンサルトかごめかごめ</v>
      </c>
      <c r="BB607" s="11" t="str">
        <f t="shared" si="136"/>
        <v>DRNSDRBL</v>
      </c>
      <c r="BC607" s="11" t="str">
        <f t="shared" si="137"/>
        <v>DRNSDRBL</v>
      </c>
      <c r="BD607" s="11" t="str">
        <f t="shared" si="138"/>
        <v>DRNSDRBL</v>
      </c>
      <c r="BE607" s="11" t="str">
        <f t="shared" si="139"/>
        <v>DRNSDRBL</v>
      </c>
    </row>
    <row r="608" spans="1:57" ht="11.25" hidden="1" customHeight="1">
      <c r="A608" s="6">
        <v>606</v>
      </c>
      <c r="B608" s="7" t="s">
        <v>1593</v>
      </c>
      <c r="C608" s="8" t="s">
        <v>1594</v>
      </c>
      <c r="D608" s="7" t="s">
        <v>72</v>
      </c>
      <c r="E608" s="7" t="s">
        <v>81</v>
      </c>
      <c r="F608" s="7" t="s">
        <v>74</v>
      </c>
      <c r="G608" s="9">
        <v>120</v>
      </c>
      <c r="H608" s="9">
        <v>94</v>
      </c>
      <c r="I608" s="9">
        <v>47</v>
      </c>
      <c r="J608" s="9">
        <v>56</v>
      </c>
      <c r="K608" s="9">
        <v>56</v>
      </c>
      <c r="L608" s="9">
        <v>57</v>
      </c>
      <c r="M608" s="9">
        <v>59</v>
      </c>
      <c r="N608" s="9">
        <v>60</v>
      </c>
      <c r="O608" s="9">
        <v>51</v>
      </c>
      <c r="P608" s="9">
        <v>34</v>
      </c>
      <c r="Q608" s="10">
        <v>97</v>
      </c>
      <c r="R608" s="11">
        <v>24</v>
      </c>
      <c r="S608" s="11">
        <v>1</v>
      </c>
      <c r="T608" s="11">
        <v>107</v>
      </c>
      <c r="U608" s="11">
        <v>109</v>
      </c>
      <c r="V608" s="11">
        <v>1</v>
      </c>
      <c r="W608" s="11">
        <v>101</v>
      </c>
      <c r="X608" s="11">
        <f t="shared" si="126"/>
        <v>440</v>
      </c>
      <c r="Y608" s="11">
        <f t="shared" si="127"/>
        <v>4390</v>
      </c>
      <c r="Z608" s="11">
        <f t="shared" si="128"/>
        <v>1355</v>
      </c>
      <c r="AA608" s="11">
        <f t="shared" si="129"/>
        <v>4260</v>
      </c>
      <c r="AB608" s="11">
        <f t="shared" si="130"/>
        <v>4260</v>
      </c>
      <c r="AC608" s="6">
        <f t="shared" si="131"/>
        <v>4905</v>
      </c>
      <c r="AD608" s="9" t="s">
        <v>274</v>
      </c>
      <c r="AE608" s="3" t="str">
        <f>IF(ISERROR(VLOOKUP($AD608,技まとめ!$A$1:$F$380,6,FALSE)),"－",VLOOKUP($AD608,技まとめ!$A$1:$F$380,6,FALSE))</f>
        <v>P1</v>
      </c>
      <c r="AF608" s="3">
        <f>IF(ISERROR(VLOOKUP($AD608,技まとめ!$A$1:$F$380,3,FALSE)),"－",VLOOKUP($AD608,技まとめ!$A$1:$F$380,3,FALSE))</f>
        <v>27</v>
      </c>
      <c r="AG608" s="3">
        <f>IF(ISERROR(VLOOKUP($AD608,技まとめ!$A$1:$F$380,5,FALSE)),"－",VLOOKUP($AD608,技まとめ!$A$1:$F$380,5,FALSE))</f>
        <v>25</v>
      </c>
      <c r="AH608" s="3" t="str">
        <f>IF($E608=IF(ISERROR(VLOOKUP($AD608,技まとめ!$A$1:$F$380,4,FALSE)),"－",VLOOKUP($AD608,技まとめ!$A$1:$F$380,4,FALSE)),"一致","")</f>
        <v/>
      </c>
      <c r="AI608" s="9" t="s">
        <v>263</v>
      </c>
      <c r="AJ608" s="3" t="str">
        <f>IF(ISERROR(VLOOKUP($AI608,技まとめ!$A$1:$F$380,6,FALSE)),"－",VLOOKUP($AI608,技まとめ!$A$1:$F$380,6,FALSE))</f>
        <v>DR</v>
      </c>
      <c r="AK608" s="3">
        <f>IF(ISERROR(VLOOKUP($AI608,技まとめ!$A$1:$F$380,3,FALSE)),"－",VLOOKUP($AI608,技まとめ!$A$1:$F$380,3,FALSE))</f>
        <v>16</v>
      </c>
      <c r="AL608" s="3">
        <f>IF(ISERROR(VLOOKUP($AI608,技まとめ!$A$1:$F$380,5,FALSE)),"－",VLOOKUP($AI608,技まとめ!$A$1:$F$380,5,FALSE))</f>
        <v>21</v>
      </c>
      <c r="AM608" s="3" t="str">
        <f>IF($E608=IF(ISERROR(VLOOKUP($AI608,技まとめ!$A$1:$F$380,4,FALSE)),"－",VLOOKUP($AI608,技まとめ!$A$1:$F$380,4,FALSE)),"一致","")</f>
        <v/>
      </c>
      <c r="AN608" s="9" t="s">
        <v>240</v>
      </c>
      <c r="AO608" s="3" t="str">
        <f>IF(ISERROR(VLOOKUP($AN608,技まとめ!$A$1:$F$380,6,FALSE)),"－",VLOOKUP($AN608,技まとめ!$A$1:$F$380,6,FALSE))</f>
        <v>P1</v>
      </c>
      <c r="AP608" s="3">
        <f>IF(ISERROR(VLOOKUP($AN608,技まとめ!$A$1:$F$380,3,FALSE)),"－",VLOOKUP($AN608,技まとめ!$A$1:$F$380,3,FALSE))</f>
        <v>83</v>
      </c>
      <c r="AQ608" s="3">
        <f>IF(ISERROR(VLOOKUP($AN608,技まとめ!$A$1:$F$380,5,FALSE)),"－",VLOOKUP($AN608,技まとめ!$A$1:$F$380,5,FALSE))</f>
        <v>47</v>
      </c>
      <c r="AR608" s="3" t="str">
        <f>IF($E608=IF(ISERROR(VLOOKUP($AN608,技まとめ!$A$1:$F$380,4,FALSE)),"－",VLOOKUP($AN608,技まとめ!$A$1:$F$380,4,FALSE)),"一致","")</f>
        <v/>
      </c>
      <c r="AS608" s="9" t="s">
        <v>163</v>
      </c>
      <c r="AT608" s="3" t="str">
        <f>IF(ISERROR(VLOOKUP($AS608,技まとめ!$A$1:$F$380,6,FALSE)),"－",VLOOKUP($AS608,技まとめ!$A$1:$F$380,6,FALSE))</f>
        <v>BL</v>
      </c>
      <c r="AU608" s="3">
        <f>IF(ISERROR(VLOOKUP($AS608,技まとめ!$A$1:$F$380,3,FALSE)),"－",VLOOKUP($AS608,技まとめ!$A$1:$F$380,3,FALSE))</f>
        <v>59</v>
      </c>
      <c r="AV608" s="3">
        <f>IF(ISERROR(VLOOKUP($AS608,技まとめ!$A$1:$F$380,5,FALSE)),"－",VLOOKUP($AS608,技まとめ!$A$1:$F$380,5,FALSE))</f>
        <v>38</v>
      </c>
      <c r="AW608" s="3" t="str">
        <f>IF($E608=IF(ISERROR(VLOOKUP($AS608,技まとめ!$A$1:$F$380,4,FALSE)),"－",VLOOKUP($AS608,技まとめ!$A$1:$F$380,4,FALSE)),"一致","")</f>
        <v>一致</v>
      </c>
      <c r="AX608" s="12" t="str">
        <f t="shared" si="132"/>
        <v>ロケットこぶしマジックダブルロケットサイクロン</v>
      </c>
      <c r="AY608" s="12" t="str">
        <f t="shared" si="133"/>
        <v>ロケットこぶしマジックダブルロケットサイクロン</v>
      </c>
      <c r="AZ608" s="12" t="str">
        <f t="shared" si="134"/>
        <v>ロケットこぶしマジックダブルロケットサイクロン</v>
      </c>
      <c r="BA608" s="12" t="str">
        <f t="shared" si="135"/>
        <v>ロケットこぶしマジックダブルロケットサイクロン</v>
      </c>
      <c r="BB608" s="11" t="str">
        <f t="shared" si="136"/>
        <v>P1DRP1BL</v>
      </c>
      <c r="BC608" s="11" t="str">
        <f t="shared" si="137"/>
        <v>P1DRP1BL</v>
      </c>
      <c r="BD608" s="11" t="str">
        <f t="shared" si="138"/>
        <v>P1DRP1BL</v>
      </c>
      <c r="BE608" s="11" t="str">
        <f t="shared" si="139"/>
        <v>P1DRP1BL</v>
      </c>
    </row>
    <row r="609" spans="1:57" ht="11.25" hidden="1" customHeight="1">
      <c r="A609" s="6">
        <v>607</v>
      </c>
      <c r="B609" s="7" t="s">
        <v>1595</v>
      </c>
      <c r="C609" s="8" t="s">
        <v>1596</v>
      </c>
      <c r="D609" s="7" t="s">
        <v>72</v>
      </c>
      <c r="E609" s="7" t="s">
        <v>73</v>
      </c>
      <c r="F609" s="7" t="s">
        <v>128</v>
      </c>
      <c r="G609" s="9">
        <v>91</v>
      </c>
      <c r="H609" s="9">
        <v>118</v>
      </c>
      <c r="I609" s="9">
        <v>44</v>
      </c>
      <c r="J609" s="9">
        <v>55</v>
      </c>
      <c r="K609" s="9">
        <v>56</v>
      </c>
      <c r="L609" s="9">
        <v>57</v>
      </c>
      <c r="M609" s="9">
        <v>56</v>
      </c>
      <c r="N609" s="9">
        <v>62</v>
      </c>
      <c r="O609" s="9">
        <v>51</v>
      </c>
      <c r="P609" s="9">
        <v>32</v>
      </c>
      <c r="Q609" s="10">
        <v>94</v>
      </c>
      <c r="R609" s="11">
        <v>23</v>
      </c>
      <c r="S609" s="11">
        <v>1</v>
      </c>
      <c r="T609" s="11">
        <v>107</v>
      </c>
      <c r="U609" s="11">
        <v>106</v>
      </c>
      <c r="V609" s="11">
        <v>1</v>
      </c>
      <c r="W609" s="11">
        <v>101</v>
      </c>
      <c r="X609" s="11">
        <f t="shared" si="126"/>
        <v>433</v>
      </c>
      <c r="Y609" s="11">
        <f t="shared" si="127"/>
        <v>4270</v>
      </c>
      <c r="Z609" s="11">
        <f t="shared" si="128"/>
        <v>1320</v>
      </c>
      <c r="AA609" s="11">
        <f t="shared" si="129"/>
        <v>4260</v>
      </c>
      <c r="AB609" s="11">
        <f t="shared" si="130"/>
        <v>4260</v>
      </c>
      <c r="AC609" s="6">
        <f t="shared" si="131"/>
        <v>4900</v>
      </c>
      <c r="AD609" s="9" t="s">
        <v>756</v>
      </c>
      <c r="AE609" s="3" t="str">
        <f>IF(ISERROR(VLOOKUP($AD609,技まとめ!$A$1:$F$380,6,FALSE)),"－",VLOOKUP($AD609,技まとめ!$A$1:$F$380,6,FALSE))</f>
        <v>BB</v>
      </c>
      <c r="AF609" s="3">
        <f>IF(ISERROR(VLOOKUP($AD609,技まとめ!$A$1:$F$380,3,FALSE)),"－",VLOOKUP($AD609,技まとめ!$A$1:$F$380,3,FALSE))</f>
        <v>65</v>
      </c>
      <c r="AG609" s="3">
        <f>IF(ISERROR(VLOOKUP($AD609,技まとめ!$A$1:$F$380,5,FALSE)),"－",VLOOKUP($AD609,技まとめ!$A$1:$F$380,5,FALSE))</f>
        <v>42</v>
      </c>
      <c r="AH609" s="3" t="str">
        <f>IF($E609=IF(ISERROR(VLOOKUP($AD609,技まとめ!$A$1:$F$380,4,FALSE)),"－",VLOOKUP($AD609,技まとめ!$A$1:$F$380,4,FALSE)),"一致","")</f>
        <v/>
      </c>
      <c r="AI609" s="9" t="s">
        <v>864</v>
      </c>
      <c r="AJ609" s="3" t="str">
        <f>IF(ISERROR(VLOOKUP($AI609,技まとめ!$A$1:$F$380,6,FALSE)),"－",VLOOKUP($AI609,技まとめ!$A$1:$F$380,6,FALSE))</f>
        <v>BS</v>
      </c>
      <c r="AK609" s="3">
        <f>IF(ISERROR(VLOOKUP($AI609,技まとめ!$A$1:$F$380,3,FALSE)),"－",VLOOKUP($AI609,技まとめ!$A$1:$F$380,3,FALSE))</f>
        <v>94</v>
      </c>
      <c r="AL609" s="3">
        <f>IF(ISERROR(VLOOKUP($AI609,技まとめ!$A$1:$F$380,5,FALSE)),"－",VLOOKUP($AI609,技まとめ!$A$1:$F$380,5,FALSE))</f>
        <v>52</v>
      </c>
      <c r="AM609" s="3" t="str">
        <f>IF($E609=IF(ISERROR(VLOOKUP($AI609,技まとめ!$A$1:$F$380,4,FALSE)),"－",VLOOKUP($AI609,技まとめ!$A$1:$F$380,4,FALSE)),"一致","")</f>
        <v/>
      </c>
      <c r="AN609" s="9" t="s">
        <v>135</v>
      </c>
      <c r="AO609" s="3" t="str">
        <f>IF(ISERROR(VLOOKUP($AN609,技まとめ!$A$1:$F$380,6,FALSE)),"－",VLOOKUP($AN609,技まとめ!$A$1:$F$380,6,FALSE))</f>
        <v>SC</v>
      </c>
      <c r="AP609" s="3">
        <f>IF(ISERROR(VLOOKUP($AN609,技まとめ!$A$1:$F$380,3,FALSE)),"－",VLOOKUP($AN609,技まとめ!$A$1:$F$380,3,FALSE))</f>
        <v>36</v>
      </c>
      <c r="AQ609" s="3">
        <f>IF(ISERROR(VLOOKUP($AN609,技まとめ!$A$1:$F$380,5,FALSE)),"－",VLOOKUP($AN609,技まとめ!$A$1:$F$380,5,FALSE))</f>
        <v>25</v>
      </c>
      <c r="AR609" s="3" t="str">
        <f>IF($E609=IF(ISERROR(VLOOKUP($AN609,技まとめ!$A$1:$F$380,4,FALSE)),"－",VLOOKUP($AN609,技まとめ!$A$1:$F$380,4,FALSE)),"一致","")</f>
        <v/>
      </c>
      <c r="AS609" s="9" t="s">
        <v>158</v>
      </c>
      <c r="AT609" s="3" t="str">
        <f>IF(ISERROR(VLOOKUP($AS609,技まとめ!$A$1:$F$380,6,FALSE)),"－",VLOOKUP($AS609,技まとめ!$A$1:$F$380,6,FALSE))</f>
        <v>NS</v>
      </c>
      <c r="AU609" s="3">
        <f>IF(ISERROR(VLOOKUP($AS609,技まとめ!$A$1:$F$380,3,FALSE)),"－",VLOOKUP($AS609,技まとめ!$A$1:$F$380,3,FALSE))</f>
        <v>70</v>
      </c>
      <c r="AV609" s="3">
        <f>IF(ISERROR(VLOOKUP($AS609,技まとめ!$A$1:$F$380,5,FALSE)),"－",VLOOKUP($AS609,技まとめ!$A$1:$F$380,5,FALSE))</f>
        <v>40</v>
      </c>
      <c r="AW609" s="3" t="str">
        <f>IF($E609=IF(ISERROR(VLOOKUP($AS609,技まとめ!$A$1:$F$380,4,FALSE)),"－",VLOOKUP($AS609,技まとめ!$A$1:$F$380,4,FALSE)),"一致","")</f>
        <v>一致</v>
      </c>
      <c r="AX609" s="12" t="str">
        <f t="shared" si="132"/>
        <v>ボルケイノカットアトミックフレアファイアトルネードリフレクトバスター</v>
      </c>
      <c r="AY609" s="12" t="str">
        <f t="shared" si="133"/>
        <v>ボルケイノカットアトミックフレアファイアトルネードリフレクトバスター</v>
      </c>
      <c r="AZ609" s="12" t="str">
        <f t="shared" si="134"/>
        <v>ボルケイノカットアトミックフレアファイアトルネードリフレクトバスター</v>
      </c>
      <c r="BA609" s="12" t="str">
        <f t="shared" si="135"/>
        <v>ボルケイノカットアトミックフレアファイアトルネードリフレクトバスター</v>
      </c>
      <c r="BB609" s="11" t="str">
        <f t="shared" si="136"/>
        <v>BBBSSCNS</v>
      </c>
      <c r="BC609" s="11" t="str">
        <f t="shared" si="137"/>
        <v>BBBSSCNS</v>
      </c>
      <c r="BD609" s="11" t="str">
        <f t="shared" si="138"/>
        <v>BBBSSCNS</v>
      </c>
      <c r="BE609" s="11" t="str">
        <f t="shared" si="139"/>
        <v>BBBSSCNS</v>
      </c>
    </row>
    <row r="610" spans="1:57" ht="11.25" hidden="1" customHeight="1">
      <c r="A610" s="6">
        <v>608</v>
      </c>
      <c r="B610" s="7" t="s">
        <v>1597</v>
      </c>
      <c r="C610" s="8" t="s">
        <v>1598</v>
      </c>
      <c r="D610" s="7" t="s">
        <v>72</v>
      </c>
      <c r="E610" s="7" t="s">
        <v>95</v>
      </c>
      <c r="F610" s="7" t="s">
        <v>128</v>
      </c>
      <c r="G610" s="9">
        <v>126</v>
      </c>
      <c r="H610" s="9">
        <v>93</v>
      </c>
      <c r="I610" s="9">
        <v>54</v>
      </c>
      <c r="J610" s="9">
        <v>59</v>
      </c>
      <c r="K610" s="9">
        <v>48</v>
      </c>
      <c r="L610" s="9">
        <v>60</v>
      </c>
      <c r="M610" s="9">
        <v>51</v>
      </c>
      <c r="N610" s="9">
        <v>61</v>
      </c>
      <c r="O610" s="9">
        <v>52</v>
      </c>
      <c r="P610" s="9">
        <v>24</v>
      </c>
      <c r="Q610" s="10">
        <v>104</v>
      </c>
      <c r="R610" s="11">
        <v>10</v>
      </c>
      <c r="S610" s="11">
        <v>1</v>
      </c>
      <c r="T610" s="11">
        <v>110</v>
      </c>
      <c r="U610" s="11">
        <v>101</v>
      </c>
      <c r="V610" s="11">
        <v>1</v>
      </c>
      <c r="W610" s="11">
        <v>102</v>
      </c>
      <c r="X610" s="11">
        <f t="shared" si="126"/>
        <v>429</v>
      </c>
      <c r="Y610" s="11">
        <f t="shared" si="127"/>
        <v>4675</v>
      </c>
      <c r="Z610" s="11">
        <f t="shared" si="128"/>
        <v>870</v>
      </c>
      <c r="AA610" s="11">
        <f t="shared" si="129"/>
        <v>4370</v>
      </c>
      <c r="AB610" s="11">
        <f t="shared" si="130"/>
        <v>4370</v>
      </c>
      <c r="AC610" s="6">
        <f t="shared" si="131"/>
        <v>4960</v>
      </c>
      <c r="AD610" s="9" t="s">
        <v>97</v>
      </c>
      <c r="AE610" s="3" t="str">
        <f>IF(ISERROR(VLOOKUP($AD610,技まとめ!$A$1:$F$380,6,FALSE)),"－",VLOOKUP($AD610,技まとめ!$A$1:$F$380,6,FALSE))</f>
        <v>BL</v>
      </c>
      <c r="AF610" s="3">
        <f>IF(ISERROR(VLOOKUP($AD610,技まとめ!$A$1:$F$380,3,FALSE)),"－",VLOOKUP($AD610,技まとめ!$A$1:$F$380,3,FALSE))</f>
        <v>38</v>
      </c>
      <c r="AG610" s="3">
        <f>IF(ISERROR(VLOOKUP($AD610,技まとめ!$A$1:$F$380,5,FALSE)),"－",VLOOKUP($AD610,技まとめ!$A$1:$F$380,5,FALSE))</f>
        <v>16</v>
      </c>
      <c r="AH610" s="3" t="str">
        <f>IF($E610=IF(ISERROR(VLOOKUP($AD610,技まとめ!$A$1:$F$380,4,FALSE)),"－",VLOOKUP($AD610,技まとめ!$A$1:$F$380,4,FALSE)),"一致","")</f>
        <v/>
      </c>
      <c r="AI610" s="9" t="s">
        <v>503</v>
      </c>
      <c r="AJ610" s="3" t="str">
        <f>IF(ISERROR(VLOOKUP($AI610,技まとめ!$A$1:$F$380,6,FALSE)),"－",VLOOKUP($AI610,技まとめ!$A$1:$F$380,6,FALSE))</f>
        <v>DR</v>
      </c>
      <c r="AK610" s="3">
        <f>IF(ISERROR(VLOOKUP($AI610,技まとめ!$A$1:$F$380,3,FALSE)),"－",VLOOKUP($AI610,技まとめ!$A$1:$F$380,3,FALSE))</f>
        <v>68</v>
      </c>
      <c r="AL610" s="3">
        <f>IF(ISERROR(VLOOKUP($AI610,技まとめ!$A$1:$F$380,5,FALSE)),"－",VLOOKUP($AI610,技まとめ!$A$1:$F$380,5,FALSE))</f>
        <v>41</v>
      </c>
      <c r="AM610" s="3" t="str">
        <f>IF($E610=IF(ISERROR(VLOOKUP($AI610,技まとめ!$A$1:$F$380,4,FALSE)),"－",VLOOKUP($AI610,技まとめ!$A$1:$F$380,4,FALSE)),"一致","")</f>
        <v/>
      </c>
      <c r="AN610" s="9" t="s">
        <v>481</v>
      </c>
      <c r="AO610" s="3" t="str">
        <f>IF(ISERROR(VLOOKUP($AN610,技まとめ!$A$1:$F$380,6,FALSE)),"－",VLOOKUP($AN610,技まとめ!$A$1:$F$380,6,FALSE))</f>
        <v>SC</v>
      </c>
      <c r="AP610" s="3">
        <f>IF(ISERROR(VLOOKUP($AN610,技まとめ!$A$1:$F$380,3,FALSE)),"－",VLOOKUP($AN610,技まとめ!$A$1:$F$380,3,FALSE))</f>
        <v>59</v>
      </c>
      <c r="AQ610" s="3">
        <f>IF(ISERROR(VLOOKUP($AN610,技まとめ!$A$1:$F$380,5,FALSE)),"－",VLOOKUP($AN610,技まとめ!$A$1:$F$380,5,FALSE))</f>
        <v>34</v>
      </c>
      <c r="AR610" s="3" t="str">
        <f>IF($E610=IF(ISERROR(VLOOKUP($AN610,技まとめ!$A$1:$F$380,4,FALSE)),"－",VLOOKUP($AN610,技まとめ!$A$1:$F$380,4,FALSE)),"一致","")</f>
        <v>一致</v>
      </c>
      <c r="AS610" s="9" t="s">
        <v>546</v>
      </c>
      <c r="AT610" s="3" t="str">
        <f>IF(ISERROR(VLOOKUP($AS610,技まとめ!$A$1:$F$380,6,FALSE)),"－",VLOOKUP($AS610,技まとめ!$A$1:$F$380,6,FALSE))</f>
        <v>NS</v>
      </c>
      <c r="AU610" s="3">
        <f>IF(ISERROR(VLOOKUP($AS610,技まとめ!$A$1:$F$380,3,FALSE)),"－",VLOOKUP($AS610,技まとめ!$A$1:$F$380,3,FALSE))</f>
        <v>88</v>
      </c>
      <c r="AV610" s="3">
        <f>IF(ISERROR(VLOOKUP($AS610,技まとめ!$A$1:$F$380,5,FALSE)),"－",VLOOKUP($AS610,技まとめ!$A$1:$F$380,5,FALSE))</f>
        <v>49</v>
      </c>
      <c r="AW610" s="3" t="str">
        <f>IF($E610=IF(ISERROR(VLOOKUP($AS610,技まとめ!$A$1:$F$380,4,FALSE)),"－",VLOOKUP($AS610,技まとめ!$A$1:$F$380,4,FALSE)),"一致","")</f>
        <v/>
      </c>
      <c r="AX610" s="12" t="str">
        <f t="shared" si="132"/>
        <v>うしろのしょうめんオオウチワトカチェフボンバーレボリューションＶ</v>
      </c>
      <c r="AY610" s="12" t="str">
        <f t="shared" si="133"/>
        <v>うしろのしょうめんオオウチワトカチェフボンバーレボリューションＶ</v>
      </c>
      <c r="AZ610" s="12" t="str">
        <f t="shared" si="134"/>
        <v>うしろのしょうめんオオウチワトカチェフボンバーレボリューションＶ</v>
      </c>
      <c r="BA610" s="12" t="str">
        <f t="shared" si="135"/>
        <v>うしろのしょうめんオオウチワトカチェフボンバーレボリューションＶ</v>
      </c>
      <c r="BB610" s="11" t="str">
        <f t="shared" si="136"/>
        <v>BLDRSCNS</v>
      </c>
      <c r="BC610" s="11" t="str">
        <f t="shared" si="137"/>
        <v>BLDRSCNS</v>
      </c>
      <c r="BD610" s="11" t="str">
        <f t="shared" si="138"/>
        <v>BLDRSCNS</v>
      </c>
      <c r="BE610" s="11" t="str">
        <f t="shared" si="139"/>
        <v>BLDRSCNS</v>
      </c>
    </row>
    <row r="611" spans="1:57" ht="11.25" hidden="1" customHeight="1">
      <c r="A611" s="6">
        <v>609</v>
      </c>
      <c r="B611" s="7" t="s">
        <v>1599</v>
      </c>
      <c r="C611" s="8" t="s">
        <v>1600</v>
      </c>
      <c r="D611" s="7" t="s">
        <v>72</v>
      </c>
      <c r="E611" s="7" t="s">
        <v>81</v>
      </c>
      <c r="F611" s="7" t="s">
        <v>109</v>
      </c>
      <c r="G611" s="9">
        <v>106</v>
      </c>
      <c r="H611" s="9">
        <v>126</v>
      </c>
      <c r="I611" s="9">
        <v>50</v>
      </c>
      <c r="J611" s="9">
        <v>46</v>
      </c>
      <c r="K611" s="9">
        <v>44</v>
      </c>
      <c r="L611" s="9">
        <v>53</v>
      </c>
      <c r="M611" s="9">
        <v>60</v>
      </c>
      <c r="N611" s="9">
        <v>51</v>
      </c>
      <c r="O611" s="9">
        <v>54</v>
      </c>
      <c r="P611" s="9">
        <v>68</v>
      </c>
      <c r="Q611" s="10">
        <v>100</v>
      </c>
      <c r="R611" s="11">
        <v>27</v>
      </c>
      <c r="S611" s="11">
        <v>1</v>
      </c>
      <c r="T611" s="11">
        <v>103</v>
      </c>
      <c r="U611" s="11">
        <v>110</v>
      </c>
      <c r="V611" s="11">
        <v>1</v>
      </c>
      <c r="W611" s="11">
        <v>104</v>
      </c>
      <c r="X611" s="11">
        <f t="shared" si="126"/>
        <v>446</v>
      </c>
      <c r="Y611" s="11">
        <f t="shared" si="127"/>
        <v>4525</v>
      </c>
      <c r="Z611" s="11">
        <f t="shared" si="128"/>
        <v>1475</v>
      </c>
      <c r="AA611" s="11">
        <f t="shared" si="129"/>
        <v>4135</v>
      </c>
      <c r="AB611" s="11">
        <f t="shared" si="130"/>
        <v>4135</v>
      </c>
      <c r="AC611" s="6">
        <f t="shared" si="131"/>
        <v>4775</v>
      </c>
      <c r="AD611" s="9" t="s">
        <v>590</v>
      </c>
      <c r="AE611" s="3" t="str">
        <f>IF(ISERROR(VLOOKUP($AD611,技まとめ!$A$1:$F$380,6,FALSE)),"－",VLOOKUP($AD611,技まとめ!$A$1:$F$380,6,FALSE))</f>
        <v>BL</v>
      </c>
      <c r="AF611" s="3">
        <f>IF(ISERROR(VLOOKUP($AD611,技まとめ!$A$1:$F$380,3,FALSE)),"－",VLOOKUP($AD611,技まとめ!$A$1:$F$380,3,FALSE))</f>
        <v>27</v>
      </c>
      <c r="AG611" s="3">
        <f>IF(ISERROR(VLOOKUP($AD611,技まとめ!$A$1:$F$380,5,FALSE)),"－",VLOOKUP($AD611,技まとめ!$A$1:$F$380,5,FALSE))</f>
        <v>25</v>
      </c>
      <c r="AH611" s="3" t="str">
        <f>IF($E611=IF(ISERROR(VLOOKUP($AD611,技まとめ!$A$1:$F$380,4,FALSE)),"－",VLOOKUP($AD611,技まとめ!$A$1:$F$380,4,FALSE)),"一致","")</f>
        <v/>
      </c>
      <c r="AI611" s="9" t="s">
        <v>426</v>
      </c>
      <c r="AJ611" s="3" t="str">
        <f>IF(ISERROR(VLOOKUP($AI611,技まとめ!$A$1:$F$380,6,FALSE)),"－",VLOOKUP($AI611,技まとめ!$A$1:$F$380,6,FALSE))</f>
        <v>NS</v>
      </c>
      <c r="AK611" s="3">
        <f>IF(ISERROR(VLOOKUP($AI611,技まとめ!$A$1:$F$380,3,FALSE)),"－",VLOOKUP($AI611,技まとめ!$A$1:$F$380,3,FALSE))</f>
        <v>57</v>
      </c>
      <c r="AL611" s="3">
        <f>IF(ISERROR(VLOOKUP($AI611,技まとめ!$A$1:$F$380,5,FALSE)),"－",VLOOKUP($AI611,技まとめ!$A$1:$F$380,5,FALSE))</f>
        <v>34</v>
      </c>
      <c r="AM611" s="3" t="str">
        <f>IF($E611=IF(ISERROR(VLOOKUP($AI611,技まとめ!$A$1:$F$380,4,FALSE)),"－",VLOOKUP($AI611,技まとめ!$A$1:$F$380,4,FALSE)),"一致","")</f>
        <v/>
      </c>
      <c r="AN611" s="9" t="s">
        <v>560</v>
      </c>
      <c r="AO611" s="3" t="str">
        <f>IF(ISERROR(VLOOKUP($AN611,技まとめ!$A$1:$F$380,6,FALSE)),"－",VLOOKUP($AN611,技まとめ!$A$1:$F$380,6,FALSE))</f>
        <v>BL</v>
      </c>
      <c r="AP611" s="3">
        <f>IF(ISERROR(VLOOKUP($AN611,技まとめ!$A$1:$F$380,3,FALSE)),"－",VLOOKUP($AN611,技まとめ!$A$1:$F$380,3,FALSE))</f>
        <v>28</v>
      </c>
      <c r="AQ611" s="3">
        <f>IF(ISERROR(VLOOKUP($AN611,技まとめ!$A$1:$F$380,5,FALSE)),"－",VLOOKUP($AN611,技まとめ!$A$1:$F$380,5,FALSE))</f>
        <v>24</v>
      </c>
      <c r="AR611" s="3" t="str">
        <f>IF($E611=IF(ISERROR(VLOOKUP($AN611,技まとめ!$A$1:$F$380,4,FALSE)),"－",VLOOKUP($AN611,技まとめ!$A$1:$F$380,4,FALSE)),"一致","")</f>
        <v>一致</v>
      </c>
      <c r="AS611" s="9" t="s">
        <v>116</v>
      </c>
      <c r="AT611" s="3" t="str">
        <f>IF(ISERROR(VLOOKUP($AS611,技まとめ!$A$1:$F$380,6,FALSE)),"－",VLOOKUP($AS611,技まとめ!$A$1:$F$380,6,FALSE))</f>
        <v>DR</v>
      </c>
      <c r="AU611" s="3">
        <f>IF(ISERROR(VLOOKUP($AS611,技まとめ!$A$1:$F$380,3,FALSE)),"－",VLOOKUP($AS611,技まとめ!$A$1:$F$380,3,FALSE))</f>
        <v>63</v>
      </c>
      <c r="AV611" s="3">
        <f>IF(ISERROR(VLOOKUP($AS611,技まとめ!$A$1:$F$380,5,FALSE)),"－",VLOOKUP($AS611,技まとめ!$A$1:$F$380,5,FALSE))</f>
        <v>42</v>
      </c>
      <c r="AW611" s="3" t="str">
        <f>IF($E611=IF(ISERROR(VLOOKUP($AS611,技まとめ!$A$1:$F$380,4,FALSE)),"－",VLOOKUP($AS611,技まとめ!$A$1:$F$380,4,FALSE)),"一致","")</f>
        <v/>
      </c>
      <c r="AX611" s="12" t="str">
        <f t="shared" si="132"/>
        <v>フォトンフラッシュシャインドライブブレードアタックれっぷうダッシュ</v>
      </c>
      <c r="AY611" s="12" t="str">
        <f t="shared" si="133"/>
        <v>フォトンフラッシュシャインドライブブレードアタックれっぷうダッシュ</v>
      </c>
      <c r="AZ611" s="12" t="str">
        <f t="shared" si="134"/>
        <v>フォトンフラッシュシャインドライブブレードアタックれっぷうダッシュ</v>
      </c>
      <c r="BA611" s="12" t="str">
        <f t="shared" si="135"/>
        <v>フォトンフラッシュシャインドライブブレードアタックれっぷうダッシュ</v>
      </c>
      <c r="BB611" s="11" t="str">
        <f t="shared" si="136"/>
        <v>BLNSBLDR</v>
      </c>
      <c r="BC611" s="11" t="str">
        <f t="shared" si="137"/>
        <v>BLNSBLDR</v>
      </c>
      <c r="BD611" s="11" t="str">
        <f t="shared" si="138"/>
        <v>BLNSBLDR</v>
      </c>
      <c r="BE611" s="11" t="str">
        <f t="shared" si="139"/>
        <v>BLNSBLDR</v>
      </c>
    </row>
    <row r="612" spans="1:57" ht="11.25" hidden="1" customHeight="1">
      <c r="A612" s="6">
        <v>610</v>
      </c>
      <c r="B612" s="7" t="s">
        <v>1601</v>
      </c>
      <c r="C612" s="8" t="s">
        <v>1602</v>
      </c>
      <c r="D612" s="7" t="s">
        <v>72</v>
      </c>
      <c r="E612" s="7" t="s">
        <v>95</v>
      </c>
      <c r="F612" s="7" t="s">
        <v>74</v>
      </c>
      <c r="G612" s="9">
        <v>126</v>
      </c>
      <c r="H612" s="9">
        <v>91</v>
      </c>
      <c r="I612" s="9">
        <v>62</v>
      </c>
      <c r="J612" s="9">
        <v>51</v>
      </c>
      <c r="K612" s="9">
        <v>51</v>
      </c>
      <c r="L612" s="9">
        <v>56</v>
      </c>
      <c r="M612" s="9">
        <v>56</v>
      </c>
      <c r="N612" s="9">
        <v>61</v>
      </c>
      <c r="O612" s="9">
        <v>56</v>
      </c>
      <c r="P612" s="9">
        <v>31</v>
      </c>
      <c r="Q612" s="10">
        <v>112</v>
      </c>
      <c r="R612" s="11">
        <v>12</v>
      </c>
      <c r="S612" s="11">
        <v>1</v>
      </c>
      <c r="T612" s="11">
        <v>106</v>
      </c>
      <c r="U612" s="11">
        <v>106</v>
      </c>
      <c r="V612" s="11">
        <v>1</v>
      </c>
      <c r="W612" s="11">
        <v>106</v>
      </c>
      <c r="X612" s="11">
        <f t="shared" si="126"/>
        <v>444</v>
      </c>
      <c r="Y612" s="11">
        <f t="shared" si="127"/>
        <v>5015</v>
      </c>
      <c r="Z612" s="11">
        <f t="shared" si="128"/>
        <v>960</v>
      </c>
      <c r="AA612" s="11">
        <f t="shared" si="129"/>
        <v>4250</v>
      </c>
      <c r="AB612" s="11">
        <f t="shared" si="130"/>
        <v>4250</v>
      </c>
      <c r="AC612" s="6">
        <f t="shared" si="131"/>
        <v>4830</v>
      </c>
      <c r="AD612" s="9" t="s">
        <v>147</v>
      </c>
      <c r="AE612" s="3" t="str">
        <f>IF(ISERROR(VLOOKUP($AD612,技まとめ!$A$1:$F$380,6,FALSE)),"－",VLOOKUP($AD612,技まとめ!$A$1:$F$380,6,FALSE))</f>
        <v>－</v>
      </c>
      <c r="AF612" s="3">
        <f>IF(ISERROR(VLOOKUP($AD612,技まとめ!$A$1:$F$380,3,FALSE)),"－",VLOOKUP($AD612,技まとめ!$A$1:$F$380,3,FALSE))</f>
        <v>0</v>
      </c>
      <c r="AG612" s="3">
        <f>IF(ISERROR(VLOOKUP($AD612,技まとめ!$A$1:$F$380,5,FALSE)),"－",VLOOKUP($AD612,技まとめ!$A$1:$F$380,5,FALSE))</f>
        <v>0</v>
      </c>
      <c r="AH612" s="3" t="str">
        <f>IF($E612=IF(ISERROR(VLOOKUP($AD612,技まとめ!$A$1:$F$380,4,FALSE)),"－",VLOOKUP($AD612,技まとめ!$A$1:$F$380,4,FALSE)),"一致","")</f>
        <v/>
      </c>
      <c r="AI612" s="9" t="s">
        <v>441</v>
      </c>
      <c r="AJ612" s="3" t="str">
        <f>IF(ISERROR(VLOOKUP($AI612,技まとめ!$A$1:$F$380,6,FALSE)),"－",VLOOKUP($AI612,技まとめ!$A$1:$F$380,6,FALSE))</f>
        <v>CA</v>
      </c>
      <c r="AK612" s="3">
        <f>IF(ISERROR(VLOOKUP($AI612,技まとめ!$A$1:$F$380,3,FALSE)),"－",VLOOKUP($AI612,技まとめ!$A$1:$F$380,3,FALSE))</f>
        <v>18</v>
      </c>
      <c r="AL612" s="3">
        <f>IF(ISERROR(VLOOKUP($AI612,技まとめ!$A$1:$F$380,5,FALSE)),"－",VLOOKUP($AI612,技まとめ!$A$1:$F$380,5,FALSE))</f>
        <v>21</v>
      </c>
      <c r="AM612" s="3" t="str">
        <f>IF($E612=IF(ISERROR(VLOOKUP($AI612,技まとめ!$A$1:$F$380,4,FALSE)),"－",VLOOKUP($AI612,技まとめ!$A$1:$F$380,4,FALSE)),"一致","")</f>
        <v/>
      </c>
      <c r="AN612" s="9" t="s">
        <v>450</v>
      </c>
      <c r="AO612" s="3" t="str">
        <f>IF(ISERROR(VLOOKUP($AN612,技まとめ!$A$1:$F$380,6,FALSE)),"－",VLOOKUP($AN612,技まとめ!$A$1:$F$380,6,FALSE))</f>
        <v>CA</v>
      </c>
      <c r="AP612" s="3">
        <f>IF(ISERROR(VLOOKUP($AN612,技まとめ!$A$1:$F$380,3,FALSE)),"－",VLOOKUP($AN612,技まとめ!$A$1:$F$380,3,FALSE))</f>
        <v>46</v>
      </c>
      <c r="AQ612" s="3">
        <f>IF(ISERROR(VLOOKUP($AN612,技まとめ!$A$1:$F$380,5,FALSE)),"－",VLOOKUP($AN612,技まとめ!$A$1:$F$380,5,FALSE))</f>
        <v>32</v>
      </c>
      <c r="AR612" s="3" t="str">
        <f>IF($E612=IF(ISERROR(VLOOKUP($AN612,技まとめ!$A$1:$F$380,4,FALSE)),"－",VLOOKUP($AN612,技まとめ!$A$1:$F$380,4,FALSE)),"一致","")</f>
        <v/>
      </c>
      <c r="AS612" s="9" t="s">
        <v>662</v>
      </c>
      <c r="AT612" s="3" t="str">
        <f>IF(ISERROR(VLOOKUP($AS612,技まとめ!$A$1:$F$380,6,FALSE)),"－",VLOOKUP($AS612,技まとめ!$A$1:$F$380,6,FALSE))</f>
        <v>CA</v>
      </c>
      <c r="AU612" s="3">
        <f>IF(ISERROR(VLOOKUP($AS612,技まとめ!$A$1:$F$380,3,FALSE)),"－",VLOOKUP($AS612,技まとめ!$A$1:$F$380,3,FALSE))</f>
        <v>50</v>
      </c>
      <c r="AV612" s="3">
        <f>IF(ISERROR(VLOOKUP($AS612,技まとめ!$A$1:$F$380,5,FALSE)),"－",VLOOKUP($AS612,技まとめ!$A$1:$F$380,5,FALSE))</f>
        <v>35</v>
      </c>
      <c r="AW612" s="3" t="str">
        <f>IF($E612=IF(ISERROR(VLOOKUP($AS612,技まとめ!$A$1:$F$380,4,FALSE)),"－",VLOOKUP($AS612,技まとめ!$A$1:$F$380,4,FALSE)),"一致","")</f>
        <v/>
      </c>
      <c r="AX612" s="12" t="str">
        <f t="shared" si="132"/>
        <v>やくびょうがみプレッシャーパンチつむじオーロラカーテン</v>
      </c>
      <c r="AY612" s="12" t="str">
        <f t="shared" si="133"/>
        <v>やくびょうがみプレッシャーパンチつむじオーロラカーテン</v>
      </c>
      <c r="AZ612" s="12" t="str">
        <f t="shared" si="134"/>
        <v>やくびょうがみプレッシャーパンチつむじオーロラカーテン</v>
      </c>
      <c r="BA612" s="12" t="str">
        <f t="shared" si="135"/>
        <v>やくびょうがみプレッシャーパンチつむじオーロラカーテン</v>
      </c>
      <c r="BB612" s="11" t="str">
        <f t="shared" si="136"/>
        <v>－CACACA</v>
      </c>
      <c r="BC612" s="11" t="str">
        <f t="shared" si="137"/>
        <v>－CACACA</v>
      </c>
      <c r="BD612" s="11" t="str">
        <f t="shared" si="138"/>
        <v>－CACACA</v>
      </c>
      <c r="BE612" s="11" t="str">
        <f t="shared" si="139"/>
        <v>－CACACA</v>
      </c>
    </row>
    <row r="613" spans="1:57" ht="11.25" hidden="1" customHeight="1">
      <c r="A613" s="6">
        <v>611</v>
      </c>
      <c r="B613" s="7" t="s">
        <v>1603</v>
      </c>
      <c r="C613" s="8" t="s">
        <v>1604</v>
      </c>
      <c r="D613" s="7" t="s">
        <v>72</v>
      </c>
      <c r="E613" s="7" t="s">
        <v>95</v>
      </c>
      <c r="F613" s="7" t="s">
        <v>128</v>
      </c>
      <c r="G613" s="9">
        <v>110</v>
      </c>
      <c r="H613" s="9">
        <v>101</v>
      </c>
      <c r="I613" s="9">
        <v>45</v>
      </c>
      <c r="J613" s="9">
        <v>51</v>
      </c>
      <c r="K613" s="9">
        <v>58</v>
      </c>
      <c r="L613" s="9">
        <v>46</v>
      </c>
      <c r="M613" s="9">
        <v>57</v>
      </c>
      <c r="N613" s="9">
        <v>53</v>
      </c>
      <c r="O613" s="9">
        <v>53</v>
      </c>
      <c r="P613" s="9">
        <v>64</v>
      </c>
      <c r="Q613" s="10">
        <v>95</v>
      </c>
      <c r="R613" s="11">
        <v>44</v>
      </c>
      <c r="S613" s="11">
        <v>1</v>
      </c>
      <c r="T613" s="11">
        <v>96</v>
      </c>
      <c r="U613" s="11">
        <v>107</v>
      </c>
      <c r="V613" s="11">
        <v>1</v>
      </c>
      <c r="W613" s="11">
        <v>103</v>
      </c>
      <c r="X613" s="11">
        <f t="shared" si="126"/>
        <v>447</v>
      </c>
      <c r="Y613" s="11">
        <f t="shared" si="127"/>
        <v>4320</v>
      </c>
      <c r="Z613" s="11">
        <f t="shared" si="128"/>
        <v>2065</v>
      </c>
      <c r="AA613" s="11">
        <f t="shared" si="129"/>
        <v>3885</v>
      </c>
      <c r="AB613" s="11">
        <f t="shared" si="130"/>
        <v>3885</v>
      </c>
      <c r="AC613" s="6">
        <f t="shared" si="131"/>
        <v>4575</v>
      </c>
      <c r="AD613" s="9" t="s">
        <v>111</v>
      </c>
      <c r="AE613" s="3" t="str">
        <f>IF(ISERROR(VLOOKUP($AD613,技まとめ!$A$1:$F$380,6,FALSE)),"－",VLOOKUP($AD613,技まとめ!$A$1:$F$380,6,FALSE))</f>
        <v>SC</v>
      </c>
      <c r="AF613" s="3">
        <f>IF(ISERROR(VLOOKUP($AD613,技まとめ!$A$1:$F$380,3,FALSE)),"－",VLOOKUP($AD613,技まとめ!$A$1:$F$380,3,FALSE))</f>
        <v>23</v>
      </c>
      <c r="AG613" s="3">
        <f>IF(ISERROR(VLOOKUP($AD613,技まとめ!$A$1:$F$380,5,FALSE)),"－",VLOOKUP($AD613,技まとめ!$A$1:$F$380,5,FALSE))</f>
        <v>20</v>
      </c>
      <c r="AH613" s="3" t="str">
        <f>IF($E613=IF(ISERROR(VLOOKUP($AD613,技まとめ!$A$1:$F$380,4,FALSE)),"－",VLOOKUP($AD613,技まとめ!$A$1:$F$380,4,FALSE)),"一致","")</f>
        <v>一致</v>
      </c>
      <c r="AI613" s="9" t="s">
        <v>116</v>
      </c>
      <c r="AJ613" s="3" t="str">
        <f>IF(ISERROR(VLOOKUP($AI613,技まとめ!$A$1:$F$380,6,FALSE)),"－",VLOOKUP($AI613,技まとめ!$A$1:$F$380,6,FALSE))</f>
        <v>DR</v>
      </c>
      <c r="AK613" s="3">
        <f>IF(ISERROR(VLOOKUP($AI613,技まとめ!$A$1:$F$380,3,FALSE)),"－",VLOOKUP($AI613,技まとめ!$A$1:$F$380,3,FALSE))</f>
        <v>63</v>
      </c>
      <c r="AL613" s="3">
        <f>IF(ISERROR(VLOOKUP($AI613,技まとめ!$A$1:$F$380,5,FALSE)),"－",VLOOKUP($AI613,技まとめ!$A$1:$F$380,5,FALSE))</f>
        <v>42</v>
      </c>
      <c r="AM613" s="3" t="str">
        <f>IF($E613=IF(ISERROR(VLOOKUP($AI613,技まとめ!$A$1:$F$380,4,FALSE)),"－",VLOOKUP($AI613,技まとめ!$A$1:$F$380,4,FALSE)),"一致","")</f>
        <v/>
      </c>
      <c r="AN613" s="9" t="s">
        <v>98</v>
      </c>
      <c r="AO613" s="3" t="str">
        <f>IF(ISERROR(VLOOKUP($AN613,技まとめ!$A$1:$F$380,6,FALSE)),"－",VLOOKUP($AN613,技まとめ!$A$1:$F$380,6,FALSE))</f>
        <v>BL</v>
      </c>
      <c r="AP613" s="3">
        <f>IF(ISERROR(VLOOKUP($AN613,技まとめ!$A$1:$F$380,3,FALSE)),"－",VLOOKUP($AN613,技まとめ!$A$1:$F$380,3,FALSE))</f>
        <v>58</v>
      </c>
      <c r="AQ613" s="3">
        <f>IF(ISERROR(VLOOKUP($AN613,技まとめ!$A$1:$F$380,5,FALSE)),"－",VLOOKUP($AN613,技まとめ!$A$1:$F$380,5,FALSE))</f>
        <v>39</v>
      </c>
      <c r="AR613" s="3" t="str">
        <f>IF($E613=IF(ISERROR(VLOOKUP($AN613,技まとめ!$A$1:$F$380,4,FALSE)),"－",VLOOKUP($AN613,技まとめ!$A$1:$F$380,4,FALSE)),"一致","")</f>
        <v>一致</v>
      </c>
      <c r="AS613" s="9" t="s">
        <v>678</v>
      </c>
      <c r="AT613" s="3" t="str">
        <f>IF(ISERROR(VLOOKUP($AS613,技まとめ!$A$1:$F$380,6,FALSE)),"－",VLOOKUP($AS613,技まとめ!$A$1:$F$380,6,FALSE))</f>
        <v>BS</v>
      </c>
      <c r="AU613" s="3">
        <f>IF(ISERROR(VLOOKUP($AS613,技まとめ!$A$1:$F$380,3,FALSE)),"－",VLOOKUP($AS613,技まとめ!$A$1:$F$380,3,FALSE))</f>
        <v>57</v>
      </c>
      <c r="AV613" s="3">
        <f>IF(ISERROR(VLOOKUP($AS613,技まとめ!$A$1:$F$380,5,FALSE)),"－",VLOOKUP($AS613,技まとめ!$A$1:$F$380,5,FALSE))</f>
        <v>34</v>
      </c>
      <c r="AW613" s="3" t="str">
        <f>IF($E613=IF(ISERROR(VLOOKUP($AS613,技まとめ!$A$1:$F$380,4,FALSE)),"－",VLOOKUP($AS613,技まとめ!$A$1:$F$380,4,FALSE)),"一致","")</f>
        <v>一致</v>
      </c>
      <c r="AX613" s="12" t="str">
        <f t="shared" si="132"/>
        <v>ローリングキックれっぷうダッシュかげぬいダークトルネード</v>
      </c>
      <c r="AY613" s="12" t="str">
        <f t="shared" si="133"/>
        <v>ローリングキックれっぷうダッシュかげぬいダークトルネード</v>
      </c>
      <c r="AZ613" s="12" t="str">
        <f t="shared" si="134"/>
        <v>ローリングキックれっぷうダッシュかげぬいダークトルネード</v>
      </c>
      <c r="BA613" s="12" t="str">
        <f t="shared" si="135"/>
        <v>ローリングキックれっぷうダッシュかげぬいダークトルネード</v>
      </c>
      <c r="BB613" s="11" t="str">
        <f t="shared" si="136"/>
        <v>SCDRBLBS</v>
      </c>
      <c r="BC613" s="11" t="str">
        <f t="shared" si="137"/>
        <v>SCDRBLBS</v>
      </c>
      <c r="BD613" s="11" t="str">
        <f t="shared" si="138"/>
        <v>SCDRBLBS</v>
      </c>
      <c r="BE613" s="11" t="str">
        <f t="shared" si="139"/>
        <v>SCDRBLBS</v>
      </c>
    </row>
    <row r="614" spans="1:57" ht="11.25" hidden="1" customHeight="1">
      <c r="A614" s="6">
        <v>612</v>
      </c>
      <c r="B614" s="7" t="s">
        <v>1605</v>
      </c>
      <c r="C614" s="8" t="s">
        <v>1606</v>
      </c>
      <c r="D614" s="7" t="s">
        <v>72</v>
      </c>
      <c r="E614" s="7" t="s">
        <v>102</v>
      </c>
      <c r="F614" s="7" t="s">
        <v>109</v>
      </c>
      <c r="G614" s="9">
        <v>124</v>
      </c>
      <c r="H614" s="9">
        <v>88</v>
      </c>
      <c r="I614" s="9">
        <v>63</v>
      </c>
      <c r="J614" s="9">
        <v>49</v>
      </c>
      <c r="K614" s="9">
        <v>50</v>
      </c>
      <c r="L614" s="9">
        <v>48</v>
      </c>
      <c r="M614" s="9">
        <v>50</v>
      </c>
      <c r="N614" s="9">
        <v>44</v>
      </c>
      <c r="O614" s="9">
        <v>62</v>
      </c>
      <c r="P614" s="9">
        <v>72</v>
      </c>
      <c r="Q614" s="10">
        <v>113</v>
      </c>
      <c r="R614" s="11">
        <v>33</v>
      </c>
      <c r="S614" s="11">
        <v>1</v>
      </c>
      <c r="T614" s="11">
        <v>98</v>
      </c>
      <c r="U614" s="11">
        <v>100</v>
      </c>
      <c r="V614" s="11">
        <v>1</v>
      </c>
      <c r="W614" s="11">
        <v>112</v>
      </c>
      <c r="X614" s="11">
        <f t="shared" si="126"/>
        <v>458</v>
      </c>
      <c r="Y614" s="11">
        <f t="shared" si="127"/>
        <v>5085</v>
      </c>
      <c r="Z614" s="11">
        <f t="shared" si="128"/>
        <v>1725</v>
      </c>
      <c r="AA614" s="11">
        <f t="shared" si="129"/>
        <v>4000</v>
      </c>
      <c r="AB614" s="11">
        <f t="shared" si="130"/>
        <v>4000</v>
      </c>
      <c r="AC614" s="6">
        <f t="shared" si="131"/>
        <v>4645</v>
      </c>
      <c r="AD614" s="9" t="s">
        <v>710</v>
      </c>
      <c r="AE614" s="3" t="str">
        <f>IF(ISERROR(VLOOKUP($AD614,技まとめ!$A$1:$F$380,6,FALSE)),"－",VLOOKUP($AD614,技まとめ!$A$1:$F$380,6,FALSE))</f>
        <v>DR</v>
      </c>
      <c r="AF614" s="3">
        <f>IF(ISERROR(VLOOKUP($AD614,技まとめ!$A$1:$F$380,3,FALSE)),"－",VLOOKUP($AD614,技まとめ!$A$1:$F$380,3,FALSE))</f>
        <v>15</v>
      </c>
      <c r="AG614" s="3">
        <f>IF(ISERROR(VLOOKUP($AD614,技まとめ!$A$1:$F$380,5,FALSE)),"－",VLOOKUP($AD614,技まとめ!$A$1:$F$380,5,FALSE))</f>
        <v>20</v>
      </c>
      <c r="AH614" s="3" t="str">
        <f>IF($E614=IF(ISERROR(VLOOKUP($AD614,技まとめ!$A$1:$F$380,4,FALSE)),"－",VLOOKUP($AD614,技まとめ!$A$1:$F$380,4,FALSE)),"一致","")</f>
        <v>一致</v>
      </c>
      <c r="AI614" s="9" t="s">
        <v>671</v>
      </c>
      <c r="AJ614" s="3" t="str">
        <f>IF(ISERROR(VLOOKUP($AI614,技まとめ!$A$1:$F$380,6,FALSE)),"－",VLOOKUP($AI614,技まとめ!$A$1:$F$380,6,FALSE))</f>
        <v>BL</v>
      </c>
      <c r="AK614" s="3">
        <f>IF(ISERROR(VLOOKUP($AI614,技まとめ!$A$1:$F$380,3,FALSE)),"－",VLOOKUP($AI614,技まとめ!$A$1:$F$380,3,FALSE))</f>
        <v>56</v>
      </c>
      <c r="AL614" s="3">
        <f>IF(ISERROR(VLOOKUP($AI614,技まとめ!$A$1:$F$380,5,FALSE)),"－",VLOOKUP($AI614,技まとめ!$A$1:$F$380,5,FALSE))</f>
        <v>39</v>
      </c>
      <c r="AM614" s="3" t="str">
        <f>IF($E614=IF(ISERROR(VLOOKUP($AI614,技まとめ!$A$1:$F$380,4,FALSE)),"－",VLOOKUP($AI614,技まとめ!$A$1:$F$380,4,FALSE)),"一致","")</f>
        <v>一致</v>
      </c>
      <c r="AN614" s="9" t="s">
        <v>335</v>
      </c>
      <c r="AO614" s="3" t="str">
        <f>IF(ISERROR(VLOOKUP($AN614,技まとめ!$A$1:$F$380,6,FALSE)),"－",VLOOKUP($AN614,技まとめ!$A$1:$F$380,6,FALSE))</f>
        <v>SC</v>
      </c>
      <c r="AP614" s="3">
        <f>IF(ISERROR(VLOOKUP($AN614,技まとめ!$A$1:$F$380,3,FALSE)),"－",VLOOKUP($AN614,技まとめ!$A$1:$F$380,3,FALSE))</f>
        <v>51</v>
      </c>
      <c r="AQ614" s="3">
        <f>IF(ISERROR(VLOOKUP($AN614,技まとめ!$A$1:$F$380,5,FALSE)),"－",VLOOKUP($AN614,技まとめ!$A$1:$F$380,5,FALSE))</f>
        <v>31</v>
      </c>
      <c r="AR614" s="3" t="str">
        <f>IF($E614=IF(ISERROR(VLOOKUP($AN614,技まとめ!$A$1:$F$380,4,FALSE)),"－",VLOOKUP($AN614,技まとめ!$A$1:$F$380,4,FALSE)),"一致","")</f>
        <v>一致</v>
      </c>
      <c r="AS614" s="9" t="s">
        <v>116</v>
      </c>
      <c r="AT614" s="3" t="str">
        <f>IF(ISERROR(VLOOKUP($AS614,技まとめ!$A$1:$F$380,6,FALSE)),"－",VLOOKUP($AS614,技まとめ!$A$1:$F$380,6,FALSE))</f>
        <v>DR</v>
      </c>
      <c r="AU614" s="3">
        <f>IF(ISERROR(VLOOKUP($AS614,技まとめ!$A$1:$F$380,3,FALSE)),"－",VLOOKUP($AS614,技まとめ!$A$1:$F$380,3,FALSE))</f>
        <v>63</v>
      </c>
      <c r="AV614" s="3">
        <f>IF(ISERROR(VLOOKUP($AS614,技まとめ!$A$1:$F$380,5,FALSE)),"－",VLOOKUP($AS614,技まとめ!$A$1:$F$380,5,FALSE))</f>
        <v>42</v>
      </c>
      <c r="AW614" s="3" t="str">
        <f>IF($E614=IF(ISERROR(VLOOKUP($AS614,技まとめ!$A$1:$F$380,4,FALSE)),"－",VLOOKUP($AS614,技まとめ!$A$1:$F$380,4,FALSE)),"一致","")</f>
        <v>一致</v>
      </c>
      <c r="AX614" s="12" t="str">
        <f t="shared" si="132"/>
        <v>ひとりワンツーフレイムダンスダイナマイトシュートれっぷうダッシュ</v>
      </c>
      <c r="AY614" s="12" t="str">
        <f t="shared" si="133"/>
        <v>ひとりワンツーフレイムダンスダイナマイトシュートれっぷうダッシュ</v>
      </c>
      <c r="AZ614" s="12" t="str">
        <f t="shared" si="134"/>
        <v>ひとりワンツーフレイムダンスダイナマイトシュートれっぷうダッシュ</v>
      </c>
      <c r="BA614" s="12" t="str">
        <f t="shared" si="135"/>
        <v>ひとりワンツーフレイムダンスダイナマイトシュートれっぷうダッシュ</v>
      </c>
      <c r="BB614" s="11" t="str">
        <f t="shared" si="136"/>
        <v>DRBLSCDR</v>
      </c>
      <c r="BC614" s="11" t="str">
        <f t="shared" si="137"/>
        <v>DRBLSCDR</v>
      </c>
      <c r="BD614" s="11" t="str">
        <f t="shared" si="138"/>
        <v>DRBLSCDR</v>
      </c>
      <c r="BE614" s="11" t="str">
        <f t="shared" si="139"/>
        <v>DRBLSCDR</v>
      </c>
    </row>
    <row r="615" spans="1:57" ht="11.25" hidden="1" customHeight="1">
      <c r="A615" s="6">
        <v>613</v>
      </c>
      <c r="B615" s="7" t="s">
        <v>1607</v>
      </c>
      <c r="C615" s="8" t="s">
        <v>1608</v>
      </c>
      <c r="D615" s="7" t="s">
        <v>72</v>
      </c>
      <c r="E615" s="7" t="s">
        <v>102</v>
      </c>
      <c r="F615" s="7" t="s">
        <v>82</v>
      </c>
      <c r="G615" s="9">
        <v>124</v>
      </c>
      <c r="H615" s="9">
        <v>99</v>
      </c>
      <c r="I615" s="9">
        <v>51</v>
      </c>
      <c r="J615" s="9">
        <v>62</v>
      </c>
      <c r="K615" s="9">
        <v>53</v>
      </c>
      <c r="L615" s="9">
        <v>56</v>
      </c>
      <c r="M615" s="9">
        <v>57</v>
      </c>
      <c r="N615" s="9">
        <v>56</v>
      </c>
      <c r="O615" s="9">
        <v>51</v>
      </c>
      <c r="P615" s="9">
        <v>39</v>
      </c>
      <c r="Q615" s="10">
        <v>101</v>
      </c>
      <c r="R615" s="11">
        <v>28</v>
      </c>
      <c r="S615" s="11">
        <v>1</v>
      </c>
      <c r="T615" s="11">
        <v>106</v>
      </c>
      <c r="U615" s="11">
        <v>107</v>
      </c>
      <c r="V615" s="11">
        <v>1</v>
      </c>
      <c r="W615" s="11">
        <v>101</v>
      </c>
      <c r="X615" s="11">
        <f t="shared" si="126"/>
        <v>445</v>
      </c>
      <c r="Y615" s="11">
        <f t="shared" si="127"/>
        <v>4550</v>
      </c>
      <c r="Z615" s="11">
        <f t="shared" si="128"/>
        <v>1495</v>
      </c>
      <c r="AA615" s="11">
        <f t="shared" si="129"/>
        <v>4225</v>
      </c>
      <c r="AB615" s="11">
        <f t="shared" si="130"/>
        <v>4225</v>
      </c>
      <c r="AC615" s="6">
        <f t="shared" si="131"/>
        <v>4885</v>
      </c>
      <c r="AD615" s="9" t="s">
        <v>168</v>
      </c>
      <c r="AE615" s="3" t="str">
        <f>IF(ISERROR(VLOOKUP($AD615,技まとめ!$A$1:$F$380,6,FALSE)),"－",VLOOKUP($AD615,技まとめ!$A$1:$F$380,6,FALSE))</f>
        <v>BL</v>
      </c>
      <c r="AF615" s="3">
        <f>IF(ISERROR(VLOOKUP($AD615,技まとめ!$A$1:$F$380,3,FALSE)),"－",VLOOKUP($AD615,技まとめ!$A$1:$F$380,3,FALSE))</f>
        <v>25</v>
      </c>
      <c r="AG615" s="3">
        <f>IF(ISERROR(VLOOKUP($AD615,技まとめ!$A$1:$F$380,5,FALSE)),"－",VLOOKUP($AD615,技まとめ!$A$1:$F$380,5,FALSE))</f>
        <v>12</v>
      </c>
      <c r="AH615" s="3" t="str">
        <f>IF($E615=IF(ISERROR(VLOOKUP($AD615,技まとめ!$A$1:$F$380,4,FALSE)),"－",VLOOKUP($AD615,技まとめ!$A$1:$F$380,4,FALSE)),"一致","")</f>
        <v/>
      </c>
      <c r="AI615" s="9" t="s">
        <v>251</v>
      </c>
      <c r="AJ615" s="3" t="str">
        <f>IF(ISERROR(VLOOKUP($AI615,技まとめ!$A$1:$F$380,6,FALSE)),"－",VLOOKUP($AI615,技まとめ!$A$1:$F$380,6,FALSE))</f>
        <v>BL</v>
      </c>
      <c r="AK615" s="3">
        <f>IF(ISERROR(VLOOKUP($AI615,技まとめ!$A$1:$F$380,3,FALSE)),"－",VLOOKUP($AI615,技まとめ!$A$1:$F$380,3,FALSE))</f>
        <v>46</v>
      </c>
      <c r="AL615" s="3">
        <f>IF(ISERROR(VLOOKUP($AI615,技まとめ!$A$1:$F$380,5,FALSE)),"－",VLOOKUP($AI615,技まとめ!$A$1:$F$380,5,FALSE))</f>
        <v>33</v>
      </c>
      <c r="AM615" s="3" t="str">
        <f>IF($E615=IF(ISERROR(VLOOKUP($AI615,技まとめ!$A$1:$F$380,4,FALSE)),"－",VLOOKUP($AI615,技まとめ!$A$1:$F$380,4,FALSE)),"一致","")</f>
        <v/>
      </c>
      <c r="AN615" s="9" t="s">
        <v>784</v>
      </c>
      <c r="AO615" s="3" t="str">
        <f>IF(ISERROR(VLOOKUP($AN615,技まとめ!$A$1:$F$380,6,FALSE)),"－",VLOOKUP($AN615,技まとめ!$A$1:$F$380,6,FALSE))</f>
        <v>BL</v>
      </c>
      <c r="AP615" s="3">
        <f>IF(ISERROR(VLOOKUP($AN615,技まとめ!$A$1:$F$380,3,FALSE)),"－",VLOOKUP($AN615,技まとめ!$A$1:$F$380,3,FALSE))</f>
        <v>71</v>
      </c>
      <c r="AQ615" s="3">
        <f>IF(ISERROR(VLOOKUP($AN615,技まとめ!$A$1:$F$380,5,FALSE)),"－",VLOOKUP($AN615,技まとめ!$A$1:$F$380,5,FALSE))</f>
        <v>44</v>
      </c>
      <c r="AR615" s="3" t="str">
        <f>IF($E615=IF(ISERROR(VLOOKUP($AN615,技まとめ!$A$1:$F$380,4,FALSE)),"－",VLOOKUP($AN615,技まとめ!$A$1:$F$380,4,FALSE)),"一致","")</f>
        <v/>
      </c>
      <c r="AS615" s="9" t="s">
        <v>878</v>
      </c>
      <c r="AT615" s="3" t="str">
        <f>IF(ISERROR(VLOOKUP($AS615,技まとめ!$A$1:$F$380,6,FALSE)),"－",VLOOKUP($AS615,技まとめ!$A$1:$F$380,6,FALSE))</f>
        <v>CA</v>
      </c>
      <c r="AU615" s="3">
        <f>IF(ISERROR(VLOOKUP($AS615,技まとめ!$A$1:$F$380,3,FALSE)),"－",VLOOKUP($AS615,技まとめ!$A$1:$F$380,3,FALSE))</f>
        <v>98</v>
      </c>
      <c r="AV615" s="3">
        <f>IF(ISERROR(VLOOKUP($AS615,技まとめ!$A$1:$F$380,5,FALSE)),"－",VLOOKUP($AS615,技まとめ!$A$1:$F$380,5,FALSE))</f>
        <v>50</v>
      </c>
      <c r="AW615" s="3" t="str">
        <f>IF($E615=IF(ISERROR(VLOOKUP($AS615,技まとめ!$A$1:$F$380,4,FALSE)),"－",VLOOKUP($AS615,技まとめ!$A$1:$F$380,4,FALSE)),"一致","")</f>
        <v/>
      </c>
      <c r="AX615" s="12" t="str">
        <f t="shared" si="132"/>
        <v>キラースライドくものいとスニーキングレイドムゲン・ザ・ハンド</v>
      </c>
      <c r="AY615" s="12" t="str">
        <f t="shared" si="133"/>
        <v>キラースライドくものいとスニーキングレイドムゲン・ザ・ハンド</v>
      </c>
      <c r="AZ615" s="12" t="str">
        <f t="shared" si="134"/>
        <v>キラースライドくものいとスニーキングレイドムゲン・ザ・ハンド</v>
      </c>
      <c r="BA615" s="12" t="str">
        <f t="shared" si="135"/>
        <v>キラースライドくものいとスニーキングレイドムゲン・ザ・ハンド</v>
      </c>
      <c r="BB615" s="11" t="str">
        <f t="shared" si="136"/>
        <v>BLBLBLCA</v>
      </c>
      <c r="BC615" s="11" t="str">
        <f t="shared" si="137"/>
        <v>BLBLBLCA</v>
      </c>
      <c r="BD615" s="11" t="str">
        <f t="shared" si="138"/>
        <v>BLBLBLCA</v>
      </c>
      <c r="BE615" s="11" t="str">
        <f t="shared" si="139"/>
        <v>BLBLBLCA</v>
      </c>
    </row>
    <row r="616" spans="1:57" ht="11.25" hidden="1" customHeight="1">
      <c r="A616" s="6">
        <v>614</v>
      </c>
      <c r="B616" s="7" t="s">
        <v>1609</v>
      </c>
      <c r="C616" s="8" t="s">
        <v>1610</v>
      </c>
      <c r="D616" s="7" t="s">
        <v>72</v>
      </c>
      <c r="E616" s="7" t="s">
        <v>73</v>
      </c>
      <c r="F616" s="7" t="s">
        <v>82</v>
      </c>
      <c r="G616" s="9">
        <v>91</v>
      </c>
      <c r="H616" s="9">
        <v>124</v>
      </c>
      <c r="I616" s="9">
        <v>60</v>
      </c>
      <c r="J616" s="9">
        <v>66</v>
      </c>
      <c r="K616" s="9">
        <v>55</v>
      </c>
      <c r="L616" s="9">
        <v>64</v>
      </c>
      <c r="M616" s="9">
        <v>56</v>
      </c>
      <c r="N616" s="9">
        <v>66</v>
      </c>
      <c r="O616" s="9">
        <v>59</v>
      </c>
      <c r="P616" s="9">
        <v>15</v>
      </c>
      <c r="Q616" s="10">
        <v>110</v>
      </c>
      <c r="R616" s="11">
        <v>20</v>
      </c>
      <c r="S616" s="11">
        <v>1</v>
      </c>
      <c r="T616" s="11">
        <v>114</v>
      </c>
      <c r="U616" s="11">
        <v>106</v>
      </c>
      <c r="V616" s="11">
        <v>1</v>
      </c>
      <c r="W616" s="11">
        <v>109</v>
      </c>
      <c r="X616" s="11">
        <f t="shared" si="126"/>
        <v>461</v>
      </c>
      <c r="Y616" s="11">
        <f t="shared" si="127"/>
        <v>4950</v>
      </c>
      <c r="Z616" s="11">
        <f t="shared" si="128"/>
        <v>1255</v>
      </c>
      <c r="AA616" s="11">
        <f t="shared" si="129"/>
        <v>4545</v>
      </c>
      <c r="AB616" s="11">
        <f t="shared" si="130"/>
        <v>4545</v>
      </c>
      <c r="AC616" s="6">
        <f t="shared" si="131"/>
        <v>5205</v>
      </c>
      <c r="AD616" s="9" t="s">
        <v>168</v>
      </c>
      <c r="AE616" s="3" t="str">
        <f>IF(ISERROR(VLOOKUP($AD616,技まとめ!$A$1:$F$380,6,FALSE)),"－",VLOOKUP($AD616,技まとめ!$A$1:$F$380,6,FALSE))</f>
        <v>BL</v>
      </c>
      <c r="AF616" s="3">
        <f>IF(ISERROR(VLOOKUP($AD616,技まとめ!$A$1:$F$380,3,FALSE)),"－",VLOOKUP($AD616,技まとめ!$A$1:$F$380,3,FALSE))</f>
        <v>25</v>
      </c>
      <c r="AG616" s="3">
        <f>IF(ISERROR(VLOOKUP($AD616,技まとめ!$A$1:$F$380,5,FALSE)),"－",VLOOKUP($AD616,技まとめ!$A$1:$F$380,5,FALSE))</f>
        <v>12</v>
      </c>
      <c r="AH616" s="3" t="str">
        <f>IF($E616=IF(ISERROR(VLOOKUP($AD616,技まとめ!$A$1:$F$380,4,FALSE)),"－",VLOOKUP($AD616,技まとめ!$A$1:$F$380,4,FALSE)),"一致","")</f>
        <v/>
      </c>
      <c r="AI616" s="9" t="s">
        <v>89</v>
      </c>
      <c r="AJ616" s="3" t="str">
        <f>IF(ISERROR(VLOOKUP($AI616,技まとめ!$A$1:$F$380,6,FALSE)),"－",VLOOKUP($AI616,技まとめ!$A$1:$F$380,6,FALSE))</f>
        <v>BB</v>
      </c>
      <c r="AK616" s="3">
        <f>IF(ISERROR(VLOOKUP($AI616,技まとめ!$A$1:$F$380,3,FALSE)),"－",VLOOKUP($AI616,技まとめ!$A$1:$F$380,3,FALSE))</f>
        <v>43</v>
      </c>
      <c r="AL616" s="3">
        <f>IF(ISERROR(VLOOKUP($AI616,技まとめ!$A$1:$F$380,5,FALSE)),"－",VLOOKUP($AI616,技まとめ!$A$1:$F$380,5,FALSE))</f>
        <v>30</v>
      </c>
      <c r="AM616" s="3" t="str">
        <f>IF($E616=IF(ISERROR(VLOOKUP($AI616,技まとめ!$A$1:$F$380,4,FALSE)),"－",VLOOKUP($AI616,技まとめ!$A$1:$F$380,4,FALSE)),"一致","")</f>
        <v>一致</v>
      </c>
      <c r="AN616" s="9" t="s">
        <v>657</v>
      </c>
      <c r="AO616" s="3" t="str">
        <f>IF(ISERROR(VLOOKUP($AN616,技まとめ!$A$1:$F$380,6,FALSE)),"－",VLOOKUP($AN616,技まとめ!$A$1:$F$380,6,FALSE))</f>
        <v>BB</v>
      </c>
      <c r="AP616" s="3">
        <f>IF(ISERROR(VLOOKUP($AN616,技まとめ!$A$1:$F$380,3,FALSE)),"－",VLOOKUP($AN616,技まとめ!$A$1:$F$380,3,FALSE))</f>
        <v>85</v>
      </c>
      <c r="AQ616" s="3">
        <f>IF(ISERROR(VLOOKUP($AN616,技まとめ!$A$1:$F$380,5,FALSE)),"－",VLOOKUP($AN616,技まとめ!$A$1:$F$380,5,FALSE))</f>
        <v>50</v>
      </c>
      <c r="AR616" s="3" t="str">
        <f>IF($E616=IF(ISERROR(VLOOKUP($AN616,技まとめ!$A$1:$F$380,4,FALSE)),"－",VLOOKUP($AN616,技まとめ!$A$1:$F$380,4,FALSE)),"一致","")</f>
        <v>一致</v>
      </c>
      <c r="AS616" s="9" t="s">
        <v>585</v>
      </c>
      <c r="AT616" s="3" t="str">
        <f>IF(ISERROR(VLOOKUP($AS616,技まとめ!$A$1:$F$380,6,FALSE)),"－",VLOOKUP($AS616,技まとめ!$A$1:$F$380,6,FALSE))</f>
        <v>BL</v>
      </c>
      <c r="AU616" s="3">
        <f>IF(ISERROR(VLOOKUP($AS616,技まとめ!$A$1:$F$380,3,FALSE)),"－",VLOOKUP($AS616,技まとめ!$A$1:$F$380,3,FALSE))</f>
        <v>71</v>
      </c>
      <c r="AV616" s="3">
        <f>IF(ISERROR(VLOOKUP($AS616,技まとめ!$A$1:$F$380,5,FALSE)),"－",VLOOKUP($AS616,技まとめ!$A$1:$F$380,5,FALSE))</f>
        <v>44</v>
      </c>
      <c r="AW616" s="3" t="str">
        <f>IF($E616=IF(ISERROR(VLOOKUP($AS616,技まとめ!$A$1:$F$380,4,FALSE)),"－",VLOOKUP($AS616,技まとめ!$A$1:$F$380,4,FALSE)),"一致","")</f>
        <v>一致</v>
      </c>
      <c r="AX616" s="12" t="str">
        <f t="shared" si="132"/>
        <v>キラースライドザ・ウォールロードローラタックルメガクェイク</v>
      </c>
      <c r="AY616" s="12" t="str">
        <f t="shared" si="133"/>
        <v>キラースライドザ・ウォールロードローラタックルメガクェイク</v>
      </c>
      <c r="AZ616" s="12" t="str">
        <f t="shared" si="134"/>
        <v>キラースライドザ・ウォールロードローラタックルメガクェイク</v>
      </c>
      <c r="BA616" s="12" t="str">
        <f t="shared" si="135"/>
        <v>キラースライドザ・ウォールロードローラタックルメガクェイク</v>
      </c>
      <c r="BB616" s="11" t="str">
        <f t="shared" si="136"/>
        <v>BLBBBBBL</v>
      </c>
      <c r="BC616" s="11" t="str">
        <f t="shared" si="137"/>
        <v>BLBBBBBL</v>
      </c>
      <c r="BD616" s="11" t="str">
        <f t="shared" si="138"/>
        <v>BLBBBBBL</v>
      </c>
      <c r="BE616" s="11" t="str">
        <f t="shared" si="139"/>
        <v>BLBBBBBL</v>
      </c>
    </row>
    <row r="617" spans="1:57" ht="11.25" hidden="1" customHeight="1">
      <c r="A617" s="6">
        <v>615</v>
      </c>
      <c r="B617" s="7" t="s">
        <v>1611</v>
      </c>
      <c r="C617" s="8" t="s">
        <v>1612</v>
      </c>
      <c r="D617" s="7" t="s">
        <v>72</v>
      </c>
      <c r="E617" s="7" t="s">
        <v>95</v>
      </c>
      <c r="F617" s="7" t="s">
        <v>109</v>
      </c>
      <c r="G617" s="9">
        <v>92</v>
      </c>
      <c r="H617" s="9">
        <v>123</v>
      </c>
      <c r="I617" s="9">
        <v>60</v>
      </c>
      <c r="J617" s="9">
        <v>58</v>
      </c>
      <c r="K617" s="9">
        <v>55</v>
      </c>
      <c r="L617" s="9">
        <v>58</v>
      </c>
      <c r="M617" s="9">
        <v>40</v>
      </c>
      <c r="N617" s="9">
        <v>62</v>
      </c>
      <c r="O617" s="9">
        <v>54</v>
      </c>
      <c r="P617" s="9">
        <v>25</v>
      </c>
      <c r="Q617" s="10">
        <v>110</v>
      </c>
      <c r="R617" s="11">
        <v>18</v>
      </c>
      <c r="S617" s="11">
        <v>1</v>
      </c>
      <c r="T617" s="11">
        <v>108</v>
      </c>
      <c r="U617" s="11">
        <v>90</v>
      </c>
      <c r="V617" s="11">
        <v>1</v>
      </c>
      <c r="W617" s="11">
        <v>104</v>
      </c>
      <c r="X617" s="11">
        <f t="shared" si="126"/>
        <v>432</v>
      </c>
      <c r="Y617" s="11">
        <f t="shared" si="127"/>
        <v>4925</v>
      </c>
      <c r="Z617" s="11">
        <f t="shared" si="128"/>
        <v>1160</v>
      </c>
      <c r="AA617" s="11">
        <f t="shared" si="129"/>
        <v>4310</v>
      </c>
      <c r="AB617" s="11">
        <f t="shared" si="130"/>
        <v>4310</v>
      </c>
      <c r="AC617" s="6">
        <f t="shared" si="131"/>
        <v>4930</v>
      </c>
      <c r="AD617" s="9" t="s">
        <v>842</v>
      </c>
      <c r="AE617" s="3" t="str">
        <f>IF(ISERROR(VLOOKUP($AD617,技まとめ!$A$1:$F$380,6,FALSE)),"－",VLOOKUP($AD617,技まとめ!$A$1:$F$380,6,FALSE))</f>
        <v>－</v>
      </c>
      <c r="AF617" s="3">
        <f>IF(ISERROR(VLOOKUP($AD617,技まとめ!$A$1:$F$380,3,FALSE)),"－",VLOOKUP($AD617,技まとめ!$A$1:$F$380,3,FALSE))</f>
        <v>0</v>
      </c>
      <c r="AG617" s="3">
        <f>IF(ISERROR(VLOOKUP($AD617,技まとめ!$A$1:$F$380,5,FALSE)),"－",VLOOKUP($AD617,技まとめ!$A$1:$F$380,5,FALSE))</f>
        <v>0</v>
      </c>
      <c r="AH617" s="3" t="str">
        <f>IF($E617=IF(ISERROR(VLOOKUP($AD617,技まとめ!$A$1:$F$380,4,FALSE)),"－",VLOOKUP($AD617,技まとめ!$A$1:$F$380,4,FALSE)),"一致","")</f>
        <v/>
      </c>
      <c r="AI617" s="9" t="s">
        <v>248</v>
      </c>
      <c r="AJ617" s="3" t="str">
        <f>IF(ISERROR(VLOOKUP($AI617,技まとめ!$A$1:$F$380,6,FALSE)),"－",VLOOKUP($AI617,技まとめ!$A$1:$F$380,6,FALSE))</f>
        <v>DR</v>
      </c>
      <c r="AK617" s="3">
        <f>IF(ISERROR(VLOOKUP($AI617,技まとめ!$A$1:$F$380,3,FALSE)),"－",VLOOKUP($AI617,技まとめ!$A$1:$F$380,3,FALSE))</f>
        <v>53</v>
      </c>
      <c r="AL617" s="3">
        <f>IF(ISERROR(VLOOKUP($AI617,技まとめ!$A$1:$F$380,5,FALSE)),"－",VLOOKUP($AI617,技まとめ!$A$1:$F$380,5,FALSE))</f>
        <v>35</v>
      </c>
      <c r="AM617" s="3" t="str">
        <f>IF($E617=IF(ISERROR(VLOOKUP($AI617,技まとめ!$A$1:$F$380,4,FALSE)),"－",VLOOKUP($AI617,技まとめ!$A$1:$F$380,4,FALSE)),"一致","")</f>
        <v>一致</v>
      </c>
      <c r="AN617" s="9" t="s">
        <v>472</v>
      </c>
      <c r="AO617" s="3" t="str">
        <f>IF(ISERROR(VLOOKUP($AN617,技まとめ!$A$1:$F$380,6,FALSE)),"－",VLOOKUP($AN617,技まとめ!$A$1:$F$380,6,FALSE))</f>
        <v>BL</v>
      </c>
      <c r="AP617" s="3">
        <f>IF(ISERROR(VLOOKUP($AN617,技まとめ!$A$1:$F$380,3,FALSE)),"－",VLOOKUP($AN617,技まとめ!$A$1:$F$380,3,FALSE))</f>
        <v>106</v>
      </c>
      <c r="AQ617" s="3">
        <f>IF(ISERROR(VLOOKUP($AN617,技まとめ!$A$1:$F$380,5,FALSE)),"－",VLOOKUP($AN617,技まとめ!$A$1:$F$380,5,FALSE))</f>
        <v>57</v>
      </c>
      <c r="AR617" s="3" t="str">
        <f>IF($E617=IF(ISERROR(VLOOKUP($AN617,技まとめ!$A$1:$F$380,4,FALSE)),"－",VLOOKUP($AN617,技まとめ!$A$1:$F$380,4,FALSE)),"一致","")</f>
        <v/>
      </c>
      <c r="AS617" s="9" t="s">
        <v>286</v>
      </c>
      <c r="AT617" s="3" t="str">
        <f>IF(ISERROR(VLOOKUP($AS617,技まとめ!$A$1:$F$380,6,FALSE)),"－",VLOOKUP($AS617,技まとめ!$A$1:$F$380,6,FALSE))</f>
        <v>DR</v>
      </c>
      <c r="AU617" s="3">
        <f>IF(ISERROR(VLOOKUP($AS617,技まとめ!$A$1:$F$380,3,FALSE)),"－",VLOOKUP($AS617,技まとめ!$A$1:$F$380,3,FALSE))</f>
        <v>80</v>
      </c>
      <c r="AV617" s="3">
        <f>IF(ISERROR(VLOOKUP($AS617,技まとめ!$A$1:$F$380,5,FALSE)),"－",VLOOKUP($AS617,技まとめ!$A$1:$F$380,5,FALSE))</f>
        <v>46</v>
      </c>
      <c r="AW617" s="3" t="str">
        <f>IF($E617=IF(ISERROR(VLOOKUP($AS617,技まとめ!$A$1:$F$380,4,FALSE)),"－",VLOOKUP($AS617,技まとめ!$A$1:$F$380,4,FALSE)),"一致","")</f>
        <v/>
      </c>
      <c r="AX617" s="12" t="str">
        <f t="shared" si="132"/>
        <v>なまけるたつまきどくぎりかごめかごめじごくぐるま</v>
      </c>
      <c r="AY617" s="12" t="str">
        <f t="shared" si="133"/>
        <v>なまけるたつまきどくぎりかごめかごめじごくぐるま</v>
      </c>
      <c r="AZ617" s="12" t="str">
        <f t="shared" si="134"/>
        <v>なまけるたつまきどくぎりかごめかごめじごくぐるま</v>
      </c>
      <c r="BA617" s="12" t="str">
        <f t="shared" si="135"/>
        <v>なまけるたつまきどくぎりかごめかごめじごくぐるま</v>
      </c>
      <c r="BB617" s="11" t="str">
        <f t="shared" si="136"/>
        <v>－DRBLDR</v>
      </c>
      <c r="BC617" s="11" t="str">
        <f t="shared" si="137"/>
        <v>－DRBLDR</v>
      </c>
      <c r="BD617" s="11" t="str">
        <f t="shared" si="138"/>
        <v>－DRBLDR</v>
      </c>
      <c r="BE617" s="11" t="str">
        <f t="shared" si="139"/>
        <v>－DRBLDR</v>
      </c>
    </row>
    <row r="618" spans="1:57" ht="11.25" hidden="1" customHeight="1">
      <c r="A618" s="6">
        <v>616</v>
      </c>
      <c r="B618" s="7" t="s">
        <v>1613</v>
      </c>
      <c r="C618" s="8" t="s">
        <v>1614</v>
      </c>
      <c r="D618" s="7" t="s">
        <v>72</v>
      </c>
      <c r="E618" s="7" t="s">
        <v>95</v>
      </c>
      <c r="F618" s="7" t="s">
        <v>74</v>
      </c>
      <c r="G618" s="9">
        <v>94</v>
      </c>
      <c r="H618" s="9">
        <v>116</v>
      </c>
      <c r="I618" s="9">
        <v>47</v>
      </c>
      <c r="J618" s="9">
        <v>56</v>
      </c>
      <c r="K618" s="9">
        <v>54</v>
      </c>
      <c r="L618" s="9">
        <v>54</v>
      </c>
      <c r="M618" s="9">
        <v>57</v>
      </c>
      <c r="N618" s="9">
        <v>53</v>
      </c>
      <c r="O618" s="9">
        <v>51</v>
      </c>
      <c r="P618" s="9">
        <v>61</v>
      </c>
      <c r="Q618" s="10">
        <v>97</v>
      </c>
      <c r="R618" s="11">
        <v>42</v>
      </c>
      <c r="S618" s="11">
        <v>1</v>
      </c>
      <c r="T618" s="11">
        <v>104</v>
      </c>
      <c r="U618" s="11">
        <v>107</v>
      </c>
      <c r="V618" s="11">
        <v>1</v>
      </c>
      <c r="W618" s="11">
        <v>101</v>
      </c>
      <c r="X618" s="11">
        <f t="shared" si="126"/>
        <v>453</v>
      </c>
      <c r="Y618" s="11">
        <f t="shared" si="127"/>
        <v>4390</v>
      </c>
      <c r="Z618" s="11">
        <f t="shared" si="128"/>
        <v>1985</v>
      </c>
      <c r="AA618" s="11">
        <f t="shared" si="129"/>
        <v>4155</v>
      </c>
      <c r="AB618" s="11">
        <f t="shared" si="130"/>
        <v>4155</v>
      </c>
      <c r="AC618" s="6">
        <f t="shared" si="131"/>
        <v>4875</v>
      </c>
      <c r="AD618" s="9" t="s">
        <v>225</v>
      </c>
      <c r="AE618" s="3" t="str">
        <f>IF(ISERROR(VLOOKUP($AD618,技まとめ!$A$1:$F$380,6,FALSE)),"－",VLOOKUP($AD618,技まとめ!$A$1:$F$380,6,FALSE))</f>
        <v>CA</v>
      </c>
      <c r="AF618" s="3">
        <f>IF(ISERROR(VLOOKUP($AD618,技まとめ!$A$1:$F$380,3,FALSE)),"－",VLOOKUP($AD618,技まとめ!$A$1:$F$380,3,FALSE))</f>
        <v>17</v>
      </c>
      <c r="AG618" s="3">
        <f>IF(ISERROR(VLOOKUP($AD618,技まとめ!$A$1:$F$380,5,FALSE)),"－",VLOOKUP($AD618,技まとめ!$A$1:$F$380,5,FALSE))</f>
        <v>20</v>
      </c>
      <c r="AH618" s="3" t="str">
        <f>IF($E618=IF(ISERROR(VLOOKUP($AD618,技まとめ!$A$1:$F$380,4,FALSE)),"－",VLOOKUP($AD618,技まとめ!$A$1:$F$380,4,FALSE)),"一致","")</f>
        <v>一致</v>
      </c>
      <c r="AI618" s="9" t="s">
        <v>561</v>
      </c>
      <c r="AJ618" s="3" t="str">
        <f>IF(ISERROR(VLOOKUP($AI618,技まとめ!$A$1:$F$380,6,FALSE)),"－",VLOOKUP($AI618,技まとめ!$A$1:$F$380,6,FALSE))</f>
        <v>CA</v>
      </c>
      <c r="AK618" s="3">
        <f>IF(ISERROR(VLOOKUP($AI618,技まとめ!$A$1:$F$380,3,FALSE)),"－",VLOOKUP($AI618,技まとめ!$A$1:$F$380,3,FALSE))</f>
        <v>77</v>
      </c>
      <c r="AL618" s="3">
        <f>IF(ISERROR(VLOOKUP($AI618,技まとめ!$A$1:$F$380,5,FALSE)),"－",VLOOKUP($AI618,技まとめ!$A$1:$F$380,5,FALSE))</f>
        <v>45</v>
      </c>
      <c r="AM618" s="3" t="str">
        <f>IF($E618=IF(ISERROR(VLOOKUP($AI618,技まとめ!$A$1:$F$380,4,FALSE)),"－",VLOOKUP($AI618,技まとめ!$A$1:$F$380,4,FALSE)),"一致","")</f>
        <v/>
      </c>
      <c r="AN618" s="9" t="s">
        <v>203</v>
      </c>
      <c r="AO618" s="3" t="str">
        <f>IF(ISERROR(VLOOKUP($AN618,技まとめ!$A$1:$F$380,6,FALSE)),"－",VLOOKUP($AN618,技まとめ!$A$1:$F$380,6,FALSE))</f>
        <v>P1</v>
      </c>
      <c r="AP618" s="3">
        <f>IF(ISERROR(VLOOKUP($AN618,技まとめ!$A$1:$F$380,3,FALSE)),"－",VLOOKUP($AN618,技まとめ!$A$1:$F$380,3,FALSE))</f>
        <v>46</v>
      </c>
      <c r="AQ618" s="3">
        <f>IF(ISERROR(VLOOKUP($AN618,技まとめ!$A$1:$F$380,5,FALSE)),"－",VLOOKUP($AN618,技まとめ!$A$1:$F$380,5,FALSE))</f>
        <v>32</v>
      </c>
      <c r="AR618" s="3" t="str">
        <f>IF($E618=IF(ISERROR(VLOOKUP($AN618,技まとめ!$A$1:$F$380,4,FALSE)),"－",VLOOKUP($AN618,技まとめ!$A$1:$F$380,4,FALSE)),"一致","")</f>
        <v/>
      </c>
      <c r="AS618" s="9" t="s">
        <v>756</v>
      </c>
      <c r="AT618" s="3" t="str">
        <f>IF(ISERROR(VLOOKUP($AS618,技まとめ!$A$1:$F$380,6,FALSE)),"－",VLOOKUP($AS618,技まとめ!$A$1:$F$380,6,FALSE))</f>
        <v>BB</v>
      </c>
      <c r="AU618" s="3">
        <f>IF(ISERROR(VLOOKUP($AS618,技まとめ!$A$1:$F$380,3,FALSE)),"－",VLOOKUP($AS618,技まとめ!$A$1:$F$380,3,FALSE))</f>
        <v>65</v>
      </c>
      <c r="AV618" s="3">
        <f>IF(ISERROR(VLOOKUP($AS618,技まとめ!$A$1:$F$380,5,FALSE)),"－",VLOOKUP($AS618,技まとめ!$A$1:$F$380,5,FALSE))</f>
        <v>42</v>
      </c>
      <c r="AW618" s="3" t="str">
        <f>IF($E618=IF(ISERROR(VLOOKUP($AS618,技まとめ!$A$1:$F$380,4,FALSE)),"－",VLOOKUP($AS618,技まとめ!$A$1:$F$380,4,FALSE)),"一致","")</f>
        <v/>
      </c>
      <c r="AX618" s="12" t="str">
        <f t="shared" si="132"/>
        <v>キラーブレードカポエィラスナッチフルパワーシールドボルケイノカット</v>
      </c>
      <c r="AY618" s="12" t="str">
        <f t="shared" si="133"/>
        <v>キラーブレードカポエィラスナッチフルパワーシールドボルケイノカット</v>
      </c>
      <c r="AZ618" s="12" t="str">
        <f t="shared" si="134"/>
        <v>キラーブレードカポエィラスナッチフルパワーシールドボルケイノカット</v>
      </c>
      <c r="BA618" s="12" t="str">
        <f t="shared" si="135"/>
        <v>キラーブレードカポエィラスナッチフルパワーシールドボルケイノカット</v>
      </c>
      <c r="BB618" s="11" t="str">
        <f t="shared" si="136"/>
        <v>CACAP1BB</v>
      </c>
      <c r="BC618" s="11" t="str">
        <f t="shared" si="137"/>
        <v>CACAP1BB</v>
      </c>
      <c r="BD618" s="11" t="str">
        <f t="shared" si="138"/>
        <v>CACAP1BB</v>
      </c>
      <c r="BE618" s="11" t="str">
        <f t="shared" si="139"/>
        <v>CACAP1BB</v>
      </c>
    </row>
    <row r="619" spans="1:57" ht="11.25" hidden="1" customHeight="1">
      <c r="A619" s="6">
        <v>617</v>
      </c>
      <c r="B619" s="7" t="s">
        <v>1615</v>
      </c>
      <c r="C619" s="8" t="s">
        <v>1616</v>
      </c>
      <c r="D619" s="7" t="s">
        <v>72</v>
      </c>
      <c r="E619" s="7" t="s">
        <v>73</v>
      </c>
      <c r="F619" s="7" t="s">
        <v>128</v>
      </c>
      <c r="G619" s="9">
        <v>90</v>
      </c>
      <c r="H619" s="9">
        <v>130</v>
      </c>
      <c r="I619" s="9">
        <v>44</v>
      </c>
      <c r="J619" s="9">
        <v>38</v>
      </c>
      <c r="K619" s="9">
        <v>40</v>
      </c>
      <c r="L619" s="9">
        <v>52</v>
      </c>
      <c r="M619" s="9">
        <v>57</v>
      </c>
      <c r="N619" s="9">
        <v>57</v>
      </c>
      <c r="O619" s="9">
        <v>52</v>
      </c>
      <c r="P619" s="9">
        <v>85</v>
      </c>
      <c r="Q619" s="10">
        <v>94</v>
      </c>
      <c r="R619" s="11">
        <v>38</v>
      </c>
      <c r="S619" s="11">
        <v>1</v>
      </c>
      <c r="T619" s="11">
        <v>102</v>
      </c>
      <c r="U619" s="11">
        <v>107</v>
      </c>
      <c r="V619" s="11">
        <v>1</v>
      </c>
      <c r="W619" s="11">
        <v>102</v>
      </c>
      <c r="X619" s="11">
        <f t="shared" si="126"/>
        <v>445</v>
      </c>
      <c r="Y619" s="11">
        <f t="shared" si="127"/>
        <v>4275</v>
      </c>
      <c r="Z619" s="11">
        <f t="shared" si="128"/>
        <v>1850</v>
      </c>
      <c r="AA619" s="11">
        <f t="shared" si="129"/>
        <v>4090</v>
      </c>
      <c r="AB619" s="11">
        <f t="shared" si="130"/>
        <v>4090</v>
      </c>
      <c r="AC619" s="6">
        <f t="shared" si="131"/>
        <v>4780</v>
      </c>
      <c r="AD619" s="9" t="s">
        <v>123</v>
      </c>
      <c r="AE619" s="3" t="str">
        <f>IF(ISERROR(VLOOKUP($AD619,技まとめ!$A$1:$F$380,6,FALSE)),"－",VLOOKUP($AD619,技まとめ!$A$1:$F$380,6,FALSE))</f>
        <v>DR</v>
      </c>
      <c r="AF619" s="3">
        <f>IF(ISERROR(VLOOKUP($AD619,技まとめ!$A$1:$F$380,3,FALSE)),"－",VLOOKUP($AD619,技まとめ!$A$1:$F$380,3,FALSE))</f>
        <v>36</v>
      </c>
      <c r="AG619" s="3">
        <f>IF(ISERROR(VLOOKUP($AD619,技まとめ!$A$1:$F$380,5,FALSE)),"－",VLOOKUP($AD619,技まとめ!$A$1:$F$380,5,FALSE))</f>
        <v>27</v>
      </c>
      <c r="AH619" s="3" t="str">
        <f>IF($E619=IF(ISERROR(VLOOKUP($AD619,技まとめ!$A$1:$F$380,4,FALSE)),"－",VLOOKUP($AD619,技まとめ!$A$1:$F$380,4,FALSE)),"一致","")</f>
        <v>一致</v>
      </c>
      <c r="AI619" s="9" t="s">
        <v>141</v>
      </c>
      <c r="AJ619" s="3" t="str">
        <f>IF(ISERROR(VLOOKUP($AI619,技まとめ!$A$1:$F$380,6,FALSE)),"－",VLOOKUP($AI619,技まとめ!$A$1:$F$380,6,FALSE))</f>
        <v>SC</v>
      </c>
      <c r="AK619" s="3">
        <f>IF(ISERROR(VLOOKUP($AI619,技まとめ!$A$1:$F$380,3,FALSE)),"－",VLOOKUP($AI619,技まとめ!$A$1:$F$380,3,FALSE))</f>
        <v>42</v>
      </c>
      <c r="AL619" s="3">
        <f>IF(ISERROR(VLOOKUP($AI619,技まとめ!$A$1:$F$380,5,FALSE)),"－",VLOOKUP($AI619,技まとめ!$A$1:$F$380,5,FALSE))</f>
        <v>28</v>
      </c>
      <c r="AM619" s="3" t="str">
        <f>IF($E619=IF(ISERROR(VLOOKUP($AI619,技まとめ!$A$1:$F$380,4,FALSE)),"－",VLOOKUP($AI619,技まとめ!$A$1:$F$380,4,FALSE)),"一致","")</f>
        <v/>
      </c>
      <c r="AN619" s="9" t="s">
        <v>248</v>
      </c>
      <c r="AO619" s="3" t="str">
        <f>IF(ISERROR(VLOOKUP($AN619,技まとめ!$A$1:$F$380,6,FALSE)),"－",VLOOKUP($AN619,技まとめ!$A$1:$F$380,6,FALSE))</f>
        <v>DR</v>
      </c>
      <c r="AP619" s="3">
        <f>IF(ISERROR(VLOOKUP($AN619,技まとめ!$A$1:$F$380,3,FALSE)),"－",VLOOKUP($AN619,技まとめ!$A$1:$F$380,3,FALSE))</f>
        <v>53</v>
      </c>
      <c r="AQ619" s="3">
        <f>IF(ISERROR(VLOOKUP($AN619,技まとめ!$A$1:$F$380,5,FALSE)),"－",VLOOKUP($AN619,技まとめ!$A$1:$F$380,5,FALSE))</f>
        <v>35</v>
      </c>
      <c r="AR619" s="3" t="str">
        <f>IF($E619=IF(ISERROR(VLOOKUP($AN619,技まとめ!$A$1:$F$380,4,FALSE)),"－",VLOOKUP($AN619,技まとめ!$A$1:$F$380,4,FALSE)),"一致","")</f>
        <v/>
      </c>
      <c r="AS619" s="9" t="s">
        <v>143</v>
      </c>
      <c r="AT619" s="3" t="str">
        <f>IF(ISERROR(VLOOKUP($AS619,技まとめ!$A$1:$F$380,6,FALSE)),"－",VLOOKUP($AS619,技まとめ!$A$1:$F$380,6,FALSE))</f>
        <v>NS</v>
      </c>
      <c r="AU619" s="3">
        <f>IF(ISERROR(VLOOKUP($AS619,技まとめ!$A$1:$F$380,3,FALSE)),"－",VLOOKUP($AS619,技まとめ!$A$1:$F$380,3,FALSE))</f>
        <v>88</v>
      </c>
      <c r="AV619" s="3">
        <f>IF(ISERROR(VLOOKUP($AS619,技まとめ!$A$1:$F$380,5,FALSE)),"－",VLOOKUP($AS619,技まとめ!$A$1:$F$380,5,FALSE))</f>
        <v>49</v>
      </c>
      <c r="AW619" s="3" t="str">
        <f>IF($E619=IF(ISERROR(VLOOKUP($AS619,技まとめ!$A$1:$F$380,4,FALSE)),"－",VLOOKUP($AS619,技まとめ!$A$1:$F$380,4,FALSE)),"一致","")</f>
        <v/>
      </c>
      <c r="AX619" s="12" t="str">
        <f t="shared" si="132"/>
        <v>ごりむちゅうドラゴンクラッシュたつまきどくぎりワイバーンクラッシュ</v>
      </c>
      <c r="AY619" s="12" t="str">
        <f t="shared" si="133"/>
        <v>ごりむちゅうドラゴンクラッシュたつまきどくぎりワイバーンクラッシュ</v>
      </c>
      <c r="AZ619" s="12" t="str">
        <f t="shared" si="134"/>
        <v>ごりむちゅうドラゴンクラッシュたつまきどくぎりワイバーンクラッシュ</v>
      </c>
      <c r="BA619" s="12" t="str">
        <f t="shared" si="135"/>
        <v>ごりむちゅうドラゴンクラッシュたつまきどくぎりワイバーンクラッシュ</v>
      </c>
      <c r="BB619" s="11" t="str">
        <f t="shared" si="136"/>
        <v>DRSCDRNS</v>
      </c>
      <c r="BC619" s="11" t="str">
        <f t="shared" si="137"/>
        <v>DRSCDRNS</v>
      </c>
      <c r="BD619" s="11" t="str">
        <f t="shared" si="138"/>
        <v>DRSCDRNS</v>
      </c>
      <c r="BE619" s="11" t="str">
        <f t="shared" si="139"/>
        <v>DRSCDRNS</v>
      </c>
    </row>
    <row r="620" spans="1:57" ht="11.25" hidden="1" customHeight="1">
      <c r="A620" s="6">
        <v>618</v>
      </c>
      <c r="B620" s="7" t="s">
        <v>1617</v>
      </c>
      <c r="C620" s="8" t="s">
        <v>1618</v>
      </c>
      <c r="D620" s="7" t="s">
        <v>72</v>
      </c>
      <c r="E620" s="7" t="s">
        <v>81</v>
      </c>
      <c r="F620" s="7" t="s">
        <v>128</v>
      </c>
      <c r="G620" s="9">
        <v>99</v>
      </c>
      <c r="H620" s="9">
        <v>120</v>
      </c>
      <c r="I620" s="9">
        <v>56</v>
      </c>
      <c r="J620" s="9">
        <v>57</v>
      </c>
      <c r="K620" s="9">
        <v>44</v>
      </c>
      <c r="L620" s="9">
        <v>50</v>
      </c>
      <c r="M620" s="9">
        <v>45</v>
      </c>
      <c r="N620" s="9">
        <v>52</v>
      </c>
      <c r="O620" s="9">
        <v>55</v>
      </c>
      <c r="P620" s="9">
        <v>53</v>
      </c>
      <c r="Q620" s="10">
        <v>106</v>
      </c>
      <c r="R620" s="11">
        <v>24</v>
      </c>
      <c r="S620" s="11">
        <v>1</v>
      </c>
      <c r="T620" s="11">
        <v>100</v>
      </c>
      <c r="U620" s="11">
        <v>95</v>
      </c>
      <c r="V620" s="11">
        <v>1</v>
      </c>
      <c r="W620" s="11">
        <v>105</v>
      </c>
      <c r="X620" s="11">
        <f t="shared" si="126"/>
        <v>432</v>
      </c>
      <c r="Y620" s="11">
        <f t="shared" si="127"/>
        <v>4770</v>
      </c>
      <c r="Z620" s="11">
        <f t="shared" si="128"/>
        <v>1375</v>
      </c>
      <c r="AA620" s="11">
        <f t="shared" si="129"/>
        <v>4035</v>
      </c>
      <c r="AB620" s="11">
        <f t="shared" si="130"/>
        <v>4035</v>
      </c>
      <c r="AC620" s="6">
        <f t="shared" si="131"/>
        <v>4645</v>
      </c>
      <c r="AD620" s="9" t="s">
        <v>104</v>
      </c>
      <c r="AE620" s="3" t="str">
        <f>IF(ISERROR(VLOOKUP($AD620,技まとめ!$A$1:$F$380,6,FALSE)),"－",VLOOKUP($AD620,技まとめ!$A$1:$F$380,6,FALSE))</f>
        <v>LS</v>
      </c>
      <c r="AF620" s="3">
        <f>IF(ISERROR(VLOOKUP($AD620,技まとめ!$A$1:$F$380,3,FALSE)),"－",VLOOKUP($AD620,技まとめ!$A$1:$F$380,3,FALSE))</f>
        <v>30</v>
      </c>
      <c r="AG620" s="3">
        <f>IF(ISERROR(VLOOKUP($AD620,技まとめ!$A$1:$F$380,5,FALSE)),"－",VLOOKUP($AD620,技まとめ!$A$1:$F$380,5,FALSE))</f>
        <v>25</v>
      </c>
      <c r="AH620" s="3" t="str">
        <f>IF($E620=IF(ISERROR(VLOOKUP($AD620,技まとめ!$A$1:$F$380,4,FALSE)),"－",VLOOKUP($AD620,技まとめ!$A$1:$F$380,4,FALSE)),"一致","")</f>
        <v>一致</v>
      </c>
      <c r="AI620" s="9" t="s">
        <v>638</v>
      </c>
      <c r="AJ620" s="3" t="str">
        <f>IF(ISERROR(VLOOKUP($AI620,技まとめ!$A$1:$F$380,6,FALSE)),"－",VLOOKUP($AI620,技まとめ!$A$1:$F$380,6,FALSE))</f>
        <v>BL</v>
      </c>
      <c r="AK620" s="3">
        <f>IF(ISERROR(VLOOKUP($AI620,技まとめ!$A$1:$F$380,3,FALSE)),"－",VLOOKUP($AI620,技まとめ!$A$1:$F$380,3,FALSE))</f>
        <v>52</v>
      </c>
      <c r="AL620" s="3">
        <f>IF(ISERROR(VLOOKUP($AI620,技まとめ!$A$1:$F$380,5,FALSE)),"－",VLOOKUP($AI620,技まとめ!$A$1:$F$380,5,FALSE))</f>
        <v>36</v>
      </c>
      <c r="AM620" s="3" t="str">
        <f>IF($E620=IF(ISERROR(VLOOKUP($AI620,技まとめ!$A$1:$F$380,4,FALSE)),"－",VLOOKUP($AI620,技まとめ!$A$1:$F$380,4,FALSE)),"一致","")</f>
        <v/>
      </c>
      <c r="AN620" s="9" t="s">
        <v>193</v>
      </c>
      <c r="AO620" s="3" t="str">
        <f>IF(ISERROR(VLOOKUP($AN620,技まとめ!$A$1:$F$380,6,FALSE)),"－",VLOOKUP($AN620,技まとめ!$A$1:$F$380,6,FALSE))</f>
        <v>NS</v>
      </c>
      <c r="AP620" s="3">
        <f>IF(ISERROR(VLOOKUP($AN620,技まとめ!$A$1:$F$380,3,FALSE)),"－",VLOOKUP($AN620,技まとめ!$A$1:$F$380,3,FALSE))</f>
        <v>66</v>
      </c>
      <c r="AQ620" s="3">
        <f>IF(ISERROR(VLOOKUP($AN620,技まとめ!$A$1:$F$380,5,FALSE)),"－",VLOOKUP($AN620,技まとめ!$A$1:$F$380,5,FALSE))</f>
        <v>37</v>
      </c>
      <c r="AR620" s="3" t="str">
        <f>IF($E620=IF(ISERROR(VLOOKUP($AN620,技まとめ!$A$1:$F$380,4,FALSE)),"－",VLOOKUP($AN620,技まとめ!$A$1:$F$380,4,FALSE)),"一致","")</f>
        <v/>
      </c>
      <c r="AS620" s="9" t="s">
        <v>503</v>
      </c>
      <c r="AT620" s="3" t="str">
        <f>IF(ISERROR(VLOOKUP($AS620,技まとめ!$A$1:$F$380,6,FALSE)),"－",VLOOKUP($AS620,技まとめ!$A$1:$F$380,6,FALSE))</f>
        <v>DR</v>
      </c>
      <c r="AU620" s="3">
        <f>IF(ISERROR(VLOOKUP($AS620,技まとめ!$A$1:$F$380,3,FALSE)),"－",VLOOKUP($AS620,技まとめ!$A$1:$F$380,3,FALSE))</f>
        <v>68</v>
      </c>
      <c r="AV620" s="3">
        <f>IF(ISERROR(VLOOKUP($AS620,技まとめ!$A$1:$F$380,5,FALSE)),"－",VLOOKUP($AS620,技まとめ!$A$1:$F$380,5,FALSE))</f>
        <v>41</v>
      </c>
      <c r="AW620" s="3" t="str">
        <f>IF($E620=IF(ISERROR(VLOOKUP($AS620,技まとめ!$A$1:$F$380,4,FALSE)),"－",VLOOKUP($AS620,技まとめ!$A$1:$F$380,4,FALSE)),"一致","")</f>
        <v>一致</v>
      </c>
      <c r="AX620" s="12" t="str">
        <f t="shared" si="132"/>
        <v>すいせいシュートジグザグフレイムツインブーストオオウチワ</v>
      </c>
      <c r="AY620" s="12" t="str">
        <f t="shared" si="133"/>
        <v>すいせいシュートジグザグフレイムツインブーストオオウチワ</v>
      </c>
      <c r="AZ620" s="12" t="str">
        <f t="shared" si="134"/>
        <v>すいせいシュートジグザグフレイムツインブーストオオウチワ</v>
      </c>
      <c r="BA620" s="12" t="str">
        <f t="shared" si="135"/>
        <v>すいせいシュートジグザグフレイムツインブーストオオウチワ</v>
      </c>
      <c r="BB620" s="11" t="str">
        <f t="shared" si="136"/>
        <v>LSBLNSDR</v>
      </c>
      <c r="BC620" s="11" t="str">
        <f t="shared" si="137"/>
        <v>LSBLNSDR</v>
      </c>
      <c r="BD620" s="11" t="str">
        <f t="shared" si="138"/>
        <v>LSBLNSDR</v>
      </c>
      <c r="BE620" s="11" t="str">
        <f t="shared" si="139"/>
        <v>LSBLNSDR</v>
      </c>
    </row>
    <row r="621" spans="1:57" ht="11.25" hidden="1" customHeight="1">
      <c r="A621" s="6">
        <v>619</v>
      </c>
      <c r="B621" s="7" t="s">
        <v>1619</v>
      </c>
      <c r="C621" s="8" t="s">
        <v>1620</v>
      </c>
      <c r="D621" s="7" t="s">
        <v>72</v>
      </c>
      <c r="E621" s="7" t="s">
        <v>95</v>
      </c>
      <c r="F621" s="7" t="s">
        <v>74</v>
      </c>
      <c r="G621" s="9">
        <v>133</v>
      </c>
      <c r="H621" s="9">
        <v>92</v>
      </c>
      <c r="I621" s="9">
        <v>48</v>
      </c>
      <c r="J621" s="9">
        <v>53</v>
      </c>
      <c r="K621" s="9">
        <v>55</v>
      </c>
      <c r="L621" s="9">
        <v>51</v>
      </c>
      <c r="M621" s="9">
        <v>57</v>
      </c>
      <c r="N621" s="9">
        <v>58</v>
      </c>
      <c r="O621" s="9">
        <v>53</v>
      </c>
      <c r="P621" s="9">
        <v>36</v>
      </c>
      <c r="Q621" s="10">
        <v>98</v>
      </c>
      <c r="R621" s="11">
        <v>20</v>
      </c>
      <c r="S621" s="11">
        <v>1</v>
      </c>
      <c r="T621" s="11">
        <v>101</v>
      </c>
      <c r="U621" s="11">
        <v>107</v>
      </c>
      <c r="V621" s="11">
        <v>1</v>
      </c>
      <c r="W621" s="11">
        <v>103</v>
      </c>
      <c r="X621" s="11">
        <f t="shared" si="126"/>
        <v>431</v>
      </c>
      <c r="Y621" s="11">
        <f t="shared" si="127"/>
        <v>4440</v>
      </c>
      <c r="Z621" s="11">
        <f t="shared" si="128"/>
        <v>1225</v>
      </c>
      <c r="AA621" s="11">
        <f t="shared" si="129"/>
        <v>4060</v>
      </c>
      <c r="AB621" s="11">
        <f t="shared" si="130"/>
        <v>4060</v>
      </c>
      <c r="AC621" s="6">
        <f t="shared" si="131"/>
        <v>4655</v>
      </c>
      <c r="AD621" s="9" t="s">
        <v>117</v>
      </c>
      <c r="AE621" s="3" t="str">
        <f>IF(ISERROR(VLOOKUP($AD621,技まとめ!$A$1:$F$380,6,FALSE)),"－",VLOOKUP($AD621,技まとめ!$A$1:$F$380,6,FALSE))</f>
        <v>SC</v>
      </c>
      <c r="AF621" s="3">
        <f>IF(ISERROR(VLOOKUP($AD621,技まとめ!$A$1:$F$380,3,FALSE)),"－",VLOOKUP($AD621,技まとめ!$A$1:$F$380,3,FALSE))</f>
        <v>38</v>
      </c>
      <c r="AG621" s="3">
        <f>IF(ISERROR(VLOOKUP($AD621,技まとめ!$A$1:$F$380,5,FALSE)),"－",VLOOKUP($AD621,技まとめ!$A$1:$F$380,5,FALSE))</f>
        <v>25</v>
      </c>
      <c r="AH621" s="3" t="str">
        <f>IF($E621=IF(ISERROR(VLOOKUP($AD621,技まとめ!$A$1:$F$380,4,FALSE)),"－",VLOOKUP($AD621,技まとめ!$A$1:$F$380,4,FALSE)),"一致","")</f>
        <v/>
      </c>
      <c r="AI621" s="9" t="s">
        <v>239</v>
      </c>
      <c r="AJ621" s="3" t="str">
        <f>IF(ISERROR(VLOOKUP($AI621,技まとめ!$A$1:$F$380,6,FALSE)),"－",VLOOKUP($AI621,技まとめ!$A$1:$F$380,6,FALSE))</f>
        <v>P1</v>
      </c>
      <c r="AK621" s="3">
        <f>IF(ISERROR(VLOOKUP($AI621,技まとめ!$A$1:$F$380,3,FALSE)),"－",VLOOKUP($AI621,技まとめ!$A$1:$F$380,3,FALSE))</f>
        <v>40</v>
      </c>
      <c r="AL621" s="3">
        <f>IF(ISERROR(VLOOKUP($AI621,技まとめ!$A$1:$F$380,5,FALSE)),"－",VLOOKUP($AI621,技まとめ!$A$1:$F$380,5,FALSE))</f>
        <v>30</v>
      </c>
      <c r="AM621" s="3" t="str">
        <f>IF($E621=IF(ISERROR(VLOOKUP($AI621,技まとめ!$A$1:$F$380,4,FALSE)),"－",VLOOKUP($AI621,技まとめ!$A$1:$F$380,4,FALSE)),"一致","")</f>
        <v/>
      </c>
      <c r="AN621" s="9" t="s">
        <v>573</v>
      </c>
      <c r="AO621" s="3" t="str">
        <f>IF(ISERROR(VLOOKUP($AN621,技まとめ!$A$1:$F$380,6,FALSE)),"－",VLOOKUP($AN621,技まとめ!$A$1:$F$380,6,FALSE))</f>
        <v>P2</v>
      </c>
      <c r="AP621" s="3">
        <f>IF(ISERROR(VLOOKUP($AN621,技まとめ!$A$1:$F$380,3,FALSE)),"－",VLOOKUP($AN621,技まとめ!$A$1:$F$380,3,FALSE))</f>
        <v>71</v>
      </c>
      <c r="AQ621" s="3">
        <f>IF(ISERROR(VLOOKUP($AN621,技まとめ!$A$1:$F$380,5,FALSE)),"－",VLOOKUP($AN621,技まとめ!$A$1:$F$380,5,FALSE))</f>
        <v>42</v>
      </c>
      <c r="AR621" s="3" t="str">
        <f>IF($E621=IF(ISERROR(VLOOKUP($AN621,技まとめ!$A$1:$F$380,4,FALSE)),"－",VLOOKUP($AN621,技まとめ!$A$1:$F$380,4,FALSE)),"一致","")</f>
        <v/>
      </c>
      <c r="AS621" s="9" t="s">
        <v>305</v>
      </c>
      <c r="AT621" s="3" t="str">
        <f>IF(ISERROR(VLOOKUP($AS621,技まとめ!$A$1:$F$380,6,FALSE)),"－",VLOOKUP($AS621,技まとめ!$A$1:$F$380,6,FALSE))</f>
        <v>BL</v>
      </c>
      <c r="AU621" s="3">
        <f>IF(ISERROR(VLOOKUP($AS621,技まとめ!$A$1:$F$380,3,FALSE)),"－",VLOOKUP($AS621,技まとめ!$A$1:$F$380,3,FALSE))</f>
        <v>41</v>
      </c>
      <c r="AV621" s="3">
        <f>IF(ISERROR(VLOOKUP($AS621,技まとめ!$A$1:$F$380,5,FALSE)),"－",VLOOKUP($AS621,技まとめ!$A$1:$F$380,5,FALSE))</f>
        <v>30</v>
      </c>
      <c r="AW621" s="3" t="str">
        <f>IF($E621=IF(ISERROR(VLOOKUP($AS621,技まとめ!$A$1:$F$380,4,FALSE)),"－",VLOOKUP($AS621,技まとめ!$A$1:$F$380,4,FALSE)),"一致","")</f>
        <v>一致</v>
      </c>
      <c r="AX621" s="12" t="str">
        <f t="shared" si="132"/>
        <v>クルクルヘッドねっけつヘッドつなみウォールフェイクボール</v>
      </c>
      <c r="AY621" s="12" t="str">
        <f t="shared" si="133"/>
        <v>クルクルヘッドねっけつヘッドつなみウォールフェイクボール</v>
      </c>
      <c r="AZ621" s="12" t="str">
        <f t="shared" si="134"/>
        <v>クルクルヘッドねっけつヘッドつなみウォールフェイクボール</v>
      </c>
      <c r="BA621" s="12" t="str">
        <f t="shared" si="135"/>
        <v>クルクルヘッドねっけつヘッドつなみウォールフェイクボール</v>
      </c>
      <c r="BB621" s="11" t="str">
        <f t="shared" si="136"/>
        <v>SCP1P2BL</v>
      </c>
      <c r="BC621" s="11" t="str">
        <f t="shared" si="137"/>
        <v>SCP1P2BL</v>
      </c>
      <c r="BD621" s="11" t="str">
        <f t="shared" si="138"/>
        <v>SCP1P2BL</v>
      </c>
      <c r="BE621" s="11" t="str">
        <f t="shared" si="139"/>
        <v>SCP1P2BL</v>
      </c>
    </row>
    <row r="622" spans="1:57" ht="11.25" hidden="1" customHeight="1">
      <c r="A622" s="6">
        <v>620</v>
      </c>
      <c r="B622" s="7" t="s">
        <v>1621</v>
      </c>
      <c r="C622" s="8" t="s">
        <v>1622</v>
      </c>
      <c r="D622" s="7" t="s">
        <v>72</v>
      </c>
      <c r="E622" s="7" t="s">
        <v>73</v>
      </c>
      <c r="F622" s="7" t="s">
        <v>128</v>
      </c>
      <c r="G622" s="9">
        <v>120</v>
      </c>
      <c r="H622" s="9">
        <v>110</v>
      </c>
      <c r="I622" s="9">
        <v>53</v>
      </c>
      <c r="J622" s="9">
        <v>62</v>
      </c>
      <c r="K622" s="9">
        <v>56</v>
      </c>
      <c r="L622" s="9">
        <v>61</v>
      </c>
      <c r="M622" s="9">
        <v>57</v>
      </c>
      <c r="N622" s="9">
        <v>57</v>
      </c>
      <c r="O622" s="9">
        <v>54</v>
      </c>
      <c r="P622" s="9">
        <v>24</v>
      </c>
      <c r="Q622" s="10">
        <v>103</v>
      </c>
      <c r="R622" s="11">
        <v>17</v>
      </c>
      <c r="S622" s="11">
        <v>1</v>
      </c>
      <c r="T622" s="11">
        <v>111</v>
      </c>
      <c r="U622" s="11">
        <v>107</v>
      </c>
      <c r="V622" s="11">
        <v>1</v>
      </c>
      <c r="W622" s="11">
        <v>104</v>
      </c>
      <c r="X622" s="11">
        <f t="shared" si="126"/>
        <v>444</v>
      </c>
      <c r="Y622" s="11">
        <f t="shared" si="127"/>
        <v>4645</v>
      </c>
      <c r="Z622" s="11">
        <f t="shared" si="128"/>
        <v>1125</v>
      </c>
      <c r="AA622" s="11">
        <f t="shared" si="129"/>
        <v>4415</v>
      </c>
      <c r="AB622" s="11">
        <f t="shared" si="130"/>
        <v>4415</v>
      </c>
      <c r="AC622" s="6">
        <f t="shared" si="131"/>
        <v>5045</v>
      </c>
      <c r="AD622" s="9" t="s">
        <v>258</v>
      </c>
      <c r="AE622" s="3" t="str">
        <f>IF(ISERROR(VLOOKUP($AD622,技まとめ!$A$1:$F$380,6,FALSE)),"－",VLOOKUP($AD622,技まとめ!$A$1:$F$380,6,FALSE))</f>
        <v>SC</v>
      </c>
      <c r="AF622" s="3">
        <f>IF(ISERROR(VLOOKUP($AD622,技まとめ!$A$1:$F$380,3,FALSE)),"－",VLOOKUP($AD622,技まとめ!$A$1:$F$380,3,FALSE))</f>
        <v>28</v>
      </c>
      <c r="AG622" s="3">
        <f>IF(ISERROR(VLOOKUP($AD622,技まとめ!$A$1:$F$380,5,FALSE)),"－",VLOOKUP($AD622,技まとめ!$A$1:$F$380,5,FALSE))</f>
        <v>21</v>
      </c>
      <c r="AH622" s="3" t="str">
        <f>IF($E622=IF(ISERROR(VLOOKUP($AD622,技まとめ!$A$1:$F$380,4,FALSE)),"－",VLOOKUP($AD622,技まとめ!$A$1:$F$380,4,FALSE)),"一致","")</f>
        <v>一致</v>
      </c>
      <c r="AI622" s="9" t="s">
        <v>215</v>
      </c>
      <c r="AJ622" s="3" t="str">
        <f>IF(ISERROR(VLOOKUP($AI622,技まとめ!$A$1:$F$380,6,FALSE)),"－",VLOOKUP($AI622,技まとめ!$A$1:$F$380,6,FALSE))</f>
        <v>DR</v>
      </c>
      <c r="AK622" s="3">
        <f>IF(ISERROR(VLOOKUP($AI622,技まとめ!$A$1:$F$380,3,FALSE)),"－",VLOOKUP($AI622,技まとめ!$A$1:$F$380,3,FALSE))</f>
        <v>15</v>
      </c>
      <c r="AL622" s="3">
        <f>IF(ISERROR(VLOOKUP($AI622,技まとめ!$A$1:$F$380,5,FALSE)),"－",VLOOKUP($AI622,技まとめ!$A$1:$F$380,5,FALSE))</f>
        <v>20</v>
      </c>
      <c r="AM622" s="3" t="str">
        <f>IF($E622=IF(ISERROR(VLOOKUP($AI622,技まとめ!$A$1:$F$380,4,FALSE)),"－",VLOOKUP($AI622,技まとめ!$A$1:$F$380,4,FALSE)),"一致","")</f>
        <v/>
      </c>
      <c r="AN622" s="9" t="s">
        <v>423</v>
      </c>
      <c r="AO622" s="3" t="str">
        <f>IF(ISERROR(VLOOKUP($AN622,技まとめ!$A$1:$F$380,6,FALSE)),"－",VLOOKUP($AN622,技まとめ!$A$1:$F$380,6,FALSE))</f>
        <v>BL</v>
      </c>
      <c r="AP622" s="3">
        <f>IF(ISERROR(VLOOKUP($AN622,技まとめ!$A$1:$F$380,3,FALSE)),"－",VLOOKUP($AN622,技まとめ!$A$1:$F$380,3,FALSE))</f>
        <v>13</v>
      </c>
      <c r="AQ622" s="3">
        <f>IF(ISERROR(VLOOKUP($AN622,技まとめ!$A$1:$F$380,5,FALSE)),"－",VLOOKUP($AN622,技まとめ!$A$1:$F$380,5,FALSE))</f>
        <v>20</v>
      </c>
      <c r="AR622" s="3" t="str">
        <f>IF($E622=IF(ISERROR(VLOOKUP($AN622,技まとめ!$A$1:$F$380,4,FALSE)),"－",VLOOKUP($AN622,技まとめ!$A$1:$F$380,4,FALSE)),"一致","")</f>
        <v/>
      </c>
      <c r="AS622" s="9" t="s">
        <v>395</v>
      </c>
      <c r="AT622" s="3" t="str">
        <f>IF(ISERROR(VLOOKUP($AS622,技まとめ!$A$1:$F$380,6,FALSE)),"－",VLOOKUP($AS622,技まとめ!$A$1:$F$380,6,FALSE))</f>
        <v>LS</v>
      </c>
      <c r="AU622" s="3">
        <f>IF(ISERROR(VLOOKUP($AS622,技まとめ!$A$1:$F$380,3,FALSE)),"－",VLOOKUP($AS622,技まとめ!$A$1:$F$380,3,FALSE))</f>
        <v>81</v>
      </c>
      <c r="AV622" s="3">
        <f>IF(ISERROR(VLOOKUP($AS622,技まとめ!$A$1:$F$380,5,FALSE)),"－",VLOOKUP($AS622,技まとめ!$A$1:$F$380,5,FALSE))</f>
        <v>55</v>
      </c>
      <c r="AW622" s="3" t="str">
        <f>IF($E622=IF(ISERROR(VLOOKUP($AS622,技まとめ!$A$1:$F$380,4,FALSE)),"－",VLOOKUP($AS622,技まとめ!$A$1:$F$380,4,FALSE)),"一致","")</f>
        <v>一致</v>
      </c>
      <c r="AX622" s="12" t="str">
        <f t="shared" si="132"/>
        <v>かみかくしたつまきせんぷうコイルターンドこんじょうクラブ</v>
      </c>
      <c r="AY622" s="12" t="str">
        <f t="shared" si="133"/>
        <v>かみかくしたつまきせんぷうコイルターンドこんじょうクラブ</v>
      </c>
      <c r="AZ622" s="12" t="str">
        <f t="shared" si="134"/>
        <v>かみかくしたつまきせんぷうコイルターンドこんじょうクラブ</v>
      </c>
      <c r="BA622" s="12" t="str">
        <f t="shared" si="135"/>
        <v>かみかくしたつまきせんぷうコイルターンドこんじょうクラブ</v>
      </c>
      <c r="BB622" s="11" t="str">
        <f t="shared" si="136"/>
        <v>SCDRBLLS</v>
      </c>
      <c r="BC622" s="11" t="str">
        <f t="shared" si="137"/>
        <v>SCDRBLLS</v>
      </c>
      <c r="BD622" s="11" t="str">
        <f t="shared" si="138"/>
        <v>SCDRBLLS</v>
      </c>
      <c r="BE622" s="11" t="str">
        <f t="shared" si="139"/>
        <v>SCDRBLLS</v>
      </c>
    </row>
    <row r="623" spans="1:57" ht="11.25" hidden="1" customHeight="1">
      <c r="A623" s="6">
        <v>621</v>
      </c>
      <c r="B623" s="7" t="s">
        <v>1623</v>
      </c>
      <c r="C623" s="8" t="s">
        <v>1624</v>
      </c>
      <c r="D623" s="7" t="s">
        <v>72</v>
      </c>
      <c r="E623" s="7" t="s">
        <v>102</v>
      </c>
      <c r="F623" s="7" t="s">
        <v>74</v>
      </c>
      <c r="G623" s="9">
        <v>113</v>
      </c>
      <c r="H623" s="9">
        <v>98</v>
      </c>
      <c r="I623" s="9">
        <v>45</v>
      </c>
      <c r="J623" s="9">
        <v>56</v>
      </c>
      <c r="K623" s="9">
        <v>56</v>
      </c>
      <c r="L623" s="9">
        <v>47</v>
      </c>
      <c r="M623" s="9">
        <v>51</v>
      </c>
      <c r="N623" s="9">
        <v>56</v>
      </c>
      <c r="O623" s="9">
        <v>51</v>
      </c>
      <c r="P623" s="9">
        <v>65</v>
      </c>
      <c r="Q623" s="10">
        <v>95</v>
      </c>
      <c r="R623" s="11">
        <v>51</v>
      </c>
      <c r="S623" s="11">
        <v>1</v>
      </c>
      <c r="T623" s="11">
        <v>97</v>
      </c>
      <c r="U623" s="11">
        <v>101</v>
      </c>
      <c r="V623" s="11">
        <v>1</v>
      </c>
      <c r="W623" s="11">
        <v>101</v>
      </c>
      <c r="X623" s="11">
        <f t="shared" si="126"/>
        <v>447</v>
      </c>
      <c r="Y623" s="11">
        <f t="shared" si="127"/>
        <v>4310</v>
      </c>
      <c r="Z623" s="11">
        <f t="shared" si="128"/>
        <v>2300</v>
      </c>
      <c r="AA623" s="11">
        <f t="shared" si="129"/>
        <v>3910</v>
      </c>
      <c r="AB623" s="11">
        <f t="shared" si="130"/>
        <v>3910</v>
      </c>
      <c r="AC623" s="6">
        <f t="shared" si="131"/>
        <v>4640</v>
      </c>
      <c r="AD623" s="9" t="s">
        <v>226</v>
      </c>
      <c r="AE623" s="3" t="str">
        <f>IF(ISERROR(VLOOKUP($AD623,技まとめ!$A$1:$F$380,6,FALSE)),"－",VLOOKUP($AD623,技まとめ!$A$1:$F$380,6,FALSE))</f>
        <v>CA</v>
      </c>
      <c r="AF623" s="3">
        <f>IF(ISERROR(VLOOKUP($AD623,技まとめ!$A$1:$F$380,3,FALSE)),"－",VLOOKUP($AD623,技まとめ!$A$1:$F$380,3,FALSE))</f>
        <v>21</v>
      </c>
      <c r="AG623" s="3">
        <f>IF(ISERROR(VLOOKUP($AD623,技まとめ!$A$1:$F$380,5,FALSE)),"－",VLOOKUP($AD623,技まとめ!$A$1:$F$380,5,FALSE))</f>
        <v>22</v>
      </c>
      <c r="AH623" s="3" t="str">
        <f>IF($E623=IF(ISERROR(VLOOKUP($AD623,技まとめ!$A$1:$F$380,4,FALSE)),"－",VLOOKUP($AD623,技まとめ!$A$1:$F$380,4,FALSE)),"一致","")</f>
        <v/>
      </c>
      <c r="AI623" s="9" t="s">
        <v>450</v>
      </c>
      <c r="AJ623" s="3" t="str">
        <f>IF(ISERROR(VLOOKUP($AI623,技まとめ!$A$1:$F$380,6,FALSE)),"－",VLOOKUP($AI623,技まとめ!$A$1:$F$380,6,FALSE))</f>
        <v>CA</v>
      </c>
      <c r="AK623" s="3">
        <f>IF(ISERROR(VLOOKUP($AI623,技まとめ!$A$1:$F$380,3,FALSE)),"－",VLOOKUP($AI623,技まとめ!$A$1:$F$380,3,FALSE))</f>
        <v>46</v>
      </c>
      <c r="AL623" s="3">
        <f>IF(ISERROR(VLOOKUP($AI623,技まとめ!$A$1:$F$380,5,FALSE)),"－",VLOOKUP($AI623,技まとめ!$A$1:$F$380,5,FALSE))</f>
        <v>32</v>
      </c>
      <c r="AM623" s="3" t="str">
        <f>IF($E623=IF(ISERROR(VLOOKUP($AI623,技まとめ!$A$1:$F$380,4,FALSE)),"－",VLOOKUP($AI623,技まとめ!$A$1:$F$380,4,FALSE)),"一致","")</f>
        <v/>
      </c>
      <c r="AN623" s="9" t="s">
        <v>886</v>
      </c>
      <c r="AO623" s="3" t="str">
        <f>IF(ISERROR(VLOOKUP($AN623,技まとめ!$A$1:$F$380,6,FALSE)),"－",VLOOKUP($AN623,技まとめ!$A$1:$F$380,6,FALSE))</f>
        <v>CA</v>
      </c>
      <c r="AP623" s="3">
        <f>IF(ISERROR(VLOOKUP($AN623,技まとめ!$A$1:$F$380,3,FALSE)),"－",VLOOKUP($AN623,技まとめ!$A$1:$F$380,3,FALSE))</f>
        <v>58</v>
      </c>
      <c r="AQ623" s="3">
        <f>IF(ISERROR(VLOOKUP($AN623,技まとめ!$A$1:$F$380,5,FALSE)),"－",VLOOKUP($AN623,技まとめ!$A$1:$F$380,5,FALSE))</f>
        <v>37</v>
      </c>
      <c r="AR623" s="3" t="str">
        <f>IF($E623=IF(ISERROR(VLOOKUP($AN623,技まとめ!$A$1:$F$380,4,FALSE)),"－",VLOOKUP($AN623,技まとめ!$A$1:$F$380,4,FALSE)),"一致","")</f>
        <v>一致</v>
      </c>
      <c r="AS623" s="9" t="s">
        <v>472</v>
      </c>
      <c r="AT623" s="3" t="str">
        <f>IF(ISERROR(VLOOKUP($AS623,技まとめ!$A$1:$F$380,6,FALSE)),"－",VLOOKUP($AS623,技まとめ!$A$1:$F$380,6,FALSE))</f>
        <v>BL</v>
      </c>
      <c r="AU623" s="3">
        <f>IF(ISERROR(VLOOKUP($AS623,技まとめ!$A$1:$F$380,3,FALSE)),"－",VLOOKUP($AS623,技まとめ!$A$1:$F$380,3,FALSE))</f>
        <v>106</v>
      </c>
      <c r="AV623" s="3">
        <f>IF(ISERROR(VLOOKUP($AS623,技まとめ!$A$1:$F$380,5,FALSE)),"－",VLOOKUP($AS623,技まとめ!$A$1:$F$380,5,FALSE))</f>
        <v>57</v>
      </c>
      <c r="AW623" s="3" t="str">
        <f>IF($E623=IF(ISERROR(VLOOKUP($AS623,技まとめ!$A$1:$F$380,4,FALSE)),"－",VLOOKUP($AS623,技まとめ!$A$1:$F$380,4,FALSE)),"一致","")</f>
        <v/>
      </c>
      <c r="AX623" s="12" t="str">
        <f t="shared" si="132"/>
        <v>ゆがむくうかんつむじかえんほうしゃかごめかごめ</v>
      </c>
      <c r="AY623" s="12" t="str">
        <f t="shared" si="133"/>
        <v>ゆがむくうかんつむじかえんほうしゃかごめかごめ</v>
      </c>
      <c r="AZ623" s="12" t="str">
        <f t="shared" si="134"/>
        <v>ゆがむくうかんつむじかえんほうしゃかごめかごめ</v>
      </c>
      <c r="BA623" s="12" t="str">
        <f t="shared" si="135"/>
        <v>ゆがむくうかんつむじかえんほうしゃかごめかごめ</v>
      </c>
      <c r="BB623" s="11" t="str">
        <f t="shared" si="136"/>
        <v>CACACABL</v>
      </c>
      <c r="BC623" s="11" t="str">
        <f t="shared" si="137"/>
        <v>CACACABL</v>
      </c>
      <c r="BD623" s="11" t="str">
        <f t="shared" si="138"/>
        <v>CACACABL</v>
      </c>
      <c r="BE623" s="11" t="str">
        <f t="shared" si="139"/>
        <v>CACACABL</v>
      </c>
    </row>
    <row r="624" spans="1:57" ht="11.25" hidden="1" customHeight="1">
      <c r="A624" s="6">
        <v>622</v>
      </c>
      <c r="B624" s="7" t="s">
        <v>1625</v>
      </c>
      <c r="C624" s="8" t="s">
        <v>1626</v>
      </c>
      <c r="D624" s="7" t="s">
        <v>72</v>
      </c>
      <c r="E624" s="7" t="s">
        <v>73</v>
      </c>
      <c r="F624" s="7" t="s">
        <v>109</v>
      </c>
      <c r="G624" s="9">
        <v>133</v>
      </c>
      <c r="H624" s="9">
        <v>101</v>
      </c>
      <c r="I624" s="9">
        <v>53</v>
      </c>
      <c r="J624" s="9">
        <v>59</v>
      </c>
      <c r="K624" s="9">
        <v>55</v>
      </c>
      <c r="L624" s="9">
        <v>56</v>
      </c>
      <c r="M624" s="9">
        <v>57</v>
      </c>
      <c r="N624" s="9">
        <v>51</v>
      </c>
      <c r="O624" s="9">
        <v>57</v>
      </c>
      <c r="P624" s="9">
        <v>22</v>
      </c>
      <c r="Q624" s="10">
        <v>103</v>
      </c>
      <c r="R624" s="11">
        <v>5</v>
      </c>
      <c r="S624" s="11">
        <v>1</v>
      </c>
      <c r="T624" s="11">
        <v>106</v>
      </c>
      <c r="U624" s="11">
        <v>107</v>
      </c>
      <c r="V624" s="11">
        <v>1</v>
      </c>
      <c r="W624" s="11">
        <v>107</v>
      </c>
      <c r="X624" s="11">
        <f t="shared" si="126"/>
        <v>430</v>
      </c>
      <c r="Y624" s="11">
        <f t="shared" si="127"/>
        <v>4660</v>
      </c>
      <c r="Z624" s="11">
        <f t="shared" si="128"/>
        <v>720</v>
      </c>
      <c r="AA624" s="11">
        <f t="shared" si="129"/>
        <v>4255</v>
      </c>
      <c r="AB624" s="11">
        <f t="shared" si="130"/>
        <v>4255</v>
      </c>
      <c r="AC624" s="6">
        <f t="shared" si="131"/>
        <v>4800</v>
      </c>
      <c r="AD624" s="9" t="s">
        <v>123</v>
      </c>
      <c r="AE624" s="3" t="str">
        <f>IF(ISERROR(VLOOKUP($AD624,技まとめ!$A$1:$F$380,6,FALSE)),"－",VLOOKUP($AD624,技まとめ!$A$1:$F$380,6,FALSE))</f>
        <v>DR</v>
      </c>
      <c r="AF624" s="3">
        <f>IF(ISERROR(VLOOKUP($AD624,技まとめ!$A$1:$F$380,3,FALSE)),"－",VLOOKUP($AD624,技まとめ!$A$1:$F$380,3,FALSE))</f>
        <v>36</v>
      </c>
      <c r="AG624" s="3">
        <f>IF(ISERROR(VLOOKUP($AD624,技まとめ!$A$1:$F$380,5,FALSE)),"－",VLOOKUP($AD624,技まとめ!$A$1:$F$380,5,FALSE))</f>
        <v>27</v>
      </c>
      <c r="AH624" s="3" t="str">
        <f>IF($E624=IF(ISERROR(VLOOKUP($AD624,技まとめ!$A$1:$F$380,4,FALSE)),"－",VLOOKUP($AD624,技まとめ!$A$1:$F$380,4,FALSE)),"一致","")</f>
        <v>一致</v>
      </c>
      <c r="AI624" s="9" t="s">
        <v>251</v>
      </c>
      <c r="AJ624" s="3" t="str">
        <f>IF(ISERROR(VLOOKUP($AI624,技まとめ!$A$1:$F$380,6,FALSE)),"－",VLOOKUP($AI624,技まとめ!$A$1:$F$380,6,FALSE))</f>
        <v>BL</v>
      </c>
      <c r="AK624" s="3">
        <f>IF(ISERROR(VLOOKUP($AI624,技まとめ!$A$1:$F$380,3,FALSE)),"－",VLOOKUP($AI624,技まとめ!$A$1:$F$380,3,FALSE))</f>
        <v>46</v>
      </c>
      <c r="AL624" s="3">
        <f>IF(ISERROR(VLOOKUP($AI624,技まとめ!$A$1:$F$380,5,FALSE)),"－",VLOOKUP($AI624,技まとめ!$A$1:$F$380,5,FALSE))</f>
        <v>33</v>
      </c>
      <c r="AM624" s="3" t="str">
        <f>IF($E624=IF(ISERROR(VLOOKUP($AI624,技まとめ!$A$1:$F$380,4,FALSE)),"－",VLOOKUP($AI624,技まとめ!$A$1:$F$380,4,FALSE)),"一致","")</f>
        <v/>
      </c>
      <c r="AN624" s="9" t="s">
        <v>116</v>
      </c>
      <c r="AO624" s="3" t="str">
        <f>IF(ISERROR(VLOOKUP($AN624,技まとめ!$A$1:$F$380,6,FALSE)),"－",VLOOKUP($AN624,技まとめ!$A$1:$F$380,6,FALSE))</f>
        <v>DR</v>
      </c>
      <c r="AP624" s="3">
        <f>IF(ISERROR(VLOOKUP($AN624,技まとめ!$A$1:$F$380,3,FALSE)),"－",VLOOKUP($AN624,技まとめ!$A$1:$F$380,3,FALSE))</f>
        <v>63</v>
      </c>
      <c r="AQ624" s="3">
        <f>IF(ISERROR(VLOOKUP($AN624,技まとめ!$A$1:$F$380,5,FALSE)),"－",VLOOKUP($AN624,技まとめ!$A$1:$F$380,5,FALSE))</f>
        <v>42</v>
      </c>
      <c r="AR624" s="3" t="str">
        <f>IF($E624=IF(ISERROR(VLOOKUP($AN624,技まとめ!$A$1:$F$380,4,FALSE)),"－",VLOOKUP($AN624,技まとめ!$A$1:$F$380,4,FALSE)),"一致","")</f>
        <v/>
      </c>
      <c r="AS624" s="9" t="s">
        <v>886</v>
      </c>
      <c r="AT624" s="3" t="str">
        <f>IF(ISERROR(VLOOKUP($AS624,技まとめ!$A$1:$F$380,6,FALSE)),"－",VLOOKUP($AS624,技まとめ!$A$1:$F$380,6,FALSE))</f>
        <v>CA</v>
      </c>
      <c r="AU624" s="3">
        <f>IF(ISERROR(VLOOKUP($AS624,技まとめ!$A$1:$F$380,3,FALSE)),"－",VLOOKUP($AS624,技まとめ!$A$1:$F$380,3,FALSE))</f>
        <v>58</v>
      </c>
      <c r="AV624" s="3">
        <f>IF(ISERROR(VLOOKUP($AS624,技まとめ!$A$1:$F$380,5,FALSE)),"－",VLOOKUP($AS624,技まとめ!$A$1:$F$380,5,FALSE))</f>
        <v>37</v>
      </c>
      <c r="AW624" s="3" t="str">
        <f>IF($E624=IF(ISERROR(VLOOKUP($AS624,技まとめ!$A$1:$F$380,4,FALSE)),"－",VLOOKUP($AS624,技まとめ!$A$1:$F$380,4,FALSE)),"一致","")</f>
        <v/>
      </c>
      <c r="AX624" s="12" t="str">
        <f t="shared" si="132"/>
        <v>ごりむちゅうくものいとれっぷうダッシュかえんほうしゃ</v>
      </c>
      <c r="AY624" s="12" t="str">
        <f t="shared" si="133"/>
        <v>ごりむちゅうくものいとれっぷうダッシュかえんほうしゃ</v>
      </c>
      <c r="AZ624" s="12" t="str">
        <f t="shared" si="134"/>
        <v>ごりむちゅうくものいとれっぷうダッシュかえんほうしゃ</v>
      </c>
      <c r="BA624" s="12" t="str">
        <f t="shared" si="135"/>
        <v>ごりむちゅうくものいとれっぷうダッシュかえんほうしゃ</v>
      </c>
      <c r="BB624" s="11" t="str">
        <f t="shared" si="136"/>
        <v>DRBLDRCA</v>
      </c>
      <c r="BC624" s="11" t="str">
        <f t="shared" si="137"/>
        <v>DRBLDRCA</v>
      </c>
      <c r="BD624" s="11" t="str">
        <f t="shared" si="138"/>
        <v>DRBLDRCA</v>
      </c>
      <c r="BE624" s="11" t="str">
        <f t="shared" si="139"/>
        <v>DRBLDRCA</v>
      </c>
    </row>
    <row r="625" spans="1:57" ht="11.25" hidden="1" customHeight="1">
      <c r="A625" s="6">
        <v>623</v>
      </c>
      <c r="B625" s="7" t="s">
        <v>1627</v>
      </c>
      <c r="C625" s="8" t="s">
        <v>1628</v>
      </c>
      <c r="D625" s="7" t="s">
        <v>72</v>
      </c>
      <c r="E625" s="7" t="s">
        <v>95</v>
      </c>
      <c r="F625" s="7" t="s">
        <v>128</v>
      </c>
      <c r="G625" s="9">
        <v>91</v>
      </c>
      <c r="H625" s="9">
        <v>117</v>
      </c>
      <c r="I625" s="9">
        <v>55</v>
      </c>
      <c r="J625" s="9">
        <v>62</v>
      </c>
      <c r="K625" s="9">
        <v>48</v>
      </c>
      <c r="L625" s="9">
        <v>61</v>
      </c>
      <c r="M625" s="9">
        <v>57</v>
      </c>
      <c r="N625" s="9">
        <v>57</v>
      </c>
      <c r="O625" s="9">
        <v>54</v>
      </c>
      <c r="P625" s="9">
        <v>30</v>
      </c>
      <c r="Q625" s="10">
        <v>105</v>
      </c>
      <c r="R625" s="11">
        <v>15</v>
      </c>
      <c r="S625" s="11">
        <v>1</v>
      </c>
      <c r="T625" s="11">
        <v>111</v>
      </c>
      <c r="U625" s="11">
        <v>107</v>
      </c>
      <c r="V625" s="11">
        <v>1</v>
      </c>
      <c r="W625" s="11">
        <v>104</v>
      </c>
      <c r="X625" s="11">
        <f t="shared" si="126"/>
        <v>444</v>
      </c>
      <c r="Y625" s="11">
        <f t="shared" si="127"/>
        <v>4725</v>
      </c>
      <c r="Z625" s="11">
        <f t="shared" si="128"/>
        <v>1055</v>
      </c>
      <c r="AA625" s="11">
        <f t="shared" si="129"/>
        <v>4415</v>
      </c>
      <c r="AB625" s="11">
        <f t="shared" si="130"/>
        <v>4415</v>
      </c>
      <c r="AC625" s="6">
        <f t="shared" si="131"/>
        <v>5035</v>
      </c>
      <c r="AD625" s="9" t="s">
        <v>111</v>
      </c>
      <c r="AE625" s="3" t="str">
        <f>IF(ISERROR(VLOOKUP($AD625,技まとめ!$A$1:$F$380,6,FALSE)),"－",VLOOKUP($AD625,技まとめ!$A$1:$F$380,6,FALSE))</f>
        <v>SC</v>
      </c>
      <c r="AF625" s="3">
        <f>IF(ISERROR(VLOOKUP($AD625,技まとめ!$A$1:$F$380,3,FALSE)),"－",VLOOKUP($AD625,技まとめ!$A$1:$F$380,3,FALSE))</f>
        <v>23</v>
      </c>
      <c r="AG625" s="3">
        <f>IF(ISERROR(VLOOKUP($AD625,技まとめ!$A$1:$F$380,5,FALSE)),"－",VLOOKUP($AD625,技まとめ!$A$1:$F$380,5,FALSE))</f>
        <v>20</v>
      </c>
      <c r="AH625" s="3" t="str">
        <f>IF($E625=IF(ISERROR(VLOOKUP($AD625,技まとめ!$A$1:$F$380,4,FALSE)),"－",VLOOKUP($AD625,技まとめ!$A$1:$F$380,4,FALSE)),"一致","")</f>
        <v>一致</v>
      </c>
      <c r="AI625" s="9" t="s">
        <v>668</v>
      </c>
      <c r="AJ625" s="3" t="str">
        <f>IF(ISERROR(VLOOKUP($AI625,技まとめ!$A$1:$F$380,6,FALSE)),"－",VLOOKUP($AI625,技まとめ!$A$1:$F$380,6,FALSE))</f>
        <v>BL</v>
      </c>
      <c r="AK625" s="3">
        <f>IF(ISERROR(VLOOKUP($AI625,技まとめ!$A$1:$F$380,3,FALSE)),"－",VLOOKUP($AI625,技まとめ!$A$1:$F$380,3,FALSE))</f>
        <v>46</v>
      </c>
      <c r="AL625" s="3">
        <f>IF(ISERROR(VLOOKUP($AI625,技まとめ!$A$1:$F$380,5,FALSE)),"－",VLOOKUP($AI625,技まとめ!$A$1:$F$380,5,FALSE))</f>
        <v>33</v>
      </c>
      <c r="AM625" s="3" t="str">
        <f>IF($E625=IF(ISERROR(VLOOKUP($AI625,技まとめ!$A$1:$F$380,4,FALSE)),"－",VLOOKUP($AI625,技まとめ!$A$1:$F$380,4,FALSE)),"一致","")</f>
        <v/>
      </c>
      <c r="AN625" s="9" t="s">
        <v>117</v>
      </c>
      <c r="AO625" s="3" t="str">
        <f>IF(ISERROR(VLOOKUP($AN625,技まとめ!$A$1:$F$380,6,FALSE)),"－",VLOOKUP($AN625,技まとめ!$A$1:$F$380,6,FALSE))</f>
        <v>SC</v>
      </c>
      <c r="AP625" s="3">
        <f>IF(ISERROR(VLOOKUP($AN625,技まとめ!$A$1:$F$380,3,FALSE)),"－",VLOOKUP($AN625,技まとめ!$A$1:$F$380,3,FALSE))</f>
        <v>38</v>
      </c>
      <c r="AQ625" s="3">
        <f>IF(ISERROR(VLOOKUP($AN625,技まとめ!$A$1:$F$380,5,FALSE)),"－",VLOOKUP($AN625,技まとめ!$A$1:$F$380,5,FALSE))</f>
        <v>25</v>
      </c>
      <c r="AR625" s="3" t="str">
        <f>IF($E625=IF(ISERROR(VLOOKUP($AN625,技まとめ!$A$1:$F$380,4,FALSE)),"－",VLOOKUP($AN625,技まとめ!$A$1:$F$380,4,FALSE)),"一致","")</f>
        <v/>
      </c>
      <c r="AS625" s="9" t="s">
        <v>1629</v>
      </c>
      <c r="AT625" s="3" t="str">
        <f>IF(ISERROR(VLOOKUP($AS625,技まとめ!$A$1:$F$380,6,FALSE)),"－",VLOOKUP($AS625,技まとめ!$A$1:$F$380,6,FALSE))</f>
        <v>NS</v>
      </c>
      <c r="AU625" s="3">
        <f>IF(ISERROR(VLOOKUP($AS625,技まとめ!$A$1:$F$380,3,FALSE)),"－",VLOOKUP($AS625,技まとめ!$A$1:$F$380,3,FALSE))</f>
        <v>68</v>
      </c>
      <c r="AV625" s="3">
        <f>IF(ISERROR(VLOOKUP($AS625,技まとめ!$A$1:$F$380,5,FALSE)),"－",VLOOKUP($AS625,技まとめ!$A$1:$F$380,5,FALSE))</f>
        <v>40</v>
      </c>
      <c r="AW625" s="3" t="str">
        <f>IF($E625=IF(ISERROR(VLOOKUP($AS625,技まとめ!$A$1:$F$380,4,FALSE)),"－",VLOOKUP($AS625,技まとめ!$A$1:$F$380,4,FALSE)),"一致","")</f>
        <v/>
      </c>
      <c r="AX625" s="12" t="str">
        <f t="shared" si="132"/>
        <v>ローリングキックじばしりかえんクルクルヘッドタイガードライブ</v>
      </c>
      <c r="AY625" s="12" t="str">
        <f t="shared" si="133"/>
        <v>ローリングキックじばしりかえんクルクルヘッドタイガードライブ</v>
      </c>
      <c r="AZ625" s="12" t="str">
        <f t="shared" si="134"/>
        <v>ローリングキックじばしりかえんクルクルヘッドタイガードライブ</v>
      </c>
      <c r="BA625" s="12" t="str">
        <f t="shared" si="135"/>
        <v>ローリングキックじばしりかえんクルクルヘッドタイガードライブ</v>
      </c>
      <c r="BB625" s="11" t="str">
        <f t="shared" si="136"/>
        <v>SCBLSCNS</v>
      </c>
      <c r="BC625" s="11" t="str">
        <f t="shared" si="137"/>
        <v>SCBLSCNS</v>
      </c>
      <c r="BD625" s="11" t="str">
        <f t="shared" si="138"/>
        <v>SCBLSCNS</v>
      </c>
      <c r="BE625" s="11" t="str">
        <f t="shared" si="139"/>
        <v>SCBLSCNS</v>
      </c>
    </row>
    <row r="626" spans="1:57" ht="11.25" hidden="1" customHeight="1">
      <c r="A626" s="6">
        <v>624</v>
      </c>
      <c r="B626" s="7" t="s">
        <v>1630</v>
      </c>
      <c r="C626" s="8" t="s">
        <v>1631</v>
      </c>
      <c r="D626" s="7" t="s">
        <v>72</v>
      </c>
      <c r="E626" s="7" t="s">
        <v>81</v>
      </c>
      <c r="F626" s="7" t="s">
        <v>128</v>
      </c>
      <c r="G626" s="9">
        <v>135</v>
      </c>
      <c r="H626" s="9">
        <v>101</v>
      </c>
      <c r="I626" s="9">
        <v>57</v>
      </c>
      <c r="J626" s="9">
        <v>56</v>
      </c>
      <c r="K626" s="9">
        <v>56</v>
      </c>
      <c r="L626" s="9">
        <v>60</v>
      </c>
      <c r="M626" s="9">
        <v>53</v>
      </c>
      <c r="N626" s="9">
        <v>53</v>
      </c>
      <c r="O626" s="9">
        <v>53</v>
      </c>
      <c r="P626" s="9">
        <v>37</v>
      </c>
      <c r="Q626" s="10">
        <v>107</v>
      </c>
      <c r="R626" s="11">
        <v>20</v>
      </c>
      <c r="S626" s="11">
        <v>1</v>
      </c>
      <c r="T626" s="11">
        <v>110</v>
      </c>
      <c r="U626" s="11">
        <v>103</v>
      </c>
      <c r="V626" s="11">
        <v>1</v>
      </c>
      <c r="W626" s="11">
        <v>103</v>
      </c>
      <c r="X626" s="11">
        <f t="shared" si="126"/>
        <v>445</v>
      </c>
      <c r="Y626" s="11">
        <f t="shared" si="127"/>
        <v>4800</v>
      </c>
      <c r="Z626" s="11">
        <f t="shared" si="128"/>
        <v>1225</v>
      </c>
      <c r="AA626" s="11">
        <f t="shared" si="129"/>
        <v>4375</v>
      </c>
      <c r="AB626" s="11">
        <f t="shared" si="130"/>
        <v>4375</v>
      </c>
      <c r="AC626" s="6">
        <f t="shared" si="131"/>
        <v>5015</v>
      </c>
      <c r="AD626" s="9" t="s">
        <v>543</v>
      </c>
      <c r="AE626" s="3" t="str">
        <f>IF(ISERROR(VLOOKUP($AD626,技まとめ!$A$1:$F$380,6,FALSE)),"－",VLOOKUP($AD626,技まとめ!$A$1:$F$380,6,FALSE))</f>
        <v>SC</v>
      </c>
      <c r="AF626" s="3">
        <f>IF(ISERROR(VLOOKUP($AD626,技まとめ!$A$1:$F$380,3,FALSE)),"－",VLOOKUP($AD626,技まとめ!$A$1:$F$380,3,FALSE))</f>
        <v>25</v>
      </c>
      <c r="AG626" s="3">
        <f>IF(ISERROR(VLOOKUP($AD626,技まとめ!$A$1:$F$380,5,FALSE)),"－",VLOOKUP($AD626,技まとめ!$A$1:$F$380,5,FALSE))</f>
        <v>20</v>
      </c>
      <c r="AH626" s="3" t="str">
        <f>IF($E626=IF(ISERROR(VLOOKUP($AD626,技まとめ!$A$1:$F$380,4,FALSE)),"－",VLOOKUP($AD626,技まとめ!$A$1:$F$380,4,FALSE)),"一致","")</f>
        <v>一致</v>
      </c>
      <c r="AI626" s="9" t="s">
        <v>560</v>
      </c>
      <c r="AJ626" s="3" t="str">
        <f>IF(ISERROR(VLOOKUP($AI626,技まとめ!$A$1:$F$380,6,FALSE)),"－",VLOOKUP($AI626,技まとめ!$A$1:$F$380,6,FALSE))</f>
        <v>BL</v>
      </c>
      <c r="AK626" s="3">
        <f>IF(ISERROR(VLOOKUP($AI626,技まとめ!$A$1:$F$380,3,FALSE)),"－",VLOOKUP($AI626,技まとめ!$A$1:$F$380,3,FALSE))</f>
        <v>28</v>
      </c>
      <c r="AL626" s="3">
        <f>IF(ISERROR(VLOOKUP($AI626,技まとめ!$A$1:$F$380,5,FALSE)),"－",VLOOKUP($AI626,技まとめ!$A$1:$F$380,5,FALSE))</f>
        <v>24</v>
      </c>
      <c r="AM626" s="3" t="str">
        <f>IF($E626=IF(ISERROR(VLOOKUP($AI626,技まとめ!$A$1:$F$380,4,FALSE)),"－",VLOOKUP($AI626,技まとめ!$A$1:$F$380,4,FALSE)),"一致","")</f>
        <v>一致</v>
      </c>
      <c r="AN626" s="9" t="s">
        <v>214</v>
      </c>
      <c r="AO626" s="3" t="str">
        <f>IF(ISERROR(VLOOKUP($AN626,技まとめ!$A$1:$F$380,6,FALSE)),"－",VLOOKUP($AN626,技まとめ!$A$1:$F$380,6,FALSE))</f>
        <v>DR</v>
      </c>
      <c r="AP626" s="3">
        <f>IF(ISERROR(VLOOKUP($AN626,技まとめ!$A$1:$F$380,3,FALSE)),"－",VLOOKUP($AN626,技まとめ!$A$1:$F$380,3,FALSE))</f>
        <v>27</v>
      </c>
      <c r="AQ626" s="3">
        <f>IF(ISERROR(VLOOKUP($AN626,技まとめ!$A$1:$F$380,5,FALSE)),"－",VLOOKUP($AN626,技まとめ!$A$1:$F$380,5,FALSE))</f>
        <v>25</v>
      </c>
      <c r="AR626" s="3" t="str">
        <f>IF($E626=IF(ISERROR(VLOOKUP($AN626,技まとめ!$A$1:$F$380,4,FALSE)),"－",VLOOKUP($AN626,技まとめ!$A$1:$F$380,4,FALSE)),"一致","")</f>
        <v>一致</v>
      </c>
      <c r="AS626" s="9" t="s">
        <v>222</v>
      </c>
      <c r="AT626" s="3" t="str">
        <f>IF(ISERROR(VLOOKUP($AS626,技まとめ!$A$1:$F$380,6,FALSE)),"－",VLOOKUP($AS626,技まとめ!$A$1:$F$380,6,FALSE))</f>
        <v>BS</v>
      </c>
      <c r="AU626" s="3">
        <f>IF(ISERROR(VLOOKUP($AS626,技まとめ!$A$1:$F$380,3,FALSE)),"－",VLOOKUP($AS626,技まとめ!$A$1:$F$380,3,FALSE))</f>
        <v>57</v>
      </c>
      <c r="AV626" s="3">
        <f>IF(ISERROR(VLOOKUP($AS626,技まとめ!$A$1:$F$380,5,FALSE)),"－",VLOOKUP($AS626,技まとめ!$A$1:$F$380,5,FALSE))</f>
        <v>34</v>
      </c>
      <c r="AW626" s="3" t="str">
        <f>IF($E626=IF(ISERROR(VLOOKUP($AS626,技まとめ!$A$1:$F$380,4,FALSE)),"－",VLOOKUP($AS626,技まとめ!$A$1:$F$380,4,FALSE)),"一致","")</f>
        <v>一致</v>
      </c>
      <c r="AX626" s="12" t="str">
        <f t="shared" si="132"/>
        <v>スピニングシュートブレードアタックムーンサルトホークショット</v>
      </c>
      <c r="AY626" s="12" t="str">
        <f t="shared" si="133"/>
        <v>スピニングシュートブレードアタックムーンサルトホークショット</v>
      </c>
      <c r="AZ626" s="12" t="str">
        <f t="shared" si="134"/>
        <v>スピニングシュートブレードアタックムーンサルトホークショット</v>
      </c>
      <c r="BA626" s="12" t="str">
        <f t="shared" si="135"/>
        <v>スピニングシュートブレードアタックムーンサルトホークショット</v>
      </c>
      <c r="BB626" s="11" t="str">
        <f t="shared" si="136"/>
        <v>SCBLDRBS</v>
      </c>
      <c r="BC626" s="11" t="str">
        <f t="shared" si="137"/>
        <v>SCBLDRBS</v>
      </c>
      <c r="BD626" s="11" t="str">
        <f t="shared" si="138"/>
        <v>SCBLDRBS</v>
      </c>
      <c r="BE626" s="11" t="str">
        <f t="shared" si="139"/>
        <v>SCBLDRBS</v>
      </c>
    </row>
    <row r="627" spans="1:57" ht="11.25" hidden="1" customHeight="1">
      <c r="A627" s="6">
        <v>625</v>
      </c>
      <c r="B627" s="7" t="s">
        <v>1632</v>
      </c>
      <c r="C627" s="8" t="s">
        <v>1633</v>
      </c>
      <c r="D627" s="7" t="s">
        <v>72</v>
      </c>
      <c r="E627" s="7" t="s">
        <v>102</v>
      </c>
      <c r="F627" s="7" t="s">
        <v>74</v>
      </c>
      <c r="G627" s="9">
        <v>121</v>
      </c>
      <c r="H627" s="9">
        <v>97</v>
      </c>
      <c r="I627" s="9">
        <v>54</v>
      </c>
      <c r="J627" s="9">
        <v>60</v>
      </c>
      <c r="K627" s="9">
        <v>45</v>
      </c>
      <c r="L627" s="9">
        <v>62</v>
      </c>
      <c r="M627" s="9">
        <v>53</v>
      </c>
      <c r="N627" s="9">
        <v>56</v>
      </c>
      <c r="O627" s="9">
        <v>56</v>
      </c>
      <c r="P627" s="9">
        <v>39</v>
      </c>
      <c r="Q627" s="10">
        <v>104</v>
      </c>
      <c r="R627" s="11">
        <v>18</v>
      </c>
      <c r="S627" s="11">
        <v>1</v>
      </c>
      <c r="T627" s="11">
        <v>112</v>
      </c>
      <c r="U627" s="11">
        <v>103</v>
      </c>
      <c r="V627" s="11">
        <v>1</v>
      </c>
      <c r="W627" s="11">
        <v>106</v>
      </c>
      <c r="X627" s="11">
        <f t="shared" si="126"/>
        <v>445</v>
      </c>
      <c r="Y627" s="11">
        <f t="shared" si="127"/>
        <v>4695</v>
      </c>
      <c r="Z627" s="11">
        <f t="shared" si="128"/>
        <v>1170</v>
      </c>
      <c r="AA627" s="11">
        <f t="shared" si="129"/>
        <v>4460</v>
      </c>
      <c r="AB627" s="11">
        <f t="shared" si="130"/>
        <v>4460</v>
      </c>
      <c r="AC627" s="6">
        <f t="shared" si="131"/>
        <v>5100</v>
      </c>
      <c r="AD627" s="9" t="s">
        <v>776</v>
      </c>
      <c r="AE627" s="3" t="str">
        <f>IF(ISERROR(VLOOKUP($AD627,技まとめ!$A$1:$F$380,6,FALSE)),"－",VLOOKUP($AD627,技まとめ!$A$1:$F$380,6,FALSE))</f>
        <v>P1</v>
      </c>
      <c r="AF627" s="3">
        <f>IF(ISERROR(VLOOKUP($AD627,技まとめ!$A$1:$F$380,3,FALSE)),"－",VLOOKUP($AD627,技まとめ!$A$1:$F$380,3,FALSE))</f>
        <v>13</v>
      </c>
      <c r="AG627" s="3">
        <f>IF(ISERROR(VLOOKUP($AD627,技まとめ!$A$1:$F$380,5,FALSE)),"－",VLOOKUP($AD627,技まとめ!$A$1:$F$380,5,FALSE))</f>
        <v>20</v>
      </c>
      <c r="AH627" s="3" t="str">
        <f>IF($E627=IF(ISERROR(VLOOKUP($AD627,技まとめ!$A$1:$F$380,4,FALSE)),"－",VLOOKUP($AD627,技まとめ!$A$1:$F$380,4,FALSE)),"一致","")</f>
        <v>一致</v>
      </c>
      <c r="AI627" s="9" t="s">
        <v>274</v>
      </c>
      <c r="AJ627" s="3" t="str">
        <f>IF(ISERROR(VLOOKUP($AI627,技まとめ!$A$1:$F$380,6,FALSE)),"－",VLOOKUP($AI627,技まとめ!$A$1:$F$380,6,FALSE))</f>
        <v>P1</v>
      </c>
      <c r="AK627" s="3">
        <f>IF(ISERROR(VLOOKUP($AI627,技まとめ!$A$1:$F$380,3,FALSE)),"－",VLOOKUP($AI627,技まとめ!$A$1:$F$380,3,FALSE))</f>
        <v>27</v>
      </c>
      <c r="AL627" s="3">
        <f>IF(ISERROR(VLOOKUP($AI627,技まとめ!$A$1:$F$380,5,FALSE)),"－",VLOOKUP($AI627,技まとめ!$A$1:$F$380,5,FALSE))</f>
        <v>25</v>
      </c>
      <c r="AM627" s="3" t="str">
        <f>IF($E627=IF(ISERROR(VLOOKUP($AI627,技まとめ!$A$1:$F$380,4,FALSE)),"－",VLOOKUP($AI627,技まとめ!$A$1:$F$380,4,FALSE)),"一致","")</f>
        <v>一致</v>
      </c>
      <c r="AN627" s="9" t="s">
        <v>240</v>
      </c>
      <c r="AO627" s="3" t="str">
        <f>IF(ISERROR(VLOOKUP($AN627,技まとめ!$A$1:$F$380,6,FALSE)),"－",VLOOKUP($AN627,技まとめ!$A$1:$F$380,6,FALSE))</f>
        <v>P1</v>
      </c>
      <c r="AP627" s="3">
        <f>IF(ISERROR(VLOOKUP($AN627,技まとめ!$A$1:$F$380,3,FALSE)),"－",VLOOKUP($AN627,技まとめ!$A$1:$F$380,3,FALSE))</f>
        <v>83</v>
      </c>
      <c r="AQ627" s="3">
        <f>IF(ISERROR(VLOOKUP($AN627,技まとめ!$A$1:$F$380,5,FALSE)),"－",VLOOKUP($AN627,技まとめ!$A$1:$F$380,5,FALSE))</f>
        <v>47</v>
      </c>
      <c r="AR627" s="3" t="str">
        <f>IF($E627=IF(ISERROR(VLOOKUP($AN627,技まとめ!$A$1:$F$380,4,FALSE)),"－",VLOOKUP($AN627,技まとめ!$A$1:$F$380,4,FALSE)),"一致","")</f>
        <v>一致</v>
      </c>
      <c r="AS627" s="9" t="s">
        <v>177</v>
      </c>
      <c r="AT627" s="3" t="str">
        <f>IF(ISERROR(VLOOKUP($AS627,技まとめ!$A$1:$F$380,6,FALSE)),"－",VLOOKUP($AS627,技まとめ!$A$1:$F$380,6,FALSE))</f>
        <v>DR</v>
      </c>
      <c r="AU627" s="3">
        <f>IF(ISERROR(VLOOKUP($AS627,技まとめ!$A$1:$F$380,3,FALSE)),"－",VLOOKUP($AS627,技まとめ!$A$1:$F$380,3,FALSE))</f>
        <v>93</v>
      </c>
      <c r="AV627" s="3">
        <f>IF(ISERROR(VLOOKUP($AS627,技まとめ!$A$1:$F$380,5,FALSE)),"－",VLOOKUP($AS627,技まとめ!$A$1:$F$380,5,FALSE))</f>
        <v>42</v>
      </c>
      <c r="AW627" s="3" t="str">
        <f>IF($E627=IF(ISERROR(VLOOKUP($AS627,技まとめ!$A$1:$F$380,4,FALSE)),"－",VLOOKUP($AS627,技まとめ!$A$1:$F$380,4,FALSE)),"一致","")</f>
        <v>一致</v>
      </c>
      <c r="AX627" s="12" t="str">
        <f t="shared" si="132"/>
        <v>ねっけつパンチロケットこぶしダブルロケットジャッジスルー２</v>
      </c>
      <c r="AY627" s="12" t="str">
        <f t="shared" si="133"/>
        <v>ねっけつパンチロケットこぶしダブルロケットジャッジスルー２</v>
      </c>
      <c r="AZ627" s="12" t="str">
        <f t="shared" si="134"/>
        <v>ねっけつパンチロケットこぶしダブルロケットジャッジスルー２</v>
      </c>
      <c r="BA627" s="12" t="str">
        <f t="shared" si="135"/>
        <v>ねっけつパンチロケットこぶしダブルロケットジャッジスルー２</v>
      </c>
      <c r="BB627" s="11" t="str">
        <f t="shared" si="136"/>
        <v>P1P1P1DR</v>
      </c>
      <c r="BC627" s="11" t="str">
        <f t="shared" si="137"/>
        <v>P1P1P1DR</v>
      </c>
      <c r="BD627" s="11" t="str">
        <f t="shared" si="138"/>
        <v>P1P1P1DR</v>
      </c>
      <c r="BE627" s="11" t="str">
        <f t="shared" si="139"/>
        <v>P1P1P1DR</v>
      </c>
    </row>
    <row r="628" spans="1:57" ht="11.25" hidden="1" customHeight="1">
      <c r="A628" s="6">
        <v>626</v>
      </c>
      <c r="B628" s="7" t="s">
        <v>1634</v>
      </c>
      <c r="C628" s="8" t="s">
        <v>1635</v>
      </c>
      <c r="D628" s="7" t="s">
        <v>72</v>
      </c>
      <c r="E628" s="7" t="s">
        <v>81</v>
      </c>
      <c r="F628" s="7" t="s">
        <v>128</v>
      </c>
      <c r="G628" s="9">
        <v>126</v>
      </c>
      <c r="H628" s="9">
        <v>117</v>
      </c>
      <c r="I628" s="9">
        <v>54</v>
      </c>
      <c r="J628" s="9">
        <v>57</v>
      </c>
      <c r="K628" s="9">
        <v>57</v>
      </c>
      <c r="L628" s="9">
        <v>53</v>
      </c>
      <c r="M628" s="9">
        <v>56</v>
      </c>
      <c r="N628" s="9">
        <v>62</v>
      </c>
      <c r="O628" s="9">
        <v>53</v>
      </c>
      <c r="P628" s="9">
        <v>36</v>
      </c>
      <c r="Q628" s="10">
        <v>104</v>
      </c>
      <c r="R628" s="11">
        <v>30</v>
      </c>
      <c r="S628" s="11">
        <v>1</v>
      </c>
      <c r="T628" s="11">
        <v>103</v>
      </c>
      <c r="U628" s="11">
        <v>106</v>
      </c>
      <c r="V628" s="11">
        <v>1</v>
      </c>
      <c r="W628" s="11">
        <v>103</v>
      </c>
      <c r="X628" s="11">
        <f t="shared" si="126"/>
        <v>448</v>
      </c>
      <c r="Y628" s="11">
        <f t="shared" si="127"/>
        <v>4680</v>
      </c>
      <c r="Z628" s="11">
        <f t="shared" si="128"/>
        <v>1575</v>
      </c>
      <c r="AA628" s="11">
        <f t="shared" si="129"/>
        <v>4130</v>
      </c>
      <c r="AB628" s="11">
        <f t="shared" si="130"/>
        <v>4130</v>
      </c>
      <c r="AC628" s="6">
        <f t="shared" si="131"/>
        <v>4785</v>
      </c>
      <c r="AD628" s="9" t="s">
        <v>543</v>
      </c>
      <c r="AE628" s="3" t="str">
        <f>IF(ISERROR(VLOOKUP($AD628,技まとめ!$A$1:$F$380,6,FALSE)),"－",VLOOKUP($AD628,技まとめ!$A$1:$F$380,6,FALSE))</f>
        <v>SC</v>
      </c>
      <c r="AF628" s="3">
        <f>IF(ISERROR(VLOOKUP($AD628,技まとめ!$A$1:$F$380,3,FALSE)),"－",VLOOKUP($AD628,技まとめ!$A$1:$F$380,3,FALSE))</f>
        <v>25</v>
      </c>
      <c r="AG628" s="3">
        <f>IF(ISERROR(VLOOKUP($AD628,技まとめ!$A$1:$F$380,5,FALSE)),"－",VLOOKUP($AD628,技まとめ!$A$1:$F$380,5,FALSE))</f>
        <v>20</v>
      </c>
      <c r="AH628" s="3" t="str">
        <f>IF($E628=IF(ISERROR(VLOOKUP($AD628,技まとめ!$A$1:$F$380,4,FALSE)),"－",VLOOKUP($AD628,技まとめ!$A$1:$F$380,4,FALSE)),"一致","")</f>
        <v>一致</v>
      </c>
      <c r="AI628" s="9" t="s">
        <v>469</v>
      </c>
      <c r="AJ628" s="3" t="str">
        <f>IF(ISERROR(VLOOKUP($AI628,技まとめ!$A$1:$F$380,6,FALSE)),"－",VLOOKUP($AI628,技まとめ!$A$1:$F$380,6,FALSE))</f>
        <v>SC</v>
      </c>
      <c r="AK628" s="3">
        <f>IF(ISERROR(VLOOKUP($AI628,技まとめ!$A$1:$F$380,3,FALSE)),"－",VLOOKUP($AI628,技まとめ!$A$1:$F$380,3,FALSE))</f>
        <v>30</v>
      </c>
      <c r="AL628" s="3">
        <f>IF(ISERROR(VLOOKUP($AI628,技まとめ!$A$1:$F$380,5,FALSE)),"－",VLOOKUP($AI628,技まとめ!$A$1:$F$380,5,FALSE))</f>
        <v>21</v>
      </c>
      <c r="AM628" s="3" t="str">
        <f>IF($E628=IF(ISERROR(VLOOKUP($AI628,技まとめ!$A$1:$F$380,4,FALSE)),"－",VLOOKUP($AI628,技まとめ!$A$1:$F$380,4,FALSE)),"一致","")</f>
        <v/>
      </c>
      <c r="AN628" s="9" t="s">
        <v>215</v>
      </c>
      <c r="AO628" s="3" t="str">
        <f>IF(ISERROR(VLOOKUP($AN628,技まとめ!$A$1:$F$380,6,FALSE)),"－",VLOOKUP($AN628,技まとめ!$A$1:$F$380,6,FALSE))</f>
        <v>DR</v>
      </c>
      <c r="AP628" s="3">
        <f>IF(ISERROR(VLOOKUP($AN628,技まとめ!$A$1:$F$380,3,FALSE)),"－",VLOOKUP($AN628,技まとめ!$A$1:$F$380,3,FALSE))</f>
        <v>15</v>
      </c>
      <c r="AQ628" s="3">
        <f>IF(ISERROR(VLOOKUP($AN628,技まとめ!$A$1:$F$380,5,FALSE)),"－",VLOOKUP($AN628,技まとめ!$A$1:$F$380,5,FALSE))</f>
        <v>20</v>
      </c>
      <c r="AR628" s="3" t="str">
        <f>IF($E628=IF(ISERROR(VLOOKUP($AN628,技まとめ!$A$1:$F$380,4,FALSE)),"－",VLOOKUP($AN628,技まとめ!$A$1:$F$380,4,FALSE)),"一致","")</f>
        <v>一致</v>
      </c>
      <c r="AS628" s="9" t="s">
        <v>1001</v>
      </c>
      <c r="AT628" s="3" t="str">
        <f>IF(ISERROR(VLOOKUP($AS628,技まとめ!$A$1:$F$380,6,FALSE)),"－",VLOOKUP($AS628,技まとめ!$A$1:$F$380,6,FALSE))</f>
        <v>DR</v>
      </c>
      <c r="AU628" s="3">
        <f>IF(ISERROR(VLOOKUP($AS628,技まとめ!$A$1:$F$380,3,FALSE)),"－",VLOOKUP($AS628,技まとめ!$A$1:$F$380,3,FALSE))</f>
        <v>83</v>
      </c>
      <c r="AV628" s="3">
        <f>IF(ISERROR(VLOOKUP($AS628,技まとめ!$A$1:$F$380,5,FALSE)),"－",VLOOKUP($AS628,技まとめ!$A$1:$F$380,5,FALSE))</f>
        <v>50</v>
      </c>
      <c r="AW628" s="3" t="str">
        <f>IF($E628=IF(ISERROR(VLOOKUP($AS628,技まとめ!$A$1:$F$380,4,FALSE)),"－",VLOOKUP($AS628,技まとめ!$A$1:$F$380,4,FALSE)),"一致","")</f>
        <v/>
      </c>
      <c r="AX628" s="12" t="str">
        <f t="shared" si="132"/>
        <v>スピニングシュートあびせげりたつまきせんぷうニニンサンキャク</v>
      </c>
      <c r="AY628" s="12" t="str">
        <f t="shared" si="133"/>
        <v>スピニングシュートあびせげりたつまきせんぷうニニンサンキャク</v>
      </c>
      <c r="AZ628" s="12" t="str">
        <f t="shared" si="134"/>
        <v>スピニングシュートあびせげりたつまきせんぷうニニンサンキャク</v>
      </c>
      <c r="BA628" s="12" t="str">
        <f t="shared" si="135"/>
        <v>スピニングシュートあびせげりたつまきせんぷうニニンサンキャク</v>
      </c>
      <c r="BB628" s="11" t="str">
        <f t="shared" si="136"/>
        <v>SCSCDRDR</v>
      </c>
      <c r="BC628" s="11" t="str">
        <f t="shared" si="137"/>
        <v>SCSCDRDR</v>
      </c>
      <c r="BD628" s="11" t="str">
        <f t="shared" si="138"/>
        <v>SCSCDRDR</v>
      </c>
      <c r="BE628" s="11" t="str">
        <f t="shared" si="139"/>
        <v>SCSCDRDR</v>
      </c>
    </row>
    <row r="629" spans="1:57" ht="11.25" hidden="1" customHeight="1">
      <c r="A629" s="6">
        <v>627</v>
      </c>
      <c r="B629" s="7" t="s">
        <v>1636</v>
      </c>
      <c r="C629" s="8" t="s">
        <v>1637</v>
      </c>
      <c r="D629" s="7" t="s">
        <v>72</v>
      </c>
      <c r="E629" s="7" t="s">
        <v>81</v>
      </c>
      <c r="F629" s="7" t="s">
        <v>74</v>
      </c>
      <c r="G629" s="9">
        <v>114</v>
      </c>
      <c r="H629" s="9">
        <v>106</v>
      </c>
      <c r="I629" s="9">
        <v>50</v>
      </c>
      <c r="J629" s="9">
        <v>57</v>
      </c>
      <c r="K629" s="9">
        <v>58</v>
      </c>
      <c r="L629" s="9">
        <v>45</v>
      </c>
      <c r="M629" s="9">
        <v>54</v>
      </c>
      <c r="N629" s="9">
        <v>57</v>
      </c>
      <c r="O629" s="9">
        <v>57</v>
      </c>
      <c r="P629" s="9">
        <v>61</v>
      </c>
      <c r="Q629" s="10">
        <v>100</v>
      </c>
      <c r="R629" s="11">
        <v>51</v>
      </c>
      <c r="S629" s="11">
        <v>1</v>
      </c>
      <c r="T629" s="11">
        <v>95</v>
      </c>
      <c r="U629" s="11">
        <v>104</v>
      </c>
      <c r="V629" s="11">
        <v>1</v>
      </c>
      <c r="W629" s="11">
        <v>107</v>
      </c>
      <c r="X629" s="11">
        <f t="shared" si="126"/>
        <v>459</v>
      </c>
      <c r="Y629" s="11">
        <f t="shared" si="127"/>
        <v>4540</v>
      </c>
      <c r="Z629" s="11">
        <f t="shared" si="128"/>
        <v>2330</v>
      </c>
      <c r="AA629" s="11">
        <f t="shared" si="129"/>
        <v>3870</v>
      </c>
      <c r="AB629" s="11">
        <f t="shared" si="130"/>
        <v>3870</v>
      </c>
      <c r="AC629" s="6">
        <f t="shared" si="131"/>
        <v>4590</v>
      </c>
      <c r="AD629" s="9" t="s">
        <v>665</v>
      </c>
      <c r="AE629" s="3" t="str">
        <f>IF(ISERROR(VLOOKUP($AD629,技まとめ!$A$1:$F$380,6,FALSE)),"－",VLOOKUP($AD629,技まとめ!$A$1:$F$380,6,FALSE))</f>
        <v>CA</v>
      </c>
      <c r="AF629" s="3">
        <f>IF(ISERROR(VLOOKUP($AD629,技まとめ!$A$1:$F$380,3,FALSE)),"－",VLOOKUP($AD629,技まとめ!$A$1:$F$380,3,FALSE))</f>
        <v>19</v>
      </c>
      <c r="AG629" s="3">
        <f>IF(ISERROR(VLOOKUP($AD629,技まとめ!$A$1:$F$380,5,FALSE)),"－",VLOOKUP($AD629,技まとめ!$A$1:$F$380,5,FALSE))</f>
        <v>22</v>
      </c>
      <c r="AH629" s="3" t="str">
        <f>IF($E629=IF(ISERROR(VLOOKUP($AD629,技まとめ!$A$1:$F$380,4,FALSE)),"－",VLOOKUP($AD629,技まとめ!$A$1:$F$380,4,FALSE)),"一致","")</f>
        <v>一致</v>
      </c>
      <c r="AI629" s="9" t="s">
        <v>186</v>
      </c>
      <c r="AJ629" s="3" t="str">
        <f>IF(ISERROR(VLOOKUP($AI629,技まとめ!$A$1:$F$380,6,FALSE)),"－",VLOOKUP($AI629,技まとめ!$A$1:$F$380,6,FALSE))</f>
        <v>DR</v>
      </c>
      <c r="AK629" s="3">
        <f>IF(ISERROR(VLOOKUP($AI629,技まとめ!$A$1:$F$380,3,FALSE)),"－",VLOOKUP($AI629,技まとめ!$A$1:$F$380,3,FALSE))</f>
        <v>27</v>
      </c>
      <c r="AL629" s="3">
        <f>IF(ISERROR(VLOOKUP($AI629,技まとめ!$A$1:$F$380,5,FALSE)),"－",VLOOKUP($AI629,技まとめ!$A$1:$F$380,5,FALSE))</f>
        <v>25</v>
      </c>
      <c r="AM629" s="3" t="str">
        <f>IF($E629=IF(ISERROR(VLOOKUP($AI629,技まとめ!$A$1:$F$380,4,FALSE)),"－",VLOOKUP($AI629,技まとめ!$A$1:$F$380,4,FALSE)),"一致","")</f>
        <v/>
      </c>
      <c r="AN629" s="9" t="s">
        <v>450</v>
      </c>
      <c r="AO629" s="3" t="str">
        <f>IF(ISERROR(VLOOKUP($AN629,技まとめ!$A$1:$F$380,6,FALSE)),"－",VLOOKUP($AN629,技まとめ!$A$1:$F$380,6,FALSE))</f>
        <v>CA</v>
      </c>
      <c r="AP629" s="3">
        <f>IF(ISERROR(VLOOKUP($AN629,技まとめ!$A$1:$F$380,3,FALSE)),"－",VLOOKUP($AN629,技まとめ!$A$1:$F$380,3,FALSE))</f>
        <v>46</v>
      </c>
      <c r="AQ629" s="3">
        <f>IF(ISERROR(VLOOKUP($AN629,技まとめ!$A$1:$F$380,5,FALSE)),"－",VLOOKUP($AN629,技まとめ!$A$1:$F$380,5,FALSE))</f>
        <v>32</v>
      </c>
      <c r="AR629" s="3" t="str">
        <f>IF($E629=IF(ISERROR(VLOOKUP($AN629,技まとめ!$A$1:$F$380,4,FALSE)),"－",VLOOKUP($AN629,技まとめ!$A$1:$F$380,4,FALSE)),"一致","")</f>
        <v>一致</v>
      </c>
      <c r="AS629" s="9" t="s">
        <v>1303</v>
      </c>
      <c r="AT629" s="3" t="str">
        <f>IF(ISERROR(VLOOKUP($AS629,技まとめ!$A$1:$F$380,6,FALSE)),"－",VLOOKUP($AS629,技まとめ!$A$1:$F$380,6,FALSE))</f>
        <v>P1</v>
      </c>
      <c r="AU629" s="3">
        <f>IF(ISERROR(VLOOKUP($AS629,技まとめ!$A$1:$F$380,3,FALSE)),"－",VLOOKUP($AS629,技まとめ!$A$1:$F$380,3,FALSE))</f>
        <v>65</v>
      </c>
      <c r="AV629" s="3">
        <f>IF(ISERROR(VLOOKUP($AS629,技まとめ!$A$1:$F$380,5,FALSE)),"－",VLOOKUP($AS629,技まとめ!$A$1:$F$380,5,FALSE))</f>
        <v>40</v>
      </c>
      <c r="AW629" s="3" t="str">
        <f>IF($E629=IF(ISERROR(VLOOKUP($AS629,技まとめ!$A$1:$F$380,4,FALSE)),"－",VLOOKUP($AS629,技まとめ!$A$1:$F$380,4,FALSE)),"一致","")</f>
        <v>一致</v>
      </c>
      <c r="AX629" s="12" t="str">
        <f t="shared" si="132"/>
        <v>トルネードキャッチフーセンガムつむじセーフティプロテクト</v>
      </c>
      <c r="AY629" s="12" t="str">
        <f t="shared" si="133"/>
        <v>トルネードキャッチフーセンガムつむじセーフティプロテクト</v>
      </c>
      <c r="AZ629" s="12" t="str">
        <f t="shared" si="134"/>
        <v>トルネードキャッチフーセンガムつむじセーフティプロテクト</v>
      </c>
      <c r="BA629" s="12" t="str">
        <f t="shared" si="135"/>
        <v>トルネードキャッチフーセンガムつむじセーフティプロテクト</v>
      </c>
      <c r="BB629" s="11" t="str">
        <f t="shared" si="136"/>
        <v>CADRCAP1</v>
      </c>
      <c r="BC629" s="11" t="str">
        <f t="shared" si="137"/>
        <v>CADRCAP1</v>
      </c>
      <c r="BD629" s="11" t="str">
        <f t="shared" si="138"/>
        <v>CADRCAP1</v>
      </c>
      <c r="BE629" s="11" t="str">
        <f t="shared" si="139"/>
        <v>CADRCAP1</v>
      </c>
    </row>
    <row r="630" spans="1:57" ht="11.25" hidden="1" customHeight="1">
      <c r="A630" s="6">
        <v>628</v>
      </c>
      <c r="B630" s="7" t="s">
        <v>1638</v>
      </c>
      <c r="C630" s="8" t="s">
        <v>1639</v>
      </c>
      <c r="D630" s="7" t="s">
        <v>72</v>
      </c>
      <c r="E630" s="7" t="s">
        <v>73</v>
      </c>
      <c r="F630" s="7" t="s">
        <v>109</v>
      </c>
      <c r="G630" s="9">
        <v>118</v>
      </c>
      <c r="H630" s="9">
        <v>97</v>
      </c>
      <c r="I630" s="9">
        <v>62</v>
      </c>
      <c r="J630" s="9">
        <v>56</v>
      </c>
      <c r="K630" s="9">
        <v>56</v>
      </c>
      <c r="L630" s="9">
        <v>52</v>
      </c>
      <c r="M630" s="9">
        <v>52</v>
      </c>
      <c r="N630" s="9">
        <v>56</v>
      </c>
      <c r="O630" s="9">
        <v>51</v>
      </c>
      <c r="P630" s="9">
        <v>40</v>
      </c>
      <c r="Q630" s="10">
        <v>112</v>
      </c>
      <c r="R630" s="11">
        <v>26</v>
      </c>
      <c r="S630" s="11">
        <v>1</v>
      </c>
      <c r="T630" s="11">
        <v>102</v>
      </c>
      <c r="U630" s="11">
        <v>102</v>
      </c>
      <c r="V630" s="11">
        <v>1</v>
      </c>
      <c r="W630" s="11">
        <v>101</v>
      </c>
      <c r="X630" s="11">
        <f t="shared" si="126"/>
        <v>445</v>
      </c>
      <c r="Y630" s="11">
        <f t="shared" si="127"/>
        <v>4990</v>
      </c>
      <c r="Z630" s="11">
        <f t="shared" si="128"/>
        <v>1425</v>
      </c>
      <c r="AA630" s="11">
        <f t="shared" si="129"/>
        <v>4085</v>
      </c>
      <c r="AB630" s="11">
        <f t="shared" si="130"/>
        <v>4085</v>
      </c>
      <c r="AC630" s="6">
        <f t="shared" si="131"/>
        <v>4715</v>
      </c>
      <c r="AD630" s="9" t="s">
        <v>159</v>
      </c>
      <c r="AE630" s="3" t="str">
        <f>IF(ISERROR(VLOOKUP($AD630,技まとめ!$A$1:$F$380,6,FALSE)),"－",VLOOKUP($AD630,技まとめ!$A$1:$F$380,6,FALSE))</f>
        <v>BB</v>
      </c>
      <c r="AF630" s="3">
        <f>IF(ISERROR(VLOOKUP($AD630,技まとめ!$A$1:$F$380,3,FALSE)),"－",VLOOKUP($AD630,技まとめ!$A$1:$F$380,3,FALSE))</f>
        <v>96</v>
      </c>
      <c r="AG630" s="3">
        <f>IF(ISERROR(VLOOKUP($AD630,技まとめ!$A$1:$F$380,5,FALSE)),"－",VLOOKUP($AD630,技まとめ!$A$1:$F$380,5,FALSE))</f>
        <v>56</v>
      </c>
      <c r="AH630" s="3" t="str">
        <f>IF($E630=IF(ISERROR(VLOOKUP($AD630,技まとめ!$A$1:$F$380,4,FALSE)),"－",VLOOKUP($AD630,技まとめ!$A$1:$F$380,4,FALSE)),"一致","")</f>
        <v>一致</v>
      </c>
      <c r="AI630" s="9" t="s">
        <v>347</v>
      </c>
      <c r="AJ630" s="3" t="str">
        <f>IF(ISERROR(VLOOKUP($AI630,技まとめ!$A$1:$F$380,6,FALSE)),"－",VLOOKUP($AI630,技まとめ!$A$1:$F$380,6,FALSE))</f>
        <v>DR</v>
      </c>
      <c r="AK630" s="3">
        <f>IF(ISERROR(VLOOKUP($AI630,技まとめ!$A$1:$F$380,3,FALSE)),"－",VLOOKUP($AI630,技まとめ!$A$1:$F$380,3,FALSE))</f>
        <v>40</v>
      </c>
      <c r="AL630" s="3">
        <f>IF(ISERROR(VLOOKUP($AI630,技まとめ!$A$1:$F$380,5,FALSE)),"－",VLOOKUP($AI630,技まとめ!$A$1:$F$380,5,FALSE))</f>
        <v>31</v>
      </c>
      <c r="AM630" s="3" t="str">
        <f>IF($E630=IF(ISERROR(VLOOKUP($AI630,技まとめ!$A$1:$F$380,4,FALSE)),"－",VLOOKUP($AI630,技まとめ!$A$1:$F$380,4,FALSE)),"一致","")</f>
        <v/>
      </c>
      <c r="AN630" s="9" t="s">
        <v>454</v>
      </c>
      <c r="AO630" s="3" t="str">
        <f>IF(ISERROR(VLOOKUP($AN630,技まとめ!$A$1:$F$380,6,FALSE)),"－",VLOOKUP($AN630,技まとめ!$A$1:$F$380,6,FALSE))</f>
        <v>BL</v>
      </c>
      <c r="AP630" s="3">
        <f>IF(ISERROR(VLOOKUP($AN630,技まとめ!$A$1:$F$380,3,FALSE)),"－",VLOOKUP($AN630,技まとめ!$A$1:$F$380,3,FALSE))</f>
        <v>65</v>
      </c>
      <c r="AQ630" s="3">
        <f>IF(ISERROR(VLOOKUP($AN630,技まとめ!$A$1:$F$380,5,FALSE)),"－",VLOOKUP($AN630,技まとめ!$A$1:$F$380,5,FALSE))</f>
        <v>42</v>
      </c>
      <c r="AR630" s="3" t="str">
        <f>IF($E630=IF(ISERROR(VLOOKUP($AN630,技まとめ!$A$1:$F$380,4,FALSE)),"－",VLOOKUP($AN630,技まとめ!$A$1:$F$380,4,FALSE)),"一致","")</f>
        <v/>
      </c>
      <c r="AS630" s="9" t="s">
        <v>173</v>
      </c>
      <c r="AT630" s="3" t="str">
        <f>IF(ISERROR(VLOOKUP($AS630,技まとめ!$A$1:$F$380,6,FALSE)),"－",VLOOKUP($AS630,技まとめ!$A$1:$F$380,6,FALSE))</f>
        <v>DR</v>
      </c>
      <c r="AU630" s="3">
        <f>IF(ISERROR(VLOOKUP($AS630,技まとめ!$A$1:$F$380,3,FALSE)),"－",VLOOKUP($AS630,技まとめ!$A$1:$F$380,3,FALSE))</f>
        <v>65</v>
      </c>
      <c r="AV630" s="3">
        <f>IF(ISERROR(VLOOKUP($AS630,技まとめ!$A$1:$F$380,5,FALSE)),"－",VLOOKUP($AS630,技まとめ!$A$1:$F$380,5,FALSE))</f>
        <v>42</v>
      </c>
      <c r="AW630" s="3" t="str">
        <f>IF($E630=IF(ISERROR(VLOOKUP($AS630,技まとめ!$A$1:$F$380,4,FALSE)),"－",VLOOKUP($AS630,技まとめ!$A$1:$F$380,4,FALSE)),"一致","")</f>
        <v/>
      </c>
      <c r="AX630" s="12" t="str">
        <f t="shared" si="132"/>
        <v>グランドクェイクざんぞうぶんしんディフェンスぶんしんフェイント</v>
      </c>
      <c r="AY630" s="12" t="str">
        <f t="shared" si="133"/>
        <v>グランドクェイクざんぞうぶんしんディフェンスぶんしんフェイント</v>
      </c>
      <c r="AZ630" s="12" t="str">
        <f t="shared" si="134"/>
        <v>グランドクェイクざんぞうぶんしんディフェンスぶんしんフェイント</v>
      </c>
      <c r="BA630" s="12" t="str">
        <f t="shared" si="135"/>
        <v>グランドクェイクざんぞうぶんしんディフェンスぶんしんフェイント</v>
      </c>
      <c r="BB630" s="11" t="str">
        <f t="shared" si="136"/>
        <v>BBDRBLDR</v>
      </c>
      <c r="BC630" s="11" t="str">
        <f t="shared" si="137"/>
        <v>BBDRBLDR</v>
      </c>
      <c r="BD630" s="11" t="str">
        <f t="shared" si="138"/>
        <v>BBDRBLDR</v>
      </c>
      <c r="BE630" s="11" t="str">
        <f t="shared" si="139"/>
        <v>BBDRBLDR</v>
      </c>
    </row>
    <row r="631" spans="1:57" ht="11.25" hidden="1" customHeight="1">
      <c r="A631" s="6">
        <v>629</v>
      </c>
      <c r="B631" s="7" t="s">
        <v>1640</v>
      </c>
      <c r="C631" s="8" t="s">
        <v>1641</v>
      </c>
      <c r="D631" s="7" t="s">
        <v>72</v>
      </c>
      <c r="E631" s="7" t="s">
        <v>73</v>
      </c>
      <c r="F631" s="7" t="s">
        <v>82</v>
      </c>
      <c r="G631" s="9">
        <v>122</v>
      </c>
      <c r="H631" s="9">
        <v>91</v>
      </c>
      <c r="I631" s="9">
        <v>57</v>
      </c>
      <c r="J631" s="9">
        <v>60</v>
      </c>
      <c r="K631" s="9">
        <v>47</v>
      </c>
      <c r="L631" s="9">
        <v>56</v>
      </c>
      <c r="M631" s="9">
        <v>53</v>
      </c>
      <c r="N631" s="9">
        <v>60</v>
      </c>
      <c r="O631" s="9">
        <v>56</v>
      </c>
      <c r="P631" s="9">
        <v>35</v>
      </c>
      <c r="Q631" s="10">
        <v>107</v>
      </c>
      <c r="R631" s="11">
        <v>20</v>
      </c>
      <c r="S631" s="11">
        <v>1</v>
      </c>
      <c r="T631" s="11">
        <v>106</v>
      </c>
      <c r="U631" s="11">
        <v>103</v>
      </c>
      <c r="V631" s="11">
        <v>1</v>
      </c>
      <c r="W631" s="11">
        <v>106</v>
      </c>
      <c r="X631" s="11">
        <f t="shared" si="126"/>
        <v>444</v>
      </c>
      <c r="Y631" s="11">
        <f t="shared" si="127"/>
        <v>4815</v>
      </c>
      <c r="Z631" s="11">
        <f t="shared" si="128"/>
        <v>1240</v>
      </c>
      <c r="AA631" s="11">
        <f t="shared" si="129"/>
        <v>4250</v>
      </c>
      <c r="AB631" s="11">
        <f t="shared" si="130"/>
        <v>4250</v>
      </c>
      <c r="AC631" s="6">
        <f t="shared" si="131"/>
        <v>4870</v>
      </c>
      <c r="AD631" s="9" t="s">
        <v>309</v>
      </c>
      <c r="AE631" s="3" t="str">
        <f>IF(ISERROR(VLOOKUP($AD631,技まとめ!$A$1:$F$380,6,FALSE)),"－",VLOOKUP($AD631,技まとめ!$A$1:$F$380,6,FALSE))</f>
        <v>BB</v>
      </c>
      <c r="AF631" s="3">
        <f>IF(ISERROR(VLOOKUP($AD631,技まとめ!$A$1:$F$380,3,FALSE)),"－",VLOOKUP($AD631,技まとめ!$A$1:$F$380,3,FALSE))</f>
        <v>23</v>
      </c>
      <c r="AG631" s="3">
        <f>IF(ISERROR(VLOOKUP($AD631,技まとめ!$A$1:$F$380,5,FALSE)),"－",VLOOKUP($AD631,技まとめ!$A$1:$F$380,5,FALSE))</f>
        <v>20</v>
      </c>
      <c r="AH631" s="3" t="str">
        <f>IF($E631=IF(ISERROR(VLOOKUP($AD631,技まとめ!$A$1:$F$380,4,FALSE)),"－",VLOOKUP($AD631,技まとめ!$A$1:$F$380,4,FALSE)),"一致","")</f>
        <v>一致</v>
      </c>
      <c r="AI631" s="9" t="s">
        <v>116</v>
      </c>
      <c r="AJ631" s="3" t="str">
        <f>IF(ISERROR(VLOOKUP($AI631,技まとめ!$A$1:$F$380,6,FALSE)),"－",VLOOKUP($AI631,技まとめ!$A$1:$F$380,6,FALSE))</f>
        <v>DR</v>
      </c>
      <c r="AK631" s="3">
        <f>IF(ISERROR(VLOOKUP($AI631,技まとめ!$A$1:$F$380,3,FALSE)),"－",VLOOKUP($AI631,技まとめ!$A$1:$F$380,3,FALSE))</f>
        <v>63</v>
      </c>
      <c r="AL631" s="3">
        <f>IF(ISERROR(VLOOKUP($AI631,技まとめ!$A$1:$F$380,5,FALSE)),"－",VLOOKUP($AI631,技まとめ!$A$1:$F$380,5,FALSE))</f>
        <v>42</v>
      </c>
      <c r="AM631" s="3" t="str">
        <f>IF($E631=IF(ISERROR(VLOOKUP($AI631,技まとめ!$A$1:$F$380,4,FALSE)),"－",VLOOKUP($AI631,技まとめ!$A$1:$F$380,4,FALSE)),"一致","")</f>
        <v/>
      </c>
      <c r="AN631" s="9" t="s">
        <v>360</v>
      </c>
      <c r="AO631" s="3" t="str">
        <f>IF(ISERROR(VLOOKUP($AN631,技まとめ!$A$1:$F$380,6,FALSE)),"－",VLOOKUP($AN631,技まとめ!$A$1:$F$380,6,FALSE))</f>
        <v>LS</v>
      </c>
      <c r="AP631" s="3">
        <f>IF(ISERROR(VLOOKUP($AN631,技まとめ!$A$1:$F$380,3,FALSE)),"－",VLOOKUP($AN631,技まとめ!$A$1:$F$380,3,FALSE))</f>
        <v>64</v>
      </c>
      <c r="AQ631" s="3">
        <f>IF(ISERROR(VLOOKUP($AN631,技まとめ!$A$1:$F$380,5,FALSE)),"－",VLOOKUP($AN631,技まとめ!$A$1:$F$380,5,FALSE))</f>
        <v>44</v>
      </c>
      <c r="AR631" s="3" t="str">
        <f>IF($E631=IF(ISERROR(VLOOKUP($AN631,技まとめ!$A$1:$F$380,4,FALSE)),"－",VLOOKUP($AN631,技まとめ!$A$1:$F$380,4,FALSE)),"一致","")</f>
        <v/>
      </c>
      <c r="AS631" s="9" t="s">
        <v>389</v>
      </c>
      <c r="AT631" s="3" t="str">
        <f>IF(ISERROR(VLOOKUP($AS631,技まとめ!$A$1:$F$380,6,FALSE)),"－",VLOOKUP($AS631,技まとめ!$A$1:$F$380,6,FALSE))</f>
        <v>CA</v>
      </c>
      <c r="AU631" s="3">
        <f>IF(ISERROR(VLOOKUP($AS631,技まとめ!$A$1:$F$380,3,FALSE)),"－",VLOOKUP($AS631,技まとめ!$A$1:$F$380,3,FALSE))</f>
        <v>54</v>
      </c>
      <c r="AV631" s="3">
        <f>IF(ISERROR(VLOOKUP($AS631,技まとめ!$A$1:$F$380,5,FALSE)),"－",VLOOKUP($AS631,技まとめ!$A$1:$F$380,5,FALSE))</f>
        <v>35</v>
      </c>
      <c r="AW631" s="3" t="str">
        <f>IF($E631=IF(ISERROR(VLOOKUP($AS631,技まとめ!$A$1:$F$380,4,FALSE)),"－",VLOOKUP($AS631,技まとめ!$A$1:$F$380,4,FALSE)),"一致","")</f>
        <v>一致</v>
      </c>
      <c r="AX631" s="12" t="str">
        <f t="shared" si="132"/>
        <v>ホーントレインれっぷうダッシュアサルトシュートドこんじょうキャッチ</v>
      </c>
      <c r="AY631" s="12" t="str">
        <f t="shared" si="133"/>
        <v>ホーントレインれっぷうダッシュアサルトシュートドこんじょうキャッチ</v>
      </c>
      <c r="AZ631" s="12" t="str">
        <f t="shared" si="134"/>
        <v>ホーントレインれっぷうダッシュアサルトシュートドこんじょうキャッチ</v>
      </c>
      <c r="BA631" s="12" t="str">
        <f t="shared" si="135"/>
        <v>ホーントレインれっぷうダッシュアサルトシュートドこんじょうキャッチ</v>
      </c>
      <c r="BB631" s="11" t="str">
        <f t="shared" si="136"/>
        <v>BBDRLSCA</v>
      </c>
      <c r="BC631" s="11" t="str">
        <f t="shared" si="137"/>
        <v>BBDRLSCA</v>
      </c>
      <c r="BD631" s="11" t="str">
        <f t="shared" si="138"/>
        <v>BBDRLSCA</v>
      </c>
      <c r="BE631" s="11" t="str">
        <f t="shared" si="139"/>
        <v>BBDRLSCA</v>
      </c>
    </row>
    <row r="632" spans="1:57" ht="11.25" hidden="1" customHeight="1">
      <c r="A632" s="6">
        <v>630</v>
      </c>
      <c r="B632" s="7" t="s">
        <v>1642</v>
      </c>
      <c r="C632" s="8" t="s">
        <v>1643</v>
      </c>
      <c r="D632" s="7" t="s">
        <v>72</v>
      </c>
      <c r="E632" s="7" t="s">
        <v>81</v>
      </c>
      <c r="F632" s="7" t="s">
        <v>109</v>
      </c>
      <c r="G632" s="9">
        <v>118</v>
      </c>
      <c r="H632" s="9">
        <v>101</v>
      </c>
      <c r="I632" s="9">
        <v>47</v>
      </c>
      <c r="J632" s="9">
        <v>56</v>
      </c>
      <c r="K632" s="9">
        <v>65</v>
      </c>
      <c r="L632" s="9">
        <v>44</v>
      </c>
      <c r="M632" s="9">
        <v>52</v>
      </c>
      <c r="N632" s="9">
        <v>53</v>
      </c>
      <c r="O632" s="9">
        <v>53</v>
      </c>
      <c r="P632" s="9">
        <v>61</v>
      </c>
      <c r="Q632" s="10">
        <v>97</v>
      </c>
      <c r="R632" s="11">
        <v>53</v>
      </c>
      <c r="S632" s="11">
        <v>1</v>
      </c>
      <c r="T632" s="11">
        <v>94</v>
      </c>
      <c r="U632" s="11">
        <v>102</v>
      </c>
      <c r="V632" s="11">
        <v>1</v>
      </c>
      <c r="W632" s="11">
        <v>103</v>
      </c>
      <c r="X632" s="11">
        <f t="shared" si="126"/>
        <v>451</v>
      </c>
      <c r="Y632" s="11">
        <f t="shared" si="127"/>
        <v>4400</v>
      </c>
      <c r="Z632" s="11">
        <f t="shared" si="128"/>
        <v>2380</v>
      </c>
      <c r="AA632" s="11">
        <f t="shared" si="129"/>
        <v>3815</v>
      </c>
      <c r="AB632" s="11">
        <f t="shared" si="130"/>
        <v>3815</v>
      </c>
      <c r="AC632" s="6">
        <f t="shared" si="131"/>
        <v>4540</v>
      </c>
      <c r="AD632" s="9" t="s">
        <v>586</v>
      </c>
      <c r="AE632" s="3" t="str">
        <f>IF(ISERROR(VLOOKUP($AD632,技まとめ!$A$1:$F$380,6,FALSE)),"－",VLOOKUP($AD632,技まとめ!$A$1:$F$380,6,FALSE))</f>
        <v>BL</v>
      </c>
      <c r="AF632" s="3">
        <f>IF(ISERROR(VLOOKUP($AD632,技まとめ!$A$1:$F$380,3,FALSE)),"－",VLOOKUP($AD632,技まとめ!$A$1:$F$380,3,FALSE))</f>
        <v>54</v>
      </c>
      <c r="AG632" s="3">
        <f>IF(ISERROR(VLOOKUP($AD632,技まとめ!$A$1:$F$380,5,FALSE)),"－",VLOOKUP($AD632,技まとめ!$A$1:$F$380,5,FALSE))</f>
        <v>36</v>
      </c>
      <c r="AH632" s="3" t="str">
        <f>IF($E632=IF(ISERROR(VLOOKUP($AD632,技まとめ!$A$1:$F$380,4,FALSE)),"－",VLOOKUP($AD632,技まとめ!$A$1:$F$380,4,FALSE)),"一致","")</f>
        <v/>
      </c>
      <c r="AI632" s="9" t="s">
        <v>423</v>
      </c>
      <c r="AJ632" s="3" t="str">
        <f>IF(ISERROR(VLOOKUP($AI632,技まとめ!$A$1:$F$380,6,FALSE)),"－",VLOOKUP($AI632,技まとめ!$A$1:$F$380,6,FALSE))</f>
        <v>BL</v>
      </c>
      <c r="AK632" s="3">
        <f>IF(ISERROR(VLOOKUP($AI632,技まとめ!$A$1:$F$380,3,FALSE)),"－",VLOOKUP($AI632,技まとめ!$A$1:$F$380,3,FALSE))</f>
        <v>13</v>
      </c>
      <c r="AL632" s="3">
        <f>IF(ISERROR(VLOOKUP($AI632,技まとめ!$A$1:$F$380,5,FALSE)),"－",VLOOKUP($AI632,技まとめ!$A$1:$F$380,5,FALSE))</f>
        <v>20</v>
      </c>
      <c r="AM632" s="3" t="str">
        <f>IF($E632=IF(ISERROR(VLOOKUP($AI632,技まとめ!$A$1:$F$380,4,FALSE)),"－",VLOOKUP($AI632,技まとめ!$A$1:$F$380,4,FALSE)),"一致","")</f>
        <v>一致</v>
      </c>
      <c r="AN632" s="9" t="s">
        <v>211</v>
      </c>
      <c r="AO632" s="3" t="str">
        <f>IF(ISERROR(VLOOKUP($AN632,技まとめ!$A$1:$F$380,6,FALSE)),"－",VLOOKUP($AN632,技まとめ!$A$1:$F$380,6,FALSE))</f>
        <v>NS</v>
      </c>
      <c r="AP632" s="3">
        <f>IF(ISERROR(VLOOKUP($AN632,技まとめ!$A$1:$F$380,3,FALSE)),"－",VLOOKUP($AN632,技まとめ!$A$1:$F$380,3,FALSE))</f>
        <v>36</v>
      </c>
      <c r="AQ632" s="3">
        <f>IF(ISERROR(VLOOKUP($AN632,技まとめ!$A$1:$F$380,5,FALSE)),"－",VLOOKUP($AN632,技まとめ!$A$1:$F$380,5,FALSE))</f>
        <v>25</v>
      </c>
      <c r="AR632" s="3" t="str">
        <f>IF($E632=IF(ISERROR(VLOOKUP($AN632,技まとめ!$A$1:$F$380,4,FALSE)),"－",VLOOKUP($AN632,技まとめ!$A$1:$F$380,4,FALSE)),"一致","")</f>
        <v>一致</v>
      </c>
      <c r="AS632" s="9" t="s">
        <v>119</v>
      </c>
      <c r="AT632" s="3" t="str">
        <f>IF(ISERROR(VLOOKUP($AS632,技まとめ!$A$1:$F$380,6,FALSE)),"－",VLOOKUP($AS632,技まとめ!$A$1:$F$380,6,FALSE))</f>
        <v>NS</v>
      </c>
      <c r="AU632" s="3">
        <f>IF(ISERROR(VLOOKUP($AS632,技まとめ!$A$1:$F$380,3,FALSE)),"－",VLOOKUP($AS632,技まとめ!$A$1:$F$380,3,FALSE))</f>
        <v>85</v>
      </c>
      <c r="AV632" s="3">
        <f>IF(ISERROR(VLOOKUP($AS632,技まとめ!$A$1:$F$380,5,FALSE)),"－",VLOOKUP($AS632,技まとめ!$A$1:$F$380,5,FALSE))</f>
        <v>46</v>
      </c>
      <c r="AW632" s="3" t="str">
        <f>IF($E632=IF(ISERROR(VLOOKUP($AS632,技まとめ!$A$1:$F$380,4,FALSE)),"－",VLOOKUP($AS632,技まとめ!$A$1:$F$380,4,FALSE)),"一致","")</f>
        <v/>
      </c>
      <c r="AX632" s="12" t="str">
        <f t="shared" si="132"/>
        <v>グレイブストーンコイルターンコロドラシュートドラゴングランド</v>
      </c>
      <c r="AY632" s="12" t="str">
        <f t="shared" si="133"/>
        <v>グレイブストーンコイルターンコロドラシュートドラゴングランド</v>
      </c>
      <c r="AZ632" s="12" t="str">
        <f t="shared" si="134"/>
        <v>グレイブストーンコイルターンコロドラシュートドラゴングランド</v>
      </c>
      <c r="BA632" s="12" t="str">
        <f t="shared" si="135"/>
        <v>グレイブストーンコイルターンコロドラシュートドラゴングランド</v>
      </c>
      <c r="BB632" s="11" t="str">
        <f t="shared" si="136"/>
        <v>BLBLNSNS</v>
      </c>
      <c r="BC632" s="11" t="str">
        <f t="shared" si="137"/>
        <v>BLBLNSNS</v>
      </c>
      <c r="BD632" s="11" t="str">
        <f t="shared" si="138"/>
        <v>BLBLNSNS</v>
      </c>
      <c r="BE632" s="11" t="str">
        <f t="shared" si="139"/>
        <v>BLBLNSNS</v>
      </c>
    </row>
    <row r="633" spans="1:57" ht="11.25" hidden="1" customHeight="1">
      <c r="A633" s="6">
        <v>631</v>
      </c>
      <c r="B633" s="7" t="s">
        <v>1644</v>
      </c>
      <c r="C633" s="8" t="s">
        <v>1645</v>
      </c>
      <c r="D633" s="7" t="s">
        <v>72</v>
      </c>
      <c r="E633" s="7" t="s">
        <v>81</v>
      </c>
      <c r="F633" s="7" t="s">
        <v>82</v>
      </c>
      <c r="G633" s="9">
        <v>102</v>
      </c>
      <c r="H633" s="9">
        <v>120</v>
      </c>
      <c r="I633" s="9">
        <v>52</v>
      </c>
      <c r="J633" s="9">
        <v>47</v>
      </c>
      <c r="K633" s="9">
        <v>50</v>
      </c>
      <c r="L633" s="9">
        <v>49</v>
      </c>
      <c r="M633" s="9">
        <v>48</v>
      </c>
      <c r="N633" s="9">
        <v>46</v>
      </c>
      <c r="O633" s="9">
        <v>51</v>
      </c>
      <c r="P633" s="9">
        <v>83</v>
      </c>
      <c r="Q633" s="10">
        <v>102</v>
      </c>
      <c r="R633" s="11">
        <v>44</v>
      </c>
      <c r="S633" s="11">
        <v>1</v>
      </c>
      <c r="T633" s="11">
        <v>99</v>
      </c>
      <c r="U633" s="11">
        <v>98</v>
      </c>
      <c r="V633" s="11">
        <v>1</v>
      </c>
      <c r="W633" s="11">
        <v>101</v>
      </c>
      <c r="X633" s="11">
        <f t="shared" si="126"/>
        <v>446</v>
      </c>
      <c r="Y633" s="11">
        <f t="shared" si="127"/>
        <v>4590</v>
      </c>
      <c r="Z633" s="11">
        <f t="shared" si="128"/>
        <v>2055</v>
      </c>
      <c r="AA633" s="11">
        <f t="shared" si="129"/>
        <v>3980</v>
      </c>
      <c r="AB633" s="11">
        <f t="shared" si="130"/>
        <v>3980</v>
      </c>
      <c r="AC633" s="6">
        <f t="shared" si="131"/>
        <v>4685</v>
      </c>
      <c r="AD633" s="9" t="s">
        <v>423</v>
      </c>
      <c r="AE633" s="3" t="str">
        <f>IF(ISERROR(VLOOKUP($AD633,技まとめ!$A$1:$F$380,6,FALSE)),"－",VLOOKUP($AD633,技まとめ!$A$1:$F$380,6,FALSE))</f>
        <v>BL</v>
      </c>
      <c r="AF633" s="3">
        <f>IF(ISERROR(VLOOKUP($AD633,技まとめ!$A$1:$F$380,3,FALSE)),"－",VLOOKUP($AD633,技まとめ!$A$1:$F$380,3,FALSE))</f>
        <v>13</v>
      </c>
      <c r="AG633" s="3">
        <f>IF(ISERROR(VLOOKUP($AD633,技まとめ!$A$1:$F$380,5,FALSE)),"－",VLOOKUP($AD633,技まとめ!$A$1:$F$380,5,FALSE))</f>
        <v>20</v>
      </c>
      <c r="AH633" s="3" t="str">
        <f>IF($E633=IF(ISERROR(VLOOKUP($AD633,技まとめ!$A$1:$F$380,4,FALSE)),"－",VLOOKUP($AD633,技まとめ!$A$1:$F$380,4,FALSE)),"一致","")</f>
        <v>一致</v>
      </c>
      <c r="AI633" s="9" t="s">
        <v>289</v>
      </c>
      <c r="AJ633" s="3" t="str">
        <f>IF(ISERROR(VLOOKUP($AI633,技まとめ!$A$1:$F$380,6,FALSE)),"－",VLOOKUP($AI633,技まとめ!$A$1:$F$380,6,FALSE))</f>
        <v>－</v>
      </c>
      <c r="AK633" s="3">
        <f>IF(ISERROR(VLOOKUP($AI633,技まとめ!$A$1:$F$380,3,FALSE)),"－",VLOOKUP($AI633,技まとめ!$A$1:$F$380,3,FALSE))</f>
        <v>0</v>
      </c>
      <c r="AL633" s="3">
        <f>IF(ISERROR(VLOOKUP($AI633,技まとめ!$A$1:$F$380,5,FALSE)),"－",VLOOKUP($AI633,技まとめ!$A$1:$F$380,5,FALSE))</f>
        <v>0</v>
      </c>
      <c r="AM633" s="3" t="str">
        <f>IF($E633=IF(ISERROR(VLOOKUP($AI633,技まとめ!$A$1:$F$380,4,FALSE)),"－",VLOOKUP($AI633,技まとめ!$A$1:$F$380,4,FALSE)),"一致","")</f>
        <v/>
      </c>
      <c r="AN633" s="9" t="s">
        <v>259</v>
      </c>
      <c r="AO633" s="3" t="str">
        <f>IF(ISERROR(VLOOKUP($AN633,技まとめ!$A$1:$F$380,6,FALSE)),"－",VLOOKUP($AN633,技まとめ!$A$1:$F$380,6,FALSE))</f>
        <v>NS</v>
      </c>
      <c r="AP633" s="3">
        <f>IF(ISERROR(VLOOKUP($AN633,技まとめ!$A$1:$F$380,3,FALSE)),"－",VLOOKUP($AN633,技まとめ!$A$1:$F$380,3,FALSE))</f>
        <v>64</v>
      </c>
      <c r="AQ633" s="3">
        <f>IF(ISERROR(VLOOKUP($AN633,技まとめ!$A$1:$F$380,5,FALSE)),"－",VLOOKUP($AN633,技まとめ!$A$1:$F$380,5,FALSE))</f>
        <v>37</v>
      </c>
      <c r="AR633" s="3" t="str">
        <f>IF($E633=IF(ISERROR(VLOOKUP($AN633,技まとめ!$A$1:$F$380,4,FALSE)),"－",VLOOKUP($AN633,技まとめ!$A$1:$F$380,4,FALSE)),"一致","")</f>
        <v/>
      </c>
      <c r="AS633" s="9" t="s">
        <v>713</v>
      </c>
      <c r="AT633" s="3" t="str">
        <f>IF(ISERROR(VLOOKUP($AS633,技まとめ!$A$1:$F$380,6,FALSE)),"－",VLOOKUP($AS633,技まとめ!$A$1:$F$380,6,FALSE))</f>
        <v>BB</v>
      </c>
      <c r="AU633" s="3">
        <f>IF(ISERROR(VLOOKUP($AS633,技まとめ!$A$1:$F$380,3,FALSE)),"－",VLOOKUP($AS633,技まとめ!$A$1:$F$380,3,FALSE))</f>
        <v>59</v>
      </c>
      <c r="AV633" s="3">
        <f>IF(ISERROR(VLOOKUP($AS633,技まとめ!$A$1:$F$380,5,FALSE)),"－",VLOOKUP($AS633,技まとめ!$A$1:$F$380,5,FALSE))</f>
        <v>38</v>
      </c>
      <c r="AW633" s="3" t="str">
        <f>IF($E633=IF(ISERROR(VLOOKUP($AS633,技まとめ!$A$1:$F$380,4,FALSE)),"－",VLOOKUP($AS633,技まとめ!$A$1:$F$380,4,FALSE)),"一致","")</f>
        <v/>
      </c>
      <c r="AX633" s="12" t="str">
        <f t="shared" si="132"/>
        <v>コイルターンリカバリーアストロブレイクグラビテイション</v>
      </c>
      <c r="AY633" s="12" t="str">
        <f t="shared" si="133"/>
        <v>コイルターンリカバリーアストロブレイクグラビテイション</v>
      </c>
      <c r="AZ633" s="12" t="str">
        <f t="shared" si="134"/>
        <v>コイルターンリカバリーアストロブレイクグラビテイション</v>
      </c>
      <c r="BA633" s="12" t="str">
        <f t="shared" si="135"/>
        <v>コイルターンリカバリーアストロブレイクグラビテイション</v>
      </c>
      <c r="BB633" s="11" t="str">
        <f t="shared" si="136"/>
        <v>BL－NSBB</v>
      </c>
      <c r="BC633" s="11" t="str">
        <f t="shared" si="137"/>
        <v>BL－NSBB</v>
      </c>
      <c r="BD633" s="11" t="str">
        <f t="shared" si="138"/>
        <v>BL－NSBB</v>
      </c>
      <c r="BE633" s="11" t="str">
        <f t="shared" si="139"/>
        <v>BL－NSBB</v>
      </c>
    </row>
    <row r="634" spans="1:57" ht="11.25" hidden="1" customHeight="1">
      <c r="A634" s="6">
        <v>632</v>
      </c>
      <c r="B634" s="7" t="s">
        <v>1646</v>
      </c>
      <c r="C634" s="8" t="s">
        <v>1647</v>
      </c>
      <c r="D634" s="7" t="s">
        <v>72</v>
      </c>
      <c r="E634" s="7" t="s">
        <v>73</v>
      </c>
      <c r="F634" s="7" t="s">
        <v>82</v>
      </c>
      <c r="G634" s="9">
        <v>120</v>
      </c>
      <c r="H634" s="9">
        <v>112</v>
      </c>
      <c r="I634" s="9">
        <v>56</v>
      </c>
      <c r="J634" s="9">
        <v>51</v>
      </c>
      <c r="K634" s="9">
        <v>48</v>
      </c>
      <c r="L634" s="9">
        <v>46</v>
      </c>
      <c r="M634" s="9">
        <v>48</v>
      </c>
      <c r="N634" s="9">
        <v>56</v>
      </c>
      <c r="O634" s="9">
        <v>51</v>
      </c>
      <c r="P634" s="9">
        <v>64</v>
      </c>
      <c r="Q634" s="10">
        <v>106</v>
      </c>
      <c r="R634" s="11">
        <v>37</v>
      </c>
      <c r="S634" s="11">
        <v>1</v>
      </c>
      <c r="T634" s="11">
        <v>96</v>
      </c>
      <c r="U634" s="11">
        <v>98</v>
      </c>
      <c r="V634" s="11">
        <v>1</v>
      </c>
      <c r="W634" s="11">
        <v>101</v>
      </c>
      <c r="X634" s="11">
        <f t="shared" si="126"/>
        <v>440</v>
      </c>
      <c r="Y634" s="11">
        <f t="shared" si="127"/>
        <v>4750</v>
      </c>
      <c r="Z634" s="11">
        <f t="shared" si="128"/>
        <v>1810</v>
      </c>
      <c r="AA634" s="11">
        <f t="shared" si="129"/>
        <v>3875</v>
      </c>
      <c r="AB634" s="11">
        <f t="shared" si="130"/>
        <v>3875</v>
      </c>
      <c r="AC634" s="6">
        <f t="shared" si="131"/>
        <v>4530</v>
      </c>
      <c r="AD634" s="9" t="s">
        <v>89</v>
      </c>
      <c r="AE634" s="3" t="str">
        <f>IF(ISERROR(VLOOKUP($AD634,技まとめ!$A$1:$F$380,6,FALSE)),"－",VLOOKUP($AD634,技まとめ!$A$1:$F$380,6,FALSE))</f>
        <v>BB</v>
      </c>
      <c r="AF634" s="3">
        <f>IF(ISERROR(VLOOKUP($AD634,技まとめ!$A$1:$F$380,3,FALSE)),"－",VLOOKUP($AD634,技まとめ!$A$1:$F$380,3,FALSE))</f>
        <v>43</v>
      </c>
      <c r="AG634" s="3">
        <f>IF(ISERROR(VLOOKUP($AD634,技まとめ!$A$1:$F$380,5,FALSE)),"－",VLOOKUP($AD634,技まとめ!$A$1:$F$380,5,FALSE))</f>
        <v>30</v>
      </c>
      <c r="AH634" s="3" t="str">
        <f>IF($E634=IF(ISERROR(VLOOKUP($AD634,技まとめ!$A$1:$F$380,4,FALSE)),"－",VLOOKUP($AD634,技まとめ!$A$1:$F$380,4,FALSE)),"一致","")</f>
        <v>一致</v>
      </c>
      <c r="AI634" s="9" t="s">
        <v>585</v>
      </c>
      <c r="AJ634" s="3" t="str">
        <f>IF(ISERROR(VLOOKUP($AI634,技まとめ!$A$1:$F$380,6,FALSE)),"－",VLOOKUP($AI634,技まとめ!$A$1:$F$380,6,FALSE))</f>
        <v>BL</v>
      </c>
      <c r="AK634" s="3">
        <f>IF(ISERROR(VLOOKUP($AI634,技まとめ!$A$1:$F$380,3,FALSE)),"－",VLOOKUP($AI634,技まとめ!$A$1:$F$380,3,FALSE))</f>
        <v>71</v>
      </c>
      <c r="AL634" s="3">
        <f>IF(ISERROR(VLOOKUP($AI634,技まとめ!$A$1:$F$380,5,FALSE)),"－",VLOOKUP($AI634,技まとめ!$A$1:$F$380,5,FALSE))</f>
        <v>44</v>
      </c>
      <c r="AM634" s="3" t="str">
        <f>IF($E634=IF(ISERROR(VLOOKUP($AI634,技まとめ!$A$1:$F$380,4,FALSE)),"－",VLOOKUP($AI634,技まとめ!$A$1:$F$380,4,FALSE)),"一致","")</f>
        <v>一致</v>
      </c>
      <c r="AN634" s="9" t="s">
        <v>657</v>
      </c>
      <c r="AO634" s="3" t="str">
        <f>IF(ISERROR(VLOOKUP($AN634,技まとめ!$A$1:$F$380,6,FALSE)),"－",VLOOKUP($AN634,技まとめ!$A$1:$F$380,6,FALSE))</f>
        <v>BB</v>
      </c>
      <c r="AP634" s="3">
        <f>IF(ISERROR(VLOOKUP($AN634,技まとめ!$A$1:$F$380,3,FALSE)),"－",VLOOKUP($AN634,技まとめ!$A$1:$F$380,3,FALSE))</f>
        <v>85</v>
      </c>
      <c r="AQ634" s="3">
        <f>IF(ISERROR(VLOOKUP($AN634,技まとめ!$A$1:$F$380,5,FALSE)),"－",VLOOKUP($AN634,技まとめ!$A$1:$F$380,5,FALSE))</f>
        <v>50</v>
      </c>
      <c r="AR634" s="3" t="str">
        <f>IF($E634=IF(ISERROR(VLOOKUP($AN634,技まとめ!$A$1:$F$380,4,FALSE)),"－",VLOOKUP($AN634,技まとめ!$A$1:$F$380,4,FALSE)),"一致","")</f>
        <v>一致</v>
      </c>
      <c r="AS634" s="9" t="s">
        <v>413</v>
      </c>
      <c r="AT634" s="3" t="str">
        <f>IF(ISERROR(VLOOKUP($AS634,技まとめ!$A$1:$F$380,6,FALSE)),"－",VLOOKUP($AS634,技まとめ!$A$1:$F$380,6,FALSE))</f>
        <v>BB</v>
      </c>
      <c r="AU634" s="3">
        <f>IF(ISERROR(VLOOKUP($AS634,技まとめ!$A$1:$F$380,3,FALSE)),"－",VLOOKUP($AS634,技まとめ!$A$1:$F$380,3,FALSE))</f>
        <v>31</v>
      </c>
      <c r="AV634" s="3">
        <f>IF(ISERROR(VLOOKUP($AS634,技まとめ!$A$1:$F$380,5,FALSE)),"－",VLOOKUP($AS634,技まとめ!$A$1:$F$380,5,FALSE))</f>
        <v>28</v>
      </c>
      <c r="AW634" s="3" t="str">
        <f>IF($E634=IF(ISERROR(VLOOKUP($AS634,技まとめ!$A$1:$F$380,4,FALSE)),"－",VLOOKUP($AS634,技まとめ!$A$1:$F$380,4,FALSE)),"一致","")</f>
        <v/>
      </c>
      <c r="AX634" s="12" t="str">
        <f t="shared" si="132"/>
        <v>ザ・ウォールメガクェイクロードローラタックルスーパーしこふみ</v>
      </c>
      <c r="AY634" s="12" t="str">
        <f t="shared" si="133"/>
        <v>ザ・ウォールメガクェイクロードローラタックルスーパーしこふみ</v>
      </c>
      <c r="AZ634" s="12" t="str">
        <f t="shared" si="134"/>
        <v>ザ・ウォールメガクェイクロードローラタックルスーパーしこふみ</v>
      </c>
      <c r="BA634" s="12" t="str">
        <f t="shared" si="135"/>
        <v>ザ・ウォールメガクェイクロードローラタックルスーパーしこふみ</v>
      </c>
      <c r="BB634" s="11" t="str">
        <f t="shared" si="136"/>
        <v>BBBLBBBB</v>
      </c>
      <c r="BC634" s="11" t="str">
        <f t="shared" si="137"/>
        <v>BBBLBBBB</v>
      </c>
      <c r="BD634" s="11" t="str">
        <f t="shared" si="138"/>
        <v>BBBLBBBB</v>
      </c>
      <c r="BE634" s="11" t="str">
        <f t="shared" si="139"/>
        <v>BBBLBBBB</v>
      </c>
    </row>
    <row r="635" spans="1:57" ht="11.25" hidden="1" customHeight="1">
      <c r="A635" s="6">
        <v>633</v>
      </c>
      <c r="B635" s="7" t="s">
        <v>1648</v>
      </c>
      <c r="C635" s="8" t="s">
        <v>1649</v>
      </c>
      <c r="D635" s="7" t="s">
        <v>72</v>
      </c>
      <c r="E635" s="7" t="s">
        <v>81</v>
      </c>
      <c r="F635" s="7" t="s">
        <v>82</v>
      </c>
      <c r="G635" s="9">
        <v>127</v>
      </c>
      <c r="H635" s="9">
        <v>114</v>
      </c>
      <c r="I635" s="9">
        <v>55</v>
      </c>
      <c r="J635" s="9">
        <v>48</v>
      </c>
      <c r="K635" s="9">
        <v>47</v>
      </c>
      <c r="L635" s="9">
        <v>61</v>
      </c>
      <c r="M635" s="9">
        <v>65</v>
      </c>
      <c r="N635" s="9">
        <v>58</v>
      </c>
      <c r="O635" s="9">
        <v>59</v>
      </c>
      <c r="P635" s="9">
        <v>32</v>
      </c>
      <c r="Q635" s="10">
        <v>105</v>
      </c>
      <c r="R635" s="11">
        <v>3</v>
      </c>
      <c r="S635" s="11">
        <v>1</v>
      </c>
      <c r="T635" s="11">
        <v>111</v>
      </c>
      <c r="U635" s="11">
        <v>115</v>
      </c>
      <c r="V635" s="11">
        <v>1</v>
      </c>
      <c r="W635" s="11">
        <v>109</v>
      </c>
      <c r="X635" s="11">
        <f t="shared" si="126"/>
        <v>445</v>
      </c>
      <c r="Y635" s="11">
        <f t="shared" si="127"/>
        <v>4750</v>
      </c>
      <c r="Z635" s="11">
        <f t="shared" si="128"/>
        <v>660</v>
      </c>
      <c r="AA635" s="11">
        <f t="shared" si="129"/>
        <v>4440</v>
      </c>
      <c r="AB635" s="11">
        <f t="shared" si="130"/>
        <v>4440</v>
      </c>
      <c r="AC635" s="6">
        <f t="shared" si="131"/>
        <v>5000</v>
      </c>
      <c r="AD635" s="9" t="s">
        <v>516</v>
      </c>
      <c r="AE635" s="3" t="str">
        <f>IF(ISERROR(VLOOKUP($AD635,技まとめ!$A$1:$F$380,6,FALSE)),"－",VLOOKUP($AD635,技まとめ!$A$1:$F$380,6,FALSE))</f>
        <v>－</v>
      </c>
      <c r="AF635" s="3">
        <f>IF(ISERROR(VLOOKUP($AD635,技まとめ!$A$1:$F$380,3,FALSE)),"－",VLOOKUP($AD635,技まとめ!$A$1:$F$380,3,FALSE))</f>
        <v>0</v>
      </c>
      <c r="AG635" s="3">
        <f>IF(ISERROR(VLOOKUP($AD635,技まとめ!$A$1:$F$380,5,FALSE)),"－",VLOOKUP($AD635,技まとめ!$A$1:$F$380,5,FALSE))</f>
        <v>0</v>
      </c>
      <c r="AH635" s="3" t="str">
        <f>IF($E635=IF(ISERROR(VLOOKUP($AD635,技まとめ!$A$1:$F$380,4,FALSE)),"－",VLOOKUP($AD635,技まとめ!$A$1:$F$380,4,FALSE)),"一致","")</f>
        <v/>
      </c>
      <c r="AI635" s="9" t="s">
        <v>116</v>
      </c>
      <c r="AJ635" s="3" t="str">
        <f>IF(ISERROR(VLOOKUP($AI635,技まとめ!$A$1:$F$380,6,FALSE)),"－",VLOOKUP($AI635,技まとめ!$A$1:$F$380,6,FALSE))</f>
        <v>DR</v>
      </c>
      <c r="AK635" s="3">
        <f>IF(ISERROR(VLOOKUP($AI635,技まとめ!$A$1:$F$380,3,FALSE)),"－",VLOOKUP($AI635,技まとめ!$A$1:$F$380,3,FALSE))</f>
        <v>63</v>
      </c>
      <c r="AL635" s="3">
        <f>IF(ISERROR(VLOOKUP($AI635,技まとめ!$A$1:$F$380,5,FALSE)),"－",VLOOKUP($AI635,技まとめ!$A$1:$F$380,5,FALSE))</f>
        <v>42</v>
      </c>
      <c r="AM635" s="3" t="str">
        <f>IF($E635=IF(ISERROR(VLOOKUP($AI635,技まとめ!$A$1:$F$380,4,FALSE)),"－",VLOOKUP($AI635,技まとめ!$A$1:$F$380,4,FALSE)),"一致","")</f>
        <v/>
      </c>
      <c r="AN635" s="9" t="s">
        <v>132</v>
      </c>
      <c r="AO635" s="3" t="str">
        <f>IF(ISERROR(VLOOKUP($AN635,技まとめ!$A$1:$F$380,6,FALSE)),"－",VLOOKUP($AN635,技まとめ!$A$1:$F$380,6,FALSE))</f>
        <v>DR</v>
      </c>
      <c r="AP635" s="3">
        <f>IF(ISERROR(VLOOKUP($AN635,技まとめ!$A$1:$F$380,3,FALSE)),"－",VLOOKUP($AN635,技まとめ!$A$1:$F$380,3,FALSE))</f>
        <v>78</v>
      </c>
      <c r="AQ635" s="3">
        <f>IF(ISERROR(VLOOKUP($AN635,技まとめ!$A$1:$F$380,5,FALSE)),"－",VLOOKUP($AN635,技まとめ!$A$1:$F$380,5,FALSE))</f>
        <v>46</v>
      </c>
      <c r="AR635" s="3" t="str">
        <f>IF($E635=IF(ISERROR(VLOOKUP($AN635,技まとめ!$A$1:$F$380,4,FALSE)),"－",VLOOKUP($AN635,技まとめ!$A$1:$F$380,4,FALSE)),"一致","")</f>
        <v>一致</v>
      </c>
      <c r="AS635" s="9" t="s">
        <v>1650</v>
      </c>
      <c r="AT635" s="3" t="str">
        <f>IF(ISERROR(VLOOKUP($AS635,技まとめ!$A$1:$F$380,6,FALSE)),"－",VLOOKUP($AS635,技まとめ!$A$1:$F$380,6,FALSE))</f>
        <v>NS</v>
      </c>
      <c r="AU635" s="3">
        <f>IF(ISERROR(VLOOKUP($AS635,技まとめ!$A$1:$F$380,3,FALSE)),"－",VLOOKUP($AS635,技まとめ!$A$1:$F$380,3,FALSE))</f>
        <v>64</v>
      </c>
      <c r="AV635" s="3">
        <f>IF(ISERROR(VLOOKUP($AS635,技まとめ!$A$1:$F$380,5,FALSE)),"－",VLOOKUP($AS635,技まとめ!$A$1:$F$380,5,FALSE))</f>
        <v>37</v>
      </c>
      <c r="AW635" s="3" t="str">
        <f>IF($E635=IF(ISERROR(VLOOKUP($AS635,技まとめ!$A$1:$F$380,4,FALSE)),"－",VLOOKUP($AS635,技まとめ!$A$1:$F$380,4,FALSE)),"一致","")</f>
        <v>一致</v>
      </c>
      <c r="AX635" s="12" t="str">
        <f t="shared" si="132"/>
        <v>スピードプラスれっぷうダッシュダッシュストームエターナルブリザード</v>
      </c>
      <c r="AY635" s="12" t="str">
        <f t="shared" si="133"/>
        <v>スピードプラスれっぷうダッシュダッシュストームエターナルブリザード</v>
      </c>
      <c r="AZ635" s="12" t="str">
        <f t="shared" si="134"/>
        <v>スピードプラスれっぷうダッシュダッシュストームエターナルブリザード</v>
      </c>
      <c r="BA635" s="12" t="str">
        <f t="shared" si="135"/>
        <v>スピードプラスれっぷうダッシュダッシュストームエターナルブリザード</v>
      </c>
      <c r="BB635" s="11" t="str">
        <f t="shared" si="136"/>
        <v>－DRDRNS</v>
      </c>
      <c r="BC635" s="11" t="str">
        <f t="shared" si="137"/>
        <v>－DRDRNS</v>
      </c>
      <c r="BD635" s="11" t="str">
        <f t="shared" si="138"/>
        <v>－DRDRNS</v>
      </c>
      <c r="BE635" s="11" t="str">
        <f t="shared" si="139"/>
        <v>－DRDRNS</v>
      </c>
    </row>
    <row r="636" spans="1:57" ht="11.25" hidden="1" customHeight="1">
      <c r="A636" s="6">
        <v>634</v>
      </c>
      <c r="B636" s="7" t="s">
        <v>1651</v>
      </c>
      <c r="C636" s="8" t="s">
        <v>1652</v>
      </c>
      <c r="D636" s="7" t="s">
        <v>72</v>
      </c>
      <c r="E636" s="7" t="s">
        <v>95</v>
      </c>
      <c r="F636" s="7" t="s">
        <v>74</v>
      </c>
      <c r="G636" s="9">
        <v>120</v>
      </c>
      <c r="H636" s="9">
        <v>120</v>
      </c>
      <c r="I636" s="9">
        <v>55</v>
      </c>
      <c r="J636" s="9">
        <v>63</v>
      </c>
      <c r="K636" s="9">
        <v>50</v>
      </c>
      <c r="L636" s="9">
        <v>48</v>
      </c>
      <c r="M636" s="9">
        <v>47</v>
      </c>
      <c r="N636" s="9">
        <v>56</v>
      </c>
      <c r="O636" s="9">
        <v>54</v>
      </c>
      <c r="P636" s="9">
        <v>61</v>
      </c>
      <c r="Q636" s="10">
        <v>105</v>
      </c>
      <c r="R636" s="11">
        <v>48</v>
      </c>
      <c r="S636" s="11">
        <v>1</v>
      </c>
      <c r="T636" s="11">
        <v>98</v>
      </c>
      <c r="U636" s="11">
        <v>97</v>
      </c>
      <c r="V636" s="11">
        <v>1</v>
      </c>
      <c r="W636" s="11">
        <v>104</v>
      </c>
      <c r="X636" s="11">
        <f t="shared" si="126"/>
        <v>454</v>
      </c>
      <c r="Y636" s="11">
        <f t="shared" si="127"/>
        <v>4725</v>
      </c>
      <c r="Z636" s="11">
        <f t="shared" si="128"/>
        <v>2210</v>
      </c>
      <c r="AA636" s="11">
        <f t="shared" si="129"/>
        <v>3960</v>
      </c>
      <c r="AB636" s="11">
        <f t="shared" si="130"/>
        <v>3960</v>
      </c>
      <c r="AC636" s="6">
        <f t="shared" si="131"/>
        <v>4680</v>
      </c>
      <c r="AD636" s="9" t="s">
        <v>225</v>
      </c>
      <c r="AE636" s="3" t="str">
        <f>IF(ISERROR(VLOOKUP($AD636,技まとめ!$A$1:$F$380,6,FALSE)),"－",VLOOKUP($AD636,技まとめ!$A$1:$F$380,6,FALSE))</f>
        <v>CA</v>
      </c>
      <c r="AF636" s="3">
        <f>IF(ISERROR(VLOOKUP($AD636,技まとめ!$A$1:$F$380,3,FALSE)),"－",VLOOKUP($AD636,技まとめ!$A$1:$F$380,3,FALSE))</f>
        <v>17</v>
      </c>
      <c r="AG636" s="3">
        <f>IF(ISERROR(VLOOKUP($AD636,技まとめ!$A$1:$F$380,5,FALSE)),"－",VLOOKUP($AD636,技まとめ!$A$1:$F$380,5,FALSE))</f>
        <v>20</v>
      </c>
      <c r="AH636" s="3" t="str">
        <f>IF($E636=IF(ISERROR(VLOOKUP($AD636,技まとめ!$A$1:$F$380,4,FALSE)),"－",VLOOKUP($AD636,技まとめ!$A$1:$F$380,4,FALSE)),"一致","")</f>
        <v>一致</v>
      </c>
      <c r="AI636" s="9" t="s">
        <v>354</v>
      </c>
      <c r="AJ636" s="3" t="str">
        <f>IF(ISERROR(VLOOKUP($AI636,技まとめ!$A$1:$F$380,6,FALSE)),"－",VLOOKUP($AI636,技まとめ!$A$1:$F$380,6,FALSE))</f>
        <v>CA</v>
      </c>
      <c r="AK636" s="3">
        <f>IF(ISERROR(VLOOKUP($AI636,技まとめ!$A$1:$F$380,3,FALSE)),"－",VLOOKUP($AI636,技まとめ!$A$1:$F$380,3,FALSE))</f>
        <v>38</v>
      </c>
      <c r="AL636" s="3">
        <f>IF(ISERROR(VLOOKUP($AI636,技まとめ!$A$1:$F$380,5,FALSE)),"－",VLOOKUP($AI636,技まとめ!$A$1:$F$380,5,FALSE))</f>
        <v>30</v>
      </c>
      <c r="AM636" s="3" t="str">
        <f>IF($E636=IF(ISERROR(VLOOKUP($AI636,技まとめ!$A$1:$F$380,4,FALSE)),"－",VLOOKUP($AI636,技まとめ!$A$1:$F$380,4,FALSE)),"一致","")</f>
        <v>一致</v>
      </c>
      <c r="AN636" s="9" t="s">
        <v>305</v>
      </c>
      <c r="AO636" s="3" t="str">
        <f>IF(ISERROR(VLOOKUP($AN636,技まとめ!$A$1:$F$380,6,FALSE)),"－",VLOOKUP($AN636,技まとめ!$A$1:$F$380,6,FALSE))</f>
        <v>BL</v>
      </c>
      <c r="AP636" s="3">
        <f>IF(ISERROR(VLOOKUP($AN636,技まとめ!$A$1:$F$380,3,FALSE)),"－",VLOOKUP($AN636,技まとめ!$A$1:$F$380,3,FALSE))</f>
        <v>41</v>
      </c>
      <c r="AQ636" s="3">
        <f>IF(ISERROR(VLOOKUP($AN636,技まとめ!$A$1:$F$380,5,FALSE)),"－",VLOOKUP($AN636,技まとめ!$A$1:$F$380,5,FALSE))</f>
        <v>30</v>
      </c>
      <c r="AR636" s="3" t="str">
        <f>IF($E636=IF(ISERROR(VLOOKUP($AN636,技まとめ!$A$1:$F$380,4,FALSE)),"－",VLOOKUP($AN636,技まとめ!$A$1:$F$380,4,FALSE)),"一致","")</f>
        <v>一致</v>
      </c>
      <c r="AS636" s="9" t="s">
        <v>577</v>
      </c>
      <c r="AT636" s="3" t="str">
        <f>IF(ISERROR(VLOOKUP($AS636,技まとめ!$A$1:$F$380,6,FALSE)),"－",VLOOKUP($AS636,技まとめ!$A$1:$F$380,6,FALSE))</f>
        <v>BL</v>
      </c>
      <c r="AU636" s="3">
        <f>IF(ISERROR(VLOOKUP($AS636,技まとめ!$A$1:$F$380,3,FALSE)),"－",VLOOKUP($AS636,技まとめ!$A$1:$F$380,3,FALSE))</f>
        <v>78</v>
      </c>
      <c r="AV636" s="3">
        <f>IF(ISERROR(VLOOKUP($AS636,技まとめ!$A$1:$F$380,5,FALSE)),"－",VLOOKUP($AS636,技まとめ!$A$1:$F$380,5,FALSE))</f>
        <v>46</v>
      </c>
      <c r="AW636" s="3" t="str">
        <f>IF($E636=IF(ISERROR(VLOOKUP($AS636,技まとめ!$A$1:$F$380,4,FALSE)),"－",VLOOKUP($AS636,技まとめ!$A$1:$F$380,4,FALSE)),"一致","")</f>
        <v>一致</v>
      </c>
      <c r="AX636" s="12" t="str">
        <f t="shared" si="132"/>
        <v>キラーブレードシュートポケットフェイクボールデュアルストーム</v>
      </c>
      <c r="AY636" s="12" t="str">
        <f t="shared" si="133"/>
        <v>キラーブレードシュートポケットフェイクボールデュアルストーム</v>
      </c>
      <c r="AZ636" s="12" t="str">
        <f t="shared" si="134"/>
        <v>キラーブレードシュートポケットフェイクボールデュアルストーム</v>
      </c>
      <c r="BA636" s="12" t="str">
        <f t="shared" si="135"/>
        <v>キラーブレードシュートポケットフェイクボールデュアルストーム</v>
      </c>
      <c r="BB636" s="11" t="str">
        <f t="shared" si="136"/>
        <v>CACABLBL</v>
      </c>
      <c r="BC636" s="11" t="str">
        <f t="shared" si="137"/>
        <v>CACABLBL</v>
      </c>
      <c r="BD636" s="11" t="str">
        <f t="shared" si="138"/>
        <v>CACABLBL</v>
      </c>
      <c r="BE636" s="11" t="str">
        <f t="shared" si="139"/>
        <v>CACABLBL</v>
      </c>
    </row>
    <row r="637" spans="1:57" ht="11.25" hidden="1" customHeight="1">
      <c r="A637" s="6">
        <v>635</v>
      </c>
      <c r="B637" s="7" t="s">
        <v>1653</v>
      </c>
      <c r="C637" s="8" t="s">
        <v>1654</v>
      </c>
      <c r="D637" s="7" t="s">
        <v>72</v>
      </c>
      <c r="E637" s="7" t="s">
        <v>102</v>
      </c>
      <c r="F637" s="7" t="s">
        <v>109</v>
      </c>
      <c r="G637" s="9">
        <v>120</v>
      </c>
      <c r="H637" s="9">
        <v>110</v>
      </c>
      <c r="I637" s="9">
        <v>52</v>
      </c>
      <c r="J637" s="9">
        <v>57</v>
      </c>
      <c r="K637" s="9">
        <v>51</v>
      </c>
      <c r="L637" s="9">
        <v>57</v>
      </c>
      <c r="M637" s="9">
        <v>57</v>
      </c>
      <c r="N637" s="9">
        <v>53</v>
      </c>
      <c r="O637" s="9">
        <v>56</v>
      </c>
      <c r="P637" s="9">
        <v>26</v>
      </c>
      <c r="Q637" s="10">
        <v>102</v>
      </c>
      <c r="R637" s="11">
        <v>5</v>
      </c>
      <c r="S637" s="11">
        <v>1</v>
      </c>
      <c r="T637" s="11">
        <v>107</v>
      </c>
      <c r="U637" s="11">
        <v>107</v>
      </c>
      <c r="V637" s="11">
        <v>1</v>
      </c>
      <c r="W637" s="11">
        <v>106</v>
      </c>
      <c r="X637" s="11">
        <f t="shared" si="126"/>
        <v>429</v>
      </c>
      <c r="Y637" s="11">
        <f t="shared" si="127"/>
        <v>4615</v>
      </c>
      <c r="Z637" s="11">
        <f t="shared" si="128"/>
        <v>715</v>
      </c>
      <c r="AA637" s="11">
        <f t="shared" si="129"/>
        <v>4285</v>
      </c>
      <c r="AB637" s="11">
        <f t="shared" si="130"/>
        <v>4285</v>
      </c>
      <c r="AC637" s="6">
        <f t="shared" si="131"/>
        <v>4835</v>
      </c>
      <c r="AD637" s="9" t="s">
        <v>186</v>
      </c>
      <c r="AE637" s="3" t="str">
        <f>IF(ISERROR(VLOOKUP($AD637,技まとめ!$A$1:$F$380,6,FALSE)),"－",VLOOKUP($AD637,技まとめ!$A$1:$F$380,6,FALSE))</f>
        <v>DR</v>
      </c>
      <c r="AF637" s="3">
        <f>IF(ISERROR(VLOOKUP($AD637,技まとめ!$A$1:$F$380,3,FALSE)),"－",VLOOKUP($AD637,技まとめ!$A$1:$F$380,3,FALSE))</f>
        <v>27</v>
      </c>
      <c r="AG637" s="3">
        <f>IF(ISERROR(VLOOKUP($AD637,技まとめ!$A$1:$F$380,5,FALSE)),"－",VLOOKUP($AD637,技まとめ!$A$1:$F$380,5,FALSE))</f>
        <v>25</v>
      </c>
      <c r="AH637" s="3" t="str">
        <f>IF($E637=IF(ISERROR(VLOOKUP($AD637,技まとめ!$A$1:$F$380,4,FALSE)),"－",VLOOKUP($AD637,技まとめ!$A$1:$F$380,4,FALSE)),"一致","")</f>
        <v>一致</v>
      </c>
      <c r="AI637" s="9" t="s">
        <v>671</v>
      </c>
      <c r="AJ637" s="3" t="str">
        <f>IF(ISERROR(VLOOKUP($AI637,技まとめ!$A$1:$F$380,6,FALSE)),"－",VLOOKUP($AI637,技まとめ!$A$1:$F$380,6,FALSE))</f>
        <v>BL</v>
      </c>
      <c r="AK637" s="3">
        <f>IF(ISERROR(VLOOKUP($AI637,技まとめ!$A$1:$F$380,3,FALSE)),"－",VLOOKUP($AI637,技まとめ!$A$1:$F$380,3,FALSE))</f>
        <v>56</v>
      </c>
      <c r="AL637" s="3">
        <f>IF(ISERROR(VLOOKUP($AI637,技まとめ!$A$1:$F$380,5,FALSE)),"－",VLOOKUP($AI637,技まとめ!$A$1:$F$380,5,FALSE))</f>
        <v>39</v>
      </c>
      <c r="AM637" s="3" t="str">
        <f>IF($E637=IF(ISERROR(VLOOKUP($AI637,技まとめ!$A$1:$F$380,4,FALSE)),"－",VLOOKUP($AI637,技まとめ!$A$1:$F$380,4,FALSE)),"一致","")</f>
        <v>一致</v>
      </c>
      <c r="AN637" s="9" t="s">
        <v>426</v>
      </c>
      <c r="AO637" s="3" t="str">
        <f>IF(ISERROR(VLOOKUP($AN637,技まとめ!$A$1:$F$380,6,FALSE)),"－",VLOOKUP($AN637,技まとめ!$A$1:$F$380,6,FALSE))</f>
        <v>NS</v>
      </c>
      <c r="AP637" s="3">
        <f>IF(ISERROR(VLOOKUP($AN637,技まとめ!$A$1:$F$380,3,FALSE)),"－",VLOOKUP($AN637,技まとめ!$A$1:$F$380,3,FALSE))</f>
        <v>57</v>
      </c>
      <c r="AQ637" s="3">
        <f>IF(ISERROR(VLOOKUP($AN637,技まとめ!$A$1:$F$380,5,FALSE)),"－",VLOOKUP($AN637,技まとめ!$A$1:$F$380,5,FALSE))</f>
        <v>34</v>
      </c>
      <c r="AR637" s="3" t="str">
        <f>IF($E637=IF(ISERROR(VLOOKUP($AN637,技まとめ!$A$1:$F$380,4,FALSE)),"－",VLOOKUP($AN637,技まとめ!$A$1:$F$380,4,FALSE)),"一致","")</f>
        <v>一致</v>
      </c>
      <c r="AS637" s="9" t="s">
        <v>173</v>
      </c>
      <c r="AT637" s="3" t="str">
        <f>IF(ISERROR(VLOOKUP($AS637,技まとめ!$A$1:$F$380,6,FALSE)),"－",VLOOKUP($AS637,技まとめ!$A$1:$F$380,6,FALSE))</f>
        <v>DR</v>
      </c>
      <c r="AU637" s="3">
        <f>IF(ISERROR(VLOOKUP($AS637,技まとめ!$A$1:$F$380,3,FALSE)),"－",VLOOKUP($AS637,技まとめ!$A$1:$F$380,3,FALSE))</f>
        <v>65</v>
      </c>
      <c r="AV637" s="3">
        <f>IF(ISERROR(VLOOKUP($AS637,技まとめ!$A$1:$F$380,5,FALSE)),"－",VLOOKUP($AS637,技まとめ!$A$1:$F$380,5,FALSE))</f>
        <v>42</v>
      </c>
      <c r="AW637" s="3" t="str">
        <f>IF($E637=IF(ISERROR(VLOOKUP($AS637,技まとめ!$A$1:$F$380,4,FALSE)),"－",VLOOKUP($AS637,技まとめ!$A$1:$F$380,4,FALSE)),"一致","")</f>
        <v/>
      </c>
      <c r="AX637" s="12" t="str">
        <f t="shared" si="132"/>
        <v>フーセンガムフレイムダンスシャインドライブぶんしんフェイント</v>
      </c>
      <c r="AY637" s="12" t="str">
        <f t="shared" si="133"/>
        <v>フーセンガムフレイムダンスシャインドライブぶんしんフェイント</v>
      </c>
      <c r="AZ637" s="12" t="str">
        <f t="shared" si="134"/>
        <v>フーセンガムフレイムダンスシャインドライブぶんしんフェイント</v>
      </c>
      <c r="BA637" s="12" t="str">
        <f t="shared" si="135"/>
        <v>フーセンガムフレイムダンスシャインドライブぶんしんフェイント</v>
      </c>
      <c r="BB637" s="11" t="str">
        <f t="shared" si="136"/>
        <v>DRBLNSDR</v>
      </c>
      <c r="BC637" s="11" t="str">
        <f t="shared" si="137"/>
        <v>DRBLNSDR</v>
      </c>
      <c r="BD637" s="11" t="str">
        <f t="shared" si="138"/>
        <v>DRBLNSDR</v>
      </c>
      <c r="BE637" s="11" t="str">
        <f t="shared" si="139"/>
        <v>DRBLNSDR</v>
      </c>
    </row>
    <row r="638" spans="1:57" ht="11.25" hidden="1" customHeight="1">
      <c r="A638" s="6">
        <v>636</v>
      </c>
      <c r="B638" s="7" t="s">
        <v>1655</v>
      </c>
      <c r="C638" s="8" t="s">
        <v>1656</v>
      </c>
      <c r="D638" s="7" t="s">
        <v>72</v>
      </c>
      <c r="E638" s="7" t="s">
        <v>102</v>
      </c>
      <c r="F638" s="7" t="s">
        <v>74</v>
      </c>
      <c r="G638" s="9">
        <v>120</v>
      </c>
      <c r="H638" s="9">
        <v>95</v>
      </c>
      <c r="I638" s="9">
        <v>60</v>
      </c>
      <c r="J638" s="9">
        <v>56</v>
      </c>
      <c r="K638" s="9">
        <v>51</v>
      </c>
      <c r="L638" s="9">
        <v>53</v>
      </c>
      <c r="M638" s="9">
        <v>56</v>
      </c>
      <c r="N638" s="9">
        <v>60</v>
      </c>
      <c r="O638" s="9">
        <v>57</v>
      </c>
      <c r="P638" s="9">
        <v>29</v>
      </c>
      <c r="Q638" s="10">
        <v>110</v>
      </c>
      <c r="R638" s="11">
        <v>14</v>
      </c>
      <c r="S638" s="11">
        <v>1</v>
      </c>
      <c r="T638" s="11">
        <v>103</v>
      </c>
      <c r="U638" s="11">
        <v>106</v>
      </c>
      <c r="V638" s="11">
        <v>1</v>
      </c>
      <c r="W638" s="11">
        <v>107</v>
      </c>
      <c r="X638" s="11">
        <f t="shared" si="126"/>
        <v>442</v>
      </c>
      <c r="Y638" s="11">
        <f t="shared" si="127"/>
        <v>4940</v>
      </c>
      <c r="Z638" s="11">
        <f t="shared" si="128"/>
        <v>1035</v>
      </c>
      <c r="AA638" s="11">
        <f t="shared" si="129"/>
        <v>4150</v>
      </c>
      <c r="AB638" s="11">
        <f t="shared" si="130"/>
        <v>4150</v>
      </c>
      <c r="AC638" s="6">
        <f t="shared" si="131"/>
        <v>4725</v>
      </c>
      <c r="AD638" s="9" t="s">
        <v>202</v>
      </c>
      <c r="AE638" s="3" t="str">
        <f>IF(ISERROR(VLOOKUP($AD638,技まとめ!$A$1:$F$380,6,FALSE)),"－",VLOOKUP($AD638,技まとめ!$A$1:$F$380,6,FALSE))</f>
        <v>P1</v>
      </c>
      <c r="AF638" s="3">
        <f>IF(ISERROR(VLOOKUP($AD638,技まとめ!$A$1:$F$380,3,FALSE)),"－",VLOOKUP($AD638,技まとめ!$A$1:$F$380,3,FALSE))</f>
        <v>25</v>
      </c>
      <c r="AG638" s="3">
        <f>IF(ISERROR(VLOOKUP($AD638,技まとめ!$A$1:$F$380,5,FALSE)),"－",VLOOKUP($AD638,技まとめ!$A$1:$F$380,5,FALSE))</f>
        <v>25</v>
      </c>
      <c r="AH638" s="3" t="str">
        <f>IF($E638=IF(ISERROR(VLOOKUP($AD638,技まとめ!$A$1:$F$380,4,FALSE)),"－",VLOOKUP($AD638,技まとめ!$A$1:$F$380,4,FALSE)),"一致","")</f>
        <v>一致</v>
      </c>
      <c r="AI638" s="9" t="s">
        <v>560</v>
      </c>
      <c r="AJ638" s="3" t="str">
        <f>IF(ISERROR(VLOOKUP($AI638,技まとめ!$A$1:$F$380,6,FALSE)),"－",VLOOKUP($AI638,技まとめ!$A$1:$F$380,6,FALSE))</f>
        <v>BL</v>
      </c>
      <c r="AK638" s="3">
        <f>IF(ISERROR(VLOOKUP($AI638,技まとめ!$A$1:$F$380,3,FALSE)),"－",VLOOKUP($AI638,技まとめ!$A$1:$F$380,3,FALSE))</f>
        <v>28</v>
      </c>
      <c r="AL638" s="3">
        <f>IF(ISERROR(VLOOKUP($AI638,技まとめ!$A$1:$F$380,5,FALSE)),"－",VLOOKUP($AI638,技まとめ!$A$1:$F$380,5,FALSE))</f>
        <v>24</v>
      </c>
      <c r="AM638" s="3" t="str">
        <f>IF($E638=IF(ISERROR(VLOOKUP($AI638,技まとめ!$A$1:$F$380,4,FALSE)),"－",VLOOKUP($AI638,技まとめ!$A$1:$F$380,4,FALSE)),"一致","")</f>
        <v/>
      </c>
      <c r="AN638" s="9" t="s">
        <v>215</v>
      </c>
      <c r="AO638" s="3" t="str">
        <f>IF(ISERROR(VLOOKUP($AN638,技まとめ!$A$1:$F$380,6,FALSE)),"－",VLOOKUP($AN638,技まとめ!$A$1:$F$380,6,FALSE))</f>
        <v>DR</v>
      </c>
      <c r="AP638" s="3">
        <f>IF(ISERROR(VLOOKUP($AN638,技まとめ!$A$1:$F$380,3,FALSE)),"－",VLOOKUP($AN638,技まとめ!$A$1:$F$380,3,FALSE))</f>
        <v>15</v>
      </c>
      <c r="AQ638" s="3">
        <f>IF(ISERROR(VLOOKUP($AN638,技まとめ!$A$1:$F$380,5,FALSE)),"－",VLOOKUP($AN638,技まとめ!$A$1:$F$380,5,FALSE))</f>
        <v>20</v>
      </c>
      <c r="AR638" s="3" t="str">
        <f>IF($E638=IF(ISERROR(VLOOKUP($AN638,技まとめ!$A$1:$F$380,4,FALSE)),"－",VLOOKUP($AN638,技まとめ!$A$1:$F$380,4,FALSE)),"一致","")</f>
        <v/>
      </c>
      <c r="AS638" s="9" t="s">
        <v>301</v>
      </c>
      <c r="AT638" s="3" t="str">
        <f>IF(ISERROR(VLOOKUP($AS638,技まとめ!$A$1:$F$380,6,FALSE)),"－",VLOOKUP($AS638,技まとめ!$A$1:$F$380,6,FALSE))</f>
        <v>LS</v>
      </c>
      <c r="AU638" s="3">
        <f>IF(ISERROR(VLOOKUP($AS638,技まとめ!$A$1:$F$380,3,FALSE)),"－",VLOOKUP($AS638,技まとめ!$A$1:$F$380,3,FALSE))</f>
        <v>55</v>
      </c>
      <c r="AV638" s="3">
        <f>IF(ISERROR(VLOOKUP($AS638,技まとめ!$A$1:$F$380,5,FALSE)),"－",VLOOKUP($AS638,技まとめ!$A$1:$F$380,5,FALSE))</f>
        <v>40</v>
      </c>
      <c r="AW638" s="3" t="str">
        <f>IF($E638=IF(ISERROR(VLOOKUP($AS638,技まとめ!$A$1:$F$380,4,FALSE)),"－",VLOOKUP($AS638,技まとめ!$A$1:$F$380,4,FALSE)),"一致","")</f>
        <v/>
      </c>
      <c r="AX638" s="12" t="str">
        <f t="shared" si="132"/>
        <v>パワーシールドブレードアタックたつまきせんぷうツナミブースト</v>
      </c>
      <c r="AY638" s="12" t="str">
        <f t="shared" si="133"/>
        <v>パワーシールドブレードアタックたつまきせんぷうツナミブースト</v>
      </c>
      <c r="AZ638" s="12" t="str">
        <f t="shared" si="134"/>
        <v>パワーシールドブレードアタックたつまきせんぷうツナミブースト</v>
      </c>
      <c r="BA638" s="12" t="str">
        <f t="shared" si="135"/>
        <v>パワーシールドブレードアタックたつまきせんぷうツナミブースト</v>
      </c>
      <c r="BB638" s="11" t="str">
        <f t="shared" si="136"/>
        <v>P1BLDRLS</v>
      </c>
      <c r="BC638" s="11" t="str">
        <f t="shared" si="137"/>
        <v>P1BLDRLS</v>
      </c>
      <c r="BD638" s="11" t="str">
        <f t="shared" si="138"/>
        <v>P1BLDRLS</v>
      </c>
      <c r="BE638" s="11" t="str">
        <f t="shared" si="139"/>
        <v>P1BLDRLS</v>
      </c>
    </row>
    <row r="639" spans="1:57" ht="11.25" hidden="1" customHeight="1">
      <c r="A639" s="6">
        <v>637</v>
      </c>
      <c r="B639" s="7" t="s">
        <v>1657</v>
      </c>
      <c r="C639" s="8" t="s">
        <v>1658</v>
      </c>
      <c r="D639" s="7" t="s">
        <v>72</v>
      </c>
      <c r="E639" s="7" t="s">
        <v>102</v>
      </c>
      <c r="F639" s="7" t="s">
        <v>74</v>
      </c>
      <c r="G639" s="9">
        <v>110</v>
      </c>
      <c r="H639" s="9">
        <v>101</v>
      </c>
      <c r="I639" s="9">
        <v>54</v>
      </c>
      <c r="J639" s="9">
        <v>51</v>
      </c>
      <c r="K639" s="9">
        <v>54</v>
      </c>
      <c r="L639" s="9">
        <v>53</v>
      </c>
      <c r="M639" s="9">
        <v>57</v>
      </c>
      <c r="N639" s="9">
        <v>56</v>
      </c>
      <c r="O639" s="9">
        <v>51</v>
      </c>
      <c r="P639" s="9">
        <v>46</v>
      </c>
      <c r="Q639" s="10">
        <v>104</v>
      </c>
      <c r="R639" s="11">
        <v>25</v>
      </c>
      <c r="S639" s="11">
        <v>1</v>
      </c>
      <c r="T639" s="11">
        <v>103</v>
      </c>
      <c r="U639" s="11">
        <v>107</v>
      </c>
      <c r="V639" s="11">
        <v>1</v>
      </c>
      <c r="W639" s="11">
        <v>101</v>
      </c>
      <c r="X639" s="11">
        <f t="shared" si="126"/>
        <v>442</v>
      </c>
      <c r="Y639" s="11">
        <f t="shared" si="127"/>
        <v>4670</v>
      </c>
      <c r="Z639" s="11">
        <f t="shared" si="128"/>
        <v>1390</v>
      </c>
      <c r="AA639" s="11">
        <f t="shared" si="129"/>
        <v>4120</v>
      </c>
      <c r="AB639" s="11">
        <f t="shared" si="130"/>
        <v>4120</v>
      </c>
      <c r="AC639" s="6">
        <f t="shared" si="131"/>
        <v>4750</v>
      </c>
      <c r="AD639" s="9" t="s">
        <v>273</v>
      </c>
      <c r="AE639" s="3" t="str">
        <f>IF(ISERROR(VLOOKUP($AD639,技まとめ!$A$1:$F$380,6,FALSE)),"－",VLOOKUP($AD639,技まとめ!$A$1:$F$380,6,FALSE))</f>
        <v>BL</v>
      </c>
      <c r="AF639" s="3">
        <f>IF(ISERROR(VLOOKUP($AD639,技まとめ!$A$1:$F$380,3,FALSE)),"－",VLOOKUP($AD639,技まとめ!$A$1:$F$380,3,FALSE))</f>
        <v>17</v>
      </c>
      <c r="AG639" s="3">
        <f>IF(ISERROR(VLOOKUP($AD639,技まとめ!$A$1:$F$380,5,FALSE)),"－",VLOOKUP($AD639,技まとめ!$A$1:$F$380,5,FALSE))</f>
        <v>20</v>
      </c>
      <c r="AH639" s="3" t="str">
        <f>IF($E639=IF(ISERROR(VLOOKUP($AD639,技まとめ!$A$1:$F$380,4,FALSE)),"－",VLOOKUP($AD639,技まとめ!$A$1:$F$380,4,FALSE)),"一致","")</f>
        <v/>
      </c>
      <c r="AI639" s="9" t="s">
        <v>441</v>
      </c>
      <c r="AJ639" s="3" t="str">
        <f>IF(ISERROR(VLOOKUP($AI639,技まとめ!$A$1:$F$380,6,FALSE)),"－",VLOOKUP($AI639,技まとめ!$A$1:$F$380,6,FALSE))</f>
        <v>CA</v>
      </c>
      <c r="AK639" s="3">
        <f>IF(ISERROR(VLOOKUP($AI639,技まとめ!$A$1:$F$380,3,FALSE)),"－",VLOOKUP($AI639,技まとめ!$A$1:$F$380,3,FALSE))</f>
        <v>18</v>
      </c>
      <c r="AL639" s="3">
        <f>IF(ISERROR(VLOOKUP($AI639,技まとめ!$A$1:$F$380,5,FALSE)),"－",VLOOKUP($AI639,技まとめ!$A$1:$F$380,5,FALSE))</f>
        <v>21</v>
      </c>
      <c r="AM639" s="3" t="str">
        <f>IF($E639=IF(ISERROR(VLOOKUP($AI639,技まとめ!$A$1:$F$380,4,FALSE)),"－",VLOOKUP($AI639,技まとめ!$A$1:$F$380,4,FALSE)),"一致","")</f>
        <v>一致</v>
      </c>
      <c r="AN639" s="9" t="s">
        <v>351</v>
      </c>
      <c r="AO639" s="3" t="str">
        <f>IF(ISERROR(VLOOKUP($AN639,技まとめ!$A$1:$F$380,6,FALSE)),"－",VLOOKUP($AN639,技まとめ!$A$1:$F$380,6,FALSE))</f>
        <v>CA</v>
      </c>
      <c r="AP639" s="3">
        <f>IF(ISERROR(VLOOKUP($AN639,技まとめ!$A$1:$F$380,3,FALSE)),"－",VLOOKUP($AN639,技まとめ!$A$1:$F$380,3,FALSE))</f>
        <v>92</v>
      </c>
      <c r="AQ639" s="3">
        <f>IF(ISERROR(VLOOKUP($AN639,技まとめ!$A$1:$F$380,5,FALSE)),"－",VLOOKUP($AN639,技まとめ!$A$1:$F$380,5,FALSE))</f>
        <v>50</v>
      </c>
      <c r="AR639" s="3" t="str">
        <f>IF($E639=IF(ISERROR(VLOOKUP($AN639,技まとめ!$A$1:$F$380,4,FALSE)),"－",VLOOKUP($AN639,技まとめ!$A$1:$F$380,4,FALSE)),"一致","")</f>
        <v/>
      </c>
      <c r="AS639" s="9" t="s">
        <v>413</v>
      </c>
      <c r="AT639" s="3" t="str">
        <f>IF(ISERROR(VLOOKUP($AS639,技まとめ!$A$1:$F$380,6,FALSE)),"－",VLOOKUP($AS639,技まとめ!$A$1:$F$380,6,FALSE))</f>
        <v>BB</v>
      </c>
      <c r="AU639" s="3">
        <f>IF(ISERROR(VLOOKUP($AS639,技まとめ!$A$1:$F$380,3,FALSE)),"－",VLOOKUP($AS639,技まとめ!$A$1:$F$380,3,FALSE))</f>
        <v>31</v>
      </c>
      <c r="AV639" s="3">
        <f>IF(ISERROR(VLOOKUP($AS639,技まとめ!$A$1:$F$380,5,FALSE)),"－",VLOOKUP($AS639,技まとめ!$A$1:$F$380,5,FALSE))</f>
        <v>28</v>
      </c>
      <c r="AW639" s="3" t="str">
        <f>IF($E639=IF(ISERROR(VLOOKUP($AS639,技まとめ!$A$1:$F$380,4,FALSE)),"－",VLOOKUP($AS639,技まとめ!$A$1:$F$380,4,FALSE)),"一致","")</f>
        <v>一致</v>
      </c>
      <c r="AX639" s="12" t="str">
        <f t="shared" si="132"/>
        <v>しこふみプレッシャーパンチギガントウォールスーパーしこふみ</v>
      </c>
      <c r="AY639" s="12" t="str">
        <f t="shared" si="133"/>
        <v>しこふみプレッシャーパンチギガントウォールスーパーしこふみ</v>
      </c>
      <c r="AZ639" s="12" t="str">
        <f t="shared" si="134"/>
        <v>しこふみプレッシャーパンチギガントウォールスーパーしこふみ</v>
      </c>
      <c r="BA639" s="12" t="str">
        <f t="shared" si="135"/>
        <v>しこふみプレッシャーパンチギガントウォールスーパーしこふみ</v>
      </c>
      <c r="BB639" s="11" t="str">
        <f t="shared" si="136"/>
        <v>BLCACABB</v>
      </c>
      <c r="BC639" s="11" t="str">
        <f t="shared" si="137"/>
        <v>BLCACABB</v>
      </c>
      <c r="BD639" s="11" t="str">
        <f t="shared" si="138"/>
        <v>BLCACABB</v>
      </c>
      <c r="BE639" s="11" t="str">
        <f t="shared" si="139"/>
        <v>BLCACABB</v>
      </c>
    </row>
    <row r="640" spans="1:57" ht="11.25" hidden="1" customHeight="1">
      <c r="A640" s="6">
        <v>638</v>
      </c>
      <c r="B640" s="7" t="s">
        <v>1659</v>
      </c>
      <c r="C640" s="8" t="s">
        <v>1660</v>
      </c>
      <c r="D640" s="7" t="s">
        <v>72</v>
      </c>
      <c r="E640" s="7" t="s">
        <v>102</v>
      </c>
      <c r="F640" s="7" t="s">
        <v>74</v>
      </c>
      <c r="G640" s="9">
        <v>124</v>
      </c>
      <c r="H640" s="9">
        <v>96</v>
      </c>
      <c r="I640" s="9">
        <v>48</v>
      </c>
      <c r="J640" s="9">
        <v>55</v>
      </c>
      <c r="K640" s="9">
        <v>56</v>
      </c>
      <c r="L640" s="9">
        <v>45</v>
      </c>
      <c r="M640" s="9">
        <v>54</v>
      </c>
      <c r="N640" s="9">
        <v>56</v>
      </c>
      <c r="O640" s="9">
        <v>57</v>
      </c>
      <c r="P640" s="9">
        <v>60</v>
      </c>
      <c r="Q640" s="10">
        <v>98</v>
      </c>
      <c r="R640" s="11">
        <v>45</v>
      </c>
      <c r="S640" s="11">
        <v>1</v>
      </c>
      <c r="T640" s="11">
        <v>95</v>
      </c>
      <c r="U640" s="11">
        <v>104</v>
      </c>
      <c r="V640" s="11">
        <v>1</v>
      </c>
      <c r="W640" s="11">
        <v>107</v>
      </c>
      <c r="X640" s="11">
        <f t="shared" si="126"/>
        <v>451</v>
      </c>
      <c r="Y640" s="11">
        <f t="shared" si="127"/>
        <v>4460</v>
      </c>
      <c r="Z640" s="11">
        <f t="shared" si="128"/>
        <v>2120</v>
      </c>
      <c r="AA640" s="11">
        <f t="shared" si="129"/>
        <v>3870</v>
      </c>
      <c r="AB640" s="11">
        <f t="shared" si="130"/>
        <v>3870</v>
      </c>
      <c r="AC640" s="6">
        <f t="shared" si="131"/>
        <v>4560</v>
      </c>
      <c r="AD640" s="9" t="s">
        <v>350</v>
      </c>
      <c r="AE640" s="3" t="str">
        <f>IF(ISERROR(VLOOKUP($AD640,技まとめ!$A$1:$F$380,6,FALSE)),"－",VLOOKUP($AD640,技まとめ!$A$1:$F$380,6,FALSE))</f>
        <v>CA</v>
      </c>
      <c r="AF640" s="3">
        <f>IF(ISERROR(VLOOKUP($AD640,技まとめ!$A$1:$F$380,3,FALSE)),"－",VLOOKUP($AD640,技まとめ!$A$1:$F$380,3,FALSE))</f>
        <v>15</v>
      </c>
      <c r="AG640" s="3">
        <f>IF(ISERROR(VLOOKUP($AD640,技まとめ!$A$1:$F$380,5,FALSE)),"－",VLOOKUP($AD640,技まとめ!$A$1:$F$380,5,FALSE))</f>
        <v>20</v>
      </c>
      <c r="AH640" s="3" t="str">
        <f>IF($E640=IF(ISERROR(VLOOKUP($AD640,技まとめ!$A$1:$F$380,4,FALSE)),"－",VLOOKUP($AD640,技まとめ!$A$1:$F$380,4,FALSE)),"一致","")</f>
        <v/>
      </c>
      <c r="AI640" s="9" t="s">
        <v>354</v>
      </c>
      <c r="AJ640" s="3" t="str">
        <f>IF(ISERROR(VLOOKUP($AI640,技まとめ!$A$1:$F$380,6,FALSE)),"－",VLOOKUP($AI640,技まとめ!$A$1:$F$380,6,FALSE))</f>
        <v>CA</v>
      </c>
      <c r="AK640" s="3">
        <f>IF(ISERROR(VLOOKUP($AI640,技まとめ!$A$1:$F$380,3,FALSE)),"－",VLOOKUP($AI640,技まとめ!$A$1:$F$380,3,FALSE))</f>
        <v>38</v>
      </c>
      <c r="AL640" s="3">
        <f>IF(ISERROR(VLOOKUP($AI640,技まとめ!$A$1:$F$380,5,FALSE)),"－",VLOOKUP($AI640,技まとめ!$A$1:$F$380,5,FALSE))</f>
        <v>30</v>
      </c>
      <c r="AM640" s="3" t="str">
        <f>IF($E640=IF(ISERROR(VLOOKUP($AI640,技まとめ!$A$1:$F$380,4,FALSE)),"－",VLOOKUP($AI640,技まとめ!$A$1:$F$380,4,FALSE)),"一致","")</f>
        <v/>
      </c>
      <c r="AN640" s="9" t="s">
        <v>300</v>
      </c>
      <c r="AO640" s="3" t="str">
        <f>IF(ISERROR(VLOOKUP($AN640,技まとめ!$A$1:$F$380,6,FALSE)),"－",VLOOKUP($AN640,技まとめ!$A$1:$F$380,6,FALSE))</f>
        <v>BB</v>
      </c>
      <c r="AP640" s="3">
        <f>IF(ISERROR(VLOOKUP($AN640,技まとめ!$A$1:$F$380,3,FALSE)),"－",VLOOKUP($AN640,技まとめ!$A$1:$F$380,3,FALSE))</f>
        <v>49</v>
      </c>
      <c r="AQ640" s="3">
        <f>IF(ISERROR(VLOOKUP($AN640,技まとめ!$A$1:$F$380,5,FALSE)),"－",VLOOKUP($AN640,技まとめ!$A$1:$F$380,5,FALSE))</f>
        <v>32</v>
      </c>
      <c r="AR640" s="3" t="str">
        <f>IF($E640=IF(ISERROR(VLOOKUP($AN640,技まとめ!$A$1:$F$380,4,FALSE)),"－",VLOOKUP($AN640,技まとめ!$A$1:$F$380,4,FALSE)),"一致","")</f>
        <v/>
      </c>
      <c r="AS640" s="9" t="s">
        <v>573</v>
      </c>
      <c r="AT640" s="3" t="str">
        <f>IF(ISERROR(VLOOKUP($AS640,技まとめ!$A$1:$F$380,6,FALSE)),"－",VLOOKUP($AS640,技まとめ!$A$1:$F$380,6,FALSE))</f>
        <v>P2</v>
      </c>
      <c r="AU640" s="3">
        <f>IF(ISERROR(VLOOKUP($AS640,技まとめ!$A$1:$F$380,3,FALSE)),"－",VLOOKUP($AS640,技まとめ!$A$1:$F$380,3,FALSE))</f>
        <v>71</v>
      </c>
      <c r="AV640" s="3">
        <f>IF(ISERROR(VLOOKUP($AS640,技まとめ!$A$1:$F$380,5,FALSE)),"－",VLOOKUP($AS640,技まとめ!$A$1:$F$380,5,FALSE))</f>
        <v>42</v>
      </c>
      <c r="AW640" s="3" t="str">
        <f>IF($E640=IF(ISERROR(VLOOKUP($AS640,技まとめ!$A$1:$F$380,4,FALSE)),"－",VLOOKUP($AS640,技まとめ!$A$1:$F$380,4,FALSE)),"一致","")</f>
        <v/>
      </c>
      <c r="AX640" s="12" t="str">
        <f t="shared" si="132"/>
        <v>タフネスブロックシュートポケットスピニングカットつなみウォール</v>
      </c>
      <c r="AY640" s="12" t="str">
        <f t="shared" si="133"/>
        <v>タフネスブロックシュートポケットスピニングカットつなみウォール</v>
      </c>
      <c r="AZ640" s="12" t="str">
        <f t="shared" si="134"/>
        <v>タフネスブロックシュートポケットスピニングカットつなみウォール</v>
      </c>
      <c r="BA640" s="12" t="str">
        <f t="shared" si="135"/>
        <v>タフネスブロックシュートポケットスピニングカットつなみウォール</v>
      </c>
      <c r="BB640" s="11" t="str">
        <f t="shared" si="136"/>
        <v>CACABBP2</v>
      </c>
      <c r="BC640" s="11" t="str">
        <f t="shared" si="137"/>
        <v>CACABBP2</v>
      </c>
      <c r="BD640" s="11" t="str">
        <f t="shared" si="138"/>
        <v>CACABBP2</v>
      </c>
      <c r="BE640" s="11" t="str">
        <f t="shared" si="139"/>
        <v>CACABBP2</v>
      </c>
    </row>
    <row r="641" spans="1:57" ht="11.25" hidden="1" customHeight="1">
      <c r="A641" s="6">
        <v>639</v>
      </c>
      <c r="B641" s="7" t="s">
        <v>1661</v>
      </c>
      <c r="C641" s="8" t="s">
        <v>1662</v>
      </c>
      <c r="D641" s="7" t="s">
        <v>72</v>
      </c>
      <c r="E641" s="7" t="s">
        <v>73</v>
      </c>
      <c r="F641" s="7" t="s">
        <v>128</v>
      </c>
      <c r="G641" s="9">
        <v>94</v>
      </c>
      <c r="H641" s="9">
        <v>126</v>
      </c>
      <c r="I641" s="9">
        <v>51</v>
      </c>
      <c r="J641" s="9">
        <v>62</v>
      </c>
      <c r="K641" s="9">
        <v>51</v>
      </c>
      <c r="L641" s="9">
        <v>60</v>
      </c>
      <c r="M641" s="9">
        <v>57</v>
      </c>
      <c r="N641" s="9">
        <v>51</v>
      </c>
      <c r="O641" s="9">
        <v>56</v>
      </c>
      <c r="P641" s="9">
        <v>23</v>
      </c>
      <c r="Q641" s="10">
        <v>101</v>
      </c>
      <c r="R641" s="11">
        <v>5</v>
      </c>
      <c r="S641" s="11">
        <v>1</v>
      </c>
      <c r="T641" s="11">
        <v>110</v>
      </c>
      <c r="U641" s="11">
        <v>107</v>
      </c>
      <c r="V641" s="11">
        <v>1</v>
      </c>
      <c r="W641" s="11">
        <v>106</v>
      </c>
      <c r="X641" s="11">
        <f t="shared" si="126"/>
        <v>431</v>
      </c>
      <c r="Y641" s="11">
        <f t="shared" si="127"/>
        <v>4575</v>
      </c>
      <c r="Z641" s="11">
        <f t="shared" si="128"/>
        <v>715</v>
      </c>
      <c r="AA641" s="11">
        <f t="shared" si="129"/>
        <v>4390</v>
      </c>
      <c r="AB641" s="11">
        <f t="shared" si="130"/>
        <v>4390</v>
      </c>
      <c r="AC641" s="6">
        <f t="shared" si="131"/>
        <v>4955</v>
      </c>
      <c r="AD641" s="9" t="s">
        <v>329</v>
      </c>
      <c r="AE641" s="3" t="str">
        <f>IF(ISERROR(VLOOKUP($AD641,技まとめ!$A$1:$F$380,6,FALSE)),"－",VLOOKUP($AD641,技まとめ!$A$1:$F$380,6,FALSE))</f>
        <v>SC</v>
      </c>
      <c r="AF641" s="3">
        <f>IF(ISERROR(VLOOKUP($AD641,技まとめ!$A$1:$F$380,3,FALSE)),"－",VLOOKUP($AD641,技まとめ!$A$1:$F$380,3,FALSE))</f>
        <v>23</v>
      </c>
      <c r="AG641" s="3">
        <f>IF(ISERROR(VLOOKUP($AD641,技まとめ!$A$1:$F$380,5,FALSE)),"－",VLOOKUP($AD641,技まとめ!$A$1:$F$380,5,FALSE))</f>
        <v>20</v>
      </c>
      <c r="AH641" s="3" t="str">
        <f>IF($E641=IF(ISERROR(VLOOKUP($AD641,技まとめ!$A$1:$F$380,4,FALSE)),"－",VLOOKUP($AD641,技まとめ!$A$1:$F$380,4,FALSE)),"一致","")</f>
        <v>一致</v>
      </c>
      <c r="AI641" s="9" t="s">
        <v>217</v>
      </c>
      <c r="AJ641" s="3" t="str">
        <f>IF(ISERROR(VLOOKUP($AI641,技まとめ!$A$1:$F$380,6,FALSE)),"－",VLOOKUP($AI641,技まとめ!$A$1:$F$380,6,FALSE))</f>
        <v>NS</v>
      </c>
      <c r="AK641" s="3">
        <f>IF(ISERROR(VLOOKUP($AI641,技まとめ!$A$1:$F$380,3,FALSE)),"－",VLOOKUP($AI641,技まとめ!$A$1:$F$380,3,FALSE))</f>
        <v>51</v>
      </c>
      <c r="AL641" s="3">
        <f>IF(ISERROR(VLOOKUP($AI641,技まとめ!$A$1:$F$380,5,FALSE)),"－",VLOOKUP($AI641,技まとめ!$A$1:$F$380,5,FALSE))</f>
        <v>31</v>
      </c>
      <c r="AM641" s="3" t="str">
        <f>IF($E641=IF(ISERROR(VLOOKUP($AI641,技まとめ!$A$1:$F$380,4,FALSE)),"－",VLOOKUP($AI641,技まとめ!$A$1:$F$380,4,FALSE)),"一致","")</f>
        <v/>
      </c>
      <c r="AN641" s="9" t="s">
        <v>586</v>
      </c>
      <c r="AO641" s="3" t="str">
        <f>IF(ISERROR(VLOOKUP($AN641,技まとめ!$A$1:$F$380,6,FALSE)),"－",VLOOKUP($AN641,技まとめ!$A$1:$F$380,6,FALSE))</f>
        <v>BL</v>
      </c>
      <c r="AP641" s="3">
        <f>IF(ISERROR(VLOOKUP($AN641,技まとめ!$A$1:$F$380,3,FALSE)),"－",VLOOKUP($AN641,技まとめ!$A$1:$F$380,3,FALSE))</f>
        <v>54</v>
      </c>
      <c r="AQ641" s="3">
        <f>IF(ISERROR(VLOOKUP($AN641,技まとめ!$A$1:$F$380,5,FALSE)),"－",VLOOKUP($AN641,技まとめ!$A$1:$F$380,5,FALSE))</f>
        <v>36</v>
      </c>
      <c r="AR641" s="3" t="str">
        <f>IF($E641=IF(ISERROR(VLOOKUP($AN641,技まとめ!$A$1:$F$380,4,FALSE)),"－",VLOOKUP($AN641,技まとめ!$A$1:$F$380,4,FALSE)),"一致","")</f>
        <v>一致</v>
      </c>
      <c r="AS641" s="9" t="s">
        <v>310</v>
      </c>
      <c r="AT641" s="3" t="str">
        <f>IF(ISERROR(VLOOKUP($AS641,技まとめ!$A$1:$F$380,6,FALSE)),"－",VLOOKUP($AS641,技まとめ!$A$1:$F$380,6,FALSE))</f>
        <v>DR</v>
      </c>
      <c r="AU641" s="3">
        <f>IF(ISERROR(VLOOKUP($AS641,技まとめ!$A$1:$F$380,3,FALSE)),"－",VLOOKUP($AS641,技まとめ!$A$1:$F$380,3,FALSE))</f>
        <v>65</v>
      </c>
      <c r="AV641" s="3">
        <f>IF(ISERROR(VLOOKUP($AS641,技まとめ!$A$1:$F$380,5,FALSE)),"－",VLOOKUP($AS641,技まとめ!$A$1:$F$380,5,FALSE))</f>
        <v>42</v>
      </c>
      <c r="AW641" s="3" t="str">
        <f>IF($E641=IF(ISERROR(VLOOKUP($AS641,技まとめ!$A$1:$F$380,4,FALSE)),"－",VLOOKUP($AS641,技まとめ!$A$1:$F$380,4,FALSE)),"一致","")</f>
        <v>一致</v>
      </c>
      <c r="AX641" s="12" t="str">
        <f t="shared" si="132"/>
        <v>スネークショットクンフーヘッドグレイブストーンモグラシャッフル</v>
      </c>
      <c r="AY641" s="12" t="str">
        <f t="shared" si="133"/>
        <v>スネークショットクンフーヘッドグレイブストーンモグラシャッフル</v>
      </c>
      <c r="AZ641" s="12" t="str">
        <f t="shared" si="134"/>
        <v>スネークショットクンフーヘッドグレイブストーンモグラシャッフル</v>
      </c>
      <c r="BA641" s="12" t="str">
        <f t="shared" si="135"/>
        <v>スネークショットクンフーヘッドグレイブストーンモグラシャッフル</v>
      </c>
      <c r="BB641" s="11" t="str">
        <f t="shared" si="136"/>
        <v>SCNSBLDR</v>
      </c>
      <c r="BC641" s="11" t="str">
        <f t="shared" si="137"/>
        <v>SCNSBLDR</v>
      </c>
      <c r="BD641" s="11" t="str">
        <f t="shared" si="138"/>
        <v>SCNSBLDR</v>
      </c>
      <c r="BE641" s="11" t="str">
        <f t="shared" si="139"/>
        <v>SCNSBLDR</v>
      </c>
    </row>
    <row r="642" spans="1:57" ht="11.25" hidden="1" customHeight="1">
      <c r="A642" s="6">
        <v>640</v>
      </c>
      <c r="B642" s="7" t="s">
        <v>1663</v>
      </c>
      <c r="C642" s="8" t="s">
        <v>1664</v>
      </c>
      <c r="D642" s="7" t="s">
        <v>72</v>
      </c>
      <c r="E642" s="7" t="s">
        <v>73</v>
      </c>
      <c r="F642" s="7" t="s">
        <v>128</v>
      </c>
      <c r="G642" s="9">
        <v>118</v>
      </c>
      <c r="H642" s="9">
        <v>95</v>
      </c>
      <c r="I642" s="9">
        <v>54</v>
      </c>
      <c r="J642" s="9">
        <v>53</v>
      </c>
      <c r="K642" s="9">
        <v>53</v>
      </c>
      <c r="L642" s="9">
        <v>51</v>
      </c>
      <c r="M642" s="9">
        <v>55</v>
      </c>
      <c r="N642" s="9">
        <v>57</v>
      </c>
      <c r="O642" s="9">
        <v>56</v>
      </c>
      <c r="P642" s="9">
        <v>44</v>
      </c>
      <c r="Q642" s="10">
        <v>104</v>
      </c>
      <c r="R642" s="11">
        <v>25</v>
      </c>
      <c r="S642" s="11">
        <v>1</v>
      </c>
      <c r="T642" s="11">
        <v>101</v>
      </c>
      <c r="U642" s="11">
        <v>105</v>
      </c>
      <c r="V642" s="11">
        <v>1</v>
      </c>
      <c r="W642" s="11">
        <v>106</v>
      </c>
      <c r="X642" s="11">
        <f t="shared" si="126"/>
        <v>443</v>
      </c>
      <c r="Y642" s="11">
        <f t="shared" si="127"/>
        <v>4695</v>
      </c>
      <c r="Z642" s="11">
        <f t="shared" si="128"/>
        <v>1415</v>
      </c>
      <c r="AA642" s="11">
        <f t="shared" si="129"/>
        <v>4075</v>
      </c>
      <c r="AB642" s="11">
        <f t="shared" si="130"/>
        <v>4075</v>
      </c>
      <c r="AC642" s="6">
        <f t="shared" si="131"/>
        <v>4695</v>
      </c>
      <c r="AD642" s="9" t="s">
        <v>5013</v>
      </c>
      <c r="AE642" s="3" t="str">
        <f>IF(ISERROR(VLOOKUP($AD642,技まとめ!$A$1:$F$380,6,FALSE)),"－",VLOOKUP($AD642,技まとめ!$A$1:$F$380,6,FALSE))</f>
        <v>－</v>
      </c>
      <c r="AF642" s="3">
        <f>IF(ISERROR(VLOOKUP($AD642,技まとめ!$A$1:$F$380,3,FALSE)),"－",VLOOKUP($AD642,技まとめ!$A$1:$F$380,3,FALSE))</f>
        <v>0</v>
      </c>
      <c r="AG642" s="3">
        <f>IF(ISERROR(VLOOKUP($AD642,技まとめ!$A$1:$F$380,5,FALSE)),"－",VLOOKUP($AD642,技まとめ!$A$1:$F$380,5,FALSE))</f>
        <v>0</v>
      </c>
      <c r="AH642" s="3" t="str">
        <f>IF($E642=IF(ISERROR(VLOOKUP($AD642,技まとめ!$A$1:$F$380,4,FALSE)),"－",VLOOKUP($AD642,技まとめ!$A$1:$F$380,4,FALSE)),"一致","")</f>
        <v/>
      </c>
      <c r="AI642" s="9" t="s">
        <v>231</v>
      </c>
      <c r="AJ642" s="3" t="str">
        <f>IF(ISERROR(VLOOKUP($AI642,技まとめ!$A$1:$F$380,6,FALSE)),"－",VLOOKUP($AI642,技まとめ!$A$1:$F$380,6,FALSE))</f>
        <v>SC</v>
      </c>
      <c r="AK642" s="3">
        <f>IF(ISERROR(VLOOKUP($AI642,技まとめ!$A$1:$F$380,3,FALSE)),"－",VLOOKUP($AI642,技まとめ!$A$1:$F$380,3,FALSE))</f>
        <v>28</v>
      </c>
      <c r="AL642" s="3">
        <f>IF(ISERROR(VLOOKUP($AI642,技まとめ!$A$1:$F$380,5,FALSE)),"－",VLOOKUP($AI642,技まとめ!$A$1:$F$380,5,FALSE))</f>
        <v>21</v>
      </c>
      <c r="AM642" s="3" t="str">
        <f>IF($E642=IF(ISERROR(VLOOKUP($AI642,技まとめ!$A$1:$F$380,4,FALSE)),"－",VLOOKUP($AI642,技まとめ!$A$1:$F$380,4,FALSE)),"一致","")</f>
        <v/>
      </c>
      <c r="AN642" s="9" t="s">
        <v>508</v>
      </c>
      <c r="AO642" s="3" t="str">
        <f>IF(ISERROR(VLOOKUP($AN642,技まとめ!$A$1:$F$380,6,FALSE)),"－",VLOOKUP($AN642,技まとめ!$A$1:$F$380,6,FALSE))</f>
        <v>SC</v>
      </c>
      <c r="AP642" s="3">
        <f>IF(ISERROR(VLOOKUP($AN642,技まとめ!$A$1:$F$380,3,FALSE)),"－",VLOOKUP($AN642,技まとめ!$A$1:$F$380,3,FALSE))</f>
        <v>66</v>
      </c>
      <c r="AQ642" s="3">
        <f>IF(ISERROR(VLOOKUP($AN642,技まとめ!$A$1:$F$380,5,FALSE)),"－",VLOOKUP($AN642,技まとめ!$A$1:$F$380,5,FALSE))</f>
        <v>37</v>
      </c>
      <c r="AR642" s="3" t="str">
        <f>IF($E642=IF(ISERROR(VLOOKUP($AN642,技まとめ!$A$1:$F$380,4,FALSE)),"－",VLOOKUP($AN642,技まとめ!$A$1:$F$380,4,FALSE)),"一致","")</f>
        <v/>
      </c>
      <c r="AS642" s="9" t="s">
        <v>454</v>
      </c>
      <c r="AT642" s="3" t="str">
        <f>IF(ISERROR(VLOOKUP($AS642,技まとめ!$A$1:$F$380,6,FALSE)),"－",VLOOKUP($AS642,技まとめ!$A$1:$F$380,6,FALSE))</f>
        <v>BL</v>
      </c>
      <c r="AU642" s="3">
        <f>IF(ISERROR(VLOOKUP($AS642,技まとめ!$A$1:$F$380,3,FALSE)),"－",VLOOKUP($AS642,技まとめ!$A$1:$F$380,3,FALSE))</f>
        <v>65</v>
      </c>
      <c r="AV642" s="3">
        <f>IF(ISERROR(VLOOKUP($AS642,技まとめ!$A$1:$F$380,5,FALSE)),"－",VLOOKUP($AS642,技まとめ!$A$1:$F$380,5,FALSE))</f>
        <v>42</v>
      </c>
      <c r="AW642" s="3" t="str">
        <f>IF($E642=IF(ISERROR(VLOOKUP($AS642,技まとめ!$A$1:$F$380,4,FALSE)),"－",VLOOKUP($AS642,技まとめ!$A$1:$F$380,4,FALSE)),"一致","")</f>
        <v/>
      </c>
      <c r="AX642" s="12" t="str">
        <f t="shared" si="132"/>
        <v>セツヤク！ファントムシュートつうてんかくシュートぶんしんディフェンス</v>
      </c>
      <c r="AY642" s="12" t="str">
        <f t="shared" si="133"/>
        <v>セツヤク！ファントムシュートつうてんかくシュートぶんしんディフェンス</v>
      </c>
      <c r="AZ642" s="12" t="str">
        <f t="shared" si="134"/>
        <v>セツヤク！ファントムシュートつうてんかくシュートぶんしんディフェンス</v>
      </c>
      <c r="BA642" s="12" t="str">
        <f t="shared" si="135"/>
        <v>セツヤク！ファントムシュートつうてんかくシュートぶんしんディフェンス</v>
      </c>
      <c r="BB642" s="11" t="str">
        <f t="shared" si="136"/>
        <v>－SCSCBL</v>
      </c>
      <c r="BC642" s="11" t="str">
        <f t="shared" si="137"/>
        <v>－SCSCBL</v>
      </c>
      <c r="BD642" s="11" t="str">
        <f t="shared" si="138"/>
        <v>－SCSCBL</v>
      </c>
      <c r="BE642" s="11" t="str">
        <f t="shared" si="139"/>
        <v>－SCSCBL</v>
      </c>
    </row>
    <row r="643" spans="1:57" ht="11.25" hidden="1" customHeight="1">
      <c r="A643" s="6">
        <v>641</v>
      </c>
      <c r="B643" s="7" t="s">
        <v>1665</v>
      </c>
      <c r="C643" s="8" t="s">
        <v>1666</v>
      </c>
      <c r="D643" s="7" t="s">
        <v>72</v>
      </c>
      <c r="E643" s="7" t="s">
        <v>73</v>
      </c>
      <c r="F643" s="7" t="s">
        <v>128</v>
      </c>
      <c r="G643" s="9">
        <v>122</v>
      </c>
      <c r="H643" s="9">
        <v>93</v>
      </c>
      <c r="I643" s="9">
        <v>46</v>
      </c>
      <c r="J643" s="9">
        <v>55</v>
      </c>
      <c r="K643" s="9">
        <v>58</v>
      </c>
      <c r="L643" s="9">
        <v>50</v>
      </c>
      <c r="M643" s="9">
        <v>57</v>
      </c>
      <c r="N643" s="9">
        <v>54</v>
      </c>
      <c r="O643" s="9">
        <v>56</v>
      </c>
      <c r="P643" s="9">
        <v>62</v>
      </c>
      <c r="Q643" s="10">
        <v>96</v>
      </c>
      <c r="R643" s="11">
        <v>47</v>
      </c>
      <c r="S643" s="11">
        <v>1</v>
      </c>
      <c r="T643" s="11">
        <v>100</v>
      </c>
      <c r="U643" s="11">
        <v>107</v>
      </c>
      <c r="V643" s="11">
        <v>1</v>
      </c>
      <c r="W643" s="11">
        <v>106</v>
      </c>
      <c r="X643" s="11">
        <f t="shared" ref="X643:X706" si="140">SUM(Q643:W643)</f>
        <v>458</v>
      </c>
      <c r="Y643" s="11">
        <f t="shared" ref="Y643:Y706" si="141">Q643*40+V643*5+W643*5</f>
        <v>4375</v>
      </c>
      <c r="Z643" s="11">
        <f t="shared" ref="Z643:Z706" si="142">R643*35+S643*5+V643*5+W643*5</f>
        <v>2185</v>
      </c>
      <c r="AA643" s="11">
        <f t="shared" ref="AA643:AA706" si="143">T643*35+S643*5+V643*5+W643*5</f>
        <v>4040</v>
      </c>
      <c r="AB643" s="11">
        <f t="shared" ref="AB643:AB706" si="144">T643*35+V643*10+W643*5</f>
        <v>4040</v>
      </c>
      <c r="AC643" s="6">
        <f t="shared" ref="AC643:AC706" si="145">T643*40+R643*5+W643*5</f>
        <v>4765</v>
      </c>
      <c r="AD643" s="9" t="s">
        <v>329</v>
      </c>
      <c r="AE643" s="3" t="str">
        <f>IF(ISERROR(VLOOKUP($AD643,技まとめ!$A$1:$F$380,6,FALSE)),"－",VLOOKUP($AD643,技まとめ!$A$1:$F$380,6,FALSE))</f>
        <v>SC</v>
      </c>
      <c r="AF643" s="3">
        <f>IF(ISERROR(VLOOKUP($AD643,技まとめ!$A$1:$F$380,3,FALSE)),"－",VLOOKUP($AD643,技まとめ!$A$1:$F$380,3,FALSE))</f>
        <v>23</v>
      </c>
      <c r="AG643" s="3">
        <f>IF(ISERROR(VLOOKUP($AD643,技まとめ!$A$1:$F$380,5,FALSE)),"－",VLOOKUP($AD643,技まとめ!$A$1:$F$380,5,FALSE))</f>
        <v>20</v>
      </c>
      <c r="AH643" s="3" t="str">
        <f>IF($E643=IF(ISERROR(VLOOKUP($AD643,技まとめ!$A$1:$F$380,4,FALSE)),"－",VLOOKUP($AD643,技まとめ!$A$1:$F$380,4,FALSE)),"一致","")</f>
        <v>一致</v>
      </c>
      <c r="AI643" s="9" t="s">
        <v>214</v>
      </c>
      <c r="AJ643" s="3" t="str">
        <f>IF(ISERROR(VLOOKUP($AI643,技まとめ!$A$1:$F$380,6,FALSE)),"－",VLOOKUP($AI643,技まとめ!$A$1:$F$380,6,FALSE))</f>
        <v>DR</v>
      </c>
      <c r="AK643" s="3">
        <f>IF(ISERROR(VLOOKUP($AI643,技まとめ!$A$1:$F$380,3,FALSE)),"－",VLOOKUP($AI643,技まとめ!$A$1:$F$380,3,FALSE))</f>
        <v>27</v>
      </c>
      <c r="AL643" s="3">
        <f>IF(ISERROR(VLOOKUP($AI643,技まとめ!$A$1:$F$380,5,FALSE)),"－",VLOOKUP($AI643,技まとめ!$A$1:$F$380,5,FALSE))</f>
        <v>25</v>
      </c>
      <c r="AM643" s="3" t="str">
        <f>IF($E643=IF(ISERROR(VLOOKUP($AI643,技まとめ!$A$1:$F$380,4,FALSE)),"－",VLOOKUP($AI643,技まとめ!$A$1:$F$380,4,FALSE)),"一致","")</f>
        <v/>
      </c>
      <c r="AN643" s="9" t="s">
        <v>300</v>
      </c>
      <c r="AO643" s="3" t="str">
        <f>IF(ISERROR(VLOOKUP($AN643,技まとめ!$A$1:$F$380,6,FALSE)),"－",VLOOKUP($AN643,技まとめ!$A$1:$F$380,6,FALSE))</f>
        <v>BB</v>
      </c>
      <c r="AP643" s="3">
        <f>IF(ISERROR(VLOOKUP($AN643,技まとめ!$A$1:$F$380,3,FALSE)),"－",VLOOKUP($AN643,技まとめ!$A$1:$F$380,3,FALSE))</f>
        <v>49</v>
      </c>
      <c r="AQ643" s="3">
        <f>IF(ISERROR(VLOOKUP($AN643,技まとめ!$A$1:$F$380,5,FALSE)),"－",VLOOKUP($AN643,技まとめ!$A$1:$F$380,5,FALSE))</f>
        <v>32</v>
      </c>
      <c r="AR643" s="3" t="str">
        <f>IF($E643=IF(ISERROR(VLOOKUP($AN643,技まとめ!$A$1:$F$380,4,FALSE)),"－",VLOOKUP($AN643,技まとめ!$A$1:$F$380,4,FALSE)),"一致","")</f>
        <v/>
      </c>
      <c r="AS643" s="9" t="s">
        <v>119</v>
      </c>
      <c r="AT643" s="3" t="str">
        <f>IF(ISERROR(VLOOKUP($AS643,技まとめ!$A$1:$F$380,6,FALSE)),"－",VLOOKUP($AS643,技まとめ!$A$1:$F$380,6,FALSE))</f>
        <v>NS</v>
      </c>
      <c r="AU643" s="3">
        <f>IF(ISERROR(VLOOKUP($AS643,技まとめ!$A$1:$F$380,3,FALSE)),"－",VLOOKUP($AS643,技まとめ!$A$1:$F$380,3,FALSE))</f>
        <v>85</v>
      </c>
      <c r="AV643" s="3">
        <f>IF(ISERROR(VLOOKUP($AS643,技まとめ!$A$1:$F$380,5,FALSE)),"－",VLOOKUP($AS643,技まとめ!$A$1:$F$380,5,FALSE))</f>
        <v>46</v>
      </c>
      <c r="AW643" s="3" t="str">
        <f>IF($E643=IF(ISERROR(VLOOKUP($AS643,技まとめ!$A$1:$F$380,4,FALSE)),"－",VLOOKUP($AS643,技まとめ!$A$1:$F$380,4,FALSE)),"一致","")</f>
        <v>一致</v>
      </c>
      <c r="AX643" s="12" t="str">
        <f t="shared" ref="AX643:AX706" si="146">AD643&amp;AI643&amp;AN643&amp;AS643</f>
        <v>スネークショットムーンサルトスピニングカットドラゴングランド</v>
      </c>
      <c r="AY643" s="12" t="str">
        <f t="shared" ref="AY643:AY706" si="147">AD643&amp;AI643&amp;AN643&amp;AS643</f>
        <v>スネークショットムーンサルトスピニングカットドラゴングランド</v>
      </c>
      <c r="AZ643" s="12" t="str">
        <f t="shared" ref="AZ643:AZ706" si="148">AD643&amp;AI643&amp;AN643&amp;AS643</f>
        <v>スネークショットムーンサルトスピニングカットドラゴングランド</v>
      </c>
      <c r="BA643" s="12" t="str">
        <f t="shared" ref="BA643:BA706" si="149">AD643&amp;AI643&amp;AN643&amp;AS643</f>
        <v>スネークショットムーンサルトスピニングカットドラゴングランド</v>
      </c>
      <c r="BB643" s="11" t="str">
        <f t="shared" ref="BB643:BB706" si="150">AE643&amp;AJ643&amp;AO643&amp;AT643</f>
        <v>SCDRBBNS</v>
      </c>
      <c r="BC643" s="11" t="str">
        <f t="shared" ref="BC643:BC706" si="151">AE643&amp;AJ643&amp;AO643&amp;AT643</f>
        <v>SCDRBBNS</v>
      </c>
      <c r="BD643" s="11" t="str">
        <f t="shared" ref="BD643:BD706" si="152">AE643&amp;AJ643&amp;AO643&amp;AT643</f>
        <v>SCDRBBNS</v>
      </c>
      <c r="BE643" s="11" t="str">
        <f t="shared" ref="BE643:BE706" si="153">AE643&amp;AJ643&amp;AO643&amp;AT643</f>
        <v>SCDRBBNS</v>
      </c>
    </row>
    <row r="644" spans="1:57" ht="11.25" hidden="1" customHeight="1">
      <c r="A644" s="6">
        <v>642</v>
      </c>
      <c r="B644" s="7" t="s">
        <v>1667</v>
      </c>
      <c r="C644" s="8" t="s">
        <v>1668</v>
      </c>
      <c r="D644" s="7" t="s">
        <v>72</v>
      </c>
      <c r="E644" s="7" t="s">
        <v>73</v>
      </c>
      <c r="F644" s="7" t="s">
        <v>82</v>
      </c>
      <c r="G644" s="9">
        <v>120</v>
      </c>
      <c r="H644" s="9">
        <v>115</v>
      </c>
      <c r="I644" s="9">
        <v>51</v>
      </c>
      <c r="J644" s="9">
        <v>60</v>
      </c>
      <c r="K644" s="9">
        <v>54</v>
      </c>
      <c r="L644" s="9">
        <v>56</v>
      </c>
      <c r="M644" s="9">
        <v>53</v>
      </c>
      <c r="N644" s="9">
        <v>54</v>
      </c>
      <c r="O644" s="9">
        <v>54</v>
      </c>
      <c r="P644" s="9">
        <v>40</v>
      </c>
      <c r="Q644" s="10">
        <v>101</v>
      </c>
      <c r="R644" s="11">
        <v>26</v>
      </c>
      <c r="S644" s="11">
        <v>1</v>
      </c>
      <c r="T644" s="11">
        <v>106</v>
      </c>
      <c r="U644" s="11">
        <v>103</v>
      </c>
      <c r="V644" s="11">
        <v>1</v>
      </c>
      <c r="W644" s="11">
        <v>104</v>
      </c>
      <c r="X644" s="11">
        <f t="shared" si="140"/>
        <v>442</v>
      </c>
      <c r="Y644" s="11">
        <f t="shared" si="141"/>
        <v>4565</v>
      </c>
      <c r="Z644" s="11">
        <f t="shared" si="142"/>
        <v>1440</v>
      </c>
      <c r="AA644" s="11">
        <f t="shared" si="143"/>
        <v>4240</v>
      </c>
      <c r="AB644" s="11">
        <f t="shared" si="144"/>
        <v>4240</v>
      </c>
      <c r="AC644" s="6">
        <f t="shared" si="145"/>
        <v>4890</v>
      </c>
      <c r="AD644" s="9" t="s">
        <v>97</v>
      </c>
      <c r="AE644" s="3" t="str">
        <f>IF(ISERROR(VLOOKUP($AD644,技まとめ!$A$1:$F$380,6,FALSE)),"－",VLOOKUP($AD644,技まとめ!$A$1:$F$380,6,FALSE))</f>
        <v>BL</v>
      </c>
      <c r="AF644" s="3">
        <f>IF(ISERROR(VLOOKUP($AD644,技まとめ!$A$1:$F$380,3,FALSE)),"－",VLOOKUP($AD644,技まとめ!$A$1:$F$380,3,FALSE))</f>
        <v>38</v>
      </c>
      <c r="AG644" s="3">
        <f>IF(ISERROR(VLOOKUP($AD644,技まとめ!$A$1:$F$380,5,FALSE)),"－",VLOOKUP($AD644,技まとめ!$A$1:$F$380,5,FALSE))</f>
        <v>16</v>
      </c>
      <c r="AH644" s="3" t="str">
        <f>IF($E644=IF(ISERROR(VLOOKUP($AD644,技まとめ!$A$1:$F$380,4,FALSE)),"－",VLOOKUP($AD644,技まとめ!$A$1:$F$380,4,FALSE)),"一致","")</f>
        <v>一致</v>
      </c>
      <c r="AI644" s="9" t="s">
        <v>251</v>
      </c>
      <c r="AJ644" s="3" t="str">
        <f>IF(ISERROR(VLOOKUP($AI644,技まとめ!$A$1:$F$380,6,FALSE)),"－",VLOOKUP($AI644,技まとめ!$A$1:$F$380,6,FALSE))</f>
        <v>BL</v>
      </c>
      <c r="AK644" s="3">
        <f>IF(ISERROR(VLOOKUP($AI644,技まとめ!$A$1:$F$380,3,FALSE)),"－",VLOOKUP($AI644,技まとめ!$A$1:$F$380,3,FALSE))</f>
        <v>46</v>
      </c>
      <c r="AL644" s="3">
        <f>IF(ISERROR(VLOOKUP($AI644,技まとめ!$A$1:$F$380,5,FALSE)),"－",VLOOKUP($AI644,技まとめ!$A$1:$F$380,5,FALSE))</f>
        <v>33</v>
      </c>
      <c r="AM644" s="3" t="str">
        <f>IF($E644=IF(ISERROR(VLOOKUP($AI644,技まとめ!$A$1:$F$380,4,FALSE)),"－",VLOOKUP($AI644,技まとめ!$A$1:$F$380,4,FALSE)),"一致","")</f>
        <v/>
      </c>
      <c r="AN644" s="9" t="s">
        <v>481</v>
      </c>
      <c r="AO644" s="3" t="str">
        <f>IF(ISERROR(VLOOKUP($AN644,技まとめ!$A$1:$F$380,6,FALSE)),"－",VLOOKUP($AN644,技まとめ!$A$1:$F$380,6,FALSE))</f>
        <v>SC</v>
      </c>
      <c r="AP644" s="3">
        <f>IF(ISERROR(VLOOKUP($AN644,技まとめ!$A$1:$F$380,3,FALSE)),"－",VLOOKUP($AN644,技まとめ!$A$1:$F$380,3,FALSE))</f>
        <v>59</v>
      </c>
      <c r="AQ644" s="3">
        <f>IF(ISERROR(VLOOKUP($AN644,技まとめ!$A$1:$F$380,5,FALSE)),"－",VLOOKUP($AN644,技まとめ!$A$1:$F$380,5,FALSE))</f>
        <v>34</v>
      </c>
      <c r="AR644" s="3" t="str">
        <f>IF($E644=IF(ISERROR(VLOOKUP($AN644,技まとめ!$A$1:$F$380,4,FALSE)),"－",VLOOKUP($AN644,技まとめ!$A$1:$F$380,4,FALSE)),"一致","")</f>
        <v/>
      </c>
      <c r="AS644" s="9" t="s">
        <v>472</v>
      </c>
      <c r="AT644" s="3" t="str">
        <f>IF(ISERROR(VLOOKUP($AS644,技まとめ!$A$1:$F$380,6,FALSE)),"－",VLOOKUP($AS644,技まとめ!$A$1:$F$380,6,FALSE))</f>
        <v>BL</v>
      </c>
      <c r="AU644" s="3">
        <f>IF(ISERROR(VLOOKUP($AS644,技まとめ!$A$1:$F$380,3,FALSE)),"－",VLOOKUP($AS644,技まとめ!$A$1:$F$380,3,FALSE))</f>
        <v>106</v>
      </c>
      <c r="AV644" s="3">
        <f>IF(ISERROR(VLOOKUP($AS644,技まとめ!$A$1:$F$380,5,FALSE)),"－",VLOOKUP($AS644,技まとめ!$A$1:$F$380,5,FALSE))</f>
        <v>57</v>
      </c>
      <c r="AW644" s="3" t="str">
        <f>IF($E644=IF(ISERROR(VLOOKUP($AS644,技まとめ!$A$1:$F$380,4,FALSE)),"－",VLOOKUP($AS644,技まとめ!$A$1:$F$380,4,FALSE)),"一致","")</f>
        <v>一致</v>
      </c>
      <c r="AX644" s="12" t="str">
        <f t="shared" si="146"/>
        <v>うしろのしょうめんくものいとトカチェフボンバーかごめかごめ</v>
      </c>
      <c r="AY644" s="12" t="str">
        <f t="shared" si="147"/>
        <v>うしろのしょうめんくものいとトカチェフボンバーかごめかごめ</v>
      </c>
      <c r="AZ644" s="12" t="str">
        <f t="shared" si="148"/>
        <v>うしろのしょうめんくものいとトカチェフボンバーかごめかごめ</v>
      </c>
      <c r="BA644" s="12" t="str">
        <f t="shared" si="149"/>
        <v>うしろのしょうめんくものいとトカチェフボンバーかごめかごめ</v>
      </c>
      <c r="BB644" s="11" t="str">
        <f t="shared" si="150"/>
        <v>BLBLSCBL</v>
      </c>
      <c r="BC644" s="11" t="str">
        <f t="shared" si="151"/>
        <v>BLBLSCBL</v>
      </c>
      <c r="BD644" s="11" t="str">
        <f t="shared" si="152"/>
        <v>BLBLSCBL</v>
      </c>
      <c r="BE644" s="11" t="str">
        <f t="shared" si="153"/>
        <v>BLBLSCBL</v>
      </c>
    </row>
    <row r="645" spans="1:57" ht="11.25" hidden="1" customHeight="1">
      <c r="A645" s="6">
        <v>643</v>
      </c>
      <c r="B645" s="7" t="s">
        <v>1669</v>
      </c>
      <c r="C645" s="8" t="s">
        <v>1670</v>
      </c>
      <c r="D645" s="7" t="s">
        <v>72</v>
      </c>
      <c r="E645" s="7" t="s">
        <v>95</v>
      </c>
      <c r="F645" s="7" t="s">
        <v>109</v>
      </c>
      <c r="G645" s="9">
        <v>122</v>
      </c>
      <c r="H645" s="9">
        <v>96</v>
      </c>
      <c r="I645" s="9">
        <v>46</v>
      </c>
      <c r="J645" s="9">
        <v>56</v>
      </c>
      <c r="K645" s="9">
        <v>56</v>
      </c>
      <c r="L645" s="9">
        <v>53</v>
      </c>
      <c r="M645" s="9">
        <v>56</v>
      </c>
      <c r="N645" s="9">
        <v>62</v>
      </c>
      <c r="O645" s="9">
        <v>51</v>
      </c>
      <c r="P645" s="9">
        <v>44</v>
      </c>
      <c r="Q645" s="10">
        <v>96</v>
      </c>
      <c r="R645" s="11">
        <v>36</v>
      </c>
      <c r="S645" s="11">
        <v>1</v>
      </c>
      <c r="T645" s="11">
        <v>103</v>
      </c>
      <c r="U645" s="11">
        <v>106</v>
      </c>
      <c r="V645" s="11">
        <v>1</v>
      </c>
      <c r="W645" s="11">
        <v>101</v>
      </c>
      <c r="X645" s="11">
        <f t="shared" si="140"/>
        <v>444</v>
      </c>
      <c r="Y645" s="11">
        <f t="shared" si="141"/>
        <v>4350</v>
      </c>
      <c r="Z645" s="11">
        <f t="shared" si="142"/>
        <v>1775</v>
      </c>
      <c r="AA645" s="11">
        <f t="shared" si="143"/>
        <v>4120</v>
      </c>
      <c r="AB645" s="11">
        <f t="shared" si="144"/>
        <v>4120</v>
      </c>
      <c r="AC645" s="6">
        <f t="shared" si="145"/>
        <v>4805</v>
      </c>
      <c r="AD645" s="9" t="s">
        <v>273</v>
      </c>
      <c r="AE645" s="3" t="str">
        <f>IF(ISERROR(VLOOKUP($AD645,技まとめ!$A$1:$F$380,6,FALSE)),"－",VLOOKUP($AD645,技まとめ!$A$1:$F$380,6,FALSE))</f>
        <v>BL</v>
      </c>
      <c r="AF645" s="3">
        <f>IF(ISERROR(VLOOKUP($AD645,技まとめ!$A$1:$F$380,3,FALSE)),"－",VLOOKUP($AD645,技まとめ!$A$1:$F$380,3,FALSE))</f>
        <v>17</v>
      </c>
      <c r="AG645" s="3">
        <f>IF(ISERROR(VLOOKUP($AD645,技まとめ!$A$1:$F$380,5,FALSE)),"－",VLOOKUP($AD645,技まとめ!$A$1:$F$380,5,FALSE))</f>
        <v>20</v>
      </c>
      <c r="AH645" s="3" t="str">
        <f>IF($E645=IF(ISERROR(VLOOKUP($AD645,技まとめ!$A$1:$F$380,4,FALSE)),"－",VLOOKUP($AD645,技まとめ!$A$1:$F$380,4,FALSE)),"一致","")</f>
        <v/>
      </c>
      <c r="AI645" s="9" t="s">
        <v>123</v>
      </c>
      <c r="AJ645" s="3" t="str">
        <f>IF(ISERROR(VLOOKUP($AI645,技まとめ!$A$1:$F$380,6,FALSE)),"－",VLOOKUP($AI645,技まとめ!$A$1:$F$380,6,FALSE))</f>
        <v>DR</v>
      </c>
      <c r="AK645" s="3">
        <f>IF(ISERROR(VLOOKUP($AI645,技まとめ!$A$1:$F$380,3,FALSE)),"－",VLOOKUP($AI645,技まとめ!$A$1:$F$380,3,FALSE))</f>
        <v>36</v>
      </c>
      <c r="AL645" s="3">
        <f>IF(ISERROR(VLOOKUP($AI645,技まとめ!$A$1:$F$380,5,FALSE)),"－",VLOOKUP($AI645,技まとめ!$A$1:$F$380,5,FALSE))</f>
        <v>27</v>
      </c>
      <c r="AM645" s="3" t="str">
        <f>IF($E645=IF(ISERROR(VLOOKUP($AI645,技まとめ!$A$1:$F$380,4,FALSE)),"－",VLOOKUP($AI645,技まとめ!$A$1:$F$380,4,FALSE)),"一致","")</f>
        <v/>
      </c>
      <c r="AN645" s="9" t="s">
        <v>132</v>
      </c>
      <c r="AO645" s="3" t="str">
        <f>IF(ISERROR(VLOOKUP($AN645,技まとめ!$A$1:$F$380,6,FALSE)),"－",VLOOKUP($AN645,技まとめ!$A$1:$F$380,6,FALSE))</f>
        <v>DR</v>
      </c>
      <c r="AP645" s="3">
        <f>IF(ISERROR(VLOOKUP($AN645,技まとめ!$A$1:$F$380,3,FALSE)),"－",VLOOKUP($AN645,技まとめ!$A$1:$F$380,3,FALSE))</f>
        <v>78</v>
      </c>
      <c r="AQ645" s="3">
        <f>IF(ISERROR(VLOOKUP($AN645,技まとめ!$A$1:$F$380,5,FALSE)),"－",VLOOKUP($AN645,技まとめ!$A$1:$F$380,5,FALSE))</f>
        <v>46</v>
      </c>
      <c r="AR645" s="3" t="str">
        <f>IF($E645=IF(ISERROR(VLOOKUP($AN645,技まとめ!$A$1:$F$380,4,FALSE)),"－",VLOOKUP($AN645,技まとめ!$A$1:$F$380,4,FALSE)),"一致","")</f>
        <v/>
      </c>
      <c r="AS645" s="9" t="s">
        <v>413</v>
      </c>
      <c r="AT645" s="3" t="str">
        <f>IF(ISERROR(VLOOKUP($AS645,技まとめ!$A$1:$F$380,6,FALSE)),"－",VLOOKUP($AS645,技まとめ!$A$1:$F$380,6,FALSE))</f>
        <v>BB</v>
      </c>
      <c r="AU645" s="3">
        <f>IF(ISERROR(VLOOKUP($AS645,技まとめ!$A$1:$F$380,3,FALSE)),"－",VLOOKUP($AS645,技まとめ!$A$1:$F$380,3,FALSE))</f>
        <v>31</v>
      </c>
      <c r="AV645" s="3">
        <f>IF(ISERROR(VLOOKUP($AS645,技まとめ!$A$1:$F$380,5,FALSE)),"－",VLOOKUP($AS645,技まとめ!$A$1:$F$380,5,FALSE))</f>
        <v>28</v>
      </c>
      <c r="AW645" s="3" t="str">
        <f>IF($E645=IF(ISERROR(VLOOKUP($AS645,技まとめ!$A$1:$F$380,4,FALSE)),"－",VLOOKUP($AS645,技まとめ!$A$1:$F$380,4,FALSE)),"一致","")</f>
        <v/>
      </c>
      <c r="AX645" s="12" t="str">
        <f t="shared" si="146"/>
        <v>しこふみごりむちゅうダッシュストームスーパーしこふみ</v>
      </c>
      <c r="AY645" s="12" t="str">
        <f t="shared" si="147"/>
        <v>しこふみごりむちゅうダッシュストームスーパーしこふみ</v>
      </c>
      <c r="AZ645" s="12" t="str">
        <f t="shared" si="148"/>
        <v>しこふみごりむちゅうダッシュストームスーパーしこふみ</v>
      </c>
      <c r="BA645" s="12" t="str">
        <f t="shared" si="149"/>
        <v>しこふみごりむちゅうダッシュストームスーパーしこふみ</v>
      </c>
      <c r="BB645" s="11" t="str">
        <f t="shared" si="150"/>
        <v>BLDRDRBB</v>
      </c>
      <c r="BC645" s="11" t="str">
        <f t="shared" si="151"/>
        <v>BLDRDRBB</v>
      </c>
      <c r="BD645" s="11" t="str">
        <f t="shared" si="152"/>
        <v>BLDRDRBB</v>
      </c>
      <c r="BE645" s="11" t="str">
        <f t="shared" si="153"/>
        <v>BLDRDRBB</v>
      </c>
    </row>
    <row r="646" spans="1:57" ht="11.25" hidden="1" customHeight="1">
      <c r="A646" s="6">
        <v>644</v>
      </c>
      <c r="B646" s="7" t="s">
        <v>1671</v>
      </c>
      <c r="C646" s="8" t="s">
        <v>1672</v>
      </c>
      <c r="D646" s="7" t="s">
        <v>72</v>
      </c>
      <c r="E646" s="7" t="s">
        <v>102</v>
      </c>
      <c r="F646" s="7" t="s">
        <v>128</v>
      </c>
      <c r="G646" s="9">
        <v>121</v>
      </c>
      <c r="H646" s="9">
        <v>95</v>
      </c>
      <c r="I646" s="9">
        <v>56</v>
      </c>
      <c r="J646" s="9">
        <v>61</v>
      </c>
      <c r="K646" s="9">
        <v>48</v>
      </c>
      <c r="L646" s="9">
        <v>57</v>
      </c>
      <c r="M646" s="9">
        <v>56</v>
      </c>
      <c r="N646" s="9">
        <v>57</v>
      </c>
      <c r="O646" s="9">
        <v>56</v>
      </c>
      <c r="P646" s="9">
        <v>24</v>
      </c>
      <c r="Q646" s="10">
        <v>106</v>
      </c>
      <c r="R646" s="11">
        <v>8</v>
      </c>
      <c r="S646" s="11">
        <v>1</v>
      </c>
      <c r="T646" s="11">
        <v>107</v>
      </c>
      <c r="U646" s="11">
        <v>106</v>
      </c>
      <c r="V646" s="11">
        <v>1</v>
      </c>
      <c r="W646" s="11">
        <v>106</v>
      </c>
      <c r="X646" s="11">
        <f t="shared" si="140"/>
        <v>435</v>
      </c>
      <c r="Y646" s="11">
        <f t="shared" si="141"/>
        <v>4775</v>
      </c>
      <c r="Z646" s="11">
        <f t="shared" si="142"/>
        <v>820</v>
      </c>
      <c r="AA646" s="11">
        <f t="shared" si="143"/>
        <v>4285</v>
      </c>
      <c r="AB646" s="11">
        <f t="shared" si="144"/>
        <v>4285</v>
      </c>
      <c r="AC646" s="6">
        <f t="shared" si="145"/>
        <v>4850</v>
      </c>
      <c r="AD646" s="9" t="s">
        <v>156</v>
      </c>
      <c r="AE646" s="3" t="str">
        <f>IF(ISERROR(VLOOKUP($AD646,技まとめ!$A$1:$F$380,6,FALSE)),"－",VLOOKUP($AD646,技まとめ!$A$1:$F$380,6,FALSE))</f>
        <v>BB</v>
      </c>
      <c r="AF646" s="3">
        <f>IF(ISERROR(VLOOKUP($AD646,技まとめ!$A$1:$F$380,3,FALSE)),"－",VLOOKUP($AD646,技まとめ!$A$1:$F$380,3,FALSE))</f>
        <v>17</v>
      </c>
      <c r="AG646" s="3">
        <f>IF(ISERROR(VLOOKUP($AD646,技まとめ!$A$1:$F$380,5,FALSE)),"－",VLOOKUP($AD646,技まとめ!$A$1:$F$380,5,FALSE))</f>
        <v>20</v>
      </c>
      <c r="AH646" s="3" t="str">
        <f>IF($E646=IF(ISERROR(VLOOKUP($AD646,技まとめ!$A$1:$F$380,4,FALSE)),"－",VLOOKUP($AD646,技まとめ!$A$1:$F$380,4,FALSE)),"一致","")</f>
        <v>一致</v>
      </c>
      <c r="AI646" s="9" t="s">
        <v>308</v>
      </c>
      <c r="AJ646" s="3" t="str">
        <f>IF(ISERROR(VLOOKUP($AI646,技まとめ!$A$1:$F$380,6,FALSE)),"－",VLOOKUP($AI646,技まとめ!$A$1:$F$380,6,FALSE))</f>
        <v>DR</v>
      </c>
      <c r="AK646" s="3">
        <f>IF(ISERROR(VLOOKUP($AI646,技まとめ!$A$1:$F$380,3,FALSE)),"－",VLOOKUP($AI646,技まとめ!$A$1:$F$380,3,FALSE))</f>
        <v>28</v>
      </c>
      <c r="AL646" s="3">
        <f>IF(ISERROR(VLOOKUP($AI646,技まとめ!$A$1:$F$380,5,FALSE)),"－",VLOOKUP($AI646,技まとめ!$A$1:$F$380,5,FALSE))</f>
        <v>24</v>
      </c>
      <c r="AM646" s="3" t="str">
        <f>IF($E646=IF(ISERROR(VLOOKUP($AI646,技まとめ!$A$1:$F$380,4,FALSE)),"－",VLOOKUP($AI646,技まとめ!$A$1:$F$380,4,FALSE)),"一致","")</f>
        <v/>
      </c>
      <c r="AN646" s="9" t="s">
        <v>481</v>
      </c>
      <c r="AO646" s="3" t="str">
        <f>IF(ISERROR(VLOOKUP($AN646,技まとめ!$A$1:$F$380,6,FALSE)),"－",VLOOKUP($AN646,技まとめ!$A$1:$F$380,6,FALSE))</f>
        <v>SC</v>
      </c>
      <c r="AP646" s="3">
        <f>IF(ISERROR(VLOOKUP($AN646,技まとめ!$A$1:$F$380,3,FALSE)),"－",VLOOKUP($AN646,技まとめ!$A$1:$F$380,3,FALSE))</f>
        <v>59</v>
      </c>
      <c r="AQ646" s="3">
        <f>IF(ISERROR(VLOOKUP($AN646,技まとめ!$A$1:$F$380,5,FALSE)),"－",VLOOKUP($AN646,技まとめ!$A$1:$F$380,5,FALSE))</f>
        <v>34</v>
      </c>
      <c r="AR646" s="3" t="str">
        <f>IF($E646=IF(ISERROR(VLOOKUP($AN646,技まとめ!$A$1:$F$380,4,FALSE)),"－",VLOOKUP($AN646,技まとめ!$A$1:$F$380,4,FALSE)),"一致","")</f>
        <v/>
      </c>
      <c r="AS646" s="9" t="s">
        <v>389</v>
      </c>
      <c r="AT646" s="3" t="str">
        <f>IF(ISERROR(VLOOKUP($AS646,技まとめ!$A$1:$F$380,6,FALSE)),"－",VLOOKUP($AS646,技まとめ!$A$1:$F$380,6,FALSE))</f>
        <v>CA</v>
      </c>
      <c r="AU646" s="3">
        <f>IF(ISERROR(VLOOKUP($AS646,技まとめ!$A$1:$F$380,3,FALSE)),"－",VLOOKUP($AS646,技まとめ!$A$1:$F$380,3,FALSE))</f>
        <v>54</v>
      </c>
      <c r="AV646" s="3">
        <f>IF(ISERROR(VLOOKUP($AS646,技まとめ!$A$1:$F$380,5,FALSE)),"－",VLOOKUP($AS646,技まとめ!$A$1:$F$380,5,FALSE))</f>
        <v>35</v>
      </c>
      <c r="AW646" s="3" t="str">
        <f>IF($E646=IF(ISERROR(VLOOKUP($AS646,技まとめ!$A$1:$F$380,4,FALSE)),"－",VLOOKUP($AS646,技まとめ!$A$1:$F$380,4,FALSE)),"一致","")</f>
        <v/>
      </c>
      <c r="AX646" s="12" t="str">
        <f t="shared" si="146"/>
        <v>ジャイアントスピンスーパーアルマジロトカチェフボンバードこんじょうキャッチ</v>
      </c>
      <c r="AY646" s="12" t="str">
        <f t="shared" si="147"/>
        <v>ジャイアントスピンスーパーアルマジロトカチェフボンバードこんじょうキャッチ</v>
      </c>
      <c r="AZ646" s="12" t="str">
        <f t="shared" si="148"/>
        <v>ジャイアントスピンスーパーアルマジロトカチェフボンバードこんじょうキャッチ</v>
      </c>
      <c r="BA646" s="12" t="str">
        <f t="shared" si="149"/>
        <v>ジャイアントスピンスーパーアルマジロトカチェフボンバードこんじょうキャッチ</v>
      </c>
      <c r="BB646" s="11" t="str">
        <f t="shared" si="150"/>
        <v>BBDRSCCA</v>
      </c>
      <c r="BC646" s="11" t="str">
        <f t="shared" si="151"/>
        <v>BBDRSCCA</v>
      </c>
      <c r="BD646" s="11" t="str">
        <f t="shared" si="152"/>
        <v>BBDRSCCA</v>
      </c>
      <c r="BE646" s="11" t="str">
        <f t="shared" si="153"/>
        <v>BBDRSCCA</v>
      </c>
    </row>
    <row r="647" spans="1:57" ht="11.25" hidden="1" customHeight="1">
      <c r="A647" s="6">
        <v>645</v>
      </c>
      <c r="B647" s="7" t="s">
        <v>1673</v>
      </c>
      <c r="C647" s="8" t="s">
        <v>1674</v>
      </c>
      <c r="D647" s="7" t="s">
        <v>72</v>
      </c>
      <c r="E647" s="7" t="s">
        <v>73</v>
      </c>
      <c r="F647" s="7" t="s">
        <v>74</v>
      </c>
      <c r="G647" s="9">
        <v>118</v>
      </c>
      <c r="H647" s="9">
        <v>100</v>
      </c>
      <c r="I647" s="9">
        <v>51</v>
      </c>
      <c r="J647" s="9">
        <v>54</v>
      </c>
      <c r="K647" s="9">
        <v>59</v>
      </c>
      <c r="L647" s="9">
        <v>46</v>
      </c>
      <c r="M647" s="9">
        <v>52</v>
      </c>
      <c r="N647" s="9">
        <v>56</v>
      </c>
      <c r="O647" s="9">
        <v>57</v>
      </c>
      <c r="P647" s="9">
        <v>61</v>
      </c>
      <c r="Q647" s="10">
        <v>101</v>
      </c>
      <c r="R647" s="11">
        <v>48</v>
      </c>
      <c r="S647" s="11">
        <v>1</v>
      </c>
      <c r="T647" s="11">
        <v>96</v>
      </c>
      <c r="U647" s="11">
        <v>102</v>
      </c>
      <c r="V647" s="11">
        <v>1</v>
      </c>
      <c r="W647" s="11">
        <v>107</v>
      </c>
      <c r="X647" s="11">
        <f t="shared" si="140"/>
        <v>456</v>
      </c>
      <c r="Y647" s="11">
        <f t="shared" si="141"/>
        <v>4580</v>
      </c>
      <c r="Z647" s="11">
        <f t="shared" si="142"/>
        <v>2225</v>
      </c>
      <c r="AA647" s="11">
        <f t="shared" si="143"/>
        <v>3905</v>
      </c>
      <c r="AB647" s="11">
        <f t="shared" si="144"/>
        <v>3905</v>
      </c>
      <c r="AC647" s="6">
        <f t="shared" si="145"/>
        <v>4615</v>
      </c>
      <c r="AD647" s="9" t="s">
        <v>239</v>
      </c>
      <c r="AE647" s="3" t="str">
        <f>IF(ISERROR(VLOOKUP($AD647,技まとめ!$A$1:$F$380,6,FALSE)),"－",VLOOKUP($AD647,技まとめ!$A$1:$F$380,6,FALSE))</f>
        <v>P1</v>
      </c>
      <c r="AF647" s="3">
        <f>IF(ISERROR(VLOOKUP($AD647,技まとめ!$A$1:$F$380,3,FALSE)),"－",VLOOKUP($AD647,技まとめ!$A$1:$F$380,3,FALSE))</f>
        <v>40</v>
      </c>
      <c r="AG647" s="3">
        <f>IF(ISERROR(VLOOKUP($AD647,技まとめ!$A$1:$F$380,5,FALSE)),"－",VLOOKUP($AD647,技まとめ!$A$1:$F$380,5,FALSE))</f>
        <v>30</v>
      </c>
      <c r="AH647" s="3" t="str">
        <f>IF($E647=IF(ISERROR(VLOOKUP($AD647,技まとめ!$A$1:$F$380,4,FALSE)),"－",VLOOKUP($AD647,技まとめ!$A$1:$F$380,4,FALSE)),"一致","")</f>
        <v/>
      </c>
      <c r="AI647" s="9" t="s">
        <v>560</v>
      </c>
      <c r="AJ647" s="3" t="str">
        <f>IF(ISERROR(VLOOKUP($AI647,技まとめ!$A$1:$F$380,6,FALSE)),"－",VLOOKUP($AI647,技まとめ!$A$1:$F$380,6,FALSE))</f>
        <v>BL</v>
      </c>
      <c r="AK647" s="3">
        <f>IF(ISERROR(VLOOKUP($AI647,技まとめ!$A$1:$F$380,3,FALSE)),"－",VLOOKUP($AI647,技まとめ!$A$1:$F$380,3,FALSE))</f>
        <v>28</v>
      </c>
      <c r="AL647" s="3">
        <f>IF(ISERROR(VLOOKUP($AI647,技まとめ!$A$1:$F$380,5,FALSE)),"－",VLOOKUP($AI647,技まとめ!$A$1:$F$380,5,FALSE))</f>
        <v>24</v>
      </c>
      <c r="AM647" s="3" t="str">
        <f>IF($E647=IF(ISERROR(VLOOKUP($AI647,技まとめ!$A$1:$F$380,4,FALSE)),"－",VLOOKUP($AI647,技まとめ!$A$1:$F$380,4,FALSE)),"一致","")</f>
        <v/>
      </c>
      <c r="AN647" s="9" t="s">
        <v>886</v>
      </c>
      <c r="AO647" s="3" t="str">
        <f>IF(ISERROR(VLOOKUP($AN647,技まとめ!$A$1:$F$380,6,FALSE)),"－",VLOOKUP($AN647,技まとめ!$A$1:$F$380,6,FALSE))</f>
        <v>CA</v>
      </c>
      <c r="AP647" s="3">
        <f>IF(ISERROR(VLOOKUP($AN647,技まとめ!$A$1:$F$380,3,FALSE)),"－",VLOOKUP($AN647,技まとめ!$A$1:$F$380,3,FALSE))</f>
        <v>58</v>
      </c>
      <c r="AQ647" s="3">
        <f>IF(ISERROR(VLOOKUP($AN647,技まとめ!$A$1:$F$380,5,FALSE)),"－",VLOOKUP($AN647,技まとめ!$A$1:$F$380,5,FALSE))</f>
        <v>37</v>
      </c>
      <c r="AR647" s="3" t="str">
        <f>IF($E647=IF(ISERROR(VLOOKUP($AN647,技まとめ!$A$1:$F$380,4,FALSE)),"－",VLOOKUP($AN647,技まとめ!$A$1:$F$380,4,FALSE)),"一致","")</f>
        <v/>
      </c>
      <c r="AS647" s="9" t="s">
        <v>1675</v>
      </c>
      <c r="AT647" s="3" t="str">
        <f>IF(ISERROR(VLOOKUP($AS647,技まとめ!$A$1:$F$380,6,FALSE)),"－",VLOOKUP($AS647,技まとめ!$A$1:$F$380,6,FALSE))</f>
        <v>CA</v>
      </c>
      <c r="AU647" s="3">
        <f>IF(ISERROR(VLOOKUP($AS647,技まとめ!$A$1:$F$380,3,FALSE)),"－",VLOOKUP($AS647,技まとめ!$A$1:$F$380,3,FALSE))</f>
        <v>90</v>
      </c>
      <c r="AV647" s="3">
        <f>IF(ISERROR(VLOOKUP($AS647,技まとめ!$A$1:$F$380,5,FALSE)),"－",VLOOKUP($AS647,技まとめ!$A$1:$F$380,5,FALSE))</f>
        <v>50</v>
      </c>
      <c r="AW647" s="3" t="str">
        <f>IF($E647=IF(ISERROR(VLOOKUP($AS647,技まとめ!$A$1:$F$380,4,FALSE)),"－",VLOOKUP($AS647,技まとめ!$A$1:$F$380,4,FALSE)),"一致","")</f>
        <v/>
      </c>
      <c r="AX647" s="12" t="str">
        <f t="shared" si="146"/>
        <v>ねっけつヘッドブレードアタックかえんほうしゃアイスブロック</v>
      </c>
      <c r="AY647" s="12" t="str">
        <f t="shared" si="147"/>
        <v>ねっけつヘッドブレードアタックかえんほうしゃアイスブロック</v>
      </c>
      <c r="AZ647" s="12" t="str">
        <f t="shared" si="148"/>
        <v>ねっけつヘッドブレードアタックかえんほうしゃアイスブロック</v>
      </c>
      <c r="BA647" s="12" t="str">
        <f t="shared" si="149"/>
        <v>ねっけつヘッドブレードアタックかえんほうしゃアイスブロック</v>
      </c>
      <c r="BB647" s="11" t="str">
        <f t="shared" si="150"/>
        <v>P1BLCACA</v>
      </c>
      <c r="BC647" s="11" t="str">
        <f t="shared" si="151"/>
        <v>P1BLCACA</v>
      </c>
      <c r="BD647" s="11" t="str">
        <f t="shared" si="152"/>
        <v>P1BLCACA</v>
      </c>
      <c r="BE647" s="11" t="str">
        <f t="shared" si="153"/>
        <v>P1BLCACA</v>
      </c>
    </row>
    <row r="648" spans="1:57" ht="11.25" hidden="1" customHeight="1">
      <c r="A648" s="6">
        <v>646</v>
      </c>
      <c r="B648" s="7" t="s">
        <v>1676</v>
      </c>
      <c r="C648" s="8" t="s">
        <v>1677</v>
      </c>
      <c r="D648" s="7" t="s">
        <v>72</v>
      </c>
      <c r="E648" s="7" t="s">
        <v>81</v>
      </c>
      <c r="F648" s="7" t="s">
        <v>128</v>
      </c>
      <c r="G648" s="9">
        <v>99</v>
      </c>
      <c r="H648" s="9">
        <v>136</v>
      </c>
      <c r="I648" s="9">
        <v>53</v>
      </c>
      <c r="J648" s="9">
        <v>53</v>
      </c>
      <c r="K648" s="9">
        <v>51</v>
      </c>
      <c r="L648" s="9">
        <v>56</v>
      </c>
      <c r="M648" s="9">
        <v>54</v>
      </c>
      <c r="N648" s="9">
        <v>56</v>
      </c>
      <c r="O648" s="9">
        <v>55</v>
      </c>
      <c r="P648" s="9">
        <v>33</v>
      </c>
      <c r="Q648" s="10">
        <v>103</v>
      </c>
      <c r="R648" s="11">
        <v>11</v>
      </c>
      <c r="S648" s="11">
        <v>1</v>
      </c>
      <c r="T648" s="11">
        <v>106</v>
      </c>
      <c r="U648" s="11">
        <v>104</v>
      </c>
      <c r="V648" s="11">
        <v>1</v>
      </c>
      <c r="W648" s="11">
        <v>105</v>
      </c>
      <c r="X648" s="11">
        <f t="shared" si="140"/>
        <v>431</v>
      </c>
      <c r="Y648" s="11">
        <f t="shared" si="141"/>
        <v>4650</v>
      </c>
      <c r="Z648" s="11">
        <f t="shared" si="142"/>
        <v>920</v>
      </c>
      <c r="AA648" s="11">
        <f t="shared" si="143"/>
        <v>4245</v>
      </c>
      <c r="AB648" s="11">
        <f t="shared" si="144"/>
        <v>4245</v>
      </c>
      <c r="AC648" s="6">
        <f t="shared" si="145"/>
        <v>4820</v>
      </c>
      <c r="AD648" s="9" t="s">
        <v>322</v>
      </c>
      <c r="AE648" s="3" t="str">
        <f>IF(ISERROR(VLOOKUP($AD648,技まとめ!$A$1:$F$380,6,FALSE)),"－",VLOOKUP($AD648,技まとめ!$A$1:$F$380,6,FALSE))</f>
        <v>SC</v>
      </c>
      <c r="AF648" s="3">
        <f>IF(ISERROR(VLOOKUP($AD648,技まとめ!$A$1:$F$380,3,FALSE)),"－",VLOOKUP($AD648,技まとめ!$A$1:$F$380,3,FALSE))</f>
        <v>25</v>
      </c>
      <c r="AG648" s="3">
        <f>IF(ISERROR(VLOOKUP($AD648,技まとめ!$A$1:$F$380,5,FALSE)),"－",VLOOKUP($AD648,技まとめ!$A$1:$F$380,5,FALSE))</f>
        <v>20</v>
      </c>
      <c r="AH648" s="3" t="str">
        <f>IF($E648=IF(ISERROR(VLOOKUP($AD648,技まとめ!$A$1:$F$380,4,FALSE)),"－",VLOOKUP($AD648,技まとめ!$A$1:$F$380,4,FALSE)),"一致","")</f>
        <v/>
      </c>
      <c r="AI648" s="9" t="s">
        <v>269</v>
      </c>
      <c r="AJ648" s="3" t="str">
        <f>IF(ISERROR(VLOOKUP($AI648,技まとめ!$A$1:$F$380,6,FALSE)),"－",VLOOKUP($AI648,技まとめ!$A$1:$F$380,6,FALSE))</f>
        <v>DR</v>
      </c>
      <c r="AK648" s="3">
        <f>IF(ISERROR(VLOOKUP($AI648,技まとめ!$A$1:$F$380,3,FALSE)),"－",VLOOKUP($AI648,技まとめ!$A$1:$F$380,3,FALSE))</f>
        <v>19</v>
      </c>
      <c r="AL648" s="3">
        <f>IF(ISERROR(VLOOKUP($AI648,技まとめ!$A$1:$F$380,5,FALSE)),"－",VLOOKUP($AI648,技まとめ!$A$1:$F$380,5,FALSE))</f>
        <v>20</v>
      </c>
      <c r="AM648" s="3" t="str">
        <f>IF($E648=IF(ISERROR(VLOOKUP($AI648,技まとめ!$A$1:$F$380,4,FALSE)),"－",VLOOKUP($AI648,技まとめ!$A$1:$F$380,4,FALSE)),"一致","")</f>
        <v>一致</v>
      </c>
      <c r="AN648" s="9" t="s">
        <v>413</v>
      </c>
      <c r="AO648" s="3" t="str">
        <f>IF(ISERROR(VLOOKUP($AN648,技まとめ!$A$1:$F$380,6,FALSE)),"－",VLOOKUP($AN648,技まとめ!$A$1:$F$380,6,FALSE))</f>
        <v>BB</v>
      </c>
      <c r="AP648" s="3">
        <f>IF(ISERROR(VLOOKUP($AN648,技まとめ!$A$1:$F$380,3,FALSE)),"－",VLOOKUP($AN648,技まとめ!$A$1:$F$380,3,FALSE))</f>
        <v>31</v>
      </c>
      <c r="AQ648" s="3">
        <f>IF(ISERROR(VLOOKUP($AN648,技まとめ!$A$1:$F$380,5,FALSE)),"－",VLOOKUP($AN648,技まとめ!$A$1:$F$380,5,FALSE))</f>
        <v>28</v>
      </c>
      <c r="AR648" s="3" t="str">
        <f>IF($E648=IF(ISERROR(VLOOKUP($AN648,技まとめ!$A$1:$F$380,4,FALSE)),"－",VLOOKUP($AN648,技まとめ!$A$1:$F$380,4,FALSE)),"一致","")</f>
        <v/>
      </c>
      <c r="AS648" s="9" t="s">
        <v>159</v>
      </c>
      <c r="AT648" s="3" t="str">
        <f>IF(ISERROR(VLOOKUP($AS648,技まとめ!$A$1:$F$380,6,FALSE)),"－",VLOOKUP($AS648,技まとめ!$A$1:$F$380,6,FALSE))</f>
        <v>BB</v>
      </c>
      <c r="AU648" s="3">
        <f>IF(ISERROR(VLOOKUP($AS648,技まとめ!$A$1:$F$380,3,FALSE)),"－",VLOOKUP($AS648,技まとめ!$A$1:$F$380,3,FALSE))</f>
        <v>96</v>
      </c>
      <c r="AV648" s="3">
        <f>IF(ISERROR(VLOOKUP($AS648,技まとめ!$A$1:$F$380,5,FALSE)),"－",VLOOKUP($AS648,技まとめ!$A$1:$F$380,5,FALSE))</f>
        <v>56</v>
      </c>
      <c r="AW648" s="3" t="str">
        <f>IF($E648=IF(ISERROR(VLOOKUP($AS648,技まとめ!$A$1:$F$380,4,FALSE)),"－",VLOOKUP($AS648,技まとめ!$A$1:$F$380,4,FALSE)),"一致","")</f>
        <v/>
      </c>
      <c r="AX648" s="12" t="str">
        <f t="shared" si="146"/>
        <v>ターザンキックどくぎりのじゅつスーパーしこふみグランドクェイク</v>
      </c>
      <c r="AY648" s="12" t="str">
        <f t="shared" si="147"/>
        <v>ターザンキックどくぎりのじゅつスーパーしこふみグランドクェイク</v>
      </c>
      <c r="AZ648" s="12" t="str">
        <f t="shared" si="148"/>
        <v>ターザンキックどくぎりのじゅつスーパーしこふみグランドクェイク</v>
      </c>
      <c r="BA648" s="12" t="str">
        <f t="shared" si="149"/>
        <v>ターザンキックどくぎりのじゅつスーパーしこふみグランドクェイク</v>
      </c>
      <c r="BB648" s="11" t="str">
        <f t="shared" si="150"/>
        <v>SCDRBBBB</v>
      </c>
      <c r="BC648" s="11" t="str">
        <f t="shared" si="151"/>
        <v>SCDRBBBB</v>
      </c>
      <c r="BD648" s="11" t="str">
        <f t="shared" si="152"/>
        <v>SCDRBBBB</v>
      </c>
      <c r="BE648" s="11" t="str">
        <f t="shared" si="153"/>
        <v>SCDRBBBB</v>
      </c>
    </row>
    <row r="649" spans="1:57" ht="11.25" hidden="1" customHeight="1">
      <c r="A649" s="6">
        <v>647</v>
      </c>
      <c r="B649" s="7" t="s">
        <v>1678</v>
      </c>
      <c r="C649" s="8" t="s">
        <v>1679</v>
      </c>
      <c r="D649" s="7" t="s">
        <v>72</v>
      </c>
      <c r="E649" s="7" t="s">
        <v>102</v>
      </c>
      <c r="F649" s="7" t="s">
        <v>74</v>
      </c>
      <c r="G649" s="9">
        <v>111</v>
      </c>
      <c r="H649" s="9">
        <v>99</v>
      </c>
      <c r="I649" s="9">
        <v>49</v>
      </c>
      <c r="J649" s="9">
        <v>55</v>
      </c>
      <c r="K649" s="9">
        <v>59</v>
      </c>
      <c r="L649" s="9">
        <v>50</v>
      </c>
      <c r="M649" s="9">
        <v>51</v>
      </c>
      <c r="N649" s="9">
        <v>57</v>
      </c>
      <c r="O649" s="9">
        <v>57</v>
      </c>
      <c r="P649" s="9">
        <v>61</v>
      </c>
      <c r="Q649" s="10">
        <v>99</v>
      </c>
      <c r="R649" s="11">
        <v>50</v>
      </c>
      <c r="S649" s="11">
        <v>1</v>
      </c>
      <c r="T649" s="11">
        <v>100</v>
      </c>
      <c r="U649" s="11">
        <v>101</v>
      </c>
      <c r="V649" s="11">
        <v>1</v>
      </c>
      <c r="W649" s="11">
        <v>107</v>
      </c>
      <c r="X649" s="11">
        <f t="shared" si="140"/>
        <v>459</v>
      </c>
      <c r="Y649" s="11">
        <f t="shared" si="141"/>
        <v>4500</v>
      </c>
      <c r="Z649" s="11">
        <f t="shared" si="142"/>
        <v>2295</v>
      </c>
      <c r="AA649" s="11">
        <f t="shared" si="143"/>
        <v>4045</v>
      </c>
      <c r="AB649" s="11">
        <f t="shared" si="144"/>
        <v>4045</v>
      </c>
      <c r="AC649" s="6">
        <f t="shared" si="145"/>
        <v>4785</v>
      </c>
      <c r="AD649" s="9" t="s">
        <v>776</v>
      </c>
      <c r="AE649" s="3" t="str">
        <f>IF(ISERROR(VLOOKUP($AD649,技まとめ!$A$1:$F$380,6,FALSE)),"－",VLOOKUP($AD649,技まとめ!$A$1:$F$380,6,FALSE))</f>
        <v>P1</v>
      </c>
      <c r="AF649" s="3">
        <f>IF(ISERROR(VLOOKUP($AD649,技まとめ!$A$1:$F$380,3,FALSE)),"－",VLOOKUP($AD649,技まとめ!$A$1:$F$380,3,FALSE))</f>
        <v>13</v>
      </c>
      <c r="AG649" s="3">
        <f>IF(ISERROR(VLOOKUP($AD649,技まとめ!$A$1:$F$380,5,FALSE)),"－",VLOOKUP($AD649,技まとめ!$A$1:$F$380,5,FALSE))</f>
        <v>20</v>
      </c>
      <c r="AH649" s="3" t="str">
        <f>IF($E649=IF(ISERROR(VLOOKUP($AD649,技まとめ!$A$1:$F$380,4,FALSE)),"－",VLOOKUP($AD649,技まとめ!$A$1:$F$380,4,FALSE)),"一致","")</f>
        <v>一致</v>
      </c>
      <c r="AI649" s="9" t="s">
        <v>686</v>
      </c>
      <c r="AJ649" s="3" t="str">
        <f>IF(ISERROR(VLOOKUP($AI649,技まとめ!$A$1:$F$380,6,FALSE)),"－",VLOOKUP($AI649,技まとめ!$A$1:$F$380,6,FALSE))</f>
        <v>DR</v>
      </c>
      <c r="AK649" s="3">
        <f>IF(ISERROR(VLOOKUP($AI649,技まとめ!$A$1:$F$380,3,FALSE)),"－",VLOOKUP($AI649,技まとめ!$A$1:$F$380,3,FALSE))</f>
        <v>34</v>
      </c>
      <c r="AL649" s="3">
        <f>IF(ISERROR(VLOOKUP($AI649,技まとめ!$A$1:$F$380,5,FALSE)),"－",VLOOKUP($AI649,技まとめ!$A$1:$F$380,5,FALSE))</f>
        <v>27</v>
      </c>
      <c r="AM649" s="3" t="str">
        <f>IF($E649=IF(ISERROR(VLOOKUP($AI649,技まとめ!$A$1:$F$380,4,FALSE)),"－",VLOOKUP($AI649,技まとめ!$A$1:$F$380,4,FALSE)),"一致","")</f>
        <v>一致</v>
      </c>
      <c r="AN649" s="9" t="s">
        <v>671</v>
      </c>
      <c r="AO649" s="3" t="str">
        <f>IF(ISERROR(VLOOKUP($AN649,技まとめ!$A$1:$F$380,6,FALSE)),"－",VLOOKUP($AN649,技まとめ!$A$1:$F$380,6,FALSE))</f>
        <v>BL</v>
      </c>
      <c r="AP649" s="3">
        <f>IF(ISERROR(VLOOKUP($AN649,技まとめ!$A$1:$F$380,3,FALSE)),"－",VLOOKUP($AN649,技まとめ!$A$1:$F$380,3,FALSE))</f>
        <v>56</v>
      </c>
      <c r="AQ649" s="3">
        <f>IF(ISERROR(VLOOKUP($AN649,技まとめ!$A$1:$F$380,5,FALSE)),"－",VLOOKUP($AN649,技まとめ!$A$1:$F$380,5,FALSE))</f>
        <v>39</v>
      </c>
      <c r="AR649" s="3" t="str">
        <f>IF($E649=IF(ISERROR(VLOOKUP($AN649,技まとめ!$A$1:$F$380,4,FALSE)),"－",VLOOKUP($AN649,技まとめ!$A$1:$F$380,4,FALSE)),"一致","")</f>
        <v>一致</v>
      </c>
      <c r="AS649" s="9" t="s">
        <v>1680</v>
      </c>
      <c r="AT649" s="3" t="str">
        <f>IF(ISERROR(VLOOKUP($AS649,技まとめ!$A$1:$F$380,6,FALSE)),"－",VLOOKUP($AS649,技まとめ!$A$1:$F$380,6,FALSE))</f>
        <v>CA</v>
      </c>
      <c r="AU649" s="3">
        <f>IF(ISERROR(VLOOKUP($AS649,技まとめ!$A$1:$F$380,3,FALSE)),"－",VLOOKUP($AS649,技まとめ!$A$1:$F$380,3,FALSE))</f>
        <v>65</v>
      </c>
      <c r="AV649" s="3">
        <f>IF(ISERROR(VLOOKUP($AS649,技まとめ!$A$1:$F$380,5,FALSE)),"－",VLOOKUP($AS649,技まとめ!$A$1:$F$380,5,FALSE))</f>
        <v>40</v>
      </c>
      <c r="AW649" s="3" t="str">
        <f>IF($E649=IF(ISERROR(VLOOKUP($AS649,技まとめ!$A$1:$F$380,4,FALSE)),"－",VLOOKUP($AS649,技まとめ!$A$1:$F$380,4,FALSE)),"一致","")</f>
        <v>一致</v>
      </c>
      <c r="AX649" s="12" t="str">
        <f t="shared" si="146"/>
        <v>ねっけつパンチヒートタックルフレイムダンスシュートラップ</v>
      </c>
      <c r="AY649" s="12" t="str">
        <f t="shared" si="147"/>
        <v>ねっけつパンチヒートタックルフレイムダンスシュートラップ</v>
      </c>
      <c r="AZ649" s="12" t="str">
        <f t="shared" si="148"/>
        <v>ねっけつパンチヒートタックルフレイムダンスシュートラップ</v>
      </c>
      <c r="BA649" s="12" t="str">
        <f t="shared" si="149"/>
        <v>ねっけつパンチヒートタックルフレイムダンスシュートラップ</v>
      </c>
      <c r="BB649" s="11" t="str">
        <f t="shared" si="150"/>
        <v>P1DRBLCA</v>
      </c>
      <c r="BC649" s="11" t="str">
        <f t="shared" si="151"/>
        <v>P1DRBLCA</v>
      </c>
      <c r="BD649" s="11" t="str">
        <f t="shared" si="152"/>
        <v>P1DRBLCA</v>
      </c>
      <c r="BE649" s="11" t="str">
        <f t="shared" si="153"/>
        <v>P1DRBLCA</v>
      </c>
    </row>
    <row r="650" spans="1:57" ht="11.25" hidden="1" customHeight="1">
      <c r="A650" s="6">
        <v>648</v>
      </c>
      <c r="B650" s="7" t="s">
        <v>1681</v>
      </c>
      <c r="C650" s="8" t="s">
        <v>1682</v>
      </c>
      <c r="D650" s="7" t="s">
        <v>72</v>
      </c>
      <c r="E650" s="7" t="s">
        <v>95</v>
      </c>
      <c r="F650" s="7" t="s">
        <v>109</v>
      </c>
      <c r="G650" s="9">
        <v>108</v>
      </c>
      <c r="H650" s="9">
        <v>119</v>
      </c>
      <c r="I650" s="9">
        <v>48</v>
      </c>
      <c r="J650" s="9">
        <v>51</v>
      </c>
      <c r="K650" s="9">
        <v>48</v>
      </c>
      <c r="L650" s="9">
        <v>46</v>
      </c>
      <c r="M650" s="9">
        <v>50</v>
      </c>
      <c r="N650" s="9">
        <v>53</v>
      </c>
      <c r="O650" s="9">
        <v>51</v>
      </c>
      <c r="P650" s="9">
        <v>79</v>
      </c>
      <c r="Q650" s="10">
        <v>98</v>
      </c>
      <c r="R650" s="11">
        <v>49</v>
      </c>
      <c r="S650" s="11">
        <v>1</v>
      </c>
      <c r="T650" s="11">
        <v>96</v>
      </c>
      <c r="U650" s="11">
        <v>100</v>
      </c>
      <c r="V650" s="11">
        <v>1</v>
      </c>
      <c r="W650" s="11">
        <v>101</v>
      </c>
      <c r="X650" s="11">
        <f t="shared" si="140"/>
        <v>446</v>
      </c>
      <c r="Y650" s="11">
        <f t="shared" si="141"/>
        <v>4430</v>
      </c>
      <c r="Z650" s="11">
        <f t="shared" si="142"/>
        <v>2230</v>
      </c>
      <c r="AA650" s="11">
        <f t="shared" si="143"/>
        <v>3875</v>
      </c>
      <c r="AB650" s="11">
        <f t="shared" si="144"/>
        <v>3875</v>
      </c>
      <c r="AC650" s="6">
        <f t="shared" si="145"/>
        <v>4590</v>
      </c>
      <c r="AD650" s="9" t="s">
        <v>329</v>
      </c>
      <c r="AE650" s="3" t="str">
        <f>IF(ISERROR(VLOOKUP($AD650,技まとめ!$A$1:$F$380,6,FALSE)),"－",VLOOKUP($AD650,技まとめ!$A$1:$F$380,6,FALSE))</f>
        <v>SC</v>
      </c>
      <c r="AF650" s="3">
        <f>IF(ISERROR(VLOOKUP($AD650,技まとめ!$A$1:$F$380,3,FALSE)),"－",VLOOKUP($AD650,技まとめ!$A$1:$F$380,3,FALSE))</f>
        <v>23</v>
      </c>
      <c r="AG650" s="3">
        <f>IF(ISERROR(VLOOKUP($AD650,技まとめ!$A$1:$F$380,5,FALSE)),"－",VLOOKUP($AD650,技まとめ!$A$1:$F$380,5,FALSE))</f>
        <v>20</v>
      </c>
      <c r="AH650" s="3" t="str">
        <f>IF($E650=IF(ISERROR(VLOOKUP($AD650,技まとめ!$A$1:$F$380,4,FALSE)),"－",VLOOKUP($AD650,技まとめ!$A$1:$F$380,4,FALSE)),"一致","")</f>
        <v/>
      </c>
      <c r="AI650" s="9" t="s">
        <v>110</v>
      </c>
      <c r="AJ650" s="3" t="str">
        <f>IF(ISERROR(VLOOKUP($AI650,技まとめ!$A$1:$F$380,6,FALSE)),"－",VLOOKUP($AI650,技まとめ!$A$1:$F$380,6,FALSE))</f>
        <v>DR</v>
      </c>
      <c r="AK650" s="3">
        <f>IF(ISERROR(VLOOKUP($AI650,技まとめ!$A$1:$F$380,3,FALSE)),"－",VLOOKUP($AI650,技まとめ!$A$1:$F$380,3,FALSE))</f>
        <v>34</v>
      </c>
      <c r="AL650" s="3">
        <f>IF(ISERROR(VLOOKUP($AI650,技まとめ!$A$1:$F$380,5,FALSE)),"－",VLOOKUP($AI650,技まとめ!$A$1:$F$380,5,FALSE))</f>
        <v>27</v>
      </c>
      <c r="AM650" s="3" t="str">
        <f>IF($E650=IF(ISERROR(VLOOKUP($AI650,技まとめ!$A$1:$F$380,4,FALSE)),"－",VLOOKUP($AI650,技まとめ!$A$1:$F$380,4,FALSE)),"一致","")</f>
        <v/>
      </c>
      <c r="AN650" s="9" t="s">
        <v>845</v>
      </c>
      <c r="AO650" s="3" t="str">
        <f>IF(ISERROR(VLOOKUP($AN650,技まとめ!$A$1:$F$380,6,FALSE)),"－",VLOOKUP($AN650,技まとめ!$A$1:$F$380,6,FALSE))</f>
        <v>BL</v>
      </c>
      <c r="AP650" s="3">
        <f>IF(ISERROR(VLOOKUP($AN650,技まとめ!$A$1:$F$380,3,FALSE)),"－",VLOOKUP($AN650,技まとめ!$A$1:$F$380,3,FALSE))</f>
        <v>31</v>
      </c>
      <c r="AQ650" s="3">
        <f>IF(ISERROR(VLOOKUP($AN650,技まとめ!$A$1:$F$380,5,FALSE)),"－",VLOOKUP($AN650,技まとめ!$A$1:$F$380,5,FALSE))</f>
        <v>28</v>
      </c>
      <c r="AR650" s="3" t="str">
        <f>IF($E650=IF(ISERROR(VLOOKUP($AN650,技まとめ!$A$1:$F$380,4,FALSE)),"－",VLOOKUP($AN650,技まとめ!$A$1:$F$380,4,FALSE)),"一致","")</f>
        <v/>
      </c>
      <c r="AS650" s="9" t="s">
        <v>178</v>
      </c>
      <c r="AT650" s="3" t="str">
        <f>IF(ISERROR(VLOOKUP($AS650,技まとめ!$A$1:$F$380,6,FALSE)),"－",VLOOKUP($AS650,技まとめ!$A$1:$F$380,6,FALSE))</f>
        <v>NS</v>
      </c>
      <c r="AU650" s="3">
        <f>IF(ISERROR(VLOOKUP($AS650,技まとめ!$A$1:$F$380,3,FALSE)),"－",VLOOKUP($AS650,技まとめ!$A$1:$F$380,3,FALSE))</f>
        <v>38</v>
      </c>
      <c r="AV650" s="3">
        <f>IF(ISERROR(VLOOKUP($AS650,技まとめ!$A$1:$F$380,5,FALSE)),"－",VLOOKUP($AS650,技まとめ!$A$1:$F$380,5,FALSE))</f>
        <v>25</v>
      </c>
      <c r="AW650" s="3" t="str">
        <f>IF($E650=IF(ISERROR(VLOOKUP($AS650,技まとめ!$A$1:$F$380,4,FALSE)),"－",VLOOKUP($AS650,技まとめ!$A$1:$F$380,4,FALSE)),"一致","")</f>
        <v>一致</v>
      </c>
      <c r="AX650" s="12" t="str">
        <f t="shared" si="146"/>
        <v>スネークショットジグザグスパークアイスグランドフリーズショット</v>
      </c>
      <c r="AY650" s="12" t="str">
        <f t="shared" si="147"/>
        <v>スネークショットジグザグスパークアイスグランドフリーズショット</v>
      </c>
      <c r="AZ650" s="12" t="str">
        <f t="shared" si="148"/>
        <v>スネークショットジグザグスパークアイスグランドフリーズショット</v>
      </c>
      <c r="BA650" s="12" t="str">
        <f t="shared" si="149"/>
        <v>スネークショットジグザグスパークアイスグランドフリーズショット</v>
      </c>
      <c r="BB650" s="11" t="str">
        <f t="shared" si="150"/>
        <v>SCDRBLNS</v>
      </c>
      <c r="BC650" s="11" t="str">
        <f t="shared" si="151"/>
        <v>SCDRBLNS</v>
      </c>
      <c r="BD650" s="11" t="str">
        <f t="shared" si="152"/>
        <v>SCDRBLNS</v>
      </c>
      <c r="BE650" s="11" t="str">
        <f t="shared" si="153"/>
        <v>SCDRBLNS</v>
      </c>
    </row>
    <row r="651" spans="1:57" ht="11.25" hidden="1" customHeight="1">
      <c r="A651" s="6">
        <v>649</v>
      </c>
      <c r="B651" s="7" t="s">
        <v>1683</v>
      </c>
      <c r="C651" s="8" t="s">
        <v>1684</v>
      </c>
      <c r="D651" s="7" t="s">
        <v>72</v>
      </c>
      <c r="E651" s="7" t="s">
        <v>102</v>
      </c>
      <c r="F651" s="7" t="s">
        <v>128</v>
      </c>
      <c r="G651" s="9">
        <v>120</v>
      </c>
      <c r="H651" s="9">
        <v>100</v>
      </c>
      <c r="I651" s="9">
        <v>53</v>
      </c>
      <c r="J651" s="9">
        <v>57</v>
      </c>
      <c r="K651" s="9">
        <v>56</v>
      </c>
      <c r="L651" s="9">
        <v>59</v>
      </c>
      <c r="M651" s="9">
        <v>53</v>
      </c>
      <c r="N651" s="9">
        <v>52</v>
      </c>
      <c r="O651" s="9">
        <v>51</v>
      </c>
      <c r="P651" s="9">
        <v>60</v>
      </c>
      <c r="Q651" s="10">
        <v>103</v>
      </c>
      <c r="R651" s="11">
        <v>43</v>
      </c>
      <c r="S651" s="11">
        <v>1</v>
      </c>
      <c r="T651" s="11">
        <v>109</v>
      </c>
      <c r="U651" s="11">
        <v>103</v>
      </c>
      <c r="V651" s="11">
        <v>1</v>
      </c>
      <c r="W651" s="11">
        <v>101</v>
      </c>
      <c r="X651" s="11">
        <f t="shared" si="140"/>
        <v>461</v>
      </c>
      <c r="Y651" s="11">
        <f t="shared" si="141"/>
        <v>4630</v>
      </c>
      <c r="Z651" s="11">
        <f t="shared" si="142"/>
        <v>2020</v>
      </c>
      <c r="AA651" s="11">
        <f t="shared" si="143"/>
        <v>4330</v>
      </c>
      <c r="AB651" s="11">
        <f t="shared" si="144"/>
        <v>4330</v>
      </c>
      <c r="AC651" s="6">
        <f t="shared" si="145"/>
        <v>5080</v>
      </c>
      <c r="AD651" s="9" t="s">
        <v>388</v>
      </c>
      <c r="AE651" s="3" t="str">
        <f>IF(ISERROR(VLOOKUP($AD651,技まとめ!$A$1:$F$380,6,FALSE)),"－",VLOOKUP($AD651,技まとめ!$A$1:$F$380,6,FALSE))</f>
        <v>NS</v>
      </c>
      <c r="AF651" s="3">
        <f>IF(ISERROR(VLOOKUP($AD651,技まとめ!$A$1:$F$380,3,FALSE)),"－",VLOOKUP($AD651,技まとめ!$A$1:$F$380,3,FALSE))</f>
        <v>31</v>
      </c>
      <c r="AG651" s="3">
        <f>IF(ISERROR(VLOOKUP($AD651,技まとめ!$A$1:$F$380,5,FALSE)),"－",VLOOKUP($AD651,技まとめ!$A$1:$F$380,5,FALSE))</f>
        <v>22</v>
      </c>
      <c r="AH651" s="3" t="str">
        <f>IF($E651=IF(ISERROR(VLOOKUP($AD651,技まとめ!$A$1:$F$380,4,FALSE)),"－",VLOOKUP($AD651,技まとめ!$A$1:$F$380,4,FALSE)),"一致","")</f>
        <v>一致</v>
      </c>
      <c r="AI651" s="9" t="s">
        <v>186</v>
      </c>
      <c r="AJ651" s="3" t="str">
        <f>IF(ISERROR(VLOOKUP($AI651,技まとめ!$A$1:$F$380,6,FALSE)),"－",VLOOKUP($AI651,技まとめ!$A$1:$F$380,6,FALSE))</f>
        <v>DR</v>
      </c>
      <c r="AK651" s="3">
        <f>IF(ISERROR(VLOOKUP($AI651,技まとめ!$A$1:$F$380,3,FALSE)),"－",VLOOKUP($AI651,技まとめ!$A$1:$F$380,3,FALSE))</f>
        <v>27</v>
      </c>
      <c r="AL651" s="3">
        <f>IF(ISERROR(VLOOKUP($AI651,技まとめ!$A$1:$F$380,5,FALSE)),"－",VLOOKUP($AI651,技まとめ!$A$1:$F$380,5,FALSE))</f>
        <v>25</v>
      </c>
      <c r="AM651" s="3" t="str">
        <f>IF($E651=IF(ISERROR(VLOOKUP($AI651,技まとめ!$A$1:$F$380,4,FALSE)),"－",VLOOKUP($AI651,技まとめ!$A$1:$F$380,4,FALSE)),"一致","")</f>
        <v>一致</v>
      </c>
      <c r="AN651" s="9" t="s">
        <v>756</v>
      </c>
      <c r="AO651" s="3" t="str">
        <f>IF(ISERROR(VLOOKUP($AN651,技まとめ!$A$1:$F$380,6,FALSE)),"－",VLOOKUP($AN651,技まとめ!$A$1:$F$380,6,FALSE))</f>
        <v>BB</v>
      </c>
      <c r="AP651" s="3">
        <f>IF(ISERROR(VLOOKUP($AN651,技まとめ!$A$1:$F$380,3,FALSE)),"－",VLOOKUP($AN651,技まとめ!$A$1:$F$380,3,FALSE))</f>
        <v>65</v>
      </c>
      <c r="AQ651" s="3">
        <f>IF(ISERROR(VLOOKUP($AN651,技まとめ!$A$1:$F$380,5,FALSE)),"－",VLOOKUP($AN651,技まとめ!$A$1:$F$380,5,FALSE))</f>
        <v>42</v>
      </c>
      <c r="AR651" s="3" t="str">
        <f>IF($E651=IF(ISERROR(VLOOKUP($AN651,技まとめ!$A$1:$F$380,4,FALSE)),"－",VLOOKUP($AN651,技まとめ!$A$1:$F$380,4,FALSE)),"一致","")</f>
        <v>一致</v>
      </c>
      <c r="AS651" s="9" t="s">
        <v>557</v>
      </c>
      <c r="AT651" s="3" t="str">
        <f>IF(ISERROR(VLOOKUP($AS651,技まとめ!$A$1:$F$380,6,FALSE)),"－",VLOOKUP($AS651,技まとめ!$A$1:$F$380,6,FALSE))</f>
        <v>LS</v>
      </c>
      <c r="AU651" s="3">
        <f>IF(ISERROR(VLOOKUP($AS651,技まとめ!$A$1:$F$380,3,FALSE)),"－",VLOOKUP($AS651,技まとめ!$A$1:$F$380,3,FALSE))</f>
        <v>101</v>
      </c>
      <c r="AV651" s="3">
        <f>IF(ISERROR(VLOOKUP($AS651,技まとめ!$A$1:$F$380,5,FALSE)),"－",VLOOKUP($AS651,技まとめ!$A$1:$F$380,5,FALSE))</f>
        <v>66</v>
      </c>
      <c r="AW651" s="3" t="str">
        <f>IF($E651=IF(ISERROR(VLOOKUP($AS651,技まとめ!$A$1:$F$380,4,FALSE)),"－",VLOOKUP($AS651,技まとめ!$A$1:$F$380,4,FALSE)),"一致","")</f>
        <v>一致</v>
      </c>
      <c r="AX651" s="12" t="str">
        <f t="shared" si="146"/>
        <v>メテオアタックフーセンガムボルケイノカットトリプルブースト</v>
      </c>
      <c r="AY651" s="12" t="str">
        <f t="shared" si="147"/>
        <v>メテオアタックフーセンガムボルケイノカットトリプルブースト</v>
      </c>
      <c r="AZ651" s="12" t="str">
        <f t="shared" si="148"/>
        <v>メテオアタックフーセンガムボルケイノカットトリプルブースト</v>
      </c>
      <c r="BA651" s="12" t="str">
        <f t="shared" si="149"/>
        <v>メテオアタックフーセンガムボルケイノカットトリプルブースト</v>
      </c>
      <c r="BB651" s="11" t="str">
        <f t="shared" si="150"/>
        <v>NSDRBBLS</v>
      </c>
      <c r="BC651" s="11" t="str">
        <f t="shared" si="151"/>
        <v>NSDRBBLS</v>
      </c>
      <c r="BD651" s="11" t="str">
        <f t="shared" si="152"/>
        <v>NSDRBBLS</v>
      </c>
      <c r="BE651" s="11" t="str">
        <f t="shared" si="153"/>
        <v>NSDRBBLS</v>
      </c>
    </row>
    <row r="652" spans="1:57" ht="11.25" hidden="1" customHeight="1">
      <c r="A652" s="6">
        <v>650</v>
      </c>
      <c r="B652" s="7" t="s">
        <v>1685</v>
      </c>
      <c r="C652" s="8" t="s">
        <v>1686</v>
      </c>
      <c r="D652" s="7" t="s">
        <v>72</v>
      </c>
      <c r="E652" s="7" t="s">
        <v>95</v>
      </c>
      <c r="F652" s="7" t="s">
        <v>128</v>
      </c>
      <c r="G652" s="9">
        <v>137</v>
      </c>
      <c r="H652" s="9">
        <v>97</v>
      </c>
      <c r="I652" s="9">
        <v>59</v>
      </c>
      <c r="J652" s="9">
        <v>51</v>
      </c>
      <c r="K652" s="9">
        <v>51</v>
      </c>
      <c r="L652" s="9">
        <v>59</v>
      </c>
      <c r="M652" s="9">
        <v>50</v>
      </c>
      <c r="N652" s="9">
        <v>59</v>
      </c>
      <c r="O652" s="9">
        <v>55</v>
      </c>
      <c r="P652" s="9">
        <v>38</v>
      </c>
      <c r="Q652" s="10">
        <v>109</v>
      </c>
      <c r="R652" s="11">
        <v>17</v>
      </c>
      <c r="S652" s="11">
        <v>1</v>
      </c>
      <c r="T652" s="11">
        <v>109</v>
      </c>
      <c r="U652" s="11">
        <v>100</v>
      </c>
      <c r="V652" s="11">
        <v>1</v>
      </c>
      <c r="W652" s="11">
        <v>105</v>
      </c>
      <c r="X652" s="11">
        <f t="shared" si="140"/>
        <v>442</v>
      </c>
      <c r="Y652" s="11">
        <f t="shared" si="141"/>
        <v>4890</v>
      </c>
      <c r="Z652" s="11">
        <f t="shared" si="142"/>
        <v>1130</v>
      </c>
      <c r="AA652" s="11">
        <f t="shared" si="143"/>
        <v>4350</v>
      </c>
      <c r="AB652" s="11">
        <f t="shared" si="144"/>
        <v>4350</v>
      </c>
      <c r="AC652" s="6">
        <f t="shared" si="145"/>
        <v>4970</v>
      </c>
      <c r="AD652" s="9" t="s">
        <v>211</v>
      </c>
      <c r="AE652" s="3" t="str">
        <f>IF(ISERROR(VLOOKUP($AD652,技まとめ!$A$1:$F$380,6,FALSE)),"－",VLOOKUP($AD652,技まとめ!$A$1:$F$380,6,FALSE))</f>
        <v>NS</v>
      </c>
      <c r="AF652" s="3">
        <f>IF(ISERROR(VLOOKUP($AD652,技まとめ!$A$1:$F$380,3,FALSE)),"－",VLOOKUP($AD652,技まとめ!$A$1:$F$380,3,FALSE))</f>
        <v>36</v>
      </c>
      <c r="AG652" s="3">
        <f>IF(ISERROR(VLOOKUP($AD652,技まとめ!$A$1:$F$380,5,FALSE)),"－",VLOOKUP($AD652,技まとめ!$A$1:$F$380,5,FALSE))</f>
        <v>25</v>
      </c>
      <c r="AH652" s="3" t="str">
        <f>IF($E652=IF(ISERROR(VLOOKUP($AD652,技まとめ!$A$1:$F$380,4,FALSE)),"－",VLOOKUP($AD652,技まとめ!$A$1:$F$380,4,FALSE)),"一致","")</f>
        <v/>
      </c>
      <c r="AI652" s="9" t="s">
        <v>634</v>
      </c>
      <c r="AJ652" s="3" t="str">
        <f>IF(ISERROR(VLOOKUP($AI652,技まとめ!$A$1:$F$380,6,FALSE)),"－",VLOOKUP($AI652,技まとめ!$A$1:$F$380,6,FALSE))</f>
        <v>DR</v>
      </c>
      <c r="AK652" s="3">
        <f>IF(ISERROR(VLOOKUP($AI652,技まとめ!$A$1:$F$380,3,FALSE)),"－",VLOOKUP($AI652,技まとめ!$A$1:$F$380,3,FALSE))</f>
        <v>13</v>
      </c>
      <c r="AL652" s="3">
        <f>IF(ISERROR(VLOOKUP($AI652,技まとめ!$A$1:$F$380,5,FALSE)),"－",VLOOKUP($AI652,技まとめ!$A$1:$F$380,5,FALSE))</f>
        <v>20</v>
      </c>
      <c r="AM652" s="3" t="str">
        <f>IF($E652=IF(ISERROR(VLOOKUP($AI652,技まとめ!$A$1:$F$380,4,FALSE)),"－",VLOOKUP($AI652,技まとめ!$A$1:$F$380,4,FALSE)),"一致","")</f>
        <v/>
      </c>
      <c r="AN652" s="9" t="s">
        <v>173</v>
      </c>
      <c r="AO652" s="3" t="str">
        <f>IF(ISERROR(VLOOKUP($AN652,技まとめ!$A$1:$F$380,6,FALSE)),"－",VLOOKUP($AN652,技まとめ!$A$1:$F$380,6,FALSE))</f>
        <v>DR</v>
      </c>
      <c r="AP652" s="3">
        <f>IF(ISERROR(VLOOKUP($AN652,技まとめ!$A$1:$F$380,3,FALSE)),"－",VLOOKUP($AN652,技まとめ!$A$1:$F$380,3,FALSE))</f>
        <v>65</v>
      </c>
      <c r="AQ652" s="3">
        <f>IF(ISERROR(VLOOKUP($AN652,技まとめ!$A$1:$F$380,5,FALSE)),"－",VLOOKUP($AN652,技まとめ!$A$1:$F$380,5,FALSE))</f>
        <v>42</v>
      </c>
      <c r="AR652" s="3" t="str">
        <f>IF($E652=IF(ISERROR(VLOOKUP($AN652,技まとめ!$A$1:$F$380,4,FALSE)),"－",VLOOKUP($AN652,技まとめ!$A$1:$F$380,4,FALSE)),"一致","")</f>
        <v>一致</v>
      </c>
      <c r="AS652" s="9" t="s">
        <v>730</v>
      </c>
      <c r="AT652" s="3" t="str">
        <f>IF(ISERROR(VLOOKUP($AS652,技まとめ!$A$1:$F$380,6,FALSE)),"－",VLOOKUP($AS652,技まとめ!$A$1:$F$380,6,FALSE))</f>
        <v>BS</v>
      </c>
      <c r="AU652" s="3">
        <f>IF(ISERROR(VLOOKUP($AS652,技まとめ!$A$1:$F$380,3,FALSE)),"－",VLOOKUP($AS652,技まとめ!$A$1:$F$380,3,FALSE))</f>
        <v>83</v>
      </c>
      <c r="AV652" s="3">
        <f>IF(ISERROR(VLOOKUP($AS652,技まとめ!$A$1:$F$380,5,FALSE)),"－",VLOOKUP($AS652,技まとめ!$A$1:$F$380,5,FALSE))</f>
        <v>46</v>
      </c>
      <c r="AW652" s="3" t="str">
        <f>IF($E652=IF(ISERROR(VLOOKUP($AS652,技まとめ!$A$1:$F$380,4,FALSE)),"－",VLOOKUP($AS652,技まとめ!$A$1:$F$380,4,FALSE)),"一致","")</f>
        <v/>
      </c>
      <c r="AX652" s="12" t="str">
        <f t="shared" si="146"/>
        <v>コロドラシュートたまのりピエロぶんしんフェイントドラゴンキャノン</v>
      </c>
      <c r="AY652" s="12" t="str">
        <f t="shared" si="147"/>
        <v>コロドラシュートたまのりピエロぶんしんフェイントドラゴンキャノン</v>
      </c>
      <c r="AZ652" s="12" t="str">
        <f t="shared" si="148"/>
        <v>コロドラシュートたまのりピエロぶんしんフェイントドラゴンキャノン</v>
      </c>
      <c r="BA652" s="12" t="str">
        <f t="shared" si="149"/>
        <v>コロドラシュートたまのりピエロぶんしんフェイントドラゴンキャノン</v>
      </c>
      <c r="BB652" s="11" t="str">
        <f t="shared" si="150"/>
        <v>NSDRDRBS</v>
      </c>
      <c r="BC652" s="11" t="str">
        <f t="shared" si="151"/>
        <v>NSDRDRBS</v>
      </c>
      <c r="BD652" s="11" t="str">
        <f t="shared" si="152"/>
        <v>NSDRDRBS</v>
      </c>
      <c r="BE652" s="11" t="str">
        <f t="shared" si="153"/>
        <v>NSDRDRBS</v>
      </c>
    </row>
    <row r="653" spans="1:57" ht="11.25" hidden="1" customHeight="1">
      <c r="A653" s="6">
        <v>651</v>
      </c>
      <c r="B653" s="7" t="s">
        <v>1687</v>
      </c>
      <c r="C653" s="8" t="s">
        <v>1688</v>
      </c>
      <c r="D653" s="7" t="s">
        <v>72</v>
      </c>
      <c r="E653" s="7" t="s">
        <v>81</v>
      </c>
      <c r="F653" s="7" t="s">
        <v>128</v>
      </c>
      <c r="G653" s="9">
        <v>124</v>
      </c>
      <c r="H653" s="9">
        <v>121</v>
      </c>
      <c r="I653" s="9">
        <v>56</v>
      </c>
      <c r="J653" s="9">
        <v>57</v>
      </c>
      <c r="K653" s="9">
        <v>53</v>
      </c>
      <c r="L653" s="9">
        <v>47</v>
      </c>
      <c r="M653" s="9">
        <v>48</v>
      </c>
      <c r="N653" s="9">
        <v>57</v>
      </c>
      <c r="O653" s="9">
        <v>57</v>
      </c>
      <c r="P653" s="9">
        <v>63</v>
      </c>
      <c r="Q653" s="10">
        <v>106</v>
      </c>
      <c r="R653" s="11">
        <v>48</v>
      </c>
      <c r="S653" s="11">
        <v>1</v>
      </c>
      <c r="T653" s="11">
        <v>97</v>
      </c>
      <c r="U653" s="11">
        <v>98</v>
      </c>
      <c r="V653" s="11">
        <v>1</v>
      </c>
      <c r="W653" s="11">
        <v>107</v>
      </c>
      <c r="X653" s="11">
        <f t="shared" si="140"/>
        <v>458</v>
      </c>
      <c r="Y653" s="11">
        <f t="shared" si="141"/>
        <v>4780</v>
      </c>
      <c r="Z653" s="11">
        <f t="shared" si="142"/>
        <v>2225</v>
      </c>
      <c r="AA653" s="11">
        <f t="shared" si="143"/>
        <v>3940</v>
      </c>
      <c r="AB653" s="11">
        <f t="shared" si="144"/>
        <v>3940</v>
      </c>
      <c r="AC653" s="6">
        <f t="shared" si="145"/>
        <v>4655</v>
      </c>
      <c r="AD653" s="9" t="s">
        <v>258</v>
      </c>
      <c r="AE653" s="3" t="str">
        <f>IF(ISERROR(VLOOKUP($AD653,技まとめ!$A$1:$F$380,6,FALSE)),"－",VLOOKUP($AD653,技まとめ!$A$1:$F$380,6,FALSE))</f>
        <v>SC</v>
      </c>
      <c r="AF653" s="3">
        <f>IF(ISERROR(VLOOKUP($AD653,技まとめ!$A$1:$F$380,3,FALSE)),"－",VLOOKUP($AD653,技まとめ!$A$1:$F$380,3,FALSE))</f>
        <v>28</v>
      </c>
      <c r="AG653" s="3">
        <f>IF(ISERROR(VLOOKUP($AD653,技まとめ!$A$1:$F$380,5,FALSE)),"－",VLOOKUP($AD653,技まとめ!$A$1:$F$380,5,FALSE))</f>
        <v>21</v>
      </c>
      <c r="AH653" s="3" t="str">
        <f>IF($E653=IF(ISERROR(VLOOKUP($AD653,技まとめ!$A$1:$F$380,4,FALSE)),"－",VLOOKUP($AD653,技まとめ!$A$1:$F$380,4,FALSE)),"一致","")</f>
        <v/>
      </c>
      <c r="AI653" s="9" t="s">
        <v>83</v>
      </c>
      <c r="AJ653" s="3" t="str">
        <f>IF(ISERROR(VLOOKUP($AI653,技まとめ!$A$1:$F$380,6,FALSE)),"－",VLOOKUP($AI653,技まとめ!$A$1:$F$380,6,FALSE))</f>
        <v>DR</v>
      </c>
      <c r="AK653" s="3">
        <f>IF(ISERROR(VLOOKUP($AI653,技まとめ!$A$1:$F$380,3,FALSE)),"－",VLOOKUP($AI653,技まとめ!$A$1:$F$380,3,FALSE))</f>
        <v>13</v>
      </c>
      <c r="AL653" s="3">
        <f>IF(ISERROR(VLOOKUP($AI653,技まとめ!$A$1:$F$380,5,FALSE)),"－",VLOOKUP($AI653,技まとめ!$A$1:$F$380,5,FALSE))</f>
        <v>20</v>
      </c>
      <c r="AM653" s="3" t="str">
        <f>IF($E653=IF(ISERROR(VLOOKUP($AI653,技まとめ!$A$1:$F$380,4,FALSE)),"－",VLOOKUP($AI653,技まとめ!$A$1:$F$380,4,FALSE)),"一致","")</f>
        <v>一致</v>
      </c>
      <c r="AN653" s="9" t="s">
        <v>247</v>
      </c>
      <c r="AO653" s="3" t="str">
        <f>IF(ISERROR(VLOOKUP($AN653,技まとめ!$A$1:$F$380,6,FALSE)),"－",VLOOKUP($AN653,技まとめ!$A$1:$F$380,6,FALSE))</f>
        <v>NS</v>
      </c>
      <c r="AP653" s="3">
        <f>IF(ISERROR(VLOOKUP($AN653,技まとめ!$A$1:$F$380,3,FALSE)),"－",VLOOKUP($AN653,技まとめ!$A$1:$F$380,3,FALSE))</f>
        <v>72</v>
      </c>
      <c r="AQ653" s="3">
        <f>IF(ISERROR(VLOOKUP($AN653,技まとめ!$A$1:$F$380,5,FALSE)),"－",VLOOKUP($AN653,技まとめ!$A$1:$F$380,5,FALSE))</f>
        <v>40</v>
      </c>
      <c r="AR653" s="3" t="str">
        <f>IF($E653=IF(ISERROR(VLOOKUP($AN653,技まとめ!$A$1:$F$380,4,FALSE)),"－",VLOOKUP($AN653,技まとめ!$A$1:$F$380,4,FALSE)),"一致","")</f>
        <v/>
      </c>
      <c r="AS653" s="9" t="s">
        <v>678</v>
      </c>
      <c r="AT653" s="3" t="str">
        <f>IF(ISERROR(VLOOKUP($AS653,技まとめ!$A$1:$F$380,6,FALSE)),"－",VLOOKUP($AS653,技まとめ!$A$1:$F$380,6,FALSE))</f>
        <v>BS</v>
      </c>
      <c r="AU653" s="3">
        <f>IF(ISERROR(VLOOKUP($AS653,技まとめ!$A$1:$F$380,3,FALSE)),"－",VLOOKUP($AS653,技まとめ!$A$1:$F$380,3,FALSE))</f>
        <v>57</v>
      </c>
      <c r="AV653" s="3">
        <f>IF(ISERROR(VLOOKUP($AS653,技まとめ!$A$1:$F$380,5,FALSE)),"－",VLOOKUP($AS653,技まとめ!$A$1:$F$380,5,FALSE))</f>
        <v>34</v>
      </c>
      <c r="AW653" s="3" t="str">
        <f>IF($E653=IF(ISERROR(VLOOKUP($AS653,技まとめ!$A$1:$F$380,4,FALSE)),"－",VLOOKUP($AS653,技まとめ!$A$1:$F$380,4,FALSE)),"一致","")</f>
        <v/>
      </c>
      <c r="AX653" s="12" t="str">
        <f t="shared" si="146"/>
        <v>かみかくししっぷうダッシュガニメデプロトンダークトルネード</v>
      </c>
      <c r="AY653" s="12" t="str">
        <f t="shared" si="147"/>
        <v>かみかくししっぷうダッシュガニメデプロトンダークトルネード</v>
      </c>
      <c r="AZ653" s="12" t="str">
        <f t="shared" si="148"/>
        <v>かみかくししっぷうダッシュガニメデプロトンダークトルネード</v>
      </c>
      <c r="BA653" s="12" t="str">
        <f t="shared" si="149"/>
        <v>かみかくししっぷうダッシュガニメデプロトンダークトルネード</v>
      </c>
      <c r="BB653" s="11" t="str">
        <f t="shared" si="150"/>
        <v>SCDRNSBS</v>
      </c>
      <c r="BC653" s="11" t="str">
        <f t="shared" si="151"/>
        <v>SCDRNSBS</v>
      </c>
      <c r="BD653" s="11" t="str">
        <f t="shared" si="152"/>
        <v>SCDRNSBS</v>
      </c>
      <c r="BE653" s="11" t="str">
        <f t="shared" si="153"/>
        <v>SCDRNSBS</v>
      </c>
    </row>
    <row r="654" spans="1:57" ht="11.25" hidden="1" customHeight="1">
      <c r="A654" s="6">
        <v>652</v>
      </c>
      <c r="B654" s="7" t="s">
        <v>1689</v>
      </c>
      <c r="C654" s="8" t="s">
        <v>1690</v>
      </c>
      <c r="D654" s="7" t="s">
        <v>72</v>
      </c>
      <c r="E654" s="7" t="s">
        <v>73</v>
      </c>
      <c r="F654" s="7" t="s">
        <v>82</v>
      </c>
      <c r="G654" s="9">
        <v>118</v>
      </c>
      <c r="H654" s="9">
        <v>94</v>
      </c>
      <c r="I654" s="9">
        <v>53</v>
      </c>
      <c r="J654" s="9">
        <v>57</v>
      </c>
      <c r="K654" s="9">
        <v>62</v>
      </c>
      <c r="L654" s="9">
        <v>48</v>
      </c>
      <c r="M654" s="9">
        <v>56</v>
      </c>
      <c r="N654" s="9">
        <v>57</v>
      </c>
      <c r="O654" s="9">
        <v>56</v>
      </c>
      <c r="P654" s="9">
        <v>23</v>
      </c>
      <c r="Q654" s="10">
        <v>103</v>
      </c>
      <c r="R654" s="11">
        <v>17</v>
      </c>
      <c r="S654" s="11">
        <v>1</v>
      </c>
      <c r="T654" s="11">
        <v>98</v>
      </c>
      <c r="U654" s="11">
        <v>106</v>
      </c>
      <c r="V654" s="11">
        <v>1</v>
      </c>
      <c r="W654" s="11">
        <v>106</v>
      </c>
      <c r="X654" s="11">
        <f t="shared" si="140"/>
        <v>432</v>
      </c>
      <c r="Y654" s="11">
        <f t="shared" si="141"/>
        <v>4655</v>
      </c>
      <c r="Z654" s="11">
        <f t="shared" si="142"/>
        <v>1135</v>
      </c>
      <c r="AA654" s="11">
        <f t="shared" si="143"/>
        <v>3970</v>
      </c>
      <c r="AB654" s="11">
        <f t="shared" si="144"/>
        <v>3970</v>
      </c>
      <c r="AC654" s="6">
        <f t="shared" si="145"/>
        <v>4535</v>
      </c>
      <c r="AD654" s="9" t="s">
        <v>89</v>
      </c>
      <c r="AE654" s="3" t="str">
        <f>IF(ISERROR(VLOOKUP($AD654,技まとめ!$A$1:$F$380,6,FALSE)),"－",VLOOKUP($AD654,技まとめ!$A$1:$F$380,6,FALSE))</f>
        <v>BB</v>
      </c>
      <c r="AF654" s="3">
        <f>IF(ISERROR(VLOOKUP($AD654,技まとめ!$A$1:$F$380,3,FALSE)),"－",VLOOKUP($AD654,技まとめ!$A$1:$F$380,3,FALSE))</f>
        <v>43</v>
      </c>
      <c r="AG654" s="3">
        <f>IF(ISERROR(VLOOKUP($AD654,技まとめ!$A$1:$F$380,5,FALSE)),"－",VLOOKUP($AD654,技まとめ!$A$1:$F$380,5,FALSE))</f>
        <v>30</v>
      </c>
      <c r="AH654" s="3" t="str">
        <f>IF($E654=IF(ISERROR(VLOOKUP($AD654,技まとめ!$A$1:$F$380,4,FALSE)),"－",VLOOKUP($AD654,技まとめ!$A$1:$F$380,4,FALSE)),"一致","")</f>
        <v>一致</v>
      </c>
      <c r="AI654" s="9" t="s">
        <v>413</v>
      </c>
      <c r="AJ654" s="3" t="str">
        <f>IF(ISERROR(VLOOKUP($AI654,技まとめ!$A$1:$F$380,6,FALSE)),"－",VLOOKUP($AI654,技まとめ!$A$1:$F$380,6,FALSE))</f>
        <v>BB</v>
      </c>
      <c r="AK654" s="3">
        <f>IF(ISERROR(VLOOKUP($AI654,技まとめ!$A$1:$F$380,3,FALSE)),"－",VLOOKUP($AI654,技まとめ!$A$1:$F$380,3,FALSE))</f>
        <v>31</v>
      </c>
      <c r="AL654" s="3">
        <f>IF(ISERROR(VLOOKUP($AI654,技まとめ!$A$1:$F$380,5,FALSE)),"－",VLOOKUP($AI654,技まとめ!$A$1:$F$380,5,FALSE))</f>
        <v>28</v>
      </c>
      <c r="AM654" s="3" t="str">
        <f>IF($E654=IF(ISERROR(VLOOKUP($AI654,技まとめ!$A$1:$F$380,4,FALSE)),"－",VLOOKUP($AI654,技まとめ!$A$1:$F$380,4,FALSE)),"一致","")</f>
        <v/>
      </c>
      <c r="AN654" s="9" t="s">
        <v>529</v>
      </c>
      <c r="AO654" s="3" t="str">
        <f>IF(ISERROR(VLOOKUP($AN654,技まとめ!$A$1:$F$380,6,FALSE)),"－",VLOOKUP($AN654,技まとめ!$A$1:$F$380,6,FALSE))</f>
        <v>BB</v>
      </c>
      <c r="AP654" s="3">
        <f>IF(ISERROR(VLOOKUP($AN654,技まとめ!$A$1:$F$380,3,FALSE)),"－",VLOOKUP($AN654,技まとめ!$A$1:$F$380,3,FALSE))</f>
        <v>83</v>
      </c>
      <c r="AQ654" s="3">
        <f>IF(ISERROR(VLOOKUP($AN654,技まとめ!$A$1:$F$380,5,FALSE)),"－",VLOOKUP($AN654,技まとめ!$A$1:$F$380,5,FALSE))</f>
        <v>50</v>
      </c>
      <c r="AR654" s="3" t="str">
        <f>IF($E654=IF(ISERROR(VLOOKUP($AN654,技まとめ!$A$1:$F$380,4,FALSE)),"－",VLOOKUP($AN654,技まとめ!$A$1:$F$380,4,FALSE)),"一致","")</f>
        <v>一致</v>
      </c>
      <c r="AS654" s="9" t="s">
        <v>784</v>
      </c>
      <c r="AT654" s="3" t="str">
        <f>IF(ISERROR(VLOOKUP($AS654,技まとめ!$A$1:$F$380,6,FALSE)),"－",VLOOKUP($AS654,技まとめ!$A$1:$F$380,6,FALSE))</f>
        <v>BL</v>
      </c>
      <c r="AU654" s="3">
        <f>IF(ISERROR(VLOOKUP($AS654,技まとめ!$A$1:$F$380,3,FALSE)),"－",VLOOKUP($AS654,技まとめ!$A$1:$F$380,3,FALSE))</f>
        <v>71</v>
      </c>
      <c r="AV654" s="3">
        <f>IF(ISERROR(VLOOKUP($AS654,技まとめ!$A$1:$F$380,5,FALSE)),"－",VLOOKUP($AS654,技まとめ!$A$1:$F$380,5,FALSE))</f>
        <v>44</v>
      </c>
      <c r="AW654" s="3" t="str">
        <f>IF($E654=IF(ISERROR(VLOOKUP($AS654,技まとめ!$A$1:$F$380,4,FALSE)),"－",VLOOKUP($AS654,技まとめ!$A$1:$F$380,4,FALSE)),"一致","")</f>
        <v/>
      </c>
      <c r="AX654" s="12" t="str">
        <f t="shared" si="146"/>
        <v>ザ・ウォールスーパーしこふみメガウォールスニーキングレイド</v>
      </c>
      <c r="AY654" s="12" t="str">
        <f t="shared" si="147"/>
        <v>ザ・ウォールスーパーしこふみメガウォールスニーキングレイド</v>
      </c>
      <c r="AZ654" s="12" t="str">
        <f t="shared" si="148"/>
        <v>ザ・ウォールスーパーしこふみメガウォールスニーキングレイド</v>
      </c>
      <c r="BA654" s="12" t="str">
        <f t="shared" si="149"/>
        <v>ザ・ウォールスーパーしこふみメガウォールスニーキングレイド</v>
      </c>
      <c r="BB654" s="11" t="str">
        <f t="shared" si="150"/>
        <v>BBBBBBBL</v>
      </c>
      <c r="BC654" s="11" t="str">
        <f t="shared" si="151"/>
        <v>BBBBBBBL</v>
      </c>
      <c r="BD654" s="11" t="str">
        <f t="shared" si="152"/>
        <v>BBBBBBBL</v>
      </c>
      <c r="BE654" s="11" t="str">
        <f t="shared" si="153"/>
        <v>BBBBBBBL</v>
      </c>
    </row>
    <row r="655" spans="1:57" ht="11.25" hidden="1" customHeight="1">
      <c r="A655" s="6">
        <v>653</v>
      </c>
      <c r="B655" s="7" t="s">
        <v>1691</v>
      </c>
      <c r="C655" s="8" t="s">
        <v>1692</v>
      </c>
      <c r="D655" s="7" t="s">
        <v>72</v>
      </c>
      <c r="E655" s="7" t="s">
        <v>95</v>
      </c>
      <c r="F655" s="7" t="s">
        <v>128</v>
      </c>
      <c r="G655" s="9">
        <v>122</v>
      </c>
      <c r="H655" s="9">
        <v>98</v>
      </c>
      <c r="I655" s="9">
        <v>56</v>
      </c>
      <c r="J655" s="9">
        <v>51</v>
      </c>
      <c r="K655" s="9">
        <v>51</v>
      </c>
      <c r="L655" s="9">
        <v>57</v>
      </c>
      <c r="M655" s="9">
        <v>50</v>
      </c>
      <c r="N655" s="9">
        <v>62</v>
      </c>
      <c r="O655" s="9">
        <v>52</v>
      </c>
      <c r="P655" s="9">
        <v>63</v>
      </c>
      <c r="Q655" s="10">
        <v>106</v>
      </c>
      <c r="R655" s="11">
        <v>45</v>
      </c>
      <c r="S655" s="11">
        <v>1</v>
      </c>
      <c r="T655" s="11">
        <v>107</v>
      </c>
      <c r="U655" s="11">
        <v>100</v>
      </c>
      <c r="V655" s="11">
        <v>1</v>
      </c>
      <c r="W655" s="11">
        <v>102</v>
      </c>
      <c r="X655" s="11">
        <f t="shared" si="140"/>
        <v>462</v>
      </c>
      <c r="Y655" s="11">
        <f t="shared" si="141"/>
        <v>4755</v>
      </c>
      <c r="Z655" s="11">
        <f t="shared" si="142"/>
        <v>2095</v>
      </c>
      <c r="AA655" s="11">
        <f t="shared" si="143"/>
        <v>4265</v>
      </c>
      <c r="AB655" s="11">
        <f t="shared" si="144"/>
        <v>4265</v>
      </c>
      <c r="AC655" s="6">
        <f t="shared" si="145"/>
        <v>5015</v>
      </c>
      <c r="AD655" s="9" t="s">
        <v>283</v>
      </c>
      <c r="AE655" s="3" t="str">
        <f>IF(ISERROR(VLOOKUP($AD655,技まとめ!$A$1:$F$380,6,FALSE)),"－",VLOOKUP($AD655,技まとめ!$A$1:$F$380,6,FALSE))</f>
        <v>NS</v>
      </c>
      <c r="AF655" s="3">
        <f>IF(ISERROR(VLOOKUP($AD655,技まとめ!$A$1:$F$380,3,FALSE)),"－",VLOOKUP($AD655,技まとめ!$A$1:$F$380,3,FALSE))</f>
        <v>27</v>
      </c>
      <c r="AG655" s="3">
        <f>IF(ISERROR(VLOOKUP($AD655,技まとめ!$A$1:$F$380,5,FALSE)),"－",VLOOKUP($AD655,技まとめ!$A$1:$F$380,5,FALSE))</f>
        <v>20</v>
      </c>
      <c r="AH655" s="3" t="str">
        <f>IF($E655=IF(ISERROR(VLOOKUP($AD655,技まとめ!$A$1:$F$380,4,FALSE)),"－",VLOOKUP($AD655,技まとめ!$A$1:$F$380,4,FALSE)),"一致","")</f>
        <v>一致</v>
      </c>
      <c r="AI655" s="9" t="s">
        <v>5059</v>
      </c>
      <c r="AJ655" s="3" t="str">
        <f>IF(ISERROR(VLOOKUP($AI655,技まとめ!$A$1:$F$380,6,FALSE)),"－",VLOOKUP($AI655,技まとめ!$A$1:$F$380,6,FALSE))</f>
        <v>BL</v>
      </c>
      <c r="AK655" s="3">
        <f>IF(ISERROR(VLOOKUP($AI655,技まとめ!$A$1:$F$380,3,FALSE)),"－",VLOOKUP($AI655,技まとめ!$A$1:$F$380,3,FALSE))</f>
        <v>33</v>
      </c>
      <c r="AL655" s="3">
        <f>IF(ISERROR(VLOOKUP($AI655,技まとめ!$A$1:$F$380,5,FALSE)),"－",VLOOKUP($AI655,技まとめ!$A$1:$F$380,5,FALSE))</f>
        <v>28</v>
      </c>
      <c r="AM655" s="3" t="str">
        <f>IF($E655=IF(ISERROR(VLOOKUP($AI655,技まとめ!$A$1:$F$380,4,FALSE)),"－",VLOOKUP($AI655,技まとめ!$A$1:$F$380,4,FALSE)),"一致","")</f>
        <v>一致</v>
      </c>
      <c r="AN655" s="9" t="s">
        <v>5060</v>
      </c>
      <c r="AO655" s="3" t="str">
        <f>IF(ISERROR(VLOOKUP($AN655,技まとめ!$A$1:$F$380,6,FALSE)),"－",VLOOKUP($AN655,技まとめ!$A$1:$F$380,6,FALSE))</f>
        <v>DR</v>
      </c>
      <c r="AP655" s="3">
        <f>IF(ISERROR(VLOOKUP($AN655,技まとめ!$A$1:$F$380,3,FALSE)),"－",VLOOKUP($AN655,技まとめ!$A$1:$F$380,3,FALSE))</f>
        <v>27</v>
      </c>
      <c r="AQ655" s="3">
        <f>IF(ISERROR(VLOOKUP($AN655,技まとめ!$A$1:$F$380,5,FALSE)),"－",VLOOKUP($AN655,技まとめ!$A$1:$F$380,5,FALSE))</f>
        <v>25</v>
      </c>
      <c r="AR655" s="3" t="str">
        <f>IF($E655=IF(ISERROR(VLOOKUP($AN655,技まとめ!$A$1:$F$380,4,FALSE)),"－",VLOOKUP($AN655,技まとめ!$A$1:$F$380,4,FALSE)),"一致","")</f>
        <v>一致</v>
      </c>
      <c r="AS655" s="9" t="s">
        <v>119</v>
      </c>
      <c r="AT655" s="3" t="str">
        <f>IF(ISERROR(VLOOKUP($AS655,技まとめ!$A$1:$F$380,6,FALSE)),"－",VLOOKUP($AS655,技まとめ!$A$1:$F$380,6,FALSE))</f>
        <v>NS</v>
      </c>
      <c r="AU655" s="3">
        <f>IF(ISERROR(VLOOKUP($AS655,技まとめ!$A$1:$F$380,3,FALSE)),"－",VLOOKUP($AS655,技まとめ!$A$1:$F$380,3,FALSE))</f>
        <v>85</v>
      </c>
      <c r="AV655" s="3">
        <f>IF(ISERROR(VLOOKUP($AS655,技まとめ!$A$1:$F$380,5,FALSE)),"－",VLOOKUP($AS655,技まとめ!$A$1:$F$380,5,FALSE))</f>
        <v>46</v>
      </c>
      <c r="AW655" s="3" t="str">
        <f>IF($E655=IF(ISERROR(VLOOKUP($AS655,技まとめ!$A$1:$F$380,4,FALSE)),"－",VLOOKUP($AS655,技まとめ!$A$1:$F$380,4,FALSE)),"一致","")</f>
        <v/>
      </c>
      <c r="AX655" s="12" t="str">
        <f t="shared" si="146"/>
        <v>サイコショットスーパースキャン（Ｂ）スーパースキャン（Ｄ）ドラゴングランド</v>
      </c>
      <c r="AY655" s="12" t="str">
        <f t="shared" si="147"/>
        <v>サイコショットスーパースキャン（Ｂ）スーパースキャン（Ｄ）ドラゴングランド</v>
      </c>
      <c r="AZ655" s="12" t="str">
        <f t="shared" si="148"/>
        <v>サイコショットスーパースキャン（Ｂ）スーパースキャン（Ｄ）ドラゴングランド</v>
      </c>
      <c r="BA655" s="12" t="str">
        <f t="shared" si="149"/>
        <v>サイコショットスーパースキャン（Ｂ）スーパースキャン（Ｄ）ドラゴングランド</v>
      </c>
      <c r="BB655" s="11" t="str">
        <f t="shared" si="150"/>
        <v>NSBLDRNS</v>
      </c>
      <c r="BC655" s="11" t="str">
        <f t="shared" si="151"/>
        <v>NSBLDRNS</v>
      </c>
      <c r="BD655" s="11" t="str">
        <f t="shared" si="152"/>
        <v>NSBLDRNS</v>
      </c>
      <c r="BE655" s="11" t="str">
        <f t="shared" si="153"/>
        <v>NSBLDRNS</v>
      </c>
    </row>
    <row r="656" spans="1:57" ht="11.25" hidden="1" customHeight="1">
      <c r="A656" s="6">
        <v>654</v>
      </c>
      <c r="B656" s="7" t="s">
        <v>1693</v>
      </c>
      <c r="C656" s="8" t="s">
        <v>1694</v>
      </c>
      <c r="D656" s="7" t="s">
        <v>72</v>
      </c>
      <c r="E656" s="7" t="s">
        <v>102</v>
      </c>
      <c r="F656" s="7" t="s">
        <v>128</v>
      </c>
      <c r="G656" s="9">
        <v>120</v>
      </c>
      <c r="H656" s="9">
        <v>100</v>
      </c>
      <c r="I656" s="9">
        <v>57</v>
      </c>
      <c r="J656" s="9">
        <v>56</v>
      </c>
      <c r="K656" s="9">
        <v>54</v>
      </c>
      <c r="L656" s="9">
        <v>59</v>
      </c>
      <c r="M656" s="9">
        <v>53</v>
      </c>
      <c r="N656" s="9">
        <v>51</v>
      </c>
      <c r="O656" s="9">
        <v>54</v>
      </c>
      <c r="P656" s="9">
        <v>34</v>
      </c>
      <c r="Q656" s="10">
        <v>107</v>
      </c>
      <c r="R656" s="11">
        <v>13</v>
      </c>
      <c r="S656" s="11">
        <v>1</v>
      </c>
      <c r="T656" s="11">
        <v>109</v>
      </c>
      <c r="U656" s="11">
        <v>103</v>
      </c>
      <c r="V656" s="11">
        <v>1</v>
      </c>
      <c r="W656" s="11">
        <v>104</v>
      </c>
      <c r="X656" s="11">
        <f t="shared" si="140"/>
        <v>438</v>
      </c>
      <c r="Y656" s="11">
        <f t="shared" si="141"/>
        <v>4805</v>
      </c>
      <c r="Z656" s="11">
        <f t="shared" si="142"/>
        <v>985</v>
      </c>
      <c r="AA656" s="11">
        <f t="shared" si="143"/>
        <v>4345</v>
      </c>
      <c r="AB656" s="11">
        <f t="shared" si="144"/>
        <v>4345</v>
      </c>
      <c r="AC656" s="6">
        <f t="shared" si="145"/>
        <v>4945</v>
      </c>
      <c r="AD656" s="9" t="s">
        <v>210</v>
      </c>
      <c r="AE656" s="3" t="str">
        <f>IF(ISERROR(VLOOKUP($AD656,技まとめ!$A$1:$F$380,6,FALSE)),"－",VLOOKUP($AD656,技まとめ!$A$1:$F$380,6,FALSE))</f>
        <v>NS</v>
      </c>
      <c r="AF656" s="3">
        <f>IF(ISERROR(VLOOKUP($AD656,技まとめ!$A$1:$F$380,3,FALSE)),"－",VLOOKUP($AD656,技まとめ!$A$1:$F$380,3,FALSE))</f>
        <v>25</v>
      </c>
      <c r="AG656" s="3">
        <f>IF(ISERROR(VLOOKUP($AD656,技まとめ!$A$1:$F$380,5,FALSE)),"－",VLOOKUP($AD656,技まとめ!$A$1:$F$380,5,FALSE))</f>
        <v>20</v>
      </c>
      <c r="AH656" s="3" t="str">
        <f>IF($E656=IF(ISERROR(VLOOKUP($AD656,技まとめ!$A$1:$F$380,4,FALSE)),"－",VLOOKUP($AD656,技まとめ!$A$1:$F$380,4,FALSE)),"一致","")</f>
        <v/>
      </c>
      <c r="AI656" s="9" t="s">
        <v>215</v>
      </c>
      <c r="AJ656" s="3" t="str">
        <f>IF(ISERROR(VLOOKUP($AI656,技まとめ!$A$1:$F$380,6,FALSE)),"－",VLOOKUP($AI656,技まとめ!$A$1:$F$380,6,FALSE))</f>
        <v>DR</v>
      </c>
      <c r="AK656" s="3">
        <f>IF(ISERROR(VLOOKUP($AI656,技まとめ!$A$1:$F$380,3,FALSE)),"－",VLOOKUP($AI656,技まとめ!$A$1:$F$380,3,FALSE))</f>
        <v>15</v>
      </c>
      <c r="AL656" s="3">
        <f>IF(ISERROR(VLOOKUP($AI656,技まとめ!$A$1:$F$380,5,FALSE)),"－",VLOOKUP($AI656,技まとめ!$A$1:$F$380,5,FALSE))</f>
        <v>20</v>
      </c>
      <c r="AM656" s="3" t="str">
        <f>IF($E656=IF(ISERROR(VLOOKUP($AI656,技まとめ!$A$1:$F$380,4,FALSE)),"－",VLOOKUP($AI656,技まとめ!$A$1:$F$380,4,FALSE)),"一致","")</f>
        <v/>
      </c>
      <c r="AN656" s="9" t="s">
        <v>163</v>
      </c>
      <c r="AO656" s="3" t="str">
        <f>IF(ISERROR(VLOOKUP($AN656,技まとめ!$A$1:$F$380,6,FALSE)),"－",VLOOKUP($AN656,技まとめ!$A$1:$F$380,6,FALSE))</f>
        <v>BL</v>
      </c>
      <c r="AP656" s="3">
        <f>IF(ISERROR(VLOOKUP($AN656,技まとめ!$A$1:$F$380,3,FALSE)),"－",VLOOKUP($AN656,技まとめ!$A$1:$F$380,3,FALSE))</f>
        <v>59</v>
      </c>
      <c r="AQ656" s="3">
        <f>IF(ISERROR(VLOOKUP($AN656,技まとめ!$A$1:$F$380,5,FALSE)),"－",VLOOKUP($AN656,技まとめ!$A$1:$F$380,5,FALSE))</f>
        <v>38</v>
      </c>
      <c r="AR656" s="3" t="str">
        <f>IF($E656=IF(ISERROR(VLOOKUP($AN656,技まとめ!$A$1:$F$380,4,FALSE)),"－",VLOOKUP($AN656,技まとめ!$A$1:$F$380,4,FALSE)),"一致","")</f>
        <v/>
      </c>
      <c r="AS656" s="9" t="s">
        <v>580</v>
      </c>
      <c r="AT656" s="3" t="str">
        <f>IF(ISERROR(VLOOKUP($AS656,技まとめ!$A$1:$F$380,6,FALSE)),"－",VLOOKUP($AS656,技まとめ!$A$1:$F$380,6,FALSE))</f>
        <v>NS</v>
      </c>
      <c r="AU656" s="3">
        <f>IF(ISERROR(VLOOKUP($AS656,技まとめ!$A$1:$F$380,3,FALSE)),"－",VLOOKUP($AS656,技まとめ!$A$1:$F$380,3,FALSE))</f>
        <v>81</v>
      </c>
      <c r="AV656" s="3">
        <f>IF(ISERROR(VLOOKUP($AS656,技まとめ!$A$1:$F$380,5,FALSE)),"－",VLOOKUP($AS656,技まとめ!$A$1:$F$380,5,FALSE))</f>
        <v>46</v>
      </c>
      <c r="AW656" s="3" t="str">
        <f>IF($E656=IF(ISERROR(VLOOKUP($AS656,技まとめ!$A$1:$F$380,4,FALSE)),"－",VLOOKUP($AS656,技まとめ!$A$1:$F$380,4,FALSE)),"一致","")</f>
        <v>一致</v>
      </c>
      <c r="AX656" s="12" t="str">
        <f t="shared" si="146"/>
        <v>スパイラルショットたつまきせんぷうサイクロンヘルファイア</v>
      </c>
      <c r="AY656" s="12" t="str">
        <f t="shared" si="147"/>
        <v>スパイラルショットたつまきせんぷうサイクロンヘルファイア</v>
      </c>
      <c r="AZ656" s="12" t="str">
        <f t="shared" si="148"/>
        <v>スパイラルショットたつまきせんぷうサイクロンヘルファイア</v>
      </c>
      <c r="BA656" s="12" t="str">
        <f t="shared" si="149"/>
        <v>スパイラルショットたつまきせんぷうサイクロンヘルファイア</v>
      </c>
      <c r="BB656" s="11" t="str">
        <f t="shared" si="150"/>
        <v>NSDRBLNS</v>
      </c>
      <c r="BC656" s="11" t="str">
        <f t="shared" si="151"/>
        <v>NSDRBLNS</v>
      </c>
      <c r="BD656" s="11" t="str">
        <f t="shared" si="152"/>
        <v>NSDRBLNS</v>
      </c>
      <c r="BE656" s="11" t="str">
        <f t="shared" si="153"/>
        <v>NSDRBLNS</v>
      </c>
    </row>
    <row r="657" spans="1:57" ht="11.25" hidden="1" customHeight="1">
      <c r="A657" s="6">
        <v>655</v>
      </c>
      <c r="B657" s="7" t="s">
        <v>1695</v>
      </c>
      <c r="C657" s="8" t="s">
        <v>1696</v>
      </c>
      <c r="D657" s="7" t="s">
        <v>72</v>
      </c>
      <c r="E657" s="7" t="s">
        <v>73</v>
      </c>
      <c r="F657" s="7" t="s">
        <v>82</v>
      </c>
      <c r="G657" s="9">
        <v>121</v>
      </c>
      <c r="H657" s="9">
        <v>91</v>
      </c>
      <c r="I657" s="9">
        <v>60</v>
      </c>
      <c r="J657" s="9">
        <v>53</v>
      </c>
      <c r="K657" s="9">
        <v>57</v>
      </c>
      <c r="L657" s="9">
        <v>53</v>
      </c>
      <c r="M657" s="9">
        <v>51</v>
      </c>
      <c r="N657" s="9">
        <v>59</v>
      </c>
      <c r="O657" s="9">
        <v>56</v>
      </c>
      <c r="P657" s="9">
        <v>22</v>
      </c>
      <c r="Q657" s="10">
        <v>110</v>
      </c>
      <c r="R657" s="11">
        <v>9</v>
      </c>
      <c r="S657" s="11">
        <v>1</v>
      </c>
      <c r="T657" s="11">
        <v>103</v>
      </c>
      <c r="U657" s="11">
        <v>101</v>
      </c>
      <c r="V657" s="11">
        <v>1</v>
      </c>
      <c r="W657" s="11">
        <v>106</v>
      </c>
      <c r="X657" s="11">
        <f t="shared" si="140"/>
        <v>431</v>
      </c>
      <c r="Y657" s="11">
        <f t="shared" si="141"/>
        <v>4935</v>
      </c>
      <c r="Z657" s="11">
        <f t="shared" si="142"/>
        <v>855</v>
      </c>
      <c r="AA657" s="11">
        <f t="shared" si="143"/>
        <v>4145</v>
      </c>
      <c r="AB657" s="11">
        <f t="shared" si="144"/>
        <v>4145</v>
      </c>
      <c r="AC657" s="6">
        <f t="shared" si="145"/>
        <v>4695</v>
      </c>
      <c r="AD657" s="9" t="s">
        <v>168</v>
      </c>
      <c r="AE657" s="3" t="str">
        <f>IF(ISERROR(VLOOKUP($AD657,技まとめ!$A$1:$F$380,6,FALSE)),"－",VLOOKUP($AD657,技まとめ!$A$1:$F$380,6,FALSE))</f>
        <v>BL</v>
      </c>
      <c r="AF657" s="3">
        <f>IF(ISERROR(VLOOKUP($AD657,技まとめ!$A$1:$F$380,3,FALSE)),"－",VLOOKUP($AD657,技まとめ!$A$1:$F$380,3,FALSE))</f>
        <v>25</v>
      </c>
      <c r="AG657" s="3">
        <f>IF(ISERROR(VLOOKUP($AD657,技まとめ!$A$1:$F$380,5,FALSE)),"－",VLOOKUP($AD657,技まとめ!$A$1:$F$380,5,FALSE))</f>
        <v>12</v>
      </c>
      <c r="AH657" s="3" t="str">
        <f>IF($E657=IF(ISERROR(VLOOKUP($AD657,技まとめ!$A$1:$F$380,4,FALSE)),"－",VLOOKUP($AD657,技まとめ!$A$1:$F$380,4,FALSE)),"一致","")</f>
        <v/>
      </c>
      <c r="AI657" s="9" t="s">
        <v>177</v>
      </c>
      <c r="AJ657" s="3" t="str">
        <f>IF(ISERROR(VLOOKUP($AI657,技まとめ!$A$1:$F$380,6,FALSE)),"－",VLOOKUP($AI657,技まとめ!$A$1:$F$380,6,FALSE))</f>
        <v>DR</v>
      </c>
      <c r="AK657" s="3">
        <f>IF(ISERROR(VLOOKUP($AI657,技まとめ!$A$1:$F$380,3,FALSE)),"－",VLOOKUP($AI657,技まとめ!$A$1:$F$380,3,FALSE))</f>
        <v>93</v>
      </c>
      <c r="AL657" s="3">
        <f>IF(ISERROR(VLOOKUP($AI657,技まとめ!$A$1:$F$380,5,FALSE)),"－",VLOOKUP($AI657,技まとめ!$A$1:$F$380,5,FALSE))</f>
        <v>42</v>
      </c>
      <c r="AM657" s="3" t="str">
        <f>IF($E657=IF(ISERROR(VLOOKUP($AI657,技まとめ!$A$1:$F$380,4,FALSE)),"－",VLOOKUP($AI657,技まとめ!$A$1:$F$380,4,FALSE)),"一致","")</f>
        <v/>
      </c>
      <c r="AN657" s="9" t="s">
        <v>326</v>
      </c>
      <c r="AO657" s="3" t="str">
        <f>IF(ISERROR(VLOOKUP($AN657,技まとめ!$A$1:$F$380,6,FALSE)),"－",VLOOKUP($AN657,技まとめ!$A$1:$F$380,6,FALSE))</f>
        <v>BL</v>
      </c>
      <c r="AP657" s="3">
        <f>IF(ISERROR(VLOOKUP($AN657,技まとめ!$A$1:$F$380,3,FALSE)),"－",VLOOKUP($AN657,技まとめ!$A$1:$F$380,3,FALSE))</f>
        <v>56</v>
      </c>
      <c r="AQ657" s="3">
        <f>IF(ISERROR(VLOOKUP($AN657,技まとめ!$A$1:$F$380,5,FALSE)),"－",VLOOKUP($AN657,技まとめ!$A$1:$F$380,5,FALSE))</f>
        <v>39</v>
      </c>
      <c r="AR657" s="3" t="str">
        <f>IF($E657=IF(ISERROR(VLOOKUP($AN657,技まとめ!$A$1:$F$380,4,FALSE)),"－",VLOOKUP($AN657,技まとめ!$A$1:$F$380,4,FALSE)),"一致","")</f>
        <v>一致</v>
      </c>
      <c r="AS657" s="9" t="s">
        <v>183</v>
      </c>
      <c r="AT657" s="3" t="str">
        <f>IF(ISERROR(VLOOKUP($AS657,技まとめ!$A$1:$F$380,6,FALSE)),"－",VLOOKUP($AS657,技まとめ!$A$1:$F$380,6,FALSE))</f>
        <v>DR</v>
      </c>
      <c r="AU657" s="3">
        <f>IF(ISERROR(VLOOKUP($AS657,技まとめ!$A$1:$F$380,3,FALSE)),"－",VLOOKUP($AS657,技まとめ!$A$1:$F$380,3,FALSE))</f>
        <v>106</v>
      </c>
      <c r="AV657" s="3">
        <f>IF(ISERROR(VLOOKUP($AS657,技まとめ!$A$1:$F$380,5,FALSE)),"－",VLOOKUP($AS657,技まとめ!$A$1:$F$380,5,FALSE))</f>
        <v>48</v>
      </c>
      <c r="AW657" s="3" t="str">
        <f>IF($E657=IF(ISERROR(VLOOKUP($AS657,技まとめ!$A$1:$F$380,4,FALSE)),"－",VLOOKUP($AS657,技まとめ!$A$1:$F$380,4,FALSE)),"一致","")</f>
        <v/>
      </c>
      <c r="AX657" s="12" t="str">
        <f t="shared" si="146"/>
        <v>キラースライドジャッジスルー２パワーチャージジャッジスルー３</v>
      </c>
      <c r="AY657" s="12" t="str">
        <f t="shared" si="147"/>
        <v>キラースライドジャッジスルー２パワーチャージジャッジスルー３</v>
      </c>
      <c r="AZ657" s="12" t="str">
        <f t="shared" si="148"/>
        <v>キラースライドジャッジスルー２パワーチャージジャッジスルー３</v>
      </c>
      <c r="BA657" s="12" t="str">
        <f t="shared" si="149"/>
        <v>キラースライドジャッジスルー２パワーチャージジャッジスルー３</v>
      </c>
      <c r="BB657" s="11" t="str">
        <f t="shared" si="150"/>
        <v>BLDRBLDR</v>
      </c>
      <c r="BC657" s="11" t="str">
        <f t="shared" si="151"/>
        <v>BLDRBLDR</v>
      </c>
      <c r="BD657" s="11" t="str">
        <f t="shared" si="152"/>
        <v>BLDRBLDR</v>
      </c>
      <c r="BE657" s="11" t="str">
        <f t="shared" si="153"/>
        <v>BLDRBLDR</v>
      </c>
    </row>
    <row r="658" spans="1:57" ht="11.25" hidden="1" customHeight="1">
      <c r="A658" s="6">
        <v>656</v>
      </c>
      <c r="B658" s="7" t="s">
        <v>1697</v>
      </c>
      <c r="C658" s="8" t="s">
        <v>1698</v>
      </c>
      <c r="D658" s="7" t="s">
        <v>72</v>
      </c>
      <c r="E658" s="7" t="s">
        <v>95</v>
      </c>
      <c r="F658" s="7" t="s">
        <v>109</v>
      </c>
      <c r="G658" s="9">
        <v>91</v>
      </c>
      <c r="H658" s="9">
        <v>127</v>
      </c>
      <c r="I658" s="9">
        <v>51</v>
      </c>
      <c r="J658" s="9">
        <v>60</v>
      </c>
      <c r="K658" s="9">
        <v>45</v>
      </c>
      <c r="L658" s="9">
        <v>56</v>
      </c>
      <c r="M658" s="9">
        <v>57</v>
      </c>
      <c r="N658" s="9">
        <v>57</v>
      </c>
      <c r="O658" s="9">
        <v>53</v>
      </c>
      <c r="P658" s="9">
        <v>62</v>
      </c>
      <c r="Q658" s="10">
        <v>101</v>
      </c>
      <c r="R658" s="11">
        <v>42</v>
      </c>
      <c r="S658" s="11">
        <v>1</v>
      </c>
      <c r="T658" s="11">
        <v>106</v>
      </c>
      <c r="U658" s="11">
        <v>107</v>
      </c>
      <c r="V658" s="11">
        <v>1</v>
      </c>
      <c r="W658" s="11">
        <v>103</v>
      </c>
      <c r="X658" s="11">
        <f t="shared" si="140"/>
        <v>461</v>
      </c>
      <c r="Y658" s="11">
        <f t="shared" si="141"/>
        <v>4560</v>
      </c>
      <c r="Z658" s="11">
        <f t="shared" si="142"/>
        <v>1995</v>
      </c>
      <c r="AA658" s="11">
        <f t="shared" si="143"/>
        <v>4235</v>
      </c>
      <c r="AB658" s="11">
        <f t="shared" si="144"/>
        <v>4235</v>
      </c>
      <c r="AC658" s="6">
        <f t="shared" si="145"/>
        <v>4965</v>
      </c>
      <c r="AD658" s="9" t="s">
        <v>295</v>
      </c>
      <c r="AE658" s="3" t="str">
        <f>IF(ISERROR(VLOOKUP($AD658,技まとめ!$A$1:$F$380,6,FALSE)),"－",VLOOKUP($AD658,技まとめ!$A$1:$F$380,6,FALSE))</f>
        <v>DR</v>
      </c>
      <c r="AF658" s="3">
        <f>IF(ISERROR(VLOOKUP($AD658,技まとめ!$A$1:$F$380,3,FALSE)),"－",VLOOKUP($AD658,技まとめ!$A$1:$F$380,3,FALSE))</f>
        <v>13</v>
      </c>
      <c r="AG658" s="3">
        <f>IF(ISERROR(VLOOKUP($AD658,技まとめ!$A$1:$F$380,5,FALSE)),"－",VLOOKUP($AD658,技まとめ!$A$1:$F$380,5,FALSE))</f>
        <v>20</v>
      </c>
      <c r="AH658" s="3" t="str">
        <f>IF($E658=IF(ISERROR(VLOOKUP($AD658,技まとめ!$A$1:$F$380,4,FALSE)),"－",VLOOKUP($AD658,技まとめ!$A$1:$F$380,4,FALSE)),"一致","")</f>
        <v/>
      </c>
      <c r="AI658" s="9" t="s">
        <v>300</v>
      </c>
      <c r="AJ658" s="3" t="str">
        <f>IF(ISERROR(VLOOKUP($AI658,技まとめ!$A$1:$F$380,6,FALSE)),"－",VLOOKUP($AI658,技まとめ!$A$1:$F$380,6,FALSE))</f>
        <v>BB</v>
      </c>
      <c r="AK658" s="3">
        <f>IF(ISERROR(VLOOKUP($AI658,技まとめ!$A$1:$F$380,3,FALSE)),"－",VLOOKUP($AI658,技まとめ!$A$1:$F$380,3,FALSE))</f>
        <v>49</v>
      </c>
      <c r="AL658" s="3">
        <f>IF(ISERROR(VLOOKUP($AI658,技まとめ!$A$1:$F$380,5,FALSE)),"－",VLOOKUP($AI658,技まとめ!$A$1:$F$380,5,FALSE))</f>
        <v>32</v>
      </c>
      <c r="AM658" s="3" t="str">
        <f>IF($E658=IF(ISERROR(VLOOKUP($AI658,技まとめ!$A$1:$F$380,4,FALSE)),"－",VLOOKUP($AI658,技まとめ!$A$1:$F$380,4,FALSE)),"一致","")</f>
        <v/>
      </c>
      <c r="AN658" s="9" t="s">
        <v>560</v>
      </c>
      <c r="AO658" s="3" t="str">
        <f>IF(ISERROR(VLOOKUP($AN658,技まとめ!$A$1:$F$380,6,FALSE)),"－",VLOOKUP($AN658,技まとめ!$A$1:$F$380,6,FALSE))</f>
        <v>BL</v>
      </c>
      <c r="AP658" s="3">
        <f>IF(ISERROR(VLOOKUP($AN658,技まとめ!$A$1:$F$380,3,FALSE)),"－",VLOOKUP($AN658,技まとめ!$A$1:$F$380,3,FALSE))</f>
        <v>28</v>
      </c>
      <c r="AQ658" s="3">
        <f>IF(ISERROR(VLOOKUP($AN658,技まとめ!$A$1:$F$380,5,FALSE)),"－",VLOOKUP($AN658,技まとめ!$A$1:$F$380,5,FALSE))</f>
        <v>24</v>
      </c>
      <c r="AR658" s="3" t="str">
        <f>IF($E658=IF(ISERROR(VLOOKUP($AN658,技まとめ!$A$1:$F$380,4,FALSE)),"－",VLOOKUP($AN658,技まとめ!$A$1:$F$380,4,FALSE)),"一致","")</f>
        <v/>
      </c>
      <c r="AS658" s="9" t="s">
        <v>165</v>
      </c>
      <c r="AT658" s="3" t="str">
        <f>IF(ISERROR(VLOOKUP($AS658,技まとめ!$A$1:$F$380,6,FALSE)),"－",VLOOKUP($AS658,技まとめ!$A$1:$F$380,6,FALSE))</f>
        <v>BL</v>
      </c>
      <c r="AU658" s="3">
        <f>IF(ISERROR(VLOOKUP($AS658,技まとめ!$A$1:$F$380,3,FALSE)),"－",VLOOKUP($AS658,技まとめ!$A$1:$F$380,3,FALSE))</f>
        <v>78</v>
      </c>
      <c r="AV658" s="3">
        <f>IF(ISERROR(VLOOKUP($AS658,技まとめ!$A$1:$F$380,5,FALSE)),"－",VLOOKUP($AS658,技まとめ!$A$1:$F$380,5,FALSE))</f>
        <v>46</v>
      </c>
      <c r="AW658" s="3" t="str">
        <f>IF($E658=IF(ISERROR(VLOOKUP($AS658,技まとめ!$A$1:$F$380,4,FALSE)),"－",VLOOKUP($AS658,技まとめ!$A$1:$F$380,4,FALSE)),"一致","")</f>
        <v/>
      </c>
      <c r="AX658" s="12" t="str">
        <f t="shared" si="146"/>
        <v>ダッシュアクセルスピニングカットブレードアタックダブルサイクロン</v>
      </c>
      <c r="AY658" s="12" t="str">
        <f t="shared" si="147"/>
        <v>ダッシュアクセルスピニングカットブレードアタックダブルサイクロン</v>
      </c>
      <c r="AZ658" s="12" t="str">
        <f t="shared" si="148"/>
        <v>ダッシュアクセルスピニングカットブレードアタックダブルサイクロン</v>
      </c>
      <c r="BA658" s="12" t="str">
        <f t="shared" si="149"/>
        <v>ダッシュアクセルスピニングカットブレードアタックダブルサイクロン</v>
      </c>
      <c r="BB658" s="11" t="str">
        <f t="shared" si="150"/>
        <v>DRBBBLBL</v>
      </c>
      <c r="BC658" s="11" t="str">
        <f t="shared" si="151"/>
        <v>DRBBBLBL</v>
      </c>
      <c r="BD658" s="11" t="str">
        <f t="shared" si="152"/>
        <v>DRBBBLBL</v>
      </c>
      <c r="BE658" s="11" t="str">
        <f t="shared" si="153"/>
        <v>DRBBBLBL</v>
      </c>
    </row>
    <row r="659" spans="1:57" ht="11.25" hidden="1" customHeight="1">
      <c r="A659" s="6">
        <v>657</v>
      </c>
      <c r="B659" s="7" t="s">
        <v>1699</v>
      </c>
      <c r="C659" s="8" t="s">
        <v>1700</v>
      </c>
      <c r="D659" s="7" t="s">
        <v>72</v>
      </c>
      <c r="E659" s="7" t="s">
        <v>73</v>
      </c>
      <c r="F659" s="7" t="s">
        <v>74</v>
      </c>
      <c r="G659" s="9">
        <v>120</v>
      </c>
      <c r="H659" s="9">
        <v>98</v>
      </c>
      <c r="I659" s="9">
        <v>62</v>
      </c>
      <c r="J659" s="9">
        <v>51</v>
      </c>
      <c r="K659" s="9">
        <v>51</v>
      </c>
      <c r="L659" s="9">
        <v>57</v>
      </c>
      <c r="M659" s="9">
        <v>51</v>
      </c>
      <c r="N659" s="9">
        <v>60</v>
      </c>
      <c r="O659" s="9">
        <v>51</v>
      </c>
      <c r="P659" s="9">
        <v>43</v>
      </c>
      <c r="Q659" s="10">
        <v>112</v>
      </c>
      <c r="R659" s="11">
        <v>23</v>
      </c>
      <c r="S659" s="11">
        <v>1</v>
      </c>
      <c r="T659" s="11">
        <v>107</v>
      </c>
      <c r="U659" s="11">
        <v>101</v>
      </c>
      <c r="V659" s="11">
        <v>1</v>
      </c>
      <c r="W659" s="11">
        <v>101</v>
      </c>
      <c r="X659" s="11">
        <f t="shared" si="140"/>
        <v>446</v>
      </c>
      <c r="Y659" s="11">
        <f t="shared" si="141"/>
        <v>4990</v>
      </c>
      <c r="Z659" s="11">
        <f t="shared" si="142"/>
        <v>1320</v>
      </c>
      <c r="AA659" s="11">
        <f t="shared" si="143"/>
        <v>4260</v>
      </c>
      <c r="AB659" s="11">
        <f t="shared" si="144"/>
        <v>4260</v>
      </c>
      <c r="AC659" s="6">
        <f t="shared" si="145"/>
        <v>4900</v>
      </c>
      <c r="AD659" s="9" t="s">
        <v>239</v>
      </c>
      <c r="AE659" s="3" t="str">
        <f>IF(ISERROR(VLOOKUP($AD659,技まとめ!$A$1:$F$380,6,FALSE)),"－",VLOOKUP($AD659,技まとめ!$A$1:$F$380,6,FALSE))</f>
        <v>P1</v>
      </c>
      <c r="AF659" s="3">
        <f>IF(ISERROR(VLOOKUP($AD659,技まとめ!$A$1:$F$380,3,FALSE)),"－",VLOOKUP($AD659,技まとめ!$A$1:$F$380,3,FALSE))</f>
        <v>40</v>
      </c>
      <c r="AG659" s="3">
        <f>IF(ISERROR(VLOOKUP($AD659,技まとめ!$A$1:$F$380,5,FALSE)),"－",VLOOKUP($AD659,技まとめ!$A$1:$F$380,5,FALSE))</f>
        <v>30</v>
      </c>
      <c r="AH659" s="3" t="str">
        <f>IF($E659=IF(ISERROR(VLOOKUP($AD659,技まとめ!$A$1:$F$380,4,FALSE)),"－",VLOOKUP($AD659,技まとめ!$A$1:$F$380,4,FALSE)),"一致","")</f>
        <v/>
      </c>
      <c r="AI659" s="9" t="s">
        <v>241</v>
      </c>
      <c r="AJ659" s="3" t="str">
        <f>IF(ISERROR(VLOOKUP($AI659,技まとめ!$A$1:$F$380,6,FALSE)),"－",VLOOKUP($AI659,技まとめ!$A$1:$F$380,6,FALSE))</f>
        <v>P1</v>
      </c>
      <c r="AK659" s="3">
        <f>IF(ISERROR(VLOOKUP($AI659,技まとめ!$A$1:$F$380,3,FALSE)),"－",VLOOKUP($AI659,技まとめ!$A$1:$F$380,3,FALSE))</f>
        <v>52</v>
      </c>
      <c r="AL659" s="3">
        <f>IF(ISERROR(VLOOKUP($AI659,技まとめ!$A$1:$F$380,5,FALSE)),"－",VLOOKUP($AI659,技まとめ!$A$1:$F$380,5,FALSE))</f>
        <v>35</v>
      </c>
      <c r="AM659" s="3" t="str">
        <f>IF($E659=IF(ISERROR(VLOOKUP($AI659,技まとめ!$A$1:$F$380,4,FALSE)),"－",VLOOKUP($AI659,技まとめ!$A$1:$F$380,4,FALSE)),"一致","")</f>
        <v/>
      </c>
      <c r="AN659" s="9" t="s">
        <v>292</v>
      </c>
      <c r="AO659" s="3" t="str">
        <f>IF(ISERROR(VLOOKUP($AN659,技まとめ!$A$1:$F$380,6,FALSE)),"－",VLOOKUP($AN659,技まとめ!$A$1:$F$380,6,FALSE))</f>
        <v>CA</v>
      </c>
      <c r="AP659" s="3">
        <f>IF(ISERROR(VLOOKUP($AN659,技まとめ!$A$1:$F$380,3,FALSE)),"－",VLOOKUP($AN659,技まとめ!$A$1:$F$380,3,FALSE))</f>
        <v>90</v>
      </c>
      <c r="AQ659" s="3">
        <f>IF(ISERROR(VLOOKUP($AN659,技まとめ!$A$1:$F$380,5,FALSE)),"－",VLOOKUP($AN659,技まとめ!$A$1:$F$380,5,FALSE))</f>
        <v>50</v>
      </c>
      <c r="AR659" s="3" t="str">
        <f>IF($E659=IF(ISERROR(VLOOKUP($AN659,技まとめ!$A$1:$F$380,4,FALSE)),"－",VLOOKUP($AN659,技まとめ!$A$1:$F$380,4,FALSE)),"一致","")</f>
        <v/>
      </c>
      <c r="AS659" s="9" t="s">
        <v>493</v>
      </c>
      <c r="AT659" s="3" t="str">
        <f>IF(ISERROR(VLOOKUP($AS659,技まとめ!$A$1:$F$380,6,FALSE)),"－",VLOOKUP($AS659,技まとめ!$A$1:$F$380,6,FALSE))</f>
        <v>BL</v>
      </c>
      <c r="AU659" s="3">
        <f>IF(ISERROR(VLOOKUP($AS659,技まとめ!$A$1:$F$380,3,FALSE)),"－",VLOOKUP($AS659,技まとめ!$A$1:$F$380,3,FALSE))</f>
        <v>93</v>
      </c>
      <c r="AV659" s="3">
        <f>IF(ISERROR(VLOOKUP($AS659,技まとめ!$A$1:$F$380,5,FALSE)),"－",VLOOKUP($AS659,技まとめ!$A$1:$F$380,5,FALSE))</f>
        <v>52</v>
      </c>
      <c r="AW659" s="3" t="str">
        <f>IF($E659=IF(ISERROR(VLOOKUP($AS659,技まとめ!$A$1:$F$380,4,FALSE)),"－",VLOOKUP($AS659,技まとめ!$A$1:$F$380,4,FALSE)),"一致","")</f>
        <v>一致</v>
      </c>
      <c r="AX659" s="12" t="str">
        <f t="shared" si="146"/>
        <v>ねっけつヘッドばくれつパンチバーンアウトノーエスケイプ</v>
      </c>
      <c r="AY659" s="12" t="str">
        <f t="shared" si="147"/>
        <v>ねっけつヘッドばくれつパンチバーンアウトノーエスケイプ</v>
      </c>
      <c r="AZ659" s="12" t="str">
        <f t="shared" si="148"/>
        <v>ねっけつヘッドばくれつパンチバーンアウトノーエスケイプ</v>
      </c>
      <c r="BA659" s="12" t="str">
        <f t="shared" si="149"/>
        <v>ねっけつヘッドばくれつパンチバーンアウトノーエスケイプ</v>
      </c>
      <c r="BB659" s="11" t="str">
        <f t="shared" si="150"/>
        <v>P1P1CABL</v>
      </c>
      <c r="BC659" s="11" t="str">
        <f t="shared" si="151"/>
        <v>P1P1CABL</v>
      </c>
      <c r="BD659" s="11" t="str">
        <f t="shared" si="152"/>
        <v>P1P1CABL</v>
      </c>
      <c r="BE659" s="11" t="str">
        <f t="shared" si="153"/>
        <v>P1P1CABL</v>
      </c>
    </row>
    <row r="660" spans="1:57" ht="11.25" hidden="1" customHeight="1">
      <c r="A660" s="6">
        <v>658</v>
      </c>
      <c r="B660" s="7" t="s">
        <v>1701</v>
      </c>
      <c r="C660" s="8" t="s">
        <v>1702</v>
      </c>
      <c r="D660" s="7" t="s">
        <v>72</v>
      </c>
      <c r="E660" s="7" t="s">
        <v>73</v>
      </c>
      <c r="F660" s="7" t="s">
        <v>82</v>
      </c>
      <c r="G660" s="9">
        <v>138</v>
      </c>
      <c r="H660" s="9">
        <v>93</v>
      </c>
      <c r="I660" s="9">
        <v>60</v>
      </c>
      <c r="J660" s="9">
        <v>54</v>
      </c>
      <c r="K660" s="9">
        <v>51</v>
      </c>
      <c r="L660" s="9">
        <v>62</v>
      </c>
      <c r="M660" s="9">
        <v>39</v>
      </c>
      <c r="N660" s="9">
        <v>56</v>
      </c>
      <c r="O660" s="9">
        <v>57</v>
      </c>
      <c r="P660" s="9">
        <v>59</v>
      </c>
      <c r="Q660" s="10">
        <v>110</v>
      </c>
      <c r="R660" s="11">
        <v>38</v>
      </c>
      <c r="S660" s="11">
        <v>1</v>
      </c>
      <c r="T660" s="11">
        <v>112</v>
      </c>
      <c r="U660" s="11">
        <v>89</v>
      </c>
      <c r="V660" s="11">
        <v>1</v>
      </c>
      <c r="W660" s="11">
        <v>107</v>
      </c>
      <c r="X660" s="11">
        <f t="shared" si="140"/>
        <v>458</v>
      </c>
      <c r="Y660" s="11">
        <f t="shared" si="141"/>
        <v>4940</v>
      </c>
      <c r="Z660" s="11">
        <f t="shared" si="142"/>
        <v>1875</v>
      </c>
      <c r="AA660" s="11">
        <f t="shared" si="143"/>
        <v>4465</v>
      </c>
      <c r="AB660" s="11">
        <f t="shared" si="144"/>
        <v>4465</v>
      </c>
      <c r="AC660" s="6">
        <f t="shared" si="145"/>
        <v>5205</v>
      </c>
      <c r="AD660" s="9" t="s">
        <v>309</v>
      </c>
      <c r="AE660" s="3" t="str">
        <f>IF(ISERROR(VLOOKUP($AD660,技まとめ!$A$1:$F$380,6,FALSE)),"－",VLOOKUP($AD660,技まとめ!$A$1:$F$380,6,FALSE))</f>
        <v>BB</v>
      </c>
      <c r="AF660" s="3">
        <f>IF(ISERROR(VLOOKUP($AD660,技まとめ!$A$1:$F$380,3,FALSE)),"－",VLOOKUP($AD660,技まとめ!$A$1:$F$380,3,FALSE))</f>
        <v>23</v>
      </c>
      <c r="AG660" s="3">
        <f>IF(ISERROR(VLOOKUP($AD660,技まとめ!$A$1:$F$380,5,FALSE)),"－",VLOOKUP($AD660,技まとめ!$A$1:$F$380,5,FALSE))</f>
        <v>20</v>
      </c>
      <c r="AH660" s="3" t="str">
        <f>IF($E660=IF(ISERROR(VLOOKUP($AD660,技まとめ!$A$1:$F$380,4,FALSE)),"－",VLOOKUP($AD660,技まとめ!$A$1:$F$380,4,FALSE)),"一致","")</f>
        <v>一致</v>
      </c>
      <c r="AI660" s="9" t="s">
        <v>131</v>
      </c>
      <c r="AJ660" s="3" t="str">
        <f>IF(ISERROR(VLOOKUP($AI660,技まとめ!$A$1:$F$380,6,FALSE)),"－",VLOOKUP($AI660,技まとめ!$A$1:$F$380,6,FALSE))</f>
        <v>DR</v>
      </c>
      <c r="AK660" s="3">
        <f>IF(ISERROR(VLOOKUP($AI660,技まとめ!$A$1:$F$380,3,FALSE)),"－",VLOOKUP($AI660,技まとめ!$A$1:$F$380,3,FALSE))</f>
        <v>33</v>
      </c>
      <c r="AL660" s="3">
        <f>IF(ISERROR(VLOOKUP($AI660,技まとめ!$A$1:$F$380,5,FALSE)),"－",VLOOKUP($AI660,技まとめ!$A$1:$F$380,5,FALSE))</f>
        <v>28</v>
      </c>
      <c r="AM660" s="3" t="str">
        <f>IF($E660=IF(ISERROR(VLOOKUP($AI660,技まとめ!$A$1:$F$380,4,FALSE)),"－",VLOOKUP($AI660,技まとめ!$A$1:$F$380,4,FALSE)),"一致","")</f>
        <v/>
      </c>
      <c r="AN660" s="9" t="s">
        <v>216</v>
      </c>
      <c r="AO660" s="3" t="str">
        <f>IF(ISERROR(VLOOKUP($AN660,技まとめ!$A$1:$F$380,6,FALSE)),"－",VLOOKUP($AN660,技まとめ!$A$1:$F$380,6,FALSE))</f>
        <v>DR</v>
      </c>
      <c r="AP660" s="3">
        <f>IF(ISERROR(VLOOKUP($AN660,技まとめ!$A$1:$F$380,3,FALSE)),"－",VLOOKUP($AN660,技まとめ!$A$1:$F$380,3,FALSE))</f>
        <v>77</v>
      </c>
      <c r="AQ660" s="3">
        <f>IF(ISERROR(VLOOKUP($AN660,技まとめ!$A$1:$F$380,5,FALSE)),"－",VLOOKUP($AN660,技まとめ!$A$1:$F$380,5,FALSE))</f>
        <v>47</v>
      </c>
      <c r="AR660" s="3" t="str">
        <f>IF($E660=IF(ISERROR(VLOOKUP($AN660,技まとめ!$A$1:$F$380,4,FALSE)),"－",VLOOKUP($AN660,技まとめ!$A$1:$F$380,4,FALSE)),"一致","")</f>
        <v/>
      </c>
      <c r="AS660" s="9" t="s">
        <v>251</v>
      </c>
      <c r="AT660" s="3" t="str">
        <f>IF(ISERROR(VLOOKUP($AS660,技まとめ!$A$1:$F$380,6,FALSE)),"－",VLOOKUP($AS660,技まとめ!$A$1:$F$380,6,FALSE))</f>
        <v>BL</v>
      </c>
      <c r="AU660" s="3">
        <f>IF(ISERROR(VLOOKUP($AS660,技まとめ!$A$1:$F$380,3,FALSE)),"－",VLOOKUP($AS660,技まとめ!$A$1:$F$380,3,FALSE))</f>
        <v>46</v>
      </c>
      <c r="AV660" s="3">
        <f>IF(ISERROR(VLOOKUP($AS660,技まとめ!$A$1:$F$380,5,FALSE)),"－",VLOOKUP($AS660,技まとめ!$A$1:$F$380,5,FALSE))</f>
        <v>33</v>
      </c>
      <c r="AW660" s="3" t="str">
        <f>IF($E660=IF(ISERROR(VLOOKUP($AS660,技まとめ!$A$1:$F$380,4,FALSE)),"－",VLOOKUP($AS660,技まとめ!$A$1:$F$380,4,FALSE)),"一致","")</f>
        <v/>
      </c>
      <c r="AX660" s="12" t="str">
        <f t="shared" si="146"/>
        <v>ホーントレインイリュージョンボールアルマジロサーカスくものいと</v>
      </c>
      <c r="AY660" s="12" t="str">
        <f t="shared" si="147"/>
        <v>ホーントレインイリュージョンボールアルマジロサーカスくものいと</v>
      </c>
      <c r="AZ660" s="12" t="str">
        <f t="shared" si="148"/>
        <v>ホーントレインイリュージョンボールアルマジロサーカスくものいと</v>
      </c>
      <c r="BA660" s="12" t="str">
        <f t="shared" si="149"/>
        <v>ホーントレインイリュージョンボールアルマジロサーカスくものいと</v>
      </c>
      <c r="BB660" s="11" t="str">
        <f t="shared" si="150"/>
        <v>BBDRDRBL</v>
      </c>
      <c r="BC660" s="11" t="str">
        <f t="shared" si="151"/>
        <v>BBDRDRBL</v>
      </c>
      <c r="BD660" s="11" t="str">
        <f t="shared" si="152"/>
        <v>BBDRDRBL</v>
      </c>
      <c r="BE660" s="11" t="str">
        <f t="shared" si="153"/>
        <v>BBDRDRBL</v>
      </c>
    </row>
    <row r="661" spans="1:57" ht="11.25" hidden="1" customHeight="1">
      <c r="A661" s="6">
        <v>659</v>
      </c>
      <c r="B661" s="7" t="s">
        <v>1703</v>
      </c>
      <c r="C661" s="8" t="s">
        <v>1704</v>
      </c>
      <c r="D661" s="7" t="s">
        <v>72</v>
      </c>
      <c r="E661" s="7" t="s">
        <v>102</v>
      </c>
      <c r="F661" s="7" t="s">
        <v>74</v>
      </c>
      <c r="G661" s="9">
        <v>119</v>
      </c>
      <c r="H661" s="9">
        <v>101</v>
      </c>
      <c r="I661" s="9">
        <v>57</v>
      </c>
      <c r="J661" s="9">
        <v>52</v>
      </c>
      <c r="K661" s="9">
        <v>56</v>
      </c>
      <c r="L661" s="9">
        <v>56</v>
      </c>
      <c r="M661" s="9">
        <v>63</v>
      </c>
      <c r="N661" s="9">
        <v>62</v>
      </c>
      <c r="O661" s="9">
        <v>51</v>
      </c>
      <c r="P661" s="9">
        <v>28</v>
      </c>
      <c r="Q661" s="10">
        <v>107</v>
      </c>
      <c r="R661" s="11">
        <v>16</v>
      </c>
      <c r="S661" s="11">
        <v>1</v>
      </c>
      <c r="T661" s="11">
        <v>106</v>
      </c>
      <c r="U661" s="11">
        <v>113</v>
      </c>
      <c r="V661" s="11">
        <v>1</v>
      </c>
      <c r="W661" s="11">
        <v>101</v>
      </c>
      <c r="X661" s="11">
        <f t="shared" si="140"/>
        <v>445</v>
      </c>
      <c r="Y661" s="11">
        <f t="shared" si="141"/>
        <v>4790</v>
      </c>
      <c r="Z661" s="11">
        <f t="shared" si="142"/>
        <v>1075</v>
      </c>
      <c r="AA661" s="11">
        <f t="shared" si="143"/>
        <v>4225</v>
      </c>
      <c r="AB661" s="11">
        <f t="shared" si="144"/>
        <v>4225</v>
      </c>
      <c r="AC661" s="6">
        <f t="shared" si="145"/>
        <v>4825</v>
      </c>
      <c r="AD661" s="9" t="s">
        <v>203</v>
      </c>
      <c r="AE661" s="3" t="str">
        <f>IF(ISERROR(VLOOKUP($AD661,技まとめ!$A$1:$F$380,6,FALSE)),"－",VLOOKUP($AD661,技まとめ!$A$1:$F$380,6,FALSE))</f>
        <v>P1</v>
      </c>
      <c r="AF661" s="3">
        <f>IF(ISERROR(VLOOKUP($AD661,技まとめ!$A$1:$F$380,3,FALSE)),"－",VLOOKUP($AD661,技まとめ!$A$1:$F$380,3,FALSE))</f>
        <v>46</v>
      </c>
      <c r="AG661" s="3">
        <f>IF(ISERROR(VLOOKUP($AD661,技まとめ!$A$1:$F$380,5,FALSE)),"－",VLOOKUP($AD661,技まとめ!$A$1:$F$380,5,FALSE))</f>
        <v>32</v>
      </c>
      <c r="AH661" s="3" t="str">
        <f>IF($E661=IF(ISERROR(VLOOKUP($AD661,技まとめ!$A$1:$F$380,4,FALSE)),"－",VLOOKUP($AD661,技まとめ!$A$1:$F$380,4,FALSE)),"一致","")</f>
        <v>一致</v>
      </c>
      <c r="AI661" s="9" t="s">
        <v>156</v>
      </c>
      <c r="AJ661" s="3" t="str">
        <f>IF(ISERROR(VLOOKUP($AI661,技まとめ!$A$1:$F$380,6,FALSE)),"－",VLOOKUP($AI661,技まとめ!$A$1:$F$380,6,FALSE))</f>
        <v>BB</v>
      </c>
      <c r="AK661" s="3">
        <f>IF(ISERROR(VLOOKUP($AI661,技まとめ!$A$1:$F$380,3,FALSE)),"－",VLOOKUP($AI661,技まとめ!$A$1:$F$380,3,FALSE))</f>
        <v>17</v>
      </c>
      <c r="AL661" s="3">
        <f>IF(ISERROR(VLOOKUP($AI661,技まとめ!$A$1:$F$380,5,FALSE)),"－",VLOOKUP($AI661,技まとめ!$A$1:$F$380,5,FALSE))</f>
        <v>20</v>
      </c>
      <c r="AM661" s="3" t="str">
        <f>IF($E661=IF(ISERROR(VLOOKUP($AI661,技まとめ!$A$1:$F$380,4,FALSE)),"－",VLOOKUP($AI661,技まとめ!$A$1:$F$380,4,FALSE)),"一致","")</f>
        <v>一致</v>
      </c>
      <c r="AN661" s="9" t="s">
        <v>657</v>
      </c>
      <c r="AO661" s="3" t="str">
        <f>IF(ISERROR(VLOOKUP($AN661,技まとめ!$A$1:$F$380,6,FALSE)),"－",VLOOKUP($AN661,技まとめ!$A$1:$F$380,6,FALSE))</f>
        <v>BB</v>
      </c>
      <c r="AP661" s="3">
        <f>IF(ISERROR(VLOOKUP($AN661,技まとめ!$A$1:$F$380,3,FALSE)),"－",VLOOKUP($AN661,技まとめ!$A$1:$F$380,3,FALSE))</f>
        <v>85</v>
      </c>
      <c r="AQ661" s="3">
        <f>IF(ISERROR(VLOOKUP($AN661,技まとめ!$A$1:$F$380,5,FALSE)),"－",VLOOKUP($AN661,技まとめ!$A$1:$F$380,5,FALSE))</f>
        <v>50</v>
      </c>
      <c r="AR661" s="3" t="str">
        <f>IF($E661=IF(ISERROR(VLOOKUP($AN661,技まとめ!$A$1:$F$380,4,FALSE)),"－",VLOOKUP($AN661,技まとめ!$A$1:$F$380,4,FALSE)),"一致","")</f>
        <v/>
      </c>
      <c r="AS661" s="9" t="s">
        <v>1172</v>
      </c>
      <c r="AT661" s="3" t="str">
        <f>IF(ISERROR(VLOOKUP($AS661,技まとめ!$A$1:$F$380,6,FALSE)),"－",VLOOKUP($AS661,技まとめ!$A$1:$F$380,6,FALSE))</f>
        <v>P2</v>
      </c>
      <c r="AU661" s="3">
        <f>IF(ISERROR(VLOOKUP($AS661,技まとめ!$A$1:$F$380,3,FALSE)),"－",VLOOKUP($AS661,技まとめ!$A$1:$F$380,3,FALSE))</f>
        <v>104</v>
      </c>
      <c r="AV661" s="3">
        <f>IF(ISERROR(VLOOKUP($AS661,技まとめ!$A$1:$F$380,5,FALSE)),"－",VLOOKUP($AS661,技まとめ!$A$1:$F$380,5,FALSE))</f>
        <v>55</v>
      </c>
      <c r="AW661" s="3" t="str">
        <f>IF($E661=IF(ISERROR(VLOOKUP($AS661,技まとめ!$A$1:$F$380,4,FALSE)),"－",VLOOKUP($AS661,技まとめ!$A$1:$F$380,4,FALSE)),"一致","")</f>
        <v>一致</v>
      </c>
      <c r="AX661" s="12" t="str">
        <f t="shared" si="146"/>
        <v>フルパワーシールドジャイアントスピンロードローラタックルミリオンハンズ</v>
      </c>
      <c r="AY661" s="12" t="str">
        <f t="shared" si="147"/>
        <v>フルパワーシールドジャイアントスピンロードローラタックルミリオンハンズ</v>
      </c>
      <c r="AZ661" s="12" t="str">
        <f t="shared" si="148"/>
        <v>フルパワーシールドジャイアントスピンロードローラタックルミリオンハンズ</v>
      </c>
      <c r="BA661" s="12" t="str">
        <f t="shared" si="149"/>
        <v>フルパワーシールドジャイアントスピンロードローラタックルミリオンハンズ</v>
      </c>
      <c r="BB661" s="11" t="str">
        <f t="shared" si="150"/>
        <v>P1BBBBP2</v>
      </c>
      <c r="BC661" s="11" t="str">
        <f t="shared" si="151"/>
        <v>P1BBBBP2</v>
      </c>
      <c r="BD661" s="11" t="str">
        <f t="shared" si="152"/>
        <v>P1BBBBP2</v>
      </c>
      <c r="BE661" s="11" t="str">
        <f t="shared" si="153"/>
        <v>P1BBBBP2</v>
      </c>
    </row>
    <row r="662" spans="1:57" ht="11.25" hidden="1" customHeight="1">
      <c r="A662" s="6">
        <v>660</v>
      </c>
      <c r="B662" s="7" t="s">
        <v>1705</v>
      </c>
      <c r="C662" s="8" t="s">
        <v>1706</v>
      </c>
      <c r="D662" s="7" t="s">
        <v>72</v>
      </c>
      <c r="E662" s="7" t="s">
        <v>73</v>
      </c>
      <c r="F662" s="7" t="s">
        <v>82</v>
      </c>
      <c r="G662" s="9">
        <v>120</v>
      </c>
      <c r="H662" s="9">
        <v>87</v>
      </c>
      <c r="I662" s="9">
        <v>62</v>
      </c>
      <c r="J662" s="9">
        <v>63</v>
      </c>
      <c r="K662" s="9">
        <v>50</v>
      </c>
      <c r="L662" s="9">
        <v>48</v>
      </c>
      <c r="M662" s="9">
        <v>50</v>
      </c>
      <c r="N662" s="9">
        <v>45</v>
      </c>
      <c r="O662" s="9">
        <v>50</v>
      </c>
      <c r="P662" s="9">
        <v>67</v>
      </c>
      <c r="Q662" s="10">
        <v>112</v>
      </c>
      <c r="R662" s="11">
        <v>43</v>
      </c>
      <c r="S662" s="11">
        <v>1</v>
      </c>
      <c r="T662" s="11">
        <v>98</v>
      </c>
      <c r="U662" s="11">
        <v>100</v>
      </c>
      <c r="V662" s="11">
        <v>1</v>
      </c>
      <c r="W662" s="11">
        <v>100</v>
      </c>
      <c r="X662" s="11">
        <f t="shared" si="140"/>
        <v>455</v>
      </c>
      <c r="Y662" s="11">
        <f t="shared" si="141"/>
        <v>4985</v>
      </c>
      <c r="Z662" s="11">
        <f t="shared" si="142"/>
        <v>2015</v>
      </c>
      <c r="AA662" s="11">
        <f t="shared" si="143"/>
        <v>3940</v>
      </c>
      <c r="AB662" s="11">
        <f t="shared" si="144"/>
        <v>3940</v>
      </c>
      <c r="AC662" s="6">
        <f t="shared" si="145"/>
        <v>4635</v>
      </c>
      <c r="AD662" s="9" t="s">
        <v>560</v>
      </c>
      <c r="AE662" s="3" t="str">
        <f>IF(ISERROR(VLOOKUP($AD662,技まとめ!$A$1:$F$380,6,FALSE)),"－",VLOOKUP($AD662,技まとめ!$A$1:$F$380,6,FALSE))</f>
        <v>BL</v>
      </c>
      <c r="AF662" s="3">
        <f>IF(ISERROR(VLOOKUP($AD662,技まとめ!$A$1:$F$380,3,FALSE)),"－",VLOOKUP($AD662,技まとめ!$A$1:$F$380,3,FALSE))</f>
        <v>28</v>
      </c>
      <c r="AG662" s="3">
        <f>IF(ISERROR(VLOOKUP($AD662,技まとめ!$A$1:$F$380,5,FALSE)),"－",VLOOKUP($AD662,技まとめ!$A$1:$F$380,5,FALSE))</f>
        <v>24</v>
      </c>
      <c r="AH662" s="3" t="str">
        <f>IF($E662=IF(ISERROR(VLOOKUP($AD662,技まとめ!$A$1:$F$380,4,FALSE)),"－",VLOOKUP($AD662,技まとめ!$A$1:$F$380,4,FALSE)),"一致","")</f>
        <v/>
      </c>
      <c r="AI662" s="9" t="s">
        <v>162</v>
      </c>
      <c r="AJ662" s="3" t="str">
        <f>IF(ISERROR(VLOOKUP($AI662,技まとめ!$A$1:$F$380,6,FALSE)),"－",VLOOKUP($AI662,技まとめ!$A$1:$F$380,6,FALSE))</f>
        <v>DR</v>
      </c>
      <c r="AK662" s="3">
        <f>IF(ISERROR(VLOOKUP($AI662,技まとめ!$A$1:$F$380,3,FALSE)),"－",VLOOKUP($AI662,技まとめ!$A$1:$F$380,3,FALSE))</f>
        <v>56</v>
      </c>
      <c r="AL662" s="3">
        <f>IF(ISERROR(VLOOKUP($AI662,技まとめ!$A$1:$F$380,5,FALSE)),"－",VLOOKUP($AI662,技まとめ!$A$1:$F$380,5,FALSE))</f>
        <v>25</v>
      </c>
      <c r="AM662" s="3" t="str">
        <f>IF($E662=IF(ISERROR(VLOOKUP($AI662,技まとめ!$A$1:$F$380,4,FALSE)),"－",VLOOKUP($AI662,技まとめ!$A$1:$F$380,4,FALSE)),"一致","")</f>
        <v/>
      </c>
      <c r="AN662" s="9" t="s">
        <v>756</v>
      </c>
      <c r="AO662" s="3" t="str">
        <f>IF(ISERROR(VLOOKUP($AN662,技まとめ!$A$1:$F$380,6,FALSE)),"－",VLOOKUP($AN662,技まとめ!$A$1:$F$380,6,FALSE))</f>
        <v>BB</v>
      </c>
      <c r="AP662" s="3">
        <f>IF(ISERROR(VLOOKUP($AN662,技まとめ!$A$1:$F$380,3,FALSE)),"－",VLOOKUP($AN662,技まとめ!$A$1:$F$380,3,FALSE))</f>
        <v>65</v>
      </c>
      <c r="AQ662" s="3">
        <f>IF(ISERROR(VLOOKUP($AN662,技まとめ!$A$1:$F$380,5,FALSE)),"－",VLOOKUP($AN662,技まとめ!$A$1:$F$380,5,FALSE))</f>
        <v>42</v>
      </c>
      <c r="AR662" s="3" t="str">
        <f>IF($E662=IF(ISERROR(VLOOKUP($AN662,技まとめ!$A$1:$F$380,4,FALSE)),"－",VLOOKUP($AN662,技まとめ!$A$1:$F$380,4,FALSE)),"一致","")</f>
        <v/>
      </c>
      <c r="AS662" s="9" t="s">
        <v>1070</v>
      </c>
      <c r="AT662" s="3" t="str">
        <f>IF(ISERROR(VLOOKUP($AS662,技まとめ!$A$1:$F$380,6,FALSE)),"－",VLOOKUP($AS662,技まとめ!$A$1:$F$380,6,FALSE))</f>
        <v>BB</v>
      </c>
      <c r="AU662" s="3">
        <f>IF(ISERROR(VLOOKUP($AS662,技まとめ!$A$1:$F$380,3,FALSE)),"－",VLOOKUP($AS662,技まとめ!$A$1:$F$380,3,FALSE))</f>
        <v>78</v>
      </c>
      <c r="AV662" s="3">
        <f>IF(ISERROR(VLOOKUP($AS662,技まとめ!$A$1:$F$380,5,FALSE)),"－",VLOOKUP($AS662,技まとめ!$A$1:$F$380,5,FALSE))</f>
        <v>46</v>
      </c>
      <c r="AW662" s="3" t="str">
        <f>IF($E662=IF(ISERROR(VLOOKUP($AS662,技まとめ!$A$1:$F$380,4,FALSE)),"－",VLOOKUP($AS662,技まとめ!$A$1:$F$380,4,FALSE)),"一致","")</f>
        <v/>
      </c>
      <c r="AX662" s="12" t="str">
        <f t="shared" si="146"/>
        <v>ブレードアタックジャッジスルーボルケイノカットアステロイドベルト</v>
      </c>
      <c r="AY662" s="12" t="str">
        <f t="shared" si="147"/>
        <v>ブレードアタックジャッジスルーボルケイノカットアステロイドベルト</v>
      </c>
      <c r="AZ662" s="12" t="str">
        <f t="shared" si="148"/>
        <v>ブレードアタックジャッジスルーボルケイノカットアステロイドベルト</v>
      </c>
      <c r="BA662" s="12" t="str">
        <f t="shared" si="149"/>
        <v>ブレードアタックジャッジスルーボルケイノカットアステロイドベルト</v>
      </c>
      <c r="BB662" s="11" t="str">
        <f t="shared" si="150"/>
        <v>BLDRBBBB</v>
      </c>
      <c r="BC662" s="11" t="str">
        <f t="shared" si="151"/>
        <v>BLDRBBBB</v>
      </c>
      <c r="BD662" s="11" t="str">
        <f t="shared" si="152"/>
        <v>BLDRBBBB</v>
      </c>
      <c r="BE662" s="11" t="str">
        <f t="shared" si="153"/>
        <v>BLDRBBBB</v>
      </c>
    </row>
    <row r="663" spans="1:57" ht="11.25" hidden="1" customHeight="1">
      <c r="A663" s="6">
        <v>661</v>
      </c>
      <c r="B663" s="7" t="s">
        <v>1707</v>
      </c>
      <c r="C663" s="8" t="s">
        <v>1708</v>
      </c>
      <c r="D663" s="7" t="s">
        <v>72</v>
      </c>
      <c r="E663" s="7" t="s">
        <v>81</v>
      </c>
      <c r="F663" s="7" t="s">
        <v>74</v>
      </c>
      <c r="G663" s="9">
        <v>120</v>
      </c>
      <c r="H663" s="9">
        <v>99</v>
      </c>
      <c r="I663" s="9">
        <v>54</v>
      </c>
      <c r="J663" s="9">
        <v>51</v>
      </c>
      <c r="K663" s="9">
        <v>53</v>
      </c>
      <c r="L663" s="9">
        <v>48</v>
      </c>
      <c r="M663" s="9">
        <v>52</v>
      </c>
      <c r="N663" s="9">
        <v>52</v>
      </c>
      <c r="O663" s="9">
        <v>54</v>
      </c>
      <c r="P663" s="9">
        <v>64</v>
      </c>
      <c r="Q663" s="10">
        <v>104</v>
      </c>
      <c r="R663" s="11">
        <v>38</v>
      </c>
      <c r="S663" s="11">
        <v>1</v>
      </c>
      <c r="T663" s="11">
        <v>98</v>
      </c>
      <c r="U663" s="11">
        <v>102</v>
      </c>
      <c r="V663" s="11">
        <v>1</v>
      </c>
      <c r="W663" s="11">
        <v>104</v>
      </c>
      <c r="X663" s="11">
        <f t="shared" si="140"/>
        <v>448</v>
      </c>
      <c r="Y663" s="11">
        <f t="shared" si="141"/>
        <v>4685</v>
      </c>
      <c r="Z663" s="11">
        <f t="shared" si="142"/>
        <v>1860</v>
      </c>
      <c r="AA663" s="11">
        <f t="shared" si="143"/>
        <v>3960</v>
      </c>
      <c r="AB663" s="11">
        <f t="shared" si="144"/>
        <v>3960</v>
      </c>
      <c r="AC663" s="6">
        <f t="shared" si="145"/>
        <v>4630</v>
      </c>
      <c r="AD663" s="9" t="s">
        <v>274</v>
      </c>
      <c r="AE663" s="3" t="str">
        <f>IF(ISERROR(VLOOKUP($AD663,技まとめ!$A$1:$F$380,6,FALSE)),"－",VLOOKUP($AD663,技まとめ!$A$1:$F$380,6,FALSE))</f>
        <v>P1</v>
      </c>
      <c r="AF663" s="3">
        <f>IF(ISERROR(VLOOKUP($AD663,技まとめ!$A$1:$F$380,3,FALSE)),"－",VLOOKUP($AD663,技まとめ!$A$1:$F$380,3,FALSE))</f>
        <v>27</v>
      </c>
      <c r="AG663" s="3">
        <f>IF(ISERROR(VLOOKUP($AD663,技まとめ!$A$1:$F$380,5,FALSE)),"－",VLOOKUP($AD663,技まとめ!$A$1:$F$380,5,FALSE))</f>
        <v>25</v>
      </c>
      <c r="AH663" s="3" t="str">
        <f>IF($E663=IF(ISERROR(VLOOKUP($AD663,技まとめ!$A$1:$F$380,4,FALSE)),"－",VLOOKUP($AD663,技まとめ!$A$1:$F$380,4,FALSE)),"一致","")</f>
        <v/>
      </c>
      <c r="AI663" s="9" t="s">
        <v>671</v>
      </c>
      <c r="AJ663" s="3" t="str">
        <f>IF(ISERROR(VLOOKUP($AI663,技まとめ!$A$1:$F$380,6,FALSE)),"－",VLOOKUP($AI663,技まとめ!$A$1:$F$380,6,FALSE))</f>
        <v>BL</v>
      </c>
      <c r="AK663" s="3">
        <f>IF(ISERROR(VLOOKUP($AI663,技まとめ!$A$1:$F$380,3,FALSE)),"－",VLOOKUP($AI663,技まとめ!$A$1:$F$380,3,FALSE))</f>
        <v>56</v>
      </c>
      <c r="AL663" s="3">
        <f>IF(ISERROR(VLOOKUP($AI663,技まとめ!$A$1:$F$380,5,FALSE)),"－",VLOOKUP($AI663,技まとめ!$A$1:$F$380,5,FALSE))</f>
        <v>39</v>
      </c>
      <c r="AM663" s="3" t="str">
        <f>IF($E663=IF(ISERROR(VLOOKUP($AI663,技まとめ!$A$1:$F$380,4,FALSE)),"－",VLOOKUP($AI663,技まとめ!$A$1:$F$380,4,FALSE)),"一致","")</f>
        <v/>
      </c>
      <c r="AN663" s="9" t="s">
        <v>173</v>
      </c>
      <c r="AO663" s="3" t="str">
        <f>IF(ISERROR(VLOOKUP($AN663,技まとめ!$A$1:$F$380,6,FALSE)),"－",VLOOKUP($AN663,技まとめ!$A$1:$F$380,6,FALSE))</f>
        <v>DR</v>
      </c>
      <c r="AP663" s="3">
        <f>IF(ISERROR(VLOOKUP($AN663,技まとめ!$A$1:$F$380,3,FALSE)),"－",VLOOKUP($AN663,技まとめ!$A$1:$F$380,3,FALSE))</f>
        <v>65</v>
      </c>
      <c r="AQ663" s="3">
        <f>IF(ISERROR(VLOOKUP($AN663,技まとめ!$A$1:$F$380,5,FALSE)),"－",VLOOKUP($AN663,技まとめ!$A$1:$F$380,5,FALSE))</f>
        <v>42</v>
      </c>
      <c r="AR663" s="3" t="str">
        <f>IF($E663=IF(ISERROR(VLOOKUP($AN663,技まとめ!$A$1:$F$380,4,FALSE)),"－",VLOOKUP($AN663,技まとめ!$A$1:$F$380,4,FALSE)),"一致","")</f>
        <v/>
      </c>
      <c r="AS663" s="9" t="s">
        <v>240</v>
      </c>
      <c r="AT663" s="3" t="str">
        <f>IF(ISERROR(VLOOKUP($AS663,技まとめ!$A$1:$F$380,6,FALSE)),"－",VLOOKUP($AS663,技まとめ!$A$1:$F$380,6,FALSE))</f>
        <v>P1</v>
      </c>
      <c r="AU663" s="3">
        <f>IF(ISERROR(VLOOKUP($AS663,技まとめ!$A$1:$F$380,3,FALSE)),"－",VLOOKUP($AS663,技まとめ!$A$1:$F$380,3,FALSE))</f>
        <v>83</v>
      </c>
      <c r="AV663" s="3">
        <f>IF(ISERROR(VLOOKUP($AS663,技まとめ!$A$1:$F$380,5,FALSE)),"－",VLOOKUP($AS663,技まとめ!$A$1:$F$380,5,FALSE))</f>
        <v>47</v>
      </c>
      <c r="AW663" s="3" t="str">
        <f>IF($E663=IF(ISERROR(VLOOKUP($AS663,技まとめ!$A$1:$F$380,4,FALSE)),"－",VLOOKUP($AS663,技まとめ!$A$1:$F$380,4,FALSE)),"一致","")</f>
        <v/>
      </c>
      <c r="AX663" s="12" t="str">
        <f t="shared" si="146"/>
        <v>ロケットこぶしフレイムダンスぶんしんフェイントダブルロケット</v>
      </c>
      <c r="AY663" s="12" t="str">
        <f t="shared" si="147"/>
        <v>ロケットこぶしフレイムダンスぶんしんフェイントダブルロケット</v>
      </c>
      <c r="AZ663" s="12" t="str">
        <f t="shared" si="148"/>
        <v>ロケットこぶしフレイムダンスぶんしんフェイントダブルロケット</v>
      </c>
      <c r="BA663" s="12" t="str">
        <f t="shared" si="149"/>
        <v>ロケットこぶしフレイムダンスぶんしんフェイントダブルロケット</v>
      </c>
      <c r="BB663" s="11" t="str">
        <f t="shared" si="150"/>
        <v>P1BLDRP1</v>
      </c>
      <c r="BC663" s="11" t="str">
        <f t="shared" si="151"/>
        <v>P1BLDRP1</v>
      </c>
      <c r="BD663" s="11" t="str">
        <f t="shared" si="152"/>
        <v>P1BLDRP1</v>
      </c>
      <c r="BE663" s="11" t="str">
        <f t="shared" si="153"/>
        <v>P1BLDRP1</v>
      </c>
    </row>
    <row r="664" spans="1:57" ht="11.25" hidden="1" customHeight="1">
      <c r="A664" s="6">
        <v>662</v>
      </c>
      <c r="B664" s="7" t="s">
        <v>1709</v>
      </c>
      <c r="C664" s="8" t="s">
        <v>1710</v>
      </c>
      <c r="D664" s="7" t="s">
        <v>72</v>
      </c>
      <c r="E664" s="7" t="s">
        <v>95</v>
      </c>
      <c r="F664" s="7" t="s">
        <v>74</v>
      </c>
      <c r="G664" s="9">
        <v>122</v>
      </c>
      <c r="H664" s="9">
        <v>92</v>
      </c>
      <c r="I664" s="9">
        <v>62</v>
      </c>
      <c r="J664" s="9">
        <v>51</v>
      </c>
      <c r="K664" s="9">
        <v>53</v>
      </c>
      <c r="L664" s="9">
        <v>57</v>
      </c>
      <c r="M664" s="9">
        <v>36</v>
      </c>
      <c r="N664" s="9">
        <v>57</v>
      </c>
      <c r="O664" s="9">
        <v>53</v>
      </c>
      <c r="P664" s="9">
        <v>60</v>
      </c>
      <c r="Q664" s="10">
        <v>112</v>
      </c>
      <c r="R664" s="11">
        <v>39</v>
      </c>
      <c r="S664" s="11">
        <v>1</v>
      </c>
      <c r="T664" s="11">
        <v>107</v>
      </c>
      <c r="U664" s="11">
        <v>86</v>
      </c>
      <c r="V664" s="11">
        <v>1</v>
      </c>
      <c r="W664" s="11">
        <v>103</v>
      </c>
      <c r="X664" s="11">
        <f t="shared" si="140"/>
        <v>449</v>
      </c>
      <c r="Y664" s="11">
        <f t="shared" si="141"/>
        <v>5000</v>
      </c>
      <c r="Z664" s="11">
        <f t="shared" si="142"/>
        <v>1890</v>
      </c>
      <c r="AA664" s="11">
        <f t="shared" si="143"/>
        <v>4270</v>
      </c>
      <c r="AB664" s="11">
        <f t="shared" si="144"/>
        <v>4270</v>
      </c>
      <c r="AC664" s="6">
        <f t="shared" si="145"/>
        <v>4990</v>
      </c>
      <c r="AD664" s="9" t="s">
        <v>226</v>
      </c>
      <c r="AE664" s="3" t="str">
        <f>IF(ISERROR(VLOOKUP($AD664,技まとめ!$A$1:$F$380,6,FALSE)),"－",VLOOKUP($AD664,技まとめ!$A$1:$F$380,6,FALSE))</f>
        <v>CA</v>
      </c>
      <c r="AF664" s="3">
        <f>IF(ISERROR(VLOOKUP($AD664,技まとめ!$A$1:$F$380,3,FALSE)),"－",VLOOKUP($AD664,技まとめ!$A$1:$F$380,3,FALSE))</f>
        <v>21</v>
      </c>
      <c r="AG664" s="3">
        <f>IF(ISERROR(VLOOKUP($AD664,技まとめ!$A$1:$F$380,5,FALSE)),"－",VLOOKUP($AD664,技まとめ!$A$1:$F$380,5,FALSE))</f>
        <v>22</v>
      </c>
      <c r="AH664" s="3" t="str">
        <f>IF($E664=IF(ISERROR(VLOOKUP($AD664,技まとめ!$A$1:$F$380,4,FALSE)),"－",VLOOKUP($AD664,技まとめ!$A$1:$F$380,4,FALSE)),"一致","")</f>
        <v>一致</v>
      </c>
      <c r="AI664" s="9" t="s">
        <v>450</v>
      </c>
      <c r="AJ664" s="3" t="str">
        <f>IF(ISERROR(VLOOKUP($AI664,技まとめ!$A$1:$F$380,6,FALSE)),"－",VLOOKUP($AI664,技まとめ!$A$1:$F$380,6,FALSE))</f>
        <v>CA</v>
      </c>
      <c r="AK664" s="3">
        <f>IF(ISERROR(VLOOKUP($AI664,技まとめ!$A$1:$F$380,3,FALSE)),"－",VLOOKUP($AI664,技まとめ!$A$1:$F$380,3,FALSE))</f>
        <v>46</v>
      </c>
      <c r="AL664" s="3">
        <f>IF(ISERROR(VLOOKUP($AI664,技まとめ!$A$1:$F$380,5,FALSE)),"－",VLOOKUP($AI664,技まとめ!$A$1:$F$380,5,FALSE))</f>
        <v>32</v>
      </c>
      <c r="AM664" s="3" t="str">
        <f>IF($E664=IF(ISERROR(VLOOKUP($AI664,技まとめ!$A$1:$F$380,4,FALSE)),"－",VLOOKUP($AI664,技まとめ!$A$1:$F$380,4,FALSE)),"一致","")</f>
        <v/>
      </c>
      <c r="AN664" s="9" t="s">
        <v>713</v>
      </c>
      <c r="AO664" s="3" t="str">
        <f>IF(ISERROR(VLOOKUP($AN664,技まとめ!$A$1:$F$380,6,FALSE)),"－",VLOOKUP($AN664,技まとめ!$A$1:$F$380,6,FALSE))</f>
        <v>BB</v>
      </c>
      <c r="AP664" s="3">
        <f>IF(ISERROR(VLOOKUP($AN664,技まとめ!$A$1:$F$380,3,FALSE)),"－",VLOOKUP($AN664,技まとめ!$A$1:$F$380,3,FALSE))</f>
        <v>59</v>
      </c>
      <c r="AQ664" s="3">
        <f>IF(ISERROR(VLOOKUP($AN664,技まとめ!$A$1:$F$380,5,FALSE)),"－",VLOOKUP($AN664,技まとめ!$A$1:$F$380,5,FALSE))</f>
        <v>38</v>
      </c>
      <c r="AR664" s="3" t="str">
        <f>IF($E664=IF(ISERROR(VLOOKUP($AN664,技まとめ!$A$1:$F$380,4,FALSE)),"－",VLOOKUP($AN664,技まとめ!$A$1:$F$380,4,FALSE)),"一致","")</f>
        <v/>
      </c>
      <c r="AS664" s="9" t="s">
        <v>1303</v>
      </c>
      <c r="AT664" s="3" t="str">
        <f>IF(ISERROR(VLOOKUP($AS664,技まとめ!$A$1:$F$380,6,FALSE)),"－",VLOOKUP($AS664,技まとめ!$A$1:$F$380,6,FALSE))</f>
        <v>P1</v>
      </c>
      <c r="AU664" s="3">
        <f>IF(ISERROR(VLOOKUP($AS664,技まとめ!$A$1:$F$380,3,FALSE)),"－",VLOOKUP($AS664,技まとめ!$A$1:$F$380,3,FALSE))</f>
        <v>65</v>
      </c>
      <c r="AV664" s="3">
        <f>IF(ISERROR(VLOOKUP($AS664,技まとめ!$A$1:$F$380,5,FALSE)),"－",VLOOKUP($AS664,技まとめ!$A$1:$F$380,5,FALSE))</f>
        <v>40</v>
      </c>
      <c r="AW664" s="3" t="str">
        <f>IF($E664=IF(ISERROR(VLOOKUP($AS664,技まとめ!$A$1:$F$380,4,FALSE)),"－",VLOOKUP($AS664,技まとめ!$A$1:$F$380,4,FALSE)),"一致","")</f>
        <v/>
      </c>
      <c r="AX664" s="12" t="str">
        <f t="shared" si="146"/>
        <v>ゆがむくうかんつむじグラビテイションセーフティプロテクト</v>
      </c>
      <c r="AY664" s="12" t="str">
        <f t="shared" si="147"/>
        <v>ゆがむくうかんつむじグラビテイションセーフティプロテクト</v>
      </c>
      <c r="AZ664" s="12" t="str">
        <f t="shared" si="148"/>
        <v>ゆがむくうかんつむじグラビテイションセーフティプロテクト</v>
      </c>
      <c r="BA664" s="12" t="str">
        <f t="shared" si="149"/>
        <v>ゆがむくうかんつむじグラビテイションセーフティプロテクト</v>
      </c>
      <c r="BB664" s="11" t="str">
        <f t="shared" si="150"/>
        <v>CACABBP1</v>
      </c>
      <c r="BC664" s="11" t="str">
        <f t="shared" si="151"/>
        <v>CACABBP1</v>
      </c>
      <c r="BD664" s="11" t="str">
        <f t="shared" si="152"/>
        <v>CACABBP1</v>
      </c>
      <c r="BE664" s="11" t="str">
        <f t="shared" si="153"/>
        <v>CACABBP1</v>
      </c>
    </row>
    <row r="665" spans="1:57" ht="11.25" hidden="1" customHeight="1">
      <c r="A665" s="6">
        <v>663</v>
      </c>
      <c r="B665" s="7" t="s">
        <v>1711</v>
      </c>
      <c r="C665" s="8" t="s">
        <v>1712</v>
      </c>
      <c r="D665" s="7" t="s">
        <v>72</v>
      </c>
      <c r="E665" s="7" t="s">
        <v>73</v>
      </c>
      <c r="F665" s="7" t="s">
        <v>74</v>
      </c>
      <c r="G665" s="9">
        <v>120</v>
      </c>
      <c r="H665" s="9">
        <v>99</v>
      </c>
      <c r="I665" s="9">
        <v>52</v>
      </c>
      <c r="J665" s="9">
        <v>56</v>
      </c>
      <c r="K665" s="9">
        <v>51</v>
      </c>
      <c r="L665" s="9">
        <v>52</v>
      </c>
      <c r="M665" s="9">
        <v>56</v>
      </c>
      <c r="N665" s="9">
        <v>57</v>
      </c>
      <c r="O665" s="9">
        <v>51</v>
      </c>
      <c r="P665" s="9">
        <v>43</v>
      </c>
      <c r="Q665" s="10">
        <v>102</v>
      </c>
      <c r="R665" s="11">
        <v>25</v>
      </c>
      <c r="S665" s="11">
        <v>1</v>
      </c>
      <c r="T665" s="11">
        <v>102</v>
      </c>
      <c r="U665" s="11">
        <v>106</v>
      </c>
      <c r="V665" s="11">
        <v>1</v>
      </c>
      <c r="W665" s="11">
        <v>101</v>
      </c>
      <c r="X665" s="11">
        <f t="shared" si="140"/>
        <v>438</v>
      </c>
      <c r="Y665" s="11">
        <f t="shared" si="141"/>
        <v>4590</v>
      </c>
      <c r="Z665" s="11">
        <f t="shared" si="142"/>
        <v>1390</v>
      </c>
      <c r="AA665" s="11">
        <f t="shared" si="143"/>
        <v>4085</v>
      </c>
      <c r="AB665" s="11">
        <f t="shared" si="144"/>
        <v>4085</v>
      </c>
      <c r="AC665" s="6">
        <f t="shared" si="145"/>
        <v>4710</v>
      </c>
      <c r="AD665" s="9" t="s">
        <v>350</v>
      </c>
      <c r="AE665" s="3" t="str">
        <f>IF(ISERROR(VLOOKUP($AD665,技まとめ!$A$1:$F$380,6,FALSE)),"－",VLOOKUP($AD665,技まとめ!$A$1:$F$380,6,FALSE))</f>
        <v>CA</v>
      </c>
      <c r="AF665" s="3">
        <f>IF(ISERROR(VLOOKUP($AD665,技まとめ!$A$1:$F$380,3,FALSE)),"－",VLOOKUP($AD665,技まとめ!$A$1:$F$380,3,FALSE))</f>
        <v>15</v>
      </c>
      <c r="AG665" s="3">
        <f>IF(ISERROR(VLOOKUP($AD665,技まとめ!$A$1:$F$380,5,FALSE)),"－",VLOOKUP($AD665,技まとめ!$A$1:$F$380,5,FALSE))</f>
        <v>20</v>
      </c>
      <c r="AH665" s="3" t="str">
        <f>IF($E665=IF(ISERROR(VLOOKUP($AD665,技まとめ!$A$1:$F$380,4,FALSE)),"－",VLOOKUP($AD665,技まとめ!$A$1:$F$380,4,FALSE)),"一致","")</f>
        <v>一致</v>
      </c>
      <c r="AI665" s="9" t="s">
        <v>354</v>
      </c>
      <c r="AJ665" s="3" t="str">
        <f>IF(ISERROR(VLOOKUP($AI665,技まとめ!$A$1:$F$380,6,FALSE)),"－",VLOOKUP($AI665,技まとめ!$A$1:$F$380,6,FALSE))</f>
        <v>CA</v>
      </c>
      <c r="AK665" s="3">
        <f>IF(ISERROR(VLOOKUP($AI665,技まとめ!$A$1:$F$380,3,FALSE)),"－",VLOOKUP($AI665,技まとめ!$A$1:$F$380,3,FALSE))</f>
        <v>38</v>
      </c>
      <c r="AL665" s="3">
        <f>IF(ISERROR(VLOOKUP($AI665,技まとめ!$A$1:$F$380,5,FALSE)),"－",VLOOKUP($AI665,技まとめ!$A$1:$F$380,5,FALSE))</f>
        <v>30</v>
      </c>
      <c r="AM665" s="3" t="str">
        <f>IF($E665=IF(ISERROR(VLOOKUP($AI665,技まとめ!$A$1:$F$380,4,FALSE)),"－",VLOOKUP($AI665,技まとめ!$A$1:$F$380,4,FALSE)),"一致","")</f>
        <v/>
      </c>
      <c r="AN665" s="9" t="s">
        <v>576</v>
      </c>
      <c r="AO665" s="3" t="str">
        <f>IF(ISERROR(VLOOKUP($AN665,技まとめ!$A$1:$F$380,6,FALSE)),"－",VLOOKUP($AN665,技まとめ!$A$1:$F$380,6,FALSE))</f>
        <v>BB</v>
      </c>
      <c r="AP665" s="3">
        <f>IF(ISERROR(VLOOKUP($AN665,技まとめ!$A$1:$F$380,3,FALSE)),"－",VLOOKUP($AN665,技まとめ!$A$1:$F$380,3,FALSE))</f>
        <v>72</v>
      </c>
      <c r="AQ665" s="3">
        <f>IF(ISERROR(VLOOKUP($AN665,技まとめ!$A$1:$F$380,5,FALSE)),"－",VLOOKUP($AN665,技まとめ!$A$1:$F$380,5,FALSE))</f>
        <v>43</v>
      </c>
      <c r="AR665" s="3" t="str">
        <f>IF($E665=IF(ISERROR(VLOOKUP($AN665,技まとめ!$A$1:$F$380,4,FALSE)),"－",VLOOKUP($AN665,技まとめ!$A$1:$F$380,4,FALSE)),"一致","")</f>
        <v/>
      </c>
      <c r="AS665" s="9" t="s">
        <v>242</v>
      </c>
      <c r="AT665" s="3" t="str">
        <f>IF(ISERROR(VLOOKUP($AS665,技まとめ!$A$1:$F$380,6,FALSE)),"－",VLOOKUP($AS665,技まとめ!$A$1:$F$380,6,FALSE))</f>
        <v>P2</v>
      </c>
      <c r="AU665" s="3">
        <f>IF(ISERROR(VLOOKUP($AS665,技まとめ!$A$1:$F$380,3,FALSE)),"－",VLOOKUP($AS665,技まとめ!$A$1:$F$380,3,FALSE))</f>
        <v>65</v>
      </c>
      <c r="AV665" s="3">
        <f>IF(ISERROR(VLOOKUP($AS665,技まとめ!$A$1:$F$380,5,FALSE)),"－",VLOOKUP($AS665,技まとめ!$A$1:$F$380,5,FALSE))</f>
        <v>40</v>
      </c>
      <c r="AW665" s="3" t="str">
        <f>IF($E665=IF(ISERROR(VLOOKUP($AS665,技まとめ!$A$1:$F$380,4,FALSE)),"－",VLOOKUP($AS665,技まとめ!$A$1:$F$380,4,FALSE)),"一致","")</f>
        <v/>
      </c>
      <c r="AX665" s="12" t="str">
        <f t="shared" si="146"/>
        <v>タフネスブロックシュートポケットさばきのてっついカウンターストライク</v>
      </c>
      <c r="AY665" s="12" t="str">
        <f t="shared" si="147"/>
        <v>タフネスブロックシュートポケットさばきのてっついカウンターストライク</v>
      </c>
      <c r="AZ665" s="12" t="str">
        <f t="shared" si="148"/>
        <v>タフネスブロックシュートポケットさばきのてっついカウンターストライク</v>
      </c>
      <c r="BA665" s="12" t="str">
        <f t="shared" si="149"/>
        <v>タフネスブロックシュートポケットさばきのてっついカウンターストライク</v>
      </c>
      <c r="BB665" s="11" t="str">
        <f t="shared" si="150"/>
        <v>CACABBP2</v>
      </c>
      <c r="BC665" s="11" t="str">
        <f t="shared" si="151"/>
        <v>CACABBP2</v>
      </c>
      <c r="BD665" s="11" t="str">
        <f t="shared" si="152"/>
        <v>CACABBP2</v>
      </c>
      <c r="BE665" s="11" t="str">
        <f t="shared" si="153"/>
        <v>CACABBP2</v>
      </c>
    </row>
    <row r="666" spans="1:57" ht="11.25" hidden="1" customHeight="1">
      <c r="A666" s="6">
        <v>664</v>
      </c>
      <c r="B666" s="7" t="s">
        <v>1713</v>
      </c>
      <c r="C666" s="8" t="s">
        <v>1714</v>
      </c>
      <c r="D666" s="7" t="s">
        <v>72</v>
      </c>
      <c r="E666" s="7" t="s">
        <v>95</v>
      </c>
      <c r="F666" s="7" t="s">
        <v>128</v>
      </c>
      <c r="G666" s="9">
        <v>117</v>
      </c>
      <c r="H666" s="9">
        <v>99</v>
      </c>
      <c r="I666" s="9">
        <v>51</v>
      </c>
      <c r="J666" s="9">
        <v>56</v>
      </c>
      <c r="K666" s="9">
        <v>55</v>
      </c>
      <c r="L666" s="9">
        <v>57</v>
      </c>
      <c r="M666" s="9">
        <v>55</v>
      </c>
      <c r="N666" s="9">
        <v>51</v>
      </c>
      <c r="O666" s="9">
        <v>51</v>
      </c>
      <c r="P666" s="9">
        <v>46</v>
      </c>
      <c r="Q666" s="10">
        <v>101</v>
      </c>
      <c r="R666" s="11">
        <v>26</v>
      </c>
      <c r="S666" s="11">
        <v>1</v>
      </c>
      <c r="T666" s="11">
        <v>107</v>
      </c>
      <c r="U666" s="11">
        <v>105</v>
      </c>
      <c r="V666" s="11">
        <v>1</v>
      </c>
      <c r="W666" s="11">
        <v>101</v>
      </c>
      <c r="X666" s="11">
        <f t="shared" si="140"/>
        <v>442</v>
      </c>
      <c r="Y666" s="11">
        <f t="shared" si="141"/>
        <v>4550</v>
      </c>
      <c r="Z666" s="11">
        <f t="shared" si="142"/>
        <v>1425</v>
      </c>
      <c r="AA666" s="11">
        <f t="shared" si="143"/>
        <v>4260</v>
      </c>
      <c r="AB666" s="11">
        <f t="shared" si="144"/>
        <v>4260</v>
      </c>
      <c r="AC666" s="6">
        <f t="shared" si="145"/>
        <v>4915</v>
      </c>
      <c r="AD666" s="9" t="s">
        <v>500</v>
      </c>
      <c r="AE666" s="3" t="str">
        <f>IF(ISERROR(VLOOKUP($AD666,技まとめ!$A$1:$F$380,6,FALSE)),"－",VLOOKUP($AD666,技まとめ!$A$1:$F$380,6,FALSE))</f>
        <v>SC</v>
      </c>
      <c r="AF666" s="3">
        <f>IF(ISERROR(VLOOKUP($AD666,技まとめ!$A$1:$F$380,3,FALSE)),"－",VLOOKUP($AD666,技まとめ!$A$1:$F$380,3,FALSE))</f>
        <v>31</v>
      </c>
      <c r="AG666" s="3">
        <f>IF(ISERROR(VLOOKUP($AD666,技まとめ!$A$1:$F$380,5,FALSE)),"－",VLOOKUP($AD666,技まとめ!$A$1:$F$380,5,FALSE))</f>
        <v>22</v>
      </c>
      <c r="AH666" s="3" t="str">
        <f>IF($E666=IF(ISERROR(VLOOKUP($AD666,技まとめ!$A$1:$F$380,4,FALSE)),"－",VLOOKUP($AD666,技まとめ!$A$1:$F$380,4,FALSE)),"一致","")</f>
        <v/>
      </c>
      <c r="AI666" s="9" t="s">
        <v>635</v>
      </c>
      <c r="AJ666" s="3" t="str">
        <f>IF(ISERROR(VLOOKUP($AI666,技まとめ!$A$1:$F$380,6,FALSE)),"－",VLOOKUP($AI666,技まとめ!$A$1:$F$380,6,FALSE))</f>
        <v>DR</v>
      </c>
      <c r="AK666" s="3">
        <f>IF(ISERROR(VLOOKUP($AI666,技まとめ!$A$1:$F$380,3,FALSE)),"－",VLOOKUP($AI666,技まとめ!$A$1:$F$380,3,FALSE))</f>
        <v>58</v>
      </c>
      <c r="AL666" s="3">
        <f>IF(ISERROR(VLOOKUP($AI666,技まとめ!$A$1:$F$380,5,FALSE)),"－",VLOOKUP($AI666,技まとめ!$A$1:$F$380,5,FALSE))</f>
        <v>39</v>
      </c>
      <c r="AM666" s="3" t="str">
        <f>IF($E666=IF(ISERROR(VLOOKUP($AI666,技まとめ!$A$1:$F$380,4,FALSE)),"－",VLOOKUP($AI666,技まとめ!$A$1:$F$380,4,FALSE)),"一致","")</f>
        <v/>
      </c>
      <c r="AN666" s="9" t="s">
        <v>5013</v>
      </c>
      <c r="AO666" s="3" t="str">
        <f>IF(ISERROR(VLOOKUP($AN666,技まとめ!$A$1:$F$380,6,FALSE)),"－",VLOOKUP($AN666,技まとめ!$A$1:$F$380,6,FALSE))</f>
        <v>－</v>
      </c>
      <c r="AP666" s="3">
        <f>IF(ISERROR(VLOOKUP($AN666,技まとめ!$A$1:$F$380,3,FALSE)),"－",VLOOKUP($AN666,技まとめ!$A$1:$F$380,3,FALSE))</f>
        <v>0</v>
      </c>
      <c r="AQ666" s="3">
        <f>IF(ISERROR(VLOOKUP($AN666,技まとめ!$A$1:$F$380,5,FALSE)),"－",VLOOKUP($AN666,技まとめ!$A$1:$F$380,5,FALSE))</f>
        <v>0</v>
      </c>
      <c r="AR666" s="3" t="str">
        <f>IF($E666=IF(ISERROR(VLOOKUP($AN666,技まとめ!$A$1:$F$380,4,FALSE)),"－",VLOOKUP($AN666,技まとめ!$A$1:$F$380,4,FALSE)),"一致","")</f>
        <v/>
      </c>
      <c r="AS666" s="9" t="s">
        <v>158</v>
      </c>
      <c r="AT666" s="3" t="str">
        <f>IF(ISERROR(VLOOKUP($AS666,技まとめ!$A$1:$F$380,6,FALSE)),"－",VLOOKUP($AS666,技まとめ!$A$1:$F$380,6,FALSE))</f>
        <v>NS</v>
      </c>
      <c r="AU666" s="3">
        <f>IF(ISERROR(VLOOKUP($AS666,技まとめ!$A$1:$F$380,3,FALSE)),"－",VLOOKUP($AS666,技まとめ!$A$1:$F$380,3,FALSE))</f>
        <v>70</v>
      </c>
      <c r="AV666" s="3">
        <f>IF(ISERROR(VLOOKUP($AS666,技まとめ!$A$1:$F$380,5,FALSE)),"－",VLOOKUP($AS666,技まとめ!$A$1:$F$380,5,FALSE))</f>
        <v>40</v>
      </c>
      <c r="AW666" s="3" t="str">
        <f>IF($E666=IF(ISERROR(VLOOKUP($AS666,技まとめ!$A$1:$F$380,4,FALSE)),"－",VLOOKUP($AS666,技まとめ!$A$1:$F$380,4,FALSE)),"一致","")</f>
        <v/>
      </c>
      <c r="AX666" s="12" t="str">
        <f t="shared" si="146"/>
        <v>つちだるまオーロラドリブルセツヤク！リフレクトバスター</v>
      </c>
      <c r="AY666" s="12" t="str">
        <f t="shared" si="147"/>
        <v>つちだるまオーロラドリブルセツヤク！リフレクトバスター</v>
      </c>
      <c r="AZ666" s="12" t="str">
        <f t="shared" si="148"/>
        <v>つちだるまオーロラドリブルセツヤク！リフレクトバスター</v>
      </c>
      <c r="BA666" s="12" t="str">
        <f t="shared" si="149"/>
        <v>つちだるまオーロラドリブルセツヤク！リフレクトバスター</v>
      </c>
      <c r="BB666" s="11" t="str">
        <f t="shared" si="150"/>
        <v>SCDR－NS</v>
      </c>
      <c r="BC666" s="11" t="str">
        <f t="shared" si="151"/>
        <v>SCDR－NS</v>
      </c>
      <c r="BD666" s="11" t="str">
        <f t="shared" si="152"/>
        <v>SCDR－NS</v>
      </c>
      <c r="BE666" s="11" t="str">
        <f t="shared" si="153"/>
        <v>SCDR－NS</v>
      </c>
    </row>
    <row r="667" spans="1:57" ht="11.25" hidden="1" customHeight="1">
      <c r="A667" s="6">
        <v>665</v>
      </c>
      <c r="B667" s="7" t="s">
        <v>1715</v>
      </c>
      <c r="C667" s="8" t="s">
        <v>1716</v>
      </c>
      <c r="D667" s="7" t="s">
        <v>72</v>
      </c>
      <c r="E667" s="7" t="s">
        <v>102</v>
      </c>
      <c r="F667" s="7" t="s">
        <v>74</v>
      </c>
      <c r="G667" s="9">
        <v>117</v>
      </c>
      <c r="H667" s="9">
        <v>93</v>
      </c>
      <c r="I667" s="9">
        <v>48</v>
      </c>
      <c r="J667" s="9">
        <v>55</v>
      </c>
      <c r="K667" s="9">
        <v>65</v>
      </c>
      <c r="L667" s="9">
        <v>47</v>
      </c>
      <c r="M667" s="9">
        <v>57</v>
      </c>
      <c r="N667" s="9">
        <v>55</v>
      </c>
      <c r="O667" s="9">
        <v>55</v>
      </c>
      <c r="P667" s="9">
        <v>41</v>
      </c>
      <c r="Q667" s="10">
        <v>98</v>
      </c>
      <c r="R667" s="11">
        <v>34</v>
      </c>
      <c r="S667" s="11">
        <v>1</v>
      </c>
      <c r="T667" s="11">
        <v>97</v>
      </c>
      <c r="U667" s="11">
        <v>107</v>
      </c>
      <c r="V667" s="11">
        <v>1</v>
      </c>
      <c r="W667" s="11">
        <v>105</v>
      </c>
      <c r="X667" s="11">
        <f t="shared" si="140"/>
        <v>443</v>
      </c>
      <c r="Y667" s="11">
        <f t="shared" si="141"/>
        <v>4450</v>
      </c>
      <c r="Z667" s="11">
        <f t="shared" si="142"/>
        <v>1725</v>
      </c>
      <c r="AA667" s="11">
        <f t="shared" si="143"/>
        <v>3930</v>
      </c>
      <c r="AB667" s="11">
        <f t="shared" si="144"/>
        <v>3930</v>
      </c>
      <c r="AC667" s="6">
        <f t="shared" si="145"/>
        <v>4575</v>
      </c>
      <c r="AD667" s="9" t="s">
        <v>441</v>
      </c>
      <c r="AE667" s="3" t="str">
        <f>IF(ISERROR(VLOOKUP($AD667,技まとめ!$A$1:$F$380,6,FALSE)),"－",VLOOKUP($AD667,技まとめ!$A$1:$F$380,6,FALSE))</f>
        <v>CA</v>
      </c>
      <c r="AF667" s="3">
        <f>IF(ISERROR(VLOOKUP($AD667,技まとめ!$A$1:$F$380,3,FALSE)),"－",VLOOKUP($AD667,技まとめ!$A$1:$F$380,3,FALSE))</f>
        <v>18</v>
      </c>
      <c r="AG667" s="3">
        <f>IF(ISERROR(VLOOKUP($AD667,技まとめ!$A$1:$F$380,5,FALSE)),"－",VLOOKUP($AD667,技まとめ!$A$1:$F$380,5,FALSE))</f>
        <v>21</v>
      </c>
      <c r="AH667" s="3" t="str">
        <f>IF($E667=IF(ISERROR(VLOOKUP($AD667,技まとめ!$A$1:$F$380,4,FALSE)),"－",VLOOKUP($AD667,技まとめ!$A$1:$F$380,4,FALSE)),"一致","")</f>
        <v>一致</v>
      </c>
      <c r="AI667" s="9" t="s">
        <v>124</v>
      </c>
      <c r="AJ667" s="3" t="str">
        <f>IF(ISERROR(VLOOKUP($AI667,技まとめ!$A$1:$F$380,6,FALSE)),"－",VLOOKUP($AI667,技まとめ!$A$1:$F$380,6,FALSE))</f>
        <v>BL</v>
      </c>
      <c r="AK667" s="3">
        <f>IF(ISERROR(VLOOKUP($AI667,技まとめ!$A$1:$F$380,3,FALSE)),"－",VLOOKUP($AI667,技まとめ!$A$1:$F$380,3,FALSE))</f>
        <v>42</v>
      </c>
      <c r="AL667" s="3">
        <f>IF(ISERROR(VLOOKUP($AI667,技まとめ!$A$1:$F$380,5,FALSE)),"－",VLOOKUP($AI667,技まとめ!$A$1:$F$380,5,FALSE))</f>
        <v>29</v>
      </c>
      <c r="AM667" s="3" t="str">
        <f>IF($E667=IF(ISERROR(VLOOKUP($AI667,技まとめ!$A$1:$F$380,4,FALSE)),"－",VLOOKUP($AI667,技まとめ!$A$1:$F$380,4,FALSE)),"一致","")</f>
        <v>一致</v>
      </c>
      <c r="AN667" s="9" t="s">
        <v>886</v>
      </c>
      <c r="AO667" s="3" t="str">
        <f>IF(ISERROR(VLOOKUP($AN667,技まとめ!$A$1:$F$380,6,FALSE)),"－",VLOOKUP($AN667,技まとめ!$A$1:$F$380,6,FALSE))</f>
        <v>CA</v>
      </c>
      <c r="AP667" s="3">
        <f>IF(ISERROR(VLOOKUP($AN667,技まとめ!$A$1:$F$380,3,FALSE)),"－",VLOOKUP($AN667,技まとめ!$A$1:$F$380,3,FALSE))</f>
        <v>58</v>
      </c>
      <c r="AQ667" s="3">
        <f>IF(ISERROR(VLOOKUP($AN667,技まとめ!$A$1:$F$380,5,FALSE)),"－",VLOOKUP($AN667,技まとめ!$A$1:$F$380,5,FALSE))</f>
        <v>37</v>
      </c>
      <c r="AR667" s="3" t="str">
        <f>IF($E667=IF(ISERROR(VLOOKUP($AN667,技まとめ!$A$1:$F$380,4,FALSE)),"－",VLOOKUP($AN667,技まとめ!$A$1:$F$380,4,FALSE)),"一致","")</f>
        <v>一致</v>
      </c>
      <c r="AS667" s="9" t="s">
        <v>573</v>
      </c>
      <c r="AT667" s="3" t="str">
        <f>IF(ISERROR(VLOOKUP($AS667,技まとめ!$A$1:$F$380,6,FALSE)),"－",VLOOKUP($AS667,技まとめ!$A$1:$F$380,6,FALSE))</f>
        <v>P2</v>
      </c>
      <c r="AU667" s="3">
        <f>IF(ISERROR(VLOOKUP($AS667,技まとめ!$A$1:$F$380,3,FALSE)),"－",VLOOKUP($AS667,技まとめ!$A$1:$F$380,3,FALSE))</f>
        <v>71</v>
      </c>
      <c r="AV667" s="3">
        <f>IF(ISERROR(VLOOKUP($AS667,技まとめ!$A$1:$F$380,5,FALSE)),"－",VLOOKUP($AS667,技まとめ!$A$1:$F$380,5,FALSE))</f>
        <v>42</v>
      </c>
      <c r="AW667" s="3" t="str">
        <f>IF($E667=IF(ISERROR(VLOOKUP($AS667,技まとめ!$A$1:$F$380,4,FALSE)),"－",VLOOKUP($AS667,技まとめ!$A$1:$F$380,4,FALSE)),"一致","")</f>
        <v/>
      </c>
      <c r="AX667" s="12" t="str">
        <f t="shared" si="146"/>
        <v>プレッシャーパンチフェイクボンバーかえんほうしゃつなみウォール</v>
      </c>
      <c r="AY667" s="12" t="str">
        <f t="shared" si="147"/>
        <v>プレッシャーパンチフェイクボンバーかえんほうしゃつなみウォール</v>
      </c>
      <c r="AZ667" s="12" t="str">
        <f t="shared" si="148"/>
        <v>プレッシャーパンチフェイクボンバーかえんほうしゃつなみウォール</v>
      </c>
      <c r="BA667" s="12" t="str">
        <f t="shared" si="149"/>
        <v>プレッシャーパンチフェイクボンバーかえんほうしゃつなみウォール</v>
      </c>
      <c r="BB667" s="11" t="str">
        <f t="shared" si="150"/>
        <v>CABLCAP2</v>
      </c>
      <c r="BC667" s="11" t="str">
        <f t="shared" si="151"/>
        <v>CABLCAP2</v>
      </c>
      <c r="BD667" s="11" t="str">
        <f t="shared" si="152"/>
        <v>CABLCAP2</v>
      </c>
      <c r="BE667" s="11" t="str">
        <f t="shared" si="153"/>
        <v>CABLCAP2</v>
      </c>
    </row>
    <row r="668" spans="1:57" ht="11.25" hidden="1" customHeight="1">
      <c r="A668" s="6">
        <v>666</v>
      </c>
      <c r="B668" s="7" t="s">
        <v>1717</v>
      </c>
      <c r="C668" s="8" t="s">
        <v>1718</v>
      </c>
      <c r="D668" s="7" t="s">
        <v>72</v>
      </c>
      <c r="E668" s="7" t="s">
        <v>102</v>
      </c>
      <c r="F668" s="7" t="s">
        <v>128</v>
      </c>
      <c r="G668" s="9">
        <v>120</v>
      </c>
      <c r="H668" s="9">
        <v>101</v>
      </c>
      <c r="I668" s="9">
        <v>56</v>
      </c>
      <c r="J668" s="9">
        <v>56</v>
      </c>
      <c r="K668" s="9">
        <v>57</v>
      </c>
      <c r="L668" s="9">
        <v>57</v>
      </c>
      <c r="M668" s="9">
        <v>51</v>
      </c>
      <c r="N668" s="9">
        <v>56</v>
      </c>
      <c r="O668" s="9">
        <v>52</v>
      </c>
      <c r="P668" s="9">
        <v>51</v>
      </c>
      <c r="Q668" s="10">
        <v>106</v>
      </c>
      <c r="R668" s="11">
        <v>38</v>
      </c>
      <c r="S668" s="11">
        <v>1</v>
      </c>
      <c r="T668" s="11">
        <v>107</v>
      </c>
      <c r="U668" s="11">
        <v>101</v>
      </c>
      <c r="V668" s="11">
        <v>1</v>
      </c>
      <c r="W668" s="11">
        <v>102</v>
      </c>
      <c r="X668" s="11">
        <f t="shared" si="140"/>
        <v>456</v>
      </c>
      <c r="Y668" s="11">
        <f t="shared" si="141"/>
        <v>4755</v>
      </c>
      <c r="Z668" s="11">
        <f t="shared" si="142"/>
        <v>1850</v>
      </c>
      <c r="AA668" s="11">
        <f t="shared" si="143"/>
        <v>4265</v>
      </c>
      <c r="AB668" s="11">
        <f t="shared" si="144"/>
        <v>4265</v>
      </c>
      <c r="AC668" s="6">
        <f t="shared" si="145"/>
        <v>4980</v>
      </c>
      <c r="AD668" s="9" t="s">
        <v>273</v>
      </c>
      <c r="AE668" s="3" t="str">
        <f>IF(ISERROR(VLOOKUP($AD668,技まとめ!$A$1:$F$380,6,FALSE)),"－",VLOOKUP($AD668,技まとめ!$A$1:$F$380,6,FALSE))</f>
        <v>BL</v>
      </c>
      <c r="AF668" s="3">
        <f>IF(ISERROR(VLOOKUP($AD668,技まとめ!$A$1:$F$380,3,FALSE)),"－",VLOOKUP($AD668,技まとめ!$A$1:$F$380,3,FALSE))</f>
        <v>17</v>
      </c>
      <c r="AG668" s="3">
        <f>IF(ISERROR(VLOOKUP($AD668,技まとめ!$A$1:$F$380,5,FALSE)),"－",VLOOKUP($AD668,技まとめ!$A$1:$F$380,5,FALSE))</f>
        <v>20</v>
      </c>
      <c r="AH668" s="3" t="str">
        <f>IF($E668=IF(ISERROR(VLOOKUP($AD668,技まとめ!$A$1:$F$380,4,FALSE)),"－",VLOOKUP($AD668,技まとめ!$A$1:$F$380,4,FALSE)),"一致","")</f>
        <v/>
      </c>
      <c r="AI668" s="9" t="s">
        <v>232</v>
      </c>
      <c r="AJ668" s="3" t="str">
        <f>IF(ISERROR(VLOOKUP($AI668,技まとめ!$A$1:$F$380,6,FALSE)),"－",VLOOKUP($AI668,技まとめ!$A$1:$F$380,6,FALSE))</f>
        <v>DR</v>
      </c>
      <c r="AK668" s="3">
        <f>IF(ISERROR(VLOOKUP($AI668,技まとめ!$A$1:$F$380,3,FALSE)),"－",VLOOKUP($AI668,技まとめ!$A$1:$F$380,3,FALSE))</f>
        <v>13</v>
      </c>
      <c r="AL668" s="3">
        <f>IF(ISERROR(VLOOKUP($AI668,技まとめ!$A$1:$F$380,5,FALSE)),"－",VLOOKUP($AI668,技まとめ!$A$1:$F$380,5,FALSE))</f>
        <v>20</v>
      </c>
      <c r="AM668" s="3" t="str">
        <f>IF($E668=IF(ISERROR(VLOOKUP($AI668,技まとめ!$A$1:$F$380,4,FALSE)),"－",VLOOKUP($AI668,技まとめ!$A$1:$F$380,4,FALSE)),"一致","")</f>
        <v/>
      </c>
      <c r="AN668" s="9" t="s">
        <v>434</v>
      </c>
      <c r="AO668" s="3" t="str">
        <f>IF(ISERROR(VLOOKUP($AN668,技まとめ!$A$1:$F$380,6,FALSE)),"－",VLOOKUP($AN668,技まとめ!$A$1:$F$380,6,FALSE))</f>
        <v>BL</v>
      </c>
      <c r="AP668" s="3">
        <f>IF(ISERROR(VLOOKUP($AN668,技まとめ!$A$1:$F$380,3,FALSE)),"－",VLOOKUP($AN668,技まとめ!$A$1:$F$380,3,FALSE))</f>
        <v>65</v>
      </c>
      <c r="AQ668" s="3">
        <f>IF(ISERROR(VLOOKUP($AN668,技まとめ!$A$1:$F$380,5,FALSE)),"－",VLOOKUP($AN668,技まとめ!$A$1:$F$380,5,FALSE))</f>
        <v>42</v>
      </c>
      <c r="AR668" s="3" t="str">
        <f>IF($E668=IF(ISERROR(VLOOKUP($AN668,技まとめ!$A$1:$F$380,4,FALSE)),"－",VLOOKUP($AN668,技まとめ!$A$1:$F$380,4,FALSE)),"一致","")</f>
        <v/>
      </c>
      <c r="AS668" s="9" t="s">
        <v>1213</v>
      </c>
      <c r="AT668" s="3" t="str">
        <f>IF(ISERROR(VLOOKUP($AS668,技まとめ!$A$1:$F$380,6,FALSE)),"－",VLOOKUP($AS668,技まとめ!$A$1:$F$380,6,FALSE))</f>
        <v>NS</v>
      </c>
      <c r="AU668" s="3">
        <f>IF(ISERROR(VLOOKUP($AS668,技まとめ!$A$1:$F$380,3,FALSE)),"－",VLOOKUP($AS668,技まとめ!$A$1:$F$380,3,FALSE))</f>
        <v>64</v>
      </c>
      <c r="AV668" s="3">
        <f>IF(ISERROR(VLOOKUP($AS668,技まとめ!$A$1:$F$380,5,FALSE)),"－",VLOOKUP($AS668,技まとめ!$A$1:$F$380,5,FALSE))</f>
        <v>37</v>
      </c>
      <c r="AW668" s="3" t="str">
        <f>IF($E668=IF(ISERROR(VLOOKUP($AS668,技まとめ!$A$1:$F$380,4,FALSE)),"－",VLOOKUP($AS668,技まとめ!$A$1:$F$380,4,FALSE)),"一致","")</f>
        <v/>
      </c>
      <c r="AX668" s="12" t="str">
        <f t="shared" si="146"/>
        <v>しこふみのろいストーンプリズンセキュリティショット</v>
      </c>
      <c r="AY668" s="12" t="str">
        <f t="shared" si="147"/>
        <v>しこふみのろいストーンプリズンセキュリティショット</v>
      </c>
      <c r="AZ668" s="12" t="str">
        <f t="shared" si="148"/>
        <v>しこふみのろいストーンプリズンセキュリティショット</v>
      </c>
      <c r="BA668" s="12" t="str">
        <f t="shared" si="149"/>
        <v>しこふみのろいストーンプリズンセキュリティショット</v>
      </c>
      <c r="BB668" s="11" t="str">
        <f t="shared" si="150"/>
        <v>BLDRBLNS</v>
      </c>
      <c r="BC668" s="11" t="str">
        <f t="shared" si="151"/>
        <v>BLDRBLNS</v>
      </c>
      <c r="BD668" s="11" t="str">
        <f t="shared" si="152"/>
        <v>BLDRBLNS</v>
      </c>
      <c r="BE668" s="11" t="str">
        <f t="shared" si="153"/>
        <v>BLDRBLNS</v>
      </c>
    </row>
    <row r="669" spans="1:57" ht="11.25" hidden="1" customHeight="1">
      <c r="A669" s="6">
        <v>667</v>
      </c>
      <c r="B669" s="7" t="s">
        <v>1719</v>
      </c>
      <c r="C669" s="8" t="s">
        <v>1720</v>
      </c>
      <c r="D669" s="7" t="s">
        <v>72</v>
      </c>
      <c r="E669" s="7" t="s">
        <v>81</v>
      </c>
      <c r="F669" s="7" t="s">
        <v>128</v>
      </c>
      <c r="G669" s="9">
        <v>94</v>
      </c>
      <c r="H669" s="9">
        <v>119</v>
      </c>
      <c r="I669" s="9">
        <v>47</v>
      </c>
      <c r="J669" s="9">
        <v>57</v>
      </c>
      <c r="K669" s="9">
        <v>53</v>
      </c>
      <c r="L669" s="9">
        <v>56</v>
      </c>
      <c r="M669" s="9">
        <v>60</v>
      </c>
      <c r="N669" s="9">
        <v>57</v>
      </c>
      <c r="O669" s="9">
        <v>56</v>
      </c>
      <c r="P669" s="9">
        <v>39</v>
      </c>
      <c r="Q669" s="10">
        <v>97</v>
      </c>
      <c r="R669" s="11">
        <v>24</v>
      </c>
      <c r="S669" s="11">
        <v>1</v>
      </c>
      <c r="T669" s="11">
        <v>106</v>
      </c>
      <c r="U669" s="11">
        <v>110</v>
      </c>
      <c r="V669" s="11">
        <v>1</v>
      </c>
      <c r="W669" s="11">
        <v>106</v>
      </c>
      <c r="X669" s="11">
        <f t="shared" si="140"/>
        <v>445</v>
      </c>
      <c r="Y669" s="11">
        <f t="shared" si="141"/>
        <v>4415</v>
      </c>
      <c r="Z669" s="11">
        <f t="shared" si="142"/>
        <v>1380</v>
      </c>
      <c r="AA669" s="11">
        <f t="shared" si="143"/>
        <v>4250</v>
      </c>
      <c r="AB669" s="11">
        <f t="shared" si="144"/>
        <v>4250</v>
      </c>
      <c r="AC669" s="6">
        <f t="shared" si="145"/>
        <v>4890</v>
      </c>
      <c r="AD669" s="9" t="s">
        <v>111</v>
      </c>
      <c r="AE669" s="3" t="str">
        <f>IF(ISERROR(VLOOKUP($AD669,技まとめ!$A$1:$F$380,6,FALSE)),"－",VLOOKUP($AD669,技まとめ!$A$1:$F$380,6,FALSE))</f>
        <v>SC</v>
      </c>
      <c r="AF669" s="3">
        <f>IF(ISERROR(VLOOKUP($AD669,技まとめ!$A$1:$F$380,3,FALSE)),"－",VLOOKUP($AD669,技まとめ!$A$1:$F$380,3,FALSE))</f>
        <v>23</v>
      </c>
      <c r="AG669" s="3">
        <f>IF(ISERROR(VLOOKUP($AD669,技まとめ!$A$1:$F$380,5,FALSE)),"－",VLOOKUP($AD669,技まとめ!$A$1:$F$380,5,FALSE))</f>
        <v>20</v>
      </c>
      <c r="AH669" s="3" t="str">
        <f>IF($E669=IF(ISERROR(VLOOKUP($AD669,技まとめ!$A$1:$F$380,4,FALSE)),"－",VLOOKUP($AD669,技まとめ!$A$1:$F$380,4,FALSE)),"一致","")</f>
        <v/>
      </c>
      <c r="AI669" s="9" t="s">
        <v>540</v>
      </c>
      <c r="AJ669" s="3" t="str">
        <f>IF(ISERROR(VLOOKUP($AI669,技まとめ!$A$1:$F$380,6,FALSE)),"－",VLOOKUP($AI669,技まとめ!$A$1:$F$380,6,FALSE))</f>
        <v>BS</v>
      </c>
      <c r="AK669" s="3">
        <f>IF(ISERROR(VLOOKUP($AI669,技まとめ!$A$1:$F$380,3,FALSE)),"－",VLOOKUP($AI669,技まとめ!$A$1:$F$380,3,FALSE))</f>
        <v>51</v>
      </c>
      <c r="AL669" s="3">
        <f>IF(ISERROR(VLOOKUP($AI669,技まとめ!$A$1:$F$380,5,FALSE)),"－",VLOOKUP($AI669,技まとめ!$A$1:$F$380,5,FALSE))</f>
        <v>31</v>
      </c>
      <c r="AM669" s="3" t="str">
        <f>IF($E669=IF(ISERROR(VLOOKUP($AI669,技まとめ!$A$1:$F$380,4,FALSE)),"－",VLOOKUP($AI669,技まとめ!$A$1:$F$380,4,FALSE)),"一致","")</f>
        <v>一致</v>
      </c>
      <c r="AN669" s="9" t="s">
        <v>165</v>
      </c>
      <c r="AO669" s="3" t="str">
        <f>IF(ISERROR(VLOOKUP($AN669,技まとめ!$A$1:$F$380,6,FALSE)),"－",VLOOKUP($AN669,技まとめ!$A$1:$F$380,6,FALSE))</f>
        <v>BL</v>
      </c>
      <c r="AP669" s="3">
        <f>IF(ISERROR(VLOOKUP($AN669,技まとめ!$A$1:$F$380,3,FALSE)),"－",VLOOKUP($AN669,技まとめ!$A$1:$F$380,3,FALSE))</f>
        <v>78</v>
      </c>
      <c r="AQ669" s="3">
        <f>IF(ISERROR(VLOOKUP($AN669,技まとめ!$A$1:$F$380,5,FALSE)),"－",VLOOKUP($AN669,技まとめ!$A$1:$F$380,5,FALSE))</f>
        <v>46</v>
      </c>
      <c r="AR669" s="3" t="str">
        <f>IF($E669=IF(ISERROR(VLOOKUP($AN669,技まとめ!$A$1:$F$380,4,FALSE)),"－",VLOOKUP($AN669,技まとめ!$A$1:$F$380,4,FALSE)),"一致","")</f>
        <v>一致</v>
      </c>
      <c r="AS669" s="9" t="s">
        <v>125</v>
      </c>
      <c r="AT669" s="3" t="str">
        <f>IF(ISERROR(VLOOKUP($AS669,技まとめ!$A$1:$F$380,6,FALSE)),"－",VLOOKUP($AS669,技まとめ!$A$1:$F$380,6,FALSE))</f>
        <v>NS</v>
      </c>
      <c r="AU669" s="3">
        <f>IF(ISERROR(VLOOKUP($AS669,技まとめ!$A$1:$F$380,3,FALSE)),"－",VLOOKUP($AS669,技まとめ!$A$1:$F$380,3,FALSE))</f>
        <v>81</v>
      </c>
      <c r="AV669" s="3">
        <f>IF(ISERROR(VLOOKUP($AS669,技まとめ!$A$1:$F$380,5,FALSE)),"－",VLOOKUP($AS669,技まとめ!$A$1:$F$380,5,FALSE))</f>
        <v>46</v>
      </c>
      <c r="AW669" s="3" t="str">
        <f>IF($E669=IF(ISERROR(VLOOKUP($AS669,技まとめ!$A$1:$F$380,4,FALSE)),"－",VLOOKUP($AS669,技まとめ!$A$1:$F$380,4,FALSE)),"一致","")</f>
        <v/>
      </c>
      <c r="AX669" s="12" t="str">
        <f t="shared" si="146"/>
        <v>ローリングキックバックトルネードダブルサイクロンドラゴントルネード</v>
      </c>
      <c r="AY669" s="12" t="str">
        <f t="shared" si="147"/>
        <v>ローリングキックバックトルネードダブルサイクロンドラゴントルネード</v>
      </c>
      <c r="AZ669" s="12" t="str">
        <f t="shared" si="148"/>
        <v>ローリングキックバックトルネードダブルサイクロンドラゴントルネード</v>
      </c>
      <c r="BA669" s="12" t="str">
        <f t="shared" si="149"/>
        <v>ローリングキックバックトルネードダブルサイクロンドラゴントルネード</v>
      </c>
      <c r="BB669" s="11" t="str">
        <f t="shared" si="150"/>
        <v>SCBSBLNS</v>
      </c>
      <c r="BC669" s="11" t="str">
        <f t="shared" si="151"/>
        <v>SCBSBLNS</v>
      </c>
      <c r="BD669" s="11" t="str">
        <f t="shared" si="152"/>
        <v>SCBSBLNS</v>
      </c>
      <c r="BE669" s="11" t="str">
        <f t="shared" si="153"/>
        <v>SCBSBLNS</v>
      </c>
    </row>
    <row r="670" spans="1:57" ht="11.25" hidden="1" customHeight="1">
      <c r="A670" s="6">
        <v>668</v>
      </c>
      <c r="B670" s="7" t="s">
        <v>1721</v>
      </c>
      <c r="C670" s="8" t="s">
        <v>1722</v>
      </c>
      <c r="D670" s="7" t="s">
        <v>72</v>
      </c>
      <c r="E670" s="7" t="s">
        <v>102</v>
      </c>
      <c r="F670" s="7" t="s">
        <v>74</v>
      </c>
      <c r="G670" s="9">
        <v>122</v>
      </c>
      <c r="H670" s="9">
        <v>96</v>
      </c>
      <c r="I670" s="9">
        <v>46</v>
      </c>
      <c r="J670" s="9">
        <v>56</v>
      </c>
      <c r="K670" s="9">
        <v>55</v>
      </c>
      <c r="L670" s="9">
        <v>54</v>
      </c>
      <c r="M670" s="9">
        <v>59</v>
      </c>
      <c r="N670" s="9">
        <v>57</v>
      </c>
      <c r="O670" s="9">
        <v>51</v>
      </c>
      <c r="P670" s="9">
        <v>47</v>
      </c>
      <c r="Q670" s="10">
        <v>96</v>
      </c>
      <c r="R670" s="11">
        <v>33</v>
      </c>
      <c r="S670" s="11">
        <v>1</v>
      </c>
      <c r="T670" s="11">
        <v>104</v>
      </c>
      <c r="U670" s="11">
        <v>109</v>
      </c>
      <c r="V670" s="11">
        <v>1</v>
      </c>
      <c r="W670" s="11">
        <v>101</v>
      </c>
      <c r="X670" s="11">
        <f t="shared" si="140"/>
        <v>445</v>
      </c>
      <c r="Y670" s="11">
        <f t="shared" si="141"/>
        <v>4350</v>
      </c>
      <c r="Z670" s="11">
        <f t="shared" si="142"/>
        <v>1670</v>
      </c>
      <c r="AA670" s="11">
        <f t="shared" si="143"/>
        <v>4155</v>
      </c>
      <c r="AB670" s="11">
        <f t="shared" si="144"/>
        <v>4155</v>
      </c>
      <c r="AC670" s="6">
        <f t="shared" si="145"/>
        <v>4830</v>
      </c>
      <c r="AD670" s="9" t="s">
        <v>268</v>
      </c>
      <c r="AE670" s="3" t="str">
        <f>IF(ISERROR(VLOOKUP($AD670,技まとめ!$A$1:$F$380,6,FALSE)),"－",VLOOKUP($AD670,技まとめ!$A$1:$F$380,6,FALSE))</f>
        <v>－</v>
      </c>
      <c r="AF670" s="3">
        <f>IF(ISERROR(VLOOKUP($AD670,技まとめ!$A$1:$F$380,3,FALSE)),"－",VLOOKUP($AD670,技まとめ!$A$1:$F$380,3,FALSE))</f>
        <v>0</v>
      </c>
      <c r="AG670" s="3">
        <f>IF(ISERROR(VLOOKUP($AD670,技まとめ!$A$1:$F$380,5,FALSE)),"－",VLOOKUP($AD670,技まとめ!$A$1:$F$380,5,FALSE))</f>
        <v>0</v>
      </c>
      <c r="AH670" s="3" t="str">
        <f>IF($E670=IF(ISERROR(VLOOKUP($AD670,技まとめ!$A$1:$F$380,4,FALSE)),"－",VLOOKUP($AD670,技まとめ!$A$1:$F$380,4,FALSE)),"一致","")</f>
        <v/>
      </c>
      <c r="AI670" s="9" t="s">
        <v>487</v>
      </c>
      <c r="AJ670" s="3" t="str">
        <f>IF(ISERROR(VLOOKUP($AI670,技まとめ!$A$1:$F$380,6,FALSE)),"－",VLOOKUP($AI670,技まとめ!$A$1:$F$380,6,FALSE))</f>
        <v>CA</v>
      </c>
      <c r="AK670" s="3">
        <f>IF(ISERROR(VLOOKUP($AI670,技まとめ!$A$1:$F$380,3,FALSE)),"－",VLOOKUP($AI670,技まとめ!$A$1:$F$380,3,FALSE))</f>
        <v>33</v>
      </c>
      <c r="AL670" s="3">
        <f>IF(ISERROR(VLOOKUP($AI670,技まとめ!$A$1:$F$380,5,FALSE)),"－",VLOOKUP($AI670,技まとめ!$A$1:$F$380,5,FALSE))</f>
        <v>27</v>
      </c>
      <c r="AM670" s="3" t="str">
        <f>IF($E670=IF(ISERROR(VLOOKUP($AI670,技まとめ!$A$1:$F$380,4,FALSE)),"－",VLOOKUP($AI670,技まとめ!$A$1:$F$380,4,FALSE)),"一致","")</f>
        <v/>
      </c>
      <c r="AN670" s="9" t="s">
        <v>671</v>
      </c>
      <c r="AO670" s="3" t="str">
        <f>IF(ISERROR(VLOOKUP($AN670,技まとめ!$A$1:$F$380,6,FALSE)),"－",VLOOKUP($AN670,技まとめ!$A$1:$F$380,6,FALSE))</f>
        <v>BL</v>
      </c>
      <c r="AP670" s="3">
        <f>IF(ISERROR(VLOOKUP($AN670,技まとめ!$A$1:$F$380,3,FALSE)),"－",VLOOKUP($AN670,技まとめ!$A$1:$F$380,3,FALSE))</f>
        <v>56</v>
      </c>
      <c r="AQ670" s="3">
        <f>IF(ISERROR(VLOOKUP($AN670,技まとめ!$A$1:$F$380,5,FALSE)),"－",VLOOKUP($AN670,技まとめ!$A$1:$F$380,5,FALSE))</f>
        <v>39</v>
      </c>
      <c r="AR670" s="3" t="str">
        <f>IF($E670=IF(ISERROR(VLOOKUP($AN670,技まとめ!$A$1:$F$380,4,FALSE)),"－",VLOOKUP($AN670,技まとめ!$A$1:$F$380,4,FALSE)),"一致","")</f>
        <v>一致</v>
      </c>
      <c r="AS670" s="9" t="s">
        <v>241</v>
      </c>
      <c r="AT670" s="3" t="str">
        <f>IF(ISERROR(VLOOKUP($AS670,技まとめ!$A$1:$F$380,6,FALSE)),"－",VLOOKUP($AS670,技まとめ!$A$1:$F$380,6,FALSE))</f>
        <v>P1</v>
      </c>
      <c r="AU670" s="3">
        <f>IF(ISERROR(VLOOKUP($AS670,技まとめ!$A$1:$F$380,3,FALSE)),"－",VLOOKUP($AS670,技まとめ!$A$1:$F$380,3,FALSE))</f>
        <v>52</v>
      </c>
      <c r="AV670" s="3">
        <f>IF(ISERROR(VLOOKUP($AS670,技まとめ!$A$1:$F$380,5,FALSE)),"－",VLOOKUP($AS670,技まとめ!$A$1:$F$380,5,FALSE))</f>
        <v>35</v>
      </c>
      <c r="AW670" s="3" t="str">
        <f>IF($E670=IF(ISERROR(VLOOKUP($AS670,技まとめ!$A$1:$F$380,4,FALSE)),"－",VLOOKUP($AS670,技まとめ!$A$1:$F$380,4,FALSE)),"一致","")</f>
        <v>一致</v>
      </c>
      <c r="AX670" s="12" t="str">
        <f t="shared" si="146"/>
        <v>むぞくせいこがらしフレイムダンスばくれつパンチ</v>
      </c>
      <c r="AY670" s="12" t="str">
        <f t="shared" si="147"/>
        <v>むぞくせいこがらしフレイムダンスばくれつパンチ</v>
      </c>
      <c r="AZ670" s="12" t="str">
        <f t="shared" si="148"/>
        <v>むぞくせいこがらしフレイムダンスばくれつパンチ</v>
      </c>
      <c r="BA670" s="12" t="str">
        <f t="shared" si="149"/>
        <v>むぞくせいこがらしフレイムダンスばくれつパンチ</v>
      </c>
      <c r="BB670" s="11" t="str">
        <f t="shared" si="150"/>
        <v>－CABLP1</v>
      </c>
      <c r="BC670" s="11" t="str">
        <f t="shared" si="151"/>
        <v>－CABLP1</v>
      </c>
      <c r="BD670" s="11" t="str">
        <f t="shared" si="152"/>
        <v>－CABLP1</v>
      </c>
      <c r="BE670" s="11" t="str">
        <f t="shared" si="153"/>
        <v>－CABLP1</v>
      </c>
    </row>
    <row r="671" spans="1:57" ht="11.25" hidden="1" customHeight="1">
      <c r="A671" s="6">
        <v>669</v>
      </c>
      <c r="B671" s="7" t="s">
        <v>1723</v>
      </c>
      <c r="C671" s="8" t="s">
        <v>1724</v>
      </c>
      <c r="D671" s="7" t="s">
        <v>72</v>
      </c>
      <c r="E671" s="7" t="s">
        <v>73</v>
      </c>
      <c r="F671" s="7" t="s">
        <v>109</v>
      </c>
      <c r="G671" s="9">
        <v>105</v>
      </c>
      <c r="H671" s="9">
        <v>122</v>
      </c>
      <c r="I671" s="9">
        <v>48</v>
      </c>
      <c r="J671" s="9">
        <v>56</v>
      </c>
      <c r="K671" s="9">
        <v>57</v>
      </c>
      <c r="L671" s="9">
        <v>45</v>
      </c>
      <c r="M671" s="9">
        <v>57</v>
      </c>
      <c r="N671" s="9">
        <v>57</v>
      </c>
      <c r="O671" s="9">
        <v>54</v>
      </c>
      <c r="P671" s="9">
        <v>53</v>
      </c>
      <c r="Q671" s="10">
        <v>98</v>
      </c>
      <c r="R671" s="11">
        <v>41</v>
      </c>
      <c r="S671" s="11">
        <v>1</v>
      </c>
      <c r="T671" s="11">
        <v>95</v>
      </c>
      <c r="U671" s="11">
        <v>107</v>
      </c>
      <c r="V671" s="11">
        <v>1</v>
      </c>
      <c r="W671" s="11">
        <v>104</v>
      </c>
      <c r="X671" s="11">
        <f t="shared" si="140"/>
        <v>447</v>
      </c>
      <c r="Y671" s="11">
        <f t="shared" si="141"/>
        <v>4445</v>
      </c>
      <c r="Z671" s="11">
        <f t="shared" si="142"/>
        <v>1965</v>
      </c>
      <c r="AA671" s="11">
        <f t="shared" si="143"/>
        <v>3855</v>
      </c>
      <c r="AB671" s="11">
        <f t="shared" si="144"/>
        <v>3855</v>
      </c>
      <c r="AC671" s="6">
        <f t="shared" si="145"/>
        <v>4525</v>
      </c>
      <c r="AD671" s="9" t="s">
        <v>308</v>
      </c>
      <c r="AE671" s="3" t="str">
        <f>IF(ISERROR(VLOOKUP($AD671,技まとめ!$A$1:$F$380,6,FALSE)),"－",VLOOKUP($AD671,技まとめ!$A$1:$F$380,6,FALSE))</f>
        <v>DR</v>
      </c>
      <c r="AF671" s="3">
        <f>IF(ISERROR(VLOOKUP($AD671,技まとめ!$A$1:$F$380,3,FALSE)),"－",VLOOKUP($AD671,技まとめ!$A$1:$F$380,3,FALSE))</f>
        <v>28</v>
      </c>
      <c r="AG671" s="3">
        <f>IF(ISERROR(VLOOKUP($AD671,技まとめ!$A$1:$F$380,5,FALSE)),"－",VLOOKUP($AD671,技まとめ!$A$1:$F$380,5,FALSE))</f>
        <v>24</v>
      </c>
      <c r="AH671" s="3" t="str">
        <f>IF($E671=IF(ISERROR(VLOOKUP($AD671,技まとめ!$A$1:$F$380,4,FALSE)),"－",VLOOKUP($AD671,技まとめ!$A$1:$F$380,4,FALSE)),"一致","")</f>
        <v>一致</v>
      </c>
      <c r="AI671" s="9" t="s">
        <v>123</v>
      </c>
      <c r="AJ671" s="3" t="str">
        <f>IF(ISERROR(VLOOKUP($AI671,技まとめ!$A$1:$F$380,6,FALSE)),"－",VLOOKUP($AI671,技まとめ!$A$1:$F$380,6,FALSE))</f>
        <v>DR</v>
      </c>
      <c r="AK671" s="3">
        <f>IF(ISERROR(VLOOKUP($AI671,技まとめ!$A$1:$F$380,3,FALSE)),"－",VLOOKUP($AI671,技まとめ!$A$1:$F$380,3,FALSE))</f>
        <v>36</v>
      </c>
      <c r="AL671" s="3">
        <f>IF(ISERROR(VLOOKUP($AI671,技まとめ!$A$1:$F$380,5,FALSE)),"－",VLOOKUP($AI671,技まとめ!$A$1:$F$380,5,FALSE))</f>
        <v>27</v>
      </c>
      <c r="AM671" s="3" t="str">
        <f>IF($E671=IF(ISERROR(VLOOKUP($AI671,技まとめ!$A$1:$F$380,4,FALSE)),"－",VLOOKUP($AI671,技まとめ!$A$1:$F$380,4,FALSE)),"一致","")</f>
        <v>一致</v>
      </c>
      <c r="AN671" s="9" t="s">
        <v>413</v>
      </c>
      <c r="AO671" s="3" t="str">
        <f>IF(ISERROR(VLOOKUP($AN671,技まとめ!$A$1:$F$380,6,FALSE)),"－",VLOOKUP($AN671,技まとめ!$A$1:$F$380,6,FALSE))</f>
        <v>BB</v>
      </c>
      <c r="AP671" s="3">
        <f>IF(ISERROR(VLOOKUP($AN671,技まとめ!$A$1:$F$380,3,FALSE)),"－",VLOOKUP($AN671,技まとめ!$A$1:$F$380,3,FALSE))</f>
        <v>31</v>
      </c>
      <c r="AQ671" s="3">
        <f>IF(ISERROR(VLOOKUP($AN671,技まとめ!$A$1:$F$380,5,FALSE)),"－",VLOOKUP($AN671,技まとめ!$A$1:$F$380,5,FALSE))</f>
        <v>28</v>
      </c>
      <c r="AR671" s="3" t="str">
        <f>IF($E671=IF(ISERROR(VLOOKUP($AN671,技まとめ!$A$1:$F$380,4,FALSE)),"－",VLOOKUP($AN671,技まとめ!$A$1:$F$380,4,FALSE)),"一致","")</f>
        <v/>
      </c>
      <c r="AS671" s="9" t="s">
        <v>119</v>
      </c>
      <c r="AT671" s="3" t="str">
        <f>IF(ISERROR(VLOOKUP($AS671,技まとめ!$A$1:$F$380,6,FALSE)),"－",VLOOKUP($AS671,技まとめ!$A$1:$F$380,6,FALSE))</f>
        <v>NS</v>
      </c>
      <c r="AU671" s="3">
        <f>IF(ISERROR(VLOOKUP($AS671,技まとめ!$A$1:$F$380,3,FALSE)),"－",VLOOKUP($AS671,技まとめ!$A$1:$F$380,3,FALSE))</f>
        <v>85</v>
      </c>
      <c r="AV671" s="3">
        <f>IF(ISERROR(VLOOKUP($AS671,技まとめ!$A$1:$F$380,5,FALSE)),"－",VLOOKUP($AS671,技まとめ!$A$1:$F$380,5,FALSE))</f>
        <v>46</v>
      </c>
      <c r="AW671" s="3" t="str">
        <f>IF($E671=IF(ISERROR(VLOOKUP($AS671,技まとめ!$A$1:$F$380,4,FALSE)),"－",VLOOKUP($AS671,技まとめ!$A$1:$F$380,4,FALSE)),"一致","")</f>
        <v>一致</v>
      </c>
      <c r="AX671" s="12" t="str">
        <f t="shared" si="146"/>
        <v>スーパーアルマジロごりむちゅうスーパーしこふみドラゴングランド</v>
      </c>
      <c r="AY671" s="12" t="str">
        <f t="shared" si="147"/>
        <v>スーパーアルマジロごりむちゅうスーパーしこふみドラゴングランド</v>
      </c>
      <c r="AZ671" s="12" t="str">
        <f t="shared" si="148"/>
        <v>スーパーアルマジロごりむちゅうスーパーしこふみドラゴングランド</v>
      </c>
      <c r="BA671" s="12" t="str">
        <f t="shared" si="149"/>
        <v>スーパーアルマジロごりむちゅうスーパーしこふみドラゴングランド</v>
      </c>
      <c r="BB671" s="11" t="str">
        <f t="shared" si="150"/>
        <v>DRDRBBNS</v>
      </c>
      <c r="BC671" s="11" t="str">
        <f t="shared" si="151"/>
        <v>DRDRBBNS</v>
      </c>
      <c r="BD671" s="11" t="str">
        <f t="shared" si="152"/>
        <v>DRDRBBNS</v>
      </c>
      <c r="BE671" s="11" t="str">
        <f t="shared" si="153"/>
        <v>DRDRBBNS</v>
      </c>
    </row>
    <row r="672" spans="1:57" ht="11.25" hidden="1" customHeight="1">
      <c r="A672" s="6">
        <v>670</v>
      </c>
      <c r="B672" s="7" t="s">
        <v>1725</v>
      </c>
      <c r="C672" s="8" t="s">
        <v>1726</v>
      </c>
      <c r="D672" s="7" t="s">
        <v>72</v>
      </c>
      <c r="E672" s="7" t="s">
        <v>73</v>
      </c>
      <c r="F672" s="7" t="s">
        <v>128</v>
      </c>
      <c r="G672" s="9">
        <v>122</v>
      </c>
      <c r="H672" s="9">
        <v>92</v>
      </c>
      <c r="I672" s="9">
        <v>56</v>
      </c>
      <c r="J672" s="9">
        <v>56</v>
      </c>
      <c r="K672" s="9">
        <v>55</v>
      </c>
      <c r="L672" s="9">
        <v>54</v>
      </c>
      <c r="M672" s="9">
        <v>54</v>
      </c>
      <c r="N672" s="9">
        <v>55</v>
      </c>
      <c r="O672" s="9">
        <v>53</v>
      </c>
      <c r="P672" s="9">
        <v>44</v>
      </c>
      <c r="Q672" s="10">
        <v>106</v>
      </c>
      <c r="R672" s="11">
        <v>28</v>
      </c>
      <c r="S672" s="11">
        <v>1</v>
      </c>
      <c r="T672" s="11">
        <v>104</v>
      </c>
      <c r="U672" s="11">
        <v>104</v>
      </c>
      <c r="V672" s="11">
        <v>1</v>
      </c>
      <c r="W672" s="11">
        <v>103</v>
      </c>
      <c r="X672" s="11">
        <f t="shared" si="140"/>
        <v>447</v>
      </c>
      <c r="Y672" s="11">
        <f t="shared" si="141"/>
        <v>4760</v>
      </c>
      <c r="Z672" s="11">
        <f t="shared" si="142"/>
        <v>1505</v>
      </c>
      <c r="AA672" s="11">
        <f t="shared" si="143"/>
        <v>4165</v>
      </c>
      <c r="AB672" s="11">
        <f t="shared" si="144"/>
        <v>4165</v>
      </c>
      <c r="AC672" s="6">
        <f t="shared" si="145"/>
        <v>4815</v>
      </c>
      <c r="AD672" s="9" t="s">
        <v>273</v>
      </c>
      <c r="AE672" s="3" t="str">
        <f>IF(ISERROR(VLOOKUP($AD672,技まとめ!$A$1:$F$380,6,FALSE)),"－",VLOOKUP($AD672,技まとめ!$A$1:$F$380,6,FALSE))</f>
        <v>BL</v>
      </c>
      <c r="AF672" s="3">
        <f>IF(ISERROR(VLOOKUP($AD672,技まとめ!$A$1:$F$380,3,FALSE)),"－",VLOOKUP($AD672,技まとめ!$A$1:$F$380,3,FALSE))</f>
        <v>17</v>
      </c>
      <c r="AG672" s="3">
        <f>IF(ISERROR(VLOOKUP($AD672,技まとめ!$A$1:$F$380,5,FALSE)),"－",VLOOKUP($AD672,技まとめ!$A$1:$F$380,5,FALSE))</f>
        <v>20</v>
      </c>
      <c r="AH672" s="3" t="str">
        <f>IF($E672=IF(ISERROR(VLOOKUP($AD672,技まとめ!$A$1:$F$380,4,FALSE)),"－",VLOOKUP($AD672,技まとめ!$A$1:$F$380,4,FALSE)),"一致","")</f>
        <v>一致</v>
      </c>
      <c r="AI672" s="9" t="s">
        <v>500</v>
      </c>
      <c r="AJ672" s="3" t="str">
        <f>IF(ISERROR(VLOOKUP($AI672,技まとめ!$A$1:$F$380,6,FALSE)),"－",VLOOKUP($AI672,技まとめ!$A$1:$F$380,6,FALSE))</f>
        <v>SC</v>
      </c>
      <c r="AK672" s="3">
        <f>IF(ISERROR(VLOOKUP($AI672,技まとめ!$A$1:$F$380,3,FALSE)),"－",VLOOKUP($AI672,技まとめ!$A$1:$F$380,3,FALSE))</f>
        <v>31</v>
      </c>
      <c r="AL672" s="3">
        <f>IF(ISERROR(VLOOKUP($AI672,技まとめ!$A$1:$F$380,5,FALSE)),"－",VLOOKUP($AI672,技まとめ!$A$1:$F$380,5,FALSE))</f>
        <v>22</v>
      </c>
      <c r="AM672" s="3" t="str">
        <f>IF($E672=IF(ISERROR(VLOOKUP($AI672,技まとめ!$A$1:$F$380,4,FALSE)),"－",VLOOKUP($AI672,技まとめ!$A$1:$F$380,4,FALSE)),"一致","")</f>
        <v>一致</v>
      </c>
      <c r="AN672" s="9" t="s">
        <v>90</v>
      </c>
      <c r="AO672" s="3" t="str">
        <f>IF(ISERROR(VLOOKUP($AN672,技まとめ!$A$1:$F$380,6,FALSE)),"－",VLOOKUP($AN672,技まとめ!$A$1:$F$380,6,FALSE))</f>
        <v>DR</v>
      </c>
      <c r="AP672" s="3">
        <f>IF(ISERROR(VLOOKUP($AN672,技まとめ!$A$1:$F$380,3,FALSE)),"－",VLOOKUP($AN672,技まとめ!$A$1:$F$380,3,FALSE))</f>
        <v>46</v>
      </c>
      <c r="AQ672" s="3">
        <f>IF(ISERROR(VLOOKUP($AN672,技まとめ!$A$1:$F$380,5,FALSE)),"－",VLOOKUP($AN672,技まとめ!$A$1:$F$380,5,FALSE))</f>
        <v>33</v>
      </c>
      <c r="AR672" s="3" t="str">
        <f>IF($E672=IF(ISERROR(VLOOKUP($AN672,技まとめ!$A$1:$F$380,4,FALSE)),"－",VLOOKUP($AN672,技まとめ!$A$1:$F$380,4,FALSE)),"一致","")</f>
        <v>一致</v>
      </c>
      <c r="AS672" s="9" t="s">
        <v>360</v>
      </c>
      <c r="AT672" s="3" t="str">
        <f>IF(ISERROR(VLOOKUP($AS672,技まとめ!$A$1:$F$380,6,FALSE)),"－",VLOOKUP($AS672,技まとめ!$A$1:$F$380,6,FALSE))</f>
        <v>LS</v>
      </c>
      <c r="AU672" s="3">
        <f>IF(ISERROR(VLOOKUP($AS672,技まとめ!$A$1:$F$380,3,FALSE)),"－",VLOOKUP($AS672,技まとめ!$A$1:$F$380,3,FALSE))</f>
        <v>64</v>
      </c>
      <c r="AV672" s="3">
        <f>IF(ISERROR(VLOOKUP($AS672,技まとめ!$A$1:$F$380,5,FALSE)),"－",VLOOKUP($AS672,技まとめ!$A$1:$F$380,5,FALSE))</f>
        <v>44</v>
      </c>
      <c r="AW672" s="3" t="str">
        <f>IF($E672=IF(ISERROR(VLOOKUP($AS672,技まとめ!$A$1:$F$380,4,FALSE)),"－",VLOOKUP($AS672,技まとめ!$A$1:$F$380,4,FALSE)),"一致","")</f>
        <v/>
      </c>
      <c r="AX672" s="12" t="str">
        <f t="shared" si="146"/>
        <v>しこふみつちだるまモグラフェイントアサルトシュート</v>
      </c>
      <c r="AY672" s="12" t="str">
        <f t="shared" si="147"/>
        <v>しこふみつちだるまモグラフェイントアサルトシュート</v>
      </c>
      <c r="AZ672" s="12" t="str">
        <f t="shared" si="148"/>
        <v>しこふみつちだるまモグラフェイントアサルトシュート</v>
      </c>
      <c r="BA672" s="12" t="str">
        <f t="shared" si="149"/>
        <v>しこふみつちだるまモグラフェイントアサルトシュート</v>
      </c>
      <c r="BB672" s="11" t="str">
        <f t="shared" si="150"/>
        <v>BLSCDRLS</v>
      </c>
      <c r="BC672" s="11" t="str">
        <f t="shared" si="151"/>
        <v>BLSCDRLS</v>
      </c>
      <c r="BD672" s="11" t="str">
        <f t="shared" si="152"/>
        <v>BLSCDRLS</v>
      </c>
      <c r="BE672" s="11" t="str">
        <f t="shared" si="153"/>
        <v>BLSCDRLS</v>
      </c>
    </row>
    <row r="673" spans="1:57" ht="11.25" hidden="1" customHeight="1">
      <c r="A673" s="6">
        <v>671</v>
      </c>
      <c r="B673" s="7" t="s">
        <v>1727</v>
      </c>
      <c r="C673" s="8" t="s">
        <v>1728</v>
      </c>
      <c r="D673" s="7" t="s">
        <v>72</v>
      </c>
      <c r="E673" s="7" t="s">
        <v>95</v>
      </c>
      <c r="F673" s="7" t="s">
        <v>82</v>
      </c>
      <c r="G673" s="9">
        <v>109</v>
      </c>
      <c r="H673" s="9">
        <v>110</v>
      </c>
      <c r="I673" s="9">
        <v>65</v>
      </c>
      <c r="J673" s="9">
        <v>54</v>
      </c>
      <c r="K673" s="9">
        <v>58</v>
      </c>
      <c r="L673" s="9">
        <v>44</v>
      </c>
      <c r="M673" s="9">
        <v>54</v>
      </c>
      <c r="N673" s="9">
        <v>57</v>
      </c>
      <c r="O673" s="9">
        <v>53</v>
      </c>
      <c r="P673" s="9">
        <v>26</v>
      </c>
      <c r="Q673" s="10">
        <v>115</v>
      </c>
      <c r="R673" s="11">
        <v>13</v>
      </c>
      <c r="S673" s="11">
        <v>1</v>
      </c>
      <c r="T673" s="11">
        <v>94</v>
      </c>
      <c r="U673" s="11">
        <v>104</v>
      </c>
      <c r="V673" s="11">
        <v>1</v>
      </c>
      <c r="W673" s="11">
        <v>103</v>
      </c>
      <c r="X673" s="11">
        <f t="shared" si="140"/>
        <v>431</v>
      </c>
      <c r="Y673" s="11">
        <f t="shared" si="141"/>
        <v>5120</v>
      </c>
      <c r="Z673" s="11">
        <f t="shared" si="142"/>
        <v>980</v>
      </c>
      <c r="AA673" s="11">
        <f t="shared" si="143"/>
        <v>3815</v>
      </c>
      <c r="AB673" s="11">
        <f t="shared" si="144"/>
        <v>3815</v>
      </c>
      <c r="AC673" s="6">
        <f t="shared" si="145"/>
        <v>4340</v>
      </c>
      <c r="AD673" s="9" t="s">
        <v>5060</v>
      </c>
      <c r="AE673" s="3" t="str">
        <f>IF(ISERROR(VLOOKUP($AD673,技まとめ!$A$1:$F$380,6,FALSE)),"－",VLOOKUP($AD673,技まとめ!$A$1:$F$380,6,FALSE))</f>
        <v>DR</v>
      </c>
      <c r="AF673" s="3">
        <f>IF(ISERROR(VLOOKUP($AD673,技まとめ!$A$1:$F$380,3,FALSE)),"－",VLOOKUP($AD673,技まとめ!$A$1:$F$380,3,FALSE))</f>
        <v>27</v>
      </c>
      <c r="AG673" s="3">
        <f>IF(ISERROR(VLOOKUP($AD673,技まとめ!$A$1:$F$380,5,FALSE)),"－",VLOOKUP($AD673,技まとめ!$A$1:$F$380,5,FALSE))</f>
        <v>25</v>
      </c>
      <c r="AH673" s="3" t="str">
        <f>IF($E673=IF(ISERROR(VLOOKUP($AD673,技まとめ!$A$1:$F$380,4,FALSE)),"－",VLOOKUP($AD673,技まとめ!$A$1:$F$380,4,FALSE)),"一致","")</f>
        <v>一致</v>
      </c>
      <c r="AI673" s="9" t="s">
        <v>269</v>
      </c>
      <c r="AJ673" s="3" t="str">
        <f>IF(ISERROR(VLOOKUP($AI673,技まとめ!$A$1:$F$380,6,FALSE)),"－",VLOOKUP($AI673,技まとめ!$A$1:$F$380,6,FALSE))</f>
        <v>DR</v>
      </c>
      <c r="AK673" s="3">
        <f>IF(ISERROR(VLOOKUP($AI673,技まとめ!$A$1:$F$380,3,FALSE)),"－",VLOOKUP($AI673,技まとめ!$A$1:$F$380,3,FALSE))</f>
        <v>19</v>
      </c>
      <c r="AL673" s="3">
        <f>IF(ISERROR(VLOOKUP($AI673,技まとめ!$A$1:$F$380,5,FALSE)),"－",VLOOKUP($AI673,技まとめ!$A$1:$F$380,5,FALSE))</f>
        <v>20</v>
      </c>
      <c r="AM673" s="3" t="str">
        <f>IF($E673=IF(ISERROR(VLOOKUP($AI673,技まとめ!$A$1:$F$380,4,FALSE)),"－",VLOOKUP($AI673,技まとめ!$A$1:$F$380,4,FALSE)),"一致","")</f>
        <v/>
      </c>
      <c r="AN673" s="9" t="s">
        <v>366</v>
      </c>
      <c r="AO673" s="3" t="str">
        <f>IF(ISERROR(VLOOKUP($AN673,技まとめ!$A$1:$F$380,6,FALSE)),"－",VLOOKUP($AN673,技まとめ!$A$1:$F$380,6,FALSE))</f>
        <v>BL</v>
      </c>
      <c r="AP673" s="3">
        <f>IF(ISERROR(VLOOKUP($AN673,技まとめ!$A$1:$F$380,3,FALSE)),"－",VLOOKUP($AN673,技まとめ!$A$1:$F$380,3,FALSE))</f>
        <v>65</v>
      </c>
      <c r="AQ673" s="3">
        <f>IF(ISERROR(VLOOKUP($AN673,技まとめ!$A$1:$F$380,5,FALSE)),"－",VLOOKUP($AN673,技まとめ!$A$1:$F$380,5,FALSE))</f>
        <v>42</v>
      </c>
      <c r="AR673" s="3" t="str">
        <f>IF($E673=IF(ISERROR(VLOOKUP($AN673,技まとめ!$A$1:$F$380,4,FALSE)),"－",VLOOKUP($AN673,技まとめ!$A$1:$F$380,4,FALSE)),"一致","")</f>
        <v/>
      </c>
      <c r="AS673" s="9" t="s">
        <v>112</v>
      </c>
      <c r="AT673" s="3" t="str">
        <f>IF(ISERROR(VLOOKUP($AS673,技まとめ!$A$1:$F$380,6,FALSE)),"－",VLOOKUP($AS673,技まとめ!$A$1:$F$380,6,FALSE))</f>
        <v>BB</v>
      </c>
      <c r="AU673" s="3">
        <f>IF(ISERROR(VLOOKUP($AS673,技まとめ!$A$1:$F$380,3,FALSE)),"－",VLOOKUP($AS673,技まとめ!$A$1:$F$380,3,FALSE))</f>
        <v>77</v>
      </c>
      <c r="AV673" s="3">
        <f>IF(ISERROR(VLOOKUP($AS673,技まとめ!$A$1:$F$380,5,FALSE)),"－",VLOOKUP($AS673,技まとめ!$A$1:$F$380,5,FALSE))</f>
        <v>47</v>
      </c>
      <c r="AW673" s="3" t="str">
        <f>IF($E673=IF(ISERROR(VLOOKUP($AS673,技まとめ!$A$1:$F$380,4,FALSE)),"－",VLOOKUP($AS673,技まとめ!$A$1:$F$380,4,FALSE)),"一致","")</f>
        <v/>
      </c>
      <c r="AX673" s="12" t="str">
        <f t="shared" si="146"/>
        <v>スーパースキャン（Ｄ）どくぎりのじゅつプロファイルゾーンシューティングスター</v>
      </c>
      <c r="AY673" s="12" t="str">
        <f t="shared" si="147"/>
        <v>スーパースキャン（Ｄ）どくぎりのじゅつプロファイルゾーンシューティングスター</v>
      </c>
      <c r="AZ673" s="12" t="str">
        <f t="shared" si="148"/>
        <v>スーパースキャン（Ｄ）どくぎりのじゅつプロファイルゾーンシューティングスター</v>
      </c>
      <c r="BA673" s="12" t="str">
        <f t="shared" si="149"/>
        <v>スーパースキャン（Ｄ）どくぎりのじゅつプロファイルゾーンシューティングスター</v>
      </c>
      <c r="BB673" s="11" t="str">
        <f t="shared" si="150"/>
        <v>DRDRBLBB</v>
      </c>
      <c r="BC673" s="11" t="str">
        <f t="shared" si="151"/>
        <v>DRDRBLBB</v>
      </c>
      <c r="BD673" s="11" t="str">
        <f t="shared" si="152"/>
        <v>DRDRBLBB</v>
      </c>
      <c r="BE673" s="11" t="str">
        <f t="shared" si="153"/>
        <v>DRDRBLBB</v>
      </c>
    </row>
    <row r="674" spans="1:57" ht="11.25" hidden="1" customHeight="1">
      <c r="A674" s="6">
        <v>672</v>
      </c>
      <c r="B674" s="7" t="s">
        <v>1729</v>
      </c>
      <c r="C674" s="8" t="s">
        <v>1730</v>
      </c>
      <c r="D674" s="7" t="s">
        <v>72</v>
      </c>
      <c r="E674" s="7" t="s">
        <v>102</v>
      </c>
      <c r="F674" s="7" t="s">
        <v>128</v>
      </c>
      <c r="G674" s="9">
        <v>126</v>
      </c>
      <c r="H674" s="9">
        <v>115</v>
      </c>
      <c r="I674" s="9">
        <v>39</v>
      </c>
      <c r="J674" s="9">
        <v>53</v>
      </c>
      <c r="K674" s="9">
        <v>56</v>
      </c>
      <c r="L674" s="9">
        <v>57</v>
      </c>
      <c r="M674" s="9">
        <v>54</v>
      </c>
      <c r="N674" s="9">
        <v>61</v>
      </c>
      <c r="O674" s="9">
        <v>65</v>
      </c>
      <c r="P674" s="9">
        <v>40</v>
      </c>
      <c r="Q674" s="10">
        <v>89</v>
      </c>
      <c r="R674" s="11">
        <v>28</v>
      </c>
      <c r="S674" s="11">
        <v>1</v>
      </c>
      <c r="T674" s="11">
        <v>107</v>
      </c>
      <c r="U674" s="11">
        <v>104</v>
      </c>
      <c r="V674" s="11">
        <v>1</v>
      </c>
      <c r="W674" s="11">
        <v>115</v>
      </c>
      <c r="X674" s="11">
        <f t="shared" si="140"/>
        <v>445</v>
      </c>
      <c r="Y674" s="11">
        <f t="shared" si="141"/>
        <v>4140</v>
      </c>
      <c r="Z674" s="11">
        <f t="shared" si="142"/>
        <v>1565</v>
      </c>
      <c r="AA674" s="11">
        <f t="shared" si="143"/>
        <v>4330</v>
      </c>
      <c r="AB674" s="11">
        <f t="shared" si="144"/>
        <v>4330</v>
      </c>
      <c r="AC674" s="6">
        <f t="shared" si="145"/>
        <v>4995</v>
      </c>
      <c r="AD674" s="9" t="s">
        <v>122</v>
      </c>
      <c r="AE674" s="3" t="str">
        <f>IF(ISERROR(VLOOKUP($AD674,技まとめ!$A$1:$F$380,6,FALSE)),"－",VLOOKUP($AD674,技まとめ!$A$1:$F$380,6,FALSE))</f>
        <v>NS</v>
      </c>
      <c r="AF674" s="3">
        <f>IF(ISERROR(VLOOKUP($AD674,技まとめ!$A$1:$F$380,3,FALSE)),"－",VLOOKUP($AD674,技まとめ!$A$1:$F$380,3,FALSE))</f>
        <v>25</v>
      </c>
      <c r="AG674" s="3">
        <f>IF(ISERROR(VLOOKUP($AD674,技まとめ!$A$1:$F$380,5,FALSE)),"－",VLOOKUP($AD674,技まとめ!$A$1:$F$380,5,FALSE))</f>
        <v>20</v>
      </c>
      <c r="AH674" s="3" t="str">
        <f>IF($E674=IF(ISERROR(VLOOKUP($AD674,技まとめ!$A$1:$F$380,4,FALSE)),"－",VLOOKUP($AD674,技まとめ!$A$1:$F$380,4,FALSE)),"一致","")</f>
        <v>一致</v>
      </c>
      <c r="AI674" s="9" t="s">
        <v>710</v>
      </c>
      <c r="AJ674" s="3" t="str">
        <f>IF(ISERROR(VLOOKUP($AI674,技まとめ!$A$1:$F$380,6,FALSE)),"－",VLOOKUP($AI674,技まとめ!$A$1:$F$380,6,FALSE))</f>
        <v>DR</v>
      </c>
      <c r="AK674" s="3">
        <f>IF(ISERROR(VLOOKUP($AI674,技まとめ!$A$1:$F$380,3,FALSE)),"－",VLOOKUP($AI674,技まとめ!$A$1:$F$380,3,FALSE))</f>
        <v>15</v>
      </c>
      <c r="AL674" s="3">
        <f>IF(ISERROR(VLOOKUP($AI674,技まとめ!$A$1:$F$380,5,FALSE)),"－",VLOOKUP($AI674,技まとめ!$A$1:$F$380,5,FALSE))</f>
        <v>20</v>
      </c>
      <c r="AM674" s="3" t="str">
        <f>IF($E674=IF(ISERROR(VLOOKUP($AI674,技まとめ!$A$1:$F$380,4,FALSE)),"－",VLOOKUP($AI674,技まとめ!$A$1:$F$380,4,FALSE)),"一致","")</f>
        <v>一致</v>
      </c>
      <c r="AN674" s="9" t="s">
        <v>98</v>
      </c>
      <c r="AO674" s="3" t="str">
        <f>IF(ISERROR(VLOOKUP($AN674,技まとめ!$A$1:$F$380,6,FALSE)),"－",VLOOKUP($AN674,技まとめ!$A$1:$F$380,6,FALSE))</f>
        <v>BL</v>
      </c>
      <c r="AP674" s="3">
        <f>IF(ISERROR(VLOOKUP($AN674,技まとめ!$A$1:$F$380,3,FALSE)),"－",VLOOKUP($AN674,技まとめ!$A$1:$F$380,3,FALSE))</f>
        <v>58</v>
      </c>
      <c r="AQ674" s="3">
        <f>IF(ISERROR(VLOOKUP($AN674,技まとめ!$A$1:$F$380,5,FALSE)),"－",VLOOKUP($AN674,技まとめ!$A$1:$F$380,5,FALSE))</f>
        <v>39</v>
      </c>
      <c r="AR674" s="3" t="str">
        <f>IF($E674=IF(ISERROR(VLOOKUP($AN674,技まとめ!$A$1:$F$380,4,FALSE)),"－",VLOOKUP($AN674,技まとめ!$A$1:$F$380,4,FALSE)),"一致","")</f>
        <v/>
      </c>
      <c r="AS674" s="9" t="s">
        <v>190</v>
      </c>
      <c r="AT674" s="3" t="str">
        <f>IF(ISERROR(VLOOKUP($AS674,技まとめ!$A$1:$F$380,6,FALSE)),"－",VLOOKUP($AS674,技まとめ!$A$1:$F$380,6,FALSE))</f>
        <v>BS</v>
      </c>
      <c r="AU674" s="3">
        <f>IF(ISERROR(VLOOKUP($AS674,技まとめ!$A$1:$F$380,3,FALSE)),"－",VLOOKUP($AS674,技まとめ!$A$1:$F$380,3,FALSE))</f>
        <v>75</v>
      </c>
      <c r="AV674" s="3">
        <f>IF(ISERROR(VLOOKUP($AS674,技まとめ!$A$1:$F$380,5,FALSE)),"－",VLOOKUP($AS674,技まとめ!$A$1:$F$380,5,FALSE))</f>
        <v>43</v>
      </c>
      <c r="AW674" s="3" t="str">
        <f>IF($E674=IF(ISERROR(VLOOKUP($AS674,技まとめ!$A$1:$F$380,4,FALSE)),"－",VLOOKUP($AS674,技まとめ!$A$1:$F$380,4,FALSE)),"一致","")</f>
        <v/>
      </c>
      <c r="AX674" s="12" t="str">
        <f t="shared" si="146"/>
        <v>グレネードショットひとりワンツーかげぬいにひゃくれつショット</v>
      </c>
      <c r="AY674" s="12" t="str">
        <f t="shared" si="147"/>
        <v>グレネードショットひとりワンツーかげぬいにひゃくれつショット</v>
      </c>
      <c r="AZ674" s="12" t="str">
        <f t="shared" si="148"/>
        <v>グレネードショットひとりワンツーかげぬいにひゃくれつショット</v>
      </c>
      <c r="BA674" s="12" t="str">
        <f t="shared" si="149"/>
        <v>グレネードショットひとりワンツーかげぬいにひゃくれつショット</v>
      </c>
      <c r="BB674" s="11" t="str">
        <f t="shared" si="150"/>
        <v>NSDRBLBS</v>
      </c>
      <c r="BC674" s="11" t="str">
        <f t="shared" si="151"/>
        <v>NSDRBLBS</v>
      </c>
      <c r="BD674" s="11" t="str">
        <f t="shared" si="152"/>
        <v>NSDRBLBS</v>
      </c>
      <c r="BE674" s="11" t="str">
        <f t="shared" si="153"/>
        <v>NSDRBLBS</v>
      </c>
    </row>
    <row r="675" spans="1:57" ht="11.25" hidden="1" customHeight="1">
      <c r="A675" s="6">
        <v>673</v>
      </c>
      <c r="B675" s="7" t="s">
        <v>1731</v>
      </c>
      <c r="C675" s="8" t="s">
        <v>1732</v>
      </c>
      <c r="D675" s="7" t="s">
        <v>72</v>
      </c>
      <c r="E675" s="7" t="s">
        <v>73</v>
      </c>
      <c r="F675" s="7" t="s">
        <v>74</v>
      </c>
      <c r="G675" s="9">
        <v>99</v>
      </c>
      <c r="H675" s="9">
        <v>127</v>
      </c>
      <c r="I675" s="9">
        <v>37</v>
      </c>
      <c r="J675" s="9">
        <v>39</v>
      </c>
      <c r="K675" s="9">
        <v>59</v>
      </c>
      <c r="L675" s="9">
        <v>42</v>
      </c>
      <c r="M675" s="9">
        <v>56</v>
      </c>
      <c r="N675" s="9">
        <v>54</v>
      </c>
      <c r="O675" s="9">
        <v>58</v>
      </c>
      <c r="P675" s="9">
        <v>80</v>
      </c>
      <c r="Q675" s="10">
        <v>87</v>
      </c>
      <c r="R675" s="11">
        <v>50</v>
      </c>
      <c r="S675" s="11">
        <v>1</v>
      </c>
      <c r="T675" s="11">
        <v>92</v>
      </c>
      <c r="U675" s="11">
        <v>106</v>
      </c>
      <c r="V675" s="11">
        <v>1</v>
      </c>
      <c r="W675" s="11">
        <v>108</v>
      </c>
      <c r="X675" s="11">
        <f t="shared" si="140"/>
        <v>445</v>
      </c>
      <c r="Y675" s="11">
        <f t="shared" si="141"/>
        <v>4025</v>
      </c>
      <c r="Z675" s="11">
        <f t="shared" si="142"/>
        <v>2300</v>
      </c>
      <c r="AA675" s="11">
        <f t="shared" si="143"/>
        <v>3770</v>
      </c>
      <c r="AB675" s="11">
        <f t="shared" si="144"/>
        <v>3770</v>
      </c>
      <c r="AC675" s="6">
        <f t="shared" si="145"/>
        <v>4470</v>
      </c>
      <c r="AD675" s="9" t="s">
        <v>644</v>
      </c>
      <c r="AE675" s="3" t="str">
        <f>IF(ISERROR(VLOOKUP($AD675,技まとめ!$A$1:$F$380,6,FALSE)),"－",VLOOKUP($AD675,技まとめ!$A$1:$F$380,6,FALSE))</f>
        <v>－</v>
      </c>
      <c r="AF675" s="3">
        <f>IF(ISERROR(VLOOKUP($AD675,技まとめ!$A$1:$F$380,3,FALSE)),"－",VLOOKUP($AD675,技まとめ!$A$1:$F$380,3,FALSE))</f>
        <v>0</v>
      </c>
      <c r="AG675" s="3">
        <f>IF(ISERROR(VLOOKUP($AD675,技まとめ!$A$1:$F$380,5,FALSE)),"－",VLOOKUP($AD675,技まとめ!$A$1:$F$380,5,FALSE))</f>
        <v>0</v>
      </c>
      <c r="AH675" s="3" t="str">
        <f>IF($E675=IF(ISERROR(VLOOKUP($AD675,技まとめ!$A$1:$F$380,4,FALSE)),"－",VLOOKUP($AD675,技まとめ!$A$1:$F$380,4,FALSE)),"一致","")</f>
        <v/>
      </c>
      <c r="AI675" s="9" t="s">
        <v>662</v>
      </c>
      <c r="AJ675" s="3" t="str">
        <f>IF(ISERROR(VLOOKUP($AI675,技まとめ!$A$1:$F$380,6,FALSE)),"－",VLOOKUP($AI675,技まとめ!$A$1:$F$380,6,FALSE))</f>
        <v>CA</v>
      </c>
      <c r="AK675" s="3">
        <f>IF(ISERROR(VLOOKUP($AI675,技まとめ!$A$1:$F$380,3,FALSE)),"－",VLOOKUP($AI675,技まとめ!$A$1:$F$380,3,FALSE))</f>
        <v>50</v>
      </c>
      <c r="AL675" s="3">
        <f>IF(ISERROR(VLOOKUP($AI675,技まとめ!$A$1:$F$380,5,FALSE)),"－",VLOOKUP($AI675,技まとめ!$A$1:$F$380,5,FALSE))</f>
        <v>35</v>
      </c>
      <c r="AM675" s="3" t="str">
        <f>IF($E675=IF(ISERROR(VLOOKUP($AI675,技まとめ!$A$1:$F$380,4,FALSE)),"－",VLOOKUP($AI675,技まとめ!$A$1:$F$380,4,FALSE)),"一致","")</f>
        <v/>
      </c>
      <c r="AN675" s="9" t="s">
        <v>163</v>
      </c>
      <c r="AO675" s="3" t="str">
        <f>IF(ISERROR(VLOOKUP($AN675,技まとめ!$A$1:$F$380,6,FALSE)),"－",VLOOKUP($AN675,技まとめ!$A$1:$F$380,6,FALSE))</f>
        <v>BL</v>
      </c>
      <c r="AP675" s="3">
        <f>IF(ISERROR(VLOOKUP($AN675,技まとめ!$A$1:$F$380,3,FALSE)),"－",VLOOKUP($AN675,技まとめ!$A$1:$F$380,3,FALSE))</f>
        <v>59</v>
      </c>
      <c r="AQ675" s="3">
        <f>IF(ISERROR(VLOOKUP($AN675,技まとめ!$A$1:$F$380,5,FALSE)),"－",VLOOKUP($AN675,技まとめ!$A$1:$F$380,5,FALSE))</f>
        <v>38</v>
      </c>
      <c r="AR675" s="3" t="str">
        <f>IF($E675=IF(ISERROR(VLOOKUP($AN675,技まとめ!$A$1:$F$380,4,FALSE)),"－",VLOOKUP($AN675,技まとめ!$A$1:$F$380,4,FALSE)),"一致","")</f>
        <v/>
      </c>
      <c r="AS675" s="9" t="s">
        <v>878</v>
      </c>
      <c r="AT675" s="3" t="str">
        <f>IF(ISERROR(VLOOKUP($AS675,技まとめ!$A$1:$F$380,6,FALSE)),"－",VLOOKUP($AS675,技まとめ!$A$1:$F$380,6,FALSE))</f>
        <v>CA</v>
      </c>
      <c r="AU675" s="3">
        <f>IF(ISERROR(VLOOKUP($AS675,技まとめ!$A$1:$F$380,3,FALSE)),"－",VLOOKUP($AS675,技まとめ!$A$1:$F$380,3,FALSE))</f>
        <v>98</v>
      </c>
      <c r="AV675" s="3">
        <f>IF(ISERROR(VLOOKUP($AS675,技まとめ!$A$1:$F$380,5,FALSE)),"－",VLOOKUP($AS675,技まとめ!$A$1:$F$380,5,FALSE))</f>
        <v>50</v>
      </c>
      <c r="AW675" s="3" t="str">
        <f>IF($E675=IF(ISERROR(VLOOKUP($AS675,技まとめ!$A$1:$F$380,4,FALSE)),"－",VLOOKUP($AS675,技まとめ!$A$1:$F$380,4,FALSE)),"一致","")</f>
        <v/>
      </c>
      <c r="AX675" s="12" t="str">
        <f t="shared" si="146"/>
        <v>がくしゅうオーロラカーテンサイクロンムゲン・ザ・ハンド</v>
      </c>
      <c r="AY675" s="12" t="str">
        <f t="shared" si="147"/>
        <v>がくしゅうオーロラカーテンサイクロンムゲン・ザ・ハンド</v>
      </c>
      <c r="AZ675" s="12" t="str">
        <f t="shared" si="148"/>
        <v>がくしゅうオーロラカーテンサイクロンムゲン・ザ・ハンド</v>
      </c>
      <c r="BA675" s="12" t="str">
        <f t="shared" si="149"/>
        <v>がくしゅうオーロラカーテンサイクロンムゲン・ザ・ハンド</v>
      </c>
      <c r="BB675" s="11" t="str">
        <f t="shared" si="150"/>
        <v>－CABLCA</v>
      </c>
      <c r="BC675" s="11" t="str">
        <f t="shared" si="151"/>
        <v>－CABLCA</v>
      </c>
      <c r="BD675" s="11" t="str">
        <f t="shared" si="152"/>
        <v>－CABLCA</v>
      </c>
      <c r="BE675" s="11" t="str">
        <f t="shared" si="153"/>
        <v>－CABLCA</v>
      </c>
    </row>
    <row r="676" spans="1:57" ht="11.25" hidden="1" customHeight="1">
      <c r="A676" s="6">
        <v>674</v>
      </c>
      <c r="B676" s="7" t="s">
        <v>1733</v>
      </c>
      <c r="C676" s="8" t="s">
        <v>1734</v>
      </c>
      <c r="D676" s="7" t="s">
        <v>72</v>
      </c>
      <c r="E676" s="7" t="s">
        <v>102</v>
      </c>
      <c r="F676" s="7" t="s">
        <v>128</v>
      </c>
      <c r="G676" s="9">
        <v>125</v>
      </c>
      <c r="H676" s="9">
        <v>109</v>
      </c>
      <c r="I676" s="9">
        <v>45</v>
      </c>
      <c r="J676" s="9">
        <v>42</v>
      </c>
      <c r="K676" s="9">
        <v>42</v>
      </c>
      <c r="L676" s="9">
        <v>39</v>
      </c>
      <c r="M676" s="9">
        <v>63</v>
      </c>
      <c r="N676" s="9">
        <v>62</v>
      </c>
      <c r="O676" s="9">
        <v>57</v>
      </c>
      <c r="P676" s="9">
        <v>64</v>
      </c>
      <c r="Q676" s="10">
        <v>95</v>
      </c>
      <c r="R676" s="11">
        <v>28</v>
      </c>
      <c r="S676" s="11">
        <v>1</v>
      </c>
      <c r="T676" s="11">
        <v>89</v>
      </c>
      <c r="U676" s="11">
        <v>113</v>
      </c>
      <c r="V676" s="11">
        <v>1</v>
      </c>
      <c r="W676" s="11">
        <v>107</v>
      </c>
      <c r="X676" s="11">
        <f t="shared" si="140"/>
        <v>434</v>
      </c>
      <c r="Y676" s="11">
        <f t="shared" si="141"/>
        <v>4340</v>
      </c>
      <c r="Z676" s="11">
        <f t="shared" si="142"/>
        <v>1525</v>
      </c>
      <c r="AA676" s="11">
        <f t="shared" si="143"/>
        <v>3660</v>
      </c>
      <c r="AB676" s="11">
        <f t="shared" si="144"/>
        <v>3660</v>
      </c>
      <c r="AC676" s="6">
        <f t="shared" si="145"/>
        <v>4235</v>
      </c>
      <c r="AD676" s="9" t="s">
        <v>169</v>
      </c>
      <c r="AE676" s="3" t="str">
        <f>IF(ISERROR(VLOOKUP($AD676,技まとめ!$A$1:$F$380,6,FALSE)),"－",VLOOKUP($AD676,技まとめ!$A$1:$F$380,6,FALSE))</f>
        <v>DR</v>
      </c>
      <c r="AF676" s="3">
        <f>IF(ISERROR(VLOOKUP($AD676,技まとめ!$A$1:$F$380,3,FALSE)),"－",VLOOKUP($AD676,技まとめ!$A$1:$F$380,3,FALSE))</f>
        <v>71</v>
      </c>
      <c r="AG676" s="3">
        <f>IF(ISERROR(VLOOKUP($AD676,技まとめ!$A$1:$F$380,5,FALSE)),"－",VLOOKUP($AD676,技まとめ!$A$1:$F$380,5,FALSE))</f>
        <v>44</v>
      </c>
      <c r="AH676" s="3" t="str">
        <f>IF($E676=IF(ISERROR(VLOOKUP($AD676,技まとめ!$A$1:$F$380,4,FALSE)),"－",VLOOKUP($AD676,技まとめ!$A$1:$F$380,4,FALSE)),"一致","")</f>
        <v/>
      </c>
      <c r="AI676" s="9" t="s">
        <v>135</v>
      </c>
      <c r="AJ676" s="3" t="str">
        <f>IF(ISERROR(VLOOKUP($AI676,技まとめ!$A$1:$F$380,6,FALSE)),"－",VLOOKUP($AI676,技まとめ!$A$1:$F$380,6,FALSE))</f>
        <v>SC</v>
      </c>
      <c r="AK676" s="3">
        <f>IF(ISERROR(VLOOKUP($AI676,技まとめ!$A$1:$F$380,3,FALSE)),"－",VLOOKUP($AI676,技まとめ!$A$1:$F$380,3,FALSE))</f>
        <v>36</v>
      </c>
      <c r="AL676" s="3">
        <f>IF(ISERROR(VLOOKUP($AI676,技まとめ!$A$1:$F$380,5,FALSE)),"－",VLOOKUP($AI676,技まとめ!$A$1:$F$380,5,FALSE))</f>
        <v>25</v>
      </c>
      <c r="AM676" s="3" t="str">
        <f>IF($E676=IF(ISERROR(VLOOKUP($AI676,技まとめ!$A$1:$F$380,4,FALSE)),"－",VLOOKUP($AI676,技まとめ!$A$1:$F$380,4,FALSE)),"一致","")</f>
        <v>一致</v>
      </c>
      <c r="AN676" s="9" t="s">
        <v>193</v>
      </c>
      <c r="AO676" s="3" t="str">
        <f>IF(ISERROR(VLOOKUP($AN676,技まとめ!$A$1:$F$380,6,FALSE)),"－",VLOOKUP($AN676,技まとめ!$A$1:$F$380,6,FALSE))</f>
        <v>NS</v>
      </c>
      <c r="AP676" s="3">
        <f>IF(ISERROR(VLOOKUP($AN676,技まとめ!$A$1:$F$380,3,FALSE)),"－",VLOOKUP($AN676,技まとめ!$A$1:$F$380,3,FALSE))</f>
        <v>66</v>
      </c>
      <c r="AQ676" s="3">
        <f>IF(ISERROR(VLOOKUP($AN676,技まとめ!$A$1:$F$380,5,FALSE)),"－",VLOOKUP($AN676,技まとめ!$A$1:$F$380,5,FALSE))</f>
        <v>37</v>
      </c>
      <c r="AR676" s="3" t="str">
        <f>IF($E676=IF(ISERROR(VLOOKUP($AN676,技まとめ!$A$1:$F$380,4,FALSE)),"－",VLOOKUP($AN676,技まとめ!$A$1:$F$380,4,FALSE)),"一致","")</f>
        <v>一致</v>
      </c>
      <c r="AS676" s="9" t="s">
        <v>190</v>
      </c>
      <c r="AT676" s="3" t="str">
        <f>IF(ISERROR(VLOOKUP($AS676,技まとめ!$A$1:$F$380,6,FALSE)),"－",VLOOKUP($AS676,技まとめ!$A$1:$F$380,6,FALSE))</f>
        <v>BS</v>
      </c>
      <c r="AU676" s="3">
        <f>IF(ISERROR(VLOOKUP($AS676,技まとめ!$A$1:$F$380,3,FALSE)),"－",VLOOKUP($AS676,技まとめ!$A$1:$F$380,3,FALSE))</f>
        <v>75</v>
      </c>
      <c r="AV676" s="3">
        <f>IF(ISERROR(VLOOKUP($AS676,技まとめ!$A$1:$F$380,5,FALSE)),"－",VLOOKUP($AS676,技まとめ!$A$1:$F$380,5,FALSE))</f>
        <v>43</v>
      </c>
      <c r="AW676" s="3" t="str">
        <f>IF($E676=IF(ISERROR(VLOOKUP($AS676,技まとめ!$A$1:$F$380,4,FALSE)),"－",VLOOKUP($AS676,技まとめ!$A$1:$F$380,4,FALSE)),"一致","")</f>
        <v/>
      </c>
      <c r="AX676" s="12" t="str">
        <f t="shared" si="146"/>
        <v>エコーボールファイアトルネードツインブーストにひゃくれつショット</v>
      </c>
      <c r="AY676" s="12" t="str">
        <f t="shared" si="147"/>
        <v>エコーボールファイアトルネードツインブーストにひゃくれつショット</v>
      </c>
      <c r="AZ676" s="12" t="str">
        <f t="shared" si="148"/>
        <v>エコーボールファイアトルネードツインブーストにひゃくれつショット</v>
      </c>
      <c r="BA676" s="12" t="str">
        <f t="shared" si="149"/>
        <v>エコーボールファイアトルネードツインブーストにひゃくれつショット</v>
      </c>
      <c r="BB676" s="11" t="str">
        <f t="shared" si="150"/>
        <v>DRSCNSBS</v>
      </c>
      <c r="BC676" s="11" t="str">
        <f t="shared" si="151"/>
        <v>DRSCNSBS</v>
      </c>
      <c r="BD676" s="11" t="str">
        <f t="shared" si="152"/>
        <v>DRSCNSBS</v>
      </c>
      <c r="BE676" s="11" t="str">
        <f t="shared" si="153"/>
        <v>DRSCNSBS</v>
      </c>
    </row>
    <row r="677" spans="1:57" ht="11.25" hidden="1" customHeight="1">
      <c r="A677" s="6">
        <v>675</v>
      </c>
      <c r="B677" s="7" t="s">
        <v>1735</v>
      </c>
      <c r="C677" s="8" t="s">
        <v>1736</v>
      </c>
      <c r="D677" s="7" t="s">
        <v>72</v>
      </c>
      <c r="E677" s="7" t="s">
        <v>73</v>
      </c>
      <c r="F677" s="7" t="s">
        <v>109</v>
      </c>
      <c r="G677" s="9">
        <v>120</v>
      </c>
      <c r="H677" s="9">
        <v>100</v>
      </c>
      <c r="I677" s="9">
        <v>55</v>
      </c>
      <c r="J677" s="9">
        <v>51</v>
      </c>
      <c r="K677" s="9">
        <v>51</v>
      </c>
      <c r="L677" s="9">
        <v>56</v>
      </c>
      <c r="M677" s="9">
        <v>57</v>
      </c>
      <c r="N677" s="9">
        <v>55</v>
      </c>
      <c r="O677" s="9">
        <v>54</v>
      </c>
      <c r="P677" s="9">
        <v>43</v>
      </c>
      <c r="Q677" s="10">
        <v>105</v>
      </c>
      <c r="R677" s="11">
        <v>18</v>
      </c>
      <c r="S677" s="11">
        <v>1</v>
      </c>
      <c r="T677" s="11">
        <v>106</v>
      </c>
      <c r="U677" s="11">
        <v>107</v>
      </c>
      <c r="V677" s="11">
        <v>1</v>
      </c>
      <c r="W677" s="11">
        <v>104</v>
      </c>
      <c r="X677" s="11">
        <f t="shared" si="140"/>
        <v>442</v>
      </c>
      <c r="Y677" s="11">
        <f t="shared" si="141"/>
        <v>4725</v>
      </c>
      <c r="Z677" s="11">
        <f t="shared" si="142"/>
        <v>1160</v>
      </c>
      <c r="AA677" s="11">
        <f t="shared" si="143"/>
        <v>4240</v>
      </c>
      <c r="AB677" s="11">
        <f t="shared" si="144"/>
        <v>4240</v>
      </c>
      <c r="AC677" s="6">
        <f t="shared" si="145"/>
        <v>4850</v>
      </c>
      <c r="AD677" s="9" t="s">
        <v>110</v>
      </c>
      <c r="AE677" s="3" t="str">
        <f>IF(ISERROR(VLOOKUP($AD677,技まとめ!$A$1:$F$380,6,FALSE)),"－",VLOOKUP($AD677,技まとめ!$A$1:$F$380,6,FALSE))</f>
        <v>DR</v>
      </c>
      <c r="AF677" s="3">
        <f>IF(ISERROR(VLOOKUP($AD677,技まとめ!$A$1:$F$380,3,FALSE)),"－",VLOOKUP($AD677,技まとめ!$A$1:$F$380,3,FALSE))</f>
        <v>34</v>
      </c>
      <c r="AG677" s="3">
        <f>IF(ISERROR(VLOOKUP($AD677,技まとめ!$A$1:$F$380,5,FALSE)),"－",VLOOKUP($AD677,技まとめ!$A$1:$F$380,5,FALSE))</f>
        <v>27</v>
      </c>
      <c r="AH677" s="3" t="str">
        <f>IF($E677=IF(ISERROR(VLOOKUP($AD677,技まとめ!$A$1:$F$380,4,FALSE)),"－",VLOOKUP($AD677,技まとめ!$A$1:$F$380,4,FALSE)),"一致","")</f>
        <v/>
      </c>
      <c r="AI677" s="9" t="s">
        <v>330</v>
      </c>
      <c r="AJ677" s="3" t="str">
        <f>IF(ISERROR(VLOOKUP($AI677,技まとめ!$A$1:$F$380,6,FALSE)),"－",VLOOKUP($AI677,技まとめ!$A$1:$F$380,6,FALSE))</f>
        <v>SC</v>
      </c>
      <c r="AK677" s="3">
        <f>IF(ISERROR(VLOOKUP($AI677,技まとめ!$A$1:$F$380,3,FALSE)),"－",VLOOKUP($AI677,技まとめ!$A$1:$F$380,3,FALSE))</f>
        <v>44</v>
      </c>
      <c r="AL677" s="3">
        <f>IF(ISERROR(VLOOKUP($AI677,技まとめ!$A$1:$F$380,5,FALSE)),"－",VLOOKUP($AI677,技まとめ!$A$1:$F$380,5,FALSE))</f>
        <v>28</v>
      </c>
      <c r="AM677" s="3" t="str">
        <f>IF($E677=IF(ISERROR(VLOOKUP($AI677,技まとめ!$A$1:$F$380,4,FALSE)),"－",VLOOKUP($AI677,技まとめ!$A$1:$F$380,4,FALSE)),"一致","")</f>
        <v/>
      </c>
      <c r="AN677" s="9" t="s">
        <v>98</v>
      </c>
      <c r="AO677" s="3" t="str">
        <f>IF(ISERROR(VLOOKUP($AN677,技まとめ!$A$1:$F$380,6,FALSE)),"－",VLOOKUP($AN677,技まとめ!$A$1:$F$380,6,FALSE))</f>
        <v>BL</v>
      </c>
      <c r="AP677" s="3">
        <f>IF(ISERROR(VLOOKUP($AN677,技まとめ!$A$1:$F$380,3,FALSE)),"－",VLOOKUP($AN677,技まとめ!$A$1:$F$380,3,FALSE))</f>
        <v>58</v>
      </c>
      <c r="AQ677" s="3">
        <f>IF(ISERROR(VLOOKUP($AN677,技まとめ!$A$1:$F$380,5,FALSE)),"－",VLOOKUP($AN677,技まとめ!$A$1:$F$380,5,FALSE))</f>
        <v>39</v>
      </c>
      <c r="AR677" s="3" t="str">
        <f>IF($E677=IF(ISERROR(VLOOKUP($AN677,技まとめ!$A$1:$F$380,4,FALSE)),"－",VLOOKUP($AN677,技まとめ!$A$1:$F$380,4,FALSE)),"一致","")</f>
        <v/>
      </c>
      <c r="AS677" s="9" t="s">
        <v>551</v>
      </c>
      <c r="AT677" s="3" t="str">
        <f>IF(ISERROR(VLOOKUP($AS677,技まとめ!$A$1:$F$380,6,FALSE)),"－",VLOOKUP($AS677,技まとめ!$A$1:$F$380,6,FALSE))</f>
        <v>NS</v>
      </c>
      <c r="AU677" s="3">
        <f>IF(ISERROR(VLOOKUP($AS677,技まとめ!$A$1:$F$380,3,FALSE)),"－",VLOOKUP($AS677,技まとめ!$A$1:$F$380,3,FALSE))</f>
        <v>101</v>
      </c>
      <c r="AV677" s="3">
        <f>IF(ISERROR(VLOOKUP($AS677,技まとめ!$A$1:$F$380,5,FALSE)),"－",VLOOKUP($AS677,技まとめ!$A$1:$F$380,5,FALSE))</f>
        <v>55</v>
      </c>
      <c r="AW677" s="3" t="str">
        <f>IF($E677=IF(ISERROR(VLOOKUP($AS677,技まとめ!$A$1:$F$380,4,FALSE)),"－",VLOOKUP($AS677,技まとめ!$A$1:$F$380,4,FALSE)),"一致","")</f>
        <v/>
      </c>
      <c r="AX677" s="12" t="str">
        <f t="shared" si="146"/>
        <v>ジグザグスパーククロスドライブかげぬいトライアングルＺ</v>
      </c>
      <c r="AY677" s="12" t="str">
        <f t="shared" si="147"/>
        <v>ジグザグスパーククロスドライブかげぬいトライアングルＺ</v>
      </c>
      <c r="AZ677" s="12" t="str">
        <f t="shared" si="148"/>
        <v>ジグザグスパーククロスドライブかげぬいトライアングルＺ</v>
      </c>
      <c r="BA677" s="12" t="str">
        <f t="shared" si="149"/>
        <v>ジグザグスパーククロスドライブかげぬいトライアングルＺ</v>
      </c>
      <c r="BB677" s="11" t="str">
        <f t="shared" si="150"/>
        <v>DRSCBLNS</v>
      </c>
      <c r="BC677" s="11" t="str">
        <f t="shared" si="151"/>
        <v>DRSCBLNS</v>
      </c>
      <c r="BD677" s="11" t="str">
        <f t="shared" si="152"/>
        <v>DRSCBLNS</v>
      </c>
      <c r="BE677" s="11" t="str">
        <f t="shared" si="153"/>
        <v>DRSCBLNS</v>
      </c>
    </row>
    <row r="678" spans="1:57" ht="11.25" hidden="1" customHeight="1">
      <c r="A678" s="6">
        <v>676</v>
      </c>
      <c r="B678" s="7" t="s">
        <v>1737</v>
      </c>
      <c r="C678" s="8" t="s">
        <v>1738</v>
      </c>
      <c r="D678" s="7" t="s">
        <v>72</v>
      </c>
      <c r="E678" s="7" t="s">
        <v>81</v>
      </c>
      <c r="F678" s="7" t="s">
        <v>82</v>
      </c>
      <c r="G678" s="9">
        <v>133</v>
      </c>
      <c r="H678" s="9">
        <v>90</v>
      </c>
      <c r="I678" s="9">
        <v>46</v>
      </c>
      <c r="J678" s="9">
        <v>44</v>
      </c>
      <c r="K678" s="9">
        <v>50</v>
      </c>
      <c r="L678" s="9">
        <v>45</v>
      </c>
      <c r="M678" s="9">
        <v>46</v>
      </c>
      <c r="N678" s="9">
        <v>50</v>
      </c>
      <c r="O678" s="9">
        <v>47</v>
      </c>
      <c r="P678" s="9">
        <v>98</v>
      </c>
      <c r="Q678" s="10">
        <v>96</v>
      </c>
      <c r="R678" s="11">
        <v>60</v>
      </c>
      <c r="S678" s="11">
        <v>1</v>
      </c>
      <c r="T678" s="11">
        <v>95</v>
      </c>
      <c r="U678" s="11">
        <v>96</v>
      </c>
      <c r="V678" s="11">
        <v>1</v>
      </c>
      <c r="W678" s="11">
        <v>97</v>
      </c>
      <c r="X678" s="11">
        <f t="shared" si="140"/>
        <v>446</v>
      </c>
      <c r="Y678" s="11">
        <f t="shared" si="141"/>
        <v>4330</v>
      </c>
      <c r="Z678" s="11">
        <f t="shared" si="142"/>
        <v>2595</v>
      </c>
      <c r="AA678" s="11">
        <f t="shared" si="143"/>
        <v>3820</v>
      </c>
      <c r="AB678" s="11">
        <f t="shared" si="144"/>
        <v>3820</v>
      </c>
      <c r="AC678" s="6">
        <f t="shared" si="145"/>
        <v>4585</v>
      </c>
      <c r="AD678" s="9" t="s">
        <v>98</v>
      </c>
      <c r="AE678" s="3" t="str">
        <f>IF(ISERROR(VLOOKUP($AD678,技まとめ!$A$1:$F$380,6,FALSE)),"－",VLOOKUP($AD678,技まとめ!$A$1:$F$380,6,FALSE))</f>
        <v>BL</v>
      </c>
      <c r="AF678" s="3">
        <f>IF(ISERROR(VLOOKUP($AD678,技まとめ!$A$1:$F$380,3,FALSE)),"－",VLOOKUP($AD678,技まとめ!$A$1:$F$380,3,FALSE))</f>
        <v>58</v>
      </c>
      <c r="AG678" s="3">
        <f>IF(ISERROR(VLOOKUP($AD678,技まとめ!$A$1:$F$380,5,FALSE)),"－",VLOOKUP($AD678,技まとめ!$A$1:$F$380,5,FALSE))</f>
        <v>39</v>
      </c>
      <c r="AH678" s="3" t="str">
        <f>IF($E678=IF(ISERROR(VLOOKUP($AD678,技まとめ!$A$1:$F$380,4,FALSE)),"－",VLOOKUP($AD678,技まとめ!$A$1:$F$380,4,FALSE)),"一致","")</f>
        <v/>
      </c>
      <c r="AI678" s="9" t="s">
        <v>347</v>
      </c>
      <c r="AJ678" s="3" t="str">
        <f>IF(ISERROR(VLOOKUP($AI678,技まとめ!$A$1:$F$380,6,FALSE)),"－",VLOOKUP($AI678,技まとめ!$A$1:$F$380,6,FALSE))</f>
        <v>DR</v>
      </c>
      <c r="AK678" s="3">
        <f>IF(ISERROR(VLOOKUP($AI678,技まとめ!$A$1:$F$380,3,FALSE)),"－",VLOOKUP($AI678,技まとめ!$A$1:$F$380,3,FALSE))</f>
        <v>40</v>
      </c>
      <c r="AL678" s="3">
        <f>IF(ISERROR(VLOOKUP($AI678,技まとめ!$A$1:$F$380,5,FALSE)),"－",VLOOKUP($AI678,技まとめ!$A$1:$F$380,5,FALSE))</f>
        <v>31</v>
      </c>
      <c r="AM678" s="3" t="str">
        <f>IF($E678=IF(ISERROR(VLOOKUP($AI678,技まとめ!$A$1:$F$380,4,FALSE)),"－",VLOOKUP($AI678,技まとめ!$A$1:$F$380,4,FALSE)),"一致","")</f>
        <v/>
      </c>
      <c r="AN678" s="9" t="s">
        <v>173</v>
      </c>
      <c r="AO678" s="3" t="str">
        <f>IF(ISERROR(VLOOKUP($AN678,技まとめ!$A$1:$F$380,6,FALSE)),"－",VLOOKUP($AN678,技まとめ!$A$1:$F$380,6,FALSE))</f>
        <v>DR</v>
      </c>
      <c r="AP678" s="3">
        <f>IF(ISERROR(VLOOKUP($AN678,技まとめ!$A$1:$F$380,3,FALSE)),"－",VLOOKUP($AN678,技まとめ!$A$1:$F$380,3,FALSE))</f>
        <v>65</v>
      </c>
      <c r="AQ678" s="3">
        <f>IF(ISERROR(VLOOKUP($AN678,技まとめ!$A$1:$F$380,5,FALSE)),"－",VLOOKUP($AN678,技まとめ!$A$1:$F$380,5,FALSE))</f>
        <v>42</v>
      </c>
      <c r="AR678" s="3" t="str">
        <f>IF($E678=IF(ISERROR(VLOOKUP($AN678,技まとめ!$A$1:$F$380,4,FALSE)),"－",VLOOKUP($AN678,技まとめ!$A$1:$F$380,4,FALSE)),"一致","")</f>
        <v/>
      </c>
      <c r="AS678" s="9" t="s">
        <v>227</v>
      </c>
      <c r="AT678" s="3" t="str">
        <f>IF(ISERROR(VLOOKUP($AS678,技まとめ!$A$1:$F$380,6,FALSE)),"－",VLOOKUP($AS678,技まとめ!$A$1:$F$380,6,FALSE))</f>
        <v>CA</v>
      </c>
      <c r="AU678" s="3">
        <f>IF(ISERROR(VLOOKUP($AS678,技まとめ!$A$1:$F$380,3,FALSE)),"－",VLOOKUP($AS678,技まとめ!$A$1:$F$380,3,FALSE))</f>
        <v>60</v>
      </c>
      <c r="AV678" s="3">
        <f>IF(ISERROR(VLOOKUP($AS678,技まとめ!$A$1:$F$380,5,FALSE)),"－",VLOOKUP($AS678,技まとめ!$A$1:$F$380,5,FALSE))</f>
        <v>37</v>
      </c>
      <c r="AW678" s="3" t="str">
        <f>IF($E678=IF(ISERROR(VLOOKUP($AS678,技まとめ!$A$1:$F$380,4,FALSE)),"－",VLOOKUP($AS678,技まとめ!$A$1:$F$380,4,FALSE)),"一致","")</f>
        <v>一致</v>
      </c>
      <c r="AX678" s="12" t="str">
        <f t="shared" si="146"/>
        <v>かげぬいざんぞうぶんしんフェイントガラティーン</v>
      </c>
      <c r="AY678" s="12" t="str">
        <f t="shared" si="147"/>
        <v>かげぬいざんぞうぶんしんフェイントガラティーン</v>
      </c>
      <c r="AZ678" s="12" t="str">
        <f t="shared" si="148"/>
        <v>かげぬいざんぞうぶんしんフェイントガラティーン</v>
      </c>
      <c r="BA678" s="12" t="str">
        <f t="shared" si="149"/>
        <v>かげぬいざんぞうぶんしんフェイントガラティーン</v>
      </c>
      <c r="BB678" s="11" t="str">
        <f t="shared" si="150"/>
        <v>BLDRDRCA</v>
      </c>
      <c r="BC678" s="11" t="str">
        <f t="shared" si="151"/>
        <v>BLDRDRCA</v>
      </c>
      <c r="BD678" s="11" t="str">
        <f t="shared" si="152"/>
        <v>BLDRDRCA</v>
      </c>
      <c r="BE678" s="11" t="str">
        <f t="shared" si="153"/>
        <v>BLDRDRCA</v>
      </c>
    </row>
    <row r="679" spans="1:57" ht="11.25" hidden="1" customHeight="1">
      <c r="A679" s="6">
        <v>677</v>
      </c>
      <c r="B679" s="7" t="s">
        <v>1739</v>
      </c>
      <c r="C679" s="8" t="s">
        <v>1740</v>
      </c>
      <c r="D679" s="7" t="s">
        <v>72</v>
      </c>
      <c r="E679" s="7" t="s">
        <v>95</v>
      </c>
      <c r="F679" s="7" t="s">
        <v>82</v>
      </c>
      <c r="G679" s="9">
        <v>107</v>
      </c>
      <c r="H679" s="9">
        <v>116</v>
      </c>
      <c r="I679" s="9">
        <v>52</v>
      </c>
      <c r="J679" s="9">
        <v>51</v>
      </c>
      <c r="K679" s="9">
        <v>53</v>
      </c>
      <c r="L679" s="9">
        <v>56</v>
      </c>
      <c r="M679" s="9">
        <v>53</v>
      </c>
      <c r="N679" s="9">
        <v>56</v>
      </c>
      <c r="O679" s="9">
        <v>57</v>
      </c>
      <c r="P679" s="9">
        <v>46</v>
      </c>
      <c r="Q679" s="10">
        <v>102</v>
      </c>
      <c r="R679" s="11">
        <v>24</v>
      </c>
      <c r="S679" s="11">
        <v>1</v>
      </c>
      <c r="T679" s="11">
        <v>106</v>
      </c>
      <c r="U679" s="11">
        <v>103</v>
      </c>
      <c r="V679" s="11">
        <v>1</v>
      </c>
      <c r="W679" s="11">
        <v>107</v>
      </c>
      <c r="X679" s="11">
        <f t="shared" si="140"/>
        <v>444</v>
      </c>
      <c r="Y679" s="11">
        <f t="shared" si="141"/>
        <v>4620</v>
      </c>
      <c r="Z679" s="11">
        <f t="shared" si="142"/>
        <v>1385</v>
      </c>
      <c r="AA679" s="11">
        <f t="shared" si="143"/>
        <v>4255</v>
      </c>
      <c r="AB679" s="11">
        <f t="shared" si="144"/>
        <v>4255</v>
      </c>
      <c r="AC679" s="6">
        <f t="shared" si="145"/>
        <v>4895</v>
      </c>
      <c r="AD679" s="9" t="s">
        <v>560</v>
      </c>
      <c r="AE679" s="3" t="str">
        <f>IF(ISERROR(VLOOKUP($AD679,技まとめ!$A$1:$F$380,6,FALSE)),"－",VLOOKUP($AD679,技まとめ!$A$1:$F$380,6,FALSE))</f>
        <v>BL</v>
      </c>
      <c r="AF679" s="3">
        <f>IF(ISERROR(VLOOKUP($AD679,技まとめ!$A$1:$F$380,3,FALSE)),"－",VLOOKUP($AD679,技まとめ!$A$1:$F$380,3,FALSE))</f>
        <v>28</v>
      </c>
      <c r="AG679" s="3">
        <f>IF(ISERROR(VLOOKUP($AD679,技まとめ!$A$1:$F$380,5,FALSE)),"－",VLOOKUP($AD679,技まとめ!$A$1:$F$380,5,FALSE))</f>
        <v>24</v>
      </c>
      <c r="AH679" s="3" t="str">
        <f>IF($E679=IF(ISERROR(VLOOKUP($AD679,技まとめ!$A$1:$F$380,4,FALSE)),"－",VLOOKUP($AD679,技まとめ!$A$1:$F$380,4,FALSE)),"一致","")</f>
        <v/>
      </c>
      <c r="AI679" s="9" t="s">
        <v>821</v>
      </c>
      <c r="AJ679" s="3" t="str">
        <f>IF(ISERROR(VLOOKUP($AI679,技まとめ!$A$1:$F$380,6,FALSE)),"－",VLOOKUP($AI679,技まとめ!$A$1:$F$380,6,FALSE))</f>
        <v>BL</v>
      </c>
      <c r="AK679" s="3">
        <f>IF(ISERROR(VLOOKUP($AI679,技まとめ!$A$1:$F$380,3,FALSE)),"－",VLOOKUP($AI679,技まとめ!$A$1:$F$380,3,FALSE))</f>
        <v>52</v>
      </c>
      <c r="AL679" s="3">
        <f>IF(ISERROR(VLOOKUP($AI679,技まとめ!$A$1:$F$380,5,FALSE)),"－",VLOOKUP($AI679,技まとめ!$A$1:$F$380,5,FALSE))</f>
        <v>36</v>
      </c>
      <c r="AM679" s="3" t="str">
        <f>IF($E679=IF(ISERROR(VLOOKUP($AI679,技まとめ!$A$1:$F$380,4,FALSE)),"－",VLOOKUP($AI679,技まとめ!$A$1:$F$380,4,FALSE)),"一致","")</f>
        <v>一致</v>
      </c>
      <c r="AN679" s="9" t="s">
        <v>163</v>
      </c>
      <c r="AO679" s="3" t="str">
        <f>IF(ISERROR(VLOOKUP($AN679,技まとめ!$A$1:$F$380,6,FALSE)),"－",VLOOKUP($AN679,技まとめ!$A$1:$F$380,6,FALSE))</f>
        <v>BL</v>
      </c>
      <c r="AP679" s="3">
        <f>IF(ISERROR(VLOOKUP($AN679,技まとめ!$A$1:$F$380,3,FALSE)),"－",VLOOKUP($AN679,技まとめ!$A$1:$F$380,3,FALSE))</f>
        <v>59</v>
      </c>
      <c r="AQ679" s="3">
        <f>IF(ISERROR(VLOOKUP($AN679,技まとめ!$A$1:$F$380,5,FALSE)),"－",VLOOKUP($AN679,技まとめ!$A$1:$F$380,5,FALSE))</f>
        <v>38</v>
      </c>
      <c r="AR679" s="3" t="str">
        <f>IF($E679=IF(ISERROR(VLOOKUP($AN679,技まとめ!$A$1:$F$380,4,FALSE)),"－",VLOOKUP($AN679,技まとめ!$A$1:$F$380,4,FALSE)),"一致","")</f>
        <v/>
      </c>
      <c r="AS679" s="9" t="s">
        <v>236</v>
      </c>
      <c r="AT679" s="3" t="str">
        <f>IF(ISERROR(VLOOKUP($AS679,技まとめ!$A$1:$F$380,6,FALSE)),"－",VLOOKUP($AS679,技まとめ!$A$1:$F$380,6,FALSE))</f>
        <v>DR</v>
      </c>
      <c r="AU679" s="3">
        <f>IF(ISERROR(VLOOKUP($AS679,技まとめ!$A$1:$F$380,3,FALSE)),"－",VLOOKUP($AS679,技まとめ!$A$1:$F$380,3,FALSE))</f>
        <v>65</v>
      </c>
      <c r="AV679" s="3">
        <f>IF(ISERROR(VLOOKUP($AS679,技まとめ!$A$1:$F$380,5,FALSE)),"－",VLOOKUP($AS679,技まとめ!$A$1:$F$380,5,FALSE))</f>
        <v>42</v>
      </c>
      <c r="AW679" s="3" t="str">
        <f>IF($E679=IF(ISERROR(VLOOKUP($AS679,技まとめ!$A$1:$F$380,4,FALSE)),"－",VLOOKUP($AS679,技まとめ!$A$1:$F$380,4,FALSE)),"一致","")</f>
        <v/>
      </c>
      <c r="AX679" s="12" t="str">
        <f t="shared" si="146"/>
        <v>ブレードアタックウェルカムバックサイクロンとうめいフェイント</v>
      </c>
      <c r="AY679" s="12" t="str">
        <f t="shared" si="147"/>
        <v>ブレードアタックウェルカムバックサイクロンとうめいフェイント</v>
      </c>
      <c r="AZ679" s="12" t="str">
        <f t="shared" si="148"/>
        <v>ブレードアタックウェルカムバックサイクロンとうめいフェイント</v>
      </c>
      <c r="BA679" s="12" t="str">
        <f t="shared" si="149"/>
        <v>ブレードアタックウェルカムバックサイクロンとうめいフェイント</v>
      </c>
      <c r="BB679" s="11" t="str">
        <f t="shared" si="150"/>
        <v>BLBLBLDR</v>
      </c>
      <c r="BC679" s="11" t="str">
        <f t="shared" si="151"/>
        <v>BLBLBLDR</v>
      </c>
      <c r="BD679" s="11" t="str">
        <f t="shared" si="152"/>
        <v>BLBLBLDR</v>
      </c>
      <c r="BE679" s="11" t="str">
        <f t="shared" si="153"/>
        <v>BLBLBLDR</v>
      </c>
    </row>
    <row r="680" spans="1:57" ht="11.25" hidden="1" customHeight="1">
      <c r="A680" s="6">
        <v>678</v>
      </c>
      <c r="B680" s="7" t="s">
        <v>1741</v>
      </c>
      <c r="C680" s="8" t="s">
        <v>1742</v>
      </c>
      <c r="D680" s="7" t="s">
        <v>72</v>
      </c>
      <c r="E680" s="7" t="s">
        <v>73</v>
      </c>
      <c r="F680" s="7" t="s">
        <v>128</v>
      </c>
      <c r="G680" s="9">
        <v>120</v>
      </c>
      <c r="H680" s="9">
        <v>101</v>
      </c>
      <c r="I680" s="9">
        <v>53</v>
      </c>
      <c r="J680" s="9">
        <v>58</v>
      </c>
      <c r="K680" s="9">
        <v>51</v>
      </c>
      <c r="L680" s="9">
        <v>56</v>
      </c>
      <c r="M680" s="9">
        <v>51</v>
      </c>
      <c r="N680" s="9">
        <v>51</v>
      </c>
      <c r="O680" s="9">
        <v>57</v>
      </c>
      <c r="P680" s="9">
        <v>61</v>
      </c>
      <c r="Q680" s="10">
        <v>103</v>
      </c>
      <c r="R680" s="11">
        <v>39</v>
      </c>
      <c r="S680" s="11">
        <v>1</v>
      </c>
      <c r="T680" s="11">
        <v>106</v>
      </c>
      <c r="U680" s="11">
        <v>101</v>
      </c>
      <c r="V680" s="11">
        <v>1</v>
      </c>
      <c r="W680" s="11">
        <v>107</v>
      </c>
      <c r="X680" s="11">
        <f t="shared" si="140"/>
        <v>458</v>
      </c>
      <c r="Y680" s="11">
        <f t="shared" si="141"/>
        <v>4660</v>
      </c>
      <c r="Z680" s="11">
        <f t="shared" si="142"/>
        <v>1910</v>
      </c>
      <c r="AA680" s="11">
        <f t="shared" si="143"/>
        <v>4255</v>
      </c>
      <c r="AB680" s="11">
        <f t="shared" si="144"/>
        <v>4255</v>
      </c>
      <c r="AC680" s="6">
        <f t="shared" si="145"/>
        <v>4970</v>
      </c>
      <c r="AD680" s="9" t="s">
        <v>283</v>
      </c>
      <c r="AE680" s="3" t="str">
        <f>IF(ISERROR(VLOOKUP($AD680,技まとめ!$A$1:$F$380,6,FALSE)),"－",VLOOKUP($AD680,技まとめ!$A$1:$F$380,6,FALSE))</f>
        <v>NS</v>
      </c>
      <c r="AF680" s="3">
        <f>IF(ISERROR(VLOOKUP($AD680,技まとめ!$A$1:$F$380,3,FALSE)),"－",VLOOKUP($AD680,技まとめ!$A$1:$F$380,3,FALSE))</f>
        <v>27</v>
      </c>
      <c r="AG680" s="3">
        <f>IF(ISERROR(VLOOKUP($AD680,技まとめ!$A$1:$F$380,5,FALSE)),"－",VLOOKUP($AD680,技まとめ!$A$1:$F$380,5,FALSE))</f>
        <v>20</v>
      </c>
      <c r="AH680" s="3" t="str">
        <f>IF($E680=IF(ISERROR(VLOOKUP($AD680,技まとめ!$A$1:$F$380,4,FALSE)),"－",VLOOKUP($AD680,技まとめ!$A$1:$F$380,4,FALSE)),"一致","")</f>
        <v/>
      </c>
      <c r="AI680" s="9" t="s">
        <v>263</v>
      </c>
      <c r="AJ680" s="3" t="str">
        <f>IF(ISERROR(VLOOKUP($AI680,技まとめ!$A$1:$F$380,6,FALSE)),"－",VLOOKUP($AI680,技まとめ!$A$1:$F$380,6,FALSE))</f>
        <v>DR</v>
      </c>
      <c r="AK680" s="3">
        <f>IF(ISERROR(VLOOKUP($AI680,技まとめ!$A$1:$F$380,3,FALSE)),"－",VLOOKUP($AI680,技まとめ!$A$1:$F$380,3,FALSE))</f>
        <v>16</v>
      </c>
      <c r="AL680" s="3">
        <f>IF(ISERROR(VLOOKUP($AI680,技まとめ!$A$1:$F$380,5,FALSE)),"－",VLOOKUP($AI680,技まとめ!$A$1:$F$380,5,FALSE))</f>
        <v>21</v>
      </c>
      <c r="AM680" s="3" t="str">
        <f>IF($E680=IF(ISERROR(VLOOKUP($AI680,技まとめ!$A$1:$F$380,4,FALSE)),"－",VLOOKUP($AI680,技まとめ!$A$1:$F$380,4,FALSE)),"一致","")</f>
        <v/>
      </c>
      <c r="AN680" s="9" t="s">
        <v>845</v>
      </c>
      <c r="AO680" s="3" t="str">
        <f>IF(ISERROR(VLOOKUP($AN680,技まとめ!$A$1:$F$380,6,FALSE)),"－",VLOOKUP($AN680,技まとめ!$A$1:$F$380,6,FALSE))</f>
        <v>BL</v>
      </c>
      <c r="AP680" s="3">
        <f>IF(ISERROR(VLOOKUP($AN680,技まとめ!$A$1:$F$380,3,FALSE)),"－",VLOOKUP($AN680,技まとめ!$A$1:$F$380,3,FALSE))</f>
        <v>31</v>
      </c>
      <c r="AQ680" s="3">
        <f>IF(ISERROR(VLOOKUP($AN680,技まとめ!$A$1:$F$380,5,FALSE)),"－",VLOOKUP($AN680,技まとめ!$A$1:$F$380,5,FALSE))</f>
        <v>28</v>
      </c>
      <c r="AR680" s="3" t="str">
        <f>IF($E680=IF(ISERROR(VLOOKUP($AN680,技まとめ!$A$1:$F$380,4,FALSE)),"－",VLOOKUP($AN680,技まとめ!$A$1:$F$380,4,FALSE)),"一致","")</f>
        <v/>
      </c>
      <c r="AS680" s="9" t="s">
        <v>178</v>
      </c>
      <c r="AT680" s="3" t="str">
        <f>IF(ISERROR(VLOOKUP($AS680,技まとめ!$A$1:$F$380,6,FALSE)),"－",VLOOKUP($AS680,技まとめ!$A$1:$F$380,6,FALSE))</f>
        <v>NS</v>
      </c>
      <c r="AU680" s="3">
        <f>IF(ISERROR(VLOOKUP($AS680,技まとめ!$A$1:$F$380,3,FALSE)),"－",VLOOKUP($AS680,技まとめ!$A$1:$F$380,3,FALSE))</f>
        <v>38</v>
      </c>
      <c r="AV680" s="3">
        <f>IF(ISERROR(VLOOKUP($AS680,技まとめ!$A$1:$F$380,5,FALSE)),"－",VLOOKUP($AS680,技まとめ!$A$1:$F$380,5,FALSE))</f>
        <v>25</v>
      </c>
      <c r="AW680" s="3" t="str">
        <f>IF($E680=IF(ISERROR(VLOOKUP($AS680,技まとめ!$A$1:$F$380,4,FALSE)),"－",VLOOKUP($AS680,技まとめ!$A$1:$F$380,4,FALSE)),"一致","")</f>
        <v/>
      </c>
      <c r="AX680" s="12" t="str">
        <f t="shared" si="146"/>
        <v>サイコショットマジックアイスグランドフリーズショット</v>
      </c>
      <c r="AY680" s="12" t="str">
        <f t="shared" si="147"/>
        <v>サイコショットマジックアイスグランドフリーズショット</v>
      </c>
      <c r="AZ680" s="12" t="str">
        <f t="shared" si="148"/>
        <v>サイコショットマジックアイスグランドフリーズショット</v>
      </c>
      <c r="BA680" s="12" t="str">
        <f t="shared" si="149"/>
        <v>サイコショットマジックアイスグランドフリーズショット</v>
      </c>
      <c r="BB680" s="11" t="str">
        <f t="shared" si="150"/>
        <v>NSDRBLNS</v>
      </c>
      <c r="BC680" s="11" t="str">
        <f t="shared" si="151"/>
        <v>NSDRBLNS</v>
      </c>
      <c r="BD680" s="11" t="str">
        <f t="shared" si="152"/>
        <v>NSDRBLNS</v>
      </c>
      <c r="BE680" s="11" t="str">
        <f t="shared" si="153"/>
        <v>NSDRBLNS</v>
      </c>
    </row>
    <row r="681" spans="1:57" ht="11.25" hidden="1" customHeight="1">
      <c r="A681" s="6">
        <v>679</v>
      </c>
      <c r="B681" s="7" t="s">
        <v>1743</v>
      </c>
      <c r="C681" s="8" t="s">
        <v>1744</v>
      </c>
      <c r="D681" s="7" t="s">
        <v>72</v>
      </c>
      <c r="E681" s="7" t="s">
        <v>95</v>
      </c>
      <c r="F681" s="7" t="s">
        <v>109</v>
      </c>
      <c r="G681" s="9">
        <v>122</v>
      </c>
      <c r="H681" s="9">
        <v>91</v>
      </c>
      <c r="I681" s="9">
        <v>50</v>
      </c>
      <c r="J681" s="9">
        <v>48</v>
      </c>
      <c r="K681" s="9">
        <v>44</v>
      </c>
      <c r="L681" s="9">
        <v>57</v>
      </c>
      <c r="M681" s="9">
        <v>60</v>
      </c>
      <c r="N681" s="9">
        <v>54</v>
      </c>
      <c r="O681" s="9">
        <v>51</v>
      </c>
      <c r="P681" s="9">
        <v>65</v>
      </c>
      <c r="Q681" s="10">
        <v>100</v>
      </c>
      <c r="R681" s="11">
        <v>29</v>
      </c>
      <c r="S681" s="11">
        <v>1</v>
      </c>
      <c r="T681" s="11">
        <v>107</v>
      </c>
      <c r="U681" s="11">
        <v>110</v>
      </c>
      <c r="V681" s="11">
        <v>1</v>
      </c>
      <c r="W681" s="11">
        <v>101</v>
      </c>
      <c r="X681" s="11">
        <f t="shared" si="140"/>
        <v>449</v>
      </c>
      <c r="Y681" s="11">
        <f t="shared" si="141"/>
        <v>4510</v>
      </c>
      <c r="Z681" s="11">
        <f t="shared" si="142"/>
        <v>1530</v>
      </c>
      <c r="AA681" s="11">
        <f t="shared" si="143"/>
        <v>4260</v>
      </c>
      <c r="AB681" s="11">
        <f t="shared" si="144"/>
        <v>4260</v>
      </c>
      <c r="AC681" s="6">
        <f t="shared" si="145"/>
        <v>4930</v>
      </c>
      <c r="AD681" s="9" t="s">
        <v>308</v>
      </c>
      <c r="AE681" s="3" t="str">
        <f>IF(ISERROR(VLOOKUP($AD681,技まとめ!$A$1:$F$380,6,FALSE)),"－",VLOOKUP($AD681,技まとめ!$A$1:$F$380,6,FALSE))</f>
        <v>DR</v>
      </c>
      <c r="AF681" s="3">
        <f>IF(ISERROR(VLOOKUP($AD681,技まとめ!$A$1:$F$380,3,FALSE)),"－",VLOOKUP($AD681,技まとめ!$A$1:$F$380,3,FALSE))</f>
        <v>28</v>
      </c>
      <c r="AG681" s="3">
        <f>IF(ISERROR(VLOOKUP($AD681,技まとめ!$A$1:$F$380,5,FALSE)),"－",VLOOKUP($AD681,技まとめ!$A$1:$F$380,5,FALSE))</f>
        <v>24</v>
      </c>
      <c r="AH681" s="3" t="str">
        <f>IF($E681=IF(ISERROR(VLOOKUP($AD681,技まとめ!$A$1:$F$380,4,FALSE)),"－",VLOOKUP($AD681,技まとめ!$A$1:$F$380,4,FALSE)),"一致","")</f>
        <v/>
      </c>
      <c r="AI681" s="9" t="s">
        <v>157</v>
      </c>
      <c r="AJ681" s="3" t="str">
        <f>IF(ISERROR(VLOOKUP($AI681,技まとめ!$A$1:$F$380,6,FALSE)),"－",VLOOKUP($AI681,技まとめ!$A$1:$F$380,6,FALSE))</f>
        <v>BL</v>
      </c>
      <c r="AK681" s="3">
        <f>IF(ISERROR(VLOOKUP($AI681,技まとめ!$A$1:$F$380,3,FALSE)),"－",VLOOKUP($AI681,技まとめ!$A$1:$F$380,3,FALSE))</f>
        <v>47</v>
      </c>
      <c r="AL681" s="3">
        <f>IF(ISERROR(VLOOKUP($AI681,技まとめ!$A$1:$F$380,5,FALSE)),"－",VLOOKUP($AI681,技まとめ!$A$1:$F$380,5,FALSE))</f>
        <v>32</v>
      </c>
      <c r="AM681" s="3" t="str">
        <f>IF($E681=IF(ISERROR(VLOOKUP($AI681,技まとめ!$A$1:$F$380,4,FALSE)),"－",VLOOKUP($AI681,技まとめ!$A$1:$F$380,4,FALSE)),"一致","")</f>
        <v/>
      </c>
      <c r="AN681" s="9" t="s">
        <v>503</v>
      </c>
      <c r="AO681" s="3" t="str">
        <f>IF(ISERROR(VLOOKUP($AN681,技まとめ!$A$1:$F$380,6,FALSE)),"－",VLOOKUP($AN681,技まとめ!$A$1:$F$380,6,FALSE))</f>
        <v>DR</v>
      </c>
      <c r="AP681" s="3">
        <f>IF(ISERROR(VLOOKUP($AN681,技まとめ!$A$1:$F$380,3,FALSE)),"－",VLOOKUP($AN681,技まとめ!$A$1:$F$380,3,FALSE))</f>
        <v>68</v>
      </c>
      <c r="AQ681" s="3">
        <f>IF(ISERROR(VLOOKUP($AN681,技まとめ!$A$1:$F$380,5,FALSE)),"－",VLOOKUP($AN681,技まとめ!$A$1:$F$380,5,FALSE))</f>
        <v>41</v>
      </c>
      <c r="AR681" s="3" t="str">
        <f>IF($E681=IF(ISERROR(VLOOKUP($AN681,技まとめ!$A$1:$F$380,4,FALSE)),"－",VLOOKUP($AN681,技まとめ!$A$1:$F$380,4,FALSE)),"一致","")</f>
        <v/>
      </c>
      <c r="AS681" s="9" t="s">
        <v>472</v>
      </c>
      <c r="AT681" s="3" t="str">
        <f>IF(ISERROR(VLOOKUP($AS681,技まとめ!$A$1:$F$380,6,FALSE)),"－",VLOOKUP($AS681,技まとめ!$A$1:$F$380,6,FALSE))</f>
        <v>BL</v>
      </c>
      <c r="AU681" s="3">
        <f>IF(ISERROR(VLOOKUP($AS681,技まとめ!$A$1:$F$380,3,FALSE)),"－",VLOOKUP($AS681,技まとめ!$A$1:$F$380,3,FALSE))</f>
        <v>106</v>
      </c>
      <c r="AV681" s="3">
        <f>IF(ISERROR(VLOOKUP($AS681,技まとめ!$A$1:$F$380,5,FALSE)),"－",VLOOKUP($AS681,技まとめ!$A$1:$F$380,5,FALSE))</f>
        <v>57</v>
      </c>
      <c r="AW681" s="3" t="str">
        <f>IF($E681=IF(ISERROR(VLOOKUP($AS681,技まとめ!$A$1:$F$380,4,FALSE)),"－",VLOOKUP($AS681,技まとめ!$A$1:$F$380,4,FALSE)),"一致","")</f>
        <v/>
      </c>
      <c r="AX681" s="12" t="str">
        <f t="shared" si="146"/>
        <v>スーパーアルマジロアースクェイクオオウチワかごめかごめ</v>
      </c>
      <c r="AY681" s="12" t="str">
        <f t="shared" si="147"/>
        <v>スーパーアルマジロアースクェイクオオウチワかごめかごめ</v>
      </c>
      <c r="AZ681" s="12" t="str">
        <f t="shared" si="148"/>
        <v>スーパーアルマジロアースクェイクオオウチワかごめかごめ</v>
      </c>
      <c r="BA681" s="12" t="str">
        <f t="shared" si="149"/>
        <v>スーパーアルマジロアースクェイクオオウチワかごめかごめ</v>
      </c>
      <c r="BB681" s="11" t="str">
        <f t="shared" si="150"/>
        <v>DRBLDRBL</v>
      </c>
      <c r="BC681" s="11" t="str">
        <f t="shared" si="151"/>
        <v>DRBLDRBL</v>
      </c>
      <c r="BD681" s="11" t="str">
        <f t="shared" si="152"/>
        <v>DRBLDRBL</v>
      </c>
      <c r="BE681" s="11" t="str">
        <f t="shared" si="153"/>
        <v>DRBLDRBL</v>
      </c>
    </row>
    <row r="682" spans="1:57" ht="11.25" hidden="1" customHeight="1">
      <c r="A682" s="6">
        <v>680</v>
      </c>
      <c r="B682" s="7" t="s">
        <v>1745</v>
      </c>
      <c r="C682" s="8" t="s">
        <v>1746</v>
      </c>
      <c r="D682" s="7" t="s">
        <v>72</v>
      </c>
      <c r="E682" s="7" t="s">
        <v>95</v>
      </c>
      <c r="F682" s="7" t="s">
        <v>74</v>
      </c>
      <c r="G682" s="9">
        <v>137</v>
      </c>
      <c r="H682" s="9">
        <v>99</v>
      </c>
      <c r="I682" s="9">
        <v>55</v>
      </c>
      <c r="J682" s="9">
        <v>62</v>
      </c>
      <c r="K682" s="9">
        <v>52</v>
      </c>
      <c r="L682" s="9">
        <v>58</v>
      </c>
      <c r="M682" s="9">
        <v>53</v>
      </c>
      <c r="N682" s="9">
        <v>51</v>
      </c>
      <c r="O682" s="9">
        <v>56</v>
      </c>
      <c r="P682" s="9">
        <v>26</v>
      </c>
      <c r="Q682" s="10">
        <v>105</v>
      </c>
      <c r="R682" s="11">
        <v>9</v>
      </c>
      <c r="S682" s="11">
        <v>1</v>
      </c>
      <c r="T682" s="11">
        <v>108</v>
      </c>
      <c r="U682" s="11">
        <v>103</v>
      </c>
      <c r="V682" s="11">
        <v>1</v>
      </c>
      <c r="W682" s="11">
        <v>106</v>
      </c>
      <c r="X682" s="11">
        <f t="shared" si="140"/>
        <v>433</v>
      </c>
      <c r="Y682" s="11">
        <f t="shared" si="141"/>
        <v>4735</v>
      </c>
      <c r="Z682" s="11">
        <f t="shared" si="142"/>
        <v>855</v>
      </c>
      <c r="AA682" s="11">
        <f t="shared" si="143"/>
        <v>4320</v>
      </c>
      <c r="AB682" s="11">
        <f t="shared" si="144"/>
        <v>4320</v>
      </c>
      <c r="AC682" s="6">
        <f t="shared" si="145"/>
        <v>4895</v>
      </c>
      <c r="AD682" s="9" t="s">
        <v>225</v>
      </c>
      <c r="AE682" s="3" t="str">
        <f>IF(ISERROR(VLOOKUP($AD682,技まとめ!$A$1:$F$380,6,FALSE)),"－",VLOOKUP($AD682,技まとめ!$A$1:$F$380,6,FALSE))</f>
        <v>CA</v>
      </c>
      <c r="AF682" s="3">
        <f>IF(ISERROR(VLOOKUP($AD682,技まとめ!$A$1:$F$380,3,FALSE)),"－",VLOOKUP($AD682,技まとめ!$A$1:$F$380,3,FALSE))</f>
        <v>17</v>
      </c>
      <c r="AG682" s="3">
        <f>IF(ISERROR(VLOOKUP($AD682,技まとめ!$A$1:$F$380,5,FALSE)),"－",VLOOKUP($AD682,技まとめ!$A$1:$F$380,5,FALSE))</f>
        <v>20</v>
      </c>
      <c r="AH682" s="3" t="str">
        <f>IF($E682=IF(ISERROR(VLOOKUP($AD682,技まとめ!$A$1:$F$380,4,FALSE)),"－",VLOOKUP($AD682,技まとめ!$A$1:$F$380,4,FALSE)),"一致","")</f>
        <v>一致</v>
      </c>
      <c r="AI682" s="9" t="s">
        <v>1406</v>
      </c>
      <c r="AJ682" s="3" t="str">
        <f>IF(ISERROR(VLOOKUP($AI682,技まとめ!$A$1:$F$380,6,FALSE)),"－",VLOOKUP($AI682,技まとめ!$A$1:$F$380,6,FALSE))</f>
        <v>CA</v>
      </c>
      <c r="AK682" s="3">
        <f>IF(ISERROR(VLOOKUP($AI682,技まとめ!$A$1:$F$380,3,FALSE)),"－",VLOOKUP($AI682,技まとめ!$A$1:$F$380,3,FALSE))</f>
        <v>56</v>
      </c>
      <c r="AL682" s="3">
        <f>IF(ISERROR(VLOOKUP($AI682,技まとめ!$A$1:$F$380,5,FALSE)),"－",VLOOKUP($AI682,技まとめ!$A$1:$F$380,5,FALSE))</f>
        <v>37</v>
      </c>
      <c r="AM682" s="3" t="str">
        <f>IF($E682=IF(ISERROR(VLOOKUP($AI682,技まとめ!$A$1:$F$380,4,FALSE)),"－",VLOOKUP($AI682,技まとめ!$A$1:$F$380,4,FALSE)),"一致","")</f>
        <v/>
      </c>
      <c r="AN682" s="9" t="s">
        <v>236</v>
      </c>
      <c r="AO682" s="3" t="str">
        <f>IF(ISERROR(VLOOKUP($AN682,技まとめ!$A$1:$F$380,6,FALSE)),"－",VLOOKUP($AN682,技まとめ!$A$1:$F$380,6,FALSE))</f>
        <v>DR</v>
      </c>
      <c r="AP682" s="3">
        <f>IF(ISERROR(VLOOKUP($AN682,技まとめ!$A$1:$F$380,3,FALSE)),"－",VLOOKUP($AN682,技まとめ!$A$1:$F$380,3,FALSE))</f>
        <v>65</v>
      </c>
      <c r="AQ682" s="3">
        <f>IF(ISERROR(VLOOKUP($AN682,技まとめ!$A$1:$F$380,5,FALSE)),"－",VLOOKUP($AN682,技まとめ!$A$1:$F$380,5,FALSE))</f>
        <v>42</v>
      </c>
      <c r="AR682" s="3" t="str">
        <f>IF($E682=IF(ISERROR(VLOOKUP($AN682,技まとめ!$A$1:$F$380,4,FALSE)),"－",VLOOKUP($AN682,技まとめ!$A$1:$F$380,4,FALSE)),"一致","")</f>
        <v/>
      </c>
      <c r="AS682" s="9" t="s">
        <v>407</v>
      </c>
      <c r="AT682" s="3" t="str">
        <f>IF(ISERROR(VLOOKUP($AS682,技まとめ!$A$1:$F$380,6,FALSE)),"－",VLOOKUP($AS682,技まとめ!$A$1:$F$380,6,FALSE))</f>
        <v>BL</v>
      </c>
      <c r="AU682" s="3">
        <f>IF(ISERROR(VLOOKUP($AS682,技まとめ!$A$1:$F$380,3,FALSE)),"－",VLOOKUP($AS682,技まとめ!$A$1:$F$380,3,FALSE))</f>
        <v>85</v>
      </c>
      <c r="AV682" s="3">
        <f>IF(ISERROR(VLOOKUP($AS682,技まとめ!$A$1:$F$380,5,FALSE)),"－",VLOOKUP($AS682,技まとめ!$A$1:$F$380,5,FALSE))</f>
        <v>50</v>
      </c>
      <c r="AW682" s="3" t="str">
        <f>IF($E682=IF(ISERROR(VLOOKUP($AS682,技まとめ!$A$1:$F$380,4,FALSE)),"－",VLOOKUP($AS682,技まとめ!$A$1:$F$380,4,FALSE)),"一致","")</f>
        <v/>
      </c>
      <c r="AX682" s="12" t="str">
        <f t="shared" si="146"/>
        <v>キラーブレードグレートバリアリーフとうめいフェイントホエールガード</v>
      </c>
      <c r="AY682" s="12" t="str">
        <f t="shared" si="147"/>
        <v>キラーブレードグレートバリアリーフとうめいフェイントホエールガード</v>
      </c>
      <c r="AZ682" s="12" t="str">
        <f t="shared" si="148"/>
        <v>キラーブレードグレートバリアリーフとうめいフェイントホエールガード</v>
      </c>
      <c r="BA682" s="12" t="str">
        <f t="shared" si="149"/>
        <v>キラーブレードグレートバリアリーフとうめいフェイントホエールガード</v>
      </c>
      <c r="BB682" s="11" t="str">
        <f t="shared" si="150"/>
        <v>CACADRBL</v>
      </c>
      <c r="BC682" s="11" t="str">
        <f t="shared" si="151"/>
        <v>CACADRBL</v>
      </c>
      <c r="BD682" s="11" t="str">
        <f t="shared" si="152"/>
        <v>CACADRBL</v>
      </c>
      <c r="BE682" s="11" t="str">
        <f t="shared" si="153"/>
        <v>CACADRBL</v>
      </c>
    </row>
    <row r="683" spans="1:57" ht="11.25" hidden="1" customHeight="1">
      <c r="A683" s="6">
        <v>681</v>
      </c>
      <c r="B683" s="7" t="s">
        <v>1747</v>
      </c>
      <c r="C683" s="8" t="s">
        <v>1748</v>
      </c>
      <c r="D683" s="7" t="s">
        <v>72</v>
      </c>
      <c r="E683" s="7" t="s">
        <v>95</v>
      </c>
      <c r="F683" s="7" t="s">
        <v>82</v>
      </c>
      <c r="G683" s="9">
        <v>106</v>
      </c>
      <c r="H683" s="9">
        <v>123</v>
      </c>
      <c r="I683" s="9">
        <v>48</v>
      </c>
      <c r="J683" s="9">
        <v>45</v>
      </c>
      <c r="K683" s="9">
        <v>44</v>
      </c>
      <c r="L683" s="9">
        <v>56</v>
      </c>
      <c r="M683" s="9">
        <v>60</v>
      </c>
      <c r="N683" s="9">
        <v>54</v>
      </c>
      <c r="O683" s="9">
        <v>53</v>
      </c>
      <c r="P683" s="9">
        <v>66</v>
      </c>
      <c r="Q683" s="10">
        <v>98</v>
      </c>
      <c r="R683" s="11">
        <v>27</v>
      </c>
      <c r="S683" s="11">
        <v>1</v>
      </c>
      <c r="T683" s="11">
        <v>106</v>
      </c>
      <c r="U683" s="11">
        <v>110</v>
      </c>
      <c r="V683" s="11">
        <v>1</v>
      </c>
      <c r="W683" s="11">
        <v>103</v>
      </c>
      <c r="X683" s="11">
        <f t="shared" si="140"/>
        <v>446</v>
      </c>
      <c r="Y683" s="11">
        <f t="shared" si="141"/>
        <v>4440</v>
      </c>
      <c r="Z683" s="11">
        <f t="shared" si="142"/>
        <v>1470</v>
      </c>
      <c r="AA683" s="11">
        <f t="shared" si="143"/>
        <v>4235</v>
      </c>
      <c r="AB683" s="11">
        <f t="shared" si="144"/>
        <v>4235</v>
      </c>
      <c r="AC683" s="6">
        <f t="shared" si="145"/>
        <v>4890</v>
      </c>
      <c r="AD683" s="9" t="s">
        <v>309</v>
      </c>
      <c r="AE683" s="3" t="str">
        <f>IF(ISERROR(VLOOKUP($AD683,技まとめ!$A$1:$F$380,6,FALSE)),"－",VLOOKUP($AD683,技まとめ!$A$1:$F$380,6,FALSE))</f>
        <v>BB</v>
      </c>
      <c r="AF683" s="3">
        <f>IF(ISERROR(VLOOKUP($AD683,技まとめ!$A$1:$F$380,3,FALSE)),"－",VLOOKUP($AD683,技まとめ!$A$1:$F$380,3,FALSE))</f>
        <v>23</v>
      </c>
      <c r="AG683" s="3">
        <f>IF(ISERROR(VLOOKUP($AD683,技まとめ!$A$1:$F$380,5,FALSE)),"－",VLOOKUP($AD683,技まとめ!$A$1:$F$380,5,FALSE))</f>
        <v>20</v>
      </c>
      <c r="AH683" s="3" t="str">
        <f>IF($E683=IF(ISERROR(VLOOKUP($AD683,技まとめ!$A$1:$F$380,4,FALSE)),"－",VLOOKUP($AD683,技まとめ!$A$1:$F$380,4,FALSE)),"一致","")</f>
        <v/>
      </c>
      <c r="AI683" s="9" t="s">
        <v>350</v>
      </c>
      <c r="AJ683" s="3" t="str">
        <f>IF(ISERROR(VLOOKUP($AI683,技まとめ!$A$1:$F$380,6,FALSE)),"－",VLOOKUP($AI683,技まとめ!$A$1:$F$380,6,FALSE))</f>
        <v>CA</v>
      </c>
      <c r="AK683" s="3">
        <f>IF(ISERROR(VLOOKUP($AI683,技まとめ!$A$1:$F$380,3,FALSE)),"－",VLOOKUP($AI683,技まとめ!$A$1:$F$380,3,FALSE))</f>
        <v>15</v>
      </c>
      <c r="AL683" s="3">
        <f>IF(ISERROR(VLOOKUP($AI683,技まとめ!$A$1:$F$380,5,FALSE)),"－",VLOOKUP($AI683,技まとめ!$A$1:$F$380,5,FALSE))</f>
        <v>20</v>
      </c>
      <c r="AM683" s="3" t="str">
        <f>IF($E683=IF(ISERROR(VLOOKUP($AI683,技まとめ!$A$1:$F$380,4,FALSE)),"－",VLOOKUP($AI683,技まとめ!$A$1:$F$380,4,FALSE)),"一致","")</f>
        <v/>
      </c>
      <c r="AN683" s="9" t="s">
        <v>291</v>
      </c>
      <c r="AO683" s="3" t="str">
        <f>IF(ISERROR(VLOOKUP($AN683,技まとめ!$A$1:$F$380,6,FALSE)),"－",VLOOKUP($AN683,技まとめ!$A$1:$F$380,6,FALSE))</f>
        <v>P1</v>
      </c>
      <c r="AP683" s="3">
        <f>IF(ISERROR(VLOOKUP($AN683,技まとめ!$A$1:$F$380,3,FALSE)),"－",VLOOKUP($AN683,技まとめ!$A$1:$F$380,3,FALSE))</f>
        <v>65</v>
      </c>
      <c r="AQ683" s="3">
        <f>IF(ISERROR(VLOOKUP($AN683,技まとめ!$A$1:$F$380,5,FALSE)),"－",VLOOKUP($AN683,技まとめ!$A$1:$F$380,5,FALSE))</f>
        <v>40</v>
      </c>
      <c r="AR683" s="3" t="str">
        <f>IF($E683=IF(ISERROR(VLOOKUP($AN683,技まとめ!$A$1:$F$380,4,FALSE)),"－",VLOOKUP($AN683,技まとめ!$A$1:$F$380,4,FALSE)),"一致","")</f>
        <v/>
      </c>
      <c r="AS683" s="9" t="s">
        <v>837</v>
      </c>
      <c r="AT683" s="3" t="str">
        <f>IF(ISERROR(VLOOKUP($AS683,技まとめ!$A$1:$F$380,6,FALSE)),"－",VLOOKUP($AS683,技まとめ!$A$1:$F$380,6,FALSE))</f>
        <v>BL</v>
      </c>
      <c r="AU683" s="3">
        <f>IF(ISERROR(VLOOKUP($AS683,技まとめ!$A$1:$F$380,3,FALSE)),"－",VLOOKUP($AS683,技まとめ!$A$1:$F$380,3,FALSE))</f>
        <v>104</v>
      </c>
      <c r="AV683" s="3">
        <f>IF(ISERROR(VLOOKUP($AS683,技まとめ!$A$1:$F$380,5,FALSE)),"－",VLOOKUP($AS683,技まとめ!$A$1:$F$380,5,FALSE))</f>
        <v>57</v>
      </c>
      <c r="AW683" s="3" t="str">
        <f>IF($E683=IF(ISERROR(VLOOKUP($AS683,技まとめ!$A$1:$F$380,4,FALSE)),"－",VLOOKUP($AS683,技まとめ!$A$1:$F$380,4,FALSE)),"一致","")</f>
        <v/>
      </c>
      <c r="AX683" s="12" t="str">
        <f t="shared" si="146"/>
        <v>ホーントレインタフネスブロックちゃぶだいがえしボディシールド</v>
      </c>
      <c r="AY683" s="12" t="str">
        <f t="shared" si="147"/>
        <v>ホーントレインタフネスブロックちゃぶだいがえしボディシールド</v>
      </c>
      <c r="AZ683" s="12" t="str">
        <f t="shared" si="148"/>
        <v>ホーントレインタフネスブロックちゃぶだいがえしボディシールド</v>
      </c>
      <c r="BA683" s="12" t="str">
        <f t="shared" si="149"/>
        <v>ホーントレインタフネスブロックちゃぶだいがえしボディシールド</v>
      </c>
      <c r="BB683" s="11" t="str">
        <f t="shared" si="150"/>
        <v>BBCAP1BL</v>
      </c>
      <c r="BC683" s="11" t="str">
        <f t="shared" si="151"/>
        <v>BBCAP1BL</v>
      </c>
      <c r="BD683" s="11" t="str">
        <f t="shared" si="152"/>
        <v>BBCAP1BL</v>
      </c>
      <c r="BE683" s="11" t="str">
        <f t="shared" si="153"/>
        <v>BBCAP1BL</v>
      </c>
    </row>
    <row r="684" spans="1:57" ht="11.25" hidden="1" customHeight="1">
      <c r="A684" s="6">
        <v>682</v>
      </c>
      <c r="B684" s="7" t="s">
        <v>1749</v>
      </c>
      <c r="C684" s="8" t="s">
        <v>1750</v>
      </c>
      <c r="D684" s="7" t="s">
        <v>72</v>
      </c>
      <c r="E684" s="7" t="s">
        <v>81</v>
      </c>
      <c r="F684" s="7" t="s">
        <v>82</v>
      </c>
      <c r="G684" s="9">
        <v>119</v>
      </c>
      <c r="H684" s="9">
        <v>115</v>
      </c>
      <c r="I684" s="9">
        <v>47</v>
      </c>
      <c r="J684" s="9">
        <v>53</v>
      </c>
      <c r="K684" s="9">
        <v>62</v>
      </c>
      <c r="L684" s="9">
        <v>46</v>
      </c>
      <c r="M684" s="9">
        <v>57</v>
      </c>
      <c r="N684" s="9">
        <v>53</v>
      </c>
      <c r="O684" s="9">
        <v>52</v>
      </c>
      <c r="P684" s="9">
        <v>63</v>
      </c>
      <c r="Q684" s="10">
        <v>97</v>
      </c>
      <c r="R684" s="11">
        <v>49</v>
      </c>
      <c r="S684" s="11">
        <v>1</v>
      </c>
      <c r="T684" s="11">
        <v>96</v>
      </c>
      <c r="U684" s="11">
        <v>107</v>
      </c>
      <c r="V684" s="11">
        <v>1</v>
      </c>
      <c r="W684" s="11">
        <v>102</v>
      </c>
      <c r="X684" s="11">
        <f t="shared" si="140"/>
        <v>453</v>
      </c>
      <c r="Y684" s="11">
        <f t="shared" si="141"/>
        <v>4395</v>
      </c>
      <c r="Z684" s="11">
        <f t="shared" si="142"/>
        <v>2235</v>
      </c>
      <c r="AA684" s="11">
        <f t="shared" si="143"/>
        <v>3880</v>
      </c>
      <c r="AB684" s="11">
        <f t="shared" si="144"/>
        <v>3880</v>
      </c>
      <c r="AC684" s="6">
        <f t="shared" si="145"/>
        <v>4595</v>
      </c>
      <c r="AD684" s="9" t="s">
        <v>97</v>
      </c>
      <c r="AE684" s="3" t="str">
        <f>IF(ISERROR(VLOOKUP($AD684,技まとめ!$A$1:$F$380,6,FALSE)),"－",VLOOKUP($AD684,技まとめ!$A$1:$F$380,6,FALSE))</f>
        <v>BL</v>
      </c>
      <c r="AF684" s="3">
        <f>IF(ISERROR(VLOOKUP($AD684,技まとめ!$A$1:$F$380,3,FALSE)),"－",VLOOKUP($AD684,技まとめ!$A$1:$F$380,3,FALSE))</f>
        <v>38</v>
      </c>
      <c r="AG684" s="3">
        <f>IF(ISERROR(VLOOKUP($AD684,技まとめ!$A$1:$F$380,5,FALSE)),"－",VLOOKUP($AD684,技まとめ!$A$1:$F$380,5,FALSE))</f>
        <v>16</v>
      </c>
      <c r="AH684" s="3" t="str">
        <f>IF($E684=IF(ISERROR(VLOOKUP($AD684,技まとめ!$A$1:$F$380,4,FALSE)),"－",VLOOKUP($AD684,技まとめ!$A$1:$F$380,4,FALSE)),"一致","")</f>
        <v/>
      </c>
      <c r="AI684" s="9" t="s">
        <v>173</v>
      </c>
      <c r="AJ684" s="3" t="str">
        <f>IF(ISERROR(VLOOKUP($AI684,技まとめ!$A$1:$F$380,6,FALSE)),"－",VLOOKUP($AI684,技まとめ!$A$1:$F$380,6,FALSE))</f>
        <v>DR</v>
      </c>
      <c r="AK684" s="3">
        <f>IF(ISERROR(VLOOKUP($AI684,技まとめ!$A$1:$F$380,3,FALSE)),"－",VLOOKUP($AI684,技まとめ!$A$1:$F$380,3,FALSE))</f>
        <v>65</v>
      </c>
      <c r="AL684" s="3">
        <f>IF(ISERROR(VLOOKUP($AI684,技まとめ!$A$1:$F$380,5,FALSE)),"－",VLOOKUP($AI684,技まとめ!$A$1:$F$380,5,FALSE))</f>
        <v>42</v>
      </c>
      <c r="AM684" s="3" t="str">
        <f>IF($E684=IF(ISERROR(VLOOKUP($AI684,技まとめ!$A$1:$F$380,4,FALSE)),"－",VLOOKUP($AI684,技まとめ!$A$1:$F$380,4,FALSE)),"一致","")</f>
        <v/>
      </c>
      <c r="AN684" s="9" t="s">
        <v>236</v>
      </c>
      <c r="AO684" s="3" t="str">
        <f>IF(ISERROR(VLOOKUP($AN684,技まとめ!$A$1:$F$380,6,FALSE)),"－",VLOOKUP($AN684,技まとめ!$A$1:$F$380,6,FALSE))</f>
        <v>DR</v>
      </c>
      <c r="AP684" s="3">
        <f>IF(ISERROR(VLOOKUP($AN684,技まとめ!$A$1:$F$380,3,FALSE)),"－",VLOOKUP($AN684,技まとめ!$A$1:$F$380,3,FALSE))</f>
        <v>65</v>
      </c>
      <c r="AQ684" s="3">
        <f>IF(ISERROR(VLOOKUP($AN684,技まとめ!$A$1:$F$380,5,FALSE)),"－",VLOOKUP($AN684,技まとめ!$A$1:$F$380,5,FALSE))</f>
        <v>42</v>
      </c>
      <c r="AR684" s="3" t="str">
        <f>IF($E684=IF(ISERROR(VLOOKUP($AN684,技まとめ!$A$1:$F$380,4,FALSE)),"－",VLOOKUP($AN684,技まとめ!$A$1:$F$380,4,FALSE)),"一致","")</f>
        <v/>
      </c>
      <c r="AS684" s="9" t="s">
        <v>193</v>
      </c>
      <c r="AT684" s="3" t="str">
        <f>IF(ISERROR(VLOOKUP($AS684,技まとめ!$A$1:$F$380,6,FALSE)),"－",VLOOKUP($AS684,技まとめ!$A$1:$F$380,6,FALSE))</f>
        <v>NS</v>
      </c>
      <c r="AU684" s="3">
        <f>IF(ISERROR(VLOOKUP($AS684,技まとめ!$A$1:$F$380,3,FALSE)),"－",VLOOKUP($AS684,技まとめ!$A$1:$F$380,3,FALSE))</f>
        <v>66</v>
      </c>
      <c r="AV684" s="3">
        <f>IF(ISERROR(VLOOKUP($AS684,技まとめ!$A$1:$F$380,5,FALSE)),"－",VLOOKUP($AS684,技まとめ!$A$1:$F$380,5,FALSE))</f>
        <v>37</v>
      </c>
      <c r="AW684" s="3" t="str">
        <f>IF($E684=IF(ISERROR(VLOOKUP($AS684,技まとめ!$A$1:$F$380,4,FALSE)),"－",VLOOKUP($AS684,技まとめ!$A$1:$F$380,4,FALSE)),"一致","")</f>
        <v/>
      </c>
      <c r="AX684" s="12" t="str">
        <f t="shared" si="146"/>
        <v>うしろのしょうめんぶんしんフェイントとうめいフェイントツインブースト</v>
      </c>
      <c r="AY684" s="12" t="str">
        <f t="shared" si="147"/>
        <v>うしろのしょうめんぶんしんフェイントとうめいフェイントツインブースト</v>
      </c>
      <c r="AZ684" s="12" t="str">
        <f t="shared" si="148"/>
        <v>うしろのしょうめんぶんしんフェイントとうめいフェイントツインブースト</v>
      </c>
      <c r="BA684" s="12" t="str">
        <f t="shared" si="149"/>
        <v>うしろのしょうめんぶんしんフェイントとうめいフェイントツインブースト</v>
      </c>
      <c r="BB684" s="11" t="str">
        <f t="shared" si="150"/>
        <v>BLDRDRNS</v>
      </c>
      <c r="BC684" s="11" t="str">
        <f t="shared" si="151"/>
        <v>BLDRDRNS</v>
      </c>
      <c r="BD684" s="11" t="str">
        <f t="shared" si="152"/>
        <v>BLDRDRNS</v>
      </c>
      <c r="BE684" s="11" t="str">
        <f t="shared" si="153"/>
        <v>BLDRDRNS</v>
      </c>
    </row>
    <row r="685" spans="1:57" ht="11.25" hidden="1" customHeight="1">
      <c r="A685" s="6">
        <v>683</v>
      </c>
      <c r="B685" s="7" t="s">
        <v>1751</v>
      </c>
      <c r="C685" s="8" t="s">
        <v>1752</v>
      </c>
      <c r="D685" s="7" t="s">
        <v>72</v>
      </c>
      <c r="E685" s="7" t="s">
        <v>81</v>
      </c>
      <c r="F685" s="7" t="s">
        <v>109</v>
      </c>
      <c r="G685" s="9">
        <v>121</v>
      </c>
      <c r="H685" s="9">
        <v>86</v>
      </c>
      <c r="I685" s="9">
        <v>53</v>
      </c>
      <c r="J685" s="9">
        <v>48</v>
      </c>
      <c r="K685" s="9">
        <v>48</v>
      </c>
      <c r="L685" s="9">
        <v>56</v>
      </c>
      <c r="M685" s="9">
        <v>44</v>
      </c>
      <c r="N685" s="9">
        <v>52</v>
      </c>
      <c r="O685" s="9">
        <v>51</v>
      </c>
      <c r="P685" s="9">
        <v>73</v>
      </c>
      <c r="Q685" s="10">
        <v>103</v>
      </c>
      <c r="R685" s="11">
        <v>39</v>
      </c>
      <c r="S685" s="11">
        <v>1</v>
      </c>
      <c r="T685" s="11">
        <v>106</v>
      </c>
      <c r="U685" s="11">
        <v>94</v>
      </c>
      <c r="V685" s="11">
        <v>1</v>
      </c>
      <c r="W685" s="11">
        <v>101</v>
      </c>
      <c r="X685" s="11">
        <f t="shared" si="140"/>
        <v>445</v>
      </c>
      <c r="Y685" s="11">
        <f t="shared" si="141"/>
        <v>4630</v>
      </c>
      <c r="Z685" s="11">
        <f t="shared" si="142"/>
        <v>1880</v>
      </c>
      <c r="AA685" s="11">
        <f t="shared" si="143"/>
        <v>4225</v>
      </c>
      <c r="AB685" s="11">
        <f t="shared" si="144"/>
        <v>4225</v>
      </c>
      <c r="AC685" s="6">
        <f t="shared" si="145"/>
        <v>4940</v>
      </c>
      <c r="AD685" s="9" t="s">
        <v>634</v>
      </c>
      <c r="AE685" s="3" t="str">
        <f>IF(ISERROR(VLOOKUP($AD685,技まとめ!$A$1:$F$380,6,FALSE)),"－",VLOOKUP($AD685,技まとめ!$A$1:$F$380,6,FALSE))</f>
        <v>DR</v>
      </c>
      <c r="AF685" s="3">
        <f>IF(ISERROR(VLOOKUP($AD685,技まとめ!$A$1:$F$380,3,FALSE)),"－",VLOOKUP($AD685,技まとめ!$A$1:$F$380,3,FALSE))</f>
        <v>13</v>
      </c>
      <c r="AG685" s="3">
        <f>IF(ISERROR(VLOOKUP($AD685,技まとめ!$A$1:$F$380,5,FALSE)),"－",VLOOKUP($AD685,技まとめ!$A$1:$F$380,5,FALSE))</f>
        <v>20</v>
      </c>
      <c r="AH685" s="3" t="str">
        <f>IF($E685=IF(ISERROR(VLOOKUP($AD685,技まとめ!$A$1:$F$380,4,FALSE)),"－",VLOOKUP($AD685,技まとめ!$A$1:$F$380,4,FALSE)),"一致","")</f>
        <v>一致</v>
      </c>
      <c r="AI685" s="9" t="s">
        <v>255</v>
      </c>
      <c r="AJ685" s="3" t="str">
        <f>IF(ISERROR(VLOOKUP($AI685,技まとめ!$A$1:$F$380,6,FALSE)),"－",VLOOKUP($AI685,技まとめ!$A$1:$F$380,6,FALSE))</f>
        <v>DR</v>
      </c>
      <c r="AK685" s="3">
        <f>IF(ISERROR(VLOOKUP($AI685,技まとめ!$A$1:$F$380,3,FALSE)),"－",VLOOKUP($AI685,技まとめ!$A$1:$F$380,3,FALSE))</f>
        <v>52</v>
      </c>
      <c r="AL685" s="3">
        <f>IF(ISERROR(VLOOKUP($AI685,技まとめ!$A$1:$F$380,5,FALSE)),"－",VLOOKUP($AI685,技まとめ!$A$1:$F$380,5,FALSE))</f>
        <v>36</v>
      </c>
      <c r="AM685" s="3" t="str">
        <f>IF($E685=IF(ISERROR(VLOOKUP($AI685,技まとめ!$A$1:$F$380,4,FALSE)),"－",VLOOKUP($AI685,技まとめ!$A$1:$F$380,4,FALSE)),"一致","")</f>
        <v>一致</v>
      </c>
      <c r="AN685" s="9" t="s">
        <v>85</v>
      </c>
      <c r="AO685" s="3" t="str">
        <f>IF(ISERROR(VLOOKUP($AN685,技まとめ!$A$1:$F$380,6,FALSE)),"－",VLOOKUP($AN685,技まとめ!$A$1:$F$380,6,FALSE))</f>
        <v>SC</v>
      </c>
      <c r="AP685" s="3">
        <f>IF(ISERROR(VLOOKUP($AN685,技まとめ!$A$1:$F$380,3,FALSE)),"－",VLOOKUP($AN685,技まとめ!$A$1:$F$380,3,FALSE))</f>
        <v>90</v>
      </c>
      <c r="AQ685" s="3">
        <f>IF(ISERROR(VLOOKUP($AN685,技まとめ!$A$1:$F$380,5,FALSE)),"－",VLOOKUP($AN685,技まとめ!$A$1:$F$380,5,FALSE))</f>
        <v>49</v>
      </c>
      <c r="AR685" s="3" t="str">
        <f>IF($E685=IF(ISERROR(VLOOKUP($AN685,技まとめ!$A$1:$F$380,4,FALSE)),"－",VLOOKUP($AN685,技まとめ!$A$1:$F$380,4,FALSE)),"一致","")</f>
        <v>一致</v>
      </c>
      <c r="AS685" s="9" t="s">
        <v>423</v>
      </c>
      <c r="AT685" s="3" t="str">
        <f>IF(ISERROR(VLOOKUP($AS685,技まとめ!$A$1:$F$380,6,FALSE)),"－",VLOOKUP($AS685,技まとめ!$A$1:$F$380,6,FALSE))</f>
        <v>BL</v>
      </c>
      <c r="AU685" s="3">
        <f>IF(ISERROR(VLOOKUP($AS685,技まとめ!$A$1:$F$380,3,FALSE)),"－",VLOOKUP($AS685,技まとめ!$A$1:$F$380,3,FALSE))</f>
        <v>13</v>
      </c>
      <c r="AV685" s="3">
        <f>IF(ISERROR(VLOOKUP($AS685,技まとめ!$A$1:$F$380,5,FALSE)),"－",VLOOKUP($AS685,技まとめ!$A$1:$F$380,5,FALSE))</f>
        <v>20</v>
      </c>
      <c r="AW685" s="3" t="str">
        <f>IF($E685=IF(ISERROR(VLOOKUP($AS685,技まとめ!$A$1:$F$380,4,FALSE)),"－",VLOOKUP($AS685,技まとめ!$A$1:$F$380,4,FALSE)),"一致","")</f>
        <v>一致</v>
      </c>
      <c r="AX685" s="12" t="str">
        <f t="shared" si="146"/>
        <v>たまのりピエロカマイタチたつまきおとしコイルターン</v>
      </c>
      <c r="AY685" s="12" t="str">
        <f t="shared" si="147"/>
        <v>たまのりピエロカマイタチたつまきおとしコイルターン</v>
      </c>
      <c r="AZ685" s="12" t="str">
        <f t="shared" si="148"/>
        <v>たまのりピエロカマイタチたつまきおとしコイルターン</v>
      </c>
      <c r="BA685" s="12" t="str">
        <f t="shared" si="149"/>
        <v>たまのりピエロカマイタチたつまきおとしコイルターン</v>
      </c>
      <c r="BB685" s="11" t="str">
        <f t="shared" si="150"/>
        <v>DRDRSCBL</v>
      </c>
      <c r="BC685" s="11" t="str">
        <f t="shared" si="151"/>
        <v>DRDRSCBL</v>
      </c>
      <c r="BD685" s="11" t="str">
        <f t="shared" si="152"/>
        <v>DRDRSCBL</v>
      </c>
      <c r="BE685" s="11" t="str">
        <f t="shared" si="153"/>
        <v>DRDRSCBL</v>
      </c>
    </row>
    <row r="686" spans="1:57" ht="11.25" hidden="1" customHeight="1">
      <c r="A686" s="6">
        <v>684</v>
      </c>
      <c r="B686" s="7" t="s">
        <v>1753</v>
      </c>
      <c r="C686" s="8" t="s">
        <v>1754</v>
      </c>
      <c r="D686" s="7" t="s">
        <v>72</v>
      </c>
      <c r="E686" s="7" t="s">
        <v>102</v>
      </c>
      <c r="F686" s="7" t="s">
        <v>74</v>
      </c>
      <c r="G686" s="9">
        <v>99</v>
      </c>
      <c r="H686" s="9">
        <v>113</v>
      </c>
      <c r="I686" s="9">
        <v>51</v>
      </c>
      <c r="J686" s="9">
        <v>48</v>
      </c>
      <c r="K686" s="9">
        <v>52</v>
      </c>
      <c r="L686" s="9">
        <v>54</v>
      </c>
      <c r="M686" s="9">
        <v>45</v>
      </c>
      <c r="N686" s="9">
        <v>52</v>
      </c>
      <c r="O686" s="9">
        <v>48</v>
      </c>
      <c r="P686" s="9">
        <v>75</v>
      </c>
      <c r="Q686" s="10">
        <v>101</v>
      </c>
      <c r="R686" s="11">
        <v>45</v>
      </c>
      <c r="S686" s="11">
        <v>1</v>
      </c>
      <c r="T686" s="11">
        <v>104</v>
      </c>
      <c r="U686" s="11">
        <v>95</v>
      </c>
      <c r="V686" s="11">
        <v>1</v>
      </c>
      <c r="W686" s="11">
        <v>98</v>
      </c>
      <c r="X686" s="11">
        <f t="shared" si="140"/>
        <v>445</v>
      </c>
      <c r="Y686" s="11">
        <f t="shared" si="141"/>
        <v>4535</v>
      </c>
      <c r="Z686" s="11">
        <f t="shared" si="142"/>
        <v>2075</v>
      </c>
      <c r="AA686" s="11">
        <f t="shared" si="143"/>
        <v>4140</v>
      </c>
      <c r="AB686" s="11">
        <f t="shared" si="144"/>
        <v>4140</v>
      </c>
      <c r="AC686" s="6">
        <f t="shared" si="145"/>
        <v>4875</v>
      </c>
      <c r="AD686" s="9" t="s">
        <v>503</v>
      </c>
      <c r="AE686" s="3" t="str">
        <f>IF(ISERROR(VLOOKUP($AD686,技まとめ!$A$1:$F$380,6,FALSE)),"－",VLOOKUP($AD686,技まとめ!$A$1:$F$380,6,FALSE))</f>
        <v>DR</v>
      </c>
      <c r="AF686" s="3">
        <f>IF(ISERROR(VLOOKUP($AD686,技まとめ!$A$1:$F$380,3,FALSE)),"－",VLOOKUP($AD686,技まとめ!$A$1:$F$380,3,FALSE))</f>
        <v>68</v>
      </c>
      <c r="AG686" s="3">
        <f>IF(ISERROR(VLOOKUP($AD686,技まとめ!$A$1:$F$380,5,FALSE)),"－",VLOOKUP($AD686,技まとめ!$A$1:$F$380,5,FALSE))</f>
        <v>41</v>
      </c>
      <c r="AH686" s="3" t="str">
        <f>IF($E686=IF(ISERROR(VLOOKUP($AD686,技まとめ!$A$1:$F$380,4,FALSE)),"－",VLOOKUP($AD686,技まとめ!$A$1:$F$380,4,FALSE)),"一致","")</f>
        <v/>
      </c>
      <c r="AI686" s="9" t="s">
        <v>350</v>
      </c>
      <c r="AJ686" s="3" t="str">
        <f>IF(ISERROR(VLOOKUP($AI686,技まとめ!$A$1:$F$380,6,FALSE)),"－",VLOOKUP($AI686,技まとめ!$A$1:$F$380,6,FALSE))</f>
        <v>CA</v>
      </c>
      <c r="AK686" s="3">
        <f>IF(ISERROR(VLOOKUP($AI686,技まとめ!$A$1:$F$380,3,FALSE)),"－",VLOOKUP($AI686,技まとめ!$A$1:$F$380,3,FALSE))</f>
        <v>15</v>
      </c>
      <c r="AL686" s="3">
        <f>IF(ISERROR(VLOOKUP($AI686,技まとめ!$A$1:$F$380,5,FALSE)),"－",VLOOKUP($AI686,技まとめ!$A$1:$F$380,5,FALSE))</f>
        <v>20</v>
      </c>
      <c r="AM686" s="3" t="str">
        <f>IF($E686=IF(ISERROR(VLOOKUP($AI686,技まとめ!$A$1:$F$380,4,FALSE)),"－",VLOOKUP($AI686,技まとめ!$A$1:$F$380,4,FALSE)),"一致","")</f>
        <v/>
      </c>
      <c r="AN686" s="9" t="s">
        <v>274</v>
      </c>
      <c r="AO686" s="3" t="str">
        <f>IF(ISERROR(VLOOKUP($AN686,技まとめ!$A$1:$F$380,6,FALSE)),"－",VLOOKUP($AN686,技まとめ!$A$1:$F$380,6,FALSE))</f>
        <v>P1</v>
      </c>
      <c r="AP686" s="3">
        <f>IF(ISERROR(VLOOKUP($AN686,技まとめ!$A$1:$F$380,3,FALSE)),"－",VLOOKUP($AN686,技まとめ!$A$1:$F$380,3,FALSE))</f>
        <v>27</v>
      </c>
      <c r="AQ686" s="3">
        <f>IF(ISERROR(VLOOKUP($AN686,技まとめ!$A$1:$F$380,5,FALSE)),"－",VLOOKUP($AN686,技まとめ!$A$1:$F$380,5,FALSE))</f>
        <v>25</v>
      </c>
      <c r="AR686" s="3" t="str">
        <f>IF($E686=IF(ISERROR(VLOOKUP($AN686,技まとめ!$A$1:$F$380,4,FALSE)),"－",VLOOKUP($AN686,技まとめ!$A$1:$F$380,4,FALSE)),"一致","")</f>
        <v>一致</v>
      </c>
      <c r="AS686" s="9" t="s">
        <v>240</v>
      </c>
      <c r="AT686" s="3" t="str">
        <f>IF(ISERROR(VLOOKUP($AS686,技まとめ!$A$1:$F$380,6,FALSE)),"－",VLOOKUP($AS686,技まとめ!$A$1:$F$380,6,FALSE))</f>
        <v>P1</v>
      </c>
      <c r="AU686" s="3">
        <f>IF(ISERROR(VLOOKUP($AS686,技まとめ!$A$1:$F$380,3,FALSE)),"－",VLOOKUP($AS686,技まとめ!$A$1:$F$380,3,FALSE))</f>
        <v>83</v>
      </c>
      <c r="AV686" s="3">
        <f>IF(ISERROR(VLOOKUP($AS686,技まとめ!$A$1:$F$380,5,FALSE)),"－",VLOOKUP($AS686,技まとめ!$A$1:$F$380,5,FALSE))</f>
        <v>47</v>
      </c>
      <c r="AW686" s="3" t="str">
        <f>IF($E686=IF(ISERROR(VLOOKUP($AS686,技まとめ!$A$1:$F$380,4,FALSE)),"－",VLOOKUP($AS686,技まとめ!$A$1:$F$380,4,FALSE)),"一致","")</f>
        <v>一致</v>
      </c>
      <c r="AX686" s="12" t="str">
        <f t="shared" si="146"/>
        <v>オオウチワタフネスブロックロケットこぶしダブルロケット</v>
      </c>
      <c r="AY686" s="12" t="str">
        <f t="shared" si="147"/>
        <v>オオウチワタフネスブロックロケットこぶしダブルロケット</v>
      </c>
      <c r="AZ686" s="12" t="str">
        <f t="shared" si="148"/>
        <v>オオウチワタフネスブロックロケットこぶしダブルロケット</v>
      </c>
      <c r="BA686" s="12" t="str">
        <f t="shared" si="149"/>
        <v>オオウチワタフネスブロックロケットこぶしダブルロケット</v>
      </c>
      <c r="BB686" s="11" t="str">
        <f t="shared" si="150"/>
        <v>DRCAP1P1</v>
      </c>
      <c r="BC686" s="11" t="str">
        <f t="shared" si="151"/>
        <v>DRCAP1P1</v>
      </c>
      <c r="BD686" s="11" t="str">
        <f t="shared" si="152"/>
        <v>DRCAP1P1</v>
      </c>
      <c r="BE686" s="11" t="str">
        <f t="shared" si="153"/>
        <v>DRCAP1P1</v>
      </c>
    </row>
    <row r="687" spans="1:57" ht="11.25" hidden="1" customHeight="1">
      <c r="A687" s="6">
        <v>685</v>
      </c>
      <c r="B687" s="7" t="s">
        <v>1755</v>
      </c>
      <c r="C687" s="8" t="s">
        <v>1756</v>
      </c>
      <c r="D687" s="7" t="s">
        <v>72</v>
      </c>
      <c r="E687" s="7" t="s">
        <v>102</v>
      </c>
      <c r="F687" s="7" t="s">
        <v>109</v>
      </c>
      <c r="G687" s="9">
        <v>120</v>
      </c>
      <c r="H687" s="9">
        <v>120</v>
      </c>
      <c r="I687" s="9">
        <v>50</v>
      </c>
      <c r="J687" s="9">
        <v>46</v>
      </c>
      <c r="K687" s="9">
        <v>47</v>
      </c>
      <c r="L687" s="9">
        <v>53</v>
      </c>
      <c r="M687" s="9">
        <v>54</v>
      </c>
      <c r="N687" s="9">
        <v>57</v>
      </c>
      <c r="O687" s="9">
        <v>51</v>
      </c>
      <c r="P687" s="9">
        <v>68</v>
      </c>
      <c r="Q687" s="10">
        <v>100</v>
      </c>
      <c r="R687" s="11">
        <v>36</v>
      </c>
      <c r="S687" s="11">
        <v>1</v>
      </c>
      <c r="T687" s="11">
        <v>103</v>
      </c>
      <c r="U687" s="11">
        <v>104</v>
      </c>
      <c r="V687" s="11">
        <v>1</v>
      </c>
      <c r="W687" s="11">
        <v>101</v>
      </c>
      <c r="X687" s="11">
        <f t="shared" si="140"/>
        <v>446</v>
      </c>
      <c r="Y687" s="11">
        <f t="shared" si="141"/>
        <v>4510</v>
      </c>
      <c r="Z687" s="11">
        <f t="shared" si="142"/>
        <v>1775</v>
      </c>
      <c r="AA687" s="11">
        <f t="shared" si="143"/>
        <v>4120</v>
      </c>
      <c r="AB687" s="11">
        <f t="shared" si="144"/>
        <v>4120</v>
      </c>
      <c r="AC687" s="6">
        <f t="shared" si="145"/>
        <v>4805</v>
      </c>
      <c r="AD687" s="9" t="s">
        <v>710</v>
      </c>
      <c r="AE687" s="3" t="str">
        <f>IF(ISERROR(VLOOKUP($AD687,技まとめ!$A$1:$F$380,6,FALSE)),"－",VLOOKUP($AD687,技まとめ!$A$1:$F$380,6,FALSE))</f>
        <v>DR</v>
      </c>
      <c r="AF687" s="3">
        <f>IF(ISERROR(VLOOKUP($AD687,技まとめ!$A$1:$F$380,3,FALSE)),"－",VLOOKUP($AD687,技まとめ!$A$1:$F$380,3,FALSE))</f>
        <v>15</v>
      </c>
      <c r="AG687" s="3">
        <f>IF(ISERROR(VLOOKUP($AD687,技まとめ!$A$1:$F$380,5,FALSE)),"－",VLOOKUP($AD687,技まとめ!$A$1:$F$380,5,FALSE))</f>
        <v>20</v>
      </c>
      <c r="AH687" s="3" t="str">
        <f>IF($E687=IF(ISERROR(VLOOKUP($AD687,技まとめ!$A$1:$F$380,4,FALSE)),"－",VLOOKUP($AD687,技まとめ!$A$1:$F$380,4,FALSE)),"一致","")</f>
        <v>一致</v>
      </c>
      <c r="AI687" s="9" t="s">
        <v>162</v>
      </c>
      <c r="AJ687" s="3" t="str">
        <f>IF(ISERROR(VLOOKUP($AI687,技まとめ!$A$1:$F$380,6,FALSE)),"－",VLOOKUP($AI687,技まとめ!$A$1:$F$380,6,FALSE))</f>
        <v>DR</v>
      </c>
      <c r="AK687" s="3">
        <f>IF(ISERROR(VLOOKUP($AI687,技まとめ!$A$1:$F$380,3,FALSE)),"－",VLOOKUP($AI687,技まとめ!$A$1:$F$380,3,FALSE))</f>
        <v>56</v>
      </c>
      <c r="AL687" s="3">
        <f>IF(ISERROR(VLOOKUP($AI687,技まとめ!$A$1:$F$380,5,FALSE)),"－",VLOOKUP($AI687,技まとめ!$A$1:$F$380,5,FALSE))</f>
        <v>25</v>
      </c>
      <c r="AM687" s="3" t="str">
        <f>IF($E687=IF(ISERROR(VLOOKUP($AI687,技まとめ!$A$1:$F$380,4,FALSE)),"－",VLOOKUP($AI687,技まとめ!$A$1:$F$380,4,FALSE)),"一致","")</f>
        <v>一致</v>
      </c>
      <c r="AN687" s="9" t="s">
        <v>335</v>
      </c>
      <c r="AO687" s="3" t="str">
        <f>IF(ISERROR(VLOOKUP($AN687,技まとめ!$A$1:$F$380,6,FALSE)),"－",VLOOKUP($AN687,技まとめ!$A$1:$F$380,6,FALSE))</f>
        <v>SC</v>
      </c>
      <c r="AP687" s="3">
        <f>IF(ISERROR(VLOOKUP($AN687,技まとめ!$A$1:$F$380,3,FALSE)),"－",VLOOKUP($AN687,技まとめ!$A$1:$F$380,3,FALSE))</f>
        <v>51</v>
      </c>
      <c r="AQ687" s="3">
        <f>IF(ISERROR(VLOOKUP($AN687,技まとめ!$A$1:$F$380,5,FALSE)),"－",VLOOKUP($AN687,技まとめ!$A$1:$F$380,5,FALSE))</f>
        <v>31</v>
      </c>
      <c r="AR687" s="3" t="str">
        <f>IF($E687=IF(ISERROR(VLOOKUP($AN687,技まとめ!$A$1:$F$380,4,FALSE)),"－",VLOOKUP($AN687,技まとめ!$A$1:$F$380,4,FALSE)),"一致","")</f>
        <v>一致</v>
      </c>
      <c r="AS687" s="9" t="s">
        <v>1192</v>
      </c>
      <c r="AT687" s="3" t="str">
        <f>IF(ISERROR(VLOOKUP($AS687,技まとめ!$A$1:$F$380,6,FALSE)),"－",VLOOKUP($AS687,技まとめ!$A$1:$F$380,6,FALSE))</f>
        <v>SC</v>
      </c>
      <c r="AU687" s="3">
        <f>IF(ISERROR(VLOOKUP($AS687,技まとめ!$A$1:$F$380,3,FALSE)),"－",VLOOKUP($AS687,技まとめ!$A$1:$F$380,3,FALSE))</f>
        <v>90</v>
      </c>
      <c r="AV687" s="3">
        <f>IF(ISERROR(VLOOKUP($AS687,技まとめ!$A$1:$F$380,5,FALSE)),"－",VLOOKUP($AS687,技まとめ!$A$1:$F$380,5,FALSE))</f>
        <v>49</v>
      </c>
      <c r="AW687" s="3" t="str">
        <f>IF($E687=IF(ISERROR(VLOOKUP($AS687,技まとめ!$A$1:$F$380,4,FALSE)),"－",VLOOKUP($AS687,技まとめ!$A$1:$F$380,4,FALSE)),"一致","")</f>
        <v/>
      </c>
      <c r="AX687" s="12" t="str">
        <f t="shared" si="146"/>
        <v>ひとりワンツージャッジスルーダイナマイトシュートアストロゲート</v>
      </c>
      <c r="AY687" s="12" t="str">
        <f t="shared" si="147"/>
        <v>ひとりワンツージャッジスルーダイナマイトシュートアストロゲート</v>
      </c>
      <c r="AZ687" s="12" t="str">
        <f t="shared" si="148"/>
        <v>ひとりワンツージャッジスルーダイナマイトシュートアストロゲート</v>
      </c>
      <c r="BA687" s="12" t="str">
        <f t="shared" si="149"/>
        <v>ひとりワンツージャッジスルーダイナマイトシュートアストロゲート</v>
      </c>
      <c r="BB687" s="11" t="str">
        <f t="shared" si="150"/>
        <v>DRDRSCSC</v>
      </c>
      <c r="BC687" s="11" t="str">
        <f t="shared" si="151"/>
        <v>DRDRSCSC</v>
      </c>
      <c r="BD687" s="11" t="str">
        <f t="shared" si="152"/>
        <v>DRDRSCSC</v>
      </c>
      <c r="BE687" s="11" t="str">
        <f t="shared" si="153"/>
        <v>DRDRSCSC</v>
      </c>
    </row>
    <row r="688" spans="1:57" ht="11.25" hidden="1" customHeight="1">
      <c r="A688" s="6">
        <v>686</v>
      </c>
      <c r="B688" s="7" t="s">
        <v>1757</v>
      </c>
      <c r="C688" s="8" t="s">
        <v>1758</v>
      </c>
      <c r="D688" s="7" t="s">
        <v>72</v>
      </c>
      <c r="E688" s="7" t="s">
        <v>73</v>
      </c>
      <c r="F688" s="7" t="s">
        <v>109</v>
      </c>
      <c r="G688" s="9">
        <v>131</v>
      </c>
      <c r="H688" s="9">
        <v>89</v>
      </c>
      <c r="I688" s="9">
        <v>53</v>
      </c>
      <c r="J688" s="9">
        <v>46</v>
      </c>
      <c r="K688" s="9">
        <v>51</v>
      </c>
      <c r="L688" s="9">
        <v>46</v>
      </c>
      <c r="M688" s="9">
        <v>51</v>
      </c>
      <c r="N688" s="9">
        <v>56</v>
      </c>
      <c r="O688" s="9">
        <v>47</v>
      </c>
      <c r="P688" s="9">
        <v>75</v>
      </c>
      <c r="Q688" s="10">
        <v>103</v>
      </c>
      <c r="R688" s="11">
        <v>46</v>
      </c>
      <c r="S688" s="11">
        <v>1</v>
      </c>
      <c r="T688" s="11">
        <v>96</v>
      </c>
      <c r="U688" s="11">
        <v>101</v>
      </c>
      <c r="V688" s="11">
        <v>1</v>
      </c>
      <c r="W688" s="11">
        <v>97</v>
      </c>
      <c r="X688" s="11">
        <f t="shared" si="140"/>
        <v>445</v>
      </c>
      <c r="Y688" s="11">
        <f t="shared" si="141"/>
        <v>4610</v>
      </c>
      <c r="Z688" s="11">
        <f t="shared" si="142"/>
        <v>2105</v>
      </c>
      <c r="AA688" s="11">
        <f t="shared" si="143"/>
        <v>3855</v>
      </c>
      <c r="AB688" s="11">
        <f t="shared" si="144"/>
        <v>3855</v>
      </c>
      <c r="AC688" s="6">
        <f t="shared" si="145"/>
        <v>4555</v>
      </c>
      <c r="AD688" s="9" t="s">
        <v>321</v>
      </c>
      <c r="AE688" s="3" t="str">
        <f>IF(ISERROR(VLOOKUP($AD688,技まとめ!$A$1:$F$380,6,FALSE)),"－",VLOOKUP($AD688,技まとめ!$A$1:$F$380,6,FALSE))</f>
        <v>DR</v>
      </c>
      <c r="AF688" s="3">
        <f>IF(ISERROR(VLOOKUP($AD688,技まとめ!$A$1:$F$380,3,FALSE)),"－",VLOOKUP($AD688,技まとめ!$A$1:$F$380,3,FALSE))</f>
        <v>13</v>
      </c>
      <c r="AG688" s="3">
        <f>IF(ISERROR(VLOOKUP($AD688,技まとめ!$A$1:$F$380,5,FALSE)),"－",VLOOKUP($AD688,技まとめ!$A$1:$F$380,5,FALSE))</f>
        <v>20</v>
      </c>
      <c r="AH688" s="3" t="str">
        <f>IF($E688=IF(ISERROR(VLOOKUP($AD688,技まとめ!$A$1:$F$380,4,FALSE)),"－",VLOOKUP($AD688,技まとめ!$A$1:$F$380,4,FALSE)),"一致","")</f>
        <v>一致</v>
      </c>
      <c r="AI688" s="9" t="s">
        <v>97</v>
      </c>
      <c r="AJ688" s="3" t="str">
        <f>IF(ISERROR(VLOOKUP($AI688,技まとめ!$A$1:$F$380,6,FALSE)),"－",VLOOKUP($AI688,技まとめ!$A$1:$F$380,6,FALSE))</f>
        <v>BL</v>
      </c>
      <c r="AK688" s="3">
        <f>IF(ISERROR(VLOOKUP($AI688,技まとめ!$A$1:$F$380,3,FALSE)),"－",VLOOKUP($AI688,技まとめ!$A$1:$F$380,3,FALSE))</f>
        <v>38</v>
      </c>
      <c r="AL688" s="3">
        <f>IF(ISERROR(VLOOKUP($AI688,技まとめ!$A$1:$F$380,5,FALSE)),"－",VLOOKUP($AI688,技まとめ!$A$1:$F$380,5,FALSE))</f>
        <v>16</v>
      </c>
      <c r="AM688" s="3" t="str">
        <f>IF($E688=IF(ISERROR(VLOOKUP($AI688,技まとめ!$A$1:$F$380,4,FALSE)),"－",VLOOKUP($AI688,技まとめ!$A$1:$F$380,4,FALSE)),"一致","")</f>
        <v>一致</v>
      </c>
      <c r="AN688" s="9" t="s">
        <v>217</v>
      </c>
      <c r="AO688" s="3" t="str">
        <f>IF(ISERROR(VLOOKUP($AN688,技まとめ!$A$1:$F$380,6,FALSE)),"－",VLOOKUP($AN688,技まとめ!$A$1:$F$380,6,FALSE))</f>
        <v>NS</v>
      </c>
      <c r="AP688" s="3">
        <f>IF(ISERROR(VLOOKUP($AN688,技まとめ!$A$1:$F$380,3,FALSE)),"－",VLOOKUP($AN688,技まとめ!$A$1:$F$380,3,FALSE))</f>
        <v>51</v>
      </c>
      <c r="AQ688" s="3">
        <f>IF(ISERROR(VLOOKUP($AN688,技まとめ!$A$1:$F$380,5,FALSE)),"－",VLOOKUP($AN688,技まとめ!$A$1:$F$380,5,FALSE))</f>
        <v>31</v>
      </c>
      <c r="AR688" s="3" t="str">
        <f>IF($E688=IF(ISERROR(VLOOKUP($AN688,技まとめ!$A$1:$F$380,4,FALSE)),"－",VLOOKUP($AN688,技まとめ!$A$1:$F$380,4,FALSE)),"一致","")</f>
        <v/>
      </c>
      <c r="AS688" s="9" t="s">
        <v>173</v>
      </c>
      <c r="AT688" s="3" t="str">
        <f>IF(ISERROR(VLOOKUP($AS688,技まとめ!$A$1:$F$380,6,FALSE)),"－",VLOOKUP($AS688,技まとめ!$A$1:$F$380,6,FALSE))</f>
        <v>DR</v>
      </c>
      <c r="AU688" s="3">
        <f>IF(ISERROR(VLOOKUP($AS688,技まとめ!$A$1:$F$380,3,FALSE)),"－",VLOOKUP($AS688,技まとめ!$A$1:$F$380,3,FALSE))</f>
        <v>65</v>
      </c>
      <c r="AV688" s="3">
        <f>IF(ISERROR(VLOOKUP($AS688,技まとめ!$A$1:$F$380,5,FALSE)),"－",VLOOKUP($AS688,技まとめ!$A$1:$F$380,5,FALSE))</f>
        <v>42</v>
      </c>
      <c r="AW688" s="3" t="str">
        <f>IF($E688=IF(ISERROR(VLOOKUP($AS688,技まとめ!$A$1:$F$380,4,FALSE)),"－",VLOOKUP($AS688,技まとめ!$A$1:$F$380,4,FALSE)),"一致","")</f>
        <v/>
      </c>
      <c r="AX688" s="12" t="str">
        <f t="shared" si="146"/>
        <v>モンキーターンうしろのしょうめんクンフーヘッドぶんしんフェイント</v>
      </c>
      <c r="AY688" s="12" t="str">
        <f t="shared" si="147"/>
        <v>モンキーターンうしろのしょうめんクンフーヘッドぶんしんフェイント</v>
      </c>
      <c r="AZ688" s="12" t="str">
        <f t="shared" si="148"/>
        <v>モンキーターンうしろのしょうめんクンフーヘッドぶんしんフェイント</v>
      </c>
      <c r="BA688" s="12" t="str">
        <f t="shared" si="149"/>
        <v>モンキーターンうしろのしょうめんクンフーヘッドぶんしんフェイント</v>
      </c>
      <c r="BB688" s="11" t="str">
        <f t="shared" si="150"/>
        <v>DRBLNSDR</v>
      </c>
      <c r="BC688" s="11" t="str">
        <f t="shared" si="151"/>
        <v>DRBLNSDR</v>
      </c>
      <c r="BD688" s="11" t="str">
        <f t="shared" si="152"/>
        <v>DRBLNSDR</v>
      </c>
      <c r="BE688" s="11" t="str">
        <f t="shared" si="153"/>
        <v>DRBLNSDR</v>
      </c>
    </row>
    <row r="689" spans="1:57" ht="11.25" hidden="1" customHeight="1">
      <c r="A689" s="6">
        <v>687</v>
      </c>
      <c r="B689" s="7" t="s">
        <v>1759</v>
      </c>
      <c r="C689" s="8" t="s">
        <v>1760</v>
      </c>
      <c r="D689" s="7" t="s">
        <v>72</v>
      </c>
      <c r="E689" s="7" t="s">
        <v>102</v>
      </c>
      <c r="F689" s="7" t="s">
        <v>82</v>
      </c>
      <c r="G689" s="9">
        <v>93</v>
      </c>
      <c r="H689" s="9">
        <v>117</v>
      </c>
      <c r="I689" s="9">
        <v>46</v>
      </c>
      <c r="J689" s="9">
        <v>50</v>
      </c>
      <c r="K689" s="9">
        <v>51</v>
      </c>
      <c r="L689" s="9">
        <v>47</v>
      </c>
      <c r="M689" s="9">
        <v>48</v>
      </c>
      <c r="N689" s="9">
        <v>47</v>
      </c>
      <c r="O689" s="9">
        <v>49</v>
      </c>
      <c r="P689" s="9">
        <v>80</v>
      </c>
      <c r="Q689" s="10">
        <v>96</v>
      </c>
      <c r="R689" s="11">
        <v>46</v>
      </c>
      <c r="S689" s="11">
        <v>1</v>
      </c>
      <c r="T689" s="11">
        <v>97</v>
      </c>
      <c r="U689" s="11">
        <v>98</v>
      </c>
      <c r="V689" s="11">
        <v>1</v>
      </c>
      <c r="W689" s="11">
        <v>99</v>
      </c>
      <c r="X689" s="11">
        <f t="shared" si="140"/>
        <v>438</v>
      </c>
      <c r="Y689" s="11">
        <f t="shared" si="141"/>
        <v>4340</v>
      </c>
      <c r="Z689" s="11">
        <f t="shared" si="142"/>
        <v>2115</v>
      </c>
      <c r="AA689" s="11">
        <f t="shared" si="143"/>
        <v>3900</v>
      </c>
      <c r="AB689" s="11">
        <f t="shared" si="144"/>
        <v>3900</v>
      </c>
      <c r="AC689" s="6">
        <f t="shared" si="145"/>
        <v>4605</v>
      </c>
      <c r="AD689" s="9" t="s">
        <v>129</v>
      </c>
      <c r="AE689" s="3" t="str">
        <f>IF(ISERROR(VLOOKUP($AD689,技まとめ!$A$1:$F$380,6,FALSE)),"－",VLOOKUP($AD689,技まとめ!$A$1:$F$380,6,FALSE))</f>
        <v>BL</v>
      </c>
      <c r="AF689" s="3">
        <f>IF(ISERROR(VLOOKUP($AD689,技まとめ!$A$1:$F$380,3,FALSE)),"－",VLOOKUP($AD689,技まとめ!$A$1:$F$380,3,FALSE))</f>
        <v>13</v>
      </c>
      <c r="AG689" s="3">
        <f>IF(ISERROR(VLOOKUP($AD689,技まとめ!$A$1:$F$380,5,FALSE)),"－",VLOOKUP($AD689,技まとめ!$A$1:$F$380,5,FALSE))</f>
        <v>20</v>
      </c>
      <c r="AH689" s="3" t="str">
        <f>IF($E689=IF(ISERROR(VLOOKUP($AD689,技まとめ!$A$1:$F$380,4,FALSE)),"－",VLOOKUP($AD689,技まとめ!$A$1:$F$380,4,FALSE)),"一致","")</f>
        <v/>
      </c>
      <c r="AI689" s="9" t="s">
        <v>5059</v>
      </c>
      <c r="AJ689" s="3" t="str">
        <f>IF(ISERROR(VLOOKUP($AI689,技まとめ!$A$1:$F$380,6,FALSE)),"－",VLOOKUP($AI689,技まとめ!$A$1:$F$380,6,FALSE))</f>
        <v>BL</v>
      </c>
      <c r="AK689" s="3">
        <f>IF(ISERROR(VLOOKUP($AI689,技まとめ!$A$1:$F$380,3,FALSE)),"－",VLOOKUP($AI689,技まとめ!$A$1:$F$380,3,FALSE))</f>
        <v>33</v>
      </c>
      <c r="AL689" s="3">
        <f>IF(ISERROR(VLOOKUP($AI689,技まとめ!$A$1:$F$380,5,FALSE)),"－",VLOOKUP($AI689,技まとめ!$A$1:$F$380,5,FALSE))</f>
        <v>28</v>
      </c>
      <c r="AM689" s="3" t="str">
        <f>IF($E689=IF(ISERROR(VLOOKUP($AI689,技まとめ!$A$1:$F$380,4,FALSE)),"－",VLOOKUP($AI689,技まとめ!$A$1:$F$380,4,FALSE)),"一致","")</f>
        <v/>
      </c>
      <c r="AN689" s="9" t="s">
        <v>710</v>
      </c>
      <c r="AO689" s="3" t="str">
        <f>IF(ISERROR(VLOOKUP($AN689,技まとめ!$A$1:$F$380,6,FALSE)),"－",VLOOKUP($AN689,技まとめ!$A$1:$F$380,6,FALSE))</f>
        <v>DR</v>
      </c>
      <c r="AP689" s="3">
        <f>IF(ISERROR(VLOOKUP($AN689,技まとめ!$A$1:$F$380,3,FALSE)),"－",VLOOKUP($AN689,技まとめ!$A$1:$F$380,3,FALSE))</f>
        <v>15</v>
      </c>
      <c r="AQ689" s="3">
        <f>IF(ISERROR(VLOOKUP($AN689,技まとめ!$A$1:$F$380,5,FALSE)),"－",VLOOKUP($AN689,技まとめ!$A$1:$F$380,5,FALSE))</f>
        <v>20</v>
      </c>
      <c r="AR689" s="3" t="str">
        <f>IF($E689=IF(ISERROR(VLOOKUP($AN689,技まとめ!$A$1:$F$380,4,FALSE)),"－",VLOOKUP($AN689,技まとめ!$A$1:$F$380,4,FALSE)),"一致","")</f>
        <v>一致</v>
      </c>
      <c r="AS689" s="9" t="s">
        <v>1213</v>
      </c>
      <c r="AT689" s="3" t="str">
        <f>IF(ISERROR(VLOOKUP($AS689,技まとめ!$A$1:$F$380,6,FALSE)),"－",VLOOKUP($AS689,技まとめ!$A$1:$F$380,6,FALSE))</f>
        <v>NS</v>
      </c>
      <c r="AU689" s="3">
        <f>IF(ISERROR(VLOOKUP($AS689,技まとめ!$A$1:$F$380,3,FALSE)),"－",VLOOKUP($AS689,技まとめ!$A$1:$F$380,3,FALSE))</f>
        <v>64</v>
      </c>
      <c r="AV689" s="3">
        <f>IF(ISERROR(VLOOKUP($AS689,技まとめ!$A$1:$F$380,5,FALSE)),"－",VLOOKUP($AS689,技まとめ!$A$1:$F$380,5,FALSE))</f>
        <v>37</v>
      </c>
      <c r="AW689" s="3" t="str">
        <f>IF($E689=IF(ISERROR(VLOOKUP($AS689,技まとめ!$A$1:$F$380,4,FALSE)),"－",VLOOKUP($AS689,技まとめ!$A$1:$F$380,4,FALSE)),"一致","")</f>
        <v/>
      </c>
      <c r="AX689" s="12" t="str">
        <f t="shared" si="146"/>
        <v>クイックドロウスーパースキャン（Ｂ）ひとりワンツーセキュリティショット</v>
      </c>
      <c r="AY689" s="12" t="str">
        <f t="shared" si="147"/>
        <v>クイックドロウスーパースキャン（Ｂ）ひとりワンツーセキュリティショット</v>
      </c>
      <c r="AZ689" s="12" t="str">
        <f t="shared" si="148"/>
        <v>クイックドロウスーパースキャン（Ｂ）ひとりワンツーセキュリティショット</v>
      </c>
      <c r="BA689" s="12" t="str">
        <f t="shared" si="149"/>
        <v>クイックドロウスーパースキャン（Ｂ）ひとりワンツーセキュリティショット</v>
      </c>
      <c r="BB689" s="11" t="str">
        <f t="shared" si="150"/>
        <v>BLBLDRNS</v>
      </c>
      <c r="BC689" s="11" t="str">
        <f t="shared" si="151"/>
        <v>BLBLDRNS</v>
      </c>
      <c r="BD689" s="11" t="str">
        <f t="shared" si="152"/>
        <v>BLBLDRNS</v>
      </c>
      <c r="BE689" s="11" t="str">
        <f t="shared" si="153"/>
        <v>BLBLDRNS</v>
      </c>
    </row>
    <row r="690" spans="1:57" ht="11.25" hidden="1" customHeight="1">
      <c r="A690" s="6">
        <v>688</v>
      </c>
      <c r="B690" s="7" t="s">
        <v>1761</v>
      </c>
      <c r="C690" s="8" t="s">
        <v>1762</v>
      </c>
      <c r="D690" s="7" t="s">
        <v>72</v>
      </c>
      <c r="E690" s="7" t="s">
        <v>102</v>
      </c>
      <c r="F690" s="7" t="s">
        <v>109</v>
      </c>
      <c r="G690" s="9">
        <v>108</v>
      </c>
      <c r="H690" s="9">
        <v>118</v>
      </c>
      <c r="I690" s="9">
        <v>46</v>
      </c>
      <c r="J690" s="9">
        <v>48</v>
      </c>
      <c r="K690" s="9">
        <v>51</v>
      </c>
      <c r="L690" s="9">
        <v>45</v>
      </c>
      <c r="M690" s="9">
        <v>51</v>
      </c>
      <c r="N690" s="9">
        <v>51</v>
      </c>
      <c r="O690" s="9">
        <v>48</v>
      </c>
      <c r="P690" s="9">
        <v>86</v>
      </c>
      <c r="Q690" s="10">
        <v>96</v>
      </c>
      <c r="R690" s="11">
        <v>54</v>
      </c>
      <c r="S690" s="11">
        <v>1</v>
      </c>
      <c r="T690" s="11">
        <v>95</v>
      </c>
      <c r="U690" s="11">
        <v>101</v>
      </c>
      <c r="V690" s="11">
        <v>1</v>
      </c>
      <c r="W690" s="11">
        <v>98</v>
      </c>
      <c r="X690" s="11">
        <f t="shared" si="140"/>
        <v>446</v>
      </c>
      <c r="Y690" s="11">
        <f t="shared" si="141"/>
        <v>4335</v>
      </c>
      <c r="Z690" s="11">
        <f t="shared" si="142"/>
        <v>2390</v>
      </c>
      <c r="AA690" s="11">
        <f t="shared" si="143"/>
        <v>3825</v>
      </c>
      <c r="AB690" s="11">
        <f t="shared" si="144"/>
        <v>3825</v>
      </c>
      <c r="AC690" s="6">
        <f t="shared" si="145"/>
        <v>4560</v>
      </c>
      <c r="AD690" s="9" t="s">
        <v>560</v>
      </c>
      <c r="AE690" s="3" t="str">
        <f>IF(ISERROR(VLOOKUP($AD690,技まとめ!$A$1:$F$380,6,FALSE)),"－",VLOOKUP($AD690,技まとめ!$A$1:$F$380,6,FALSE))</f>
        <v>BL</v>
      </c>
      <c r="AF690" s="3">
        <f>IF(ISERROR(VLOOKUP($AD690,技まとめ!$A$1:$F$380,3,FALSE)),"－",VLOOKUP($AD690,技まとめ!$A$1:$F$380,3,FALSE))</f>
        <v>28</v>
      </c>
      <c r="AG690" s="3">
        <f>IF(ISERROR(VLOOKUP($AD690,技まとめ!$A$1:$F$380,5,FALSE)),"－",VLOOKUP($AD690,技まとめ!$A$1:$F$380,5,FALSE))</f>
        <v>24</v>
      </c>
      <c r="AH690" s="3" t="str">
        <f>IF($E690=IF(ISERROR(VLOOKUP($AD690,技まとめ!$A$1:$F$380,4,FALSE)),"－",VLOOKUP($AD690,技まとめ!$A$1:$F$380,4,FALSE)),"一致","")</f>
        <v/>
      </c>
      <c r="AI690" s="9" t="s">
        <v>398</v>
      </c>
      <c r="AJ690" s="3" t="str">
        <f>IF(ISERROR(VLOOKUP($AI690,技まとめ!$A$1:$F$380,6,FALSE)),"－",VLOOKUP($AI690,技まとめ!$A$1:$F$380,6,FALSE))</f>
        <v>BB</v>
      </c>
      <c r="AK690" s="3">
        <f>IF(ISERROR(VLOOKUP($AI690,技まとめ!$A$1:$F$380,3,FALSE)),"－",VLOOKUP($AI690,技まとめ!$A$1:$F$380,3,FALSE))</f>
        <v>71</v>
      </c>
      <c r="AL690" s="3">
        <f>IF(ISERROR(VLOOKUP($AI690,技まとめ!$A$1:$F$380,5,FALSE)),"－",VLOOKUP($AI690,技まとめ!$A$1:$F$380,5,FALSE))</f>
        <v>44</v>
      </c>
      <c r="AM690" s="3" t="str">
        <f>IF($E690=IF(ISERROR(VLOOKUP($AI690,技まとめ!$A$1:$F$380,4,FALSE)),"－",VLOOKUP($AI690,技まとめ!$A$1:$F$380,4,FALSE)),"一致","")</f>
        <v/>
      </c>
      <c r="AN690" s="9" t="s">
        <v>671</v>
      </c>
      <c r="AO690" s="3" t="str">
        <f>IF(ISERROR(VLOOKUP($AN690,技まとめ!$A$1:$F$380,6,FALSE)),"－",VLOOKUP($AN690,技まとめ!$A$1:$F$380,6,FALSE))</f>
        <v>BL</v>
      </c>
      <c r="AP690" s="3">
        <f>IF(ISERROR(VLOOKUP($AN690,技まとめ!$A$1:$F$380,3,FALSE)),"－",VLOOKUP($AN690,技まとめ!$A$1:$F$380,3,FALSE))</f>
        <v>56</v>
      </c>
      <c r="AQ690" s="3">
        <f>IF(ISERROR(VLOOKUP($AN690,技まとめ!$A$1:$F$380,5,FALSE)),"－",VLOOKUP($AN690,技まとめ!$A$1:$F$380,5,FALSE))</f>
        <v>39</v>
      </c>
      <c r="AR690" s="3" t="str">
        <f>IF($E690=IF(ISERROR(VLOOKUP($AN690,技まとめ!$A$1:$F$380,4,FALSE)),"－",VLOOKUP($AN690,技まとめ!$A$1:$F$380,4,FALSE)),"一致","")</f>
        <v>一致</v>
      </c>
      <c r="AS690" s="9" t="s">
        <v>117</v>
      </c>
      <c r="AT690" s="3" t="str">
        <f>IF(ISERROR(VLOOKUP($AS690,技まとめ!$A$1:$F$380,6,FALSE)),"－",VLOOKUP($AS690,技まとめ!$A$1:$F$380,6,FALSE))</f>
        <v>SC</v>
      </c>
      <c r="AU690" s="3">
        <f>IF(ISERROR(VLOOKUP($AS690,技まとめ!$A$1:$F$380,3,FALSE)),"－",VLOOKUP($AS690,技まとめ!$A$1:$F$380,3,FALSE))</f>
        <v>38</v>
      </c>
      <c r="AV690" s="3">
        <f>IF(ISERROR(VLOOKUP($AS690,技まとめ!$A$1:$F$380,5,FALSE)),"－",VLOOKUP($AS690,技まとめ!$A$1:$F$380,5,FALSE))</f>
        <v>25</v>
      </c>
      <c r="AW690" s="3" t="str">
        <f>IF($E690=IF(ISERROR(VLOOKUP($AS690,技まとめ!$A$1:$F$380,4,FALSE)),"－",VLOOKUP($AS690,技まとめ!$A$1:$F$380,4,FALSE)),"一致","")</f>
        <v/>
      </c>
      <c r="AX690" s="12" t="str">
        <f t="shared" si="146"/>
        <v>ブレードアタックアイアンウォールフレイムダンスクルクルヘッド</v>
      </c>
      <c r="AY690" s="12" t="str">
        <f t="shared" si="147"/>
        <v>ブレードアタックアイアンウォールフレイムダンスクルクルヘッド</v>
      </c>
      <c r="AZ690" s="12" t="str">
        <f t="shared" si="148"/>
        <v>ブレードアタックアイアンウォールフレイムダンスクルクルヘッド</v>
      </c>
      <c r="BA690" s="12" t="str">
        <f t="shared" si="149"/>
        <v>ブレードアタックアイアンウォールフレイムダンスクルクルヘッド</v>
      </c>
      <c r="BB690" s="11" t="str">
        <f t="shared" si="150"/>
        <v>BLBBBLSC</v>
      </c>
      <c r="BC690" s="11" t="str">
        <f t="shared" si="151"/>
        <v>BLBBBLSC</v>
      </c>
      <c r="BD690" s="11" t="str">
        <f t="shared" si="152"/>
        <v>BLBBBLSC</v>
      </c>
      <c r="BE690" s="11" t="str">
        <f t="shared" si="153"/>
        <v>BLBBBLSC</v>
      </c>
    </row>
    <row r="691" spans="1:57" ht="11.25" hidden="1" customHeight="1">
      <c r="A691" s="6">
        <v>689</v>
      </c>
      <c r="B691" s="7" t="s">
        <v>1763</v>
      </c>
      <c r="C691" s="8" t="s">
        <v>1764</v>
      </c>
      <c r="D691" s="7" t="s">
        <v>72</v>
      </c>
      <c r="E691" s="7" t="s">
        <v>73</v>
      </c>
      <c r="F691" s="7" t="s">
        <v>82</v>
      </c>
      <c r="G691" s="9">
        <v>134</v>
      </c>
      <c r="H691" s="9">
        <v>121</v>
      </c>
      <c r="I691" s="9">
        <v>51</v>
      </c>
      <c r="J691" s="9">
        <v>51</v>
      </c>
      <c r="K691" s="9">
        <v>50</v>
      </c>
      <c r="L691" s="9">
        <v>51</v>
      </c>
      <c r="M691" s="9">
        <v>51</v>
      </c>
      <c r="N691" s="9">
        <v>47</v>
      </c>
      <c r="O691" s="9">
        <v>51</v>
      </c>
      <c r="P691" s="9">
        <v>73</v>
      </c>
      <c r="Q691" s="10">
        <v>101</v>
      </c>
      <c r="R691" s="11">
        <v>39</v>
      </c>
      <c r="S691" s="11">
        <v>1</v>
      </c>
      <c r="T691" s="11">
        <v>101</v>
      </c>
      <c r="U691" s="11">
        <v>101</v>
      </c>
      <c r="V691" s="11">
        <v>1</v>
      </c>
      <c r="W691" s="11">
        <v>101</v>
      </c>
      <c r="X691" s="11">
        <f t="shared" si="140"/>
        <v>445</v>
      </c>
      <c r="Y691" s="11">
        <f t="shared" si="141"/>
        <v>4550</v>
      </c>
      <c r="Z691" s="11">
        <f t="shared" si="142"/>
        <v>1880</v>
      </c>
      <c r="AA691" s="11">
        <f t="shared" si="143"/>
        <v>4050</v>
      </c>
      <c r="AB691" s="11">
        <f t="shared" si="144"/>
        <v>4050</v>
      </c>
      <c r="AC691" s="6">
        <f t="shared" si="145"/>
        <v>4740</v>
      </c>
      <c r="AD691" s="9" t="s">
        <v>309</v>
      </c>
      <c r="AE691" s="3" t="str">
        <f>IF(ISERROR(VLOOKUP($AD691,技まとめ!$A$1:$F$380,6,FALSE)),"－",VLOOKUP($AD691,技まとめ!$A$1:$F$380,6,FALSE))</f>
        <v>BB</v>
      </c>
      <c r="AF691" s="3">
        <f>IF(ISERROR(VLOOKUP($AD691,技まとめ!$A$1:$F$380,3,FALSE)),"－",VLOOKUP($AD691,技まとめ!$A$1:$F$380,3,FALSE))</f>
        <v>23</v>
      </c>
      <c r="AG691" s="3">
        <f>IF(ISERROR(VLOOKUP($AD691,技まとめ!$A$1:$F$380,5,FALSE)),"－",VLOOKUP($AD691,技まとめ!$A$1:$F$380,5,FALSE))</f>
        <v>20</v>
      </c>
      <c r="AH691" s="3" t="str">
        <f>IF($E691=IF(ISERROR(VLOOKUP($AD691,技まとめ!$A$1:$F$380,4,FALSE)),"－",VLOOKUP($AD691,技まとめ!$A$1:$F$380,4,FALSE)),"一致","")</f>
        <v>一致</v>
      </c>
      <c r="AI691" s="9" t="s">
        <v>305</v>
      </c>
      <c r="AJ691" s="3" t="str">
        <f>IF(ISERROR(VLOOKUP($AI691,技まとめ!$A$1:$F$380,6,FALSE)),"－",VLOOKUP($AI691,技まとめ!$A$1:$F$380,6,FALSE))</f>
        <v>BL</v>
      </c>
      <c r="AK691" s="3">
        <f>IF(ISERROR(VLOOKUP($AI691,技まとめ!$A$1:$F$380,3,FALSE)),"－",VLOOKUP($AI691,技まとめ!$A$1:$F$380,3,FALSE))</f>
        <v>41</v>
      </c>
      <c r="AL691" s="3">
        <f>IF(ISERROR(VLOOKUP($AI691,技まとめ!$A$1:$F$380,5,FALSE)),"－",VLOOKUP($AI691,技まとめ!$A$1:$F$380,5,FALSE))</f>
        <v>30</v>
      </c>
      <c r="AM691" s="3" t="str">
        <f>IF($E691=IF(ISERROR(VLOOKUP($AI691,技まとめ!$A$1:$F$380,4,FALSE)),"－",VLOOKUP($AI691,技まとめ!$A$1:$F$380,4,FALSE)),"一致","")</f>
        <v/>
      </c>
      <c r="AN691" s="9" t="s">
        <v>339</v>
      </c>
      <c r="AO691" s="3" t="str">
        <f>IF(ISERROR(VLOOKUP($AN691,技まとめ!$A$1:$F$380,6,FALSE)),"－",VLOOKUP($AN691,技まとめ!$A$1:$F$380,6,FALSE))</f>
        <v>NS</v>
      </c>
      <c r="AP691" s="3">
        <f>IF(ISERROR(VLOOKUP($AN691,技まとめ!$A$1:$F$380,3,FALSE)),"－",VLOOKUP($AN691,技まとめ!$A$1:$F$380,3,FALSE))</f>
        <v>42</v>
      </c>
      <c r="AQ691" s="3">
        <f>IF(ISERROR(VLOOKUP($AN691,技まとめ!$A$1:$F$380,5,FALSE)),"－",VLOOKUP($AN691,技まとめ!$A$1:$F$380,5,FALSE))</f>
        <v>28</v>
      </c>
      <c r="AR691" s="3" t="str">
        <f>IF($E691=IF(ISERROR(VLOOKUP($AN691,技まとめ!$A$1:$F$380,4,FALSE)),"－",VLOOKUP($AN691,技まとめ!$A$1:$F$380,4,FALSE)),"一致","")</f>
        <v/>
      </c>
      <c r="AS691" s="9" t="s">
        <v>116</v>
      </c>
      <c r="AT691" s="3" t="str">
        <f>IF(ISERROR(VLOOKUP($AS691,技まとめ!$A$1:$F$380,6,FALSE)),"－",VLOOKUP($AS691,技まとめ!$A$1:$F$380,6,FALSE))</f>
        <v>DR</v>
      </c>
      <c r="AU691" s="3">
        <f>IF(ISERROR(VLOOKUP($AS691,技まとめ!$A$1:$F$380,3,FALSE)),"－",VLOOKUP($AS691,技まとめ!$A$1:$F$380,3,FALSE))</f>
        <v>63</v>
      </c>
      <c r="AV691" s="3">
        <f>IF(ISERROR(VLOOKUP($AS691,技まとめ!$A$1:$F$380,5,FALSE)),"－",VLOOKUP($AS691,技まとめ!$A$1:$F$380,5,FALSE))</f>
        <v>42</v>
      </c>
      <c r="AW691" s="3" t="str">
        <f>IF($E691=IF(ISERROR(VLOOKUP($AS691,技まとめ!$A$1:$F$380,4,FALSE)),"－",VLOOKUP($AS691,技まとめ!$A$1:$F$380,4,FALSE)),"一致","")</f>
        <v/>
      </c>
      <c r="AX691" s="12" t="str">
        <f t="shared" si="146"/>
        <v>ホーントレインフェイクボールラン・ボール・ランれっぷうダッシュ</v>
      </c>
      <c r="AY691" s="12" t="str">
        <f t="shared" si="147"/>
        <v>ホーントレインフェイクボールラン・ボール・ランれっぷうダッシュ</v>
      </c>
      <c r="AZ691" s="12" t="str">
        <f t="shared" si="148"/>
        <v>ホーントレインフェイクボールラン・ボール・ランれっぷうダッシュ</v>
      </c>
      <c r="BA691" s="12" t="str">
        <f t="shared" si="149"/>
        <v>ホーントレインフェイクボールラン・ボール・ランれっぷうダッシュ</v>
      </c>
      <c r="BB691" s="11" t="str">
        <f t="shared" si="150"/>
        <v>BBBLNSDR</v>
      </c>
      <c r="BC691" s="11" t="str">
        <f t="shared" si="151"/>
        <v>BBBLNSDR</v>
      </c>
      <c r="BD691" s="11" t="str">
        <f t="shared" si="152"/>
        <v>BBBLNSDR</v>
      </c>
      <c r="BE691" s="11" t="str">
        <f t="shared" si="153"/>
        <v>BBBLNSDR</v>
      </c>
    </row>
    <row r="692" spans="1:57" ht="11.25" customHeight="1">
      <c r="A692" s="6">
        <v>690</v>
      </c>
      <c r="B692" s="7" t="s">
        <v>1765</v>
      </c>
      <c r="C692" s="8" t="s">
        <v>1766</v>
      </c>
      <c r="D692" s="7" t="s">
        <v>72</v>
      </c>
      <c r="E692" s="7" t="s">
        <v>95</v>
      </c>
      <c r="F692" s="7" t="s">
        <v>109</v>
      </c>
      <c r="G692" s="9">
        <v>99</v>
      </c>
      <c r="H692" s="9">
        <v>133</v>
      </c>
      <c r="I692" s="9">
        <v>47</v>
      </c>
      <c r="J692" s="9">
        <v>48</v>
      </c>
      <c r="K692" s="9">
        <v>48</v>
      </c>
      <c r="L692" s="9">
        <v>50</v>
      </c>
      <c r="M692" s="9">
        <v>44</v>
      </c>
      <c r="N692" s="9">
        <v>45</v>
      </c>
      <c r="O692" s="9">
        <v>45</v>
      </c>
      <c r="P692" s="9">
        <v>98</v>
      </c>
      <c r="Q692" s="10">
        <v>97</v>
      </c>
      <c r="R692" s="11">
        <v>57</v>
      </c>
      <c r="S692" s="11">
        <v>1</v>
      </c>
      <c r="T692" s="11">
        <v>100</v>
      </c>
      <c r="U692" s="11">
        <v>94</v>
      </c>
      <c r="V692" s="11">
        <v>1</v>
      </c>
      <c r="W692" s="11">
        <v>95</v>
      </c>
      <c r="X692" s="11">
        <f t="shared" si="140"/>
        <v>445</v>
      </c>
      <c r="Y692" s="11">
        <f t="shared" si="141"/>
        <v>4360</v>
      </c>
      <c r="Z692" s="11">
        <f t="shared" si="142"/>
        <v>2480</v>
      </c>
      <c r="AA692" s="11">
        <f t="shared" si="143"/>
        <v>3985</v>
      </c>
      <c r="AB692" s="11">
        <f t="shared" si="144"/>
        <v>3985</v>
      </c>
      <c r="AC692" s="6">
        <f t="shared" si="145"/>
        <v>4760</v>
      </c>
      <c r="AD692" s="9" t="s">
        <v>413</v>
      </c>
      <c r="AE692" s="3" t="str">
        <f>IF(ISERROR(VLOOKUP($AD692,技まとめ!$A$1:$F$380,6,FALSE)),"－",VLOOKUP($AD692,技まとめ!$A$1:$F$380,6,FALSE))</f>
        <v>BB</v>
      </c>
      <c r="AF692" s="3">
        <f>IF(ISERROR(VLOOKUP($AD692,技まとめ!$A$1:$F$380,3,FALSE)),"－",VLOOKUP($AD692,技まとめ!$A$1:$F$380,3,FALSE))</f>
        <v>31</v>
      </c>
      <c r="AG692" s="3">
        <f>IF(ISERROR(VLOOKUP($AD692,技まとめ!$A$1:$F$380,5,FALSE)),"－",VLOOKUP($AD692,技まとめ!$A$1:$F$380,5,FALSE))</f>
        <v>28</v>
      </c>
      <c r="AH692" s="3" t="str">
        <f>IF($E692=IF(ISERROR(VLOOKUP($AD692,技まとめ!$A$1:$F$380,4,FALSE)),"－",VLOOKUP($AD692,技まとめ!$A$1:$F$380,4,FALSE)),"一致","")</f>
        <v/>
      </c>
      <c r="AI692" s="9" t="s">
        <v>322</v>
      </c>
      <c r="AJ692" s="3" t="str">
        <f>IF(ISERROR(VLOOKUP($AI692,技まとめ!$A$1:$F$380,6,FALSE)),"－",VLOOKUP($AI692,技まとめ!$A$1:$F$380,6,FALSE))</f>
        <v>SC</v>
      </c>
      <c r="AK692" s="3">
        <f>IF(ISERROR(VLOOKUP($AI692,技まとめ!$A$1:$F$380,3,FALSE)),"－",VLOOKUP($AI692,技まとめ!$A$1:$F$380,3,FALSE))</f>
        <v>25</v>
      </c>
      <c r="AL692" s="3">
        <f>IF(ISERROR(VLOOKUP($AI692,技まとめ!$A$1:$F$380,5,FALSE)),"－",VLOOKUP($AI692,技まとめ!$A$1:$F$380,5,FALSE))</f>
        <v>20</v>
      </c>
      <c r="AM692" s="3" t="str">
        <f>IF($E692=IF(ISERROR(VLOOKUP($AI692,技まとめ!$A$1:$F$380,4,FALSE)),"－",VLOOKUP($AI692,技まとめ!$A$1:$F$380,4,FALSE)),"一致","")</f>
        <v/>
      </c>
      <c r="AN692" s="9" t="s">
        <v>5007</v>
      </c>
      <c r="AO692" s="3" t="str">
        <f>IF(ISERROR(VLOOKUP($AN692,技まとめ!$A$1:$F$380,6,FALSE)),"－",VLOOKUP($AN692,技まとめ!$A$1:$F$380,6,FALSE))</f>
        <v>－</v>
      </c>
      <c r="AP692" s="3">
        <f>IF(ISERROR(VLOOKUP($AN692,技まとめ!$A$1:$F$380,3,FALSE)),"－",VLOOKUP($AN692,技まとめ!$A$1:$F$380,3,FALSE))</f>
        <v>0</v>
      </c>
      <c r="AQ692" s="3">
        <f>IF(ISERROR(VLOOKUP($AN692,技まとめ!$A$1:$F$380,5,FALSE)),"－",VLOOKUP($AN692,技まとめ!$A$1:$F$380,5,FALSE))</f>
        <v>0</v>
      </c>
      <c r="AR692" s="3" t="str">
        <f>IF($E692=IF(ISERROR(VLOOKUP($AN692,技まとめ!$A$1:$F$380,4,FALSE)),"－",VLOOKUP($AN692,技まとめ!$A$1:$F$380,4,FALSE)),"一致","")</f>
        <v/>
      </c>
      <c r="AS692" s="9" t="s">
        <v>158</v>
      </c>
      <c r="AT692" s="3" t="str">
        <f>IF(ISERROR(VLOOKUP($AS692,技まとめ!$A$1:$F$380,6,FALSE)),"－",VLOOKUP($AS692,技まとめ!$A$1:$F$380,6,FALSE))</f>
        <v>NS</v>
      </c>
      <c r="AU692" s="3">
        <f>IF(ISERROR(VLOOKUP($AS692,技まとめ!$A$1:$F$380,3,FALSE)),"－",VLOOKUP($AS692,技まとめ!$A$1:$F$380,3,FALSE))</f>
        <v>70</v>
      </c>
      <c r="AV692" s="3">
        <f>IF(ISERROR(VLOOKUP($AS692,技まとめ!$A$1:$F$380,5,FALSE)),"－",VLOOKUP($AS692,技まとめ!$A$1:$F$380,5,FALSE))</f>
        <v>40</v>
      </c>
      <c r="AW692" s="3" t="str">
        <f>IF($E692=IF(ISERROR(VLOOKUP($AS692,技まとめ!$A$1:$F$380,4,FALSE)),"－",VLOOKUP($AS692,技まとめ!$A$1:$F$380,4,FALSE)),"一致","")</f>
        <v/>
      </c>
      <c r="AX692" s="12" t="str">
        <f t="shared" si="146"/>
        <v>スーパーしこふみターザンキックちょうわざ！リフレクトバスター</v>
      </c>
      <c r="AY692" s="12" t="str">
        <f t="shared" si="147"/>
        <v>スーパーしこふみターザンキックちょうわざ！リフレクトバスター</v>
      </c>
      <c r="AZ692" s="12" t="str">
        <f t="shared" si="148"/>
        <v>スーパーしこふみターザンキックちょうわざ！リフレクトバスター</v>
      </c>
      <c r="BA692" s="12" t="str">
        <f t="shared" si="149"/>
        <v>スーパーしこふみターザンキックちょうわざ！リフレクトバスター</v>
      </c>
      <c r="BB692" s="11" t="str">
        <f t="shared" si="150"/>
        <v>BBSC－NS</v>
      </c>
      <c r="BC692" s="11" t="str">
        <f t="shared" si="151"/>
        <v>BBSC－NS</v>
      </c>
      <c r="BD692" s="11" t="str">
        <f t="shared" si="152"/>
        <v>BBSC－NS</v>
      </c>
      <c r="BE692" s="11" t="str">
        <f t="shared" si="153"/>
        <v>BBSC－NS</v>
      </c>
    </row>
    <row r="693" spans="1:57" ht="11.25" hidden="1" customHeight="1">
      <c r="A693" s="6">
        <v>691</v>
      </c>
      <c r="B693" s="7" t="s">
        <v>1767</v>
      </c>
      <c r="C693" s="8" t="s">
        <v>1768</v>
      </c>
      <c r="D693" s="7" t="s">
        <v>72</v>
      </c>
      <c r="E693" s="7" t="s">
        <v>95</v>
      </c>
      <c r="F693" s="7" t="s">
        <v>109</v>
      </c>
      <c r="G693" s="9">
        <v>121</v>
      </c>
      <c r="H693" s="9">
        <v>86</v>
      </c>
      <c r="I693" s="9">
        <v>46</v>
      </c>
      <c r="J693" s="9">
        <v>49</v>
      </c>
      <c r="K693" s="9">
        <v>54</v>
      </c>
      <c r="L693" s="9">
        <v>46</v>
      </c>
      <c r="M693" s="9">
        <v>47</v>
      </c>
      <c r="N693" s="9">
        <v>53</v>
      </c>
      <c r="O693" s="9">
        <v>50</v>
      </c>
      <c r="P693" s="9">
        <v>77</v>
      </c>
      <c r="Q693" s="10">
        <v>96</v>
      </c>
      <c r="R693" s="11">
        <v>51</v>
      </c>
      <c r="S693" s="11">
        <v>1</v>
      </c>
      <c r="T693" s="11">
        <v>96</v>
      </c>
      <c r="U693" s="11">
        <v>97</v>
      </c>
      <c r="V693" s="11">
        <v>1</v>
      </c>
      <c r="W693" s="11">
        <v>100</v>
      </c>
      <c r="X693" s="11">
        <f t="shared" si="140"/>
        <v>442</v>
      </c>
      <c r="Y693" s="11">
        <f t="shared" si="141"/>
        <v>4345</v>
      </c>
      <c r="Z693" s="11">
        <f t="shared" si="142"/>
        <v>2295</v>
      </c>
      <c r="AA693" s="11">
        <f t="shared" si="143"/>
        <v>3870</v>
      </c>
      <c r="AB693" s="11">
        <f t="shared" si="144"/>
        <v>3870</v>
      </c>
      <c r="AC693" s="6">
        <f t="shared" si="145"/>
        <v>4595</v>
      </c>
      <c r="AD693" s="9" t="s">
        <v>210</v>
      </c>
      <c r="AE693" s="3" t="str">
        <f>IF(ISERROR(VLOOKUP($AD693,技まとめ!$A$1:$F$380,6,FALSE)),"－",VLOOKUP($AD693,技まとめ!$A$1:$F$380,6,FALSE))</f>
        <v>NS</v>
      </c>
      <c r="AF693" s="3">
        <f>IF(ISERROR(VLOOKUP($AD693,技まとめ!$A$1:$F$380,3,FALSE)),"－",VLOOKUP($AD693,技まとめ!$A$1:$F$380,3,FALSE))</f>
        <v>25</v>
      </c>
      <c r="AG693" s="3">
        <f>IF(ISERROR(VLOOKUP($AD693,技まとめ!$A$1:$F$380,5,FALSE)),"－",VLOOKUP($AD693,技まとめ!$A$1:$F$380,5,FALSE))</f>
        <v>20</v>
      </c>
      <c r="AH693" s="3" t="str">
        <f>IF($E693=IF(ISERROR(VLOOKUP($AD693,技まとめ!$A$1:$F$380,4,FALSE)),"－",VLOOKUP($AD693,技まとめ!$A$1:$F$380,4,FALSE)),"一致","")</f>
        <v/>
      </c>
      <c r="AI693" s="9" t="s">
        <v>335</v>
      </c>
      <c r="AJ693" s="3" t="str">
        <f>IF(ISERROR(VLOOKUP($AI693,技まとめ!$A$1:$F$380,6,FALSE)),"－",VLOOKUP($AI693,技まとめ!$A$1:$F$380,6,FALSE))</f>
        <v>SC</v>
      </c>
      <c r="AK693" s="3">
        <f>IF(ISERROR(VLOOKUP($AI693,技まとめ!$A$1:$F$380,3,FALSE)),"－",VLOOKUP($AI693,技まとめ!$A$1:$F$380,3,FALSE))</f>
        <v>51</v>
      </c>
      <c r="AL693" s="3">
        <f>IF(ISERROR(VLOOKUP($AI693,技まとめ!$A$1:$F$380,5,FALSE)),"－",VLOOKUP($AI693,技まとめ!$A$1:$F$380,5,FALSE))</f>
        <v>31</v>
      </c>
      <c r="AM693" s="3" t="str">
        <f>IF($E693=IF(ISERROR(VLOOKUP($AI693,技まとめ!$A$1:$F$380,4,FALSE)),"－",VLOOKUP($AI693,技まとめ!$A$1:$F$380,4,FALSE)),"一致","")</f>
        <v/>
      </c>
      <c r="AN693" s="9" t="s">
        <v>671</v>
      </c>
      <c r="AO693" s="3" t="str">
        <f>IF(ISERROR(VLOOKUP($AN693,技まとめ!$A$1:$F$380,6,FALSE)),"－",VLOOKUP($AN693,技まとめ!$A$1:$F$380,6,FALSE))</f>
        <v>BL</v>
      </c>
      <c r="AP693" s="3">
        <f>IF(ISERROR(VLOOKUP($AN693,技まとめ!$A$1:$F$380,3,FALSE)),"－",VLOOKUP($AN693,技まとめ!$A$1:$F$380,3,FALSE))</f>
        <v>56</v>
      </c>
      <c r="AQ693" s="3">
        <f>IF(ISERROR(VLOOKUP($AN693,技まとめ!$A$1:$F$380,5,FALSE)),"－",VLOOKUP($AN693,技まとめ!$A$1:$F$380,5,FALSE))</f>
        <v>39</v>
      </c>
      <c r="AR693" s="3" t="str">
        <f>IF($E693=IF(ISERROR(VLOOKUP($AN693,技まとめ!$A$1:$F$380,4,FALSE)),"－",VLOOKUP($AN693,技まとめ!$A$1:$F$380,4,FALSE)),"一致","")</f>
        <v/>
      </c>
      <c r="AS693" s="9" t="s">
        <v>255</v>
      </c>
      <c r="AT693" s="3" t="str">
        <f>IF(ISERROR(VLOOKUP($AS693,技まとめ!$A$1:$F$380,6,FALSE)),"－",VLOOKUP($AS693,技まとめ!$A$1:$F$380,6,FALSE))</f>
        <v>DR</v>
      </c>
      <c r="AU693" s="3">
        <f>IF(ISERROR(VLOOKUP($AS693,技まとめ!$A$1:$F$380,3,FALSE)),"－",VLOOKUP($AS693,技まとめ!$A$1:$F$380,3,FALSE))</f>
        <v>52</v>
      </c>
      <c r="AV693" s="3">
        <f>IF(ISERROR(VLOOKUP($AS693,技まとめ!$A$1:$F$380,5,FALSE)),"－",VLOOKUP($AS693,技まとめ!$A$1:$F$380,5,FALSE))</f>
        <v>36</v>
      </c>
      <c r="AW693" s="3" t="str">
        <f>IF($E693=IF(ISERROR(VLOOKUP($AS693,技まとめ!$A$1:$F$380,4,FALSE)),"－",VLOOKUP($AS693,技まとめ!$A$1:$F$380,4,FALSE)),"一致","")</f>
        <v/>
      </c>
      <c r="AX693" s="12" t="str">
        <f t="shared" si="146"/>
        <v>スパイラルショットダイナマイトシュートフレイムダンスカマイタチ</v>
      </c>
      <c r="AY693" s="12" t="str">
        <f t="shared" si="147"/>
        <v>スパイラルショットダイナマイトシュートフレイムダンスカマイタチ</v>
      </c>
      <c r="AZ693" s="12" t="str">
        <f t="shared" si="148"/>
        <v>スパイラルショットダイナマイトシュートフレイムダンスカマイタチ</v>
      </c>
      <c r="BA693" s="12" t="str">
        <f t="shared" si="149"/>
        <v>スパイラルショットダイナマイトシュートフレイムダンスカマイタチ</v>
      </c>
      <c r="BB693" s="11" t="str">
        <f t="shared" si="150"/>
        <v>NSSCBLDR</v>
      </c>
      <c r="BC693" s="11" t="str">
        <f t="shared" si="151"/>
        <v>NSSCBLDR</v>
      </c>
      <c r="BD693" s="11" t="str">
        <f t="shared" si="152"/>
        <v>NSSCBLDR</v>
      </c>
      <c r="BE693" s="11" t="str">
        <f t="shared" si="153"/>
        <v>NSSCBLDR</v>
      </c>
    </row>
    <row r="694" spans="1:57" ht="11.25" hidden="1" customHeight="1">
      <c r="A694" s="6">
        <v>692</v>
      </c>
      <c r="B694" s="7" t="s">
        <v>1769</v>
      </c>
      <c r="C694" s="8" t="s">
        <v>1770</v>
      </c>
      <c r="D694" s="7" t="s">
        <v>72</v>
      </c>
      <c r="E694" s="7" t="s">
        <v>102</v>
      </c>
      <c r="F694" s="7" t="s">
        <v>82</v>
      </c>
      <c r="G694" s="9">
        <v>120</v>
      </c>
      <c r="H694" s="9">
        <v>101</v>
      </c>
      <c r="I694" s="9">
        <v>62</v>
      </c>
      <c r="J694" s="9">
        <v>54</v>
      </c>
      <c r="K694" s="9">
        <v>54</v>
      </c>
      <c r="L694" s="9">
        <v>59</v>
      </c>
      <c r="M694" s="9">
        <v>50</v>
      </c>
      <c r="N694" s="9">
        <v>62</v>
      </c>
      <c r="O694" s="9">
        <v>55</v>
      </c>
      <c r="P694" s="9">
        <v>22</v>
      </c>
      <c r="Q694" s="10">
        <v>112</v>
      </c>
      <c r="R694" s="11">
        <v>10</v>
      </c>
      <c r="S694" s="11">
        <v>1</v>
      </c>
      <c r="T694" s="11">
        <v>109</v>
      </c>
      <c r="U694" s="11">
        <v>100</v>
      </c>
      <c r="V694" s="11">
        <v>1</v>
      </c>
      <c r="W694" s="11">
        <v>105</v>
      </c>
      <c r="X694" s="11">
        <f t="shared" si="140"/>
        <v>438</v>
      </c>
      <c r="Y694" s="11">
        <f t="shared" si="141"/>
        <v>5010</v>
      </c>
      <c r="Z694" s="11">
        <f t="shared" si="142"/>
        <v>885</v>
      </c>
      <c r="AA694" s="11">
        <f t="shared" si="143"/>
        <v>4350</v>
      </c>
      <c r="AB694" s="11">
        <f t="shared" si="144"/>
        <v>4350</v>
      </c>
      <c r="AC694" s="6">
        <f t="shared" si="145"/>
        <v>4935</v>
      </c>
      <c r="AD694" s="9" t="s">
        <v>89</v>
      </c>
      <c r="AE694" s="3" t="str">
        <f>IF(ISERROR(VLOOKUP($AD694,技まとめ!$A$1:$F$380,6,FALSE)),"－",VLOOKUP($AD694,技まとめ!$A$1:$F$380,6,FALSE))</f>
        <v>BB</v>
      </c>
      <c r="AF694" s="3">
        <f>IF(ISERROR(VLOOKUP($AD694,技まとめ!$A$1:$F$380,3,FALSE)),"－",VLOOKUP($AD694,技まとめ!$A$1:$F$380,3,FALSE))</f>
        <v>43</v>
      </c>
      <c r="AG694" s="3">
        <f>IF(ISERROR(VLOOKUP($AD694,技まとめ!$A$1:$F$380,5,FALSE)),"－",VLOOKUP($AD694,技まとめ!$A$1:$F$380,5,FALSE))</f>
        <v>30</v>
      </c>
      <c r="AH694" s="3" t="str">
        <f>IF($E694=IF(ISERROR(VLOOKUP($AD694,技まとめ!$A$1:$F$380,4,FALSE)),"－",VLOOKUP($AD694,技まとめ!$A$1:$F$380,4,FALSE)),"一致","")</f>
        <v/>
      </c>
      <c r="AI694" s="9" t="s">
        <v>388</v>
      </c>
      <c r="AJ694" s="3" t="str">
        <f>IF(ISERROR(VLOOKUP($AI694,技まとめ!$A$1:$F$380,6,FALSE)),"－",VLOOKUP($AI694,技まとめ!$A$1:$F$380,6,FALSE))</f>
        <v>NS</v>
      </c>
      <c r="AK694" s="3">
        <f>IF(ISERROR(VLOOKUP($AI694,技まとめ!$A$1:$F$380,3,FALSE)),"－",VLOOKUP($AI694,技まとめ!$A$1:$F$380,3,FALSE))</f>
        <v>31</v>
      </c>
      <c r="AL694" s="3">
        <f>IF(ISERROR(VLOOKUP($AI694,技まとめ!$A$1:$F$380,5,FALSE)),"－",VLOOKUP($AI694,技まとめ!$A$1:$F$380,5,FALSE))</f>
        <v>22</v>
      </c>
      <c r="AM694" s="3" t="str">
        <f>IF($E694=IF(ISERROR(VLOOKUP($AI694,技まとめ!$A$1:$F$380,4,FALSE)),"－",VLOOKUP($AI694,技まとめ!$A$1:$F$380,4,FALSE)),"一致","")</f>
        <v>一致</v>
      </c>
      <c r="AN694" s="9" t="s">
        <v>481</v>
      </c>
      <c r="AO694" s="3" t="str">
        <f>IF(ISERROR(VLOOKUP($AN694,技まとめ!$A$1:$F$380,6,FALSE)),"－",VLOOKUP($AN694,技まとめ!$A$1:$F$380,6,FALSE))</f>
        <v>SC</v>
      </c>
      <c r="AP694" s="3">
        <f>IF(ISERROR(VLOOKUP($AN694,技まとめ!$A$1:$F$380,3,FALSE)),"－",VLOOKUP($AN694,技まとめ!$A$1:$F$380,3,FALSE))</f>
        <v>59</v>
      </c>
      <c r="AQ694" s="3">
        <f>IF(ISERROR(VLOOKUP($AN694,技まとめ!$A$1:$F$380,5,FALSE)),"－",VLOOKUP($AN694,技まとめ!$A$1:$F$380,5,FALSE))</f>
        <v>34</v>
      </c>
      <c r="AR694" s="3" t="str">
        <f>IF($E694=IF(ISERROR(VLOOKUP($AN694,技まとめ!$A$1:$F$380,4,FALSE)),"－",VLOOKUP($AN694,技まとめ!$A$1:$F$380,4,FALSE)),"一致","")</f>
        <v/>
      </c>
      <c r="AS694" s="9" t="s">
        <v>92</v>
      </c>
      <c r="AT694" s="3" t="str">
        <f>IF(ISERROR(VLOOKUP($AS694,技まとめ!$A$1:$F$380,6,FALSE)),"－",VLOOKUP($AS694,技まとめ!$A$1:$F$380,6,FALSE))</f>
        <v>BB</v>
      </c>
      <c r="AU694" s="3">
        <f>IF(ISERROR(VLOOKUP($AS694,技まとめ!$A$1:$F$380,3,FALSE)),"－",VLOOKUP($AS694,技まとめ!$A$1:$F$380,3,FALSE))</f>
        <v>98</v>
      </c>
      <c r="AV694" s="3">
        <f>IF(ISERROR(VLOOKUP($AS694,技まとめ!$A$1:$F$380,5,FALSE)),"－",VLOOKUP($AS694,技まとめ!$A$1:$F$380,5,FALSE))</f>
        <v>56</v>
      </c>
      <c r="AW694" s="3" t="str">
        <f>IF($E694=IF(ISERROR(VLOOKUP($AS694,技まとめ!$A$1:$F$380,4,FALSE)),"－",VLOOKUP($AS694,技まとめ!$A$1:$F$380,4,FALSE)),"一致","")</f>
        <v/>
      </c>
      <c r="AX694" s="12" t="str">
        <f t="shared" si="146"/>
        <v>ザ・ウォールメテオアタックトカチェフボンバーザ・マウンテン</v>
      </c>
      <c r="AY694" s="12" t="str">
        <f t="shared" si="147"/>
        <v>ザ・ウォールメテオアタックトカチェフボンバーザ・マウンテン</v>
      </c>
      <c r="AZ694" s="12" t="str">
        <f t="shared" si="148"/>
        <v>ザ・ウォールメテオアタックトカチェフボンバーザ・マウンテン</v>
      </c>
      <c r="BA694" s="12" t="str">
        <f t="shared" si="149"/>
        <v>ザ・ウォールメテオアタックトカチェフボンバーザ・マウンテン</v>
      </c>
      <c r="BB694" s="11" t="str">
        <f t="shared" si="150"/>
        <v>BBNSSCBB</v>
      </c>
      <c r="BC694" s="11" t="str">
        <f t="shared" si="151"/>
        <v>BBNSSCBB</v>
      </c>
      <c r="BD694" s="11" t="str">
        <f t="shared" si="152"/>
        <v>BBNSSCBB</v>
      </c>
      <c r="BE694" s="11" t="str">
        <f t="shared" si="153"/>
        <v>BBNSSCBB</v>
      </c>
    </row>
    <row r="695" spans="1:57" ht="11.25" hidden="1" customHeight="1">
      <c r="A695" s="6">
        <v>693</v>
      </c>
      <c r="B695" s="7" t="s">
        <v>1771</v>
      </c>
      <c r="C695" s="8" t="s">
        <v>1772</v>
      </c>
      <c r="D695" s="7" t="s">
        <v>72</v>
      </c>
      <c r="E695" s="7" t="s">
        <v>73</v>
      </c>
      <c r="F695" s="7" t="s">
        <v>82</v>
      </c>
      <c r="G695" s="9">
        <v>92</v>
      </c>
      <c r="H695" s="9">
        <v>135</v>
      </c>
      <c r="I695" s="9">
        <v>56</v>
      </c>
      <c r="J695" s="9">
        <v>55</v>
      </c>
      <c r="K695" s="9">
        <v>47</v>
      </c>
      <c r="L695" s="9">
        <v>47</v>
      </c>
      <c r="M695" s="9">
        <v>47</v>
      </c>
      <c r="N695" s="9">
        <v>52</v>
      </c>
      <c r="O695" s="9">
        <v>56</v>
      </c>
      <c r="P695" s="9">
        <v>66</v>
      </c>
      <c r="Q695" s="10">
        <v>106</v>
      </c>
      <c r="R695" s="11">
        <v>38</v>
      </c>
      <c r="S695" s="11">
        <v>1</v>
      </c>
      <c r="T695" s="11">
        <v>97</v>
      </c>
      <c r="U695" s="11">
        <v>97</v>
      </c>
      <c r="V695" s="11">
        <v>1</v>
      </c>
      <c r="W695" s="11">
        <v>106</v>
      </c>
      <c r="X695" s="11">
        <f t="shared" si="140"/>
        <v>446</v>
      </c>
      <c r="Y695" s="11">
        <f t="shared" si="141"/>
        <v>4775</v>
      </c>
      <c r="Z695" s="11">
        <f t="shared" si="142"/>
        <v>1870</v>
      </c>
      <c r="AA695" s="11">
        <f t="shared" si="143"/>
        <v>3935</v>
      </c>
      <c r="AB695" s="11">
        <f t="shared" si="144"/>
        <v>3935</v>
      </c>
      <c r="AC695" s="6">
        <f t="shared" si="145"/>
        <v>4600</v>
      </c>
      <c r="AD695" s="9" t="s">
        <v>300</v>
      </c>
      <c r="AE695" s="3" t="str">
        <f>IF(ISERROR(VLOOKUP($AD695,技まとめ!$A$1:$F$380,6,FALSE)),"－",VLOOKUP($AD695,技まとめ!$A$1:$F$380,6,FALSE))</f>
        <v>BB</v>
      </c>
      <c r="AF695" s="3">
        <f>IF(ISERROR(VLOOKUP($AD695,技まとめ!$A$1:$F$380,3,FALSE)),"－",VLOOKUP($AD695,技まとめ!$A$1:$F$380,3,FALSE))</f>
        <v>49</v>
      </c>
      <c r="AG695" s="3">
        <f>IF(ISERROR(VLOOKUP($AD695,技まとめ!$A$1:$F$380,5,FALSE)),"－",VLOOKUP($AD695,技まとめ!$A$1:$F$380,5,FALSE))</f>
        <v>32</v>
      </c>
      <c r="AH695" s="3" t="str">
        <f>IF($E695=IF(ISERROR(VLOOKUP($AD695,技まとめ!$A$1:$F$380,4,FALSE)),"－",VLOOKUP($AD695,技まとめ!$A$1:$F$380,4,FALSE)),"一致","")</f>
        <v/>
      </c>
      <c r="AI695" s="9" t="s">
        <v>779</v>
      </c>
      <c r="AJ695" s="3" t="str">
        <f>IF(ISERROR(VLOOKUP($AI695,技まとめ!$A$1:$F$380,6,FALSE)),"－",VLOOKUP($AI695,技まとめ!$A$1:$F$380,6,FALSE))</f>
        <v>CA</v>
      </c>
      <c r="AK695" s="3">
        <f>IF(ISERROR(VLOOKUP($AI695,技まとめ!$A$1:$F$380,3,FALSE)),"－",VLOOKUP($AI695,技まとめ!$A$1:$F$380,3,FALSE))</f>
        <v>56</v>
      </c>
      <c r="AL695" s="3">
        <f>IF(ISERROR(VLOOKUP($AI695,技まとめ!$A$1:$F$380,5,FALSE)),"－",VLOOKUP($AI695,技まとめ!$A$1:$F$380,5,FALSE))</f>
        <v>37</v>
      </c>
      <c r="AM695" s="3" t="str">
        <f>IF($E695=IF(ISERROR(VLOOKUP($AI695,技まとめ!$A$1:$F$380,4,FALSE)),"－",VLOOKUP($AI695,技まとめ!$A$1:$F$380,4,FALSE)),"一致","")</f>
        <v/>
      </c>
      <c r="AN695" s="9" t="s">
        <v>454</v>
      </c>
      <c r="AO695" s="3" t="str">
        <f>IF(ISERROR(VLOOKUP($AN695,技まとめ!$A$1:$F$380,6,FALSE)),"－",VLOOKUP($AN695,技まとめ!$A$1:$F$380,6,FALSE))</f>
        <v>BL</v>
      </c>
      <c r="AP695" s="3">
        <f>IF(ISERROR(VLOOKUP($AN695,技まとめ!$A$1:$F$380,3,FALSE)),"－",VLOOKUP($AN695,技まとめ!$A$1:$F$380,3,FALSE))</f>
        <v>65</v>
      </c>
      <c r="AQ695" s="3">
        <f>IF(ISERROR(VLOOKUP($AN695,技まとめ!$A$1:$F$380,5,FALSE)),"－",VLOOKUP($AN695,技まとめ!$A$1:$F$380,5,FALSE))</f>
        <v>42</v>
      </c>
      <c r="AR695" s="3" t="str">
        <f>IF($E695=IF(ISERROR(VLOOKUP($AN695,技まとめ!$A$1:$F$380,4,FALSE)),"－",VLOOKUP($AN695,技まとめ!$A$1:$F$380,4,FALSE)),"一致","")</f>
        <v/>
      </c>
      <c r="AS695" s="9" t="s">
        <v>173</v>
      </c>
      <c r="AT695" s="3" t="str">
        <f>IF(ISERROR(VLOOKUP($AS695,技まとめ!$A$1:$F$380,6,FALSE)),"－",VLOOKUP($AS695,技まとめ!$A$1:$F$380,6,FALSE))</f>
        <v>DR</v>
      </c>
      <c r="AU695" s="3">
        <f>IF(ISERROR(VLOOKUP($AS695,技まとめ!$A$1:$F$380,3,FALSE)),"－",VLOOKUP($AS695,技まとめ!$A$1:$F$380,3,FALSE))</f>
        <v>65</v>
      </c>
      <c r="AV695" s="3">
        <f>IF(ISERROR(VLOOKUP($AS695,技まとめ!$A$1:$F$380,5,FALSE)),"－",VLOOKUP($AS695,技まとめ!$A$1:$F$380,5,FALSE))</f>
        <v>42</v>
      </c>
      <c r="AW695" s="3" t="str">
        <f>IF($E695=IF(ISERROR(VLOOKUP($AS695,技まとめ!$A$1:$F$380,4,FALSE)),"－",VLOOKUP($AS695,技まとめ!$A$1:$F$380,4,FALSE)),"一致","")</f>
        <v/>
      </c>
      <c r="AX695" s="12" t="str">
        <f t="shared" si="146"/>
        <v>スピニングカットスティンガーぶんしんディフェンスぶんしんフェイント</v>
      </c>
      <c r="AY695" s="12" t="str">
        <f t="shared" si="147"/>
        <v>スピニングカットスティンガーぶんしんディフェンスぶんしんフェイント</v>
      </c>
      <c r="AZ695" s="12" t="str">
        <f t="shared" si="148"/>
        <v>スピニングカットスティンガーぶんしんディフェンスぶんしんフェイント</v>
      </c>
      <c r="BA695" s="12" t="str">
        <f t="shared" si="149"/>
        <v>スピニングカットスティンガーぶんしんディフェンスぶんしんフェイント</v>
      </c>
      <c r="BB695" s="11" t="str">
        <f t="shared" si="150"/>
        <v>BBCABLDR</v>
      </c>
      <c r="BC695" s="11" t="str">
        <f t="shared" si="151"/>
        <v>BBCABLDR</v>
      </c>
      <c r="BD695" s="11" t="str">
        <f t="shared" si="152"/>
        <v>BBCABLDR</v>
      </c>
      <c r="BE695" s="11" t="str">
        <f t="shared" si="153"/>
        <v>BBCABLDR</v>
      </c>
    </row>
    <row r="696" spans="1:57" ht="11.25" hidden="1" customHeight="1">
      <c r="A696" s="6">
        <v>694</v>
      </c>
      <c r="B696" s="7" t="s">
        <v>1773</v>
      </c>
      <c r="C696" s="8" t="s">
        <v>1774</v>
      </c>
      <c r="D696" s="7" t="s">
        <v>72</v>
      </c>
      <c r="E696" s="7" t="s">
        <v>95</v>
      </c>
      <c r="F696" s="7" t="s">
        <v>74</v>
      </c>
      <c r="G696" s="9">
        <v>124</v>
      </c>
      <c r="H696" s="9">
        <v>112</v>
      </c>
      <c r="I696" s="9">
        <v>54</v>
      </c>
      <c r="J696" s="9">
        <v>56</v>
      </c>
      <c r="K696" s="9">
        <v>44</v>
      </c>
      <c r="L696" s="9">
        <v>48</v>
      </c>
      <c r="M696" s="9">
        <v>45</v>
      </c>
      <c r="N696" s="9">
        <v>55</v>
      </c>
      <c r="O696" s="9">
        <v>53</v>
      </c>
      <c r="P696" s="9">
        <v>70</v>
      </c>
      <c r="Q696" s="10">
        <v>104</v>
      </c>
      <c r="R696" s="11">
        <v>43</v>
      </c>
      <c r="S696" s="11">
        <v>1</v>
      </c>
      <c r="T696" s="11">
        <v>98</v>
      </c>
      <c r="U696" s="11">
        <v>95</v>
      </c>
      <c r="V696" s="11">
        <v>1</v>
      </c>
      <c r="W696" s="11">
        <v>103</v>
      </c>
      <c r="X696" s="11">
        <f t="shared" si="140"/>
        <v>445</v>
      </c>
      <c r="Y696" s="11">
        <f t="shared" si="141"/>
        <v>4680</v>
      </c>
      <c r="Z696" s="11">
        <f t="shared" si="142"/>
        <v>2030</v>
      </c>
      <c r="AA696" s="11">
        <f t="shared" si="143"/>
        <v>3955</v>
      </c>
      <c r="AB696" s="11">
        <f t="shared" si="144"/>
        <v>3955</v>
      </c>
      <c r="AC696" s="6">
        <f t="shared" si="145"/>
        <v>4650</v>
      </c>
      <c r="AD696" s="9" t="s">
        <v>490</v>
      </c>
      <c r="AE696" s="3" t="str">
        <f>IF(ISERROR(VLOOKUP($AD696,技まとめ!$A$1:$F$380,6,FALSE)),"－",VLOOKUP($AD696,技まとめ!$A$1:$F$380,6,FALSE))</f>
        <v>P1</v>
      </c>
      <c r="AF696" s="3">
        <f>IF(ISERROR(VLOOKUP($AD696,技まとめ!$A$1:$F$380,3,FALSE)),"－",VLOOKUP($AD696,技まとめ!$A$1:$F$380,3,FALSE))</f>
        <v>18</v>
      </c>
      <c r="AG696" s="3">
        <f>IF(ISERROR(VLOOKUP($AD696,技まとめ!$A$1:$F$380,5,FALSE)),"－",VLOOKUP($AD696,技まとめ!$A$1:$F$380,5,FALSE))</f>
        <v>21</v>
      </c>
      <c r="AH696" s="3" t="str">
        <f>IF($E696=IF(ISERROR(VLOOKUP($AD696,技まとめ!$A$1:$F$380,4,FALSE)),"－",VLOOKUP($AD696,技まとめ!$A$1:$F$380,4,FALSE)),"一致","")</f>
        <v/>
      </c>
      <c r="AI696" s="9" t="s">
        <v>89</v>
      </c>
      <c r="AJ696" s="3" t="str">
        <f>IF(ISERROR(VLOOKUP($AI696,技まとめ!$A$1:$F$380,6,FALSE)),"－",VLOOKUP($AI696,技まとめ!$A$1:$F$380,6,FALSE))</f>
        <v>BB</v>
      </c>
      <c r="AK696" s="3">
        <f>IF(ISERROR(VLOOKUP($AI696,技まとめ!$A$1:$F$380,3,FALSE)),"－",VLOOKUP($AI696,技まとめ!$A$1:$F$380,3,FALSE))</f>
        <v>43</v>
      </c>
      <c r="AL696" s="3">
        <f>IF(ISERROR(VLOOKUP($AI696,技まとめ!$A$1:$F$380,5,FALSE)),"－",VLOOKUP($AI696,技まとめ!$A$1:$F$380,5,FALSE))</f>
        <v>30</v>
      </c>
      <c r="AM696" s="3" t="str">
        <f>IF($E696=IF(ISERROR(VLOOKUP($AI696,技まとめ!$A$1:$F$380,4,FALSE)),"－",VLOOKUP($AI696,技まとめ!$A$1:$F$380,4,FALSE)),"一致","")</f>
        <v/>
      </c>
      <c r="AN696" s="9" t="s">
        <v>801</v>
      </c>
      <c r="AO696" s="3" t="str">
        <f>IF(ISERROR(VLOOKUP($AN696,技まとめ!$A$1:$F$380,6,FALSE)),"－",VLOOKUP($AN696,技まとめ!$A$1:$F$380,6,FALSE))</f>
        <v>CA</v>
      </c>
      <c r="AP696" s="3">
        <f>IF(ISERROR(VLOOKUP($AN696,技まとめ!$A$1:$F$380,3,FALSE)),"－",VLOOKUP($AN696,技まとめ!$A$1:$F$380,3,FALSE))</f>
        <v>50</v>
      </c>
      <c r="AQ696" s="3">
        <f>IF(ISERROR(VLOOKUP($AN696,技まとめ!$A$1:$F$380,5,FALSE)),"－",VLOOKUP($AN696,技まとめ!$A$1:$F$380,5,FALSE))</f>
        <v>35</v>
      </c>
      <c r="AR696" s="3" t="str">
        <f>IF($E696=IF(ISERROR(VLOOKUP($AN696,技まとめ!$A$1:$F$380,4,FALSE)),"－",VLOOKUP($AN696,技まとめ!$A$1:$F$380,4,FALSE)),"一致","")</f>
        <v>一致</v>
      </c>
      <c r="AS696" s="9" t="s">
        <v>106</v>
      </c>
      <c r="AT696" s="3" t="str">
        <f>IF(ISERROR(VLOOKUP($AS696,技まとめ!$A$1:$F$380,6,FALSE)),"－",VLOOKUP($AS696,技まとめ!$A$1:$F$380,6,FALSE))</f>
        <v>BL</v>
      </c>
      <c r="AU696" s="3">
        <f>IF(ISERROR(VLOOKUP($AS696,技まとめ!$A$1:$F$380,3,FALSE)),"－",VLOOKUP($AS696,技まとめ!$A$1:$F$380,3,FALSE))</f>
        <v>77</v>
      </c>
      <c r="AV696" s="3">
        <f>IF(ISERROR(VLOOKUP($AS696,技まとめ!$A$1:$F$380,5,FALSE)),"－",VLOOKUP($AS696,技まとめ!$A$1:$F$380,5,FALSE))</f>
        <v>47</v>
      </c>
      <c r="AW696" s="3" t="str">
        <f>IF($E696=IF(ISERROR(VLOOKUP($AS696,技まとめ!$A$1:$F$380,4,FALSE)),"－",VLOOKUP($AS696,技まとめ!$A$1:$F$380,4,FALSE)),"一致","")</f>
        <v/>
      </c>
      <c r="AX696" s="12" t="str">
        <f t="shared" si="146"/>
        <v>まきわりチョップザ・ウォールブラックホールブロックサーカス</v>
      </c>
      <c r="AY696" s="12" t="str">
        <f t="shared" si="147"/>
        <v>まきわりチョップザ・ウォールブラックホールブロックサーカス</v>
      </c>
      <c r="AZ696" s="12" t="str">
        <f t="shared" si="148"/>
        <v>まきわりチョップザ・ウォールブラックホールブロックサーカス</v>
      </c>
      <c r="BA696" s="12" t="str">
        <f t="shared" si="149"/>
        <v>まきわりチョップザ・ウォールブラックホールブロックサーカス</v>
      </c>
      <c r="BB696" s="11" t="str">
        <f t="shared" si="150"/>
        <v>P1BBCABL</v>
      </c>
      <c r="BC696" s="11" t="str">
        <f t="shared" si="151"/>
        <v>P1BBCABL</v>
      </c>
      <c r="BD696" s="11" t="str">
        <f t="shared" si="152"/>
        <v>P1BBCABL</v>
      </c>
      <c r="BE696" s="11" t="str">
        <f t="shared" si="153"/>
        <v>P1BBCABL</v>
      </c>
    </row>
    <row r="697" spans="1:57" ht="11.25" hidden="1" customHeight="1">
      <c r="A697" s="6">
        <v>695</v>
      </c>
      <c r="B697" s="7" t="s">
        <v>1775</v>
      </c>
      <c r="C697" s="8" t="s">
        <v>1776</v>
      </c>
      <c r="D697" s="7" t="s">
        <v>72</v>
      </c>
      <c r="E697" s="7" t="s">
        <v>95</v>
      </c>
      <c r="F697" s="7" t="s">
        <v>128</v>
      </c>
      <c r="G697" s="9">
        <v>117</v>
      </c>
      <c r="H697" s="9">
        <v>98</v>
      </c>
      <c r="I697" s="9">
        <v>66</v>
      </c>
      <c r="J697" s="9">
        <v>53</v>
      </c>
      <c r="K697" s="9">
        <v>52</v>
      </c>
      <c r="L697" s="9">
        <v>53</v>
      </c>
      <c r="M697" s="9">
        <v>52</v>
      </c>
      <c r="N697" s="9">
        <v>54</v>
      </c>
      <c r="O697" s="9">
        <v>56</v>
      </c>
      <c r="P697" s="9">
        <v>32</v>
      </c>
      <c r="Q697" s="10">
        <v>116</v>
      </c>
      <c r="R697" s="11">
        <v>9</v>
      </c>
      <c r="S697" s="11">
        <v>1</v>
      </c>
      <c r="T697" s="11">
        <v>103</v>
      </c>
      <c r="U697" s="11">
        <v>102</v>
      </c>
      <c r="V697" s="11">
        <v>1</v>
      </c>
      <c r="W697" s="11">
        <v>106</v>
      </c>
      <c r="X697" s="11">
        <f t="shared" si="140"/>
        <v>438</v>
      </c>
      <c r="Y697" s="11">
        <f t="shared" si="141"/>
        <v>5175</v>
      </c>
      <c r="Z697" s="11">
        <f t="shared" si="142"/>
        <v>855</v>
      </c>
      <c r="AA697" s="11">
        <f t="shared" si="143"/>
        <v>4145</v>
      </c>
      <c r="AB697" s="11">
        <f t="shared" si="144"/>
        <v>4145</v>
      </c>
      <c r="AC697" s="6">
        <f t="shared" si="145"/>
        <v>4695</v>
      </c>
      <c r="AD697" s="9" t="s">
        <v>182</v>
      </c>
      <c r="AE697" s="3" t="str">
        <f>IF(ISERROR(VLOOKUP($AD697,技まとめ!$A$1:$F$380,6,FALSE)),"－",VLOOKUP($AD697,技まとめ!$A$1:$F$380,6,FALSE))</f>
        <v>SC</v>
      </c>
      <c r="AF697" s="3">
        <f>IF(ISERROR(VLOOKUP($AD697,技まとめ!$A$1:$F$380,3,FALSE)),"－",VLOOKUP($AD697,技まとめ!$A$1:$F$380,3,FALSE))</f>
        <v>31</v>
      </c>
      <c r="AG697" s="3">
        <f>IF(ISERROR(VLOOKUP($AD697,技まとめ!$A$1:$F$380,5,FALSE)),"－",VLOOKUP($AD697,技まとめ!$A$1:$F$380,5,FALSE))</f>
        <v>22</v>
      </c>
      <c r="AH697" s="3" t="str">
        <f>IF($E697=IF(ISERROR(VLOOKUP($AD697,技まとめ!$A$1:$F$380,4,FALSE)),"－",VLOOKUP($AD697,技まとめ!$A$1:$F$380,4,FALSE)),"一致","")</f>
        <v>一致</v>
      </c>
      <c r="AI697" s="9" t="s">
        <v>1134</v>
      </c>
      <c r="AJ697" s="3" t="str">
        <f>IF(ISERROR(VLOOKUP($AI697,技まとめ!$A$1:$F$380,6,FALSE)),"－",VLOOKUP($AI697,技まとめ!$A$1:$F$380,6,FALSE))</f>
        <v>NS</v>
      </c>
      <c r="AK697" s="3">
        <f>IF(ISERROR(VLOOKUP($AI697,技まとめ!$A$1:$F$380,3,FALSE)),"－",VLOOKUP($AI697,技まとめ!$A$1:$F$380,3,FALSE))</f>
        <v>70</v>
      </c>
      <c r="AL697" s="3">
        <f>IF(ISERROR(VLOOKUP($AI697,技まとめ!$A$1:$F$380,5,FALSE)),"－",VLOOKUP($AI697,技まとめ!$A$1:$F$380,5,FALSE))</f>
        <v>40</v>
      </c>
      <c r="AM697" s="3" t="str">
        <f>IF($E697=IF(ISERROR(VLOOKUP($AI697,技まとめ!$A$1:$F$380,4,FALSE)),"－",VLOOKUP($AI697,技まとめ!$A$1:$F$380,4,FALSE)),"一致","")</f>
        <v/>
      </c>
      <c r="AN697" s="9" t="s">
        <v>309</v>
      </c>
      <c r="AO697" s="3" t="str">
        <f>IF(ISERROR(VLOOKUP($AN697,技まとめ!$A$1:$F$380,6,FALSE)),"－",VLOOKUP($AN697,技まとめ!$A$1:$F$380,6,FALSE))</f>
        <v>BB</v>
      </c>
      <c r="AP697" s="3">
        <f>IF(ISERROR(VLOOKUP($AN697,技まとめ!$A$1:$F$380,3,FALSE)),"－",VLOOKUP($AN697,技まとめ!$A$1:$F$380,3,FALSE))</f>
        <v>23</v>
      </c>
      <c r="AQ697" s="3">
        <f>IF(ISERROR(VLOOKUP($AN697,技まとめ!$A$1:$F$380,5,FALSE)),"－",VLOOKUP($AN697,技まとめ!$A$1:$F$380,5,FALSE))</f>
        <v>20</v>
      </c>
      <c r="AR697" s="3" t="str">
        <f>IF($E697=IF(ISERROR(VLOOKUP($AN697,技まとめ!$A$1:$F$380,4,FALSE)),"－",VLOOKUP($AN697,技まとめ!$A$1:$F$380,4,FALSE)),"一致","")</f>
        <v/>
      </c>
      <c r="AS697" s="9" t="s">
        <v>190</v>
      </c>
      <c r="AT697" s="3" t="str">
        <f>IF(ISERROR(VLOOKUP($AS697,技まとめ!$A$1:$F$380,6,FALSE)),"－",VLOOKUP($AS697,技まとめ!$A$1:$F$380,6,FALSE))</f>
        <v>BS</v>
      </c>
      <c r="AU697" s="3">
        <f>IF(ISERROR(VLOOKUP($AS697,技まとめ!$A$1:$F$380,3,FALSE)),"－",VLOOKUP($AS697,技まとめ!$A$1:$F$380,3,FALSE))</f>
        <v>75</v>
      </c>
      <c r="AV697" s="3">
        <f>IF(ISERROR(VLOOKUP($AS697,技まとめ!$A$1:$F$380,5,FALSE)),"－",VLOOKUP($AS697,技まとめ!$A$1:$F$380,5,FALSE))</f>
        <v>43</v>
      </c>
      <c r="AW697" s="3" t="str">
        <f>IF($E697=IF(ISERROR(VLOOKUP($AS697,技まとめ!$A$1:$F$380,4,FALSE)),"－",VLOOKUP($AS697,技まとめ!$A$1:$F$380,4,FALSE)),"一致","")</f>
        <v>一致</v>
      </c>
      <c r="AX697" s="12" t="str">
        <f t="shared" si="146"/>
        <v>ひゃくれつショットメガロドンホーントレインにひゃくれつショット</v>
      </c>
      <c r="AY697" s="12" t="str">
        <f t="shared" si="147"/>
        <v>ひゃくれつショットメガロドンホーントレインにひゃくれつショット</v>
      </c>
      <c r="AZ697" s="12" t="str">
        <f t="shared" si="148"/>
        <v>ひゃくれつショットメガロドンホーントレインにひゃくれつショット</v>
      </c>
      <c r="BA697" s="12" t="str">
        <f t="shared" si="149"/>
        <v>ひゃくれつショットメガロドンホーントレインにひゃくれつショット</v>
      </c>
      <c r="BB697" s="11" t="str">
        <f t="shared" si="150"/>
        <v>SCNSBBBS</v>
      </c>
      <c r="BC697" s="11" t="str">
        <f t="shared" si="151"/>
        <v>SCNSBBBS</v>
      </c>
      <c r="BD697" s="11" t="str">
        <f t="shared" si="152"/>
        <v>SCNSBBBS</v>
      </c>
      <c r="BE697" s="11" t="str">
        <f t="shared" si="153"/>
        <v>SCNSBBBS</v>
      </c>
    </row>
    <row r="698" spans="1:57" ht="11.25" hidden="1" customHeight="1">
      <c r="A698" s="6">
        <v>696</v>
      </c>
      <c r="B698" s="7" t="s">
        <v>1777</v>
      </c>
      <c r="C698" s="8" t="s">
        <v>1778</v>
      </c>
      <c r="D698" s="7" t="s">
        <v>72</v>
      </c>
      <c r="E698" s="7" t="s">
        <v>73</v>
      </c>
      <c r="F698" s="7" t="s">
        <v>128</v>
      </c>
      <c r="G698" s="9">
        <v>93</v>
      </c>
      <c r="H698" s="9">
        <v>123</v>
      </c>
      <c r="I698" s="9">
        <v>51</v>
      </c>
      <c r="J698" s="9">
        <v>56</v>
      </c>
      <c r="K698" s="9">
        <v>64</v>
      </c>
      <c r="L698" s="9">
        <v>56</v>
      </c>
      <c r="M698" s="9">
        <v>56</v>
      </c>
      <c r="N698" s="9">
        <v>53</v>
      </c>
      <c r="O698" s="9">
        <v>53</v>
      </c>
      <c r="P698" s="9">
        <v>24</v>
      </c>
      <c r="Q698" s="10">
        <v>101</v>
      </c>
      <c r="R698" s="11">
        <v>15</v>
      </c>
      <c r="S698" s="11">
        <v>1</v>
      </c>
      <c r="T698" s="11">
        <v>106</v>
      </c>
      <c r="U698" s="11">
        <v>106</v>
      </c>
      <c r="V698" s="11">
        <v>1</v>
      </c>
      <c r="W698" s="11">
        <v>103</v>
      </c>
      <c r="X698" s="11">
        <f t="shared" si="140"/>
        <v>433</v>
      </c>
      <c r="Y698" s="11">
        <f t="shared" si="141"/>
        <v>4560</v>
      </c>
      <c r="Z698" s="11">
        <f t="shared" si="142"/>
        <v>1050</v>
      </c>
      <c r="AA698" s="11">
        <f t="shared" si="143"/>
        <v>4235</v>
      </c>
      <c r="AB698" s="11">
        <f t="shared" si="144"/>
        <v>4235</v>
      </c>
      <c r="AC698" s="6">
        <f t="shared" si="145"/>
        <v>4830</v>
      </c>
      <c r="AD698" s="9" t="s">
        <v>123</v>
      </c>
      <c r="AE698" s="3" t="str">
        <f>IF(ISERROR(VLOOKUP($AD698,技まとめ!$A$1:$F$380,6,FALSE)),"－",VLOOKUP($AD698,技まとめ!$A$1:$F$380,6,FALSE))</f>
        <v>DR</v>
      </c>
      <c r="AF698" s="3">
        <f>IF(ISERROR(VLOOKUP($AD698,技まとめ!$A$1:$F$380,3,FALSE)),"－",VLOOKUP($AD698,技まとめ!$A$1:$F$380,3,FALSE))</f>
        <v>36</v>
      </c>
      <c r="AG698" s="3">
        <f>IF(ISERROR(VLOOKUP($AD698,技まとめ!$A$1:$F$380,5,FALSE)),"－",VLOOKUP($AD698,技まとめ!$A$1:$F$380,5,FALSE))</f>
        <v>27</v>
      </c>
      <c r="AH698" s="3" t="str">
        <f>IF($E698=IF(ISERROR(VLOOKUP($AD698,技まとめ!$A$1:$F$380,4,FALSE)),"－",VLOOKUP($AD698,技まとめ!$A$1:$F$380,4,FALSE)),"一致","")</f>
        <v>一致</v>
      </c>
      <c r="AI698" s="9" t="s">
        <v>346</v>
      </c>
      <c r="AJ698" s="3" t="str">
        <f>IF(ISERROR(VLOOKUP($AI698,技まとめ!$A$1:$F$380,6,FALSE)),"－",VLOOKUP($AI698,技まとめ!$A$1:$F$380,6,FALSE))</f>
        <v>LS</v>
      </c>
      <c r="AK698" s="3">
        <f>IF(ISERROR(VLOOKUP($AI698,技まとめ!$A$1:$F$380,3,FALSE)),"－",VLOOKUP($AI698,技まとめ!$A$1:$F$380,3,FALSE))</f>
        <v>51</v>
      </c>
      <c r="AL698" s="3">
        <f>IF(ISERROR(VLOOKUP($AI698,技まとめ!$A$1:$F$380,5,FALSE)),"－",VLOOKUP($AI698,技まとめ!$A$1:$F$380,5,FALSE))</f>
        <v>37</v>
      </c>
      <c r="AM698" s="3" t="str">
        <f>IF($E698=IF(ISERROR(VLOOKUP($AI698,技まとめ!$A$1:$F$380,4,FALSE)),"－",VLOOKUP($AI698,技まとめ!$A$1:$F$380,4,FALSE)),"一致","")</f>
        <v>一致</v>
      </c>
      <c r="AN698" s="9" t="s">
        <v>310</v>
      </c>
      <c r="AO698" s="3" t="str">
        <f>IF(ISERROR(VLOOKUP($AN698,技まとめ!$A$1:$F$380,6,FALSE)),"－",VLOOKUP($AN698,技まとめ!$A$1:$F$380,6,FALSE))</f>
        <v>DR</v>
      </c>
      <c r="AP698" s="3">
        <f>IF(ISERROR(VLOOKUP($AN698,技まとめ!$A$1:$F$380,3,FALSE)),"－",VLOOKUP($AN698,技まとめ!$A$1:$F$380,3,FALSE))</f>
        <v>65</v>
      </c>
      <c r="AQ698" s="3">
        <f>IF(ISERROR(VLOOKUP($AN698,技まとめ!$A$1:$F$380,5,FALSE)),"－",VLOOKUP($AN698,技まとめ!$A$1:$F$380,5,FALSE))</f>
        <v>42</v>
      </c>
      <c r="AR698" s="3" t="str">
        <f>IF($E698=IF(ISERROR(VLOOKUP($AN698,技まとめ!$A$1:$F$380,4,FALSE)),"－",VLOOKUP($AN698,技まとめ!$A$1:$F$380,4,FALSE)),"一致","")</f>
        <v>一致</v>
      </c>
      <c r="AS698" s="9" t="s">
        <v>163</v>
      </c>
      <c r="AT698" s="3" t="str">
        <f>IF(ISERROR(VLOOKUP($AS698,技まとめ!$A$1:$F$380,6,FALSE)),"－",VLOOKUP($AS698,技まとめ!$A$1:$F$380,6,FALSE))</f>
        <v>BL</v>
      </c>
      <c r="AU698" s="3">
        <f>IF(ISERROR(VLOOKUP($AS698,技まとめ!$A$1:$F$380,3,FALSE)),"－",VLOOKUP($AS698,技まとめ!$A$1:$F$380,3,FALSE))</f>
        <v>59</v>
      </c>
      <c r="AV698" s="3">
        <f>IF(ISERROR(VLOOKUP($AS698,技まとめ!$A$1:$F$380,5,FALSE)),"－",VLOOKUP($AS698,技まとめ!$A$1:$F$380,5,FALSE))</f>
        <v>38</v>
      </c>
      <c r="AW698" s="3" t="str">
        <f>IF($E698=IF(ISERROR(VLOOKUP($AS698,技まとめ!$A$1:$F$380,4,FALSE)),"－",VLOOKUP($AS698,技まとめ!$A$1:$F$380,4,FALSE)),"一致","")</f>
        <v/>
      </c>
      <c r="AX698" s="12" t="str">
        <f t="shared" si="146"/>
        <v>ごりむちゅうレインボーループモグラシャッフルサイクロン</v>
      </c>
      <c r="AY698" s="12" t="str">
        <f t="shared" si="147"/>
        <v>ごりむちゅうレインボーループモグラシャッフルサイクロン</v>
      </c>
      <c r="AZ698" s="12" t="str">
        <f t="shared" si="148"/>
        <v>ごりむちゅうレインボーループモグラシャッフルサイクロン</v>
      </c>
      <c r="BA698" s="12" t="str">
        <f t="shared" si="149"/>
        <v>ごりむちゅうレインボーループモグラシャッフルサイクロン</v>
      </c>
      <c r="BB698" s="11" t="str">
        <f t="shared" si="150"/>
        <v>DRLSDRBL</v>
      </c>
      <c r="BC698" s="11" t="str">
        <f t="shared" si="151"/>
        <v>DRLSDRBL</v>
      </c>
      <c r="BD698" s="11" t="str">
        <f t="shared" si="152"/>
        <v>DRLSDRBL</v>
      </c>
      <c r="BE698" s="11" t="str">
        <f t="shared" si="153"/>
        <v>DRLSDRBL</v>
      </c>
    </row>
    <row r="699" spans="1:57" ht="11.25" hidden="1" customHeight="1">
      <c r="A699" s="6">
        <v>697</v>
      </c>
      <c r="B699" s="7" t="s">
        <v>1779</v>
      </c>
      <c r="C699" s="8" t="s">
        <v>1780</v>
      </c>
      <c r="D699" s="7" t="s">
        <v>72</v>
      </c>
      <c r="E699" s="7" t="s">
        <v>81</v>
      </c>
      <c r="F699" s="7" t="s">
        <v>128</v>
      </c>
      <c r="G699" s="9">
        <v>122</v>
      </c>
      <c r="H699" s="9">
        <v>101</v>
      </c>
      <c r="I699" s="9">
        <v>46</v>
      </c>
      <c r="J699" s="9">
        <v>52</v>
      </c>
      <c r="K699" s="9">
        <v>61</v>
      </c>
      <c r="L699" s="9">
        <v>44</v>
      </c>
      <c r="M699" s="9">
        <v>56</v>
      </c>
      <c r="N699" s="9">
        <v>53</v>
      </c>
      <c r="O699" s="9">
        <v>54</v>
      </c>
      <c r="P699" s="9">
        <v>65</v>
      </c>
      <c r="Q699" s="10">
        <v>96</v>
      </c>
      <c r="R699" s="11">
        <v>49</v>
      </c>
      <c r="S699" s="11">
        <v>1</v>
      </c>
      <c r="T699" s="11">
        <v>94</v>
      </c>
      <c r="U699" s="11">
        <v>106</v>
      </c>
      <c r="V699" s="11">
        <v>1</v>
      </c>
      <c r="W699" s="11">
        <v>104</v>
      </c>
      <c r="X699" s="11">
        <f t="shared" si="140"/>
        <v>451</v>
      </c>
      <c r="Y699" s="11">
        <f t="shared" si="141"/>
        <v>4365</v>
      </c>
      <c r="Z699" s="11">
        <f t="shared" si="142"/>
        <v>2245</v>
      </c>
      <c r="AA699" s="11">
        <f t="shared" si="143"/>
        <v>3820</v>
      </c>
      <c r="AB699" s="11">
        <f t="shared" si="144"/>
        <v>3820</v>
      </c>
      <c r="AC699" s="6">
        <f t="shared" si="145"/>
        <v>4525</v>
      </c>
      <c r="AD699" s="9" t="s">
        <v>122</v>
      </c>
      <c r="AE699" s="3" t="str">
        <f>IF(ISERROR(VLOOKUP($AD699,技まとめ!$A$1:$F$380,6,FALSE)),"－",VLOOKUP($AD699,技まとめ!$A$1:$F$380,6,FALSE))</f>
        <v>NS</v>
      </c>
      <c r="AF699" s="3">
        <f>IF(ISERROR(VLOOKUP($AD699,技まとめ!$A$1:$F$380,3,FALSE)),"－",VLOOKUP($AD699,技まとめ!$A$1:$F$380,3,FALSE))</f>
        <v>25</v>
      </c>
      <c r="AG699" s="3">
        <f>IF(ISERROR(VLOOKUP($AD699,技まとめ!$A$1:$F$380,5,FALSE)),"－",VLOOKUP($AD699,技まとめ!$A$1:$F$380,5,FALSE))</f>
        <v>20</v>
      </c>
      <c r="AH699" s="3" t="str">
        <f>IF($E699=IF(ISERROR(VLOOKUP($AD699,技まとめ!$A$1:$F$380,4,FALSE)),"－",VLOOKUP($AD699,技まとめ!$A$1:$F$380,4,FALSE)),"一致","")</f>
        <v/>
      </c>
      <c r="AI699" s="9" t="s">
        <v>300</v>
      </c>
      <c r="AJ699" s="3" t="str">
        <f>IF(ISERROR(VLOOKUP($AI699,技まとめ!$A$1:$F$380,6,FALSE)),"－",VLOOKUP($AI699,技まとめ!$A$1:$F$380,6,FALSE))</f>
        <v>BB</v>
      </c>
      <c r="AK699" s="3">
        <f>IF(ISERROR(VLOOKUP($AI699,技まとめ!$A$1:$F$380,3,FALSE)),"－",VLOOKUP($AI699,技まとめ!$A$1:$F$380,3,FALSE))</f>
        <v>49</v>
      </c>
      <c r="AL699" s="3">
        <f>IF(ISERROR(VLOOKUP($AI699,技まとめ!$A$1:$F$380,5,FALSE)),"－",VLOOKUP($AI699,技まとめ!$A$1:$F$380,5,FALSE))</f>
        <v>32</v>
      </c>
      <c r="AM699" s="3" t="str">
        <f>IF($E699=IF(ISERROR(VLOOKUP($AI699,技まとめ!$A$1:$F$380,4,FALSE)),"－",VLOOKUP($AI699,技まとめ!$A$1:$F$380,4,FALSE)),"一致","")</f>
        <v>一致</v>
      </c>
      <c r="AN699" s="9" t="s">
        <v>635</v>
      </c>
      <c r="AO699" s="3" t="str">
        <f>IF(ISERROR(VLOOKUP($AN699,技まとめ!$A$1:$F$380,6,FALSE)),"－",VLOOKUP($AN699,技まとめ!$A$1:$F$380,6,FALSE))</f>
        <v>DR</v>
      </c>
      <c r="AP699" s="3">
        <f>IF(ISERROR(VLOOKUP($AN699,技まとめ!$A$1:$F$380,3,FALSE)),"－",VLOOKUP($AN699,技まとめ!$A$1:$F$380,3,FALSE))</f>
        <v>58</v>
      </c>
      <c r="AQ699" s="3">
        <f>IF(ISERROR(VLOOKUP($AN699,技まとめ!$A$1:$F$380,5,FALSE)),"－",VLOOKUP($AN699,技まとめ!$A$1:$F$380,5,FALSE))</f>
        <v>39</v>
      </c>
      <c r="AR699" s="3" t="str">
        <f>IF($E699=IF(ISERROR(VLOOKUP($AN699,技まとめ!$A$1:$F$380,4,FALSE)),"－",VLOOKUP($AN699,技まとめ!$A$1:$F$380,4,FALSE)),"一致","")</f>
        <v>一致</v>
      </c>
      <c r="AS699" s="9" t="s">
        <v>779</v>
      </c>
      <c r="AT699" s="3" t="str">
        <f>IF(ISERROR(VLOOKUP($AS699,技まとめ!$A$1:$F$380,6,FALSE)),"－",VLOOKUP($AS699,技まとめ!$A$1:$F$380,6,FALSE))</f>
        <v>CA</v>
      </c>
      <c r="AU699" s="3">
        <f>IF(ISERROR(VLOOKUP($AS699,技まとめ!$A$1:$F$380,3,FALSE)),"－",VLOOKUP($AS699,技まとめ!$A$1:$F$380,3,FALSE))</f>
        <v>56</v>
      </c>
      <c r="AV699" s="3">
        <f>IF(ISERROR(VLOOKUP($AS699,技まとめ!$A$1:$F$380,5,FALSE)),"－",VLOOKUP($AS699,技まとめ!$A$1:$F$380,5,FALSE))</f>
        <v>37</v>
      </c>
      <c r="AW699" s="3" t="str">
        <f>IF($E699=IF(ISERROR(VLOOKUP($AS699,技まとめ!$A$1:$F$380,4,FALSE)),"－",VLOOKUP($AS699,技まとめ!$A$1:$F$380,4,FALSE)),"一致","")</f>
        <v/>
      </c>
      <c r="AX699" s="12" t="str">
        <f t="shared" si="146"/>
        <v>グレネードショットスピニングカットオーロラドリブルスティンガー</v>
      </c>
      <c r="AY699" s="12" t="str">
        <f t="shared" si="147"/>
        <v>グレネードショットスピニングカットオーロラドリブルスティンガー</v>
      </c>
      <c r="AZ699" s="12" t="str">
        <f t="shared" si="148"/>
        <v>グレネードショットスピニングカットオーロラドリブルスティンガー</v>
      </c>
      <c r="BA699" s="12" t="str">
        <f t="shared" si="149"/>
        <v>グレネードショットスピニングカットオーロラドリブルスティンガー</v>
      </c>
      <c r="BB699" s="11" t="str">
        <f t="shared" si="150"/>
        <v>NSBBDRCA</v>
      </c>
      <c r="BC699" s="11" t="str">
        <f t="shared" si="151"/>
        <v>NSBBDRCA</v>
      </c>
      <c r="BD699" s="11" t="str">
        <f t="shared" si="152"/>
        <v>NSBBDRCA</v>
      </c>
      <c r="BE699" s="11" t="str">
        <f t="shared" si="153"/>
        <v>NSBBDRCA</v>
      </c>
    </row>
    <row r="700" spans="1:57" ht="11.25" hidden="1" customHeight="1">
      <c r="A700" s="6">
        <v>698</v>
      </c>
      <c r="B700" s="7" t="s">
        <v>1781</v>
      </c>
      <c r="C700" s="8" t="s">
        <v>1782</v>
      </c>
      <c r="D700" s="7" t="s">
        <v>72</v>
      </c>
      <c r="E700" s="7" t="s">
        <v>73</v>
      </c>
      <c r="F700" s="7" t="s">
        <v>109</v>
      </c>
      <c r="G700" s="9">
        <v>99</v>
      </c>
      <c r="H700" s="9">
        <v>129</v>
      </c>
      <c r="I700" s="9">
        <v>47</v>
      </c>
      <c r="J700" s="9">
        <v>63</v>
      </c>
      <c r="K700" s="9">
        <v>44</v>
      </c>
      <c r="L700" s="9">
        <v>45</v>
      </c>
      <c r="M700" s="9">
        <v>45</v>
      </c>
      <c r="N700" s="9">
        <v>44</v>
      </c>
      <c r="O700" s="9">
        <v>47</v>
      </c>
      <c r="P700" s="9">
        <v>93</v>
      </c>
      <c r="Q700" s="10">
        <v>97</v>
      </c>
      <c r="R700" s="11">
        <v>62</v>
      </c>
      <c r="S700" s="11">
        <v>1</v>
      </c>
      <c r="T700" s="11">
        <v>95</v>
      </c>
      <c r="U700" s="11">
        <v>95</v>
      </c>
      <c r="V700" s="11">
        <v>1</v>
      </c>
      <c r="W700" s="11">
        <v>97</v>
      </c>
      <c r="X700" s="11">
        <f t="shared" si="140"/>
        <v>448</v>
      </c>
      <c r="Y700" s="11">
        <f t="shared" si="141"/>
        <v>4370</v>
      </c>
      <c r="Z700" s="11">
        <f t="shared" si="142"/>
        <v>2665</v>
      </c>
      <c r="AA700" s="11">
        <f t="shared" si="143"/>
        <v>3820</v>
      </c>
      <c r="AB700" s="11">
        <f t="shared" si="144"/>
        <v>3820</v>
      </c>
      <c r="AC700" s="6">
        <f t="shared" si="145"/>
        <v>4595</v>
      </c>
      <c r="AD700" s="9" t="s">
        <v>295</v>
      </c>
      <c r="AE700" s="3" t="str">
        <f>IF(ISERROR(VLOOKUP($AD700,技まとめ!$A$1:$F$380,6,FALSE)),"－",VLOOKUP($AD700,技まとめ!$A$1:$F$380,6,FALSE))</f>
        <v>DR</v>
      </c>
      <c r="AF700" s="3">
        <f>IF(ISERROR(VLOOKUP($AD700,技まとめ!$A$1:$F$380,3,FALSE)),"－",VLOOKUP($AD700,技まとめ!$A$1:$F$380,3,FALSE))</f>
        <v>13</v>
      </c>
      <c r="AG700" s="3">
        <f>IF(ISERROR(VLOOKUP($AD700,技まとめ!$A$1:$F$380,5,FALSE)),"－",VLOOKUP($AD700,技まとめ!$A$1:$F$380,5,FALSE))</f>
        <v>20</v>
      </c>
      <c r="AH700" s="3" t="str">
        <f>IF($E700=IF(ISERROR(VLOOKUP($AD700,技まとめ!$A$1:$F$380,4,FALSE)),"－",VLOOKUP($AD700,技まとめ!$A$1:$F$380,4,FALSE)),"一致","")</f>
        <v>一致</v>
      </c>
      <c r="AI700" s="9" t="s">
        <v>603</v>
      </c>
      <c r="AJ700" s="3" t="str">
        <f>IF(ISERROR(VLOOKUP($AI700,技まとめ!$A$1:$F$380,6,FALSE)),"－",VLOOKUP($AI700,技まとめ!$A$1:$F$380,6,FALSE))</f>
        <v>NS</v>
      </c>
      <c r="AK700" s="3">
        <f>IF(ISERROR(VLOOKUP($AI700,技まとめ!$A$1:$F$380,3,FALSE)),"－",VLOOKUP($AI700,技まとめ!$A$1:$F$380,3,FALSE))</f>
        <v>96</v>
      </c>
      <c r="AL700" s="3">
        <f>IF(ISERROR(VLOOKUP($AI700,技まとめ!$A$1:$F$380,5,FALSE)),"－",VLOOKUP($AI700,技まとめ!$A$1:$F$380,5,FALSE))</f>
        <v>52</v>
      </c>
      <c r="AM700" s="3" t="str">
        <f>IF($E700=IF(ISERROR(VLOOKUP($AI700,技まとめ!$A$1:$F$380,4,FALSE)),"－",VLOOKUP($AI700,技まとめ!$A$1:$F$380,4,FALSE)),"一致","")</f>
        <v/>
      </c>
      <c r="AN700" s="9" t="s">
        <v>214</v>
      </c>
      <c r="AO700" s="3" t="str">
        <f>IF(ISERROR(VLOOKUP($AN700,技まとめ!$A$1:$F$380,6,FALSE)),"－",VLOOKUP($AN700,技まとめ!$A$1:$F$380,6,FALSE))</f>
        <v>DR</v>
      </c>
      <c r="AP700" s="3">
        <f>IF(ISERROR(VLOOKUP($AN700,技まとめ!$A$1:$F$380,3,FALSE)),"－",VLOOKUP($AN700,技まとめ!$A$1:$F$380,3,FALSE))</f>
        <v>27</v>
      </c>
      <c r="AQ700" s="3">
        <f>IF(ISERROR(VLOOKUP($AN700,技まとめ!$A$1:$F$380,5,FALSE)),"－",VLOOKUP($AN700,技まとめ!$A$1:$F$380,5,FALSE))</f>
        <v>25</v>
      </c>
      <c r="AR700" s="3" t="str">
        <f>IF($E700=IF(ISERROR(VLOOKUP($AN700,技まとめ!$A$1:$F$380,4,FALSE)),"－",VLOOKUP($AN700,技まとめ!$A$1:$F$380,4,FALSE)),"一致","")</f>
        <v/>
      </c>
      <c r="AS700" s="9" t="s">
        <v>112</v>
      </c>
      <c r="AT700" s="3" t="str">
        <f>IF(ISERROR(VLOOKUP($AS700,技まとめ!$A$1:$F$380,6,FALSE)),"－",VLOOKUP($AS700,技まとめ!$A$1:$F$380,6,FALSE))</f>
        <v>BB</v>
      </c>
      <c r="AU700" s="3">
        <f>IF(ISERROR(VLOOKUP($AS700,技まとめ!$A$1:$F$380,3,FALSE)),"－",VLOOKUP($AS700,技まとめ!$A$1:$F$380,3,FALSE))</f>
        <v>77</v>
      </c>
      <c r="AV700" s="3">
        <f>IF(ISERROR(VLOOKUP($AS700,技まとめ!$A$1:$F$380,5,FALSE)),"－",VLOOKUP($AS700,技まとめ!$A$1:$F$380,5,FALSE))</f>
        <v>47</v>
      </c>
      <c r="AW700" s="3" t="str">
        <f>IF($E700=IF(ISERROR(VLOOKUP($AS700,技まとめ!$A$1:$F$380,4,FALSE)),"－",VLOOKUP($AS700,技まとめ!$A$1:$F$380,4,FALSE)),"一致","")</f>
        <v/>
      </c>
      <c r="AX700" s="12" t="str">
        <f t="shared" si="146"/>
        <v>ダッシュアクセルゴッドノウズムーンサルトシューティングスター</v>
      </c>
      <c r="AY700" s="12" t="str">
        <f t="shared" si="147"/>
        <v>ダッシュアクセルゴッドノウズムーンサルトシューティングスター</v>
      </c>
      <c r="AZ700" s="12" t="str">
        <f t="shared" si="148"/>
        <v>ダッシュアクセルゴッドノウズムーンサルトシューティングスター</v>
      </c>
      <c r="BA700" s="12" t="str">
        <f t="shared" si="149"/>
        <v>ダッシュアクセルゴッドノウズムーンサルトシューティングスター</v>
      </c>
      <c r="BB700" s="11" t="str">
        <f t="shared" si="150"/>
        <v>DRNSDRBB</v>
      </c>
      <c r="BC700" s="11" t="str">
        <f t="shared" si="151"/>
        <v>DRNSDRBB</v>
      </c>
      <c r="BD700" s="11" t="str">
        <f t="shared" si="152"/>
        <v>DRNSDRBB</v>
      </c>
      <c r="BE700" s="11" t="str">
        <f t="shared" si="153"/>
        <v>DRNSDRBB</v>
      </c>
    </row>
    <row r="701" spans="1:57" ht="11.25" hidden="1" customHeight="1">
      <c r="A701" s="6">
        <v>699</v>
      </c>
      <c r="B701" s="7" t="s">
        <v>1783</v>
      </c>
      <c r="C701" s="8" t="s">
        <v>1784</v>
      </c>
      <c r="D701" s="7" t="s">
        <v>72</v>
      </c>
      <c r="E701" s="7" t="s">
        <v>73</v>
      </c>
      <c r="F701" s="7" t="s">
        <v>128</v>
      </c>
      <c r="G701" s="9">
        <v>124</v>
      </c>
      <c r="H701" s="9">
        <v>117</v>
      </c>
      <c r="I701" s="9">
        <v>53</v>
      </c>
      <c r="J701" s="9">
        <v>56</v>
      </c>
      <c r="K701" s="9">
        <v>56</v>
      </c>
      <c r="L701" s="9">
        <v>62</v>
      </c>
      <c r="M701" s="9">
        <v>51</v>
      </c>
      <c r="N701" s="9">
        <v>57</v>
      </c>
      <c r="O701" s="9">
        <v>53</v>
      </c>
      <c r="P701" s="9">
        <v>23</v>
      </c>
      <c r="Q701" s="10">
        <v>103</v>
      </c>
      <c r="R701" s="11">
        <v>10</v>
      </c>
      <c r="S701" s="11">
        <v>1</v>
      </c>
      <c r="T701" s="11">
        <v>112</v>
      </c>
      <c r="U701" s="11">
        <v>101</v>
      </c>
      <c r="V701" s="11">
        <v>1</v>
      </c>
      <c r="W701" s="11">
        <v>103</v>
      </c>
      <c r="X701" s="11">
        <f t="shared" si="140"/>
        <v>431</v>
      </c>
      <c r="Y701" s="11">
        <f t="shared" si="141"/>
        <v>4640</v>
      </c>
      <c r="Z701" s="11">
        <f t="shared" si="142"/>
        <v>875</v>
      </c>
      <c r="AA701" s="11">
        <f t="shared" si="143"/>
        <v>4445</v>
      </c>
      <c r="AB701" s="11">
        <f t="shared" si="144"/>
        <v>4445</v>
      </c>
      <c r="AC701" s="6">
        <f t="shared" si="145"/>
        <v>5045</v>
      </c>
      <c r="AD701" s="9" t="s">
        <v>469</v>
      </c>
      <c r="AE701" s="3" t="str">
        <f>IF(ISERROR(VLOOKUP($AD701,技まとめ!$A$1:$F$380,6,FALSE)),"－",VLOOKUP($AD701,技まとめ!$A$1:$F$380,6,FALSE))</f>
        <v>SC</v>
      </c>
      <c r="AF701" s="3">
        <f>IF(ISERROR(VLOOKUP($AD701,技まとめ!$A$1:$F$380,3,FALSE)),"－",VLOOKUP($AD701,技まとめ!$A$1:$F$380,3,FALSE))</f>
        <v>30</v>
      </c>
      <c r="AG701" s="3">
        <f>IF(ISERROR(VLOOKUP($AD701,技まとめ!$A$1:$F$380,5,FALSE)),"－",VLOOKUP($AD701,技まとめ!$A$1:$F$380,5,FALSE))</f>
        <v>21</v>
      </c>
      <c r="AH701" s="3" t="str">
        <f>IF($E701=IF(ISERROR(VLOOKUP($AD701,技まとめ!$A$1:$F$380,4,FALSE)),"－",VLOOKUP($AD701,技まとめ!$A$1:$F$380,4,FALSE)),"一致","")</f>
        <v/>
      </c>
      <c r="AI701" s="9" t="s">
        <v>560</v>
      </c>
      <c r="AJ701" s="3" t="str">
        <f>IF(ISERROR(VLOOKUP($AI701,技まとめ!$A$1:$F$380,6,FALSE)),"－",VLOOKUP($AI701,技まとめ!$A$1:$F$380,6,FALSE))</f>
        <v>BL</v>
      </c>
      <c r="AK701" s="3">
        <f>IF(ISERROR(VLOOKUP($AI701,技まとめ!$A$1:$F$380,3,FALSE)),"－",VLOOKUP($AI701,技まとめ!$A$1:$F$380,3,FALSE))</f>
        <v>28</v>
      </c>
      <c r="AL701" s="3">
        <f>IF(ISERROR(VLOOKUP($AI701,技まとめ!$A$1:$F$380,5,FALSE)),"－",VLOOKUP($AI701,技まとめ!$A$1:$F$380,5,FALSE))</f>
        <v>24</v>
      </c>
      <c r="AM701" s="3" t="str">
        <f>IF($E701=IF(ISERROR(VLOOKUP($AI701,技まとめ!$A$1:$F$380,4,FALSE)),"－",VLOOKUP($AI701,技まとめ!$A$1:$F$380,4,FALSE)),"一致","")</f>
        <v/>
      </c>
      <c r="AN701" s="9" t="s">
        <v>756</v>
      </c>
      <c r="AO701" s="3" t="str">
        <f>IF(ISERROR(VLOOKUP($AN701,技まとめ!$A$1:$F$380,6,FALSE)),"－",VLOOKUP($AN701,技まとめ!$A$1:$F$380,6,FALSE))</f>
        <v>BB</v>
      </c>
      <c r="AP701" s="3">
        <f>IF(ISERROR(VLOOKUP($AN701,技まとめ!$A$1:$F$380,3,FALSE)),"－",VLOOKUP($AN701,技まとめ!$A$1:$F$380,3,FALSE))</f>
        <v>65</v>
      </c>
      <c r="AQ701" s="3">
        <f>IF(ISERROR(VLOOKUP($AN701,技まとめ!$A$1:$F$380,5,FALSE)),"－",VLOOKUP($AN701,技まとめ!$A$1:$F$380,5,FALSE))</f>
        <v>42</v>
      </c>
      <c r="AR701" s="3" t="str">
        <f>IF($E701=IF(ISERROR(VLOOKUP($AN701,技まとめ!$A$1:$F$380,4,FALSE)),"－",VLOOKUP($AN701,技まとめ!$A$1:$F$380,4,FALSE)),"一致","")</f>
        <v/>
      </c>
      <c r="AS701" s="9" t="s">
        <v>286</v>
      </c>
      <c r="AT701" s="3" t="str">
        <f>IF(ISERROR(VLOOKUP($AS701,技まとめ!$A$1:$F$380,6,FALSE)),"－",VLOOKUP($AS701,技まとめ!$A$1:$F$380,6,FALSE))</f>
        <v>DR</v>
      </c>
      <c r="AU701" s="3">
        <f>IF(ISERROR(VLOOKUP($AS701,技まとめ!$A$1:$F$380,3,FALSE)),"－",VLOOKUP($AS701,技まとめ!$A$1:$F$380,3,FALSE))</f>
        <v>80</v>
      </c>
      <c r="AV701" s="3">
        <f>IF(ISERROR(VLOOKUP($AS701,技まとめ!$A$1:$F$380,5,FALSE)),"－",VLOOKUP($AS701,技まとめ!$A$1:$F$380,5,FALSE))</f>
        <v>46</v>
      </c>
      <c r="AW701" s="3" t="str">
        <f>IF($E701=IF(ISERROR(VLOOKUP($AS701,技まとめ!$A$1:$F$380,4,FALSE)),"－",VLOOKUP($AS701,技まとめ!$A$1:$F$380,4,FALSE)),"一致","")</f>
        <v>一致</v>
      </c>
      <c r="AX701" s="12" t="str">
        <f t="shared" si="146"/>
        <v>あびせげりブレードアタックボルケイノカットじごくぐるま</v>
      </c>
      <c r="AY701" s="12" t="str">
        <f t="shared" si="147"/>
        <v>あびせげりブレードアタックボルケイノカットじごくぐるま</v>
      </c>
      <c r="AZ701" s="12" t="str">
        <f t="shared" si="148"/>
        <v>あびせげりブレードアタックボルケイノカットじごくぐるま</v>
      </c>
      <c r="BA701" s="12" t="str">
        <f t="shared" si="149"/>
        <v>あびせげりブレードアタックボルケイノカットじごくぐるま</v>
      </c>
      <c r="BB701" s="11" t="str">
        <f t="shared" si="150"/>
        <v>SCBLBBDR</v>
      </c>
      <c r="BC701" s="11" t="str">
        <f t="shared" si="151"/>
        <v>SCBLBBDR</v>
      </c>
      <c r="BD701" s="11" t="str">
        <f t="shared" si="152"/>
        <v>SCBLBBDR</v>
      </c>
      <c r="BE701" s="11" t="str">
        <f t="shared" si="153"/>
        <v>SCBLBBDR</v>
      </c>
    </row>
    <row r="702" spans="1:57" ht="11.25" hidden="1" customHeight="1">
      <c r="A702" s="6">
        <v>700</v>
      </c>
      <c r="B702" s="7" t="s">
        <v>1785</v>
      </c>
      <c r="C702" s="8" t="s">
        <v>1786</v>
      </c>
      <c r="D702" s="7" t="s">
        <v>72</v>
      </c>
      <c r="E702" s="7" t="s">
        <v>102</v>
      </c>
      <c r="F702" s="7" t="s">
        <v>82</v>
      </c>
      <c r="G702" s="9">
        <v>122</v>
      </c>
      <c r="H702" s="9">
        <v>100</v>
      </c>
      <c r="I702" s="9">
        <v>62</v>
      </c>
      <c r="J702" s="9">
        <v>66</v>
      </c>
      <c r="K702" s="9">
        <v>54</v>
      </c>
      <c r="L702" s="9">
        <v>67</v>
      </c>
      <c r="M702" s="9">
        <v>60</v>
      </c>
      <c r="N702" s="9">
        <v>60</v>
      </c>
      <c r="O702" s="9">
        <v>59</v>
      </c>
      <c r="P702" s="9">
        <v>10</v>
      </c>
      <c r="Q702" s="10">
        <v>112</v>
      </c>
      <c r="R702" s="11">
        <v>8</v>
      </c>
      <c r="S702" s="11">
        <v>1</v>
      </c>
      <c r="T702" s="11">
        <v>117</v>
      </c>
      <c r="U702" s="11">
        <v>110</v>
      </c>
      <c r="V702" s="11">
        <v>1</v>
      </c>
      <c r="W702" s="11">
        <v>109</v>
      </c>
      <c r="X702" s="11">
        <f t="shared" si="140"/>
        <v>458</v>
      </c>
      <c r="Y702" s="11">
        <f t="shared" si="141"/>
        <v>5030</v>
      </c>
      <c r="Z702" s="11">
        <f t="shared" si="142"/>
        <v>835</v>
      </c>
      <c r="AA702" s="11">
        <f t="shared" si="143"/>
        <v>4650</v>
      </c>
      <c r="AB702" s="11">
        <f t="shared" si="144"/>
        <v>4650</v>
      </c>
      <c r="AC702" s="6">
        <f t="shared" si="145"/>
        <v>5265</v>
      </c>
      <c r="AD702" s="9" t="s">
        <v>268</v>
      </c>
      <c r="AE702" s="3" t="str">
        <f>IF(ISERROR(VLOOKUP($AD702,技まとめ!$A$1:$F$380,6,FALSE)),"－",VLOOKUP($AD702,技まとめ!$A$1:$F$380,6,FALSE))</f>
        <v>－</v>
      </c>
      <c r="AF702" s="3">
        <f>IF(ISERROR(VLOOKUP($AD702,技まとめ!$A$1:$F$380,3,FALSE)),"－",VLOOKUP($AD702,技まとめ!$A$1:$F$380,3,FALSE))</f>
        <v>0</v>
      </c>
      <c r="AG702" s="3">
        <f>IF(ISERROR(VLOOKUP($AD702,技まとめ!$A$1:$F$380,5,FALSE)),"－",VLOOKUP($AD702,技まとめ!$A$1:$F$380,5,FALSE))</f>
        <v>0</v>
      </c>
      <c r="AH702" s="3" t="str">
        <f>IF($E702=IF(ISERROR(VLOOKUP($AD702,技まとめ!$A$1:$F$380,4,FALSE)),"－",VLOOKUP($AD702,技まとめ!$A$1:$F$380,4,FALSE)),"一致","")</f>
        <v/>
      </c>
      <c r="AI702" s="9" t="s">
        <v>309</v>
      </c>
      <c r="AJ702" s="3" t="str">
        <f>IF(ISERROR(VLOOKUP($AI702,技まとめ!$A$1:$F$380,6,FALSE)),"－",VLOOKUP($AI702,技まとめ!$A$1:$F$380,6,FALSE))</f>
        <v>BB</v>
      </c>
      <c r="AK702" s="3">
        <f>IF(ISERROR(VLOOKUP($AI702,技まとめ!$A$1:$F$380,3,FALSE)),"－",VLOOKUP($AI702,技まとめ!$A$1:$F$380,3,FALSE))</f>
        <v>23</v>
      </c>
      <c r="AL702" s="3">
        <f>IF(ISERROR(VLOOKUP($AI702,技まとめ!$A$1:$F$380,5,FALSE)),"－",VLOOKUP($AI702,技まとめ!$A$1:$F$380,5,FALSE))</f>
        <v>20</v>
      </c>
      <c r="AM702" s="3" t="str">
        <f>IF($E702=IF(ISERROR(VLOOKUP($AI702,技まとめ!$A$1:$F$380,4,FALSE)),"－",VLOOKUP($AI702,技まとめ!$A$1:$F$380,4,FALSE)),"一致","")</f>
        <v/>
      </c>
      <c r="AN702" s="9" t="s">
        <v>686</v>
      </c>
      <c r="AO702" s="3" t="str">
        <f>IF(ISERROR(VLOOKUP($AN702,技まとめ!$A$1:$F$380,6,FALSE)),"－",VLOOKUP($AN702,技まとめ!$A$1:$F$380,6,FALSE))</f>
        <v>DR</v>
      </c>
      <c r="AP702" s="3">
        <f>IF(ISERROR(VLOOKUP($AN702,技まとめ!$A$1:$F$380,3,FALSE)),"－",VLOOKUP($AN702,技まとめ!$A$1:$F$380,3,FALSE))</f>
        <v>34</v>
      </c>
      <c r="AQ702" s="3">
        <f>IF(ISERROR(VLOOKUP($AN702,技まとめ!$A$1:$F$380,5,FALSE)),"－",VLOOKUP($AN702,技まとめ!$A$1:$F$380,5,FALSE))</f>
        <v>27</v>
      </c>
      <c r="AR702" s="3" t="str">
        <f>IF($E702=IF(ISERROR(VLOOKUP($AN702,技まとめ!$A$1:$F$380,4,FALSE)),"－",VLOOKUP($AN702,技まとめ!$A$1:$F$380,4,FALSE)),"一致","")</f>
        <v>一致</v>
      </c>
      <c r="AS702" s="9" t="s">
        <v>363</v>
      </c>
      <c r="AT702" s="3" t="str">
        <f>IF(ISERROR(VLOOKUP($AS702,技まとめ!$A$1:$F$380,6,FALSE)),"－",VLOOKUP($AS702,技まとめ!$A$1:$F$380,6,FALSE))</f>
        <v>BL</v>
      </c>
      <c r="AU702" s="3">
        <f>IF(ISERROR(VLOOKUP($AS702,技まとめ!$A$1:$F$380,3,FALSE)),"－",VLOOKUP($AS702,技まとめ!$A$1:$F$380,3,FALSE))</f>
        <v>102</v>
      </c>
      <c r="AV702" s="3">
        <f>IF(ISERROR(VLOOKUP($AS702,技まとめ!$A$1:$F$380,5,FALSE)),"－",VLOOKUP($AS702,技まとめ!$A$1:$F$380,5,FALSE))</f>
        <v>57</v>
      </c>
      <c r="AW702" s="3" t="str">
        <f>IF($E702=IF(ISERROR(VLOOKUP($AS702,技まとめ!$A$1:$F$380,4,FALSE)),"－",VLOOKUP($AS702,技まとめ!$A$1:$F$380,4,FALSE)),"一致","")</f>
        <v>一致</v>
      </c>
      <c r="AX702" s="12" t="str">
        <f t="shared" si="146"/>
        <v>むぞくせいホーントレインヒートタックルマッドエクスプレス</v>
      </c>
      <c r="AY702" s="12" t="str">
        <f t="shared" si="147"/>
        <v>むぞくせいホーントレインヒートタックルマッドエクスプレス</v>
      </c>
      <c r="AZ702" s="12" t="str">
        <f t="shared" si="148"/>
        <v>むぞくせいホーントレインヒートタックルマッドエクスプレス</v>
      </c>
      <c r="BA702" s="12" t="str">
        <f t="shared" si="149"/>
        <v>むぞくせいホーントレインヒートタックルマッドエクスプレス</v>
      </c>
      <c r="BB702" s="11" t="str">
        <f t="shared" si="150"/>
        <v>－BBDRBL</v>
      </c>
      <c r="BC702" s="11" t="str">
        <f t="shared" si="151"/>
        <v>－BBDRBL</v>
      </c>
      <c r="BD702" s="11" t="str">
        <f t="shared" si="152"/>
        <v>－BBDRBL</v>
      </c>
      <c r="BE702" s="11" t="str">
        <f t="shared" si="153"/>
        <v>－BBDRBL</v>
      </c>
    </row>
    <row r="703" spans="1:57" ht="11.25" hidden="1" customHeight="1">
      <c r="A703" s="6">
        <v>701</v>
      </c>
      <c r="B703" s="7" t="s">
        <v>1787</v>
      </c>
      <c r="C703" s="8" t="s">
        <v>1788</v>
      </c>
      <c r="D703" s="7" t="s">
        <v>72</v>
      </c>
      <c r="E703" s="7" t="s">
        <v>102</v>
      </c>
      <c r="F703" s="7" t="s">
        <v>74</v>
      </c>
      <c r="G703" s="9">
        <v>126</v>
      </c>
      <c r="H703" s="9">
        <v>101</v>
      </c>
      <c r="I703" s="9">
        <v>57</v>
      </c>
      <c r="J703" s="9">
        <v>57</v>
      </c>
      <c r="K703" s="9">
        <v>44</v>
      </c>
      <c r="L703" s="9">
        <v>62</v>
      </c>
      <c r="M703" s="9">
        <v>36</v>
      </c>
      <c r="N703" s="9">
        <v>56</v>
      </c>
      <c r="O703" s="9">
        <v>53</v>
      </c>
      <c r="P703" s="9">
        <v>65</v>
      </c>
      <c r="Q703" s="10">
        <v>107</v>
      </c>
      <c r="R703" s="11">
        <v>40</v>
      </c>
      <c r="S703" s="11">
        <v>1</v>
      </c>
      <c r="T703" s="11">
        <v>112</v>
      </c>
      <c r="U703" s="11">
        <v>86</v>
      </c>
      <c r="V703" s="11">
        <v>1</v>
      </c>
      <c r="W703" s="11">
        <v>103</v>
      </c>
      <c r="X703" s="11">
        <f t="shared" si="140"/>
        <v>450</v>
      </c>
      <c r="Y703" s="11">
        <f t="shared" si="141"/>
        <v>4800</v>
      </c>
      <c r="Z703" s="11">
        <f t="shared" si="142"/>
        <v>1925</v>
      </c>
      <c r="AA703" s="11">
        <f t="shared" si="143"/>
        <v>4445</v>
      </c>
      <c r="AB703" s="11">
        <f t="shared" si="144"/>
        <v>4445</v>
      </c>
      <c r="AC703" s="6">
        <f t="shared" si="145"/>
        <v>5195</v>
      </c>
      <c r="AD703" s="9" t="s">
        <v>776</v>
      </c>
      <c r="AE703" s="3" t="str">
        <f>IF(ISERROR(VLOOKUP($AD703,技まとめ!$A$1:$F$380,6,FALSE)),"－",VLOOKUP($AD703,技まとめ!$A$1:$F$380,6,FALSE))</f>
        <v>P1</v>
      </c>
      <c r="AF703" s="3">
        <f>IF(ISERROR(VLOOKUP($AD703,技まとめ!$A$1:$F$380,3,FALSE)),"－",VLOOKUP($AD703,技まとめ!$A$1:$F$380,3,FALSE))</f>
        <v>13</v>
      </c>
      <c r="AG703" s="3">
        <f>IF(ISERROR(VLOOKUP($AD703,技まとめ!$A$1:$F$380,5,FALSE)),"－",VLOOKUP($AD703,技まとめ!$A$1:$F$380,5,FALSE))</f>
        <v>20</v>
      </c>
      <c r="AH703" s="3" t="str">
        <f>IF($E703=IF(ISERROR(VLOOKUP($AD703,技まとめ!$A$1:$F$380,4,FALSE)),"－",VLOOKUP($AD703,技まとめ!$A$1:$F$380,4,FALSE)),"一致","")</f>
        <v>一致</v>
      </c>
      <c r="AI703" s="9" t="s">
        <v>756</v>
      </c>
      <c r="AJ703" s="3" t="str">
        <f>IF(ISERROR(VLOOKUP($AI703,技まとめ!$A$1:$F$380,6,FALSE)),"－",VLOOKUP($AI703,技まとめ!$A$1:$F$380,6,FALSE))</f>
        <v>BB</v>
      </c>
      <c r="AK703" s="3">
        <f>IF(ISERROR(VLOOKUP($AI703,技まとめ!$A$1:$F$380,3,FALSE)),"－",VLOOKUP($AI703,技まとめ!$A$1:$F$380,3,FALSE))</f>
        <v>65</v>
      </c>
      <c r="AL703" s="3">
        <f>IF(ISERROR(VLOOKUP($AI703,技まとめ!$A$1:$F$380,5,FALSE)),"－",VLOOKUP($AI703,技まとめ!$A$1:$F$380,5,FALSE))</f>
        <v>42</v>
      </c>
      <c r="AM703" s="3" t="str">
        <f>IF($E703=IF(ISERROR(VLOOKUP($AI703,技まとめ!$A$1:$F$380,4,FALSE)),"－",VLOOKUP($AI703,技まとめ!$A$1:$F$380,4,FALSE)),"一致","")</f>
        <v>一致</v>
      </c>
      <c r="AN703" s="9" t="s">
        <v>241</v>
      </c>
      <c r="AO703" s="3" t="str">
        <f>IF(ISERROR(VLOOKUP($AN703,技まとめ!$A$1:$F$380,6,FALSE)),"－",VLOOKUP($AN703,技まとめ!$A$1:$F$380,6,FALSE))</f>
        <v>P1</v>
      </c>
      <c r="AP703" s="3">
        <f>IF(ISERROR(VLOOKUP($AN703,技まとめ!$A$1:$F$380,3,FALSE)),"－",VLOOKUP($AN703,技まとめ!$A$1:$F$380,3,FALSE))</f>
        <v>52</v>
      </c>
      <c r="AQ703" s="3">
        <f>IF(ISERROR(VLOOKUP($AN703,技まとめ!$A$1:$F$380,5,FALSE)),"－",VLOOKUP($AN703,技まとめ!$A$1:$F$380,5,FALSE))</f>
        <v>35</v>
      </c>
      <c r="AR703" s="3" t="str">
        <f>IF($E703=IF(ISERROR(VLOOKUP($AN703,技まとめ!$A$1:$F$380,4,FALSE)),"－",VLOOKUP($AN703,技まとめ!$A$1:$F$380,4,FALSE)),"一致","")</f>
        <v>一致</v>
      </c>
      <c r="AS703" s="9" t="s">
        <v>240</v>
      </c>
      <c r="AT703" s="3" t="str">
        <f>IF(ISERROR(VLOOKUP($AS703,技まとめ!$A$1:$F$380,6,FALSE)),"－",VLOOKUP($AS703,技まとめ!$A$1:$F$380,6,FALSE))</f>
        <v>P1</v>
      </c>
      <c r="AU703" s="3">
        <f>IF(ISERROR(VLOOKUP($AS703,技まとめ!$A$1:$F$380,3,FALSE)),"－",VLOOKUP($AS703,技まとめ!$A$1:$F$380,3,FALSE))</f>
        <v>83</v>
      </c>
      <c r="AV703" s="3">
        <f>IF(ISERROR(VLOOKUP($AS703,技まとめ!$A$1:$F$380,5,FALSE)),"－",VLOOKUP($AS703,技まとめ!$A$1:$F$380,5,FALSE))</f>
        <v>47</v>
      </c>
      <c r="AW703" s="3" t="str">
        <f>IF($E703=IF(ISERROR(VLOOKUP($AS703,技まとめ!$A$1:$F$380,4,FALSE)),"－",VLOOKUP($AS703,技まとめ!$A$1:$F$380,4,FALSE)),"一致","")</f>
        <v>一致</v>
      </c>
      <c r="AX703" s="12" t="str">
        <f t="shared" si="146"/>
        <v>ねっけつパンチボルケイノカットばくれつパンチダブルロケット</v>
      </c>
      <c r="AY703" s="12" t="str">
        <f t="shared" si="147"/>
        <v>ねっけつパンチボルケイノカットばくれつパンチダブルロケット</v>
      </c>
      <c r="AZ703" s="12" t="str">
        <f t="shared" si="148"/>
        <v>ねっけつパンチボルケイノカットばくれつパンチダブルロケット</v>
      </c>
      <c r="BA703" s="12" t="str">
        <f t="shared" si="149"/>
        <v>ねっけつパンチボルケイノカットばくれつパンチダブルロケット</v>
      </c>
      <c r="BB703" s="11" t="str">
        <f t="shared" si="150"/>
        <v>P1BBP1P1</v>
      </c>
      <c r="BC703" s="11" t="str">
        <f t="shared" si="151"/>
        <v>P1BBP1P1</v>
      </c>
      <c r="BD703" s="11" t="str">
        <f t="shared" si="152"/>
        <v>P1BBP1P1</v>
      </c>
      <c r="BE703" s="11" t="str">
        <f t="shared" si="153"/>
        <v>P1BBP1P1</v>
      </c>
    </row>
    <row r="704" spans="1:57" ht="11.25" hidden="1" customHeight="1">
      <c r="A704" s="6">
        <v>702</v>
      </c>
      <c r="B704" s="7" t="s">
        <v>1789</v>
      </c>
      <c r="C704" s="8" t="s">
        <v>1790</v>
      </c>
      <c r="D704" s="7" t="s">
        <v>72</v>
      </c>
      <c r="E704" s="7" t="s">
        <v>81</v>
      </c>
      <c r="F704" s="7" t="s">
        <v>82</v>
      </c>
      <c r="G704" s="9">
        <v>118</v>
      </c>
      <c r="H704" s="9">
        <v>99</v>
      </c>
      <c r="I704" s="9">
        <v>57</v>
      </c>
      <c r="J704" s="9">
        <v>56</v>
      </c>
      <c r="K704" s="9">
        <v>50</v>
      </c>
      <c r="L704" s="9">
        <v>56</v>
      </c>
      <c r="M704" s="9">
        <v>51</v>
      </c>
      <c r="N704" s="9">
        <v>56</v>
      </c>
      <c r="O704" s="9">
        <v>56</v>
      </c>
      <c r="P704" s="9">
        <v>29</v>
      </c>
      <c r="Q704" s="10">
        <v>107</v>
      </c>
      <c r="R704" s="11">
        <v>9</v>
      </c>
      <c r="S704" s="11">
        <v>1</v>
      </c>
      <c r="T704" s="11">
        <v>106</v>
      </c>
      <c r="U704" s="11">
        <v>101</v>
      </c>
      <c r="V704" s="11">
        <v>1</v>
      </c>
      <c r="W704" s="11">
        <v>106</v>
      </c>
      <c r="X704" s="11">
        <f t="shared" si="140"/>
        <v>431</v>
      </c>
      <c r="Y704" s="11">
        <f t="shared" si="141"/>
        <v>4815</v>
      </c>
      <c r="Z704" s="11">
        <f t="shared" si="142"/>
        <v>855</v>
      </c>
      <c r="AA704" s="11">
        <f t="shared" si="143"/>
        <v>4250</v>
      </c>
      <c r="AB704" s="11">
        <f t="shared" si="144"/>
        <v>4250</v>
      </c>
      <c r="AC704" s="6">
        <f t="shared" si="145"/>
        <v>4815</v>
      </c>
      <c r="AD704" s="9" t="s">
        <v>845</v>
      </c>
      <c r="AE704" s="3" t="str">
        <f>IF(ISERROR(VLOOKUP($AD704,技まとめ!$A$1:$F$380,6,FALSE)),"－",VLOOKUP($AD704,技まとめ!$A$1:$F$380,6,FALSE))</f>
        <v>BL</v>
      </c>
      <c r="AF704" s="3">
        <f>IF(ISERROR(VLOOKUP($AD704,技まとめ!$A$1:$F$380,3,FALSE)),"－",VLOOKUP($AD704,技まとめ!$A$1:$F$380,3,FALSE))</f>
        <v>31</v>
      </c>
      <c r="AG704" s="3">
        <f>IF(ISERROR(VLOOKUP($AD704,技まとめ!$A$1:$F$380,5,FALSE)),"－",VLOOKUP($AD704,技まとめ!$A$1:$F$380,5,FALSE))</f>
        <v>28</v>
      </c>
      <c r="AH704" s="3" t="str">
        <f>IF($E704=IF(ISERROR(VLOOKUP($AD704,技まとめ!$A$1:$F$380,4,FALSE)),"－",VLOOKUP($AD704,技まとめ!$A$1:$F$380,4,FALSE)),"一致","")</f>
        <v>一致</v>
      </c>
      <c r="AI704" s="9" t="s">
        <v>178</v>
      </c>
      <c r="AJ704" s="3" t="str">
        <f>IF(ISERROR(VLOOKUP($AI704,技まとめ!$A$1:$F$380,6,FALSE)),"－",VLOOKUP($AI704,技まとめ!$A$1:$F$380,6,FALSE))</f>
        <v>NS</v>
      </c>
      <c r="AK704" s="3">
        <f>IF(ISERROR(VLOOKUP($AI704,技まとめ!$A$1:$F$380,3,FALSE)),"－",VLOOKUP($AI704,技まとめ!$A$1:$F$380,3,FALSE))</f>
        <v>38</v>
      </c>
      <c r="AL704" s="3">
        <f>IF(ISERROR(VLOOKUP($AI704,技まとめ!$A$1:$F$380,5,FALSE)),"－",VLOOKUP($AI704,技まとめ!$A$1:$F$380,5,FALSE))</f>
        <v>25</v>
      </c>
      <c r="AM704" s="3" t="str">
        <f>IF($E704=IF(ISERROR(VLOOKUP($AI704,技まとめ!$A$1:$F$380,4,FALSE)),"－",VLOOKUP($AI704,技まとめ!$A$1:$F$380,4,FALSE)),"一致","")</f>
        <v/>
      </c>
      <c r="AN704" s="9" t="s">
        <v>454</v>
      </c>
      <c r="AO704" s="3" t="str">
        <f>IF(ISERROR(VLOOKUP($AN704,技まとめ!$A$1:$F$380,6,FALSE)),"－",VLOOKUP($AN704,技まとめ!$A$1:$F$380,6,FALSE))</f>
        <v>BL</v>
      </c>
      <c r="AP704" s="3">
        <f>IF(ISERROR(VLOOKUP($AN704,技まとめ!$A$1:$F$380,3,FALSE)),"－",VLOOKUP($AN704,技まとめ!$A$1:$F$380,3,FALSE))</f>
        <v>65</v>
      </c>
      <c r="AQ704" s="3">
        <f>IF(ISERROR(VLOOKUP($AN704,技まとめ!$A$1:$F$380,5,FALSE)),"－",VLOOKUP($AN704,技まとめ!$A$1:$F$380,5,FALSE))</f>
        <v>42</v>
      </c>
      <c r="AR704" s="3" t="str">
        <f>IF($E704=IF(ISERROR(VLOOKUP($AN704,技まとめ!$A$1:$F$380,4,FALSE)),"－",VLOOKUP($AN704,技まとめ!$A$1:$F$380,4,FALSE)),"一致","")</f>
        <v/>
      </c>
      <c r="AS704" s="9" t="s">
        <v>173</v>
      </c>
      <c r="AT704" s="3" t="str">
        <f>IF(ISERROR(VLOOKUP($AS704,技まとめ!$A$1:$F$380,6,FALSE)),"－",VLOOKUP($AS704,技まとめ!$A$1:$F$380,6,FALSE))</f>
        <v>DR</v>
      </c>
      <c r="AU704" s="3">
        <f>IF(ISERROR(VLOOKUP($AS704,技まとめ!$A$1:$F$380,3,FALSE)),"－",VLOOKUP($AS704,技まとめ!$A$1:$F$380,3,FALSE))</f>
        <v>65</v>
      </c>
      <c r="AV704" s="3">
        <f>IF(ISERROR(VLOOKUP($AS704,技まとめ!$A$1:$F$380,5,FALSE)),"－",VLOOKUP($AS704,技まとめ!$A$1:$F$380,5,FALSE))</f>
        <v>42</v>
      </c>
      <c r="AW704" s="3" t="str">
        <f>IF($E704=IF(ISERROR(VLOOKUP($AS704,技まとめ!$A$1:$F$380,4,FALSE)),"－",VLOOKUP($AS704,技まとめ!$A$1:$F$380,4,FALSE)),"一致","")</f>
        <v/>
      </c>
      <c r="AX704" s="12" t="str">
        <f t="shared" si="146"/>
        <v>アイスグランドフリーズショットぶんしんディフェンスぶんしんフェイント</v>
      </c>
      <c r="AY704" s="12" t="str">
        <f t="shared" si="147"/>
        <v>アイスグランドフリーズショットぶんしんディフェンスぶんしんフェイント</v>
      </c>
      <c r="AZ704" s="12" t="str">
        <f t="shared" si="148"/>
        <v>アイスグランドフリーズショットぶんしんディフェンスぶんしんフェイント</v>
      </c>
      <c r="BA704" s="12" t="str">
        <f t="shared" si="149"/>
        <v>アイスグランドフリーズショットぶんしんディフェンスぶんしんフェイント</v>
      </c>
      <c r="BB704" s="11" t="str">
        <f t="shared" si="150"/>
        <v>BLNSBLDR</v>
      </c>
      <c r="BC704" s="11" t="str">
        <f t="shared" si="151"/>
        <v>BLNSBLDR</v>
      </c>
      <c r="BD704" s="11" t="str">
        <f t="shared" si="152"/>
        <v>BLNSBLDR</v>
      </c>
      <c r="BE704" s="11" t="str">
        <f t="shared" si="153"/>
        <v>BLNSBLDR</v>
      </c>
    </row>
    <row r="705" spans="1:57" ht="11.25" hidden="1" customHeight="1">
      <c r="A705" s="6">
        <v>703</v>
      </c>
      <c r="B705" s="7" t="s">
        <v>1791</v>
      </c>
      <c r="C705" s="8" t="s">
        <v>1792</v>
      </c>
      <c r="D705" s="7" t="s">
        <v>72</v>
      </c>
      <c r="E705" s="7" t="s">
        <v>102</v>
      </c>
      <c r="F705" s="7" t="s">
        <v>82</v>
      </c>
      <c r="G705" s="9">
        <v>122</v>
      </c>
      <c r="H705" s="9">
        <v>113</v>
      </c>
      <c r="I705" s="9">
        <v>52</v>
      </c>
      <c r="J705" s="9">
        <v>56</v>
      </c>
      <c r="K705" s="9">
        <v>55</v>
      </c>
      <c r="L705" s="9">
        <v>56</v>
      </c>
      <c r="M705" s="9">
        <v>54</v>
      </c>
      <c r="N705" s="9">
        <v>53</v>
      </c>
      <c r="O705" s="9">
        <v>53</v>
      </c>
      <c r="P705" s="9">
        <v>62</v>
      </c>
      <c r="Q705" s="10">
        <v>102</v>
      </c>
      <c r="R705" s="11">
        <v>44</v>
      </c>
      <c r="S705" s="11">
        <v>1</v>
      </c>
      <c r="T705" s="11">
        <v>106</v>
      </c>
      <c r="U705" s="11">
        <v>104</v>
      </c>
      <c r="V705" s="11">
        <v>1</v>
      </c>
      <c r="W705" s="11">
        <v>103</v>
      </c>
      <c r="X705" s="11">
        <f t="shared" si="140"/>
        <v>461</v>
      </c>
      <c r="Y705" s="11">
        <f t="shared" si="141"/>
        <v>4600</v>
      </c>
      <c r="Z705" s="11">
        <f t="shared" si="142"/>
        <v>2065</v>
      </c>
      <c r="AA705" s="11">
        <f t="shared" si="143"/>
        <v>4235</v>
      </c>
      <c r="AB705" s="11">
        <f t="shared" si="144"/>
        <v>4235</v>
      </c>
      <c r="AC705" s="6">
        <f t="shared" si="145"/>
        <v>4975</v>
      </c>
      <c r="AD705" s="9" t="s">
        <v>305</v>
      </c>
      <c r="AE705" s="3" t="str">
        <f>IF(ISERROR(VLOOKUP($AD705,技まとめ!$A$1:$F$380,6,FALSE)),"－",VLOOKUP($AD705,技まとめ!$A$1:$F$380,6,FALSE))</f>
        <v>BL</v>
      </c>
      <c r="AF705" s="3">
        <f>IF(ISERROR(VLOOKUP($AD705,技まとめ!$A$1:$F$380,3,FALSE)),"－",VLOOKUP($AD705,技まとめ!$A$1:$F$380,3,FALSE))</f>
        <v>41</v>
      </c>
      <c r="AG705" s="3">
        <f>IF(ISERROR(VLOOKUP($AD705,技まとめ!$A$1:$F$380,5,FALSE)),"－",VLOOKUP($AD705,技まとめ!$A$1:$F$380,5,FALSE))</f>
        <v>30</v>
      </c>
      <c r="AH705" s="3" t="str">
        <f>IF($E705=IF(ISERROR(VLOOKUP($AD705,技まとめ!$A$1:$F$380,4,FALSE)),"－",VLOOKUP($AD705,技まとめ!$A$1:$F$380,4,FALSE)),"一致","")</f>
        <v/>
      </c>
      <c r="AI705" s="9" t="s">
        <v>301</v>
      </c>
      <c r="AJ705" s="3" t="str">
        <f>IF(ISERROR(VLOOKUP($AI705,技まとめ!$A$1:$F$380,6,FALSE)),"－",VLOOKUP($AI705,技まとめ!$A$1:$F$380,6,FALSE))</f>
        <v>LS</v>
      </c>
      <c r="AK705" s="3">
        <f>IF(ISERROR(VLOOKUP($AI705,技まとめ!$A$1:$F$380,3,FALSE)),"－",VLOOKUP($AI705,技まとめ!$A$1:$F$380,3,FALSE))</f>
        <v>55</v>
      </c>
      <c r="AL705" s="3">
        <f>IF(ISERROR(VLOOKUP($AI705,技まとめ!$A$1:$F$380,5,FALSE)),"－",VLOOKUP($AI705,技まとめ!$A$1:$F$380,5,FALSE))</f>
        <v>40</v>
      </c>
      <c r="AM705" s="3" t="str">
        <f>IF($E705=IF(ISERROR(VLOOKUP($AI705,技まとめ!$A$1:$F$380,4,FALSE)),"－",VLOOKUP($AI705,技まとめ!$A$1:$F$380,4,FALSE)),"一致","")</f>
        <v/>
      </c>
      <c r="AN705" s="9" t="s">
        <v>310</v>
      </c>
      <c r="AO705" s="3" t="str">
        <f>IF(ISERROR(VLOOKUP($AN705,技まとめ!$A$1:$F$380,6,FALSE)),"－",VLOOKUP($AN705,技まとめ!$A$1:$F$380,6,FALSE))</f>
        <v>DR</v>
      </c>
      <c r="AP705" s="3">
        <f>IF(ISERROR(VLOOKUP($AN705,技まとめ!$A$1:$F$380,3,FALSE)),"－",VLOOKUP($AN705,技まとめ!$A$1:$F$380,3,FALSE))</f>
        <v>65</v>
      </c>
      <c r="AQ705" s="3">
        <f>IF(ISERROR(VLOOKUP($AN705,技まとめ!$A$1:$F$380,5,FALSE)),"－",VLOOKUP($AN705,技まとめ!$A$1:$F$380,5,FALSE))</f>
        <v>42</v>
      </c>
      <c r="AR705" s="3" t="str">
        <f>IF($E705=IF(ISERROR(VLOOKUP($AN705,技まとめ!$A$1:$F$380,4,FALSE)),"－",VLOOKUP($AN705,技まとめ!$A$1:$F$380,4,FALSE)),"一致","")</f>
        <v/>
      </c>
      <c r="AS705" s="9" t="s">
        <v>407</v>
      </c>
      <c r="AT705" s="3" t="str">
        <f>IF(ISERROR(VLOOKUP($AS705,技まとめ!$A$1:$F$380,6,FALSE)),"－",VLOOKUP($AS705,技まとめ!$A$1:$F$380,6,FALSE))</f>
        <v>BL</v>
      </c>
      <c r="AU705" s="3">
        <f>IF(ISERROR(VLOOKUP($AS705,技まとめ!$A$1:$F$380,3,FALSE)),"－",VLOOKUP($AS705,技まとめ!$A$1:$F$380,3,FALSE))</f>
        <v>85</v>
      </c>
      <c r="AV705" s="3">
        <f>IF(ISERROR(VLOOKUP($AS705,技まとめ!$A$1:$F$380,5,FALSE)),"－",VLOOKUP($AS705,技まとめ!$A$1:$F$380,5,FALSE))</f>
        <v>50</v>
      </c>
      <c r="AW705" s="3" t="str">
        <f>IF($E705=IF(ISERROR(VLOOKUP($AS705,技まとめ!$A$1:$F$380,4,FALSE)),"－",VLOOKUP($AS705,技まとめ!$A$1:$F$380,4,FALSE)),"一致","")</f>
        <v/>
      </c>
      <c r="AX705" s="12" t="str">
        <f t="shared" si="146"/>
        <v>フェイクボールツナミブーストモグラシャッフルホエールガード</v>
      </c>
      <c r="AY705" s="12" t="str">
        <f t="shared" si="147"/>
        <v>フェイクボールツナミブーストモグラシャッフルホエールガード</v>
      </c>
      <c r="AZ705" s="12" t="str">
        <f t="shared" si="148"/>
        <v>フェイクボールツナミブーストモグラシャッフルホエールガード</v>
      </c>
      <c r="BA705" s="12" t="str">
        <f t="shared" si="149"/>
        <v>フェイクボールツナミブーストモグラシャッフルホエールガード</v>
      </c>
      <c r="BB705" s="11" t="str">
        <f t="shared" si="150"/>
        <v>BLLSDRBL</v>
      </c>
      <c r="BC705" s="11" t="str">
        <f t="shared" si="151"/>
        <v>BLLSDRBL</v>
      </c>
      <c r="BD705" s="11" t="str">
        <f t="shared" si="152"/>
        <v>BLLSDRBL</v>
      </c>
      <c r="BE705" s="11" t="str">
        <f t="shared" si="153"/>
        <v>BLLSDRBL</v>
      </c>
    </row>
    <row r="706" spans="1:57" ht="11.25" hidden="1" customHeight="1">
      <c r="A706" s="6">
        <v>704</v>
      </c>
      <c r="B706" s="7" t="s">
        <v>1793</v>
      </c>
      <c r="C706" s="8" t="s">
        <v>1794</v>
      </c>
      <c r="D706" s="7" t="s">
        <v>72</v>
      </c>
      <c r="E706" s="7" t="s">
        <v>81</v>
      </c>
      <c r="F706" s="7" t="s">
        <v>109</v>
      </c>
      <c r="G706" s="9">
        <v>130</v>
      </c>
      <c r="H706" s="9">
        <v>99</v>
      </c>
      <c r="I706" s="9">
        <v>53</v>
      </c>
      <c r="J706" s="9">
        <v>57</v>
      </c>
      <c r="K706" s="9">
        <v>46</v>
      </c>
      <c r="L706" s="9">
        <v>62</v>
      </c>
      <c r="M706" s="9">
        <v>54</v>
      </c>
      <c r="N706" s="9">
        <v>60</v>
      </c>
      <c r="O706" s="9">
        <v>52</v>
      </c>
      <c r="P706" s="9">
        <v>27</v>
      </c>
      <c r="Q706" s="10">
        <v>103</v>
      </c>
      <c r="R706" s="11">
        <v>8</v>
      </c>
      <c r="S706" s="11">
        <v>1</v>
      </c>
      <c r="T706" s="11">
        <v>112</v>
      </c>
      <c r="U706" s="11">
        <v>104</v>
      </c>
      <c r="V706" s="11">
        <v>1</v>
      </c>
      <c r="W706" s="11">
        <v>102</v>
      </c>
      <c r="X706" s="11">
        <f t="shared" si="140"/>
        <v>431</v>
      </c>
      <c r="Y706" s="11">
        <f t="shared" si="141"/>
        <v>4635</v>
      </c>
      <c r="Z706" s="11">
        <f t="shared" si="142"/>
        <v>800</v>
      </c>
      <c r="AA706" s="11">
        <f t="shared" si="143"/>
        <v>4440</v>
      </c>
      <c r="AB706" s="11">
        <f t="shared" si="144"/>
        <v>4440</v>
      </c>
      <c r="AC706" s="6">
        <f t="shared" si="145"/>
        <v>5030</v>
      </c>
      <c r="AD706" s="9" t="s">
        <v>686</v>
      </c>
      <c r="AE706" s="3" t="str">
        <f>IF(ISERROR(VLOOKUP($AD706,技まとめ!$A$1:$F$380,6,FALSE)),"－",VLOOKUP($AD706,技まとめ!$A$1:$F$380,6,FALSE))</f>
        <v>DR</v>
      </c>
      <c r="AF706" s="3">
        <f>IF(ISERROR(VLOOKUP($AD706,技まとめ!$A$1:$F$380,3,FALSE)),"－",VLOOKUP($AD706,技まとめ!$A$1:$F$380,3,FALSE))</f>
        <v>34</v>
      </c>
      <c r="AG706" s="3">
        <f>IF(ISERROR(VLOOKUP($AD706,技まとめ!$A$1:$F$380,5,FALSE)),"－",VLOOKUP($AD706,技まとめ!$A$1:$F$380,5,FALSE))</f>
        <v>27</v>
      </c>
      <c r="AH706" s="3" t="str">
        <f>IF($E706=IF(ISERROR(VLOOKUP($AD706,技まとめ!$A$1:$F$380,4,FALSE)),"－",VLOOKUP($AD706,技まとめ!$A$1:$F$380,4,FALSE)),"一致","")</f>
        <v/>
      </c>
      <c r="AI706" s="9" t="s">
        <v>671</v>
      </c>
      <c r="AJ706" s="3" t="str">
        <f>IF(ISERROR(VLOOKUP($AI706,技まとめ!$A$1:$F$380,6,FALSE)),"－",VLOOKUP($AI706,技まとめ!$A$1:$F$380,6,FALSE))</f>
        <v>BL</v>
      </c>
      <c r="AK706" s="3">
        <f>IF(ISERROR(VLOOKUP($AI706,技まとめ!$A$1:$F$380,3,FALSE)),"－",VLOOKUP($AI706,技まとめ!$A$1:$F$380,3,FALSE))</f>
        <v>56</v>
      </c>
      <c r="AL706" s="3">
        <f>IF(ISERROR(VLOOKUP($AI706,技まとめ!$A$1:$F$380,5,FALSE)),"－",VLOOKUP($AI706,技まとめ!$A$1:$F$380,5,FALSE))</f>
        <v>39</v>
      </c>
      <c r="AM706" s="3" t="str">
        <f>IF($E706=IF(ISERROR(VLOOKUP($AI706,技まとめ!$A$1:$F$380,4,FALSE)),"－",VLOOKUP($AI706,技まとめ!$A$1:$F$380,4,FALSE)),"一致","")</f>
        <v/>
      </c>
      <c r="AN706" s="9" t="s">
        <v>137</v>
      </c>
      <c r="AO706" s="3" t="str">
        <f>IF(ISERROR(VLOOKUP($AN706,技まとめ!$A$1:$F$380,6,FALSE)),"－",VLOOKUP($AN706,技まとめ!$A$1:$F$380,6,FALSE))</f>
        <v>SC</v>
      </c>
      <c r="AP706" s="3">
        <f>IF(ISERROR(VLOOKUP($AN706,技まとめ!$A$1:$F$380,3,FALSE)),"－",VLOOKUP($AN706,技まとめ!$A$1:$F$380,3,FALSE))</f>
        <v>94</v>
      </c>
      <c r="AQ706" s="3">
        <f>IF(ISERROR(VLOOKUP($AN706,技まとめ!$A$1:$F$380,5,FALSE)),"－",VLOOKUP($AN706,技まとめ!$A$1:$F$380,5,FALSE))</f>
        <v>52</v>
      </c>
      <c r="AR706" s="3" t="str">
        <f>IF($E706=IF(ISERROR(VLOOKUP($AN706,技まとめ!$A$1:$F$380,4,FALSE)),"－",VLOOKUP($AN706,技まとめ!$A$1:$F$380,4,FALSE)),"一致","")</f>
        <v/>
      </c>
      <c r="AS706" s="9" t="s">
        <v>119</v>
      </c>
      <c r="AT706" s="3" t="str">
        <f>IF(ISERROR(VLOOKUP($AS706,技まとめ!$A$1:$F$380,6,FALSE)),"－",VLOOKUP($AS706,技まとめ!$A$1:$F$380,6,FALSE))</f>
        <v>NS</v>
      </c>
      <c r="AU706" s="3">
        <f>IF(ISERROR(VLOOKUP($AS706,技まとめ!$A$1:$F$380,3,FALSE)),"－",VLOOKUP($AS706,技まとめ!$A$1:$F$380,3,FALSE))</f>
        <v>85</v>
      </c>
      <c r="AV706" s="3">
        <f>IF(ISERROR(VLOOKUP($AS706,技まとめ!$A$1:$F$380,5,FALSE)),"－",VLOOKUP($AS706,技まとめ!$A$1:$F$380,5,FALSE))</f>
        <v>46</v>
      </c>
      <c r="AW706" s="3" t="str">
        <f>IF($E706=IF(ISERROR(VLOOKUP($AS706,技まとめ!$A$1:$F$380,4,FALSE)),"－",VLOOKUP($AS706,技まとめ!$A$1:$F$380,4,FALSE)),"一致","")</f>
        <v/>
      </c>
      <c r="AX706" s="12" t="str">
        <f t="shared" si="146"/>
        <v>ヒートタックルフレイムダンスばくねつスクリュードラゴングランド</v>
      </c>
      <c r="AY706" s="12" t="str">
        <f t="shared" si="147"/>
        <v>ヒートタックルフレイムダンスばくねつスクリュードラゴングランド</v>
      </c>
      <c r="AZ706" s="12" t="str">
        <f t="shared" si="148"/>
        <v>ヒートタックルフレイムダンスばくねつスクリュードラゴングランド</v>
      </c>
      <c r="BA706" s="12" t="str">
        <f t="shared" si="149"/>
        <v>ヒートタックルフレイムダンスばくねつスクリュードラゴングランド</v>
      </c>
      <c r="BB706" s="11" t="str">
        <f t="shared" si="150"/>
        <v>DRBLSCNS</v>
      </c>
      <c r="BC706" s="11" t="str">
        <f t="shared" si="151"/>
        <v>DRBLSCNS</v>
      </c>
      <c r="BD706" s="11" t="str">
        <f t="shared" si="152"/>
        <v>DRBLSCNS</v>
      </c>
      <c r="BE706" s="11" t="str">
        <f t="shared" si="153"/>
        <v>DRBLSCNS</v>
      </c>
    </row>
    <row r="707" spans="1:57" ht="11.25" hidden="1" customHeight="1">
      <c r="A707" s="6">
        <v>705</v>
      </c>
      <c r="B707" s="7" t="s">
        <v>1795</v>
      </c>
      <c r="C707" s="8" t="s">
        <v>1796</v>
      </c>
      <c r="D707" s="7" t="s">
        <v>72</v>
      </c>
      <c r="E707" s="7" t="s">
        <v>95</v>
      </c>
      <c r="F707" s="7" t="s">
        <v>74</v>
      </c>
      <c r="G707" s="9">
        <v>116</v>
      </c>
      <c r="H707" s="9">
        <v>107</v>
      </c>
      <c r="I707" s="9">
        <v>60</v>
      </c>
      <c r="J707" s="9">
        <v>65</v>
      </c>
      <c r="K707" s="9">
        <v>57</v>
      </c>
      <c r="L707" s="9">
        <v>61</v>
      </c>
      <c r="M707" s="9">
        <v>57</v>
      </c>
      <c r="N707" s="9">
        <v>62</v>
      </c>
      <c r="O707" s="9">
        <v>58</v>
      </c>
      <c r="P707" s="9">
        <v>33</v>
      </c>
      <c r="Q707" s="10">
        <v>110</v>
      </c>
      <c r="R707" s="11">
        <v>35</v>
      </c>
      <c r="S707" s="11">
        <v>1</v>
      </c>
      <c r="T707" s="11">
        <v>111</v>
      </c>
      <c r="U707" s="11">
        <v>107</v>
      </c>
      <c r="V707" s="11">
        <v>1</v>
      </c>
      <c r="W707" s="11">
        <v>108</v>
      </c>
      <c r="X707" s="11">
        <f t="shared" ref="X707:X770" si="154">SUM(Q707:W707)</f>
        <v>473</v>
      </c>
      <c r="Y707" s="11">
        <f t="shared" ref="Y707:Y770" si="155">Q707*40+V707*5+W707*5</f>
        <v>4945</v>
      </c>
      <c r="Z707" s="11">
        <f t="shared" ref="Z707:Z770" si="156">R707*35+S707*5+V707*5+W707*5</f>
        <v>1775</v>
      </c>
      <c r="AA707" s="11">
        <f t="shared" ref="AA707:AA770" si="157">T707*35+S707*5+V707*5+W707*5</f>
        <v>4435</v>
      </c>
      <c r="AB707" s="11">
        <f t="shared" ref="AB707:AB770" si="158">T707*35+V707*10+W707*5</f>
        <v>4435</v>
      </c>
      <c r="AC707" s="6">
        <f t="shared" ref="AC707:AC770" si="159">T707*40+R707*5+W707*5</f>
        <v>5155</v>
      </c>
      <c r="AD707" s="9" t="s">
        <v>413</v>
      </c>
      <c r="AE707" s="3" t="str">
        <f>IF(ISERROR(VLOOKUP($AD707,技まとめ!$A$1:$F$380,6,FALSE)),"－",VLOOKUP($AD707,技まとめ!$A$1:$F$380,6,FALSE))</f>
        <v>BB</v>
      </c>
      <c r="AF707" s="3">
        <f>IF(ISERROR(VLOOKUP($AD707,技まとめ!$A$1:$F$380,3,FALSE)),"－",VLOOKUP($AD707,技まとめ!$A$1:$F$380,3,FALSE))</f>
        <v>31</v>
      </c>
      <c r="AG707" s="3">
        <f>IF(ISERROR(VLOOKUP($AD707,技まとめ!$A$1:$F$380,5,FALSE)),"－",VLOOKUP($AD707,技まとめ!$A$1:$F$380,5,FALSE))</f>
        <v>28</v>
      </c>
      <c r="AH707" s="3" t="str">
        <f>IF($E707=IF(ISERROR(VLOOKUP($AD707,技まとめ!$A$1:$F$380,4,FALSE)),"－",VLOOKUP($AD707,技まとめ!$A$1:$F$380,4,FALSE)),"一致","")</f>
        <v/>
      </c>
      <c r="AI707" s="9" t="s">
        <v>203</v>
      </c>
      <c r="AJ707" s="3" t="str">
        <f>IF(ISERROR(VLOOKUP($AI707,技まとめ!$A$1:$F$380,6,FALSE)),"－",VLOOKUP($AI707,技まとめ!$A$1:$F$380,6,FALSE))</f>
        <v>P1</v>
      </c>
      <c r="AK707" s="3">
        <f>IF(ISERROR(VLOOKUP($AI707,技まとめ!$A$1:$F$380,3,FALSE)),"－",VLOOKUP($AI707,技まとめ!$A$1:$F$380,3,FALSE))</f>
        <v>46</v>
      </c>
      <c r="AL707" s="3">
        <f>IF(ISERROR(VLOOKUP($AI707,技まとめ!$A$1:$F$380,5,FALSE)),"－",VLOOKUP($AI707,技まとめ!$A$1:$F$380,5,FALSE))</f>
        <v>32</v>
      </c>
      <c r="AM707" s="3" t="str">
        <f>IF($E707=IF(ISERROR(VLOOKUP($AI707,技まとめ!$A$1:$F$380,4,FALSE)),"－",VLOOKUP($AI707,技まとめ!$A$1:$F$380,4,FALSE)),"一致","")</f>
        <v/>
      </c>
      <c r="AN707" s="9" t="s">
        <v>385</v>
      </c>
      <c r="AO707" s="3" t="str">
        <f>IF(ISERROR(VLOOKUP($AN707,技まとめ!$A$1:$F$380,6,FALSE)),"－",VLOOKUP($AN707,技まとめ!$A$1:$F$380,6,FALSE))</f>
        <v>CA</v>
      </c>
      <c r="AP707" s="3">
        <f>IF(ISERROR(VLOOKUP($AN707,技まとめ!$A$1:$F$380,3,FALSE)),"－",VLOOKUP($AN707,技まとめ!$A$1:$F$380,3,FALSE))</f>
        <v>81</v>
      </c>
      <c r="AQ707" s="3">
        <f>IF(ISERROR(VLOOKUP($AN707,技まとめ!$A$1:$F$380,5,FALSE)),"－",VLOOKUP($AN707,技まとめ!$A$1:$F$380,5,FALSE))</f>
        <v>47</v>
      </c>
      <c r="AR707" s="3" t="str">
        <f>IF($E707=IF(ISERROR(VLOOKUP($AN707,技まとめ!$A$1:$F$380,4,FALSE)),"－",VLOOKUP($AN707,技まとめ!$A$1:$F$380,4,FALSE)),"一致","")</f>
        <v/>
      </c>
      <c r="AS707" s="9" t="s">
        <v>657</v>
      </c>
      <c r="AT707" s="3" t="str">
        <f>IF(ISERROR(VLOOKUP($AS707,技まとめ!$A$1:$F$380,6,FALSE)),"－",VLOOKUP($AS707,技まとめ!$A$1:$F$380,6,FALSE))</f>
        <v>BB</v>
      </c>
      <c r="AU707" s="3">
        <f>IF(ISERROR(VLOOKUP($AS707,技まとめ!$A$1:$F$380,3,FALSE)),"－",VLOOKUP($AS707,技まとめ!$A$1:$F$380,3,FALSE))</f>
        <v>85</v>
      </c>
      <c r="AV707" s="3">
        <f>IF(ISERROR(VLOOKUP($AS707,技まとめ!$A$1:$F$380,5,FALSE)),"－",VLOOKUP($AS707,技まとめ!$A$1:$F$380,5,FALSE))</f>
        <v>50</v>
      </c>
      <c r="AW707" s="3" t="str">
        <f>IF($E707=IF(ISERROR(VLOOKUP($AS707,技まとめ!$A$1:$F$380,4,FALSE)),"－",VLOOKUP($AS707,技まとめ!$A$1:$F$380,4,FALSE)),"一致","")</f>
        <v/>
      </c>
      <c r="AX707" s="12" t="str">
        <f t="shared" ref="AX707:AX770" si="160">AD707&amp;AI707&amp;AN707&amp;AS707</f>
        <v>スーパーしこふみフルパワーシールドトリプルディフェンスロードローラタックル</v>
      </c>
      <c r="AY707" s="12" t="str">
        <f t="shared" ref="AY707:AY770" si="161">AD707&amp;AI707&amp;AN707&amp;AS707</f>
        <v>スーパーしこふみフルパワーシールドトリプルディフェンスロードローラタックル</v>
      </c>
      <c r="AZ707" s="12" t="str">
        <f t="shared" ref="AZ707:AZ770" si="162">AD707&amp;AI707&amp;AN707&amp;AS707</f>
        <v>スーパーしこふみフルパワーシールドトリプルディフェンスロードローラタックル</v>
      </c>
      <c r="BA707" s="12" t="str">
        <f t="shared" ref="BA707:BA770" si="163">AD707&amp;AI707&amp;AN707&amp;AS707</f>
        <v>スーパーしこふみフルパワーシールドトリプルディフェンスロードローラタックル</v>
      </c>
      <c r="BB707" s="11" t="str">
        <f t="shared" ref="BB707:BB770" si="164">AE707&amp;AJ707&amp;AO707&amp;AT707</f>
        <v>BBP1CABB</v>
      </c>
      <c r="BC707" s="11" t="str">
        <f t="shared" ref="BC707:BC770" si="165">AE707&amp;AJ707&amp;AO707&amp;AT707</f>
        <v>BBP1CABB</v>
      </c>
      <c r="BD707" s="11" t="str">
        <f t="shared" ref="BD707:BD770" si="166">AE707&amp;AJ707&amp;AO707&amp;AT707</f>
        <v>BBP1CABB</v>
      </c>
      <c r="BE707" s="11" t="str">
        <f t="shared" ref="BE707:BE770" si="167">AE707&amp;AJ707&amp;AO707&amp;AT707</f>
        <v>BBP1CABB</v>
      </c>
    </row>
    <row r="708" spans="1:57" ht="11.25" hidden="1" customHeight="1">
      <c r="A708" s="6">
        <v>706</v>
      </c>
      <c r="B708" s="7" t="s">
        <v>1797</v>
      </c>
      <c r="C708" s="8" t="s">
        <v>1798</v>
      </c>
      <c r="D708" s="7" t="s">
        <v>72</v>
      </c>
      <c r="E708" s="7" t="s">
        <v>81</v>
      </c>
      <c r="F708" s="7" t="s">
        <v>128</v>
      </c>
      <c r="G708" s="9">
        <v>119</v>
      </c>
      <c r="H708" s="9">
        <v>93</v>
      </c>
      <c r="I708" s="9">
        <v>56</v>
      </c>
      <c r="J708" s="9">
        <v>55</v>
      </c>
      <c r="K708" s="9">
        <v>51</v>
      </c>
      <c r="L708" s="9">
        <v>55</v>
      </c>
      <c r="M708" s="9">
        <v>54</v>
      </c>
      <c r="N708" s="9">
        <v>59</v>
      </c>
      <c r="O708" s="9">
        <v>57</v>
      </c>
      <c r="P708" s="9">
        <v>38</v>
      </c>
      <c r="Q708" s="10">
        <v>106</v>
      </c>
      <c r="R708" s="11">
        <v>21</v>
      </c>
      <c r="S708" s="11">
        <v>1</v>
      </c>
      <c r="T708" s="11">
        <v>105</v>
      </c>
      <c r="U708" s="11">
        <v>104</v>
      </c>
      <c r="V708" s="11">
        <v>1</v>
      </c>
      <c r="W708" s="11">
        <v>107</v>
      </c>
      <c r="X708" s="11">
        <f t="shared" si="154"/>
        <v>445</v>
      </c>
      <c r="Y708" s="11">
        <f t="shared" si="155"/>
        <v>4780</v>
      </c>
      <c r="Z708" s="11">
        <f t="shared" si="156"/>
        <v>1280</v>
      </c>
      <c r="AA708" s="11">
        <f t="shared" si="157"/>
        <v>4220</v>
      </c>
      <c r="AB708" s="11">
        <f t="shared" si="158"/>
        <v>4220</v>
      </c>
      <c r="AC708" s="6">
        <f t="shared" si="159"/>
        <v>4840</v>
      </c>
      <c r="AD708" s="9" t="s">
        <v>543</v>
      </c>
      <c r="AE708" s="3" t="str">
        <f>IF(ISERROR(VLOOKUP($AD708,技まとめ!$A$1:$F$380,6,FALSE)),"－",VLOOKUP($AD708,技まとめ!$A$1:$F$380,6,FALSE))</f>
        <v>SC</v>
      </c>
      <c r="AF708" s="3">
        <f>IF(ISERROR(VLOOKUP($AD708,技まとめ!$A$1:$F$380,3,FALSE)),"－",VLOOKUP($AD708,技まとめ!$A$1:$F$380,3,FALSE))</f>
        <v>25</v>
      </c>
      <c r="AG708" s="3">
        <f>IF(ISERROR(VLOOKUP($AD708,技まとめ!$A$1:$F$380,5,FALSE)),"－",VLOOKUP($AD708,技まとめ!$A$1:$F$380,5,FALSE))</f>
        <v>20</v>
      </c>
      <c r="AH708" s="3" t="str">
        <f>IF($E708=IF(ISERROR(VLOOKUP($AD708,技まとめ!$A$1:$F$380,4,FALSE)),"－",VLOOKUP($AD708,技まとめ!$A$1:$F$380,4,FALSE)),"一致","")</f>
        <v>一致</v>
      </c>
      <c r="AI708" s="9" t="s">
        <v>301</v>
      </c>
      <c r="AJ708" s="3" t="str">
        <f>IF(ISERROR(VLOOKUP($AI708,技まとめ!$A$1:$F$380,6,FALSE)),"－",VLOOKUP($AI708,技まとめ!$A$1:$F$380,6,FALSE))</f>
        <v>LS</v>
      </c>
      <c r="AK708" s="3">
        <f>IF(ISERROR(VLOOKUP($AI708,技まとめ!$A$1:$F$380,3,FALSE)),"－",VLOOKUP($AI708,技まとめ!$A$1:$F$380,3,FALSE))</f>
        <v>55</v>
      </c>
      <c r="AL708" s="3">
        <f>IF(ISERROR(VLOOKUP($AI708,技まとめ!$A$1:$F$380,5,FALSE)),"－",VLOOKUP($AI708,技まとめ!$A$1:$F$380,5,FALSE))</f>
        <v>40</v>
      </c>
      <c r="AM708" s="3" t="str">
        <f>IF($E708=IF(ISERROR(VLOOKUP($AI708,技まとめ!$A$1:$F$380,4,FALSE)),"－",VLOOKUP($AI708,技まとめ!$A$1:$F$380,4,FALSE)),"一致","")</f>
        <v>一致</v>
      </c>
      <c r="AN708" s="9" t="s">
        <v>591</v>
      </c>
      <c r="AO708" s="3" t="str">
        <f>IF(ISERROR(VLOOKUP($AN708,技まとめ!$A$1:$F$380,6,FALSE)),"－",VLOOKUP($AN708,技まとめ!$A$1:$F$380,6,FALSE))</f>
        <v>NS</v>
      </c>
      <c r="AP708" s="3">
        <f>IF(ISERROR(VLOOKUP($AN708,技まとめ!$A$1:$F$380,3,FALSE)),"－",VLOOKUP($AN708,技まとめ!$A$1:$F$380,3,FALSE))</f>
        <v>85</v>
      </c>
      <c r="AQ708" s="3">
        <f>IF(ISERROR(VLOOKUP($AN708,技まとめ!$A$1:$F$380,5,FALSE)),"－",VLOOKUP($AN708,技まとめ!$A$1:$F$380,5,FALSE))</f>
        <v>46</v>
      </c>
      <c r="AR708" s="3" t="str">
        <f>IF($E708=IF(ISERROR(VLOOKUP($AN708,技まとめ!$A$1:$F$380,4,FALSE)),"－",VLOOKUP($AN708,技まとめ!$A$1:$F$380,4,FALSE)),"一致","")</f>
        <v>一致</v>
      </c>
      <c r="AS708" s="9" t="s">
        <v>214</v>
      </c>
      <c r="AT708" s="3" t="str">
        <f>IF(ISERROR(VLOOKUP($AS708,技まとめ!$A$1:$F$380,6,FALSE)),"－",VLOOKUP($AS708,技まとめ!$A$1:$F$380,6,FALSE))</f>
        <v>DR</v>
      </c>
      <c r="AU708" s="3">
        <f>IF(ISERROR(VLOOKUP($AS708,技まとめ!$A$1:$F$380,3,FALSE)),"－",VLOOKUP($AS708,技まとめ!$A$1:$F$380,3,FALSE))</f>
        <v>27</v>
      </c>
      <c r="AV708" s="3">
        <f>IF(ISERROR(VLOOKUP($AS708,技まとめ!$A$1:$F$380,5,FALSE)),"－",VLOOKUP($AS708,技まとめ!$A$1:$F$380,5,FALSE))</f>
        <v>25</v>
      </c>
      <c r="AW708" s="3" t="str">
        <f>IF($E708=IF(ISERROR(VLOOKUP($AS708,技まとめ!$A$1:$F$380,4,FALSE)),"－",VLOOKUP($AS708,技まとめ!$A$1:$F$380,4,FALSE)),"一致","")</f>
        <v>一致</v>
      </c>
      <c r="AX708" s="12" t="str">
        <f t="shared" si="160"/>
        <v>スピニングシュートツナミブーストディバインアロームーンサルト</v>
      </c>
      <c r="AY708" s="12" t="str">
        <f t="shared" si="161"/>
        <v>スピニングシュートツナミブーストディバインアロームーンサルト</v>
      </c>
      <c r="AZ708" s="12" t="str">
        <f t="shared" si="162"/>
        <v>スピニングシュートツナミブーストディバインアロームーンサルト</v>
      </c>
      <c r="BA708" s="12" t="str">
        <f t="shared" si="163"/>
        <v>スピニングシュートツナミブーストディバインアロームーンサルト</v>
      </c>
      <c r="BB708" s="11" t="str">
        <f t="shared" si="164"/>
        <v>SCLSNSDR</v>
      </c>
      <c r="BC708" s="11" t="str">
        <f t="shared" si="165"/>
        <v>SCLSNSDR</v>
      </c>
      <c r="BD708" s="11" t="str">
        <f t="shared" si="166"/>
        <v>SCLSNSDR</v>
      </c>
      <c r="BE708" s="11" t="str">
        <f t="shared" si="167"/>
        <v>SCLSNSDR</v>
      </c>
    </row>
    <row r="709" spans="1:57" ht="11.25" hidden="1" customHeight="1">
      <c r="A709" s="6">
        <v>707</v>
      </c>
      <c r="B709" s="7" t="s">
        <v>1799</v>
      </c>
      <c r="C709" s="8" t="s">
        <v>1800</v>
      </c>
      <c r="D709" s="7" t="s">
        <v>72</v>
      </c>
      <c r="E709" s="7" t="s">
        <v>102</v>
      </c>
      <c r="F709" s="7" t="s">
        <v>128</v>
      </c>
      <c r="G709" s="9">
        <v>127</v>
      </c>
      <c r="H709" s="9">
        <v>101</v>
      </c>
      <c r="I709" s="9">
        <v>62</v>
      </c>
      <c r="J709" s="9">
        <v>51</v>
      </c>
      <c r="K709" s="9">
        <v>56</v>
      </c>
      <c r="L709" s="9">
        <v>51</v>
      </c>
      <c r="M709" s="9">
        <v>57</v>
      </c>
      <c r="N709" s="9">
        <v>56</v>
      </c>
      <c r="O709" s="9">
        <v>52</v>
      </c>
      <c r="P709" s="9">
        <v>41</v>
      </c>
      <c r="Q709" s="10">
        <v>112</v>
      </c>
      <c r="R709" s="11">
        <v>22</v>
      </c>
      <c r="S709" s="11">
        <v>1</v>
      </c>
      <c r="T709" s="11">
        <v>101</v>
      </c>
      <c r="U709" s="11">
        <v>107</v>
      </c>
      <c r="V709" s="11">
        <v>1</v>
      </c>
      <c r="W709" s="11">
        <v>102</v>
      </c>
      <c r="X709" s="11">
        <f t="shared" si="154"/>
        <v>446</v>
      </c>
      <c r="Y709" s="11">
        <f t="shared" si="155"/>
        <v>4995</v>
      </c>
      <c r="Z709" s="11">
        <f t="shared" si="156"/>
        <v>1290</v>
      </c>
      <c r="AA709" s="11">
        <f t="shared" si="157"/>
        <v>4055</v>
      </c>
      <c r="AB709" s="11">
        <f t="shared" si="158"/>
        <v>4055</v>
      </c>
      <c r="AC709" s="6">
        <f t="shared" si="159"/>
        <v>4660</v>
      </c>
      <c r="AD709" s="9" t="s">
        <v>122</v>
      </c>
      <c r="AE709" s="3" t="str">
        <f>IF(ISERROR(VLOOKUP($AD709,技まとめ!$A$1:$F$380,6,FALSE)),"－",VLOOKUP($AD709,技まとめ!$A$1:$F$380,6,FALSE))</f>
        <v>NS</v>
      </c>
      <c r="AF709" s="3">
        <f>IF(ISERROR(VLOOKUP($AD709,技まとめ!$A$1:$F$380,3,FALSE)),"－",VLOOKUP($AD709,技まとめ!$A$1:$F$380,3,FALSE))</f>
        <v>25</v>
      </c>
      <c r="AG709" s="3">
        <f>IF(ISERROR(VLOOKUP($AD709,技まとめ!$A$1:$F$380,5,FALSE)),"－",VLOOKUP($AD709,技まとめ!$A$1:$F$380,5,FALSE))</f>
        <v>20</v>
      </c>
      <c r="AH709" s="3" t="str">
        <f>IF($E709=IF(ISERROR(VLOOKUP($AD709,技まとめ!$A$1:$F$380,4,FALSE)),"－",VLOOKUP($AD709,技まとめ!$A$1:$F$380,4,FALSE)),"一致","")</f>
        <v>一致</v>
      </c>
      <c r="AI709" s="9" t="s">
        <v>131</v>
      </c>
      <c r="AJ709" s="3" t="str">
        <f>IF(ISERROR(VLOOKUP($AI709,技まとめ!$A$1:$F$380,6,FALSE)),"－",VLOOKUP($AI709,技まとめ!$A$1:$F$380,6,FALSE))</f>
        <v>DR</v>
      </c>
      <c r="AK709" s="3">
        <f>IF(ISERROR(VLOOKUP($AI709,技まとめ!$A$1:$F$380,3,FALSE)),"－",VLOOKUP($AI709,技まとめ!$A$1:$F$380,3,FALSE))</f>
        <v>33</v>
      </c>
      <c r="AL709" s="3">
        <f>IF(ISERROR(VLOOKUP($AI709,技まとめ!$A$1:$F$380,5,FALSE)),"－",VLOOKUP($AI709,技まとめ!$A$1:$F$380,5,FALSE))</f>
        <v>28</v>
      </c>
      <c r="AM709" s="3" t="str">
        <f>IF($E709=IF(ISERROR(VLOOKUP($AI709,技まとめ!$A$1:$F$380,4,FALSE)),"－",VLOOKUP($AI709,技まとめ!$A$1:$F$380,4,FALSE)),"一致","")</f>
        <v/>
      </c>
      <c r="AN709" s="9" t="s">
        <v>845</v>
      </c>
      <c r="AO709" s="3" t="str">
        <f>IF(ISERROR(VLOOKUP($AN709,技まとめ!$A$1:$F$380,6,FALSE)),"－",VLOOKUP($AN709,技まとめ!$A$1:$F$380,6,FALSE))</f>
        <v>BL</v>
      </c>
      <c r="AP709" s="3">
        <f>IF(ISERROR(VLOOKUP($AN709,技まとめ!$A$1:$F$380,3,FALSE)),"－",VLOOKUP($AN709,技まとめ!$A$1:$F$380,3,FALSE))</f>
        <v>31</v>
      </c>
      <c r="AQ709" s="3">
        <f>IF(ISERROR(VLOOKUP($AN709,技まとめ!$A$1:$F$380,5,FALSE)),"－",VLOOKUP($AN709,技まとめ!$A$1:$F$380,5,FALSE))</f>
        <v>28</v>
      </c>
      <c r="AR709" s="3" t="str">
        <f>IF($E709=IF(ISERROR(VLOOKUP($AN709,技まとめ!$A$1:$F$380,4,FALSE)),"－",VLOOKUP($AN709,技まとめ!$A$1:$F$380,4,FALSE)),"一致","")</f>
        <v/>
      </c>
      <c r="AS709" s="9" t="s">
        <v>735</v>
      </c>
      <c r="AT709" s="3" t="str">
        <f>IF(ISERROR(VLOOKUP($AS709,技まとめ!$A$1:$F$380,6,FALSE)),"－",VLOOKUP($AS709,技まとめ!$A$1:$F$380,6,FALSE))</f>
        <v>SC</v>
      </c>
      <c r="AU709" s="3">
        <f>IF(ISERROR(VLOOKUP($AS709,技まとめ!$A$1:$F$380,3,FALSE)),"－",VLOOKUP($AS709,技まとめ!$A$1:$F$380,3,FALSE))</f>
        <v>51</v>
      </c>
      <c r="AV709" s="3">
        <f>IF(ISERROR(VLOOKUP($AS709,技まとめ!$A$1:$F$380,5,FALSE)),"－",VLOOKUP($AS709,技まとめ!$A$1:$F$380,5,FALSE))</f>
        <v>31</v>
      </c>
      <c r="AW709" s="3" t="str">
        <f>IF($E709=IF(ISERROR(VLOOKUP($AS709,技まとめ!$A$1:$F$380,4,FALSE)),"－",VLOOKUP($AS709,技まとめ!$A$1:$F$380,4,FALSE)),"一致","")</f>
        <v>一致</v>
      </c>
      <c r="AX709" s="12" t="str">
        <f t="shared" si="160"/>
        <v>グレネードショットイリュージョンボールアイスグランドダブルグレネード</v>
      </c>
      <c r="AY709" s="12" t="str">
        <f t="shared" si="161"/>
        <v>グレネードショットイリュージョンボールアイスグランドダブルグレネード</v>
      </c>
      <c r="AZ709" s="12" t="str">
        <f t="shared" si="162"/>
        <v>グレネードショットイリュージョンボールアイスグランドダブルグレネード</v>
      </c>
      <c r="BA709" s="12" t="str">
        <f t="shared" si="163"/>
        <v>グレネードショットイリュージョンボールアイスグランドダブルグレネード</v>
      </c>
      <c r="BB709" s="11" t="str">
        <f t="shared" si="164"/>
        <v>NSDRBLSC</v>
      </c>
      <c r="BC709" s="11" t="str">
        <f t="shared" si="165"/>
        <v>NSDRBLSC</v>
      </c>
      <c r="BD709" s="11" t="str">
        <f t="shared" si="166"/>
        <v>NSDRBLSC</v>
      </c>
      <c r="BE709" s="11" t="str">
        <f t="shared" si="167"/>
        <v>NSDRBLSC</v>
      </c>
    </row>
    <row r="710" spans="1:57" ht="11.25" hidden="1" customHeight="1">
      <c r="A710" s="6">
        <v>708</v>
      </c>
      <c r="B710" s="7" t="s">
        <v>1801</v>
      </c>
      <c r="C710" s="8" t="s">
        <v>1802</v>
      </c>
      <c r="D710" s="7" t="s">
        <v>72</v>
      </c>
      <c r="E710" s="7" t="s">
        <v>81</v>
      </c>
      <c r="F710" s="7" t="s">
        <v>74</v>
      </c>
      <c r="G710" s="9">
        <v>91</v>
      </c>
      <c r="H710" s="9">
        <v>134</v>
      </c>
      <c r="I710" s="9">
        <v>62</v>
      </c>
      <c r="J710" s="9">
        <v>62</v>
      </c>
      <c r="K710" s="9">
        <v>60</v>
      </c>
      <c r="L710" s="9">
        <v>63</v>
      </c>
      <c r="M710" s="9">
        <v>44</v>
      </c>
      <c r="N710" s="9">
        <v>65</v>
      </c>
      <c r="O710" s="9">
        <v>59</v>
      </c>
      <c r="P710" s="9">
        <v>34</v>
      </c>
      <c r="Q710" s="10">
        <v>112</v>
      </c>
      <c r="R710" s="11">
        <v>39</v>
      </c>
      <c r="S710" s="11">
        <v>1</v>
      </c>
      <c r="T710" s="11">
        <v>113</v>
      </c>
      <c r="U710" s="11">
        <v>94</v>
      </c>
      <c r="V710" s="11">
        <v>1</v>
      </c>
      <c r="W710" s="11">
        <v>109</v>
      </c>
      <c r="X710" s="11">
        <f t="shared" si="154"/>
        <v>469</v>
      </c>
      <c r="Y710" s="11">
        <f t="shared" si="155"/>
        <v>5030</v>
      </c>
      <c r="Z710" s="11">
        <f t="shared" si="156"/>
        <v>1920</v>
      </c>
      <c r="AA710" s="11">
        <f t="shared" si="157"/>
        <v>4510</v>
      </c>
      <c r="AB710" s="11">
        <f t="shared" si="158"/>
        <v>4510</v>
      </c>
      <c r="AC710" s="6">
        <f t="shared" si="159"/>
        <v>5260</v>
      </c>
      <c r="AD710" s="9" t="s">
        <v>5013</v>
      </c>
      <c r="AE710" s="3" t="str">
        <f>IF(ISERROR(VLOOKUP($AD710,技まとめ!$A$1:$F$380,6,FALSE)),"－",VLOOKUP($AD710,技まとめ!$A$1:$F$380,6,FALSE))</f>
        <v>－</v>
      </c>
      <c r="AF710" s="3">
        <f>IF(ISERROR(VLOOKUP($AD710,技まとめ!$A$1:$F$380,3,FALSE)),"－",VLOOKUP($AD710,技まとめ!$A$1:$F$380,3,FALSE))</f>
        <v>0</v>
      </c>
      <c r="AG710" s="3">
        <f>IF(ISERROR(VLOOKUP($AD710,技まとめ!$A$1:$F$380,5,FALSE)),"－",VLOOKUP($AD710,技まとめ!$A$1:$F$380,5,FALSE))</f>
        <v>0</v>
      </c>
      <c r="AH710" s="3" t="str">
        <f>IF($E710=IF(ISERROR(VLOOKUP($AD710,技まとめ!$A$1:$F$380,4,FALSE)),"－",VLOOKUP($AD710,技まとめ!$A$1:$F$380,4,FALSE)),"一致","")</f>
        <v/>
      </c>
      <c r="AI710" s="9" t="s">
        <v>662</v>
      </c>
      <c r="AJ710" s="3" t="str">
        <f>IF(ISERROR(VLOOKUP($AI710,技まとめ!$A$1:$F$380,6,FALSE)),"－",VLOOKUP($AI710,技まとめ!$A$1:$F$380,6,FALSE))</f>
        <v>CA</v>
      </c>
      <c r="AK710" s="3">
        <f>IF(ISERROR(VLOOKUP($AI710,技まとめ!$A$1:$F$380,3,FALSE)),"－",VLOOKUP($AI710,技まとめ!$A$1:$F$380,3,FALSE))</f>
        <v>50</v>
      </c>
      <c r="AL710" s="3">
        <f>IF(ISERROR(VLOOKUP($AI710,技まとめ!$A$1:$F$380,5,FALSE)),"－",VLOOKUP($AI710,技まとめ!$A$1:$F$380,5,FALSE))</f>
        <v>35</v>
      </c>
      <c r="AM710" s="3" t="str">
        <f>IF($E710=IF(ISERROR(VLOOKUP($AI710,技まとめ!$A$1:$F$380,4,FALSE)),"－",VLOOKUP($AI710,技まとめ!$A$1:$F$380,4,FALSE)),"一致","")</f>
        <v>一致</v>
      </c>
      <c r="AN710" s="9" t="s">
        <v>1303</v>
      </c>
      <c r="AO710" s="3" t="str">
        <f>IF(ISERROR(VLOOKUP($AN710,技まとめ!$A$1:$F$380,6,FALSE)),"－",VLOOKUP($AN710,技まとめ!$A$1:$F$380,6,FALSE))</f>
        <v>P1</v>
      </c>
      <c r="AP710" s="3">
        <f>IF(ISERROR(VLOOKUP($AN710,技まとめ!$A$1:$F$380,3,FALSE)),"－",VLOOKUP($AN710,技まとめ!$A$1:$F$380,3,FALSE))</f>
        <v>65</v>
      </c>
      <c r="AQ710" s="3">
        <f>IF(ISERROR(VLOOKUP($AN710,技まとめ!$A$1:$F$380,5,FALSE)),"－",VLOOKUP($AN710,技まとめ!$A$1:$F$380,5,FALSE))</f>
        <v>40</v>
      </c>
      <c r="AR710" s="3" t="str">
        <f>IF($E710=IF(ISERROR(VLOOKUP($AN710,技まとめ!$A$1:$F$380,4,FALSE)),"－",VLOOKUP($AN710,技まとめ!$A$1:$F$380,4,FALSE)),"一致","")</f>
        <v>一致</v>
      </c>
      <c r="AS710" s="9" t="s">
        <v>165</v>
      </c>
      <c r="AT710" s="3" t="str">
        <f>IF(ISERROR(VLOOKUP($AS710,技まとめ!$A$1:$F$380,6,FALSE)),"－",VLOOKUP($AS710,技まとめ!$A$1:$F$380,6,FALSE))</f>
        <v>BL</v>
      </c>
      <c r="AU710" s="3">
        <f>IF(ISERROR(VLOOKUP($AS710,技まとめ!$A$1:$F$380,3,FALSE)),"－",VLOOKUP($AS710,技まとめ!$A$1:$F$380,3,FALSE))</f>
        <v>78</v>
      </c>
      <c r="AV710" s="3">
        <f>IF(ISERROR(VLOOKUP($AS710,技まとめ!$A$1:$F$380,5,FALSE)),"－",VLOOKUP($AS710,技まとめ!$A$1:$F$380,5,FALSE))</f>
        <v>46</v>
      </c>
      <c r="AW710" s="3" t="str">
        <f>IF($E710=IF(ISERROR(VLOOKUP($AS710,技まとめ!$A$1:$F$380,4,FALSE)),"－",VLOOKUP($AS710,技まとめ!$A$1:$F$380,4,FALSE)),"一致","")</f>
        <v>一致</v>
      </c>
      <c r="AX710" s="12" t="str">
        <f t="shared" si="160"/>
        <v>セツヤク！オーロラカーテンセーフティプロテクトダブルサイクロン</v>
      </c>
      <c r="AY710" s="12" t="str">
        <f t="shared" si="161"/>
        <v>セツヤク！オーロラカーテンセーフティプロテクトダブルサイクロン</v>
      </c>
      <c r="AZ710" s="12" t="str">
        <f t="shared" si="162"/>
        <v>セツヤク！オーロラカーテンセーフティプロテクトダブルサイクロン</v>
      </c>
      <c r="BA710" s="12" t="str">
        <f t="shared" si="163"/>
        <v>セツヤク！オーロラカーテンセーフティプロテクトダブルサイクロン</v>
      </c>
      <c r="BB710" s="11" t="str">
        <f t="shared" si="164"/>
        <v>－CAP1BL</v>
      </c>
      <c r="BC710" s="11" t="str">
        <f t="shared" si="165"/>
        <v>－CAP1BL</v>
      </c>
      <c r="BD710" s="11" t="str">
        <f t="shared" si="166"/>
        <v>－CAP1BL</v>
      </c>
      <c r="BE710" s="11" t="str">
        <f t="shared" si="167"/>
        <v>－CAP1BL</v>
      </c>
    </row>
    <row r="711" spans="1:57" ht="11.25" hidden="1" customHeight="1">
      <c r="A711" s="6">
        <v>709</v>
      </c>
      <c r="B711" s="7" t="s">
        <v>1803</v>
      </c>
      <c r="C711" s="8" t="s">
        <v>1804</v>
      </c>
      <c r="D711" s="7" t="s">
        <v>72</v>
      </c>
      <c r="E711" s="7" t="s">
        <v>102</v>
      </c>
      <c r="F711" s="7" t="s">
        <v>109</v>
      </c>
      <c r="G711" s="9">
        <v>120</v>
      </c>
      <c r="H711" s="9">
        <v>106</v>
      </c>
      <c r="I711" s="9">
        <v>57</v>
      </c>
      <c r="J711" s="9">
        <v>56</v>
      </c>
      <c r="K711" s="9">
        <v>48</v>
      </c>
      <c r="L711" s="9">
        <v>48</v>
      </c>
      <c r="M711" s="9">
        <v>44</v>
      </c>
      <c r="N711" s="9">
        <v>56</v>
      </c>
      <c r="O711" s="9">
        <v>55</v>
      </c>
      <c r="P711" s="9">
        <v>60</v>
      </c>
      <c r="Q711" s="10">
        <v>107</v>
      </c>
      <c r="R711" s="11">
        <v>38</v>
      </c>
      <c r="S711" s="11">
        <v>1</v>
      </c>
      <c r="T711" s="11">
        <v>98</v>
      </c>
      <c r="U711" s="11">
        <v>94</v>
      </c>
      <c r="V711" s="11">
        <v>1</v>
      </c>
      <c r="W711" s="11">
        <v>105</v>
      </c>
      <c r="X711" s="11">
        <f t="shared" si="154"/>
        <v>444</v>
      </c>
      <c r="Y711" s="11">
        <f t="shared" si="155"/>
        <v>4810</v>
      </c>
      <c r="Z711" s="11">
        <f t="shared" si="156"/>
        <v>1865</v>
      </c>
      <c r="AA711" s="11">
        <f t="shared" si="157"/>
        <v>3965</v>
      </c>
      <c r="AB711" s="11">
        <f t="shared" si="158"/>
        <v>3965</v>
      </c>
      <c r="AC711" s="6">
        <f t="shared" si="159"/>
        <v>4635</v>
      </c>
      <c r="AD711" s="9" t="s">
        <v>686</v>
      </c>
      <c r="AE711" s="3" t="str">
        <f>IF(ISERROR(VLOOKUP($AD711,技まとめ!$A$1:$F$380,6,FALSE)),"－",VLOOKUP($AD711,技まとめ!$A$1:$F$380,6,FALSE))</f>
        <v>DR</v>
      </c>
      <c r="AF711" s="3">
        <f>IF(ISERROR(VLOOKUP($AD711,技まとめ!$A$1:$F$380,3,FALSE)),"－",VLOOKUP($AD711,技まとめ!$A$1:$F$380,3,FALSE))</f>
        <v>34</v>
      </c>
      <c r="AG711" s="3">
        <f>IF(ISERROR(VLOOKUP($AD711,技まとめ!$A$1:$F$380,5,FALSE)),"－",VLOOKUP($AD711,技まとめ!$A$1:$F$380,5,FALSE))</f>
        <v>27</v>
      </c>
      <c r="AH711" s="3" t="str">
        <f>IF($E711=IF(ISERROR(VLOOKUP($AD711,技まとめ!$A$1:$F$380,4,FALSE)),"－",VLOOKUP($AD711,技まとめ!$A$1:$F$380,4,FALSE)),"一致","")</f>
        <v>一致</v>
      </c>
      <c r="AI711" s="9" t="s">
        <v>251</v>
      </c>
      <c r="AJ711" s="3" t="str">
        <f>IF(ISERROR(VLOOKUP($AI711,技まとめ!$A$1:$F$380,6,FALSE)),"－",VLOOKUP($AI711,技まとめ!$A$1:$F$380,6,FALSE))</f>
        <v>BL</v>
      </c>
      <c r="AK711" s="3">
        <f>IF(ISERROR(VLOOKUP($AI711,技まとめ!$A$1:$F$380,3,FALSE)),"－",VLOOKUP($AI711,技まとめ!$A$1:$F$380,3,FALSE))</f>
        <v>46</v>
      </c>
      <c r="AL711" s="3">
        <f>IF(ISERROR(VLOOKUP($AI711,技まとめ!$A$1:$F$380,5,FALSE)),"－",VLOOKUP($AI711,技まとめ!$A$1:$F$380,5,FALSE))</f>
        <v>33</v>
      </c>
      <c r="AM711" s="3" t="str">
        <f>IF($E711=IF(ISERROR(VLOOKUP($AI711,技まとめ!$A$1:$F$380,4,FALSE)),"－",VLOOKUP($AI711,技まとめ!$A$1:$F$380,4,FALSE)),"一致","")</f>
        <v/>
      </c>
      <c r="AN711" s="9" t="s">
        <v>657</v>
      </c>
      <c r="AO711" s="3" t="str">
        <f>IF(ISERROR(VLOOKUP($AN711,技まとめ!$A$1:$F$380,6,FALSE)),"－",VLOOKUP($AN711,技まとめ!$A$1:$F$380,6,FALSE))</f>
        <v>BB</v>
      </c>
      <c r="AP711" s="3">
        <f>IF(ISERROR(VLOOKUP($AN711,技まとめ!$A$1:$F$380,3,FALSE)),"－",VLOOKUP($AN711,技まとめ!$A$1:$F$380,3,FALSE))</f>
        <v>85</v>
      </c>
      <c r="AQ711" s="3">
        <f>IF(ISERROR(VLOOKUP($AN711,技まとめ!$A$1:$F$380,5,FALSE)),"－",VLOOKUP($AN711,技まとめ!$A$1:$F$380,5,FALSE))</f>
        <v>50</v>
      </c>
      <c r="AR711" s="3" t="str">
        <f>IF($E711=IF(ISERROR(VLOOKUP($AN711,技まとめ!$A$1:$F$380,4,FALSE)),"－",VLOOKUP($AN711,技まとめ!$A$1:$F$380,4,FALSE)),"一致","")</f>
        <v/>
      </c>
      <c r="AS711" s="9" t="s">
        <v>98</v>
      </c>
      <c r="AT711" s="3" t="str">
        <f>IF(ISERROR(VLOOKUP($AS711,技まとめ!$A$1:$F$380,6,FALSE)),"－",VLOOKUP($AS711,技まとめ!$A$1:$F$380,6,FALSE))</f>
        <v>BL</v>
      </c>
      <c r="AU711" s="3">
        <f>IF(ISERROR(VLOOKUP($AS711,技まとめ!$A$1:$F$380,3,FALSE)),"－",VLOOKUP($AS711,技まとめ!$A$1:$F$380,3,FALSE))</f>
        <v>58</v>
      </c>
      <c r="AV711" s="3">
        <f>IF(ISERROR(VLOOKUP($AS711,技まとめ!$A$1:$F$380,5,FALSE)),"－",VLOOKUP($AS711,技まとめ!$A$1:$F$380,5,FALSE))</f>
        <v>39</v>
      </c>
      <c r="AW711" s="3" t="str">
        <f>IF($E711=IF(ISERROR(VLOOKUP($AS711,技まとめ!$A$1:$F$380,4,FALSE)),"－",VLOOKUP($AS711,技まとめ!$A$1:$F$380,4,FALSE)),"一致","")</f>
        <v/>
      </c>
      <c r="AX711" s="12" t="str">
        <f t="shared" si="160"/>
        <v>ヒートタックルくものいとロードローラタックルかげぬい</v>
      </c>
      <c r="AY711" s="12" t="str">
        <f t="shared" si="161"/>
        <v>ヒートタックルくものいとロードローラタックルかげぬい</v>
      </c>
      <c r="AZ711" s="12" t="str">
        <f t="shared" si="162"/>
        <v>ヒートタックルくものいとロードローラタックルかげぬい</v>
      </c>
      <c r="BA711" s="12" t="str">
        <f t="shared" si="163"/>
        <v>ヒートタックルくものいとロードローラタックルかげぬい</v>
      </c>
      <c r="BB711" s="11" t="str">
        <f t="shared" si="164"/>
        <v>DRBLBBBL</v>
      </c>
      <c r="BC711" s="11" t="str">
        <f t="shared" si="165"/>
        <v>DRBLBBBL</v>
      </c>
      <c r="BD711" s="11" t="str">
        <f t="shared" si="166"/>
        <v>DRBLBBBL</v>
      </c>
      <c r="BE711" s="11" t="str">
        <f t="shared" si="167"/>
        <v>DRBLBBBL</v>
      </c>
    </row>
    <row r="712" spans="1:57" ht="11.25" hidden="1" customHeight="1">
      <c r="A712" s="6">
        <v>710</v>
      </c>
      <c r="B712" s="7" t="s">
        <v>1805</v>
      </c>
      <c r="C712" s="8" t="s">
        <v>1806</v>
      </c>
      <c r="D712" s="7" t="s">
        <v>72</v>
      </c>
      <c r="E712" s="7" t="s">
        <v>81</v>
      </c>
      <c r="F712" s="7" t="s">
        <v>74</v>
      </c>
      <c r="G712" s="9">
        <v>133</v>
      </c>
      <c r="H712" s="9">
        <v>118</v>
      </c>
      <c r="I712" s="9">
        <v>57</v>
      </c>
      <c r="J712" s="9">
        <v>57</v>
      </c>
      <c r="K712" s="9">
        <v>44</v>
      </c>
      <c r="L712" s="9">
        <v>44</v>
      </c>
      <c r="M712" s="9">
        <v>44</v>
      </c>
      <c r="N712" s="9">
        <v>51</v>
      </c>
      <c r="O712" s="9">
        <v>51</v>
      </c>
      <c r="P712" s="9">
        <v>81</v>
      </c>
      <c r="Q712" s="10">
        <v>107</v>
      </c>
      <c r="R712" s="11">
        <v>51</v>
      </c>
      <c r="S712" s="11">
        <v>1</v>
      </c>
      <c r="T712" s="11">
        <v>94</v>
      </c>
      <c r="U712" s="11">
        <v>94</v>
      </c>
      <c r="V712" s="11">
        <v>1</v>
      </c>
      <c r="W712" s="11">
        <v>101</v>
      </c>
      <c r="X712" s="11">
        <f t="shared" si="154"/>
        <v>449</v>
      </c>
      <c r="Y712" s="11">
        <f t="shared" si="155"/>
        <v>4790</v>
      </c>
      <c r="Z712" s="11">
        <f t="shared" si="156"/>
        <v>2300</v>
      </c>
      <c r="AA712" s="11">
        <f t="shared" si="157"/>
        <v>3805</v>
      </c>
      <c r="AB712" s="11">
        <f t="shared" si="158"/>
        <v>3805</v>
      </c>
      <c r="AC712" s="6">
        <f t="shared" si="159"/>
        <v>4520</v>
      </c>
      <c r="AD712" s="9" t="s">
        <v>226</v>
      </c>
      <c r="AE712" s="3" t="str">
        <f>IF(ISERROR(VLOOKUP($AD712,技まとめ!$A$1:$F$380,6,FALSE)),"－",VLOOKUP($AD712,技まとめ!$A$1:$F$380,6,FALSE))</f>
        <v>CA</v>
      </c>
      <c r="AF712" s="3">
        <f>IF(ISERROR(VLOOKUP($AD712,技まとめ!$A$1:$F$380,3,FALSE)),"－",VLOOKUP($AD712,技まとめ!$A$1:$F$380,3,FALSE))</f>
        <v>21</v>
      </c>
      <c r="AG712" s="3">
        <f>IF(ISERROR(VLOOKUP($AD712,技まとめ!$A$1:$F$380,5,FALSE)),"－",VLOOKUP($AD712,技まとめ!$A$1:$F$380,5,FALSE))</f>
        <v>22</v>
      </c>
      <c r="AH712" s="3" t="str">
        <f>IF($E712=IF(ISERROR(VLOOKUP($AD712,技まとめ!$A$1:$F$380,4,FALSE)),"－",VLOOKUP($AD712,技まとめ!$A$1:$F$380,4,FALSE)),"一致","")</f>
        <v/>
      </c>
      <c r="AI712" s="9" t="s">
        <v>235</v>
      </c>
      <c r="AJ712" s="3" t="str">
        <f>IF(ISERROR(VLOOKUP($AI712,技まとめ!$A$1:$F$380,6,FALSE)),"－",VLOOKUP($AI712,技まとめ!$A$1:$F$380,6,FALSE))</f>
        <v>BL</v>
      </c>
      <c r="AK712" s="3">
        <f>IF(ISERROR(VLOOKUP($AI712,技まとめ!$A$1:$F$380,3,FALSE)),"－",VLOOKUP($AI712,技まとめ!$A$1:$F$380,3,FALSE))</f>
        <v>18</v>
      </c>
      <c r="AL712" s="3">
        <f>IF(ISERROR(VLOOKUP($AI712,技まとめ!$A$1:$F$380,5,FALSE)),"－",VLOOKUP($AI712,技まとめ!$A$1:$F$380,5,FALSE))</f>
        <v>21</v>
      </c>
      <c r="AM712" s="3" t="str">
        <f>IF($E712=IF(ISERROR(VLOOKUP($AI712,技まとめ!$A$1:$F$380,4,FALSE)),"－",VLOOKUP($AI712,技まとめ!$A$1:$F$380,4,FALSE)),"一致","")</f>
        <v/>
      </c>
      <c r="AN712" s="9" t="s">
        <v>662</v>
      </c>
      <c r="AO712" s="3" t="str">
        <f>IF(ISERROR(VLOOKUP($AN712,技まとめ!$A$1:$F$380,6,FALSE)),"－",VLOOKUP($AN712,技まとめ!$A$1:$F$380,6,FALSE))</f>
        <v>CA</v>
      </c>
      <c r="AP712" s="3">
        <f>IF(ISERROR(VLOOKUP($AN712,技まとめ!$A$1:$F$380,3,FALSE)),"－",VLOOKUP($AN712,技まとめ!$A$1:$F$380,3,FALSE))</f>
        <v>50</v>
      </c>
      <c r="AQ712" s="3">
        <f>IF(ISERROR(VLOOKUP($AN712,技まとめ!$A$1:$F$380,5,FALSE)),"－",VLOOKUP($AN712,技まとめ!$A$1:$F$380,5,FALSE))</f>
        <v>35</v>
      </c>
      <c r="AR712" s="3" t="str">
        <f>IF($E712=IF(ISERROR(VLOOKUP($AN712,技まとめ!$A$1:$F$380,4,FALSE)),"－",VLOOKUP($AN712,技まとめ!$A$1:$F$380,4,FALSE)),"一致","")</f>
        <v>一致</v>
      </c>
      <c r="AS712" s="9" t="s">
        <v>447</v>
      </c>
      <c r="AT712" s="3" t="str">
        <f>IF(ISERROR(VLOOKUP($AS712,技まとめ!$A$1:$F$380,6,FALSE)),"－",VLOOKUP($AS712,技まとめ!$A$1:$F$380,6,FALSE))</f>
        <v>BB</v>
      </c>
      <c r="AU712" s="3">
        <f>IF(ISERROR(VLOOKUP($AS712,技まとめ!$A$1:$F$380,3,FALSE)),"－",VLOOKUP($AS712,技まとめ!$A$1:$F$380,3,FALSE))</f>
        <v>65</v>
      </c>
      <c r="AV712" s="3">
        <f>IF(ISERROR(VLOOKUP($AS712,技まとめ!$A$1:$F$380,5,FALSE)),"－",VLOOKUP($AS712,技まとめ!$A$1:$F$380,5,FALSE))</f>
        <v>42</v>
      </c>
      <c r="AW712" s="3" t="str">
        <f>IF($E712=IF(ISERROR(VLOOKUP($AS712,技まとめ!$A$1:$F$380,4,FALSE)),"－",VLOOKUP($AS712,技まとめ!$A$1:$F$380,4,FALSE)),"一致","")</f>
        <v/>
      </c>
      <c r="AX712" s="12" t="str">
        <f t="shared" si="160"/>
        <v>ゆがむくうかんドッペルゲンガーオーロラカーテンヘビーベイビー</v>
      </c>
      <c r="AY712" s="12" t="str">
        <f t="shared" si="161"/>
        <v>ゆがむくうかんドッペルゲンガーオーロラカーテンヘビーベイビー</v>
      </c>
      <c r="AZ712" s="12" t="str">
        <f t="shared" si="162"/>
        <v>ゆがむくうかんドッペルゲンガーオーロラカーテンヘビーベイビー</v>
      </c>
      <c r="BA712" s="12" t="str">
        <f t="shared" si="163"/>
        <v>ゆがむくうかんドッペルゲンガーオーロラカーテンヘビーベイビー</v>
      </c>
      <c r="BB712" s="11" t="str">
        <f t="shared" si="164"/>
        <v>CABLCABB</v>
      </c>
      <c r="BC712" s="11" t="str">
        <f t="shared" si="165"/>
        <v>CABLCABB</v>
      </c>
      <c r="BD712" s="11" t="str">
        <f t="shared" si="166"/>
        <v>CABLCABB</v>
      </c>
      <c r="BE712" s="11" t="str">
        <f t="shared" si="167"/>
        <v>CABLCABB</v>
      </c>
    </row>
    <row r="713" spans="1:57" ht="11.25" hidden="1" customHeight="1">
      <c r="A713" s="6">
        <v>711</v>
      </c>
      <c r="B713" s="7" t="s">
        <v>1807</v>
      </c>
      <c r="C713" s="8" t="s">
        <v>1808</v>
      </c>
      <c r="D713" s="7" t="s">
        <v>72</v>
      </c>
      <c r="E713" s="7" t="s">
        <v>95</v>
      </c>
      <c r="F713" s="7" t="s">
        <v>128</v>
      </c>
      <c r="G713" s="9">
        <v>136</v>
      </c>
      <c r="H713" s="9">
        <v>87</v>
      </c>
      <c r="I713" s="9">
        <v>44</v>
      </c>
      <c r="J713" s="9">
        <v>48</v>
      </c>
      <c r="K713" s="9">
        <v>51</v>
      </c>
      <c r="L713" s="9">
        <v>53</v>
      </c>
      <c r="M713" s="9">
        <v>54</v>
      </c>
      <c r="N713" s="9">
        <v>48</v>
      </c>
      <c r="O713" s="9">
        <v>47</v>
      </c>
      <c r="P713" s="9">
        <v>74</v>
      </c>
      <c r="Q713" s="10">
        <v>94</v>
      </c>
      <c r="R713" s="11">
        <v>39</v>
      </c>
      <c r="S713" s="11">
        <v>1</v>
      </c>
      <c r="T713" s="11">
        <v>103</v>
      </c>
      <c r="U713" s="11">
        <v>104</v>
      </c>
      <c r="V713" s="11">
        <v>1</v>
      </c>
      <c r="W713" s="11">
        <v>97</v>
      </c>
      <c r="X713" s="11">
        <f t="shared" si="154"/>
        <v>439</v>
      </c>
      <c r="Y713" s="11">
        <f t="shared" si="155"/>
        <v>4250</v>
      </c>
      <c r="Z713" s="11">
        <f t="shared" si="156"/>
        <v>1860</v>
      </c>
      <c r="AA713" s="11">
        <f t="shared" si="157"/>
        <v>4100</v>
      </c>
      <c r="AB713" s="11">
        <f t="shared" si="158"/>
        <v>4100</v>
      </c>
      <c r="AC713" s="6">
        <f t="shared" si="159"/>
        <v>4800</v>
      </c>
      <c r="AD713" s="9" t="s">
        <v>111</v>
      </c>
      <c r="AE713" s="3" t="str">
        <f>IF(ISERROR(VLOOKUP($AD713,技まとめ!$A$1:$F$380,6,FALSE)),"－",VLOOKUP($AD713,技まとめ!$A$1:$F$380,6,FALSE))</f>
        <v>SC</v>
      </c>
      <c r="AF713" s="3">
        <f>IF(ISERROR(VLOOKUP($AD713,技まとめ!$A$1:$F$380,3,FALSE)),"－",VLOOKUP($AD713,技まとめ!$A$1:$F$380,3,FALSE))</f>
        <v>23</v>
      </c>
      <c r="AG713" s="3">
        <f>IF(ISERROR(VLOOKUP($AD713,技まとめ!$A$1:$F$380,5,FALSE)),"－",VLOOKUP($AD713,技まとめ!$A$1:$F$380,5,FALSE))</f>
        <v>20</v>
      </c>
      <c r="AH713" s="3" t="str">
        <f>IF($E713=IF(ISERROR(VLOOKUP($AD713,技まとめ!$A$1:$F$380,4,FALSE)),"－",VLOOKUP($AD713,技まとめ!$A$1:$F$380,4,FALSE)),"一致","")</f>
        <v>一致</v>
      </c>
      <c r="AI713" s="9" t="s">
        <v>5063</v>
      </c>
      <c r="AJ713" s="3" t="str">
        <f>IF(ISERROR(VLOOKUP($AI713,技まとめ!$A$1:$F$380,6,FALSE)),"－",VLOOKUP($AI713,技まとめ!$A$1:$F$380,6,FALSE))</f>
        <v>BL</v>
      </c>
      <c r="AK713" s="3">
        <f>IF(ISERROR(VLOOKUP($AI713,技まとめ!$A$1:$F$380,3,FALSE)),"－",VLOOKUP($AI713,技まとめ!$A$1:$F$380,3,FALSE))</f>
        <v>33</v>
      </c>
      <c r="AL713" s="3">
        <f>IF(ISERROR(VLOOKUP($AI713,技まとめ!$A$1:$F$380,5,FALSE)),"－",VLOOKUP($AI713,技まとめ!$A$1:$F$380,5,FALSE))</f>
        <v>28</v>
      </c>
      <c r="AM713" s="3" t="str">
        <f>IF($E713=IF(ISERROR(VLOOKUP($AI713,技まとめ!$A$1:$F$380,4,FALSE)),"－",VLOOKUP($AI713,技まとめ!$A$1:$F$380,4,FALSE)),"一致","")</f>
        <v>一致</v>
      </c>
      <c r="AN713" s="9" t="s">
        <v>454</v>
      </c>
      <c r="AO713" s="3" t="str">
        <f>IF(ISERROR(VLOOKUP($AN713,技まとめ!$A$1:$F$380,6,FALSE)),"－",VLOOKUP($AN713,技まとめ!$A$1:$F$380,6,FALSE))</f>
        <v>BL</v>
      </c>
      <c r="AP713" s="3">
        <f>IF(ISERROR(VLOOKUP($AN713,技まとめ!$A$1:$F$380,3,FALSE)),"－",VLOOKUP($AN713,技まとめ!$A$1:$F$380,3,FALSE))</f>
        <v>65</v>
      </c>
      <c r="AQ713" s="3">
        <f>IF(ISERROR(VLOOKUP($AN713,技まとめ!$A$1:$F$380,5,FALSE)),"－",VLOOKUP($AN713,技まとめ!$A$1:$F$380,5,FALSE))</f>
        <v>42</v>
      </c>
      <c r="AR713" s="3" t="str">
        <f>IF($E713=IF(ISERROR(VLOOKUP($AN713,技まとめ!$A$1:$F$380,4,FALSE)),"－",VLOOKUP($AN713,技まとめ!$A$1:$F$380,4,FALSE)),"一致","")</f>
        <v>一致</v>
      </c>
      <c r="AS713" s="9" t="s">
        <v>426</v>
      </c>
      <c r="AT713" s="3" t="str">
        <f>IF(ISERROR(VLOOKUP($AS713,技まとめ!$A$1:$F$380,6,FALSE)),"－",VLOOKUP($AS713,技まとめ!$A$1:$F$380,6,FALSE))</f>
        <v>NS</v>
      </c>
      <c r="AU713" s="3">
        <f>IF(ISERROR(VLOOKUP($AS713,技まとめ!$A$1:$F$380,3,FALSE)),"－",VLOOKUP($AS713,技まとめ!$A$1:$F$380,3,FALSE))</f>
        <v>57</v>
      </c>
      <c r="AV713" s="3">
        <f>IF(ISERROR(VLOOKUP($AS713,技まとめ!$A$1:$F$380,5,FALSE)),"－",VLOOKUP($AS713,技まとめ!$A$1:$F$380,5,FALSE))</f>
        <v>34</v>
      </c>
      <c r="AW713" s="3" t="str">
        <f>IF($E713=IF(ISERROR(VLOOKUP($AS713,技まとめ!$A$1:$F$380,4,FALSE)),"－",VLOOKUP($AS713,技まとめ!$A$1:$F$380,4,FALSE)),"一致","")</f>
        <v/>
      </c>
      <c r="AX713" s="12" t="str">
        <f t="shared" si="160"/>
        <v>ローリングキックスーパースキャン（Ｂ）ぶんしんディフェンスシャインドライブ</v>
      </c>
      <c r="AY713" s="12" t="str">
        <f t="shared" si="161"/>
        <v>ローリングキックスーパースキャン（Ｂ）ぶんしんディフェンスシャインドライブ</v>
      </c>
      <c r="AZ713" s="12" t="str">
        <f t="shared" si="162"/>
        <v>ローリングキックスーパースキャン（Ｂ）ぶんしんディフェンスシャインドライブ</v>
      </c>
      <c r="BA713" s="12" t="str">
        <f t="shared" si="163"/>
        <v>ローリングキックスーパースキャン（Ｂ）ぶんしんディフェンスシャインドライブ</v>
      </c>
      <c r="BB713" s="11" t="str">
        <f t="shared" si="164"/>
        <v>SCBLBLNS</v>
      </c>
      <c r="BC713" s="11" t="str">
        <f t="shared" si="165"/>
        <v>SCBLBLNS</v>
      </c>
      <c r="BD713" s="11" t="str">
        <f t="shared" si="166"/>
        <v>SCBLBLNS</v>
      </c>
      <c r="BE713" s="11" t="str">
        <f t="shared" si="167"/>
        <v>SCBLBLNS</v>
      </c>
    </row>
    <row r="714" spans="1:57" ht="11.25" hidden="1" customHeight="1">
      <c r="A714" s="6">
        <v>712</v>
      </c>
      <c r="B714" s="7" t="s">
        <v>1809</v>
      </c>
      <c r="C714" s="8" t="s">
        <v>1810</v>
      </c>
      <c r="D714" s="7" t="s">
        <v>72</v>
      </c>
      <c r="E714" s="7" t="s">
        <v>73</v>
      </c>
      <c r="F714" s="7" t="s">
        <v>128</v>
      </c>
      <c r="G714" s="9">
        <v>91</v>
      </c>
      <c r="H714" s="9">
        <v>118</v>
      </c>
      <c r="I714" s="9">
        <v>41</v>
      </c>
      <c r="J714" s="9">
        <v>49</v>
      </c>
      <c r="K714" s="9">
        <v>46</v>
      </c>
      <c r="L714" s="9">
        <v>44</v>
      </c>
      <c r="M714" s="9">
        <v>51</v>
      </c>
      <c r="N714" s="9">
        <v>52</v>
      </c>
      <c r="O714" s="9">
        <v>44</v>
      </c>
      <c r="P714" s="9">
        <v>103</v>
      </c>
      <c r="Q714" s="10">
        <v>91</v>
      </c>
      <c r="R714" s="11">
        <v>68</v>
      </c>
      <c r="S714" s="11">
        <v>1</v>
      </c>
      <c r="T714" s="11">
        <v>94</v>
      </c>
      <c r="U714" s="11">
        <v>101</v>
      </c>
      <c r="V714" s="11">
        <v>1</v>
      </c>
      <c r="W714" s="11">
        <v>94</v>
      </c>
      <c r="X714" s="11">
        <f t="shared" si="154"/>
        <v>450</v>
      </c>
      <c r="Y714" s="11">
        <f t="shared" si="155"/>
        <v>4115</v>
      </c>
      <c r="Z714" s="11">
        <f t="shared" si="156"/>
        <v>2860</v>
      </c>
      <c r="AA714" s="11">
        <f t="shared" si="157"/>
        <v>3770</v>
      </c>
      <c r="AB714" s="11">
        <f t="shared" si="158"/>
        <v>3770</v>
      </c>
      <c r="AC714" s="6">
        <f t="shared" si="159"/>
        <v>4570</v>
      </c>
      <c r="AD714" s="9" t="s">
        <v>273</v>
      </c>
      <c r="AE714" s="3" t="str">
        <f>IF(ISERROR(VLOOKUP($AD714,技まとめ!$A$1:$F$380,6,FALSE)),"－",VLOOKUP($AD714,技まとめ!$A$1:$F$380,6,FALSE))</f>
        <v>BL</v>
      </c>
      <c r="AF714" s="3">
        <f>IF(ISERROR(VLOOKUP($AD714,技まとめ!$A$1:$F$380,3,FALSE)),"－",VLOOKUP($AD714,技まとめ!$A$1:$F$380,3,FALSE))</f>
        <v>17</v>
      </c>
      <c r="AG714" s="3">
        <f>IF(ISERROR(VLOOKUP($AD714,技まとめ!$A$1:$F$380,5,FALSE)),"－",VLOOKUP($AD714,技まとめ!$A$1:$F$380,5,FALSE))</f>
        <v>20</v>
      </c>
      <c r="AH714" s="3" t="str">
        <f>IF($E714=IF(ISERROR(VLOOKUP($AD714,技まとめ!$A$1:$F$380,4,FALSE)),"－",VLOOKUP($AD714,技まとめ!$A$1:$F$380,4,FALSE)),"一致","")</f>
        <v>一致</v>
      </c>
      <c r="AI714" s="9" t="s">
        <v>123</v>
      </c>
      <c r="AJ714" s="3" t="str">
        <f>IF(ISERROR(VLOOKUP($AI714,技まとめ!$A$1:$F$380,6,FALSE)),"－",VLOOKUP($AI714,技まとめ!$A$1:$F$380,6,FALSE))</f>
        <v>DR</v>
      </c>
      <c r="AK714" s="3">
        <f>IF(ISERROR(VLOOKUP($AI714,技まとめ!$A$1:$F$380,3,FALSE)),"－",VLOOKUP($AI714,技まとめ!$A$1:$F$380,3,FALSE))</f>
        <v>36</v>
      </c>
      <c r="AL714" s="3">
        <f>IF(ISERROR(VLOOKUP($AI714,技まとめ!$A$1:$F$380,5,FALSE)),"－",VLOOKUP($AI714,技まとめ!$A$1:$F$380,5,FALSE))</f>
        <v>27</v>
      </c>
      <c r="AM714" s="3" t="str">
        <f>IF($E714=IF(ISERROR(VLOOKUP($AI714,技まとめ!$A$1:$F$380,4,FALSE)),"－",VLOOKUP($AI714,技まとめ!$A$1:$F$380,4,FALSE)),"一致","")</f>
        <v>一致</v>
      </c>
      <c r="AN714" s="9" t="s">
        <v>251</v>
      </c>
      <c r="AO714" s="3" t="str">
        <f>IF(ISERROR(VLOOKUP($AN714,技まとめ!$A$1:$F$380,6,FALSE)),"－",VLOOKUP($AN714,技まとめ!$A$1:$F$380,6,FALSE))</f>
        <v>BL</v>
      </c>
      <c r="AP714" s="3">
        <f>IF(ISERROR(VLOOKUP($AN714,技まとめ!$A$1:$F$380,3,FALSE)),"－",VLOOKUP($AN714,技まとめ!$A$1:$F$380,3,FALSE))</f>
        <v>46</v>
      </c>
      <c r="AQ714" s="3">
        <f>IF(ISERROR(VLOOKUP($AN714,技まとめ!$A$1:$F$380,5,FALSE)),"－",VLOOKUP($AN714,技まとめ!$A$1:$F$380,5,FALSE))</f>
        <v>33</v>
      </c>
      <c r="AR714" s="3" t="str">
        <f>IF($E714=IF(ISERROR(VLOOKUP($AN714,技まとめ!$A$1:$F$380,4,FALSE)),"－",VLOOKUP($AN714,技まとめ!$A$1:$F$380,4,FALSE)),"一致","")</f>
        <v/>
      </c>
      <c r="AS714" s="9" t="s">
        <v>92</v>
      </c>
      <c r="AT714" s="3" t="str">
        <f>IF(ISERROR(VLOOKUP($AS714,技まとめ!$A$1:$F$380,6,FALSE)),"－",VLOOKUP($AS714,技まとめ!$A$1:$F$380,6,FALSE))</f>
        <v>BB</v>
      </c>
      <c r="AU714" s="3">
        <f>IF(ISERROR(VLOOKUP($AS714,技まとめ!$A$1:$F$380,3,FALSE)),"－",VLOOKUP($AS714,技まとめ!$A$1:$F$380,3,FALSE))</f>
        <v>98</v>
      </c>
      <c r="AV714" s="3">
        <f>IF(ISERROR(VLOOKUP($AS714,技まとめ!$A$1:$F$380,5,FALSE)),"－",VLOOKUP($AS714,技まとめ!$A$1:$F$380,5,FALSE))</f>
        <v>56</v>
      </c>
      <c r="AW714" s="3" t="str">
        <f>IF($E714=IF(ISERROR(VLOOKUP($AS714,技まとめ!$A$1:$F$380,4,FALSE)),"－",VLOOKUP($AS714,技まとめ!$A$1:$F$380,4,FALSE)),"一致","")</f>
        <v>一致</v>
      </c>
      <c r="AX714" s="12" t="str">
        <f t="shared" si="160"/>
        <v>しこふみごりむちゅうくものいとザ・マウンテン</v>
      </c>
      <c r="AY714" s="12" t="str">
        <f t="shared" si="161"/>
        <v>しこふみごりむちゅうくものいとザ・マウンテン</v>
      </c>
      <c r="AZ714" s="12" t="str">
        <f t="shared" si="162"/>
        <v>しこふみごりむちゅうくものいとザ・マウンテン</v>
      </c>
      <c r="BA714" s="12" t="str">
        <f t="shared" si="163"/>
        <v>しこふみごりむちゅうくものいとザ・マウンテン</v>
      </c>
      <c r="BB714" s="11" t="str">
        <f t="shared" si="164"/>
        <v>BLDRBLBB</v>
      </c>
      <c r="BC714" s="11" t="str">
        <f t="shared" si="165"/>
        <v>BLDRBLBB</v>
      </c>
      <c r="BD714" s="11" t="str">
        <f t="shared" si="166"/>
        <v>BLDRBLBB</v>
      </c>
      <c r="BE714" s="11" t="str">
        <f t="shared" si="167"/>
        <v>BLDRBLBB</v>
      </c>
    </row>
    <row r="715" spans="1:57" ht="11.25" hidden="1" customHeight="1">
      <c r="A715" s="6">
        <v>713</v>
      </c>
      <c r="B715" s="7" t="s">
        <v>1811</v>
      </c>
      <c r="C715" s="8" t="s">
        <v>1812</v>
      </c>
      <c r="D715" s="7" t="s">
        <v>72</v>
      </c>
      <c r="E715" s="7" t="s">
        <v>73</v>
      </c>
      <c r="F715" s="7" t="s">
        <v>109</v>
      </c>
      <c r="G715" s="9">
        <v>122</v>
      </c>
      <c r="H715" s="9">
        <v>99</v>
      </c>
      <c r="I715" s="9">
        <v>51</v>
      </c>
      <c r="J715" s="9">
        <v>56</v>
      </c>
      <c r="K715" s="9">
        <v>45</v>
      </c>
      <c r="L715" s="9">
        <v>57</v>
      </c>
      <c r="M715" s="9">
        <v>56</v>
      </c>
      <c r="N715" s="9">
        <v>61</v>
      </c>
      <c r="O715" s="9">
        <v>57</v>
      </c>
      <c r="P715" s="9">
        <v>34</v>
      </c>
      <c r="Q715" s="10">
        <v>101</v>
      </c>
      <c r="R715" s="11">
        <v>14</v>
      </c>
      <c r="S715" s="11">
        <v>1</v>
      </c>
      <c r="T715" s="11">
        <v>107</v>
      </c>
      <c r="U715" s="11">
        <v>106</v>
      </c>
      <c r="V715" s="11">
        <v>1</v>
      </c>
      <c r="W715" s="11">
        <v>107</v>
      </c>
      <c r="X715" s="11">
        <f t="shared" si="154"/>
        <v>437</v>
      </c>
      <c r="Y715" s="11">
        <f t="shared" si="155"/>
        <v>4580</v>
      </c>
      <c r="Z715" s="11">
        <f t="shared" si="156"/>
        <v>1035</v>
      </c>
      <c r="AA715" s="11">
        <f t="shared" si="157"/>
        <v>4290</v>
      </c>
      <c r="AB715" s="11">
        <f t="shared" si="158"/>
        <v>4290</v>
      </c>
      <c r="AC715" s="6">
        <f t="shared" si="159"/>
        <v>4885</v>
      </c>
      <c r="AD715" s="9" t="s">
        <v>321</v>
      </c>
      <c r="AE715" s="3" t="str">
        <f>IF(ISERROR(VLOOKUP($AD715,技まとめ!$A$1:$F$380,6,FALSE)),"－",VLOOKUP($AD715,技まとめ!$A$1:$F$380,6,FALSE))</f>
        <v>DR</v>
      </c>
      <c r="AF715" s="3">
        <f>IF(ISERROR(VLOOKUP($AD715,技まとめ!$A$1:$F$380,3,FALSE)),"－",VLOOKUP($AD715,技まとめ!$A$1:$F$380,3,FALSE))</f>
        <v>13</v>
      </c>
      <c r="AG715" s="3">
        <f>IF(ISERROR(VLOOKUP($AD715,技まとめ!$A$1:$F$380,5,FALSE)),"－",VLOOKUP($AD715,技まとめ!$A$1:$F$380,5,FALSE))</f>
        <v>20</v>
      </c>
      <c r="AH715" s="3" t="str">
        <f>IF($E715=IF(ISERROR(VLOOKUP($AD715,技まとめ!$A$1:$F$380,4,FALSE)),"－",VLOOKUP($AD715,技まとめ!$A$1:$F$380,4,FALSE)),"一致","")</f>
        <v>一致</v>
      </c>
      <c r="AI715" s="9" t="s">
        <v>236</v>
      </c>
      <c r="AJ715" s="3" t="str">
        <f>IF(ISERROR(VLOOKUP($AI715,技まとめ!$A$1:$F$380,6,FALSE)),"－",VLOOKUP($AI715,技まとめ!$A$1:$F$380,6,FALSE))</f>
        <v>DR</v>
      </c>
      <c r="AK715" s="3">
        <f>IF(ISERROR(VLOOKUP($AI715,技まとめ!$A$1:$F$380,3,FALSE)),"－",VLOOKUP($AI715,技まとめ!$A$1:$F$380,3,FALSE))</f>
        <v>65</v>
      </c>
      <c r="AL715" s="3">
        <f>IF(ISERROR(VLOOKUP($AI715,技まとめ!$A$1:$F$380,5,FALSE)),"－",VLOOKUP($AI715,技まとめ!$A$1:$F$380,5,FALSE))</f>
        <v>42</v>
      </c>
      <c r="AM715" s="3" t="str">
        <f>IF($E715=IF(ISERROR(VLOOKUP($AI715,技まとめ!$A$1:$F$380,4,FALSE)),"－",VLOOKUP($AI715,技まとめ!$A$1:$F$380,4,FALSE)),"一致","")</f>
        <v>一致</v>
      </c>
      <c r="AN715" s="9" t="s">
        <v>163</v>
      </c>
      <c r="AO715" s="3" t="str">
        <f>IF(ISERROR(VLOOKUP($AN715,技まとめ!$A$1:$F$380,6,FALSE)),"－",VLOOKUP($AN715,技まとめ!$A$1:$F$380,6,FALSE))</f>
        <v>BL</v>
      </c>
      <c r="AP715" s="3">
        <f>IF(ISERROR(VLOOKUP($AN715,技まとめ!$A$1:$F$380,3,FALSE)),"－",VLOOKUP($AN715,技まとめ!$A$1:$F$380,3,FALSE))</f>
        <v>59</v>
      </c>
      <c r="AQ715" s="3">
        <f>IF(ISERROR(VLOOKUP($AN715,技まとめ!$A$1:$F$380,5,FALSE)),"－",VLOOKUP($AN715,技まとめ!$A$1:$F$380,5,FALSE))</f>
        <v>38</v>
      </c>
      <c r="AR715" s="3" t="str">
        <f>IF($E715=IF(ISERROR(VLOOKUP($AN715,技まとめ!$A$1:$F$380,4,FALSE)),"－",VLOOKUP($AN715,技まとめ!$A$1:$F$380,4,FALSE)),"一致","")</f>
        <v/>
      </c>
      <c r="AS715" s="9" t="s">
        <v>1001</v>
      </c>
      <c r="AT715" s="3" t="str">
        <f>IF(ISERROR(VLOOKUP($AS715,技まとめ!$A$1:$F$380,6,FALSE)),"－",VLOOKUP($AS715,技まとめ!$A$1:$F$380,6,FALSE))</f>
        <v>DR</v>
      </c>
      <c r="AU715" s="3">
        <f>IF(ISERROR(VLOOKUP($AS715,技まとめ!$A$1:$F$380,3,FALSE)),"－",VLOOKUP($AS715,技まとめ!$A$1:$F$380,3,FALSE))</f>
        <v>83</v>
      </c>
      <c r="AV715" s="3">
        <f>IF(ISERROR(VLOOKUP($AS715,技まとめ!$A$1:$F$380,5,FALSE)),"－",VLOOKUP($AS715,技まとめ!$A$1:$F$380,5,FALSE))</f>
        <v>50</v>
      </c>
      <c r="AW715" s="3" t="str">
        <f>IF($E715=IF(ISERROR(VLOOKUP($AS715,技まとめ!$A$1:$F$380,4,FALSE)),"－",VLOOKUP($AS715,技まとめ!$A$1:$F$380,4,FALSE)),"一致","")</f>
        <v>一致</v>
      </c>
      <c r="AX715" s="12" t="str">
        <f t="shared" si="160"/>
        <v>モンキーターンとうめいフェイントサイクロンニニンサンキャク</v>
      </c>
      <c r="AY715" s="12" t="str">
        <f t="shared" si="161"/>
        <v>モンキーターンとうめいフェイントサイクロンニニンサンキャク</v>
      </c>
      <c r="AZ715" s="12" t="str">
        <f t="shared" si="162"/>
        <v>モンキーターンとうめいフェイントサイクロンニニンサンキャク</v>
      </c>
      <c r="BA715" s="12" t="str">
        <f t="shared" si="163"/>
        <v>モンキーターンとうめいフェイントサイクロンニニンサンキャク</v>
      </c>
      <c r="BB715" s="11" t="str">
        <f t="shared" si="164"/>
        <v>DRDRBLDR</v>
      </c>
      <c r="BC715" s="11" t="str">
        <f t="shared" si="165"/>
        <v>DRDRBLDR</v>
      </c>
      <c r="BD715" s="11" t="str">
        <f t="shared" si="166"/>
        <v>DRDRBLDR</v>
      </c>
      <c r="BE715" s="11" t="str">
        <f t="shared" si="167"/>
        <v>DRDRBLDR</v>
      </c>
    </row>
    <row r="716" spans="1:57" ht="11.25" hidden="1" customHeight="1">
      <c r="A716" s="6">
        <v>714</v>
      </c>
      <c r="B716" s="7" t="s">
        <v>1813</v>
      </c>
      <c r="C716" s="8" t="s">
        <v>1814</v>
      </c>
      <c r="D716" s="7" t="s">
        <v>72</v>
      </c>
      <c r="E716" s="7" t="s">
        <v>73</v>
      </c>
      <c r="F716" s="7" t="s">
        <v>74</v>
      </c>
      <c r="G716" s="9">
        <v>99</v>
      </c>
      <c r="H716" s="9">
        <v>119</v>
      </c>
      <c r="I716" s="9">
        <v>51</v>
      </c>
      <c r="J716" s="9">
        <v>55</v>
      </c>
      <c r="K716" s="9">
        <v>54</v>
      </c>
      <c r="L716" s="9">
        <v>55</v>
      </c>
      <c r="M716" s="9">
        <v>56</v>
      </c>
      <c r="N716" s="9">
        <v>56</v>
      </c>
      <c r="O716" s="9">
        <v>51</v>
      </c>
      <c r="P716" s="9">
        <v>54</v>
      </c>
      <c r="Q716" s="10">
        <v>101</v>
      </c>
      <c r="R716" s="11">
        <v>37</v>
      </c>
      <c r="S716" s="11">
        <v>1</v>
      </c>
      <c r="T716" s="11">
        <v>105</v>
      </c>
      <c r="U716" s="11">
        <v>106</v>
      </c>
      <c r="V716" s="11">
        <v>1</v>
      </c>
      <c r="W716" s="11">
        <v>101</v>
      </c>
      <c r="X716" s="11">
        <f t="shared" si="154"/>
        <v>452</v>
      </c>
      <c r="Y716" s="11">
        <f t="shared" si="155"/>
        <v>4550</v>
      </c>
      <c r="Z716" s="11">
        <f t="shared" si="156"/>
        <v>1810</v>
      </c>
      <c r="AA716" s="11">
        <f t="shared" si="157"/>
        <v>4190</v>
      </c>
      <c r="AB716" s="11">
        <f t="shared" si="158"/>
        <v>4190</v>
      </c>
      <c r="AC716" s="6">
        <f t="shared" si="159"/>
        <v>4890</v>
      </c>
      <c r="AD716" s="9" t="s">
        <v>202</v>
      </c>
      <c r="AE716" s="3" t="str">
        <f>IF(ISERROR(VLOOKUP($AD716,技まとめ!$A$1:$F$380,6,FALSE)),"－",VLOOKUP($AD716,技まとめ!$A$1:$F$380,6,FALSE))</f>
        <v>P1</v>
      </c>
      <c r="AF716" s="3">
        <f>IF(ISERROR(VLOOKUP($AD716,技まとめ!$A$1:$F$380,3,FALSE)),"－",VLOOKUP($AD716,技まとめ!$A$1:$F$380,3,FALSE))</f>
        <v>25</v>
      </c>
      <c r="AG716" s="3">
        <f>IF(ISERROR(VLOOKUP($AD716,技まとめ!$A$1:$F$380,5,FALSE)),"－",VLOOKUP($AD716,技まとめ!$A$1:$F$380,5,FALSE))</f>
        <v>25</v>
      </c>
      <c r="AH716" s="3" t="str">
        <f>IF($E716=IF(ISERROR(VLOOKUP($AD716,技まとめ!$A$1:$F$380,4,FALSE)),"－",VLOOKUP($AD716,技まとめ!$A$1:$F$380,4,FALSE)),"一致","")</f>
        <v/>
      </c>
      <c r="AI716" s="9" t="s">
        <v>662</v>
      </c>
      <c r="AJ716" s="3" t="str">
        <f>IF(ISERROR(VLOOKUP($AI716,技まとめ!$A$1:$F$380,6,FALSE)),"－",VLOOKUP($AI716,技まとめ!$A$1:$F$380,6,FALSE))</f>
        <v>CA</v>
      </c>
      <c r="AK716" s="3">
        <f>IF(ISERROR(VLOOKUP($AI716,技まとめ!$A$1:$F$380,3,FALSE)),"－",VLOOKUP($AI716,技まとめ!$A$1:$F$380,3,FALSE))</f>
        <v>50</v>
      </c>
      <c r="AL716" s="3">
        <f>IF(ISERROR(VLOOKUP($AI716,技まとめ!$A$1:$F$380,5,FALSE)),"－",VLOOKUP($AI716,技まとめ!$A$1:$F$380,5,FALSE))</f>
        <v>35</v>
      </c>
      <c r="AM716" s="3" t="str">
        <f>IF($E716=IF(ISERROR(VLOOKUP($AI716,技まとめ!$A$1:$F$380,4,FALSE)),"－",VLOOKUP($AI716,技まとめ!$A$1:$F$380,4,FALSE)),"一致","")</f>
        <v/>
      </c>
      <c r="AN716" s="9" t="s">
        <v>350</v>
      </c>
      <c r="AO716" s="3" t="str">
        <f>IF(ISERROR(VLOOKUP($AN716,技まとめ!$A$1:$F$380,6,FALSE)),"－",VLOOKUP($AN716,技まとめ!$A$1:$F$380,6,FALSE))</f>
        <v>CA</v>
      </c>
      <c r="AP716" s="3">
        <f>IF(ISERROR(VLOOKUP($AN716,技まとめ!$A$1:$F$380,3,FALSE)),"－",VLOOKUP($AN716,技まとめ!$A$1:$F$380,3,FALSE))</f>
        <v>15</v>
      </c>
      <c r="AQ716" s="3">
        <f>IF(ISERROR(VLOOKUP($AN716,技まとめ!$A$1:$F$380,5,FALSE)),"－",VLOOKUP($AN716,技まとめ!$A$1:$F$380,5,FALSE))</f>
        <v>20</v>
      </c>
      <c r="AR716" s="3" t="str">
        <f>IF($E716=IF(ISERROR(VLOOKUP($AN716,技まとめ!$A$1:$F$380,4,FALSE)),"－",VLOOKUP($AN716,技まとめ!$A$1:$F$380,4,FALSE)),"一致","")</f>
        <v>一致</v>
      </c>
      <c r="AS716" s="9" t="s">
        <v>346</v>
      </c>
      <c r="AT716" s="3" t="str">
        <f>IF(ISERROR(VLOOKUP($AS716,技まとめ!$A$1:$F$380,6,FALSE)),"－",VLOOKUP($AS716,技まとめ!$A$1:$F$380,6,FALSE))</f>
        <v>LS</v>
      </c>
      <c r="AU716" s="3">
        <f>IF(ISERROR(VLOOKUP($AS716,技まとめ!$A$1:$F$380,3,FALSE)),"－",VLOOKUP($AS716,技まとめ!$A$1:$F$380,3,FALSE))</f>
        <v>51</v>
      </c>
      <c r="AV716" s="3">
        <f>IF(ISERROR(VLOOKUP($AS716,技まとめ!$A$1:$F$380,5,FALSE)),"－",VLOOKUP($AS716,技まとめ!$A$1:$F$380,5,FALSE))</f>
        <v>37</v>
      </c>
      <c r="AW716" s="3" t="str">
        <f>IF($E716=IF(ISERROR(VLOOKUP($AS716,技まとめ!$A$1:$F$380,4,FALSE)),"－",VLOOKUP($AS716,技まとめ!$A$1:$F$380,4,FALSE)),"一致","")</f>
        <v>一致</v>
      </c>
      <c r="AX716" s="12" t="str">
        <f t="shared" si="160"/>
        <v>パワーシールドオーロラカーテンタフネスブロックレインボーループ</v>
      </c>
      <c r="AY716" s="12" t="str">
        <f t="shared" si="161"/>
        <v>パワーシールドオーロラカーテンタフネスブロックレインボーループ</v>
      </c>
      <c r="AZ716" s="12" t="str">
        <f t="shared" si="162"/>
        <v>パワーシールドオーロラカーテンタフネスブロックレインボーループ</v>
      </c>
      <c r="BA716" s="12" t="str">
        <f t="shared" si="163"/>
        <v>パワーシールドオーロラカーテンタフネスブロックレインボーループ</v>
      </c>
      <c r="BB716" s="11" t="str">
        <f t="shared" si="164"/>
        <v>P1CACALS</v>
      </c>
      <c r="BC716" s="11" t="str">
        <f t="shared" si="165"/>
        <v>P1CACALS</v>
      </c>
      <c r="BD716" s="11" t="str">
        <f t="shared" si="166"/>
        <v>P1CACALS</v>
      </c>
      <c r="BE716" s="11" t="str">
        <f t="shared" si="167"/>
        <v>P1CACALS</v>
      </c>
    </row>
    <row r="717" spans="1:57" ht="11.25" hidden="1" customHeight="1">
      <c r="A717" s="6">
        <v>715</v>
      </c>
      <c r="B717" s="7" t="s">
        <v>1815</v>
      </c>
      <c r="C717" s="8" t="s">
        <v>1816</v>
      </c>
      <c r="D717" s="7" t="s">
        <v>72</v>
      </c>
      <c r="E717" s="7" t="s">
        <v>95</v>
      </c>
      <c r="F717" s="7" t="s">
        <v>82</v>
      </c>
      <c r="G717" s="9">
        <v>128</v>
      </c>
      <c r="H717" s="9">
        <v>101</v>
      </c>
      <c r="I717" s="9">
        <v>39</v>
      </c>
      <c r="J717" s="9">
        <v>62</v>
      </c>
      <c r="K717" s="9">
        <v>38</v>
      </c>
      <c r="L717" s="9">
        <v>66</v>
      </c>
      <c r="M717" s="9">
        <v>41</v>
      </c>
      <c r="N717" s="9">
        <v>67</v>
      </c>
      <c r="O717" s="9">
        <v>38</v>
      </c>
      <c r="P717" s="9">
        <v>74</v>
      </c>
      <c r="Q717" s="10">
        <v>89</v>
      </c>
      <c r="R717" s="11">
        <v>59</v>
      </c>
      <c r="S717" s="11">
        <v>1</v>
      </c>
      <c r="T717" s="11">
        <v>116</v>
      </c>
      <c r="U717" s="11">
        <v>91</v>
      </c>
      <c r="V717" s="11">
        <v>1</v>
      </c>
      <c r="W717" s="11">
        <v>88</v>
      </c>
      <c r="X717" s="11">
        <f t="shared" si="154"/>
        <v>445</v>
      </c>
      <c r="Y717" s="11">
        <f t="shared" si="155"/>
        <v>4005</v>
      </c>
      <c r="Z717" s="11">
        <f t="shared" si="156"/>
        <v>2515</v>
      </c>
      <c r="AA717" s="11">
        <f t="shared" si="157"/>
        <v>4510</v>
      </c>
      <c r="AB717" s="11">
        <f t="shared" si="158"/>
        <v>4510</v>
      </c>
      <c r="AC717" s="6">
        <f t="shared" si="159"/>
        <v>5375</v>
      </c>
      <c r="AD717" s="9" t="s">
        <v>230</v>
      </c>
      <c r="AE717" s="3" t="str">
        <f>IF(ISERROR(VLOOKUP($AD717,技まとめ!$A$1:$F$380,6,FALSE)),"－",VLOOKUP($AD717,技まとめ!$A$1:$F$380,6,FALSE))</f>
        <v>BL</v>
      </c>
      <c r="AF717" s="3">
        <f>IF(ISERROR(VLOOKUP($AD717,技まとめ!$A$1:$F$380,3,FALSE)),"－",VLOOKUP($AD717,技まとめ!$A$1:$F$380,3,FALSE))</f>
        <v>21</v>
      </c>
      <c r="AG717" s="3">
        <f>IF(ISERROR(VLOOKUP($AD717,技まとめ!$A$1:$F$380,5,FALSE)),"－",VLOOKUP($AD717,技まとめ!$A$1:$F$380,5,FALSE))</f>
        <v>22</v>
      </c>
      <c r="AH717" s="3" t="str">
        <f>IF($E717=IF(ISERROR(VLOOKUP($AD717,技まとめ!$A$1:$F$380,4,FALSE)),"－",VLOOKUP($AD717,技まとめ!$A$1:$F$380,4,FALSE)),"一致","")</f>
        <v>一致</v>
      </c>
      <c r="AI717" s="9" t="s">
        <v>251</v>
      </c>
      <c r="AJ717" s="3" t="str">
        <f>IF(ISERROR(VLOOKUP($AI717,技まとめ!$A$1:$F$380,6,FALSE)),"－",VLOOKUP($AI717,技まとめ!$A$1:$F$380,6,FALSE))</f>
        <v>BL</v>
      </c>
      <c r="AK717" s="3">
        <f>IF(ISERROR(VLOOKUP($AI717,技まとめ!$A$1:$F$380,3,FALSE)),"－",VLOOKUP($AI717,技まとめ!$A$1:$F$380,3,FALSE))</f>
        <v>46</v>
      </c>
      <c r="AL717" s="3">
        <f>IF(ISERROR(VLOOKUP($AI717,技まとめ!$A$1:$F$380,5,FALSE)),"－",VLOOKUP($AI717,技まとめ!$A$1:$F$380,5,FALSE))</f>
        <v>33</v>
      </c>
      <c r="AM717" s="3" t="str">
        <f>IF($E717=IF(ISERROR(VLOOKUP($AI717,技まとめ!$A$1:$F$380,4,FALSE)),"－",VLOOKUP($AI717,技まとめ!$A$1:$F$380,4,FALSE)),"一致","")</f>
        <v>一致</v>
      </c>
      <c r="AN717" s="9" t="s">
        <v>204</v>
      </c>
      <c r="AO717" s="3" t="str">
        <f>IF(ISERROR(VLOOKUP($AN717,技まとめ!$A$1:$F$380,6,FALSE)),"－",VLOOKUP($AN717,技まとめ!$A$1:$F$380,6,FALSE))</f>
        <v>CA</v>
      </c>
      <c r="AP717" s="3">
        <f>IF(ISERROR(VLOOKUP($AN717,技まとめ!$A$1:$F$380,3,FALSE)),"－",VLOOKUP($AN717,技まとめ!$A$1:$F$380,3,FALSE))</f>
        <v>85</v>
      </c>
      <c r="AQ717" s="3">
        <f>IF(ISERROR(VLOOKUP($AN717,技まとめ!$A$1:$F$380,5,FALSE)),"－",VLOOKUP($AN717,技まとめ!$A$1:$F$380,5,FALSE))</f>
        <v>47</v>
      </c>
      <c r="AR717" s="3" t="str">
        <f>IF($E717=IF(ISERROR(VLOOKUP($AN717,技まとめ!$A$1:$F$380,4,FALSE)),"－",VLOOKUP($AN717,技まとめ!$A$1:$F$380,4,FALSE)),"一致","")</f>
        <v>一致</v>
      </c>
      <c r="AS717" s="9" t="s">
        <v>248</v>
      </c>
      <c r="AT717" s="3" t="str">
        <f>IF(ISERROR(VLOOKUP($AS717,技まとめ!$A$1:$F$380,6,FALSE)),"－",VLOOKUP($AS717,技まとめ!$A$1:$F$380,6,FALSE))</f>
        <v>DR</v>
      </c>
      <c r="AU717" s="3">
        <f>IF(ISERROR(VLOOKUP($AS717,技まとめ!$A$1:$F$380,3,FALSE)),"－",VLOOKUP($AS717,技まとめ!$A$1:$F$380,3,FALSE))</f>
        <v>53</v>
      </c>
      <c r="AV717" s="3">
        <f>IF(ISERROR(VLOOKUP($AS717,技まとめ!$A$1:$F$380,5,FALSE)),"－",VLOOKUP($AS717,技まとめ!$A$1:$F$380,5,FALSE))</f>
        <v>35</v>
      </c>
      <c r="AW717" s="3" t="str">
        <f>IF($E717=IF(ISERROR(VLOOKUP($AS717,技まとめ!$A$1:$F$380,4,FALSE)),"－",VLOOKUP($AS717,技まとめ!$A$1:$F$380,4,FALSE)),"一致","")</f>
        <v>一致</v>
      </c>
      <c r="AX717" s="12" t="str">
        <f t="shared" si="160"/>
        <v>おんりょうくものいとビッグスパイダーたつまきどくぎり</v>
      </c>
      <c r="AY717" s="12" t="str">
        <f t="shared" si="161"/>
        <v>おんりょうくものいとビッグスパイダーたつまきどくぎり</v>
      </c>
      <c r="AZ717" s="12" t="str">
        <f t="shared" si="162"/>
        <v>おんりょうくものいとビッグスパイダーたつまきどくぎり</v>
      </c>
      <c r="BA717" s="12" t="str">
        <f t="shared" si="163"/>
        <v>おんりょうくものいとビッグスパイダーたつまきどくぎり</v>
      </c>
      <c r="BB717" s="11" t="str">
        <f t="shared" si="164"/>
        <v>BLBLCADR</v>
      </c>
      <c r="BC717" s="11" t="str">
        <f t="shared" si="165"/>
        <v>BLBLCADR</v>
      </c>
      <c r="BD717" s="11" t="str">
        <f t="shared" si="166"/>
        <v>BLBLCADR</v>
      </c>
      <c r="BE717" s="11" t="str">
        <f t="shared" si="167"/>
        <v>BLBLCADR</v>
      </c>
    </row>
    <row r="718" spans="1:57" ht="11.25" hidden="1" customHeight="1">
      <c r="A718" s="6">
        <v>716</v>
      </c>
      <c r="B718" s="7" t="s">
        <v>1817</v>
      </c>
      <c r="C718" s="8" t="s">
        <v>1818</v>
      </c>
      <c r="D718" s="7" t="s">
        <v>72</v>
      </c>
      <c r="E718" s="7" t="s">
        <v>73</v>
      </c>
      <c r="F718" s="7" t="s">
        <v>74</v>
      </c>
      <c r="G718" s="9">
        <v>100</v>
      </c>
      <c r="H718" s="9">
        <v>134</v>
      </c>
      <c r="I718" s="9">
        <v>56</v>
      </c>
      <c r="J718" s="9">
        <v>54</v>
      </c>
      <c r="K718" s="9">
        <v>46</v>
      </c>
      <c r="L718" s="9">
        <v>46</v>
      </c>
      <c r="M718" s="9">
        <v>60</v>
      </c>
      <c r="N718" s="9">
        <v>54</v>
      </c>
      <c r="O718" s="9">
        <v>51</v>
      </c>
      <c r="P718" s="9">
        <v>64</v>
      </c>
      <c r="Q718" s="10">
        <v>106</v>
      </c>
      <c r="R718" s="11">
        <v>36</v>
      </c>
      <c r="S718" s="11">
        <v>1</v>
      </c>
      <c r="T718" s="11">
        <v>96</v>
      </c>
      <c r="U718" s="11">
        <v>110</v>
      </c>
      <c r="V718" s="11">
        <v>1</v>
      </c>
      <c r="W718" s="11">
        <v>101</v>
      </c>
      <c r="X718" s="11">
        <f t="shared" si="154"/>
        <v>451</v>
      </c>
      <c r="Y718" s="11">
        <f t="shared" si="155"/>
        <v>4750</v>
      </c>
      <c r="Z718" s="11">
        <f t="shared" si="156"/>
        <v>1775</v>
      </c>
      <c r="AA718" s="11">
        <f t="shared" si="157"/>
        <v>3875</v>
      </c>
      <c r="AB718" s="11">
        <f t="shared" si="158"/>
        <v>3875</v>
      </c>
      <c r="AC718" s="6">
        <f t="shared" si="159"/>
        <v>4525</v>
      </c>
      <c r="AD718" s="9" t="s">
        <v>202</v>
      </c>
      <c r="AE718" s="3" t="str">
        <f>IF(ISERROR(VLOOKUP($AD718,技まとめ!$A$1:$F$380,6,FALSE)),"－",VLOOKUP($AD718,技まとめ!$A$1:$F$380,6,FALSE))</f>
        <v>P1</v>
      </c>
      <c r="AF718" s="3">
        <f>IF(ISERROR(VLOOKUP($AD718,技まとめ!$A$1:$F$380,3,FALSE)),"－",VLOOKUP($AD718,技まとめ!$A$1:$F$380,3,FALSE))</f>
        <v>25</v>
      </c>
      <c r="AG718" s="3">
        <f>IF(ISERROR(VLOOKUP($AD718,技まとめ!$A$1:$F$380,5,FALSE)),"－",VLOOKUP($AD718,技まとめ!$A$1:$F$380,5,FALSE))</f>
        <v>25</v>
      </c>
      <c r="AH718" s="3" t="str">
        <f>IF($E718=IF(ISERROR(VLOOKUP($AD718,技まとめ!$A$1:$F$380,4,FALSE)),"－",VLOOKUP($AD718,技まとめ!$A$1:$F$380,4,FALSE)),"一致","")</f>
        <v/>
      </c>
      <c r="AI718" s="9" t="s">
        <v>305</v>
      </c>
      <c r="AJ718" s="3" t="str">
        <f>IF(ISERROR(VLOOKUP($AI718,技まとめ!$A$1:$F$380,6,FALSE)),"－",VLOOKUP($AI718,技まとめ!$A$1:$F$380,6,FALSE))</f>
        <v>BL</v>
      </c>
      <c r="AK718" s="3">
        <f>IF(ISERROR(VLOOKUP($AI718,技まとめ!$A$1:$F$380,3,FALSE)),"－",VLOOKUP($AI718,技まとめ!$A$1:$F$380,3,FALSE))</f>
        <v>41</v>
      </c>
      <c r="AL718" s="3">
        <f>IF(ISERROR(VLOOKUP($AI718,技まとめ!$A$1:$F$380,5,FALSE)),"－",VLOOKUP($AI718,技まとめ!$A$1:$F$380,5,FALSE))</f>
        <v>30</v>
      </c>
      <c r="AM718" s="3" t="str">
        <f>IF($E718=IF(ISERROR(VLOOKUP($AI718,技まとめ!$A$1:$F$380,4,FALSE)),"－",VLOOKUP($AI718,技まとめ!$A$1:$F$380,4,FALSE)),"一致","")</f>
        <v/>
      </c>
      <c r="AN718" s="9" t="s">
        <v>594</v>
      </c>
      <c r="AO718" s="3" t="str">
        <f>IF(ISERROR(VLOOKUP($AN718,技まとめ!$A$1:$F$380,6,FALSE)),"－",VLOOKUP($AN718,技まとめ!$A$1:$F$380,6,FALSE))</f>
        <v>P1</v>
      </c>
      <c r="AP718" s="3">
        <f>IF(ISERROR(VLOOKUP($AN718,技まとめ!$A$1:$F$380,3,FALSE)),"－",VLOOKUP($AN718,技まとめ!$A$1:$F$380,3,FALSE))</f>
        <v>73</v>
      </c>
      <c r="AQ718" s="3">
        <f>IF(ISERROR(VLOOKUP($AN718,技まとめ!$A$1:$F$380,5,FALSE)),"－",VLOOKUP($AN718,技まとめ!$A$1:$F$380,5,FALSE))</f>
        <v>42</v>
      </c>
      <c r="AR718" s="3" t="str">
        <f>IF($E718=IF(ISERROR(VLOOKUP($AN718,技まとめ!$A$1:$F$380,4,FALSE)),"－",VLOOKUP($AN718,技まとめ!$A$1:$F$380,4,FALSE)),"一致","")</f>
        <v>一致</v>
      </c>
      <c r="AS718" s="9" t="s">
        <v>576</v>
      </c>
      <c r="AT718" s="3" t="str">
        <f>IF(ISERROR(VLOOKUP($AS718,技まとめ!$A$1:$F$380,6,FALSE)),"－",VLOOKUP($AS718,技まとめ!$A$1:$F$380,6,FALSE))</f>
        <v>BB</v>
      </c>
      <c r="AU718" s="3">
        <f>IF(ISERROR(VLOOKUP($AS718,技まとめ!$A$1:$F$380,3,FALSE)),"－",VLOOKUP($AS718,技まとめ!$A$1:$F$380,3,FALSE))</f>
        <v>72</v>
      </c>
      <c r="AV718" s="3">
        <f>IF(ISERROR(VLOOKUP($AS718,技まとめ!$A$1:$F$380,5,FALSE)),"－",VLOOKUP($AS718,技まとめ!$A$1:$F$380,5,FALSE))</f>
        <v>43</v>
      </c>
      <c r="AW718" s="3" t="str">
        <f>IF($E718=IF(ISERROR(VLOOKUP($AS718,技まとめ!$A$1:$F$380,4,FALSE)),"－",VLOOKUP($AS718,技まとめ!$A$1:$F$380,4,FALSE)),"一致","")</f>
        <v/>
      </c>
      <c r="AX718" s="12" t="str">
        <f t="shared" si="160"/>
        <v>パワーシールドフェイクボールコロッセオガードさばきのてっつい</v>
      </c>
      <c r="AY718" s="12" t="str">
        <f t="shared" si="161"/>
        <v>パワーシールドフェイクボールコロッセオガードさばきのてっつい</v>
      </c>
      <c r="AZ718" s="12" t="str">
        <f t="shared" si="162"/>
        <v>パワーシールドフェイクボールコロッセオガードさばきのてっつい</v>
      </c>
      <c r="BA718" s="12" t="str">
        <f t="shared" si="163"/>
        <v>パワーシールドフェイクボールコロッセオガードさばきのてっつい</v>
      </c>
      <c r="BB718" s="11" t="str">
        <f t="shared" si="164"/>
        <v>P1BLP1BB</v>
      </c>
      <c r="BC718" s="11" t="str">
        <f t="shared" si="165"/>
        <v>P1BLP1BB</v>
      </c>
      <c r="BD718" s="11" t="str">
        <f t="shared" si="166"/>
        <v>P1BLP1BB</v>
      </c>
      <c r="BE718" s="11" t="str">
        <f t="shared" si="167"/>
        <v>P1BLP1BB</v>
      </c>
    </row>
    <row r="719" spans="1:57" ht="11.25" hidden="1" customHeight="1">
      <c r="A719" s="6">
        <v>717</v>
      </c>
      <c r="B719" s="7" t="s">
        <v>1819</v>
      </c>
      <c r="C719" s="8" t="s">
        <v>1820</v>
      </c>
      <c r="D719" s="7" t="s">
        <v>72</v>
      </c>
      <c r="E719" s="7" t="s">
        <v>81</v>
      </c>
      <c r="F719" s="7" t="s">
        <v>74</v>
      </c>
      <c r="G719" s="9">
        <v>115</v>
      </c>
      <c r="H719" s="9">
        <v>102</v>
      </c>
      <c r="I719" s="9">
        <v>44</v>
      </c>
      <c r="J719" s="9">
        <v>56</v>
      </c>
      <c r="K719" s="9">
        <v>64</v>
      </c>
      <c r="L719" s="9">
        <v>47</v>
      </c>
      <c r="M719" s="9">
        <v>56</v>
      </c>
      <c r="N719" s="9">
        <v>53</v>
      </c>
      <c r="O719" s="9">
        <v>56</v>
      </c>
      <c r="P719" s="9">
        <v>58</v>
      </c>
      <c r="Q719" s="10">
        <v>94</v>
      </c>
      <c r="R719" s="11">
        <v>49</v>
      </c>
      <c r="S719" s="11">
        <v>1</v>
      </c>
      <c r="T719" s="11">
        <v>97</v>
      </c>
      <c r="U719" s="11">
        <v>106</v>
      </c>
      <c r="V719" s="11">
        <v>1</v>
      </c>
      <c r="W719" s="11">
        <v>106</v>
      </c>
      <c r="X719" s="11">
        <f t="shared" si="154"/>
        <v>454</v>
      </c>
      <c r="Y719" s="11">
        <f t="shared" si="155"/>
        <v>4295</v>
      </c>
      <c r="Z719" s="11">
        <f t="shared" si="156"/>
        <v>2255</v>
      </c>
      <c r="AA719" s="11">
        <f t="shared" si="157"/>
        <v>3935</v>
      </c>
      <c r="AB719" s="11">
        <f t="shared" si="158"/>
        <v>3935</v>
      </c>
      <c r="AC719" s="6">
        <f t="shared" si="159"/>
        <v>4655</v>
      </c>
      <c r="AD719" s="9" t="s">
        <v>845</v>
      </c>
      <c r="AE719" s="3" t="str">
        <f>IF(ISERROR(VLOOKUP($AD719,技まとめ!$A$1:$F$380,6,FALSE)),"－",VLOOKUP($AD719,技まとめ!$A$1:$F$380,6,FALSE))</f>
        <v>BL</v>
      </c>
      <c r="AF719" s="3">
        <f>IF(ISERROR(VLOOKUP($AD719,技まとめ!$A$1:$F$380,3,FALSE)),"－",VLOOKUP($AD719,技まとめ!$A$1:$F$380,3,FALSE))</f>
        <v>31</v>
      </c>
      <c r="AG719" s="3">
        <f>IF(ISERROR(VLOOKUP($AD719,技まとめ!$A$1:$F$380,5,FALSE)),"－",VLOOKUP($AD719,技まとめ!$A$1:$F$380,5,FALSE))</f>
        <v>28</v>
      </c>
      <c r="AH719" s="3" t="str">
        <f>IF($E719=IF(ISERROR(VLOOKUP($AD719,技まとめ!$A$1:$F$380,4,FALSE)),"－",VLOOKUP($AD719,技まとめ!$A$1:$F$380,4,FALSE)),"一致","")</f>
        <v>一致</v>
      </c>
      <c r="AI719" s="9" t="s">
        <v>434</v>
      </c>
      <c r="AJ719" s="3" t="str">
        <f>IF(ISERROR(VLOOKUP($AI719,技まとめ!$A$1:$F$380,6,FALSE)),"－",VLOOKUP($AI719,技まとめ!$A$1:$F$380,6,FALSE))</f>
        <v>BL</v>
      </c>
      <c r="AK719" s="3">
        <f>IF(ISERROR(VLOOKUP($AI719,技まとめ!$A$1:$F$380,3,FALSE)),"－",VLOOKUP($AI719,技まとめ!$A$1:$F$380,3,FALSE))</f>
        <v>65</v>
      </c>
      <c r="AL719" s="3">
        <f>IF(ISERROR(VLOOKUP($AI719,技まとめ!$A$1:$F$380,5,FALSE)),"－",VLOOKUP($AI719,技まとめ!$A$1:$F$380,5,FALSE))</f>
        <v>42</v>
      </c>
      <c r="AM719" s="3" t="str">
        <f>IF($E719=IF(ISERROR(VLOOKUP($AI719,技まとめ!$A$1:$F$380,4,FALSE)),"－",VLOOKUP($AI719,技まとめ!$A$1:$F$380,4,FALSE)),"一致","")</f>
        <v/>
      </c>
      <c r="AN719" s="9" t="s">
        <v>163</v>
      </c>
      <c r="AO719" s="3" t="str">
        <f>IF(ISERROR(VLOOKUP($AN719,技まとめ!$A$1:$F$380,6,FALSE)),"－",VLOOKUP($AN719,技まとめ!$A$1:$F$380,6,FALSE))</f>
        <v>BL</v>
      </c>
      <c r="AP719" s="3">
        <f>IF(ISERROR(VLOOKUP($AN719,技まとめ!$A$1:$F$380,3,FALSE)),"－",VLOOKUP($AN719,技まとめ!$A$1:$F$380,3,FALSE))</f>
        <v>59</v>
      </c>
      <c r="AQ719" s="3">
        <f>IF(ISERROR(VLOOKUP($AN719,技まとめ!$A$1:$F$380,5,FALSE)),"－",VLOOKUP($AN719,技まとめ!$A$1:$F$380,5,FALSE))</f>
        <v>38</v>
      </c>
      <c r="AR719" s="3" t="str">
        <f>IF($E719=IF(ISERROR(VLOOKUP($AN719,技まとめ!$A$1:$F$380,4,FALSE)),"－",VLOOKUP($AN719,技まとめ!$A$1:$F$380,4,FALSE)),"一致","")</f>
        <v>一致</v>
      </c>
      <c r="AS719" s="9" t="s">
        <v>165</v>
      </c>
      <c r="AT719" s="3" t="str">
        <f>IF(ISERROR(VLOOKUP($AS719,技まとめ!$A$1:$F$380,6,FALSE)),"－",VLOOKUP($AS719,技まとめ!$A$1:$F$380,6,FALSE))</f>
        <v>BL</v>
      </c>
      <c r="AU719" s="3">
        <f>IF(ISERROR(VLOOKUP($AS719,技まとめ!$A$1:$F$380,3,FALSE)),"－",VLOOKUP($AS719,技まとめ!$A$1:$F$380,3,FALSE))</f>
        <v>78</v>
      </c>
      <c r="AV719" s="3">
        <f>IF(ISERROR(VLOOKUP($AS719,技まとめ!$A$1:$F$380,5,FALSE)),"－",VLOOKUP($AS719,技まとめ!$A$1:$F$380,5,FALSE))</f>
        <v>46</v>
      </c>
      <c r="AW719" s="3" t="str">
        <f>IF($E719=IF(ISERROR(VLOOKUP($AS719,技まとめ!$A$1:$F$380,4,FALSE)),"－",VLOOKUP($AS719,技まとめ!$A$1:$F$380,4,FALSE)),"一致","")</f>
        <v>一致</v>
      </c>
      <c r="AX719" s="12" t="str">
        <f t="shared" si="160"/>
        <v>アイスグランドストーンプリズンサイクロンダブルサイクロン</v>
      </c>
      <c r="AY719" s="12" t="str">
        <f t="shared" si="161"/>
        <v>アイスグランドストーンプリズンサイクロンダブルサイクロン</v>
      </c>
      <c r="AZ719" s="12" t="str">
        <f t="shared" si="162"/>
        <v>アイスグランドストーンプリズンサイクロンダブルサイクロン</v>
      </c>
      <c r="BA719" s="12" t="str">
        <f t="shared" si="163"/>
        <v>アイスグランドストーンプリズンサイクロンダブルサイクロン</v>
      </c>
      <c r="BB719" s="11" t="str">
        <f t="shared" si="164"/>
        <v>BLBLBLBL</v>
      </c>
      <c r="BC719" s="11" t="str">
        <f t="shared" si="165"/>
        <v>BLBLBLBL</v>
      </c>
      <c r="BD719" s="11" t="str">
        <f t="shared" si="166"/>
        <v>BLBLBLBL</v>
      </c>
      <c r="BE719" s="11" t="str">
        <f t="shared" si="167"/>
        <v>BLBLBLBL</v>
      </c>
    </row>
    <row r="720" spans="1:57" ht="11.25" hidden="1" customHeight="1">
      <c r="A720" s="6">
        <v>718</v>
      </c>
      <c r="B720" s="7" t="s">
        <v>1821</v>
      </c>
      <c r="C720" s="8" t="s">
        <v>1822</v>
      </c>
      <c r="D720" s="7" t="s">
        <v>72</v>
      </c>
      <c r="E720" s="7" t="s">
        <v>73</v>
      </c>
      <c r="F720" s="7" t="s">
        <v>82</v>
      </c>
      <c r="G720" s="9">
        <v>120</v>
      </c>
      <c r="H720" s="9">
        <v>103</v>
      </c>
      <c r="I720" s="9">
        <v>56</v>
      </c>
      <c r="J720" s="9">
        <v>53</v>
      </c>
      <c r="K720" s="9">
        <v>49</v>
      </c>
      <c r="L720" s="9">
        <v>46</v>
      </c>
      <c r="M720" s="9">
        <v>48</v>
      </c>
      <c r="N720" s="9">
        <v>53</v>
      </c>
      <c r="O720" s="9">
        <v>49</v>
      </c>
      <c r="P720" s="9">
        <v>71</v>
      </c>
      <c r="Q720" s="10">
        <v>106</v>
      </c>
      <c r="R720" s="11">
        <v>44</v>
      </c>
      <c r="S720" s="11">
        <v>1</v>
      </c>
      <c r="T720" s="11">
        <v>96</v>
      </c>
      <c r="U720" s="11">
        <v>98</v>
      </c>
      <c r="V720" s="11">
        <v>1</v>
      </c>
      <c r="W720" s="11">
        <v>99</v>
      </c>
      <c r="X720" s="11">
        <f t="shared" si="154"/>
        <v>445</v>
      </c>
      <c r="Y720" s="11">
        <f t="shared" si="155"/>
        <v>4740</v>
      </c>
      <c r="Z720" s="11">
        <f t="shared" si="156"/>
        <v>2045</v>
      </c>
      <c r="AA720" s="11">
        <f t="shared" si="157"/>
        <v>3865</v>
      </c>
      <c r="AB720" s="11">
        <f t="shared" si="158"/>
        <v>3865</v>
      </c>
      <c r="AC720" s="6">
        <f t="shared" si="159"/>
        <v>4555</v>
      </c>
      <c r="AD720" s="9" t="s">
        <v>83</v>
      </c>
      <c r="AE720" s="3" t="str">
        <f>IF(ISERROR(VLOOKUP($AD720,技まとめ!$A$1:$F$380,6,FALSE)),"－",VLOOKUP($AD720,技まとめ!$A$1:$F$380,6,FALSE))</f>
        <v>DR</v>
      </c>
      <c r="AF720" s="3">
        <f>IF(ISERROR(VLOOKUP($AD720,技まとめ!$A$1:$F$380,3,FALSE)),"－",VLOOKUP($AD720,技まとめ!$A$1:$F$380,3,FALSE))</f>
        <v>13</v>
      </c>
      <c r="AG720" s="3">
        <f>IF(ISERROR(VLOOKUP($AD720,技まとめ!$A$1:$F$380,5,FALSE)),"－",VLOOKUP($AD720,技まとめ!$A$1:$F$380,5,FALSE))</f>
        <v>20</v>
      </c>
      <c r="AH720" s="3" t="str">
        <f>IF($E720=IF(ISERROR(VLOOKUP($AD720,技まとめ!$A$1:$F$380,4,FALSE)),"－",VLOOKUP($AD720,技まとめ!$A$1:$F$380,4,FALSE)),"一致","")</f>
        <v/>
      </c>
      <c r="AI720" s="9" t="s">
        <v>305</v>
      </c>
      <c r="AJ720" s="3" t="str">
        <f>IF(ISERROR(VLOOKUP($AI720,技まとめ!$A$1:$F$380,6,FALSE)),"－",VLOOKUP($AI720,技まとめ!$A$1:$F$380,6,FALSE))</f>
        <v>BL</v>
      </c>
      <c r="AK720" s="3">
        <f>IF(ISERROR(VLOOKUP($AI720,技まとめ!$A$1:$F$380,3,FALSE)),"－",VLOOKUP($AI720,技まとめ!$A$1:$F$380,3,FALSE))</f>
        <v>41</v>
      </c>
      <c r="AL720" s="3">
        <f>IF(ISERROR(VLOOKUP($AI720,技まとめ!$A$1:$F$380,5,FALSE)),"－",VLOOKUP($AI720,技まとめ!$A$1:$F$380,5,FALSE))</f>
        <v>30</v>
      </c>
      <c r="AM720" s="3" t="str">
        <f>IF($E720=IF(ISERROR(VLOOKUP($AI720,技まとめ!$A$1:$F$380,4,FALSE)),"－",VLOOKUP($AI720,技まとめ!$A$1:$F$380,4,FALSE)),"一致","")</f>
        <v/>
      </c>
      <c r="AN720" s="9" t="s">
        <v>554</v>
      </c>
      <c r="AO720" s="3" t="str">
        <f>IF(ISERROR(VLOOKUP($AN720,技まとめ!$A$1:$F$380,6,FALSE)),"－",VLOOKUP($AN720,技まとめ!$A$1:$F$380,6,FALSE))</f>
        <v>BL</v>
      </c>
      <c r="AP720" s="3">
        <f>IF(ISERROR(VLOOKUP($AN720,技まとめ!$A$1:$F$380,3,FALSE)),"－",VLOOKUP($AN720,技まとめ!$A$1:$F$380,3,FALSE))</f>
        <v>65</v>
      </c>
      <c r="AQ720" s="3">
        <f>IF(ISERROR(VLOOKUP($AN720,技まとめ!$A$1:$F$380,5,FALSE)),"－",VLOOKUP($AN720,技まとめ!$A$1:$F$380,5,FALSE))</f>
        <v>42</v>
      </c>
      <c r="AR720" s="3" t="str">
        <f>IF($E720=IF(ISERROR(VLOOKUP($AN720,技まとめ!$A$1:$F$380,4,FALSE)),"－",VLOOKUP($AN720,技まとめ!$A$1:$F$380,4,FALSE)),"一致","")</f>
        <v/>
      </c>
      <c r="AS720" s="9" t="s">
        <v>286</v>
      </c>
      <c r="AT720" s="3" t="str">
        <f>IF(ISERROR(VLOOKUP($AS720,技まとめ!$A$1:$F$380,6,FALSE)),"－",VLOOKUP($AS720,技まとめ!$A$1:$F$380,6,FALSE))</f>
        <v>DR</v>
      </c>
      <c r="AU720" s="3">
        <f>IF(ISERROR(VLOOKUP($AS720,技まとめ!$A$1:$F$380,3,FALSE)),"－",VLOOKUP($AS720,技まとめ!$A$1:$F$380,3,FALSE))</f>
        <v>80</v>
      </c>
      <c r="AV720" s="3">
        <f>IF(ISERROR(VLOOKUP($AS720,技まとめ!$A$1:$F$380,5,FALSE)),"－",VLOOKUP($AS720,技まとめ!$A$1:$F$380,5,FALSE))</f>
        <v>46</v>
      </c>
      <c r="AW720" s="3" t="str">
        <f>IF($E720=IF(ISERROR(VLOOKUP($AS720,技まとめ!$A$1:$F$380,4,FALSE)),"－",VLOOKUP($AS720,技まとめ!$A$1:$F$380,4,FALSE)),"一致","")</f>
        <v>一致</v>
      </c>
      <c r="AX720" s="12" t="str">
        <f t="shared" si="160"/>
        <v>しっぷうダッシュフェイクボールローリングスライドじごくぐるま</v>
      </c>
      <c r="AY720" s="12" t="str">
        <f t="shared" si="161"/>
        <v>しっぷうダッシュフェイクボールローリングスライドじごくぐるま</v>
      </c>
      <c r="AZ720" s="12" t="str">
        <f t="shared" si="162"/>
        <v>しっぷうダッシュフェイクボールローリングスライドじごくぐるま</v>
      </c>
      <c r="BA720" s="12" t="str">
        <f t="shared" si="163"/>
        <v>しっぷうダッシュフェイクボールローリングスライドじごくぐるま</v>
      </c>
      <c r="BB720" s="11" t="str">
        <f t="shared" si="164"/>
        <v>DRBLBLDR</v>
      </c>
      <c r="BC720" s="11" t="str">
        <f t="shared" si="165"/>
        <v>DRBLBLDR</v>
      </c>
      <c r="BD720" s="11" t="str">
        <f t="shared" si="166"/>
        <v>DRBLBLDR</v>
      </c>
      <c r="BE720" s="11" t="str">
        <f t="shared" si="167"/>
        <v>DRBLBLDR</v>
      </c>
    </row>
    <row r="721" spans="1:57" ht="11.25" hidden="1" customHeight="1">
      <c r="A721" s="6">
        <v>719</v>
      </c>
      <c r="B721" s="7" t="s">
        <v>1823</v>
      </c>
      <c r="C721" s="8" t="s">
        <v>1824</v>
      </c>
      <c r="D721" s="7" t="s">
        <v>72</v>
      </c>
      <c r="E721" s="7" t="s">
        <v>102</v>
      </c>
      <c r="F721" s="7" t="s">
        <v>82</v>
      </c>
      <c r="G721" s="9">
        <v>126</v>
      </c>
      <c r="H721" s="9">
        <v>99</v>
      </c>
      <c r="I721" s="9">
        <v>44</v>
      </c>
      <c r="J721" s="9">
        <v>55</v>
      </c>
      <c r="K721" s="9">
        <v>54</v>
      </c>
      <c r="L721" s="9">
        <v>51</v>
      </c>
      <c r="M721" s="9">
        <v>57</v>
      </c>
      <c r="N721" s="9">
        <v>60</v>
      </c>
      <c r="O721" s="9">
        <v>52</v>
      </c>
      <c r="P721" s="9">
        <v>38</v>
      </c>
      <c r="Q721" s="10">
        <v>94</v>
      </c>
      <c r="R721" s="11">
        <v>25</v>
      </c>
      <c r="S721" s="11">
        <v>1</v>
      </c>
      <c r="T721" s="11">
        <v>101</v>
      </c>
      <c r="U721" s="11">
        <v>107</v>
      </c>
      <c r="V721" s="11">
        <v>1</v>
      </c>
      <c r="W721" s="11">
        <v>102</v>
      </c>
      <c r="X721" s="11">
        <f t="shared" si="154"/>
        <v>431</v>
      </c>
      <c r="Y721" s="11">
        <f t="shared" si="155"/>
        <v>4275</v>
      </c>
      <c r="Z721" s="11">
        <f t="shared" si="156"/>
        <v>1395</v>
      </c>
      <c r="AA721" s="11">
        <f t="shared" si="157"/>
        <v>4055</v>
      </c>
      <c r="AB721" s="11">
        <f t="shared" si="158"/>
        <v>4055</v>
      </c>
      <c r="AC721" s="6">
        <f t="shared" si="159"/>
        <v>4675</v>
      </c>
      <c r="AD721" s="9" t="s">
        <v>560</v>
      </c>
      <c r="AE721" s="3" t="str">
        <f>IF(ISERROR(VLOOKUP($AD721,技まとめ!$A$1:$F$380,6,FALSE)),"－",VLOOKUP($AD721,技まとめ!$A$1:$F$380,6,FALSE))</f>
        <v>BL</v>
      </c>
      <c r="AF721" s="3">
        <f>IF(ISERROR(VLOOKUP($AD721,技まとめ!$A$1:$F$380,3,FALSE)),"－",VLOOKUP($AD721,技まとめ!$A$1:$F$380,3,FALSE))</f>
        <v>28</v>
      </c>
      <c r="AG721" s="3">
        <f>IF(ISERROR(VLOOKUP($AD721,技まとめ!$A$1:$F$380,5,FALSE)),"－",VLOOKUP($AD721,技まとめ!$A$1:$F$380,5,FALSE))</f>
        <v>24</v>
      </c>
      <c r="AH721" s="3" t="str">
        <f>IF($E721=IF(ISERROR(VLOOKUP($AD721,技まとめ!$A$1:$F$380,4,FALSE)),"－",VLOOKUP($AD721,技まとめ!$A$1:$F$380,4,FALSE)),"一致","")</f>
        <v/>
      </c>
      <c r="AI721" s="9" t="s">
        <v>295</v>
      </c>
      <c r="AJ721" s="3" t="str">
        <f>IF(ISERROR(VLOOKUP($AI721,技まとめ!$A$1:$F$380,6,FALSE)),"－",VLOOKUP($AI721,技まとめ!$A$1:$F$380,6,FALSE))</f>
        <v>DR</v>
      </c>
      <c r="AK721" s="3">
        <f>IF(ISERROR(VLOOKUP($AI721,技まとめ!$A$1:$F$380,3,FALSE)),"－",VLOOKUP($AI721,技まとめ!$A$1:$F$380,3,FALSE))</f>
        <v>13</v>
      </c>
      <c r="AL721" s="3">
        <f>IF(ISERROR(VLOOKUP($AI721,技まとめ!$A$1:$F$380,5,FALSE)),"－",VLOOKUP($AI721,技まとめ!$A$1:$F$380,5,FALSE))</f>
        <v>20</v>
      </c>
      <c r="AM721" s="3" t="str">
        <f>IF($E721=IF(ISERROR(VLOOKUP($AI721,技まとめ!$A$1:$F$380,4,FALSE)),"－",VLOOKUP($AI721,技まとめ!$A$1:$F$380,4,FALSE)),"一致","")</f>
        <v/>
      </c>
      <c r="AN721" s="9" t="s">
        <v>103</v>
      </c>
      <c r="AO721" s="3" t="str">
        <f>IF(ISERROR(VLOOKUP($AN721,技まとめ!$A$1:$F$380,6,FALSE)),"－",VLOOKUP($AN721,技まとめ!$A$1:$F$380,6,FALSE))</f>
        <v>DR</v>
      </c>
      <c r="AP721" s="3">
        <f>IF(ISERROR(VLOOKUP($AN721,技まとめ!$A$1:$F$380,3,FALSE)),"－",VLOOKUP($AN721,技まとめ!$A$1:$F$380,3,FALSE))</f>
        <v>56</v>
      </c>
      <c r="AQ721" s="3">
        <f>IF(ISERROR(VLOOKUP($AN721,技まとめ!$A$1:$F$380,5,FALSE)),"－",VLOOKUP($AN721,技まとめ!$A$1:$F$380,5,FALSE))</f>
        <v>39</v>
      </c>
      <c r="AR721" s="3" t="str">
        <f>IF($E721=IF(ISERROR(VLOOKUP($AN721,技まとめ!$A$1:$F$380,4,FALSE)),"－",VLOOKUP($AN721,技まとめ!$A$1:$F$380,4,FALSE)),"一致","")</f>
        <v/>
      </c>
      <c r="AS721" s="9" t="s">
        <v>454</v>
      </c>
      <c r="AT721" s="3" t="str">
        <f>IF(ISERROR(VLOOKUP($AS721,技まとめ!$A$1:$F$380,6,FALSE)),"－",VLOOKUP($AS721,技まとめ!$A$1:$F$380,6,FALSE))</f>
        <v>BL</v>
      </c>
      <c r="AU721" s="3">
        <f>IF(ISERROR(VLOOKUP($AS721,技まとめ!$A$1:$F$380,3,FALSE)),"－",VLOOKUP($AS721,技まとめ!$A$1:$F$380,3,FALSE))</f>
        <v>65</v>
      </c>
      <c r="AV721" s="3">
        <f>IF(ISERROR(VLOOKUP($AS721,技まとめ!$A$1:$F$380,5,FALSE)),"－",VLOOKUP($AS721,技まとめ!$A$1:$F$380,5,FALSE))</f>
        <v>42</v>
      </c>
      <c r="AW721" s="3" t="str">
        <f>IF($E721=IF(ISERROR(VLOOKUP($AS721,技まとめ!$A$1:$F$380,4,FALSE)),"－",VLOOKUP($AS721,技まとめ!$A$1:$F$380,4,FALSE)),"一致","")</f>
        <v/>
      </c>
      <c r="AX721" s="12" t="str">
        <f t="shared" si="160"/>
        <v>ブレードアタックダッシュアクセルまぼろしドリブルぶんしんディフェンス</v>
      </c>
      <c r="AY721" s="12" t="str">
        <f t="shared" si="161"/>
        <v>ブレードアタックダッシュアクセルまぼろしドリブルぶんしんディフェンス</v>
      </c>
      <c r="AZ721" s="12" t="str">
        <f t="shared" si="162"/>
        <v>ブレードアタックダッシュアクセルまぼろしドリブルぶんしんディフェンス</v>
      </c>
      <c r="BA721" s="12" t="str">
        <f t="shared" si="163"/>
        <v>ブレードアタックダッシュアクセルまぼろしドリブルぶんしんディフェンス</v>
      </c>
      <c r="BB721" s="11" t="str">
        <f t="shared" si="164"/>
        <v>BLDRDRBL</v>
      </c>
      <c r="BC721" s="11" t="str">
        <f t="shared" si="165"/>
        <v>BLDRDRBL</v>
      </c>
      <c r="BD721" s="11" t="str">
        <f t="shared" si="166"/>
        <v>BLDRDRBL</v>
      </c>
      <c r="BE721" s="11" t="str">
        <f t="shared" si="167"/>
        <v>BLDRDRBL</v>
      </c>
    </row>
    <row r="722" spans="1:57" ht="11.25" hidden="1" customHeight="1">
      <c r="A722" s="6">
        <v>720</v>
      </c>
      <c r="B722" s="7" t="s">
        <v>1825</v>
      </c>
      <c r="C722" s="8" t="s">
        <v>1826</v>
      </c>
      <c r="D722" s="7" t="s">
        <v>72</v>
      </c>
      <c r="E722" s="7" t="s">
        <v>95</v>
      </c>
      <c r="F722" s="7" t="s">
        <v>82</v>
      </c>
      <c r="G722" s="9">
        <v>111</v>
      </c>
      <c r="H722" s="9">
        <v>96</v>
      </c>
      <c r="I722" s="9">
        <v>44</v>
      </c>
      <c r="J722" s="9">
        <v>54</v>
      </c>
      <c r="K722" s="9">
        <v>58</v>
      </c>
      <c r="L722" s="9">
        <v>47</v>
      </c>
      <c r="M722" s="9">
        <v>54</v>
      </c>
      <c r="N722" s="9">
        <v>53</v>
      </c>
      <c r="O722" s="9">
        <v>56</v>
      </c>
      <c r="P722" s="9">
        <v>56</v>
      </c>
      <c r="Q722" s="10">
        <v>94</v>
      </c>
      <c r="R722" s="11">
        <v>39</v>
      </c>
      <c r="S722" s="11">
        <v>1</v>
      </c>
      <c r="T722" s="11">
        <v>97</v>
      </c>
      <c r="U722" s="11">
        <v>104</v>
      </c>
      <c r="V722" s="11">
        <v>1</v>
      </c>
      <c r="W722" s="11">
        <v>106</v>
      </c>
      <c r="X722" s="11">
        <f t="shared" si="154"/>
        <v>442</v>
      </c>
      <c r="Y722" s="11">
        <f t="shared" si="155"/>
        <v>4295</v>
      </c>
      <c r="Z722" s="11">
        <f t="shared" si="156"/>
        <v>1905</v>
      </c>
      <c r="AA722" s="11">
        <f t="shared" si="157"/>
        <v>3935</v>
      </c>
      <c r="AB722" s="11">
        <f t="shared" si="158"/>
        <v>3935</v>
      </c>
      <c r="AC722" s="6">
        <f t="shared" si="159"/>
        <v>4605</v>
      </c>
      <c r="AD722" s="9" t="s">
        <v>168</v>
      </c>
      <c r="AE722" s="3" t="str">
        <f>IF(ISERROR(VLOOKUP($AD722,技まとめ!$A$1:$F$380,6,FALSE)),"－",VLOOKUP($AD722,技まとめ!$A$1:$F$380,6,FALSE))</f>
        <v>BL</v>
      </c>
      <c r="AF722" s="3">
        <f>IF(ISERROR(VLOOKUP($AD722,技まとめ!$A$1:$F$380,3,FALSE)),"－",VLOOKUP($AD722,技まとめ!$A$1:$F$380,3,FALSE))</f>
        <v>25</v>
      </c>
      <c r="AG722" s="3">
        <f>IF(ISERROR(VLOOKUP($AD722,技まとめ!$A$1:$F$380,5,FALSE)),"－",VLOOKUP($AD722,技まとめ!$A$1:$F$380,5,FALSE))</f>
        <v>12</v>
      </c>
      <c r="AH722" s="3" t="str">
        <f>IF($E722=IF(ISERROR(VLOOKUP($AD722,技まとめ!$A$1:$F$380,4,FALSE)),"－",VLOOKUP($AD722,技まとめ!$A$1:$F$380,4,FALSE)),"一致","")</f>
        <v>一致</v>
      </c>
      <c r="AI722" s="9" t="s">
        <v>756</v>
      </c>
      <c r="AJ722" s="3" t="str">
        <f>IF(ISERROR(VLOOKUP($AI722,技まとめ!$A$1:$F$380,6,FALSE)),"－",VLOOKUP($AI722,技まとめ!$A$1:$F$380,6,FALSE))</f>
        <v>BB</v>
      </c>
      <c r="AK722" s="3">
        <f>IF(ISERROR(VLOOKUP($AI722,技まとめ!$A$1:$F$380,3,FALSE)),"－",VLOOKUP($AI722,技まとめ!$A$1:$F$380,3,FALSE))</f>
        <v>65</v>
      </c>
      <c r="AL722" s="3">
        <f>IF(ISERROR(VLOOKUP($AI722,技まとめ!$A$1:$F$380,5,FALSE)),"－",VLOOKUP($AI722,技まとめ!$A$1:$F$380,5,FALSE))</f>
        <v>42</v>
      </c>
      <c r="AM722" s="3" t="str">
        <f>IF($E722=IF(ISERROR(VLOOKUP($AI722,技まとめ!$A$1:$F$380,4,FALSE)),"－",VLOOKUP($AI722,技まとめ!$A$1:$F$380,4,FALSE)),"一致","")</f>
        <v/>
      </c>
      <c r="AN722" s="9" t="s">
        <v>248</v>
      </c>
      <c r="AO722" s="3" t="str">
        <f>IF(ISERROR(VLOOKUP($AN722,技まとめ!$A$1:$F$380,6,FALSE)),"－",VLOOKUP($AN722,技まとめ!$A$1:$F$380,6,FALSE))</f>
        <v>DR</v>
      </c>
      <c r="AP722" s="3">
        <f>IF(ISERROR(VLOOKUP($AN722,技まとめ!$A$1:$F$380,3,FALSE)),"－",VLOOKUP($AN722,技まとめ!$A$1:$F$380,3,FALSE))</f>
        <v>53</v>
      </c>
      <c r="AQ722" s="3">
        <f>IF(ISERROR(VLOOKUP($AN722,技まとめ!$A$1:$F$380,5,FALSE)),"－",VLOOKUP($AN722,技まとめ!$A$1:$F$380,5,FALSE))</f>
        <v>35</v>
      </c>
      <c r="AR722" s="3" t="str">
        <f>IF($E722=IF(ISERROR(VLOOKUP($AN722,技まとめ!$A$1:$F$380,4,FALSE)),"－",VLOOKUP($AN722,技まとめ!$A$1:$F$380,4,FALSE)),"一致","")</f>
        <v>一致</v>
      </c>
      <c r="AS722" s="9" t="s">
        <v>635</v>
      </c>
      <c r="AT722" s="3" t="str">
        <f>IF(ISERROR(VLOOKUP($AS722,技まとめ!$A$1:$F$380,6,FALSE)),"－",VLOOKUP($AS722,技まとめ!$A$1:$F$380,6,FALSE))</f>
        <v>DR</v>
      </c>
      <c r="AU722" s="3">
        <f>IF(ISERROR(VLOOKUP($AS722,技まとめ!$A$1:$F$380,3,FALSE)),"－",VLOOKUP($AS722,技まとめ!$A$1:$F$380,3,FALSE))</f>
        <v>58</v>
      </c>
      <c r="AV722" s="3">
        <f>IF(ISERROR(VLOOKUP($AS722,技まとめ!$A$1:$F$380,5,FALSE)),"－",VLOOKUP($AS722,技まとめ!$A$1:$F$380,5,FALSE))</f>
        <v>39</v>
      </c>
      <c r="AW722" s="3" t="str">
        <f>IF($E722=IF(ISERROR(VLOOKUP($AS722,技まとめ!$A$1:$F$380,4,FALSE)),"－",VLOOKUP($AS722,技まとめ!$A$1:$F$380,4,FALSE)),"一致","")</f>
        <v/>
      </c>
      <c r="AX722" s="12" t="str">
        <f t="shared" si="160"/>
        <v>キラースライドボルケイノカットたつまきどくぎりオーロラドリブル</v>
      </c>
      <c r="AY722" s="12" t="str">
        <f t="shared" si="161"/>
        <v>キラースライドボルケイノカットたつまきどくぎりオーロラドリブル</v>
      </c>
      <c r="AZ722" s="12" t="str">
        <f t="shared" si="162"/>
        <v>キラースライドボルケイノカットたつまきどくぎりオーロラドリブル</v>
      </c>
      <c r="BA722" s="12" t="str">
        <f t="shared" si="163"/>
        <v>キラースライドボルケイノカットたつまきどくぎりオーロラドリブル</v>
      </c>
      <c r="BB722" s="11" t="str">
        <f t="shared" si="164"/>
        <v>BLBBDRDR</v>
      </c>
      <c r="BC722" s="11" t="str">
        <f t="shared" si="165"/>
        <v>BLBBDRDR</v>
      </c>
      <c r="BD722" s="11" t="str">
        <f t="shared" si="166"/>
        <v>BLBBDRDR</v>
      </c>
      <c r="BE722" s="11" t="str">
        <f t="shared" si="167"/>
        <v>BLBBDRDR</v>
      </c>
    </row>
    <row r="723" spans="1:57" ht="11.25" hidden="1" customHeight="1">
      <c r="A723" s="6">
        <v>721</v>
      </c>
      <c r="B723" s="7" t="s">
        <v>1827</v>
      </c>
      <c r="C723" s="8" t="s">
        <v>1828</v>
      </c>
      <c r="D723" s="7" t="s">
        <v>72</v>
      </c>
      <c r="E723" s="7" t="s">
        <v>102</v>
      </c>
      <c r="F723" s="7" t="s">
        <v>109</v>
      </c>
      <c r="G723" s="9">
        <v>110</v>
      </c>
      <c r="H723" s="9">
        <v>102</v>
      </c>
      <c r="I723" s="9">
        <v>44</v>
      </c>
      <c r="J723" s="9">
        <v>53</v>
      </c>
      <c r="K723" s="9">
        <v>57</v>
      </c>
      <c r="L723" s="9">
        <v>45</v>
      </c>
      <c r="M723" s="9">
        <v>54</v>
      </c>
      <c r="N723" s="9">
        <v>57</v>
      </c>
      <c r="O723" s="9">
        <v>54</v>
      </c>
      <c r="P723" s="9">
        <v>65</v>
      </c>
      <c r="Q723" s="10">
        <v>94</v>
      </c>
      <c r="R723" s="11">
        <v>50</v>
      </c>
      <c r="S723" s="11">
        <v>1</v>
      </c>
      <c r="T723" s="11">
        <v>95</v>
      </c>
      <c r="U723" s="11">
        <v>104</v>
      </c>
      <c r="V723" s="11">
        <v>1</v>
      </c>
      <c r="W723" s="11">
        <v>104</v>
      </c>
      <c r="X723" s="11">
        <f t="shared" si="154"/>
        <v>449</v>
      </c>
      <c r="Y723" s="11">
        <f t="shared" si="155"/>
        <v>4285</v>
      </c>
      <c r="Z723" s="11">
        <f t="shared" si="156"/>
        <v>2280</v>
      </c>
      <c r="AA723" s="11">
        <f t="shared" si="157"/>
        <v>3855</v>
      </c>
      <c r="AB723" s="11">
        <f t="shared" si="158"/>
        <v>3855</v>
      </c>
      <c r="AC723" s="6">
        <f t="shared" si="159"/>
        <v>4570</v>
      </c>
      <c r="AD723" s="9" t="s">
        <v>710</v>
      </c>
      <c r="AE723" s="3" t="str">
        <f>IF(ISERROR(VLOOKUP($AD723,技まとめ!$A$1:$F$380,6,FALSE)),"－",VLOOKUP($AD723,技まとめ!$A$1:$F$380,6,FALSE))</f>
        <v>DR</v>
      </c>
      <c r="AF723" s="3">
        <f>IF(ISERROR(VLOOKUP($AD723,技まとめ!$A$1:$F$380,3,FALSE)),"－",VLOOKUP($AD723,技まとめ!$A$1:$F$380,3,FALSE))</f>
        <v>15</v>
      </c>
      <c r="AG723" s="3">
        <f>IF(ISERROR(VLOOKUP($AD723,技まとめ!$A$1:$F$380,5,FALSE)),"－",VLOOKUP($AD723,技まとめ!$A$1:$F$380,5,FALSE))</f>
        <v>20</v>
      </c>
      <c r="AH723" s="3" t="str">
        <f>IF($E723=IF(ISERROR(VLOOKUP($AD723,技まとめ!$A$1:$F$380,4,FALSE)),"－",VLOOKUP($AD723,技まとめ!$A$1:$F$380,4,FALSE)),"一致","")</f>
        <v>一致</v>
      </c>
      <c r="AI723" s="9" t="s">
        <v>5013</v>
      </c>
      <c r="AJ723" s="3" t="str">
        <f>IF(ISERROR(VLOOKUP($AI723,技まとめ!$A$1:$F$380,6,FALSE)),"－",VLOOKUP($AI723,技まとめ!$A$1:$F$380,6,FALSE))</f>
        <v>－</v>
      </c>
      <c r="AK723" s="3">
        <f>IF(ISERROR(VLOOKUP($AI723,技まとめ!$A$1:$F$380,3,FALSE)),"－",VLOOKUP($AI723,技まとめ!$A$1:$F$380,3,FALSE))</f>
        <v>0</v>
      </c>
      <c r="AL723" s="3">
        <f>IF(ISERROR(VLOOKUP($AI723,技まとめ!$A$1:$F$380,5,FALSE)),"－",VLOOKUP($AI723,技まとめ!$A$1:$F$380,5,FALSE))</f>
        <v>0</v>
      </c>
      <c r="AM723" s="3" t="str">
        <f>IF($E723=IF(ISERROR(VLOOKUP($AI723,技まとめ!$A$1:$F$380,4,FALSE)),"－",VLOOKUP($AI723,技まとめ!$A$1:$F$380,4,FALSE)),"一致","")</f>
        <v/>
      </c>
      <c r="AN723" s="9" t="s">
        <v>554</v>
      </c>
      <c r="AO723" s="3" t="str">
        <f>IF(ISERROR(VLOOKUP($AN723,技まとめ!$A$1:$F$380,6,FALSE)),"－",VLOOKUP($AN723,技まとめ!$A$1:$F$380,6,FALSE))</f>
        <v>BL</v>
      </c>
      <c r="AP723" s="3">
        <f>IF(ISERROR(VLOOKUP($AN723,技まとめ!$A$1:$F$380,3,FALSE)),"－",VLOOKUP($AN723,技まとめ!$A$1:$F$380,3,FALSE))</f>
        <v>65</v>
      </c>
      <c r="AQ723" s="3">
        <f>IF(ISERROR(VLOOKUP($AN723,技まとめ!$A$1:$F$380,5,FALSE)),"－",VLOOKUP($AN723,技まとめ!$A$1:$F$380,5,FALSE))</f>
        <v>42</v>
      </c>
      <c r="AR723" s="3" t="str">
        <f>IF($E723=IF(ISERROR(VLOOKUP($AN723,技まとめ!$A$1:$F$380,4,FALSE)),"－",VLOOKUP($AN723,技まとめ!$A$1:$F$380,4,FALSE)),"一致","")</f>
        <v>一致</v>
      </c>
      <c r="AS723" s="9" t="s">
        <v>112</v>
      </c>
      <c r="AT723" s="3" t="str">
        <f>IF(ISERROR(VLOOKUP($AS723,技まとめ!$A$1:$F$380,6,FALSE)),"－",VLOOKUP($AS723,技まとめ!$A$1:$F$380,6,FALSE))</f>
        <v>BB</v>
      </c>
      <c r="AU723" s="3">
        <f>IF(ISERROR(VLOOKUP($AS723,技まとめ!$A$1:$F$380,3,FALSE)),"－",VLOOKUP($AS723,技まとめ!$A$1:$F$380,3,FALSE))</f>
        <v>77</v>
      </c>
      <c r="AV723" s="3">
        <f>IF(ISERROR(VLOOKUP($AS723,技まとめ!$A$1:$F$380,5,FALSE)),"－",VLOOKUP($AS723,技まとめ!$A$1:$F$380,5,FALSE))</f>
        <v>47</v>
      </c>
      <c r="AW723" s="3" t="str">
        <f>IF($E723=IF(ISERROR(VLOOKUP($AS723,技まとめ!$A$1:$F$380,4,FALSE)),"－",VLOOKUP($AS723,技まとめ!$A$1:$F$380,4,FALSE)),"一致","")</f>
        <v>一致</v>
      </c>
      <c r="AX723" s="12" t="str">
        <f t="shared" si="160"/>
        <v>ひとりワンツーセツヤク！ローリングスライドシューティングスター</v>
      </c>
      <c r="AY723" s="12" t="str">
        <f t="shared" si="161"/>
        <v>ひとりワンツーセツヤク！ローリングスライドシューティングスター</v>
      </c>
      <c r="AZ723" s="12" t="str">
        <f t="shared" si="162"/>
        <v>ひとりワンツーセツヤク！ローリングスライドシューティングスター</v>
      </c>
      <c r="BA723" s="12" t="str">
        <f t="shared" si="163"/>
        <v>ひとりワンツーセツヤク！ローリングスライドシューティングスター</v>
      </c>
      <c r="BB723" s="11" t="str">
        <f t="shared" si="164"/>
        <v>DR－BLBB</v>
      </c>
      <c r="BC723" s="11" t="str">
        <f t="shared" si="165"/>
        <v>DR－BLBB</v>
      </c>
      <c r="BD723" s="11" t="str">
        <f t="shared" si="166"/>
        <v>DR－BLBB</v>
      </c>
      <c r="BE723" s="11" t="str">
        <f t="shared" si="167"/>
        <v>DR－BLBB</v>
      </c>
    </row>
    <row r="724" spans="1:57" ht="11.25" hidden="1" customHeight="1">
      <c r="A724" s="6">
        <v>722</v>
      </c>
      <c r="B724" s="7" t="s">
        <v>1829</v>
      </c>
      <c r="C724" s="8" t="s">
        <v>1830</v>
      </c>
      <c r="D724" s="7" t="s">
        <v>72</v>
      </c>
      <c r="E724" s="7" t="s">
        <v>81</v>
      </c>
      <c r="F724" s="7" t="s">
        <v>82</v>
      </c>
      <c r="G724" s="9">
        <v>118</v>
      </c>
      <c r="H724" s="9">
        <v>97</v>
      </c>
      <c r="I724" s="9">
        <v>52</v>
      </c>
      <c r="J724" s="9">
        <v>57</v>
      </c>
      <c r="K724" s="9">
        <v>55</v>
      </c>
      <c r="L724" s="9">
        <v>56</v>
      </c>
      <c r="M724" s="9">
        <v>54</v>
      </c>
      <c r="N724" s="9">
        <v>54</v>
      </c>
      <c r="O724" s="9">
        <v>51</v>
      </c>
      <c r="P724" s="9">
        <v>51</v>
      </c>
      <c r="Q724" s="10">
        <v>102</v>
      </c>
      <c r="R724" s="11">
        <v>35</v>
      </c>
      <c r="S724" s="11">
        <v>1</v>
      </c>
      <c r="T724" s="11">
        <v>106</v>
      </c>
      <c r="U724" s="11">
        <v>104</v>
      </c>
      <c r="V724" s="11">
        <v>1</v>
      </c>
      <c r="W724" s="11">
        <v>101</v>
      </c>
      <c r="X724" s="11">
        <f t="shared" si="154"/>
        <v>450</v>
      </c>
      <c r="Y724" s="11">
        <f t="shared" si="155"/>
        <v>4590</v>
      </c>
      <c r="Z724" s="11">
        <f t="shared" si="156"/>
        <v>1740</v>
      </c>
      <c r="AA724" s="11">
        <f t="shared" si="157"/>
        <v>4225</v>
      </c>
      <c r="AB724" s="11">
        <f t="shared" si="158"/>
        <v>4225</v>
      </c>
      <c r="AC724" s="6">
        <f t="shared" si="159"/>
        <v>4920</v>
      </c>
      <c r="AD724" s="9" t="s">
        <v>560</v>
      </c>
      <c r="AE724" s="3" t="str">
        <f>IF(ISERROR(VLOOKUP($AD724,技まとめ!$A$1:$F$380,6,FALSE)),"－",VLOOKUP($AD724,技まとめ!$A$1:$F$380,6,FALSE))</f>
        <v>BL</v>
      </c>
      <c r="AF724" s="3">
        <f>IF(ISERROR(VLOOKUP($AD724,技まとめ!$A$1:$F$380,3,FALSE)),"－",VLOOKUP($AD724,技まとめ!$A$1:$F$380,3,FALSE))</f>
        <v>28</v>
      </c>
      <c r="AG724" s="3">
        <f>IF(ISERROR(VLOOKUP($AD724,技まとめ!$A$1:$F$380,5,FALSE)),"－",VLOOKUP($AD724,技まとめ!$A$1:$F$380,5,FALSE))</f>
        <v>24</v>
      </c>
      <c r="AH724" s="3" t="str">
        <f>IF($E724=IF(ISERROR(VLOOKUP($AD724,技まとめ!$A$1:$F$380,4,FALSE)),"－",VLOOKUP($AD724,技まとめ!$A$1:$F$380,4,FALSE)),"一致","")</f>
        <v>一致</v>
      </c>
      <c r="AI724" s="9" t="s">
        <v>251</v>
      </c>
      <c r="AJ724" s="3" t="str">
        <f>IF(ISERROR(VLOOKUP($AI724,技まとめ!$A$1:$F$380,6,FALSE)),"－",VLOOKUP($AI724,技まとめ!$A$1:$F$380,6,FALSE))</f>
        <v>BL</v>
      </c>
      <c r="AK724" s="3">
        <f>IF(ISERROR(VLOOKUP($AI724,技まとめ!$A$1:$F$380,3,FALSE)),"－",VLOOKUP($AI724,技まとめ!$A$1:$F$380,3,FALSE))</f>
        <v>46</v>
      </c>
      <c r="AL724" s="3">
        <f>IF(ISERROR(VLOOKUP($AI724,技まとめ!$A$1:$F$380,5,FALSE)),"－",VLOOKUP($AI724,技まとめ!$A$1:$F$380,5,FALSE))</f>
        <v>33</v>
      </c>
      <c r="AM724" s="3" t="str">
        <f>IF($E724=IF(ISERROR(VLOOKUP($AI724,技まとめ!$A$1:$F$380,4,FALSE)),"－",VLOOKUP($AI724,技まとめ!$A$1:$F$380,4,FALSE)),"一致","")</f>
        <v/>
      </c>
      <c r="AN724" s="9" t="s">
        <v>116</v>
      </c>
      <c r="AO724" s="3" t="str">
        <f>IF(ISERROR(VLOOKUP($AN724,技まとめ!$A$1:$F$380,6,FALSE)),"－",VLOOKUP($AN724,技まとめ!$A$1:$F$380,6,FALSE))</f>
        <v>DR</v>
      </c>
      <c r="AP724" s="3">
        <f>IF(ISERROR(VLOOKUP($AN724,技まとめ!$A$1:$F$380,3,FALSE)),"－",VLOOKUP($AN724,技まとめ!$A$1:$F$380,3,FALSE))</f>
        <v>63</v>
      </c>
      <c r="AQ724" s="3">
        <f>IF(ISERROR(VLOOKUP($AN724,技まとめ!$A$1:$F$380,5,FALSE)),"－",VLOOKUP($AN724,技まとめ!$A$1:$F$380,5,FALSE))</f>
        <v>42</v>
      </c>
      <c r="AR724" s="3" t="str">
        <f>IF($E724=IF(ISERROR(VLOOKUP($AN724,技まとめ!$A$1:$F$380,4,FALSE)),"－",VLOOKUP($AN724,技まとめ!$A$1:$F$380,4,FALSE)),"一致","")</f>
        <v/>
      </c>
      <c r="AS724" s="9" t="s">
        <v>407</v>
      </c>
      <c r="AT724" s="3" t="str">
        <f>IF(ISERROR(VLOOKUP($AS724,技まとめ!$A$1:$F$380,6,FALSE)),"－",VLOOKUP($AS724,技まとめ!$A$1:$F$380,6,FALSE))</f>
        <v>BL</v>
      </c>
      <c r="AU724" s="3">
        <f>IF(ISERROR(VLOOKUP($AS724,技まとめ!$A$1:$F$380,3,FALSE)),"－",VLOOKUP($AS724,技まとめ!$A$1:$F$380,3,FALSE))</f>
        <v>85</v>
      </c>
      <c r="AV724" s="3">
        <f>IF(ISERROR(VLOOKUP($AS724,技まとめ!$A$1:$F$380,5,FALSE)),"－",VLOOKUP($AS724,技まとめ!$A$1:$F$380,5,FALSE))</f>
        <v>50</v>
      </c>
      <c r="AW724" s="3" t="str">
        <f>IF($E724=IF(ISERROR(VLOOKUP($AS724,技まとめ!$A$1:$F$380,4,FALSE)),"－",VLOOKUP($AS724,技まとめ!$A$1:$F$380,4,FALSE)),"一致","")</f>
        <v>一致</v>
      </c>
      <c r="AX724" s="12" t="str">
        <f t="shared" si="160"/>
        <v>ブレードアタックくものいとれっぷうダッシュホエールガード</v>
      </c>
      <c r="AY724" s="12" t="str">
        <f t="shared" si="161"/>
        <v>ブレードアタックくものいとれっぷうダッシュホエールガード</v>
      </c>
      <c r="AZ724" s="12" t="str">
        <f t="shared" si="162"/>
        <v>ブレードアタックくものいとれっぷうダッシュホエールガード</v>
      </c>
      <c r="BA724" s="12" t="str">
        <f t="shared" si="163"/>
        <v>ブレードアタックくものいとれっぷうダッシュホエールガード</v>
      </c>
      <c r="BB724" s="11" t="str">
        <f t="shared" si="164"/>
        <v>BLBLDRBL</v>
      </c>
      <c r="BC724" s="11" t="str">
        <f t="shared" si="165"/>
        <v>BLBLDRBL</v>
      </c>
      <c r="BD724" s="11" t="str">
        <f t="shared" si="166"/>
        <v>BLBLDRBL</v>
      </c>
      <c r="BE724" s="11" t="str">
        <f t="shared" si="167"/>
        <v>BLBLDRBL</v>
      </c>
    </row>
    <row r="725" spans="1:57" ht="11.25" hidden="1" customHeight="1">
      <c r="A725" s="6">
        <v>723</v>
      </c>
      <c r="B725" s="7" t="s">
        <v>1831</v>
      </c>
      <c r="C725" s="8" t="s">
        <v>5052</v>
      </c>
      <c r="D725" s="7" t="s">
        <v>72</v>
      </c>
      <c r="E725" s="7" t="s">
        <v>81</v>
      </c>
      <c r="F725" s="7" t="s">
        <v>109</v>
      </c>
      <c r="G725" s="9">
        <v>121</v>
      </c>
      <c r="H725" s="9">
        <v>102</v>
      </c>
      <c r="I725" s="9">
        <v>60</v>
      </c>
      <c r="J725" s="9">
        <v>57</v>
      </c>
      <c r="K725" s="9">
        <v>56</v>
      </c>
      <c r="L725" s="9">
        <v>54</v>
      </c>
      <c r="M725" s="9">
        <v>51</v>
      </c>
      <c r="N725" s="9">
        <v>56</v>
      </c>
      <c r="O725" s="9">
        <v>57</v>
      </c>
      <c r="P725" s="9">
        <v>22</v>
      </c>
      <c r="Q725" s="10">
        <v>110</v>
      </c>
      <c r="R725" s="11">
        <v>9</v>
      </c>
      <c r="S725" s="11">
        <v>1</v>
      </c>
      <c r="T725" s="11">
        <v>104</v>
      </c>
      <c r="U725" s="11">
        <v>101</v>
      </c>
      <c r="V725" s="11">
        <v>1</v>
      </c>
      <c r="W725" s="11">
        <v>107</v>
      </c>
      <c r="X725" s="11">
        <f t="shared" si="154"/>
        <v>433</v>
      </c>
      <c r="Y725" s="11">
        <f t="shared" si="155"/>
        <v>4940</v>
      </c>
      <c r="Z725" s="11">
        <f t="shared" si="156"/>
        <v>860</v>
      </c>
      <c r="AA725" s="11">
        <f t="shared" si="157"/>
        <v>4185</v>
      </c>
      <c r="AB725" s="11">
        <f t="shared" si="158"/>
        <v>4185</v>
      </c>
      <c r="AC725" s="6">
        <f t="shared" si="159"/>
        <v>4740</v>
      </c>
      <c r="AD725" s="9" t="s">
        <v>516</v>
      </c>
      <c r="AE725" s="3" t="str">
        <f>IF(ISERROR(VLOOKUP($AD725,技まとめ!$A$1:$F$380,6,FALSE)),"－",VLOOKUP($AD725,技まとめ!$A$1:$F$380,6,FALSE))</f>
        <v>－</v>
      </c>
      <c r="AF725" s="3">
        <f>IF(ISERROR(VLOOKUP($AD725,技まとめ!$A$1:$F$380,3,FALSE)),"－",VLOOKUP($AD725,技まとめ!$A$1:$F$380,3,FALSE))</f>
        <v>0</v>
      </c>
      <c r="AG725" s="3">
        <f>IF(ISERROR(VLOOKUP($AD725,技まとめ!$A$1:$F$380,5,FALSE)),"－",VLOOKUP($AD725,技まとめ!$A$1:$F$380,5,FALSE))</f>
        <v>0</v>
      </c>
      <c r="AH725" s="3" t="str">
        <f>IF($E725=IF(ISERROR(VLOOKUP($AD725,技まとめ!$A$1:$F$380,4,FALSE)),"－",VLOOKUP($AD725,技まとめ!$A$1:$F$380,4,FALSE)),"一致","")</f>
        <v/>
      </c>
      <c r="AI725" s="9" t="s">
        <v>413</v>
      </c>
      <c r="AJ725" s="3" t="str">
        <f>IF(ISERROR(VLOOKUP($AI725,技まとめ!$A$1:$F$380,6,FALSE)),"－",VLOOKUP($AI725,技まとめ!$A$1:$F$380,6,FALSE))</f>
        <v>BB</v>
      </c>
      <c r="AK725" s="3">
        <f>IF(ISERROR(VLOOKUP($AI725,技まとめ!$A$1:$F$380,3,FALSE)),"－",VLOOKUP($AI725,技まとめ!$A$1:$F$380,3,FALSE))</f>
        <v>31</v>
      </c>
      <c r="AL725" s="3">
        <f>IF(ISERROR(VLOOKUP($AI725,技まとめ!$A$1:$F$380,5,FALSE)),"－",VLOOKUP($AI725,技まとめ!$A$1:$F$380,5,FALSE))</f>
        <v>28</v>
      </c>
      <c r="AM725" s="3" t="str">
        <f>IF($E725=IF(ISERROR(VLOOKUP($AI725,技まとめ!$A$1:$F$380,4,FALSE)),"－",VLOOKUP($AI725,技まとめ!$A$1:$F$380,4,FALSE)),"一致","")</f>
        <v/>
      </c>
      <c r="AN725" s="9" t="s">
        <v>657</v>
      </c>
      <c r="AO725" s="3" t="str">
        <f>IF(ISERROR(VLOOKUP($AN725,技まとめ!$A$1:$F$380,6,FALSE)),"－",VLOOKUP($AN725,技まとめ!$A$1:$F$380,6,FALSE))</f>
        <v>BB</v>
      </c>
      <c r="AP725" s="3">
        <f>IF(ISERROR(VLOOKUP($AN725,技まとめ!$A$1:$F$380,3,FALSE)),"－",VLOOKUP($AN725,技まとめ!$A$1:$F$380,3,FALSE))</f>
        <v>85</v>
      </c>
      <c r="AQ725" s="3">
        <f>IF(ISERROR(VLOOKUP($AN725,技まとめ!$A$1:$F$380,5,FALSE)),"－",VLOOKUP($AN725,技まとめ!$A$1:$F$380,5,FALSE))</f>
        <v>50</v>
      </c>
      <c r="AR725" s="3" t="str">
        <f>IF($E725=IF(ISERROR(VLOOKUP($AN725,技まとめ!$A$1:$F$380,4,FALSE)),"－",VLOOKUP($AN725,技まとめ!$A$1:$F$380,4,FALSE)),"一致","")</f>
        <v/>
      </c>
      <c r="AS725" s="9" t="s">
        <v>308</v>
      </c>
      <c r="AT725" s="3" t="str">
        <f>IF(ISERROR(VLOOKUP($AS725,技まとめ!$A$1:$F$380,6,FALSE)),"－",VLOOKUP($AS725,技まとめ!$A$1:$F$380,6,FALSE))</f>
        <v>DR</v>
      </c>
      <c r="AU725" s="3">
        <f>IF(ISERROR(VLOOKUP($AS725,技まとめ!$A$1:$F$380,3,FALSE)),"－",VLOOKUP($AS725,技まとめ!$A$1:$F$380,3,FALSE))</f>
        <v>28</v>
      </c>
      <c r="AV725" s="3">
        <f>IF(ISERROR(VLOOKUP($AS725,技まとめ!$A$1:$F$380,5,FALSE)),"－",VLOOKUP($AS725,技まとめ!$A$1:$F$380,5,FALSE))</f>
        <v>24</v>
      </c>
      <c r="AW725" s="3" t="str">
        <f>IF($E725=IF(ISERROR(VLOOKUP($AS725,技まとめ!$A$1:$F$380,4,FALSE)),"－",VLOOKUP($AS725,技まとめ!$A$1:$F$380,4,FALSE)),"一致","")</f>
        <v/>
      </c>
      <c r="AX725" s="12" t="str">
        <f t="shared" si="160"/>
        <v>スピードプラススーパーしこふみロードローラタックルスーパーアルマジロ</v>
      </c>
      <c r="AY725" s="12" t="str">
        <f t="shared" si="161"/>
        <v>スピードプラススーパーしこふみロードローラタックルスーパーアルマジロ</v>
      </c>
      <c r="AZ725" s="12" t="str">
        <f t="shared" si="162"/>
        <v>スピードプラススーパーしこふみロードローラタックルスーパーアルマジロ</v>
      </c>
      <c r="BA725" s="12" t="str">
        <f t="shared" si="163"/>
        <v>スピードプラススーパーしこふみロードローラタックルスーパーアルマジロ</v>
      </c>
      <c r="BB725" s="11" t="str">
        <f t="shared" si="164"/>
        <v>－BBBBDR</v>
      </c>
      <c r="BC725" s="11" t="str">
        <f t="shared" si="165"/>
        <v>－BBBBDR</v>
      </c>
      <c r="BD725" s="11" t="str">
        <f t="shared" si="166"/>
        <v>－BBBBDR</v>
      </c>
      <c r="BE725" s="11" t="str">
        <f t="shared" si="167"/>
        <v>－BBBBDR</v>
      </c>
    </row>
    <row r="726" spans="1:57" ht="11.25" hidden="1" customHeight="1">
      <c r="A726" s="6">
        <v>724</v>
      </c>
      <c r="B726" s="7" t="s">
        <v>1832</v>
      </c>
      <c r="C726" s="8" t="s">
        <v>1833</v>
      </c>
      <c r="D726" s="7" t="s">
        <v>72</v>
      </c>
      <c r="E726" s="7" t="s">
        <v>95</v>
      </c>
      <c r="F726" s="7" t="s">
        <v>74</v>
      </c>
      <c r="G726" s="9">
        <v>122</v>
      </c>
      <c r="H726" s="9">
        <v>99</v>
      </c>
      <c r="I726" s="9">
        <v>56</v>
      </c>
      <c r="J726" s="9">
        <v>53</v>
      </c>
      <c r="K726" s="9">
        <v>55</v>
      </c>
      <c r="L726" s="9">
        <v>54</v>
      </c>
      <c r="M726" s="9">
        <v>57</v>
      </c>
      <c r="N726" s="9">
        <v>56</v>
      </c>
      <c r="O726" s="9">
        <v>51</v>
      </c>
      <c r="P726" s="9">
        <v>42</v>
      </c>
      <c r="Q726" s="10">
        <v>106</v>
      </c>
      <c r="R726" s="11">
        <v>24</v>
      </c>
      <c r="S726" s="11">
        <v>1</v>
      </c>
      <c r="T726" s="11">
        <v>104</v>
      </c>
      <c r="U726" s="11">
        <v>107</v>
      </c>
      <c r="V726" s="11">
        <v>1</v>
      </c>
      <c r="W726" s="11">
        <v>101</v>
      </c>
      <c r="X726" s="11">
        <f t="shared" si="154"/>
        <v>444</v>
      </c>
      <c r="Y726" s="11">
        <f t="shared" si="155"/>
        <v>4750</v>
      </c>
      <c r="Z726" s="11">
        <f t="shared" si="156"/>
        <v>1355</v>
      </c>
      <c r="AA726" s="11">
        <f t="shared" si="157"/>
        <v>4155</v>
      </c>
      <c r="AB726" s="11">
        <f t="shared" si="158"/>
        <v>4155</v>
      </c>
      <c r="AC726" s="6">
        <f t="shared" si="159"/>
        <v>4785</v>
      </c>
      <c r="AD726" s="9" t="s">
        <v>441</v>
      </c>
      <c r="AE726" s="3" t="str">
        <f>IF(ISERROR(VLOOKUP($AD726,技まとめ!$A$1:$F$380,6,FALSE)),"－",VLOOKUP($AD726,技まとめ!$A$1:$F$380,6,FALSE))</f>
        <v>CA</v>
      </c>
      <c r="AF726" s="3">
        <f>IF(ISERROR(VLOOKUP($AD726,技まとめ!$A$1:$F$380,3,FALSE)),"－",VLOOKUP($AD726,技まとめ!$A$1:$F$380,3,FALSE))</f>
        <v>18</v>
      </c>
      <c r="AG726" s="3">
        <f>IF(ISERROR(VLOOKUP($AD726,技まとめ!$A$1:$F$380,5,FALSE)),"－",VLOOKUP($AD726,技まとめ!$A$1:$F$380,5,FALSE))</f>
        <v>21</v>
      </c>
      <c r="AH726" s="3" t="str">
        <f>IF($E726=IF(ISERROR(VLOOKUP($AD726,技まとめ!$A$1:$F$380,4,FALSE)),"－",VLOOKUP($AD726,技まとめ!$A$1:$F$380,4,FALSE)),"一致","")</f>
        <v/>
      </c>
      <c r="AI726" s="9" t="s">
        <v>413</v>
      </c>
      <c r="AJ726" s="3" t="str">
        <f>IF(ISERROR(VLOOKUP($AI726,技まとめ!$A$1:$F$380,6,FALSE)),"－",VLOOKUP($AI726,技まとめ!$A$1:$F$380,6,FALSE))</f>
        <v>BB</v>
      </c>
      <c r="AK726" s="3">
        <f>IF(ISERROR(VLOOKUP($AI726,技まとめ!$A$1:$F$380,3,FALSE)),"－",VLOOKUP($AI726,技まとめ!$A$1:$F$380,3,FALSE))</f>
        <v>31</v>
      </c>
      <c r="AL726" s="3">
        <f>IF(ISERROR(VLOOKUP($AI726,技まとめ!$A$1:$F$380,5,FALSE)),"－",VLOOKUP($AI726,技まとめ!$A$1:$F$380,5,FALSE))</f>
        <v>28</v>
      </c>
      <c r="AM726" s="3" t="str">
        <f>IF($E726=IF(ISERROR(VLOOKUP($AI726,技まとめ!$A$1:$F$380,4,FALSE)),"－",VLOOKUP($AI726,技まとめ!$A$1:$F$380,4,FALSE)),"一致","")</f>
        <v/>
      </c>
      <c r="AN726" s="9" t="s">
        <v>883</v>
      </c>
      <c r="AO726" s="3" t="str">
        <f>IF(ISERROR(VLOOKUP($AN726,技まとめ!$A$1:$F$380,6,FALSE)),"－",VLOOKUP($AN726,技まとめ!$A$1:$F$380,6,FALSE))</f>
        <v>CA</v>
      </c>
      <c r="AP726" s="3">
        <f>IF(ISERROR(VLOOKUP($AN726,技まとめ!$A$1:$F$380,3,FALSE)),"－",VLOOKUP($AN726,技まとめ!$A$1:$F$380,3,FALSE))</f>
        <v>83</v>
      </c>
      <c r="AQ726" s="3">
        <f>IF(ISERROR(VLOOKUP($AN726,技まとめ!$A$1:$F$380,5,FALSE)),"－",VLOOKUP($AN726,技まとめ!$A$1:$F$380,5,FALSE))</f>
        <v>47</v>
      </c>
      <c r="AR726" s="3" t="str">
        <f>IF($E726=IF(ISERROR(VLOOKUP($AN726,技まとめ!$A$1:$F$380,4,FALSE)),"－",VLOOKUP($AN726,技まとめ!$A$1:$F$380,4,FALSE)),"一致","")</f>
        <v>一致</v>
      </c>
      <c r="AS726" s="9" t="s">
        <v>834</v>
      </c>
      <c r="AT726" s="3" t="str">
        <f>IF(ISERROR(VLOOKUP($AS726,技まとめ!$A$1:$F$380,6,FALSE)),"－",VLOOKUP($AS726,技まとめ!$A$1:$F$380,6,FALSE))</f>
        <v>P1</v>
      </c>
      <c r="AU726" s="3">
        <f>IF(ISERROR(VLOOKUP($AS726,技まとめ!$A$1:$F$380,3,FALSE)),"－",VLOOKUP($AS726,技まとめ!$A$1:$F$380,3,FALSE))</f>
        <v>71</v>
      </c>
      <c r="AV726" s="3">
        <f>IF(ISERROR(VLOOKUP($AS726,技まとめ!$A$1:$F$380,5,FALSE)),"－",VLOOKUP($AS726,技まとめ!$A$1:$F$380,5,FALSE))</f>
        <v>42</v>
      </c>
      <c r="AW726" s="3" t="str">
        <f>IF($E726=IF(ISERROR(VLOOKUP($AS726,技まとめ!$A$1:$F$380,4,FALSE)),"－",VLOOKUP($AS726,技まとめ!$A$1:$F$380,4,FALSE)),"一致","")</f>
        <v/>
      </c>
      <c r="AX726" s="12" t="str">
        <f t="shared" si="160"/>
        <v>プレッシャーパンチスーパーしこふみデュアルスマッシュだいばくはつはりて</v>
      </c>
      <c r="AY726" s="12" t="str">
        <f t="shared" si="161"/>
        <v>プレッシャーパンチスーパーしこふみデュアルスマッシュだいばくはつはりて</v>
      </c>
      <c r="AZ726" s="12" t="str">
        <f t="shared" si="162"/>
        <v>プレッシャーパンチスーパーしこふみデュアルスマッシュだいばくはつはりて</v>
      </c>
      <c r="BA726" s="12" t="str">
        <f t="shared" si="163"/>
        <v>プレッシャーパンチスーパーしこふみデュアルスマッシュだいばくはつはりて</v>
      </c>
      <c r="BB726" s="11" t="str">
        <f t="shared" si="164"/>
        <v>CABBCAP1</v>
      </c>
      <c r="BC726" s="11" t="str">
        <f t="shared" si="165"/>
        <v>CABBCAP1</v>
      </c>
      <c r="BD726" s="11" t="str">
        <f t="shared" si="166"/>
        <v>CABBCAP1</v>
      </c>
      <c r="BE726" s="11" t="str">
        <f t="shared" si="167"/>
        <v>CABBCAP1</v>
      </c>
    </row>
    <row r="727" spans="1:57" ht="11.25" hidden="1" customHeight="1">
      <c r="A727" s="6">
        <v>725</v>
      </c>
      <c r="B727" s="7" t="s">
        <v>1834</v>
      </c>
      <c r="C727" s="8" t="s">
        <v>1835</v>
      </c>
      <c r="D727" s="7" t="s">
        <v>72</v>
      </c>
      <c r="E727" s="7" t="s">
        <v>73</v>
      </c>
      <c r="F727" s="7" t="s">
        <v>109</v>
      </c>
      <c r="G727" s="9">
        <v>122</v>
      </c>
      <c r="H727" s="9">
        <v>93</v>
      </c>
      <c r="I727" s="9">
        <v>49</v>
      </c>
      <c r="J727" s="9">
        <v>53</v>
      </c>
      <c r="K727" s="9">
        <v>54</v>
      </c>
      <c r="L727" s="9">
        <v>55</v>
      </c>
      <c r="M727" s="9">
        <v>66</v>
      </c>
      <c r="N727" s="9">
        <v>52</v>
      </c>
      <c r="O727" s="9">
        <v>51</v>
      </c>
      <c r="P727" s="9">
        <v>60</v>
      </c>
      <c r="Q727" s="10">
        <v>99</v>
      </c>
      <c r="R727" s="11">
        <v>37</v>
      </c>
      <c r="S727" s="11">
        <v>1</v>
      </c>
      <c r="T727" s="11">
        <v>105</v>
      </c>
      <c r="U727" s="11">
        <v>116</v>
      </c>
      <c r="V727" s="11">
        <v>1</v>
      </c>
      <c r="W727" s="11">
        <v>101</v>
      </c>
      <c r="X727" s="11">
        <f t="shared" si="154"/>
        <v>460</v>
      </c>
      <c r="Y727" s="11">
        <f t="shared" si="155"/>
        <v>4470</v>
      </c>
      <c r="Z727" s="11">
        <f t="shared" si="156"/>
        <v>1810</v>
      </c>
      <c r="AA727" s="11">
        <f t="shared" si="157"/>
        <v>4190</v>
      </c>
      <c r="AB727" s="11">
        <f t="shared" si="158"/>
        <v>4190</v>
      </c>
      <c r="AC727" s="6">
        <f t="shared" si="159"/>
        <v>4890</v>
      </c>
      <c r="AD727" s="9" t="s">
        <v>123</v>
      </c>
      <c r="AE727" s="3" t="str">
        <f>IF(ISERROR(VLOOKUP($AD727,技まとめ!$A$1:$F$380,6,FALSE)),"－",VLOOKUP($AD727,技まとめ!$A$1:$F$380,6,FALSE))</f>
        <v>DR</v>
      </c>
      <c r="AF727" s="3">
        <f>IF(ISERROR(VLOOKUP($AD727,技まとめ!$A$1:$F$380,3,FALSE)),"－",VLOOKUP($AD727,技まとめ!$A$1:$F$380,3,FALSE))</f>
        <v>36</v>
      </c>
      <c r="AG727" s="3">
        <f>IF(ISERROR(VLOOKUP($AD727,技まとめ!$A$1:$F$380,5,FALSE)),"－",VLOOKUP($AD727,技まとめ!$A$1:$F$380,5,FALSE))</f>
        <v>27</v>
      </c>
      <c r="AH727" s="3" t="str">
        <f>IF($E727=IF(ISERROR(VLOOKUP($AD727,技まとめ!$A$1:$F$380,4,FALSE)),"－",VLOOKUP($AD727,技まとめ!$A$1:$F$380,4,FALSE)),"一致","")</f>
        <v>一致</v>
      </c>
      <c r="AI727" s="9" t="s">
        <v>264</v>
      </c>
      <c r="AJ727" s="3" t="str">
        <f>IF(ISERROR(VLOOKUP($AI727,技まとめ!$A$1:$F$380,6,FALSE)),"－",VLOOKUP($AI727,技まとめ!$A$1:$F$380,6,FALSE))</f>
        <v>DR</v>
      </c>
      <c r="AK727" s="3">
        <f>IF(ISERROR(VLOOKUP($AI727,技まとめ!$A$1:$F$380,3,FALSE)),"－",VLOOKUP($AI727,技まとめ!$A$1:$F$380,3,FALSE))</f>
        <v>69</v>
      </c>
      <c r="AL727" s="3">
        <f>IF(ISERROR(VLOOKUP($AI727,技まとめ!$A$1:$F$380,5,FALSE)),"－",VLOOKUP($AI727,技まとめ!$A$1:$F$380,5,FALSE))</f>
        <v>44</v>
      </c>
      <c r="AM727" s="3" t="str">
        <f>IF($E727=IF(ISERROR(VLOOKUP($AI727,技まとめ!$A$1:$F$380,4,FALSE)),"－",VLOOKUP($AI727,技まとめ!$A$1:$F$380,4,FALSE)),"一致","")</f>
        <v/>
      </c>
      <c r="AN727" s="9" t="s">
        <v>132</v>
      </c>
      <c r="AO727" s="3" t="str">
        <f>IF(ISERROR(VLOOKUP($AN727,技まとめ!$A$1:$F$380,6,FALSE)),"－",VLOOKUP($AN727,技まとめ!$A$1:$F$380,6,FALSE))</f>
        <v>DR</v>
      </c>
      <c r="AP727" s="3">
        <f>IF(ISERROR(VLOOKUP($AN727,技まとめ!$A$1:$F$380,3,FALSE)),"－",VLOOKUP($AN727,技まとめ!$A$1:$F$380,3,FALSE))</f>
        <v>78</v>
      </c>
      <c r="AQ727" s="3">
        <f>IF(ISERROR(VLOOKUP($AN727,技まとめ!$A$1:$F$380,5,FALSE)),"－",VLOOKUP($AN727,技まとめ!$A$1:$F$380,5,FALSE))</f>
        <v>46</v>
      </c>
      <c r="AR727" s="3" t="str">
        <f>IF($E727=IF(ISERROR(VLOOKUP($AN727,技まとめ!$A$1:$F$380,4,FALSE)),"－",VLOOKUP($AN727,技まとめ!$A$1:$F$380,4,FALSE)),"一致","")</f>
        <v/>
      </c>
      <c r="AS727" s="9" t="s">
        <v>482</v>
      </c>
      <c r="AT727" s="3" t="str">
        <f>IF(ISERROR(VLOOKUP($AS727,技まとめ!$A$1:$F$380,6,FALSE)),"－",VLOOKUP($AS727,技まとめ!$A$1:$F$380,6,FALSE))</f>
        <v>BL</v>
      </c>
      <c r="AU727" s="3">
        <f>IF(ISERROR(VLOOKUP($AS727,技まとめ!$A$1:$F$380,3,FALSE)),"－",VLOOKUP($AS727,技まとめ!$A$1:$F$380,3,FALSE))</f>
        <v>83</v>
      </c>
      <c r="AV727" s="3">
        <f>IF(ISERROR(VLOOKUP($AS727,技まとめ!$A$1:$F$380,5,FALSE)),"－",VLOOKUP($AS727,技まとめ!$A$1:$F$380,5,FALSE))</f>
        <v>48</v>
      </c>
      <c r="AW727" s="3" t="str">
        <f>IF($E727=IF(ISERROR(VLOOKUP($AS727,技まとめ!$A$1:$F$380,4,FALSE)),"－",VLOOKUP($AS727,技まとめ!$A$1:$F$380,4,FALSE)),"一致","")</f>
        <v/>
      </c>
      <c r="AX727" s="12" t="str">
        <f t="shared" si="160"/>
        <v>ごりむちゅうウルトラムーンダッシュストームハーヴェスト</v>
      </c>
      <c r="AY727" s="12" t="str">
        <f t="shared" si="161"/>
        <v>ごりむちゅうウルトラムーンダッシュストームハーヴェスト</v>
      </c>
      <c r="AZ727" s="12" t="str">
        <f t="shared" si="162"/>
        <v>ごりむちゅうウルトラムーンダッシュストームハーヴェスト</v>
      </c>
      <c r="BA727" s="12" t="str">
        <f t="shared" si="163"/>
        <v>ごりむちゅうウルトラムーンダッシュストームハーヴェスト</v>
      </c>
      <c r="BB727" s="11" t="str">
        <f t="shared" si="164"/>
        <v>DRDRDRBL</v>
      </c>
      <c r="BC727" s="11" t="str">
        <f t="shared" si="165"/>
        <v>DRDRDRBL</v>
      </c>
      <c r="BD727" s="11" t="str">
        <f t="shared" si="166"/>
        <v>DRDRDRBL</v>
      </c>
      <c r="BE727" s="11" t="str">
        <f t="shared" si="167"/>
        <v>DRDRDRBL</v>
      </c>
    </row>
    <row r="728" spans="1:57" ht="11.25" hidden="1" customHeight="1">
      <c r="A728" s="6">
        <v>726</v>
      </c>
      <c r="B728" s="7" t="s">
        <v>1836</v>
      </c>
      <c r="C728" s="8" t="s">
        <v>1837</v>
      </c>
      <c r="D728" s="7" t="s">
        <v>72</v>
      </c>
      <c r="E728" s="7" t="s">
        <v>81</v>
      </c>
      <c r="F728" s="7" t="s">
        <v>128</v>
      </c>
      <c r="G728" s="9">
        <v>92</v>
      </c>
      <c r="H728" s="9">
        <v>118</v>
      </c>
      <c r="I728" s="9">
        <v>45</v>
      </c>
      <c r="J728" s="9">
        <v>54</v>
      </c>
      <c r="K728" s="9">
        <v>55</v>
      </c>
      <c r="L728" s="9">
        <v>52</v>
      </c>
      <c r="M728" s="9">
        <v>58</v>
      </c>
      <c r="N728" s="9">
        <v>60</v>
      </c>
      <c r="O728" s="9">
        <v>57</v>
      </c>
      <c r="P728" s="9">
        <v>65</v>
      </c>
      <c r="Q728" s="10">
        <v>95</v>
      </c>
      <c r="R728" s="11">
        <v>52</v>
      </c>
      <c r="S728" s="11">
        <v>1</v>
      </c>
      <c r="T728" s="11">
        <v>102</v>
      </c>
      <c r="U728" s="11">
        <v>108</v>
      </c>
      <c r="V728" s="11">
        <v>1</v>
      </c>
      <c r="W728" s="11">
        <v>107</v>
      </c>
      <c r="X728" s="11">
        <f t="shared" si="154"/>
        <v>466</v>
      </c>
      <c r="Y728" s="11">
        <f t="shared" si="155"/>
        <v>4340</v>
      </c>
      <c r="Z728" s="11">
        <f t="shared" si="156"/>
        <v>2365</v>
      </c>
      <c r="AA728" s="11">
        <f t="shared" si="157"/>
        <v>4115</v>
      </c>
      <c r="AB728" s="11">
        <f t="shared" si="158"/>
        <v>4115</v>
      </c>
      <c r="AC728" s="6">
        <f t="shared" si="159"/>
        <v>4875</v>
      </c>
      <c r="AD728" s="9" t="s">
        <v>543</v>
      </c>
      <c r="AE728" s="3" t="str">
        <f>IF(ISERROR(VLOOKUP($AD728,技まとめ!$A$1:$F$380,6,FALSE)),"－",VLOOKUP($AD728,技まとめ!$A$1:$F$380,6,FALSE))</f>
        <v>SC</v>
      </c>
      <c r="AF728" s="3">
        <f>IF(ISERROR(VLOOKUP($AD728,技まとめ!$A$1:$F$380,3,FALSE)),"－",VLOOKUP($AD728,技まとめ!$A$1:$F$380,3,FALSE))</f>
        <v>25</v>
      </c>
      <c r="AG728" s="3">
        <f>IF(ISERROR(VLOOKUP($AD728,技まとめ!$A$1:$F$380,5,FALSE)),"－",VLOOKUP($AD728,技まとめ!$A$1:$F$380,5,FALSE))</f>
        <v>20</v>
      </c>
      <c r="AH728" s="3" t="str">
        <f>IF($E728=IF(ISERROR(VLOOKUP($AD728,技まとめ!$A$1:$F$380,4,FALSE)),"－",VLOOKUP($AD728,技まとめ!$A$1:$F$380,4,FALSE)),"一致","")</f>
        <v>一致</v>
      </c>
      <c r="AI728" s="9" t="s">
        <v>590</v>
      </c>
      <c r="AJ728" s="3" t="str">
        <f>IF(ISERROR(VLOOKUP($AI728,技まとめ!$A$1:$F$380,6,FALSE)),"－",VLOOKUP($AI728,技まとめ!$A$1:$F$380,6,FALSE))</f>
        <v>BL</v>
      </c>
      <c r="AK728" s="3">
        <f>IF(ISERROR(VLOOKUP($AI728,技まとめ!$A$1:$F$380,3,FALSE)),"－",VLOOKUP($AI728,技まとめ!$A$1:$F$380,3,FALSE))</f>
        <v>27</v>
      </c>
      <c r="AL728" s="3">
        <f>IF(ISERROR(VLOOKUP($AI728,技まとめ!$A$1:$F$380,5,FALSE)),"－",VLOOKUP($AI728,技まとめ!$A$1:$F$380,5,FALSE))</f>
        <v>25</v>
      </c>
      <c r="AM728" s="3" t="str">
        <f>IF($E728=IF(ISERROR(VLOOKUP($AI728,技まとめ!$A$1:$F$380,4,FALSE)),"－",VLOOKUP($AI728,技まとめ!$A$1:$F$380,4,FALSE)),"一致","")</f>
        <v/>
      </c>
      <c r="AN728" s="9" t="s">
        <v>426</v>
      </c>
      <c r="AO728" s="3" t="str">
        <f>IF(ISERROR(VLOOKUP($AN728,技まとめ!$A$1:$F$380,6,FALSE)),"－",VLOOKUP($AN728,技まとめ!$A$1:$F$380,6,FALSE))</f>
        <v>NS</v>
      </c>
      <c r="AP728" s="3">
        <f>IF(ISERROR(VLOOKUP($AN728,技まとめ!$A$1:$F$380,3,FALSE)),"－",VLOOKUP($AN728,技まとめ!$A$1:$F$380,3,FALSE))</f>
        <v>57</v>
      </c>
      <c r="AQ728" s="3">
        <f>IF(ISERROR(VLOOKUP($AN728,技まとめ!$A$1:$F$380,5,FALSE)),"－",VLOOKUP($AN728,技まとめ!$A$1:$F$380,5,FALSE))</f>
        <v>34</v>
      </c>
      <c r="AR728" s="3" t="str">
        <f>IF($E728=IF(ISERROR(VLOOKUP($AN728,技まとめ!$A$1:$F$380,4,FALSE)),"－",VLOOKUP($AN728,技まとめ!$A$1:$F$380,4,FALSE)),"一致","")</f>
        <v/>
      </c>
      <c r="AS728" s="9" t="s">
        <v>193</v>
      </c>
      <c r="AT728" s="3" t="str">
        <f>IF(ISERROR(VLOOKUP($AS728,技まとめ!$A$1:$F$380,6,FALSE)),"－",VLOOKUP($AS728,技まとめ!$A$1:$F$380,6,FALSE))</f>
        <v>NS</v>
      </c>
      <c r="AU728" s="3">
        <f>IF(ISERROR(VLOOKUP($AS728,技まとめ!$A$1:$F$380,3,FALSE)),"－",VLOOKUP($AS728,技まとめ!$A$1:$F$380,3,FALSE))</f>
        <v>66</v>
      </c>
      <c r="AV728" s="3">
        <f>IF(ISERROR(VLOOKUP($AS728,技まとめ!$A$1:$F$380,5,FALSE)),"－",VLOOKUP($AS728,技まとめ!$A$1:$F$380,5,FALSE))</f>
        <v>37</v>
      </c>
      <c r="AW728" s="3" t="str">
        <f>IF($E728=IF(ISERROR(VLOOKUP($AS728,技まとめ!$A$1:$F$380,4,FALSE)),"－",VLOOKUP($AS728,技まとめ!$A$1:$F$380,4,FALSE)),"一致","")</f>
        <v/>
      </c>
      <c r="AX728" s="12" t="str">
        <f t="shared" si="160"/>
        <v>スピニングシュートフォトンフラッシュシャインドライブツインブースト</v>
      </c>
      <c r="AY728" s="12" t="str">
        <f t="shared" si="161"/>
        <v>スピニングシュートフォトンフラッシュシャインドライブツインブースト</v>
      </c>
      <c r="AZ728" s="12" t="str">
        <f t="shared" si="162"/>
        <v>スピニングシュートフォトンフラッシュシャインドライブツインブースト</v>
      </c>
      <c r="BA728" s="12" t="str">
        <f t="shared" si="163"/>
        <v>スピニングシュートフォトンフラッシュシャインドライブツインブースト</v>
      </c>
      <c r="BB728" s="11" t="str">
        <f t="shared" si="164"/>
        <v>SCBLNSNS</v>
      </c>
      <c r="BC728" s="11" t="str">
        <f t="shared" si="165"/>
        <v>SCBLNSNS</v>
      </c>
      <c r="BD728" s="11" t="str">
        <f t="shared" si="166"/>
        <v>SCBLNSNS</v>
      </c>
      <c r="BE728" s="11" t="str">
        <f t="shared" si="167"/>
        <v>SCBLNSNS</v>
      </c>
    </row>
    <row r="729" spans="1:57" ht="11.25" hidden="1" customHeight="1">
      <c r="A729" s="6">
        <v>727</v>
      </c>
      <c r="B729" s="7" t="s">
        <v>1838</v>
      </c>
      <c r="C729" s="8" t="s">
        <v>1839</v>
      </c>
      <c r="D729" s="7" t="s">
        <v>72</v>
      </c>
      <c r="E729" s="7" t="s">
        <v>73</v>
      </c>
      <c r="F729" s="7" t="s">
        <v>74</v>
      </c>
      <c r="G729" s="9">
        <v>91</v>
      </c>
      <c r="H729" s="9">
        <v>126</v>
      </c>
      <c r="I729" s="9">
        <v>53</v>
      </c>
      <c r="J729" s="9">
        <v>60</v>
      </c>
      <c r="K729" s="9">
        <v>44</v>
      </c>
      <c r="L729" s="9">
        <v>62</v>
      </c>
      <c r="M729" s="9">
        <v>57</v>
      </c>
      <c r="N729" s="9">
        <v>60</v>
      </c>
      <c r="O729" s="9">
        <v>54</v>
      </c>
      <c r="P729" s="9">
        <v>22</v>
      </c>
      <c r="Q729" s="10">
        <v>103</v>
      </c>
      <c r="R729" s="11">
        <v>4</v>
      </c>
      <c r="S729" s="11">
        <v>1</v>
      </c>
      <c r="T729" s="11">
        <v>112</v>
      </c>
      <c r="U729" s="11">
        <v>107</v>
      </c>
      <c r="V729" s="11">
        <v>1</v>
      </c>
      <c r="W729" s="11">
        <v>104</v>
      </c>
      <c r="X729" s="11">
        <f t="shared" si="154"/>
        <v>432</v>
      </c>
      <c r="Y729" s="11">
        <f t="shared" si="155"/>
        <v>4645</v>
      </c>
      <c r="Z729" s="11">
        <f t="shared" si="156"/>
        <v>670</v>
      </c>
      <c r="AA729" s="11">
        <f t="shared" si="157"/>
        <v>4450</v>
      </c>
      <c r="AB729" s="11">
        <f t="shared" si="158"/>
        <v>4450</v>
      </c>
      <c r="AC729" s="6">
        <f t="shared" si="159"/>
        <v>5020</v>
      </c>
      <c r="AD729" s="9" t="s">
        <v>490</v>
      </c>
      <c r="AE729" s="3" t="str">
        <f>IF(ISERROR(VLOOKUP($AD729,技まとめ!$A$1:$F$380,6,FALSE)),"－",VLOOKUP($AD729,技まとめ!$A$1:$F$380,6,FALSE))</f>
        <v>P1</v>
      </c>
      <c r="AF729" s="3">
        <f>IF(ISERROR(VLOOKUP($AD729,技まとめ!$A$1:$F$380,3,FALSE)),"－",VLOOKUP($AD729,技まとめ!$A$1:$F$380,3,FALSE))</f>
        <v>18</v>
      </c>
      <c r="AG729" s="3">
        <f>IF(ISERROR(VLOOKUP($AD729,技まとめ!$A$1:$F$380,5,FALSE)),"－",VLOOKUP($AD729,技まとめ!$A$1:$F$380,5,FALSE))</f>
        <v>21</v>
      </c>
      <c r="AH729" s="3" t="str">
        <f>IF($E729=IF(ISERROR(VLOOKUP($AD729,技まとめ!$A$1:$F$380,4,FALSE)),"－",VLOOKUP($AD729,技まとめ!$A$1:$F$380,4,FALSE)),"一致","")</f>
        <v>一致</v>
      </c>
      <c r="AI729" s="9" t="s">
        <v>978</v>
      </c>
      <c r="AJ729" s="3" t="str">
        <f>IF(ISERROR(VLOOKUP($AI729,技まとめ!$A$1:$F$380,6,FALSE)),"－",VLOOKUP($AI729,技まとめ!$A$1:$F$380,6,FALSE))</f>
        <v>－</v>
      </c>
      <c r="AK729" s="3">
        <f>IF(ISERROR(VLOOKUP($AI729,技まとめ!$A$1:$F$380,3,FALSE)),"－",VLOOKUP($AI729,技まとめ!$A$1:$F$380,3,FALSE))</f>
        <v>0</v>
      </c>
      <c r="AL729" s="3">
        <f>IF(ISERROR(VLOOKUP($AI729,技まとめ!$A$1:$F$380,5,FALSE)),"－",VLOOKUP($AI729,技まとめ!$A$1:$F$380,5,FALSE))</f>
        <v>0</v>
      </c>
      <c r="AM729" s="3" t="str">
        <f>IF($E729=IF(ISERROR(VLOOKUP($AI729,技まとめ!$A$1:$F$380,4,FALSE)),"－",VLOOKUP($AI729,技まとめ!$A$1:$F$380,4,FALSE)),"一致","")</f>
        <v/>
      </c>
      <c r="AN729" s="9" t="s">
        <v>242</v>
      </c>
      <c r="AO729" s="3" t="str">
        <f>IF(ISERROR(VLOOKUP($AN729,技まとめ!$A$1:$F$380,6,FALSE)),"－",VLOOKUP($AN729,技まとめ!$A$1:$F$380,6,FALSE))</f>
        <v>P2</v>
      </c>
      <c r="AP729" s="3">
        <f>IF(ISERROR(VLOOKUP($AN729,技まとめ!$A$1:$F$380,3,FALSE)),"－",VLOOKUP($AN729,技まとめ!$A$1:$F$380,3,FALSE))</f>
        <v>65</v>
      </c>
      <c r="AQ729" s="3">
        <f>IF(ISERROR(VLOOKUP($AN729,技まとめ!$A$1:$F$380,5,FALSE)),"－",VLOOKUP($AN729,技まとめ!$A$1:$F$380,5,FALSE))</f>
        <v>40</v>
      </c>
      <c r="AR729" s="3" t="str">
        <f>IF($E729=IF(ISERROR(VLOOKUP($AN729,技まとめ!$A$1:$F$380,4,FALSE)),"－",VLOOKUP($AN729,技まとめ!$A$1:$F$380,4,FALSE)),"一致","")</f>
        <v/>
      </c>
      <c r="AS729" s="9" t="s">
        <v>163</v>
      </c>
      <c r="AT729" s="3" t="str">
        <f>IF(ISERROR(VLOOKUP($AS729,技まとめ!$A$1:$F$380,6,FALSE)),"－",VLOOKUP($AS729,技まとめ!$A$1:$F$380,6,FALSE))</f>
        <v>BL</v>
      </c>
      <c r="AU729" s="3">
        <f>IF(ISERROR(VLOOKUP($AS729,技まとめ!$A$1:$F$380,3,FALSE)),"－",VLOOKUP($AS729,技まとめ!$A$1:$F$380,3,FALSE))</f>
        <v>59</v>
      </c>
      <c r="AV729" s="3">
        <f>IF(ISERROR(VLOOKUP($AS729,技まとめ!$A$1:$F$380,5,FALSE)),"－",VLOOKUP($AS729,技まとめ!$A$1:$F$380,5,FALSE))</f>
        <v>38</v>
      </c>
      <c r="AW729" s="3" t="str">
        <f>IF($E729=IF(ISERROR(VLOOKUP($AS729,技まとめ!$A$1:$F$380,4,FALSE)),"－",VLOOKUP($AS729,技まとめ!$A$1:$F$380,4,FALSE)),"一致","")</f>
        <v/>
      </c>
      <c r="AX729" s="12" t="str">
        <f t="shared" si="160"/>
        <v>まきわりチョップキーパープラスカウンターストライクサイクロン</v>
      </c>
      <c r="AY729" s="12" t="str">
        <f t="shared" si="161"/>
        <v>まきわりチョップキーパープラスカウンターストライクサイクロン</v>
      </c>
      <c r="AZ729" s="12" t="str">
        <f t="shared" si="162"/>
        <v>まきわりチョップキーパープラスカウンターストライクサイクロン</v>
      </c>
      <c r="BA729" s="12" t="str">
        <f t="shared" si="163"/>
        <v>まきわりチョップキーパープラスカウンターストライクサイクロン</v>
      </c>
      <c r="BB729" s="11" t="str">
        <f t="shared" si="164"/>
        <v>P1－P2BL</v>
      </c>
      <c r="BC729" s="11" t="str">
        <f t="shared" si="165"/>
        <v>P1－P2BL</v>
      </c>
      <c r="BD729" s="11" t="str">
        <f t="shared" si="166"/>
        <v>P1－P2BL</v>
      </c>
      <c r="BE729" s="11" t="str">
        <f t="shared" si="167"/>
        <v>P1－P2BL</v>
      </c>
    </row>
    <row r="730" spans="1:57" ht="11.25" hidden="1" customHeight="1">
      <c r="A730" s="6">
        <v>728</v>
      </c>
      <c r="B730" s="7" t="s">
        <v>1840</v>
      </c>
      <c r="C730" s="8" t="s">
        <v>1841</v>
      </c>
      <c r="D730" s="7" t="s">
        <v>72</v>
      </c>
      <c r="E730" s="7" t="s">
        <v>95</v>
      </c>
      <c r="F730" s="7" t="s">
        <v>128</v>
      </c>
      <c r="G730" s="9">
        <v>115</v>
      </c>
      <c r="H730" s="9">
        <v>99</v>
      </c>
      <c r="I730" s="9">
        <v>51</v>
      </c>
      <c r="J730" s="9">
        <v>56</v>
      </c>
      <c r="K730" s="9">
        <v>57</v>
      </c>
      <c r="L730" s="9">
        <v>51</v>
      </c>
      <c r="M730" s="9">
        <v>53</v>
      </c>
      <c r="N730" s="9">
        <v>57</v>
      </c>
      <c r="O730" s="9">
        <v>54</v>
      </c>
      <c r="P730" s="9">
        <v>53</v>
      </c>
      <c r="Q730" s="10">
        <v>101</v>
      </c>
      <c r="R730" s="11">
        <v>41</v>
      </c>
      <c r="S730" s="11">
        <v>1</v>
      </c>
      <c r="T730" s="11">
        <v>101</v>
      </c>
      <c r="U730" s="11">
        <v>103</v>
      </c>
      <c r="V730" s="11">
        <v>1</v>
      </c>
      <c r="W730" s="11">
        <v>104</v>
      </c>
      <c r="X730" s="11">
        <f t="shared" si="154"/>
        <v>452</v>
      </c>
      <c r="Y730" s="11">
        <f t="shared" si="155"/>
        <v>4565</v>
      </c>
      <c r="Z730" s="11">
        <f t="shared" si="156"/>
        <v>1965</v>
      </c>
      <c r="AA730" s="11">
        <f t="shared" si="157"/>
        <v>4065</v>
      </c>
      <c r="AB730" s="11">
        <f t="shared" si="158"/>
        <v>4065</v>
      </c>
      <c r="AC730" s="6">
        <f t="shared" si="159"/>
        <v>4765</v>
      </c>
      <c r="AD730" s="9" t="s">
        <v>111</v>
      </c>
      <c r="AE730" s="3" t="str">
        <f>IF(ISERROR(VLOOKUP($AD730,技まとめ!$A$1:$F$380,6,FALSE)),"－",VLOOKUP($AD730,技まとめ!$A$1:$F$380,6,FALSE))</f>
        <v>SC</v>
      </c>
      <c r="AF730" s="3">
        <f>IF(ISERROR(VLOOKUP($AD730,技まとめ!$A$1:$F$380,3,FALSE)),"－",VLOOKUP($AD730,技まとめ!$A$1:$F$380,3,FALSE))</f>
        <v>23</v>
      </c>
      <c r="AG730" s="3">
        <f>IF(ISERROR(VLOOKUP($AD730,技まとめ!$A$1:$F$380,5,FALSE)),"－",VLOOKUP($AD730,技まとめ!$A$1:$F$380,5,FALSE))</f>
        <v>20</v>
      </c>
      <c r="AH730" s="3" t="str">
        <f>IF($E730=IF(ISERROR(VLOOKUP($AD730,技まとめ!$A$1:$F$380,4,FALSE)),"－",VLOOKUP($AD730,技まとめ!$A$1:$F$380,4,FALSE)),"一致","")</f>
        <v>一致</v>
      </c>
      <c r="AI730" s="9" t="s">
        <v>182</v>
      </c>
      <c r="AJ730" s="3" t="str">
        <f>IF(ISERROR(VLOOKUP($AI730,技まとめ!$A$1:$F$380,6,FALSE)),"－",VLOOKUP($AI730,技まとめ!$A$1:$F$380,6,FALSE))</f>
        <v>SC</v>
      </c>
      <c r="AK730" s="3">
        <f>IF(ISERROR(VLOOKUP($AI730,技まとめ!$A$1:$F$380,3,FALSE)),"－",VLOOKUP($AI730,技まとめ!$A$1:$F$380,3,FALSE))</f>
        <v>31</v>
      </c>
      <c r="AL730" s="3">
        <f>IF(ISERROR(VLOOKUP($AI730,技まとめ!$A$1:$F$380,5,FALSE)),"－",VLOOKUP($AI730,技まとめ!$A$1:$F$380,5,FALSE))</f>
        <v>22</v>
      </c>
      <c r="AM730" s="3" t="str">
        <f>IF($E730=IF(ISERROR(VLOOKUP($AI730,技まとめ!$A$1:$F$380,4,FALSE)),"－",VLOOKUP($AI730,技まとめ!$A$1:$F$380,4,FALSE)),"一致","")</f>
        <v>一致</v>
      </c>
      <c r="AN730" s="9" t="s">
        <v>591</v>
      </c>
      <c r="AO730" s="3" t="str">
        <f>IF(ISERROR(VLOOKUP($AN730,技まとめ!$A$1:$F$380,6,FALSE)),"－",VLOOKUP($AN730,技まとめ!$A$1:$F$380,6,FALSE))</f>
        <v>NS</v>
      </c>
      <c r="AP730" s="3">
        <f>IF(ISERROR(VLOOKUP($AN730,技まとめ!$A$1:$F$380,3,FALSE)),"－",VLOOKUP($AN730,技まとめ!$A$1:$F$380,3,FALSE))</f>
        <v>85</v>
      </c>
      <c r="AQ730" s="3">
        <f>IF(ISERROR(VLOOKUP($AN730,技まとめ!$A$1:$F$380,5,FALSE)),"－",VLOOKUP($AN730,技まとめ!$A$1:$F$380,5,FALSE))</f>
        <v>46</v>
      </c>
      <c r="AR730" s="3" t="str">
        <f>IF($E730=IF(ISERROR(VLOOKUP($AN730,技まとめ!$A$1:$F$380,4,FALSE)),"－",VLOOKUP($AN730,技まとめ!$A$1:$F$380,4,FALSE)),"一致","")</f>
        <v/>
      </c>
      <c r="AS730" s="9" t="s">
        <v>482</v>
      </c>
      <c r="AT730" s="3" t="str">
        <f>IF(ISERROR(VLOOKUP($AS730,技まとめ!$A$1:$F$380,6,FALSE)),"－",VLOOKUP($AS730,技まとめ!$A$1:$F$380,6,FALSE))</f>
        <v>BL</v>
      </c>
      <c r="AU730" s="3">
        <f>IF(ISERROR(VLOOKUP($AS730,技まとめ!$A$1:$F$380,3,FALSE)),"－",VLOOKUP($AS730,技まとめ!$A$1:$F$380,3,FALSE))</f>
        <v>83</v>
      </c>
      <c r="AV730" s="3">
        <f>IF(ISERROR(VLOOKUP($AS730,技まとめ!$A$1:$F$380,5,FALSE)),"－",VLOOKUP($AS730,技まとめ!$A$1:$F$380,5,FALSE))</f>
        <v>48</v>
      </c>
      <c r="AW730" s="3" t="str">
        <f>IF($E730=IF(ISERROR(VLOOKUP($AS730,技まとめ!$A$1:$F$380,4,FALSE)),"－",VLOOKUP($AS730,技まとめ!$A$1:$F$380,4,FALSE)),"一致","")</f>
        <v>一致</v>
      </c>
      <c r="AX730" s="12" t="str">
        <f t="shared" si="160"/>
        <v>ローリングキックひゃくれつショットディバインアローハーヴェスト</v>
      </c>
      <c r="AY730" s="12" t="str">
        <f t="shared" si="161"/>
        <v>ローリングキックひゃくれつショットディバインアローハーヴェスト</v>
      </c>
      <c r="AZ730" s="12" t="str">
        <f t="shared" si="162"/>
        <v>ローリングキックひゃくれつショットディバインアローハーヴェスト</v>
      </c>
      <c r="BA730" s="12" t="str">
        <f t="shared" si="163"/>
        <v>ローリングキックひゃくれつショットディバインアローハーヴェスト</v>
      </c>
      <c r="BB730" s="11" t="str">
        <f t="shared" si="164"/>
        <v>SCSCNSBL</v>
      </c>
      <c r="BC730" s="11" t="str">
        <f t="shared" si="165"/>
        <v>SCSCNSBL</v>
      </c>
      <c r="BD730" s="11" t="str">
        <f t="shared" si="166"/>
        <v>SCSCNSBL</v>
      </c>
      <c r="BE730" s="11" t="str">
        <f t="shared" si="167"/>
        <v>SCSCNSBL</v>
      </c>
    </row>
    <row r="731" spans="1:57" ht="11.25" hidden="1" customHeight="1">
      <c r="A731" s="6">
        <v>729</v>
      </c>
      <c r="B731" s="7" t="s">
        <v>1842</v>
      </c>
      <c r="C731" s="8" t="s">
        <v>1843</v>
      </c>
      <c r="D731" s="7" t="s">
        <v>72</v>
      </c>
      <c r="E731" s="7" t="s">
        <v>73</v>
      </c>
      <c r="F731" s="7" t="s">
        <v>128</v>
      </c>
      <c r="G731" s="9">
        <v>117</v>
      </c>
      <c r="H731" s="9">
        <v>97</v>
      </c>
      <c r="I731" s="9">
        <v>56</v>
      </c>
      <c r="J731" s="9">
        <v>56</v>
      </c>
      <c r="K731" s="9">
        <v>53</v>
      </c>
      <c r="L731" s="9">
        <v>51</v>
      </c>
      <c r="M731" s="9">
        <v>56</v>
      </c>
      <c r="N731" s="9">
        <v>56</v>
      </c>
      <c r="O731" s="9">
        <v>57</v>
      </c>
      <c r="P731" s="9">
        <v>39</v>
      </c>
      <c r="Q731" s="10">
        <v>106</v>
      </c>
      <c r="R731" s="11">
        <v>22</v>
      </c>
      <c r="S731" s="11">
        <v>1</v>
      </c>
      <c r="T731" s="11">
        <v>101</v>
      </c>
      <c r="U731" s="11">
        <v>106</v>
      </c>
      <c r="V731" s="11">
        <v>1</v>
      </c>
      <c r="W731" s="11">
        <v>107</v>
      </c>
      <c r="X731" s="11">
        <f t="shared" si="154"/>
        <v>444</v>
      </c>
      <c r="Y731" s="11">
        <f t="shared" si="155"/>
        <v>4780</v>
      </c>
      <c r="Z731" s="11">
        <f t="shared" si="156"/>
        <v>1315</v>
      </c>
      <c r="AA731" s="11">
        <f t="shared" si="157"/>
        <v>4080</v>
      </c>
      <c r="AB731" s="11">
        <f t="shared" si="158"/>
        <v>4080</v>
      </c>
      <c r="AC731" s="6">
        <f t="shared" si="159"/>
        <v>4685</v>
      </c>
      <c r="AD731" s="9" t="s">
        <v>500</v>
      </c>
      <c r="AE731" s="3" t="str">
        <f>IF(ISERROR(VLOOKUP($AD731,技まとめ!$A$1:$F$380,6,FALSE)),"－",VLOOKUP($AD731,技まとめ!$A$1:$F$380,6,FALSE))</f>
        <v>SC</v>
      </c>
      <c r="AF731" s="3">
        <f>IF(ISERROR(VLOOKUP($AD731,技まとめ!$A$1:$F$380,3,FALSE)),"－",VLOOKUP($AD731,技まとめ!$A$1:$F$380,3,FALSE))</f>
        <v>31</v>
      </c>
      <c r="AG731" s="3">
        <f>IF(ISERROR(VLOOKUP($AD731,技まとめ!$A$1:$F$380,5,FALSE)),"－",VLOOKUP($AD731,技まとめ!$A$1:$F$380,5,FALSE))</f>
        <v>22</v>
      </c>
      <c r="AH731" s="3" t="str">
        <f>IF($E731=IF(ISERROR(VLOOKUP($AD731,技まとめ!$A$1:$F$380,4,FALSE)),"－",VLOOKUP($AD731,技まとめ!$A$1:$F$380,4,FALSE)),"一致","")</f>
        <v>一致</v>
      </c>
      <c r="AI731" s="9" t="s">
        <v>141</v>
      </c>
      <c r="AJ731" s="3" t="str">
        <f>IF(ISERROR(VLOOKUP($AI731,技まとめ!$A$1:$F$380,6,FALSE)),"－",VLOOKUP($AI731,技まとめ!$A$1:$F$380,6,FALSE))</f>
        <v>SC</v>
      </c>
      <c r="AK731" s="3">
        <f>IF(ISERROR(VLOOKUP($AI731,技まとめ!$A$1:$F$380,3,FALSE)),"－",VLOOKUP($AI731,技まとめ!$A$1:$F$380,3,FALSE))</f>
        <v>42</v>
      </c>
      <c r="AL731" s="3">
        <f>IF(ISERROR(VLOOKUP($AI731,技まとめ!$A$1:$F$380,5,FALSE)),"－",VLOOKUP($AI731,技まとめ!$A$1:$F$380,5,FALSE))</f>
        <v>28</v>
      </c>
      <c r="AM731" s="3" t="str">
        <f>IF($E731=IF(ISERROR(VLOOKUP($AI731,技まとめ!$A$1:$F$380,4,FALSE)),"－",VLOOKUP($AI731,技まとめ!$A$1:$F$380,4,FALSE)),"一致","")</f>
        <v/>
      </c>
      <c r="AN731" s="9" t="s">
        <v>123</v>
      </c>
      <c r="AO731" s="3" t="str">
        <f>IF(ISERROR(VLOOKUP($AN731,技まとめ!$A$1:$F$380,6,FALSE)),"－",VLOOKUP($AN731,技まとめ!$A$1:$F$380,6,FALSE))</f>
        <v>DR</v>
      </c>
      <c r="AP731" s="3">
        <f>IF(ISERROR(VLOOKUP($AN731,技まとめ!$A$1:$F$380,3,FALSE)),"－",VLOOKUP($AN731,技まとめ!$A$1:$F$380,3,FALSE))</f>
        <v>36</v>
      </c>
      <c r="AQ731" s="3">
        <f>IF(ISERROR(VLOOKUP($AN731,技まとめ!$A$1:$F$380,5,FALSE)),"－",VLOOKUP($AN731,技まとめ!$A$1:$F$380,5,FALSE))</f>
        <v>27</v>
      </c>
      <c r="AR731" s="3" t="str">
        <f>IF($E731=IF(ISERROR(VLOOKUP($AN731,技まとめ!$A$1:$F$380,4,FALSE)),"－",VLOOKUP($AN731,技まとめ!$A$1:$F$380,4,FALSE)),"一致","")</f>
        <v>一致</v>
      </c>
      <c r="AS731" s="9" t="s">
        <v>193</v>
      </c>
      <c r="AT731" s="3" t="str">
        <f>IF(ISERROR(VLOOKUP($AS731,技まとめ!$A$1:$F$380,6,FALSE)),"－",VLOOKUP($AS731,技まとめ!$A$1:$F$380,6,FALSE))</f>
        <v>NS</v>
      </c>
      <c r="AU731" s="3">
        <f>IF(ISERROR(VLOOKUP($AS731,技まとめ!$A$1:$F$380,3,FALSE)),"－",VLOOKUP($AS731,技まとめ!$A$1:$F$380,3,FALSE))</f>
        <v>66</v>
      </c>
      <c r="AV731" s="3">
        <f>IF(ISERROR(VLOOKUP($AS731,技まとめ!$A$1:$F$380,5,FALSE)),"－",VLOOKUP($AS731,技まとめ!$A$1:$F$380,5,FALSE))</f>
        <v>37</v>
      </c>
      <c r="AW731" s="3" t="str">
        <f>IF($E731=IF(ISERROR(VLOOKUP($AS731,技まとめ!$A$1:$F$380,4,FALSE)),"－",VLOOKUP($AS731,技まとめ!$A$1:$F$380,4,FALSE)),"一致","")</f>
        <v/>
      </c>
      <c r="AX731" s="12" t="str">
        <f t="shared" si="160"/>
        <v>つちだるまドラゴンクラッシュごりむちゅうツインブースト</v>
      </c>
      <c r="AY731" s="12" t="str">
        <f t="shared" si="161"/>
        <v>つちだるまドラゴンクラッシュごりむちゅうツインブースト</v>
      </c>
      <c r="AZ731" s="12" t="str">
        <f t="shared" si="162"/>
        <v>つちだるまドラゴンクラッシュごりむちゅうツインブースト</v>
      </c>
      <c r="BA731" s="12" t="str">
        <f t="shared" si="163"/>
        <v>つちだるまドラゴンクラッシュごりむちゅうツインブースト</v>
      </c>
      <c r="BB731" s="11" t="str">
        <f t="shared" si="164"/>
        <v>SCSCDRNS</v>
      </c>
      <c r="BC731" s="11" t="str">
        <f t="shared" si="165"/>
        <v>SCSCDRNS</v>
      </c>
      <c r="BD731" s="11" t="str">
        <f t="shared" si="166"/>
        <v>SCSCDRNS</v>
      </c>
      <c r="BE731" s="11" t="str">
        <f t="shared" si="167"/>
        <v>SCSCDRNS</v>
      </c>
    </row>
    <row r="732" spans="1:57" ht="11.25" hidden="1" customHeight="1">
      <c r="A732" s="6">
        <v>730</v>
      </c>
      <c r="B732" s="7" t="s">
        <v>1844</v>
      </c>
      <c r="C732" s="8" t="s">
        <v>1845</v>
      </c>
      <c r="D732" s="7" t="s">
        <v>72</v>
      </c>
      <c r="E732" s="7" t="s">
        <v>81</v>
      </c>
      <c r="F732" s="7" t="s">
        <v>109</v>
      </c>
      <c r="G732" s="9">
        <v>103</v>
      </c>
      <c r="H732" s="9">
        <v>126</v>
      </c>
      <c r="I732" s="9">
        <v>56</v>
      </c>
      <c r="J732" s="9">
        <v>58</v>
      </c>
      <c r="K732" s="9">
        <v>56</v>
      </c>
      <c r="L732" s="9">
        <v>60</v>
      </c>
      <c r="M732" s="9">
        <v>53</v>
      </c>
      <c r="N732" s="9">
        <v>51</v>
      </c>
      <c r="O732" s="9">
        <v>56</v>
      </c>
      <c r="P732" s="9">
        <v>22</v>
      </c>
      <c r="Q732" s="10">
        <v>106</v>
      </c>
      <c r="R732" s="11">
        <v>5</v>
      </c>
      <c r="S732" s="11">
        <v>1</v>
      </c>
      <c r="T732" s="11">
        <v>110</v>
      </c>
      <c r="U732" s="11">
        <v>103</v>
      </c>
      <c r="V732" s="11">
        <v>1</v>
      </c>
      <c r="W732" s="11">
        <v>106</v>
      </c>
      <c r="X732" s="11">
        <f t="shared" si="154"/>
        <v>432</v>
      </c>
      <c r="Y732" s="11">
        <f t="shared" si="155"/>
        <v>4775</v>
      </c>
      <c r="Z732" s="11">
        <f t="shared" si="156"/>
        <v>715</v>
      </c>
      <c r="AA732" s="11">
        <f t="shared" si="157"/>
        <v>4390</v>
      </c>
      <c r="AB732" s="11">
        <f t="shared" si="158"/>
        <v>4390</v>
      </c>
      <c r="AC732" s="6">
        <f t="shared" si="159"/>
        <v>4955</v>
      </c>
      <c r="AD732" s="9" t="s">
        <v>123</v>
      </c>
      <c r="AE732" s="3" t="str">
        <f>IF(ISERROR(VLOOKUP($AD732,技まとめ!$A$1:$F$380,6,FALSE)),"－",VLOOKUP($AD732,技まとめ!$A$1:$F$380,6,FALSE))</f>
        <v>DR</v>
      </c>
      <c r="AF732" s="3">
        <f>IF(ISERROR(VLOOKUP($AD732,技まとめ!$A$1:$F$380,3,FALSE)),"－",VLOOKUP($AD732,技まとめ!$A$1:$F$380,3,FALSE))</f>
        <v>36</v>
      </c>
      <c r="AG732" s="3">
        <f>IF(ISERROR(VLOOKUP($AD732,技まとめ!$A$1:$F$380,5,FALSE)),"－",VLOOKUP($AD732,技まとめ!$A$1:$F$380,5,FALSE))</f>
        <v>27</v>
      </c>
      <c r="AH732" s="3" t="str">
        <f>IF($E732=IF(ISERROR(VLOOKUP($AD732,技まとめ!$A$1:$F$380,4,FALSE)),"－",VLOOKUP($AD732,技まとめ!$A$1:$F$380,4,FALSE)),"一致","")</f>
        <v/>
      </c>
      <c r="AI732" s="9" t="s">
        <v>957</v>
      </c>
      <c r="AJ732" s="3" t="str">
        <f>IF(ISERROR(VLOOKUP($AI732,技まとめ!$A$1:$F$380,6,FALSE)),"－",VLOOKUP($AI732,技まとめ!$A$1:$F$380,6,FALSE))</f>
        <v>CA</v>
      </c>
      <c r="AK732" s="3">
        <f>IF(ISERROR(VLOOKUP($AI732,技まとめ!$A$1:$F$380,3,FALSE)),"－",VLOOKUP($AI732,技まとめ!$A$1:$F$380,3,FALSE))</f>
        <v>23</v>
      </c>
      <c r="AL732" s="3">
        <f>IF(ISERROR(VLOOKUP($AI732,技まとめ!$A$1:$F$380,5,FALSE)),"－",VLOOKUP($AI732,技まとめ!$A$1:$F$380,5,FALSE))</f>
        <v>22</v>
      </c>
      <c r="AM732" s="3" t="str">
        <f>IF($E732=IF(ISERROR(VLOOKUP($AI732,技まとめ!$A$1:$F$380,4,FALSE)),"－",VLOOKUP($AI732,技まとめ!$A$1:$F$380,4,FALSE)),"一致","")</f>
        <v/>
      </c>
      <c r="AN732" s="9" t="s">
        <v>330</v>
      </c>
      <c r="AO732" s="3" t="str">
        <f>IF(ISERROR(VLOOKUP($AN732,技まとめ!$A$1:$F$380,6,FALSE)),"－",VLOOKUP($AN732,技まとめ!$A$1:$F$380,6,FALSE))</f>
        <v>SC</v>
      </c>
      <c r="AP732" s="3">
        <f>IF(ISERROR(VLOOKUP($AN732,技まとめ!$A$1:$F$380,3,FALSE)),"－",VLOOKUP($AN732,技まとめ!$A$1:$F$380,3,FALSE))</f>
        <v>44</v>
      </c>
      <c r="AQ732" s="3">
        <f>IF(ISERROR(VLOOKUP($AN732,技まとめ!$A$1:$F$380,5,FALSE)),"－",VLOOKUP($AN732,技まとめ!$A$1:$F$380,5,FALSE))</f>
        <v>28</v>
      </c>
      <c r="AR732" s="3" t="str">
        <f>IF($E732=IF(ISERROR(VLOOKUP($AN732,技まとめ!$A$1:$F$380,4,FALSE)),"－",VLOOKUP($AN732,技まとめ!$A$1:$F$380,4,FALSE)),"一致","")</f>
        <v>一致</v>
      </c>
      <c r="AS732" s="9" t="s">
        <v>576</v>
      </c>
      <c r="AT732" s="3" t="str">
        <f>IF(ISERROR(VLOOKUP($AS732,技まとめ!$A$1:$F$380,6,FALSE)),"－",VLOOKUP($AS732,技まとめ!$A$1:$F$380,6,FALSE))</f>
        <v>BB</v>
      </c>
      <c r="AU732" s="3">
        <f>IF(ISERROR(VLOOKUP($AS732,技まとめ!$A$1:$F$380,3,FALSE)),"－",VLOOKUP($AS732,技まとめ!$A$1:$F$380,3,FALSE))</f>
        <v>72</v>
      </c>
      <c r="AV732" s="3">
        <f>IF(ISERROR(VLOOKUP($AS732,技まとめ!$A$1:$F$380,5,FALSE)),"－",VLOOKUP($AS732,技まとめ!$A$1:$F$380,5,FALSE))</f>
        <v>43</v>
      </c>
      <c r="AW732" s="3" t="str">
        <f>IF($E732=IF(ISERROR(VLOOKUP($AS732,技まとめ!$A$1:$F$380,4,FALSE)),"－",VLOOKUP($AS732,技まとめ!$A$1:$F$380,4,FALSE)),"一致","")</f>
        <v/>
      </c>
      <c r="AX732" s="12" t="str">
        <f t="shared" si="160"/>
        <v>ごりむちゅうゴッドハンドクロスドライブさばきのてっつい</v>
      </c>
      <c r="AY732" s="12" t="str">
        <f t="shared" si="161"/>
        <v>ごりむちゅうゴッドハンドクロスドライブさばきのてっつい</v>
      </c>
      <c r="AZ732" s="12" t="str">
        <f t="shared" si="162"/>
        <v>ごりむちゅうゴッドハンドクロスドライブさばきのてっつい</v>
      </c>
      <c r="BA732" s="12" t="str">
        <f t="shared" si="163"/>
        <v>ごりむちゅうゴッドハンドクロスドライブさばきのてっつい</v>
      </c>
      <c r="BB732" s="11" t="str">
        <f t="shared" si="164"/>
        <v>DRCASCBB</v>
      </c>
      <c r="BC732" s="11" t="str">
        <f t="shared" si="165"/>
        <v>DRCASCBB</v>
      </c>
      <c r="BD732" s="11" t="str">
        <f t="shared" si="166"/>
        <v>DRCASCBB</v>
      </c>
      <c r="BE732" s="11" t="str">
        <f t="shared" si="167"/>
        <v>DRCASCBB</v>
      </c>
    </row>
    <row r="733" spans="1:57" ht="11.25" hidden="1" customHeight="1">
      <c r="A733" s="6">
        <v>731</v>
      </c>
      <c r="B733" s="7" t="s">
        <v>1846</v>
      </c>
      <c r="C733" s="8" t="s">
        <v>1847</v>
      </c>
      <c r="D733" s="7" t="s">
        <v>72</v>
      </c>
      <c r="E733" s="7" t="s">
        <v>73</v>
      </c>
      <c r="F733" s="7" t="s">
        <v>82</v>
      </c>
      <c r="G733" s="9">
        <v>122</v>
      </c>
      <c r="H733" s="9">
        <v>97</v>
      </c>
      <c r="I733" s="9">
        <v>62</v>
      </c>
      <c r="J733" s="9">
        <v>53</v>
      </c>
      <c r="K733" s="9">
        <v>51</v>
      </c>
      <c r="L733" s="9">
        <v>59</v>
      </c>
      <c r="M733" s="9">
        <v>42</v>
      </c>
      <c r="N733" s="9">
        <v>60</v>
      </c>
      <c r="O733" s="9">
        <v>56</v>
      </c>
      <c r="P733" s="9">
        <v>42</v>
      </c>
      <c r="Q733" s="10">
        <v>112</v>
      </c>
      <c r="R733" s="11">
        <v>24</v>
      </c>
      <c r="S733" s="11">
        <v>1</v>
      </c>
      <c r="T733" s="11">
        <v>109</v>
      </c>
      <c r="U733" s="11">
        <v>92</v>
      </c>
      <c r="V733" s="11">
        <v>1</v>
      </c>
      <c r="W733" s="11">
        <v>106</v>
      </c>
      <c r="X733" s="11">
        <f t="shared" si="154"/>
        <v>445</v>
      </c>
      <c r="Y733" s="11">
        <f t="shared" si="155"/>
        <v>5015</v>
      </c>
      <c r="Z733" s="11">
        <f t="shared" si="156"/>
        <v>1380</v>
      </c>
      <c r="AA733" s="11">
        <f t="shared" si="157"/>
        <v>4355</v>
      </c>
      <c r="AB733" s="11">
        <f t="shared" si="158"/>
        <v>4355</v>
      </c>
      <c r="AC733" s="6">
        <f t="shared" si="159"/>
        <v>5010</v>
      </c>
      <c r="AD733" s="9" t="s">
        <v>97</v>
      </c>
      <c r="AE733" s="3" t="str">
        <f>IF(ISERROR(VLOOKUP($AD733,技まとめ!$A$1:$F$380,6,FALSE)),"－",VLOOKUP($AD733,技まとめ!$A$1:$F$380,6,FALSE))</f>
        <v>BL</v>
      </c>
      <c r="AF733" s="3">
        <f>IF(ISERROR(VLOOKUP($AD733,技まとめ!$A$1:$F$380,3,FALSE)),"－",VLOOKUP($AD733,技まとめ!$A$1:$F$380,3,FALSE))</f>
        <v>38</v>
      </c>
      <c r="AG733" s="3">
        <f>IF(ISERROR(VLOOKUP($AD733,技まとめ!$A$1:$F$380,5,FALSE)),"－",VLOOKUP($AD733,技まとめ!$A$1:$F$380,5,FALSE))</f>
        <v>16</v>
      </c>
      <c r="AH733" s="3" t="str">
        <f>IF($E733=IF(ISERROR(VLOOKUP($AD733,技まとめ!$A$1:$F$380,4,FALSE)),"－",VLOOKUP($AD733,技まとめ!$A$1:$F$380,4,FALSE)),"一致","")</f>
        <v>一致</v>
      </c>
      <c r="AI733" s="9" t="s">
        <v>300</v>
      </c>
      <c r="AJ733" s="3" t="str">
        <f>IF(ISERROR(VLOOKUP($AI733,技まとめ!$A$1:$F$380,6,FALSE)),"－",VLOOKUP($AI733,技まとめ!$A$1:$F$380,6,FALSE))</f>
        <v>BB</v>
      </c>
      <c r="AK733" s="3">
        <f>IF(ISERROR(VLOOKUP($AI733,技まとめ!$A$1:$F$380,3,FALSE)),"－",VLOOKUP($AI733,技まとめ!$A$1:$F$380,3,FALSE))</f>
        <v>49</v>
      </c>
      <c r="AL733" s="3">
        <f>IF(ISERROR(VLOOKUP($AI733,技まとめ!$A$1:$F$380,5,FALSE)),"－",VLOOKUP($AI733,技まとめ!$A$1:$F$380,5,FALSE))</f>
        <v>32</v>
      </c>
      <c r="AM733" s="3" t="str">
        <f>IF($E733=IF(ISERROR(VLOOKUP($AI733,技まとめ!$A$1:$F$380,4,FALSE)),"－",VLOOKUP($AI733,技まとめ!$A$1:$F$380,4,FALSE)),"一致","")</f>
        <v/>
      </c>
      <c r="AN733" s="9" t="s">
        <v>503</v>
      </c>
      <c r="AO733" s="3" t="str">
        <f>IF(ISERROR(VLOOKUP($AN733,技まとめ!$A$1:$F$380,6,FALSE)),"－",VLOOKUP($AN733,技まとめ!$A$1:$F$380,6,FALSE))</f>
        <v>DR</v>
      </c>
      <c r="AP733" s="3">
        <f>IF(ISERROR(VLOOKUP($AN733,技まとめ!$A$1:$F$380,3,FALSE)),"－",VLOOKUP($AN733,技まとめ!$A$1:$F$380,3,FALSE))</f>
        <v>68</v>
      </c>
      <c r="AQ733" s="3">
        <f>IF(ISERROR(VLOOKUP($AN733,技まとめ!$A$1:$F$380,5,FALSE)),"－",VLOOKUP($AN733,技まとめ!$A$1:$F$380,5,FALSE))</f>
        <v>41</v>
      </c>
      <c r="AR733" s="3" t="str">
        <f>IF($E733=IF(ISERROR(VLOOKUP($AN733,技まとめ!$A$1:$F$380,4,FALSE)),"－",VLOOKUP($AN733,技まとめ!$A$1:$F$380,4,FALSE)),"一致","")</f>
        <v/>
      </c>
      <c r="AS733" s="9" t="s">
        <v>286</v>
      </c>
      <c r="AT733" s="3" t="str">
        <f>IF(ISERROR(VLOOKUP($AS733,技まとめ!$A$1:$F$380,6,FALSE)),"－",VLOOKUP($AS733,技まとめ!$A$1:$F$380,6,FALSE))</f>
        <v>DR</v>
      </c>
      <c r="AU733" s="3">
        <f>IF(ISERROR(VLOOKUP($AS733,技まとめ!$A$1:$F$380,3,FALSE)),"－",VLOOKUP($AS733,技まとめ!$A$1:$F$380,3,FALSE))</f>
        <v>80</v>
      </c>
      <c r="AV733" s="3">
        <f>IF(ISERROR(VLOOKUP($AS733,技まとめ!$A$1:$F$380,5,FALSE)),"－",VLOOKUP($AS733,技まとめ!$A$1:$F$380,5,FALSE))</f>
        <v>46</v>
      </c>
      <c r="AW733" s="3" t="str">
        <f>IF($E733=IF(ISERROR(VLOOKUP($AS733,技まとめ!$A$1:$F$380,4,FALSE)),"－",VLOOKUP($AS733,技まとめ!$A$1:$F$380,4,FALSE)),"一致","")</f>
        <v>一致</v>
      </c>
      <c r="AX733" s="12" t="str">
        <f t="shared" si="160"/>
        <v>うしろのしょうめんスピニングカットオオウチワじごくぐるま</v>
      </c>
      <c r="AY733" s="12" t="str">
        <f t="shared" si="161"/>
        <v>うしろのしょうめんスピニングカットオオウチワじごくぐるま</v>
      </c>
      <c r="AZ733" s="12" t="str">
        <f t="shared" si="162"/>
        <v>うしろのしょうめんスピニングカットオオウチワじごくぐるま</v>
      </c>
      <c r="BA733" s="12" t="str">
        <f t="shared" si="163"/>
        <v>うしろのしょうめんスピニングカットオオウチワじごくぐるま</v>
      </c>
      <c r="BB733" s="11" t="str">
        <f t="shared" si="164"/>
        <v>BLBBDRDR</v>
      </c>
      <c r="BC733" s="11" t="str">
        <f t="shared" si="165"/>
        <v>BLBBDRDR</v>
      </c>
      <c r="BD733" s="11" t="str">
        <f t="shared" si="166"/>
        <v>BLBBDRDR</v>
      </c>
      <c r="BE733" s="11" t="str">
        <f t="shared" si="167"/>
        <v>BLBBDRDR</v>
      </c>
    </row>
    <row r="734" spans="1:57" ht="11.25" hidden="1" customHeight="1">
      <c r="A734" s="6">
        <v>732</v>
      </c>
      <c r="B734" s="7" t="s">
        <v>1848</v>
      </c>
      <c r="C734" s="8" t="s">
        <v>1849</v>
      </c>
      <c r="D734" s="7" t="s">
        <v>72</v>
      </c>
      <c r="E734" s="7" t="s">
        <v>95</v>
      </c>
      <c r="F734" s="7" t="s">
        <v>82</v>
      </c>
      <c r="G734" s="9">
        <v>118</v>
      </c>
      <c r="H734" s="9">
        <v>99</v>
      </c>
      <c r="I734" s="9">
        <v>50</v>
      </c>
      <c r="J734" s="9">
        <v>38</v>
      </c>
      <c r="K734" s="9">
        <v>38</v>
      </c>
      <c r="L734" s="9">
        <v>51</v>
      </c>
      <c r="M734" s="9">
        <v>60</v>
      </c>
      <c r="N734" s="9">
        <v>56</v>
      </c>
      <c r="O734" s="9">
        <v>57</v>
      </c>
      <c r="P734" s="9">
        <v>75</v>
      </c>
      <c r="Q734" s="10">
        <v>100</v>
      </c>
      <c r="R734" s="11">
        <v>25</v>
      </c>
      <c r="S734" s="11">
        <v>1</v>
      </c>
      <c r="T734" s="11">
        <v>101</v>
      </c>
      <c r="U734" s="11">
        <v>110</v>
      </c>
      <c r="V734" s="11">
        <v>1</v>
      </c>
      <c r="W734" s="11">
        <v>107</v>
      </c>
      <c r="X734" s="11">
        <f t="shared" si="154"/>
        <v>445</v>
      </c>
      <c r="Y734" s="11">
        <f t="shared" si="155"/>
        <v>4540</v>
      </c>
      <c r="Z734" s="11">
        <f t="shared" si="156"/>
        <v>1420</v>
      </c>
      <c r="AA734" s="11">
        <f t="shared" si="157"/>
        <v>4080</v>
      </c>
      <c r="AB734" s="11">
        <f t="shared" si="158"/>
        <v>4080</v>
      </c>
      <c r="AC734" s="6">
        <f t="shared" si="159"/>
        <v>4700</v>
      </c>
      <c r="AD734" s="9" t="s">
        <v>129</v>
      </c>
      <c r="AE734" s="3" t="str">
        <f>IF(ISERROR(VLOOKUP($AD734,技まとめ!$A$1:$F$380,6,FALSE)),"－",VLOOKUP($AD734,技まとめ!$A$1:$F$380,6,FALSE))</f>
        <v>BL</v>
      </c>
      <c r="AF734" s="3">
        <f>IF(ISERROR(VLOOKUP($AD734,技まとめ!$A$1:$F$380,3,FALSE)),"－",VLOOKUP($AD734,技まとめ!$A$1:$F$380,3,FALSE))</f>
        <v>13</v>
      </c>
      <c r="AG734" s="3">
        <f>IF(ISERROR(VLOOKUP($AD734,技まとめ!$A$1:$F$380,5,FALSE)),"－",VLOOKUP($AD734,技まとめ!$A$1:$F$380,5,FALSE))</f>
        <v>20</v>
      </c>
      <c r="AH734" s="3" t="str">
        <f>IF($E734=IF(ISERROR(VLOOKUP($AD734,技まとめ!$A$1:$F$380,4,FALSE)),"－",VLOOKUP($AD734,技まとめ!$A$1:$F$380,4,FALSE)),"一致","")</f>
        <v>一致</v>
      </c>
      <c r="AI734" s="9" t="s">
        <v>845</v>
      </c>
      <c r="AJ734" s="3" t="str">
        <f>IF(ISERROR(VLOOKUP($AI734,技まとめ!$A$1:$F$380,6,FALSE)),"－",VLOOKUP($AI734,技まとめ!$A$1:$F$380,6,FALSE))</f>
        <v>BL</v>
      </c>
      <c r="AK734" s="3">
        <f>IF(ISERROR(VLOOKUP($AI734,技まとめ!$A$1:$F$380,3,FALSE)),"－",VLOOKUP($AI734,技まとめ!$A$1:$F$380,3,FALSE))</f>
        <v>31</v>
      </c>
      <c r="AL734" s="3">
        <f>IF(ISERROR(VLOOKUP($AI734,技まとめ!$A$1:$F$380,5,FALSE)),"－",VLOOKUP($AI734,技まとめ!$A$1:$F$380,5,FALSE))</f>
        <v>28</v>
      </c>
      <c r="AM734" s="3" t="str">
        <f>IF($E734=IF(ISERROR(VLOOKUP($AI734,技まとめ!$A$1:$F$380,4,FALSE)),"－",VLOOKUP($AI734,技まとめ!$A$1:$F$380,4,FALSE)),"一致","")</f>
        <v/>
      </c>
      <c r="AN734" s="9" t="s">
        <v>259</v>
      </c>
      <c r="AO734" s="3" t="str">
        <f>IF(ISERROR(VLOOKUP($AN734,技まとめ!$A$1:$F$380,6,FALSE)),"－",VLOOKUP($AN734,技まとめ!$A$1:$F$380,6,FALSE))</f>
        <v>NS</v>
      </c>
      <c r="AP734" s="3">
        <f>IF(ISERROR(VLOOKUP($AN734,技まとめ!$A$1:$F$380,3,FALSE)),"－",VLOOKUP($AN734,技まとめ!$A$1:$F$380,3,FALSE))</f>
        <v>64</v>
      </c>
      <c r="AQ734" s="3">
        <f>IF(ISERROR(VLOOKUP($AN734,技まとめ!$A$1:$F$380,5,FALSE)),"－",VLOOKUP($AN734,技まとめ!$A$1:$F$380,5,FALSE))</f>
        <v>37</v>
      </c>
      <c r="AR734" s="3" t="str">
        <f>IF($E734=IF(ISERROR(VLOOKUP($AN734,技まとめ!$A$1:$F$380,4,FALSE)),"－",VLOOKUP($AN734,技まとめ!$A$1:$F$380,4,FALSE)),"一致","")</f>
        <v>一致</v>
      </c>
      <c r="AS734" s="9" t="s">
        <v>557</v>
      </c>
      <c r="AT734" s="3" t="str">
        <f>IF(ISERROR(VLOOKUP($AS734,技まとめ!$A$1:$F$380,6,FALSE)),"－",VLOOKUP($AS734,技まとめ!$A$1:$F$380,6,FALSE))</f>
        <v>LS</v>
      </c>
      <c r="AU734" s="3">
        <f>IF(ISERROR(VLOOKUP($AS734,技まとめ!$A$1:$F$380,3,FALSE)),"－",VLOOKUP($AS734,技まとめ!$A$1:$F$380,3,FALSE))</f>
        <v>101</v>
      </c>
      <c r="AV734" s="3">
        <f>IF(ISERROR(VLOOKUP($AS734,技まとめ!$A$1:$F$380,5,FALSE)),"－",VLOOKUP($AS734,技まとめ!$A$1:$F$380,5,FALSE))</f>
        <v>66</v>
      </c>
      <c r="AW734" s="3" t="str">
        <f>IF($E734=IF(ISERROR(VLOOKUP($AS734,技まとめ!$A$1:$F$380,4,FALSE)),"－",VLOOKUP($AS734,技まとめ!$A$1:$F$380,4,FALSE)),"一致","")</f>
        <v/>
      </c>
      <c r="AX734" s="12" t="str">
        <f t="shared" si="160"/>
        <v>クイックドロウアイスグランドアストロブレイクトリプルブースト</v>
      </c>
      <c r="AY734" s="12" t="str">
        <f t="shared" si="161"/>
        <v>クイックドロウアイスグランドアストロブレイクトリプルブースト</v>
      </c>
      <c r="AZ734" s="12" t="str">
        <f t="shared" si="162"/>
        <v>クイックドロウアイスグランドアストロブレイクトリプルブースト</v>
      </c>
      <c r="BA734" s="12" t="str">
        <f t="shared" si="163"/>
        <v>クイックドロウアイスグランドアストロブレイクトリプルブースト</v>
      </c>
      <c r="BB734" s="11" t="str">
        <f t="shared" si="164"/>
        <v>BLBLNSLS</v>
      </c>
      <c r="BC734" s="11" t="str">
        <f t="shared" si="165"/>
        <v>BLBLNSLS</v>
      </c>
      <c r="BD734" s="11" t="str">
        <f t="shared" si="166"/>
        <v>BLBLNSLS</v>
      </c>
      <c r="BE734" s="11" t="str">
        <f t="shared" si="167"/>
        <v>BLBLNSLS</v>
      </c>
    </row>
    <row r="735" spans="1:57" ht="11.25" hidden="1" customHeight="1">
      <c r="A735" s="6">
        <v>733</v>
      </c>
      <c r="B735" s="7" t="s">
        <v>1850</v>
      </c>
      <c r="C735" s="8" t="s">
        <v>1851</v>
      </c>
      <c r="D735" s="7" t="s">
        <v>72</v>
      </c>
      <c r="E735" s="7" t="s">
        <v>73</v>
      </c>
      <c r="F735" s="7" t="s">
        <v>74</v>
      </c>
      <c r="G735" s="9">
        <v>122</v>
      </c>
      <c r="H735" s="9">
        <v>92</v>
      </c>
      <c r="I735" s="9">
        <v>48</v>
      </c>
      <c r="J735" s="9">
        <v>41</v>
      </c>
      <c r="K735" s="9">
        <v>39</v>
      </c>
      <c r="L735" s="9">
        <v>56</v>
      </c>
      <c r="M735" s="9">
        <v>60</v>
      </c>
      <c r="N735" s="9">
        <v>56</v>
      </c>
      <c r="O735" s="9">
        <v>51</v>
      </c>
      <c r="P735" s="9">
        <v>66</v>
      </c>
      <c r="Q735" s="10">
        <v>98</v>
      </c>
      <c r="R735" s="11">
        <v>20</v>
      </c>
      <c r="S735" s="11">
        <v>1</v>
      </c>
      <c r="T735" s="11">
        <v>106</v>
      </c>
      <c r="U735" s="11">
        <v>110</v>
      </c>
      <c r="V735" s="11">
        <v>1</v>
      </c>
      <c r="W735" s="11">
        <v>101</v>
      </c>
      <c r="X735" s="11">
        <f t="shared" si="154"/>
        <v>437</v>
      </c>
      <c r="Y735" s="11">
        <f t="shared" si="155"/>
        <v>4430</v>
      </c>
      <c r="Z735" s="11">
        <f t="shared" si="156"/>
        <v>1215</v>
      </c>
      <c r="AA735" s="11">
        <f t="shared" si="157"/>
        <v>4225</v>
      </c>
      <c r="AB735" s="11">
        <f t="shared" si="158"/>
        <v>4225</v>
      </c>
      <c r="AC735" s="6">
        <f t="shared" si="159"/>
        <v>4845</v>
      </c>
      <c r="AD735" s="9" t="s">
        <v>634</v>
      </c>
      <c r="AE735" s="3" t="str">
        <f>IF(ISERROR(VLOOKUP($AD735,技まとめ!$A$1:$F$380,6,FALSE)),"－",VLOOKUP($AD735,技まとめ!$A$1:$F$380,6,FALSE))</f>
        <v>DR</v>
      </c>
      <c r="AF735" s="3">
        <f>IF(ISERROR(VLOOKUP($AD735,技まとめ!$A$1:$F$380,3,FALSE)),"－",VLOOKUP($AD735,技まとめ!$A$1:$F$380,3,FALSE))</f>
        <v>13</v>
      </c>
      <c r="AG735" s="3">
        <f>IF(ISERROR(VLOOKUP($AD735,技まとめ!$A$1:$F$380,5,FALSE)),"－",VLOOKUP($AD735,技まとめ!$A$1:$F$380,5,FALSE))</f>
        <v>20</v>
      </c>
      <c r="AH735" s="3" t="str">
        <f>IF($E735=IF(ISERROR(VLOOKUP($AD735,技まとめ!$A$1:$F$380,4,FALSE)),"－",VLOOKUP($AD735,技まとめ!$A$1:$F$380,4,FALSE)),"一致","")</f>
        <v/>
      </c>
      <c r="AI735" s="9" t="s">
        <v>214</v>
      </c>
      <c r="AJ735" s="3" t="str">
        <f>IF(ISERROR(VLOOKUP($AI735,技まとめ!$A$1:$F$380,6,FALSE)),"－",VLOOKUP($AI735,技まとめ!$A$1:$F$380,6,FALSE))</f>
        <v>DR</v>
      </c>
      <c r="AK735" s="3">
        <f>IF(ISERROR(VLOOKUP($AI735,技まとめ!$A$1:$F$380,3,FALSE)),"－",VLOOKUP($AI735,技まとめ!$A$1:$F$380,3,FALSE))</f>
        <v>27</v>
      </c>
      <c r="AL735" s="3">
        <f>IF(ISERROR(VLOOKUP($AI735,技まとめ!$A$1:$F$380,5,FALSE)),"－",VLOOKUP($AI735,技まとめ!$A$1:$F$380,5,FALSE))</f>
        <v>25</v>
      </c>
      <c r="AM735" s="3" t="str">
        <f>IF($E735=IF(ISERROR(VLOOKUP($AI735,技まとめ!$A$1:$F$380,4,FALSE)),"－",VLOOKUP($AI735,技まとめ!$A$1:$F$380,4,FALSE)),"一致","")</f>
        <v/>
      </c>
      <c r="AN735" s="9" t="s">
        <v>440</v>
      </c>
      <c r="AO735" s="3" t="str">
        <f>IF(ISERROR(VLOOKUP($AN735,技まとめ!$A$1:$F$380,6,FALSE)),"－",VLOOKUP($AN735,技まとめ!$A$1:$F$380,6,FALSE))</f>
        <v>CA</v>
      </c>
      <c r="AP735" s="3">
        <f>IF(ISERROR(VLOOKUP($AN735,技まとめ!$A$1:$F$380,3,FALSE)),"－",VLOOKUP($AN735,技まとめ!$A$1:$F$380,3,FALSE))</f>
        <v>15</v>
      </c>
      <c r="AQ735" s="3">
        <f>IF(ISERROR(VLOOKUP($AN735,技まとめ!$A$1:$F$380,5,FALSE)),"－",VLOOKUP($AN735,技まとめ!$A$1:$F$380,5,FALSE))</f>
        <v>20</v>
      </c>
      <c r="AR735" s="3" t="str">
        <f>IF($E735=IF(ISERROR(VLOOKUP($AN735,技まとめ!$A$1:$F$380,4,FALSE)),"－",VLOOKUP($AN735,技まとめ!$A$1:$F$380,4,FALSE)),"一致","")</f>
        <v/>
      </c>
      <c r="AS735" s="9" t="s">
        <v>1406</v>
      </c>
      <c r="AT735" s="3" t="str">
        <f>IF(ISERROR(VLOOKUP($AS735,技まとめ!$A$1:$F$380,6,FALSE)),"－",VLOOKUP($AS735,技まとめ!$A$1:$F$380,6,FALSE))</f>
        <v>CA</v>
      </c>
      <c r="AU735" s="3">
        <f>IF(ISERROR(VLOOKUP($AS735,技まとめ!$A$1:$F$380,3,FALSE)),"－",VLOOKUP($AS735,技まとめ!$A$1:$F$380,3,FALSE))</f>
        <v>56</v>
      </c>
      <c r="AV735" s="3">
        <f>IF(ISERROR(VLOOKUP($AS735,技まとめ!$A$1:$F$380,5,FALSE)),"－",VLOOKUP($AS735,技まとめ!$A$1:$F$380,5,FALSE))</f>
        <v>37</v>
      </c>
      <c r="AW735" s="3" t="str">
        <f>IF($E735=IF(ISERROR(VLOOKUP($AS735,技まとめ!$A$1:$F$380,4,FALSE)),"－",VLOOKUP($AS735,技まとめ!$A$1:$F$380,4,FALSE)),"一致","")</f>
        <v/>
      </c>
      <c r="AX735" s="12" t="str">
        <f t="shared" si="160"/>
        <v>たまのりピエロムーンサルトスワンダイブグレートバリアリーフ</v>
      </c>
      <c r="AY735" s="12" t="str">
        <f t="shared" si="161"/>
        <v>たまのりピエロムーンサルトスワンダイブグレートバリアリーフ</v>
      </c>
      <c r="AZ735" s="12" t="str">
        <f t="shared" si="162"/>
        <v>たまのりピエロムーンサルトスワンダイブグレートバリアリーフ</v>
      </c>
      <c r="BA735" s="12" t="str">
        <f t="shared" si="163"/>
        <v>たまのりピエロムーンサルトスワンダイブグレートバリアリーフ</v>
      </c>
      <c r="BB735" s="11" t="str">
        <f t="shared" si="164"/>
        <v>DRDRCACA</v>
      </c>
      <c r="BC735" s="11" t="str">
        <f t="shared" si="165"/>
        <v>DRDRCACA</v>
      </c>
      <c r="BD735" s="11" t="str">
        <f t="shared" si="166"/>
        <v>DRDRCACA</v>
      </c>
      <c r="BE735" s="11" t="str">
        <f t="shared" si="167"/>
        <v>DRDRCACA</v>
      </c>
    </row>
    <row r="736" spans="1:57" ht="11.25" hidden="1" customHeight="1">
      <c r="A736" s="6">
        <v>734</v>
      </c>
      <c r="B736" s="7" t="s">
        <v>1852</v>
      </c>
      <c r="C736" s="8" t="s">
        <v>1853</v>
      </c>
      <c r="D736" s="7" t="s">
        <v>72</v>
      </c>
      <c r="E736" s="7" t="s">
        <v>102</v>
      </c>
      <c r="F736" s="7" t="s">
        <v>128</v>
      </c>
      <c r="G736" s="9">
        <v>121</v>
      </c>
      <c r="H736" s="9">
        <v>94</v>
      </c>
      <c r="I736" s="9">
        <v>46</v>
      </c>
      <c r="J736" s="9">
        <v>52</v>
      </c>
      <c r="K736" s="9">
        <v>51</v>
      </c>
      <c r="L736" s="9">
        <v>53</v>
      </c>
      <c r="M736" s="9">
        <v>57</v>
      </c>
      <c r="N736" s="9">
        <v>42</v>
      </c>
      <c r="O736" s="9">
        <v>54</v>
      </c>
      <c r="P736" s="9">
        <v>74</v>
      </c>
      <c r="Q736" s="10">
        <v>96</v>
      </c>
      <c r="R736" s="11">
        <v>37</v>
      </c>
      <c r="S736" s="11">
        <v>1</v>
      </c>
      <c r="T736" s="11">
        <v>103</v>
      </c>
      <c r="U736" s="11">
        <v>107</v>
      </c>
      <c r="V736" s="11">
        <v>1</v>
      </c>
      <c r="W736" s="11">
        <v>104</v>
      </c>
      <c r="X736" s="11">
        <f t="shared" si="154"/>
        <v>449</v>
      </c>
      <c r="Y736" s="11">
        <f t="shared" si="155"/>
        <v>4365</v>
      </c>
      <c r="Z736" s="11">
        <f t="shared" si="156"/>
        <v>1825</v>
      </c>
      <c r="AA736" s="11">
        <f t="shared" si="157"/>
        <v>4135</v>
      </c>
      <c r="AB736" s="11">
        <f t="shared" si="158"/>
        <v>4135</v>
      </c>
      <c r="AC736" s="6">
        <f t="shared" si="159"/>
        <v>4825</v>
      </c>
      <c r="AD736" s="9" t="s">
        <v>1115</v>
      </c>
      <c r="AE736" s="3" t="str">
        <f>IF(ISERROR(VLOOKUP($AD736,技まとめ!$A$1:$F$380,6,FALSE)),"－",VLOOKUP($AD736,技まとめ!$A$1:$F$380,6,FALSE))</f>
        <v>－</v>
      </c>
      <c r="AF736" s="3">
        <f>IF(ISERROR(VLOOKUP($AD736,技まとめ!$A$1:$F$380,3,FALSE)),"－",VLOOKUP($AD736,技まとめ!$A$1:$F$380,3,FALSE))</f>
        <v>0</v>
      </c>
      <c r="AG736" s="3">
        <f>IF(ISERROR(VLOOKUP($AD736,技まとめ!$A$1:$F$380,5,FALSE)),"－",VLOOKUP($AD736,技まとめ!$A$1:$F$380,5,FALSE))</f>
        <v>0</v>
      </c>
      <c r="AH736" s="3" t="str">
        <f>IF($E736=IF(ISERROR(VLOOKUP($AD736,技まとめ!$A$1:$F$380,4,FALSE)),"－",VLOOKUP($AD736,技まとめ!$A$1:$F$380,4,FALSE)),"一致","")</f>
        <v/>
      </c>
      <c r="AI736" s="9" t="s">
        <v>735</v>
      </c>
      <c r="AJ736" s="3" t="str">
        <f>IF(ISERROR(VLOOKUP($AI736,技まとめ!$A$1:$F$380,6,FALSE)),"－",VLOOKUP($AI736,技まとめ!$A$1:$F$380,6,FALSE))</f>
        <v>SC</v>
      </c>
      <c r="AK736" s="3">
        <f>IF(ISERROR(VLOOKUP($AI736,技まとめ!$A$1:$F$380,3,FALSE)),"－",VLOOKUP($AI736,技まとめ!$A$1:$F$380,3,FALSE))</f>
        <v>51</v>
      </c>
      <c r="AL736" s="3">
        <f>IF(ISERROR(VLOOKUP($AI736,技まとめ!$A$1:$F$380,5,FALSE)),"－",VLOOKUP($AI736,技まとめ!$A$1:$F$380,5,FALSE))</f>
        <v>31</v>
      </c>
      <c r="AM736" s="3" t="str">
        <f>IF($E736=IF(ISERROR(VLOOKUP($AI736,技まとめ!$A$1:$F$380,4,FALSE)),"－",VLOOKUP($AI736,技まとめ!$A$1:$F$380,4,FALSE)),"一致","")</f>
        <v>一致</v>
      </c>
      <c r="AN736" s="9" t="s">
        <v>730</v>
      </c>
      <c r="AO736" s="3" t="str">
        <f>IF(ISERROR(VLOOKUP($AN736,技まとめ!$A$1:$F$380,6,FALSE)),"－",VLOOKUP($AN736,技まとめ!$A$1:$F$380,6,FALSE))</f>
        <v>BS</v>
      </c>
      <c r="AP736" s="3">
        <f>IF(ISERROR(VLOOKUP($AN736,技まとめ!$A$1:$F$380,3,FALSE)),"－",VLOOKUP($AN736,技まとめ!$A$1:$F$380,3,FALSE))</f>
        <v>83</v>
      </c>
      <c r="AQ736" s="3">
        <f>IF(ISERROR(VLOOKUP($AN736,技まとめ!$A$1:$F$380,5,FALSE)),"－",VLOOKUP($AN736,技まとめ!$A$1:$F$380,5,FALSE))</f>
        <v>46</v>
      </c>
      <c r="AR736" s="3" t="str">
        <f>IF($E736=IF(ISERROR(VLOOKUP($AN736,技まとめ!$A$1:$F$380,4,FALSE)),"－",VLOOKUP($AN736,技まとめ!$A$1:$F$380,4,FALSE)),"一致","")</f>
        <v>一致</v>
      </c>
      <c r="AS736" s="9" t="s">
        <v>551</v>
      </c>
      <c r="AT736" s="3" t="str">
        <f>IF(ISERROR(VLOOKUP($AS736,技まとめ!$A$1:$F$380,6,FALSE)),"－",VLOOKUP($AS736,技まとめ!$A$1:$F$380,6,FALSE))</f>
        <v>NS</v>
      </c>
      <c r="AU736" s="3">
        <f>IF(ISERROR(VLOOKUP($AS736,技まとめ!$A$1:$F$380,3,FALSE)),"－",VLOOKUP($AS736,技まとめ!$A$1:$F$380,3,FALSE))</f>
        <v>101</v>
      </c>
      <c r="AV736" s="3">
        <f>IF(ISERROR(VLOOKUP($AS736,技まとめ!$A$1:$F$380,5,FALSE)),"－",VLOOKUP($AS736,技まとめ!$A$1:$F$380,5,FALSE))</f>
        <v>55</v>
      </c>
      <c r="AW736" s="3" t="str">
        <f>IF($E736=IF(ISERROR(VLOOKUP($AS736,技まとめ!$A$1:$F$380,4,FALSE)),"－",VLOOKUP($AS736,技まとめ!$A$1:$F$380,4,FALSE)),"一致","")</f>
        <v>一致</v>
      </c>
      <c r="AX736" s="12" t="str">
        <f t="shared" si="160"/>
        <v>ぞくせいきょうかダブルグレネードドラゴンキャノントライアングルＺ</v>
      </c>
      <c r="AY736" s="12" t="str">
        <f t="shared" si="161"/>
        <v>ぞくせいきょうかダブルグレネードドラゴンキャノントライアングルＺ</v>
      </c>
      <c r="AZ736" s="12" t="str">
        <f t="shared" si="162"/>
        <v>ぞくせいきょうかダブルグレネードドラゴンキャノントライアングルＺ</v>
      </c>
      <c r="BA736" s="12" t="str">
        <f t="shared" si="163"/>
        <v>ぞくせいきょうかダブルグレネードドラゴンキャノントライアングルＺ</v>
      </c>
      <c r="BB736" s="11" t="str">
        <f t="shared" si="164"/>
        <v>－SCBSNS</v>
      </c>
      <c r="BC736" s="11" t="str">
        <f t="shared" si="165"/>
        <v>－SCBSNS</v>
      </c>
      <c r="BD736" s="11" t="str">
        <f t="shared" si="166"/>
        <v>－SCBSNS</v>
      </c>
      <c r="BE736" s="11" t="str">
        <f t="shared" si="167"/>
        <v>－SCBSNS</v>
      </c>
    </row>
    <row r="737" spans="1:57" ht="11.25" hidden="1" customHeight="1">
      <c r="A737" s="6">
        <v>735</v>
      </c>
      <c r="B737" s="7" t="s">
        <v>1854</v>
      </c>
      <c r="C737" s="8" t="s">
        <v>1855</v>
      </c>
      <c r="D737" s="7" t="s">
        <v>72</v>
      </c>
      <c r="E737" s="7" t="s">
        <v>73</v>
      </c>
      <c r="F737" s="7" t="s">
        <v>128</v>
      </c>
      <c r="G737" s="9">
        <v>105</v>
      </c>
      <c r="H737" s="9">
        <v>126</v>
      </c>
      <c r="I737" s="9">
        <v>55</v>
      </c>
      <c r="J737" s="9">
        <v>53</v>
      </c>
      <c r="K737" s="9">
        <v>53</v>
      </c>
      <c r="L737" s="9">
        <v>53</v>
      </c>
      <c r="M737" s="9">
        <v>51</v>
      </c>
      <c r="N737" s="9">
        <v>56</v>
      </c>
      <c r="O737" s="9">
        <v>57</v>
      </c>
      <c r="P737" s="9">
        <v>55</v>
      </c>
      <c r="Q737" s="10">
        <v>105</v>
      </c>
      <c r="R737" s="11">
        <v>35</v>
      </c>
      <c r="S737" s="11">
        <v>1</v>
      </c>
      <c r="T737" s="11">
        <v>103</v>
      </c>
      <c r="U737" s="11">
        <v>101</v>
      </c>
      <c r="V737" s="11">
        <v>1</v>
      </c>
      <c r="W737" s="11">
        <v>107</v>
      </c>
      <c r="X737" s="11">
        <f t="shared" si="154"/>
        <v>453</v>
      </c>
      <c r="Y737" s="11">
        <f t="shared" si="155"/>
        <v>4740</v>
      </c>
      <c r="Z737" s="11">
        <f t="shared" si="156"/>
        <v>1770</v>
      </c>
      <c r="AA737" s="11">
        <f t="shared" si="157"/>
        <v>4150</v>
      </c>
      <c r="AB737" s="11">
        <f t="shared" si="158"/>
        <v>4150</v>
      </c>
      <c r="AC737" s="6">
        <f t="shared" si="159"/>
        <v>4830</v>
      </c>
      <c r="AD737" s="9" t="s">
        <v>5061</v>
      </c>
      <c r="AE737" s="3" t="str">
        <f>IF(ISERROR(VLOOKUP($AD737,技まとめ!$A$1:$F$380,6,FALSE)),"－",VLOOKUP($AD737,技まとめ!$A$1:$F$380,6,FALSE))</f>
        <v>BL</v>
      </c>
      <c r="AF737" s="3">
        <f>IF(ISERROR(VLOOKUP($AD737,技まとめ!$A$1:$F$380,3,FALSE)),"－",VLOOKUP($AD737,技まとめ!$A$1:$F$380,3,FALSE))</f>
        <v>33</v>
      </c>
      <c r="AG737" s="3">
        <f>IF(ISERROR(VLOOKUP($AD737,技まとめ!$A$1:$F$380,5,FALSE)),"－",VLOOKUP($AD737,技まとめ!$A$1:$F$380,5,FALSE))</f>
        <v>28</v>
      </c>
      <c r="AH737" s="3" t="str">
        <f>IF($E737=IF(ISERROR(VLOOKUP($AD737,技まとめ!$A$1:$F$380,4,FALSE)),"－",VLOOKUP($AD737,技まとめ!$A$1:$F$380,4,FALSE)),"一致","")</f>
        <v/>
      </c>
      <c r="AI737" s="9" t="s">
        <v>236</v>
      </c>
      <c r="AJ737" s="3" t="str">
        <f>IF(ISERROR(VLOOKUP($AI737,技まとめ!$A$1:$F$380,6,FALSE)),"－",VLOOKUP($AI737,技まとめ!$A$1:$F$380,6,FALSE))</f>
        <v>DR</v>
      </c>
      <c r="AK737" s="3">
        <f>IF(ISERROR(VLOOKUP($AI737,技まとめ!$A$1:$F$380,3,FALSE)),"－",VLOOKUP($AI737,技まとめ!$A$1:$F$380,3,FALSE))</f>
        <v>65</v>
      </c>
      <c r="AL737" s="3">
        <f>IF(ISERROR(VLOOKUP($AI737,技まとめ!$A$1:$F$380,5,FALSE)),"－",VLOOKUP($AI737,技まとめ!$A$1:$F$380,5,FALSE))</f>
        <v>42</v>
      </c>
      <c r="AM737" s="3" t="str">
        <f>IF($E737=IF(ISERROR(VLOOKUP($AI737,技まとめ!$A$1:$F$380,4,FALSE)),"－",VLOOKUP($AI737,技まとめ!$A$1:$F$380,4,FALSE)),"一致","")</f>
        <v>一致</v>
      </c>
      <c r="AN737" s="9" t="s">
        <v>644</v>
      </c>
      <c r="AO737" s="3" t="str">
        <f>IF(ISERROR(VLOOKUP($AN737,技まとめ!$A$1:$F$380,6,FALSE)),"－",VLOOKUP($AN737,技まとめ!$A$1:$F$380,6,FALSE))</f>
        <v>－</v>
      </c>
      <c r="AP737" s="3">
        <f>IF(ISERROR(VLOOKUP($AN737,技まとめ!$A$1:$F$380,3,FALSE)),"－",VLOOKUP($AN737,技まとめ!$A$1:$F$380,3,FALSE))</f>
        <v>0</v>
      </c>
      <c r="AQ737" s="3">
        <f>IF(ISERROR(VLOOKUP($AN737,技まとめ!$A$1:$F$380,5,FALSE)),"－",VLOOKUP($AN737,技まとめ!$A$1:$F$380,5,FALSE))</f>
        <v>0</v>
      </c>
      <c r="AR737" s="3" t="str">
        <f>IF($E737=IF(ISERROR(VLOOKUP($AN737,技まとめ!$A$1:$F$380,4,FALSE)),"－",VLOOKUP($AN737,技まとめ!$A$1:$F$380,4,FALSE)),"一致","")</f>
        <v/>
      </c>
      <c r="AS737" s="9" t="s">
        <v>395</v>
      </c>
      <c r="AT737" s="3" t="str">
        <f>IF(ISERROR(VLOOKUP($AS737,技まとめ!$A$1:$F$380,6,FALSE)),"－",VLOOKUP($AS737,技まとめ!$A$1:$F$380,6,FALSE))</f>
        <v>LS</v>
      </c>
      <c r="AU737" s="3">
        <f>IF(ISERROR(VLOOKUP($AS737,技まとめ!$A$1:$F$380,3,FALSE)),"－",VLOOKUP($AS737,技まとめ!$A$1:$F$380,3,FALSE))</f>
        <v>81</v>
      </c>
      <c r="AV737" s="3">
        <f>IF(ISERROR(VLOOKUP($AS737,技まとめ!$A$1:$F$380,5,FALSE)),"－",VLOOKUP($AS737,技まとめ!$A$1:$F$380,5,FALSE))</f>
        <v>55</v>
      </c>
      <c r="AW737" s="3" t="str">
        <f>IF($E737=IF(ISERROR(VLOOKUP($AS737,技まとめ!$A$1:$F$380,4,FALSE)),"－",VLOOKUP($AS737,技まとめ!$A$1:$F$380,4,FALSE)),"一致","")</f>
        <v>一致</v>
      </c>
      <c r="AX737" s="12" t="str">
        <f t="shared" si="160"/>
        <v>スーパースキャン（Ｂ）とうめいフェイントがくしゅうドこんじょうクラブ</v>
      </c>
      <c r="AY737" s="12" t="str">
        <f t="shared" si="161"/>
        <v>スーパースキャン（Ｂ）とうめいフェイントがくしゅうドこんじょうクラブ</v>
      </c>
      <c r="AZ737" s="12" t="str">
        <f t="shared" si="162"/>
        <v>スーパースキャン（Ｂ）とうめいフェイントがくしゅうドこんじょうクラブ</v>
      </c>
      <c r="BA737" s="12" t="str">
        <f t="shared" si="163"/>
        <v>スーパースキャン（Ｂ）とうめいフェイントがくしゅうドこんじょうクラブ</v>
      </c>
      <c r="BB737" s="11" t="str">
        <f t="shared" si="164"/>
        <v>BLDR－LS</v>
      </c>
      <c r="BC737" s="11" t="str">
        <f t="shared" si="165"/>
        <v>BLDR－LS</v>
      </c>
      <c r="BD737" s="11" t="str">
        <f t="shared" si="166"/>
        <v>BLDR－LS</v>
      </c>
      <c r="BE737" s="11" t="str">
        <f t="shared" si="167"/>
        <v>BLDR－LS</v>
      </c>
    </row>
    <row r="738" spans="1:57" ht="11.25" hidden="1" customHeight="1">
      <c r="A738" s="6">
        <v>736</v>
      </c>
      <c r="B738" s="7" t="s">
        <v>1856</v>
      </c>
      <c r="C738" s="8" t="s">
        <v>1857</v>
      </c>
      <c r="D738" s="7" t="s">
        <v>72</v>
      </c>
      <c r="E738" s="7" t="s">
        <v>102</v>
      </c>
      <c r="F738" s="7" t="s">
        <v>74</v>
      </c>
      <c r="G738" s="9">
        <v>120</v>
      </c>
      <c r="H738" s="9">
        <v>102</v>
      </c>
      <c r="I738" s="9">
        <v>50</v>
      </c>
      <c r="J738" s="9">
        <v>41</v>
      </c>
      <c r="K738" s="9">
        <v>39</v>
      </c>
      <c r="L738" s="9">
        <v>56</v>
      </c>
      <c r="M738" s="9">
        <v>60</v>
      </c>
      <c r="N738" s="9">
        <v>53</v>
      </c>
      <c r="O738" s="9">
        <v>56</v>
      </c>
      <c r="P738" s="9">
        <v>71</v>
      </c>
      <c r="Q738" s="10">
        <v>100</v>
      </c>
      <c r="R738" s="11">
        <v>22</v>
      </c>
      <c r="S738" s="11">
        <v>1</v>
      </c>
      <c r="T738" s="11">
        <v>106</v>
      </c>
      <c r="U738" s="11">
        <v>110</v>
      </c>
      <c r="V738" s="11">
        <v>1</v>
      </c>
      <c r="W738" s="11">
        <v>106</v>
      </c>
      <c r="X738" s="11">
        <f t="shared" si="154"/>
        <v>446</v>
      </c>
      <c r="Y738" s="11">
        <f t="shared" si="155"/>
        <v>4535</v>
      </c>
      <c r="Z738" s="11">
        <f t="shared" si="156"/>
        <v>1310</v>
      </c>
      <c r="AA738" s="11">
        <f t="shared" si="157"/>
        <v>4250</v>
      </c>
      <c r="AB738" s="11">
        <f t="shared" si="158"/>
        <v>4250</v>
      </c>
      <c r="AC738" s="6">
        <f t="shared" si="159"/>
        <v>4880</v>
      </c>
      <c r="AD738" s="9" t="s">
        <v>776</v>
      </c>
      <c r="AE738" s="3" t="str">
        <f>IF(ISERROR(VLOOKUP($AD738,技まとめ!$A$1:$F$380,6,FALSE)),"－",VLOOKUP($AD738,技まとめ!$A$1:$F$380,6,FALSE))</f>
        <v>P1</v>
      </c>
      <c r="AF738" s="3">
        <f>IF(ISERROR(VLOOKUP($AD738,技まとめ!$A$1:$F$380,3,FALSE)),"－",VLOOKUP($AD738,技まとめ!$A$1:$F$380,3,FALSE))</f>
        <v>13</v>
      </c>
      <c r="AG738" s="3">
        <f>IF(ISERROR(VLOOKUP($AD738,技まとめ!$A$1:$F$380,5,FALSE)),"－",VLOOKUP($AD738,技まとめ!$A$1:$F$380,5,FALSE))</f>
        <v>20</v>
      </c>
      <c r="AH738" s="3" t="str">
        <f>IF($E738=IF(ISERROR(VLOOKUP($AD738,技まとめ!$A$1:$F$380,4,FALSE)),"－",VLOOKUP($AD738,技まとめ!$A$1:$F$380,4,FALSE)),"一致","")</f>
        <v>一致</v>
      </c>
      <c r="AI738" s="9" t="s">
        <v>274</v>
      </c>
      <c r="AJ738" s="3" t="str">
        <f>IF(ISERROR(VLOOKUP($AI738,技まとめ!$A$1:$F$380,6,FALSE)),"－",VLOOKUP($AI738,技まとめ!$A$1:$F$380,6,FALSE))</f>
        <v>P1</v>
      </c>
      <c r="AK738" s="3">
        <f>IF(ISERROR(VLOOKUP($AI738,技まとめ!$A$1:$F$380,3,FALSE)),"－",VLOOKUP($AI738,技まとめ!$A$1:$F$380,3,FALSE))</f>
        <v>27</v>
      </c>
      <c r="AL738" s="3">
        <f>IF(ISERROR(VLOOKUP($AI738,技まとめ!$A$1:$F$380,5,FALSE)),"－",VLOOKUP($AI738,技まとめ!$A$1:$F$380,5,FALSE))</f>
        <v>25</v>
      </c>
      <c r="AM738" s="3" t="str">
        <f>IF($E738=IF(ISERROR(VLOOKUP($AI738,技まとめ!$A$1:$F$380,4,FALSE)),"－",VLOOKUP($AI738,技まとめ!$A$1:$F$380,4,FALSE)),"一致","")</f>
        <v>一致</v>
      </c>
      <c r="AN738" s="9" t="s">
        <v>366</v>
      </c>
      <c r="AO738" s="3" t="str">
        <f>IF(ISERROR(VLOOKUP($AN738,技まとめ!$A$1:$F$380,6,FALSE)),"－",VLOOKUP($AN738,技まとめ!$A$1:$F$380,6,FALSE))</f>
        <v>BL</v>
      </c>
      <c r="AP738" s="3">
        <f>IF(ISERROR(VLOOKUP($AN738,技まとめ!$A$1:$F$380,3,FALSE)),"－",VLOOKUP($AN738,技まとめ!$A$1:$F$380,3,FALSE))</f>
        <v>65</v>
      </c>
      <c r="AQ738" s="3">
        <f>IF(ISERROR(VLOOKUP($AN738,技まとめ!$A$1:$F$380,5,FALSE)),"－",VLOOKUP($AN738,技まとめ!$A$1:$F$380,5,FALSE))</f>
        <v>42</v>
      </c>
      <c r="AR738" s="3" t="str">
        <f>IF($E738=IF(ISERROR(VLOOKUP($AN738,技まとめ!$A$1:$F$380,4,FALSE)),"－",VLOOKUP($AN738,技まとめ!$A$1:$F$380,4,FALSE)),"一致","")</f>
        <v/>
      </c>
      <c r="AS738" s="9" t="s">
        <v>240</v>
      </c>
      <c r="AT738" s="3" t="str">
        <f>IF(ISERROR(VLOOKUP($AS738,技まとめ!$A$1:$F$380,6,FALSE)),"－",VLOOKUP($AS738,技まとめ!$A$1:$F$380,6,FALSE))</f>
        <v>P1</v>
      </c>
      <c r="AU738" s="3">
        <f>IF(ISERROR(VLOOKUP($AS738,技まとめ!$A$1:$F$380,3,FALSE)),"－",VLOOKUP($AS738,技まとめ!$A$1:$F$380,3,FALSE))</f>
        <v>83</v>
      </c>
      <c r="AV738" s="3">
        <f>IF(ISERROR(VLOOKUP($AS738,技まとめ!$A$1:$F$380,5,FALSE)),"－",VLOOKUP($AS738,技まとめ!$A$1:$F$380,5,FALSE))</f>
        <v>47</v>
      </c>
      <c r="AW738" s="3" t="str">
        <f>IF($E738=IF(ISERROR(VLOOKUP($AS738,技まとめ!$A$1:$F$380,4,FALSE)),"－",VLOOKUP($AS738,技まとめ!$A$1:$F$380,4,FALSE)),"一致","")</f>
        <v>一致</v>
      </c>
      <c r="AX738" s="12" t="str">
        <f t="shared" si="160"/>
        <v>ねっけつパンチロケットこぶしプロファイルゾーンダブルロケット</v>
      </c>
      <c r="AY738" s="12" t="str">
        <f t="shared" si="161"/>
        <v>ねっけつパンチロケットこぶしプロファイルゾーンダブルロケット</v>
      </c>
      <c r="AZ738" s="12" t="str">
        <f t="shared" si="162"/>
        <v>ねっけつパンチロケットこぶしプロファイルゾーンダブルロケット</v>
      </c>
      <c r="BA738" s="12" t="str">
        <f t="shared" si="163"/>
        <v>ねっけつパンチロケットこぶしプロファイルゾーンダブルロケット</v>
      </c>
      <c r="BB738" s="11" t="str">
        <f t="shared" si="164"/>
        <v>P1P1BLP1</v>
      </c>
      <c r="BC738" s="11" t="str">
        <f t="shared" si="165"/>
        <v>P1P1BLP1</v>
      </c>
      <c r="BD738" s="11" t="str">
        <f t="shared" si="166"/>
        <v>P1P1BLP1</v>
      </c>
      <c r="BE738" s="11" t="str">
        <f t="shared" si="167"/>
        <v>P1P1BLP1</v>
      </c>
    </row>
    <row r="739" spans="1:57" ht="11.25" hidden="1" customHeight="1">
      <c r="A739" s="6">
        <v>737</v>
      </c>
      <c r="B739" s="7" t="s">
        <v>1858</v>
      </c>
      <c r="C739" s="8" t="s">
        <v>1859</v>
      </c>
      <c r="D739" s="7" t="s">
        <v>72</v>
      </c>
      <c r="E739" s="7" t="s">
        <v>102</v>
      </c>
      <c r="F739" s="7" t="s">
        <v>109</v>
      </c>
      <c r="G739" s="9">
        <v>99</v>
      </c>
      <c r="H739" s="9">
        <v>119</v>
      </c>
      <c r="I739" s="9">
        <v>51</v>
      </c>
      <c r="J739" s="9">
        <v>52</v>
      </c>
      <c r="K739" s="9">
        <v>57</v>
      </c>
      <c r="L739" s="9">
        <v>51</v>
      </c>
      <c r="M739" s="9">
        <v>55</v>
      </c>
      <c r="N739" s="9">
        <v>53</v>
      </c>
      <c r="O739" s="9">
        <v>57</v>
      </c>
      <c r="P739" s="9">
        <v>54</v>
      </c>
      <c r="Q739" s="10">
        <v>101</v>
      </c>
      <c r="R739" s="11">
        <v>34</v>
      </c>
      <c r="S739" s="11">
        <v>1</v>
      </c>
      <c r="T739" s="11">
        <v>101</v>
      </c>
      <c r="U739" s="11">
        <v>105</v>
      </c>
      <c r="V739" s="11">
        <v>1</v>
      </c>
      <c r="W739" s="11">
        <v>107</v>
      </c>
      <c r="X739" s="11">
        <f t="shared" si="154"/>
        <v>450</v>
      </c>
      <c r="Y739" s="11">
        <f t="shared" si="155"/>
        <v>4580</v>
      </c>
      <c r="Z739" s="11">
        <f t="shared" si="156"/>
        <v>1735</v>
      </c>
      <c r="AA739" s="11">
        <f t="shared" si="157"/>
        <v>4080</v>
      </c>
      <c r="AB739" s="11">
        <f t="shared" si="158"/>
        <v>4080</v>
      </c>
      <c r="AC739" s="6">
        <f t="shared" si="159"/>
        <v>4745</v>
      </c>
      <c r="AD739" s="9" t="s">
        <v>89</v>
      </c>
      <c r="AE739" s="3" t="str">
        <f>IF(ISERROR(VLOOKUP($AD739,技まとめ!$A$1:$F$380,6,FALSE)),"－",VLOOKUP($AD739,技まとめ!$A$1:$F$380,6,FALSE))</f>
        <v>BB</v>
      </c>
      <c r="AF739" s="3">
        <f>IF(ISERROR(VLOOKUP($AD739,技まとめ!$A$1:$F$380,3,FALSE)),"－",VLOOKUP($AD739,技まとめ!$A$1:$F$380,3,FALSE))</f>
        <v>43</v>
      </c>
      <c r="AG739" s="3">
        <f>IF(ISERROR(VLOOKUP($AD739,技まとめ!$A$1:$F$380,5,FALSE)),"－",VLOOKUP($AD739,技まとめ!$A$1:$F$380,5,FALSE))</f>
        <v>30</v>
      </c>
      <c r="AH739" s="3" t="str">
        <f>IF($E739=IF(ISERROR(VLOOKUP($AD739,技まとめ!$A$1:$F$380,4,FALSE)),"－",VLOOKUP($AD739,技まとめ!$A$1:$F$380,4,FALSE)),"一致","")</f>
        <v/>
      </c>
      <c r="AI739" s="9" t="s">
        <v>398</v>
      </c>
      <c r="AJ739" s="3" t="str">
        <f>IF(ISERROR(VLOOKUP($AI739,技まとめ!$A$1:$F$380,6,FALSE)),"－",VLOOKUP($AI739,技まとめ!$A$1:$F$380,6,FALSE))</f>
        <v>BB</v>
      </c>
      <c r="AK739" s="3">
        <f>IF(ISERROR(VLOOKUP($AI739,技まとめ!$A$1:$F$380,3,FALSE)),"－",VLOOKUP($AI739,技まとめ!$A$1:$F$380,3,FALSE))</f>
        <v>71</v>
      </c>
      <c r="AL739" s="3">
        <f>IF(ISERROR(VLOOKUP($AI739,技まとめ!$A$1:$F$380,5,FALSE)),"－",VLOOKUP($AI739,技まとめ!$A$1:$F$380,5,FALSE))</f>
        <v>44</v>
      </c>
      <c r="AM739" s="3" t="str">
        <f>IF($E739=IF(ISERROR(VLOOKUP($AI739,技まとめ!$A$1:$F$380,4,FALSE)),"－",VLOOKUP($AI739,技まとめ!$A$1:$F$380,4,FALSE)),"一致","")</f>
        <v/>
      </c>
      <c r="AN739" s="9" t="s">
        <v>310</v>
      </c>
      <c r="AO739" s="3" t="str">
        <f>IF(ISERROR(VLOOKUP($AN739,技まとめ!$A$1:$F$380,6,FALSE)),"－",VLOOKUP($AN739,技まとめ!$A$1:$F$380,6,FALSE))</f>
        <v>DR</v>
      </c>
      <c r="AP739" s="3">
        <f>IF(ISERROR(VLOOKUP($AN739,技まとめ!$A$1:$F$380,3,FALSE)),"－",VLOOKUP($AN739,技まとめ!$A$1:$F$380,3,FALSE))</f>
        <v>65</v>
      </c>
      <c r="AQ739" s="3">
        <f>IF(ISERROR(VLOOKUP($AN739,技まとめ!$A$1:$F$380,5,FALSE)),"－",VLOOKUP($AN739,技まとめ!$A$1:$F$380,5,FALSE))</f>
        <v>42</v>
      </c>
      <c r="AR739" s="3" t="str">
        <f>IF($E739=IF(ISERROR(VLOOKUP($AN739,技まとめ!$A$1:$F$380,4,FALSE)),"－",VLOOKUP($AN739,技まとめ!$A$1:$F$380,4,FALSE)),"一致","")</f>
        <v/>
      </c>
      <c r="AS739" s="9" t="s">
        <v>529</v>
      </c>
      <c r="AT739" s="3" t="str">
        <f>IF(ISERROR(VLOOKUP($AS739,技まとめ!$A$1:$F$380,6,FALSE)),"－",VLOOKUP($AS739,技まとめ!$A$1:$F$380,6,FALSE))</f>
        <v>BB</v>
      </c>
      <c r="AU739" s="3">
        <f>IF(ISERROR(VLOOKUP($AS739,技まとめ!$A$1:$F$380,3,FALSE)),"－",VLOOKUP($AS739,技まとめ!$A$1:$F$380,3,FALSE))</f>
        <v>83</v>
      </c>
      <c r="AV739" s="3">
        <f>IF(ISERROR(VLOOKUP($AS739,技まとめ!$A$1:$F$380,5,FALSE)),"－",VLOOKUP($AS739,技まとめ!$A$1:$F$380,5,FALSE))</f>
        <v>50</v>
      </c>
      <c r="AW739" s="3" t="str">
        <f>IF($E739=IF(ISERROR(VLOOKUP($AS739,技まとめ!$A$1:$F$380,4,FALSE)),"－",VLOOKUP($AS739,技まとめ!$A$1:$F$380,4,FALSE)),"一致","")</f>
        <v/>
      </c>
      <c r="AX739" s="12" t="str">
        <f t="shared" si="160"/>
        <v>ザ・ウォールアイアンウォールモグラシャッフルメガウォール</v>
      </c>
      <c r="AY739" s="12" t="str">
        <f t="shared" si="161"/>
        <v>ザ・ウォールアイアンウォールモグラシャッフルメガウォール</v>
      </c>
      <c r="AZ739" s="12" t="str">
        <f t="shared" si="162"/>
        <v>ザ・ウォールアイアンウォールモグラシャッフルメガウォール</v>
      </c>
      <c r="BA739" s="12" t="str">
        <f t="shared" si="163"/>
        <v>ザ・ウォールアイアンウォールモグラシャッフルメガウォール</v>
      </c>
      <c r="BB739" s="11" t="str">
        <f t="shared" si="164"/>
        <v>BBBBDRBB</v>
      </c>
      <c r="BC739" s="11" t="str">
        <f t="shared" si="165"/>
        <v>BBBBDRBB</v>
      </c>
      <c r="BD739" s="11" t="str">
        <f t="shared" si="166"/>
        <v>BBBBDRBB</v>
      </c>
      <c r="BE739" s="11" t="str">
        <f t="shared" si="167"/>
        <v>BBBBDRBB</v>
      </c>
    </row>
    <row r="740" spans="1:57" ht="11.25" hidden="1" customHeight="1">
      <c r="A740" s="6">
        <v>738</v>
      </c>
      <c r="B740" s="7" t="s">
        <v>1860</v>
      </c>
      <c r="C740" s="8" t="s">
        <v>1861</v>
      </c>
      <c r="D740" s="7" t="s">
        <v>72</v>
      </c>
      <c r="E740" s="7" t="s">
        <v>81</v>
      </c>
      <c r="F740" s="7" t="s">
        <v>128</v>
      </c>
      <c r="G740" s="9">
        <v>118</v>
      </c>
      <c r="H740" s="9">
        <v>85</v>
      </c>
      <c r="I740" s="9">
        <v>54</v>
      </c>
      <c r="J740" s="9">
        <v>51</v>
      </c>
      <c r="K740" s="9">
        <v>44</v>
      </c>
      <c r="L740" s="9">
        <v>50</v>
      </c>
      <c r="M740" s="9">
        <v>48</v>
      </c>
      <c r="N740" s="9">
        <v>51</v>
      </c>
      <c r="O740" s="9">
        <v>54</v>
      </c>
      <c r="P740" s="9">
        <v>81</v>
      </c>
      <c r="Q740" s="10">
        <v>104</v>
      </c>
      <c r="R740" s="11">
        <v>45</v>
      </c>
      <c r="S740" s="11">
        <v>1</v>
      </c>
      <c r="T740" s="11">
        <v>100</v>
      </c>
      <c r="U740" s="11">
        <v>98</v>
      </c>
      <c r="V740" s="11">
        <v>1</v>
      </c>
      <c r="W740" s="11">
        <v>104</v>
      </c>
      <c r="X740" s="11">
        <f t="shared" si="154"/>
        <v>453</v>
      </c>
      <c r="Y740" s="11">
        <f t="shared" si="155"/>
        <v>4685</v>
      </c>
      <c r="Z740" s="11">
        <f t="shared" si="156"/>
        <v>2105</v>
      </c>
      <c r="AA740" s="11">
        <f t="shared" si="157"/>
        <v>4030</v>
      </c>
      <c r="AB740" s="11">
        <f t="shared" si="158"/>
        <v>4030</v>
      </c>
      <c r="AC740" s="6">
        <f t="shared" si="159"/>
        <v>4745</v>
      </c>
      <c r="AD740" s="9" t="s">
        <v>784</v>
      </c>
      <c r="AE740" s="3" t="str">
        <f>IF(ISERROR(VLOOKUP($AD740,技まとめ!$A$1:$F$380,6,FALSE)),"－",VLOOKUP($AD740,技まとめ!$A$1:$F$380,6,FALSE))</f>
        <v>BL</v>
      </c>
      <c r="AF740" s="3">
        <f>IF(ISERROR(VLOOKUP($AD740,技まとめ!$A$1:$F$380,3,FALSE)),"－",VLOOKUP($AD740,技まとめ!$A$1:$F$380,3,FALSE))</f>
        <v>71</v>
      </c>
      <c r="AG740" s="3">
        <f>IF(ISERROR(VLOOKUP($AD740,技まとめ!$A$1:$F$380,5,FALSE)),"－",VLOOKUP($AD740,技まとめ!$A$1:$F$380,5,FALSE))</f>
        <v>44</v>
      </c>
      <c r="AH740" s="3" t="str">
        <f>IF($E740=IF(ISERROR(VLOOKUP($AD740,技まとめ!$A$1:$F$380,4,FALSE)),"－",VLOOKUP($AD740,技まとめ!$A$1:$F$380,4,FALSE)),"一致","")</f>
        <v/>
      </c>
      <c r="AI740" s="9" t="s">
        <v>305</v>
      </c>
      <c r="AJ740" s="3" t="str">
        <f>IF(ISERROR(VLOOKUP($AI740,技まとめ!$A$1:$F$380,6,FALSE)),"－",VLOOKUP($AI740,技まとめ!$A$1:$F$380,6,FALSE))</f>
        <v>BL</v>
      </c>
      <c r="AK740" s="3">
        <f>IF(ISERROR(VLOOKUP($AI740,技まとめ!$A$1:$F$380,3,FALSE)),"－",VLOOKUP($AI740,技まとめ!$A$1:$F$380,3,FALSE))</f>
        <v>41</v>
      </c>
      <c r="AL740" s="3">
        <f>IF(ISERROR(VLOOKUP($AI740,技まとめ!$A$1:$F$380,5,FALSE)),"－",VLOOKUP($AI740,技まとめ!$A$1:$F$380,5,FALSE))</f>
        <v>30</v>
      </c>
      <c r="AM740" s="3" t="str">
        <f>IF($E740=IF(ISERROR(VLOOKUP($AI740,技まとめ!$A$1:$F$380,4,FALSE)),"－",VLOOKUP($AI740,技まとめ!$A$1:$F$380,4,FALSE)),"一致","")</f>
        <v/>
      </c>
      <c r="AN740" s="9" t="s">
        <v>330</v>
      </c>
      <c r="AO740" s="3" t="str">
        <f>IF(ISERROR(VLOOKUP($AN740,技まとめ!$A$1:$F$380,6,FALSE)),"－",VLOOKUP($AN740,技まとめ!$A$1:$F$380,6,FALSE))</f>
        <v>SC</v>
      </c>
      <c r="AP740" s="3">
        <f>IF(ISERROR(VLOOKUP($AN740,技まとめ!$A$1:$F$380,3,FALSE)),"－",VLOOKUP($AN740,技まとめ!$A$1:$F$380,3,FALSE))</f>
        <v>44</v>
      </c>
      <c r="AQ740" s="3">
        <f>IF(ISERROR(VLOOKUP($AN740,技まとめ!$A$1:$F$380,5,FALSE)),"－",VLOOKUP($AN740,技まとめ!$A$1:$F$380,5,FALSE))</f>
        <v>28</v>
      </c>
      <c r="AR740" s="3" t="str">
        <f>IF($E740=IF(ISERROR(VLOOKUP($AN740,技まとめ!$A$1:$F$380,4,FALSE)),"－",VLOOKUP($AN740,技まとめ!$A$1:$F$380,4,FALSE)),"一致","")</f>
        <v>一致</v>
      </c>
      <c r="AS740" s="9" t="s">
        <v>577</v>
      </c>
      <c r="AT740" s="3" t="str">
        <f>IF(ISERROR(VLOOKUP($AS740,技まとめ!$A$1:$F$380,6,FALSE)),"－",VLOOKUP($AS740,技まとめ!$A$1:$F$380,6,FALSE))</f>
        <v>BL</v>
      </c>
      <c r="AU740" s="3">
        <f>IF(ISERROR(VLOOKUP($AS740,技まとめ!$A$1:$F$380,3,FALSE)),"－",VLOOKUP($AS740,技まとめ!$A$1:$F$380,3,FALSE))</f>
        <v>78</v>
      </c>
      <c r="AV740" s="3">
        <f>IF(ISERROR(VLOOKUP($AS740,技まとめ!$A$1:$F$380,5,FALSE)),"－",VLOOKUP($AS740,技まとめ!$A$1:$F$380,5,FALSE))</f>
        <v>46</v>
      </c>
      <c r="AW740" s="3" t="str">
        <f>IF($E740=IF(ISERROR(VLOOKUP($AS740,技まとめ!$A$1:$F$380,4,FALSE)),"－",VLOOKUP($AS740,技まとめ!$A$1:$F$380,4,FALSE)),"一致","")</f>
        <v/>
      </c>
      <c r="AX740" s="12" t="str">
        <f t="shared" si="160"/>
        <v>スニーキングレイドフェイクボールクロスドライブデュアルストーム</v>
      </c>
      <c r="AY740" s="12" t="str">
        <f t="shared" si="161"/>
        <v>スニーキングレイドフェイクボールクロスドライブデュアルストーム</v>
      </c>
      <c r="AZ740" s="12" t="str">
        <f t="shared" si="162"/>
        <v>スニーキングレイドフェイクボールクロスドライブデュアルストーム</v>
      </c>
      <c r="BA740" s="12" t="str">
        <f t="shared" si="163"/>
        <v>スニーキングレイドフェイクボールクロスドライブデュアルストーム</v>
      </c>
      <c r="BB740" s="11" t="str">
        <f t="shared" si="164"/>
        <v>BLBLSCBL</v>
      </c>
      <c r="BC740" s="11" t="str">
        <f t="shared" si="165"/>
        <v>BLBLSCBL</v>
      </c>
      <c r="BD740" s="11" t="str">
        <f t="shared" si="166"/>
        <v>BLBLSCBL</v>
      </c>
      <c r="BE740" s="11" t="str">
        <f t="shared" si="167"/>
        <v>BLBLSCBL</v>
      </c>
    </row>
    <row r="741" spans="1:57" ht="11.25" hidden="1" customHeight="1">
      <c r="A741" s="6">
        <v>739</v>
      </c>
      <c r="B741" s="7" t="s">
        <v>1862</v>
      </c>
      <c r="C741" s="8" t="s">
        <v>1863</v>
      </c>
      <c r="D741" s="7" t="s">
        <v>72</v>
      </c>
      <c r="E741" s="7" t="s">
        <v>73</v>
      </c>
      <c r="F741" s="7" t="s">
        <v>109</v>
      </c>
      <c r="G741" s="9">
        <v>94</v>
      </c>
      <c r="H741" s="9">
        <v>119</v>
      </c>
      <c r="I741" s="9">
        <v>47</v>
      </c>
      <c r="J741" s="9">
        <v>53</v>
      </c>
      <c r="K741" s="9">
        <v>55</v>
      </c>
      <c r="L741" s="9">
        <v>56</v>
      </c>
      <c r="M741" s="9">
        <v>56</v>
      </c>
      <c r="N741" s="9">
        <v>57</v>
      </c>
      <c r="O741" s="9">
        <v>55</v>
      </c>
      <c r="P741" s="9">
        <v>46</v>
      </c>
      <c r="Q741" s="10">
        <v>97</v>
      </c>
      <c r="R741" s="11">
        <v>29</v>
      </c>
      <c r="S741" s="11">
        <v>1</v>
      </c>
      <c r="T741" s="11">
        <v>106</v>
      </c>
      <c r="U741" s="11">
        <v>106</v>
      </c>
      <c r="V741" s="11">
        <v>1</v>
      </c>
      <c r="W741" s="11">
        <v>105</v>
      </c>
      <c r="X741" s="11">
        <f t="shared" si="154"/>
        <v>445</v>
      </c>
      <c r="Y741" s="11">
        <f t="shared" si="155"/>
        <v>4410</v>
      </c>
      <c r="Z741" s="11">
        <f t="shared" si="156"/>
        <v>1550</v>
      </c>
      <c r="AA741" s="11">
        <f t="shared" si="157"/>
        <v>4245</v>
      </c>
      <c r="AB741" s="11">
        <f t="shared" si="158"/>
        <v>4245</v>
      </c>
      <c r="AC741" s="6">
        <f t="shared" si="159"/>
        <v>4910</v>
      </c>
      <c r="AD741" s="9" t="s">
        <v>273</v>
      </c>
      <c r="AE741" s="3" t="str">
        <f>IF(ISERROR(VLOOKUP($AD741,技まとめ!$A$1:$F$380,6,FALSE)),"－",VLOOKUP($AD741,技まとめ!$A$1:$F$380,6,FALSE))</f>
        <v>BL</v>
      </c>
      <c r="AF741" s="3">
        <f>IF(ISERROR(VLOOKUP($AD741,技まとめ!$A$1:$F$380,3,FALSE)),"－",VLOOKUP($AD741,技まとめ!$A$1:$F$380,3,FALSE))</f>
        <v>17</v>
      </c>
      <c r="AG741" s="3">
        <f>IF(ISERROR(VLOOKUP($AD741,技まとめ!$A$1:$F$380,5,FALSE)),"－",VLOOKUP($AD741,技まとめ!$A$1:$F$380,5,FALSE))</f>
        <v>20</v>
      </c>
      <c r="AH741" s="3" t="str">
        <f>IF($E741=IF(ISERROR(VLOOKUP($AD741,技まとめ!$A$1:$F$380,4,FALSE)),"－",VLOOKUP($AD741,技まとめ!$A$1:$F$380,4,FALSE)),"一致","")</f>
        <v>一致</v>
      </c>
      <c r="AI741" s="9" t="s">
        <v>308</v>
      </c>
      <c r="AJ741" s="3" t="str">
        <f>IF(ISERROR(VLOOKUP($AI741,技まとめ!$A$1:$F$380,6,FALSE)),"－",VLOOKUP($AI741,技まとめ!$A$1:$F$380,6,FALSE))</f>
        <v>DR</v>
      </c>
      <c r="AK741" s="3">
        <f>IF(ISERROR(VLOOKUP($AI741,技まとめ!$A$1:$F$380,3,FALSE)),"－",VLOOKUP($AI741,技まとめ!$A$1:$F$380,3,FALSE))</f>
        <v>28</v>
      </c>
      <c r="AL741" s="3">
        <f>IF(ISERROR(VLOOKUP($AI741,技まとめ!$A$1:$F$380,5,FALSE)),"－",VLOOKUP($AI741,技まとめ!$A$1:$F$380,5,FALSE))</f>
        <v>24</v>
      </c>
      <c r="AM741" s="3" t="str">
        <f>IF($E741=IF(ISERROR(VLOOKUP($AI741,技まとめ!$A$1:$F$380,4,FALSE)),"－",VLOOKUP($AI741,技まとめ!$A$1:$F$380,4,FALSE)),"一致","")</f>
        <v>一致</v>
      </c>
      <c r="AN741" s="9" t="s">
        <v>157</v>
      </c>
      <c r="AO741" s="3" t="str">
        <f>IF(ISERROR(VLOOKUP($AN741,技まとめ!$A$1:$F$380,6,FALSE)),"－",VLOOKUP($AN741,技まとめ!$A$1:$F$380,6,FALSE))</f>
        <v>BL</v>
      </c>
      <c r="AP741" s="3">
        <f>IF(ISERROR(VLOOKUP($AN741,技まとめ!$A$1:$F$380,3,FALSE)),"－",VLOOKUP($AN741,技まとめ!$A$1:$F$380,3,FALSE))</f>
        <v>47</v>
      </c>
      <c r="AQ741" s="3">
        <f>IF(ISERROR(VLOOKUP($AN741,技まとめ!$A$1:$F$380,5,FALSE)),"－",VLOOKUP($AN741,技まとめ!$A$1:$F$380,5,FALSE))</f>
        <v>32</v>
      </c>
      <c r="AR741" s="3" t="str">
        <f>IF($E741=IF(ISERROR(VLOOKUP($AN741,技まとめ!$A$1:$F$380,4,FALSE)),"－",VLOOKUP($AN741,技まとめ!$A$1:$F$380,4,FALSE)),"一致","")</f>
        <v>一致</v>
      </c>
      <c r="AS741" s="9" t="s">
        <v>186</v>
      </c>
      <c r="AT741" s="3" t="str">
        <f>IF(ISERROR(VLOOKUP($AS741,技まとめ!$A$1:$F$380,6,FALSE)),"－",VLOOKUP($AS741,技まとめ!$A$1:$F$380,6,FALSE))</f>
        <v>DR</v>
      </c>
      <c r="AU741" s="3">
        <f>IF(ISERROR(VLOOKUP($AS741,技まとめ!$A$1:$F$380,3,FALSE)),"－",VLOOKUP($AS741,技まとめ!$A$1:$F$380,3,FALSE))</f>
        <v>27</v>
      </c>
      <c r="AV741" s="3">
        <f>IF(ISERROR(VLOOKUP($AS741,技まとめ!$A$1:$F$380,5,FALSE)),"－",VLOOKUP($AS741,技まとめ!$A$1:$F$380,5,FALSE))</f>
        <v>25</v>
      </c>
      <c r="AW741" s="3" t="str">
        <f>IF($E741=IF(ISERROR(VLOOKUP($AS741,技まとめ!$A$1:$F$380,4,FALSE)),"－",VLOOKUP($AS741,技まとめ!$A$1:$F$380,4,FALSE)),"一致","")</f>
        <v/>
      </c>
      <c r="AX741" s="12" t="str">
        <f t="shared" si="160"/>
        <v>しこふみスーパーアルマジロアースクェイクフーセンガム</v>
      </c>
      <c r="AY741" s="12" t="str">
        <f t="shared" si="161"/>
        <v>しこふみスーパーアルマジロアースクェイクフーセンガム</v>
      </c>
      <c r="AZ741" s="12" t="str">
        <f t="shared" si="162"/>
        <v>しこふみスーパーアルマジロアースクェイクフーセンガム</v>
      </c>
      <c r="BA741" s="12" t="str">
        <f t="shared" si="163"/>
        <v>しこふみスーパーアルマジロアースクェイクフーセンガム</v>
      </c>
      <c r="BB741" s="11" t="str">
        <f t="shared" si="164"/>
        <v>BLDRBLDR</v>
      </c>
      <c r="BC741" s="11" t="str">
        <f t="shared" si="165"/>
        <v>BLDRBLDR</v>
      </c>
      <c r="BD741" s="11" t="str">
        <f t="shared" si="166"/>
        <v>BLDRBLDR</v>
      </c>
      <c r="BE741" s="11" t="str">
        <f t="shared" si="167"/>
        <v>BLDRBLDR</v>
      </c>
    </row>
    <row r="742" spans="1:57" ht="11.25" hidden="1" customHeight="1">
      <c r="A742" s="6">
        <v>740</v>
      </c>
      <c r="B742" s="7" t="s">
        <v>1864</v>
      </c>
      <c r="C742" s="8" t="s">
        <v>1865</v>
      </c>
      <c r="D742" s="7" t="s">
        <v>72</v>
      </c>
      <c r="E742" s="7" t="s">
        <v>73</v>
      </c>
      <c r="F742" s="7" t="s">
        <v>74</v>
      </c>
      <c r="G742" s="9">
        <v>118</v>
      </c>
      <c r="H742" s="9">
        <v>93</v>
      </c>
      <c r="I742" s="9">
        <v>48</v>
      </c>
      <c r="J742" s="9">
        <v>53</v>
      </c>
      <c r="K742" s="9">
        <v>56</v>
      </c>
      <c r="L742" s="9">
        <v>51</v>
      </c>
      <c r="M742" s="9">
        <v>62</v>
      </c>
      <c r="N742" s="9">
        <v>62</v>
      </c>
      <c r="O742" s="9">
        <v>56</v>
      </c>
      <c r="P742" s="9">
        <v>37</v>
      </c>
      <c r="Q742" s="10">
        <v>98</v>
      </c>
      <c r="R742" s="11">
        <v>26</v>
      </c>
      <c r="S742" s="11">
        <v>1</v>
      </c>
      <c r="T742" s="11">
        <v>101</v>
      </c>
      <c r="U742" s="11">
        <v>112</v>
      </c>
      <c r="V742" s="11">
        <v>1</v>
      </c>
      <c r="W742" s="11">
        <v>106</v>
      </c>
      <c r="X742" s="11">
        <f t="shared" si="154"/>
        <v>445</v>
      </c>
      <c r="Y742" s="11">
        <f t="shared" si="155"/>
        <v>4455</v>
      </c>
      <c r="Z742" s="11">
        <f t="shared" si="156"/>
        <v>1450</v>
      </c>
      <c r="AA742" s="11">
        <f t="shared" si="157"/>
        <v>4075</v>
      </c>
      <c r="AB742" s="11">
        <f t="shared" si="158"/>
        <v>4075</v>
      </c>
      <c r="AC742" s="6">
        <f t="shared" si="159"/>
        <v>4700</v>
      </c>
      <c r="AD742" s="9" t="s">
        <v>202</v>
      </c>
      <c r="AE742" s="3" t="str">
        <f>IF(ISERROR(VLOOKUP($AD742,技まとめ!$A$1:$F$380,6,FALSE)),"－",VLOOKUP($AD742,技まとめ!$A$1:$F$380,6,FALSE))</f>
        <v>P1</v>
      </c>
      <c r="AF742" s="3">
        <f>IF(ISERROR(VLOOKUP($AD742,技まとめ!$A$1:$F$380,3,FALSE)),"－",VLOOKUP($AD742,技まとめ!$A$1:$F$380,3,FALSE))</f>
        <v>25</v>
      </c>
      <c r="AG742" s="3">
        <f>IF(ISERROR(VLOOKUP($AD742,技まとめ!$A$1:$F$380,5,FALSE)),"－",VLOOKUP($AD742,技まとめ!$A$1:$F$380,5,FALSE))</f>
        <v>25</v>
      </c>
      <c r="AH742" s="3" t="str">
        <f>IF($E742=IF(ISERROR(VLOOKUP($AD742,技まとめ!$A$1:$F$380,4,FALSE)),"－",VLOOKUP($AD742,技まとめ!$A$1:$F$380,4,FALSE)),"一致","")</f>
        <v/>
      </c>
      <c r="AI742" s="9" t="s">
        <v>487</v>
      </c>
      <c r="AJ742" s="3" t="str">
        <f>IF(ISERROR(VLOOKUP($AI742,技まとめ!$A$1:$F$380,6,FALSE)),"－",VLOOKUP($AI742,技まとめ!$A$1:$F$380,6,FALSE))</f>
        <v>CA</v>
      </c>
      <c r="AK742" s="3">
        <f>IF(ISERROR(VLOOKUP($AI742,技まとめ!$A$1:$F$380,3,FALSE)),"－",VLOOKUP($AI742,技まとめ!$A$1:$F$380,3,FALSE))</f>
        <v>33</v>
      </c>
      <c r="AL742" s="3">
        <f>IF(ISERROR(VLOOKUP($AI742,技まとめ!$A$1:$F$380,5,FALSE)),"－",VLOOKUP($AI742,技まとめ!$A$1:$F$380,5,FALSE))</f>
        <v>27</v>
      </c>
      <c r="AM742" s="3" t="str">
        <f>IF($E742=IF(ISERROR(VLOOKUP($AI742,技まとめ!$A$1:$F$380,4,FALSE)),"－",VLOOKUP($AI742,技まとめ!$A$1:$F$380,4,FALSE)),"一致","")</f>
        <v/>
      </c>
      <c r="AN742" s="9" t="s">
        <v>450</v>
      </c>
      <c r="AO742" s="3" t="str">
        <f>IF(ISERROR(VLOOKUP($AN742,技まとめ!$A$1:$F$380,6,FALSE)),"－",VLOOKUP($AN742,技まとめ!$A$1:$F$380,6,FALSE))</f>
        <v>CA</v>
      </c>
      <c r="AP742" s="3">
        <f>IF(ISERROR(VLOOKUP($AN742,技まとめ!$A$1:$F$380,3,FALSE)),"－",VLOOKUP($AN742,技まとめ!$A$1:$F$380,3,FALSE))</f>
        <v>46</v>
      </c>
      <c r="AQ742" s="3">
        <f>IF(ISERROR(VLOOKUP($AN742,技まとめ!$A$1:$F$380,5,FALSE)),"－",VLOOKUP($AN742,技まとめ!$A$1:$F$380,5,FALSE))</f>
        <v>32</v>
      </c>
      <c r="AR742" s="3" t="str">
        <f>IF($E742=IF(ISERROR(VLOOKUP($AN742,技まとめ!$A$1:$F$380,4,FALSE)),"－",VLOOKUP($AN742,技まとめ!$A$1:$F$380,4,FALSE)),"一致","")</f>
        <v/>
      </c>
      <c r="AS742" s="9" t="s">
        <v>560</v>
      </c>
      <c r="AT742" s="3" t="str">
        <f>IF(ISERROR(VLOOKUP($AS742,技まとめ!$A$1:$F$380,6,FALSE)),"－",VLOOKUP($AS742,技まとめ!$A$1:$F$380,6,FALSE))</f>
        <v>BL</v>
      </c>
      <c r="AU742" s="3">
        <f>IF(ISERROR(VLOOKUP($AS742,技まとめ!$A$1:$F$380,3,FALSE)),"－",VLOOKUP($AS742,技まとめ!$A$1:$F$380,3,FALSE))</f>
        <v>28</v>
      </c>
      <c r="AV742" s="3">
        <f>IF(ISERROR(VLOOKUP($AS742,技まとめ!$A$1:$F$380,5,FALSE)),"－",VLOOKUP($AS742,技まとめ!$A$1:$F$380,5,FALSE))</f>
        <v>24</v>
      </c>
      <c r="AW742" s="3" t="str">
        <f>IF($E742=IF(ISERROR(VLOOKUP($AS742,技まとめ!$A$1:$F$380,4,FALSE)),"－",VLOOKUP($AS742,技まとめ!$A$1:$F$380,4,FALSE)),"一致","")</f>
        <v/>
      </c>
      <c r="AX742" s="12" t="str">
        <f t="shared" si="160"/>
        <v>パワーシールドこがらしつむじブレードアタック</v>
      </c>
      <c r="AY742" s="12" t="str">
        <f t="shared" si="161"/>
        <v>パワーシールドこがらしつむじブレードアタック</v>
      </c>
      <c r="AZ742" s="12" t="str">
        <f t="shared" si="162"/>
        <v>パワーシールドこがらしつむじブレードアタック</v>
      </c>
      <c r="BA742" s="12" t="str">
        <f t="shared" si="163"/>
        <v>パワーシールドこがらしつむじブレードアタック</v>
      </c>
      <c r="BB742" s="11" t="str">
        <f t="shared" si="164"/>
        <v>P1CACABL</v>
      </c>
      <c r="BC742" s="11" t="str">
        <f t="shared" si="165"/>
        <v>P1CACABL</v>
      </c>
      <c r="BD742" s="11" t="str">
        <f t="shared" si="166"/>
        <v>P1CACABL</v>
      </c>
      <c r="BE742" s="11" t="str">
        <f t="shared" si="167"/>
        <v>P1CACABL</v>
      </c>
    </row>
    <row r="743" spans="1:57" ht="11.25" hidden="1" customHeight="1">
      <c r="A743" s="6">
        <v>741</v>
      </c>
      <c r="B743" s="7" t="s">
        <v>1866</v>
      </c>
      <c r="C743" s="8" t="s">
        <v>1867</v>
      </c>
      <c r="D743" s="7" t="s">
        <v>72</v>
      </c>
      <c r="E743" s="7" t="s">
        <v>73</v>
      </c>
      <c r="F743" s="7" t="s">
        <v>128</v>
      </c>
      <c r="G743" s="9">
        <v>126</v>
      </c>
      <c r="H743" s="9">
        <v>95</v>
      </c>
      <c r="I743" s="9">
        <v>59</v>
      </c>
      <c r="J743" s="9">
        <v>51</v>
      </c>
      <c r="K743" s="9">
        <v>52</v>
      </c>
      <c r="L743" s="9">
        <v>51</v>
      </c>
      <c r="M743" s="9">
        <v>55</v>
      </c>
      <c r="N743" s="9">
        <v>63</v>
      </c>
      <c r="O743" s="9">
        <v>54</v>
      </c>
      <c r="P743" s="9">
        <v>38</v>
      </c>
      <c r="Q743" s="10">
        <v>109</v>
      </c>
      <c r="R743" s="11">
        <v>22</v>
      </c>
      <c r="S743" s="11">
        <v>1</v>
      </c>
      <c r="T743" s="11">
        <v>101</v>
      </c>
      <c r="U743" s="11">
        <v>105</v>
      </c>
      <c r="V743" s="11">
        <v>1</v>
      </c>
      <c r="W743" s="11">
        <v>104</v>
      </c>
      <c r="X743" s="11">
        <f t="shared" si="154"/>
        <v>443</v>
      </c>
      <c r="Y743" s="11">
        <f t="shared" si="155"/>
        <v>4885</v>
      </c>
      <c r="Z743" s="11">
        <f t="shared" si="156"/>
        <v>1300</v>
      </c>
      <c r="AA743" s="11">
        <f t="shared" si="157"/>
        <v>4065</v>
      </c>
      <c r="AB743" s="11">
        <f t="shared" si="158"/>
        <v>4065</v>
      </c>
      <c r="AC743" s="6">
        <f t="shared" si="159"/>
        <v>4670</v>
      </c>
      <c r="AD743" s="9" t="s">
        <v>322</v>
      </c>
      <c r="AE743" s="3" t="str">
        <f>IF(ISERROR(VLOOKUP($AD743,技まとめ!$A$1:$F$380,6,FALSE)),"－",VLOOKUP($AD743,技まとめ!$A$1:$F$380,6,FALSE))</f>
        <v>SC</v>
      </c>
      <c r="AF743" s="3">
        <f>IF(ISERROR(VLOOKUP($AD743,技まとめ!$A$1:$F$380,3,FALSE)),"－",VLOOKUP($AD743,技まとめ!$A$1:$F$380,3,FALSE))</f>
        <v>25</v>
      </c>
      <c r="AG743" s="3">
        <f>IF(ISERROR(VLOOKUP($AD743,技まとめ!$A$1:$F$380,5,FALSE)),"－",VLOOKUP($AD743,技まとめ!$A$1:$F$380,5,FALSE))</f>
        <v>20</v>
      </c>
      <c r="AH743" s="3" t="str">
        <f>IF($E743=IF(ISERROR(VLOOKUP($AD743,技まとめ!$A$1:$F$380,4,FALSE)),"－",VLOOKUP($AD743,技まとめ!$A$1:$F$380,4,FALSE)),"一致","")</f>
        <v>一致</v>
      </c>
      <c r="AI743" s="9" t="s">
        <v>500</v>
      </c>
      <c r="AJ743" s="3" t="str">
        <f>IF(ISERROR(VLOOKUP($AI743,技まとめ!$A$1:$F$380,6,FALSE)),"－",VLOOKUP($AI743,技まとめ!$A$1:$F$380,6,FALSE))</f>
        <v>SC</v>
      </c>
      <c r="AK743" s="3">
        <f>IF(ISERROR(VLOOKUP($AI743,技まとめ!$A$1:$F$380,3,FALSE)),"－",VLOOKUP($AI743,技まとめ!$A$1:$F$380,3,FALSE))</f>
        <v>31</v>
      </c>
      <c r="AL743" s="3">
        <f>IF(ISERROR(VLOOKUP($AI743,技まとめ!$A$1:$F$380,5,FALSE)),"－",VLOOKUP($AI743,技まとめ!$A$1:$F$380,5,FALSE))</f>
        <v>22</v>
      </c>
      <c r="AM743" s="3" t="str">
        <f>IF($E743=IF(ISERROR(VLOOKUP($AI743,技まとめ!$A$1:$F$380,4,FALSE)),"－",VLOOKUP($AI743,技まとめ!$A$1:$F$380,4,FALSE)),"一致","")</f>
        <v>一致</v>
      </c>
      <c r="AN743" s="9" t="s">
        <v>118</v>
      </c>
      <c r="AO743" s="3" t="str">
        <f>IF(ISERROR(VLOOKUP($AN743,技まとめ!$A$1:$F$380,6,FALSE)),"－",VLOOKUP($AN743,技まとめ!$A$1:$F$380,6,FALSE))</f>
        <v>BS</v>
      </c>
      <c r="AP743" s="3">
        <f>IF(ISERROR(VLOOKUP($AN743,技まとめ!$A$1:$F$380,3,FALSE)),"－",VLOOKUP($AN743,技まとめ!$A$1:$F$380,3,FALSE))</f>
        <v>64</v>
      </c>
      <c r="AQ743" s="3">
        <f>IF(ISERROR(VLOOKUP($AN743,技まとめ!$A$1:$F$380,5,FALSE)),"－",VLOOKUP($AN743,技まとめ!$A$1:$F$380,5,FALSE))</f>
        <v>37</v>
      </c>
      <c r="AR743" s="3" t="str">
        <f>IF($E743=IF(ISERROR(VLOOKUP($AN743,技まとめ!$A$1:$F$380,4,FALSE)),"－",VLOOKUP($AN743,技まとめ!$A$1:$F$380,4,FALSE)),"一致","")</f>
        <v>一致</v>
      </c>
      <c r="AS743" s="9" t="s">
        <v>158</v>
      </c>
      <c r="AT743" s="3" t="str">
        <f>IF(ISERROR(VLOOKUP($AS743,技まとめ!$A$1:$F$380,6,FALSE)),"－",VLOOKUP($AS743,技まとめ!$A$1:$F$380,6,FALSE))</f>
        <v>NS</v>
      </c>
      <c r="AU743" s="3">
        <f>IF(ISERROR(VLOOKUP($AS743,技まとめ!$A$1:$F$380,3,FALSE)),"－",VLOOKUP($AS743,技まとめ!$A$1:$F$380,3,FALSE))</f>
        <v>70</v>
      </c>
      <c r="AV743" s="3">
        <f>IF(ISERROR(VLOOKUP($AS743,技まとめ!$A$1:$F$380,5,FALSE)),"－",VLOOKUP($AS743,技まとめ!$A$1:$F$380,5,FALSE))</f>
        <v>40</v>
      </c>
      <c r="AW743" s="3" t="str">
        <f>IF($E743=IF(ISERROR(VLOOKUP($AS743,技まとめ!$A$1:$F$380,4,FALSE)),"－",VLOOKUP($AS743,技まとめ!$A$1:$F$380,4,FALSE)),"一致","")</f>
        <v>一致</v>
      </c>
      <c r="AX743" s="12" t="str">
        <f t="shared" si="160"/>
        <v>ターザンキックつちだるまクンフーアタックリフレクトバスター</v>
      </c>
      <c r="AY743" s="12" t="str">
        <f t="shared" si="161"/>
        <v>ターザンキックつちだるまクンフーアタックリフレクトバスター</v>
      </c>
      <c r="AZ743" s="12" t="str">
        <f t="shared" si="162"/>
        <v>ターザンキックつちだるまクンフーアタックリフレクトバスター</v>
      </c>
      <c r="BA743" s="12" t="str">
        <f t="shared" si="163"/>
        <v>ターザンキックつちだるまクンフーアタックリフレクトバスター</v>
      </c>
      <c r="BB743" s="11" t="str">
        <f t="shared" si="164"/>
        <v>SCSCBSNS</v>
      </c>
      <c r="BC743" s="11" t="str">
        <f t="shared" si="165"/>
        <v>SCSCBSNS</v>
      </c>
      <c r="BD743" s="11" t="str">
        <f t="shared" si="166"/>
        <v>SCSCBSNS</v>
      </c>
      <c r="BE743" s="11" t="str">
        <f t="shared" si="167"/>
        <v>SCSCBSNS</v>
      </c>
    </row>
    <row r="744" spans="1:57" ht="11.25" hidden="1" customHeight="1">
      <c r="A744" s="6">
        <v>742</v>
      </c>
      <c r="B744" s="7" t="s">
        <v>1868</v>
      </c>
      <c r="C744" s="8" t="s">
        <v>1869</v>
      </c>
      <c r="D744" s="7" t="s">
        <v>72</v>
      </c>
      <c r="E744" s="7" t="s">
        <v>73</v>
      </c>
      <c r="F744" s="7" t="s">
        <v>128</v>
      </c>
      <c r="G744" s="9">
        <v>120</v>
      </c>
      <c r="H744" s="9">
        <v>92</v>
      </c>
      <c r="I744" s="9">
        <v>56</v>
      </c>
      <c r="J744" s="9">
        <v>56</v>
      </c>
      <c r="K744" s="9">
        <v>57</v>
      </c>
      <c r="L744" s="9">
        <v>53</v>
      </c>
      <c r="M744" s="9">
        <v>53</v>
      </c>
      <c r="N744" s="9">
        <v>54</v>
      </c>
      <c r="O744" s="9">
        <v>52</v>
      </c>
      <c r="P744" s="9">
        <v>44</v>
      </c>
      <c r="Q744" s="10">
        <v>106</v>
      </c>
      <c r="R744" s="11">
        <v>29</v>
      </c>
      <c r="S744" s="11">
        <v>1</v>
      </c>
      <c r="T744" s="11">
        <v>103</v>
      </c>
      <c r="U744" s="11">
        <v>103</v>
      </c>
      <c r="V744" s="11">
        <v>1</v>
      </c>
      <c r="W744" s="11">
        <v>102</v>
      </c>
      <c r="X744" s="11">
        <f t="shared" si="154"/>
        <v>445</v>
      </c>
      <c r="Y744" s="11">
        <f t="shared" si="155"/>
        <v>4755</v>
      </c>
      <c r="Z744" s="11">
        <f t="shared" si="156"/>
        <v>1535</v>
      </c>
      <c r="AA744" s="11">
        <f t="shared" si="157"/>
        <v>4125</v>
      </c>
      <c r="AB744" s="11">
        <f t="shared" si="158"/>
        <v>4125</v>
      </c>
      <c r="AC744" s="6">
        <f t="shared" si="159"/>
        <v>4775</v>
      </c>
      <c r="AD744" s="9" t="s">
        <v>123</v>
      </c>
      <c r="AE744" s="3" t="str">
        <f>IF(ISERROR(VLOOKUP($AD744,技まとめ!$A$1:$F$380,6,FALSE)),"－",VLOOKUP($AD744,技まとめ!$A$1:$F$380,6,FALSE))</f>
        <v>DR</v>
      </c>
      <c r="AF744" s="3">
        <f>IF(ISERROR(VLOOKUP($AD744,技まとめ!$A$1:$F$380,3,FALSE)),"－",VLOOKUP($AD744,技まとめ!$A$1:$F$380,3,FALSE))</f>
        <v>36</v>
      </c>
      <c r="AG744" s="3">
        <f>IF(ISERROR(VLOOKUP($AD744,技まとめ!$A$1:$F$380,5,FALSE)),"－",VLOOKUP($AD744,技まとめ!$A$1:$F$380,5,FALSE))</f>
        <v>27</v>
      </c>
      <c r="AH744" s="3" t="str">
        <f>IF($E744=IF(ISERROR(VLOOKUP($AD744,技まとめ!$A$1:$F$380,4,FALSE)),"－",VLOOKUP($AD744,技まとめ!$A$1:$F$380,4,FALSE)),"一致","")</f>
        <v>一致</v>
      </c>
      <c r="AI744" s="9" t="s">
        <v>117</v>
      </c>
      <c r="AJ744" s="3" t="str">
        <f>IF(ISERROR(VLOOKUP($AI744,技まとめ!$A$1:$F$380,6,FALSE)),"－",VLOOKUP($AI744,技まとめ!$A$1:$F$380,6,FALSE))</f>
        <v>SC</v>
      </c>
      <c r="AK744" s="3">
        <f>IF(ISERROR(VLOOKUP($AI744,技まとめ!$A$1:$F$380,3,FALSE)),"－",VLOOKUP($AI744,技まとめ!$A$1:$F$380,3,FALSE))</f>
        <v>38</v>
      </c>
      <c r="AL744" s="3">
        <f>IF(ISERROR(VLOOKUP($AI744,技まとめ!$A$1:$F$380,5,FALSE)),"－",VLOOKUP($AI744,技まとめ!$A$1:$F$380,5,FALSE))</f>
        <v>25</v>
      </c>
      <c r="AM744" s="3" t="str">
        <f>IF($E744=IF(ISERROR(VLOOKUP($AI744,技まとめ!$A$1:$F$380,4,FALSE)),"－",VLOOKUP($AI744,技まとめ!$A$1:$F$380,4,FALSE)),"一致","")</f>
        <v>一致</v>
      </c>
      <c r="AN744" s="9" t="s">
        <v>406</v>
      </c>
      <c r="AO744" s="3" t="str">
        <f>IF(ISERROR(VLOOKUP($AN744,技まとめ!$A$1:$F$380,6,FALSE)),"－",VLOOKUP($AN744,技まとめ!$A$1:$F$380,6,FALSE))</f>
        <v>BS</v>
      </c>
      <c r="AP744" s="3">
        <f>IF(ISERROR(VLOOKUP($AN744,技まとめ!$A$1:$F$380,3,FALSE)),"－",VLOOKUP($AN744,技まとめ!$A$1:$F$380,3,FALSE))</f>
        <v>59</v>
      </c>
      <c r="AQ744" s="3">
        <f>IF(ISERROR(VLOOKUP($AN744,技まとめ!$A$1:$F$380,5,FALSE)),"－",VLOOKUP($AN744,技まとめ!$A$1:$F$380,5,FALSE))</f>
        <v>34</v>
      </c>
      <c r="AR744" s="3" t="str">
        <f>IF($E744=IF(ISERROR(VLOOKUP($AN744,技まとめ!$A$1:$F$380,4,FALSE)),"－",VLOOKUP($AN744,技まとめ!$A$1:$F$380,4,FALSE)),"一致","")</f>
        <v/>
      </c>
      <c r="AS744" s="9" t="s">
        <v>395</v>
      </c>
      <c r="AT744" s="3" t="str">
        <f>IF(ISERROR(VLOOKUP($AS744,技まとめ!$A$1:$F$380,6,FALSE)),"－",VLOOKUP($AS744,技まとめ!$A$1:$F$380,6,FALSE))</f>
        <v>LS</v>
      </c>
      <c r="AU744" s="3">
        <f>IF(ISERROR(VLOOKUP($AS744,技まとめ!$A$1:$F$380,3,FALSE)),"－",VLOOKUP($AS744,技まとめ!$A$1:$F$380,3,FALSE))</f>
        <v>81</v>
      </c>
      <c r="AV744" s="3">
        <f>IF(ISERROR(VLOOKUP($AS744,技まとめ!$A$1:$F$380,5,FALSE)),"－",VLOOKUP($AS744,技まとめ!$A$1:$F$380,5,FALSE))</f>
        <v>55</v>
      </c>
      <c r="AW744" s="3" t="str">
        <f>IF($E744=IF(ISERROR(VLOOKUP($AS744,技まとめ!$A$1:$F$380,4,FALSE)),"－",VLOOKUP($AS744,技まとめ!$A$1:$F$380,4,FALSE)),"一致","")</f>
        <v>一致</v>
      </c>
      <c r="AX744" s="12" t="str">
        <f t="shared" si="160"/>
        <v>ごりむちゅうクルクルヘッドドこんじょうバットドこんじょうクラブ</v>
      </c>
      <c r="AY744" s="12" t="str">
        <f t="shared" si="161"/>
        <v>ごりむちゅうクルクルヘッドドこんじょうバットドこんじょうクラブ</v>
      </c>
      <c r="AZ744" s="12" t="str">
        <f t="shared" si="162"/>
        <v>ごりむちゅうクルクルヘッドドこんじょうバットドこんじょうクラブ</v>
      </c>
      <c r="BA744" s="12" t="str">
        <f t="shared" si="163"/>
        <v>ごりむちゅうクルクルヘッドドこんじょうバットドこんじょうクラブ</v>
      </c>
      <c r="BB744" s="11" t="str">
        <f t="shared" si="164"/>
        <v>DRSCBSLS</v>
      </c>
      <c r="BC744" s="11" t="str">
        <f t="shared" si="165"/>
        <v>DRSCBSLS</v>
      </c>
      <c r="BD744" s="11" t="str">
        <f t="shared" si="166"/>
        <v>DRSCBSLS</v>
      </c>
      <c r="BE744" s="11" t="str">
        <f t="shared" si="167"/>
        <v>DRSCBSLS</v>
      </c>
    </row>
    <row r="745" spans="1:57" ht="11.25" hidden="1" customHeight="1">
      <c r="A745" s="6">
        <v>743</v>
      </c>
      <c r="B745" s="7" t="s">
        <v>1870</v>
      </c>
      <c r="C745" s="8" t="s">
        <v>1871</v>
      </c>
      <c r="D745" s="7" t="s">
        <v>72</v>
      </c>
      <c r="E745" s="7" t="s">
        <v>73</v>
      </c>
      <c r="F745" s="7" t="s">
        <v>128</v>
      </c>
      <c r="G745" s="9">
        <v>118</v>
      </c>
      <c r="H745" s="9">
        <v>98</v>
      </c>
      <c r="I745" s="9">
        <v>44</v>
      </c>
      <c r="J745" s="9">
        <v>39</v>
      </c>
      <c r="K745" s="9">
        <v>40</v>
      </c>
      <c r="L745" s="9">
        <v>54</v>
      </c>
      <c r="M745" s="9">
        <v>58</v>
      </c>
      <c r="N745" s="9">
        <v>56</v>
      </c>
      <c r="O745" s="9">
        <v>54</v>
      </c>
      <c r="P745" s="9">
        <v>80</v>
      </c>
      <c r="Q745" s="10">
        <v>94</v>
      </c>
      <c r="R745" s="11">
        <v>33</v>
      </c>
      <c r="S745" s="11">
        <v>1</v>
      </c>
      <c r="T745" s="11">
        <v>104</v>
      </c>
      <c r="U745" s="11">
        <v>108</v>
      </c>
      <c r="V745" s="11">
        <v>1</v>
      </c>
      <c r="W745" s="11">
        <v>104</v>
      </c>
      <c r="X745" s="11">
        <f t="shared" si="154"/>
        <v>445</v>
      </c>
      <c r="Y745" s="11">
        <f t="shared" si="155"/>
        <v>4285</v>
      </c>
      <c r="Z745" s="11">
        <f t="shared" si="156"/>
        <v>1685</v>
      </c>
      <c r="AA745" s="11">
        <f t="shared" si="157"/>
        <v>4170</v>
      </c>
      <c r="AB745" s="11">
        <f t="shared" si="158"/>
        <v>4170</v>
      </c>
      <c r="AC745" s="6">
        <f t="shared" si="159"/>
        <v>4845</v>
      </c>
      <c r="AD745" s="9" t="s">
        <v>644</v>
      </c>
      <c r="AE745" s="3" t="str">
        <f>IF(ISERROR(VLOOKUP($AD745,技まとめ!$A$1:$F$380,6,FALSE)),"－",VLOOKUP($AD745,技まとめ!$A$1:$F$380,6,FALSE))</f>
        <v>－</v>
      </c>
      <c r="AF745" s="3">
        <f>IF(ISERROR(VLOOKUP($AD745,技まとめ!$A$1:$F$380,3,FALSE)),"－",VLOOKUP($AD745,技まとめ!$A$1:$F$380,3,FALSE))</f>
        <v>0</v>
      </c>
      <c r="AG745" s="3">
        <f>IF(ISERROR(VLOOKUP($AD745,技まとめ!$A$1:$F$380,5,FALSE)),"－",VLOOKUP($AD745,技まとめ!$A$1:$F$380,5,FALSE))</f>
        <v>0</v>
      </c>
      <c r="AH745" s="3" t="str">
        <f>IF($E745=IF(ISERROR(VLOOKUP($AD745,技まとめ!$A$1:$F$380,4,FALSE)),"－",VLOOKUP($AD745,技まとめ!$A$1:$F$380,4,FALSE)),"一致","")</f>
        <v/>
      </c>
      <c r="AI745" s="9" t="s">
        <v>423</v>
      </c>
      <c r="AJ745" s="3" t="str">
        <f>IF(ISERROR(VLOOKUP($AI745,技まとめ!$A$1:$F$380,6,FALSE)),"－",VLOOKUP($AI745,技まとめ!$A$1:$F$380,6,FALSE))</f>
        <v>BL</v>
      </c>
      <c r="AK745" s="3">
        <f>IF(ISERROR(VLOOKUP($AI745,技まとめ!$A$1:$F$380,3,FALSE)),"－",VLOOKUP($AI745,技まとめ!$A$1:$F$380,3,FALSE))</f>
        <v>13</v>
      </c>
      <c r="AL745" s="3">
        <f>IF(ISERROR(VLOOKUP($AI745,技まとめ!$A$1:$F$380,5,FALSE)),"－",VLOOKUP($AI745,技まとめ!$A$1:$F$380,5,FALSE))</f>
        <v>20</v>
      </c>
      <c r="AM745" s="3" t="str">
        <f>IF($E745=IF(ISERROR(VLOOKUP($AI745,技まとめ!$A$1:$F$380,4,FALSE)),"－",VLOOKUP($AI745,技まとめ!$A$1:$F$380,4,FALSE)),"一致","")</f>
        <v/>
      </c>
      <c r="AN745" s="9" t="s">
        <v>214</v>
      </c>
      <c r="AO745" s="3" t="str">
        <f>IF(ISERROR(VLOOKUP($AN745,技まとめ!$A$1:$F$380,6,FALSE)),"－",VLOOKUP($AN745,技まとめ!$A$1:$F$380,6,FALSE))</f>
        <v>DR</v>
      </c>
      <c r="AP745" s="3">
        <f>IF(ISERROR(VLOOKUP($AN745,技まとめ!$A$1:$F$380,3,FALSE)),"－",VLOOKUP($AN745,技まとめ!$A$1:$F$380,3,FALSE))</f>
        <v>27</v>
      </c>
      <c r="AQ745" s="3">
        <f>IF(ISERROR(VLOOKUP($AN745,技まとめ!$A$1:$F$380,5,FALSE)),"－",VLOOKUP($AN745,技まとめ!$A$1:$F$380,5,FALSE))</f>
        <v>25</v>
      </c>
      <c r="AR745" s="3" t="str">
        <f>IF($E745=IF(ISERROR(VLOOKUP($AN745,技まとめ!$A$1:$F$380,4,FALSE)),"－",VLOOKUP($AN745,技まとめ!$A$1:$F$380,4,FALSE)),"一致","")</f>
        <v/>
      </c>
      <c r="AS745" s="9" t="s">
        <v>119</v>
      </c>
      <c r="AT745" s="3" t="str">
        <f>IF(ISERROR(VLOOKUP($AS745,技まとめ!$A$1:$F$380,6,FALSE)),"－",VLOOKUP($AS745,技まとめ!$A$1:$F$380,6,FALSE))</f>
        <v>NS</v>
      </c>
      <c r="AU745" s="3">
        <f>IF(ISERROR(VLOOKUP($AS745,技まとめ!$A$1:$F$380,3,FALSE)),"－",VLOOKUP($AS745,技まとめ!$A$1:$F$380,3,FALSE))</f>
        <v>85</v>
      </c>
      <c r="AV745" s="3">
        <f>IF(ISERROR(VLOOKUP($AS745,技まとめ!$A$1:$F$380,5,FALSE)),"－",VLOOKUP($AS745,技まとめ!$A$1:$F$380,5,FALSE))</f>
        <v>46</v>
      </c>
      <c r="AW745" s="3" t="str">
        <f>IF($E745=IF(ISERROR(VLOOKUP($AS745,技まとめ!$A$1:$F$380,4,FALSE)),"－",VLOOKUP($AS745,技まとめ!$A$1:$F$380,4,FALSE)),"一致","")</f>
        <v>一致</v>
      </c>
      <c r="AX745" s="12" t="str">
        <f t="shared" si="160"/>
        <v>がくしゅうコイルターンムーンサルトドラゴングランド</v>
      </c>
      <c r="AY745" s="12" t="str">
        <f t="shared" si="161"/>
        <v>がくしゅうコイルターンムーンサルトドラゴングランド</v>
      </c>
      <c r="AZ745" s="12" t="str">
        <f t="shared" si="162"/>
        <v>がくしゅうコイルターンムーンサルトドラゴングランド</v>
      </c>
      <c r="BA745" s="12" t="str">
        <f t="shared" si="163"/>
        <v>がくしゅうコイルターンムーンサルトドラゴングランド</v>
      </c>
      <c r="BB745" s="11" t="str">
        <f t="shared" si="164"/>
        <v>－BLDRNS</v>
      </c>
      <c r="BC745" s="11" t="str">
        <f t="shared" si="165"/>
        <v>－BLDRNS</v>
      </c>
      <c r="BD745" s="11" t="str">
        <f t="shared" si="166"/>
        <v>－BLDRNS</v>
      </c>
      <c r="BE745" s="11" t="str">
        <f t="shared" si="167"/>
        <v>－BLDRNS</v>
      </c>
    </row>
    <row r="746" spans="1:57" ht="11.25" hidden="1" customHeight="1">
      <c r="A746" s="6">
        <v>744</v>
      </c>
      <c r="B746" s="7" t="s">
        <v>1872</v>
      </c>
      <c r="C746" s="8" t="s">
        <v>1873</v>
      </c>
      <c r="D746" s="7" t="s">
        <v>72</v>
      </c>
      <c r="E746" s="7" t="s">
        <v>73</v>
      </c>
      <c r="F746" s="7" t="s">
        <v>74</v>
      </c>
      <c r="G746" s="9">
        <v>113</v>
      </c>
      <c r="H746" s="9">
        <v>93</v>
      </c>
      <c r="I746" s="9">
        <v>52</v>
      </c>
      <c r="J746" s="9">
        <v>54</v>
      </c>
      <c r="K746" s="9">
        <v>51</v>
      </c>
      <c r="L746" s="9">
        <v>53</v>
      </c>
      <c r="M746" s="9">
        <v>52</v>
      </c>
      <c r="N746" s="9">
        <v>51</v>
      </c>
      <c r="O746" s="9">
        <v>55</v>
      </c>
      <c r="P746" s="9">
        <v>58</v>
      </c>
      <c r="Q746" s="10">
        <v>102</v>
      </c>
      <c r="R746" s="11">
        <v>32</v>
      </c>
      <c r="S746" s="11">
        <v>1</v>
      </c>
      <c r="T746" s="11">
        <v>103</v>
      </c>
      <c r="U746" s="11">
        <v>102</v>
      </c>
      <c r="V746" s="11">
        <v>1</v>
      </c>
      <c r="W746" s="11">
        <v>105</v>
      </c>
      <c r="X746" s="11">
        <f t="shared" si="154"/>
        <v>446</v>
      </c>
      <c r="Y746" s="11">
        <f t="shared" si="155"/>
        <v>4610</v>
      </c>
      <c r="Z746" s="11">
        <f t="shared" si="156"/>
        <v>1655</v>
      </c>
      <c r="AA746" s="11">
        <f t="shared" si="157"/>
        <v>4140</v>
      </c>
      <c r="AB746" s="11">
        <f t="shared" si="158"/>
        <v>4140</v>
      </c>
      <c r="AC746" s="6">
        <f t="shared" si="159"/>
        <v>4805</v>
      </c>
      <c r="AD746" s="9" t="s">
        <v>350</v>
      </c>
      <c r="AE746" s="3" t="str">
        <f>IF(ISERROR(VLOOKUP($AD746,技まとめ!$A$1:$F$380,6,FALSE)),"－",VLOOKUP($AD746,技まとめ!$A$1:$F$380,6,FALSE))</f>
        <v>CA</v>
      </c>
      <c r="AF746" s="3">
        <f>IF(ISERROR(VLOOKUP($AD746,技まとめ!$A$1:$F$380,3,FALSE)),"－",VLOOKUP($AD746,技まとめ!$A$1:$F$380,3,FALSE))</f>
        <v>15</v>
      </c>
      <c r="AG746" s="3">
        <f>IF(ISERROR(VLOOKUP($AD746,技まとめ!$A$1:$F$380,5,FALSE)),"－",VLOOKUP($AD746,技まとめ!$A$1:$F$380,5,FALSE))</f>
        <v>20</v>
      </c>
      <c r="AH746" s="3" t="str">
        <f>IF($E746=IF(ISERROR(VLOOKUP($AD746,技まとめ!$A$1:$F$380,4,FALSE)),"－",VLOOKUP($AD746,技まとめ!$A$1:$F$380,4,FALSE)),"一致","")</f>
        <v>一致</v>
      </c>
      <c r="AI746" s="9" t="s">
        <v>354</v>
      </c>
      <c r="AJ746" s="3" t="str">
        <f>IF(ISERROR(VLOOKUP($AI746,技まとめ!$A$1:$F$380,6,FALSE)),"－",VLOOKUP($AI746,技まとめ!$A$1:$F$380,6,FALSE))</f>
        <v>CA</v>
      </c>
      <c r="AK746" s="3">
        <f>IF(ISERROR(VLOOKUP($AI746,技まとめ!$A$1:$F$380,3,FALSE)),"－",VLOOKUP($AI746,技まとめ!$A$1:$F$380,3,FALSE))</f>
        <v>38</v>
      </c>
      <c r="AL746" s="3">
        <f>IF(ISERROR(VLOOKUP($AI746,技まとめ!$A$1:$F$380,5,FALSE)),"－",VLOOKUP($AI746,技まとめ!$A$1:$F$380,5,FALSE))</f>
        <v>30</v>
      </c>
      <c r="AM746" s="3" t="str">
        <f>IF($E746=IF(ISERROR(VLOOKUP($AI746,技まとめ!$A$1:$F$380,4,FALSE)),"－",VLOOKUP($AI746,技まとめ!$A$1:$F$380,4,FALSE)),"一致","")</f>
        <v/>
      </c>
      <c r="AN746" s="9" t="s">
        <v>779</v>
      </c>
      <c r="AO746" s="3" t="str">
        <f>IF(ISERROR(VLOOKUP($AN746,技まとめ!$A$1:$F$380,6,FALSE)),"－",VLOOKUP($AN746,技まとめ!$A$1:$F$380,6,FALSE))</f>
        <v>CA</v>
      </c>
      <c r="AP746" s="3">
        <f>IF(ISERROR(VLOOKUP($AN746,技まとめ!$A$1:$F$380,3,FALSE)),"－",VLOOKUP($AN746,技まとめ!$A$1:$F$380,3,FALSE))</f>
        <v>56</v>
      </c>
      <c r="AQ746" s="3">
        <f>IF(ISERROR(VLOOKUP($AN746,技まとめ!$A$1:$F$380,5,FALSE)),"－",VLOOKUP($AN746,技まとめ!$A$1:$F$380,5,FALSE))</f>
        <v>37</v>
      </c>
      <c r="AR746" s="3" t="str">
        <f>IF($E746=IF(ISERROR(VLOOKUP($AN746,技まとめ!$A$1:$F$380,4,FALSE)),"－",VLOOKUP($AN746,技まとめ!$A$1:$F$380,4,FALSE)),"一致","")</f>
        <v/>
      </c>
      <c r="AS746" s="9" t="s">
        <v>242</v>
      </c>
      <c r="AT746" s="3" t="str">
        <f>IF(ISERROR(VLOOKUP($AS746,技まとめ!$A$1:$F$380,6,FALSE)),"－",VLOOKUP($AS746,技まとめ!$A$1:$F$380,6,FALSE))</f>
        <v>P2</v>
      </c>
      <c r="AU746" s="3">
        <f>IF(ISERROR(VLOOKUP($AS746,技まとめ!$A$1:$F$380,3,FALSE)),"－",VLOOKUP($AS746,技まとめ!$A$1:$F$380,3,FALSE))</f>
        <v>65</v>
      </c>
      <c r="AV746" s="3">
        <f>IF(ISERROR(VLOOKUP($AS746,技まとめ!$A$1:$F$380,5,FALSE)),"－",VLOOKUP($AS746,技まとめ!$A$1:$F$380,5,FALSE))</f>
        <v>40</v>
      </c>
      <c r="AW746" s="3" t="str">
        <f>IF($E746=IF(ISERROR(VLOOKUP($AS746,技まとめ!$A$1:$F$380,4,FALSE)),"－",VLOOKUP($AS746,技まとめ!$A$1:$F$380,4,FALSE)),"一致","")</f>
        <v/>
      </c>
      <c r="AX746" s="12" t="str">
        <f t="shared" si="160"/>
        <v>タフネスブロックシュートポケットスティンガーカウンターストライク</v>
      </c>
      <c r="AY746" s="12" t="str">
        <f t="shared" si="161"/>
        <v>タフネスブロックシュートポケットスティンガーカウンターストライク</v>
      </c>
      <c r="AZ746" s="12" t="str">
        <f t="shared" si="162"/>
        <v>タフネスブロックシュートポケットスティンガーカウンターストライク</v>
      </c>
      <c r="BA746" s="12" t="str">
        <f t="shared" si="163"/>
        <v>タフネスブロックシュートポケットスティンガーカウンターストライク</v>
      </c>
      <c r="BB746" s="11" t="str">
        <f t="shared" si="164"/>
        <v>CACACAP2</v>
      </c>
      <c r="BC746" s="11" t="str">
        <f t="shared" si="165"/>
        <v>CACACAP2</v>
      </c>
      <c r="BD746" s="11" t="str">
        <f t="shared" si="166"/>
        <v>CACACAP2</v>
      </c>
      <c r="BE746" s="11" t="str">
        <f t="shared" si="167"/>
        <v>CACACAP2</v>
      </c>
    </row>
    <row r="747" spans="1:57" ht="11.25" hidden="1" customHeight="1">
      <c r="A747" s="6">
        <v>745</v>
      </c>
      <c r="B747" s="7" t="s">
        <v>1874</v>
      </c>
      <c r="C747" s="8" t="s">
        <v>1875</v>
      </c>
      <c r="D747" s="7" t="s">
        <v>72</v>
      </c>
      <c r="E747" s="7" t="s">
        <v>102</v>
      </c>
      <c r="F747" s="7" t="s">
        <v>74</v>
      </c>
      <c r="G747" s="9">
        <v>114</v>
      </c>
      <c r="H747" s="9">
        <v>110</v>
      </c>
      <c r="I747" s="9">
        <v>53</v>
      </c>
      <c r="J747" s="9">
        <v>56</v>
      </c>
      <c r="K747" s="9">
        <v>52</v>
      </c>
      <c r="L747" s="9">
        <v>53</v>
      </c>
      <c r="M747" s="9">
        <v>54</v>
      </c>
      <c r="N747" s="9">
        <v>57</v>
      </c>
      <c r="O747" s="9">
        <v>54</v>
      </c>
      <c r="P747" s="9">
        <v>53</v>
      </c>
      <c r="Q747" s="10">
        <v>103</v>
      </c>
      <c r="R747" s="11">
        <v>36</v>
      </c>
      <c r="S747" s="11">
        <v>1</v>
      </c>
      <c r="T747" s="11">
        <v>103</v>
      </c>
      <c r="U747" s="11">
        <v>104</v>
      </c>
      <c r="V747" s="11">
        <v>1</v>
      </c>
      <c r="W747" s="11">
        <v>104</v>
      </c>
      <c r="X747" s="11">
        <f t="shared" si="154"/>
        <v>452</v>
      </c>
      <c r="Y747" s="11">
        <f t="shared" si="155"/>
        <v>4645</v>
      </c>
      <c r="Z747" s="11">
        <f t="shared" si="156"/>
        <v>1790</v>
      </c>
      <c r="AA747" s="11">
        <f t="shared" si="157"/>
        <v>4135</v>
      </c>
      <c r="AB747" s="11">
        <f t="shared" si="158"/>
        <v>4135</v>
      </c>
      <c r="AC747" s="6">
        <f t="shared" si="159"/>
        <v>4820</v>
      </c>
      <c r="AD747" s="9" t="s">
        <v>440</v>
      </c>
      <c r="AE747" s="3" t="str">
        <f>IF(ISERROR(VLOOKUP($AD747,技まとめ!$A$1:$F$380,6,FALSE)),"－",VLOOKUP($AD747,技まとめ!$A$1:$F$380,6,FALSE))</f>
        <v>CA</v>
      </c>
      <c r="AF747" s="3">
        <f>IF(ISERROR(VLOOKUP($AD747,技まとめ!$A$1:$F$380,3,FALSE)),"－",VLOOKUP($AD747,技まとめ!$A$1:$F$380,3,FALSE))</f>
        <v>15</v>
      </c>
      <c r="AG747" s="3">
        <f>IF(ISERROR(VLOOKUP($AD747,技まとめ!$A$1:$F$380,5,FALSE)),"－",VLOOKUP($AD747,技まとめ!$A$1:$F$380,5,FALSE))</f>
        <v>20</v>
      </c>
      <c r="AH747" s="3" t="str">
        <f>IF($E747=IF(ISERROR(VLOOKUP($AD747,技まとめ!$A$1:$F$380,4,FALSE)),"－",VLOOKUP($AD747,技まとめ!$A$1:$F$380,4,FALSE)),"一致","")</f>
        <v/>
      </c>
      <c r="AI747" s="9" t="s">
        <v>618</v>
      </c>
      <c r="AJ747" s="3" t="str">
        <f>IF(ISERROR(VLOOKUP($AI747,技まとめ!$A$1:$F$380,6,FALSE)),"－",VLOOKUP($AI747,技まとめ!$A$1:$F$380,6,FALSE))</f>
        <v>P2</v>
      </c>
      <c r="AK747" s="3">
        <f>IF(ISERROR(VLOOKUP($AI747,技まとめ!$A$1:$F$380,3,FALSE)),"－",VLOOKUP($AI747,技まとめ!$A$1:$F$380,3,FALSE))</f>
        <v>117</v>
      </c>
      <c r="AL747" s="3">
        <f>IF(ISERROR(VLOOKUP($AI747,技まとめ!$A$1:$F$380,5,FALSE)),"－",VLOOKUP($AI747,技まとめ!$A$1:$F$380,5,FALSE))</f>
        <v>60</v>
      </c>
      <c r="AM747" s="3" t="str">
        <f>IF($E747=IF(ISERROR(VLOOKUP($AI747,技まとめ!$A$1:$F$380,4,FALSE)),"－",VLOOKUP($AI747,技まとめ!$A$1:$F$380,4,FALSE)),"一致","")</f>
        <v/>
      </c>
      <c r="AN747" s="9" t="s">
        <v>756</v>
      </c>
      <c r="AO747" s="3" t="str">
        <f>IF(ISERROR(VLOOKUP($AN747,技まとめ!$A$1:$F$380,6,FALSE)),"－",VLOOKUP($AN747,技まとめ!$A$1:$F$380,6,FALSE))</f>
        <v>BB</v>
      </c>
      <c r="AP747" s="3">
        <f>IF(ISERROR(VLOOKUP($AN747,技まとめ!$A$1:$F$380,3,FALSE)),"－",VLOOKUP($AN747,技まとめ!$A$1:$F$380,3,FALSE))</f>
        <v>65</v>
      </c>
      <c r="AQ747" s="3">
        <f>IF(ISERROR(VLOOKUP($AN747,技まとめ!$A$1:$F$380,5,FALSE)),"－",VLOOKUP($AN747,技まとめ!$A$1:$F$380,5,FALSE))</f>
        <v>42</v>
      </c>
      <c r="AR747" s="3" t="str">
        <f>IF($E747=IF(ISERROR(VLOOKUP($AN747,技まとめ!$A$1:$F$380,4,FALSE)),"－",VLOOKUP($AN747,技まとめ!$A$1:$F$380,4,FALSE)),"一致","")</f>
        <v>一致</v>
      </c>
      <c r="AS747" s="9" t="s">
        <v>116</v>
      </c>
      <c r="AT747" s="3" t="str">
        <f>IF(ISERROR(VLOOKUP($AS747,技まとめ!$A$1:$F$380,6,FALSE)),"－",VLOOKUP($AS747,技まとめ!$A$1:$F$380,6,FALSE))</f>
        <v>DR</v>
      </c>
      <c r="AU747" s="3">
        <f>IF(ISERROR(VLOOKUP($AS747,技まとめ!$A$1:$F$380,3,FALSE)),"－",VLOOKUP($AS747,技まとめ!$A$1:$F$380,3,FALSE))</f>
        <v>63</v>
      </c>
      <c r="AV747" s="3">
        <f>IF(ISERROR(VLOOKUP($AS747,技まとめ!$A$1:$F$380,5,FALSE)),"－",VLOOKUP($AS747,技まとめ!$A$1:$F$380,5,FALSE))</f>
        <v>42</v>
      </c>
      <c r="AW747" s="3" t="str">
        <f>IF($E747=IF(ISERROR(VLOOKUP($AS747,技まとめ!$A$1:$F$380,4,FALSE)),"－",VLOOKUP($AS747,技まとめ!$A$1:$F$380,4,FALSE)),"一致","")</f>
        <v>一致</v>
      </c>
      <c r="AX747" s="12" t="str">
        <f t="shared" si="160"/>
        <v>スワンダイブじくうのかべボルケイノカットれっぷうダッシュ</v>
      </c>
      <c r="AY747" s="12" t="str">
        <f t="shared" si="161"/>
        <v>スワンダイブじくうのかべボルケイノカットれっぷうダッシュ</v>
      </c>
      <c r="AZ747" s="12" t="str">
        <f t="shared" si="162"/>
        <v>スワンダイブじくうのかべボルケイノカットれっぷうダッシュ</v>
      </c>
      <c r="BA747" s="12" t="str">
        <f t="shared" si="163"/>
        <v>スワンダイブじくうのかべボルケイノカットれっぷうダッシュ</v>
      </c>
      <c r="BB747" s="11" t="str">
        <f t="shared" si="164"/>
        <v>CAP2BBDR</v>
      </c>
      <c r="BC747" s="11" t="str">
        <f t="shared" si="165"/>
        <v>CAP2BBDR</v>
      </c>
      <c r="BD747" s="11" t="str">
        <f t="shared" si="166"/>
        <v>CAP2BBDR</v>
      </c>
      <c r="BE747" s="11" t="str">
        <f t="shared" si="167"/>
        <v>CAP2BBDR</v>
      </c>
    </row>
    <row r="748" spans="1:57" ht="11.25" hidden="1" customHeight="1">
      <c r="A748" s="6">
        <v>746</v>
      </c>
      <c r="B748" s="7" t="s">
        <v>1876</v>
      </c>
      <c r="C748" s="8" t="s">
        <v>1877</v>
      </c>
      <c r="D748" s="7" t="s">
        <v>72</v>
      </c>
      <c r="E748" s="7" t="s">
        <v>102</v>
      </c>
      <c r="F748" s="7" t="s">
        <v>109</v>
      </c>
      <c r="G748" s="9">
        <v>122</v>
      </c>
      <c r="H748" s="9">
        <v>116</v>
      </c>
      <c r="I748" s="9">
        <v>46</v>
      </c>
      <c r="J748" s="9">
        <v>51</v>
      </c>
      <c r="K748" s="9">
        <v>62</v>
      </c>
      <c r="L748" s="9">
        <v>47</v>
      </c>
      <c r="M748" s="9">
        <v>57</v>
      </c>
      <c r="N748" s="9">
        <v>51</v>
      </c>
      <c r="O748" s="9">
        <v>51</v>
      </c>
      <c r="P748" s="9">
        <v>63</v>
      </c>
      <c r="Q748" s="10">
        <v>96</v>
      </c>
      <c r="R748" s="11">
        <v>45</v>
      </c>
      <c r="S748" s="11">
        <v>1</v>
      </c>
      <c r="T748" s="11">
        <v>97</v>
      </c>
      <c r="U748" s="11">
        <v>107</v>
      </c>
      <c r="V748" s="11">
        <v>1</v>
      </c>
      <c r="W748" s="11">
        <v>101</v>
      </c>
      <c r="X748" s="11">
        <f t="shared" si="154"/>
        <v>448</v>
      </c>
      <c r="Y748" s="11">
        <f t="shared" si="155"/>
        <v>4350</v>
      </c>
      <c r="Z748" s="11">
        <f t="shared" si="156"/>
        <v>2090</v>
      </c>
      <c r="AA748" s="11">
        <f t="shared" si="157"/>
        <v>3910</v>
      </c>
      <c r="AB748" s="11">
        <f t="shared" si="158"/>
        <v>3910</v>
      </c>
      <c r="AC748" s="6">
        <f t="shared" si="159"/>
        <v>4610</v>
      </c>
      <c r="AD748" s="9" t="s">
        <v>710</v>
      </c>
      <c r="AE748" s="3" t="str">
        <f>IF(ISERROR(VLOOKUP($AD748,技まとめ!$A$1:$F$380,6,FALSE)),"－",VLOOKUP($AD748,技まとめ!$A$1:$F$380,6,FALSE))</f>
        <v>DR</v>
      </c>
      <c r="AF748" s="3">
        <f>IF(ISERROR(VLOOKUP($AD748,技まとめ!$A$1:$F$380,3,FALSE)),"－",VLOOKUP($AD748,技まとめ!$A$1:$F$380,3,FALSE))</f>
        <v>15</v>
      </c>
      <c r="AG748" s="3">
        <f>IF(ISERROR(VLOOKUP($AD748,技まとめ!$A$1:$F$380,5,FALSE)),"－",VLOOKUP($AD748,技まとめ!$A$1:$F$380,5,FALSE))</f>
        <v>20</v>
      </c>
      <c r="AH748" s="3" t="str">
        <f>IF($E748=IF(ISERROR(VLOOKUP($AD748,技まとめ!$A$1:$F$380,4,FALSE)),"－",VLOOKUP($AD748,技まとめ!$A$1:$F$380,4,FALSE)),"一致","")</f>
        <v>一致</v>
      </c>
      <c r="AI748" s="9" t="s">
        <v>309</v>
      </c>
      <c r="AJ748" s="3" t="str">
        <f>IF(ISERROR(VLOOKUP($AI748,技まとめ!$A$1:$F$380,6,FALSE)),"－",VLOOKUP($AI748,技まとめ!$A$1:$F$380,6,FALSE))</f>
        <v>BB</v>
      </c>
      <c r="AK748" s="3">
        <f>IF(ISERROR(VLOOKUP($AI748,技まとめ!$A$1:$F$380,3,FALSE)),"－",VLOOKUP($AI748,技まとめ!$A$1:$F$380,3,FALSE))</f>
        <v>23</v>
      </c>
      <c r="AL748" s="3">
        <f>IF(ISERROR(VLOOKUP($AI748,技まとめ!$A$1:$F$380,5,FALSE)),"－",VLOOKUP($AI748,技まとめ!$A$1:$F$380,5,FALSE))</f>
        <v>20</v>
      </c>
      <c r="AM748" s="3" t="str">
        <f>IF($E748=IF(ISERROR(VLOOKUP($AI748,技まとめ!$A$1:$F$380,4,FALSE)),"－",VLOOKUP($AI748,技まとめ!$A$1:$F$380,4,FALSE)),"一致","")</f>
        <v/>
      </c>
      <c r="AN748" s="9" t="s">
        <v>503</v>
      </c>
      <c r="AO748" s="3" t="str">
        <f>IF(ISERROR(VLOOKUP($AN748,技まとめ!$A$1:$F$380,6,FALSE)),"－",VLOOKUP($AN748,技まとめ!$A$1:$F$380,6,FALSE))</f>
        <v>DR</v>
      </c>
      <c r="AP748" s="3">
        <f>IF(ISERROR(VLOOKUP($AN748,技まとめ!$A$1:$F$380,3,FALSE)),"－",VLOOKUP($AN748,技まとめ!$A$1:$F$380,3,FALSE))</f>
        <v>68</v>
      </c>
      <c r="AQ748" s="3">
        <f>IF(ISERROR(VLOOKUP($AN748,技まとめ!$A$1:$F$380,5,FALSE)),"－",VLOOKUP($AN748,技まとめ!$A$1:$F$380,5,FALSE))</f>
        <v>41</v>
      </c>
      <c r="AR748" s="3" t="str">
        <f>IF($E748=IF(ISERROR(VLOOKUP($AN748,技まとめ!$A$1:$F$380,4,FALSE)),"－",VLOOKUP($AN748,技まとめ!$A$1:$F$380,4,FALSE)),"一致","")</f>
        <v/>
      </c>
      <c r="AS748" s="9" t="s">
        <v>177</v>
      </c>
      <c r="AT748" s="3" t="str">
        <f>IF(ISERROR(VLOOKUP($AS748,技まとめ!$A$1:$F$380,6,FALSE)),"－",VLOOKUP($AS748,技まとめ!$A$1:$F$380,6,FALSE))</f>
        <v>DR</v>
      </c>
      <c r="AU748" s="3">
        <f>IF(ISERROR(VLOOKUP($AS748,技まとめ!$A$1:$F$380,3,FALSE)),"－",VLOOKUP($AS748,技まとめ!$A$1:$F$380,3,FALSE))</f>
        <v>93</v>
      </c>
      <c r="AV748" s="3">
        <f>IF(ISERROR(VLOOKUP($AS748,技まとめ!$A$1:$F$380,5,FALSE)),"－",VLOOKUP($AS748,技まとめ!$A$1:$F$380,5,FALSE))</f>
        <v>42</v>
      </c>
      <c r="AW748" s="3" t="str">
        <f>IF($E748=IF(ISERROR(VLOOKUP($AS748,技まとめ!$A$1:$F$380,4,FALSE)),"－",VLOOKUP($AS748,技まとめ!$A$1:$F$380,4,FALSE)),"一致","")</f>
        <v>一致</v>
      </c>
      <c r="AX748" s="12" t="str">
        <f t="shared" si="160"/>
        <v>ひとりワンツーホーントレインオオウチワジャッジスルー２</v>
      </c>
      <c r="AY748" s="12" t="str">
        <f t="shared" si="161"/>
        <v>ひとりワンツーホーントレインオオウチワジャッジスルー２</v>
      </c>
      <c r="AZ748" s="12" t="str">
        <f t="shared" si="162"/>
        <v>ひとりワンツーホーントレインオオウチワジャッジスルー２</v>
      </c>
      <c r="BA748" s="12" t="str">
        <f t="shared" si="163"/>
        <v>ひとりワンツーホーントレインオオウチワジャッジスルー２</v>
      </c>
      <c r="BB748" s="11" t="str">
        <f t="shared" si="164"/>
        <v>DRBBDRDR</v>
      </c>
      <c r="BC748" s="11" t="str">
        <f t="shared" si="165"/>
        <v>DRBBDRDR</v>
      </c>
      <c r="BD748" s="11" t="str">
        <f t="shared" si="166"/>
        <v>DRBBDRDR</v>
      </c>
      <c r="BE748" s="11" t="str">
        <f t="shared" si="167"/>
        <v>DRBBDRDR</v>
      </c>
    </row>
    <row r="749" spans="1:57" ht="11.25" hidden="1" customHeight="1">
      <c r="A749" s="6">
        <v>747</v>
      </c>
      <c r="B749" s="7" t="s">
        <v>1878</v>
      </c>
      <c r="C749" s="8" t="s">
        <v>1879</v>
      </c>
      <c r="D749" s="7" t="s">
        <v>72</v>
      </c>
      <c r="E749" s="7" t="s">
        <v>95</v>
      </c>
      <c r="F749" s="7" t="s">
        <v>109</v>
      </c>
      <c r="G749" s="9">
        <v>91</v>
      </c>
      <c r="H749" s="9">
        <v>128</v>
      </c>
      <c r="I749" s="9">
        <v>49</v>
      </c>
      <c r="J749" s="9">
        <v>55</v>
      </c>
      <c r="K749" s="9">
        <v>57</v>
      </c>
      <c r="L749" s="9">
        <v>56</v>
      </c>
      <c r="M749" s="9">
        <v>62</v>
      </c>
      <c r="N749" s="9">
        <v>57</v>
      </c>
      <c r="O749" s="9">
        <v>54</v>
      </c>
      <c r="P749" s="9">
        <v>25</v>
      </c>
      <c r="Q749" s="10">
        <v>99</v>
      </c>
      <c r="R749" s="11">
        <v>12</v>
      </c>
      <c r="S749" s="11">
        <v>1</v>
      </c>
      <c r="T749" s="11">
        <v>106</v>
      </c>
      <c r="U749" s="11">
        <v>112</v>
      </c>
      <c r="V749" s="11">
        <v>1</v>
      </c>
      <c r="W749" s="11">
        <v>104</v>
      </c>
      <c r="X749" s="11">
        <f t="shared" si="154"/>
        <v>435</v>
      </c>
      <c r="Y749" s="11">
        <f t="shared" si="155"/>
        <v>4485</v>
      </c>
      <c r="Z749" s="11">
        <f t="shared" si="156"/>
        <v>950</v>
      </c>
      <c r="AA749" s="11">
        <f t="shared" si="157"/>
        <v>4240</v>
      </c>
      <c r="AB749" s="11">
        <f t="shared" si="158"/>
        <v>4240</v>
      </c>
      <c r="AC749" s="6">
        <f t="shared" si="159"/>
        <v>4820</v>
      </c>
      <c r="AD749" s="9" t="s">
        <v>686</v>
      </c>
      <c r="AE749" s="3" t="str">
        <f>IF(ISERROR(VLOOKUP($AD749,技まとめ!$A$1:$F$380,6,FALSE)),"－",VLOOKUP($AD749,技まとめ!$A$1:$F$380,6,FALSE))</f>
        <v>DR</v>
      </c>
      <c r="AF749" s="3">
        <f>IF(ISERROR(VLOOKUP($AD749,技まとめ!$A$1:$F$380,3,FALSE)),"－",VLOOKUP($AD749,技まとめ!$A$1:$F$380,3,FALSE))</f>
        <v>34</v>
      </c>
      <c r="AG749" s="3">
        <f>IF(ISERROR(VLOOKUP($AD749,技まとめ!$A$1:$F$380,5,FALSE)),"－",VLOOKUP($AD749,技まとめ!$A$1:$F$380,5,FALSE))</f>
        <v>27</v>
      </c>
      <c r="AH749" s="3" t="str">
        <f>IF($E749=IF(ISERROR(VLOOKUP($AD749,技まとめ!$A$1:$F$380,4,FALSE)),"－",VLOOKUP($AD749,技まとめ!$A$1:$F$380,4,FALSE)),"一致","")</f>
        <v/>
      </c>
      <c r="AI749" s="9" t="s">
        <v>671</v>
      </c>
      <c r="AJ749" s="3" t="str">
        <f>IF(ISERROR(VLOOKUP($AI749,技まとめ!$A$1:$F$380,6,FALSE)),"－",VLOOKUP($AI749,技まとめ!$A$1:$F$380,6,FALSE))</f>
        <v>BL</v>
      </c>
      <c r="AK749" s="3">
        <f>IF(ISERROR(VLOOKUP($AI749,技まとめ!$A$1:$F$380,3,FALSE)),"－",VLOOKUP($AI749,技まとめ!$A$1:$F$380,3,FALSE))</f>
        <v>56</v>
      </c>
      <c r="AL749" s="3">
        <f>IF(ISERROR(VLOOKUP($AI749,技まとめ!$A$1:$F$380,5,FALSE)),"－",VLOOKUP($AI749,技まとめ!$A$1:$F$380,5,FALSE))</f>
        <v>39</v>
      </c>
      <c r="AM749" s="3" t="str">
        <f>IF($E749=IF(ISERROR(VLOOKUP($AI749,技まとめ!$A$1:$F$380,4,FALSE)),"－",VLOOKUP($AI749,技まとめ!$A$1:$F$380,4,FALSE)),"一致","")</f>
        <v/>
      </c>
      <c r="AN749" s="9" t="s">
        <v>193</v>
      </c>
      <c r="AO749" s="3" t="str">
        <f>IF(ISERROR(VLOOKUP($AN749,技まとめ!$A$1:$F$380,6,FALSE)),"－",VLOOKUP($AN749,技まとめ!$A$1:$F$380,6,FALSE))</f>
        <v>NS</v>
      </c>
      <c r="AP749" s="3">
        <f>IF(ISERROR(VLOOKUP($AN749,技まとめ!$A$1:$F$380,3,FALSE)),"－",VLOOKUP($AN749,技まとめ!$A$1:$F$380,3,FALSE))</f>
        <v>66</v>
      </c>
      <c r="AQ749" s="3">
        <f>IF(ISERROR(VLOOKUP($AN749,技まとめ!$A$1:$F$380,5,FALSE)),"－",VLOOKUP($AN749,技まとめ!$A$1:$F$380,5,FALSE))</f>
        <v>37</v>
      </c>
      <c r="AR749" s="3" t="str">
        <f>IF($E749=IF(ISERROR(VLOOKUP($AN749,技まとめ!$A$1:$F$380,4,FALSE)),"－",VLOOKUP($AN749,技まとめ!$A$1:$F$380,4,FALSE)),"一致","")</f>
        <v/>
      </c>
      <c r="AS749" s="9" t="s">
        <v>864</v>
      </c>
      <c r="AT749" s="3" t="str">
        <f>IF(ISERROR(VLOOKUP($AS749,技まとめ!$A$1:$F$380,6,FALSE)),"－",VLOOKUP($AS749,技まとめ!$A$1:$F$380,6,FALSE))</f>
        <v>BS</v>
      </c>
      <c r="AU749" s="3">
        <f>IF(ISERROR(VLOOKUP($AS749,技まとめ!$A$1:$F$380,3,FALSE)),"－",VLOOKUP($AS749,技まとめ!$A$1:$F$380,3,FALSE))</f>
        <v>94</v>
      </c>
      <c r="AV749" s="3">
        <f>IF(ISERROR(VLOOKUP($AS749,技まとめ!$A$1:$F$380,5,FALSE)),"－",VLOOKUP($AS749,技まとめ!$A$1:$F$380,5,FALSE))</f>
        <v>52</v>
      </c>
      <c r="AW749" s="3" t="str">
        <f>IF($E749=IF(ISERROR(VLOOKUP($AS749,技まとめ!$A$1:$F$380,4,FALSE)),"－",VLOOKUP($AS749,技まとめ!$A$1:$F$380,4,FALSE)),"一致","")</f>
        <v/>
      </c>
      <c r="AX749" s="12" t="str">
        <f t="shared" si="160"/>
        <v>ヒートタックルフレイムダンスツインブーストアトミックフレア</v>
      </c>
      <c r="AY749" s="12" t="str">
        <f t="shared" si="161"/>
        <v>ヒートタックルフレイムダンスツインブーストアトミックフレア</v>
      </c>
      <c r="AZ749" s="12" t="str">
        <f t="shared" si="162"/>
        <v>ヒートタックルフレイムダンスツインブーストアトミックフレア</v>
      </c>
      <c r="BA749" s="12" t="str">
        <f t="shared" si="163"/>
        <v>ヒートタックルフレイムダンスツインブーストアトミックフレア</v>
      </c>
      <c r="BB749" s="11" t="str">
        <f t="shared" si="164"/>
        <v>DRBLNSBS</v>
      </c>
      <c r="BC749" s="11" t="str">
        <f t="shared" si="165"/>
        <v>DRBLNSBS</v>
      </c>
      <c r="BD749" s="11" t="str">
        <f t="shared" si="166"/>
        <v>DRBLNSBS</v>
      </c>
      <c r="BE749" s="11" t="str">
        <f t="shared" si="167"/>
        <v>DRBLNSBS</v>
      </c>
    </row>
    <row r="750" spans="1:57" ht="11.25" hidden="1" customHeight="1">
      <c r="A750" s="6">
        <v>748</v>
      </c>
      <c r="B750" s="7" t="s">
        <v>1880</v>
      </c>
      <c r="C750" s="8" t="s">
        <v>1881</v>
      </c>
      <c r="D750" s="7" t="s">
        <v>72</v>
      </c>
      <c r="E750" s="7" t="s">
        <v>102</v>
      </c>
      <c r="F750" s="7" t="s">
        <v>109</v>
      </c>
      <c r="G750" s="9">
        <v>130</v>
      </c>
      <c r="H750" s="9">
        <v>96</v>
      </c>
      <c r="I750" s="9">
        <v>59</v>
      </c>
      <c r="J750" s="9">
        <v>52</v>
      </c>
      <c r="K750" s="9">
        <v>51</v>
      </c>
      <c r="L750" s="9">
        <v>52</v>
      </c>
      <c r="M750" s="9">
        <v>56</v>
      </c>
      <c r="N750" s="9">
        <v>54</v>
      </c>
      <c r="O750" s="9">
        <v>54</v>
      </c>
      <c r="P750" s="9">
        <v>61</v>
      </c>
      <c r="Q750" s="10">
        <v>109</v>
      </c>
      <c r="R750" s="11">
        <v>36</v>
      </c>
      <c r="S750" s="11">
        <v>1</v>
      </c>
      <c r="T750" s="11">
        <v>102</v>
      </c>
      <c r="U750" s="11">
        <v>106</v>
      </c>
      <c r="V750" s="11">
        <v>1</v>
      </c>
      <c r="W750" s="11">
        <v>104</v>
      </c>
      <c r="X750" s="11">
        <f t="shared" si="154"/>
        <v>459</v>
      </c>
      <c r="Y750" s="11">
        <f t="shared" si="155"/>
        <v>4885</v>
      </c>
      <c r="Z750" s="11">
        <f t="shared" si="156"/>
        <v>1790</v>
      </c>
      <c r="AA750" s="11">
        <f t="shared" si="157"/>
        <v>4100</v>
      </c>
      <c r="AB750" s="11">
        <f t="shared" si="158"/>
        <v>4100</v>
      </c>
      <c r="AC750" s="6">
        <f t="shared" si="159"/>
        <v>4780</v>
      </c>
      <c r="AD750" s="9" t="s">
        <v>214</v>
      </c>
      <c r="AE750" s="3" t="str">
        <f>IF(ISERROR(VLOOKUP($AD750,技まとめ!$A$1:$F$380,6,FALSE)),"－",VLOOKUP($AD750,技まとめ!$A$1:$F$380,6,FALSE))</f>
        <v>DR</v>
      </c>
      <c r="AF750" s="3">
        <f>IF(ISERROR(VLOOKUP($AD750,技まとめ!$A$1:$F$380,3,FALSE)),"－",VLOOKUP($AD750,技まとめ!$A$1:$F$380,3,FALSE))</f>
        <v>27</v>
      </c>
      <c r="AG750" s="3">
        <f>IF(ISERROR(VLOOKUP($AD750,技まとめ!$A$1:$F$380,5,FALSE)),"－",VLOOKUP($AD750,技まとめ!$A$1:$F$380,5,FALSE))</f>
        <v>25</v>
      </c>
      <c r="AH750" s="3" t="str">
        <f>IF($E750=IF(ISERROR(VLOOKUP($AD750,技まとめ!$A$1:$F$380,4,FALSE)),"－",VLOOKUP($AD750,技まとめ!$A$1:$F$380,4,FALSE)),"一致","")</f>
        <v/>
      </c>
      <c r="AI750" s="9" t="s">
        <v>98</v>
      </c>
      <c r="AJ750" s="3" t="str">
        <f>IF(ISERROR(VLOOKUP($AI750,技まとめ!$A$1:$F$380,6,FALSE)),"－",VLOOKUP($AI750,技まとめ!$A$1:$F$380,6,FALSE))</f>
        <v>BL</v>
      </c>
      <c r="AK750" s="3">
        <f>IF(ISERROR(VLOOKUP($AI750,技まとめ!$A$1:$F$380,3,FALSE)),"－",VLOOKUP($AI750,技まとめ!$A$1:$F$380,3,FALSE))</f>
        <v>58</v>
      </c>
      <c r="AL750" s="3">
        <f>IF(ISERROR(VLOOKUP($AI750,技まとめ!$A$1:$F$380,5,FALSE)),"－",VLOOKUP($AI750,技まとめ!$A$1:$F$380,5,FALSE))</f>
        <v>39</v>
      </c>
      <c r="AM750" s="3" t="str">
        <f>IF($E750=IF(ISERROR(VLOOKUP($AI750,技まとめ!$A$1:$F$380,4,FALSE)),"－",VLOOKUP($AI750,技まとめ!$A$1:$F$380,4,FALSE)),"一致","")</f>
        <v/>
      </c>
      <c r="AN750" s="9" t="s">
        <v>173</v>
      </c>
      <c r="AO750" s="3" t="str">
        <f>IF(ISERROR(VLOOKUP($AN750,技まとめ!$A$1:$F$380,6,FALSE)),"－",VLOOKUP($AN750,技まとめ!$A$1:$F$380,6,FALSE))</f>
        <v>DR</v>
      </c>
      <c r="AP750" s="3">
        <f>IF(ISERROR(VLOOKUP($AN750,技まとめ!$A$1:$F$380,3,FALSE)),"－",VLOOKUP($AN750,技まとめ!$A$1:$F$380,3,FALSE))</f>
        <v>65</v>
      </c>
      <c r="AQ750" s="3">
        <f>IF(ISERROR(VLOOKUP($AN750,技まとめ!$A$1:$F$380,5,FALSE)),"－",VLOOKUP($AN750,技まとめ!$A$1:$F$380,5,FALSE))</f>
        <v>42</v>
      </c>
      <c r="AR750" s="3" t="str">
        <f>IF($E750=IF(ISERROR(VLOOKUP($AN750,技まとめ!$A$1:$F$380,4,FALSE)),"－",VLOOKUP($AN750,技まとめ!$A$1:$F$380,4,FALSE)),"一致","")</f>
        <v/>
      </c>
      <c r="AS750" s="9" t="s">
        <v>112</v>
      </c>
      <c r="AT750" s="3" t="str">
        <f>IF(ISERROR(VLOOKUP($AS750,技まとめ!$A$1:$F$380,6,FALSE)),"－",VLOOKUP($AS750,技まとめ!$A$1:$F$380,6,FALSE))</f>
        <v>BB</v>
      </c>
      <c r="AU750" s="3">
        <f>IF(ISERROR(VLOOKUP($AS750,技まとめ!$A$1:$F$380,3,FALSE)),"－",VLOOKUP($AS750,技まとめ!$A$1:$F$380,3,FALSE))</f>
        <v>77</v>
      </c>
      <c r="AV750" s="3">
        <f>IF(ISERROR(VLOOKUP($AS750,技まとめ!$A$1:$F$380,5,FALSE)),"－",VLOOKUP($AS750,技まとめ!$A$1:$F$380,5,FALSE))</f>
        <v>47</v>
      </c>
      <c r="AW750" s="3" t="str">
        <f>IF($E750=IF(ISERROR(VLOOKUP($AS750,技まとめ!$A$1:$F$380,4,FALSE)),"－",VLOOKUP($AS750,技まとめ!$A$1:$F$380,4,FALSE)),"一致","")</f>
        <v>一致</v>
      </c>
      <c r="AX750" s="12" t="str">
        <f t="shared" si="160"/>
        <v>ムーンサルトかげぬいぶんしんフェイントシューティングスター</v>
      </c>
      <c r="AY750" s="12" t="str">
        <f t="shared" si="161"/>
        <v>ムーンサルトかげぬいぶんしんフェイントシューティングスター</v>
      </c>
      <c r="AZ750" s="12" t="str">
        <f t="shared" si="162"/>
        <v>ムーンサルトかげぬいぶんしんフェイントシューティングスター</v>
      </c>
      <c r="BA750" s="12" t="str">
        <f t="shared" si="163"/>
        <v>ムーンサルトかげぬいぶんしんフェイントシューティングスター</v>
      </c>
      <c r="BB750" s="11" t="str">
        <f t="shared" si="164"/>
        <v>DRBLDRBB</v>
      </c>
      <c r="BC750" s="11" t="str">
        <f t="shared" si="165"/>
        <v>DRBLDRBB</v>
      </c>
      <c r="BD750" s="11" t="str">
        <f t="shared" si="166"/>
        <v>DRBLDRBB</v>
      </c>
      <c r="BE750" s="11" t="str">
        <f t="shared" si="167"/>
        <v>DRBLDRBB</v>
      </c>
    </row>
    <row r="751" spans="1:57" ht="11.25" hidden="1" customHeight="1">
      <c r="A751" s="6">
        <v>749</v>
      </c>
      <c r="B751" s="7" t="s">
        <v>1882</v>
      </c>
      <c r="C751" s="8" t="s">
        <v>1883</v>
      </c>
      <c r="D751" s="7" t="s">
        <v>72</v>
      </c>
      <c r="E751" s="7" t="s">
        <v>102</v>
      </c>
      <c r="F751" s="7" t="s">
        <v>74</v>
      </c>
      <c r="G751" s="9">
        <v>110</v>
      </c>
      <c r="H751" s="9">
        <v>94</v>
      </c>
      <c r="I751" s="9">
        <v>56</v>
      </c>
      <c r="J751" s="9">
        <v>52</v>
      </c>
      <c r="K751" s="9">
        <v>51</v>
      </c>
      <c r="L751" s="9">
        <v>54</v>
      </c>
      <c r="M751" s="9">
        <v>51</v>
      </c>
      <c r="N751" s="9">
        <v>54</v>
      </c>
      <c r="O751" s="9">
        <v>56</v>
      </c>
      <c r="P751" s="9">
        <v>53</v>
      </c>
      <c r="Q751" s="10">
        <v>106</v>
      </c>
      <c r="R751" s="11">
        <v>28</v>
      </c>
      <c r="S751" s="11">
        <v>1</v>
      </c>
      <c r="T751" s="11">
        <v>104</v>
      </c>
      <c r="U751" s="11">
        <v>101</v>
      </c>
      <c r="V751" s="11">
        <v>1</v>
      </c>
      <c r="W751" s="11">
        <v>106</v>
      </c>
      <c r="X751" s="11">
        <f t="shared" si="154"/>
        <v>447</v>
      </c>
      <c r="Y751" s="11">
        <f t="shared" si="155"/>
        <v>4775</v>
      </c>
      <c r="Z751" s="11">
        <f t="shared" si="156"/>
        <v>1520</v>
      </c>
      <c r="AA751" s="11">
        <f t="shared" si="157"/>
        <v>4180</v>
      </c>
      <c r="AB751" s="11">
        <f t="shared" si="158"/>
        <v>4180</v>
      </c>
      <c r="AC751" s="6">
        <f t="shared" si="159"/>
        <v>4830</v>
      </c>
      <c r="AD751" s="9" t="s">
        <v>776</v>
      </c>
      <c r="AE751" s="3" t="str">
        <f>IF(ISERROR(VLOOKUP($AD751,技まとめ!$A$1:$F$380,6,FALSE)),"－",VLOOKUP($AD751,技まとめ!$A$1:$F$380,6,FALSE))</f>
        <v>P1</v>
      </c>
      <c r="AF751" s="3">
        <f>IF(ISERROR(VLOOKUP($AD751,技まとめ!$A$1:$F$380,3,FALSE)),"－",VLOOKUP($AD751,技まとめ!$A$1:$F$380,3,FALSE))</f>
        <v>13</v>
      </c>
      <c r="AG751" s="3">
        <f>IF(ISERROR(VLOOKUP($AD751,技まとめ!$A$1:$F$380,5,FALSE)),"－",VLOOKUP($AD751,技まとめ!$A$1:$F$380,5,FALSE))</f>
        <v>20</v>
      </c>
      <c r="AH751" s="3" t="str">
        <f>IF($E751=IF(ISERROR(VLOOKUP($AD751,技まとめ!$A$1:$F$380,4,FALSE)),"－",VLOOKUP($AD751,技まとめ!$A$1:$F$380,4,FALSE)),"一致","")</f>
        <v>一致</v>
      </c>
      <c r="AI751" s="9" t="s">
        <v>203</v>
      </c>
      <c r="AJ751" s="3" t="str">
        <f>IF(ISERROR(VLOOKUP($AI751,技まとめ!$A$1:$F$380,6,FALSE)),"－",VLOOKUP($AI751,技まとめ!$A$1:$F$380,6,FALSE))</f>
        <v>P1</v>
      </c>
      <c r="AK751" s="3">
        <f>IF(ISERROR(VLOOKUP($AI751,技まとめ!$A$1:$F$380,3,FALSE)),"－",VLOOKUP($AI751,技まとめ!$A$1:$F$380,3,FALSE))</f>
        <v>46</v>
      </c>
      <c r="AL751" s="3">
        <f>IF(ISERROR(VLOOKUP($AI751,技まとめ!$A$1:$F$380,5,FALSE)),"－",VLOOKUP($AI751,技まとめ!$A$1:$F$380,5,FALSE))</f>
        <v>32</v>
      </c>
      <c r="AM751" s="3" t="str">
        <f>IF($E751=IF(ISERROR(VLOOKUP($AI751,技まとめ!$A$1:$F$380,4,FALSE)),"－",VLOOKUP($AI751,技まとめ!$A$1:$F$380,4,FALSE)),"一致","")</f>
        <v>一致</v>
      </c>
      <c r="AN751" s="9" t="s">
        <v>110</v>
      </c>
      <c r="AO751" s="3" t="str">
        <f>IF(ISERROR(VLOOKUP($AN751,技まとめ!$A$1:$F$380,6,FALSE)),"－",VLOOKUP($AN751,技まとめ!$A$1:$F$380,6,FALSE))</f>
        <v>DR</v>
      </c>
      <c r="AP751" s="3">
        <f>IF(ISERROR(VLOOKUP($AN751,技まとめ!$A$1:$F$380,3,FALSE)),"－",VLOOKUP($AN751,技まとめ!$A$1:$F$380,3,FALSE))</f>
        <v>34</v>
      </c>
      <c r="AQ751" s="3">
        <f>IF(ISERROR(VLOOKUP($AN751,技まとめ!$A$1:$F$380,5,FALSE)),"－",VLOOKUP($AN751,技まとめ!$A$1:$F$380,5,FALSE))</f>
        <v>27</v>
      </c>
      <c r="AR751" s="3" t="str">
        <f>IF($E751=IF(ISERROR(VLOOKUP($AN751,技まとめ!$A$1:$F$380,4,FALSE)),"－",VLOOKUP($AN751,技まとめ!$A$1:$F$380,4,FALSE)),"一致","")</f>
        <v/>
      </c>
      <c r="AS751" s="9" t="s">
        <v>503</v>
      </c>
      <c r="AT751" s="3" t="str">
        <f>IF(ISERROR(VLOOKUP($AS751,技まとめ!$A$1:$F$380,6,FALSE)),"－",VLOOKUP($AS751,技まとめ!$A$1:$F$380,6,FALSE))</f>
        <v>DR</v>
      </c>
      <c r="AU751" s="3">
        <f>IF(ISERROR(VLOOKUP($AS751,技まとめ!$A$1:$F$380,3,FALSE)),"－",VLOOKUP($AS751,技まとめ!$A$1:$F$380,3,FALSE))</f>
        <v>68</v>
      </c>
      <c r="AV751" s="3">
        <f>IF(ISERROR(VLOOKUP($AS751,技まとめ!$A$1:$F$380,5,FALSE)),"－",VLOOKUP($AS751,技まとめ!$A$1:$F$380,5,FALSE))</f>
        <v>41</v>
      </c>
      <c r="AW751" s="3" t="str">
        <f>IF($E751=IF(ISERROR(VLOOKUP($AS751,技まとめ!$A$1:$F$380,4,FALSE)),"－",VLOOKUP($AS751,技まとめ!$A$1:$F$380,4,FALSE)),"一致","")</f>
        <v/>
      </c>
      <c r="AX751" s="12" t="str">
        <f t="shared" si="160"/>
        <v>ねっけつパンチフルパワーシールドジグザグスパークオオウチワ</v>
      </c>
      <c r="AY751" s="12" t="str">
        <f t="shared" si="161"/>
        <v>ねっけつパンチフルパワーシールドジグザグスパークオオウチワ</v>
      </c>
      <c r="AZ751" s="12" t="str">
        <f t="shared" si="162"/>
        <v>ねっけつパンチフルパワーシールドジグザグスパークオオウチワ</v>
      </c>
      <c r="BA751" s="12" t="str">
        <f t="shared" si="163"/>
        <v>ねっけつパンチフルパワーシールドジグザグスパークオオウチワ</v>
      </c>
      <c r="BB751" s="11" t="str">
        <f t="shared" si="164"/>
        <v>P1P1DRDR</v>
      </c>
      <c r="BC751" s="11" t="str">
        <f t="shared" si="165"/>
        <v>P1P1DRDR</v>
      </c>
      <c r="BD751" s="11" t="str">
        <f t="shared" si="166"/>
        <v>P1P1DRDR</v>
      </c>
      <c r="BE751" s="11" t="str">
        <f t="shared" si="167"/>
        <v>P1P1DRDR</v>
      </c>
    </row>
    <row r="752" spans="1:57" ht="11.25" hidden="1" customHeight="1">
      <c r="A752" s="6">
        <v>750</v>
      </c>
      <c r="B752" s="7" t="s">
        <v>1884</v>
      </c>
      <c r="C752" s="8" t="s">
        <v>1885</v>
      </c>
      <c r="D752" s="7" t="s">
        <v>72</v>
      </c>
      <c r="E752" s="7" t="s">
        <v>73</v>
      </c>
      <c r="F752" s="7" t="s">
        <v>82</v>
      </c>
      <c r="G752" s="9">
        <v>133</v>
      </c>
      <c r="H752" s="9">
        <v>102</v>
      </c>
      <c r="I752" s="9">
        <v>57</v>
      </c>
      <c r="J752" s="9">
        <v>59</v>
      </c>
      <c r="K752" s="9">
        <v>56</v>
      </c>
      <c r="L752" s="9">
        <v>60</v>
      </c>
      <c r="M752" s="9">
        <v>55</v>
      </c>
      <c r="N752" s="9">
        <v>55</v>
      </c>
      <c r="O752" s="9">
        <v>51</v>
      </c>
      <c r="P752" s="9">
        <v>21</v>
      </c>
      <c r="Q752" s="10">
        <v>107</v>
      </c>
      <c r="R752" s="11">
        <v>9</v>
      </c>
      <c r="S752" s="11">
        <v>1</v>
      </c>
      <c r="T752" s="11">
        <v>110</v>
      </c>
      <c r="U752" s="11">
        <v>105</v>
      </c>
      <c r="V752" s="11">
        <v>1</v>
      </c>
      <c r="W752" s="11">
        <v>101</v>
      </c>
      <c r="X752" s="11">
        <f t="shared" si="154"/>
        <v>434</v>
      </c>
      <c r="Y752" s="11">
        <f t="shared" si="155"/>
        <v>4790</v>
      </c>
      <c r="Z752" s="11">
        <f t="shared" si="156"/>
        <v>830</v>
      </c>
      <c r="AA752" s="11">
        <f t="shared" si="157"/>
        <v>4365</v>
      </c>
      <c r="AB752" s="11">
        <f t="shared" si="158"/>
        <v>4365</v>
      </c>
      <c r="AC752" s="6">
        <f t="shared" si="159"/>
        <v>4950</v>
      </c>
      <c r="AD752" s="9" t="s">
        <v>97</v>
      </c>
      <c r="AE752" s="3" t="str">
        <f>IF(ISERROR(VLOOKUP($AD752,技まとめ!$A$1:$F$380,6,FALSE)),"－",VLOOKUP($AD752,技まとめ!$A$1:$F$380,6,FALSE))</f>
        <v>BL</v>
      </c>
      <c r="AF752" s="3">
        <f>IF(ISERROR(VLOOKUP($AD752,技まとめ!$A$1:$F$380,3,FALSE)),"－",VLOOKUP($AD752,技まとめ!$A$1:$F$380,3,FALSE))</f>
        <v>38</v>
      </c>
      <c r="AG752" s="3">
        <f>IF(ISERROR(VLOOKUP($AD752,技まとめ!$A$1:$F$380,5,FALSE)),"－",VLOOKUP($AD752,技まとめ!$A$1:$F$380,5,FALSE))</f>
        <v>16</v>
      </c>
      <c r="AH752" s="3" t="str">
        <f>IF($E752=IF(ISERROR(VLOOKUP($AD752,技まとめ!$A$1:$F$380,4,FALSE)),"－",VLOOKUP($AD752,技まとめ!$A$1:$F$380,4,FALSE)),"一致","")</f>
        <v>一致</v>
      </c>
      <c r="AI752" s="9" t="s">
        <v>305</v>
      </c>
      <c r="AJ752" s="3" t="str">
        <f>IF(ISERROR(VLOOKUP($AI752,技まとめ!$A$1:$F$380,6,FALSE)),"－",VLOOKUP($AI752,技まとめ!$A$1:$F$380,6,FALSE))</f>
        <v>BL</v>
      </c>
      <c r="AK752" s="3">
        <f>IF(ISERROR(VLOOKUP($AI752,技まとめ!$A$1:$F$380,3,FALSE)),"－",VLOOKUP($AI752,技まとめ!$A$1:$F$380,3,FALSE))</f>
        <v>41</v>
      </c>
      <c r="AL752" s="3">
        <f>IF(ISERROR(VLOOKUP($AI752,技まとめ!$A$1:$F$380,5,FALSE)),"－",VLOOKUP($AI752,技まとめ!$A$1:$F$380,5,FALSE))</f>
        <v>30</v>
      </c>
      <c r="AM752" s="3" t="str">
        <f>IF($E752=IF(ISERROR(VLOOKUP($AI752,技まとめ!$A$1:$F$380,4,FALSE)),"－",VLOOKUP($AI752,技まとめ!$A$1:$F$380,4,FALSE)),"一致","")</f>
        <v/>
      </c>
      <c r="AN752" s="9" t="s">
        <v>173</v>
      </c>
      <c r="AO752" s="3" t="str">
        <f>IF(ISERROR(VLOOKUP($AN752,技まとめ!$A$1:$F$380,6,FALSE)),"－",VLOOKUP($AN752,技まとめ!$A$1:$F$380,6,FALSE))</f>
        <v>DR</v>
      </c>
      <c r="AP752" s="3">
        <f>IF(ISERROR(VLOOKUP($AN752,技まとめ!$A$1:$F$380,3,FALSE)),"－",VLOOKUP($AN752,技まとめ!$A$1:$F$380,3,FALSE))</f>
        <v>65</v>
      </c>
      <c r="AQ752" s="3">
        <f>IF(ISERROR(VLOOKUP($AN752,技まとめ!$A$1:$F$380,5,FALSE)),"－",VLOOKUP($AN752,技まとめ!$A$1:$F$380,5,FALSE))</f>
        <v>42</v>
      </c>
      <c r="AR752" s="3" t="str">
        <f>IF($E752=IF(ISERROR(VLOOKUP($AN752,技まとめ!$A$1:$F$380,4,FALSE)),"－",VLOOKUP($AN752,技まとめ!$A$1:$F$380,4,FALSE)),"一致","")</f>
        <v/>
      </c>
      <c r="AS752" s="9" t="s">
        <v>241</v>
      </c>
      <c r="AT752" s="3" t="str">
        <f>IF(ISERROR(VLOOKUP($AS752,技まとめ!$A$1:$F$380,6,FALSE)),"－",VLOOKUP($AS752,技まとめ!$A$1:$F$380,6,FALSE))</f>
        <v>P1</v>
      </c>
      <c r="AU752" s="3">
        <f>IF(ISERROR(VLOOKUP($AS752,技まとめ!$A$1:$F$380,3,FALSE)),"－",VLOOKUP($AS752,技まとめ!$A$1:$F$380,3,FALSE))</f>
        <v>52</v>
      </c>
      <c r="AV752" s="3">
        <f>IF(ISERROR(VLOOKUP($AS752,技まとめ!$A$1:$F$380,5,FALSE)),"－",VLOOKUP($AS752,技まとめ!$A$1:$F$380,5,FALSE))</f>
        <v>35</v>
      </c>
      <c r="AW752" s="3" t="str">
        <f>IF($E752=IF(ISERROR(VLOOKUP($AS752,技まとめ!$A$1:$F$380,4,FALSE)),"－",VLOOKUP($AS752,技まとめ!$A$1:$F$380,4,FALSE)),"一致","")</f>
        <v/>
      </c>
      <c r="AX752" s="12" t="str">
        <f t="shared" si="160"/>
        <v>うしろのしょうめんフェイクボールぶんしんフェイントばくれつパンチ</v>
      </c>
      <c r="AY752" s="12" t="str">
        <f t="shared" si="161"/>
        <v>うしろのしょうめんフェイクボールぶんしんフェイントばくれつパンチ</v>
      </c>
      <c r="AZ752" s="12" t="str">
        <f t="shared" si="162"/>
        <v>うしろのしょうめんフェイクボールぶんしんフェイントばくれつパンチ</v>
      </c>
      <c r="BA752" s="12" t="str">
        <f t="shared" si="163"/>
        <v>うしろのしょうめんフェイクボールぶんしんフェイントばくれつパンチ</v>
      </c>
      <c r="BB752" s="11" t="str">
        <f t="shared" si="164"/>
        <v>BLBLDRP1</v>
      </c>
      <c r="BC752" s="11" t="str">
        <f t="shared" si="165"/>
        <v>BLBLDRP1</v>
      </c>
      <c r="BD752" s="11" t="str">
        <f t="shared" si="166"/>
        <v>BLBLDRP1</v>
      </c>
      <c r="BE752" s="11" t="str">
        <f t="shared" si="167"/>
        <v>BLBLDRP1</v>
      </c>
    </row>
    <row r="753" spans="1:57" ht="11.25" hidden="1" customHeight="1">
      <c r="A753" s="6">
        <v>751</v>
      </c>
      <c r="B753" s="7" t="s">
        <v>1886</v>
      </c>
      <c r="C753" s="8" t="s">
        <v>1887</v>
      </c>
      <c r="D753" s="7" t="s">
        <v>72</v>
      </c>
      <c r="E753" s="7" t="s">
        <v>102</v>
      </c>
      <c r="F753" s="7" t="s">
        <v>109</v>
      </c>
      <c r="G753" s="9">
        <v>118</v>
      </c>
      <c r="H753" s="9">
        <v>96</v>
      </c>
      <c r="I753" s="9">
        <v>59</v>
      </c>
      <c r="J753" s="9">
        <v>54</v>
      </c>
      <c r="K753" s="9">
        <v>56</v>
      </c>
      <c r="L753" s="9">
        <v>60</v>
      </c>
      <c r="M753" s="9">
        <v>38</v>
      </c>
      <c r="N753" s="9">
        <v>51</v>
      </c>
      <c r="O753" s="9">
        <v>56</v>
      </c>
      <c r="P753" s="9">
        <v>62</v>
      </c>
      <c r="Q753" s="10">
        <v>109</v>
      </c>
      <c r="R753" s="11">
        <v>41</v>
      </c>
      <c r="S753" s="11">
        <v>1</v>
      </c>
      <c r="T753" s="11">
        <v>110</v>
      </c>
      <c r="U753" s="11">
        <v>88</v>
      </c>
      <c r="V753" s="11">
        <v>1</v>
      </c>
      <c r="W753" s="11">
        <v>106</v>
      </c>
      <c r="X753" s="11">
        <f t="shared" si="154"/>
        <v>456</v>
      </c>
      <c r="Y753" s="11">
        <f t="shared" si="155"/>
        <v>4895</v>
      </c>
      <c r="Z753" s="11">
        <f t="shared" si="156"/>
        <v>1975</v>
      </c>
      <c r="AA753" s="11">
        <f t="shared" si="157"/>
        <v>4390</v>
      </c>
      <c r="AB753" s="11">
        <f t="shared" si="158"/>
        <v>4390</v>
      </c>
      <c r="AC753" s="6">
        <f t="shared" si="159"/>
        <v>5135</v>
      </c>
      <c r="AD753" s="9" t="s">
        <v>5060</v>
      </c>
      <c r="AE753" s="3" t="str">
        <f>IF(ISERROR(VLOOKUP($AD753,技まとめ!$A$1:$F$380,6,FALSE)),"－",VLOOKUP($AD753,技まとめ!$A$1:$F$380,6,FALSE))</f>
        <v>DR</v>
      </c>
      <c r="AF753" s="3">
        <f>IF(ISERROR(VLOOKUP($AD753,技まとめ!$A$1:$F$380,3,FALSE)),"－",VLOOKUP($AD753,技まとめ!$A$1:$F$380,3,FALSE))</f>
        <v>27</v>
      </c>
      <c r="AG753" s="3">
        <f>IF(ISERROR(VLOOKUP($AD753,技まとめ!$A$1:$F$380,5,FALSE)),"－",VLOOKUP($AD753,技まとめ!$A$1:$F$380,5,FALSE))</f>
        <v>25</v>
      </c>
      <c r="AH753" s="3" t="str">
        <f>IF($E753=IF(ISERROR(VLOOKUP($AD753,技まとめ!$A$1:$F$380,4,FALSE)),"－",VLOOKUP($AD753,技まとめ!$A$1:$F$380,4,FALSE)),"一致","")</f>
        <v/>
      </c>
      <c r="AI753" s="9" t="s">
        <v>103</v>
      </c>
      <c r="AJ753" s="3" t="str">
        <f>IF(ISERROR(VLOOKUP($AI753,技まとめ!$A$1:$F$380,6,FALSE)),"－",VLOOKUP($AI753,技まとめ!$A$1:$F$380,6,FALSE))</f>
        <v>DR</v>
      </c>
      <c r="AK753" s="3">
        <f>IF(ISERROR(VLOOKUP($AI753,技まとめ!$A$1:$F$380,3,FALSE)),"－",VLOOKUP($AI753,技まとめ!$A$1:$F$380,3,FALSE))</f>
        <v>56</v>
      </c>
      <c r="AL753" s="3">
        <f>IF(ISERROR(VLOOKUP($AI753,技まとめ!$A$1:$F$380,5,FALSE)),"－",VLOOKUP($AI753,技まとめ!$A$1:$F$380,5,FALSE))</f>
        <v>39</v>
      </c>
      <c r="AM753" s="3" t="str">
        <f>IF($E753=IF(ISERROR(VLOOKUP($AI753,技まとめ!$A$1:$F$380,4,FALSE)),"－",VLOOKUP($AI753,技まとめ!$A$1:$F$380,4,FALSE)),"一致","")</f>
        <v/>
      </c>
      <c r="AN753" s="9" t="s">
        <v>454</v>
      </c>
      <c r="AO753" s="3" t="str">
        <f>IF(ISERROR(VLOOKUP($AN753,技まとめ!$A$1:$F$380,6,FALSE)),"－",VLOOKUP($AN753,技まとめ!$A$1:$F$380,6,FALSE))</f>
        <v>BL</v>
      </c>
      <c r="AP753" s="3">
        <f>IF(ISERROR(VLOOKUP($AN753,技まとめ!$A$1:$F$380,3,FALSE)),"－",VLOOKUP($AN753,技まとめ!$A$1:$F$380,3,FALSE))</f>
        <v>65</v>
      </c>
      <c r="AQ753" s="3">
        <f>IF(ISERROR(VLOOKUP($AN753,技まとめ!$A$1:$F$380,5,FALSE)),"－",VLOOKUP($AN753,技まとめ!$A$1:$F$380,5,FALSE))</f>
        <v>42</v>
      </c>
      <c r="AR753" s="3" t="str">
        <f>IF($E753=IF(ISERROR(VLOOKUP($AN753,技まとめ!$A$1:$F$380,4,FALSE)),"－",VLOOKUP($AN753,技まとめ!$A$1:$F$380,4,FALSE)),"一致","")</f>
        <v/>
      </c>
      <c r="AS753" s="9" t="s">
        <v>254</v>
      </c>
      <c r="AT753" s="3" t="str">
        <f>IF(ISERROR(VLOOKUP($AS753,技まとめ!$A$1:$F$380,6,FALSE)),"－",VLOOKUP($AS753,技まとめ!$A$1:$F$380,6,FALSE))</f>
        <v>BL</v>
      </c>
      <c r="AU753" s="3">
        <f>IF(ISERROR(VLOOKUP($AS753,技まとめ!$A$1:$F$380,3,FALSE)),"－",VLOOKUP($AS753,技まとめ!$A$1:$F$380,3,FALSE))</f>
        <v>106</v>
      </c>
      <c r="AV753" s="3">
        <f>IF(ISERROR(VLOOKUP($AS753,技まとめ!$A$1:$F$380,5,FALSE)),"－",VLOOKUP($AS753,技まとめ!$A$1:$F$380,5,FALSE))</f>
        <v>57</v>
      </c>
      <c r="AW753" s="3" t="str">
        <f>IF($E753=IF(ISERROR(VLOOKUP($AS753,技まとめ!$A$1:$F$380,4,FALSE)),"－",VLOOKUP($AS753,技まとめ!$A$1:$F$380,4,FALSE)),"一致","")</f>
        <v/>
      </c>
      <c r="AX753" s="12" t="str">
        <f t="shared" si="160"/>
        <v>スーパースキャン（Ｄ）まぼろしドリブルぶんしんディフェンスハリケーンアロー</v>
      </c>
      <c r="AY753" s="12" t="str">
        <f t="shared" si="161"/>
        <v>スーパースキャン（Ｄ）まぼろしドリブルぶんしんディフェンスハリケーンアロー</v>
      </c>
      <c r="AZ753" s="12" t="str">
        <f t="shared" si="162"/>
        <v>スーパースキャン（Ｄ）まぼろしドリブルぶんしんディフェンスハリケーンアロー</v>
      </c>
      <c r="BA753" s="12" t="str">
        <f t="shared" si="163"/>
        <v>スーパースキャン（Ｄ）まぼろしドリブルぶんしんディフェンスハリケーンアロー</v>
      </c>
      <c r="BB753" s="11" t="str">
        <f t="shared" si="164"/>
        <v>DRDRBLBL</v>
      </c>
      <c r="BC753" s="11" t="str">
        <f t="shared" si="165"/>
        <v>DRDRBLBL</v>
      </c>
      <c r="BD753" s="11" t="str">
        <f t="shared" si="166"/>
        <v>DRDRBLBL</v>
      </c>
      <c r="BE753" s="11" t="str">
        <f t="shared" si="167"/>
        <v>DRDRBLBL</v>
      </c>
    </row>
    <row r="754" spans="1:57" ht="11.25" hidden="1" customHeight="1">
      <c r="A754" s="6">
        <v>752</v>
      </c>
      <c r="B754" s="7" t="s">
        <v>1888</v>
      </c>
      <c r="C754" s="8" t="s">
        <v>1889</v>
      </c>
      <c r="D754" s="7" t="s">
        <v>72</v>
      </c>
      <c r="E754" s="7" t="s">
        <v>81</v>
      </c>
      <c r="F754" s="7" t="s">
        <v>74</v>
      </c>
      <c r="G754" s="9">
        <v>94</v>
      </c>
      <c r="H754" s="9">
        <v>132</v>
      </c>
      <c r="I754" s="9">
        <v>48</v>
      </c>
      <c r="J754" s="9">
        <v>51</v>
      </c>
      <c r="K754" s="9">
        <v>53</v>
      </c>
      <c r="L754" s="9">
        <v>53</v>
      </c>
      <c r="M754" s="9">
        <v>61</v>
      </c>
      <c r="N754" s="9">
        <v>54</v>
      </c>
      <c r="O754" s="9">
        <v>54</v>
      </c>
      <c r="P754" s="9">
        <v>64</v>
      </c>
      <c r="Q754" s="10">
        <v>98</v>
      </c>
      <c r="R754" s="11">
        <v>40</v>
      </c>
      <c r="S754" s="11">
        <v>1</v>
      </c>
      <c r="T754" s="11">
        <v>103</v>
      </c>
      <c r="U754" s="11">
        <v>111</v>
      </c>
      <c r="V754" s="11">
        <v>1</v>
      </c>
      <c r="W754" s="11">
        <v>104</v>
      </c>
      <c r="X754" s="11">
        <f t="shared" si="154"/>
        <v>458</v>
      </c>
      <c r="Y754" s="11">
        <f t="shared" si="155"/>
        <v>4445</v>
      </c>
      <c r="Z754" s="11">
        <f t="shared" si="156"/>
        <v>1930</v>
      </c>
      <c r="AA754" s="11">
        <f t="shared" si="157"/>
        <v>4135</v>
      </c>
      <c r="AB754" s="11">
        <f t="shared" si="158"/>
        <v>4135</v>
      </c>
      <c r="AC754" s="6">
        <f t="shared" si="159"/>
        <v>4840</v>
      </c>
      <c r="AD754" s="9" t="s">
        <v>354</v>
      </c>
      <c r="AE754" s="3" t="str">
        <f>IF(ISERROR(VLOOKUP($AD754,技まとめ!$A$1:$F$380,6,FALSE)),"－",VLOOKUP($AD754,技まとめ!$A$1:$F$380,6,FALSE))</f>
        <v>CA</v>
      </c>
      <c r="AF754" s="3">
        <f>IF(ISERROR(VLOOKUP($AD754,技まとめ!$A$1:$F$380,3,FALSE)),"－",VLOOKUP($AD754,技まとめ!$A$1:$F$380,3,FALSE))</f>
        <v>38</v>
      </c>
      <c r="AG754" s="3">
        <f>IF(ISERROR(VLOOKUP($AD754,技まとめ!$A$1:$F$380,5,FALSE)),"－",VLOOKUP($AD754,技まとめ!$A$1:$F$380,5,FALSE))</f>
        <v>30</v>
      </c>
      <c r="AH754" s="3" t="str">
        <f>IF($E754=IF(ISERROR(VLOOKUP($AD754,技まとめ!$A$1:$F$380,4,FALSE)),"－",VLOOKUP($AD754,技まとめ!$A$1:$F$380,4,FALSE)),"一致","")</f>
        <v/>
      </c>
      <c r="AI754" s="9" t="s">
        <v>273</v>
      </c>
      <c r="AJ754" s="3" t="str">
        <f>IF(ISERROR(VLOOKUP($AI754,技まとめ!$A$1:$F$380,6,FALSE)),"－",VLOOKUP($AI754,技まとめ!$A$1:$F$380,6,FALSE))</f>
        <v>BL</v>
      </c>
      <c r="AK754" s="3">
        <f>IF(ISERROR(VLOOKUP($AI754,技まとめ!$A$1:$F$380,3,FALSE)),"－",VLOOKUP($AI754,技まとめ!$A$1:$F$380,3,FALSE))</f>
        <v>17</v>
      </c>
      <c r="AL754" s="3">
        <f>IF(ISERROR(VLOOKUP($AI754,技まとめ!$A$1:$F$380,5,FALSE)),"－",VLOOKUP($AI754,技まとめ!$A$1:$F$380,5,FALSE))</f>
        <v>20</v>
      </c>
      <c r="AM754" s="3" t="str">
        <f>IF($E754=IF(ISERROR(VLOOKUP($AI754,技まとめ!$A$1:$F$380,4,FALSE)),"－",VLOOKUP($AI754,技まとめ!$A$1:$F$380,4,FALSE)),"一致","")</f>
        <v/>
      </c>
      <c r="AN754" s="9" t="s">
        <v>413</v>
      </c>
      <c r="AO754" s="3" t="str">
        <f>IF(ISERROR(VLOOKUP($AN754,技まとめ!$A$1:$F$380,6,FALSE)),"－",VLOOKUP($AN754,技まとめ!$A$1:$F$380,6,FALSE))</f>
        <v>BB</v>
      </c>
      <c r="AP754" s="3">
        <f>IF(ISERROR(VLOOKUP($AN754,技まとめ!$A$1:$F$380,3,FALSE)),"－",VLOOKUP($AN754,技まとめ!$A$1:$F$380,3,FALSE))</f>
        <v>31</v>
      </c>
      <c r="AQ754" s="3">
        <f>IF(ISERROR(VLOOKUP($AN754,技まとめ!$A$1:$F$380,5,FALSE)),"－",VLOOKUP($AN754,技まとめ!$A$1:$F$380,5,FALSE))</f>
        <v>28</v>
      </c>
      <c r="AR754" s="3" t="str">
        <f>IF($E754=IF(ISERROR(VLOOKUP($AN754,技まとめ!$A$1:$F$380,4,FALSE)),"－",VLOOKUP($AN754,技まとめ!$A$1:$F$380,4,FALSE)),"一致","")</f>
        <v/>
      </c>
      <c r="AS754" s="9" t="s">
        <v>389</v>
      </c>
      <c r="AT754" s="3" t="str">
        <f>IF(ISERROR(VLOOKUP($AS754,技まとめ!$A$1:$F$380,6,FALSE)),"－",VLOOKUP($AS754,技まとめ!$A$1:$F$380,6,FALSE))</f>
        <v>CA</v>
      </c>
      <c r="AU754" s="3">
        <f>IF(ISERROR(VLOOKUP($AS754,技まとめ!$A$1:$F$380,3,FALSE)),"－",VLOOKUP($AS754,技まとめ!$A$1:$F$380,3,FALSE))</f>
        <v>54</v>
      </c>
      <c r="AV754" s="3">
        <f>IF(ISERROR(VLOOKUP($AS754,技まとめ!$A$1:$F$380,5,FALSE)),"－",VLOOKUP($AS754,技まとめ!$A$1:$F$380,5,FALSE))</f>
        <v>35</v>
      </c>
      <c r="AW754" s="3" t="str">
        <f>IF($E754=IF(ISERROR(VLOOKUP($AS754,技まとめ!$A$1:$F$380,4,FALSE)),"－",VLOOKUP($AS754,技まとめ!$A$1:$F$380,4,FALSE)),"一致","")</f>
        <v/>
      </c>
      <c r="AX754" s="12" t="str">
        <f t="shared" si="160"/>
        <v>シュートポケットしこふみスーパーしこふみドこんじょうキャッチ</v>
      </c>
      <c r="AY754" s="12" t="str">
        <f t="shared" si="161"/>
        <v>シュートポケットしこふみスーパーしこふみドこんじょうキャッチ</v>
      </c>
      <c r="AZ754" s="12" t="str">
        <f t="shared" si="162"/>
        <v>シュートポケットしこふみスーパーしこふみドこんじょうキャッチ</v>
      </c>
      <c r="BA754" s="12" t="str">
        <f t="shared" si="163"/>
        <v>シュートポケットしこふみスーパーしこふみドこんじょうキャッチ</v>
      </c>
      <c r="BB754" s="11" t="str">
        <f t="shared" si="164"/>
        <v>CABLBBCA</v>
      </c>
      <c r="BC754" s="11" t="str">
        <f t="shared" si="165"/>
        <v>CABLBBCA</v>
      </c>
      <c r="BD754" s="11" t="str">
        <f t="shared" si="166"/>
        <v>CABLBBCA</v>
      </c>
      <c r="BE754" s="11" t="str">
        <f t="shared" si="167"/>
        <v>CABLBBCA</v>
      </c>
    </row>
    <row r="755" spans="1:57" ht="11.25" hidden="1" customHeight="1">
      <c r="A755" s="6">
        <v>753</v>
      </c>
      <c r="B755" s="7" t="s">
        <v>1890</v>
      </c>
      <c r="C755" s="8" t="s">
        <v>1891</v>
      </c>
      <c r="D755" s="7" t="s">
        <v>72</v>
      </c>
      <c r="E755" s="7" t="s">
        <v>95</v>
      </c>
      <c r="F755" s="7" t="s">
        <v>74</v>
      </c>
      <c r="G755" s="9">
        <v>135</v>
      </c>
      <c r="H755" s="9">
        <v>94</v>
      </c>
      <c r="I755" s="9">
        <v>47</v>
      </c>
      <c r="J755" s="9">
        <v>54</v>
      </c>
      <c r="K755" s="9">
        <v>57</v>
      </c>
      <c r="L755" s="9">
        <v>53</v>
      </c>
      <c r="M755" s="9">
        <v>56</v>
      </c>
      <c r="N755" s="9">
        <v>58</v>
      </c>
      <c r="O755" s="9">
        <v>53</v>
      </c>
      <c r="P755" s="9">
        <v>48</v>
      </c>
      <c r="Q755" s="10">
        <v>97</v>
      </c>
      <c r="R755" s="11">
        <v>35</v>
      </c>
      <c r="S755" s="11">
        <v>1</v>
      </c>
      <c r="T755" s="11">
        <v>103</v>
      </c>
      <c r="U755" s="11">
        <v>106</v>
      </c>
      <c r="V755" s="11">
        <v>1</v>
      </c>
      <c r="W755" s="11">
        <v>103</v>
      </c>
      <c r="X755" s="11">
        <f t="shared" si="154"/>
        <v>446</v>
      </c>
      <c r="Y755" s="11">
        <f t="shared" si="155"/>
        <v>4400</v>
      </c>
      <c r="Z755" s="11">
        <f t="shared" si="156"/>
        <v>1750</v>
      </c>
      <c r="AA755" s="11">
        <f t="shared" si="157"/>
        <v>4130</v>
      </c>
      <c r="AB755" s="11">
        <f t="shared" si="158"/>
        <v>4130</v>
      </c>
      <c r="AC755" s="6">
        <f t="shared" si="159"/>
        <v>4810</v>
      </c>
      <c r="AD755" s="9" t="s">
        <v>202</v>
      </c>
      <c r="AE755" s="3" t="str">
        <f>IF(ISERROR(VLOOKUP($AD755,技まとめ!$A$1:$F$380,6,FALSE)),"－",VLOOKUP($AD755,技まとめ!$A$1:$F$380,6,FALSE))</f>
        <v>P1</v>
      </c>
      <c r="AF755" s="3">
        <f>IF(ISERROR(VLOOKUP($AD755,技まとめ!$A$1:$F$380,3,FALSE)),"－",VLOOKUP($AD755,技まとめ!$A$1:$F$380,3,FALSE))</f>
        <v>25</v>
      </c>
      <c r="AG755" s="3">
        <f>IF(ISERROR(VLOOKUP($AD755,技まとめ!$A$1:$F$380,5,FALSE)),"－",VLOOKUP($AD755,技まとめ!$A$1:$F$380,5,FALSE))</f>
        <v>25</v>
      </c>
      <c r="AH755" s="3" t="str">
        <f>IF($E755=IF(ISERROR(VLOOKUP($AD755,技まとめ!$A$1:$F$380,4,FALSE)),"－",VLOOKUP($AD755,技まとめ!$A$1:$F$380,4,FALSE)),"一致","")</f>
        <v/>
      </c>
      <c r="AI755" s="9" t="s">
        <v>671</v>
      </c>
      <c r="AJ755" s="3" t="str">
        <f>IF(ISERROR(VLOOKUP($AI755,技まとめ!$A$1:$F$380,6,FALSE)),"－",VLOOKUP($AI755,技まとめ!$A$1:$F$380,6,FALSE))</f>
        <v>BL</v>
      </c>
      <c r="AK755" s="3">
        <f>IF(ISERROR(VLOOKUP($AI755,技まとめ!$A$1:$F$380,3,FALSE)),"－",VLOOKUP($AI755,技まとめ!$A$1:$F$380,3,FALSE))</f>
        <v>56</v>
      </c>
      <c r="AL755" s="3">
        <f>IF(ISERROR(VLOOKUP($AI755,技まとめ!$A$1:$F$380,5,FALSE)),"－",VLOOKUP($AI755,技まとめ!$A$1:$F$380,5,FALSE))</f>
        <v>39</v>
      </c>
      <c r="AM755" s="3" t="str">
        <f>IF($E755=IF(ISERROR(VLOOKUP($AI755,技まとめ!$A$1:$F$380,4,FALSE)),"－",VLOOKUP($AI755,技まとめ!$A$1:$F$380,4,FALSE)),"一致","")</f>
        <v/>
      </c>
      <c r="AN755" s="9" t="s">
        <v>203</v>
      </c>
      <c r="AO755" s="3" t="str">
        <f>IF(ISERROR(VLOOKUP($AN755,技まとめ!$A$1:$F$380,6,FALSE)),"－",VLOOKUP($AN755,技まとめ!$A$1:$F$380,6,FALSE))</f>
        <v>P1</v>
      </c>
      <c r="AP755" s="3">
        <f>IF(ISERROR(VLOOKUP($AN755,技まとめ!$A$1:$F$380,3,FALSE)),"－",VLOOKUP($AN755,技まとめ!$A$1:$F$380,3,FALSE))</f>
        <v>46</v>
      </c>
      <c r="AQ755" s="3">
        <f>IF(ISERROR(VLOOKUP($AN755,技まとめ!$A$1:$F$380,5,FALSE)),"－",VLOOKUP($AN755,技まとめ!$A$1:$F$380,5,FALSE))</f>
        <v>32</v>
      </c>
      <c r="AR755" s="3" t="str">
        <f>IF($E755=IF(ISERROR(VLOOKUP($AN755,技まとめ!$A$1:$F$380,4,FALSE)),"－",VLOOKUP($AN755,技まとめ!$A$1:$F$380,4,FALSE)),"一致","")</f>
        <v/>
      </c>
      <c r="AS755" s="9" t="s">
        <v>451</v>
      </c>
      <c r="AT755" s="3" t="str">
        <f>IF(ISERROR(VLOOKUP($AS755,技まとめ!$A$1:$F$380,6,FALSE)),"－",VLOOKUP($AS755,技まとめ!$A$1:$F$380,6,FALSE))</f>
        <v>CA</v>
      </c>
      <c r="AU755" s="3">
        <f>IF(ISERROR(VLOOKUP($AS755,技まとめ!$A$1:$F$380,3,FALSE)),"－",VLOOKUP($AS755,技まとめ!$A$1:$F$380,3,FALSE))</f>
        <v>77</v>
      </c>
      <c r="AV755" s="3">
        <f>IF(ISERROR(VLOOKUP($AS755,技まとめ!$A$1:$F$380,5,FALSE)),"－",VLOOKUP($AS755,技まとめ!$A$1:$F$380,5,FALSE))</f>
        <v>45</v>
      </c>
      <c r="AW755" s="3" t="str">
        <f>IF($E755=IF(ISERROR(VLOOKUP($AS755,技まとめ!$A$1:$F$380,4,FALSE)),"－",VLOOKUP($AS755,技まとめ!$A$1:$F$380,4,FALSE)),"一致","")</f>
        <v>一致</v>
      </c>
      <c r="AX755" s="12" t="str">
        <f t="shared" si="160"/>
        <v>パワーシールドフレイムダンスフルパワーシールドぶんしんブロック</v>
      </c>
      <c r="AY755" s="12" t="str">
        <f t="shared" si="161"/>
        <v>パワーシールドフレイムダンスフルパワーシールドぶんしんブロック</v>
      </c>
      <c r="AZ755" s="12" t="str">
        <f t="shared" si="162"/>
        <v>パワーシールドフレイムダンスフルパワーシールドぶんしんブロック</v>
      </c>
      <c r="BA755" s="12" t="str">
        <f t="shared" si="163"/>
        <v>パワーシールドフレイムダンスフルパワーシールドぶんしんブロック</v>
      </c>
      <c r="BB755" s="11" t="str">
        <f t="shared" si="164"/>
        <v>P1BLP1CA</v>
      </c>
      <c r="BC755" s="11" t="str">
        <f t="shared" si="165"/>
        <v>P1BLP1CA</v>
      </c>
      <c r="BD755" s="11" t="str">
        <f t="shared" si="166"/>
        <v>P1BLP1CA</v>
      </c>
      <c r="BE755" s="11" t="str">
        <f t="shared" si="167"/>
        <v>P1BLP1CA</v>
      </c>
    </row>
    <row r="756" spans="1:57" ht="11.25" hidden="1" customHeight="1">
      <c r="A756" s="6">
        <v>754</v>
      </c>
      <c r="B756" s="7" t="s">
        <v>1892</v>
      </c>
      <c r="C756" s="8" t="s">
        <v>1893</v>
      </c>
      <c r="D756" s="7" t="s">
        <v>72</v>
      </c>
      <c r="E756" s="7" t="s">
        <v>81</v>
      </c>
      <c r="F756" s="7" t="s">
        <v>109</v>
      </c>
      <c r="G756" s="9">
        <v>94</v>
      </c>
      <c r="H756" s="9">
        <v>118</v>
      </c>
      <c r="I756" s="9">
        <v>54</v>
      </c>
      <c r="J756" s="9">
        <v>60</v>
      </c>
      <c r="K756" s="9">
        <v>54</v>
      </c>
      <c r="L756" s="9">
        <v>60</v>
      </c>
      <c r="M756" s="9">
        <v>52</v>
      </c>
      <c r="N756" s="9">
        <v>56</v>
      </c>
      <c r="O756" s="9">
        <v>57</v>
      </c>
      <c r="P756" s="9">
        <v>29</v>
      </c>
      <c r="Q756" s="10">
        <v>104</v>
      </c>
      <c r="R756" s="11">
        <v>17</v>
      </c>
      <c r="S756" s="11">
        <v>1</v>
      </c>
      <c r="T756" s="11">
        <v>110</v>
      </c>
      <c r="U756" s="11">
        <v>102</v>
      </c>
      <c r="V756" s="11">
        <v>1</v>
      </c>
      <c r="W756" s="11">
        <v>107</v>
      </c>
      <c r="X756" s="11">
        <f t="shared" si="154"/>
        <v>442</v>
      </c>
      <c r="Y756" s="11">
        <f t="shared" si="155"/>
        <v>4700</v>
      </c>
      <c r="Z756" s="11">
        <f t="shared" si="156"/>
        <v>1140</v>
      </c>
      <c r="AA756" s="11">
        <f t="shared" si="157"/>
        <v>4395</v>
      </c>
      <c r="AB756" s="11">
        <f t="shared" si="158"/>
        <v>4395</v>
      </c>
      <c r="AC756" s="6">
        <f t="shared" si="159"/>
        <v>5020</v>
      </c>
      <c r="AD756" s="9" t="s">
        <v>83</v>
      </c>
      <c r="AE756" s="3" t="str">
        <f>IF(ISERROR(VLOOKUP($AD756,技まとめ!$A$1:$F$380,6,FALSE)),"－",VLOOKUP($AD756,技まとめ!$A$1:$F$380,6,FALSE))</f>
        <v>DR</v>
      </c>
      <c r="AF756" s="3">
        <f>IF(ISERROR(VLOOKUP($AD756,技まとめ!$A$1:$F$380,3,FALSE)),"－",VLOOKUP($AD756,技まとめ!$A$1:$F$380,3,FALSE))</f>
        <v>13</v>
      </c>
      <c r="AG756" s="3">
        <f>IF(ISERROR(VLOOKUP($AD756,技まとめ!$A$1:$F$380,5,FALSE)),"－",VLOOKUP($AD756,技まとめ!$A$1:$F$380,5,FALSE))</f>
        <v>20</v>
      </c>
      <c r="AH756" s="3" t="str">
        <f>IF($E756=IF(ISERROR(VLOOKUP($AD756,技まとめ!$A$1:$F$380,4,FALSE)),"－",VLOOKUP($AD756,技まとめ!$A$1:$F$380,4,FALSE)),"一致","")</f>
        <v>一致</v>
      </c>
      <c r="AI756" s="9" t="s">
        <v>540</v>
      </c>
      <c r="AJ756" s="3" t="str">
        <f>IF(ISERROR(VLOOKUP($AI756,技まとめ!$A$1:$F$380,6,FALSE)),"－",VLOOKUP($AI756,技まとめ!$A$1:$F$380,6,FALSE))</f>
        <v>BS</v>
      </c>
      <c r="AK756" s="3">
        <f>IF(ISERROR(VLOOKUP($AI756,技まとめ!$A$1:$F$380,3,FALSE)),"－",VLOOKUP($AI756,技まとめ!$A$1:$F$380,3,FALSE))</f>
        <v>51</v>
      </c>
      <c r="AL756" s="3">
        <f>IF(ISERROR(VLOOKUP($AI756,技まとめ!$A$1:$F$380,5,FALSE)),"－",VLOOKUP($AI756,技まとめ!$A$1:$F$380,5,FALSE))</f>
        <v>31</v>
      </c>
      <c r="AM756" s="3" t="str">
        <f>IF($E756=IF(ISERROR(VLOOKUP($AI756,技まとめ!$A$1:$F$380,4,FALSE)),"－",VLOOKUP($AI756,技まとめ!$A$1:$F$380,4,FALSE)),"一致","")</f>
        <v>一致</v>
      </c>
      <c r="AN756" s="9" t="s">
        <v>503</v>
      </c>
      <c r="AO756" s="3" t="str">
        <f>IF(ISERROR(VLOOKUP($AN756,技まとめ!$A$1:$F$380,6,FALSE)),"－",VLOOKUP($AN756,技まとめ!$A$1:$F$380,6,FALSE))</f>
        <v>DR</v>
      </c>
      <c r="AP756" s="3">
        <f>IF(ISERROR(VLOOKUP($AN756,技まとめ!$A$1:$F$380,3,FALSE)),"－",VLOOKUP($AN756,技まとめ!$A$1:$F$380,3,FALSE))</f>
        <v>68</v>
      </c>
      <c r="AQ756" s="3">
        <f>IF(ISERROR(VLOOKUP($AN756,技まとめ!$A$1:$F$380,5,FALSE)),"－",VLOOKUP($AN756,技まとめ!$A$1:$F$380,5,FALSE))</f>
        <v>41</v>
      </c>
      <c r="AR756" s="3" t="str">
        <f>IF($E756=IF(ISERROR(VLOOKUP($AN756,技まとめ!$A$1:$F$380,4,FALSE)),"－",VLOOKUP($AN756,技まとめ!$A$1:$F$380,4,FALSE)),"一致","")</f>
        <v>一致</v>
      </c>
      <c r="AS756" s="9" t="s">
        <v>125</v>
      </c>
      <c r="AT756" s="3" t="str">
        <f>IF(ISERROR(VLOOKUP($AS756,技まとめ!$A$1:$F$380,6,FALSE)),"－",VLOOKUP($AS756,技まとめ!$A$1:$F$380,6,FALSE))</f>
        <v>NS</v>
      </c>
      <c r="AU756" s="3">
        <f>IF(ISERROR(VLOOKUP($AS756,技まとめ!$A$1:$F$380,3,FALSE)),"－",VLOOKUP($AS756,技まとめ!$A$1:$F$380,3,FALSE))</f>
        <v>81</v>
      </c>
      <c r="AV756" s="3">
        <f>IF(ISERROR(VLOOKUP($AS756,技まとめ!$A$1:$F$380,5,FALSE)),"－",VLOOKUP($AS756,技まとめ!$A$1:$F$380,5,FALSE))</f>
        <v>46</v>
      </c>
      <c r="AW756" s="3" t="str">
        <f>IF($E756=IF(ISERROR(VLOOKUP($AS756,技まとめ!$A$1:$F$380,4,FALSE)),"－",VLOOKUP($AS756,技まとめ!$A$1:$F$380,4,FALSE)),"一致","")</f>
        <v/>
      </c>
      <c r="AX756" s="12" t="str">
        <f t="shared" si="160"/>
        <v>しっぷうダッシュバックトルネードオオウチワドラゴントルネード</v>
      </c>
      <c r="AY756" s="12" t="str">
        <f t="shared" si="161"/>
        <v>しっぷうダッシュバックトルネードオオウチワドラゴントルネード</v>
      </c>
      <c r="AZ756" s="12" t="str">
        <f t="shared" si="162"/>
        <v>しっぷうダッシュバックトルネードオオウチワドラゴントルネード</v>
      </c>
      <c r="BA756" s="12" t="str">
        <f t="shared" si="163"/>
        <v>しっぷうダッシュバックトルネードオオウチワドラゴントルネード</v>
      </c>
      <c r="BB756" s="11" t="str">
        <f t="shared" si="164"/>
        <v>DRBSDRNS</v>
      </c>
      <c r="BC756" s="11" t="str">
        <f t="shared" si="165"/>
        <v>DRBSDRNS</v>
      </c>
      <c r="BD756" s="11" t="str">
        <f t="shared" si="166"/>
        <v>DRBSDRNS</v>
      </c>
      <c r="BE756" s="11" t="str">
        <f t="shared" si="167"/>
        <v>DRBSDRNS</v>
      </c>
    </row>
    <row r="757" spans="1:57" ht="11.25" hidden="1" customHeight="1">
      <c r="A757" s="6">
        <v>755</v>
      </c>
      <c r="B757" s="7" t="s">
        <v>1894</v>
      </c>
      <c r="C757" s="8" t="s">
        <v>1895</v>
      </c>
      <c r="D757" s="7" t="s">
        <v>72</v>
      </c>
      <c r="E757" s="7" t="s">
        <v>102</v>
      </c>
      <c r="F757" s="7" t="s">
        <v>82</v>
      </c>
      <c r="G757" s="9">
        <v>126</v>
      </c>
      <c r="H757" s="9">
        <v>96</v>
      </c>
      <c r="I757" s="9">
        <v>56</v>
      </c>
      <c r="J757" s="9">
        <v>61</v>
      </c>
      <c r="K757" s="9">
        <v>54</v>
      </c>
      <c r="L757" s="9">
        <v>60</v>
      </c>
      <c r="M757" s="9">
        <v>41</v>
      </c>
      <c r="N757" s="9">
        <v>65</v>
      </c>
      <c r="O757" s="9">
        <v>51</v>
      </c>
      <c r="P757" s="9">
        <v>35</v>
      </c>
      <c r="Q757" s="10">
        <v>106</v>
      </c>
      <c r="R757" s="11">
        <v>33</v>
      </c>
      <c r="S757" s="11">
        <v>1</v>
      </c>
      <c r="T757" s="11">
        <v>110</v>
      </c>
      <c r="U757" s="11">
        <v>91</v>
      </c>
      <c r="V757" s="11">
        <v>1</v>
      </c>
      <c r="W757" s="11">
        <v>101</v>
      </c>
      <c r="X757" s="11">
        <f t="shared" si="154"/>
        <v>443</v>
      </c>
      <c r="Y757" s="11">
        <f t="shared" si="155"/>
        <v>4750</v>
      </c>
      <c r="Z757" s="11">
        <f t="shared" si="156"/>
        <v>1670</v>
      </c>
      <c r="AA757" s="11">
        <f t="shared" si="157"/>
        <v>4365</v>
      </c>
      <c r="AB757" s="11">
        <f t="shared" si="158"/>
        <v>4365</v>
      </c>
      <c r="AC757" s="6">
        <f t="shared" si="159"/>
        <v>5070</v>
      </c>
      <c r="AD757" s="9" t="s">
        <v>423</v>
      </c>
      <c r="AE757" s="3" t="str">
        <f>IF(ISERROR(VLOOKUP($AD757,技まとめ!$A$1:$F$380,6,FALSE)),"－",VLOOKUP($AD757,技まとめ!$A$1:$F$380,6,FALSE))</f>
        <v>BL</v>
      </c>
      <c r="AF757" s="3">
        <f>IF(ISERROR(VLOOKUP($AD757,技まとめ!$A$1:$F$380,3,FALSE)),"－",VLOOKUP($AD757,技まとめ!$A$1:$F$380,3,FALSE))</f>
        <v>13</v>
      </c>
      <c r="AG757" s="3">
        <f>IF(ISERROR(VLOOKUP($AD757,技まとめ!$A$1:$F$380,5,FALSE)),"－",VLOOKUP($AD757,技まとめ!$A$1:$F$380,5,FALSE))</f>
        <v>20</v>
      </c>
      <c r="AH757" s="3" t="str">
        <f>IF($E757=IF(ISERROR(VLOOKUP($AD757,技まとめ!$A$1:$F$380,4,FALSE)),"－",VLOOKUP($AD757,技まとめ!$A$1:$F$380,4,FALSE)),"一致","")</f>
        <v/>
      </c>
      <c r="AI757" s="9" t="s">
        <v>346</v>
      </c>
      <c r="AJ757" s="3" t="str">
        <f>IF(ISERROR(VLOOKUP($AI757,技まとめ!$A$1:$F$380,6,FALSE)),"－",VLOOKUP($AI757,技まとめ!$A$1:$F$380,6,FALSE))</f>
        <v>LS</v>
      </c>
      <c r="AK757" s="3">
        <f>IF(ISERROR(VLOOKUP($AI757,技まとめ!$A$1:$F$380,3,FALSE)),"－",VLOOKUP($AI757,技まとめ!$A$1:$F$380,3,FALSE))</f>
        <v>51</v>
      </c>
      <c r="AL757" s="3">
        <f>IF(ISERROR(VLOOKUP($AI757,技まとめ!$A$1:$F$380,5,FALSE)),"－",VLOOKUP($AI757,技まとめ!$A$1:$F$380,5,FALSE))</f>
        <v>37</v>
      </c>
      <c r="AM757" s="3" t="str">
        <f>IF($E757=IF(ISERROR(VLOOKUP($AI757,技まとめ!$A$1:$F$380,4,FALSE)),"－",VLOOKUP($AI757,技まとめ!$A$1:$F$380,4,FALSE)),"一致","")</f>
        <v/>
      </c>
      <c r="AN757" s="9" t="s">
        <v>116</v>
      </c>
      <c r="AO757" s="3" t="str">
        <f>IF(ISERROR(VLOOKUP($AN757,技まとめ!$A$1:$F$380,6,FALSE)),"－",VLOOKUP($AN757,技まとめ!$A$1:$F$380,6,FALSE))</f>
        <v>DR</v>
      </c>
      <c r="AP757" s="3">
        <f>IF(ISERROR(VLOOKUP($AN757,技まとめ!$A$1:$F$380,3,FALSE)),"－",VLOOKUP($AN757,技まとめ!$A$1:$F$380,3,FALSE))</f>
        <v>63</v>
      </c>
      <c r="AQ757" s="3">
        <f>IF(ISERROR(VLOOKUP($AN757,技まとめ!$A$1:$F$380,5,FALSE)),"－",VLOOKUP($AN757,技まとめ!$A$1:$F$380,5,FALSE))</f>
        <v>42</v>
      </c>
      <c r="AR757" s="3" t="str">
        <f>IF($E757=IF(ISERROR(VLOOKUP($AN757,技まとめ!$A$1:$F$380,4,FALSE)),"－",VLOOKUP($AN757,技まとめ!$A$1:$F$380,4,FALSE)),"一致","")</f>
        <v>一致</v>
      </c>
      <c r="AS757" s="9" t="s">
        <v>576</v>
      </c>
      <c r="AT757" s="3" t="str">
        <f>IF(ISERROR(VLOOKUP($AS757,技まとめ!$A$1:$F$380,6,FALSE)),"－",VLOOKUP($AS757,技まとめ!$A$1:$F$380,6,FALSE))</f>
        <v>BB</v>
      </c>
      <c r="AU757" s="3">
        <f>IF(ISERROR(VLOOKUP($AS757,技まとめ!$A$1:$F$380,3,FALSE)),"－",VLOOKUP($AS757,技まとめ!$A$1:$F$380,3,FALSE))</f>
        <v>72</v>
      </c>
      <c r="AV757" s="3">
        <f>IF(ISERROR(VLOOKUP($AS757,技まとめ!$A$1:$F$380,5,FALSE)),"－",VLOOKUP($AS757,技まとめ!$A$1:$F$380,5,FALSE))</f>
        <v>43</v>
      </c>
      <c r="AW757" s="3" t="str">
        <f>IF($E757=IF(ISERROR(VLOOKUP($AS757,技まとめ!$A$1:$F$380,4,FALSE)),"－",VLOOKUP($AS757,技まとめ!$A$1:$F$380,4,FALSE)),"一致","")</f>
        <v>一致</v>
      </c>
      <c r="AX757" s="12" t="str">
        <f t="shared" si="160"/>
        <v>コイルターンレインボーループれっぷうダッシュさばきのてっつい</v>
      </c>
      <c r="AY757" s="12" t="str">
        <f t="shared" si="161"/>
        <v>コイルターンレインボーループれっぷうダッシュさばきのてっつい</v>
      </c>
      <c r="AZ757" s="12" t="str">
        <f t="shared" si="162"/>
        <v>コイルターンレインボーループれっぷうダッシュさばきのてっつい</v>
      </c>
      <c r="BA757" s="12" t="str">
        <f t="shared" si="163"/>
        <v>コイルターンレインボーループれっぷうダッシュさばきのてっつい</v>
      </c>
      <c r="BB757" s="11" t="str">
        <f t="shared" si="164"/>
        <v>BLLSDRBB</v>
      </c>
      <c r="BC757" s="11" t="str">
        <f t="shared" si="165"/>
        <v>BLLSDRBB</v>
      </c>
      <c r="BD757" s="11" t="str">
        <f t="shared" si="166"/>
        <v>BLLSDRBB</v>
      </c>
      <c r="BE757" s="11" t="str">
        <f t="shared" si="167"/>
        <v>BLLSDRBB</v>
      </c>
    </row>
    <row r="758" spans="1:57" ht="11.25" hidden="1" customHeight="1">
      <c r="A758" s="6">
        <v>756</v>
      </c>
      <c r="B758" s="7" t="s">
        <v>1896</v>
      </c>
      <c r="C758" s="8" t="s">
        <v>1897</v>
      </c>
      <c r="D758" s="7" t="s">
        <v>72</v>
      </c>
      <c r="E758" s="7" t="s">
        <v>73</v>
      </c>
      <c r="F758" s="7" t="s">
        <v>128</v>
      </c>
      <c r="G758" s="9">
        <v>109</v>
      </c>
      <c r="H758" s="9">
        <v>118</v>
      </c>
      <c r="I758" s="9">
        <v>49</v>
      </c>
      <c r="J758" s="9">
        <v>57</v>
      </c>
      <c r="K758" s="9">
        <v>65</v>
      </c>
      <c r="L758" s="9">
        <v>61</v>
      </c>
      <c r="M758" s="9">
        <v>51</v>
      </c>
      <c r="N758" s="9">
        <v>53</v>
      </c>
      <c r="O758" s="9">
        <v>57</v>
      </c>
      <c r="P758" s="9">
        <v>22</v>
      </c>
      <c r="Q758" s="10">
        <v>99</v>
      </c>
      <c r="R758" s="11">
        <v>15</v>
      </c>
      <c r="S758" s="11">
        <v>1</v>
      </c>
      <c r="T758" s="11">
        <v>111</v>
      </c>
      <c r="U758" s="11">
        <v>101</v>
      </c>
      <c r="V758" s="11">
        <v>1</v>
      </c>
      <c r="W758" s="11">
        <v>107</v>
      </c>
      <c r="X758" s="11">
        <f t="shared" si="154"/>
        <v>435</v>
      </c>
      <c r="Y758" s="11">
        <f t="shared" si="155"/>
        <v>4500</v>
      </c>
      <c r="Z758" s="11">
        <f t="shared" si="156"/>
        <v>1070</v>
      </c>
      <c r="AA758" s="11">
        <f t="shared" si="157"/>
        <v>4430</v>
      </c>
      <c r="AB758" s="11">
        <f t="shared" si="158"/>
        <v>4430</v>
      </c>
      <c r="AC758" s="6">
        <f t="shared" si="159"/>
        <v>5050</v>
      </c>
      <c r="AD758" s="9" t="s">
        <v>322</v>
      </c>
      <c r="AE758" s="3" t="str">
        <f>IF(ISERROR(VLOOKUP($AD758,技まとめ!$A$1:$F$380,6,FALSE)),"－",VLOOKUP($AD758,技まとめ!$A$1:$F$380,6,FALSE))</f>
        <v>SC</v>
      </c>
      <c r="AF758" s="3">
        <f>IF(ISERROR(VLOOKUP($AD758,技まとめ!$A$1:$F$380,3,FALSE)),"－",VLOOKUP($AD758,技まとめ!$A$1:$F$380,3,FALSE))</f>
        <v>25</v>
      </c>
      <c r="AG758" s="3">
        <f>IF(ISERROR(VLOOKUP($AD758,技まとめ!$A$1:$F$380,5,FALSE)),"－",VLOOKUP($AD758,技まとめ!$A$1:$F$380,5,FALSE))</f>
        <v>20</v>
      </c>
      <c r="AH758" s="3" t="str">
        <f>IF($E758=IF(ISERROR(VLOOKUP($AD758,技まとめ!$A$1:$F$380,4,FALSE)),"－",VLOOKUP($AD758,技まとめ!$A$1:$F$380,4,FALSE)),"一致","")</f>
        <v>一致</v>
      </c>
      <c r="AI758" s="9" t="s">
        <v>273</v>
      </c>
      <c r="AJ758" s="3" t="str">
        <f>IF(ISERROR(VLOOKUP($AI758,技まとめ!$A$1:$F$380,6,FALSE)),"－",VLOOKUP($AI758,技まとめ!$A$1:$F$380,6,FALSE))</f>
        <v>BL</v>
      </c>
      <c r="AK758" s="3">
        <f>IF(ISERROR(VLOOKUP($AI758,技まとめ!$A$1:$F$380,3,FALSE)),"－",VLOOKUP($AI758,技まとめ!$A$1:$F$380,3,FALSE))</f>
        <v>17</v>
      </c>
      <c r="AL758" s="3">
        <f>IF(ISERROR(VLOOKUP($AI758,技まとめ!$A$1:$F$380,5,FALSE)),"－",VLOOKUP($AI758,技まとめ!$A$1:$F$380,5,FALSE))</f>
        <v>20</v>
      </c>
      <c r="AM758" s="3" t="str">
        <f>IF($E758=IF(ISERROR(VLOOKUP($AI758,技まとめ!$A$1:$F$380,4,FALSE)),"－",VLOOKUP($AI758,技まとめ!$A$1:$F$380,4,FALSE)),"一致","")</f>
        <v>一致</v>
      </c>
      <c r="AN758" s="9" t="s">
        <v>216</v>
      </c>
      <c r="AO758" s="3" t="str">
        <f>IF(ISERROR(VLOOKUP($AN758,技まとめ!$A$1:$F$380,6,FALSE)),"－",VLOOKUP($AN758,技まとめ!$A$1:$F$380,6,FALSE))</f>
        <v>DR</v>
      </c>
      <c r="AP758" s="3">
        <f>IF(ISERROR(VLOOKUP($AN758,技まとめ!$A$1:$F$380,3,FALSE)),"－",VLOOKUP($AN758,技まとめ!$A$1:$F$380,3,FALSE))</f>
        <v>77</v>
      </c>
      <c r="AQ758" s="3">
        <f>IF(ISERROR(VLOOKUP($AN758,技まとめ!$A$1:$F$380,5,FALSE)),"－",VLOOKUP($AN758,技まとめ!$A$1:$F$380,5,FALSE))</f>
        <v>47</v>
      </c>
      <c r="AR758" s="3" t="str">
        <f>IF($E758=IF(ISERROR(VLOOKUP($AN758,技まとめ!$A$1:$F$380,4,FALSE)),"－",VLOOKUP($AN758,技まとめ!$A$1:$F$380,4,FALSE)),"一致","")</f>
        <v/>
      </c>
      <c r="AS758" s="9" t="s">
        <v>164</v>
      </c>
      <c r="AT758" s="3" t="str">
        <f>IF(ISERROR(VLOOKUP($AS758,技まとめ!$A$1:$F$380,6,FALSE)),"－",VLOOKUP($AS758,技まとめ!$A$1:$F$380,6,FALSE))</f>
        <v>DR</v>
      </c>
      <c r="AU758" s="3">
        <f>IF(ISERROR(VLOOKUP($AS758,技まとめ!$A$1:$F$380,3,FALSE)),"－",VLOOKUP($AS758,技まとめ!$A$1:$F$380,3,FALSE))</f>
        <v>58</v>
      </c>
      <c r="AV758" s="3">
        <f>IF(ISERROR(VLOOKUP($AS758,技まとめ!$A$1:$F$380,5,FALSE)),"－",VLOOKUP($AS758,技まとめ!$A$1:$F$380,5,FALSE))</f>
        <v>39</v>
      </c>
      <c r="AW758" s="3" t="str">
        <f>IF($E758=IF(ISERROR(VLOOKUP($AS758,技まとめ!$A$1:$F$380,4,FALSE)),"－",VLOOKUP($AS758,技まとめ!$A$1:$F$380,4,FALSE)),"一致","")</f>
        <v/>
      </c>
      <c r="AX758" s="12" t="str">
        <f t="shared" si="160"/>
        <v>ターザンキックしこふみアルマジロサーカスドッグラン</v>
      </c>
      <c r="AY758" s="12" t="str">
        <f t="shared" si="161"/>
        <v>ターザンキックしこふみアルマジロサーカスドッグラン</v>
      </c>
      <c r="AZ758" s="12" t="str">
        <f t="shared" si="162"/>
        <v>ターザンキックしこふみアルマジロサーカスドッグラン</v>
      </c>
      <c r="BA758" s="12" t="str">
        <f t="shared" si="163"/>
        <v>ターザンキックしこふみアルマジロサーカスドッグラン</v>
      </c>
      <c r="BB758" s="11" t="str">
        <f t="shared" si="164"/>
        <v>SCBLDRDR</v>
      </c>
      <c r="BC758" s="11" t="str">
        <f t="shared" si="165"/>
        <v>SCBLDRDR</v>
      </c>
      <c r="BD758" s="11" t="str">
        <f t="shared" si="166"/>
        <v>SCBLDRDR</v>
      </c>
      <c r="BE758" s="11" t="str">
        <f t="shared" si="167"/>
        <v>SCBLDRDR</v>
      </c>
    </row>
    <row r="759" spans="1:57" ht="11.25" hidden="1" customHeight="1">
      <c r="A759" s="6">
        <v>757</v>
      </c>
      <c r="B759" s="7" t="s">
        <v>1898</v>
      </c>
      <c r="C759" s="8" t="s">
        <v>1899</v>
      </c>
      <c r="D759" s="7" t="s">
        <v>72</v>
      </c>
      <c r="E759" s="7" t="s">
        <v>95</v>
      </c>
      <c r="F759" s="7" t="s">
        <v>82</v>
      </c>
      <c r="G759" s="9">
        <v>118</v>
      </c>
      <c r="H759" s="9">
        <v>97</v>
      </c>
      <c r="I759" s="9">
        <v>48</v>
      </c>
      <c r="J759" s="9">
        <v>36</v>
      </c>
      <c r="K759" s="9">
        <v>38</v>
      </c>
      <c r="L759" s="9">
        <v>57</v>
      </c>
      <c r="M759" s="9">
        <v>62</v>
      </c>
      <c r="N759" s="9">
        <v>55</v>
      </c>
      <c r="O759" s="9">
        <v>53</v>
      </c>
      <c r="P759" s="9">
        <v>66</v>
      </c>
      <c r="Q759" s="10">
        <v>98</v>
      </c>
      <c r="R759" s="11">
        <v>13</v>
      </c>
      <c r="S759" s="11">
        <v>1</v>
      </c>
      <c r="T759" s="11">
        <v>107</v>
      </c>
      <c r="U759" s="11">
        <v>112</v>
      </c>
      <c r="V759" s="11">
        <v>1</v>
      </c>
      <c r="W759" s="11">
        <v>103</v>
      </c>
      <c r="X759" s="11">
        <f t="shared" si="154"/>
        <v>435</v>
      </c>
      <c r="Y759" s="11">
        <f t="shared" si="155"/>
        <v>4440</v>
      </c>
      <c r="Z759" s="11">
        <f t="shared" si="156"/>
        <v>980</v>
      </c>
      <c r="AA759" s="11">
        <f t="shared" si="157"/>
        <v>4270</v>
      </c>
      <c r="AB759" s="11">
        <f t="shared" si="158"/>
        <v>4270</v>
      </c>
      <c r="AC759" s="6">
        <f t="shared" si="159"/>
        <v>4860</v>
      </c>
      <c r="AD759" s="9" t="s">
        <v>168</v>
      </c>
      <c r="AE759" s="3" t="str">
        <f>IF(ISERROR(VLOOKUP($AD759,技まとめ!$A$1:$F$380,6,FALSE)),"－",VLOOKUP($AD759,技まとめ!$A$1:$F$380,6,FALSE))</f>
        <v>BL</v>
      </c>
      <c r="AF759" s="3">
        <f>IF(ISERROR(VLOOKUP($AD759,技まとめ!$A$1:$F$380,3,FALSE)),"－",VLOOKUP($AD759,技まとめ!$A$1:$F$380,3,FALSE))</f>
        <v>25</v>
      </c>
      <c r="AG759" s="3">
        <f>IF(ISERROR(VLOOKUP($AD759,技まとめ!$A$1:$F$380,5,FALSE)),"－",VLOOKUP($AD759,技まとめ!$A$1:$F$380,5,FALSE))</f>
        <v>12</v>
      </c>
      <c r="AH759" s="3" t="str">
        <f>IF($E759=IF(ISERROR(VLOOKUP($AD759,技まとめ!$A$1:$F$380,4,FALSE)),"－",VLOOKUP($AD759,技まとめ!$A$1:$F$380,4,FALSE)),"一致","")</f>
        <v>一致</v>
      </c>
      <c r="AI759" s="9" t="s">
        <v>347</v>
      </c>
      <c r="AJ759" s="3" t="str">
        <f>IF(ISERROR(VLOOKUP($AI759,技まとめ!$A$1:$F$380,6,FALSE)),"－",VLOOKUP($AI759,技まとめ!$A$1:$F$380,6,FALSE))</f>
        <v>DR</v>
      </c>
      <c r="AK759" s="3">
        <f>IF(ISERROR(VLOOKUP($AI759,技まとめ!$A$1:$F$380,3,FALSE)),"－",VLOOKUP($AI759,技まとめ!$A$1:$F$380,3,FALSE))</f>
        <v>40</v>
      </c>
      <c r="AL759" s="3">
        <f>IF(ISERROR(VLOOKUP($AI759,技まとめ!$A$1:$F$380,5,FALSE)),"－",VLOOKUP($AI759,技まとめ!$A$1:$F$380,5,FALSE))</f>
        <v>31</v>
      </c>
      <c r="AM759" s="3" t="str">
        <f>IF($E759=IF(ISERROR(VLOOKUP($AI759,技まとめ!$A$1:$F$380,4,FALSE)),"－",VLOOKUP($AI759,技まとめ!$A$1:$F$380,4,FALSE)),"一致","")</f>
        <v>一致</v>
      </c>
      <c r="AN759" s="9" t="s">
        <v>251</v>
      </c>
      <c r="AO759" s="3" t="str">
        <f>IF(ISERROR(VLOOKUP($AN759,技まとめ!$A$1:$F$380,6,FALSE)),"－",VLOOKUP($AN759,技まとめ!$A$1:$F$380,6,FALSE))</f>
        <v>BL</v>
      </c>
      <c r="AP759" s="3">
        <f>IF(ISERROR(VLOOKUP($AN759,技まとめ!$A$1:$F$380,3,FALSE)),"－",VLOOKUP($AN759,技まとめ!$A$1:$F$380,3,FALSE))</f>
        <v>46</v>
      </c>
      <c r="AQ759" s="3">
        <f>IF(ISERROR(VLOOKUP($AN759,技まとめ!$A$1:$F$380,5,FALSE)),"－",VLOOKUP($AN759,技まとめ!$A$1:$F$380,5,FALSE))</f>
        <v>33</v>
      </c>
      <c r="AR759" s="3" t="str">
        <f>IF($E759=IF(ISERROR(VLOOKUP($AN759,技まとめ!$A$1:$F$380,4,FALSE)),"－",VLOOKUP($AN759,技まとめ!$A$1:$F$380,4,FALSE)),"一致","")</f>
        <v>一致</v>
      </c>
      <c r="AS759" s="9" t="s">
        <v>1680</v>
      </c>
      <c r="AT759" s="3" t="str">
        <f>IF(ISERROR(VLOOKUP($AS759,技まとめ!$A$1:$F$380,6,FALSE)),"－",VLOOKUP($AS759,技まとめ!$A$1:$F$380,6,FALSE))</f>
        <v>CA</v>
      </c>
      <c r="AU759" s="3">
        <f>IF(ISERROR(VLOOKUP($AS759,技まとめ!$A$1:$F$380,3,FALSE)),"－",VLOOKUP($AS759,技まとめ!$A$1:$F$380,3,FALSE))</f>
        <v>65</v>
      </c>
      <c r="AV759" s="3">
        <f>IF(ISERROR(VLOOKUP($AS759,技まとめ!$A$1:$F$380,5,FALSE)),"－",VLOOKUP($AS759,技まとめ!$A$1:$F$380,5,FALSE))</f>
        <v>40</v>
      </c>
      <c r="AW759" s="3" t="str">
        <f>IF($E759=IF(ISERROR(VLOOKUP($AS759,技まとめ!$A$1:$F$380,4,FALSE)),"－",VLOOKUP($AS759,技まとめ!$A$1:$F$380,4,FALSE)),"一致","")</f>
        <v/>
      </c>
      <c r="AX759" s="12" t="str">
        <f t="shared" si="160"/>
        <v>キラースライドざんぞうくものいとシュートラップ</v>
      </c>
      <c r="AY759" s="12" t="str">
        <f t="shared" si="161"/>
        <v>キラースライドざんぞうくものいとシュートラップ</v>
      </c>
      <c r="AZ759" s="12" t="str">
        <f t="shared" si="162"/>
        <v>キラースライドざんぞうくものいとシュートラップ</v>
      </c>
      <c r="BA759" s="12" t="str">
        <f t="shared" si="163"/>
        <v>キラースライドざんぞうくものいとシュートラップ</v>
      </c>
      <c r="BB759" s="11" t="str">
        <f t="shared" si="164"/>
        <v>BLDRBLCA</v>
      </c>
      <c r="BC759" s="11" t="str">
        <f t="shared" si="165"/>
        <v>BLDRBLCA</v>
      </c>
      <c r="BD759" s="11" t="str">
        <f t="shared" si="166"/>
        <v>BLDRBLCA</v>
      </c>
      <c r="BE759" s="11" t="str">
        <f t="shared" si="167"/>
        <v>BLDRBLCA</v>
      </c>
    </row>
    <row r="760" spans="1:57" ht="11.25" hidden="1" customHeight="1">
      <c r="A760" s="6">
        <v>758</v>
      </c>
      <c r="B760" s="7" t="s">
        <v>1900</v>
      </c>
      <c r="C760" s="8" t="s">
        <v>1901</v>
      </c>
      <c r="D760" s="7" t="s">
        <v>72</v>
      </c>
      <c r="E760" s="7" t="s">
        <v>102</v>
      </c>
      <c r="F760" s="7" t="s">
        <v>128</v>
      </c>
      <c r="G760" s="9">
        <v>110</v>
      </c>
      <c r="H760" s="9">
        <v>100</v>
      </c>
      <c r="I760" s="9">
        <v>47</v>
      </c>
      <c r="J760" s="9">
        <v>54</v>
      </c>
      <c r="K760" s="9">
        <v>60</v>
      </c>
      <c r="L760" s="9">
        <v>48</v>
      </c>
      <c r="M760" s="9">
        <v>53</v>
      </c>
      <c r="N760" s="9">
        <v>55</v>
      </c>
      <c r="O760" s="9">
        <v>51</v>
      </c>
      <c r="P760" s="9">
        <v>61</v>
      </c>
      <c r="Q760" s="10">
        <v>97</v>
      </c>
      <c r="R760" s="11">
        <v>48</v>
      </c>
      <c r="S760" s="11">
        <v>1</v>
      </c>
      <c r="T760" s="11">
        <v>98</v>
      </c>
      <c r="U760" s="11">
        <v>103</v>
      </c>
      <c r="V760" s="11">
        <v>1</v>
      </c>
      <c r="W760" s="11">
        <v>101</v>
      </c>
      <c r="X760" s="11">
        <f t="shared" si="154"/>
        <v>449</v>
      </c>
      <c r="Y760" s="11">
        <f t="shared" si="155"/>
        <v>4390</v>
      </c>
      <c r="Z760" s="11">
        <f t="shared" si="156"/>
        <v>2195</v>
      </c>
      <c r="AA760" s="11">
        <f t="shared" si="157"/>
        <v>3945</v>
      </c>
      <c r="AB760" s="11">
        <f t="shared" si="158"/>
        <v>3945</v>
      </c>
      <c r="AC760" s="6">
        <f t="shared" si="159"/>
        <v>4665</v>
      </c>
      <c r="AD760" s="9" t="s">
        <v>122</v>
      </c>
      <c r="AE760" s="3" t="str">
        <f>IF(ISERROR(VLOOKUP($AD760,技まとめ!$A$1:$F$380,6,FALSE)),"－",VLOOKUP($AD760,技まとめ!$A$1:$F$380,6,FALSE))</f>
        <v>NS</v>
      </c>
      <c r="AF760" s="3">
        <f>IF(ISERROR(VLOOKUP($AD760,技まとめ!$A$1:$F$380,3,FALSE)),"－",VLOOKUP($AD760,技まとめ!$A$1:$F$380,3,FALSE))</f>
        <v>25</v>
      </c>
      <c r="AG760" s="3">
        <f>IF(ISERROR(VLOOKUP($AD760,技まとめ!$A$1:$F$380,5,FALSE)),"－",VLOOKUP($AD760,技まとめ!$A$1:$F$380,5,FALSE))</f>
        <v>20</v>
      </c>
      <c r="AH760" s="3" t="str">
        <f>IF($E760=IF(ISERROR(VLOOKUP($AD760,技まとめ!$A$1:$F$380,4,FALSE)),"－",VLOOKUP($AD760,技まとめ!$A$1:$F$380,4,FALSE)),"一致","")</f>
        <v>一致</v>
      </c>
      <c r="AI760" s="9" t="s">
        <v>406</v>
      </c>
      <c r="AJ760" s="3" t="str">
        <f>IF(ISERROR(VLOOKUP($AI760,技まとめ!$A$1:$F$380,6,FALSE)),"－",VLOOKUP($AI760,技まとめ!$A$1:$F$380,6,FALSE))</f>
        <v>BS</v>
      </c>
      <c r="AK760" s="3">
        <f>IF(ISERROR(VLOOKUP($AI760,技まとめ!$A$1:$F$380,3,FALSE)),"－",VLOOKUP($AI760,技まとめ!$A$1:$F$380,3,FALSE))</f>
        <v>59</v>
      </c>
      <c r="AL760" s="3">
        <f>IF(ISERROR(VLOOKUP($AI760,技まとめ!$A$1:$F$380,5,FALSE)),"－",VLOOKUP($AI760,技まとめ!$A$1:$F$380,5,FALSE))</f>
        <v>34</v>
      </c>
      <c r="AM760" s="3" t="str">
        <f>IF($E760=IF(ISERROR(VLOOKUP($AI760,技まとめ!$A$1:$F$380,4,FALSE)),"－",VLOOKUP($AI760,技まとめ!$A$1:$F$380,4,FALSE)),"一致","")</f>
        <v>一致</v>
      </c>
      <c r="AN760" s="9" t="s">
        <v>730</v>
      </c>
      <c r="AO760" s="3" t="str">
        <f>IF(ISERROR(VLOOKUP($AN760,技まとめ!$A$1:$F$380,6,FALSE)),"－",VLOOKUP($AN760,技まとめ!$A$1:$F$380,6,FALSE))</f>
        <v>BS</v>
      </c>
      <c r="AP760" s="3">
        <f>IF(ISERROR(VLOOKUP($AN760,技まとめ!$A$1:$F$380,3,FALSE)),"－",VLOOKUP($AN760,技まとめ!$A$1:$F$380,3,FALSE))</f>
        <v>83</v>
      </c>
      <c r="AQ760" s="3">
        <f>IF(ISERROR(VLOOKUP($AN760,技まとめ!$A$1:$F$380,5,FALSE)),"－",VLOOKUP($AN760,技まとめ!$A$1:$F$380,5,FALSE))</f>
        <v>46</v>
      </c>
      <c r="AR760" s="3" t="str">
        <f>IF($E760=IF(ISERROR(VLOOKUP($AN760,技まとめ!$A$1:$F$380,4,FALSE)),"－",VLOOKUP($AN760,技まとめ!$A$1:$F$380,4,FALSE)),"一致","")</f>
        <v>一致</v>
      </c>
      <c r="AS760" s="9" t="s">
        <v>756</v>
      </c>
      <c r="AT760" s="3" t="str">
        <f>IF(ISERROR(VLOOKUP($AS760,技まとめ!$A$1:$F$380,6,FALSE)),"－",VLOOKUP($AS760,技まとめ!$A$1:$F$380,6,FALSE))</f>
        <v>BB</v>
      </c>
      <c r="AU760" s="3">
        <f>IF(ISERROR(VLOOKUP($AS760,技まとめ!$A$1:$F$380,3,FALSE)),"－",VLOOKUP($AS760,技まとめ!$A$1:$F$380,3,FALSE))</f>
        <v>65</v>
      </c>
      <c r="AV760" s="3">
        <f>IF(ISERROR(VLOOKUP($AS760,技まとめ!$A$1:$F$380,5,FALSE)),"－",VLOOKUP($AS760,技まとめ!$A$1:$F$380,5,FALSE))</f>
        <v>42</v>
      </c>
      <c r="AW760" s="3" t="str">
        <f>IF($E760=IF(ISERROR(VLOOKUP($AS760,技まとめ!$A$1:$F$380,4,FALSE)),"－",VLOOKUP($AS760,技まとめ!$A$1:$F$380,4,FALSE)),"一致","")</f>
        <v>一致</v>
      </c>
      <c r="AX760" s="12" t="str">
        <f t="shared" si="160"/>
        <v>グレネードショットドこんじょうバットドラゴンキャノンボルケイノカット</v>
      </c>
      <c r="AY760" s="12" t="str">
        <f t="shared" si="161"/>
        <v>グレネードショットドこんじょうバットドラゴンキャノンボルケイノカット</v>
      </c>
      <c r="AZ760" s="12" t="str">
        <f t="shared" si="162"/>
        <v>グレネードショットドこんじょうバットドラゴンキャノンボルケイノカット</v>
      </c>
      <c r="BA760" s="12" t="str">
        <f t="shared" si="163"/>
        <v>グレネードショットドこんじょうバットドラゴンキャノンボルケイノカット</v>
      </c>
      <c r="BB760" s="11" t="str">
        <f t="shared" si="164"/>
        <v>NSBSBSBB</v>
      </c>
      <c r="BC760" s="11" t="str">
        <f t="shared" si="165"/>
        <v>NSBSBSBB</v>
      </c>
      <c r="BD760" s="11" t="str">
        <f t="shared" si="166"/>
        <v>NSBSBSBB</v>
      </c>
      <c r="BE760" s="11" t="str">
        <f t="shared" si="167"/>
        <v>NSBSBSBB</v>
      </c>
    </row>
    <row r="761" spans="1:57" ht="11.25" hidden="1" customHeight="1">
      <c r="A761" s="6">
        <v>759</v>
      </c>
      <c r="B761" s="7" t="s">
        <v>1902</v>
      </c>
      <c r="C761" s="8" t="s">
        <v>1903</v>
      </c>
      <c r="D761" s="7" t="s">
        <v>72</v>
      </c>
      <c r="E761" s="7" t="s">
        <v>102</v>
      </c>
      <c r="F761" s="7" t="s">
        <v>128</v>
      </c>
      <c r="G761" s="9">
        <v>120</v>
      </c>
      <c r="H761" s="9">
        <v>89</v>
      </c>
      <c r="I761" s="9">
        <v>62</v>
      </c>
      <c r="J761" s="9">
        <v>54</v>
      </c>
      <c r="K761" s="9">
        <v>44</v>
      </c>
      <c r="L761" s="9">
        <v>45</v>
      </c>
      <c r="M761" s="9">
        <v>48</v>
      </c>
      <c r="N761" s="9">
        <v>56</v>
      </c>
      <c r="O761" s="9">
        <v>53</v>
      </c>
      <c r="P761" s="9">
        <v>66</v>
      </c>
      <c r="Q761" s="10">
        <v>112</v>
      </c>
      <c r="R761" s="11">
        <v>38</v>
      </c>
      <c r="S761" s="11">
        <v>1</v>
      </c>
      <c r="T761" s="11">
        <v>95</v>
      </c>
      <c r="U761" s="11">
        <v>98</v>
      </c>
      <c r="V761" s="11">
        <v>1</v>
      </c>
      <c r="W761" s="11">
        <v>103</v>
      </c>
      <c r="X761" s="11">
        <f t="shared" si="154"/>
        <v>448</v>
      </c>
      <c r="Y761" s="11">
        <f t="shared" si="155"/>
        <v>5000</v>
      </c>
      <c r="Z761" s="11">
        <f t="shared" si="156"/>
        <v>1855</v>
      </c>
      <c r="AA761" s="11">
        <f t="shared" si="157"/>
        <v>3850</v>
      </c>
      <c r="AB761" s="11">
        <f t="shared" si="158"/>
        <v>3850</v>
      </c>
      <c r="AC761" s="6">
        <f t="shared" si="159"/>
        <v>4505</v>
      </c>
      <c r="AD761" s="9" t="s">
        <v>111</v>
      </c>
      <c r="AE761" s="3" t="str">
        <f>IF(ISERROR(VLOOKUP($AD761,技まとめ!$A$1:$F$380,6,FALSE)),"－",VLOOKUP($AD761,技まとめ!$A$1:$F$380,6,FALSE))</f>
        <v>SC</v>
      </c>
      <c r="AF761" s="3">
        <f>IF(ISERROR(VLOOKUP($AD761,技まとめ!$A$1:$F$380,3,FALSE)),"－",VLOOKUP($AD761,技まとめ!$A$1:$F$380,3,FALSE))</f>
        <v>23</v>
      </c>
      <c r="AG761" s="3">
        <f>IF(ISERROR(VLOOKUP($AD761,技まとめ!$A$1:$F$380,5,FALSE)),"－",VLOOKUP($AD761,技まとめ!$A$1:$F$380,5,FALSE))</f>
        <v>20</v>
      </c>
      <c r="AH761" s="3" t="str">
        <f>IF($E761=IF(ISERROR(VLOOKUP($AD761,技まとめ!$A$1:$F$380,4,FALSE)),"－",VLOOKUP($AD761,技まとめ!$A$1:$F$380,4,FALSE)),"一致","")</f>
        <v/>
      </c>
      <c r="AI761" s="9" t="s">
        <v>671</v>
      </c>
      <c r="AJ761" s="3" t="str">
        <f>IF(ISERROR(VLOOKUP($AI761,技まとめ!$A$1:$F$380,6,FALSE)),"－",VLOOKUP($AI761,技まとめ!$A$1:$F$380,6,FALSE))</f>
        <v>BL</v>
      </c>
      <c r="AK761" s="3">
        <f>IF(ISERROR(VLOOKUP($AI761,技まとめ!$A$1:$F$380,3,FALSE)),"－",VLOOKUP($AI761,技まとめ!$A$1:$F$380,3,FALSE))</f>
        <v>56</v>
      </c>
      <c r="AL761" s="3">
        <f>IF(ISERROR(VLOOKUP($AI761,技まとめ!$A$1:$F$380,5,FALSE)),"－",VLOOKUP($AI761,技まとめ!$A$1:$F$380,5,FALSE))</f>
        <v>39</v>
      </c>
      <c r="AM761" s="3" t="str">
        <f>IF($E761=IF(ISERROR(VLOOKUP($AI761,技まとめ!$A$1:$F$380,4,FALSE)),"－",VLOOKUP($AI761,技まとめ!$A$1:$F$380,4,FALSE)),"一致","")</f>
        <v>一致</v>
      </c>
      <c r="AN761" s="9" t="s">
        <v>116</v>
      </c>
      <c r="AO761" s="3" t="str">
        <f>IF(ISERROR(VLOOKUP($AN761,技まとめ!$A$1:$F$380,6,FALSE)),"－",VLOOKUP($AN761,技まとめ!$A$1:$F$380,6,FALSE))</f>
        <v>DR</v>
      </c>
      <c r="AP761" s="3">
        <f>IF(ISERROR(VLOOKUP($AN761,技まとめ!$A$1:$F$380,3,FALSE)),"－",VLOOKUP($AN761,技まとめ!$A$1:$F$380,3,FALSE))</f>
        <v>63</v>
      </c>
      <c r="AQ761" s="3">
        <f>IF(ISERROR(VLOOKUP($AN761,技まとめ!$A$1:$F$380,5,FALSE)),"－",VLOOKUP($AN761,技まとめ!$A$1:$F$380,5,FALSE))</f>
        <v>42</v>
      </c>
      <c r="AR761" s="3" t="str">
        <f>IF($E761=IF(ISERROR(VLOOKUP($AN761,技まとめ!$A$1:$F$380,4,FALSE)),"－",VLOOKUP($AN761,技まとめ!$A$1:$F$380,4,FALSE)),"一致","")</f>
        <v>一致</v>
      </c>
      <c r="AS761" s="9" t="s">
        <v>125</v>
      </c>
      <c r="AT761" s="3" t="str">
        <f>IF(ISERROR(VLOOKUP($AS761,技まとめ!$A$1:$F$380,6,FALSE)),"－",VLOOKUP($AS761,技まとめ!$A$1:$F$380,6,FALSE))</f>
        <v>NS</v>
      </c>
      <c r="AU761" s="3">
        <f>IF(ISERROR(VLOOKUP($AS761,技まとめ!$A$1:$F$380,3,FALSE)),"－",VLOOKUP($AS761,技まとめ!$A$1:$F$380,3,FALSE))</f>
        <v>81</v>
      </c>
      <c r="AV761" s="3">
        <f>IF(ISERROR(VLOOKUP($AS761,技まとめ!$A$1:$F$380,5,FALSE)),"－",VLOOKUP($AS761,技まとめ!$A$1:$F$380,5,FALSE))</f>
        <v>46</v>
      </c>
      <c r="AW761" s="3" t="str">
        <f>IF($E761=IF(ISERROR(VLOOKUP($AS761,技まとめ!$A$1:$F$380,4,FALSE)),"－",VLOOKUP($AS761,技まとめ!$A$1:$F$380,4,FALSE)),"一致","")</f>
        <v>一致</v>
      </c>
      <c r="AX761" s="12" t="str">
        <f t="shared" si="160"/>
        <v>ローリングキックフレイムダンスれっぷうダッシュドラゴントルネード</v>
      </c>
      <c r="AY761" s="12" t="str">
        <f t="shared" si="161"/>
        <v>ローリングキックフレイムダンスれっぷうダッシュドラゴントルネード</v>
      </c>
      <c r="AZ761" s="12" t="str">
        <f t="shared" si="162"/>
        <v>ローリングキックフレイムダンスれっぷうダッシュドラゴントルネード</v>
      </c>
      <c r="BA761" s="12" t="str">
        <f t="shared" si="163"/>
        <v>ローリングキックフレイムダンスれっぷうダッシュドラゴントルネード</v>
      </c>
      <c r="BB761" s="11" t="str">
        <f t="shared" si="164"/>
        <v>SCBLDRNS</v>
      </c>
      <c r="BC761" s="11" t="str">
        <f t="shared" si="165"/>
        <v>SCBLDRNS</v>
      </c>
      <c r="BD761" s="11" t="str">
        <f t="shared" si="166"/>
        <v>SCBLDRNS</v>
      </c>
      <c r="BE761" s="11" t="str">
        <f t="shared" si="167"/>
        <v>SCBLDRNS</v>
      </c>
    </row>
    <row r="762" spans="1:57" ht="11.25" hidden="1" customHeight="1">
      <c r="A762" s="6">
        <v>760</v>
      </c>
      <c r="B762" s="7" t="s">
        <v>1904</v>
      </c>
      <c r="C762" s="8" t="s">
        <v>1905</v>
      </c>
      <c r="D762" s="7" t="s">
        <v>72</v>
      </c>
      <c r="E762" s="7" t="s">
        <v>95</v>
      </c>
      <c r="F762" s="7" t="s">
        <v>74</v>
      </c>
      <c r="G762" s="9">
        <v>118</v>
      </c>
      <c r="H762" s="9">
        <v>96</v>
      </c>
      <c r="I762" s="9">
        <v>44</v>
      </c>
      <c r="J762" s="9">
        <v>51</v>
      </c>
      <c r="K762" s="9">
        <v>59</v>
      </c>
      <c r="L762" s="9">
        <v>47</v>
      </c>
      <c r="M762" s="9">
        <v>53</v>
      </c>
      <c r="N762" s="9">
        <v>54</v>
      </c>
      <c r="O762" s="9">
        <v>51</v>
      </c>
      <c r="P762" s="9">
        <v>67</v>
      </c>
      <c r="Q762" s="10">
        <v>94</v>
      </c>
      <c r="R762" s="11">
        <v>49</v>
      </c>
      <c r="S762" s="11">
        <v>1</v>
      </c>
      <c r="T762" s="11">
        <v>97</v>
      </c>
      <c r="U762" s="11">
        <v>103</v>
      </c>
      <c r="V762" s="11">
        <v>1</v>
      </c>
      <c r="W762" s="11">
        <v>101</v>
      </c>
      <c r="X762" s="11">
        <f t="shared" si="154"/>
        <v>446</v>
      </c>
      <c r="Y762" s="11">
        <f t="shared" si="155"/>
        <v>4270</v>
      </c>
      <c r="Z762" s="11">
        <f t="shared" si="156"/>
        <v>2230</v>
      </c>
      <c r="AA762" s="11">
        <f t="shared" si="157"/>
        <v>3910</v>
      </c>
      <c r="AB762" s="11">
        <f t="shared" si="158"/>
        <v>3910</v>
      </c>
      <c r="AC762" s="6">
        <f t="shared" si="159"/>
        <v>4630</v>
      </c>
      <c r="AD762" s="9" t="s">
        <v>239</v>
      </c>
      <c r="AE762" s="3" t="str">
        <f>IF(ISERROR(VLOOKUP($AD762,技まとめ!$A$1:$F$380,6,FALSE)),"－",VLOOKUP($AD762,技まとめ!$A$1:$F$380,6,FALSE))</f>
        <v>P1</v>
      </c>
      <c r="AF762" s="3">
        <f>IF(ISERROR(VLOOKUP($AD762,技まとめ!$A$1:$F$380,3,FALSE)),"－",VLOOKUP($AD762,技まとめ!$A$1:$F$380,3,FALSE))</f>
        <v>40</v>
      </c>
      <c r="AG762" s="3">
        <f>IF(ISERROR(VLOOKUP($AD762,技まとめ!$A$1:$F$380,5,FALSE)),"－",VLOOKUP($AD762,技まとめ!$A$1:$F$380,5,FALSE))</f>
        <v>30</v>
      </c>
      <c r="AH762" s="3" t="str">
        <f>IF($E762=IF(ISERROR(VLOOKUP($AD762,技まとめ!$A$1:$F$380,4,FALSE)),"－",VLOOKUP($AD762,技まとめ!$A$1:$F$380,4,FALSE)),"一致","")</f>
        <v/>
      </c>
      <c r="AI762" s="9" t="s">
        <v>123</v>
      </c>
      <c r="AJ762" s="3" t="str">
        <f>IF(ISERROR(VLOOKUP($AI762,技まとめ!$A$1:$F$380,6,FALSE)),"－",VLOOKUP($AI762,技まとめ!$A$1:$F$380,6,FALSE))</f>
        <v>DR</v>
      </c>
      <c r="AK762" s="3">
        <f>IF(ISERROR(VLOOKUP($AI762,技まとめ!$A$1:$F$380,3,FALSE)),"－",VLOOKUP($AI762,技まとめ!$A$1:$F$380,3,FALSE))</f>
        <v>36</v>
      </c>
      <c r="AL762" s="3">
        <f>IF(ISERROR(VLOOKUP($AI762,技まとめ!$A$1:$F$380,5,FALSE)),"－",VLOOKUP($AI762,技まとめ!$A$1:$F$380,5,FALSE))</f>
        <v>27</v>
      </c>
      <c r="AM762" s="3" t="str">
        <f>IF($E762=IF(ISERROR(VLOOKUP($AI762,技まとめ!$A$1:$F$380,4,FALSE)),"－",VLOOKUP($AI762,技まとめ!$A$1:$F$380,4,FALSE)),"一致","")</f>
        <v/>
      </c>
      <c r="AN762" s="9" t="s">
        <v>608</v>
      </c>
      <c r="AO762" s="3" t="str">
        <f>IF(ISERROR(VLOOKUP($AN762,技まとめ!$A$1:$F$380,6,FALSE)),"－",VLOOKUP($AN762,技まとめ!$A$1:$F$380,6,FALSE))</f>
        <v>BL</v>
      </c>
      <c r="AP762" s="3">
        <f>IF(ISERROR(VLOOKUP($AN762,技まとめ!$A$1:$F$380,3,FALSE)),"－",VLOOKUP($AN762,技まとめ!$A$1:$F$380,3,FALSE))</f>
        <v>83</v>
      </c>
      <c r="AQ762" s="3">
        <f>IF(ISERROR(VLOOKUP($AN762,技まとめ!$A$1:$F$380,5,FALSE)),"－",VLOOKUP($AN762,技まとめ!$A$1:$F$380,5,FALSE))</f>
        <v>50</v>
      </c>
      <c r="AR762" s="3" t="str">
        <f>IF($E762=IF(ISERROR(VLOOKUP($AN762,技まとめ!$A$1:$F$380,4,FALSE)),"－",VLOOKUP($AN762,技まとめ!$A$1:$F$380,4,FALSE)),"一致","")</f>
        <v/>
      </c>
      <c r="AS762" s="9" t="s">
        <v>886</v>
      </c>
      <c r="AT762" s="3" t="str">
        <f>IF(ISERROR(VLOOKUP($AS762,技まとめ!$A$1:$F$380,6,FALSE)),"－",VLOOKUP($AS762,技まとめ!$A$1:$F$380,6,FALSE))</f>
        <v>CA</v>
      </c>
      <c r="AU762" s="3">
        <f>IF(ISERROR(VLOOKUP($AS762,技まとめ!$A$1:$F$380,3,FALSE)),"－",VLOOKUP($AS762,技まとめ!$A$1:$F$380,3,FALSE))</f>
        <v>58</v>
      </c>
      <c r="AV762" s="3">
        <f>IF(ISERROR(VLOOKUP($AS762,技まとめ!$A$1:$F$380,5,FALSE)),"－",VLOOKUP($AS762,技まとめ!$A$1:$F$380,5,FALSE))</f>
        <v>37</v>
      </c>
      <c r="AW762" s="3" t="str">
        <f>IF($E762=IF(ISERROR(VLOOKUP($AS762,技まとめ!$A$1:$F$380,4,FALSE)),"－",VLOOKUP($AS762,技まとめ!$A$1:$F$380,4,FALSE)),"一致","")</f>
        <v/>
      </c>
      <c r="AX762" s="12" t="str">
        <f t="shared" si="160"/>
        <v>ねっけつヘッドごりむちゅうプラネットシールドかえんほうしゃ</v>
      </c>
      <c r="AY762" s="12" t="str">
        <f t="shared" si="161"/>
        <v>ねっけつヘッドごりむちゅうプラネットシールドかえんほうしゃ</v>
      </c>
      <c r="AZ762" s="12" t="str">
        <f t="shared" si="162"/>
        <v>ねっけつヘッドごりむちゅうプラネットシールドかえんほうしゃ</v>
      </c>
      <c r="BA762" s="12" t="str">
        <f t="shared" si="163"/>
        <v>ねっけつヘッドごりむちゅうプラネットシールドかえんほうしゃ</v>
      </c>
      <c r="BB762" s="11" t="str">
        <f t="shared" si="164"/>
        <v>P1DRBLCA</v>
      </c>
      <c r="BC762" s="11" t="str">
        <f t="shared" si="165"/>
        <v>P1DRBLCA</v>
      </c>
      <c r="BD762" s="11" t="str">
        <f t="shared" si="166"/>
        <v>P1DRBLCA</v>
      </c>
      <c r="BE762" s="11" t="str">
        <f t="shared" si="167"/>
        <v>P1DRBLCA</v>
      </c>
    </row>
    <row r="763" spans="1:57" ht="11.25" hidden="1" customHeight="1">
      <c r="A763" s="6">
        <v>761</v>
      </c>
      <c r="B763" s="7" t="s">
        <v>1906</v>
      </c>
      <c r="C763" s="8" t="s">
        <v>1907</v>
      </c>
      <c r="D763" s="7" t="s">
        <v>72</v>
      </c>
      <c r="E763" s="7" t="s">
        <v>95</v>
      </c>
      <c r="F763" s="7" t="s">
        <v>82</v>
      </c>
      <c r="G763" s="9">
        <v>120</v>
      </c>
      <c r="H763" s="9">
        <v>101</v>
      </c>
      <c r="I763" s="9">
        <v>59</v>
      </c>
      <c r="J763" s="9">
        <v>58</v>
      </c>
      <c r="K763" s="9">
        <v>57</v>
      </c>
      <c r="L763" s="9">
        <v>56</v>
      </c>
      <c r="M763" s="9">
        <v>58</v>
      </c>
      <c r="N763" s="9">
        <v>57</v>
      </c>
      <c r="O763" s="9">
        <v>60</v>
      </c>
      <c r="P763" s="9">
        <v>17</v>
      </c>
      <c r="Q763" s="10">
        <v>109</v>
      </c>
      <c r="R763" s="11">
        <v>7</v>
      </c>
      <c r="S763" s="11">
        <v>1</v>
      </c>
      <c r="T763" s="11">
        <v>106</v>
      </c>
      <c r="U763" s="11">
        <v>108</v>
      </c>
      <c r="V763" s="11">
        <v>1</v>
      </c>
      <c r="W763" s="11">
        <v>110</v>
      </c>
      <c r="X763" s="11">
        <f t="shared" si="154"/>
        <v>442</v>
      </c>
      <c r="Y763" s="11">
        <f t="shared" si="155"/>
        <v>4915</v>
      </c>
      <c r="Z763" s="11">
        <f t="shared" si="156"/>
        <v>805</v>
      </c>
      <c r="AA763" s="11">
        <f t="shared" si="157"/>
        <v>4270</v>
      </c>
      <c r="AB763" s="11">
        <f t="shared" si="158"/>
        <v>4270</v>
      </c>
      <c r="AC763" s="6">
        <f t="shared" si="159"/>
        <v>4825</v>
      </c>
      <c r="AD763" s="9" t="s">
        <v>423</v>
      </c>
      <c r="AE763" s="3" t="str">
        <f>IF(ISERROR(VLOOKUP($AD763,技まとめ!$A$1:$F$380,6,FALSE)),"－",VLOOKUP($AD763,技まとめ!$A$1:$F$380,6,FALSE))</f>
        <v>BL</v>
      </c>
      <c r="AF763" s="3">
        <f>IF(ISERROR(VLOOKUP($AD763,技まとめ!$A$1:$F$380,3,FALSE)),"－",VLOOKUP($AD763,技まとめ!$A$1:$F$380,3,FALSE))</f>
        <v>13</v>
      </c>
      <c r="AG763" s="3">
        <f>IF(ISERROR(VLOOKUP($AD763,技まとめ!$A$1:$F$380,5,FALSE)),"－",VLOOKUP($AD763,技まとめ!$A$1:$F$380,5,FALSE))</f>
        <v>20</v>
      </c>
      <c r="AH763" s="3" t="str">
        <f>IF($E763=IF(ISERROR(VLOOKUP($AD763,技まとめ!$A$1:$F$380,4,FALSE)),"－",VLOOKUP($AD763,技まとめ!$A$1:$F$380,4,FALSE)),"一致","")</f>
        <v/>
      </c>
      <c r="AI763" s="9" t="s">
        <v>75</v>
      </c>
      <c r="AJ763" s="3" t="str">
        <f>IF(ISERROR(VLOOKUP($AI763,技まとめ!$A$1:$F$380,6,FALSE)),"－",VLOOKUP($AI763,技まとめ!$A$1:$F$380,6,FALSE))</f>
        <v>P2</v>
      </c>
      <c r="AK763" s="3">
        <f>IF(ISERROR(VLOOKUP($AI763,技まとめ!$A$1:$F$380,3,FALSE)),"－",VLOOKUP($AI763,技まとめ!$A$1:$F$380,3,FALSE))</f>
        <v>64</v>
      </c>
      <c r="AL763" s="3">
        <f>IF(ISERROR(VLOOKUP($AI763,技まとめ!$A$1:$F$380,5,FALSE)),"－",VLOOKUP($AI763,技まとめ!$A$1:$F$380,5,FALSE))</f>
        <v>37</v>
      </c>
      <c r="AM763" s="3" t="str">
        <f>IF($E763=IF(ISERROR(VLOOKUP($AI763,技まとめ!$A$1:$F$380,4,FALSE)),"－",VLOOKUP($AI763,技まとめ!$A$1:$F$380,4,FALSE)),"一致","")</f>
        <v/>
      </c>
      <c r="AN763" s="9" t="s">
        <v>671</v>
      </c>
      <c r="AO763" s="3" t="str">
        <f>IF(ISERROR(VLOOKUP($AN763,技まとめ!$A$1:$F$380,6,FALSE)),"－",VLOOKUP($AN763,技まとめ!$A$1:$F$380,6,FALSE))</f>
        <v>BL</v>
      </c>
      <c r="AP763" s="3">
        <f>IF(ISERROR(VLOOKUP($AN763,技まとめ!$A$1:$F$380,3,FALSE)),"－",VLOOKUP($AN763,技まとめ!$A$1:$F$380,3,FALSE))</f>
        <v>56</v>
      </c>
      <c r="AQ763" s="3">
        <f>IF(ISERROR(VLOOKUP($AN763,技まとめ!$A$1:$F$380,5,FALSE)),"－",VLOOKUP($AN763,技まとめ!$A$1:$F$380,5,FALSE))</f>
        <v>39</v>
      </c>
      <c r="AR763" s="3" t="str">
        <f>IF($E763=IF(ISERROR(VLOOKUP($AN763,技まとめ!$A$1:$F$380,4,FALSE)),"－",VLOOKUP($AN763,技まとめ!$A$1:$F$380,4,FALSE)),"一致","")</f>
        <v/>
      </c>
      <c r="AS763" s="9" t="s">
        <v>286</v>
      </c>
      <c r="AT763" s="3" t="str">
        <f>IF(ISERROR(VLOOKUP($AS763,技まとめ!$A$1:$F$380,6,FALSE)),"－",VLOOKUP($AS763,技まとめ!$A$1:$F$380,6,FALSE))</f>
        <v>DR</v>
      </c>
      <c r="AU763" s="3">
        <f>IF(ISERROR(VLOOKUP($AS763,技まとめ!$A$1:$F$380,3,FALSE)),"－",VLOOKUP($AS763,技まとめ!$A$1:$F$380,3,FALSE))</f>
        <v>80</v>
      </c>
      <c r="AV763" s="3">
        <f>IF(ISERROR(VLOOKUP($AS763,技まとめ!$A$1:$F$380,5,FALSE)),"－",VLOOKUP($AS763,技まとめ!$A$1:$F$380,5,FALSE))</f>
        <v>46</v>
      </c>
      <c r="AW763" s="3" t="str">
        <f>IF($E763=IF(ISERROR(VLOOKUP($AS763,技まとめ!$A$1:$F$380,4,FALSE)),"－",VLOOKUP($AS763,技まとめ!$A$1:$F$380,4,FALSE)),"一致","")</f>
        <v/>
      </c>
      <c r="AX763" s="12" t="str">
        <f t="shared" si="160"/>
        <v>コイルターンせいぎのてっけんフレイムダンスじごくぐるま</v>
      </c>
      <c r="AY763" s="12" t="str">
        <f t="shared" si="161"/>
        <v>コイルターンせいぎのてっけんフレイムダンスじごくぐるま</v>
      </c>
      <c r="AZ763" s="12" t="str">
        <f t="shared" si="162"/>
        <v>コイルターンせいぎのてっけんフレイムダンスじごくぐるま</v>
      </c>
      <c r="BA763" s="12" t="str">
        <f t="shared" si="163"/>
        <v>コイルターンせいぎのてっけんフレイムダンスじごくぐるま</v>
      </c>
      <c r="BB763" s="11" t="str">
        <f t="shared" si="164"/>
        <v>BLP2BLDR</v>
      </c>
      <c r="BC763" s="11" t="str">
        <f t="shared" si="165"/>
        <v>BLP2BLDR</v>
      </c>
      <c r="BD763" s="11" t="str">
        <f t="shared" si="166"/>
        <v>BLP2BLDR</v>
      </c>
      <c r="BE763" s="11" t="str">
        <f t="shared" si="167"/>
        <v>BLP2BLDR</v>
      </c>
    </row>
    <row r="764" spans="1:57" ht="11.25" hidden="1" customHeight="1">
      <c r="A764" s="6">
        <v>762</v>
      </c>
      <c r="B764" s="7" t="s">
        <v>1908</v>
      </c>
      <c r="C764" s="8" t="s">
        <v>1909</v>
      </c>
      <c r="D764" s="7" t="s">
        <v>72</v>
      </c>
      <c r="E764" s="7" t="s">
        <v>73</v>
      </c>
      <c r="F764" s="7" t="s">
        <v>128</v>
      </c>
      <c r="G764" s="9">
        <v>118</v>
      </c>
      <c r="H764" s="9">
        <v>98</v>
      </c>
      <c r="I764" s="9">
        <v>53</v>
      </c>
      <c r="J764" s="9">
        <v>57</v>
      </c>
      <c r="K764" s="9">
        <v>47</v>
      </c>
      <c r="L764" s="9">
        <v>60</v>
      </c>
      <c r="M764" s="9">
        <v>53</v>
      </c>
      <c r="N764" s="9">
        <v>56</v>
      </c>
      <c r="O764" s="9">
        <v>54</v>
      </c>
      <c r="P764" s="9">
        <v>61</v>
      </c>
      <c r="Q764" s="10">
        <v>103</v>
      </c>
      <c r="R764" s="11">
        <v>39</v>
      </c>
      <c r="S764" s="11">
        <v>1</v>
      </c>
      <c r="T764" s="11">
        <v>110</v>
      </c>
      <c r="U764" s="11">
        <v>103</v>
      </c>
      <c r="V764" s="11">
        <v>1</v>
      </c>
      <c r="W764" s="11">
        <v>104</v>
      </c>
      <c r="X764" s="11">
        <f t="shared" si="154"/>
        <v>461</v>
      </c>
      <c r="Y764" s="11">
        <f t="shared" si="155"/>
        <v>4645</v>
      </c>
      <c r="Z764" s="11">
        <f t="shared" si="156"/>
        <v>1895</v>
      </c>
      <c r="AA764" s="11">
        <f t="shared" si="157"/>
        <v>4380</v>
      </c>
      <c r="AB764" s="11">
        <f t="shared" si="158"/>
        <v>4380</v>
      </c>
      <c r="AC764" s="6">
        <f t="shared" si="159"/>
        <v>5115</v>
      </c>
      <c r="AD764" s="9" t="s">
        <v>322</v>
      </c>
      <c r="AE764" s="3" t="str">
        <f>IF(ISERROR(VLOOKUP($AD764,技まとめ!$A$1:$F$380,6,FALSE)),"－",VLOOKUP($AD764,技まとめ!$A$1:$F$380,6,FALSE))</f>
        <v>SC</v>
      </c>
      <c r="AF764" s="3">
        <f>IF(ISERROR(VLOOKUP($AD764,技まとめ!$A$1:$F$380,3,FALSE)),"－",VLOOKUP($AD764,技まとめ!$A$1:$F$380,3,FALSE))</f>
        <v>25</v>
      </c>
      <c r="AG764" s="3">
        <f>IF(ISERROR(VLOOKUP($AD764,技まとめ!$A$1:$F$380,5,FALSE)),"－",VLOOKUP($AD764,技まとめ!$A$1:$F$380,5,FALSE))</f>
        <v>20</v>
      </c>
      <c r="AH764" s="3" t="str">
        <f>IF($E764=IF(ISERROR(VLOOKUP($AD764,技まとめ!$A$1:$F$380,4,FALSE)),"－",VLOOKUP($AD764,技まとめ!$A$1:$F$380,4,FALSE)),"一致","")</f>
        <v>一致</v>
      </c>
      <c r="AI764" s="9" t="s">
        <v>247</v>
      </c>
      <c r="AJ764" s="3" t="str">
        <f>IF(ISERROR(VLOOKUP($AI764,技まとめ!$A$1:$F$380,6,FALSE)),"－",VLOOKUP($AI764,技まとめ!$A$1:$F$380,6,FALSE))</f>
        <v>NS</v>
      </c>
      <c r="AK764" s="3">
        <f>IF(ISERROR(VLOOKUP($AI764,技まとめ!$A$1:$F$380,3,FALSE)),"－",VLOOKUP($AI764,技まとめ!$A$1:$F$380,3,FALSE))</f>
        <v>72</v>
      </c>
      <c r="AL764" s="3">
        <f>IF(ISERROR(VLOOKUP($AI764,技まとめ!$A$1:$F$380,5,FALSE)),"－",VLOOKUP($AI764,技まとめ!$A$1:$F$380,5,FALSE))</f>
        <v>40</v>
      </c>
      <c r="AM764" s="3" t="str">
        <f>IF($E764=IF(ISERROR(VLOOKUP($AI764,技まとめ!$A$1:$F$380,4,FALSE)),"－",VLOOKUP($AI764,技まとめ!$A$1:$F$380,4,FALSE)),"一致","")</f>
        <v/>
      </c>
      <c r="AN764" s="9" t="s">
        <v>454</v>
      </c>
      <c r="AO764" s="3" t="str">
        <f>IF(ISERROR(VLOOKUP($AN764,技まとめ!$A$1:$F$380,6,FALSE)),"－",VLOOKUP($AN764,技まとめ!$A$1:$F$380,6,FALSE))</f>
        <v>BL</v>
      </c>
      <c r="AP764" s="3">
        <f>IF(ISERROR(VLOOKUP($AN764,技まとめ!$A$1:$F$380,3,FALSE)),"－",VLOOKUP($AN764,技まとめ!$A$1:$F$380,3,FALSE))</f>
        <v>65</v>
      </c>
      <c r="AQ764" s="3">
        <f>IF(ISERROR(VLOOKUP($AN764,技まとめ!$A$1:$F$380,5,FALSE)),"－",VLOOKUP($AN764,技まとめ!$A$1:$F$380,5,FALSE))</f>
        <v>42</v>
      </c>
      <c r="AR764" s="3" t="str">
        <f>IF($E764=IF(ISERROR(VLOOKUP($AN764,技まとめ!$A$1:$F$380,4,FALSE)),"－",VLOOKUP($AN764,技まとめ!$A$1:$F$380,4,FALSE)),"一致","")</f>
        <v/>
      </c>
      <c r="AS764" s="9" t="s">
        <v>447</v>
      </c>
      <c r="AT764" s="3" t="str">
        <f>IF(ISERROR(VLOOKUP($AS764,技まとめ!$A$1:$F$380,6,FALSE)),"－",VLOOKUP($AS764,技まとめ!$A$1:$F$380,6,FALSE))</f>
        <v>BB</v>
      </c>
      <c r="AU764" s="3">
        <f>IF(ISERROR(VLOOKUP($AS764,技まとめ!$A$1:$F$380,3,FALSE)),"－",VLOOKUP($AS764,技まとめ!$A$1:$F$380,3,FALSE))</f>
        <v>65</v>
      </c>
      <c r="AV764" s="3">
        <f>IF(ISERROR(VLOOKUP($AS764,技まとめ!$A$1:$F$380,5,FALSE)),"－",VLOOKUP($AS764,技まとめ!$A$1:$F$380,5,FALSE))</f>
        <v>42</v>
      </c>
      <c r="AW764" s="3" t="str">
        <f>IF($E764=IF(ISERROR(VLOOKUP($AS764,技まとめ!$A$1:$F$380,4,FALSE)),"－",VLOOKUP($AS764,技まとめ!$A$1:$F$380,4,FALSE)),"一致","")</f>
        <v>一致</v>
      </c>
      <c r="AX764" s="12" t="str">
        <f t="shared" si="160"/>
        <v>ターザンキックガニメデプロトンぶんしんディフェンスヘビーベイビー</v>
      </c>
      <c r="AY764" s="12" t="str">
        <f t="shared" si="161"/>
        <v>ターザンキックガニメデプロトンぶんしんディフェンスヘビーベイビー</v>
      </c>
      <c r="AZ764" s="12" t="str">
        <f t="shared" si="162"/>
        <v>ターザンキックガニメデプロトンぶんしんディフェンスヘビーベイビー</v>
      </c>
      <c r="BA764" s="12" t="str">
        <f t="shared" si="163"/>
        <v>ターザンキックガニメデプロトンぶんしんディフェンスヘビーベイビー</v>
      </c>
      <c r="BB764" s="11" t="str">
        <f t="shared" si="164"/>
        <v>SCNSBLBB</v>
      </c>
      <c r="BC764" s="11" t="str">
        <f t="shared" si="165"/>
        <v>SCNSBLBB</v>
      </c>
      <c r="BD764" s="11" t="str">
        <f t="shared" si="166"/>
        <v>SCNSBLBB</v>
      </c>
      <c r="BE764" s="11" t="str">
        <f t="shared" si="167"/>
        <v>SCNSBLBB</v>
      </c>
    </row>
    <row r="765" spans="1:57" ht="11.25" hidden="1" customHeight="1">
      <c r="A765" s="6">
        <v>763</v>
      </c>
      <c r="B765" s="7" t="s">
        <v>1910</v>
      </c>
      <c r="C765" s="8" t="s">
        <v>1911</v>
      </c>
      <c r="D765" s="7" t="s">
        <v>72</v>
      </c>
      <c r="E765" s="7" t="s">
        <v>102</v>
      </c>
      <c r="F765" s="7" t="s">
        <v>128</v>
      </c>
      <c r="G765" s="9">
        <v>121</v>
      </c>
      <c r="H765" s="9">
        <v>100</v>
      </c>
      <c r="I765" s="9">
        <v>51</v>
      </c>
      <c r="J765" s="9">
        <v>57</v>
      </c>
      <c r="K765" s="9">
        <v>53</v>
      </c>
      <c r="L765" s="9">
        <v>61</v>
      </c>
      <c r="M765" s="9">
        <v>57</v>
      </c>
      <c r="N765" s="9">
        <v>53</v>
      </c>
      <c r="O765" s="9">
        <v>53</v>
      </c>
      <c r="P765" s="9">
        <v>39</v>
      </c>
      <c r="Q765" s="10">
        <v>101</v>
      </c>
      <c r="R765" s="11">
        <v>20</v>
      </c>
      <c r="S765" s="11">
        <v>1</v>
      </c>
      <c r="T765" s="11">
        <v>111</v>
      </c>
      <c r="U765" s="11">
        <v>107</v>
      </c>
      <c r="V765" s="11">
        <v>1</v>
      </c>
      <c r="W765" s="11">
        <v>103</v>
      </c>
      <c r="X765" s="11">
        <f t="shared" si="154"/>
        <v>444</v>
      </c>
      <c r="Y765" s="11">
        <f t="shared" si="155"/>
        <v>4560</v>
      </c>
      <c r="Z765" s="11">
        <f t="shared" si="156"/>
        <v>1225</v>
      </c>
      <c r="AA765" s="11">
        <f t="shared" si="157"/>
        <v>4410</v>
      </c>
      <c r="AB765" s="11">
        <f t="shared" si="158"/>
        <v>4410</v>
      </c>
      <c r="AC765" s="6">
        <f t="shared" si="159"/>
        <v>5055</v>
      </c>
      <c r="AD765" s="9" t="s">
        <v>469</v>
      </c>
      <c r="AE765" s="3" t="str">
        <f>IF(ISERROR(VLOOKUP($AD765,技まとめ!$A$1:$F$380,6,FALSE)),"－",VLOOKUP($AD765,技まとめ!$A$1:$F$380,6,FALSE))</f>
        <v>SC</v>
      </c>
      <c r="AF765" s="3">
        <f>IF(ISERROR(VLOOKUP($AD765,技まとめ!$A$1:$F$380,3,FALSE)),"－",VLOOKUP($AD765,技まとめ!$A$1:$F$380,3,FALSE))</f>
        <v>30</v>
      </c>
      <c r="AG765" s="3">
        <f>IF(ISERROR(VLOOKUP($AD765,技まとめ!$A$1:$F$380,5,FALSE)),"－",VLOOKUP($AD765,技まとめ!$A$1:$F$380,5,FALSE))</f>
        <v>21</v>
      </c>
      <c r="AH765" s="3" t="str">
        <f>IF($E765=IF(ISERROR(VLOOKUP($AD765,技まとめ!$A$1:$F$380,4,FALSE)),"－",VLOOKUP($AD765,技まとめ!$A$1:$F$380,4,FALSE)),"一致","")</f>
        <v>一致</v>
      </c>
      <c r="AI765" s="9" t="s">
        <v>110</v>
      </c>
      <c r="AJ765" s="3" t="str">
        <f>IF(ISERROR(VLOOKUP($AI765,技まとめ!$A$1:$F$380,6,FALSE)),"－",VLOOKUP($AI765,技まとめ!$A$1:$F$380,6,FALSE))</f>
        <v>DR</v>
      </c>
      <c r="AK765" s="3">
        <f>IF(ISERROR(VLOOKUP($AI765,技まとめ!$A$1:$F$380,3,FALSE)),"－",VLOOKUP($AI765,技まとめ!$A$1:$F$380,3,FALSE))</f>
        <v>34</v>
      </c>
      <c r="AL765" s="3">
        <f>IF(ISERROR(VLOOKUP($AI765,技まとめ!$A$1:$F$380,5,FALSE)),"－",VLOOKUP($AI765,技まとめ!$A$1:$F$380,5,FALSE))</f>
        <v>27</v>
      </c>
      <c r="AM765" s="3" t="str">
        <f>IF($E765=IF(ISERROR(VLOOKUP($AI765,技まとめ!$A$1:$F$380,4,FALSE)),"－",VLOOKUP($AI765,技まとめ!$A$1:$F$380,4,FALSE)),"一致","")</f>
        <v/>
      </c>
      <c r="AN765" s="9" t="s">
        <v>1629</v>
      </c>
      <c r="AO765" s="3" t="str">
        <f>IF(ISERROR(VLOOKUP($AN765,技まとめ!$A$1:$F$380,6,FALSE)),"－",VLOOKUP($AN765,技まとめ!$A$1:$F$380,6,FALSE))</f>
        <v>NS</v>
      </c>
      <c r="AP765" s="3">
        <f>IF(ISERROR(VLOOKUP($AN765,技まとめ!$A$1:$F$380,3,FALSE)),"－",VLOOKUP($AN765,技まとめ!$A$1:$F$380,3,FALSE))</f>
        <v>68</v>
      </c>
      <c r="AQ765" s="3">
        <f>IF(ISERROR(VLOOKUP($AN765,技まとめ!$A$1:$F$380,5,FALSE)),"－",VLOOKUP($AN765,技まとめ!$A$1:$F$380,5,FALSE))</f>
        <v>40</v>
      </c>
      <c r="AR765" s="3" t="str">
        <f>IF($E765=IF(ISERROR(VLOOKUP($AN765,技まとめ!$A$1:$F$380,4,FALSE)),"－",VLOOKUP($AN765,技まとめ!$A$1:$F$380,4,FALSE)),"一致","")</f>
        <v/>
      </c>
      <c r="AS765" s="9" t="s">
        <v>169</v>
      </c>
      <c r="AT765" s="3" t="str">
        <f>IF(ISERROR(VLOOKUP($AS765,技まとめ!$A$1:$F$380,6,FALSE)),"－",VLOOKUP($AS765,技まとめ!$A$1:$F$380,6,FALSE))</f>
        <v>DR</v>
      </c>
      <c r="AU765" s="3">
        <f>IF(ISERROR(VLOOKUP($AS765,技まとめ!$A$1:$F$380,3,FALSE)),"－",VLOOKUP($AS765,技まとめ!$A$1:$F$380,3,FALSE))</f>
        <v>71</v>
      </c>
      <c r="AV765" s="3">
        <f>IF(ISERROR(VLOOKUP($AS765,技まとめ!$A$1:$F$380,5,FALSE)),"－",VLOOKUP($AS765,技まとめ!$A$1:$F$380,5,FALSE))</f>
        <v>44</v>
      </c>
      <c r="AW765" s="3" t="str">
        <f>IF($E765=IF(ISERROR(VLOOKUP($AS765,技まとめ!$A$1:$F$380,4,FALSE)),"－",VLOOKUP($AS765,技まとめ!$A$1:$F$380,4,FALSE)),"一致","")</f>
        <v/>
      </c>
      <c r="AX765" s="12" t="str">
        <f t="shared" si="160"/>
        <v>あびせげりジグザグスパークタイガードライブエコーボール</v>
      </c>
      <c r="AY765" s="12" t="str">
        <f t="shared" si="161"/>
        <v>あびせげりジグザグスパークタイガードライブエコーボール</v>
      </c>
      <c r="AZ765" s="12" t="str">
        <f t="shared" si="162"/>
        <v>あびせげりジグザグスパークタイガードライブエコーボール</v>
      </c>
      <c r="BA765" s="12" t="str">
        <f t="shared" si="163"/>
        <v>あびせげりジグザグスパークタイガードライブエコーボール</v>
      </c>
      <c r="BB765" s="11" t="str">
        <f t="shared" si="164"/>
        <v>SCDRNSDR</v>
      </c>
      <c r="BC765" s="11" t="str">
        <f t="shared" si="165"/>
        <v>SCDRNSDR</v>
      </c>
      <c r="BD765" s="11" t="str">
        <f t="shared" si="166"/>
        <v>SCDRNSDR</v>
      </c>
      <c r="BE765" s="11" t="str">
        <f t="shared" si="167"/>
        <v>SCDRNSDR</v>
      </c>
    </row>
    <row r="766" spans="1:57" ht="11.25" hidden="1" customHeight="1">
      <c r="A766" s="6">
        <v>764</v>
      </c>
      <c r="B766" s="7" t="s">
        <v>1912</v>
      </c>
      <c r="C766" s="8" t="s">
        <v>1913</v>
      </c>
      <c r="D766" s="7" t="s">
        <v>72</v>
      </c>
      <c r="E766" s="7" t="s">
        <v>73</v>
      </c>
      <c r="F766" s="7" t="s">
        <v>109</v>
      </c>
      <c r="G766" s="9">
        <v>122</v>
      </c>
      <c r="H766" s="9">
        <v>99</v>
      </c>
      <c r="I766" s="9">
        <v>56</v>
      </c>
      <c r="J766" s="9">
        <v>65</v>
      </c>
      <c r="K766" s="9">
        <v>56</v>
      </c>
      <c r="L766" s="9">
        <v>53</v>
      </c>
      <c r="M766" s="9">
        <v>53</v>
      </c>
      <c r="N766" s="9">
        <v>61</v>
      </c>
      <c r="O766" s="9">
        <v>56</v>
      </c>
      <c r="P766" s="9">
        <v>25</v>
      </c>
      <c r="Q766" s="10">
        <v>106</v>
      </c>
      <c r="R766" s="11">
        <v>25</v>
      </c>
      <c r="S766" s="11">
        <v>1</v>
      </c>
      <c r="T766" s="11">
        <v>103</v>
      </c>
      <c r="U766" s="11">
        <v>103</v>
      </c>
      <c r="V766" s="11">
        <v>1</v>
      </c>
      <c r="W766" s="11">
        <v>106</v>
      </c>
      <c r="X766" s="11">
        <f t="shared" si="154"/>
        <v>445</v>
      </c>
      <c r="Y766" s="11">
        <f t="shared" si="155"/>
        <v>4775</v>
      </c>
      <c r="Z766" s="11">
        <f t="shared" si="156"/>
        <v>1415</v>
      </c>
      <c r="AA766" s="11">
        <f t="shared" si="157"/>
        <v>4145</v>
      </c>
      <c r="AB766" s="11">
        <f t="shared" si="158"/>
        <v>4145</v>
      </c>
      <c r="AC766" s="6">
        <f t="shared" si="159"/>
        <v>4775</v>
      </c>
      <c r="AD766" s="9" t="s">
        <v>671</v>
      </c>
      <c r="AE766" s="3" t="str">
        <f>IF(ISERROR(VLOOKUP($AD766,技まとめ!$A$1:$F$380,6,FALSE)),"－",VLOOKUP($AD766,技まとめ!$A$1:$F$380,6,FALSE))</f>
        <v>BL</v>
      </c>
      <c r="AF766" s="3">
        <f>IF(ISERROR(VLOOKUP($AD766,技まとめ!$A$1:$F$380,3,FALSE)),"－",VLOOKUP($AD766,技まとめ!$A$1:$F$380,3,FALSE))</f>
        <v>56</v>
      </c>
      <c r="AG766" s="3">
        <f>IF(ISERROR(VLOOKUP($AD766,技まとめ!$A$1:$F$380,5,FALSE)),"－",VLOOKUP($AD766,技まとめ!$A$1:$F$380,5,FALSE))</f>
        <v>39</v>
      </c>
      <c r="AH766" s="3" t="str">
        <f>IF($E766=IF(ISERROR(VLOOKUP($AD766,技まとめ!$A$1:$F$380,4,FALSE)),"－",VLOOKUP($AD766,技まとめ!$A$1:$F$380,4,FALSE)),"一致","")</f>
        <v/>
      </c>
      <c r="AI766" s="9" t="s">
        <v>239</v>
      </c>
      <c r="AJ766" s="3" t="str">
        <f>IF(ISERROR(VLOOKUP($AI766,技まとめ!$A$1:$F$380,6,FALSE)),"－",VLOOKUP($AI766,技まとめ!$A$1:$F$380,6,FALSE))</f>
        <v>P1</v>
      </c>
      <c r="AK766" s="3">
        <f>IF(ISERROR(VLOOKUP($AI766,技まとめ!$A$1:$F$380,3,FALSE)),"－",VLOOKUP($AI766,技まとめ!$A$1:$F$380,3,FALSE))</f>
        <v>40</v>
      </c>
      <c r="AL766" s="3">
        <f>IF(ISERROR(VLOOKUP($AI766,技まとめ!$A$1:$F$380,5,FALSE)),"－",VLOOKUP($AI766,技まとめ!$A$1:$F$380,5,FALSE))</f>
        <v>30</v>
      </c>
      <c r="AM766" s="3" t="str">
        <f>IF($E766=IF(ISERROR(VLOOKUP($AI766,技まとめ!$A$1:$F$380,4,FALSE)),"－",VLOOKUP($AI766,技まとめ!$A$1:$F$380,4,FALSE)),"一致","")</f>
        <v/>
      </c>
      <c r="AN766" s="9" t="s">
        <v>117</v>
      </c>
      <c r="AO766" s="3" t="str">
        <f>IF(ISERROR(VLOOKUP($AN766,技まとめ!$A$1:$F$380,6,FALSE)),"－",VLOOKUP($AN766,技まとめ!$A$1:$F$380,6,FALSE))</f>
        <v>SC</v>
      </c>
      <c r="AP766" s="3">
        <f>IF(ISERROR(VLOOKUP($AN766,技まとめ!$A$1:$F$380,3,FALSE)),"－",VLOOKUP($AN766,技まとめ!$A$1:$F$380,3,FALSE))</f>
        <v>38</v>
      </c>
      <c r="AQ766" s="3">
        <f>IF(ISERROR(VLOOKUP($AN766,技まとめ!$A$1:$F$380,5,FALSE)),"－",VLOOKUP($AN766,技まとめ!$A$1:$F$380,5,FALSE))</f>
        <v>25</v>
      </c>
      <c r="AR766" s="3" t="str">
        <f>IF($E766=IF(ISERROR(VLOOKUP($AN766,技まとめ!$A$1:$F$380,4,FALSE)),"－",VLOOKUP($AN766,技まとめ!$A$1:$F$380,4,FALSE)),"一致","")</f>
        <v>一致</v>
      </c>
      <c r="AS766" s="9" t="s">
        <v>116</v>
      </c>
      <c r="AT766" s="3" t="str">
        <f>IF(ISERROR(VLOOKUP($AS766,技まとめ!$A$1:$F$380,6,FALSE)),"－",VLOOKUP($AS766,技まとめ!$A$1:$F$380,6,FALSE))</f>
        <v>DR</v>
      </c>
      <c r="AU766" s="3">
        <f>IF(ISERROR(VLOOKUP($AS766,技まとめ!$A$1:$F$380,3,FALSE)),"－",VLOOKUP($AS766,技まとめ!$A$1:$F$380,3,FALSE))</f>
        <v>63</v>
      </c>
      <c r="AV766" s="3">
        <f>IF(ISERROR(VLOOKUP($AS766,技まとめ!$A$1:$F$380,5,FALSE)),"－",VLOOKUP($AS766,技まとめ!$A$1:$F$380,5,FALSE))</f>
        <v>42</v>
      </c>
      <c r="AW766" s="3" t="str">
        <f>IF($E766=IF(ISERROR(VLOOKUP($AS766,技まとめ!$A$1:$F$380,4,FALSE)),"－",VLOOKUP($AS766,技まとめ!$A$1:$F$380,4,FALSE)),"一致","")</f>
        <v/>
      </c>
      <c r="AX766" s="12" t="str">
        <f t="shared" si="160"/>
        <v>フレイムダンスねっけつヘッドクルクルヘッドれっぷうダッシュ</v>
      </c>
      <c r="AY766" s="12" t="str">
        <f t="shared" si="161"/>
        <v>フレイムダンスねっけつヘッドクルクルヘッドれっぷうダッシュ</v>
      </c>
      <c r="AZ766" s="12" t="str">
        <f t="shared" si="162"/>
        <v>フレイムダンスねっけつヘッドクルクルヘッドれっぷうダッシュ</v>
      </c>
      <c r="BA766" s="12" t="str">
        <f t="shared" si="163"/>
        <v>フレイムダンスねっけつヘッドクルクルヘッドれっぷうダッシュ</v>
      </c>
      <c r="BB766" s="11" t="str">
        <f t="shared" si="164"/>
        <v>BLP1SCDR</v>
      </c>
      <c r="BC766" s="11" t="str">
        <f t="shared" si="165"/>
        <v>BLP1SCDR</v>
      </c>
      <c r="BD766" s="11" t="str">
        <f t="shared" si="166"/>
        <v>BLP1SCDR</v>
      </c>
      <c r="BE766" s="11" t="str">
        <f t="shared" si="167"/>
        <v>BLP1SCDR</v>
      </c>
    </row>
    <row r="767" spans="1:57" ht="11.25" hidden="1" customHeight="1">
      <c r="A767" s="6">
        <v>765</v>
      </c>
      <c r="B767" s="7" t="s">
        <v>1914</v>
      </c>
      <c r="C767" s="8" t="s">
        <v>1915</v>
      </c>
      <c r="D767" s="7" t="s">
        <v>72</v>
      </c>
      <c r="E767" s="7" t="s">
        <v>73</v>
      </c>
      <c r="F767" s="7" t="s">
        <v>74</v>
      </c>
      <c r="G767" s="9">
        <v>119</v>
      </c>
      <c r="H767" s="9">
        <v>114</v>
      </c>
      <c r="I767" s="9">
        <v>54</v>
      </c>
      <c r="J767" s="9">
        <v>59</v>
      </c>
      <c r="K767" s="9">
        <v>51</v>
      </c>
      <c r="L767" s="9">
        <v>56</v>
      </c>
      <c r="M767" s="9">
        <v>56</v>
      </c>
      <c r="N767" s="9">
        <v>54</v>
      </c>
      <c r="O767" s="9">
        <v>53</v>
      </c>
      <c r="P767" s="9">
        <v>51</v>
      </c>
      <c r="Q767" s="10">
        <v>104</v>
      </c>
      <c r="R767" s="11">
        <v>33</v>
      </c>
      <c r="S767" s="11">
        <v>1</v>
      </c>
      <c r="T767" s="11">
        <v>106</v>
      </c>
      <c r="U767" s="11">
        <v>106</v>
      </c>
      <c r="V767" s="11">
        <v>1</v>
      </c>
      <c r="W767" s="11">
        <v>103</v>
      </c>
      <c r="X767" s="11">
        <f t="shared" si="154"/>
        <v>454</v>
      </c>
      <c r="Y767" s="11">
        <f t="shared" si="155"/>
        <v>4680</v>
      </c>
      <c r="Z767" s="11">
        <f t="shared" si="156"/>
        <v>1680</v>
      </c>
      <c r="AA767" s="11">
        <f t="shared" si="157"/>
        <v>4235</v>
      </c>
      <c r="AB767" s="11">
        <f t="shared" si="158"/>
        <v>4235</v>
      </c>
      <c r="AC767" s="6">
        <f t="shared" si="159"/>
        <v>4920</v>
      </c>
      <c r="AD767" s="9" t="s">
        <v>350</v>
      </c>
      <c r="AE767" s="3" t="str">
        <f>IF(ISERROR(VLOOKUP($AD767,技まとめ!$A$1:$F$380,6,FALSE)),"－",VLOOKUP($AD767,技まとめ!$A$1:$F$380,6,FALSE))</f>
        <v>CA</v>
      </c>
      <c r="AF767" s="3">
        <f>IF(ISERROR(VLOOKUP($AD767,技まとめ!$A$1:$F$380,3,FALSE)),"－",VLOOKUP($AD767,技まとめ!$A$1:$F$380,3,FALSE))</f>
        <v>15</v>
      </c>
      <c r="AG767" s="3">
        <f>IF(ISERROR(VLOOKUP($AD767,技まとめ!$A$1:$F$380,5,FALSE)),"－",VLOOKUP($AD767,技まとめ!$A$1:$F$380,5,FALSE))</f>
        <v>20</v>
      </c>
      <c r="AH767" s="3" t="str">
        <f>IF($E767=IF(ISERROR(VLOOKUP($AD767,技まとめ!$A$1:$F$380,4,FALSE)),"－",VLOOKUP($AD767,技まとめ!$A$1:$F$380,4,FALSE)),"一致","")</f>
        <v>一致</v>
      </c>
      <c r="AI767" s="9" t="s">
        <v>220</v>
      </c>
      <c r="AJ767" s="3" t="str">
        <f>IF(ISERROR(VLOOKUP($AI767,技まとめ!$A$1:$F$380,6,FALSE)),"－",VLOOKUP($AI767,技まとめ!$A$1:$F$380,6,FALSE))</f>
        <v>－</v>
      </c>
      <c r="AK767" s="3">
        <f>IF(ISERROR(VLOOKUP($AI767,技まとめ!$A$1:$F$380,3,FALSE)),"－",VLOOKUP($AI767,技まとめ!$A$1:$F$380,3,FALSE))</f>
        <v>0</v>
      </c>
      <c r="AL767" s="3">
        <f>IF(ISERROR(VLOOKUP($AI767,技まとめ!$A$1:$F$380,5,FALSE)),"－",VLOOKUP($AI767,技まとめ!$A$1:$F$380,5,FALSE))</f>
        <v>0</v>
      </c>
      <c r="AM767" s="3" t="str">
        <f>IF($E767=IF(ISERROR(VLOOKUP($AI767,技まとめ!$A$1:$F$380,4,FALSE)),"－",VLOOKUP($AI767,技まとめ!$A$1:$F$380,4,FALSE)),"一致","")</f>
        <v/>
      </c>
      <c r="AN767" s="9" t="s">
        <v>1303</v>
      </c>
      <c r="AO767" s="3" t="str">
        <f>IF(ISERROR(VLOOKUP($AN767,技まとめ!$A$1:$F$380,6,FALSE)),"－",VLOOKUP($AN767,技まとめ!$A$1:$F$380,6,FALSE))</f>
        <v>P1</v>
      </c>
      <c r="AP767" s="3">
        <f>IF(ISERROR(VLOOKUP($AN767,技まとめ!$A$1:$F$380,3,FALSE)),"－",VLOOKUP($AN767,技まとめ!$A$1:$F$380,3,FALSE))</f>
        <v>65</v>
      </c>
      <c r="AQ767" s="3">
        <f>IF(ISERROR(VLOOKUP($AN767,技まとめ!$A$1:$F$380,5,FALSE)),"－",VLOOKUP($AN767,技まとめ!$A$1:$F$380,5,FALSE))</f>
        <v>40</v>
      </c>
      <c r="AR767" s="3" t="str">
        <f>IF($E767=IF(ISERROR(VLOOKUP($AN767,技まとめ!$A$1:$F$380,4,FALSE)),"－",VLOOKUP($AN767,技まとめ!$A$1:$F$380,4,FALSE)),"一致","")</f>
        <v/>
      </c>
      <c r="AS767" s="9" t="s">
        <v>671</v>
      </c>
      <c r="AT767" s="3" t="str">
        <f>IF(ISERROR(VLOOKUP($AS767,技まとめ!$A$1:$F$380,6,FALSE)),"－",VLOOKUP($AS767,技まとめ!$A$1:$F$380,6,FALSE))</f>
        <v>BL</v>
      </c>
      <c r="AU767" s="3">
        <f>IF(ISERROR(VLOOKUP($AS767,技まとめ!$A$1:$F$380,3,FALSE)),"－",VLOOKUP($AS767,技まとめ!$A$1:$F$380,3,FALSE))</f>
        <v>56</v>
      </c>
      <c r="AV767" s="3">
        <f>IF(ISERROR(VLOOKUP($AS767,技まとめ!$A$1:$F$380,5,FALSE)),"－",VLOOKUP($AS767,技まとめ!$A$1:$F$380,5,FALSE))</f>
        <v>39</v>
      </c>
      <c r="AW767" s="3" t="str">
        <f>IF($E767=IF(ISERROR(VLOOKUP($AS767,技まとめ!$A$1:$F$380,4,FALSE)),"－",VLOOKUP($AS767,技まとめ!$A$1:$F$380,4,FALSE)),"一致","")</f>
        <v/>
      </c>
      <c r="AX767" s="12" t="str">
        <f t="shared" si="160"/>
        <v>タフネスブロックネバーギブアップセーフティプロテクトフレイムダンス</v>
      </c>
      <c r="AY767" s="12" t="str">
        <f t="shared" si="161"/>
        <v>タフネスブロックネバーギブアップセーフティプロテクトフレイムダンス</v>
      </c>
      <c r="AZ767" s="12" t="str">
        <f t="shared" si="162"/>
        <v>タフネスブロックネバーギブアップセーフティプロテクトフレイムダンス</v>
      </c>
      <c r="BA767" s="12" t="str">
        <f t="shared" si="163"/>
        <v>タフネスブロックネバーギブアップセーフティプロテクトフレイムダンス</v>
      </c>
      <c r="BB767" s="11" t="str">
        <f t="shared" si="164"/>
        <v>CA－P1BL</v>
      </c>
      <c r="BC767" s="11" t="str">
        <f t="shared" si="165"/>
        <v>CA－P1BL</v>
      </c>
      <c r="BD767" s="11" t="str">
        <f t="shared" si="166"/>
        <v>CA－P1BL</v>
      </c>
      <c r="BE767" s="11" t="str">
        <f t="shared" si="167"/>
        <v>CA－P1BL</v>
      </c>
    </row>
    <row r="768" spans="1:57" ht="11.25" hidden="1" customHeight="1">
      <c r="A768" s="6">
        <v>766</v>
      </c>
      <c r="B768" s="7" t="s">
        <v>1916</v>
      </c>
      <c r="C768" s="8" t="s">
        <v>1917</v>
      </c>
      <c r="D768" s="7" t="s">
        <v>72</v>
      </c>
      <c r="E768" s="7" t="s">
        <v>95</v>
      </c>
      <c r="F768" s="7" t="s">
        <v>109</v>
      </c>
      <c r="G768" s="9">
        <v>118</v>
      </c>
      <c r="H768" s="9">
        <v>109</v>
      </c>
      <c r="I768" s="9">
        <v>45</v>
      </c>
      <c r="J768" s="9">
        <v>57</v>
      </c>
      <c r="K768" s="9">
        <v>66</v>
      </c>
      <c r="L768" s="9">
        <v>44</v>
      </c>
      <c r="M768" s="9">
        <v>56</v>
      </c>
      <c r="N768" s="9">
        <v>56</v>
      </c>
      <c r="O768" s="9">
        <v>55</v>
      </c>
      <c r="P768" s="9">
        <v>60</v>
      </c>
      <c r="Q768" s="10">
        <v>95</v>
      </c>
      <c r="R768" s="11">
        <v>57</v>
      </c>
      <c r="S768" s="11">
        <v>1</v>
      </c>
      <c r="T768" s="11">
        <v>94</v>
      </c>
      <c r="U768" s="11">
        <v>106</v>
      </c>
      <c r="V768" s="11">
        <v>1</v>
      </c>
      <c r="W768" s="11">
        <v>105</v>
      </c>
      <c r="X768" s="11">
        <f t="shared" si="154"/>
        <v>459</v>
      </c>
      <c r="Y768" s="11">
        <f t="shared" si="155"/>
        <v>4330</v>
      </c>
      <c r="Z768" s="11">
        <f t="shared" si="156"/>
        <v>2530</v>
      </c>
      <c r="AA768" s="11">
        <f t="shared" si="157"/>
        <v>3825</v>
      </c>
      <c r="AB768" s="11">
        <f t="shared" si="158"/>
        <v>3825</v>
      </c>
      <c r="AC768" s="6">
        <f t="shared" si="159"/>
        <v>4570</v>
      </c>
      <c r="AD768" s="9" t="s">
        <v>273</v>
      </c>
      <c r="AE768" s="3" t="str">
        <f>IF(ISERROR(VLOOKUP($AD768,技まとめ!$A$1:$F$380,6,FALSE)),"－",VLOOKUP($AD768,技まとめ!$A$1:$F$380,6,FALSE))</f>
        <v>BL</v>
      </c>
      <c r="AF768" s="3">
        <f>IF(ISERROR(VLOOKUP($AD768,技まとめ!$A$1:$F$380,3,FALSE)),"－",VLOOKUP($AD768,技まとめ!$A$1:$F$380,3,FALSE))</f>
        <v>17</v>
      </c>
      <c r="AG768" s="3">
        <f>IF(ISERROR(VLOOKUP($AD768,技まとめ!$A$1:$F$380,5,FALSE)),"－",VLOOKUP($AD768,技まとめ!$A$1:$F$380,5,FALSE))</f>
        <v>20</v>
      </c>
      <c r="AH768" s="3" t="str">
        <f>IF($E768=IF(ISERROR(VLOOKUP($AD768,技まとめ!$A$1:$F$380,4,FALSE)),"－",VLOOKUP($AD768,技まとめ!$A$1:$F$380,4,FALSE)),"一致","")</f>
        <v/>
      </c>
      <c r="AI768" s="9" t="s">
        <v>186</v>
      </c>
      <c r="AJ768" s="3" t="str">
        <f>IF(ISERROR(VLOOKUP($AI768,技まとめ!$A$1:$F$380,6,FALSE)),"－",VLOOKUP($AI768,技まとめ!$A$1:$F$380,6,FALSE))</f>
        <v>DR</v>
      </c>
      <c r="AK768" s="3">
        <f>IF(ISERROR(VLOOKUP($AI768,技まとめ!$A$1:$F$380,3,FALSE)),"－",VLOOKUP($AI768,技まとめ!$A$1:$F$380,3,FALSE))</f>
        <v>27</v>
      </c>
      <c r="AL768" s="3">
        <f>IF(ISERROR(VLOOKUP($AI768,技まとめ!$A$1:$F$380,5,FALSE)),"－",VLOOKUP($AI768,技まとめ!$A$1:$F$380,5,FALSE))</f>
        <v>25</v>
      </c>
      <c r="AM768" s="3" t="str">
        <f>IF($E768=IF(ISERROR(VLOOKUP($AI768,技まとめ!$A$1:$F$380,4,FALSE)),"－",VLOOKUP($AI768,技まとめ!$A$1:$F$380,4,FALSE)),"一致","")</f>
        <v/>
      </c>
      <c r="AN768" s="9" t="s">
        <v>251</v>
      </c>
      <c r="AO768" s="3" t="str">
        <f>IF(ISERROR(VLOOKUP($AN768,技まとめ!$A$1:$F$380,6,FALSE)),"－",VLOOKUP($AN768,技まとめ!$A$1:$F$380,6,FALSE))</f>
        <v>BL</v>
      </c>
      <c r="AP768" s="3">
        <f>IF(ISERROR(VLOOKUP($AN768,技まとめ!$A$1:$F$380,3,FALSE)),"－",VLOOKUP($AN768,技まとめ!$A$1:$F$380,3,FALSE))</f>
        <v>46</v>
      </c>
      <c r="AQ768" s="3">
        <f>IF(ISERROR(VLOOKUP($AN768,技まとめ!$A$1:$F$380,5,FALSE)),"－",VLOOKUP($AN768,技まとめ!$A$1:$F$380,5,FALSE))</f>
        <v>33</v>
      </c>
      <c r="AR768" s="3" t="str">
        <f>IF($E768=IF(ISERROR(VLOOKUP($AN768,技まとめ!$A$1:$F$380,4,FALSE)),"－",VLOOKUP($AN768,技まとめ!$A$1:$F$380,4,FALSE)),"一致","")</f>
        <v>一致</v>
      </c>
      <c r="AS768" s="9" t="s">
        <v>248</v>
      </c>
      <c r="AT768" s="3" t="str">
        <f>IF(ISERROR(VLOOKUP($AS768,技まとめ!$A$1:$F$380,6,FALSE)),"－",VLOOKUP($AS768,技まとめ!$A$1:$F$380,6,FALSE))</f>
        <v>DR</v>
      </c>
      <c r="AU768" s="3">
        <f>IF(ISERROR(VLOOKUP($AS768,技まとめ!$A$1:$F$380,3,FALSE)),"－",VLOOKUP($AS768,技まとめ!$A$1:$F$380,3,FALSE))</f>
        <v>53</v>
      </c>
      <c r="AV768" s="3">
        <f>IF(ISERROR(VLOOKUP($AS768,技まとめ!$A$1:$F$380,5,FALSE)),"－",VLOOKUP($AS768,技まとめ!$A$1:$F$380,5,FALSE))</f>
        <v>35</v>
      </c>
      <c r="AW768" s="3" t="str">
        <f>IF($E768=IF(ISERROR(VLOOKUP($AS768,技まとめ!$A$1:$F$380,4,FALSE)),"－",VLOOKUP($AS768,技まとめ!$A$1:$F$380,4,FALSE)),"一致","")</f>
        <v>一致</v>
      </c>
      <c r="AX768" s="12" t="str">
        <f t="shared" si="160"/>
        <v>しこふみフーセンガムくものいとたつまきどくぎり</v>
      </c>
      <c r="AY768" s="12" t="str">
        <f t="shared" si="161"/>
        <v>しこふみフーセンガムくものいとたつまきどくぎり</v>
      </c>
      <c r="AZ768" s="12" t="str">
        <f t="shared" si="162"/>
        <v>しこふみフーセンガムくものいとたつまきどくぎり</v>
      </c>
      <c r="BA768" s="12" t="str">
        <f t="shared" si="163"/>
        <v>しこふみフーセンガムくものいとたつまきどくぎり</v>
      </c>
      <c r="BB768" s="11" t="str">
        <f t="shared" si="164"/>
        <v>BLDRBLDR</v>
      </c>
      <c r="BC768" s="11" t="str">
        <f t="shared" si="165"/>
        <v>BLDRBLDR</v>
      </c>
      <c r="BD768" s="11" t="str">
        <f t="shared" si="166"/>
        <v>BLDRBLDR</v>
      </c>
      <c r="BE768" s="11" t="str">
        <f t="shared" si="167"/>
        <v>BLDRBLDR</v>
      </c>
    </row>
    <row r="769" spans="1:57" ht="11.25" hidden="1" customHeight="1">
      <c r="A769" s="6">
        <v>767</v>
      </c>
      <c r="B769" s="7" t="s">
        <v>1918</v>
      </c>
      <c r="C769" s="8" t="s">
        <v>1919</v>
      </c>
      <c r="D769" s="7" t="s">
        <v>72</v>
      </c>
      <c r="E769" s="7" t="s">
        <v>81</v>
      </c>
      <c r="F769" s="7" t="s">
        <v>109</v>
      </c>
      <c r="G769" s="9">
        <v>121</v>
      </c>
      <c r="H769" s="9">
        <v>93</v>
      </c>
      <c r="I769" s="9">
        <v>50</v>
      </c>
      <c r="J769" s="9">
        <v>51</v>
      </c>
      <c r="K769" s="9">
        <v>57</v>
      </c>
      <c r="L769" s="9">
        <v>51</v>
      </c>
      <c r="M769" s="9">
        <v>66</v>
      </c>
      <c r="N769" s="9">
        <v>43</v>
      </c>
      <c r="O769" s="9">
        <v>57</v>
      </c>
      <c r="P769" s="9">
        <v>35</v>
      </c>
      <c r="Q769" s="10">
        <v>100</v>
      </c>
      <c r="R769" s="11">
        <v>4</v>
      </c>
      <c r="S769" s="11">
        <v>1</v>
      </c>
      <c r="T769" s="11">
        <v>101</v>
      </c>
      <c r="U769" s="11">
        <v>116</v>
      </c>
      <c r="V769" s="11">
        <v>1</v>
      </c>
      <c r="W769" s="11">
        <v>107</v>
      </c>
      <c r="X769" s="11">
        <f t="shared" si="154"/>
        <v>430</v>
      </c>
      <c r="Y769" s="11">
        <f t="shared" si="155"/>
        <v>4540</v>
      </c>
      <c r="Z769" s="11">
        <f t="shared" si="156"/>
        <v>685</v>
      </c>
      <c r="AA769" s="11">
        <f t="shared" si="157"/>
        <v>4080</v>
      </c>
      <c r="AB769" s="11">
        <f t="shared" si="158"/>
        <v>4080</v>
      </c>
      <c r="AC769" s="6">
        <f t="shared" si="159"/>
        <v>4595</v>
      </c>
      <c r="AD769" s="9" t="s">
        <v>83</v>
      </c>
      <c r="AE769" s="3" t="str">
        <f>IF(ISERROR(VLOOKUP($AD769,技まとめ!$A$1:$F$380,6,FALSE)),"－",VLOOKUP($AD769,技まとめ!$A$1:$F$380,6,FALSE))</f>
        <v>DR</v>
      </c>
      <c r="AF769" s="3">
        <f>IF(ISERROR(VLOOKUP($AD769,技まとめ!$A$1:$F$380,3,FALSE)),"－",VLOOKUP($AD769,技まとめ!$A$1:$F$380,3,FALSE))</f>
        <v>13</v>
      </c>
      <c r="AG769" s="3">
        <f>IF(ISERROR(VLOOKUP($AD769,技まとめ!$A$1:$F$380,5,FALSE)),"－",VLOOKUP($AD769,技まとめ!$A$1:$F$380,5,FALSE))</f>
        <v>20</v>
      </c>
      <c r="AH769" s="3" t="str">
        <f>IF($E769=IF(ISERROR(VLOOKUP($AD769,技まとめ!$A$1:$F$380,4,FALSE)),"－",VLOOKUP($AD769,技まとめ!$A$1:$F$380,4,FALSE)),"一致","")</f>
        <v>一致</v>
      </c>
      <c r="AI769" s="9" t="s">
        <v>845</v>
      </c>
      <c r="AJ769" s="3" t="str">
        <f>IF(ISERROR(VLOOKUP($AI769,技まとめ!$A$1:$F$380,6,FALSE)),"－",VLOOKUP($AI769,技まとめ!$A$1:$F$380,6,FALSE))</f>
        <v>BL</v>
      </c>
      <c r="AK769" s="3">
        <f>IF(ISERROR(VLOOKUP($AI769,技まとめ!$A$1:$F$380,3,FALSE)),"－",VLOOKUP($AI769,技まとめ!$A$1:$F$380,3,FALSE))</f>
        <v>31</v>
      </c>
      <c r="AL769" s="3">
        <f>IF(ISERROR(VLOOKUP($AI769,技まとめ!$A$1:$F$380,5,FALSE)),"－",VLOOKUP($AI769,技まとめ!$A$1:$F$380,5,FALSE))</f>
        <v>28</v>
      </c>
      <c r="AM769" s="3" t="str">
        <f>IF($E769=IF(ISERROR(VLOOKUP($AI769,技まとめ!$A$1:$F$380,4,FALSE)),"－",VLOOKUP($AI769,技まとめ!$A$1:$F$380,4,FALSE)),"一致","")</f>
        <v>一致</v>
      </c>
      <c r="AN769" s="9" t="s">
        <v>178</v>
      </c>
      <c r="AO769" s="3" t="str">
        <f>IF(ISERROR(VLOOKUP($AN769,技まとめ!$A$1:$F$380,6,FALSE)),"－",VLOOKUP($AN769,技まとめ!$A$1:$F$380,6,FALSE))</f>
        <v>NS</v>
      </c>
      <c r="AP769" s="3">
        <f>IF(ISERROR(VLOOKUP($AN769,技まとめ!$A$1:$F$380,3,FALSE)),"－",VLOOKUP($AN769,技まとめ!$A$1:$F$380,3,FALSE))</f>
        <v>38</v>
      </c>
      <c r="AQ769" s="3">
        <f>IF(ISERROR(VLOOKUP($AN769,技まとめ!$A$1:$F$380,5,FALSE)),"－",VLOOKUP($AN769,技まとめ!$A$1:$F$380,5,FALSE))</f>
        <v>25</v>
      </c>
      <c r="AR769" s="3" t="str">
        <f>IF($E769=IF(ISERROR(VLOOKUP($AN769,技まとめ!$A$1:$F$380,4,FALSE)),"－",VLOOKUP($AN769,技まとめ!$A$1:$F$380,4,FALSE)),"一致","")</f>
        <v/>
      </c>
      <c r="AS769" s="9" t="s">
        <v>165</v>
      </c>
      <c r="AT769" s="3" t="str">
        <f>IF(ISERROR(VLOOKUP($AS769,技まとめ!$A$1:$F$380,6,FALSE)),"－",VLOOKUP($AS769,技まとめ!$A$1:$F$380,6,FALSE))</f>
        <v>BL</v>
      </c>
      <c r="AU769" s="3">
        <f>IF(ISERROR(VLOOKUP($AS769,技まとめ!$A$1:$F$380,3,FALSE)),"－",VLOOKUP($AS769,技まとめ!$A$1:$F$380,3,FALSE))</f>
        <v>78</v>
      </c>
      <c r="AV769" s="3">
        <f>IF(ISERROR(VLOOKUP($AS769,技まとめ!$A$1:$F$380,5,FALSE)),"－",VLOOKUP($AS769,技まとめ!$A$1:$F$380,5,FALSE))</f>
        <v>46</v>
      </c>
      <c r="AW769" s="3" t="str">
        <f>IF($E769=IF(ISERROR(VLOOKUP($AS769,技まとめ!$A$1:$F$380,4,FALSE)),"－",VLOOKUP($AS769,技まとめ!$A$1:$F$380,4,FALSE)),"一致","")</f>
        <v>一致</v>
      </c>
      <c r="AX769" s="12" t="str">
        <f t="shared" si="160"/>
        <v>しっぷうダッシュアイスグランドフリーズショットダブルサイクロン</v>
      </c>
      <c r="AY769" s="12" t="str">
        <f t="shared" si="161"/>
        <v>しっぷうダッシュアイスグランドフリーズショットダブルサイクロン</v>
      </c>
      <c r="AZ769" s="12" t="str">
        <f t="shared" si="162"/>
        <v>しっぷうダッシュアイスグランドフリーズショットダブルサイクロン</v>
      </c>
      <c r="BA769" s="12" t="str">
        <f t="shared" si="163"/>
        <v>しっぷうダッシュアイスグランドフリーズショットダブルサイクロン</v>
      </c>
      <c r="BB769" s="11" t="str">
        <f t="shared" si="164"/>
        <v>DRBLNSBL</v>
      </c>
      <c r="BC769" s="11" t="str">
        <f t="shared" si="165"/>
        <v>DRBLNSBL</v>
      </c>
      <c r="BD769" s="11" t="str">
        <f t="shared" si="166"/>
        <v>DRBLNSBL</v>
      </c>
      <c r="BE769" s="11" t="str">
        <f t="shared" si="167"/>
        <v>DRBLNSBL</v>
      </c>
    </row>
    <row r="770" spans="1:57" ht="11.25" hidden="1" customHeight="1">
      <c r="A770" s="6">
        <v>768</v>
      </c>
      <c r="B770" s="7" t="s">
        <v>1920</v>
      </c>
      <c r="C770" s="8" t="s">
        <v>1921</v>
      </c>
      <c r="D770" s="7" t="s">
        <v>72</v>
      </c>
      <c r="E770" s="7" t="s">
        <v>102</v>
      </c>
      <c r="F770" s="7" t="s">
        <v>74</v>
      </c>
      <c r="G770" s="9">
        <v>120</v>
      </c>
      <c r="H770" s="9">
        <v>102</v>
      </c>
      <c r="I770" s="9">
        <v>44</v>
      </c>
      <c r="J770" s="9">
        <v>55</v>
      </c>
      <c r="K770" s="9">
        <v>51</v>
      </c>
      <c r="L770" s="9">
        <v>56</v>
      </c>
      <c r="M770" s="9">
        <v>57</v>
      </c>
      <c r="N770" s="9">
        <v>56</v>
      </c>
      <c r="O770" s="9">
        <v>52</v>
      </c>
      <c r="P770" s="9">
        <v>71</v>
      </c>
      <c r="Q770" s="10">
        <v>94</v>
      </c>
      <c r="R770" s="11">
        <v>51</v>
      </c>
      <c r="S770" s="11">
        <v>1</v>
      </c>
      <c r="T770" s="11">
        <v>106</v>
      </c>
      <c r="U770" s="11">
        <v>107</v>
      </c>
      <c r="V770" s="11">
        <v>1</v>
      </c>
      <c r="W770" s="11">
        <v>102</v>
      </c>
      <c r="X770" s="11">
        <f t="shared" si="154"/>
        <v>462</v>
      </c>
      <c r="Y770" s="11">
        <f t="shared" si="155"/>
        <v>4275</v>
      </c>
      <c r="Z770" s="11">
        <f t="shared" si="156"/>
        <v>2305</v>
      </c>
      <c r="AA770" s="11">
        <f t="shared" si="157"/>
        <v>4230</v>
      </c>
      <c r="AB770" s="11">
        <f t="shared" si="158"/>
        <v>4230</v>
      </c>
      <c r="AC770" s="6">
        <f t="shared" si="159"/>
        <v>5005</v>
      </c>
      <c r="AD770" s="9" t="s">
        <v>776</v>
      </c>
      <c r="AE770" s="3" t="str">
        <f>IF(ISERROR(VLOOKUP($AD770,技まとめ!$A$1:$F$380,6,FALSE)),"－",VLOOKUP($AD770,技まとめ!$A$1:$F$380,6,FALSE))</f>
        <v>P1</v>
      </c>
      <c r="AF770" s="3">
        <f>IF(ISERROR(VLOOKUP($AD770,技まとめ!$A$1:$F$380,3,FALSE)),"－",VLOOKUP($AD770,技まとめ!$A$1:$F$380,3,FALSE))</f>
        <v>13</v>
      </c>
      <c r="AG770" s="3">
        <f>IF(ISERROR(VLOOKUP($AD770,技まとめ!$A$1:$F$380,5,FALSE)),"－",VLOOKUP($AD770,技まとめ!$A$1:$F$380,5,FALSE))</f>
        <v>20</v>
      </c>
      <c r="AH770" s="3" t="str">
        <f>IF($E770=IF(ISERROR(VLOOKUP($AD770,技まとめ!$A$1:$F$380,4,FALSE)),"－",VLOOKUP($AD770,技まとめ!$A$1:$F$380,4,FALSE)),"一致","")</f>
        <v>一致</v>
      </c>
      <c r="AI770" s="9" t="s">
        <v>291</v>
      </c>
      <c r="AJ770" s="3" t="str">
        <f>IF(ISERROR(VLOOKUP($AI770,技まとめ!$A$1:$F$380,6,FALSE)),"－",VLOOKUP($AI770,技まとめ!$A$1:$F$380,6,FALSE))</f>
        <v>P1</v>
      </c>
      <c r="AK770" s="3">
        <f>IF(ISERROR(VLOOKUP($AI770,技まとめ!$A$1:$F$380,3,FALSE)),"－",VLOOKUP($AI770,技まとめ!$A$1:$F$380,3,FALSE))</f>
        <v>65</v>
      </c>
      <c r="AL770" s="3">
        <f>IF(ISERROR(VLOOKUP($AI770,技まとめ!$A$1:$F$380,5,FALSE)),"－",VLOOKUP($AI770,技まとめ!$A$1:$F$380,5,FALSE))</f>
        <v>40</v>
      </c>
      <c r="AM770" s="3" t="str">
        <f>IF($E770=IF(ISERROR(VLOOKUP($AI770,技まとめ!$A$1:$F$380,4,FALSE)),"－",VLOOKUP($AI770,技まとめ!$A$1:$F$380,4,FALSE)),"一致","")</f>
        <v/>
      </c>
      <c r="AN770" s="9" t="s">
        <v>241</v>
      </c>
      <c r="AO770" s="3" t="str">
        <f>IF(ISERROR(VLOOKUP($AN770,技まとめ!$A$1:$F$380,6,FALSE)),"－",VLOOKUP($AN770,技まとめ!$A$1:$F$380,6,FALSE))</f>
        <v>P1</v>
      </c>
      <c r="AP770" s="3">
        <f>IF(ISERROR(VLOOKUP($AN770,技まとめ!$A$1:$F$380,3,FALSE)),"－",VLOOKUP($AN770,技まとめ!$A$1:$F$380,3,FALSE))</f>
        <v>52</v>
      </c>
      <c r="AQ770" s="3">
        <f>IF(ISERROR(VLOOKUP($AN770,技まとめ!$A$1:$F$380,5,FALSE)),"－",VLOOKUP($AN770,技まとめ!$A$1:$F$380,5,FALSE))</f>
        <v>35</v>
      </c>
      <c r="AR770" s="3" t="str">
        <f>IF($E770=IF(ISERROR(VLOOKUP($AN770,技まとめ!$A$1:$F$380,4,FALSE)),"－",VLOOKUP($AN770,技まとめ!$A$1:$F$380,4,FALSE)),"一致","")</f>
        <v>一致</v>
      </c>
      <c r="AS770" s="9" t="s">
        <v>98</v>
      </c>
      <c r="AT770" s="3" t="str">
        <f>IF(ISERROR(VLOOKUP($AS770,技まとめ!$A$1:$F$380,6,FALSE)),"－",VLOOKUP($AS770,技まとめ!$A$1:$F$380,6,FALSE))</f>
        <v>BL</v>
      </c>
      <c r="AU770" s="3">
        <f>IF(ISERROR(VLOOKUP($AS770,技まとめ!$A$1:$F$380,3,FALSE)),"－",VLOOKUP($AS770,技まとめ!$A$1:$F$380,3,FALSE))</f>
        <v>58</v>
      </c>
      <c r="AV770" s="3">
        <f>IF(ISERROR(VLOOKUP($AS770,技まとめ!$A$1:$F$380,5,FALSE)),"－",VLOOKUP($AS770,技まとめ!$A$1:$F$380,5,FALSE))</f>
        <v>39</v>
      </c>
      <c r="AW770" s="3" t="str">
        <f>IF($E770=IF(ISERROR(VLOOKUP($AS770,技まとめ!$A$1:$F$380,4,FALSE)),"－",VLOOKUP($AS770,技まとめ!$A$1:$F$380,4,FALSE)),"一致","")</f>
        <v/>
      </c>
      <c r="AX770" s="12" t="str">
        <f t="shared" si="160"/>
        <v>ねっけつパンチちゃぶだいがえしばくれつパンチかげぬい</v>
      </c>
      <c r="AY770" s="12" t="str">
        <f t="shared" si="161"/>
        <v>ねっけつパンチちゃぶだいがえしばくれつパンチかげぬい</v>
      </c>
      <c r="AZ770" s="12" t="str">
        <f t="shared" si="162"/>
        <v>ねっけつパンチちゃぶだいがえしばくれつパンチかげぬい</v>
      </c>
      <c r="BA770" s="12" t="str">
        <f t="shared" si="163"/>
        <v>ねっけつパンチちゃぶだいがえしばくれつパンチかげぬい</v>
      </c>
      <c r="BB770" s="11" t="str">
        <f t="shared" si="164"/>
        <v>P1P1P1BL</v>
      </c>
      <c r="BC770" s="11" t="str">
        <f t="shared" si="165"/>
        <v>P1P1P1BL</v>
      </c>
      <c r="BD770" s="11" t="str">
        <f t="shared" si="166"/>
        <v>P1P1P1BL</v>
      </c>
      <c r="BE770" s="11" t="str">
        <f t="shared" si="167"/>
        <v>P1P1P1BL</v>
      </c>
    </row>
    <row r="771" spans="1:57" ht="11.25" hidden="1" customHeight="1">
      <c r="A771" s="6">
        <v>769</v>
      </c>
      <c r="B771" s="7" t="s">
        <v>1922</v>
      </c>
      <c r="C771" s="8" t="s">
        <v>1923</v>
      </c>
      <c r="D771" s="7" t="s">
        <v>72</v>
      </c>
      <c r="E771" s="7" t="s">
        <v>102</v>
      </c>
      <c r="F771" s="7" t="s">
        <v>109</v>
      </c>
      <c r="G771" s="9">
        <v>120</v>
      </c>
      <c r="H771" s="9">
        <v>93</v>
      </c>
      <c r="I771" s="9">
        <v>50</v>
      </c>
      <c r="J771" s="9">
        <v>39</v>
      </c>
      <c r="K771" s="9">
        <v>36</v>
      </c>
      <c r="L771" s="9">
        <v>53</v>
      </c>
      <c r="M771" s="9">
        <v>60</v>
      </c>
      <c r="N771" s="9">
        <v>51</v>
      </c>
      <c r="O771" s="9">
        <v>53</v>
      </c>
      <c r="P771" s="9">
        <v>83</v>
      </c>
      <c r="Q771" s="10">
        <v>100</v>
      </c>
      <c r="R771" s="11">
        <v>27</v>
      </c>
      <c r="S771" s="11">
        <v>1</v>
      </c>
      <c r="T771" s="11">
        <v>103</v>
      </c>
      <c r="U771" s="11">
        <v>110</v>
      </c>
      <c r="V771" s="11">
        <v>1</v>
      </c>
      <c r="W771" s="11">
        <v>103</v>
      </c>
      <c r="X771" s="11">
        <f t="shared" ref="X771:X834" si="168">SUM(Q771:W771)</f>
        <v>445</v>
      </c>
      <c r="Y771" s="11">
        <f t="shared" ref="Y771:Y834" si="169">Q771*40+V771*5+W771*5</f>
        <v>4520</v>
      </c>
      <c r="Z771" s="11">
        <f t="shared" ref="Z771:Z834" si="170">R771*35+S771*5+V771*5+W771*5</f>
        <v>1470</v>
      </c>
      <c r="AA771" s="11">
        <f t="shared" ref="AA771:AA834" si="171">T771*35+S771*5+V771*5+W771*5</f>
        <v>4130</v>
      </c>
      <c r="AB771" s="11">
        <f t="shared" ref="AB771:AB834" si="172">T771*35+V771*10+W771*5</f>
        <v>4130</v>
      </c>
      <c r="AC771" s="6">
        <f t="shared" ref="AC771:AC834" si="173">T771*40+R771*5+W771*5</f>
        <v>4770</v>
      </c>
      <c r="AD771" s="9" t="s">
        <v>186</v>
      </c>
      <c r="AE771" s="3" t="str">
        <f>IF(ISERROR(VLOOKUP($AD771,技まとめ!$A$1:$F$380,6,FALSE)),"－",VLOOKUP($AD771,技まとめ!$A$1:$F$380,6,FALSE))</f>
        <v>DR</v>
      </c>
      <c r="AF771" s="3">
        <f>IF(ISERROR(VLOOKUP($AD771,技まとめ!$A$1:$F$380,3,FALSE)),"－",VLOOKUP($AD771,技まとめ!$A$1:$F$380,3,FALSE))</f>
        <v>27</v>
      </c>
      <c r="AG771" s="3">
        <f>IF(ISERROR(VLOOKUP($AD771,技まとめ!$A$1:$F$380,5,FALSE)),"－",VLOOKUP($AD771,技まとめ!$A$1:$F$380,5,FALSE))</f>
        <v>25</v>
      </c>
      <c r="AH771" s="3" t="str">
        <f>IF($E771=IF(ISERROR(VLOOKUP($AD771,技まとめ!$A$1:$F$380,4,FALSE)),"－",VLOOKUP($AD771,技まとめ!$A$1:$F$380,4,FALSE)),"一致","")</f>
        <v>一致</v>
      </c>
      <c r="AI771" s="9" t="s">
        <v>605</v>
      </c>
      <c r="AJ771" s="3" t="str">
        <f>IF(ISERROR(VLOOKUP($AI771,技まとめ!$A$1:$F$380,6,FALSE)),"－",VLOOKUP($AI771,技まとめ!$A$1:$F$380,6,FALSE))</f>
        <v>DR</v>
      </c>
      <c r="AK771" s="3">
        <f>IF(ISERROR(VLOOKUP($AI771,技まとめ!$A$1:$F$380,3,FALSE)),"－",VLOOKUP($AI771,技まとめ!$A$1:$F$380,3,FALSE))</f>
        <v>102</v>
      </c>
      <c r="AL771" s="3">
        <f>IF(ISERROR(VLOOKUP($AI771,技まとめ!$A$1:$F$380,5,FALSE)),"－",VLOOKUP($AI771,技まとめ!$A$1:$F$380,5,FALSE))</f>
        <v>57</v>
      </c>
      <c r="AM771" s="3" t="str">
        <f>IF($E771=IF(ISERROR(VLOOKUP($AI771,技まとめ!$A$1:$F$380,4,FALSE)),"－",VLOOKUP($AI771,技まとめ!$A$1:$F$380,4,FALSE)),"一致","")</f>
        <v>一致</v>
      </c>
      <c r="AN771" s="9" t="s">
        <v>85</v>
      </c>
      <c r="AO771" s="3" t="str">
        <f>IF(ISERROR(VLOOKUP($AN771,技まとめ!$A$1:$F$380,6,FALSE)),"－",VLOOKUP($AN771,技まとめ!$A$1:$F$380,6,FALSE))</f>
        <v>SC</v>
      </c>
      <c r="AP771" s="3">
        <f>IF(ISERROR(VLOOKUP($AN771,技まとめ!$A$1:$F$380,3,FALSE)),"－",VLOOKUP($AN771,技まとめ!$A$1:$F$380,3,FALSE))</f>
        <v>90</v>
      </c>
      <c r="AQ771" s="3">
        <f>IF(ISERROR(VLOOKUP($AN771,技まとめ!$A$1:$F$380,5,FALSE)),"－",VLOOKUP($AN771,技まとめ!$A$1:$F$380,5,FALSE))</f>
        <v>49</v>
      </c>
      <c r="AR771" s="3" t="str">
        <f>IF($E771=IF(ISERROR(VLOOKUP($AN771,技まとめ!$A$1:$F$380,4,FALSE)),"－",VLOOKUP($AN771,技まとめ!$A$1:$F$380,4,FALSE)),"一致","")</f>
        <v/>
      </c>
      <c r="AS771" s="9" t="s">
        <v>756</v>
      </c>
      <c r="AT771" s="3" t="str">
        <f>IF(ISERROR(VLOOKUP($AS771,技まとめ!$A$1:$F$380,6,FALSE)),"－",VLOOKUP($AS771,技まとめ!$A$1:$F$380,6,FALSE))</f>
        <v>BB</v>
      </c>
      <c r="AU771" s="3">
        <f>IF(ISERROR(VLOOKUP($AS771,技まとめ!$A$1:$F$380,3,FALSE)),"－",VLOOKUP($AS771,技まとめ!$A$1:$F$380,3,FALSE))</f>
        <v>65</v>
      </c>
      <c r="AV771" s="3">
        <f>IF(ISERROR(VLOOKUP($AS771,技まとめ!$A$1:$F$380,5,FALSE)),"－",VLOOKUP($AS771,技まとめ!$A$1:$F$380,5,FALSE))</f>
        <v>42</v>
      </c>
      <c r="AW771" s="3" t="str">
        <f>IF($E771=IF(ISERROR(VLOOKUP($AS771,技まとめ!$A$1:$F$380,4,FALSE)),"－",VLOOKUP($AS771,技まとめ!$A$1:$F$380,4,FALSE)),"一致","")</f>
        <v>一致</v>
      </c>
      <c r="AX771" s="12" t="str">
        <f t="shared" ref="AX771:AX834" si="174">AD771&amp;AI771&amp;AN771&amp;AS771</f>
        <v>フーセンガムジ・イカロスたつまきおとしボルケイノカット</v>
      </c>
      <c r="AY771" s="12" t="str">
        <f t="shared" ref="AY771:AY834" si="175">AD771&amp;AI771&amp;AN771&amp;AS771</f>
        <v>フーセンガムジ・イカロスたつまきおとしボルケイノカット</v>
      </c>
      <c r="AZ771" s="12" t="str">
        <f t="shared" ref="AZ771:AZ834" si="176">AD771&amp;AI771&amp;AN771&amp;AS771</f>
        <v>フーセンガムジ・イカロスたつまきおとしボルケイノカット</v>
      </c>
      <c r="BA771" s="12" t="str">
        <f t="shared" ref="BA771:BA834" si="177">AD771&amp;AI771&amp;AN771&amp;AS771</f>
        <v>フーセンガムジ・イカロスたつまきおとしボルケイノカット</v>
      </c>
      <c r="BB771" s="11" t="str">
        <f t="shared" ref="BB771:BB834" si="178">AE771&amp;AJ771&amp;AO771&amp;AT771</f>
        <v>DRDRSCBB</v>
      </c>
      <c r="BC771" s="11" t="str">
        <f t="shared" ref="BC771:BC834" si="179">AE771&amp;AJ771&amp;AO771&amp;AT771</f>
        <v>DRDRSCBB</v>
      </c>
      <c r="BD771" s="11" t="str">
        <f t="shared" ref="BD771:BD834" si="180">AE771&amp;AJ771&amp;AO771&amp;AT771</f>
        <v>DRDRSCBB</v>
      </c>
      <c r="BE771" s="11" t="str">
        <f t="shared" ref="BE771:BE834" si="181">AE771&amp;AJ771&amp;AO771&amp;AT771</f>
        <v>DRDRSCBB</v>
      </c>
    </row>
    <row r="772" spans="1:57" ht="11.25" hidden="1" customHeight="1">
      <c r="A772" s="6">
        <v>770</v>
      </c>
      <c r="B772" s="7" t="s">
        <v>1924</v>
      </c>
      <c r="C772" s="8" t="s">
        <v>1925</v>
      </c>
      <c r="D772" s="7" t="s">
        <v>72</v>
      </c>
      <c r="E772" s="7" t="s">
        <v>102</v>
      </c>
      <c r="F772" s="7" t="s">
        <v>82</v>
      </c>
      <c r="G772" s="9">
        <v>94</v>
      </c>
      <c r="H772" s="9">
        <v>119</v>
      </c>
      <c r="I772" s="9">
        <v>42</v>
      </c>
      <c r="J772" s="9">
        <v>40</v>
      </c>
      <c r="K772" s="9">
        <v>40</v>
      </c>
      <c r="L772" s="9">
        <v>60</v>
      </c>
      <c r="M772" s="9">
        <v>56</v>
      </c>
      <c r="N772" s="9">
        <v>58</v>
      </c>
      <c r="O772" s="9">
        <v>60</v>
      </c>
      <c r="P772" s="9">
        <v>69</v>
      </c>
      <c r="Q772" s="10">
        <v>92</v>
      </c>
      <c r="R772" s="11">
        <v>25</v>
      </c>
      <c r="S772" s="11">
        <v>1</v>
      </c>
      <c r="T772" s="11">
        <v>110</v>
      </c>
      <c r="U772" s="11">
        <v>106</v>
      </c>
      <c r="V772" s="11">
        <v>1</v>
      </c>
      <c r="W772" s="11">
        <v>110</v>
      </c>
      <c r="X772" s="11">
        <f t="shared" si="168"/>
        <v>445</v>
      </c>
      <c r="Y772" s="11">
        <f t="shared" si="169"/>
        <v>4235</v>
      </c>
      <c r="Z772" s="11">
        <f t="shared" si="170"/>
        <v>1435</v>
      </c>
      <c r="AA772" s="11">
        <f t="shared" si="171"/>
        <v>4410</v>
      </c>
      <c r="AB772" s="11">
        <f t="shared" si="172"/>
        <v>4410</v>
      </c>
      <c r="AC772" s="6">
        <f t="shared" si="173"/>
        <v>5075</v>
      </c>
      <c r="AD772" s="9" t="s">
        <v>273</v>
      </c>
      <c r="AE772" s="3" t="str">
        <f>IF(ISERROR(VLOOKUP($AD772,技まとめ!$A$1:$F$380,6,FALSE)),"－",VLOOKUP($AD772,技まとめ!$A$1:$F$380,6,FALSE))</f>
        <v>BL</v>
      </c>
      <c r="AF772" s="3">
        <f>IF(ISERROR(VLOOKUP($AD772,技まとめ!$A$1:$F$380,3,FALSE)),"－",VLOOKUP($AD772,技まとめ!$A$1:$F$380,3,FALSE))</f>
        <v>17</v>
      </c>
      <c r="AG772" s="3">
        <f>IF(ISERROR(VLOOKUP($AD772,技まとめ!$A$1:$F$380,5,FALSE)),"－",VLOOKUP($AD772,技まとめ!$A$1:$F$380,5,FALSE))</f>
        <v>20</v>
      </c>
      <c r="AH772" s="3" t="str">
        <f>IF($E772=IF(ISERROR(VLOOKUP($AD772,技まとめ!$A$1:$F$380,4,FALSE)),"－",VLOOKUP($AD772,技まとめ!$A$1:$F$380,4,FALSE)),"一致","")</f>
        <v/>
      </c>
      <c r="AI772" s="9" t="s">
        <v>710</v>
      </c>
      <c r="AJ772" s="3" t="str">
        <f>IF(ISERROR(VLOOKUP($AI772,技まとめ!$A$1:$F$380,6,FALSE)),"－",VLOOKUP($AI772,技まとめ!$A$1:$F$380,6,FALSE))</f>
        <v>DR</v>
      </c>
      <c r="AK772" s="3">
        <f>IF(ISERROR(VLOOKUP($AI772,技まとめ!$A$1:$F$380,3,FALSE)),"－",VLOOKUP($AI772,技まとめ!$A$1:$F$380,3,FALSE))</f>
        <v>15</v>
      </c>
      <c r="AL772" s="3">
        <f>IF(ISERROR(VLOOKUP($AI772,技まとめ!$A$1:$F$380,5,FALSE)),"－",VLOOKUP($AI772,技まとめ!$A$1:$F$380,5,FALSE))</f>
        <v>20</v>
      </c>
      <c r="AM772" s="3" t="str">
        <f>IF($E772=IF(ISERROR(VLOOKUP($AI772,技まとめ!$A$1:$F$380,4,FALSE)),"－",VLOOKUP($AI772,技まとめ!$A$1:$F$380,4,FALSE)),"一致","")</f>
        <v>一致</v>
      </c>
      <c r="AN772" s="9" t="s">
        <v>413</v>
      </c>
      <c r="AO772" s="3" t="str">
        <f>IF(ISERROR(VLOOKUP($AN772,技まとめ!$A$1:$F$380,6,FALSE)),"－",VLOOKUP($AN772,技まとめ!$A$1:$F$380,6,FALSE))</f>
        <v>BB</v>
      </c>
      <c r="AP772" s="3">
        <f>IF(ISERROR(VLOOKUP($AN772,技まとめ!$A$1:$F$380,3,FALSE)),"－",VLOOKUP($AN772,技まとめ!$A$1:$F$380,3,FALSE))</f>
        <v>31</v>
      </c>
      <c r="AQ772" s="3">
        <f>IF(ISERROR(VLOOKUP($AN772,技まとめ!$A$1:$F$380,5,FALSE)),"－",VLOOKUP($AN772,技まとめ!$A$1:$F$380,5,FALSE))</f>
        <v>28</v>
      </c>
      <c r="AR772" s="3" t="str">
        <f>IF($E772=IF(ISERROR(VLOOKUP($AN772,技まとめ!$A$1:$F$380,4,FALSE)),"－",VLOOKUP($AN772,技まとめ!$A$1:$F$380,4,FALSE)),"一致","")</f>
        <v>一致</v>
      </c>
      <c r="AS772" s="9" t="s">
        <v>350</v>
      </c>
      <c r="AT772" s="3" t="str">
        <f>IF(ISERROR(VLOOKUP($AS772,技まとめ!$A$1:$F$380,6,FALSE)),"－",VLOOKUP($AS772,技まとめ!$A$1:$F$380,6,FALSE))</f>
        <v>CA</v>
      </c>
      <c r="AU772" s="3">
        <f>IF(ISERROR(VLOOKUP($AS772,技まとめ!$A$1:$F$380,3,FALSE)),"－",VLOOKUP($AS772,技まとめ!$A$1:$F$380,3,FALSE))</f>
        <v>15</v>
      </c>
      <c r="AV772" s="3">
        <f>IF(ISERROR(VLOOKUP($AS772,技まとめ!$A$1:$F$380,5,FALSE)),"－",VLOOKUP($AS772,技まとめ!$A$1:$F$380,5,FALSE))</f>
        <v>20</v>
      </c>
      <c r="AW772" s="3" t="str">
        <f>IF($E772=IF(ISERROR(VLOOKUP($AS772,技まとめ!$A$1:$F$380,4,FALSE)),"－",VLOOKUP($AS772,技まとめ!$A$1:$F$380,4,FALSE)),"一致","")</f>
        <v/>
      </c>
      <c r="AX772" s="12" t="str">
        <f t="shared" si="174"/>
        <v>しこふみひとりワンツースーパーしこふみタフネスブロック</v>
      </c>
      <c r="AY772" s="12" t="str">
        <f t="shared" si="175"/>
        <v>しこふみひとりワンツースーパーしこふみタフネスブロック</v>
      </c>
      <c r="AZ772" s="12" t="str">
        <f t="shared" si="176"/>
        <v>しこふみひとりワンツースーパーしこふみタフネスブロック</v>
      </c>
      <c r="BA772" s="12" t="str">
        <f t="shared" si="177"/>
        <v>しこふみひとりワンツースーパーしこふみタフネスブロック</v>
      </c>
      <c r="BB772" s="11" t="str">
        <f t="shared" si="178"/>
        <v>BLDRBBCA</v>
      </c>
      <c r="BC772" s="11" t="str">
        <f t="shared" si="179"/>
        <v>BLDRBBCA</v>
      </c>
      <c r="BD772" s="11" t="str">
        <f t="shared" si="180"/>
        <v>BLDRBBCA</v>
      </c>
      <c r="BE772" s="11" t="str">
        <f t="shared" si="181"/>
        <v>BLDRBBCA</v>
      </c>
    </row>
    <row r="773" spans="1:57" ht="11.25" hidden="1" customHeight="1">
      <c r="A773" s="6">
        <v>771</v>
      </c>
      <c r="B773" s="7" t="s">
        <v>1926</v>
      </c>
      <c r="C773" s="8" t="s">
        <v>1927</v>
      </c>
      <c r="D773" s="7" t="s">
        <v>72</v>
      </c>
      <c r="E773" s="7" t="s">
        <v>102</v>
      </c>
      <c r="F773" s="7" t="s">
        <v>109</v>
      </c>
      <c r="G773" s="9">
        <v>124</v>
      </c>
      <c r="H773" s="9">
        <v>86</v>
      </c>
      <c r="I773" s="9">
        <v>53</v>
      </c>
      <c r="J773" s="9">
        <v>56</v>
      </c>
      <c r="K773" s="9">
        <v>51</v>
      </c>
      <c r="L773" s="9">
        <v>48</v>
      </c>
      <c r="M773" s="9">
        <v>51</v>
      </c>
      <c r="N773" s="9">
        <v>51</v>
      </c>
      <c r="O773" s="9">
        <v>51</v>
      </c>
      <c r="P773" s="9">
        <v>65</v>
      </c>
      <c r="Q773" s="10">
        <v>103</v>
      </c>
      <c r="R773" s="11">
        <v>41</v>
      </c>
      <c r="S773" s="11">
        <v>1</v>
      </c>
      <c r="T773" s="11">
        <v>98</v>
      </c>
      <c r="U773" s="11">
        <v>101</v>
      </c>
      <c r="V773" s="11">
        <v>1</v>
      </c>
      <c r="W773" s="11">
        <v>101</v>
      </c>
      <c r="X773" s="11">
        <f t="shared" si="168"/>
        <v>446</v>
      </c>
      <c r="Y773" s="11">
        <f t="shared" si="169"/>
        <v>4630</v>
      </c>
      <c r="Z773" s="11">
        <f t="shared" si="170"/>
        <v>1950</v>
      </c>
      <c r="AA773" s="11">
        <f t="shared" si="171"/>
        <v>3945</v>
      </c>
      <c r="AB773" s="11">
        <f t="shared" si="172"/>
        <v>3945</v>
      </c>
      <c r="AC773" s="6">
        <f t="shared" si="173"/>
        <v>4630</v>
      </c>
      <c r="AD773" s="9" t="s">
        <v>230</v>
      </c>
      <c r="AE773" s="3" t="str">
        <f>IF(ISERROR(VLOOKUP($AD773,技まとめ!$A$1:$F$380,6,FALSE)),"－",VLOOKUP($AD773,技まとめ!$A$1:$F$380,6,FALSE))</f>
        <v>BL</v>
      </c>
      <c r="AF773" s="3">
        <f>IF(ISERROR(VLOOKUP($AD773,技まとめ!$A$1:$F$380,3,FALSE)),"－",VLOOKUP($AD773,技まとめ!$A$1:$F$380,3,FALSE))</f>
        <v>21</v>
      </c>
      <c r="AG773" s="3">
        <f>IF(ISERROR(VLOOKUP($AD773,技まとめ!$A$1:$F$380,5,FALSE)),"－",VLOOKUP($AD773,技まとめ!$A$1:$F$380,5,FALSE))</f>
        <v>22</v>
      </c>
      <c r="AH773" s="3" t="str">
        <f>IF($E773=IF(ISERROR(VLOOKUP($AD773,技まとめ!$A$1:$F$380,4,FALSE)),"－",VLOOKUP($AD773,技まとめ!$A$1:$F$380,4,FALSE)),"一致","")</f>
        <v/>
      </c>
      <c r="AI773" s="9" t="s">
        <v>96</v>
      </c>
      <c r="AJ773" s="3" t="str">
        <f>IF(ISERROR(VLOOKUP($AI773,技まとめ!$A$1:$F$380,6,FALSE)),"－",VLOOKUP($AI773,技まとめ!$A$1:$F$380,6,FALSE))</f>
        <v>DR</v>
      </c>
      <c r="AK773" s="3">
        <f>IF(ISERROR(VLOOKUP($AI773,技まとめ!$A$1:$F$380,3,FALSE)),"－",VLOOKUP($AI773,技まとめ!$A$1:$F$380,3,FALSE))</f>
        <v>52</v>
      </c>
      <c r="AL773" s="3">
        <f>IF(ISERROR(VLOOKUP($AI773,技まとめ!$A$1:$F$380,5,FALSE)),"－",VLOOKUP($AI773,技まとめ!$A$1:$F$380,5,FALSE))</f>
        <v>36</v>
      </c>
      <c r="AM773" s="3" t="str">
        <f>IF($E773=IF(ISERROR(VLOOKUP($AI773,技まとめ!$A$1:$F$380,4,FALSE)),"－",VLOOKUP($AI773,技まとめ!$A$1:$F$380,4,FALSE)),"一致","")</f>
        <v/>
      </c>
      <c r="AN773" s="9" t="s">
        <v>231</v>
      </c>
      <c r="AO773" s="3" t="str">
        <f>IF(ISERROR(VLOOKUP($AN773,技まとめ!$A$1:$F$380,6,FALSE)),"－",VLOOKUP($AN773,技まとめ!$A$1:$F$380,6,FALSE))</f>
        <v>SC</v>
      </c>
      <c r="AP773" s="3">
        <f>IF(ISERROR(VLOOKUP($AN773,技まとめ!$A$1:$F$380,3,FALSE)),"－",VLOOKUP($AN773,技まとめ!$A$1:$F$380,3,FALSE))</f>
        <v>28</v>
      </c>
      <c r="AQ773" s="3">
        <f>IF(ISERROR(VLOOKUP($AN773,技まとめ!$A$1:$F$380,5,FALSE)),"－",VLOOKUP($AN773,技まとめ!$A$1:$F$380,5,FALSE))</f>
        <v>21</v>
      </c>
      <c r="AR773" s="3" t="str">
        <f>IF($E773=IF(ISERROR(VLOOKUP($AN773,技まとめ!$A$1:$F$380,4,FALSE)),"－",VLOOKUP($AN773,技まとめ!$A$1:$F$380,4,FALSE)),"一致","")</f>
        <v/>
      </c>
      <c r="AS773" s="9" t="s">
        <v>85</v>
      </c>
      <c r="AT773" s="3" t="str">
        <f>IF(ISERROR(VLOOKUP($AS773,技まとめ!$A$1:$F$380,6,FALSE)),"－",VLOOKUP($AS773,技まとめ!$A$1:$F$380,6,FALSE))</f>
        <v>SC</v>
      </c>
      <c r="AU773" s="3">
        <f>IF(ISERROR(VLOOKUP($AS773,技まとめ!$A$1:$F$380,3,FALSE)),"－",VLOOKUP($AS773,技まとめ!$A$1:$F$380,3,FALSE))</f>
        <v>90</v>
      </c>
      <c r="AV773" s="3">
        <f>IF(ISERROR(VLOOKUP($AS773,技まとめ!$A$1:$F$380,5,FALSE)),"－",VLOOKUP($AS773,技まとめ!$A$1:$F$380,5,FALSE))</f>
        <v>49</v>
      </c>
      <c r="AW773" s="3" t="str">
        <f>IF($E773=IF(ISERROR(VLOOKUP($AS773,技まとめ!$A$1:$F$380,4,FALSE)),"－",VLOOKUP($AS773,技まとめ!$A$1:$F$380,4,FALSE)),"一致","")</f>
        <v/>
      </c>
      <c r="AX773" s="12" t="str">
        <f t="shared" si="174"/>
        <v>おんりょうワープドライブファントムシュートたつまきおとし</v>
      </c>
      <c r="AY773" s="12" t="str">
        <f t="shared" si="175"/>
        <v>おんりょうワープドライブファントムシュートたつまきおとし</v>
      </c>
      <c r="AZ773" s="12" t="str">
        <f t="shared" si="176"/>
        <v>おんりょうワープドライブファントムシュートたつまきおとし</v>
      </c>
      <c r="BA773" s="12" t="str">
        <f t="shared" si="177"/>
        <v>おんりょうワープドライブファントムシュートたつまきおとし</v>
      </c>
      <c r="BB773" s="11" t="str">
        <f t="shared" si="178"/>
        <v>BLDRSCSC</v>
      </c>
      <c r="BC773" s="11" t="str">
        <f t="shared" si="179"/>
        <v>BLDRSCSC</v>
      </c>
      <c r="BD773" s="11" t="str">
        <f t="shared" si="180"/>
        <v>BLDRSCSC</v>
      </c>
      <c r="BE773" s="11" t="str">
        <f t="shared" si="181"/>
        <v>BLDRSCSC</v>
      </c>
    </row>
    <row r="774" spans="1:57" ht="11.25" hidden="1" customHeight="1">
      <c r="A774" s="6">
        <v>772</v>
      </c>
      <c r="B774" s="7" t="s">
        <v>1928</v>
      </c>
      <c r="C774" s="8" t="s">
        <v>1929</v>
      </c>
      <c r="D774" s="7" t="s">
        <v>72</v>
      </c>
      <c r="E774" s="7" t="s">
        <v>81</v>
      </c>
      <c r="F774" s="7" t="s">
        <v>82</v>
      </c>
      <c r="G774" s="9">
        <v>103</v>
      </c>
      <c r="H774" s="9">
        <v>118</v>
      </c>
      <c r="I774" s="9">
        <v>57</v>
      </c>
      <c r="J774" s="9">
        <v>57</v>
      </c>
      <c r="K774" s="9">
        <v>53</v>
      </c>
      <c r="L774" s="9">
        <v>53</v>
      </c>
      <c r="M774" s="9">
        <v>52</v>
      </c>
      <c r="N774" s="9">
        <v>52</v>
      </c>
      <c r="O774" s="9">
        <v>56</v>
      </c>
      <c r="P774" s="9">
        <v>45</v>
      </c>
      <c r="Q774" s="10">
        <v>107</v>
      </c>
      <c r="R774" s="11">
        <v>25</v>
      </c>
      <c r="S774" s="11">
        <v>1</v>
      </c>
      <c r="T774" s="11">
        <v>103</v>
      </c>
      <c r="U774" s="11">
        <v>102</v>
      </c>
      <c r="V774" s="11">
        <v>1</v>
      </c>
      <c r="W774" s="11">
        <v>106</v>
      </c>
      <c r="X774" s="11">
        <f t="shared" si="168"/>
        <v>445</v>
      </c>
      <c r="Y774" s="11">
        <f t="shared" si="169"/>
        <v>4815</v>
      </c>
      <c r="Z774" s="11">
        <f t="shared" si="170"/>
        <v>1415</v>
      </c>
      <c r="AA774" s="11">
        <f t="shared" si="171"/>
        <v>4145</v>
      </c>
      <c r="AB774" s="11">
        <f t="shared" si="172"/>
        <v>4145</v>
      </c>
      <c r="AC774" s="6">
        <f t="shared" si="173"/>
        <v>4775</v>
      </c>
      <c r="AD774" s="9" t="s">
        <v>83</v>
      </c>
      <c r="AE774" s="3" t="str">
        <f>IF(ISERROR(VLOOKUP($AD774,技まとめ!$A$1:$F$380,6,FALSE)),"－",VLOOKUP($AD774,技まとめ!$A$1:$F$380,6,FALSE))</f>
        <v>DR</v>
      </c>
      <c r="AF774" s="3">
        <f>IF(ISERROR(VLOOKUP($AD774,技まとめ!$A$1:$F$380,3,FALSE)),"－",VLOOKUP($AD774,技まとめ!$A$1:$F$380,3,FALSE))</f>
        <v>13</v>
      </c>
      <c r="AG774" s="3">
        <f>IF(ISERROR(VLOOKUP($AD774,技まとめ!$A$1:$F$380,5,FALSE)),"－",VLOOKUP($AD774,技まとめ!$A$1:$F$380,5,FALSE))</f>
        <v>20</v>
      </c>
      <c r="AH774" s="3" t="str">
        <f>IF($E774=IF(ISERROR(VLOOKUP($AD774,技まとめ!$A$1:$F$380,4,FALSE)),"－",VLOOKUP($AD774,技まとめ!$A$1:$F$380,4,FALSE)),"一致","")</f>
        <v>一致</v>
      </c>
      <c r="AI774" s="9" t="s">
        <v>116</v>
      </c>
      <c r="AJ774" s="3" t="str">
        <f>IF(ISERROR(VLOOKUP($AI774,技まとめ!$A$1:$F$380,6,FALSE)),"－",VLOOKUP($AI774,技まとめ!$A$1:$F$380,6,FALSE))</f>
        <v>DR</v>
      </c>
      <c r="AK774" s="3">
        <f>IF(ISERROR(VLOOKUP($AI774,技まとめ!$A$1:$F$380,3,FALSE)),"－",VLOOKUP($AI774,技まとめ!$A$1:$F$380,3,FALSE))</f>
        <v>63</v>
      </c>
      <c r="AL774" s="3">
        <f>IF(ISERROR(VLOOKUP($AI774,技まとめ!$A$1:$F$380,5,FALSE)),"－",VLOOKUP($AI774,技まとめ!$A$1:$F$380,5,FALSE))</f>
        <v>42</v>
      </c>
      <c r="AM774" s="3" t="str">
        <f>IF($E774=IF(ISERROR(VLOOKUP($AI774,技まとめ!$A$1:$F$380,4,FALSE)),"－",VLOOKUP($AI774,技まとめ!$A$1:$F$380,4,FALSE)),"一致","")</f>
        <v/>
      </c>
      <c r="AN774" s="9" t="s">
        <v>330</v>
      </c>
      <c r="AO774" s="3" t="str">
        <f>IF(ISERROR(VLOOKUP($AN774,技まとめ!$A$1:$F$380,6,FALSE)),"－",VLOOKUP($AN774,技まとめ!$A$1:$F$380,6,FALSE))</f>
        <v>SC</v>
      </c>
      <c r="AP774" s="3">
        <f>IF(ISERROR(VLOOKUP($AN774,技まとめ!$A$1:$F$380,3,FALSE)),"－",VLOOKUP($AN774,技まとめ!$A$1:$F$380,3,FALSE))</f>
        <v>44</v>
      </c>
      <c r="AQ774" s="3">
        <f>IF(ISERROR(VLOOKUP($AN774,技まとめ!$A$1:$F$380,5,FALSE)),"－",VLOOKUP($AN774,技まとめ!$A$1:$F$380,5,FALSE))</f>
        <v>28</v>
      </c>
      <c r="AR774" s="3" t="str">
        <f>IF($E774=IF(ISERROR(VLOOKUP($AN774,技まとめ!$A$1:$F$380,4,FALSE)),"－",VLOOKUP($AN774,技まとめ!$A$1:$F$380,4,FALSE)),"一致","")</f>
        <v>一致</v>
      </c>
      <c r="AS774" s="9" t="s">
        <v>163</v>
      </c>
      <c r="AT774" s="3" t="str">
        <f>IF(ISERROR(VLOOKUP($AS774,技まとめ!$A$1:$F$380,6,FALSE)),"－",VLOOKUP($AS774,技まとめ!$A$1:$F$380,6,FALSE))</f>
        <v>BL</v>
      </c>
      <c r="AU774" s="3">
        <f>IF(ISERROR(VLOOKUP($AS774,技まとめ!$A$1:$F$380,3,FALSE)),"－",VLOOKUP($AS774,技まとめ!$A$1:$F$380,3,FALSE))</f>
        <v>59</v>
      </c>
      <c r="AV774" s="3">
        <f>IF(ISERROR(VLOOKUP($AS774,技まとめ!$A$1:$F$380,5,FALSE)),"－",VLOOKUP($AS774,技まとめ!$A$1:$F$380,5,FALSE))</f>
        <v>38</v>
      </c>
      <c r="AW774" s="3" t="str">
        <f>IF($E774=IF(ISERROR(VLOOKUP($AS774,技まとめ!$A$1:$F$380,4,FALSE)),"－",VLOOKUP($AS774,技まとめ!$A$1:$F$380,4,FALSE)),"一致","")</f>
        <v>一致</v>
      </c>
      <c r="AX774" s="12" t="str">
        <f t="shared" si="174"/>
        <v>しっぷうダッシュれっぷうダッシュクロスドライブサイクロン</v>
      </c>
      <c r="AY774" s="12" t="str">
        <f t="shared" si="175"/>
        <v>しっぷうダッシュれっぷうダッシュクロスドライブサイクロン</v>
      </c>
      <c r="AZ774" s="12" t="str">
        <f t="shared" si="176"/>
        <v>しっぷうダッシュれっぷうダッシュクロスドライブサイクロン</v>
      </c>
      <c r="BA774" s="12" t="str">
        <f t="shared" si="177"/>
        <v>しっぷうダッシュれっぷうダッシュクロスドライブサイクロン</v>
      </c>
      <c r="BB774" s="11" t="str">
        <f t="shared" si="178"/>
        <v>DRDRSCBL</v>
      </c>
      <c r="BC774" s="11" t="str">
        <f t="shared" si="179"/>
        <v>DRDRSCBL</v>
      </c>
      <c r="BD774" s="11" t="str">
        <f t="shared" si="180"/>
        <v>DRDRSCBL</v>
      </c>
      <c r="BE774" s="11" t="str">
        <f t="shared" si="181"/>
        <v>DRDRSCBL</v>
      </c>
    </row>
    <row r="775" spans="1:57" ht="11.25" hidden="1" customHeight="1">
      <c r="A775" s="6">
        <v>773</v>
      </c>
      <c r="B775" s="7" t="s">
        <v>1930</v>
      </c>
      <c r="C775" s="8" t="s">
        <v>1931</v>
      </c>
      <c r="D775" s="7" t="s">
        <v>72</v>
      </c>
      <c r="E775" s="7" t="s">
        <v>73</v>
      </c>
      <c r="F775" s="7" t="s">
        <v>82</v>
      </c>
      <c r="G775" s="9">
        <v>133</v>
      </c>
      <c r="H775" s="9">
        <v>105</v>
      </c>
      <c r="I775" s="9">
        <v>52</v>
      </c>
      <c r="J775" s="9">
        <v>56</v>
      </c>
      <c r="K775" s="9">
        <v>52</v>
      </c>
      <c r="L775" s="9">
        <v>56</v>
      </c>
      <c r="M775" s="9">
        <v>56</v>
      </c>
      <c r="N775" s="9">
        <v>51</v>
      </c>
      <c r="O775" s="9">
        <v>53</v>
      </c>
      <c r="P775" s="9">
        <v>58</v>
      </c>
      <c r="Q775" s="10">
        <v>102</v>
      </c>
      <c r="R775" s="11">
        <v>35</v>
      </c>
      <c r="S775" s="11">
        <v>1</v>
      </c>
      <c r="T775" s="11">
        <v>106</v>
      </c>
      <c r="U775" s="11">
        <v>106</v>
      </c>
      <c r="V775" s="11">
        <v>1</v>
      </c>
      <c r="W775" s="11">
        <v>103</v>
      </c>
      <c r="X775" s="11">
        <f t="shared" si="168"/>
        <v>454</v>
      </c>
      <c r="Y775" s="11">
        <f t="shared" si="169"/>
        <v>4600</v>
      </c>
      <c r="Z775" s="11">
        <f t="shared" si="170"/>
        <v>1750</v>
      </c>
      <c r="AA775" s="11">
        <f t="shared" si="171"/>
        <v>4235</v>
      </c>
      <c r="AB775" s="11">
        <f t="shared" si="172"/>
        <v>4235</v>
      </c>
      <c r="AC775" s="6">
        <f t="shared" si="173"/>
        <v>4930</v>
      </c>
      <c r="AD775" s="9" t="s">
        <v>644</v>
      </c>
      <c r="AE775" s="3" t="str">
        <f>IF(ISERROR(VLOOKUP($AD775,技まとめ!$A$1:$F$380,6,FALSE)),"－",VLOOKUP($AD775,技まとめ!$A$1:$F$380,6,FALSE))</f>
        <v>－</v>
      </c>
      <c r="AF775" s="3">
        <f>IF(ISERROR(VLOOKUP($AD775,技まとめ!$A$1:$F$380,3,FALSE)),"－",VLOOKUP($AD775,技まとめ!$A$1:$F$380,3,FALSE))</f>
        <v>0</v>
      </c>
      <c r="AG775" s="3">
        <f>IF(ISERROR(VLOOKUP($AD775,技まとめ!$A$1:$F$380,5,FALSE)),"－",VLOOKUP($AD775,技まとめ!$A$1:$F$380,5,FALSE))</f>
        <v>0</v>
      </c>
      <c r="AH775" s="3" t="str">
        <f>IF($E775=IF(ISERROR(VLOOKUP($AD775,技まとめ!$A$1:$F$380,4,FALSE)),"－",VLOOKUP($AD775,技まとめ!$A$1:$F$380,4,FALSE)),"一致","")</f>
        <v/>
      </c>
      <c r="AI775" s="9" t="s">
        <v>110</v>
      </c>
      <c r="AJ775" s="3" t="str">
        <f>IF(ISERROR(VLOOKUP($AI775,技まとめ!$A$1:$F$380,6,FALSE)),"－",VLOOKUP($AI775,技まとめ!$A$1:$F$380,6,FALSE))</f>
        <v>DR</v>
      </c>
      <c r="AK775" s="3">
        <f>IF(ISERROR(VLOOKUP($AI775,技まとめ!$A$1:$F$380,3,FALSE)),"－",VLOOKUP($AI775,技まとめ!$A$1:$F$380,3,FALSE))</f>
        <v>34</v>
      </c>
      <c r="AL775" s="3">
        <f>IF(ISERROR(VLOOKUP($AI775,技まとめ!$A$1:$F$380,5,FALSE)),"－",VLOOKUP($AI775,技まとめ!$A$1:$F$380,5,FALSE))</f>
        <v>27</v>
      </c>
      <c r="AM775" s="3" t="str">
        <f>IF($E775=IF(ISERROR(VLOOKUP($AI775,技まとめ!$A$1:$F$380,4,FALSE)),"－",VLOOKUP($AI775,技まとめ!$A$1:$F$380,4,FALSE)),"一致","")</f>
        <v/>
      </c>
      <c r="AN775" s="9" t="s">
        <v>635</v>
      </c>
      <c r="AO775" s="3" t="str">
        <f>IF(ISERROR(VLOOKUP($AN775,技まとめ!$A$1:$F$380,6,FALSE)),"－",VLOOKUP($AN775,技まとめ!$A$1:$F$380,6,FALSE))</f>
        <v>DR</v>
      </c>
      <c r="AP775" s="3">
        <f>IF(ISERROR(VLOOKUP($AN775,技まとめ!$A$1:$F$380,3,FALSE)),"－",VLOOKUP($AN775,技まとめ!$A$1:$F$380,3,FALSE))</f>
        <v>58</v>
      </c>
      <c r="AQ775" s="3">
        <f>IF(ISERROR(VLOOKUP($AN775,技まとめ!$A$1:$F$380,5,FALSE)),"－",VLOOKUP($AN775,技まとめ!$A$1:$F$380,5,FALSE))</f>
        <v>39</v>
      </c>
      <c r="AR775" s="3" t="str">
        <f>IF($E775=IF(ISERROR(VLOOKUP($AN775,技まとめ!$A$1:$F$380,4,FALSE)),"－",VLOOKUP($AN775,技まとめ!$A$1:$F$380,4,FALSE)),"一致","")</f>
        <v/>
      </c>
      <c r="AS775" s="9" t="s">
        <v>454</v>
      </c>
      <c r="AT775" s="3" t="str">
        <f>IF(ISERROR(VLOOKUP($AS775,技まとめ!$A$1:$F$380,6,FALSE)),"－",VLOOKUP($AS775,技まとめ!$A$1:$F$380,6,FALSE))</f>
        <v>BL</v>
      </c>
      <c r="AU775" s="3">
        <f>IF(ISERROR(VLOOKUP($AS775,技まとめ!$A$1:$F$380,3,FALSE)),"－",VLOOKUP($AS775,技まとめ!$A$1:$F$380,3,FALSE))</f>
        <v>65</v>
      </c>
      <c r="AV775" s="3">
        <f>IF(ISERROR(VLOOKUP($AS775,技まとめ!$A$1:$F$380,5,FALSE)),"－",VLOOKUP($AS775,技まとめ!$A$1:$F$380,5,FALSE))</f>
        <v>42</v>
      </c>
      <c r="AW775" s="3" t="str">
        <f>IF($E775=IF(ISERROR(VLOOKUP($AS775,技まとめ!$A$1:$F$380,4,FALSE)),"－",VLOOKUP($AS775,技まとめ!$A$1:$F$380,4,FALSE)),"一致","")</f>
        <v/>
      </c>
      <c r="AX775" s="12" t="str">
        <f t="shared" si="174"/>
        <v>がくしゅうジグザグスパークオーロラドリブルぶんしんディフェンス</v>
      </c>
      <c r="AY775" s="12" t="str">
        <f t="shared" si="175"/>
        <v>がくしゅうジグザグスパークオーロラドリブルぶんしんディフェンス</v>
      </c>
      <c r="AZ775" s="12" t="str">
        <f t="shared" si="176"/>
        <v>がくしゅうジグザグスパークオーロラドリブルぶんしんディフェンス</v>
      </c>
      <c r="BA775" s="12" t="str">
        <f t="shared" si="177"/>
        <v>がくしゅうジグザグスパークオーロラドリブルぶんしんディフェンス</v>
      </c>
      <c r="BB775" s="11" t="str">
        <f t="shared" si="178"/>
        <v>－DRDRBL</v>
      </c>
      <c r="BC775" s="11" t="str">
        <f t="shared" si="179"/>
        <v>－DRDRBL</v>
      </c>
      <c r="BD775" s="11" t="str">
        <f t="shared" si="180"/>
        <v>－DRDRBL</v>
      </c>
      <c r="BE775" s="11" t="str">
        <f t="shared" si="181"/>
        <v>－DRDRBL</v>
      </c>
    </row>
    <row r="776" spans="1:57" ht="11.25" hidden="1" customHeight="1">
      <c r="A776" s="6">
        <v>774</v>
      </c>
      <c r="B776" s="7" t="s">
        <v>1932</v>
      </c>
      <c r="C776" s="8" t="s">
        <v>1933</v>
      </c>
      <c r="D776" s="7" t="s">
        <v>72</v>
      </c>
      <c r="E776" s="7" t="s">
        <v>95</v>
      </c>
      <c r="F776" s="7" t="s">
        <v>109</v>
      </c>
      <c r="G776" s="9">
        <v>119</v>
      </c>
      <c r="H776" s="9">
        <v>97</v>
      </c>
      <c r="I776" s="9">
        <v>53</v>
      </c>
      <c r="J776" s="9">
        <v>52</v>
      </c>
      <c r="K776" s="9">
        <v>53</v>
      </c>
      <c r="L776" s="9">
        <v>56</v>
      </c>
      <c r="M776" s="9">
        <v>54</v>
      </c>
      <c r="N776" s="9">
        <v>56</v>
      </c>
      <c r="O776" s="9">
        <v>54</v>
      </c>
      <c r="P776" s="9">
        <v>53</v>
      </c>
      <c r="Q776" s="10">
        <v>103</v>
      </c>
      <c r="R776" s="11">
        <v>32</v>
      </c>
      <c r="S776" s="11">
        <v>1</v>
      </c>
      <c r="T776" s="11">
        <v>106</v>
      </c>
      <c r="U776" s="11">
        <v>104</v>
      </c>
      <c r="V776" s="11">
        <v>1</v>
      </c>
      <c r="W776" s="11">
        <v>104</v>
      </c>
      <c r="X776" s="11">
        <f t="shared" si="168"/>
        <v>451</v>
      </c>
      <c r="Y776" s="11">
        <f t="shared" si="169"/>
        <v>4645</v>
      </c>
      <c r="Z776" s="11">
        <f t="shared" si="170"/>
        <v>1650</v>
      </c>
      <c r="AA776" s="11">
        <f t="shared" si="171"/>
        <v>4240</v>
      </c>
      <c r="AB776" s="11">
        <f t="shared" si="172"/>
        <v>4240</v>
      </c>
      <c r="AC776" s="6">
        <f t="shared" si="173"/>
        <v>4920</v>
      </c>
      <c r="AD776" s="9" t="s">
        <v>5060</v>
      </c>
      <c r="AE776" s="3" t="str">
        <f>IF(ISERROR(VLOOKUP($AD776,技まとめ!$A$1:$F$380,6,FALSE)),"－",VLOOKUP($AD776,技まとめ!$A$1:$F$380,6,FALSE))</f>
        <v>DR</v>
      </c>
      <c r="AF776" s="3">
        <f>IF(ISERROR(VLOOKUP($AD776,技まとめ!$A$1:$F$380,3,FALSE)),"－",VLOOKUP($AD776,技まとめ!$A$1:$F$380,3,FALSE))</f>
        <v>27</v>
      </c>
      <c r="AG776" s="3">
        <f>IF(ISERROR(VLOOKUP($AD776,技まとめ!$A$1:$F$380,5,FALSE)),"－",VLOOKUP($AD776,技まとめ!$A$1:$F$380,5,FALSE))</f>
        <v>25</v>
      </c>
      <c r="AH776" s="3" t="str">
        <f>IF($E776=IF(ISERROR(VLOOKUP($AD776,技まとめ!$A$1:$F$380,4,FALSE)),"－",VLOOKUP($AD776,技まとめ!$A$1:$F$380,4,FALSE)),"一致","")</f>
        <v>一致</v>
      </c>
      <c r="AI776" s="9" t="s">
        <v>5059</v>
      </c>
      <c r="AJ776" s="3" t="str">
        <f>IF(ISERROR(VLOOKUP($AI776,技まとめ!$A$1:$F$380,6,FALSE)),"－",VLOOKUP($AI776,技まとめ!$A$1:$F$380,6,FALSE))</f>
        <v>BL</v>
      </c>
      <c r="AK776" s="3">
        <f>IF(ISERROR(VLOOKUP($AI776,技まとめ!$A$1:$F$380,3,FALSE)),"－",VLOOKUP($AI776,技まとめ!$A$1:$F$380,3,FALSE))</f>
        <v>33</v>
      </c>
      <c r="AL776" s="3">
        <f>IF(ISERROR(VLOOKUP($AI776,技まとめ!$A$1:$F$380,5,FALSE)),"－",VLOOKUP($AI776,技まとめ!$A$1:$F$380,5,FALSE))</f>
        <v>28</v>
      </c>
      <c r="AM776" s="3" t="str">
        <f>IF($E776=IF(ISERROR(VLOOKUP($AI776,技まとめ!$A$1:$F$380,4,FALSE)),"－",VLOOKUP($AI776,技まとめ!$A$1:$F$380,4,FALSE)),"一致","")</f>
        <v>一致</v>
      </c>
      <c r="AN776" s="9" t="s">
        <v>236</v>
      </c>
      <c r="AO776" s="3" t="str">
        <f>IF(ISERROR(VLOOKUP($AN776,技まとめ!$A$1:$F$380,6,FALSE)),"－",VLOOKUP($AN776,技まとめ!$A$1:$F$380,6,FALSE))</f>
        <v>DR</v>
      </c>
      <c r="AP776" s="3">
        <f>IF(ISERROR(VLOOKUP($AN776,技まとめ!$A$1:$F$380,3,FALSE)),"－",VLOOKUP($AN776,技まとめ!$A$1:$F$380,3,FALSE))</f>
        <v>65</v>
      </c>
      <c r="AQ776" s="3">
        <f>IF(ISERROR(VLOOKUP($AN776,技まとめ!$A$1:$F$380,5,FALSE)),"－",VLOOKUP($AN776,技まとめ!$A$1:$F$380,5,FALSE))</f>
        <v>42</v>
      </c>
      <c r="AR776" s="3" t="str">
        <f>IF($E776=IF(ISERROR(VLOOKUP($AN776,技まとめ!$A$1:$F$380,4,FALSE)),"－",VLOOKUP($AN776,技まとめ!$A$1:$F$380,4,FALSE)),"一致","")</f>
        <v/>
      </c>
      <c r="AS776" s="9" t="s">
        <v>837</v>
      </c>
      <c r="AT776" s="3" t="str">
        <f>IF(ISERROR(VLOOKUP($AS776,技まとめ!$A$1:$F$380,6,FALSE)),"－",VLOOKUP($AS776,技まとめ!$A$1:$F$380,6,FALSE))</f>
        <v>BL</v>
      </c>
      <c r="AU776" s="3">
        <f>IF(ISERROR(VLOOKUP($AS776,技まとめ!$A$1:$F$380,3,FALSE)),"－",VLOOKUP($AS776,技まとめ!$A$1:$F$380,3,FALSE))</f>
        <v>104</v>
      </c>
      <c r="AV776" s="3">
        <f>IF(ISERROR(VLOOKUP($AS776,技まとめ!$A$1:$F$380,5,FALSE)),"－",VLOOKUP($AS776,技まとめ!$A$1:$F$380,5,FALSE))</f>
        <v>57</v>
      </c>
      <c r="AW776" s="3" t="str">
        <f>IF($E776=IF(ISERROR(VLOOKUP($AS776,技まとめ!$A$1:$F$380,4,FALSE)),"－",VLOOKUP($AS776,技まとめ!$A$1:$F$380,4,FALSE)),"一致","")</f>
        <v/>
      </c>
      <c r="AX776" s="12" t="str">
        <f t="shared" si="174"/>
        <v>スーパースキャン（Ｄ）スーパースキャン（Ｂ）とうめいフェイントボディシールド</v>
      </c>
      <c r="AY776" s="12" t="str">
        <f t="shared" si="175"/>
        <v>スーパースキャン（Ｄ）スーパースキャン（Ｂ）とうめいフェイントボディシールド</v>
      </c>
      <c r="AZ776" s="12" t="str">
        <f t="shared" si="176"/>
        <v>スーパースキャン（Ｄ）スーパースキャン（Ｂ）とうめいフェイントボディシールド</v>
      </c>
      <c r="BA776" s="12" t="str">
        <f t="shared" si="177"/>
        <v>スーパースキャン（Ｄ）スーパースキャン（Ｂ）とうめいフェイントボディシールド</v>
      </c>
      <c r="BB776" s="11" t="str">
        <f t="shared" si="178"/>
        <v>DRBLDRBL</v>
      </c>
      <c r="BC776" s="11" t="str">
        <f t="shared" si="179"/>
        <v>DRBLDRBL</v>
      </c>
      <c r="BD776" s="11" t="str">
        <f t="shared" si="180"/>
        <v>DRBLDRBL</v>
      </c>
      <c r="BE776" s="11" t="str">
        <f t="shared" si="181"/>
        <v>DRBLDRBL</v>
      </c>
    </row>
    <row r="777" spans="1:57" ht="11.25" hidden="1" customHeight="1">
      <c r="A777" s="6">
        <v>775</v>
      </c>
      <c r="B777" s="7" t="s">
        <v>1934</v>
      </c>
      <c r="C777" s="8" t="s">
        <v>1935</v>
      </c>
      <c r="D777" s="7" t="s">
        <v>72</v>
      </c>
      <c r="E777" s="7" t="s">
        <v>102</v>
      </c>
      <c r="F777" s="7" t="s">
        <v>109</v>
      </c>
      <c r="G777" s="9">
        <v>120</v>
      </c>
      <c r="H777" s="9">
        <v>86</v>
      </c>
      <c r="I777" s="9">
        <v>51</v>
      </c>
      <c r="J777" s="9">
        <v>53</v>
      </c>
      <c r="K777" s="9">
        <v>46</v>
      </c>
      <c r="L777" s="9">
        <v>44</v>
      </c>
      <c r="M777" s="9">
        <v>47</v>
      </c>
      <c r="N777" s="9">
        <v>54</v>
      </c>
      <c r="O777" s="9">
        <v>57</v>
      </c>
      <c r="P777" s="9">
        <v>62</v>
      </c>
      <c r="Q777" s="10">
        <v>101</v>
      </c>
      <c r="R777" s="11">
        <v>33</v>
      </c>
      <c r="S777" s="11">
        <v>1</v>
      </c>
      <c r="T777" s="11">
        <v>94</v>
      </c>
      <c r="U777" s="11">
        <v>97</v>
      </c>
      <c r="V777" s="11">
        <v>1</v>
      </c>
      <c r="W777" s="11">
        <v>107</v>
      </c>
      <c r="X777" s="11">
        <f t="shared" si="168"/>
        <v>434</v>
      </c>
      <c r="Y777" s="11">
        <f t="shared" si="169"/>
        <v>4580</v>
      </c>
      <c r="Z777" s="11">
        <f t="shared" si="170"/>
        <v>1700</v>
      </c>
      <c r="AA777" s="11">
        <f t="shared" si="171"/>
        <v>3835</v>
      </c>
      <c r="AB777" s="11">
        <f t="shared" si="172"/>
        <v>3835</v>
      </c>
      <c r="AC777" s="6">
        <f t="shared" si="173"/>
        <v>4460</v>
      </c>
      <c r="AD777" s="9" t="s">
        <v>710</v>
      </c>
      <c r="AE777" s="3" t="str">
        <f>IF(ISERROR(VLOOKUP($AD777,技まとめ!$A$1:$F$380,6,FALSE)),"－",VLOOKUP($AD777,技まとめ!$A$1:$F$380,6,FALSE))</f>
        <v>DR</v>
      </c>
      <c r="AF777" s="3">
        <f>IF(ISERROR(VLOOKUP($AD777,技まとめ!$A$1:$F$380,3,FALSE)),"－",VLOOKUP($AD777,技まとめ!$A$1:$F$380,3,FALSE))</f>
        <v>15</v>
      </c>
      <c r="AG777" s="3">
        <f>IF(ISERROR(VLOOKUP($AD777,技まとめ!$A$1:$F$380,5,FALSE)),"－",VLOOKUP($AD777,技まとめ!$A$1:$F$380,5,FALSE))</f>
        <v>20</v>
      </c>
      <c r="AH777" s="3" t="str">
        <f>IF($E777=IF(ISERROR(VLOOKUP($AD777,技まとめ!$A$1:$F$380,4,FALSE)),"－",VLOOKUP($AD777,技まとめ!$A$1:$F$380,4,FALSE)),"一致","")</f>
        <v>一致</v>
      </c>
      <c r="AI777" s="9" t="s">
        <v>423</v>
      </c>
      <c r="AJ777" s="3" t="str">
        <f>IF(ISERROR(VLOOKUP($AI777,技まとめ!$A$1:$F$380,6,FALSE)),"－",VLOOKUP($AI777,技まとめ!$A$1:$F$380,6,FALSE))</f>
        <v>BL</v>
      </c>
      <c r="AK777" s="3">
        <f>IF(ISERROR(VLOOKUP($AI777,技まとめ!$A$1:$F$380,3,FALSE)),"－",VLOOKUP($AI777,技まとめ!$A$1:$F$380,3,FALSE))</f>
        <v>13</v>
      </c>
      <c r="AL777" s="3">
        <f>IF(ISERROR(VLOOKUP($AI777,技まとめ!$A$1:$F$380,5,FALSE)),"－",VLOOKUP($AI777,技まとめ!$A$1:$F$380,5,FALSE))</f>
        <v>20</v>
      </c>
      <c r="AM777" s="3" t="str">
        <f>IF($E777=IF(ISERROR(VLOOKUP($AI777,技まとめ!$A$1:$F$380,4,FALSE)),"－",VLOOKUP($AI777,技まとめ!$A$1:$F$380,4,FALSE)),"一致","")</f>
        <v/>
      </c>
      <c r="AN777" s="9" t="s">
        <v>116</v>
      </c>
      <c r="AO777" s="3" t="str">
        <f>IF(ISERROR(VLOOKUP($AN777,技まとめ!$A$1:$F$380,6,FALSE)),"－",VLOOKUP($AN777,技まとめ!$A$1:$F$380,6,FALSE))</f>
        <v>DR</v>
      </c>
      <c r="AP777" s="3">
        <f>IF(ISERROR(VLOOKUP($AN777,技まとめ!$A$1:$F$380,3,FALSE)),"－",VLOOKUP($AN777,技まとめ!$A$1:$F$380,3,FALSE))</f>
        <v>63</v>
      </c>
      <c r="AQ777" s="3">
        <f>IF(ISERROR(VLOOKUP($AN777,技まとめ!$A$1:$F$380,5,FALSE)),"－",VLOOKUP($AN777,技まとめ!$A$1:$F$380,5,FALSE))</f>
        <v>42</v>
      </c>
      <c r="AR777" s="3" t="str">
        <f>IF($E777=IF(ISERROR(VLOOKUP($AN777,技まとめ!$A$1:$F$380,4,FALSE)),"－",VLOOKUP($AN777,技まとめ!$A$1:$F$380,4,FALSE)),"一致","")</f>
        <v>一致</v>
      </c>
      <c r="AS777" s="9" t="s">
        <v>98</v>
      </c>
      <c r="AT777" s="3" t="str">
        <f>IF(ISERROR(VLOOKUP($AS777,技まとめ!$A$1:$F$380,6,FALSE)),"－",VLOOKUP($AS777,技まとめ!$A$1:$F$380,6,FALSE))</f>
        <v>BL</v>
      </c>
      <c r="AU777" s="3">
        <f>IF(ISERROR(VLOOKUP($AS777,技まとめ!$A$1:$F$380,3,FALSE)),"－",VLOOKUP($AS777,技まとめ!$A$1:$F$380,3,FALSE))</f>
        <v>58</v>
      </c>
      <c r="AV777" s="3">
        <f>IF(ISERROR(VLOOKUP($AS777,技まとめ!$A$1:$F$380,5,FALSE)),"－",VLOOKUP($AS777,技まとめ!$A$1:$F$380,5,FALSE))</f>
        <v>39</v>
      </c>
      <c r="AW777" s="3" t="str">
        <f>IF($E777=IF(ISERROR(VLOOKUP($AS777,技まとめ!$A$1:$F$380,4,FALSE)),"－",VLOOKUP($AS777,技まとめ!$A$1:$F$380,4,FALSE)),"一致","")</f>
        <v/>
      </c>
      <c r="AX777" s="12" t="str">
        <f t="shared" si="174"/>
        <v>ひとりワンツーコイルターンれっぷうダッシュかげぬい</v>
      </c>
      <c r="AY777" s="12" t="str">
        <f t="shared" si="175"/>
        <v>ひとりワンツーコイルターンれっぷうダッシュかげぬい</v>
      </c>
      <c r="AZ777" s="12" t="str">
        <f t="shared" si="176"/>
        <v>ひとりワンツーコイルターンれっぷうダッシュかげぬい</v>
      </c>
      <c r="BA777" s="12" t="str">
        <f t="shared" si="177"/>
        <v>ひとりワンツーコイルターンれっぷうダッシュかげぬい</v>
      </c>
      <c r="BB777" s="11" t="str">
        <f t="shared" si="178"/>
        <v>DRBLDRBL</v>
      </c>
      <c r="BC777" s="11" t="str">
        <f t="shared" si="179"/>
        <v>DRBLDRBL</v>
      </c>
      <c r="BD777" s="11" t="str">
        <f t="shared" si="180"/>
        <v>DRBLDRBL</v>
      </c>
      <c r="BE777" s="11" t="str">
        <f t="shared" si="181"/>
        <v>DRBLDRBL</v>
      </c>
    </row>
    <row r="778" spans="1:57" ht="11.25" hidden="1" customHeight="1">
      <c r="A778" s="6">
        <v>776</v>
      </c>
      <c r="B778" s="7" t="s">
        <v>1936</v>
      </c>
      <c r="C778" s="8" t="s">
        <v>1937</v>
      </c>
      <c r="D778" s="7" t="s">
        <v>72</v>
      </c>
      <c r="E778" s="7" t="s">
        <v>73</v>
      </c>
      <c r="F778" s="7" t="s">
        <v>128</v>
      </c>
      <c r="G778" s="9">
        <v>93</v>
      </c>
      <c r="H778" s="9">
        <v>129</v>
      </c>
      <c r="I778" s="9">
        <v>47</v>
      </c>
      <c r="J778" s="9">
        <v>54</v>
      </c>
      <c r="K778" s="9">
        <v>51</v>
      </c>
      <c r="L778" s="9">
        <v>53</v>
      </c>
      <c r="M778" s="9">
        <v>60</v>
      </c>
      <c r="N778" s="9">
        <v>59</v>
      </c>
      <c r="O778" s="9">
        <v>57</v>
      </c>
      <c r="P778" s="9">
        <v>34</v>
      </c>
      <c r="Q778" s="10">
        <v>97</v>
      </c>
      <c r="R778" s="11">
        <v>16</v>
      </c>
      <c r="S778" s="11">
        <v>1</v>
      </c>
      <c r="T778" s="11">
        <v>103</v>
      </c>
      <c r="U778" s="11">
        <v>110</v>
      </c>
      <c r="V778" s="11">
        <v>1</v>
      </c>
      <c r="W778" s="11">
        <v>107</v>
      </c>
      <c r="X778" s="11">
        <f t="shared" si="168"/>
        <v>435</v>
      </c>
      <c r="Y778" s="11">
        <f t="shared" si="169"/>
        <v>4420</v>
      </c>
      <c r="Z778" s="11">
        <f t="shared" si="170"/>
        <v>1105</v>
      </c>
      <c r="AA778" s="11">
        <f t="shared" si="171"/>
        <v>4150</v>
      </c>
      <c r="AB778" s="11">
        <f t="shared" si="172"/>
        <v>4150</v>
      </c>
      <c r="AC778" s="6">
        <f t="shared" si="173"/>
        <v>4735</v>
      </c>
      <c r="AD778" s="9" t="s">
        <v>634</v>
      </c>
      <c r="AE778" s="3" t="str">
        <f>IF(ISERROR(VLOOKUP($AD778,技まとめ!$A$1:$F$380,6,FALSE)),"－",VLOOKUP($AD778,技まとめ!$A$1:$F$380,6,FALSE))</f>
        <v>DR</v>
      </c>
      <c r="AF778" s="3">
        <f>IF(ISERROR(VLOOKUP($AD778,技まとめ!$A$1:$F$380,3,FALSE)),"－",VLOOKUP($AD778,技まとめ!$A$1:$F$380,3,FALSE))</f>
        <v>13</v>
      </c>
      <c r="AG778" s="3">
        <f>IF(ISERROR(VLOOKUP($AD778,技まとめ!$A$1:$F$380,5,FALSE)),"－",VLOOKUP($AD778,技まとめ!$A$1:$F$380,5,FALSE))</f>
        <v>20</v>
      </c>
      <c r="AH778" s="3" t="str">
        <f>IF($E778=IF(ISERROR(VLOOKUP($AD778,技まとめ!$A$1:$F$380,4,FALSE)),"－",VLOOKUP($AD778,技まとめ!$A$1:$F$380,4,FALSE)),"一致","")</f>
        <v/>
      </c>
      <c r="AI778" s="9" t="s">
        <v>193</v>
      </c>
      <c r="AJ778" s="3" t="str">
        <f>IF(ISERROR(VLOOKUP($AI778,技まとめ!$A$1:$F$380,6,FALSE)),"－",VLOOKUP($AI778,技まとめ!$A$1:$F$380,6,FALSE))</f>
        <v>NS</v>
      </c>
      <c r="AK778" s="3">
        <f>IF(ISERROR(VLOOKUP($AI778,技まとめ!$A$1:$F$380,3,FALSE)),"－",VLOOKUP($AI778,技まとめ!$A$1:$F$380,3,FALSE))</f>
        <v>66</v>
      </c>
      <c r="AL778" s="3">
        <f>IF(ISERROR(VLOOKUP($AI778,技まとめ!$A$1:$F$380,5,FALSE)),"－",VLOOKUP($AI778,技まとめ!$A$1:$F$380,5,FALSE))</f>
        <v>37</v>
      </c>
      <c r="AM778" s="3" t="str">
        <f>IF($E778=IF(ISERROR(VLOOKUP($AI778,技まとめ!$A$1:$F$380,4,FALSE)),"－",VLOOKUP($AI778,技まとめ!$A$1:$F$380,4,FALSE)),"一致","")</f>
        <v/>
      </c>
      <c r="AN778" s="9" t="s">
        <v>407</v>
      </c>
      <c r="AO778" s="3" t="str">
        <f>IF(ISERROR(VLOOKUP($AN778,技まとめ!$A$1:$F$380,6,FALSE)),"－",VLOOKUP($AN778,技まとめ!$A$1:$F$380,6,FALSE))</f>
        <v>BL</v>
      </c>
      <c r="AP778" s="3">
        <f>IF(ISERROR(VLOOKUP($AN778,技まとめ!$A$1:$F$380,3,FALSE)),"－",VLOOKUP($AN778,技まとめ!$A$1:$F$380,3,FALSE))</f>
        <v>85</v>
      </c>
      <c r="AQ778" s="3">
        <f>IF(ISERROR(VLOOKUP($AN778,技まとめ!$A$1:$F$380,5,FALSE)),"－",VLOOKUP($AN778,技まとめ!$A$1:$F$380,5,FALSE))</f>
        <v>50</v>
      </c>
      <c r="AR778" s="3" t="str">
        <f>IF($E778=IF(ISERROR(VLOOKUP($AN778,技まとめ!$A$1:$F$380,4,FALSE)),"－",VLOOKUP($AN778,技まとめ!$A$1:$F$380,4,FALSE)),"一致","")</f>
        <v/>
      </c>
      <c r="AS778" s="9" t="s">
        <v>1192</v>
      </c>
      <c r="AT778" s="3" t="str">
        <f>IF(ISERROR(VLOOKUP($AS778,技まとめ!$A$1:$F$380,6,FALSE)),"－",VLOOKUP($AS778,技まとめ!$A$1:$F$380,6,FALSE))</f>
        <v>SC</v>
      </c>
      <c r="AU778" s="3">
        <f>IF(ISERROR(VLOOKUP($AS778,技まとめ!$A$1:$F$380,3,FALSE)),"－",VLOOKUP($AS778,技まとめ!$A$1:$F$380,3,FALSE))</f>
        <v>90</v>
      </c>
      <c r="AV778" s="3">
        <f>IF(ISERROR(VLOOKUP($AS778,技まとめ!$A$1:$F$380,5,FALSE)),"－",VLOOKUP($AS778,技まとめ!$A$1:$F$380,5,FALSE))</f>
        <v>49</v>
      </c>
      <c r="AW778" s="3" t="str">
        <f>IF($E778=IF(ISERROR(VLOOKUP($AS778,技まとめ!$A$1:$F$380,4,FALSE)),"－",VLOOKUP($AS778,技まとめ!$A$1:$F$380,4,FALSE)),"一致","")</f>
        <v/>
      </c>
      <c r="AX778" s="12" t="str">
        <f t="shared" si="174"/>
        <v>たまのりピエロツインブーストホエールガードアストロゲート</v>
      </c>
      <c r="AY778" s="12" t="str">
        <f t="shared" si="175"/>
        <v>たまのりピエロツインブーストホエールガードアストロゲート</v>
      </c>
      <c r="AZ778" s="12" t="str">
        <f t="shared" si="176"/>
        <v>たまのりピエロツインブーストホエールガードアストロゲート</v>
      </c>
      <c r="BA778" s="12" t="str">
        <f t="shared" si="177"/>
        <v>たまのりピエロツインブーストホエールガードアストロゲート</v>
      </c>
      <c r="BB778" s="11" t="str">
        <f t="shared" si="178"/>
        <v>DRNSBLSC</v>
      </c>
      <c r="BC778" s="11" t="str">
        <f t="shared" si="179"/>
        <v>DRNSBLSC</v>
      </c>
      <c r="BD778" s="11" t="str">
        <f t="shared" si="180"/>
        <v>DRNSBLSC</v>
      </c>
      <c r="BE778" s="11" t="str">
        <f t="shared" si="181"/>
        <v>DRNSBLSC</v>
      </c>
    </row>
    <row r="779" spans="1:57" ht="11.25" hidden="1" customHeight="1">
      <c r="A779" s="6">
        <v>777</v>
      </c>
      <c r="B779" s="7" t="s">
        <v>1938</v>
      </c>
      <c r="C779" s="8" t="s">
        <v>1939</v>
      </c>
      <c r="D779" s="7" t="s">
        <v>72</v>
      </c>
      <c r="E779" s="7" t="s">
        <v>102</v>
      </c>
      <c r="F779" s="7" t="s">
        <v>109</v>
      </c>
      <c r="G779" s="9">
        <v>120</v>
      </c>
      <c r="H779" s="9">
        <v>103</v>
      </c>
      <c r="I779" s="9">
        <v>56</v>
      </c>
      <c r="J779" s="9">
        <v>56</v>
      </c>
      <c r="K779" s="9">
        <v>54</v>
      </c>
      <c r="L779" s="9">
        <v>58</v>
      </c>
      <c r="M779" s="9">
        <v>56</v>
      </c>
      <c r="N779" s="9">
        <v>53</v>
      </c>
      <c r="O779" s="9">
        <v>52</v>
      </c>
      <c r="P779" s="9">
        <v>40</v>
      </c>
      <c r="Q779" s="10">
        <v>106</v>
      </c>
      <c r="R779" s="11">
        <v>21</v>
      </c>
      <c r="S779" s="11">
        <v>1</v>
      </c>
      <c r="T779" s="11">
        <v>108</v>
      </c>
      <c r="U779" s="11">
        <v>106</v>
      </c>
      <c r="V779" s="11">
        <v>1</v>
      </c>
      <c r="W779" s="11">
        <v>102</v>
      </c>
      <c r="X779" s="11">
        <f t="shared" si="168"/>
        <v>445</v>
      </c>
      <c r="Y779" s="11">
        <f t="shared" si="169"/>
        <v>4755</v>
      </c>
      <c r="Z779" s="11">
        <f t="shared" si="170"/>
        <v>1255</v>
      </c>
      <c r="AA779" s="11">
        <f t="shared" si="171"/>
        <v>4300</v>
      </c>
      <c r="AB779" s="11">
        <f t="shared" si="172"/>
        <v>4300</v>
      </c>
      <c r="AC779" s="6">
        <f t="shared" si="173"/>
        <v>4935</v>
      </c>
      <c r="AD779" s="9" t="s">
        <v>273</v>
      </c>
      <c r="AE779" s="3" t="str">
        <f>IF(ISERROR(VLOOKUP($AD779,技まとめ!$A$1:$F$380,6,FALSE)),"－",VLOOKUP($AD779,技まとめ!$A$1:$F$380,6,FALSE))</f>
        <v>BL</v>
      </c>
      <c r="AF779" s="3">
        <f>IF(ISERROR(VLOOKUP($AD779,技まとめ!$A$1:$F$380,3,FALSE)),"－",VLOOKUP($AD779,技まとめ!$A$1:$F$380,3,FALSE))</f>
        <v>17</v>
      </c>
      <c r="AG779" s="3">
        <f>IF(ISERROR(VLOOKUP($AD779,技まとめ!$A$1:$F$380,5,FALSE)),"－",VLOOKUP($AD779,技まとめ!$A$1:$F$380,5,FALSE))</f>
        <v>20</v>
      </c>
      <c r="AH779" s="3" t="str">
        <f>IF($E779=IF(ISERROR(VLOOKUP($AD779,技まとめ!$A$1:$F$380,4,FALSE)),"－",VLOOKUP($AD779,技まとめ!$A$1:$F$380,4,FALSE)),"一致","")</f>
        <v/>
      </c>
      <c r="AI779" s="9" t="s">
        <v>308</v>
      </c>
      <c r="AJ779" s="3" t="str">
        <f>IF(ISERROR(VLOOKUP($AI779,技まとめ!$A$1:$F$380,6,FALSE)),"－",VLOOKUP($AI779,技まとめ!$A$1:$F$380,6,FALSE))</f>
        <v>DR</v>
      </c>
      <c r="AK779" s="3">
        <f>IF(ISERROR(VLOOKUP($AI779,技まとめ!$A$1:$F$380,3,FALSE)),"－",VLOOKUP($AI779,技まとめ!$A$1:$F$380,3,FALSE))</f>
        <v>28</v>
      </c>
      <c r="AL779" s="3">
        <f>IF(ISERROR(VLOOKUP($AI779,技まとめ!$A$1:$F$380,5,FALSE)),"－",VLOOKUP($AI779,技まとめ!$A$1:$F$380,5,FALSE))</f>
        <v>24</v>
      </c>
      <c r="AM779" s="3" t="str">
        <f>IF($E779=IF(ISERROR(VLOOKUP($AI779,技まとめ!$A$1:$F$380,4,FALSE)),"－",VLOOKUP($AI779,技まとめ!$A$1:$F$380,4,FALSE)),"一致","")</f>
        <v/>
      </c>
      <c r="AN779" s="9" t="s">
        <v>735</v>
      </c>
      <c r="AO779" s="3" t="str">
        <f>IF(ISERROR(VLOOKUP($AN779,技まとめ!$A$1:$F$380,6,FALSE)),"－",VLOOKUP($AN779,技まとめ!$A$1:$F$380,6,FALSE))</f>
        <v>SC</v>
      </c>
      <c r="AP779" s="3">
        <f>IF(ISERROR(VLOOKUP($AN779,技まとめ!$A$1:$F$380,3,FALSE)),"－",VLOOKUP($AN779,技まとめ!$A$1:$F$380,3,FALSE))</f>
        <v>51</v>
      </c>
      <c r="AQ779" s="3">
        <f>IF(ISERROR(VLOOKUP($AN779,技まとめ!$A$1:$F$380,5,FALSE)),"－",VLOOKUP($AN779,技まとめ!$A$1:$F$380,5,FALSE))</f>
        <v>31</v>
      </c>
      <c r="AR779" s="3" t="str">
        <f>IF($E779=IF(ISERROR(VLOOKUP($AN779,技まとめ!$A$1:$F$380,4,FALSE)),"－",VLOOKUP($AN779,技まとめ!$A$1:$F$380,4,FALSE)),"一致","")</f>
        <v>一致</v>
      </c>
      <c r="AS779" s="9" t="s">
        <v>1940</v>
      </c>
      <c r="AT779" s="3" t="str">
        <f>IF(ISERROR(VLOOKUP($AS779,技まとめ!$A$1:$F$380,6,FALSE)),"－",VLOOKUP($AS779,技まとめ!$A$1:$F$380,6,FALSE))</f>
        <v>DR</v>
      </c>
      <c r="AU779" s="3">
        <f>IF(ISERROR(VLOOKUP($AS779,技まとめ!$A$1:$F$380,3,FALSE)),"－",VLOOKUP($AS779,技まとめ!$A$1:$F$380,3,FALSE))</f>
        <v>94</v>
      </c>
      <c r="AV779" s="3">
        <f>IF(ISERROR(VLOOKUP($AS779,技まとめ!$A$1:$F$380,5,FALSE)),"－",VLOOKUP($AS779,技まとめ!$A$1:$F$380,5,FALSE))</f>
        <v>56</v>
      </c>
      <c r="AW779" s="3" t="str">
        <f>IF($E779=IF(ISERROR(VLOOKUP($AS779,技まとめ!$A$1:$F$380,4,FALSE)),"－",VLOOKUP($AS779,技まとめ!$A$1:$F$380,4,FALSE)),"一致","")</f>
        <v/>
      </c>
      <c r="AX779" s="12" t="str">
        <f t="shared" si="174"/>
        <v>しこふみスーパーアルマジロダブルグレネードスーパーエラシコ</v>
      </c>
      <c r="AY779" s="12" t="str">
        <f t="shared" si="175"/>
        <v>しこふみスーパーアルマジロダブルグレネードスーパーエラシコ</v>
      </c>
      <c r="AZ779" s="12" t="str">
        <f t="shared" si="176"/>
        <v>しこふみスーパーアルマジロダブルグレネードスーパーエラシコ</v>
      </c>
      <c r="BA779" s="12" t="str">
        <f t="shared" si="177"/>
        <v>しこふみスーパーアルマジロダブルグレネードスーパーエラシコ</v>
      </c>
      <c r="BB779" s="11" t="str">
        <f t="shared" si="178"/>
        <v>BLDRSCDR</v>
      </c>
      <c r="BC779" s="11" t="str">
        <f t="shared" si="179"/>
        <v>BLDRSCDR</v>
      </c>
      <c r="BD779" s="11" t="str">
        <f t="shared" si="180"/>
        <v>BLDRSCDR</v>
      </c>
      <c r="BE779" s="11" t="str">
        <f t="shared" si="181"/>
        <v>BLDRSCDR</v>
      </c>
    </row>
    <row r="780" spans="1:57" ht="11.25" hidden="1" customHeight="1">
      <c r="A780" s="6">
        <v>778</v>
      </c>
      <c r="B780" s="7" t="s">
        <v>1941</v>
      </c>
      <c r="C780" s="8" t="s">
        <v>1942</v>
      </c>
      <c r="D780" s="7" t="s">
        <v>72</v>
      </c>
      <c r="E780" s="7" t="s">
        <v>95</v>
      </c>
      <c r="F780" s="7" t="s">
        <v>82</v>
      </c>
      <c r="G780" s="9">
        <v>120</v>
      </c>
      <c r="H780" s="9">
        <v>92</v>
      </c>
      <c r="I780" s="9">
        <v>55</v>
      </c>
      <c r="J780" s="9">
        <v>56</v>
      </c>
      <c r="K780" s="9">
        <v>51</v>
      </c>
      <c r="L780" s="9">
        <v>56</v>
      </c>
      <c r="M780" s="9">
        <v>53</v>
      </c>
      <c r="N780" s="9">
        <v>51</v>
      </c>
      <c r="O780" s="9">
        <v>56</v>
      </c>
      <c r="P780" s="9">
        <v>45</v>
      </c>
      <c r="Q780" s="10">
        <v>105</v>
      </c>
      <c r="R780" s="11">
        <v>21</v>
      </c>
      <c r="S780" s="11">
        <v>1</v>
      </c>
      <c r="T780" s="11">
        <v>106</v>
      </c>
      <c r="U780" s="11">
        <v>103</v>
      </c>
      <c r="V780" s="11">
        <v>1</v>
      </c>
      <c r="W780" s="11">
        <v>106</v>
      </c>
      <c r="X780" s="11">
        <f t="shared" si="168"/>
        <v>443</v>
      </c>
      <c r="Y780" s="11">
        <f t="shared" si="169"/>
        <v>4735</v>
      </c>
      <c r="Z780" s="11">
        <f t="shared" si="170"/>
        <v>1275</v>
      </c>
      <c r="AA780" s="11">
        <f t="shared" si="171"/>
        <v>4250</v>
      </c>
      <c r="AB780" s="11">
        <f t="shared" si="172"/>
        <v>4250</v>
      </c>
      <c r="AC780" s="6">
        <f t="shared" si="173"/>
        <v>4875</v>
      </c>
      <c r="AD780" s="9" t="s">
        <v>232</v>
      </c>
      <c r="AE780" s="3" t="str">
        <f>IF(ISERROR(VLOOKUP($AD780,技まとめ!$A$1:$F$380,6,FALSE)),"－",VLOOKUP($AD780,技まとめ!$A$1:$F$380,6,FALSE))</f>
        <v>DR</v>
      </c>
      <c r="AF780" s="3">
        <f>IF(ISERROR(VLOOKUP($AD780,技まとめ!$A$1:$F$380,3,FALSE)),"－",VLOOKUP($AD780,技まとめ!$A$1:$F$380,3,FALSE))</f>
        <v>13</v>
      </c>
      <c r="AG780" s="3">
        <f>IF(ISERROR(VLOOKUP($AD780,技まとめ!$A$1:$F$380,5,FALSE)),"－",VLOOKUP($AD780,技まとめ!$A$1:$F$380,5,FALSE))</f>
        <v>20</v>
      </c>
      <c r="AH780" s="3" t="str">
        <f>IF($E780=IF(ISERROR(VLOOKUP($AD780,技まとめ!$A$1:$F$380,4,FALSE)),"－",VLOOKUP($AD780,技まとめ!$A$1:$F$380,4,FALSE)),"一致","")</f>
        <v>一致</v>
      </c>
      <c r="AI780" s="9" t="s">
        <v>226</v>
      </c>
      <c r="AJ780" s="3" t="str">
        <f>IF(ISERROR(VLOOKUP($AI780,技まとめ!$A$1:$F$380,6,FALSE)),"－",VLOOKUP($AI780,技まとめ!$A$1:$F$380,6,FALSE))</f>
        <v>CA</v>
      </c>
      <c r="AK780" s="3">
        <f>IF(ISERROR(VLOOKUP($AI780,技まとめ!$A$1:$F$380,3,FALSE)),"－",VLOOKUP($AI780,技まとめ!$A$1:$F$380,3,FALSE))</f>
        <v>21</v>
      </c>
      <c r="AL780" s="3">
        <f>IF(ISERROR(VLOOKUP($AI780,技まとめ!$A$1:$F$380,5,FALSE)),"－",VLOOKUP($AI780,技まとめ!$A$1:$F$380,5,FALSE))</f>
        <v>22</v>
      </c>
      <c r="AM780" s="3" t="str">
        <f>IF($E780=IF(ISERROR(VLOOKUP($AI780,技まとめ!$A$1:$F$380,4,FALSE)),"－",VLOOKUP($AI780,技まとめ!$A$1:$F$380,4,FALSE)),"一致","")</f>
        <v>一致</v>
      </c>
      <c r="AN780" s="9" t="s">
        <v>354</v>
      </c>
      <c r="AO780" s="3" t="str">
        <f>IF(ISERROR(VLOOKUP($AN780,技まとめ!$A$1:$F$380,6,FALSE)),"－",VLOOKUP($AN780,技まとめ!$A$1:$F$380,6,FALSE))</f>
        <v>CA</v>
      </c>
      <c r="AP780" s="3">
        <f>IF(ISERROR(VLOOKUP($AN780,技まとめ!$A$1:$F$380,3,FALSE)),"－",VLOOKUP($AN780,技まとめ!$A$1:$F$380,3,FALSE))</f>
        <v>38</v>
      </c>
      <c r="AQ780" s="3">
        <f>IF(ISERROR(VLOOKUP($AN780,技まとめ!$A$1:$F$380,5,FALSE)),"－",VLOOKUP($AN780,技まとめ!$A$1:$F$380,5,FALSE))</f>
        <v>30</v>
      </c>
      <c r="AR780" s="3" t="str">
        <f>IF($E780=IF(ISERROR(VLOOKUP($AN780,技まとめ!$A$1:$F$380,4,FALSE)),"－",VLOOKUP($AN780,技まとめ!$A$1:$F$380,4,FALSE)),"一致","")</f>
        <v>一致</v>
      </c>
      <c r="AS780" s="9" t="s">
        <v>248</v>
      </c>
      <c r="AT780" s="3" t="str">
        <f>IF(ISERROR(VLOOKUP($AS780,技まとめ!$A$1:$F$380,6,FALSE)),"－",VLOOKUP($AS780,技まとめ!$A$1:$F$380,6,FALSE))</f>
        <v>DR</v>
      </c>
      <c r="AU780" s="3">
        <f>IF(ISERROR(VLOOKUP($AS780,技まとめ!$A$1:$F$380,3,FALSE)),"－",VLOOKUP($AS780,技まとめ!$A$1:$F$380,3,FALSE))</f>
        <v>53</v>
      </c>
      <c r="AV780" s="3">
        <f>IF(ISERROR(VLOOKUP($AS780,技まとめ!$A$1:$F$380,5,FALSE)),"－",VLOOKUP($AS780,技まとめ!$A$1:$F$380,5,FALSE))</f>
        <v>35</v>
      </c>
      <c r="AW780" s="3" t="str">
        <f>IF($E780=IF(ISERROR(VLOOKUP($AS780,技まとめ!$A$1:$F$380,4,FALSE)),"－",VLOOKUP($AS780,技まとめ!$A$1:$F$380,4,FALSE)),"一致","")</f>
        <v>一致</v>
      </c>
      <c r="AX780" s="12" t="str">
        <f t="shared" si="174"/>
        <v>のろいゆがむくうかんシュートポケットたつまきどくぎり</v>
      </c>
      <c r="AY780" s="12" t="str">
        <f t="shared" si="175"/>
        <v>のろいゆがむくうかんシュートポケットたつまきどくぎり</v>
      </c>
      <c r="AZ780" s="12" t="str">
        <f t="shared" si="176"/>
        <v>のろいゆがむくうかんシュートポケットたつまきどくぎり</v>
      </c>
      <c r="BA780" s="12" t="str">
        <f t="shared" si="177"/>
        <v>のろいゆがむくうかんシュートポケットたつまきどくぎり</v>
      </c>
      <c r="BB780" s="11" t="str">
        <f t="shared" si="178"/>
        <v>DRCACADR</v>
      </c>
      <c r="BC780" s="11" t="str">
        <f t="shared" si="179"/>
        <v>DRCACADR</v>
      </c>
      <c r="BD780" s="11" t="str">
        <f t="shared" si="180"/>
        <v>DRCACADR</v>
      </c>
      <c r="BE780" s="11" t="str">
        <f t="shared" si="181"/>
        <v>DRCACADR</v>
      </c>
    </row>
    <row r="781" spans="1:57" ht="11.25" hidden="1" customHeight="1">
      <c r="A781" s="6">
        <v>779</v>
      </c>
      <c r="B781" s="7" t="s">
        <v>1943</v>
      </c>
      <c r="C781" s="8" t="s">
        <v>1944</v>
      </c>
      <c r="D781" s="7" t="s">
        <v>72</v>
      </c>
      <c r="E781" s="7" t="s">
        <v>95</v>
      </c>
      <c r="F781" s="7" t="s">
        <v>128</v>
      </c>
      <c r="G781" s="9">
        <v>119</v>
      </c>
      <c r="H781" s="9">
        <v>111</v>
      </c>
      <c r="I781" s="9">
        <v>53</v>
      </c>
      <c r="J781" s="9">
        <v>53</v>
      </c>
      <c r="K781" s="9">
        <v>54</v>
      </c>
      <c r="L781" s="9">
        <v>51</v>
      </c>
      <c r="M781" s="9">
        <v>53</v>
      </c>
      <c r="N781" s="9">
        <v>56</v>
      </c>
      <c r="O781" s="9">
        <v>51</v>
      </c>
      <c r="P781" s="9">
        <v>51</v>
      </c>
      <c r="Q781" s="10">
        <v>103</v>
      </c>
      <c r="R781" s="11">
        <v>32</v>
      </c>
      <c r="S781" s="11">
        <v>1</v>
      </c>
      <c r="T781" s="11">
        <v>101</v>
      </c>
      <c r="U781" s="11">
        <v>103</v>
      </c>
      <c r="V781" s="11">
        <v>1</v>
      </c>
      <c r="W781" s="11">
        <v>101</v>
      </c>
      <c r="X781" s="11">
        <f t="shared" si="168"/>
        <v>442</v>
      </c>
      <c r="Y781" s="11">
        <f t="shared" si="169"/>
        <v>4630</v>
      </c>
      <c r="Z781" s="11">
        <f t="shared" si="170"/>
        <v>1635</v>
      </c>
      <c r="AA781" s="11">
        <f t="shared" si="171"/>
        <v>4050</v>
      </c>
      <c r="AB781" s="11">
        <f t="shared" si="172"/>
        <v>4050</v>
      </c>
      <c r="AC781" s="6">
        <f t="shared" si="173"/>
        <v>4705</v>
      </c>
      <c r="AD781" s="9" t="s">
        <v>634</v>
      </c>
      <c r="AE781" s="3" t="str">
        <f>IF(ISERROR(VLOOKUP($AD781,技まとめ!$A$1:$F$380,6,FALSE)),"－",VLOOKUP($AD781,技まとめ!$A$1:$F$380,6,FALSE))</f>
        <v>DR</v>
      </c>
      <c r="AF781" s="3">
        <f>IF(ISERROR(VLOOKUP($AD781,技まとめ!$A$1:$F$380,3,FALSE)),"－",VLOOKUP($AD781,技まとめ!$A$1:$F$380,3,FALSE))</f>
        <v>13</v>
      </c>
      <c r="AG781" s="3">
        <f>IF(ISERROR(VLOOKUP($AD781,技まとめ!$A$1:$F$380,5,FALSE)),"－",VLOOKUP($AD781,技まとめ!$A$1:$F$380,5,FALSE))</f>
        <v>20</v>
      </c>
      <c r="AH781" s="3" t="str">
        <f>IF($E781=IF(ISERROR(VLOOKUP($AD781,技まとめ!$A$1:$F$380,4,FALSE)),"－",VLOOKUP($AD781,技まとめ!$A$1:$F$380,4,FALSE)),"一致","")</f>
        <v/>
      </c>
      <c r="AI781" s="9" t="s">
        <v>258</v>
      </c>
      <c r="AJ781" s="3" t="str">
        <f>IF(ISERROR(VLOOKUP($AI781,技まとめ!$A$1:$F$380,6,FALSE)),"－",VLOOKUP($AI781,技まとめ!$A$1:$F$380,6,FALSE))</f>
        <v>SC</v>
      </c>
      <c r="AK781" s="3">
        <f>IF(ISERROR(VLOOKUP($AI781,技まとめ!$A$1:$F$380,3,FALSE)),"－",VLOOKUP($AI781,技まとめ!$A$1:$F$380,3,FALSE))</f>
        <v>28</v>
      </c>
      <c r="AL781" s="3">
        <f>IF(ISERROR(VLOOKUP($AI781,技まとめ!$A$1:$F$380,5,FALSE)),"－",VLOOKUP($AI781,技まとめ!$A$1:$F$380,5,FALSE))</f>
        <v>21</v>
      </c>
      <c r="AM781" s="3" t="str">
        <f>IF($E781=IF(ISERROR(VLOOKUP($AI781,技まとめ!$A$1:$F$380,4,FALSE)),"－",VLOOKUP($AI781,技まとめ!$A$1:$F$380,4,FALSE)),"一致","")</f>
        <v/>
      </c>
      <c r="AN781" s="9" t="s">
        <v>117</v>
      </c>
      <c r="AO781" s="3" t="str">
        <f>IF(ISERROR(VLOOKUP($AN781,技まとめ!$A$1:$F$380,6,FALSE)),"－",VLOOKUP($AN781,技まとめ!$A$1:$F$380,6,FALSE))</f>
        <v>SC</v>
      </c>
      <c r="AP781" s="3">
        <f>IF(ISERROR(VLOOKUP($AN781,技まとめ!$A$1:$F$380,3,FALSE)),"－",VLOOKUP($AN781,技まとめ!$A$1:$F$380,3,FALSE))</f>
        <v>38</v>
      </c>
      <c r="AQ781" s="3">
        <f>IF(ISERROR(VLOOKUP($AN781,技まとめ!$A$1:$F$380,5,FALSE)),"－",VLOOKUP($AN781,技まとめ!$A$1:$F$380,5,FALSE))</f>
        <v>25</v>
      </c>
      <c r="AR781" s="3" t="str">
        <f>IF($E781=IF(ISERROR(VLOOKUP($AN781,技まとめ!$A$1:$F$380,4,FALSE)),"－",VLOOKUP($AN781,技まとめ!$A$1:$F$380,4,FALSE)),"一致","")</f>
        <v/>
      </c>
      <c r="AS781" s="9" t="s">
        <v>1945</v>
      </c>
      <c r="AT781" s="3" t="str">
        <f>IF(ISERROR(VLOOKUP($AS781,技まとめ!$A$1:$F$380,6,FALSE)),"－",VLOOKUP($AS781,技まとめ!$A$1:$F$380,6,FALSE))</f>
        <v>NS</v>
      </c>
      <c r="AU781" s="3">
        <f>IF(ISERROR(VLOOKUP($AS781,技まとめ!$A$1:$F$380,3,FALSE)),"－",VLOOKUP($AS781,技まとめ!$A$1:$F$380,3,FALSE))</f>
        <v>125</v>
      </c>
      <c r="AV781" s="3">
        <f>IF(ISERROR(VLOOKUP($AS781,技まとめ!$A$1:$F$380,5,FALSE)),"－",VLOOKUP($AS781,技まとめ!$A$1:$F$380,5,FALSE))</f>
        <v>64</v>
      </c>
      <c r="AW781" s="3" t="str">
        <f>IF($E781=IF(ISERROR(VLOOKUP($AS781,技まとめ!$A$1:$F$380,4,FALSE)),"－",VLOOKUP($AS781,技まとめ!$A$1:$F$380,4,FALSE)),"一致","")</f>
        <v/>
      </c>
      <c r="AX781" s="12" t="str">
        <f t="shared" si="174"/>
        <v>たまのりピエロかみかくしクルクルヘッドザ・ギャラクシー</v>
      </c>
      <c r="AY781" s="12" t="str">
        <f t="shared" si="175"/>
        <v>たまのりピエロかみかくしクルクルヘッドザ・ギャラクシー</v>
      </c>
      <c r="AZ781" s="12" t="str">
        <f t="shared" si="176"/>
        <v>たまのりピエロかみかくしクルクルヘッドザ・ギャラクシー</v>
      </c>
      <c r="BA781" s="12" t="str">
        <f t="shared" si="177"/>
        <v>たまのりピエロかみかくしクルクルヘッドザ・ギャラクシー</v>
      </c>
      <c r="BB781" s="11" t="str">
        <f t="shared" si="178"/>
        <v>DRSCSCNS</v>
      </c>
      <c r="BC781" s="11" t="str">
        <f t="shared" si="179"/>
        <v>DRSCSCNS</v>
      </c>
      <c r="BD781" s="11" t="str">
        <f t="shared" si="180"/>
        <v>DRSCSCNS</v>
      </c>
      <c r="BE781" s="11" t="str">
        <f t="shared" si="181"/>
        <v>DRSCSCNS</v>
      </c>
    </row>
    <row r="782" spans="1:57" ht="11.25" hidden="1" customHeight="1">
      <c r="A782" s="6">
        <v>780</v>
      </c>
      <c r="B782" s="7" t="s">
        <v>1946</v>
      </c>
      <c r="C782" s="8" t="s">
        <v>1947</v>
      </c>
      <c r="D782" s="7" t="s">
        <v>72</v>
      </c>
      <c r="E782" s="7" t="s">
        <v>81</v>
      </c>
      <c r="F782" s="7" t="s">
        <v>82</v>
      </c>
      <c r="G782" s="9">
        <v>100</v>
      </c>
      <c r="H782" s="9">
        <v>94</v>
      </c>
      <c r="I782" s="9">
        <v>56</v>
      </c>
      <c r="J782" s="9">
        <v>53</v>
      </c>
      <c r="K782" s="9">
        <v>51</v>
      </c>
      <c r="L782" s="9">
        <v>56</v>
      </c>
      <c r="M782" s="9">
        <v>53</v>
      </c>
      <c r="N782" s="9">
        <v>58</v>
      </c>
      <c r="O782" s="9">
        <v>53</v>
      </c>
      <c r="P782" s="9">
        <v>42</v>
      </c>
      <c r="Q782" s="10">
        <v>106</v>
      </c>
      <c r="R782" s="11">
        <v>22</v>
      </c>
      <c r="S782" s="11">
        <v>1</v>
      </c>
      <c r="T782" s="11">
        <v>106</v>
      </c>
      <c r="U782" s="11">
        <v>103</v>
      </c>
      <c r="V782" s="11">
        <v>1</v>
      </c>
      <c r="W782" s="11">
        <v>103</v>
      </c>
      <c r="X782" s="11">
        <f t="shared" si="168"/>
        <v>442</v>
      </c>
      <c r="Y782" s="11">
        <f t="shared" si="169"/>
        <v>4760</v>
      </c>
      <c r="Z782" s="11">
        <f t="shared" si="170"/>
        <v>1295</v>
      </c>
      <c r="AA782" s="11">
        <f t="shared" si="171"/>
        <v>4235</v>
      </c>
      <c r="AB782" s="11">
        <f t="shared" si="172"/>
        <v>4235</v>
      </c>
      <c r="AC782" s="6">
        <f t="shared" si="173"/>
        <v>4865</v>
      </c>
      <c r="AD782" s="9" t="s">
        <v>235</v>
      </c>
      <c r="AE782" s="3" t="str">
        <f>IF(ISERROR(VLOOKUP($AD782,技まとめ!$A$1:$F$380,6,FALSE)),"－",VLOOKUP($AD782,技まとめ!$A$1:$F$380,6,FALSE))</f>
        <v>BL</v>
      </c>
      <c r="AF782" s="3">
        <f>IF(ISERROR(VLOOKUP($AD782,技まとめ!$A$1:$F$380,3,FALSE)),"－",VLOOKUP($AD782,技まとめ!$A$1:$F$380,3,FALSE))</f>
        <v>18</v>
      </c>
      <c r="AG782" s="3">
        <f>IF(ISERROR(VLOOKUP($AD782,技まとめ!$A$1:$F$380,5,FALSE)),"－",VLOOKUP($AD782,技まとめ!$A$1:$F$380,5,FALSE))</f>
        <v>21</v>
      </c>
      <c r="AH782" s="3" t="str">
        <f>IF($E782=IF(ISERROR(VLOOKUP($AD782,技まとめ!$A$1:$F$380,4,FALSE)),"－",VLOOKUP($AD782,技まとめ!$A$1:$F$380,4,FALSE)),"一致","")</f>
        <v/>
      </c>
      <c r="AI782" s="9" t="s">
        <v>710</v>
      </c>
      <c r="AJ782" s="3" t="str">
        <f>IF(ISERROR(VLOOKUP($AI782,技まとめ!$A$1:$F$380,6,FALSE)),"－",VLOOKUP($AI782,技まとめ!$A$1:$F$380,6,FALSE))</f>
        <v>DR</v>
      </c>
      <c r="AK782" s="3">
        <f>IF(ISERROR(VLOOKUP($AI782,技まとめ!$A$1:$F$380,3,FALSE)),"－",VLOOKUP($AI782,技まとめ!$A$1:$F$380,3,FALSE))</f>
        <v>15</v>
      </c>
      <c r="AL782" s="3">
        <f>IF(ISERROR(VLOOKUP($AI782,技まとめ!$A$1:$F$380,5,FALSE)),"－",VLOOKUP($AI782,技まとめ!$A$1:$F$380,5,FALSE))</f>
        <v>20</v>
      </c>
      <c r="AM782" s="3" t="str">
        <f>IF($E782=IF(ISERROR(VLOOKUP($AI782,技まとめ!$A$1:$F$380,4,FALSE)),"－",VLOOKUP($AI782,技まとめ!$A$1:$F$380,4,FALSE)),"一致","")</f>
        <v/>
      </c>
      <c r="AN782" s="9" t="s">
        <v>305</v>
      </c>
      <c r="AO782" s="3" t="str">
        <f>IF(ISERROR(VLOOKUP($AN782,技まとめ!$A$1:$F$380,6,FALSE)),"－",VLOOKUP($AN782,技まとめ!$A$1:$F$380,6,FALSE))</f>
        <v>BL</v>
      </c>
      <c r="AP782" s="3">
        <f>IF(ISERROR(VLOOKUP($AN782,技まとめ!$A$1:$F$380,3,FALSE)),"－",VLOOKUP($AN782,技まとめ!$A$1:$F$380,3,FALSE))</f>
        <v>41</v>
      </c>
      <c r="AQ782" s="3">
        <f>IF(ISERROR(VLOOKUP($AN782,技まとめ!$A$1:$F$380,5,FALSE)),"－",VLOOKUP($AN782,技まとめ!$A$1:$F$380,5,FALSE))</f>
        <v>30</v>
      </c>
      <c r="AR782" s="3" t="str">
        <f>IF($E782=IF(ISERROR(VLOOKUP($AN782,技まとめ!$A$1:$F$380,4,FALSE)),"－",VLOOKUP($AN782,技まとめ!$A$1:$F$380,4,FALSE)),"一致","")</f>
        <v/>
      </c>
      <c r="AS782" s="9" t="s">
        <v>300</v>
      </c>
      <c r="AT782" s="3" t="str">
        <f>IF(ISERROR(VLOOKUP($AS782,技まとめ!$A$1:$F$380,6,FALSE)),"－",VLOOKUP($AS782,技まとめ!$A$1:$F$380,6,FALSE))</f>
        <v>BB</v>
      </c>
      <c r="AU782" s="3">
        <f>IF(ISERROR(VLOOKUP($AS782,技まとめ!$A$1:$F$380,3,FALSE)),"－",VLOOKUP($AS782,技まとめ!$A$1:$F$380,3,FALSE))</f>
        <v>49</v>
      </c>
      <c r="AV782" s="3">
        <f>IF(ISERROR(VLOOKUP($AS782,技まとめ!$A$1:$F$380,5,FALSE)),"－",VLOOKUP($AS782,技まとめ!$A$1:$F$380,5,FALSE))</f>
        <v>32</v>
      </c>
      <c r="AW782" s="3" t="str">
        <f>IF($E782=IF(ISERROR(VLOOKUP($AS782,技まとめ!$A$1:$F$380,4,FALSE)),"－",VLOOKUP($AS782,技まとめ!$A$1:$F$380,4,FALSE)),"一致","")</f>
        <v>一致</v>
      </c>
      <c r="AX782" s="12" t="str">
        <f t="shared" si="174"/>
        <v>ドッペルゲンガーひとりワンツーフェイクボールスピニングカット</v>
      </c>
      <c r="AY782" s="12" t="str">
        <f t="shared" si="175"/>
        <v>ドッペルゲンガーひとりワンツーフェイクボールスピニングカット</v>
      </c>
      <c r="AZ782" s="12" t="str">
        <f t="shared" si="176"/>
        <v>ドッペルゲンガーひとりワンツーフェイクボールスピニングカット</v>
      </c>
      <c r="BA782" s="12" t="str">
        <f t="shared" si="177"/>
        <v>ドッペルゲンガーひとりワンツーフェイクボールスピニングカット</v>
      </c>
      <c r="BB782" s="11" t="str">
        <f t="shared" si="178"/>
        <v>BLDRBLBB</v>
      </c>
      <c r="BC782" s="11" t="str">
        <f t="shared" si="179"/>
        <v>BLDRBLBB</v>
      </c>
      <c r="BD782" s="11" t="str">
        <f t="shared" si="180"/>
        <v>BLDRBLBB</v>
      </c>
      <c r="BE782" s="11" t="str">
        <f t="shared" si="181"/>
        <v>BLDRBLBB</v>
      </c>
    </row>
    <row r="783" spans="1:57" ht="11.25" hidden="1" customHeight="1">
      <c r="A783" s="6">
        <v>781</v>
      </c>
      <c r="B783" s="7" t="s">
        <v>1948</v>
      </c>
      <c r="C783" s="8" t="s">
        <v>1949</v>
      </c>
      <c r="D783" s="7" t="s">
        <v>72</v>
      </c>
      <c r="E783" s="7" t="s">
        <v>95</v>
      </c>
      <c r="F783" s="7" t="s">
        <v>109</v>
      </c>
      <c r="G783" s="9">
        <v>111</v>
      </c>
      <c r="H783" s="9">
        <v>102</v>
      </c>
      <c r="I783" s="9">
        <v>51</v>
      </c>
      <c r="J783" s="9">
        <v>57</v>
      </c>
      <c r="K783" s="9">
        <v>51</v>
      </c>
      <c r="L783" s="9">
        <v>56</v>
      </c>
      <c r="M783" s="9">
        <v>54</v>
      </c>
      <c r="N783" s="9">
        <v>53</v>
      </c>
      <c r="O783" s="9">
        <v>51</v>
      </c>
      <c r="P783" s="9">
        <v>51</v>
      </c>
      <c r="Q783" s="10">
        <v>101</v>
      </c>
      <c r="R783" s="11">
        <v>30</v>
      </c>
      <c r="S783" s="11">
        <v>1</v>
      </c>
      <c r="T783" s="11">
        <v>106</v>
      </c>
      <c r="U783" s="11">
        <v>104</v>
      </c>
      <c r="V783" s="11">
        <v>1</v>
      </c>
      <c r="W783" s="11">
        <v>101</v>
      </c>
      <c r="X783" s="11">
        <f t="shared" si="168"/>
        <v>444</v>
      </c>
      <c r="Y783" s="11">
        <f t="shared" si="169"/>
        <v>4550</v>
      </c>
      <c r="Z783" s="11">
        <f t="shared" si="170"/>
        <v>1565</v>
      </c>
      <c r="AA783" s="11">
        <f t="shared" si="171"/>
        <v>4225</v>
      </c>
      <c r="AB783" s="11">
        <f t="shared" si="172"/>
        <v>4225</v>
      </c>
      <c r="AC783" s="6">
        <f t="shared" si="173"/>
        <v>4895</v>
      </c>
      <c r="AD783" s="9" t="s">
        <v>339</v>
      </c>
      <c r="AE783" s="3" t="str">
        <f>IF(ISERROR(VLOOKUP($AD783,技まとめ!$A$1:$F$380,6,FALSE)),"－",VLOOKUP($AD783,技まとめ!$A$1:$F$380,6,FALSE))</f>
        <v>NS</v>
      </c>
      <c r="AF783" s="3">
        <f>IF(ISERROR(VLOOKUP($AD783,技まとめ!$A$1:$F$380,3,FALSE)),"－",VLOOKUP($AD783,技まとめ!$A$1:$F$380,3,FALSE))</f>
        <v>42</v>
      </c>
      <c r="AG783" s="3">
        <f>IF(ISERROR(VLOOKUP($AD783,技まとめ!$A$1:$F$380,5,FALSE)),"－",VLOOKUP($AD783,技まとめ!$A$1:$F$380,5,FALSE))</f>
        <v>28</v>
      </c>
      <c r="AH783" s="3" t="str">
        <f>IF($E783=IF(ISERROR(VLOOKUP($AD783,技まとめ!$A$1:$F$380,4,FALSE)),"－",VLOOKUP($AD783,技まとめ!$A$1:$F$380,4,FALSE)),"一致","")</f>
        <v>一致</v>
      </c>
      <c r="AI783" s="9" t="s">
        <v>116</v>
      </c>
      <c r="AJ783" s="3" t="str">
        <f>IF(ISERROR(VLOOKUP($AI783,技まとめ!$A$1:$F$380,6,FALSE)),"－",VLOOKUP($AI783,技まとめ!$A$1:$F$380,6,FALSE))</f>
        <v>DR</v>
      </c>
      <c r="AK783" s="3">
        <f>IF(ISERROR(VLOOKUP($AI783,技まとめ!$A$1:$F$380,3,FALSE)),"－",VLOOKUP($AI783,技まとめ!$A$1:$F$380,3,FALSE))</f>
        <v>63</v>
      </c>
      <c r="AL783" s="3">
        <f>IF(ISERROR(VLOOKUP($AI783,技まとめ!$A$1:$F$380,5,FALSE)),"－",VLOOKUP($AI783,技まとめ!$A$1:$F$380,5,FALSE))</f>
        <v>42</v>
      </c>
      <c r="AM783" s="3" t="str">
        <f>IF($E783=IF(ISERROR(VLOOKUP($AI783,技まとめ!$A$1:$F$380,4,FALSE)),"－",VLOOKUP($AI783,技まとめ!$A$1:$F$380,4,FALSE)),"一致","")</f>
        <v/>
      </c>
      <c r="AN783" s="9" t="s">
        <v>251</v>
      </c>
      <c r="AO783" s="3" t="str">
        <f>IF(ISERROR(VLOOKUP($AN783,技まとめ!$A$1:$F$380,6,FALSE)),"－",VLOOKUP($AN783,技まとめ!$A$1:$F$380,6,FALSE))</f>
        <v>BL</v>
      </c>
      <c r="AP783" s="3">
        <f>IF(ISERROR(VLOOKUP($AN783,技まとめ!$A$1:$F$380,3,FALSE)),"－",VLOOKUP($AN783,技まとめ!$A$1:$F$380,3,FALSE))</f>
        <v>46</v>
      </c>
      <c r="AQ783" s="3">
        <f>IF(ISERROR(VLOOKUP($AN783,技まとめ!$A$1:$F$380,5,FALSE)),"－",VLOOKUP($AN783,技まとめ!$A$1:$F$380,5,FALSE))</f>
        <v>33</v>
      </c>
      <c r="AR783" s="3" t="str">
        <f>IF($E783=IF(ISERROR(VLOOKUP($AN783,技まとめ!$A$1:$F$380,4,FALSE)),"－",VLOOKUP($AN783,技まとめ!$A$1:$F$380,4,FALSE)),"一致","")</f>
        <v>一致</v>
      </c>
      <c r="AS783" s="9" t="s">
        <v>540</v>
      </c>
      <c r="AT783" s="3" t="str">
        <f>IF(ISERROR(VLOOKUP($AS783,技まとめ!$A$1:$F$380,6,FALSE)),"－",VLOOKUP($AS783,技まとめ!$A$1:$F$380,6,FALSE))</f>
        <v>BS</v>
      </c>
      <c r="AU783" s="3">
        <f>IF(ISERROR(VLOOKUP($AS783,技まとめ!$A$1:$F$380,3,FALSE)),"－",VLOOKUP($AS783,技まとめ!$A$1:$F$380,3,FALSE))</f>
        <v>51</v>
      </c>
      <c r="AV783" s="3">
        <f>IF(ISERROR(VLOOKUP($AS783,技まとめ!$A$1:$F$380,5,FALSE)),"－",VLOOKUP($AS783,技まとめ!$A$1:$F$380,5,FALSE))</f>
        <v>31</v>
      </c>
      <c r="AW783" s="3" t="str">
        <f>IF($E783=IF(ISERROR(VLOOKUP($AS783,技まとめ!$A$1:$F$380,4,FALSE)),"－",VLOOKUP($AS783,技まとめ!$A$1:$F$380,4,FALSE)),"一致","")</f>
        <v/>
      </c>
      <c r="AX783" s="12" t="str">
        <f t="shared" si="174"/>
        <v>ラン・ボール・ランれっぷうダッシュくものいとバックトルネード</v>
      </c>
      <c r="AY783" s="12" t="str">
        <f t="shared" si="175"/>
        <v>ラン・ボール・ランれっぷうダッシュくものいとバックトルネード</v>
      </c>
      <c r="AZ783" s="12" t="str">
        <f t="shared" si="176"/>
        <v>ラン・ボール・ランれっぷうダッシュくものいとバックトルネード</v>
      </c>
      <c r="BA783" s="12" t="str">
        <f t="shared" si="177"/>
        <v>ラン・ボール・ランれっぷうダッシュくものいとバックトルネード</v>
      </c>
      <c r="BB783" s="11" t="str">
        <f t="shared" si="178"/>
        <v>NSDRBLBS</v>
      </c>
      <c r="BC783" s="11" t="str">
        <f t="shared" si="179"/>
        <v>NSDRBLBS</v>
      </c>
      <c r="BD783" s="11" t="str">
        <f t="shared" si="180"/>
        <v>NSDRBLBS</v>
      </c>
      <c r="BE783" s="11" t="str">
        <f t="shared" si="181"/>
        <v>NSDRBLBS</v>
      </c>
    </row>
    <row r="784" spans="1:57" ht="11.25" hidden="1" customHeight="1">
      <c r="A784" s="6">
        <v>782</v>
      </c>
      <c r="B784" s="7" t="s">
        <v>1950</v>
      </c>
      <c r="C784" s="8" t="s">
        <v>1951</v>
      </c>
      <c r="D784" s="7" t="s">
        <v>72</v>
      </c>
      <c r="E784" s="7" t="s">
        <v>95</v>
      </c>
      <c r="F784" s="7" t="s">
        <v>82</v>
      </c>
      <c r="G784" s="9">
        <v>122</v>
      </c>
      <c r="H784" s="9">
        <v>100</v>
      </c>
      <c r="I784" s="9">
        <v>47</v>
      </c>
      <c r="J784" s="9">
        <v>53</v>
      </c>
      <c r="K784" s="9">
        <v>53</v>
      </c>
      <c r="L784" s="9">
        <v>51</v>
      </c>
      <c r="M784" s="9">
        <v>57</v>
      </c>
      <c r="N784" s="9">
        <v>60</v>
      </c>
      <c r="O784" s="9">
        <v>51</v>
      </c>
      <c r="P784" s="9">
        <v>50</v>
      </c>
      <c r="Q784" s="10">
        <v>97</v>
      </c>
      <c r="R784" s="11">
        <v>34</v>
      </c>
      <c r="S784" s="11">
        <v>1</v>
      </c>
      <c r="T784" s="11">
        <v>101</v>
      </c>
      <c r="U784" s="11">
        <v>107</v>
      </c>
      <c r="V784" s="11">
        <v>1</v>
      </c>
      <c r="W784" s="11">
        <v>101</v>
      </c>
      <c r="X784" s="11">
        <f t="shared" si="168"/>
        <v>442</v>
      </c>
      <c r="Y784" s="11">
        <f t="shared" si="169"/>
        <v>4390</v>
      </c>
      <c r="Z784" s="11">
        <f t="shared" si="170"/>
        <v>1705</v>
      </c>
      <c r="AA784" s="11">
        <f t="shared" si="171"/>
        <v>4050</v>
      </c>
      <c r="AB784" s="11">
        <f t="shared" si="172"/>
        <v>4050</v>
      </c>
      <c r="AC784" s="6">
        <f t="shared" si="173"/>
        <v>4715</v>
      </c>
      <c r="AD784" s="9" t="s">
        <v>295</v>
      </c>
      <c r="AE784" s="3" t="str">
        <f>IF(ISERROR(VLOOKUP($AD784,技まとめ!$A$1:$F$380,6,FALSE)),"－",VLOOKUP($AD784,技まとめ!$A$1:$F$380,6,FALSE))</f>
        <v>DR</v>
      </c>
      <c r="AF784" s="3">
        <f>IF(ISERROR(VLOOKUP($AD784,技まとめ!$A$1:$F$380,3,FALSE)),"－",VLOOKUP($AD784,技まとめ!$A$1:$F$380,3,FALSE))</f>
        <v>13</v>
      </c>
      <c r="AG784" s="3">
        <f>IF(ISERROR(VLOOKUP($AD784,技まとめ!$A$1:$F$380,5,FALSE)),"－",VLOOKUP($AD784,技まとめ!$A$1:$F$380,5,FALSE))</f>
        <v>20</v>
      </c>
      <c r="AH784" s="3" t="str">
        <f>IF($E784=IF(ISERROR(VLOOKUP($AD784,技まとめ!$A$1:$F$380,4,FALSE)),"－",VLOOKUP($AD784,技まとめ!$A$1:$F$380,4,FALSE)),"一致","")</f>
        <v/>
      </c>
      <c r="AI784" s="9" t="s">
        <v>104</v>
      </c>
      <c r="AJ784" s="3" t="str">
        <f>IF(ISERROR(VLOOKUP($AI784,技まとめ!$A$1:$F$380,6,FALSE)),"－",VLOOKUP($AI784,技まとめ!$A$1:$F$380,6,FALSE))</f>
        <v>LS</v>
      </c>
      <c r="AK784" s="3">
        <f>IF(ISERROR(VLOOKUP($AI784,技まとめ!$A$1:$F$380,3,FALSE)),"－",VLOOKUP($AI784,技まとめ!$A$1:$F$380,3,FALSE))</f>
        <v>30</v>
      </c>
      <c r="AL784" s="3">
        <f>IF(ISERROR(VLOOKUP($AI784,技まとめ!$A$1:$F$380,5,FALSE)),"－",VLOOKUP($AI784,技まとめ!$A$1:$F$380,5,FALSE))</f>
        <v>25</v>
      </c>
      <c r="AM784" s="3" t="str">
        <f>IF($E784=IF(ISERROR(VLOOKUP($AI784,技まとめ!$A$1:$F$380,4,FALSE)),"－",VLOOKUP($AI784,技まとめ!$A$1:$F$380,4,FALSE)),"一致","")</f>
        <v/>
      </c>
      <c r="AN784" s="9" t="s">
        <v>186</v>
      </c>
      <c r="AO784" s="3" t="str">
        <f>IF(ISERROR(VLOOKUP($AN784,技まとめ!$A$1:$F$380,6,FALSE)),"－",VLOOKUP($AN784,技まとめ!$A$1:$F$380,6,FALSE))</f>
        <v>DR</v>
      </c>
      <c r="AP784" s="3">
        <f>IF(ISERROR(VLOOKUP($AN784,技まとめ!$A$1:$F$380,3,FALSE)),"－",VLOOKUP($AN784,技まとめ!$A$1:$F$380,3,FALSE))</f>
        <v>27</v>
      </c>
      <c r="AQ784" s="3">
        <f>IF(ISERROR(VLOOKUP($AN784,技まとめ!$A$1:$F$380,5,FALSE)),"－",VLOOKUP($AN784,技まとめ!$A$1:$F$380,5,FALSE))</f>
        <v>25</v>
      </c>
      <c r="AR784" s="3" t="str">
        <f>IF($E784=IF(ISERROR(VLOOKUP($AN784,技まとめ!$A$1:$F$380,4,FALSE)),"－",VLOOKUP($AN784,技まとめ!$A$1:$F$380,4,FALSE)),"一致","")</f>
        <v/>
      </c>
      <c r="AS784" s="9" t="s">
        <v>745</v>
      </c>
      <c r="AT784" s="3" t="str">
        <f>IF(ISERROR(VLOOKUP($AS784,技まとめ!$A$1:$F$380,6,FALSE)),"－",VLOOKUP($AS784,技まとめ!$A$1:$F$380,6,FALSE))</f>
        <v>BS</v>
      </c>
      <c r="AU784" s="3">
        <f>IF(ISERROR(VLOOKUP($AS784,技まとめ!$A$1:$F$380,3,FALSE)),"－",VLOOKUP($AS784,技まとめ!$A$1:$F$380,3,FALSE))</f>
        <v>103</v>
      </c>
      <c r="AV784" s="3">
        <f>IF(ISERROR(VLOOKUP($AS784,技まとめ!$A$1:$F$380,5,FALSE)),"－",VLOOKUP($AS784,技まとめ!$A$1:$F$380,5,FALSE))</f>
        <v>55</v>
      </c>
      <c r="AW784" s="3" t="str">
        <f>IF($E784=IF(ISERROR(VLOOKUP($AS784,技まとめ!$A$1:$F$380,4,FALSE)),"－",VLOOKUP($AS784,技まとめ!$A$1:$F$380,4,FALSE)),"一致","")</f>
        <v>一致</v>
      </c>
      <c r="AX784" s="12" t="str">
        <f t="shared" si="174"/>
        <v>ダッシュアクセルすいせいシュートフーセンガムダブルトルネード</v>
      </c>
      <c r="AY784" s="12" t="str">
        <f t="shared" si="175"/>
        <v>ダッシュアクセルすいせいシュートフーセンガムダブルトルネード</v>
      </c>
      <c r="AZ784" s="12" t="str">
        <f t="shared" si="176"/>
        <v>ダッシュアクセルすいせいシュートフーセンガムダブルトルネード</v>
      </c>
      <c r="BA784" s="12" t="str">
        <f t="shared" si="177"/>
        <v>ダッシュアクセルすいせいシュートフーセンガムダブルトルネード</v>
      </c>
      <c r="BB784" s="11" t="str">
        <f t="shared" si="178"/>
        <v>DRLSDRBS</v>
      </c>
      <c r="BC784" s="11" t="str">
        <f t="shared" si="179"/>
        <v>DRLSDRBS</v>
      </c>
      <c r="BD784" s="11" t="str">
        <f t="shared" si="180"/>
        <v>DRLSDRBS</v>
      </c>
      <c r="BE784" s="11" t="str">
        <f t="shared" si="181"/>
        <v>DRLSDRBS</v>
      </c>
    </row>
    <row r="785" spans="1:57" ht="11.25" hidden="1" customHeight="1">
      <c r="A785" s="6">
        <v>783</v>
      </c>
      <c r="B785" s="7" t="s">
        <v>1952</v>
      </c>
      <c r="C785" s="8" t="s">
        <v>1953</v>
      </c>
      <c r="D785" s="7" t="s">
        <v>72</v>
      </c>
      <c r="E785" s="7" t="s">
        <v>102</v>
      </c>
      <c r="F785" s="7" t="s">
        <v>128</v>
      </c>
      <c r="G785" s="9">
        <v>100</v>
      </c>
      <c r="H785" s="9">
        <v>90</v>
      </c>
      <c r="I785" s="9">
        <v>51</v>
      </c>
      <c r="J785" s="9">
        <v>48</v>
      </c>
      <c r="K785" s="9">
        <v>56</v>
      </c>
      <c r="L785" s="9">
        <v>53</v>
      </c>
      <c r="M785" s="9">
        <v>51</v>
      </c>
      <c r="N785" s="9">
        <v>54</v>
      </c>
      <c r="O785" s="9">
        <v>51</v>
      </c>
      <c r="P785" s="9">
        <v>51</v>
      </c>
      <c r="Q785" s="10">
        <v>101</v>
      </c>
      <c r="R785" s="11">
        <v>27</v>
      </c>
      <c r="S785" s="11">
        <v>1</v>
      </c>
      <c r="T785" s="11">
        <v>103</v>
      </c>
      <c r="U785" s="11">
        <v>101</v>
      </c>
      <c r="V785" s="11">
        <v>1</v>
      </c>
      <c r="W785" s="11">
        <v>101</v>
      </c>
      <c r="X785" s="11">
        <f t="shared" si="168"/>
        <v>435</v>
      </c>
      <c r="Y785" s="11">
        <f t="shared" si="169"/>
        <v>4550</v>
      </c>
      <c r="Z785" s="11">
        <f t="shared" si="170"/>
        <v>1460</v>
      </c>
      <c r="AA785" s="11">
        <f t="shared" si="171"/>
        <v>4120</v>
      </c>
      <c r="AB785" s="11">
        <f t="shared" si="172"/>
        <v>4120</v>
      </c>
      <c r="AC785" s="6">
        <f t="shared" si="173"/>
        <v>4760</v>
      </c>
      <c r="AD785" s="9" t="s">
        <v>122</v>
      </c>
      <c r="AE785" s="3" t="str">
        <f>IF(ISERROR(VLOOKUP($AD785,技まとめ!$A$1:$F$380,6,FALSE)),"－",VLOOKUP($AD785,技まとめ!$A$1:$F$380,6,FALSE))</f>
        <v>NS</v>
      </c>
      <c r="AF785" s="3">
        <f>IF(ISERROR(VLOOKUP($AD785,技まとめ!$A$1:$F$380,3,FALSE)),"－",VLOOKUP($AD785,技まとめ!$A$1:$F$380,3,FALSE))</f>
        <v>25</v>
      </c>
      <c r="AG785" s="3">
        <f>IF(ISERROR(VLOOKUP($AD785,技まとめ!$A$1:$F$380,5,FALSE)),"－",VLOOKUP($AD785,技まとめ!$A$1:$F$380,5,FALSE))</f>
        <v>20</v>
      </c>
      <c r="AH785" s="3" t="str">
        <f>IF($E785=IF(ISERROR(VLOOKUP($AD785,技まとめ!$A$1:$F$380,4,FALSE)),"－",VLOOKUP($AD785,技まとめ!$A$1:$F$380,4,FALSE)),"一致","")</f>
        <v>一致</v>
      </c>
      <c r="AI785" s="9" t="s">
        <v>215</v>
      </c>
      <c r="AJ785" s="3" t="str">
        <f>IF(ISERROR(VLOOKUP($AI785,技まとめ!$A$1:$F$380,6,FALSE)),"－",VLOOKUP($AI785,技まとめ!$A$1:$F$380,6,FALSE))</f>
        <v>DR</v>
      </c>
      <c r="AK785" s="3">
        <f>IF(ISERROR(VLOOKUP($AI785,技まとめ!$A$1:$F$380,3,FALSE)),"－",VLOOKUP($AI785,技まとめ!$A$1:$F$380,3,FALSE))</f>
        <v>15</v>
      </c>
      <c r="AL785" s="3">
        <f>IF(ISERROR(VLOOKUP($AI785,技まとめ!$A$1:$F$380,5,FALSE)),"－",VLOOKUP($AI785,技まとめ!$A$1:$F$380,5,FALSE))</f>
        <v>20</v>
      </c>
      <c r="AM785" s="3" t="str">
        <f>IF($E785=IF(ISERROR(VLOOKUP($AI785,技まとめ!$A$1:$F$380,4,FALSE)),"－",VLOOKUP($AI785,技まとめ!$A$1:$F$380,4,FALSE)),"一致","")</f>
        <v/>
      </c>
      <c r="AN785" s="9" t="s">
        <v>116</v>
      </c>
      <c r="AO785" s="3" t="str">
        <f>IF(ISERROR(VLOOKUP($AN785,技まとめ!$A$1:$F$380,6,FALSE)),"－",VLOOKUP($AN785,技まとめ!$A$1:$F$380,6,FALSE))</f>
        <v>DR</v>
      </c>
      <c r="AP785" s="3">
        <f>IF(ISERROR(VLOOKUP($AN785,技まとめ!$A$1:$F$380,3,FALSE)),"－",VLOOKUP($AN785,技まとめ!$A$1:$F$380,3,FALSE))</f>
        <v>63</v>
      </c>
      <c r="AQ785" s="3">
        <f>IF(ISERROR(VLOOKUP($AN785,技まとめ!$A$1:$F$380,5,FALSE)),"－",VLOOKUP($AN785,技まとめ!$A$1:$F$380,5,FALSE))</f>
        <v>42</v>
      </c>
      <c r="AR785" s="3" t="str">
        <f>IF($E785=IF(ISERROR(VLOOKUP($AN785,技まとめ!$A$1:$F$380,4,FALSE)),"－",VLOOKUP($AN785,技まとめ!$A$1:$F$380,4,FALSE)),"一致","")</f>
        <v>一致</v>
      </c>
      <c r="AS785" s="9" t="s">
        <v>735</v>
      </c>
      <c r="AT785" s="3" t="str">
        <f>IF(ISERROR(VLOOKUP($AS785,技まとめ!$A$1:$F$380,6,FALSE)),"－",VLOOKUP($AS785,技まとめ!$A$1:$F$380,6,FALSE))</f>
        <v>SC</v>
      </c>
      <c r="AU785" s="3">
        <f>IF(ISERROR(VLOOKUP($AS785,技まとめ!$A$1:$F$380,3,FALSE)),"－",VLOOKUP($AS785,技まとめ!$A$1:$F$380,3,FALSE))</f>
        <v>51</v>
      </c>
      <c r="AV785" s="3">
        <f>IF(ISERROR(VLOOKUP($AS785,技まとめ!$A$1:$F$380,5,FALSE)),"－",VLOOKUP($AS785,技まとめ!$A$1:$F$380,5,FALSE))</f>
        <v>31</v>
      </c>
      <c r="AW785" s="3" t="str">
        <f>IF($E785=IF(ISERROR(VLOOKUP($AS785,技まとめ!$A$1:$F$380,4,FALSE)),"－",VLOOKUP($AS785,技まとめ!$A$1:$F$380,4,FALSE)),"一致","")</f>
        <v>一致</v>
      </c>
      <c r="AX785" s="12" t="str">
        <f t="shared" si="174"/>
        <v>グレネードショットたつまきせんぷうれっぷうダッシュダブルグレネード</v>
      </c>
      <c r="AY785" s="12" t="str">
        <f t="shared" si="175"/>
        <v>グレネードショットたつまきせんぷうれっぷうダッシュダブルグレネード</v>
      </c>
      <c r="AZ785" s="12" t="str">
        <f t="shared" si="176"/>
        <v>グレネードショットたつまきせんぷうれっぷうダッシュダブルグレネード</v>
      </c>
      <c r="BA785" s="12" t="str">
        <f t="shared" si="177"/>
        <v>グレネードショットたつまきせんぷうれっぷうダッシュダブルグレネード</v>
      </c>
      <c r="BB785" s="11" t="str">
        <f t="shared" si="178"/>
        <v>NSDRDRSC</v>
      </c>
      <c r="BC785" s="11" t="str">
        <f t="shared" si="179"/>
        <v>NSDRDRSC</v>
      </c>
      <c r="BD785" s="11" t="str">
        <f t="shared" si="180"/>
        <v>NSDRDRSC</v>
      </c>
      <c r="BE785" s="11" t="str">
        <f t="shared" si="181"/>
        <v>NSDRDRSC</v>
      </c>
    </row>
    <row r="786" spans="1:57" ht="11.25" hidden="1" customHeight="1">
      <c r="A786" s="6">
        <v>784</v>
      </c>
      <c r="B786" s="7" t="s">
        <v>1954</v>
      </c>
      <c r="C786" s="8" t="s">
        <v>1955</v>
      </c>
      <c r="D786" s="7" t="s">
        <v>72</v>
      </c>
      <c r="E786" s="7" t="s">
        <v>95</v>
      </c>
      <c r="F786" s="7" t="s">
        <v>74</v>
      </c>
      <c r="G786" s="9">
        <v>122</v>
      </c>
      <c r="H786" s="9">
        <v>90</v>
      </c>
      <c r="I786" s="9">
        <v>54</v>
      </c>
      <c r="J786" s="9">
        <v>56</v>
      </c>
      <c r="K786" s="9">
        <v>48</v>
      </c>
      <c r="L786" s="9">
        <v>45</v>
      </c>
      <c r="M786" s="9">
        <v>44</v>
      </c>
      <c r="N786" s="9">
        <v>54</v>
      </c>
      <c r="O786" s="9">
        <v>53</v>
      </c>
      <c r="P786" s="9">
        <v>63</v>
      </c>
      <c r="Q786" s="10">
        <v>104</v>
      </c>
      <c r="R786" s="11">
        <v>39</v>
      </c>
      <c r="S786" s="11">
        <v>1</v>
      </c>
      <c r="T786" s="11">
        <v>95</v>
      </c>
      <c r="U786" s="11">
        <v>94</v>
      </c>
      <c r="V786" s="11">
        <v>1</v>
      </c>
      <c r="W786" s="11">
        <v>103</v>
      </c>
      <c r="X786" s="11">
        <f t="shared" si="168"/>
        <v>437</v>
      </c>
      <c r="Y786" s="11">
        <f t="shared" si="169"/>
        <v>4680</v>
      </c>
      <c r="Z786" s="11">
        <f t="shared" si="170"/>
        <v>1890</v>
      </c>
      <c r="AA786" s="11">
        <f t="shared" si="171"/>
        <v>3850</v>
      </c>
      <c r="AB786" s="11">
        <f t="shared" si="172"/>
        <v>3850</v>
      </c>
      <c r="AC786" s="6">
        <f t="shared" si="173"/>
        <v>4510</v>
      </c>
      <c r="AD786" s="9" t="s">
        <v>202</v>
      </c>
      <c r="AE786" s="3" t="str">
        <f>IF(ISERROR(VLOOKUP($AD786,技まとめ!$A$1:$F$380,6,FALSE)),"－",VLOOKUP($AD786,技まとめ!$A$1:$F$380,6,FALSE))</f>
        <v>P1</v>
      </c>
      <c r="AF786" s="3">
        <f>IF(ISERROR(VLOOKUP($AD786,技まとめ!$A$1:$F$380,3,FALSE)),"－",VLOOKUP($AD786,技まとめ!$A$1:$F$380,3,FALSE))</f>
        <v>25</v>
      </c>
      <c r="AG786" s="3">
        <f>IF(ISERROR(VLOOKUP($AD786,技まとめ!$A$1:$F$380,5,FALSE)),"－",VLOOKUP($AD786,技まとめ!$A$1:$F$380,5,FALSE))</f>
        <v>25</v>
      </c>
      <c r="AH786" s="3" t="str">
        <f>IF($E786=IF(ISERROR(VLOOKUP($AD786,技まとめ!$A$1:$F$380,4,FALSE)),"－",VLOOKUP($AD786,技まとめ!$A$1:$F$380,4,FALSE)),"一致","")</f>
        <v/>
      </c>
      <c r="AI786" s="9" t="s">
        <v>300</v>
      </c>
      <c r="AJ786" s="3" t="str">
        <f>IF(ISERROR(VLOOKUP($AI786,技まとめ!$A$1:$F$380,6,FALSE)),"－",VLOOKUP($AI786,技まとめ!$A$1:$F$380,6,FALSE))</f>
        <v>BB</v>
      </c>
      <c r="AK786" s="3">
        <f>IF(ISERROR(VLOOKUP($AI786,技まとめ!$A$1:$F$380,3,FALSE)),"－",VLOOKUP($AI786,技まとめ!$A$1:$F$380,3,FALSE))</f>
        <v>49</v>
      </c>
      <c r="AL786" s="3">
        <f>IF(ISERROR(VLOOKUP($AI786,技まとめ!$A$1:$F$380,5,FALSE)),"－",VLOOKUP($AI786,技まとめ!$A$1:$F$380,5,FALSE))</f>
        <v>32</v>
      </c>
      <c r="AM786" s="3" t="str">
        <f>IF($E786=IF(ISERROR(VLOOKUP($AI786,技まとめ!$A$1:$F$380,4,FALSE)),"－",VLOOKUP($AI786,技まとめ!$A$1:$F$380,4,FALSE)),"一致","")</f>
        <v/>
      </c>
      <c r="AN786" s="9" t="s">
        <v>354</v>
      </c>
      <c r="AO786" s="3" t="str">
        <f>IF(ISERROR(VLOOKUP($AN786,技まとめ!$A$1:$F$380,6,FALSE)),"－",VLOOKUP($AN786,技まとめ!$A$1:$F$380,6,FALSE))</f>
        <v>CA</v>
      </c>
      <c r="AP786" s="3">
        <f>IF(ISERROR(VLOOKUP($AN786,技まとめ!$A$1:$F$380,3,FALSE)),"－",VLOOKUP($AN786,技まとめ!$A$1:$F$380,3,FALSE))</f>
        <v>38</v>
      </c>
      <c r="AQ786" s="3">
        <f>IF(ISERROR(VLOOKUP($AN786,技まとめ!$A$1:$F$380,5,FALSE)),"－",VLOOKUP($AN786,技まとめ!$A$1:$F$380,5,FALSE))</f>
        <v>30</v>
      </c>
      <c r="AR786" s="3" t="str">
        <f>IF($E786=IF(ISERROR(VLOOKUP($AN786,技まとめ!$A$1:$F$380,4,FALSE)),"－",VLOOKUP($AN786,技まとめ!$A$1:$F$380,4,FALSE)),"一致","")</f>
        <v>一致</v>
      </c>
      <c r="AS786" s="9" t="s">
        <v>1303</v>
      </c>
      <c r="AT786" s="3" t="str">
        <f>IF(ISERROR(VLOOKUP($AS786,技まとめ!$A$1:$F$380,6,FALSE)),"－",VLOOKUP($AS786,技まとめ!$A$1:$F$380,6,FALSE))</f>
        <v>P1</v>
      </c>
      <c r="AU786" s="3">
        <f>IF(ISERROR(VLOOKUP($AS786,技まとめ!$A$1:$F$380,3,FALSE)),"－",VLOOKUP($AS786,技まとめ!$A$1:$F$380,3,FALSE))</f>
        <v>65</v>
      </c>
      <c r="AV786" s="3">
        <f>IF(ISERROR(VLOOKUP($AS786,技まとめ!$A$1:$F$380,5,FALSE)),"－",VLOOKUP($AS786,技まとめ!$A$1:$F$380,5,FALSE))</f>
        <v>40</v>
      </c>
      <c r="AW786" s="3" t="str">
        <f>IF($E786=IF(ISERROR(VLOOKUP($AS786,技まとめ!$A$1:$F$380,4,FALSE)),"－",VLOOKUP($AS786,技まとめ!$A$1:$F$380,4,FALSE)),"一致","")</f>
        <v/>
      </c>
      <c r="AX786" s="12" t="str">
        <f t="shared" si="174"/>
        <v>パワーシールドスピニングカットシュートポケットセーフティプロテクト</v>
      </c>
      <c r="AY786" s="12" t="str">
        <f t="shared" si="175"/>
        <v>パワーシールドスピニングカットシュートポケットセーフティプロテクト</v>
      </c>
      <c r="AZ786" s="12" t="str">
        <f t="shared" si="176"/>
        <v>パワーシールドスピニングカットシュートポケットセーフティプロテクト</v>
      </c>
      <c r="BA786" s="12" t="str">
        <f t="shared" si="177"/>
        <v>パワーシールドスピニングカットシュートポケットセーフティプロテクト</v>
      </c>
      <c r="BB786" s="11" t="str">
        <f t="shared" si="178"/>
        <v>P1BBCAP1</v>
      </c>
      <c r="BC786" s="11" t="str">
        <f t="shared" si="179"/>
        <v>P1BBCAP1</v>
      </c>
      <c r="BD786" s="11" t="str">
        <f t="shared" si="180"/>
        <v>P1BBCAP1</v>
      </c>
      <c r="BE786" s="11" t="str">
        <f t="shared" si="181"/>
        <v>P1BBCAP1</v>
      </c>
    </row>
    <row r="787" spans="1:57" ht="11.25" hidden="1" customHeight="1">
      <c r="A787" s="6">
        <v>785</v>
      </c>
      <c r="B787" s="7" t="s">
        <v>1956</v>
      </c>
      <c r="C787" s="8" t="s">
        <v>1957</v>
      </c>
      <c r="D787" s="7" t="s">
        <v>72</v>
      </c>
      <c r="E787" s="7" t="s">
        <v>95</v>
      </c>
      <c r="F787" s="7" t="s">
        <v>82</v>
      </c>
      <c r="G787" s="9">
        <v>120</v>
      </c>
      <c r="H787" s="9">
        <v>104</v>
      </c>
      <c r="I787" s="9">
        <v>54</v>
      </c>
      <c r="J787" s="9">
        <v>56</v>
      </c>
      <c r="K787" s="9">
        <v>53</v>
      </c>
      <c r="L787" s="9">
        <v>54</v>
      </c>
      <c r="M787" s="9">
        <v>54</v>
      </c>
      <c r="N787" s="9">
        <v>56</v>
      </c>
      <c r="O787" s="9">
        <v>59</v>
      </c>
      <c r="P787" s="9">
        <v>31</v>
      </c>
      <c r="Q787" s="10">
        <v>104</v>
      </c>
      <c r="R787" s="11">
        <v>14</v>
      </c>
      <c r="S787" s="11">
        <v>1</v>
      </c>
      <c r="T787" s="11">
        <v>104</v>
      </c>
      <c r="U787" s="11">
        <v>104</v>
      </c>
      <c r="V787" s="11">
        <v>1</v>
      </c>
      <c r="W787" s="11">
        <v>109</v>
      </c>
      <c r="X787" s="11">
        <f t="shared" si="168"/>
        <v>437</v>
      </c>
      <c r="Y787" s="11">
        <f t="shared" si="169"/>
        <v>4710</v>
      </c>
      <c r="Z787" s="11">
        <f t="shared" si="170"/>
        <v>1045</v>
      </c>
      <c r="AA787" s="11">
        <f t="shared" si="171"/>
        <v>4195</v>
      </c>
      <c r="AB787" s="11">
        <f t="shared" si="172"/>
        <v>4195</v>
      </c>
      <c r="AC787" s="6">
        <f t="shared" si="173"/>
        <v>4775</v>
      </c>
      <c r="AD787" s="9" t="s">
        <v>295</v>
      </c>
      <c r="AE787" s="3" t="str">
        <f>IF(ISERROR(VLOOKUP($AD787,技まとめ!$A$1:$F$380,6,FALSE)),"－",VLOOKUP($AD787,技まとめ!$A$1:$F$380,6,FALSE))</f>
        <v>DR</v>
      </c>
      <c r="AF787" s="3">
        <f>IF(ISERROR(VLOOKUP($AD787,技まとめ!$A$1:$F$380,3,FALSE)),"－",VLOOKUP($AD787,技まとめ!$A$1:$F$380,3,FALSE))</f>
        <v>13</v>
      </c>
      <c r="AG787" s="3">
        <f>IF(ISERROR(VLOOKUP($AD787,技まとめ!$A$1:$F$380,5,FALSE)),"－",VLOOKUP($AD787,技まとめ!$A$1:$F$380,5,FALSE))</f>
        <v>20</v>
      </c>
      <c r="AH787" s="3" t="str">
        <f>IF($E787=IF(ISERROR(VLOOKUP($AD787,技まとめ!$A$1:$F$380,4,FALSE)),"－",VLOOKUP($AD787,技まとめ!$A$1:$F$380,4,FALSE)),"一致","")</f>
        <v/>
      </c>
      <c r="AI787" s="9" t="s">
        <v>560</v>
      </c>
      <c r="AJ787" s="3" t="str">
        <f>IF(ISERROR(VLOOKUP($AI787,技まとめ!$A$1:$F$380,6,FALSE)),"－",VLOOKUP($AI787,技まとめ!$A$1:$F$380,6,FALSE))</f>
        <v>BL</v>
      </c>
      <c r="AK787" s="3">
        <f>IF(ISERROR(VLOOKUP($AI787,技まとめ!$A$1:$F$380,3,FALSE)),"－",VLOOKUP($AI787,技まとめ!$A$1:$F$380,3,FALSE))</f>
        <v>28</v>
      </c>
      <c r="AL787" s="3">
        <f>IF(ISERROR(VLOOKUP($AI787,技まとめ!$A$1:$F$380,5,FALSE)),"－",VLOOKUP($AI787,技まとめ!$A$1:$F$380,5,FALSE))</f>
        <v>24</v>
      </c>
      <c r="AM787" s="3" t="str">
        <f>IF($E787=IF(ISERROR(VLOOKUP($AI787,技まとめ!$A$1:$F$380,4,FALSE)),"－",VLOOKUP($AI787,技まとめ!$A$1:$F$380,4,FALSE)),"一致","")</f>
        <v/>
      </c>
      <c r="AN787" s="9" t="s">
        <v>193</v>
      </c>
      <c r="AO787" s="3" t="str">
        <f>IF(ISERROR(VLOOKUP($AN787,技まとめ!$A$1:$F$380,6,FALSE)),"－",VLOOKUP($AN787,技まとめ!$A$1:$F$380,6,FALSE))</f>
        <v>NS</v>
      </c>
      <c r="AP787" s="3">
        <f>IF(ISERROR(VLOOKUP($AN787,技まとめ!$A$1:$F$380,3,FALSE)),"－",VLOOKUP($AN787,技まとめ!$A$1:$F$380,3,FALSE))</f>
        <v>66</v>
      </c>
      <c r="AQ787" s="3">
        <f>IF(ISERROR(VLOOKUP($AN787,技まとめ!$A$1:$F$380,5,FALSE)),"－",VLOOKUP($AN787,技まとめ!$A$1:$F$380,5,FALSE))</f>
        <v>37</v>
      </c>
      <c r="AR787" s="3" t="str">
        <f>IF($E787=IF(ISERROR(VLOOKUP($AN787,技まとめ!$A$1:$F$380,4,FALSE)),"－",VLOOKUP($AN787,技まとめ!$A$1:$F$380,4,FALSE)),"一致","")</f>
        <v/>
      </c>
      <c r="AS787" s="9" t="s">
        <v>554</v>
      </c>
      <c r="AT787" s="3" t="str">
        <f>IF(ISERROR(VLOOKUP($AS787,技まとめ!$A$1:$F$380,6,FALSE)),"－",VLOOKUP($AS787,技まとめ!$A$1:$F$380,6,FALSE))</f>
        <v>BL</v>
      </c>
      <c r="AU787" s="3">
        <f>IF(ISERROR(VLOOKUP($AS787,技まとめ!$A$1:$F$380,3,FALSE)),"－",VLOOKUP($AS787,技まとめ!$A$1:$F$380,3,FALSE))</f>
        <v>65</v>
      </c>
      <c r="AV787" s="3">
        <f>IF(ISERROR(VLOOKUP($AS787,技まとめ!$A$1:$F$380,5,FALSE)),"－",VLOOKUP($AS787,技まとめ!$A$1:$F$380,5,FALSE))</f>
        <v>42</v>
      </c>
      <c r="AW787" s="3" t="str">
        <f>IF($E787=IF(ISERROR(VLOOKUP($AS787,技まとめ!$A$1:$F$380,4,FALSE)),"－",VLOOKUP($AS787,技まとめ!$A$1:$F$380,4,FALSE)),"一致","")</f>
        <v/>
      </c>
      <c r="AX787" s="12" t="str">
        <f t="shared" si="174"/>
        <v>ダッシュアクセルブレードアタックツインブーストローリングスライド</v>
      </c>
      <c r="AY787" s="12" t="str">
        <f t="shared" si="175"/>
        <v>ダッシュアクセルブレードアタックツインブーストローリングスライド</v>
      </c>
      <c r="AZ787" s="12" t="str">
        <f t="shared" si="176"/>
        <v>ダッシュアクセルブレードアタックツインブーストローリングスライド</v>
      </c>
      <c r="BA787" s="12" t="str">
        <f t="shared" si="177"/>
        <v>ダッシュアクセルブレードアタックツインブーストローリングスライド</v>
      </c>
      <c r="BB787" s="11" t="str">
        <f t="shared" si="178"/>
        <v>DRBLNSBL</v>
      </c>
      <c r="BC787" s="11" t="str">
        <f t="shared" si="179"/>
        <v>DRBLNSBL</v>
      </c>
      <c r="BD787" s="11" t="str">
        <f t="shared" si="180"/>
        <v>DRBLNSBL</v>
      </c>
      <c r="BE787" s="11" t="str">
        <f t="shared" si="181"/>
        <v>DRBLNSBL</v>
      </c>
    </row>
    <row r="788" spans="1:57" ht="11.25" hidden="1" customHeight="1">
      <c r="A788" s="6">
        <v>786</v>
      </c>
      <c r="B788" s="7" t="s">
        <v>1958</v>
      </c>
      <c r="C788" s="8" t="s">
        <v>1959</v>
      </c>
      <c r="D788" s="7" t="s">
        <v>72</v>
      </c>
      <c r="E788" s="7" t="s">
        <v>95</v>
      </c>
      <c r="F788" s="7" t="s">
        <v>82</v>
      </c>
      <c r="G788" s="9">
        <v>120</v>
      </c>
      <c r="H788" s="9">
        <v>99</v>
      </c>
      <c r="I788" s="9">
        <v>58</v>
      </c>
      <c r="J788" s="9">
        <v>59</v>
      </c>
      <c r="K788" s="9">
        <v>56</v>
      </c>
      <c r="L788" s="9">
        <v>62</v>
      </c>
      <c r="M788" s="9">
        <v>60</v>
      </c>
      <c r="N788" s="9">
        <v>58</v>
      </c>
      <c r="O788" s="9">
        <v>56</v>
      </c>
      <c r="P788" s="9">
        <v>15</v>
      </c>
      <c r="Q788" s="10">
        <v>108</v>
      </c>
      <c r="R788" s="11">
        <v>6</v>
      </c>
      <c r="S788" s="11">
        <v>1</v>
      </c>
      <c r="T788" s="11">
        <v>112</v>
      </c>
      <c r="U788" s="11">
        <v>110</v>
      </c>
      <c r="V788" s="11">
        <v>1</v>
      </c>
      <c r="W788" s="11">
        <v>106</v>
      </c>
      <c r="X788" s="11">
        <f t="shared" si="168"/>
        <v>444</v>
      </c>
      <c r="Y788" s="11">
        <f t="shared" si="169"/>
        <v>4855</v>
      </c>
      <c r="Z788" s="11">
        <f t="shared" si="170"/>
        <v>750</v>
      </c>
      <c r="AA788" s="11">
        <f t="shared" si="171"/>
        <v>4460</v>
      </c>
      <c r="AB788" s="11">
        <f t="shared" si="172"/>
        <v>4460</v>
      </c>
      <c r="AC788" s="6">
        <f t="shared" si="173"/>
        <v>5040</v>
      </c>
      <c r="AD788" s="9" t="s">
        <v>560</v>
      </c>
      <c r="AE788" s="3" t="str">
        <f>IF(ISERROR(VLOOKUP($AD788,技まとめ!$A$1:$F$380,6,FALSE)),"－",VLOOKUP($AD788,技まとめ!$A$1:$F$380,6,FALSE))</f>
        <v>BL</v>
      </c>
      <c r="AF788" s="3">
        <f>IF(ISERROR(VLOOKUP($AD788,技まとめ!$A$1:$F$380,3,FALSE)),"－",VLOOKUP($AD788,技まとめ!$A$1:$F$380,3,FALSE))</f>
        <v>28</v>
      </c>
      <c r="AG788" s="3">
        <f>IF(ISERROR(VLOOKUP($AD788,技まとめ!$A$1:$F$380,5,FALSE)),"－",VLOOKUP($AD788,技まとめ!$A$1:$F$380,5,FALSE))</f>
        <v>24</v>
      </c>
      <c r="AH788" s="3" t="str">
        <f>IF($E788=IF(ISERROR(VLOOKUP($AD788,技まとめ!$A$1:$F$380,4,FALSE)),"－",VLOOKUP($AD788,技まとめ!$A$1:$F$380,4,FALSE)),"一致","")</f>
        <v/>
      </c>
      <c r="AI788" s="9" t="s">
        <v>163</v>
      </c>
      <c r="AJ788" s="3" t="str">
        <f>IF(ISERROR(VLOOKUP($AI788,技まとめ!$A$1:$F$380,6,FALSE)),"－",VLOOKUP($AI788,技まとめ!$A$1:$F$380,6,FALSE))</f>
        <v>BL</v>
      </c>
      <c r="AK788" s="3">
        <f>IF(ISERROR(VLOOKUP($AI788,技まとめ!$A$1:$F$380,3,FALSE)),"－",VLOOKUP($AI788,技まとめ!$A$1:$F$380,3,FALSE))</f>
        <v>59</v>
      </c>
      <c r="AL788" s="3">
        <f>IF(ISERROR(VLOOKUP($AI788,技まとめ!$A$1:$F$380,5,FALSE)),"－",VLOOKUP($AI788,技まとめ!$A$1:$F$380,5,FALSE))</f>
        <v>38</v>
      </c>
      <c r="AM788" s="3" t="str">
        <f>IF($E788=IF(ISERROR(VLOOKUP($AI788,技まとめ!$A$1:$F$380,4,FALSE)),"－",VLOOKUP($AI788,技まとめ!$A$1:$F$380,4,FALSE)),"一致","")</f>
        <v/>
      </c>
      <c r="AN788" s="9" t="s">
        <v>173</v>
      </c>
      <c r="AO788" s="3" t="str">
        <f>IF(ISERROR(VLOOKUP($AN788,技まとめ!$A$1:$F$380,6,FALSE)),"－",VLOOKUP($AN788,技まとめ!$A$1:$F$380,6,FALSE))</f>
        <v>DR</v>
      </c>
      <c r="AP788" s="3">
        <f>IF(ISERROR(VLOOKUP($AN788,技まとめ!$A$1:$F$380,3,FALSE)),"－",VLOOKUP($AN788,技まとめ!$A$1:$F$380,3,FALSE))</f>
        <v>65</v>
      </c>
      <c r="AQ788" s="3">
        <f>IF(ISERROR(VLOOKUP($AN788,技まとめ!$A$1:$F$380,5,FALSE)),"－",VLOOKUP($AN788,技まとめ!$A$1:$F$380,5,FALSE))</f>
        <v>42</v>
      </c>
      <c r="AR788" s="3" t="str">
        <f>IF($E788=IF(ISERROR(VLOOKUP($AN788,技まとめ!$A$1:$F$380,4,FALSE)),"－",VLOOKUP($AN788,技まとめ!$A$1:$F$380,4,FALSE)),"一致","")</f>
        <v>一致</v>
      </c>
      <c r="AS788" s="9" t="s">
        <v>454</v>
      </c>
      <c r="AT788" s="3" t="str">
        <f>IF(ISERROR(VLOOKUP($AS788,技まとめ!$A$1:$F$380,6,FALSE)),"－",VLOOKUP($AS788,技まとめ!$A$1:$F$380,6,FALSE))</f>
        <v>BL</v>
      </c>
      <c r="AU788" s="3">
        <f>IF(ISERROR(VLOOKUP($AS788,技まとめ!$A$1:$F$380,3,FALSE)),"－",VLOOKUP($AS788,技まとめ!$A$1:$F$380,3,FALSE))</f>
        <v>65</v>
      </c>
      <c r="AV788" s="3">
        <f>IF(ISERROR(VLOOKUP($AS788,技まとめ!$A$1:$F$380,5,FALSE)),"－",VLOOKUP($AS788,技まとめ!$A$1:$F$380,5,FALSE))</f>
        <v>42</v>
      </c>
      <c r="AW788" s="3" t="str">
        <f>IF($E788=IF(ISERROR(VLOOKUP($AS788,技まとめ!$A$1:$F$380,4,FALSE)),"－",VLOOKUP($AS788,技まとめ!$A$1:$F$380,4,FALSE)),"一致","")</f>
        <v>一致</v>
      </c>
      <c r="AX788" s="12" t="str">
        <f t="shared" si="174"/>
        <v>ブレードアタックサイクロンぶんしんフェイントぶんしんディフェンス</v>
      </c>
      <c r="AY788" s="12" t="str">
        <f t="shared" si="175"/>
        <v>ブレードアタックサイクロンぶんしんフェイントぶんしんディフェンス</v>
      </c>
      <c r="AZ788" s="12" t="str">
        <f t="shared" si="176"/>
        <v>ブレードアタックサイクロンぶんしんフェイントぶんしんディフェンス</v>
      </c>
      <c r="BA788" s="12" t="str">
        <f t="shared" si="177"/>
        <v>ブレードアタックサイクロンぶんしんフェイントぶんしんディフェンス</v>
      </c>
      <c r="BB788" s="11" t="str">
        <f t="shared" si="178"/>
        <v>BLBLDRBL</v>
      </c>
      <c r="BC788" s="11" t="str">
        <f t="shared" si="179"/>
        <v>BLBLDRBL</v>
      </c>
      <c r="BD788" s="11" t="str">
        <f t="shared" si="180"/>
        <v>BLBLDRBL</v>
      </c>
      <c r="BE788" s="11" t="str">
        <f t="shared" si="181"/>
        <v>BLBLDRBL</v>
      </c>
    </row>
    <row r="789" spans="1:57" ht="11.25" hidden="1" customHeight="1">
      <c r="A789" s="6">
        <v>787</v>
      </c>
      <c r="B789" s="7" t="s">
        <v>1960</v>
      </c>
      <c r="C789" s="8" t="s">
        <v>1961</v>
      </c>
      <c r="D789" s="7" t="s">
        <v>72</v>
      </c>
      <c r="E789" s="7" t="s">
        <v>73</v>
      </c>
      <c r="F789" s="7" t="s">
        <v>82</v>
      </c>
      <c r="G789" s="9">
        <v>120</v>
      </c>
      <c r="H789" s="9">
        <v>101</v>
      </c>
      <c r="I789" s="9">
        <v>56</v>
      </c>
      <c r="J789" s="9">
        <v>60</v>
      </c>
      <c r="K789" s="9">
        <v>56</v>
      </c>
      <c r="L789" s="9">
        <v>62</v>
      </c>
      <c r="M789" s="9">
        <v>55</v>
      </c>
      <c r="N789" s="9">
        <v>53</v>
      </c>
      <c r="O789" s="9">
        <v>54</v>
      </c>
      <c r="P789" s="9">
        <v>23</v>
      </c>
      <c r="Q789" s="10">
        <v>106</v>
      </c>
      <c r="R789" s="11">
        <v>10</v>
      </c>
      <c r="S789" s="11">
        <v>1</v>
      </c>
      <c r="T789" s="11">
        <v>112</v>
      </c>
      <c r="U789" s="11">
        <v>105</v>
      </c>
      <c r="V789" s="11">
        <v>1</v>
      </c>
      <c r="W789" s="11">
        <v>104</v>
      </c>
      <c r="X789" s="11">
        <f t="shared" si="168"/>
        <v>439</v>
      </c>
      <c r="Y789" s="11">
        <f t="shared" si="169"/>
        <v>4765</v>
      </c>
      <c r="Z789" s="11">
        <f t="shared" si="170"/>
        <v>880</v>
      </c>
      <c r="AA789" s="11">
        <f t="shared" si="171"/>
        <v>4450</v>
      </c>
      <c r="AB789" s="11">
        <f t="shared" si="172"/>
        <v>4450</v>
      </c>
      <c r="AC789" s="6">
        <f t="shared" si="173"/>
        <v>5050</v>
      </c>
      <c r="AD789" s="9" t="s">
        <v>300</v>
      </c>
      <c r="AE789" s="3" t="str">
        <f>IF(ISERROR(VLOOKUP($AD789,技まとめ!$A$1:$F$380,6,FALSE)),"－",VLOOKUP($AD789,技まとめ!$A$1:$F$380,6,FALSE))</f>
        <v>BB</v>
      </c>
      <c r="AF789" s="3">
        <f>IF(ISERROR(VLOOKUP($AD789,技まとめ!$A$1:$F$380,3,FALSE)),"－",VLOOKUP($AD789,技まとめ!$A$1:$F$380,3,FALSE))</f>
        <v>49</v>
      </c>
      <c r="AG789" s="3">
        <f>IF(ISERROR(VLOOKUP($AD789,技まとめ!$A$1:$F$380,5,FALSE)),"－",VLOOKUP($AD789,技まとめ!$A$1:$F$380,5,FALSE))</f>
        <v>32</v>
      </c>
      <c r="AH789" s="3" t="str">
        <f>IF($E789=IF(ISERROR(VLOOKUP($AD789,技まとめ!$A$1:$F$380,4,FALSE)),"－",VLOOKUP($AD789,技まとめ!$A$1:$F$380,4,FALSE)),"一致","")</f>
        <v/>
      </c>
      <c r="AI789" s="9" t="s">
        <v>177</v>
      </c>
      <c r="AJ789" s="3" t="str">
        <f>IF(ISERROR(VLOOKUP($AI789,技まとめ!$A$1:$F$380,6,FALSE)),"－",VLOOKUP($AI789,技まとめ!$A$1:$F$380,6,FALSE))</f>
        <v>DR</v>
      </c>
      <c r="AK789" s="3">
        <f>IF(ISERROR(VLOOKUP($AI789,技まとめ!$A$1:$F$380,3,FALSE)),"－",VLOOKUP($AI789,技まとめ!$A$1:$F$380,3,FALSE))</f>
        <v>93</v>
      </c>
      <c r="AL789" s="3">
        <f>IF(ISERROR(VLOOKUP($AI789,技まとめ!$A$1:$F$380,5,FALSE)),"－",VLOOKUP($AI789,技まとめ!$A$1:$F$380,5,FALSE))</f>
        <v>42</v>
      </c>
      <c r="AM789" s="3" t="str">
        <f>IF($E789=IF(ISERROR(VLOOKUP($AI789,技まとめ!$A$1:$F$380,4,FALSE)),"－",VLOOKUP($AI789,技まとめ!$A$1:$F$380,4,FALSE)),"一致","")</f>
        <v/>
      </c>
      <c r="AN789" s="9" t="s">
        <v>186</v>
      </c>
      <c r="AO789" s="3" t="str">
        <f>IF(ISERROR(VLOOKUP($AN789,技まとめ!$A$1:$F$380,6,FALSE)),"－",VLOOKUP($AN789,技まとめ!$A$1:$F$380,6,FALSE))</f>
        <v>DR</v>
      </c>
      <c r="AP789" s="3">
        <f>IF(ISERROR(VLOOKUP($AN789,技まとめ!$A$1:$F$380,3,FALSE)),"－",VLOOKUP($AN789,技まとめ!$A$1:$F$380,3,FALSE))</f>
        <v>27</v>
      </c>
      <c r="AQ789" s="3">
        <f>IF(ISERROR(VLOOKUP($AN789,技まとめ!$A$1:$F$380,5,FALSE)),"－",VLOOKUP($AN789,技まとめ!$A$1:$F$380,5,FALSE))</f>
        <v>25</v>
      </c>
      <c r="AR789" s="3" t="str">
        <f>IF($E789=IF(ISERROR(VLOOKUP($AN789,技まとめ!$A$1:$F$380,4,FALSE)),"－",VLOOKUP($AN789,技まとめ!$A$1:$F$380,4,FALSE)),"一致","")</f>
        <v/>
      </c>
      <c r="AS789" s="9" t="s">
        <v>106</v>
      </c>
      <c r="AT789" s="3" t="str">
        <f>IF(ISERROR(VLOOKUP($AS789,技まとめ!$A$1:$F$380,6,FALSE)),"－",VLOOKUP($AS789,技まとめ!$A$1:$F$380,6,FALSE))</f>
        <v>BL</v>
      </c>
      <c r="AU789" s="3">
        <f>IF(ISERROR(VLOOKUP($AS789,技まとめ!$A$1:$F$380,3,FALSE)),"－",VLOOKUP($AS789,技まとめ!$A$1:$F$380,3,FALSE))</f>
        <v>77</v>
      </c>
      <c r="AV789" s="3">
        <f>IF(ISERROR(VLOOKUP($AS789,技まとめ!$A$1:$F$380,5,FALSE)),"－",VLOOKUP($AS789,技まとめ!$A$1:$F$380,5,FALSE))</f>
        <v>47</v>
      </c>
      <c r="AW789" s="3" t="str">
        <f>IF($E789=IF(ISERROR(VLOOKUP($AS789,技まとめ!$A$1:$F$380,4,FALSE)),"－",VLOOKUP($AS789,技まとめ!$A$1:$F$380,4,FALSE)),"一致","")</f>
        <v>一致</v>
      </c>
      <c r="AX789" s="12" t="str">
        <f t="shared" si="174"/>
        <v>スピニングカットジャッジスルー２フーセンガムブロックサーカス</v>
      </c>
      <c r="AY789" s="12" t="str">
        <f t="shared" si="175"/>
        <v>スピニングカットジャッジスルー２フーセンガムブロックサーカス</v>
      </c>
      <c r="AZ789" s="12" t="str">
        <f t="shared" si="176"/>
        <v>スピニングカットジャッジスルー２フーセンガムブロックサーカス</v>
      </c>
      <c r="BA789" s="12" t="str">
        <f t="shared" si="177"/>
        <v>スピニングカットジャッジスルー２フーセンガムブロックサーカス</v>
      </c>
      <c r="BB789" s="11" t="str">
        <f t="shared" si="178"/>
        <v>BBDRDRBL</v>
      </c>
      <c r="BC789" s="11" t="str">
        <f t="shared" si="179"/>
        <v>BBDRDRBL</v>
      </c>
      <c r="BD789" s="11" t="str">
        <f t="shared" si="180"/>
        <v>BBDRDRBL</v>
      </c>
      <c r="BE789" s="11" t="str">
        <f t="shared" si="181"/>
        <v>BBDRDRBL</v>
      </c>
    </row>
    <row r="790" spans="1:57" ht="11.25" hidden="1" customHeight="1">
      <c r="A790" s="6">
        <v>788</v>
      </c>
      <c r="B790" s="7" t="s">
        <v>1962</v>
      </c>
      <c r="C790" s="8" t="s">
        <v>1963</v>
      </c>
      <c r="D790" s="7" t="s">
        <v>72</v>
      </c>
      <c r="E790" s="7" t="s">
        <v>102</v>
      </c>
      <c r="F790" s="7" t="s">
        <v>74</v>
      </c>
      <c r="G790" s="9">
        <v>93</v>
      </c>
      <c r="H790" s="9">
        <v>116</v>
      </c>
      <c r="I790" s="9">
        <v>54</v>
      </c>
      <c r="J790" s="9">
        <v>59</v>
      </c>
      <c r="K790" s="9">
        <v>55</v>
      </c>
      <c r="L790" s="9">
        <v>62</v>
      </c>
      <c r="M790" s="9">
        <v>51</v>
      </c>
      <c r="N790" s="9">
        <v>57</v>
      </c>
      <c r="O790" s="9">
        <v>52</v>
      </c>
      <c r="P790" s="9">
        <v>23</v>
      </c>
      <c r="Q790" s="10">
        <v>104</v>
      </c>
      <c r="R790" s="11">
        <v>12</v>
      </c>
      <c r="S790" s="11">
        <v>1</v>
      </c>
      <c r="T790" s="11">
        <v>112</v>
      </c>
      <c r="U790" s="11">
        <v>101</v>
      </c>
      <c r="V790" s="11">
        <v>1</v>
      </c>
      <c r="W790" s="11">
        <v>102</v>
      </c>
      <c r="X790" s="11">
        <f t="shared" si="168"/>
        <v>433</v>
      </c>
      <c r="Y790" s="11">
        <f t="shared" si="169"/>
        <v>4675</v>
      </c>
      <c r="Z790" s="11">
        <f t="shared" si="170"/>
        <v>940</v>
      </c>
      <c r="AA790" s="11">
        <f t="shared" si="171"/>
        <v>4440</v>
      </c>
      <c r="AB790" s="11">
        <f t="shared" si="172"/>
        <v>4440</v>
      </c>
      <c r="AC790" s="6">
        <f t="shared" si="173"/>
        <v>5050</v>
      </c>
      <c r="AD790" s="9" t="s">
        <v>776</v>
      </c>
      <c r="AE790" s="3" t="str">
        <f>IF(ISERROR(VLOOKUP($AD790,技まとめ!$A$1:$F$380,6,FALSE)),"－",VLOOKUP($AD790,技まとめ!$A$1:$F$380,6,FALSE))</f>
        <v>P1</v>
      </c>
      <c r="AF790" s="3">
        <f>IF(ISERROR(VLOOKUP($AD790,技まとめ!$A$1:$F$380,3,FALSE)),"－",VLOOKUP($AD790,技まとめ!$A$1:$F$380,3,FALSE))</f>
        <v>13</v>
      </c>
      <c r="AG790" s="3">
        <f>IF(ISERROR(VLOOKUP($AD790,技まとめ!$A$1:$F$380,5,FALSE)),"－",VLOOKUP($AD790,技まとめ!$A$1:$F$380,5,FALSE))</f>
        <v>20</v>
      </c>
      <c r="AH790" s="3" t="str">
        <f>IF($E790=IF(ISERROR(VLOOKUP($AD790,技まとめ!$A$1:$F$380,4,FALSE)),"－",VLOOKUP($AD790,技まとめ!$A$1:$F$380,4,FALSE)),"一致","")</f>
        <v>一致</v>
      </c>
      <c r="AI790" s="9" t="s">
        <v>202</v>
      </c>
      <c r="AJ790" s="3" t="str">
        <f>IF(ISERROR(VLOOKUP($AI790,技まとめ!$A$1:$F$380,6,FALSE)),"－",VLOOKUP($AI790,技まとめ!$A$1:$F$380,6,FALSE))</f>
        <v>P1</v>
      </c>
      <c r="AK790" s="3">
        <f>IF(ISERROR(VLOOKUP($AI790,技まとめ!$A$1:$F$380,3,FALSE)),"－",VLOOKUP($AI790,技まとめ!$A$1:$F$380,3,FALSE))</f>
        <v>25</v>
      </c>
      <c r="AL790" s="3">
        <f>IF(ISERROR(VLOOKUP($AI790,技まとめ!$A$1:$F$380,5,FALSE)),"－",VLOOKUP($AI790,技まとめ!$A$1:$F$380,5,FALSE))</f>
        <v>25</v>
      </c>
      <c r="AM790" s="3" t="str">
        <f>IF($E790=IF(ISERROR(VLOOKUP($AI790,技まとめ!$A$1:$F$380,4,FALSE)),"－",VLOOKUP($AI790,技まとめ!$A$1:$F$380,4,FALSE)),"一致","")</f>
        <v>一致</v>
      </c>
      <c r="AN790" s="9" t="s">
        <v>710</v>
      </c>
      <c r="AO790" s="3" t="str">
        <f>IF(ISERROR(VLOOKUP($AN790,技まとめ!$A$1:$F$380,6,FALSE)),"－",VLOOKUP($AN790,技まとめ!$A$1:$F$380,6,FALSE))</f>
        <v>DR</v>
      </c>
      <c r="AP790" s="3">
        <f>IF(ISERROR(VLOOKUP($AN790,技まとめ!$A$1:$F$380,3,FALSE)),"－",VLOOKUP($AN790,技まとめ!$A$1:$F$380,3,FALSE))</f>
        <v>15</v>
      </c>
      <c r="AQ790" s="3">
        <f>IF(ISERROR(VLOOKUP($AN790,技まとめ!$A$1:$F$380,5,FALSE)),"－",VLOOKUP($AN790,技まとめ!$A$1:$F$380,5,FALSE))</f>
        <v>20</v>
      </c>
      <c r="AR790" s="3" t="str">
        <f>IF($E790=IF(ISERROR(VLOOKUP($AN790,技まとめ!$A$1:$F$380,4,FALSE)),"－",VLOOKUP($AN790,技まとめ!$A$1:$F$380,4,FALSE)),"一致","")</f>
        <v>一致</v>
      </c>
      <c r="AS790" s="9" t="s">
        <v>291</v>
      </c>
      <c r="AT790" s="3" t="str">
        <f>IF(ISERROR(VLOOKUP($AS790,技まとめ!$A$1:$F$380,6,FALSE)),"－",VLOOKUP($AS790,技まとめ!$A$1:$F$380,6,FALSE))</f>
        <v>P1</v>
      </c>
      <c r="AU790" s="3">
        <f>IF(ISERROR(VLOOKUP($AS790,技まとめ!$A$1:$F$380,3,FALSE)),"－",VLOOKUP($AS790,技まとめ!$A$1:$F$380,3,FALSE))</f>
        <v>65</v>
      </c>
      <c r="AV790" s="3">
        <f>IF(ISERROR(VLOOKUP($AS790,技まとめ!$A$1:$F$380,5,FALSE)),"－",VLOOKUP($AS790,技まとめ!$A$1:$F$380,5,FALSE))</f>
        <v>40</v>
      </c>
      <c r="AW790" s="3" t="str">
        <f>IF($E790=IF(ISERROR(VLOOKUP($AS790,技まとめ!$A$1:$F$380,4,FALSE)),"－",VLOOKUP($AS790,技まとめ!$A$1:$F$380,4,FALSE)),"一致","")</f>
        <v/>
      </c>
      <c r="AX790" s="12" t="str">
        <f t="shared" si="174"/>
        <v>ねっけつパンチパワーシールドひとりワンツーちゃぶだいがえし</v>
      </c>
      <c r="AY790" s="12" t="str">
        <f t="shared" si="175"/>
        <v>ねっけつパンチパワーシールドひとりワンツーちゃぶだいがえし</v>
      </c>
      <c r="AZ790" s="12" t="str">
        <f t="shared" si="176"/>
        <v>ねっけつパンチパワーシールドひとりワンツーちゃぶだいがえし</v>
      </c>
      <c r="BA790" s="12" t="str">
        <f t="shared" si="177"/>
        <v>ねっけつパンチパワーシールドひとりワンツーちゃぶだいがえし</v>
      </c>
      <c r="BB790" s="11" t="str">
        <f t="shared" si="178"/>
        <v>P1P1DRP1</v>
      </c>
      <c r="BC790" s="11" t="str">
        <f t="shared" si="179"/>
        <v>P1P1DRP1</v>
      </c>
      <c r="BD790" s="11" t="str">
        <f t="shared" si="180"/>
        <v>P1P1DRP1</v>
      </c>
      <c r="BE790" s="11" t="str">
        <f t="shared" si="181"/>
        <v>P1P1DRP1</v>
      </c>
    </row>
    <row r="791" spans="1:57" ht="11.25" hidden="1" customHeight="1">
      <c r="A791" s="6">
        <v>789</v>
      </c>
      <c r="B791" s="7" t="s">
        <v>1964</v>
      </c>
      <c r="C791" s="8" t="s">
        <v>1965</v>
      </c>
      <c r="D791" s="7" t="s">
        <v>72</v>
      </c>
      <c r="E791" s="7" t="s">
        <v>95</v>
      </c>
      <c r="F791" s="7" t="s">
        <v>128</v>
      </c>
      <c r="G791" s="9">
        <v>121</v>
      </c>
      <c r="H791" s="9">
        <v>99</v>
      </c>
      <c r="I791" s="9">
        <v>60</v>
      </c>
      <c r="J791" s="9">
        <v>57</v>
      </c>
      <c r="K791" s="9">
        <v>53</v>
      </c>
      <c r="L791" s="9">
        <v>51</v>
      </c>
      <c r="M791" s="9">
        <v>52</v>
      </c>
      <c r="N791" s="9">
        <v>57</v>
      </c>
      <c r="O791" s="9">
        <v>52</v>
      </c>
      <c r="P791" s="9">
        <v>59</v>
      </c>
      <c r="Q791" s="10">
        <v>110</v>
      </c>
      <c r="R791" s="11">
        <v>44</v>
      </c>
      <c r="S791" s="11">
        <v>1</v>
      </c>
      <c r="T791" s="11">
        <v>101</v>
      </c>
      <c r="U791" s="11">
        <v>102</v>
      </c>
      <c r="V791" s="11">
        <v>1</v>
      </c>
      <c r="W791" s="11">
        <v>102</v>
      </c>
      <c r="X791" s="11">
        <f t="shared" si="168"/>
        <v>461</v>
      </c>
      <c r="Y791" s="11">
        <f t="shared" si="169"/>
        <v>4915</v>
      </c>
      <c r="Z791" s="11">
        <f t="shared" si="170"/>
        <v>2060</v>
      </c>
      <c r="AA791" s="11">
        <f t="shared" si="171"/>
        <v>4055</v>
      </c>
      <c r="AB791" s="11">
        <f t="shared" si="172"/>
        <v>4055</v>
      </c>
      <c r="AC791" s="6">
        <f t="shared" si="173"/>
        <v>4770</v>
      </c>
      <c r="AD791" s="9" t="s">
        <v>268</v>
      </c>
      <c r="AE791" s="3" t="str">
        <f>IF(ISERROR(VLOOKUP($AD791,技まとめ!$A$1:$F$380,6,FALSE)),"－",VLOOKUP($AD791,技まとめ!$A$1:$F$380,6,FALSE))</f>
        <v>－</v>
      </c>
      <c r="AF791" s="3">
        <f>IF(ISERROR(VLOOKUP($AD791,技まとめ!$A$1:$F$380,3,FALSE)),"－",VLOOKUP($AD791,技まとめ!$A$1:$F$380,3,FALSE))</f>
        <v>0</v>
      </c>
      <c r="AG791" s="3">
        <f>IF(ISERROR(VLOOKUP($AD791,技まとめ!$A$1:$F$380,5,FALSE)),"－",VLOOKUP($AD791,技まとめ!$A$1:$F$380,5,FALSE))</f>
        <v>0</v>
      </c>
      <c r="AH791" s="3" t="str">
        <f>IF($E791=IF(ISERROR(VLOOKUP($AD791,技まとめ!$A$1:$F$380,4,FALSE)),"－",VLOOKUP($AD791,技まとめ!$A$1:$F$380,4,FALSE)),"一致","")</f>
        <v/>
      </c>
      <c r="AI791" s="9" t="s">
        <v>182</v>
      </c>
      <c r="AJ791" s="3" t="str">
        <f>IF(ISERROR(VLOOKUP($AI791,技まとめ!$A$1:$F$380,6,FALSE)),"－",VLOOKUP($AI791,技まとめ!$A$1:$F$380,6,FALSE))</f>
        <v>SC</v>
      </c>
      <c r="AK791" s="3">
        <f>IF(ISERROR(VLOOKUP($AI791,技まとめ!$A$1:$F$380,3,FALSE)),"－",VLOOKUP($AI791,技まとめ!$A$1:$F$380,3,FALSE))</f>
        <v>31</v>
      </c>
      <c r="AL791" s="3">
        <f>IF(ISERROR(VLOOKUP($AI791,技まとめ!$A$1:$F$380,5,FALSE)),"－",VLOOKUP($AI791,技まとめ!$A$1:$F$380,5,FALSE))</f>
        <v>22</v>
      </c>
      <c r="AM791" s="3" t="str">
        <f>IF($E791=IF(ISERROR(VLOOKUP($AI791,技まとめ!$A$1:$F$380,4,FALSE)),"－",VLOOKUP($AI791,技まとめ!$A$1:$F$380,4,FALSE)),"一致","")</f>
        <v>一致</v>
      </c>
      <c r="AN791" s="9" t="s">
        <v>217</v>
      </c>
      <c r="AO791" s="3" t="str">
        <f>IF(ISERROR(VLOOKUP($AN791,技まとめ!$A$1:$F$380,6,FALSE)),"－",VLOOKUP($AN791,技まとめ!$A$1:$F$380,6,FALSE))</f>
        <v>NS</v>
      </c>
      <c r="AP791" s="3">
        <f>IF(ISERROR(VLOOKUP($AN791,技まとめ!$A$1:$F$380,3,FALSE)),"－",VLOOKUP($AN791,技まとめ!$A$1:$F$380,3,FALSE))</f>
        <v>51</v>
      </c>
      <c r="AQ791" s="3">
        <f>IF(ISERROR(VLOOKUP($AN791,技まとめ!$A$1:$F$380,5,FALSE)),"－",VLOOKUP($AN791,技まとめ!$A$1:$F$380,5,FALSE))</f>
        <v>31</v>
      </c>
      <c r="AR791" s="3" t="str">
        <f>IF($E791=IF(ISERROR(VLOOKUP($AN791,技まとめ!$A$1:$F$380,4,FALSE)),"－",VLOOKUP($AN791,技まとめ!$A$1:$F$380,4,FALSE)),"一致","")</f>
        <v>一致</v>
      </c>
      <c r="AS791" s="9" t="s">
        <v>314</v>
      </c>
      <c r="AT791" s="3" t="str">
        <f>IF(ISERROR(VLOOKUP($AS791,技まとめ!$A$1:$F$380,6,FALSE)),"－",VLOOKUP($AS791,技まとめ!$A$1:$F$380,6,FALSE))</f>
        <v>SC</v>
      </c>
      <c r="AU791" s="3">
        <f>IF(ISERROR(VLOOKUP($AS791,技まとめ!$A$1:$F$380,3,FALSE)),"－",VLOOKUP($AS791,技まとめ!$A$1:$F$380,3,FALSE))</f>
        <v>79</v>
      </c>
      <c r="AV791" s="3">
        <f>IF(ISERROR(VLOOKUP($AS791,技まとめ!$A$1:$F$380,5,FALSE)),"－",VLOOKUP($AS791,技まとめ!$A$1:$F$380,5,FALSE))</f>
        <v>43</v>
      </c>
      <c r="AW791" s="3" t="str">
        <f>IF($E791=IF(ISERROR(VLOOKUP($AS791,技まとめ!$A$1:$F$380,4,FALSE)),"－",VLOOKUP($AS791,技まとめ!$A$1:$F$380,4,FALSE)),"一致","")</f>
        <v>一致</v>
      </c>
      <c r="AX791" s="12" t="str">
        <f t="shared" si="174"/>
        <v>むぞくせいひゃくれつショットクンフーヘッドミラージュシュート</v>
      </c>
      <c r="AY791" s="12" t="str">
        <f t="shared" si="175"/>
        <v>むぞくせいひゃくれつショットクンフーヘッドミラージュシュート</v>
      </c>
      <c r="AZ791" s="12" t="str">
        <f t="shared" si="176"/>
        <v>むぞくせいひゃくれつショットクンフーヘッドミラージュシュート</v>
      </c>
      <c r="BA791" s="12" t="str">
        <f t="shared" si="177"/>
        <v>むぞくせいひゃくれつショットクンフーヘッドミラージュシュート</v>
      </c>
      <c r="BB791" s="11" t="str">
        <f t="shared" si="178"/>
        <v>－SCNSSC</v>
      </c>
      <c r="BC791" s="11" t="str">
        <f t="shared" si="179"/>
        <v>－SCNSSC</v>
      </c>
      <c r="BD791" s="11" t="str">
        <f t="shared" si="180"/>
        <v>－SCNSSC</v>
      </c>
      <c r="BE791" s="11" t="str">
        <f t="shared" si="181"/>
        <v>－SCNSSC</v>
      </c>
    </row>
    <row r="792" spans="1:57" ht="11.25" hidden="1" customHeight="1">
      <c r="A792" s="6">
        <v>790</v>
      </c>
      <c r="B792" s="7" t="s">
        <v>1966</v>
      </c>
      <c r="C792" s="8" t="s">
        <v>1967</v>
      </c>
      <c r="D792" s="7" t="s">
        <v>72</v>
      </c>
      <c r="E792" s="7" t="s">
        <v>95</v>
      </c>
      <c r="F792" s="7" t="s">
        <v>82</v>
      </c>
      <c r="G792" s="9">
        <v>100</v>
      </c>
      <c r="H792" s="9">
        <v>108</v>
      </c>
      <c r="I792" s="9">
        <v>51</v>
      </c>
      <c r="J792" s="9">
        <v>56</v>
      </c>
      <c r="K792" s="9">
        <v>63</v>
      </c>
      <c r="L792" s="9">
        <v>57</v>
      </c>
      <c r="M792" s="9">
        <v>56</v>
      </c>
      <c r="N792" s="9">
        <v>51</v>
      </c>
      <c r="O792" s="9">
        <v>51</v>
      </c>
      <c r="P792" s="9">
        <v>37</v>
      </c>
      <c r="Q792" s="10">
        <v>101</v>
      </c>
      <c r="R792" s="11">
        <v>25</v>
      </c>
      <c r="S792" s="11">
        <v>1</v>
      </c>
      <c r="T792" s="11">
        <v>107</v>
      </c>
      <c r="U792" s="11">
        <v>106</v>
      </c>
      <c r="V792" s="11">
        <v>1</v>
      </c>
      <c r="W792" s="11">
        <v>101</v>
      </c>
      <c r="X792" s="11">
        <f t="shared" si="168"/>
        <v>442</v>
      </c>
      <c r="Y792" s="11">
        <f t="shared" si="169"/>
        <v>4550</v>
      </c>
      <c r="Z792" s="11">
        <f t="shared" si="170"/>
        <v>1390</v>
      </c>
      <c r="AA792" s="11">
        <f t="shared" si="171"/>
        <v>4260</v>
      </c>
      <c r="AB792" s="11">
        <f t="shared" si="172"/>
        <v>4260</v>
      </c>
      <c r="AC792" s="6">
        <f t="shared" si="173"/>
        <v>4910</v>
      </c>
      <c r="AD792" s="9" t="s">
        <v>821</v>
      </c>
      <c r="AE792" s="3" t="str">
        <f>IF(ISERROR(VLOOKUP($AD792,技まとめ!$A$1:$F$380,6,FALSE)),"－",VLOOKUP($AD792,技まとめ!$A$1:$F$380,6,FALSE))</f>
        <v>BL</v>
      </c>
      <c r="AF792" s="3">
        <f>IF(ISERROR(VLOOKUP($AD792,技まとめ!$A$1:$F$380,3,FALSE)),"－",VLOOKUP($AD792,技まとめ!$A$1:$F$380,3,FALSE))</f>
        <v>52</v>
      </c>
      <c r="AG792" s="3">
        <f>IF(ISERROR(VLOOKUP($AD792,技まとめ!$A$1:$F$380,5,FALSE)),"－",VLOOKUP($AD792,技まとめ!$A$1:$F$380,5,FALSE))</f>
        <v>36</v>
      </c>
      <c r="AH792" s="3" t="str">
        <f>IF($E792=IF(ISERROR(VLOOKUP($AD792,技まとめ!$A$1:$F$380,4,FALSE)),"－",VLOOKUP($AD792,技まとめ!$A$1:$F$380,4,FALSE)),"一致","")</f>
        <v>一致</v>
      </c>
      <c r="AI792" s="9" t="s">
        <v>309</v>
      </c>
      <c r="AJ792" s="3" t="str">
        <f>IF(ISERROR(VLOOKUP($AI792,技まとめ!$A$1:$F$380,6,FALSE)),"－",VLOOKUP($AI792,技まとめ!$A$1:$F$380,6,FALSE))</f>
        <v>BB</v>
      </c>
      <c r="AK792" s="3">
        <f>IF(ISERROR(VLOOKUP($AI792,技まとめ!$A$1:$F$380,3,FALSE)),"－",VLOOKUP($AI792,技まとめ!$A$1:$F$380,3,FALSE))</f>
        <v>23</v>
      </c>
      <c r="AL792" s="3">
        <f>IF(ISERROR(VLOOKUP($AI792,技まとめ!$A$1:$F$380,5,FALSE)),"－",VLOOKUP($AI792,技まとめ!$A$1:$F$380,5,FALSE))</f>
        <v>20</v>
      </c>
      <c r="AM792" s="3" t="str">
        <f>IF($E792=IF(ISERROR(VLOOKUP($AI792,技まとめ!$A$1:$F$380,4,FALSE)),"－",VLOOKUP($AI792,技まとめ!$A$1:$F$380,4,FALSE)),"一致","")</f>
        <v/>
      </c>
      <c r="AN792" s="9" t="s">
        <v>308</v>
      </c>
      <c r="AO792" s="3" t="str">
        <f>IF(ISERROR(VLOOKUP($AN792,技まとめ!$A$1:$F$380,6,FALSE)),"－",VLOOKUP($AN792,技まとめ!$A$1:$F$380,6,FALSE))</f>
        <v>DR</v>
      </c>
      <c r="AP792" s="3">
        <f>IF(ISERROR(VLOOKUP($AN792,技まとめ!$A$1:$F$380,3,FALSE)),"－",VLOOKUP($AN792,技まとめ!$A$1:$F$380,3,FALSE))</f>
        <v>28</v>
      </c>
      <c r="AQ792" s="3">
        <f>IF(ISERROR(VLOOKUP($AN792,技まとめ!$A$1:$F$380,5,FALSE)),"－",VLOOKUP($AN792,技まとめ!$A$1:$F$380,5,FALSE))</f>
        <v>24</v>
      </c>
      <c r="AR792" s="3" t="str">
        <f>IF($E792=IF(ISERROR(VLOOKUP($AN792,技まとめ!$A$1:$F$380,4,FALSE)),"－",VLOOKUP($AN792,技まとめ!$A$1:$F$380,4,FALSE)),"一致","")</f>
        <v/>
      </c>
      <c r="AS792" s="9" t="s">
        <v>447</v>
      </c>
      <c r="AT792" s="3" t="str">
        <f>IF(ISERROR(VLOOKUP($AS792,技まとめ!$A$1:$F$380,6,FALSE)),"－",VLOOKUP($AS792,技まとめ!$A$1:$F$380,6,FALSE))</f>
        <v>BB</v>
      </c>
      <c r="AU792" s="3">
        <f>IF(ISERROR(VLOOKUP($AS792,技まとめ!$A$1:$F$380,3,FALSE)),"－",VLOOKUP($AS792,技まとめ!$A$1:$F$380,3,FALSE))</f>
        <v>65</v>
      </c>
      <c r="AV792" s="3">
        <f>IF(ISERROR(VLOOKUP($AS792,技まとめ!$A$1:$F$380,5,FALSE)),"－",VLOOKUP($AS792,技まとめ!$A$1:$F$380,5,FALSE))</f>
        <v>42</v>
      </c>
      <c r="AW792" s="3" t="str">
        <f>IF($E792=IF(ISERROR(VLOOKUP($AS792,技まとめ!$A$1:$F$380,4,FALSE)),"－",VLOOKUP($AS792,技まとめ!$A$1:$F$380,4,FALSE)),"一致","")</f>
        <v/>
      </c>
      <c r="AX792" s="12" t="str">
        <f t="shared" si="174"/>
        <v>ウェルカムバックホーントレインスーパーアルマジロヘビーベイビー</v>
      </c>
      <c r="AY792" s="12" t="str">
        <f t="shared" si="175"/>
        <v>ウェルカムバックホーントレインスーパーアルマジロヘビーベイビー</v>
      </c>
      <c r="AZ792" s="12" t="str">
        <f t="shared" si="176"/>
        <v>ウェルカムバックホーントレインスーパーアルマジロヘビーベイビー</v>
      </c>
      <c r="BA792" s="12" t="str">
        <f t="shared" si="177"/>
        <v>ウェルカムバックホーントレインスーパーアルマジロヘビーベイビー</v>
      </c>
      <c r="BB792" s="11" t="str">
        <f t="shared" si="178"/>
        <v>BLBBDRBB</v>
      </c>
      <c r="BC792" s="11" t="str">
        <f t="shared" si="179"/>
        <v>BLBBDRBB</v>
      </c>
      <c r="BD792" s="11" t="str">
        <f t="shared" si="180"/>
        <v>BLBBDRBB</v>
      </c>
      <c r="BE792" s="11" t="str">
        <f t="shared" si="181"/>
        <v>BLBBDRBB</v>
      </c>
    </row>
    <row r="793" spans="1:57" ht="11.25" hidden="1" customHeight="1">
      <c r="A793" s="6">
        <v>791</v>
      </c>
      <c r="B793" s="7" t="s">
        <v>1968</v>
      </c>
      <c r="C793" s="8" t="s">
        <v>1969</v>
      </c>
      <c r="D793" s="7" t="s">
        <v>72</v>
      </c>
      <c r="E793" s="7" t="s">
        <v>95</v>
      </c>
      <c r="F793" s="7" t="s">
        <v>74</v>
      </c>
      <c r="G793" s="9">
        <v>126</v>
      </c>
      <c r="H793" s="9">
        <v>93</v>
      </c>
      <c r="I793" s="9">
        <v>57</v>
      </c>
      <c r="J793" s="9">
        <v>56</v>
      </c>
      <c r="K793" s="9">
        <v>54</v>
      </c>
      <c r="L793" s="9">
        <v>56</v>
      </c>
      <c r="M793" s="9">
        <v>56</v>
      </c>
      <c r="N793" s="9">
        <v>42</v>
      </c>
      <c r="O793" s="9">
        <v>51</v>
      </c>
      <c r="P793" s="9">
        <v>60</v>
      </c>
      <c r="Q793" s="10">
        <v>107</v>
      </c>
      <c r="R793" s="11">
        <v>30</v>
      </c>
      <c r="S793" s="11">
        <v>1</v>
      </c>
      <c r="T793" s="11">
        <v>106</v>
      </c>
      <c r="U793" s="11">
        <v>106</v>
      </c>
      <c r="V793" s="11">
        <v>1</v>
      </c>
      <c r="W793" s="11">
        <v>101</v>
      </c>
      <c r="X793" s="11">
        <f t="shared" si="168"/>
        <v>452</v>
      </c>
      <c r="Y793" s="11">
        <f t="shared" si="169"/>
        <v>4790</v>
      </c>
      <c r="Z793" s="11">
        <f t="shared" si="170"/>
        <v>1565</v>
      </c>
      <c r="AA793" s="11">
        <f t="shared" si="171"/>
        <v>4225</v>
      </c>
      <c r="AB793" s="11">
        <f t="shared" si="172"/>
        <v>4225</v>
      </c>
      <c r="AC793" s="6">
        <f t="shared" si="173"/>
        <v>4895</v>
      </c>
      <c r="AD793" s="9" t="s">
        <v>290</v>
      </c>
      <c r="AE793" s="3" t="str">
        <f>IF(ISERROR(VLOOKUP($AD793,技まとめ!$A$1:$F$380,6,FALSE)),"－",VLOOKUP($AD793,技まとめ!$A$1:$F$380,6,FALSE))</f>
        <v>CA</v>
      </c>
      <c r="AF793" s="3">
        <f>IF(ISERROR(VLOOKUP($AD793,技まとめ!$A$1:$F$380,3,FALSE)),"－",VLOOKUP($AD793,技まとめ!$A$1:$F$380,3,FALSE))</f>
        <v>27</v>
      </c>
      <c r="AG793" s="3">
        <f>IF(ISERROR(VLOOKUP($AD793,技まとめ!$A$1:$F$380,5,FALSE)),"－",VLOOKUP($AD793,技まとめ!$A$1:$F$380,5,FALSE))</f>
        <v>25</v>
      </c>
      <c r="AH793" s="3" t="str">
        <f>IF($E793=IF(ISERROR(VLOOKUP($AD793,技まとめ!$A$1:$F$380,4,FALSE)),"－",VLOOKUP($AD793,技まとめ!$A$1:$F$380,4,FALSE)),"一致","")</f>
        <v/>
      </c>
      <c r="AI793" s="9" t="s">
        <v>273</v>
      </c>
      <c r="AJ793" s="3" t="str">
        <f>IF(ISERROR(VLOOKUP($AI793,技まとめ!$A$1:$F$380,6,FALSE)),"－",VLOOKUP($AI793,技まとめ!$A$1:$F$380,6,FALSE))</f>
        <v>BL</v>
      </c>
      <c r="AK793" s="3">
        <f>IF(ISERROR(VLOOKUP($AI793,技まとめ!$A$1:$F$380,3,FALSE)),"－",VLOOKUP($AI793,技まとめ!$A$1:$F$380,3,FALSE))</f>
        <v>17</v>
      </c>
      <c r="AL793" s="3">
        <f>IF(ISERROR(VLOOKUP($AI793,技まとめ!$A$1:$F$380,5,FALSE)),"－",VLOOKUP($AI793,技まとめ!$A$1:$F$380,5,FALSE))</f>
        <v>20</v>
      </c>
      <c r="AM793" s="3" t="str">
        <f>IF($E793=IF(ISERROR(VLOOKUP($AI793,技まとめ!$A$1:$F$380,4,FALSE)),"－",VLOOKUP($AI793,技まとめ!$A$1:$F$380,4,FALSE)),"一致","")</f>
        <v/>
      </c>
      <c r="AN793" s="9" t="s">
        <v>289</v>
      </c>
      <c r="AO793" s="3" t="str">
        <f>IF(ISERROR(VLOOKUP($AN793,技まとめ!$A$1:$F$380,6,FALSE)),"－",VLOOKUP($AN793,技まとめ!$A$1:$F$380,6,FALSE))</f>
        <v>－</v>
      </c>
      <c r="AP793" s="3">
        <f>IF(ISERROR(VLOOKUP($AN793,技まとめ!$A$1:$F$380,3,FALSE)),"－",VLOOKUP($AN793,技まとめ!$A$1:$F$380,3,FALSE))</f>
        <v>0</v>
      </c>
      <c r="AQ793" s="3">
        <f>IF(ISERROR(VLOOKUP($AN793,技まとめ!$A$1:$F$380,5,FALSE)),"－",VLOOKUP($AN793,技まとめ!$A$1:$F$380,5,FALSE))</f>
        <v>0</v>
      </c>
      <c r="AR793" s="3" t="str">
        <f>IF($E793=IF(ISERROR(VLOOKUP($AN793,技まとめ!$A$1:$F$380,4,FALSE)),"－",VLOOKUP($AN793,技まとめ!$A$1:$F$380,4,FALSE)),"一致","")</f>
        <v/>
      </c>
      <c r="AS793" s="9" t="s">
        <v>241</v>
      </c>
      <c r="AT793" s="3" t="str">
        <f>IF(ISERROR(VLOOKUP($AS793,技まとめ!$A$1:$F$380,6,FALSE)),"－",VLOOKUP($AS793,技まとめ!$A$1:$F$380,6,FALSE))</f>
        <v>P1</v>
      </c>
      <c r="AU793" s="3">
        <f>IF(ISERROR(VLOOKUP($AS793,技まとめ!$A$1:$F$380,3,FALSE)),"－",VLOOKUP($AS793,技まとめ!$A$1:$F$380,3,FALSE))</f>
        <v>52</v>
      </c>
      <c r="AV793" s="3">
        <f>IF(ISERROR(VLOOKUP($AS793,技まとめ!$A$1:$F$380,5,FALSE)),"－",VLOOKUP($AS793,技まとめ!$A$1:$F$380,5,FALSE))</f>
        <v>35</v>
      </c>
      <c r="AW793" s="3" t="str">
        <f>IF($E793=IF(ISERROR(VLOOKUP($AS793,技まとめ!$A$1:$F$380,4,FALSE)),"－",VLOOKUP($AS793,技まとめ!$A$1:$F$380,4,FALSE)),"一致","")</f>
        <v/>
      </c>
      <c r="AX793" s="12" t="str">
        <f t="shared" si="174"/>
        <v>ワイルドクローしこふみリカバリーばくれつパンチ</v>
      </c>
      <c r="AY793" s="12" t="str">
        <f t="shared" si="175"/>
        <v>ワイルドクローしこふみリカバリーばくれつパンチ</v>
      </c>
      <c r="AZ793" s="12" t="str">
        <f t="shared" si="176"/>
        <v>ワイルドクローしこふみリカバリーばくれつパンチ</v>
      </c>
      <c r="BA793" s="12" t="str">
        <f t="shared" si="177"/>
        <v>ワイルドクローしこふみリカバリーばくれつパンチ</v>
      </c>
      <c r="BB793" s="11" t="str">
        <f t="shared" si="178"/>
        <v>CABL－P1</v>
      </c>
      <c r="BC793" s="11" t="str">
        <f t="shared" si="179"/>
        <v>CABL－P1</v>
      </c>
      <c r="BD793" s="11" t="str">
        <f t="shared" si="180"/>
        <v>CABL－P1</v>
      </c>
      <c r="BE793" s="11" t="str">
        <f t="shared" si="181"/>
        <v>CABL－P1</v>
      </c>
    </row>
    <row r="794" spans="1:57" ht="11.25" hidden="1" customHeight="1">
      <c r="A794" s="6">
        <v>792</v>
      </c>
      <c r="B794" s="7" t="s">
        <v>1970</v>
      </c>
      <c r="C794" s="8" t="s">
        <v>1971</v>
      </c>
      <c r="D794" s="7" t="s">
        <v>72</v>
      </c>
      <c r="E794" s="7" t="s">
        <v>73</v>
      </c>
      <c r="F794" s="7" t="s">
        <v>82</v>
      </c>
      <c r="G794" s="9">
        <v>132</v>
      </c>
      <c r="H794" s="9">
        <v>96</v>
      </c>
      <c r="I794" s="9">
        <v>47</v>
      </c>
      <c r="J794" s="9">
        <v>53</v>
      </c>
      <c r="K794" s="9">
        <v>53</v>
      </c>
      <c r="L794" s="9">
        <v>57</v>
      </c>
      <c r="M794" s="9">
        <v>61</v>
      </c>
      <c r="N794" s="9">
        <v>56</v>
      </c>
      <c r="O794" s="9">
        <v>53</v>
      </c>
      <c r="P794" s="9">
        <v>38</v>
      </c>
      <c r="Q794" s="10">
        <v>97</v>
      </c>
      <c r="R794" s="11">
        <v>18</v>
      </c>
      <c r="S794" s="11">
        <v>1</v>
      </c>
      <c r="T794" s="11">
        <v>107</v>
      </c>
      <c r="U794" s="11">
        <v>111</v>
      </c>
      <c r="V794" s="11">
        <v>1</v>
      </c>
      <c r="W794" s="11">
        <v>103</v>
      </c>
      <c r="X794" s="11">
        <f t="shared" si="168"/>
        <v>438</v>
      </c>
      <c r="Y794" s="11">
        <f t="shared" si="169"/>
        <v>4400</v>
      </c>
      <c r="Z794" s="11">
        <f t="shared" si="170"/>
        <v>1155</v>
      </c>
      <c r="AA794" s="11">
        <f t="shared" si="171"/>
        <v>4270</v>
      </c>
      <c r="AB794" s="11">
        <f t="shared" si="172"/>
        <v>4270</v>
      </c>
      <c r="AC794" s="6">
        <f t="shared" si="173"/>
        <v>4885</v>
      </c>
      <c r="AD794" s="9" t="s">
        <v>560</v>
      </c>
      <c r="AE794" s="3" t="str">
        <f>IF(ISERROR(VLOOKUP($AD794,技まとめ!$A$1:$F$380,6,FALSE)),"－",VLOOKUP($AD794,技まとめ!$A$1:$F$380,6,FALSE))</f>
        <v>BL</v>
      </c>
      <c r="AF794" s="3">
        <f>IF(ISERROR(VLOOKUP($AD794,技まとめ!$A$1:$F$380,3,FALSE)),"－",VLOOKUP($AD794,技まとめ!$A$1:$F$380,3,FALSE))</f>
        <v>28</v>
      </c>
      <c r="AG794" s="3">
        <f>IF(ISERROR(VLOOKUP($AD794,技まとめ!$A$1:$F$380,5,FALSE)),"－",VLOOKUP($AD794,技まとめ!$A$1:$F$380,5,FALSE))</f>
        <v>24</v>
      </c>
      <c r="AH794" s="3" t="str">
        <f>IF($E794=IF(ISERROR(VLOOKUP($AD794,技まとめ!$A$1:$F$380,4,FALSE)),"－",VLOOKUP($AD794,技まとめ!$A$1:$F$380,4,FALSE)),"一致","")</f>
        <v/>
      </c>
      <c r="AI794" s="9" t="s">
        <v>576</v>
      </c>
      <c r="AJ794" s="3" t="str">
        <f>IF(ISERROR(VLOOKUP($AI794,技まとめ!$A$1:$F$380,6,FALSE)),"－",VLOOKUP($AI794,技まとめ!$A$1:$F$380,6,FALSE))</f>
        <v>BB</v>
      </c>
      <c r="AK794" s="3">
        <f>IF(ISERROR(VLOOKUP($AI794,技まとめ!$A$1:$F$380,3,FALSE)),"－",VLOOKUP($AI794,技まとめ!$A$1:$F$380,3,FALSE))</f>
        <v>72</v>
      </c>
      <c r="AL794" s="3">
        <f>IF(ISERROR(VLOOKUP($AI794,技まとめ!$A$1:$F$380,5,FALSE)),"－",VLOOKUP($AI794,技まとめ!$A$1:$F$380,5,FALSE))</f>
        <v>43</v>
      </c>
      <c r="AM794" s="3" t="str">
        <f>IF($E794=IF(ISERROR(VLOOKUP($AI794,技まとめ!$A$1:$F$380,4,FALSE)),"－",VLOOKUP($AI794,技まとめ!$A$1:$F$380,4,FALSE)),"一致","")</f>
        <v/>
      </c>
      <c r="AN794" s="9" t="s">
        <v>429</v>
      </c>
      <c r="AO794" s="3" t="str">
        <f>IF(ISERROR(VLOOKUP($AN794,技まとめ!$A$1:$F$380,6,FALSE)),"－",VLOOKUP($AN794,技まとめ!$A$1:$F$380,6,FALSE))</f>
        <v>SC</v>
      </c>
      <c r="AP794" s="3">
        <f>IF(ISERROR(VLOOKUP($AN794,技まとめ!$A$1:$F$380,3,FALSE)),"－",VLOOKUP($AN794,技まとめ!$A$1:$F$380,3,FALSE))</f>
        <v>77</v>
      </c>
      <c r="AQ794" s="3">
        <f>IF(ISERROR(VLOOKUP($AN794,技まとめ!$A$1:$F$380,5,FALSE)),"－",VLOOKUP($AN794,技まとめ!$A$1:$F$380,5,FALSE))</f>
        <v>43</v>
      </c>
      <c r="AR794" s="3" t="str">
        <f>IF($E794=IF(ISERROR(VLOOKUP($AN794,技まとめ!$A$1:$F$380,4,FALSE)),"－",VLOOKUP($AN794,技まとめ!$A$1:$F$380,4,FALSE)),"一致","")</f>
        <v>一致</v>
      </c>
      <c r="AS794" s="9" t="s">
        <v>493</v>
      </c>
      <c r="AT794" s="3" t="str">
        <f>IF(ISERROR(VLOOKUP($AS794,技まとめ!$A$1:$F$380,6,FALSE)),"－",VLOOKUP($AS794,技まとめ!$A$1:$F$380,6,FALSE))</f>
        <v>BL</v>
      </c>
      <c r="AU794" s="3">
        <f>IF(ISERROR(VLOOKUP($AS794,技まとめ!$A$1:$F$380,3,FALSE)),"－",VLOOKUP($AS794,技まとめ!$A$1:$F$380,3,FALSE))</f>
        <v>93</v>
      </c>
      <c r="AV794" s="3">
        <f>IF(ISERROR(VLOOKUP($AS794,技まとめ!$A$1:$F$380,5,FALSE)),"－",VLOOKUP($AS794,技まとめ!$A$1:$F$380,5,FALSE))</f>
        <v>52</v>
      </c>
      <c r="AW794" s="3" t="str">
        <f>IF($E794=IF(ISERROR(VLOOKUP($AS794,技まとめ!$A$1:$F$380,4,FALSE)),"－",VLOOKUP($AS794,技まとめ!$A$1:$F$380,4,FALSE)),"一致","")</f>
        <v>一致</v>
      </c>
      <c r="AX794" s="12" t="str">
        <f t="shared" si="174"/>
        <v>ブレードアタックさばきのてっついパラディンストライクノーエスケイプ</v>
      </c>
      <c r="AY794" s="12" t="str">
        <f t="shared" si="175"/>
        <v>ブレードアタックさばきのてっついパラディンストライクノーエスケイプ</v>
      </c>
      <c r="AZ794" s="12" t="str">
        <f t="shared" si="176"/>
        <v>ブレードアタックさばきのてっついパラディンストライクノーエスケイプ</v>
      </c>
      <c r="BA794" s="12" t="str">
        <f t="shared" si="177"/>
        <v>ブレードアタックさばきのてっついパラディンストライクノーエスケイプ</v>
      </c>
      <c r="BB794" s="11" t="str">
        <f t="shared" si="178"/>
        <v>BLBBSCBL</v>
      </c>
      <c r="BC794" s="11" t="str">
        <f t="shared" si="179"/>
        <v>BLBBSCBL</v>
      </c>
      <c r="BD794" s="11" t="str">
        <f t="shared" si="180"/>
        <v>BLBBSCBL</v>
      </c>
      <c r="BE794" s="11" t="str">
        <f t="shared" si="181"/>
        <v>BLBBSCBL</v>
      </c>
    </row>
    <row r="795" spans="1:57" ht="11.25" hidden="1" customHeight="1">
      <c r="A795" s="6">
        <v>793</v>
      </c>
      <c r="B795" s="7" t="s">
        <v>1972</v>
      </c>
      <c r="C795" s="8" t="s">
        <v>1973</v>
      </c>
      <c r="D795" s="7" t="s">
        <v>72</v>
      </c>
      <c r="E795" s="7" t="s">
        <v>95</v>
      </c>
      <c r="F795" s="7" t="s">
        <v>82</v>
      </c>
      <c r="G795" s="9">
        <v>121</v>
      </c>
      <c r="H795" s="9">
        <v>93</v>
      </c>
      <c r="I795" s="9">
        <v>48</v>
      </c>
      <c r="J795" s="9">
        <v>54</v>
      </c>
      <c r="K795" s="9">
        <v>54</v>
      </c>
      <c r="L795" s="9">
        <v>54</v>
      </c>
      <c r="M795" s="9">
        <v>61</v>
      </c>
      <c r="N795" s="9">
        <v>56</v>
      </c>
      <c r="O795" s="9">
        <v>54</v>
      </c>
      <c r="P795" s="9">
        <v>44</v>
      </c>
      <c r="Q795" s="10">
        <v>98</v>
      </c>
      <c r="R795" s="11">
        <v>26</v>
      </c>
      <c r="S795" s="11">
        <v>1</v>
      </c>
      <c r="T795" s="11">
        <v>104</v>
      </c>
      <c r="U795" s="11">
        <v>111</v>
      </c>
      <c r="V795" s="11">
        <v>1</v>
      </c>
      <c r="W795" s="11">
        <v>104</v>
      </c>
      <c r="X795" s="11">
        <f t="shared" si="168"/>
        <v>445</v>
      </c>
      <c r="Y795" s="11">
        <f t="shared" si="169"/>
        <v>4445</v>
      </c>
      <c r="Z795" s="11">
        <f t="shared" si="170"/>
        <v>1440</v>
      </c>
      <c r="AA795" s="11">
        <f t="shared" si="171"/>
        <v>4170</v>
      </c>
      <c r="AB795" s="11">
        <f t="shared" si="172"/>
        <v>4170</v>
      </c>
      <c r="AC795" s="6">
        <f t="shared" si="173"/>
        <v>4810</v>
      </c>
      <c r="AD795" s="9" t="s">
        <v>309</v>
      </c>
      <c r="AE795" s="3" t="str">
        <f>IF(ISERROR(VLOOKUP($AD795,技まとめ!$A$1:$F$380,6,FALSE)),"－",VLOOKUP($AD795,技まとめ!$A$1:$F$380,6,FALSE))</f>
        <v>BB</v>
      </c>
      <c r="AF795" s="3">
        <f>IF(ISERROR(VLOOKUP($AD795,技まとめ!$A$1:$F$380,3,FALSE)),"－",VLOOKUP($AD795,技まとめ!$A$1:$F$380,3,FALSE))</f>
        <v>23</v>
      </c>
      <c r="AG795" s="3">
        <f>IF(ISERROR(VLOOKUP($AD795,技まとめ!$A$1:$F$380,5,FALSE)),"－",VLOOKUP($AD795,技まとめ!$A$1:$F$380,5,FALSE))</f>
        <v>20</v>
      </c>
      <c r="AH795" s="3" t="str">
        <f>IF($E795=IF(ISERROR(VLOOKUP($AD795,技まとめ!$A$1:$F$380,4,FALSE)),"－",VLOOKUP($AD795,技まとめ!$A$1:$F$380,4,FALSE)),"一致","")</f>
        <v/>
      </c>
      <c r="AI795" s="9" t="s">
        <v>178</v>
      </c>
      <c r="AJ795" s="3" t="str">
        <f>IF(ISERROR(VLOOKUP($AI795,技まとめ!$A$1:$F$380,6,FALSE)),"－",VLOOKUP($AI795,技まとめ!$A$1:$F$380,6,FALSE))</f>
        <v>NS</v>
      </c>
      <c r="AK795" s="3">
        <f>IF(ISERROR(VLOOKUP($AI795,技まとめ!$A$1:$F$380,3,FALSE)),"－",VLOOKUP($AI795,技まとめ!$A$1:$F$380,3,FALSE))</f>
        <v>38</v>
      </c>
      <c r="AL795" s="3">
        <f>IF(ISERROR(VLOOKUP($AI795,技まとめ!$A$1:$F$380,5,FALSE)),"－",VLOOKUP($AI795,技まとめ!$A$1:$F$380,5,FALSE))</f>
        <v>25</v>
      </c>
      <c r="AM795" s="3" t="str">
        <f>IF($E795=IF(ISERROR(VLOOKUP($AI795,技まとめ!$A$1:$F$380,4,FALSE)),"－",VLOOKUP($AI795,技まとめ!$A$1:$F$380,4,FALSE)),"一致","")</f>
        <v>一致</v>
      </c>
      <c r="AN795" s="9" t="s">
        <v>305</v>
      </c>
      <c r="AO795" s="3" t="str">
        <f>IF(ISERROR(VLOOKUP($AN795,技まとめ!$A$1:$F$380,6,FALSE)),"－",VLOOKUP($AN795,技まとめ!$A$1:$F$380,6,FALSE))</f>
        <v>BL</v>
      </c>
      <c r="AP795" s="3">
        <f>IF(ISERROR(VLOOKUP($AN795,技まとめ!$A$1:$F$380,3,FALSE)),"－",VLOOKUP($AN795,技まとめ!$A$1:$F$380,3,FALSE))</f>
        <v>41</v>
      </c>
      <c r="AQ795" s="3">
        <f>IF(ISERROR(VLOOKUP($AN795,技まとめ!$A$1:$F$380,5,FALSE)),"－",VLOOKUP($AN795,技まとめ!$A$1:$F$380,5,FALSE))</f>
        <v>30</v>
      </c>
      <c r="AR795" s="3" t="str">
        <f>IF($E795=IF(ISERROR(VLOOKUP($AN795,技まとめ!$A$1:$F$380,4,FALSE)),"－",VLOOKUP($AN795,技まとめ!$A$1:$F$380,4,FALSE)),"一致","")</f>
        <v>一致</v>
      </c>
      <c r="AS795" s="9" t="s">
        <v>1429</v>
      </c>
      <c r="AT795" s="3" t="str">
        <f>IF(ISERROR(VLOOKUP($AS795,技まとめ!$A$1:$F$380,6,FALSE)),"－",VLOOKUP($AS795,技まとめ!$A$1:$F$380,6,FALSE))</f>
        <v>BL</v>
      </c>
      <c r="AU795" s="3">
        <f>IF(ISERROR(VLOOKUP($AS795,技まとめ!$A$1:$F$380,3,FALSE)),"－",VLOOKUP($AS795,技まとめ!$A$1:$F$380,3,FALSE))</f>
        <v>90</v>
      </c>
      <c r="AV795" s="3">
        <f>IF(ISERROR(VLOOKUP($AS795,技まとめ!$A$1:$F$380,5,FALSE)),"－",VLOOKUP($AS795,技まとめ!$A$1:$F$380,5,FALSE))</f>
        <v>53</v>
      </c>
      <c r="AW795" s="3" t="str">
        <f>IF($E795=IF(ISERROR(VLOOKUP($AS795,技まとめ!$A$1:$F$380,4,FALSE)),"－",VLOOKUP($AS795,技まとめ!$A$1:$F$380,4,FALSE)),"一致","")</f>
        <v/>
      </c>
      <c r="AX795" s="12" t="str">
        <f t="shared" si="174"/>
        <v>ホーントレインフリーズショットフェイクボールフローズンスティール</v>
      </c>
      <c r="AY795" s="12" t="str">
        <f t="shared" si="175"/>
        <v>ホーントレインフリーズショットフェイクボールフローズンスティール</v>
      </c>
      <c r="AZ795" s="12" t="str">
        <f t="shared" si="176"/>
        <v>ホーントレインフリーズショットフェイクボールフローズンスティール</v>
      </c>
      <c r="BA795" s="12" t="str">
        <f t="shared" si="177"/>
        <v>ホーントレインフリーズショットフェイクボールフローズンスティール</v>
      </c>
      <c r="BB795" s="11" t="str">
        <f t="shared" si="178"/>
        <v>BBNSBLBL</v>
      </c>
      <c r="BC795" s="11" t="str">
        <f t="shared" si="179"/>
        <v>BBNSBLBL</v>
      </c>
      <c r="BD795" s="11" t="str">
        <f t="shared" si="180"/>
        <v>BBNSBLBL</v>
      </c>
      <c r="BE795" s="11" t="str">
        <f t="shared" si="181"/>
        <v>BBNSBLBL</v>
      </c>
    </row>
    <row r="796" spans="1:57" ht="11.25" hidden="1" customHeight="1">
      <c r="A796" s="6">
        <v>794</v>
      </c>
      <c r="B796" s="7" t="s">
        <v>1974</v>
      </c>
      <c r="C796" s="8" t="s">
        <v>1975</v>
      </c>
      <c r="D796" s="7" t="s">
        <v>72</v>
      </c>
      <c r="E796" s="7" t="s">
        <v>95</v>
      </c>
      <c r="F796" s="7" t="s">
        <v>109</v>
      </c>
      <c r="G796" s="9">
        <v>120</v>
      </c>
      <c r="H796" s="9">
        <v>105</v>
      </c>
      <c r="I796" s="9">
        <v>51</v>
      </c>
      <c r="J796" s="9">
        <v>56</v>
      </c>
      <c r="K796" s="9">
        <v>48</v>
      </c>
      <c r="L796" s="9">
        <v>48</v>
      </c>
      <c r="M796" s="9">
        <v>49</v>
      </c>
      <c r="N796" s="9">
        <v>54</v>
      </c>
      <c r="O796" s="9">
        <v>57</v>
      </c>
      <c r="P796" s="9">
        <v>53</v>
      </c>
      <c r="Q796" s="10">
        <v>101</v>
      </c>
      <c r="R796" s="11">
        <v>29</v>
      </c>
      <c r="S796" s="11">
        <v>1</v>
      </c>
      <c r="T796" s="11">
        <v>98</v>
      </c>
      <c r="U796" s="11">
        <v>99</v>
      </c>
      <c r="V796" s="11">
        <v>1</v>
      </c>
      <c r="W796" s="11">
        <v>107</v>
      </c>
      <c r="X796" s="11">
        <f t="shared" si="168"/>
        <v>436</v>
      </c>
      <c r="Y796" s="11">
        <f t="shared" si="169"/>
        <v>4580</v>
      </c>
      <c r="Z796" s="11">
        <f t="shared" si="170"/>
        <v>1560</v>
      </c>
      <c r="AA796" s="11">
        <f t="shared" si="171"/>
        <v>3975</v>
      </c>
      <c r="AB796" s="11">
        <f t="shared" si="172"/>
        <v>3975</v>
      </c>
      <c r="AC796" s="6">
        <f t="shared" si="173"/>
        <v>4600</v>
      </c>
      <c r="AD796" s="9" t="s">
        <v>232</v>
      </c>
      <c r="AE796" s="3" t="str">
        <f>IF(ISERROR(VLOOKUP($AD796,技まとめ!$A$1:$F$380,6,FALSE)),"－",VLOOKUP($AD796,技まとめ!$A$1:$F$380,6,FALSE))</f>
        <v>DR</v>
      </c>
      <c r="AF796" s="3">
        <f>IF(ISERROR(VLOOKUP($AD796,技まとめ!$A$1:$F$380,3,FALSE)),"－",VLOOKUP($AD796,技まとめ!$A$1:$F$380,3,FALSE))</f>
        <v>13</v>
      </c>
      <c r="AG796" s="3">
        <f>IF(ISERROR(VLOOKUP($AD796,技まとめ!$A$1:$F$380,5,FALSE)),"－",VLOOKUP($AD796,技まとめ!$A$1:$F$380,5,FALSE))</f>
        <v>20</v>
      </c>
      <c r="AH796" s="3" t="str">
        <f>IF($E796=IF(ISERROR(VLOOKUP($AD796,技まとめ!$A$1:$F$380,4,FALSE)),"－",VLOOKUP($AD796,技まとめ!$A$1:$F$380,4,FALSE)),"一致","")</f>
        <v>一致</v>
      </c>
      <c r="AI796" s="9" t="s">
        <v>309</v>
      </c>
      <c r="AJ796" s="3" t="str">
        <f>IF(ISERROR(VLOOKUP($AI796,技まとめ!$A$1:$F$380,6,FALSE)),"－",VLOOKUP($AI796,技まとめ!$A$1:$F$380,6,FALSE))</f>
        <v>BB</v>
      </c>
      <c r="AK796" s="3">
        <f>IF(ISERROR(VLOOKUP($AI796,技まとめ!$A$1:$F$380,3,FALSE)),"－",VLOOKUP($AI796,技まとめ!$A$1:$F$380,3,FALSE))</f>
        <v>23</v>
      </c>
      <c r="AL796" s="3">
        <f>IF(ISERROR(VLOOKUP($AI796,技まとめ!$A$1:$F$380,5,FALSE)),"－",VLOOKUP($AI796,技まとめ!$A$1:$F$380,5,FALSE))</f>
        <v>20</v>
      </c>
      <c r="AM796" s="3" t="str">
        <f>IF($E796=IF(ISERROR(VLOOKUP($AI796,技まとめ!$A$1:$F$380,4,FALSE)),"－",VLOOKUP($AI796,技まとめ!$A$1:$F$380,4,FALSE)),"一致","")</f>
        <v/>
      </c>
      <c r="AN796" s="9" t="s">
        <v>413</v>
      </c>
      <c r="AO796" s="3" t="str">
        <f>IF(ISERROR(VLOOKUP($AN796,技まとめ!$A$1:$F$380,6,FALSE)),"－",VLOOKUP($AN796,技まとめ!$A$1:$F$380,6,FALSE))</f>
        <v>BB</v>
      </c>
      <c r="AP796" s="3">
        <f>IF(ISERROR(VLOOKUP($AN796,技まとめ!$A$1:$F$380,3,FALSE)),"－",VLOOKUP($AN796,技まとめ!$A$1:$F$380,3,FALSE))</f>
        <v>31</v>
      </c>
      <c r="AQ796" s="3">
        <f>IF(ISERROR(VLOOKUP($AN796,技まとめ!$A$1:$F$380,5,FALSE)),"－",VLOOKUP($AN796,技まとめ!$A$1:$F$380,5,FALSE))</f>
        <v>28</v>
      </c>
      <c r="AR796" s="3" t="str">
        <f>IF($E796=IF(ISERROR(VLOOKUP($AN796,技まとめ!$A$1:$F$380,4,FALSE)),"－",VLOOKUP($AN796,技まとめ!$A$1:$F$380,4,FALSE)),"一致","")</f>
        <v/>
      </c>
      <c r="AS796" s="9" t="s">
        <v>90</v>
      </c>
      <c r="AT796" s="3" t="str">
        <f>IF(ISERROR(VLOOKUP($AS796,技まとめ!$A$1:$F$380,6,FALSE)),"－",VLOOKUP($AS796,技まとめ!$A$1:$F$380,6,FALSE))</f>
        <v>DR</v>
      </c>
      <c r="AU796" s="3">
        <f>IF(ISERROR(VLOOKUP($AS796,技まとめ!$A$1:$F$380,3,FALSE)),"－",VLOOKUP($AS796,技まとめ!$A$1:$F$380,3,FALSE))</f>
        <v>46</v>
      </c>
      <c r="AV796" s="3">
        <f>IF(ISERROR(VLOOKUP($AS796,技まとめ!$A$1:$F$380,5,FALSE)),"－",VLOOKUP($AS796,技まとめ!$A$1:$F$380,5,FALSE))</f>
        <v>33</v>
      </c>
      <c r="AW796" s="3" t="str">
        <f>IF($E796=IF(ISERROR(VLOOKUP($AS796,技まとめ!$A$1:$F$380,4,FALSE)),"－",VLOOKUP($AS796,技まとめ!$A$1:$F$380,4,FALSE)),"一致","")</f>
        <v/>
      </c>
      <c r="AX796" s="12" t="str">
        <f t="shared" si="174"/>
        <v>のろいホーントレインスーパーしこふみモグラフェイント</v>
      </c>
      <c r="AY796" s="12" t="str">
        <f t="shared" si="175"/>
        <v>のろいホーントレインスーパーしこふみモグラフェイント</v>
      </c>
      <c r="AZ796" s="12" t="str">
        <f t="shared" si="176"/>
        <v>のろいホーントレインスーパーしこふみモグラフェイント</v>
      </c>
      <c r="BA796" s="12" t="str">
        <f t="shared" si="177"/>
        <v>のろいホーントレインスーパーしこふみモグラフェイント</v>
      </c>
      <c r="BB796" s="11" t="str">
        <f t="shared" si="178"/>
        <v>DRBBBBDR</v>
      </c>
      <c r="BC796" s="11" t="str">
        <f t="shared" si="179"/>
        <v>DRBBBBDR</v>
      </c>
      <c r="BD796" s="11" t="str">
        <f t="shared" si="180"/>
        <v>DRBBBBDR</v>
      </c>
      <c r="BE796" s="11" t="str">
        <f t="shared" si="181"/>
        <v>DRBBBBDR</v>
      </c>
    </row>
    <row r="797" spans="1:57" ht="11.25" hidden="1" customHeight="1">
      <c r="A797" s="6">
        <v>795</v>
      </c>
      <c r="B797" s="7" t="s">
        <v>1976</v>
      </c>
      <c r="C797" s="8" t="s">
        <v>1977</v>
      </c>
      <c r="D797" s="7" t="s">
        <v>72</v>
      </c>
      <c r="E797" s="7" t="s">
        <v>95</v>
      </c>
      <c r="F797" s="7" t="s">
        <v>74</v>
      </c>
      <c r="G797" s="9">
        <v>94</v>
      </c>
      <c r="H797" s="9">
        <v>116</v>
      </c>
      <c r="I797" s="9">
        <v>45</v>
      </c>
      <c r="J797" s="9">
        <v>53</v>
      </c>
      <c r="K797" s="9">
        <v>51</v>
      </c>
      <c r="L797" s="9">
        <v>53</v>
      </c>
      <c r="M797" s="9">
        <v>60</v>
      </c>
      <c r="N797" s="9">
        <v>54</v>
      </c>
      <c r="O797" s="9">
        <v>56</v>
      </c>
      <c r="P797" s="9">
        <v>60</v>
      </c>
      <c r="Q797" s="10">
        <v>95</v>
      </c>
      <c r="R797" s="11">
        <v>36</v>
      </c>
      <c r="S797" s="11">
        <v>1</v>
      </c>
      <c r="T797" s="11">
        <v>103</v>
      </c>
      <c r="U797" s="11">
        <v>110</v>
      </c>
      <c r="V797" s="11">
        <v>1</v>
      </c>
      <c r="W797" s="11">
        <v>106</v>
      </c>
      <c r="X797" s="11">
        <f t="shared" si="168"/>
        <v>452</v>
      </c>
      <c r="Y797" s="11">
        <f t="shared" si="169"/>
        <v>4335</v>
      </c>
      <c r="Z797" s="11">
        <f t="shared" si="170"/>
        <v>1800</v>
      </c>
      <c r="AA797" s="11">
        <f t="shared" si="171"/>
        <v>4145</v>
      </c>
      <c r="AB797" s="11">
        <f t="shared" si="172"/>
        <v>4145</v>
      </c>
      <c r="AC797" s="6">
        <f t="shared" si="173"/>
        <v>4830</v>
      </c>
      <c r="AD797" s="9" t="s">
        <v>441</v>
      </c>
      <c r="AE797" s="3" t="str">
        <f>IF(ISERROR(VLOOKUP($AD797,技まとめ!$A$1:$F$380,6,FALSE)),"－",VLOOKUP($AD797,技まとめ!$A$1:$F$380,6,FALSE))</f>
        <v>CA</v>
      </c>
      <c r="AF797" s="3">
        <f>IF(ISERROR(VLOOKUP($AD797,技まとめ!$A$1:$F$380,3,FALSE)),"－",VLOOKUP($AD797,技まとめ!$A$1:$F$380,3,FALSE))</f>
        <v>18</v>
      </c>
      <c r="AG797" s="3">
        <f>IF(ISERROR(VLOOKUP($AD797,技まとめ!$A$1:$F$380,5,FALSE)),"－",VLOOKUP($AD797,技まとめ!$A$1:$F$380,5,FALSE))</f>
        <v>21</v>
      </c>
      <c r="AH797" s="3" t="str">
        <f>IF($E797=IF(ISERROR(VLOOKUP($AD797,技まとめ!$A$1:$F$380,4,FALSE)),"－",VLOOKUP($AD797,技まとめ!$A$1:$F$380,4,FALSE)),"一致","")</f>
        <v/>
      </c>
      <c r="AI797" s="9" t="s">
        <v>317</v>
      </c>
      <c r="AJ797" s="3" t="str">
        <f>IF(ISERROR(VLOOKUP($AI797,技まとめ!$A$1:$F$380,6,FALSE)),"－",VLOOKUP($AI797,技まとめ!$A$1:$F$380,6,FALSE))</f>
        <v>SC</v>
      </c>
      <c r="AK797" s="3">
        <f>IF(ISERROR(VLOOKUP($AI797,技まとめ!$A$1:$F$380,3,FALSE)),"－",VLOOKUP($AI797,技まとめ!$A$1:$F$380,3,FALSE))</f>
        <v>31</v>
      </c>
      <c r="AL797" s="3">
        <f>IF(ISERROR(VLOOKUP($AI797,技まとめ!$A$1:$F$380,5,FALSE)),"－",VLOOKUP($AI797,技まとめ!$A$1:$F$380,5,FALSE))</f>
        <v>22</v>
      </c>
      <c r="AM797" s="3" t="str">
        <f>IF($E797=IF(ISERROR(VLOOKUP($AI797,技まとめ!$A$1:$F$380,4,FALSE)),"－",VLOOKUP($AI797,技まとめ!$A$1:$F$380,4,FALSE)),"一致","")</f>
        <v/>
      </c>
      <c r="AN797" s="9" t="s">
        <v>239</v>
      </c>
      <c r="AO797" s="3" t="str">
        <f>IF(ISERROR(VLOOKUP($AN797,技まとめ!$A$1:$F$380,6,FALSE)),"－",VLOOKUP($AN797,技まとめ!$A$1:$F$380,6,FALSE))</f>
        <v>P1</v>
      </c>
      <c r="AP797" s="3">
        <f>IF(ISERROR(VLOOKUP($AN797,技まとめ!$A$1:$F$380,3,FALSE)),"－",VLOOKUP($AN797,技まとめ!$A$1:$F$380,3,FALSE))</f>
        <v>40</v>
      </c>
      <c r="AQ797" s="3">
        <f>IF(ISERROR(VLOOKUP($AN797,技まとめ!$A$1:$F$380,5,FALSE)),"－",VLOOKUP($AN797,技まとめ!$A$1:$F$380,5,FALSE))</f>
        <v>30</v>
      </c>
      <c r="AR797" s="3" t="str">
        <f>IF($E797=IF(ISERROR(VLOOKUP($AN797,技まとめ!$A$1:$F$380,4,FALSE)),"－",VLOOKUP($AN797,技まとめ!$A$1:$F$380,4,FALSE)),"一致","")</f>
        <v/>
      </c>
      <c r="AS797" s="9" t="s">
        <v>203</v>
      </c>
      <c r="AT797" s="3" t="str">
        <f>IF(ISERROR(VLOOKUP($AS797,技まとめ!$A$1:$F$380,6,FALSE)),"－",VLOOKUP($AS797,技まとめ!$A$1:$F$380,6,FALSE))</f>
        <v>P1</v>
      </c>
      <c r="AU797" s="3">
        <f>IF(ISERROR(VLOOKUP($AS797,技まとめ!$A$1:$F$380,3,FALSE)),"－",VLOOKUP($AS797,技まとめ!$A$1:$F$380,3,FALSE))</f>
        <v>46</v>
      </c>
      <c r="AV797" s="3">
        <f>IF(ISERROR(VLOOKUP($AS797,技まとめ!$A$1:$F$380,5,FALSE)),"－",VLOOKUP($AS797,技まとめ!$A$1:$F$380,5,FALSE))</f>
        <v>32</v>
      </c>
      <c r="AW797" s="3" t="str">
        <f>IF($E797=IF(ISERROR(VLOOKUP($AS797,技まとめ!$A$1:$F$380,4,FALSE)),"－",VLOOKUP($AS797,技まとめ!$A$1:$F$380,4,FALSE)),"一致","")</f>
        <v/>
      </c>
      <c r="AX797" s="12" t="str">
        <f t="shared" si="174"/>
        <v>プレッシャーパンチコンドルダイブねっけつヘッドフルパワーシールド</v>
      </c>
      <c r="AY797" s="12" t="str">
        <f t="shared" si="175"/>
        <v>プレッシャーパンチコンドルダイブねっけつヘッドフルパワーシールド</v>
      </c>
      <c r="AZ797" s="12" t="str">
        <f t="shared" si="176"/>
        <v>プレッシャーパンチコンドルダイブねっけつヘッドフルパワーシールド</v>
      </c>
      <c r="BA797" s="12" t="str">
        <f t="shared" si="177"/>
        <v>プレッシャーパンチコンドルダイブねっけつヘッドフルパワーシールド</v>
      </c>
      <c r="BB797" s="11" t="str">
        <f t="shared" si="178"/>
        <v>CASCP1P1</v>
      </c>
      <c r="BC797" s="11" t="str">
        <f t="shared" si="179"/>
        <v>CASCP1P1</v>
      </c>
      <c r="BD797" s="11" t="str">
        <f t="shared" si="180"/>
        <v>CASCP1P1</v>
      </c>
      <c r="BE797" s="11" t="str">
        <f t="shared" si="181"/>
        <v>CASCP1P1</v>
      </c>
    </row>
    <row r="798" spans="1:57" ht="11.25" hidden="1" customHeight="1">
      <c r="A798" s="6">
        <v>796</v>
      </c>
      <c r="B798" s="7" t="s">
        <v>1978</v>
      </c>
      <c r="C798" s="8" t="s">
        <v>1979</v>
      </c>
      <c r="D798" s="7" t="s">
        <v>72</v>
      </c>
      <c r="E798" s="7" t="s">
        <v>73</v>
      </c>
      <c r="F798" s="7" t="s">
        <v>128</v>
      </c>
      <c r="G798" s="9">
        <v>120</v>
      </c>
      <c r="H798" s="9">
        <v>93</v>
      </c>
      <c r="I798" s="9">
        <v>50</v>
      </c>
      <c r="J798" s="9">
        <v>54</v>
      </c>
      <c r="K798" s="9">
        <v>55</v>
      </c>
      <c r="L798" s="9">
        <v>54</v>
      </c>
      <c r="M798" s="9">
        <v>65</v>
      </c>
      <c r="N798" s="9">
        <v>53</v>
      </c>
      <c r="O798" s="9">
        <v>56</v>
      </c>
      <c r="P798" s="9">
        <v>23</v>
      </c>
      <c r="Q798" s="10">
        <v>100</v>
      </c>
      <c r="R798" s="11">
        <v>3</v>
      </c>
      <c r="S798" s="11">
        <v>1</v>
      </c>
      <c r="T798" s="11">
        <v>104</v>
      </c>
      <c r="U798" s="11">
        <v>115</v>
      </c>
      <c r="V798" s="11">
        <v>1</v>
      </c>
      <c r="W798" s="11">
        <v>106</v>
      </c>
      <c r="X798" s="11">
        <f t="shared" si="168"/>
        <v>430</v>
      </c>
      <c r="Y798" s="11">
        <f t="shared" si="169"/>
        <v>4535</v>
      </c>
      <c r="Z798" s="11">
        <f t="shared" si="170"/>
        <v>645</v>
      </c>
      <c r="AA798" s="11">
        <f t="shared" si="171"/>
        <v>4180</v>
      </c>
      <c r="AB798" s="11">
        <f t="shared" si="172"/>
        <v>4180</v>
      </c>
      <c r="AC798" s="6">
        <f t="shared" si="173"/>
        <v>4705</v>
      </c>
      <c r="AD798" s="9" t="s">
        <v>220</v>
      </c>
      <c r="AE798" s="3" t="str">
        <f>IF(ISERROR(VLOOKUP($AD798,技まとめ!$A$1:$F$380,6,FALSE)),"－",VLOOKUP($AD798,技まとめ!$A$1:$F$380,6,FALSE))</f>
        <v>－</v>
      </c>
      <c r="AF798" s="3">
        <f>IF(ISERROR(VLOOKUP($AD798,技まとめ!$A$1:$F$380,3,FALSE)),"－",VLOOKUP($AD798,技まとめ!$A$1:$F$380,3,FALSE))</f>
        <v>0</v>
      </c>
      <c r="AG798" s="3">
        <f>IF(ISERROR(VLOOKUP($AD798,技まとめ!$A$1:$F$380,5,FALSE)),"－",VLOOKUP($AD798,技まとめ!$A$1:$F$380,5,FALSE))</f>
        <v>0</v>
      </c>
      <c r="AH798" s="3" t="str">
        <f>IF($E798=IF(ISERROR(VLOOKUP($AD798,技まとめ!$A$1:$F$380,4,FALSE)),"－",VLOOKUP($AD798,技まとめ!$A$1:$F$380,4,FALSE)),"一致","")</f>
        <v/>
      </c>
      <c r="AI798" s="9" t="s">
        <v>211</v>
      </c>
      <c r="AJ798" s="3" t="str">
        <f>IF(ISERROR(VLOOKUP($AI798,技まとめ!$A$1:$F$380,6,FALSE)),"－",VLOOKUP($AI798,技まとめ!$A$1:$F$380,6,FALSE))</f>
        <v>NS</v>
      </c>
      <c r="AK798" s="3">
        <f>IF(ISERROR(VLOOKUP($AI798,技まとめ!$A$1:$F$380,3,FALSE)),"－",VLOOKUP($AI798,技まとめ!$A$1:$F$380,3,FALSE))</f>
        <v>36</v>
      </c>
      <c r="AL798" s="3">
        <f>IF(ISERROR(VLOOKUP($AI798,技まとめ!$A$1:$F$380,5,FALSE)),"－",VLOOKUP($AI798,技まとめ!$A$1:$F$380,5,FALSE))</f>
        <v>25</v>
      </c>
      <c r="AM798" s="3" t="str">
        <f>IF($E798=IF(ISERROR(VLOOKUP($AI798,技まとめ!$A$1:$F$380,4,FALSE)),"－",VLOOKUP($AI798,技まとめ!$A$1:$F$380,4,FALSE)),"一致","")</f>
        <v/>
      </c>
      <c r="AN798" s="9" t="s">
        <v>131</v>
      </c>
      <c r="AO798" s="3" t="str">
        <f>IF(ISERROR(VLOOKUP($AN798,技まとめ!$A$1:$F$380,6,FALSE)),"－",VLOOKUP($AN798,技まとめ!$A$1:$F$380,6,FALSE))</f>
        <v>DR</v>
      </c>
      <c r="AP798" s="3">
        <f>IF(ISERROR(VLOOKUP($AN798,技まとめ!$A$1:$F$380,3,FALSE)),"－",VLOOKUP($AN798,技まとめ!$A$1:$F$380,3,FALSE))</f>
        <v>33</v>
      </c>
      <c r="AQ798" s="3">
        <f>IF(ISERROR(VLOOKUP($AN798,技まとめ!$A$1:$F$380,5,FALSE)),"－",VLOOKUP($AN798,技まとめ!$A$1:$F$380,5,FALSE))</f>
        <v>28</v>
      </c>
      <c r="AR798" s="3" t="str">
        <f>IF($E798=IF(ISERROR(VLOOKUP($AN798,技まとめ!$A$1:$F$380,4,FALSE)),"－",VLOOKUP($AN798,技まとめ!$A$1:$F$380,4,FALSE)),"一致","")</f>
        <v/>
      </c>
      <c r="AS798" s="9" t="s">
        <v>420</v>
      </c>
      <c r="AT798" s="3" t="str">
        <f>IF(ISERROR(VLOOKUP($AS798,技まとめ!$A$1:$F$380,6,FALSE)),"－",VLOOKUP($AS798,技まとめ!$A$1:$F$380,6,FALSE))</f>
        <v>BS</v>
      </c>
      <c r="AU798" s="3">
        <f>IF(ISERROR(VLOOKUP($AS798,技まとめ!$A$1:$F$380,3,FALSE)),"－",VLOOKUP($AS798,技まとめ!$A$1:$F$380,3,FALSE))</f>
        <v>62</v>
      </c>
      <c r="AV798" s="3">
        <f>IF(ISERROR(VLOOKUP($AS798,技まとめ!$A$1:$F$380,5,FALSE)),"－",VLOOKUP($AS798,技まとめ!$A$1:$F$380,5,FALSE))</f>
        <v>37</v>
      </c>
      <c r="AW798" s="3" t="str">
        <f>IF($E798=IF(ISERROR(VLOOKUP($AS798,技まとめ!$A$1:$F$380,4,FALSE)),"－",VLOOKUP($AS798,技まとめ!$A$1:$F$380,4,FALSE)),"一致","")</f>
        <v/>
      </c>
      <c r="AX798" s="12" t="str">
        <f t="shared" si="174"/>
        <v>ネバーギブアップコロドラシュートイリュージョンボールイナズマおとし</v>
      </c>
      <c r="AY798" s="12" t="str">
        <f t="shared" si="175"/>
        <v>ネバーギブアップコロドラシュートイリュージョンボールイナズマおとし</v>
      </c>
      <c r="AZ798" s="12" t="str">
        <f t="shared" si="176"/>
        <v>ネバーギブアップコロドラシュートイリュージョンボールイナズマおとし</v>
      </c>
      <c r="BA798" s="12" t="str">
        <f t="shared" si="177"/>
        <v>ネバーギブアップコロドラシュートイリュージョンボールイナズマおとし</v>
      </c>
      <c r="BB798" s="11" t="str">
        <f t="shared" si="178"/>
        <v>－NSDRBS</v>
      </c>
      <c r="BC798" s="11" t="str">
        <f t="shared" si="179"/>
        <v>－NSDRBS</v>
      </c>
      <c r="BD798" s="11" t="str">
        <f t="shared" si="180"/>
        <v>－NSDRBS</v>
      </c>
      <c r="BE798" s="11" t="str">
        <f t="shared" si="181"/>
        <v>－NSDRBS</v>
      </c>
    </row>
    <row r="799" spans="1:57" ht="11.25" hidden="1" customHeight="1">
      <c r="A799" s="6">
        <v>797</v>
      </c>
      <c r="B799" s="7" t="s">
        <v>1980</v>
      </c>
      <c r="C799" s="8" t="s">
        <v>1981</v>
      </c>
      <c r="D799" s="7" t="s">
        <v>72</v>
      </c>
      <c r="E799" s="7" t="s">
        <v>95</v>
      </c>
      <c r="F799" s="7" t="s">
        <v>109</v>
      </c>
      <c r="G799" s="9">
        <v>122</v>
      </c>
      <c r="H799" s="9">
        <v>97</v>
      </c>
      <c r="I799" s="9">
        <v>44</v>
      </c>
      <c r="J799" s="9">
        <v>55</v>
      </c>
      <c r="K799" s="9">
        <v>52</v>
      </c>
      <c r="L799" s="9">
        <v>54</v>
      </c>
      <c r="M799" s="9">
        <v>64</v>
      </c>
      <c r="N799" s="9">
        <v>55</v>
      </c>
      <c r="O799" s="9">
        <v>52</v>
      </c>
      <c r="P799" s="9">
        <v>57</v>
      </c>
      <c r="Q799" s="10">
        <v>94</v>
      </c>
      <c r="R799" s="11">
        <v>37</v>
      </c>
      <c r="S799" s="11">
        <v>1</v>
      </c>
      <c r="T799" s="11">
        <v>104</v>
      </c>
      <c r="U799" s="11">
        <v>114</v>
      </c>
      <c r="V799" s="11">
        <v>1</v>
      </c>
      <c r="W799" s="11">
        <v>102</v>
      </c>
      <c r="X799" s="11">
        <f t="shared" si="168"/>
        <v>453</v>
      </c>
      <c r="Y799" s="11">
        <f t="shared" si="169"/>
        <v>4275</v>
      </c>
      <c r="Z799" s="11">
        <f t="shared" si="170"/>
        <v>1815</v>
      </c>
      <c r="AA799" s="11">
        <f t="shared" si="171"/>
        <v>4160</v>
      </c>
      <c r="AB799" s="11">
        <f t="shared" si="172"/>
        <v>4160</v>
      </c>
      <c r="AC799" s="6">
        <f t="shared" si="173"/>
        <v>4855</v>
      </c>
      <c r="AD799" s="9" t="s">
        <v>215</v>
      </c>
      <c r="AE799" s="3" t="str">
        <f>IF(ISERROR(VLOOKUP($AD799,技まとめ!$A$1:$F$380,6,FALSE)),"－",VLOOKUP($AD799,技まとめ!$A$1:$F$380,6,FALSE))</f>
        <v>DR</v>
      </c>
      <c r="AF799" s="3">
        <f>IF(ISERROR(VLOOKUP($AD799,技まとめ!$A$1:$F$380,3,FALSE)),"－",VLOOKUP($AD799,技まとめ!$A$1:$F$380,3,FALSE))</f>
        <v>15</v>
      </c>
      <c r="AG799" s="3">
        <f>IF(ISERROR(VLOOKUP($AD799,技まとめ!$A$1:$F$380,5,FALSE)),"－",VLOOKUP($AD799,技まとめ!$A$1:$F$380,5,FALSE))</f>
        <v>20</v>
      </c>
      <c r="AH799" s="3" t="str">
        <f>IF($E799=IF(ISERROR(VLOOKUP($AD799,技まとめ!$A$1:$F$380,4,FALSE)),"－",VLOOKUP($AD799,技まとめ!$A$1:$F$380,4,FALSE)),"一致","")</f>
        <v/>
      </c>
      <c r="AI799" s="9" t="s">
        <v>186</v>
      </c>
      <c r="AJ799" s="3" t="str">
        <f>IF(ISERROR(VLOOKUP($AI799,技まとめ!$A$1:$F$380,6,FALSE)),"－",VLOOKUP($AI799,技まとめ!$A$1:$F$380,6,FALSE))</f>
        <v>DR</v>
      </c>
      <c r="AK799" s="3">
        <f>IF(ISERROR(VLOOKUP($AI799,技まとめ!$A$1:$F$380,3,FALSE)),"－",VLOOKUP($AI799,技まとめ!$A$1:$F$380,3,FALSE))</f>
        <v>27</v>
      </c>
      <c r="AL799" s="3">
        <f>IF(ISERROR(VLOOKUP($AI799,技まとめ!$A$1:$F$380,5,FALSE)),"－",VLOOKUP($AI799,技まとめ!$A$1:$F$380,5,FALSE))</f>
        <v>25</v>
      </c>
      <c r="AM799" s="3" t="str">
        <f>IF($E799=IF(ISERROR(VLOOKUP($AI799,技まとめ!$A$1:$F$380,4,FALSE)),"－",VLOOKUP($AI799,技まとめ!$A$1:$F$380,4,FALSE)),"一致","")</f>
        <v/>
      </c>
      <c r="AN799" s="9" t="s">
        <v>347</v>
      </c>
      <c r="AO799" s="3" t="str">
        <f>IF(ISERROR(VLOOKUP($AN799,技まとめ!$A$1:$F$380,6,FALSE)),"－",VLOOKUP($AN799,技まとめ!$A$1:$F$380,6,FALSE))</f>
        <v>DR</v>
      </c>
      <c r="AP799" s="3">
        <f>IF(ISERROR(VLOOKUP($AN799,技まとめ!$A$1:$F$380,3,FALSE)),"－",VLOOKUP($AN799,技まとめ!$A$1:$F$380,3,FALSE))</f>
        <v>40</v>
      </c>
      <c r="AQ799" s="3">
        <f>IF(ISERROR(VLOOKUP($AN799,技まとめ!$A$1:$F$380,5,FALSE)),"－",VLOOKUP($AN799,技まとめ!$A$1:$F$380,5,FALSE))</f>
        <v>31</v>
      </c>
      <c r="AR799" s="3" t="str">
        <f>IF($E799=IF(ISERROR(VLOOKUP($AN799,技まとめ!$A$1:$F$380,4,FALSE)),"－",VLOOKUP($AN799,技まとめ!$A$1:$F$380,4,FALSE)),"一致","")</f>
        <v>一致</v>
      </c>
      <c r="AS799" s="9" t="s">
        <v>671</v>
      </c>
      <c r="AT799" s="3" t="str">
        <f>IF(ISERROR(VLOOKUP($AS799,技まとめ!$A$1:$F$380,6,FALSE)),"－",VLOOKUP($AS799,技まとめ!$A$1:$F$380,6,FALSE))</f>
        <v>BL</v>
      </c>
      <c r="AU799" s="3">
        <f>IF(ISERROR(VLOOKUP($AS799,技まとめ!$A$1:$F$380,3,FALSE)),"－",VLOOKUP($AS799,技まとめ!$A$1:$F$380,3,FALSE))</f>
        <v>56</v>
      </c>
      <c r="AV799" s="3">
        <f>IF(ISERROR(VLOOKUP($AS799,技まとめ!$A$1:$F$380,5,FALSE)),"－",VLOOKUP($AS799,技まとめ!$A$1:$F$380,5,FALSE))</f>
        <v>39</v>
      </c>
      <c r="AW799" s="3" t="str">
        <f>IF($E799=IF(ISERROR(VLOOKUP($AS799,技まとめ!$A$1:$F$380,4,FALSE)),"－",VLOOKUP($AS799,技まとめ!$A$1:$F$380,4,FALSE)),"一致","")</f>
        <v/>
      </c>
      <c r="AX799" s="12" t="str">
        <f t="shared" si="174"/>
        <v>たつまきせんぷうフーセンガムざんぞうフレイムダンス</v>
      </c>
      <c r="AY799" s="12" t="str">
        <f t="shared" si="175"/>
        <v>たつまきせんぷうフーセンガムざんぞうフレイムダンス</v>
      </c>
      <c r="AZ799" s="12" t="str">
        <f t="shared" si="176"/>
        <v>たつまきせんぷうフーセンガムざんぞうフレイムダンス</v>
      </c>
      <c r="BA799" s="12" t="str">
        <f t="shared" si="177"/>
        <v>たつまきせんぷうフーセンガムざんぞうフレイムダンス</v>
      </c>
      <c r="BB799" s="11" t="str">
        <f t="shared" si="178"/>
        <v>DRDRDRBL</v>
      </c>
      <c r="BC799" s="11" t="str">
        <f t="shared" si="179"/>
        <v>DRDRDRBL</v>
      </c>
      <c r="BD799" s="11" t="str">
        <f t="shared" si="180"/>
        <v>DRDRDRBL</v>
      </c>
      <c r="BE799" s="11" t="str">
        <f t="shared" si="181"/>
        <v>DRDRDRBL</v>
      </c>
    </row>
    <row r="800" spans="1:57" ht="11.25" hidden="1" customHeight="1">
      <c r="A800" s="6">
        <v>798</v>
      </c>
      <c r="B800" s="7" t="s">
        <v>1982</v>
      </c>
      <c r="C800" s="8" t="s">
        <v>1983</v>
      </c>
      <c r="D800" s="7" t="s">
        <v>72</v>
      </c>
      <c r="E800" s="7" t="s">
        <v>95</v>
      </c>
      <c r="F800" s="7" t="s">
        <v>128</v>
      </c>
      <c r="G800" s="9">
        <v>120</v>
      </c>
      <c r="H800" s="9">
        <v>102</v>
      </c>
      <c r="I800" s="9">
        <v>60</v>
      </c>
      <c r="J800" s="9">
        <v>58</v>
      </c>
      <c r="K800" s="9">
        <v>58</v>
      </c>
      <c r="L800" s="9">
        <v>56</v>
      </c>
      <c r="M800" s="9">
        <v>57</v>
      </c>
      <c r="N800" s="9">
        <v>59</v>
      </c>
      <c r="O800" s="9">
        <v>56</v>
      </c>
      <c r="P800" s="9">
        <v>20</v>
      </c>
      <c r="Q800" s="10">
        <v>110</v>
      </c>
      <c r="R800" s="11">
        <v>13</v>
      </c>
      <c r="S800" s="11">
        <v>1</v>
      </c>
      <c r="T800" s="11">
        <v>106</v>
      </c>
      <c r="U800" s="11">
        <v>107</v>
      </c>
      <c r="V800" s="11">
        <v>1</v>
      </c>
      <c r="W800" s="11">
        <v>106</v>
      </c>
      <c r="X800" s="11">
        <f t="shared" si="168"/>
        <v>444</v>
      </c>
      <c r="Y800" s="11">
        <f t="shared" si="169"/>
        <v>4935</v>
      </c>
      <c r="Z800" s="11">
        <f t="shared" si="170"/>
        <v>995</v>
      </c>
      <c r="AA800" s="11">
        <f t="shared" si="171"/>
        <v>4250</v>
      </c>
      <c r="AB800" s="11">
        <f t="shared" si="172"/>
        <v>4250</v>
      </c>
      <c r="AC800" s="6">
        <f t="shared" si="173"/>
        <v>4835</v>
      </c>
      <c r="AD800" s="9" t="s">
        <v>308</v>
      </c>
      <c r="AE800" s="3" t="str">
        <f>IF(ISERROR(VLOOKUP($AD800,技まとめ!$A$1:$F$380,6,FALSE)),"－",VLOOKUP($AD800,技まとめ!$A$1:$F$380,6,FALSE))</f>
        <v>DR</v>
      </c>
      <c r="AF800" s="3">
        <f>IF(ISERROR(VLOOKUP($AD800,技まとめ!$A$1:$F$380,3,FALSE)),"－",VLOOKUP($AD800,技まとめ!$A$1:$F$380,3,FALSE))</f>
        <v>28</v>
      </c>
      <c r="AG800" s="3">
        <f>IF(ISERROR(VLOOKUP($AD800,技まとめ!$A$1:$F$380,5,FALSE)),"－",VLOOKUP($AD800,技まとめ!$A$1:$F$380,5,FALSE))</f>
        <v>24</v>
      </c>
      <c r="AH800" s="3" t="str">
        <f>IF($E800=IF(ISERROR(VLOOKUP($AD800,技まとめ!$A$1:$F$380,4,FALSE)),"－",VLOOKUP($AD800,技まとめ!$A$1:$F$380,4,FALSE)),"一致","")</f>
        <v/>
      </c>
      <c r="AI800" s="9" t="s">
        <v>500</v>
      </c>
      <c r="AJ800" s="3" t="str">
        <f>IF(ISERROR(VLOOKUP($AI800,技まとめ!$A$1:$F$380,6,FALSE)),"－",VLOOKUP($AI800,技まとめ!$A$1:$F$380,6,FALSE))</f>
        <v>SC</v>
      </c>
      <c r="AK800" s="3">
        <f>IF(ISERROR(VLOOKUP($AI800,技まとめ!$A$1:$F$380,3,FALSE)),"－",VLOOKUP($AI800,技まとめ!$A$1:$F$380,3,FALSE))</f>
        <v>31</v>
      </c>
      <c r="AL800" s="3">
        <f>IF(ISERROR(VLOOKUP($AI800,技まとめ!$A$1:$F$380,5,FALSE)),"－",VLOOKUP($AI800,技まとめ!$A$1:$F$380,5,FALSE))</f>
        <v>22</v>
      </c>
      <c r="AM800" s="3" t="str">
        <f>IF($E800=IF(ISERROR(VLOOKUP($AI800,技まとめ!$A$1:$F$380,4,FALSE)),"－",VLOOKUP($AI800,技まとめ!$A$1:$F$380,4,FALSE)),"一致","")</f>
        <v/>
      </c>
      <c r="AN800" s="9" t="s">
        <v>540</v>
      </c>
      <c r="AO800" s="3" t="str">
        <f>IF(ISERROR(VLOOKUP($AN800,技まとめ!$A$1:$F$380,6,FALSE)),"－",VLOOKUP($AN800,技まとめ!$A$1:$F$380,6,FALSE))</f>
        <v>BS</v>
      </c>
      <c r="AP800" s="3">
        <f>IF(ISERROR(VLOOKUP($AN800,技まとめ!$A$1:$F$380,3,FALSE)),"－",VLOOKUP($AN800,技まとめ!$A$1:$F$380,3,FALSE))</f>
        <v>51</v>
      </c>
      <c r="AQ800" s="3">
        <f>IF(ISERROR(VLOOKUP($AN800,技まとめ!$A$1:$F$380,5,FALSE)),"－",VLOOKUP($AN800,技まとめ!$A$1:$F$380,5,FALSE))</f>
        <v>31</v>
      </c>
      <c r="AR800" s="3" t="str">
        <f>IF($E800=IF(ISERROR(VLOOKUP($AN800,技まとめ!$A$1:$F$380,4,FALSE)),"－",VLOOKUP($AN800,技まとめ!$A$1:$F$380,4,FALSE)),"一致","")</f>
        <v/>
      </c>
      <c r="AS800" s="9" t="s">
        <v>1134</v>
      </c>
      <c r="AT800" s="3" t="str">
        <f>IF(ISERROR(VLOOKUP($AS800,技まとめ!$A$1:$F$380,6,FALSE)),"－",VLOOKUP($AS800,技まとめ!$A$1:$F$380,6,FALSE))</f>
        <v>NS</v>
      </c>
      <c r="AU800" s="3">
        <f>IF(ISERROR(VLOOKUP($AS800,技まとめ!$A$1:$F$380,3,FALSE)),"－",VLOOKUP($AS800,技まとめ!$A$1:$F$380,3,FALSE))</f>
        <v>70</v>
      </c>
      <c r="AV800" s="3">
        <f>IF(ISERROR(VLOOKUP($AS800,技まとめ!$A$1:$F$380,5,FALSE)),"－",VLOOKUP($AS800,技まとめ!$A$1:$F$380,5,FALSE))</f>
        <v>40</v>
      </c>
      <c r="AW800" s="3" t="str">
        <f>IF($E800=IF(ISERROR(VLOOKUP($AS800,技まとめ!$A$1:$F$380,4,FALSE)),"－",VLOOKUP($AS800,技まとめ!$A$1:$F$380,4,FALSE)),"一致","")</f>
        <v/>
      </c>
      <c r="AX800" s="12" t="str">
        <f t="shared" si="174"/>
        <v>スーパーアルマジロつちだるまバックトルネードメガロドン</v>
      </c>
      <c r="AY800" s="12" t="str">
        <f t="shared" si="175"/>
        <v>スーパーアルマジロつちだるまバックトルネードメガロドン</v>
      </c>
      <c r="AZ800" s="12" t="str">
        <f t="shared" si="176"/>
        <v>スーパーアルマジロつちだるまバックトルネードメガロドン</v>
      </c>
      <c r="BA800" s="12" t="str">
        <f t="shared" si="177"/>
        <v>スーパーアルマジロつちだるまバックトルネードメガロドン</v>
      </c>
      <c r="BB800" s="11" t="str">
        <f t="shared" si="178"/>
        <v>DRSCBSNS</v>
      </c>
      <c r="BC800" s="11" t="str">
        <f t="shared" si="179"/>
        <v>DRSCBSNS</v>
      </c>
      <c r="BD800" s="11" t="str">
        <f t="shared" si="180"/>
        <v>DRSCBSNS</v>
      </c>
      <c r="BE800" s="11" t="str">
        <f t="shared" si="181"/>
        <v>DRSCBSNS</v>
      </c>
    </row>
    <row r="801" spans="1:57" ht="11.25" hidden="1" customHeight="1">
      <c r="A801" s="6">
        <v>799</v>
      </c>
      <c r="B801" s="7" t="s">
        <v>1984</v>
      </c>
      <c r="C801" s="8" t="s">
        <v>1985</v>
      </c>
      <c r="D801" s="7" t="s">
        <v>72</v>
      </c>
      <c r="E801" s="7" t="s">
        <v>81</v>
      </c>
      <c r="F801" s="7" t="s">
        <v>74</v>
      </c>
      <c r="G801" s="9">
        <v>108</v>
      </c>
      <c r="H801" s="9">
        <v>124</v>
      </c>
      <c r="I801" s="9">
        <v>44</v>
      </c>
      <c r="J801" s="9">
        <v>53</v>
      </c>
      <c r="K801" s="9">
        <v>58</v>
      </c>
      <c r="L801" s="9">
        <v>44</v>
      </c>
      <c r="M801" s="9">
        <v>56</v>
      </c>
      <c r="N801" s="9">
        <v>54</v>
      </c>
      <c r="O801" s="9">
        <v>56</v>
      </c>
      <c r="P801" s="9">
        <v>63</v>
      </c>
      <c r="Q801" s="10">
        <v>94</v>
      </c>
      <c r="R801" s="11">
        <v>46</v>
      </c>
      <c r="S801" s="11">
        <v>1</v>
      </c>
      <c r="T801" s="11">
        <v>94</v>
      </c>
      <c r="U801" s="11">
        <v>106</v>
      </c>
      <c r="V801" s="11">
        <v>1</v>
      </c>
      <c r="W801" s="11">
        <v>106</v>
      </c>
      <c r="X801" s="11">
        <f t="shared" si="168"/>
        <v>448</v>
      </c>
      <c r="Y801" s="11">
        <f t="shared" si="169"/>
        <v>4295</v>
      </c>
      <c r="Z801" s="11">
        <f t="shared" si="170"/>
        <v>2150</v>
      </c>
      <c r="AA801" s="11">
        <f t="shared" si="171"/>
        <v>3830</v>
      </c>
      <c r="AB801" s="11">
        <f t="shared" si="172"/>
        <v>3830</v>
      </c>
      <c r="AC801" s="6">
        <f t="shared" si="173"/>
        <v>4520</v>
      </c>
      <c r="AD801" s="9" t="s">
        <v>776</v>
      </c>
      <c r="AE801" s="3" t="str">
        <f>IF(ISERROR(VLOOKUP($AD801,技まとめ!$A$1:$F$380,6,FALSE)),"－",VLOOKUP($AD801,技まとめ!$A$1:$F$380,6,FALSE))</f>
        <v>P1</v>
      </c>
      <c r="AF801" s="3">
        <f>IF(ISERROR(VLOOKUP($AD801,技まとめ!$A$1:$F$380,3,FALSE)),"－",VLOOKUP($AD801,技まとめ!$A$1:$F$380,3,FALSE))</f>
        <v>13</v>
      </c>
      <c r="AG801" s="3">
        <f>IF(ISERROR(VLOOKUP($AD801,技まとめ!$A$1:$F$380,5,FALSE)),"－",VLOOKUP($AD801,技まとめ!$A$1:$F$380,5,FALSE))</f>
        <v>20</v>
      </c>
      <c r="AH801" s="3" t="str">
        <f>IF($E801=IF(ISERROR(VLOOKUP($AD801,技まとめ!$A$1:$F$380,4,FALSE)),"－",VLOOKUP($AD801,技まとめ!$A$1:$F$380,4,FALSE)),"一致","")</f>
        <v/>
      </c>
      <c r="AI801" s="9" t="s">
        <v>441</v>
      </c>
      <c r="AJ801" s="3" t="str">
        <f>IF(ISERROR(VLOOKUP($AI801,技まとめ!$A$1:$F$380,6,FALSE)),"－",VLOOKUP($AI801,技まとめ!$A$1:$F$380,6,FALSE))</f>
        <v>CA</v>
      </c>
      <c r="AK801" s="3">
        <f>IF(ISERROR(VLOOKUP($AI801,技まとめ!$A$1:$F$380,3,FALSE)),"－",VLOOKUP($AI801,技まとめ!$A$1:$F$380,3,FALSE))</f>
        <v>18</v>
      </c>
      <c r="AL801" s="3">
        <f>IF(ISERROR(VLOOKUP($AI801,技まとめ!$A$1:$F$380,5,FALSE)),"－",VLOOKUP($AI801,技まとめ!$A$1:$F$380,5,FALSE))</f>
        <v>21</v>
      </c>
      <c r="AM801" s="3" t="str">
        <f>IF($E801=IF(ISERROR(VLOOKUP($AI801,技まとめ!$A$1:$F$380,4,FALSE)),"－",VLOOKUP($AI801,技まとめ!$A$1:$F$380,4,FALSE)),"一致","")</f>
        <v/>
      </c>
      <c r="AN801" s="9" t="s">
        <v>274</v>
      </c>
      <c r="AO801" s="3" t="str">
        <f>IF(ISERROR(VLOOKUP($AN801,技まとめ!$A$1:$F$380,6,FALSE)),"－",VLOOKUP($AN801,技まとめ!$A$1:$F$380,6,FALSE))</f>
        <v>P1</v>
      </c>
      <c r="AP801" s="3">
        <f>IF(ISERROR(VLOOKUP($AN801,技まとめ!$A$1:$F$380,3,FALSE)),"－",VLOOKUP($AN801,技まとめ!$A$1:$F$380,3,FALSE))</f>
        <v>27</v>
      </c>
      <c r="AQ801" s="3">
        <f>IF(ISERROR(VLOOKUP($AN801,技まとめ!$A$1:$F$380,5,FALSE)),"－",VLOOKUP($AN801,技まとめ!$A$1:$F$380,5,FALSE))</f>
        <v>25</v>
      </c>
      <c r="AR801" s="3" t="str">
        <f>IF($E801=IF(ISERROR(VLOOKUP($AN801,技まとめ!$A$1:$F$380,4,FALSE)),"－",VLOOKUP($AN801,技まとめ!$A$1:$F$380,4,FALSE)),"一致","")</f>
        <v/>
      </c>
      <c r="AS801" s="9" t="s">
        <v>241</v>
      </c>
      <c r="AT801" s="3" t="str">
        <f>IF(ISERROR(VLOOKUP($AS801,技まとめ!$A$1:$F$380,6,FALSE)),"－",VLOOKUP($AS801,技まとめ!$A$1:$F$380,6,FALSE))</f>
        <v>P1</v>
      </c>
      <c r="AU801" s="3">
        <f>IF(ISERROR(VLOOKUP($AS801,技まとめ!$A$1:$F$380,3,FALSE)),"－",VLOOKUP($AS801,技まとめ!$A$1:$F$380,3,FALSE))</f>
        <v>52</v>
      </c>
      <c r="AV801" s="3">
        <f>IF(ISERROR(VLOOKUP($AS801,技まとめ!$A$1:$F$380,5,FALSE)),"－",VLOOKUP($AS801,技まとめ!$A$1:$F$380,5,FALSE))</f>
        <v>35</v>
      </c>
      <c r="AW801" s="3" t="str">
        <f>IF($E801=IF(ISERROR(VLOOKUP($AS801,技まとめ!$A$1:$F$380,4,FALSE)),"－",VLOOKUP($AS801,技まとめ!$A$1:$F$380,4,FALSE)),"一致","")</f>
        <v/>
      </c>
      <c r="AX801" s="12" t="str">
        <f t="shared" si="174"/>
        <v>ねっけつパンチプレッシャーパンチロケットこぶしばくれつパンチ</v>
      </c>
      <c r="AY801" s="12" t="str">
        <f t="shared" si="175"/>
        <v>ねっけつパンチプレッシャーパンチロケットこぶしばくれつパンチ</v>
      </c>
      <c r="AZ801" s="12" t="str">
        <f t="shared" si="176"/>
        <v>ねっけつパンチプレッシャーパンチロケットこぶしばくれつパンチ</v>
      </c>
      <c r="BA801" s="12" t="str">
        <f t="shared" si="177"/>
        <v>ねっけつパンチプレッシャーパンチロケットこぶしばくれつパンチ</v>
      </c>
      <c r="BB801" s="11" t="str">
        <f t="shared" si="178"/>
        <v>P1CAP1P1</v>
      </c>
      <c r="BC801" s="11" t="str">
        <f t="shared" si="179"/>
        <v>P1CAP1P1</v>
      </c>
      <c r="BD801" s="11" t="str">
        <f t="shared" si="180"/>
        <v>P1CAP1P1</v>
      </c>
      <c r="BE801" s="11" t="str">
        <f t="shared" si="181"/>
        <v>P1CAP1P1</v>
      </c>
    </row>
    <row r="802" spans="1:57" ht="11.25" hidden="1" customHeight="1">
      <c r="A802" s="6">
        <v>800</v>
      </c>
      <c r="B802" s="7" t="s">
        <v>1986</v>
      </c>
      <c r="C802" s="8" t="s">
        <v>1987</v>
      </c>
      <c r="D802" s="7" t="s">
        <v>72</v>
      </c>
      <c r="E802" s="7" t="s">
        <v>81</v>
      </c>
      <c r="F802" s="7" t="s">
        <v>109</v>
      </c>
      <c r="G802" s="9">
        <v>122</v>
      </c>
      <c r="H802" s="9">
        <v>96</v>
      </c>
      <c r="I802" s="9">
        <v>51</v>
      </c>
      <c r="J802" s="9">
        <v>53</v>
      </c>
      <c r="K802" s="9">
        <v>57</v>
      </c>
      <c r="L802" s="9">
        <v>56</v>
      </c>
      <c r="M802" s="9">
        <v>54</v>
      </c>
      <c r="N802" s="9">
        <v>55</v>
      </c>
      <c r="O802" s="9">
        <v>55</v>
      </c>
      <c r="P802" s="9">
        <v>44</v>
      </c>
      <c r="Q802" s="10">
        <v>101</v>
      </c>
      <c r="R802" s="11">
        <v>27</v>
      </c>
      <c r="S802" s="11">
        <v>1</v>
      </c>
      <c r="T802" s="11">
        <v>106</v>
      </c>
      <c r="U802" s="11">
        <v>104</v>
      </c>
      <c r="V802" s="11">
        <v>1</v>
      </c>
      <c r="W802" s="11">
        <v>105</v>
      </c>
      <c r="X802" s="11">
        <f t="shared" si="168"/>
        <v>445</v>
      </c>
      <c r="Y802" s="11">
        <f t="shared" si="169"/>
        <v>4570</v>
      </c>
      <c r="Z802" s="11">
        <f t="shared" si="170"/>
        <v>1480</v>
      </c>
      <c r="AA802" s="11">
        <f t="shared" si="171"/>
        <v>4245</v>
      </c>
      <c r="AB802" s="11">
        <f t="shared" si="172"/>
        <v>4245</v>
      </c>
      <c r="AC802" s="6">
        <f t="shared" si="173"/>
        <v>4900</v>
      </c>
      <c r="AD802" s="9" t="s">
        <v>214</v>
      </c>
      <c r="AE802" s="3" t="str">
        <f>IF(ISERROR(VLOOKUP($AD802,技まとめ!$A$1:$F$380,6,FALSE)),"－",VLOOKUP($AD802,技まとめ!$A$1:$F$380,6,FALSE))</f>
        <v>DR</v>
      </c>
      <c r="AF802" s="3">
        <f>IF(ISERROR(VLOOKUP($AD802,技まとめ!$A$1:$F$380,3,FALSE)),"－",VLOOKUP($AD802,技まとめ!$A$1:$F$380,3,FALSE))</f>
        <v>27</v>
      </c>
      <c r="AG802" s="3">
        <f>IF(ISERROR(VLOOKUP($AD802,技まとめ!$A$1:$F$380,5,FALSE)),"－",VLOOKUP($AD802,技まとめ!$A$1:$F$380,5,FALSE))</f>
        <v>25</v>
      </c>
      <c r="AH802" s="3" t="str">
        <f>IF($E802=IF(ISERROR(VLOOKUP($AD802,技まとめ!$A$1:$F$380,4,FALSE)),"－",VLOOKUP($AD802,技まとめ!$A$1:$F$380,4,FALSE)),"一致","")</f>
        <v>一致</v>
      </c>
      <c r="AI802" s="9" t="s">
        <v>686</v>
      </c>
      <c r="AJ802" s="3" t="str">
        <f>IF(ISERROR(VLOOKUP($AI802,技まとめ!$A$1:$F$380,6,FALSE)),"－",VLOOKUP($AI802,技まとめ!$A$1:$F$380,6,FALSE))</f>
        <v>DR</v>
      </c>
      <c r="AK802" s="3">
        <f>IF(ISERROR(VLOOKUP($AI802,技まとめ!$A$1:$F$380,3,FALSE)),"－",VLOOKUP($AI802,技まとめ!$A$1:$F$380,3,FALSE))</f>
        <v>34</v>
      </c>
      <c r="AL802" s="3">
        <f>IF(ISERROR(VLOOKUP($AI802,技まとめ!$A$1:$F$380,5,FALSE)),"－",VLOOKUP($AI802,技まとめ!$A$1:$F$380,5,FALSE))</f>
        <v>27</v>
      </c>
      <c r="AM802" s="3" t="str">
        <f>IF($E802=IF(ISERROR(VLOOKUP($AI802,技まとめ!$A$1:$F$380,4,FALSE)),"－",VLOOKUP($AI802,技まとめ!$A$1:$F$380,4,FALSE)),"一致","")</f>
        <v/>
      </c>
      <c r="AN802" s="9" t="s">
        <v>264</v>
      </c>
      <c r="AO802" s="3" t="str">
        <f>IF(ISERROR(VLOOKUP($AN802,技まとめ!$A$1:$F$380,6,FALSE)),"－",VLOOKUP($AN802,技まとめ!$A$1:$F$380,6,FALSE))</f>
        <v>DR</v>
      </c>
      <c r="AP802" s="3">
        <f>IF(ISERROR(VLOOKUP($AN802,技まとめ!$A$1:$F$380,3,FALSE)),"－",VLOOKUP($AN802,技まとめ!$A$1:$F$380,3,FALSE))</f>
        <v>69</v>
      </c>
      <c r="AQ802" s="3">
        <f>IF(ISERROR(VLOOKUP($AN802,技まとめ!$A$1:$F$380,5,FALSE)),"－",VLOOKUP($AN802,技まとめ!$A$1:$F$380,5,FALSE))</f>
        <v>44</v>
      </c>
      <c r="AR802" s="3" t="str">
        <f>IF($E802=IF(ISERROR(VLOOKUP($AN802,技まとめ!$A$1:$F$380,4,FALSE)),"－",VLOOKUP($AN802,技まとめ!$A$1:$F$380,4,FALSE)),"一致","")</f>
        <v/>
      </c>
      <c r="AS802" s="9" t="s">
        <v>454</v>
      </c>
      <c r="AT802" s="3" t="str">
        <f>IF(ISERROR(VLOOKUP($AS802,技まとめ!$A$1:$F$380,6,FALSE)),"－",VLOOKUP($AS802,技まとめ!$A$1:$F$380,6,FALSE))</f>
        <v>BL</v>
      </c>
      <c r="AU802" s="3">
        <f>IF(ISERROR(VLOOKUP($AS802,技まとめ!$A$1:$F$380,3,FALSE)),"－",VLOOKUP($AS802,技まとめ!$A$1:$F$380,3,FALSE))</f>
        <v>65</v>
      </c>
      <c r="AV802" s="3">
        <f>IF(ISERROR(VLOOKUP($AS802,技まとめ!$A$1:$F$380,5,FALSE)),"－",VLOOKUP($AS802,技まとめ!$A$1:$F$380,5,FALSE))</f>
        <v>42</v>
      </c>
      <c r="AW802" s="3" t="str">
        <f>IF($E802=IF(ISERROR(VLOOKUP($AS802,技まとめ!$A$1:$F$380,4,FALSE)),"－",VLOOKUP($AS802,技まとめ!$A$1:$F$380,4,FALSE)),"一致","")</f>
        <v/>
      </c>
      <c r="AX802" s="12" t="str">
        <f t="shared" si="174"/>
        <v>ムーンサルトヒートタックルウルトラムーンぶんしんディフェンス</v>
      </c>
      <c r="AY802" s="12" t="str">
        <f t="shared" si="175"/>
        <v>ムーンサルトヒートタックルウルトラムーンぶんしんディフェンス</v>
      </c>
      <c r="AZ802" s="12" t="str">
        <f t="shared" si="176"/>
        <v>ムーンサルトヒートタックルウルトラムーンぶんしんディフェンス</v>
      </c>
      <c r="BA802" s="12" t="str">
        <f t="shared" si="177"/>
        <v>ムーンサルトヒートタックルウルトラムーンぶんしんディフェンス</v>
      </c>
      <c r="BB802" s="11" t="str">
        <f t="shared" si="178"/>
        <v>DRDRDRBL</v>
      </c>
      <c r="BC802" s="11" t="str">
        <f t="shared" si="179"/>
        <v>DRDRDRBL</v>
      </c>
      <c r="BD802" s="11" t="str">
        <f t="shared" si="180"/>
        <v>DRDRDRBL</v>
      </c>
      <c r="BE802" s="11" t="str">
        <f t="shared" si="181"/>
        <v>DRDRDRBL</v>
      </c>
    </row>
    <row r="803" spans="1:57" ht="11.25" hidden="1" customHeight="1">
      <c r="A803" s="6">
        <v>801</v>
      </c>
      <c r="B803" s="7" t="s">
        <v>1988</v>
      </c>
      <c r="C803" s="8" t="s">
        <v>1989</v>
      </c>
      <c r="D803" s="7" t="s">
        <v>72</v>
      </c>
      <c r="E803" s="7" t="s">
        <v>102</v>
      </c>
      <c r="F803" s="7" t="s">
        <v>74</v>
      </c>
      <c r="G803" s="9">
        <v>93</v>
      </c>
      <c r="H803" s="9">
        <v>126</v>
      </c>
      <c r="I803" s="9">
        <v>56</v>
      </c>
      <c r="J803" s="9">
        <v>47</v>
      </c>
      <c r="K803" s="9">
        <v>47</v>
      </c>
      <c r="L803" s="9">
        <v>60</v>
      </c>
      <c r="M803" s="9">
        <v>40</v>
      </c>
      <c r="N803" s="9">
        <v>52</v>
      </c>
      <c r="O803" s="9">
        <v>49</v>
      </c>
      <c r="P803" s="9">
        <v>74</v>
      </c>
      <c r="Q803" s="10">
        <v>106</v>
      </c>
      <c r="R803" s="11">
        <v>38</v>
      </c>
      <c r="S803" s="11">
        <v>1</v>
      </c>
      <c r="T803" s="11">
        <v>110</v>
      </c>
      <c r="U803" s="11">
        <v>90</v>
      </c>
      <c r="V803" s="11">
        <v>1</v>
      </c>
      <c r="W803" s="11">
        <v>99</v>
      </c>
      <c r="X803" s="11">
        <f t="shared" si="168"/>
        <v>445</v>
      </c>
      <c r="Y803" s="11">
        <f t="shared" si="169"/>
        <v>4740</v>
      </c>
      <c r="Z803" s="11">
        <f t="shared" si="170"/>
        <v>1835</v>
      </c>
      <c r="AA803" s="11">
        <f t="shared" si="171"/>
        <v>4355</v>
      </c>
      <c r="AB803" s="11">
        <f t="shared" si="172"/>
        <v>4355</v>
      </c>
      <c r="AC803" s="6">
        <f t="shared" si="173"/>
        <v>5085</v>
      </c>
      <c r="AD803" s="9" t="s">
        <v>350</v>
      </c>
      <c r="AE803" s="3" t="str">
        <f>IF(ISERROR(VLOOKUP($AD803,技まとめ!$A$1:$F$380,6,FALSE)),"－",VLOOKUP($AD803,技まとめ!$A$1:$F$380,6,FALSE))</f>
        <v>CA</v>
      </c>
      <c r="AF803" s="3">
        <f>IF(ISERROR(VLOOKUP($AD803,技まとめ!$A$1:$F$380,3,FALSE)),"－",VLOOKUP($AD803,技まとめ!$A$1:$F$380,3,FALSE))</f>
        <v>15</v>
      </c>
      <c r="AG803" s="3">
        <f>IF(ISERROR(VLOOKUP($AD803,技まとめ!$A$1:$F$380,5,FALSE)),"－",VLOOKUP($AD803,技まとめ!$A$1:$F$380,5,FALSE))</f>
        <v>20</v>
      </c>
      <c r="AH803" s="3" t="str">
        <f>IF($E803=IF(ISERROR(VLOOKUP($AD803,技まとめ!$A$1:$F$380,4,FALSE)),"－",VLOOKUP($AD803,技まとめ!$A$1:$F$380,4,FALSE)),"一致","")</f>
        <v/>
      </c>
      <c r="AI803" s="9" t="s">
        <v>156</v>
      </c>
      <c r="AJ803" s="3" t="str">
        <f>IF(ISERROR(VLOOKUP($AI803,技まとめ!$A$1:$F$380,6,FALSE)),"－",VLOOKUP($AI803,技まとめ!$A$1:$F$380,6,FALSE))</f>
        <v>BB</v>
      </c>
      <c r="AK803" s="3">
        <f>IF(ISERROR(VLOOKUP($AI803,技まとめ!$A$1:$F$380,3,FALSE)),"－",VLOOKUP($AI803,技まとめ!$A$1:$F$380,3,FALSE))</f>
        <v>17</v>
      </c>
      <c r="AL803" s="3">
        <f>IF(ISERROR(VLOOKUP($AI803,技まとめ!$A$1:$F$380,5,FALSE)),"－",VLOOKUP($AI803,技まとめ!$A$1:$F$380,5,FALSE))</f>
        <v>20</v>
      </c>
      <c r="AM803" s="3" t="str">
        <f>IF($E803=IF(ISERROR(VLOOKUP($AI803,技まとめ!$A$1:$F$380,4,FALSE)),"－",VLOOKUP($AI803,技まとめ!$A$1:$F$380,4,FALSE)),"一致","")</f>
        <v>一致</v>
      </c>
      <c r="AN803" s="9" t="s">
        <v>585</v>
      </c>
      <c r="AO803" s="3" t="str">
        <f>IF(ISERROR(VLOOKUP($AN803,技まとめ!$A$1:$F$380,6,FALSE)),"－",VLOOKUP($AN803,技まとめ!$A$1:$F$380,6,FALSE))</f>
        <v>BL</v>
      </c>
      <c r="AP803" s="3">
        <f>IF(ISERROR(VLOOKUP($AN803,技まとめ!$A$1:$F$380,3,FALSE)),"－",VLOOKUP($AN803,技まとめ!$A$1:$F$380,3,FALSE))</f>
        <v>71</v>
      </c>
      <c r="AQ803" s="3">
        <f>IF(ISERROR(VLOOKUP($AN803,技まとめ!$A$1:$F$380,5,FALSE)),"－",VLOOKUP($AN803,技まとめ!$A$1:$F$380,5,FALSE))</f>
        <v>44</v>
      </c>
      <c r="AR803" s="3" t="str">
        <f>IF($E803=IF(ISERROR(VLOOKUP($AN803,技まとめ!$A$1:$F$380,4,FALSE)),"－",VLOOKUP($AN803,技まとめ!$A$1:$F$380,4,FALSE)),"一致","")</f>
        <v/>
      </c>
      <c r="AS803" s="9" t="s">
        <v>834</v>
      </c>
      <c r="AT803" s="3" t="str">
        <f>IF(ISERROR(VLOOKUP($AS803,技まとめ!$A$1:$F$380,6,FALSE)),"－",VLOOKUP($AS803,技まとめ!$A$1:$F$380,6,FALSE))</f>
        <v>P1</v>
      </c>
      <c r="AU803" s="3">
        <f>IF(ISERROR(VLOOKUP($AS803,技まとめ!$A$1:$F$380,3,FALSE)),"－",VLOOKUP($AS803,技まとめ!$A$1:$F$380,3,FALSE))</f>
        <v>71</v>
      </c>
      <c r="AV803" s="3">
        <f>IF(ISERROR(VLOOKUP($AS803,技まとめ!$A$1:$F$380,5,FALSE)),"－",VLOOKUP($AS803,技まとめ!$A$1:$F$380,5,FALSE))</f>
        <v>42</v>
      </c>
      <c r="AW803" s="3" t="str">
        <f>IF($E803=IF(ISERROR(VLOOKUP($AS803,技まとめ!$A$1:$F$380,4,FALSE)),"－",VLOOKUP($AS803,技まとめ!$A$1:$F$380,4,FALSE)),"一致","")</f>
        <v>一致</v>
      </c>
      <c r="AX803" s="12" t="str">
        <f t="shared" si="174"/>
        <v>タフネスブロックジャイアントスピンメガクェイクだいばくはつはりて</v>
      </c>
      <c r="AY803" s="12" t="str">
        <f t="shared" si="175"/>
        <v>タフネスブロックジャイアントスピンメガクェイクだいばくはつはりて</v>
      </c>
      <c r="AZ803" s="12" t="str">
        <f t="shared" si="176"/>
        <v>タフネスブロックジャイアントスピンメガクェイクだいばくはつはりて</v>
      </c>
      <c r="BA803" s="12" t="str">
        <f t="shared" si="177"/>
        <v>タフネスブロックジャイアントスピンメガクェイクだいばくはつはりて</v>
      </c>
      <c r="BB803" s="11" t="str">
        <f t="shared" si="178"/>
        <v>CABBBLP1</v>
      </c>
      <c r="BC803" s="11" t="str">
        <f t="shared" si="179"/>
        <v>CABBBLP1</v>
      </c>
      <c r="BD803" s="11" t="str">
        <f t="shared" si="180"/>
        <v>CABBBLP1</v>
      </c>
      <c r="BE803" s="11" t="str">
        <f t="shared" si="181"/>
        <v>CABBBLP1</v>
      </c>
    </row>
    <row r="804" spans="1:57" ht="11.25" hidden="1" customHeight="1">
      <c r="A804" s="6">
        <v>802</v>
      </c>
      <c r="B804" s="7" t="s">
        <v>1990</v>
      </c>
      <c r="C804" s="8" t="s">
        <v>1991</v>
      </c>
      <c r="D804" s="7" t="s">
        <v>72</v>
      </c>
      <c r="E804" s="7" t="s">
        <v>102</v>
      </c>
      <c r="F804" s="7" t="s">
        <v>82</v>
      </c>
      <c r="G804" s="9">
        <v>119</v>
      </c>
      <c r="H804" s="9">
        <v>89</v>
      </c>
      <c r="I804" s="9">
        <v>37</v>
      </c>
      <c r="J804" s="9">
        <v>47</v>
      </c>
      <c r="K804" s="9">
        <v>46</v>
      </c>
      <c r="L804" s="9">
        <v>67</v>
      </c>
      <c r="M804" s="9">
        <v>53</v>
      </c>
      <c r="N804" s="9">
        <v>57</v>
      </c>
      <c r="O804" s="9">
        <v>50</v>
      </c>
      <c r="P804" s="9">
        <v>69</v>
      </c>
      <c r="Q804" s="10">
        <v>87</v>
      </c>
      <c r="R804" s="11">
        <v>37</v>
      </c>
      <c r="S804" s="11">
        <v>1</v>
      </c>
      <c r="T804" s="11">
        <v>117</v>
      </c>
      <c r="U804" s="11">
        <v>103</v>
      </c>
      <c r="V804" s="11">
        <v>1</v>
      </c>
      <c r="W804" s="11">
        <v>100</v>
      </c>
      <c r="X804" s="11">
        <f t="shared" si="168"/>
        <v>446</v>
      </c>
      <c r="Y804" s="11">
        <f t="shared" si="169"/>
        <v>3985</v>
      </c>
      <c r="Z804" s="11">
        <f t="shared" si="170"/>
        <v>1805</v>
      </c>
      <c r="AA804" s="11">
        <f t="shared" si="171"/>
        <v>4605</v>
      </c>
      <c r="AB804" s="11">
        <f t="shared" si="172"/>
        <v>4605</v>
      </c>
      <c r="AC804" s="6">
        <f t="shared" si="173"/>
        <v>5365</v>
      </c>
      <c r="AD804" s="9" t="s">
        <v>129</v>
      </c>
      <c r="AE804" s="3" t="str">
        <f>IF(ISERROR(VLOOKUP($AD804,技まとめ!$A$1:$F$380,6,FALSE)),"－",VLOOKUP($AD804,技まとめ!$A$1:$F$380,6,FALSE))</f>
        <v>BL</v>
      </c>
      <c r="AF804" s="3">
        <f>IF(ISERROR(VLOOKUP($AD804,技まとめ!$A$1:$F$380,3,FALSE)),"－",VLOOKUP($AD804,技まとめ!$A$1:$F$380,3,FALSE))</f>
        <v>13</v>
      </c>
      <c r="AG804" s="3">
        <f>IF(ISERROR(VLOOKUP($AD804,技まとめ!$A$1:$F$380,5,FALSE)),"－",VLOOKUP($AD804,技まとめ!$A$1:$F$380,5,FALSE))</f>
        <v>20</v>
      </c>
      <c r="AH804" s="3" t="str">
        <f>IF($E804=IF(ISERROR(VLOOKUP($AD804,技まとめ!$A$1:$F$380,4,FALSE)),"－",VLOOKUP($AD804,技まとめ!$A$1:$F$380,4,FALSE)),"一致","")</f>
        <v/>
      </c>
      <c r="AI804" s="9" t="s">
        <v>305</v>
      </c>
      <c r="AJ804" s="3" t="str">
        <f>IF(ISERROR(VLOOKUP($AI804,技まとめ!$A$1:$F$380,6,FALSE)),"－",VLOOKUP($AI804,技まとめ!$A$1:$F$380,6,FALSE))</f>
        <v>BL</v>
      </c>
      <c r="AK804" s="3">
        <f>IF(ISERROR(VLOOKUP($AI804,技まとめ!$A$1:$F$380,3,FALSE)),"－",VLOOKUP($AI804,技まとめ!$A$1:$F$380,3,FALSE))</f>
        <v>41</v>
      </c>
      <c r="AL804" s="3">
        <f>IF(ISERROR(VLOOKUP($AI804,技まとめ!$A$1:$F$380,5,FALSE)),"－",VLOOKUP($AI804,技まとめ!$A$1:$F$380,5,FALSE))</f>
        <v>30</v>
      </c>
      <c r="AM804" s="3" t="str">
        <f>IF($E804=IF(ISERROR(VLOOKUP($AI804,技まとめ!$A$1:$F$380,4,FALSE)),"－",VLOOKUP($AI804,技まとめ!$A$1:$F$380,4,FALSE)),"一致","")</f>
        <v/>
      </c>
      <c r="AN804" s="9" t="s">
        <v>173</v>
      </c>
      <c r="AO804" s="3" t="str">
        <f>IF(ISERROR(VLOOKUP($AN804,技まとめ!$A$1:$F$380,6,FALSE)),"－",VLOOKUP($AN804,技まとめ!$A$1:$F$380,6,FALSE))</f>
        <v>DR</v>
      </c>
      <c r="AP804" s="3">
        <f>IF(ISERROR(VLOOKUP($AN804,技まとめ!$A$1:$F$380,3,FALSE)),"－",VLOOKUP($AN804,技まとめ!$A$1:$F$380,3,FALSE))</f>
        <v>65</v>
      </c>
      <c r="AQ804" s="3">
        <f>IF(ISERROR(VLOOKUP($AN804,技まとめ!$A$1:$F$380,5,FALSE)),"－",VLOOKUP($AN804,技まとめ!$A$1:$F$380,5,FALSE))</f>
        <v>42</v>
      </c>
      <c r="AR804" s="3" t="str">
        <f>IF($E804=IF(ISERROR(VLOOKUP($AN804,技まとめ!$A$1:$F$380,4,FALSE)),"－",VLOOKUP($AN804,技まとめ!$A$1:$F$380,4,FALSE)),"一致","")</f>
        <v/>
      </c>
      <c r="AS804" s="9" t="s">
        <v>615</v>
      </c>
      <c r="AT804" s="3" t="str">
        <f>IF(ISERROR(VLOOKUP($AS804,技まとめ!$A$1:$F$380,6,FALSE)),"－",VLOOKUP($AS804,技まとめ!$A$1:$F$380,6,FALSE))</f>
        <v>DR</v>
      </c>
      <c r="AU804" s="3">
        <f>IF(ISERROR(VLOOKUP($AS804,技まとめ!$A$1:$F$380,3,FALSE)),"－",VLOOKUP($AS804,技まとめ!$A$1:$F$380,3,FALSE))</f>
        <v>75</v>
      </c>
      <c r="AV804" s="3">
        <f>IF(ISERROR(VLOOKUP($AS804,技まとめ!$A$1:$F$380,5,FALSE)),"－",VLOOKUP($AS804,技まとめ!$A$1:$F$380,5,FALSE))</f>
        <v>47</v>
      </c>
      <c r="AW804" s="3" t="str">
        <f>IF($E804=IF(ISERROR(VLOOKUP($AS804,技まとめ!$A$1:$F$380,4,FALSE)),"－",VLOOKUP($AS804,技まとめ!$A$1:$F$380,4,FALSE)),"一致","")</f>
        <v/>
      </c>
      <c r="AX804" s="12" t="str">
        <f t="shared" si="174"/>
        <v>クイックドロウフェイクボールぶんしんフェイントマタドールフェイント</v>
      </c>
      <c r="AY804" s="12" t="str">
        <f t="shared" si="175"/>
        <v>クイックドロウフェイクボールぶんしんフェイントマタドールフェイント</v>
      </c>
      <c r="AZ804" s="12" t="str">
        <f t="shared" si="176"/>
        <v>クイックドロウフェイクボールぶんしんフェイントマタドールフェイント</v>
      </c>
      <c r="BA804" s="12" t="str">
        <f t="shared" si="177"/>
        <v>クイックドロウフェイクボールぶんしんフェイントマタドールフェイント</v>
      </c>
      <c r="BB804" s="11" t="str">
        <f t="shared" si="178"/>
        <v>BLBLDRDR</v>
      </c>
      <c r="BC804" s="11" t="str">
        <f t="shared" si="179"/>
        <v>BLBLDRDR</v>
      </c>
      <c r="BD804" s="11" t="str">
        <f t="shared" si="180"/>
        <v>BLBLDRDR</v>
      </c>
      <c r="BE804" s="11" t="str">
        <f t="shared" si="181"/>
        <v>BLBLDRDR</v>
      </c>
    </row>
    <row r="805" spans="1:57" ht="11.25" hidden="1" customHeight="1">
      <c r="A805" s="6">
        <v>803</v>
      </c>
      <c r="B805" s="7" t="s">
        <v>1992</v>
      </c>
      <c r="C805" s="8" t="s">
        <v>1993</v>
      </c>
      <c r="D805" s="7" t="s">
        <v>72</v>
      </c>
      <c r="E805" s="7" t="s">
        <v>81</v>
      </c>
      <c r="F805" s="7" t="s">
        <v>109</v>
      </c>
      <c r="G805" s="9">
        <v>102</v>
      </c>
      <c r="H805" s="9">
        <v>128</v>
      </c>
      <c r="I805" s="9">
        <v>57</v>
      </c>
      <c r="J805" s="9">
        <v>54</v>
      </c>
      <c r="K805" s="9">
        <v>69</v>
      </c>
      <c r="L805" s="9">
        <v>56</v>
      </c>
      <c r="M805" s="9">
        <v>50</v>
      </c>
      <c r="N805" s="9">
        <v>58</v>
      </c>
      <c r="O805" s="9">
        <v>53</v>
      </c>
      <c r="P805" s="9">
        <v>26</v>
      </c>
      <c r="Q805" s="10">
        <v>107</v>
      </c>
      <c r="R805" s="11">
        <v>25</v>
      </c>
      <c r="S805" s="11">
        <v>1</v>
      </c>
      <c r="T805" s="11">
        <v>106</v>
      </c>
      <c r="U805" s="11">
        <v>100</v>
      </c>
      <c r="V805" s="11">
        <v>1</v>
      </c>
      <c r="W805" s="11">
        <v>103</v>
      </c>
      <c r="X805" s="11">
        <f t="shared" si="168"/>
        <v>443</v>
      </c>
      <c r="Y805" s="11">
        <f t="shared" si="169"/>
        <v>4800</v>
      </c>
      <c r="Z805" s="11">
        <f t="shared" si="170"/>
        <v>1400</v>
      </c>
      <c r="AA805" s="11">
        <f t="shared" si="171"/>
        <v>4235</v>
      </c>
      <c r="AB805" s="11">
        <f t="shared" si="172"/>
        <v>4235</v>
      </c>
      <c r="AC805" s="6">
        <f t="shared" si="173"/>
        <v>4880</v>
      </c>
      <c r="AD805" s="9" t="s">
        <v>721</v>
      </c>
      <c r="AE805" s="3" t="str">
        <f>IF(ISERROR(VLOOKUP($AD805,技まとめ!$A$1:$F$380,6,FALSE)),"－",VLOOKUP($AD805,技まとめ!$A$1:$F$380,6,FALSE))</f>
        <v>BS</v>
      </c>
      <c r="AF805" s="3">
        <f>IF(ISERROR(VLOOKUP($AD805,技まとめ!$A$1:$F$380,3,FALSE)),"－",VLOOKUP($AD805,技まとめ!$A$1:$F$380,3,FALSE))</f>
        <v>48</v>
      </c>
      <c r="AG805" s="3">
        <f>IF(ISERROR(VLOOKUP($AD805,技まとめ!$A$1:$F$380,5,FALSE)),"－",VLOOKUP($AD805,技まとめ!$A$1:$F$380,5,FALSE))</f>
        <v>28</v>
      </c>
      <c r="AH805" s="3" t="str">
        <f>IF($E805=IF(ISERROR(VLOOKUP($AD805,技まとめ!$A$1:$F$380,4,FALSE)),"－",VLOOKUP($AD805,技まとめ!$A$1:$F$380,4,FALSE)),"一致","")</f>
        <v/>
      </c>
      <c r="AI805" s="9" t="s">
        <v>164</v>
      </c>
      <c r="AJ805" s="3" t="str">
        <f>IF(ISERROR(VLOOKUP($AI805,技まとめ!$A$1:$F$380,6,FALSE)),"－",VLOOKUP($AI805,技まとめ!$A$1:$F$380,6,FALSE))</f>
        <v>DR</v>
      </c>
      <c r="AK805" s="3">
        <f>IF(ISERROR(VLOOKUP($AI805,技まとめ!$A$1:$F$380,3,FALSE)),"－",VLOOKUP($AI805,技まとめ!$A$1:$F$380,3,FALSE))</f>
        <v>58</v>
      </c>
      <c r="AL805" s="3">
        <f>IF(ISERROR(VLOOKUP($AI805,技まとめ!$A$1:$F$380,5,FALSE)),"－",VLOOKUP($AI805,技まとめ!$A$1:$F$380,5,FALSE))</f>
        <v>39</v>
      </c>
      <c r="AM805" s="3" t="str">
        <f>IF($E805=IF(ISERROR(VLOOKUP($AI805,技まとめ!$A$1:$F$380,4,FALSE)),"－",VLOOKUP($AI805,技まとめ!$A$1:$F$380,4,FALSE)),"一致","")</f>
        <v/>
      </c>
      <c r="AN805" s="9" t="s">
        <v>110</v>
      </c>
      <c r="AO805" s="3" t="str">
        <f>IF(ISERROR(VLOOKUP($AN805,技まとめ!$A$1:$F$380,6,FALSE)),"－",VLOOKUP($AN805,技まとめ!$A$1:$F$380,6,FALSE))</f>
        <v>DR</v>
      </c>
      <c r="AP805" s="3">
        <f>IF(ISERROR(VLOOKUP($AN805,技まとめ!$A$1:$F$380,3,FALSE)),"－",VLOOKUP($AN805,技まとめ!$A$1:$F$380,3,FALSE))</f>
        <v>34</v>
      </c>
      <c r="AQ805" s="3">
        <f>IF(ISERROR(VLOOKUP($AN805,技まとめ!$A$1:$F$380,5,FALSE)),"－",VLOOKUP($AN805,技まとめ!$A$1:$F$380,5,FALSE))</f>
        <v>27</v>
      </c>
      <c r="AR805" s="3" t="str">
        <f>IF($E805=IF(ISERROR(VLOOKUP($AN805,技まとめ!$A$1:$F$380,4,FALSE)),"－",VLOOKUP($AN805,技まとめ!$A$1:$F$380,4,FALSE)),"一致","")</f>
        <v>一致</v>
      </c>
      <c r="AS805" s="9" t="s">
        <v>1213</v>
      </c>
      <c r="AT805" s="3" t="str">
        <f>IF(ISERROR(VLOOKUP($AS805,技まとめ!$A$1:$F$380,6,FALSE)),"－",VLOOKUP($AS805,技まとめ!$A$1:$F$380,6,FALSE))</f>
        <v>NS</v>
      </c>
      <c r="AU805" s="3">
        <f>IF(ISERROR(VLOOKUP($AS805,技まとめ!$A$1:$F$380,3,FALSE)),"－",VLOOKUP($AS805,技まとめ!$A$1:$F$380,3,FALSE))</f>
        <v>64</v>
      </c>
      <c r="AV805" s="3">
        <f>IF(ISERROR(VLOOKUP($AS805,技まとめ!$A$1:$F$380,5,FALSE)),"－",VLOOKUP($AS805,技まとめ!$A$1:$F$380,5,FALSE))</f>
        <v>37</v>
      </c>
      <c r="AW805" s="3" t="str">
        <f>IF($E805=IF(ISERROR(VLOOKUP($AS805,技まとめ!$A$1:$F$380,4,FALSE)),"－",VLOOKUP($AS805,技まとめ!$A$1:$F$380,4,FALSE)),"一致","")</f>
        <v/>
      </c>
      <c r="AX805" s="12" t="str">
        <f t="shared" si="174"/>
        <v>メガトンヘッドドッグランジグザグスパークセキュリティショット</v>
      </c>
      <c r="AY805" s="12" t="str">
        <f t="shared" si="175"/>
        <v>メガトンヘッドドッグランジグザグスパークセキュリティショット</v>
      </c>
      <c r="AZ805" s="12" t="str">
        <f t="shared" si="176"/>
        <v>メガトンヘッドドッグランジグザグスパークセキュリティショット</v>
      </c>
      <c r="BA805" s="12" t="str">
        <f t="shared" si="177"/>
        <v>メガトンヘッドドッグランジグザグスパークセキュリティショット</v>
      </c>
      <c r="BB805" s="11" t="str">
        <f t="shared" si="178"/>
        <v>BSDRDRNS</v>
      </c>
      <c r="BC805" s="11" t="str">
        <f t="shared" si="179"/>
        <v>BSDRDRNS</v>
      </c>
      <c r="BD805" s="11" t="str">
        <f t="shared" si="180"/>
        <v>BSDRDRNS</v>
      </c>
      <c r="BE805" s="11" t="str">
        <f t="shared" si="181"/>
        <v>BSDRDRNS</v>
      </c>
    </row>
    <row r="806" spans="1:57" ht="11.25" hidden="1" customHeight="1">
      <c r="A806" s="6">
        <v>804</v>
      </c>
      <c r="B806" s="7" t="s">
        <v>1994</v>
      </c>
      <c r="C806" s="8" t="s">
        <v>1995</v>
      </c>
      <c r="D806" s="7" t="s">
        <v>72</v>
      </c>
      <c r="E806" s="7" t="s">
        <v>95</v>
      </c>
      <c r="F806" s="7" t="s">
        <v>109</v>
      </c>
      <c r="G806" s="9">
        <v>101</v>
      </c>
      <c r="H806" s="9">
        <v>126</v>
      </c>
      <c r="I806" s="9">
        <v>57</v>
      </c>
      <c r="J806" s="9">
        <v>60</v>
      </c>
      <c r="K806" s="9">
        <v>51</v>
      </c>
      <c r="L806" s="9">
        <v>62</v>
      </c>
      <c r="M806" s="9">
        <v>57</v>
      </c>
      <c r="N806" s="9">
        <v>56</v>
      </c>
      <c r="O806" s="9">
        <v>55</v>
      </c>
      <c r="P806" s="9">
        <v>24</v>
      </c>
      <c r="Q806" s="10">
        <v>107</v>
      </c>
      <c r="R806" s="11">
        <v>9</v>
      </c>
      <c r="S806" s="11">
        <v>1</v>
      </c>
      <c r="T806" s="11">
        <v>112</v>
      </c>
      <c r="U806" s="11">
        <v>107</v>
      </c>
      <c r="V806" s="11">
        <v>1</v>
      </c>
      <c r="W806" s="11">
        <v>105</v>
      </c>
      <c r="X806" s="11">
        <f t="shared" si="168"/>
        <v>442</v>
      </c>
      <c r="Y806" s="11">
        <f t="shared" si="169"/>
        <v>4810</v>
      </c>
      <c r="Z806" s="11">
        <f t="shared" si="170"/>
        <v>850</v>
      </c>
      <c r="AA806" s="11">
        <f t="shared" si="171"/>
        <v>4455</v>
      </c>
      <c r="AB806" s="11">
        <f t="shared" si="172"/>
        <v>4455</v>
      </c>
      <c r="AC806" s="6">
        <f t="shared" si="173"/>
        <v>5050</v>
      </c>
      <c r="AD806" s="9" t="s">
        <v>129</v>
      </c>
      <c r="AE806" s="3" t="str">
        <f>IF(ISERROR(VLOOKUP($AD806,技まとめ!$A$1:$F$380,6,FALSE)),"－",VLOOKUP($AD806,技まとめ!$A$1:$F$380,6,FALSE))</f>
        <v>BL</v>
      </c>
      <c r="AF806" s="3">
        <f>IF(ISERROR(VLOOKUP($AD806,技まとめ!$A$1:$F$380,3,FALSE)),"－",VLOOKUP($AD806,技まとめ!$A$1:$F$380,3,FALSE))</f>
        <v>13</v>
      </c>
      <c r="AG806" s="3">
        <f>IF(ISERROR(VLOOKUP($AD806,技まとめ!$A$1:$F$380,5,FALSE)),"－",VLOOKUP($AD806,技まとめ!$A$1:$F$380,5,FALSE))</f>
        <v>20</v>
      </c>
      <c r="AH806" s="3" t="str">
        <f>IF($E806=IF(ISERROR(VLOOKUP($AD806,技まとめ!$A$1:$F$380,4,FALSE)),"－",VLOOKUP($AD806,技まとめ!$A$1:$F$380,4,FALSE)),"一致","")</f>
        <v>一致</v>
      </c>
      <c r="AI806" s="9" t="s">
        <v>710</v>
      </c>
      <c r="AJ806" s="3" t="str">
        <f>IF(ISERROR(VLOOKUP($AI806,技まとめ!$A$1:$F$380,6,FALSE)),"－",VLOOKUP($AI806,技まとめ!$A$1:$F$380,6,FALSE))</f>
        <v>DR</v>
      </c>
      <c r="AK806" s="3">
        <f>IF(ISERROR(VLOOKUP($AI806,技まとめ!$A$1:$F$380,3,FALSE)),"－",VLOOKUP($AI806,技まとめ!$A$1:$F$380,3,FALSE))</f>
        <v>15</v>
      </c>
      <c r="AL806" s="3">
        <f>IF(ISERROR(VLOOKUP($AI806,技まとめ!$A$1:$F$380,5,FALSE)),"－",VLOOKUP($AI806,技まとめ!$A$1:$F$380,5,FALSE))</f>
        <v>20</v>
      </c>
      <c r="AM806" s="3" t="str">
        <f>IF($E806=IF(ISERROR(VLOOKUP($AI806,技まとめ!$A$1:$F$380,4,FALSE)),"－",VLOOKUP($AI806,技まとめ!$A$1:$F$380,4,FALSE)),"一致","")</f>
        <v/>
      </c>
      <c r="AN806" s="9" t="s">
        <v>116</v>
      </c>
      <c r="AO806" s="3" t="str">
        <f>IF(ISERROR(VLOOKUP($AN806,技まとめ!$A$1:$F$380,6,FALSE)),"－",VLOOKUP($AN806,技まとめ!$A$1:$F$380,6,FALSE))</f>
        <v>DR</v>
      </c>
      <c r="AP806" s="3">
        <f>IF(ISERROR(VLOOKUP($AN806,技まとめ!$A$1:$F$380,3,FALSE)),"－",VLOOKUP($AN806,技まとめ!$A$1:$F$380,3,FALSE))</f>
        <v>63</v>
      </c>
      <c r="AQ806" s="3">
        <f>IF(ISERROR(VLOOKUP($AN806,技まとめ!$A$1:$F$380,5,FALSE)),"－",VLOOKUP($AN806,技まとめ!$A$1:$F$380,5,FALSE))</f>
        <v>42</v>
      </c>
      <c r="AR806" s="3" t="str">
        <f>IF($E806=IF(ISERROR(VLOOKUP($AN806,技まとめ!$A$1:$F$380,4,FALSE)),"－",VLOOKUP($AN806,技まとめ!$A$1:$F$380,4,FALSE)),"一致","")</f>
        <v/>
      </c>
      <c r="AS806" s="9" t="s">
        <v>713</v>
      </c>
      <c r="AT806" s="3" t="str">
        <f>IF(ISERROR(VLOOKUP($AS806,技まとめ!$A$1:$F$380,6,FALSE)),"－",VLOOKUP($AS806,技まとめ!$A$1:$F$380,6,FALSE))</f>
        <v>BB</v>
      </c>
      <c r="AU806" s="3">
        <f>IF(ISERROR(VLOOKUP($AS806,技まとめ!$A$1:$F$380,3,FALSE)),"－",VLOOKUP($AS806,技まとめ!$A$1:$F$380,3,FALSE))</f>
        <v>59</v>
      </c>
      <c r="AV806" s="3">
        <f>IF(ISERROR(VLOOKUP($AS806,技まとめ!$A$1:$F$380,5,FALSE)),"－",VLOOKUP($AS806,技まとめ!$A$1:$F$380,5,FALSE))</f>
        <v>38</v>
      </c>
      <c r="AW806" s="3" t="str">
        <f>IF($E806=IF(ISERROR(VLOOKUP($AS806,技まとめ!$A$1:$F$380,4,FALSE)),"－",VLOOKUP($AS806,技まとめ!$A$1:$F$380,4,FALSE)),"一致","")</f>
        <v/>
      </c>
      <c r="AX806" s="12" t="str">
        <f t="shared" si="174"/>
        <v>クイックドロウひとりワンツーれっぷうダッシュグラビテイション</v>
      </c>
      <c r="AY806" s="12" t="str">
        <f t="shared" si="175"/>
        <v>クイックドロウひとりワンツーれっぷうダッシュグラビテイション</v>
      </c>
      <c r="AZ806" s="12" t="str">
        <f t="shared" si="176"/>
        <v>クイックドロウひとりワンツーれっぷうダッシュグラビテイション</v>
      </c>
      <c r="BA806" s="12" t="str">
        <f t="shared" si="177"/>
        <v>クイックドロウひとりワンツーれっぷうダッシュグラビテイション</v>
      </c>
      <c r="BB806" s="11" t="str">
        <f t="shared" si="178"/>
        <v>BLDRDRBB</v>
      </c>
      <c r="BC806" s="11" t="str">
        <f t="shared" si="179"/>
        <v>BLDRDRBB</v>
      </c>
      <c r="BD806" s="11" t="str">
        <f t="shared" si="180"/>
        <v>BLDRDRBB</v>
      </c>
      <c r="BE806" s="11" t="str">
        <f t="shared" si="181"/>
        <v>BLDRDRBB</v>
      </c>
    </row>
    <row r="807" spans="1:57" ht="11.25" hidden="1" customHeight="1">
      <c r="A807" s="6">
        <v>805</v>
      </c>
      <c r="B807" s="7" t="s">
        <v>1996</v>
      </c>
      <c r="C807" s="8" t="s">
        <v>1997</v>
      </c>
      <c r="D807" s="7" t="s">
        <v>72</v>
      </c>
      <c r="E807" s="7" t="s">
        <v>81</v>
      </c>
      <c r="F807" s="7" t="s">
        <v>74</v>
      </c>
      <c r="G807" s="9">
        <v>136</v>
      </c>
      <c r="H807" s="9">
        <v>93</v>
      </c>
      <c r="I807" s="9">
        <v>59</v>
      </c>
      <c r="J807" s="9">
        <v>54</v>
      </c>
      <c r="K807" s="9">
        <v>53</v>
      </c>
      <c r="L807" s="9">
        <v>60</v>
      </c>
      <c r="M807" s="9">
        <v>43</v>
      </c>
      <c r="N807" s="9">
        <v>67</v>
      </c>
      <c r="O807" s="9">
        <v>56</v>
      </c>
      <c r="P807" s="9">
        <v>22</v>
      </c>
      <c r="Q807" s="10">
        <v>109</v>
      </c>
      <c r="R807" s="11">
        <v>14</v>
      </c>
      <c r="S807" s="11">
        <v>1</v>
      </c>
      <c r="T807" s="11">
        <v>110</v>
      </c>
      <c r="U807" s="11">
        <v>93</v>
      </c>
      <c r="V807" s="11">
        <v>1</v>
      </c>
      <c r="W807" s="11">
        <v>106</v>
      </c>
      <c r="X807" s="11">
        <f t="shared" si="168"/>
        <v>434</v>
      </c>
      <c r="Y807" s="11">
        <f t="shared" si="169"/>
        <v>4895</v>
      </c>
      <c r="Z807" s="11">
        <f t="shared" si="170"/>
        <v>1030</v>
      </c>
      <c r="AA807" s="11">
        <f t="shared" si="171"/>
        <v>4390</v>
      </c>
      <c r="AB807" s="11">
        <f t="shared" si="172"/>
        <v>4390</v>
      </c>
      <c r="AC807" s="6">
        <f t="shared" si="173"/>
        <v>5000</v>
      </c>
      <c r="AD807" s="9" t="s">
        <v>776</v>
      </c>
      <c r="AE807" s="3" t="str">
        <f>IF(ISERROR(VLOOKUP($AD807,技まとめ!$A$1:$F$380,6,FALSE)),"－",VLOOKUP($AD807,技まとめ!$A$1:$F$380,6,FALSE))</f>
        <v>P1</v>
      </c>
      <c r="AF807" s="3">
        <f>IF(ISERROR(VLOOKUP($AD807,技まとめ!$A$1:$F$380,3,FALSE)),"－",VLOOKUP($AD807,技まとめ!$A$1:$F$380,3,FALSE))</f>
        <v>13</v>
      </c>
      <c r="AG807" s="3">
        <f>IF(ISERROR(VLOOKUP($AD807,技まとめ!$A$1:$F$380,5,FALSE)),"－",VLOOKUP($AD807,技まとめ!$A$1:$F$380,5,FALSE))</f>
        <v>20</v>
      </c>
      <c r="AH807" s="3" t="str">
        <f>IF($E807=IF(ISERROR(VLOOKUP($AD807,技まとめ!$A$1:$F$380,4,FALSE)),"－",VLOOKUP($AD807,技まとめ!$A$1:$F$380,4,FALSE)),"一致","")</f>
        <v/>
      </c>
      <c r="AI807" s="9" t="s">
        <v>665</v>
      </c>
      <c r="AJ807" s="3" t="str">
        <f>IF(ISERROR(VLOOKUP($AI807,技まとめ!$A$1:$F$380,6,FALSE)),"－",VLOOKUP($AI807,技まとめ!$A$1:$F$380,6,FALSE))</f>
        <v>CA</v>
      </c>
      <c r="AK807" s="3">
        <f>IF(ISERROR(VLOOKUP($AI807,技まとめ!$A$1:$F$380,3,FALSE)),"－",VLOOKUP($AI807,技まとめ!$A$1:$F$380,3,FALSE))</f>
        <v>19</v>
      </c>
      <c r="AL807" s="3">
        <f>IF(ISERROR(VLOOKUP($AI807,技まとめ!$A$1:$F$380,5,FALSE)),"－",VLOOKUP($AI807,技まとめ!$A$1:$F$380,5,FALSE))</f>
        <v>22</v>
      </c>
      <c r="AM807" s="3" t="str">
        <f>IF($E807=IF(ISERROR(VLOOKUP($AI807,技まとめ!$A$1:$F$380,4,FALSE)),"－",VLOOKUP($AI807,技まとめ!$A$1:$F$380,4,FALSE)),"一致","")</f>
        <v>一致</v>
      </c>
      <c r="AN807" s="9" t="s">
        <v>423</v>
      </c>
      <c r="AO807" s="3" t="str">
        <f>IF(ISERROR(VLOOKUP($AN807,技まとめ!$A$1:$F$380,6,FALSE)),"－",VLOOKUP($AN807,技まとめ!$A$1:$F$380,6,FALSE))</f>
        <v>BL</v>
      </c>
      <c r="AP807" s="3">
        <f>IF(ISERROR(VLOOKUP($AN807,技まとめ!$A$1:$F$380,3,FALSE)),"－",VLOOKUP($AN807,技まとめ!$A$1:$F$380,3,FALSE))</f>
        <v>13</v>
      </c>
      <c r="AQ807" s="3">
        <f>IF(ISERROR(VLOOKUP($AN807,技まとめ!$A$1:$F$380,5,FALSE)),"－",VLOOKUP($AN807,技まとめ!$A$1:$F$380,5,FALSE))</f>
        <v>20</v>
      </c>
      <c r="AR807" s="3" t="str">
        <f>IF($E807=IF(ISERROR(VLOOKUP($AN807,技まとめ!$A$1:$F$380,4,FALSE)),"－",VLOOKUP($AN807,技まとめ!$A$1:$F$380,4,FALSE)),"一致","")</f>
        <v>一致</v>
      </c>
      <c r="AS807" s="9" t="s">
        <v>487</v>
      </c>
      <c r="AT807" s="3" t="str">
        <f>IF(ISERROR(VLOOKUP($AS807,技まとめ!$A$1:$F$380,6,FALSE)),"－",VLOOKUP($AS807,技まとめ!$A$1:$F$380,6,FALSE))</f>
        <v>CA</v>
      </c>
      <c r="AU807" s="3">
        <f>IF(ISERROR(VLOOKUP($AS807,技まとめ!$A$1:$F$380,3,FALSE)),"－",VLOOKUP($AS807,技まとめ!$A$1:$F$380,3,FALSE))</f>
        <v>33</v>
      </c>
      <c r="AV807" s="3">
        <f>IF(ISERROR(VLOOKUP($AS807,技まとめ!$A$1:$F$380,5,FALSE)),"－",VLOOKUP($AS807,技まとめ!$A$1:$F$380,5,FALSE))</f>
        <v>27</v>
      </c>
      <c r="AW807" s="3" t="str">
        <f>IF($E807=IF(ISERROR(VLOOKUP($AS807,技まとめ!$A$1:$F$380,4,FALSE)),"－",VLOOKUP($AS807,技まとめ!$A$1:$F$380,4,FALSE)),"一致","")</f>
        <v>一致</v>
      </c>
      <c r="AX807" s="12" t="str">
        <f t="shared" si="174"/>
        <v>ねっけつパンチトルネードキャッチコイルターンこがらし</v>
      </c>
      <c r="AY807" s="12" t="str">
        <f t="shared" si="175"/>
        <v>ねっけつパンチトルネードキャッチコイルターンこがらし</v>
      </c>
      <c r="AZ807" s="12" t="str">
        <f t="shared" si="176"/>
        <v>ねっけつパンチトルネードキャッチコイルターンこがらし</v>
      </c>
      <c r="BA807" s="12" t="str">
        <f t="shared" si="177"/>
        <v>ねっけつパンチトルネードキャッチコイルターンこがらし</v>
      </c>
      <c r="BB807" s="11" t="str">
        <f t="shared" si="178"/>
        <v>P1CABLCA</v>
      </c>
      <c r="BC807" s="11" t="str">
        <f t="shared" si="179"/>
        <v>P1CABLCA</v>
      </c>
      <c r="BD807" s="11" t="str">
        <f t="shared" si="180"/>
        <v>P1CABLCA</v>
      </c>
      <c r="BE807" s="11" t="str">
        <f t="shared" si="181"/>
        <v>P1CABLCA</v>
      </c>
    </row>
    <row r="808" spans="1:57" ht="11.25" hidden="1" customHeight="1">
      <c r="A808" s="6">
        <v>806</v>
      </c>
      <c r="B808" s="7" t="s">
        <v>1998</v>
      </c>
      <c r="C808" s="8" t="s">
        <v>1999</v>
      </c>
      <c r="D808" s="7" t="s">
        <v>72</v>
      </c>
      <c r="E808" s="7" t="s">
        <v>95</v>
      </c>
      <c r="F808" s="7" t="s">
        <v>82</v>
      </c>
      <c r="G808" s="9">
        <v>126</v>
      </c>
      <c r="H808" s="9">
        <v>100</v>
      </c>
      <c r="I808" s="9">
        <v>46</v>
      </c>
      <c r="J808" s="9">
        <v>54</v>
      </c>
      <c r="K808" s="9">
        <v>53</v>
      </c>
      <c r="L808" s="9">
        <v>56</v>
      </c>
      <c r="M808" s="9">
        <v>62</v>
      </c>
      <c r="N808" s="9">
        <v>39</v>
      </c>
      <c r="O808" s="9">
        <v>54</v>
      </c>
      <c r="P808" s="9">
        <v>64</v>
      </c>
      <c r="Q808" s="10">
        <v>96</v>
      </c>
      <c r="R808" s="11">
        <v>28</v>
      </c>
      <c r="S808" s="11">
        <v>1</v>
      </c>
      <c r="T808" s="11">
        <v>106</v>
      </c>
      <c r="U808" s="11">
        <v>112</v>
      </c>
      <c r="V808" s="11">
        <v>1</v>
      </c>
      <c r="W808" s="11">
        <v>104</v>
      </c>
      <c r="X808" s="11">
        <f t="shared" si="168"/>
        <v>448</v>
      </c>
      <c r="Y808" s="11">
        <f t="shared" si="169"/>
        <v>4365</v>
      </c>
      <c r="Z808" s="11">
        <f t="shared" si="170"/>
        <v>1510</v>
      </c>
      <c r="AA808" s="11">
        <f t="shared" si="171"/>
        <v>4240</v>
      </c>
      <c r="AB808" s="11">
        <f t="shared" si="172"/>
        <v>4240</v>
      </c>
      <c r="AC808" s="6">
        <f t="shared" si="173"/>
        <v>4900</v>
      </c>
      <c r="AD808" s="9" t="s">
        <v>295</v>
      </c>
      <c r="AE808" s="3" t="str">
        <f>IF(ISERROR(VLOOKUP($AD808,技まとめ!$A$1:$F$380,6,FALSE)),"－",VLOOKUP($AD808,技まとめ!$A$1:$F$380,6,FALSE))</f>
        <v>DR</v>
      </c>
      <c r="AF808" s="3">
        <f>IF(ISERROR(VLOOKUP($AD808,技まとめ!$A$1:$F$380,3,FALSE)),"－",VLOOKUP($AD808,技まとめ!$A$1:$F$380,3,FALSE))</f>
        <v>13</v>
      </c>
      <c r="AG808" s="3">
        <f>IF(ISERROR(VLOOKUP($AD808,技まとめ!$A$1:$F$380,5,FALSE)),"－",VLOOKUP($AD808,技まとめ!$A$1:$F$380,5,FALSE))</f>
        <v>20</v>
      </c>
      <c r="AH808" s="3" t="str">
        <f>IF($E808=IF(ISERROR(VLOOKUP($AD808,技まとめ!$A$1:$F$380,4,FALSE)),"－",VLOOKUP($AD808,技まとめ!$A$1:$F$380,4,FALSE)),"一致","")</f>
        <v/>
      </c>
      <c r="AI808" s="9" t="s">
        <v>273</v>
      </c>
      <c r="AJ808" s="3" t="str">
        <f>IF(ISERROR(VLOOKUP($AI808,技まとめ!$A$1:$F$380,6,FALSE)),"－",VLOOKUP($AI808,技まとめ!$A$1:$F$380,6,FALSE))</f>
        <v>BL</v>
      </c>
      <c r="AK808" s="3">
        <f>IF(ISERROR(VLOOKUP($AI808,技まとめ!$A$1:$F$380,3,FALSE)),"－",VLOOKUP($AI808,技まとめ!$A$1:$F$380,3,FALSE))</f>
        <v>17</v>
      </c>
      <c r="AL808" s="3">
        <f>IF(ISERROR(VLOOKUP($AI808,技まとめ!$A$1:$F$380,5,FALSE)),"－",VLOOKUP($AI808,技まとめ!$A$1:$F$380,5,FALSE))</f>
        <v>20</v>
      </c>
      <c r="AM808" s="3" t="str">
        <f>IF($E808=IF(ISERROR(VLOOKUP($AI808,技まとめ!$A$1:$F$380,4,FALSE)),"－",VLOOKUP($AI808,技まとめ!$A$1:$F$380,4,FALSE)),"一致","")</f>
        <v/>
      </c>
      <c r="AN808" s="9" t="s">
        <v>413</v>
      </c>
      <c r="AO808" s="3" t="str">
        <f>IF(ISERROR(VLOOKUP($AN808,技まとめ!$A$1:$F$380,6,FALSE)),"－",VLOOKUP($AN808,技まとめ!$A$1:$F$380,6,FALSE))</f>
        <v>BB</v>
      </c>
      <c r="AP808" s="3">
        <f>IF(ISERROR(VLOOKUP($AN808,技まとめ!$A$1:$F$380,3,FALSE)),"－",VLOOKUP($AN808,技まとめ!$A$1:$F$380,3,FALSE))</f>
        <v>31</v>
      </c>
      <c r="AQ808" s="3">
        <f>IF(ISERROR(VLOOKUP($AN808,技まとめ!$A$1:$F$380,5,FALSE)),"－",VLOOKUP($AN808,技まとめ!$A$1:$F$380,5,FALSE))</f>
        <v>28</v>
      </c>
      <c r="AR808" s="3" t="str">
        <f>IF($E808=IF(ISERROR(VLOOKUP($AN808,技まとめ!$A$1:$F$380,4,FALSE)),"－",VLOOKUP($AN808,技まとめ!$A$1:$F$380,4,FALSE)),"一致","")</f>
        <v/>
      </c>
      <c r="AS808" s="9" t="s">
        <v>163</v>
      </c>
      <c r="AT808" s="3" t="str">
        <f>IF(ISERROR(VLOOKUP($AS808,技まとめ!$A$1:$F$380,6,FALSE)),"－",VLOOKUP($AS808,技まとめ!$A$1:$F$380,6,FALSE))</f>
        <v>BL</v>
      </c>
      <c r="AU808" s="3">
        <f>IF(ISERROR(VLOOKUP($AS808,技まとめ!$A$1:$F$380,3,FALSE)),"－",VLOOKUP($AS808,技まとめ!$A$1:$F$380,3,FALSE))</f>
        <v>59</v>
      </c>
      <c r="AV808" s="3">
        <f>IF(ISERROR(VLOOKUP($AS808,技まとめ!$A$1:$F$380,5,FALSE)),"－",VLOOKUP($AS808,技まとめ!$A$1:$F$380,5,FALSE))</f>
        <v>38</v>
      </c>
      <c r="AW808" s="3" t="str">
        <f>IF($E808=IF(ISERROR(VLOOKUP($AS808,技まとめ!$A$1:$F$380,4,FALSE)),"－",VLOOKUP($AS808,技まとめ!$A$1:$F$380,4,FALSE)),"一致","")</f>
        <v/>
      </c>
      <c r="AX808" s="12" t="str">
        <f t="shared" si="174"/>
        <v>ダッシュアクセルしこふみスーパーしこふみサイクロン</v>
      </c>
      <c r="AY808" s="12" t="str">
        <f t="shared" si="175"/>
        <v>ダッシュアクセルしこふみスーパーしこふみサイクロン</v>
      </c>
      <c r="AZ808" s="12" t="str">
        <f t="shared" si="176"/>
        <v>ダッシュアクセルしこふみスーパーしこふみサイクロン</v>
      </c>
      <c r="BA808" s="12" t="str">
        <f t="shared" si="177"/>
        <v>ダッシュアクセルしこふみスーパーしこふみサイクロン</v>
      </c>
      <c r="BB808" s="11" t="str">
        <f t="shared" si="178"/>
        <v>DRBLBBBL</v>
      </c>
      <c r="BC808" s="11" t="str">
        <f t="shared" si="179"/>
        <v>DRBLBBBL</v>
      </c>
      <c r="BD808" s="11" t="str">
        <f t="shared" si="180"/>
        <v>DRBLBBBL</v>
      </c>
      <c r="BE808" s="11" t="str">
        <f t="shared" si="181"/>
        <v>DRBLBBBL</v>
      </c>
    </row>
    <row r="809" spans="1:57" ht="11.25" hidden="1" customHeight="1">
      <c r="A809" s="6">
        <v>807</v>
      </c>
      <c r="B809" s="7" t="s">
        <v>2000</v>
      </c>
      <c r="C809" s="8" t="s">
        <v>2001</v>
      </c>
      <c r="D809" s="7" t="s">
        <v>72</v>
      </c>
      <c r="E809" s="7" t="s">
        <v>81</v>
      </c>
      <c r="F809" s="7" t="s">
        <v>109</v>
      </c>
      <c r="G809" s="9">
        <v>121</v>
      </c>
      <c r="H809" s="9">
        <v>90</v>
      </c>
      <c r="I809" s="9">
        <v>48</v>
      </c>
      <c r="J809" s="9">
        <v>50</v>
      </c>
      <c r="K809" s="9">
        <v>46</v>
      </c>
      <c r="L809" s="9">
        <v>46</v>
      </c>
      <c r="M809" s="9">
        <v>50</v>
      </c>
      <c r="N809" s="9">
        <v>48</v>
      </c>
      <c r="O809" s="9">
        <v>44</v>
      </c>
      <c r="P809" s="9">
        <v>96</v>
      </c>
      <c r="Q809" s="10">
        <v>98</v>
      </c>
      <c r="R809" s="11">
        <v>58</v>
      </c>
      <c r="S809" s="11">
        <v>1</v>
      </c>
      <c r="T809" s="11">
        <v>96</v>
      </c>
      <c r="U809" s="11">
        <v>100</v>
      </c>
      <c r="V809" s="11">
        <v>1</v>
      </c>
      <c r="W809" s="11">
        <v>94</v>
      </c>
      <c r="X809" s="11">
        <f t="shared" si="168"/>
        <v>448</v>
      </c>
      <c r="Y809" s="11">
        <f t="shared" si="169"/>
        <v>4395</v>
      </c>
      <c r="Z809" s="11">
        <f t="shared" si="170"/>
        <v>2510</v>
      </c>
      <c r="AA809" s="11">
        <f t="shared" si="171"/>
        <v>3840</v>
      </c>
      <c r="AB809" s="11">
        <f t="shared" si="172"/>
        <v>3840</v>
      </c>
      <c r="AC809" s="6">
        <f t="shared" si="173"/>
        <v>4600</v>
      </c>
      <c r="AD809" s="9" t="s">
        <v>178</v>
      </c>
      <c r="AE809" s="3" t="str">
        <f>IF(ISERROR(VLOOKUP($AD809,技まとめ!$A$1:$F$380,6,FALSE)),"－",VLOOKUP($AD809,技まとめ!$A$1:$F$380,6,FALSE))</f>
        <v>NS</v>
      </c>
      <c r="AF809" s="3">
        <f>IF(ISERROR(VLOOKUP($AD809,技まとめ!$A$1:$F$380,3,FALSE)),"－",VLOOKUP($AD809,技まとめ!$A$1:$F$380,3,FALSE))</f>
        <v>38</v>
      </c>
      <c r="AG809" s="3">
        <f>IF(ISERROR(VLOOKUP($AD809,技まとめ!$A$1:$F$380,5,FALSE)),"－",VLOOKUP($AD809,技まとめ!$A$1:$F$380,5,FALSE))</f>
        <v>25</v>
      </c>
      <c r="AH809" s="3" t="str">
        <f>IF($E809=IF(ISERROR(VLOOKUP($AD809,技まとめ!$A$1:$F$380,4,FALSE)),"－",VLOOKUP($AD809,技まとめ!$A$1:$F$380,4,FALSE)),"一致","")</f>
        <v/>
      </c>
      <c r="AI809" s="9" t="s">
        <v>269</v>
      </c>
      <c r="AJ809" s="3" t="str">
        <f>IF(ISERROR(VLOOKUP($AI809,技まとめ!$A$1:$F$380,6,FALSE)),"－",VLOOKUP($AI809,技まとめ!$A$1:$F$380,6,FALSE))</f>
        <v>DR</v>
      </c>
      <c r="AK809" s="3">
        <f>IF(ISERROR(VLOOKUP($AI809,技まとめ!$A$1:$F$380,3,FALSE)),"－",VLOOKUP($AI809,技まとめ!$A$1:$F$380,3,FALSE))</f>
        <v>19</v>
      </c>
      <c r="AL809" s="3">
        <f>IF(ISERROR(VLOOKUP($AI809,技まとめ!$A$1:$F$380,5,FALSE)),"－",VLOOKUP($AI809,技まとめ!$A$1:$F$380,5,FALSE))</f>
        <v>20</v>
      </c>
      <c r="AM809" s="3" t="str">
        <f>IF($E809=IF(ISERROR(VLOOKUP($AI809,技まとめ!$A$1:$F$380,4,FALSE)),"－",VLOOKUP($AI809,技まとめ!$A$1:$F$380,4,FALSE)),"一致","")</f>
        <v>一致</v>
      </c>
      <c r="AN809" s="9" t="s">
        <v>331</v>
      </c>
      <c r="AO809" s="3" t="str">
        <f>IF(ISERROR(VLOOKUP($AN809,技まとめ!$A$1:$F$380,6,FALSE)),"－",VLOOKUP($AN809,技まとめ!$A$1:$F$380,6,FALSE))</f>
        <v>DR</v>
      </c>
      <c r="AP809" s="3">
        <f>IF(ISERROR(VLOOKUP($AN809,技まとめ!$A$1:$F$380,3,FALSE)),"－",VLOOKUP($AN809,技まとめ!$A$1:$F$380,3,FALSE))</f>
        <v>77</v>
      </c>
      <c r="AQ809" s="3">
        <f>IF(ISERROR(VLOOKUP($AN809,技まとめ!$A$1:$F$380,5,FALSE)),"－",VLOOKUP($AN809,技まとめ!$A$1:$F$380,5,FALSE))</f>
        <v>47</v>
      </c>
      <c r="AR809" s="3" t="str">
        <f>IF($E809=IF(ISERROR(VLOOKUP($AN809,技まとめ!$A$1:$F$380,4,FALSE)),"－",VLOOKUP($AN809,技まとめ!$A$1:$F$380,4,FALSE)),"一致","")</f>
        <v/>
      </c>
      <c r="AS809" s="9" t="s">
        <v>302</v>
      </c>
      <c r="AT809" s="3" t="str">
        <f>IF(ISERROR(VLOOKUP($AS809,技まとめ!$A$1:$F$380,6,FALSE)),"－",VLOOKUP($AS809,技まとめ!$A$1:$F$380,6,FALSE))</f>
        <v>DR</v>
      </c>
      <c r="AU809" s="3">
        <f>IF(ISERROR(VLOOKUP($AS809,技まとめ!$A$1:$F$380,3,FALSE)),"－",VLOOKUP($AS809,技まとめ!$A$1:$F$380,3,FALSE))</f>
        <v>90</v>
      </c>
      <c r="AV809" s="3">
        <f>IF(ISERROR(VLOOKUP($AS809,技まとめ!$A$1:$F$380,5,FALSE)),"－",VLOOKUP($AS809,技まとめ!$A$1:$F$380,5,FALSE))</f>
        <v>53</v>
      </c>
      <c r="AW809" s="3" t="str">
        <f>IF($E809=IF(ISERROR(VLOOKUP($AS809,技まとめ!$A$1:$F$380,4,FALSE)),"－",VLOOKUP($AS809,技まとめ!$A$1:$F$380,4,FALSE)),"一致","")</f>
        <v>一致</v>
      </c>
      <c r="AX809" s="12" t="str">
        <f t="shared" si="174"/>
        <v>フリーズショットどくぎりのじゅつライトニングアクセルウォーターベール</v>
      </c>
      <c r="AY809" s="12" t="str">
        <f t="shared" si="175"/>
        <v>フリーズショットどくぎりのじゅつライトニングアクセルウォーターベール</v>
      </c>
      <c r="AZ809" s="12" t="str">
        <f t="shared" si="176"/>
        <v>フリーズショットどくぎりのじゅつライトニングアクセルウォーターベール</v>
      </c>
      <c r="BA809" s="12" t="str">
        <f t="shared" si="177"/>
        <v>フリーズショットどくぎりのじゅつライトニングアクセルウォーターベール</v>
      </c>
      <c r="BB809" s="11" t="str">
        <f t="shared" si="178"/>
        <v>NSDRDRDR</v>
      </c>
      <c r="BC809" s="11" t="str">
        <f t="shared" si="179"/>
        <v>NSDRDRDR</v>
      </c>
      <c r="BD809" s="11" t="str">
        <f t="shared" si="180"/>
        <v>NSDRDRDR</v>
      </c>
      <c r="BE809" s="11" t="str">
        <f t="shared" si="181"/>
        <v>NSDRDRDR</v>
      </c>
    </row>
    <row r="810" spans="1:57" ht="11.25" hidden="1" customHeight="1">
      <c r="A810" s="6">
        <v>808</v>
      </c>
      <c r="B810" s="7" t="s">
        <v>2002</v>
      </c>
      <c r="C810" s="8" t="s">
        <v>2003</v>
      </c>
      <c r="D810" s="7" t="s">
        <v>72</v>
      </c>
      <c r="E810" s="7" t="s">
        <v>95</v>
      </c>
      <c r="F810" s="7" t="s">
        <v>74</v>
      </c>
      <c r="G810" s="9">
        <v>124</v>
      </c>
      <c r="H810" s="9">
        <v>92</v>
      </c>
      <c r="I810" s="9">
        <v>56</v>
      </c>
      <c r="J810" s="9">
        <v>53</v>
      </c>
      <c r="K810" s="9">
        <v>48</v>
      </c>
      <c r="L810" s="9">
        <v>47</v>
      </c>
      <c r="M810" s="9">
        <v>46</v>
      </c>
      <c r="N810" s="9">
        <v>54</v>
      </c>
      <c r="O810" s="9">
        <v>56</v>
      </c>
      <c r="P810" s="9">
        <v>67</v>
      </c>
      <c r="Q810" s="10">
        <v>106</v>
      </c>
      <c r="R810" s="11">
        <v>40</v>
      </c>
      <c r="S810" s="11">
        <v>1</v>
      </c>
      <c r="T810" s="11">
        <v>97</v>
      </c>
      <c r="U810" s="11">
        <v>96</v>
      </c>
      <c r="V810" s="11">
        <v>1</v>
      </c>
      <c r="W810" s="11">
        <v>106</v>
      </c>
      <c r="X810" s="11">
        <f t="shared" si="168"/>
        <v>447</v>
      </c>
      <c r="Y810" s="11">
        <f t="shared" si="169"/>
        <v>4775</v>
      </c>
      <c r="Z810" s="11">
        <f t="shared" si="170"/>
        <v>1940</v>
      </c>
      <c r="AA810" s="11">
        <f t="shared" si="171"/>
        <v>3935</v>
      </c>
      <c r="AB810" s="11">
        <f t="shared" si="172"/>
        <v>3935</v>
      </c>
      <c r="AC810" s="6">
        <f t="shared" si="173"/>
        <v>4610</v>
      </c>
      <c r="AD810" s="9" t="s">
        <v>490</v>
      </c>
      <c r="AE810" s="3" t="str">
        <f>IF(ISERROR(VLOOKUP($AD810,技まとめ!$A$1:$F$380,6,FALSE)),"－",VLOOKUP($AD810,技まとめ!$A$1:$F$380,6,FALSE))</f>
        <v>P1</v>
      </c>
      <c r="AF810" s="3">
        <f>IF(ISERROR(VLOOKUP($AD810,技まとめ!$A$1:$F$380,3,FALSE)),"－",VLOOKUP($AD810,技まとめ!$A$1:$F$380,3,FALSE))</f>
        <v>18</v>
      </c>
      <c r="AG810" s="3">
        <f>IF(ISERROR(VLOOKUP($AD810,技まとめ!$A$1:$F$380,5,FALSE)),"－",VLOOKUP($AD810,技まとめ!$A$1:$F$380,5,FALSE))</f>
        <v>21</v>
      </c>
      <c r="AH810" s="3" t="str">
        <f>IF($E810=IF(ISERROR(VLOOKUP($AD810,技まとめ!$A$1:$F$380,4,FALSE)),"－",VLOOKUP($AD810,技まとめ!$A$1:$F$380,4,FALSE)),"一致","")</f>
        <v/>
      </c>
      <c r="AI810" s="9" t="s">
        <v>158</v>
      </c>
      <c r="AJ810" s="3" t="str">
        <f>IF(ISERROR(VLOOKUP($AI810,技まとめ!$A$1:$F$380,6,FALSE)),"－",VLOOKUP($AI810,技まとめ!$A$1:$F$380,6,FALSE))</f>
        <v>NS</v>
      </c>
      <c r="AK810" s="3">
        <f>IF(ISERROR(VLOOKUP($AI810,技まとめ!$A$1:$F$380,3,FALSE)),"－",VLOOKUP($AI810,技まとめ!$A$1:$F$380,3,FALSE))</f>
        <v>70</v>
      </c>
      <c r="AL810" s="3">
        <f>IF(ISERROR(VLOOKUP($AI810,技まとめ!$A$1:$F$380,5,FALSE)),"－",VLOOKUP($AI810,技まとめ!$A$1:$F$380,5,FALSE))</f>
        <v>40</v>
      </c>
      <c r="AM810" s="3" t="str">
        <f>IF($E810=IF(ISERROR(VLOOKUP($AI810,技まとめ!$A$1:$F$380,4,FALSE)),"－",VLOOKUP($AI810,技まとめ!$A$1:$F$380,4,FALSE)),"一致","")</f>
        <v/>
      </c>
      <c r="AN810" s="9" t="s">
        <v>214</v>
      </c>
      <c r="AO810" s="3" t="str">
        <f>IF(ISERROR(VLOOKUP($AN810,技まとめ!$A$1:$F$380,6,FALSE)),"－",VLOOKUP($AN810,技まとめ!$A$1:$F$380,6,FALSE))</f>
        <v>DR</v>
      </c>
      <c r="AP810" s="3">
        <f>IF(ISERROR(VLOOKUP($AN810,技まとめ!$A$1:$F$380,3,FALSE)),"－",VLOOKUP($AN810,技まとめ!$A$1:$F$380,3,FALSE))</f>
        <v>27</v>
      </c>
      <c r="AQ810" s="3">
        <f>IF(ISERROR(VLOOKUP($AN810,技まとめ!$A$1:$F$380,5,FALSE)),"－",VLOOKUP($AN810,技まとめ!$A$1:$F$380,5,FALSE))</f>
        <v>25</v>
      </c>
      <c r="AR810" s="3" t="str">
        <f>IF($E810=IF(ISERROR(VLOOKUP($AN810,技まとめ!$A$1:$F$380,4,FALSE)),"－",VLOOKUP($AN810,技まとめ!$A$1:$F$380,4,FALSE)),"一致","")</f>
        <v/>
      </c>
      <c r="AS810" s="9" t="s">
        <v>779</v>
      </c>
      <c r="AT810" s="3" t="str">
        <f>IF(ISERROR(VLOOKUP($AS810,技まとめ!$A$1:$F$380,6,FALSE)),"－",VLOOKUP($AS810,技まとめ!$A$1:$F$380,6,FALSE))</f>
        <v>CA</v>
      </c>
      <c r="AU810" s="3">
        <f>IF(ISERROR(VLOOKUP($AS810,技まとめ!$A$1:$F$380,3,FALSE)),"－",VLOOKUP($AS810,技まとめ!$A$1:$F$380,3,FALSE))</f>
        <v>56</v>
      </c>
      <c r="AV810" s="3">
        <f>IF(ISERROR(VLOOKUP($AS810,技まとめ!$A$1:$F$380,5,FALSE)),"－",VLOOKUP($AS810,技まとめ!$A$1:$F$380,5,FALSE))</f>
        <v>37</v>
      </c>
      <c r="AW810" s="3" t="str">
        <f>IF($E810=IF(ISERROR(VLOOKUP($AS810,技まとめ!$A$1:$F$380,4,FALSE)),"－",VLOOKUP($AS810,技まとめ!$A$1:$F$380,4,FALSE)),"一致","")</f>
        <v>一致</v>
      </c>
      <c r="AX810" s="12" t="str">
        <f t="shared" si="174"/>
        <v>まきわりチョップリフレクトバスタームーンサルトスティンガー</v>
      </c>
      <c r="AY810" s="12" t="str">
        <f t="shared" si="175"/>
        <v>まきわりチョップリフレクトバスタームーンサルトスティンガー</v>
      </c>
      <c r="AZ810" s="12" t="str">
        <f t="shared" si="176"/>
        <v>まきわりチョップリフレクトバスタームーンサルトスティンガー</v>
      </c>
      <c r="BA810" s="12" t="str">
        <f t="shared" si="177"/>
        <v>まきわりチョップリフレクトバスタームーンサルトスティンガー</v>
      </c>
      <c r="BB810" s="11" t="str">
        <f t="shared" si="178"/>
        <v>P1NSDRCA</v>
      </c>
      <c r="BC810" s="11" t="str">
        <f t="shared" si="179"/>
        <v>P1NSDRCA</v>
      </c>
      <c r="BD810" s="11" t="str">
        <f t="shared" si="180"/>
        <v>P1NSDRCA</v>
      </c>
      <c r="BE810" s="11" t="str">
        <f t="shared" si="181"/>
        <v>P1NSDRCA</v>
      </c>
    </row>
    <row r="811" spans="1:57" ht="11.25" hidden="1" customHeight="1">
      <c r="A811" s="6">
        <v>809</v>
      </c>
      <c r="B811" s="7" t="s">
        <v>2004</v>
      </c>
      <c r="C811" s="8" t="s">
        <v>2005</v>
      </c>
      <c r="D811" s="7" t="s">
        <v>72</v>
      </c>
      <c r="E811" s="7" t="s">
        <v>81</v>
      </c>
      <c r="F811" s="7" t="s">
        <v>128</v>
      </c>
      <c r="G811" s="9">
        <v>125</v>
      </c>
      <c r="H811" s="9">
        <v>97</v>
      </c>
      <c r="I811" s="9">
        <v>54</v>
      </c>
      <c r="J811" s="9">
        <v>62</v>
      </c>
      <c r="K811" s="9">
        <v>48</v>
      </c>
      <c r="L811" s="9">
        <v>56</v>
      </c>
      <c r="M811" s="9">
        <v>57</v>
      </c>
      <c r="N811" s="9">
        <v>64</v>
      </c>
      <c r="O811" s="9">
        <v>56</v>
      </c>
      <c r="P811" s="9">
        <v>26</v>
      </c>
      <c r="Q811" s="10">
        <v>104</v>
      </c>
      <c r="R811" s="11">
        <v>18</v>
      </c>
      <c r="S811" s="11">
        <v>1</v>
      </c>
      <c r="T811" s="11">
        <v>106</v>
      </c>
      <c r="U811" s="11">
        <v>107</v>
      </c>
      <c r="V811" s="11">
        <v>1</v>
      </c>
      <c r="W811" s="11">
        <v>106</v>
      </c>
      <c r="X811" s="11">
        <f t="shared" si="168"/>
        <v>443</v>
      </c>
      <c r="Y811" s="11">
        <f t="shared" si="169"/>
        <v>4695</v>
      </c>
      <c r="Z811" s="11">
        <f t="shared" si="170"/>
        <v>1170</v>
      </c>
      <c r="AA811" s="11">
        <f t="shared" si="171"/>
        <v>4250</v>
      </c>
      <c r="AB811" s="11">
        <f t="shared" si="172"/>
        <v>4250</v>
      </c>
      <c r="AC811" s="6">
        <f t="shared" si="173"/>
        <v>4860</v>
      </c>
      <c r="AD811" s="9" t="s">
        <v>469</v>
      </c>
      <c r="AE811" s="3" t="str">
        <f>IF(ISERROR(VLOOKUP($AD811,技まとめ!$A$1:$F$380,6,FALSE)),"－",VLOOKUP($AD811,技まとめ!$A$1:$F$380,6,FALSE))</f>
        <v>SC</v>
      </c>
      <c r="AF811" s="3">
        <f>IF(ISERROR(VLOOKUP($AD811,技まとめ!$A$1:$F$380,3,FALSE)),"－",VLOOKUP($AD811,技まとめ!$A$1:$F$380,3,FALSE))</f>
        <v>30</v>
      </c>
      <c r="AG811" s="3">
        <f>IF(ISERROR(VLOOKUP($AD811,技まとめ!$A$1:$F$380,5,FALSE)),"－",VLOOKUP($AD811,技まとめ!$A$1:$F$380,5,FALSE))</f>
        <v>21</v>
      </c>
      <c r="AH811" s="3" t="str">
        <f>IF($E811=IF(ISERROR(VLOOKUP($AD811,技まとめ!$A$1:$F$380,4,FALSE)),"－",VLOOKUP($AD811,技まとめ!$A$1:$F$380,4,FALSE)),"一致","")</f>
        <v/>
      </c>
      <c r="AI811" s="9" t="s">
        <v>186</v>
      </c>
      <c r="AJ811" s="3" t="str">
        <f>IF(ISERROR(VLOOKUP($AI811,技まとめ!$A$1:$F$380,6,FALSE)),"－",VLOOKUP($AI811,技まとめ!$A$1:$F$380,6,FALSE))</f>
        <v>DR</v>
      </c>
      <c r="AK811" s="3">
        <f>IF(ISERROR(VLOOKUP($AI811,技まとめ!$A$1:$F$380,3,FALSE)),"－",VLOOKUP($AI811,技まとめ!$A$1:$F$380,3,FALSE))</f>
        <v>27</v>
      </c>
      <c r="AL811" s="3">
        <f>IF(ISERROR(VLOOKUP($AI811,技まとめ!$A$1:$F$380,5,FALSE)),"－",VLOOKUP($AI811,技まとめ!$A$1:$F$380,5,FALSE))</f>
        <v>25</v>
      </c>
      <c r="AM811" s="3" t="str">
        <f>IF($E811=IF(ISERROR(VLOOKUP($AI811,技まとめ!$A$1:$F$380,4,FALSE)),"－",VLOOKUP($AI811,技まとめ!$A$1:$F$380,4,FALSE)),"一致","")</f>
        <v/>
      </c>
      <c r="AN811" s="9" t="s">
        <v>164</v>
      </c>
      <c r="AO811" s="3" t="str">
        <f>IF(ISERROR(VLOOKUP($AN811,技まとめ!$A$1:$F$380,6,FALSE)),"－",VLOOKUP($AN811,技まとめ!$A$1:$F$380,6,FALSE))</f>
        <v>DR</v>
      </c>
      <c r="AP811" s="3">
        <f>IF(ISERROR(VLOOKUP($AN811,技まとめ!$A$1:$F$380,3,FALSE)),"－",VLOOKUP($AN811,技まとめ!$A$1:$F$380,3,FALSE))</f>
        <v>58</v>
      </c>
      <c r="AQ811" s="3">
        <f>IF(ISERROR(VLOOKUP($AN811,技まとめ!$A$1:$F$380,5,FALSE)),"－",VLOOKUP($AN811,技まとめ!$A$1:$F$380,5,FALSE))</f>
        <v>39</v>
      </c>
      <c r="AR811" s="3" t="str">
        <f>IF($E811=IF(ISERROR(VLOOKUP($AN811,技まとめ!$A$1:$F$380,4,FALSE)),"－",VLOOKUP($AN811,技まとめ!$A$1:$F$380,4,FALSE)),"一致","")</f>
        <v/>
      </c>
      <c r="AS811" s="9" t="s">
        <v>605</v>
      </c>
      <c r="AT811" s="3" t="str">
        <f>IF(ISERROR(VLOOKUP($AS811,技まとめ!$A$1:$F$380,6,FALSE)),"－",VLOOKUP($AS811,技まとめ!$A$1:$F$380,6,FALSE))</f>
        <v>DR</v>
      </c>
      <c r="AU811" s="3">
        <f>IF(ISERROR(VLOOKUP($AS811,技まとめ!$A$1:$F$380,3,FALSE)),"－",VLOOKUP($AS811,技まとめ!$A$1:$F$380,3,FALSE))</f>
        <v>102</v>
      </c>
      <c r="AV811" s="3">
        <f>IF(ISERROR(VLOOKUP($AS811,技まとめ!$A$1:$F$380,5,FALSE)),"－",VLOOKUP($AS811,技まとめ!$A$1:$F$380,5,FALSE))</f>
        <v>57</v>
      </c>
      <c r="AW811" s="3" t="str">
        <f>IF($E811=IF(ISERROR(VLOOKUP($AS811,技まとめ!$A$1:$F$380,4,FALSE)),"－",VLOOKUP($AS811,技まとめ!$A$1:$F$380,4,FALSE)),"一致","")</f>
        <v/>
      </c>
      <c r="AX811" s="12" t="str">
        <f t="shared" si="174"/>
        <v>あびせげりフーセンガムドッグランジ・イカロス</v>
      </c>
      <c r="AY811" s="12" t="str">
        <f t="shared" si="175"/>
        <v>あびせげりフーセンガムドッグランジ・イカロス</v>
      </c>
      <c r="AZ811" s="12" t="str">
        <f t="shared" si="176"/>
        <v>あびせげりフーセンガムドッグランジ・イカロス</v>
      </c>
      <c r="BA811" s="12" t="str">
        <f t="shared" si="177"/>
        <v>あびせげりフーセンガムドッグランジ・イカロス</v>
      </c>
      <c r="BB811" s="11" t="str">
        <f t="shared" si="178"/>
        <v>SCDRDRDR</v>
      </c>
      <c r="BC811" s="11" t="str">
        <f t="shared" si="179"/>
        <v>SCDRDRDR</v>
      </c>
      <c r="BD811" s="11" t="str">
        <f t="shared" si="180"/>
        <v>SCDRDRDR</v>
      </c>
      <c r="BE811" s="11" t="str">
        <f t="shared" si="181"/>
        <v>SCDRDRDR</v>
      </c>
    </row>
    <row r="812" spans="1:57" ht="11.25" hidden="1" customHeight="1">
      <c r="A812" s="6">
        <v>810</v>
      </c>
      <c r="B812" s="7" t="s">
        <v>2006</v>
      </c>
      <c r="C812" s="8" t="s">
        <v>2007</v>
      </c>
      <c r="D812" s="7" t="s">
        <v>72</v>
      </c>
      <c r="E812" s="7" t="s">
        <v>81</v>
      </c>
      <c r="F812" s="7" t="s">
        <v>74</v>
      </c>
      <c r="G812" s="9">
        <v>122</v>
      </c>
      <c r="H812" s="9">
        <v>118</v>
      </c>
      <c r="I812" s="9">
        <v>45</v>
      </c>
      <c r="J812" s="9">
        <v>65</v>
      </c>
      <c r="K812" s="9">
        <v>47</v>
      </c>
      <c r="L812" s="9">
        <v>65</v>
      </c>
      <c r="M812" s="9">
        <v>45</v>
      </c>
      <c r="N812" s="9">
        <v>42</v>
      </c>
      <c r="O812" s="9">
        <v>44</v>
      </c>
      <c r="P812" s="9">
        <v>75</v>
      </c>
      <c r="Q812" s="10">
        <v>95</v>
      </c>
      <c r="R812" s="11">
        <v>47</v>
      </c>
      <c r="S812" s="11">
        <v>1</v>
      </c>
      <c r="T812" s="11">
        <v>115</v>
      </c>
      <c r="U812" s="11">
        <v>95</v>
      </c>
      <c r="V812" s="11">
        <v>1</v>
      </c>
      <c r="W812" s="11">
        <v>94</v>
      </c>
      <c r="X812" s="11">
        <f t="shared" si="168"/>
        <v>448</v>
      </c>
      <c r="Y812" s="11">
        <f t="shared" si="169"/>
        <v>4275</v>
      </c>
      <c r="Z812" s="11">
        <f t="shared" si="170"/>
        <v>2125</v>
      </c>
      <c r="AA812" s="11">
        <f t="shared" si="171"/>
        <v>4505</v>
      </c>
      <c r="AB812" s="11">
        <f t="shared" si="172"/>
        <v>4505</v>
      </c>
      <c r="AC812" s="6">
        <f t="shared" si="173"/>
        <v>5305</v>
      </c>
      <c r="AD812" s="9" t="s">
        <v>957</v>
      </c>
      <c r="AE812" s="3" t="str">
        <f>IF(ISERROR(VLOOKUP($AD812,技まとめ!$A$1:$F$380,6,FALSE)),"－",VLOOKUP($AD812,技まとめ!$A$1:$F$380,6,FALSE))</f>
        <v>CA</v>
      </c>
      <c r="AF812" s="3">
        <f>IF(ISERROR(VLOOKUP($AD812,技まとめ!$A$1:$F$380,3,FALSE)),"－",VLOOKUP($AD812,技まとめ!$A$1:$F$380,3,FALSE))</f>
        <v>23</v>
      </c>
      <c r="AG812" s="3">
        <f>IF(ISERROR(VLOOKUP($AD812,技まとめ!$A$1:$F$380,5,FALSE)),"－",VLOOKUP($AD812,技まとめ!$A$1:$F$380,5,FALSE))</f>
        <v>22</v>
      </c>
      <c r="AH812" s="3" t="str">
        <f>IF($E812=IF(ISERROR(VLOOKUP($AD812,技まとめ!$A$1:$F$380,4,FALSE)),"－",VLOOKUP($AD812,技まとめ!$A$1:$F$380,4,FALSE)),"一致","")</f>
        <v/>
      </c>
      <c r="AI812" s="9" t="s">
        <v>713</v>
      </c>
      <c r="AJ812" s="3" t="str">
        <f>IF(ISERROR(VLOOKUP($AI812,技まとめ!$A$1:$F$380,6,FALSE)),"－",VLOOKUP($AI812,技まとめ!$A$1:$F$380,6,FALSE))</f>
        <v>BB</v>
      </c>
      <c r="AK812" s="3">
        <f>IF(ISERROR(VLOOKUP($AI812,技まとめ!$A$1:$F$380,3,FALSE)),"－",VLOOKUP($AI812,技まとめ!$A$1:$F$380,3,FALSE))</f>
        <v>59</v>
      </c>
      <c r="AL812" s="3">
        <f>IF(ISERROR(VLOOKUP($AI812,技まとめ!$A$1:$F$380,5,FALSE)),"－",VLOOKUP($AI812,技まとめ!$A$1:$F$380,5,FALSE))</f>
        <v>38</v>
      </c>
      <c r="AM812" s="3" t="str">
        <f>IF($E812=IF(ISERROR(VLOOKUP($AI812,技まとめ!$A$1:$F$380,4,FALSE)),"－",VLOOKUP($AI812,技まとめ!$A$1:$F$380,4,FALSE)),"一致","")</f>
        <v/>
      </c>
      <c r="AN812" s="9" t="s">
        <v>241</v>
      </c>
      <c r="AO812" s="3" t="str">
        <f>IF(ISERROR(VLOOKUP($AN812,技まとめ!$A$1:$F$380,6,FALSE)),"－",VLOOKUP($AN812,技まとめ!$A$1:$F$380,6,FALSE))</f>
        <v>P1</v>
      </c>
      <c r="AP812" s="3">
        <f>IF(ISERROR(VLOOKUP($AN812,技まとめ!$A$1:$F$380,3,FALSE)),"－",VLOOKUP($AN812,技まとめ!$A$1:$F$380,3,FALSE))</f>
        <v>52</v>
      </c>
      <c r="AQ812" s="3">
        <f>IF(ISERROR(VLOOKUP($AN812,技まとめ!$A$1:$F$380,5,FALSE)),"－",VLOOKUP($AN812,技まとめ!$A$1:$F$380,5,FALSE))</f>
        <v>35</v>
      </c>
      <c r="AR812" s="3" t="str">
        <f>IF($E812=IF(ISERROR(VLOOKUP($AN812,技まとめ!$A$1:$F$380,4,FALSE)),"－",VLOOKUP($AN812,技まとめ!$A$1:$F$380,4,FALSE)),"一致","")</f>
        <v/>
      </c>
      <c r="AS812" s="9" t="s">
        <v>169</v>
      </c>
      <c r="AT812" s="3" t="str">
        <f>IF(ISERROR(VLOOKUP($AS812,技まとめ!$A$1:$F$380,6,FALSE)),"－",VLOOKUP($AS812,技まとめ!$A$1:$F$380,6,FALSE))</f>
        <v>DR</v>
      </c>
      <c r="AU812" s="3">
        <f>IF(ISERROR(VLOOKUP($AS812,技まとめ!$A$1:$F$380,3,FALSE)),"－",VLOOKUP($AS812,技まとめ!$A$1:$F$380,3,FALSE))</f>
        <v>71</v>
      </c>
      <c r="AV812" s="3">
        <f>IF(ISERROR(VLOOKUP($AS812,技まとめ!$A$1:$F$380,5,FALSE)),"－",VLOOKUP($AS812,技まとめ!$A$1:$F$380,5,FALSE))</f>
        <v>44</v>
      </c>
      <c r="AW812" s="3" t="str">
        <f>IF($E812=IF(ISERROR(VLOOKUP($AS812,技まとめ!$A$1:$F$380,4,FALSE)),"－",VLOOKUP($AS812,技まとめ!$A$1:$F$380,4,FALSE)),"一致","")</f>
        <v/>
      </c>
      <c r="AX812" s="12" t="str">
        <f t="shared" si="174"/>
        <v>ゴッドハンドグラビテイションばくれつパンチエコーボール</v>
      </c>
      <c r="AY812" s="12" t="str">
        <f t="shared" si="175"/>
        <v>ゴッドハンドグラビテイションばくれつパンチエコーボール</v>
      </c>
      <c r="AZ812" s="12" t="str">
        <f t="shared" si="176"/>
        <v>ゴッドハンドグラビテイションばくれつパンチエコーボール</v>
      </c>
      <c r="BA812" s="12" t="str">
        <f t="shared" si="177"/>
        <v>ゴッドハンドグラビテイションばくれつパンチエコーボール</v>
      </c>
      <c r="BB812" s="11" t="str">
        <f t="shared" si="178"/>
        <v>CABBP1DR</v>
      </c>
      <c r="BC812" s="11" t="str">
        <f t="shared" si="179"/>
        <v>CABBP1DR</v>
      </c>
      <c r="BD812" s="11" t="str">
        <f t="shared" si="180"/>
        <v>CABBP1DR</v>
      </c>
      <c r="BE812" s="11" t="str">
        <f t="shared" si="181"/>
        <v>CABBP1DR</v>
      </c>
    </row>
    <row r="813" spans="1:57" ht="11.25" hidden="1" customHeight="1">
      <c r="A813" s="6">
        <v>811</v>
      </c>
      <c r="B813" s="7" t="s">
        <v>2008</v>
      </c>
      <c r="C813" s="8" t="s">
        <v>2009</v>
      </c>
      <c r="D813" s="7" t="s">
        <v>72</v>
      </c>
      <c r="E813" s="7" t="s">
        <v>73</v>
      </c>
      <c r="F813" s="7" t="s">
        <v>82</v>
      </c>
      <c r="G813" s="9">
        <v>119</v>
      </c>
      <c r="H813" s="9">
        <v>98</v>
      </c>
      <c r="I813" s="9">
        <v>55</v>
      </c>
      <c r="J813" s="9">
        <v>57</v>
      </c>
      <c r="K813" s="9">
        <v>56</v>
      </c>
      <c r="L813" s="9">
        <v>62</v>
      </c>
      <c r="M813" s="9">
        <v>57</v>
      </c>
      <c r="N813" s="9">
        <v>56</v>
      </c>
      <c r="O813" s="9">
        <v>54</v>
      </c>
      <c r="P813" s="9">
        <v>26</v>
      </c>
      <c r="Q813" s="10">
        <v>105</v>
      </c>
      <c r="R813" s="11">
        <v>13</v>
      </c>
      <c r="S813" s="11">
        <v>1</v>
      </c>
      <c r="T813" s="11">
        <v>112</v>
      </c>
      <c r="U813" s="11">
        <v>107</v>
      </c>
      <c r="V813" s="11">
        <v>1</v>
      </c>
      <c r="W813" s="11">
        <v>104</v>
      </c>
      <c r="X813" s="11">
        <f t="shared" si="168"/>
        <v>443</v>
      </c>
      <c r="Y813" s="11">
        <f t="shared" si="169"/>
        <v>4725</v>
      </c>
      <c r="Z813" s="11">
        <f t="shared" si="170"/>
        <v>985</v>
      </c>
      <c r="AA813" s="11">
        <f t="shared" si="171"/>
        <v>4450</v>
      </c>
      <c r="AB813" s="11">
        <f t="shared" si="172"/>
        <v>4450</v>
      </c>
      <c r="AC813" s="6">
        <f t="shared" si="173"/>
        <v>5065</v>
      </c>
      <c r="AD813" s="9" t="s">
        <v>309</v>
      </c>
      <c r="AE813" s="3" t="str">
        <f>IF(ISERROR(VLOOKUP($AD813,技まとめ!$A$1:$F$380,6,FALSE)),"－",VLOOKUP($AD813,技まとめ!$A$1:$F$380,6,FALSE))</f>
        <v>BB</v>
      </c>
      <c r="AF813" s="3">
        <f>IF(ISERROR(VLOOKUP($AD813,技まとめ!$A$1:$F$380,3,FALSE)),"－",VLOOKUP($AD813,技まとめ!$A$1:$F$380,3,FALSE))</f>
        <v>23</v>
      </c>
      <c r="AG813" s="3">
        <f>IF(ISERROR(VLOOKUP($AD813,技まとめ!$A$1:$F$380,5,FALSE)),"－",VLOOKUP($AD813,技まとめ!$A$1:$F$380,5,FALSE))</f>
        <v>20</v>
      </c>
      <c r="AH813" s="3" t="str">
        <f>IF($E813=IF(ISERROR(VLOOKUP($AD813,技まとめ!$A$1:$F$380,4,FALSE)),"－",VLOOKUP($AD813,技まとめ!$A$1:$F$380,4,FALSE)),"一致","")</f>
        <v>一致</v>
      </c>
      <c r="AI813" s="9" t="s">
        <v>529</v>
      </c>
      <c r="AJ813" s="3" t="str">
        <f>IF(ISERROR(VLOOKUP($AI813,技まとめ!$A$1:$F$380,6,FALSE)),"－",VLOOKUP($AI813,技まとめ!$A$1:$F$380,6,FALSE))</f>
        <v>BB</v>
      </c>
      <c r="AK813" s="3">
        <f>IF(ISERROR(VLOOKUP($AI813,技まとめ!$A$1:$F$380,3,FALSE)),"－",VLOOKUP($AI813,技まとめ!$A$1:$F$380,3,FALSE))</f>
        <v>83</v>
      </c>
      <c r="AL813" s="3">
        <f>IF(ISERROR(VLOOKUP($AI813,技まとめ!$A$1:$F$380,5,FALSE)),"－",VLOOKUP($AI813,技まとめ!$A$1:$F$380,5,FALSE))</f>
        <v>50</v>
      </c>
      <c r="AM813" s="3" t="str">
        <f>IF($E813=IF(ISERROR(VLOOKUP($AI813,技まとめ!$A$1:$F$380,4,FALSE)),"－",VLOOKUP($AI813,技まとめ!$A$1:$F$380,4,FALSE)),"一致","")</f>
        <v>一致</v>
      </c>
      <c r="AN813" s="9" t="s">
        <v>162</v>
      </c>
      <c r="AO813" s="3" t="str">
        <f>IF(ISERROR(VLOOKUP($AN813,技まとめ!$A$1:$F$380,6,FALSE)),"－",VLOOKUP($AN813,技まとめ!$A$1:$F$380,6,FALSE))</f>
        <v>DR</v>
      </c>
      <c r="AP813" s="3">
        <f>IF(ISERROR(VLOOKUP($AN813,技まとめ!$A$1:$F$380,3,FALSE)),"－",VLOOKUP($AN813,技まとめ!$A$1:$F$380,3,FALSE))</f>
        <v>56</v>
      </c>
      <c r="AQ813" s="3">
        <f>IF(ISERROR(VLOOKUP($AN813,技まとめ!$A$1:$F$380,5,FALSE)),"－",VLOOKUP($AN813,技まとめ!$A$1:$F$380,5,FALSE))</f>
        <v>25</v>
      </c>
      <c r="AR813" s="3" t="str">
        <f>IF($E813=IF(ISERROR(VLOOKUP($AN813,技まとめ!$A$1:$F$380,4,FALSE)),"－",VLOOKUP($AN813,技まとめ!$A$1:$F$380,4,FALSE)),"一致","")</f>
        <v/>
      </c>
      <c r="AS813" s="9" t="s">
        <v>98</v>
      </c>
      <c r="AT813" s="3" t="str">
        <f>IF(ISERROR(VLOOKUP($AS813,技まとめ!$A$1:$F$380,6,FALSE)),"－",VLOOKUP($AS813,技まとめ!$A$1:$F$380,6,FALSE))</f>
        <v>BL</v>
      </c>
      <c r="AU813" s="3">
        <f>IF(ISERROR(VLOOKUP($AS813,技まとめ!$A$1:$F$380,3,FALSE)),"－",VLOOKUP($AS813,技まとめ!$A$1:$F$380,3,FALSE))</f>
        <v>58</v>
      </c>
      <c r="AV813" s="3">
        <f>IF(ISERROR(VLOOKUP($AS813,技まとめ!$A$1:$F$380,5,FALSE)),"－",VLOOKUP($AS813,技まとめ!$A$1:$F$380,5,FALSE))</f>
        <v>39</v>
      </c>
      <c r="AW813" s="3" t="str">
        <f>IF($E813=IF(ISERROR(VLOOKUP($AS813,技まとめ!$A$1:$F$380,4,FALSE)),"－",VLOOKUP($AS813,技まとめ!$A$1:$F$380,4,FALSE)),"一致","")</f>
        <v/>
      </c>
      <c r="AX813" s="12" t="str">
        <f t="shared" si="174"/>
        <v>ホーントレインメガウォールジャッジスルーかげぬい</v>
      </c>
      <c r="AY813" s="12" t="str">
        <f t="shared" si="175"/>
        <v>ホーントレインメガウォールジャッジスルーかげぬい</v>
      </c>
      <c r="AZ813" s="12" t="str">
        <f t="shared" si="176"/>
        <v>ホーントレインメガウォールジャッジスルーかげぬい</v>
      </c>
      <c r="BA813" s="12" t="str">
        <f t="shared" si="177"/>
        <v>ホーントレインメガウォールジャッジスルーかげぬい</v>
      </c>
      <c r="BB813" s="11" t="str">
        <f t="shared" si="178"/>
        <v>BBBBDRBL</v>
      </c>
      <c r="BC813" s="11" t="str">
        <f t="shared" si="179"/>
        <v>BBBBDRBL</v>
      </c>
      <c r="BD813" s="11" t="str">
        <f t="shared" si="180"/>
        <v>BBBBDRBL</v>
      </c>
      <c r="BE813" s="11" t="str">
        <f t="shared" si="181"/>
        <v>BBBBDRBL</v>
      </c>
    </row>
    <row r="814" spans="1:57" ht="11.25" hidden="1" customHeight="1">
      <c r="A814" s="6">
        <v>812</v>
      </c>
      <c r="B814" s="7" t="s">
        <v>2010</v>
      </c>
      <c r="C814" s="8" t="s">
        <v>2011</v>
      </c>
      <c r="D814" s="7" t="s">
        <v>72</v>
      </c>
      <c r="E814" s="7" t="s">
        <v>73</v>
      </c>
      <c r="F814" s="7" t="s">
        <v>109</v>
      </c>
      <c r="G814" s="9">
        <v>131</v>
      </c>
      <c r="H814" s="9">
        <v>97</v>
      </c>
      <c r="I814" s="9">
        <v>49</v>
      </c>
      <c r="J814" s="9">
        <v>57</v>
      </c>
      <c r="K814" s="9">
        <v>56</v>
      </c>
      <c r="L814" s="9">
        <v>53</v>
      </c>
      <c r="M814" s="9">
        <v>58</v>
      </c>
      <c r="N814" s="9">
        <v>51</v>
      </c>
      <c r="O814" s="9">
        <v>55</v>
      </c>
      <c r="P814" s="9">
        <v>60</v>
      </c>
      <c r="Q814" s="10">
        <v>99</v>
      </c>
      <c r="R814" s="11">
        <v>42</v>
      </c>
      <c r="S814" s="11">
        <v>1</v>
      </c>
      <c r="T814" s="11">
        <v>103</v>
      </c>
      <c r="U814" s="11">
        <v>108</v>
      </c>
      <c r="V814" s="11">
        <v>1</v>
      </c>
      <c r="W814" s="11">
        <v>105</v>
      </c>
      <c r="X814" s="11">
        <f t="shared" si="168"/>
        <v>459</v>
      </c>
      <c r="Y814" s="11">
        <f t="shared" si="169"/>
        <v>4490</v>
      </c>
      <c r="Z814" s="11">
        <f t="shared" si="170"/>
        <v>2005</v>
      </c>
      <c r="AA814" s="11">
        <f t="shared" si="171"/>
        <v>4140</v>
      </c>
      <c r="AB814" s="11">
        <f t="shared" si="172"/>
        <v>4140</v>
      </c>
      <c r="AC814" s="6">
        <f t="shared" si="173"/>
        <v>4855</v>
      </c>
      <c r="AD814" s="9" t="s">
        <v>500</v>
      </c>
      <c r="AE814" s="3" t="str">
        <f>IF(ISERROR(VLOOKUP($AD814,技まとめ!$A$1:$F$380,6,FALSE)),"－",VLOOKUP($AD814,技まとめ!$A$1:$F$380,6,FALSE))</f>
        <v>SC</v>
      </c>
      <c r="AF814" s="3">
        <f>IF(ISERROR(VLOOKUP($AD814,技まとめ!$A$1:$F$380,3,FALSE)),"－",VLOOKUP($AD814,技まとめ!$A$1:$F$380,3,FALSE))</f>
        <v>31</v>
      </c>
      <c r="AG814" s="3">
        <f>IF(ISERROR(VLOOKUP($AD814,技まとめ!$A$1:$F$380,5,FALSE)),"－",VLOOKUP($AD814,技まとめ!$A$1:$F$380,5,FALSE))</f>
        <v>22</v>
      </c>
      <c r="AH814" s="3" t="str">
        <f>IF($E814=IF(ISERROR(VLOOKUP($AD814,技まとめ!$A$1:$F$380,4,FALSE)),"－",VLOOKUP($AD814,技まとめ!$A$1:$F$380,4,FALSE)),"一致","")</f>
        <v>一致</v>
      </c>
      <c r="AI814" s="9" t="s">
        <v>322</v>
      </c>
      <c r="AJ814" s="3" t="str">
        <f>IF(ISERROR(VLOOKUP($AI814,技まとめ!$A$1:$F$380,6,FALSE)),"－",VLOOKUP($AI814,技まとめ!$A$1:$F$380,6,FALSE))</f>
        <v>SC</v>
      </c>
      <c r="AK814" s="3">
        <f>IF(ISERROR(VLOOKUP($AI814,技まとめ!$A$1:$F$380,3,FALSE)),"－",VLOOKUP($AI814,技まとめ!$A$1:$F$380,3,FALSE))</f>
        <v>25</v>
      </c>
      <c r="AL814" s="3">
        <f>IF(ISERROR(VLOOKUP($AI814,技まとめ!$A$1:$F$380,5,FALSE)),"－",VLOOKUP($AI814,技まとめ!$A$1:$F$380,5,FALSE))</f>
        <v>20</v>
      </c>
      <c r="AM814" s="3" t="str">
        <f>IF($E814=IF(ISERROR(VLOOKUP($AI814,技まとめ!$A$1:$F$380,4,FALSE)),"－",VLOOKUP($AI814,技まとめ!$A$1:$F$380,4,FALSE)),"一致","")</f>
        <v>一致</v>
      </c>
      <c r="AN814" s="9" t="s">
        <v>85</v>
      </c>
      <c r="AO814" s="3" t="str">
        <f>IF(ISERROR(VLOOKUP($AN814,技まとめ!$A$1:$F$380,6,FALSE)),"－",VLOOKUP($AN814,技まとめ!$A$1:$F$380,6,FALSE))</f>
        <v>SC</v>
      </c>
      <c r="AP814" s="3">
        <f>IF(ISERROR(VLOOKUP($AN814,技まとめ!$A$1:$F$380,3,FALSE)),"－",VLOOKUP($AN814,技まとめ!$A$1:$F$380,3,FALSE))</f>
        <v>90</v>
      </c>
      <c r="AQ814" s="3">
        <f>IF(ISERROR(VLOOKUP($AN814,技まとめ!$A$1:$F$380,5,FALSE)),"－",VLOOKUP($AN814,技まとめ!$A$1:$F$380,5,FALSE))</f>
        <v>49</v>
      </c>
      <c r="AR814" s="3" t="str">
        <f>IF($E814=IF(ISERROR(VLOOKUP($AN814,技まとめ!$A$1:$F$380,4,FALSE)),"－",VLOOKUP($AN814,技まとめ!$A$1:$F$380,4,FALSE)),"一致","")</f>
        <v/>
      </c>
      <c r="AS814" s="9" t="s">
        <v>255</v>
      </c>
      <c r="AT814" s="3" t="str">
        <f>IF(ISERROR(VLOOKUP($AS814,技まとめ!$A$1:$F$380,6,FALSE)),"－",VLOOKUP($AS814,技まとめ!$A$1:$F$380,6,FALSE))</f>
        <v>DR</v>
      </c>
      <c r="AU814" s="3">
        <f>IF(ISERROR(VLOOKUP($AS814,技まとめ!$A$1:$F$380,3,FALSE)),"－",VLOOKUP($AS814,技まとめ!$A$1:$F$380,3,FALSE))</f>
        <v>52</v>
      </c>
      <c r="AV814" s="3">
        <f>IF(ISERROR(VLOOKUP($AS814,技まとめ!$A$1:$F$380,5,FALSE)),"－",VLOOKUP($AS814,技まとめ!$A$1:$F$380,5,FALSE))</f>
        <v>36</v>
      </c>
      <c r="AW814" s="3" t="str">
        <f>IF($E814=IF(ISERROR(VLOOKUP($AS814,技まとめ!$A$1:$F$380,4,FALSE)),"－",VLOOKUP($AS814,技まとめ!$A$1:$F$380,4,FALSE)),"一致","")</f>
        <v/>
      </c>
      <c r="AX814" s="12" t="str">
        <f t="shared" si="174"/>
        <v>つちだるまターザンキックたつまきおとしカマイタチ</v>
      </c>
      <c r="AY814" s="12" t="str">
        <f t="shared" si="175"/>
        <v>つちだるまターザンキックたつまきおとしカマイタチ</v>
      </c>
      <c r="AZ814" s="12" t="str">
        <f t="shared" si="176"/>
        <v>つちだるまターザンキックたつまきおとしカマイタチ</v>
      </c>
      <c r="BA814" s="12" t="str">
        <f t="shared" si="177"/>
        <v>つちだるまターザンキックたつまきおとしカマイタチ</v>
      </c>
      <c r="BB814" s="11" t="str">
        <f t="shared" si="178"/>
        <v>SCSCSCDR</v>
      </c>
      <c r="BC814" s="11" t="str">
        <f t="shared" si="179"/>
        <v>SCSCSCDR</v>
      </c>
      <c r="BD814" s="11" t="str">
        <f t="shared" si="180"/>
        <v>SCSCSCDR</v>
      </c>
      <c r="BE814" s="11" t="str">
        <f t="shared" si="181"/>
        <v>SCSCSCDR</v>
      </c>
    </row>
    <row r="815" spans="1:57" ht="11.25" hidden="1" customHeight="1">
      <c r="A815" s="6">
        <v>813</v>
      </c>
      <c r="B815" s="7" t="s">
        <v>2012</v>
      </c>
      <c r="C815" s="8" t="s">
        <v>2013</v>
      </c>
      <c r="D815" s="7" t="s">
        <v>72</v>
      </c>
      <c r="E815" s="7" t="s">
        <v>95</v>
      </c>
      <c r="F815" s="7" t="s">
        <v>82</v>
      </c>
      <c r="G815" s="9">
        <v>126</v>
      </c>
      <c r="H815" s="9">
        <v>100</v>
      </c>
      <c r="I815" s="9">
        <v>52</v>
      </c>
      <c r="J815" s="9">
        <v>61</v>
      </c>
      <c r="K815" s="9">
        <v>48</v>
      </c>
      <c r="L815" s="9">
        <v>60</v>
      </c>
      <c r="M815" s="9">
        <v>51</v>
      </c>
      <c r="N815" s="9">
        <v>58</v>
      </c>
      <c r="O815" s="9">
        <v>56</v>
      </c>
      <c r="P815" s="9">
        <v>39</v>
      </c>
      <c r="Q815" s="10">
        <v>102</v>
      </c>
      <c r="R815" s="11">
        <v>24</v>
      </c>
      <c r="S815" s="11">
        <v>1</v>
      </c>
      <c r="T815" s="11">
        <v>110</v>
      </c>
      <c r="U815" s="11">
        <v>101</v>
      </c>
      <c r="V815" s="11">
        <v>1</v>
      </c>
      <c r="W815" s="11">
        <v>106</v>
      </c>
      <c r="X815" s="11">
        <f t="shared" si="168"/>
        <v>445</v>
      </c>
      <c r="Y815" s="11">
        <f t="shared" si="169"/>
        <v>4615</v>
      </c>
      <c r="Z815" s="11">
        <f t="shared" si="170"/>
        <v>1380</v>
      </c>
      <c r="AA815" s="11">
        <f t="shared" si="171"/>
        <v>4390</v>
      </c>
      <c r="AB815" s="11">
        <f t="shared" si="172"/>
        <v>4390</v>
      </c>
      <c r="AC815" s="6">
        <f t="shared" si="173"/>
        <v>5050</v>
      </c>
      <c r="AD815" s="9" t="s">
        <v>423</v>
      </c>
      <c r="AE815" s="3" t="str">
        <f>IF(ISERROR(VLOOKUP($AD815,技まとめ!$A$1:$F$380,6,FALSE)),"－",VLOOKUP($AD815,技まとめ!$A$1:$F$380,6,FALSE))</f>
        <v>BL</v>
      </c>
      <c r="AF815" s="3">
        <f>IF(ISERROR(VLOOKUP($AD815,技まとめ!$A$1:$F$380,3,FALSE)),"－",VLOOKUP($AD815,技まとめ!$A$1:$F$380,3,FALSE))</f>
        <v>13</v>
      </c>
      <c r="AG815" s="3">
        <f>IF(ISERROR(VLOOKUP($AD815,技まとめ!$A$1:$F$380,5,FALSE)),"－",VLOOKUP($AD815,技まとめ!$A$1:$F$380,5,FALSE))</f>
        <v>20</v>
      </c>
      <c r="AH815" s="3" t="str">
        <f>IF($E815=IF(ISERROR(VLOOKUP($AD815,技まとめ!$A$1:$F$380,4,FALSE)),"－",VLOOKUP($AD815,技まとめ!$A$1:$F$380,4,FALSE)),"一致","")</f>
        <v/>
      </c>
      <c r="AI815" s="9" t="s">
        <v>123</v>
      </c>
      <c r="AJ815" s="3" t="str">
        <f>IF(ISERROR(VLOOKUP($AI815,技まとめ!$A$1:$F$380,6,FALSE)),"－",VLOOKUP($AI815,技まとめ!$A$1:$F$380,6,FALSE))</f>
        <v>DR</v>
      </c>
      <c r="AK815" s="3">
        <f>IF(ISERROR(VLOOKUP($AI815,技まとめ!$A$1:$F$380,3,FALSE)),"－",VLOOKUP($AI815,技まとめ!$A$1:$F$380,3,FALSE))</f>
        <v>36</v>
      </c>
      <c r="AL815" s="3">
        <f>IF(ISERROR(VLOOKUP($AI815,技まとめ!$A$1:$F$380,5,FALSE)),"－",VLOOKUP($AI815,技まとめ!$A$1:$F$380,5,FALSE))</f>
        <v>27</v>
      </c>
      <c r="AM815" s="3" t="str">
        <f>IF($E815=IF(ISERROR(VLOOKUP($AI815,技まとめ!$A$1:$F$380,4,FALSE)),"－",VLOOKUP($AI815,技まとめ!$A$1:$F$380,4,FALSE)),"一致","")</f>
        <v/>
      </c>
      <c r="AN815" s="9" t="s">
        <v>590</v>
      </c>
      <c r="AO815" s="3" t="str">
        <f>IF(ISERROR(VLOOKUP($AN815,技まとめ!$A$1:$F$380,6,FALSE)),"－",VLOOKUP($AN815,技まとめ!$A$1:$F$380,6,FALSE))</f>
        <v>BL</v>
      </c>
      <c r="AP815" s="3">
        <f>IF(ISERROR(VLOOKUP($AN815,技まとめ!$A$1:$F$380,3,FALSE)),"－",VLOOKUP($AN815,技まとめ!$A$1:$F$380,3,FALSE))</f>
        <v>27</v>
      </c>
      <c r="AQ815" s="3">
        <f>IF(ISERROR(VLOOKUP($AN815,技まとめ!$A$1:$F$380,5,FALSE)),"－",VLOOKUP($AN815,技まとめ!$A$1:$F$380,5,FALSE))</f>
        <v>25</v>
      </c>
      <c r="AR815" s="3" t="str">
        <f>IF($E815=IF(ISERROR(VLOOKUP($AN815,技まとめ!$A$1:$F$380,4,FALSE)),"－",VLOOKUP($AN815,技まとめ!$A$1:$F$380,4,FALSE)),"一致","")</f>
        <v/>
      </c>
      <c r="AS815" s="9" t="s">
        <v>165</v>
      </c>
      <c r="AT815" s="3" t="str">
        <f>IF(ISERROR(VLOOKUP($AS815,技まとめ!$A$1:$F$380,6,FALSE)),"－",VLOOKUP($AS815,技まとめ!$A$1:$F$380,6,FALSE))</f>
        <v>BL</v>
      </c>
      <c r="AU815" s="3">
        <f>IF(ISERROR(VLOOKUP($AS815,技まとめ!$A$1:$F$380,3,FALSE)),"－",VLOOKUP($AS815,技まとめ!$A$1:$F$380,3,FALSE))</f>
        <v>78</v>
      </c>
      <c r="AV815" s="3">
        <f>IF(ISERROR(VLOOKUP($AS815,技まとめ!$A$1:$F$380,5,FALSE)),"－",VLOOKUP($AS815,技まとめ!$A$1:$F$380,5,FALSE))</f>
        <v>46</v>
      </c>
      <c r="AW815" s="3" t="str">
        <f>IF($E815=IF(ISERROR(VLOOKUP($AS815,技まとめ!$A$1:$F$380,4,FALSE)),"－",VLOOKUP($AS815,技まとめ!$A$1:$F$380,4,FALSE)),"一致","")</f>
        <v/>
      </c>
      <c r="AX815" s="12" t="str">
        <f t="shared" si="174"/>
        <v>コイルターンごりむちゅうフォトンフラッシュダブルサイクロン</v>
      </c>
      <c r="AY815" s="12" t="str">
        <f t="shared" si="175"/>
        <v>コイルターンごりむちゅうフォトンフラッシュダブルサイクロン</v>
      </c>
      <c r="AZ815" s="12" t="str">
        <f t="shared" si="176"/>
        <v>コイルターンごりむちゅうフォトンフラッシュダブルサイクロン</v>
      </c>
      <c r="BA815" s="12" t="str">
        <f t="shared" si="177"/>
        <v>コイルターンごりむちゅうフォトンフラッシュダブルサイクロン</v>
      </c>
      <c r="BB815" s="11" t="str">
        <f t="shared" si="178"/>
        <v>BLDRBLBL</v>
      </c>
      <c r="BC815" s="11" t="str">
        <f t="shared" si="179"/>
        <v>BLDRBLBL</v>
      </c>
      <c r="BD815" s="11" t="str">
        <f t="shared" si="180"/>
        <v>BLDRBLBL</v>
      </c>
      <c r="BE815" s="11" t="str">
        <f t="shared" si="181"/>
        <v>BLDRBLBL</v>
      </c>
    </row>
    <row r="816" spans="1:57" ht="11.25" hidden="1" customHeight="1">
      <c r="A816" s="6">
        <v>814</v>
      </c>
      <c r="B816" s="7" t="s">
        <v>2014</v>
      </c>
      <c r="C816" s="8" t="s">
        <v>2015</v>
      </c>
      <c r="D816" s="7" t="s">
        <v>72</v>
      </c>
      <c r="E816" s="7" t="s">
        <v>95</v>
      </c>
      <c r="F816" s="7" t="s">
        <v>74</v>
      </c>
      <c r="G816" s="9">
        <v>126</v>
      </c>
      <c r="H816" s="9">
        <v>91</v>
      </c>
      <c r="I816" s="9">
        <v>45</v>
      </c>
      <c r="J816" s="9">
        <v>51</v>
      </c>
      <c r="K816" s="9">
        <v>56</v>
      </c>
      <c r="L816" s="9">
        <v>57</v>
      </c>
      <c r="M816" s="9">
        <v>56</v>
      </c>
      <c r="N816" s="9">
        <v>51</v>
      </c>
      <c r="O816" s="9">
        <v>56</v>
      </c>
      <c r="P816" s="9">
        <v>60</v>
      </c>
      <c r="Q816" s="10">
        <v>95</v>
      </c>
      <c r="R816" s="11">
        <v>36</v>
      </c>
      <c r="S816" s="11">
        <v>1</v>
      </c>
      <c r="T816" s="11">
        <v>107</v>
      </c>
      <c r="U816" s="11">
        <v>106</v>
      </c>
      <c r="V816" s="11">
        <v>1</v>
      </c>
      <c r="W816" s="11">
        <v>106</v>
      </c>
      <c r="X816" s="11">
        <f t="shared" si="168"/>
        <v>452</v>
      </c>
      <c r="Y816" s="11">
        <f t="shared" si="169"/>
        <v>4335</v>
      </c>
      <c r="Z816" s="11">
        <f t="shared" si="170"/>
        <v>1800</v>
      </c>
      <c r="AA816" s="11">
        <f t="shared" si="171"/>
        <v>4285</v>
      </c>
      <c r="AB816" s="11">
        <f t="shared" si="172"/>
        <v>4285</v>
      </c>
      <c r="AC816" s="6">
        <f t="shared" si="173"/>
        <v>4990</v>
      </c>
      <c r="AD816" s="9" t="s">
        <v>225</v>
      </c>
      <c r="AE816" s="3" t="str">
        <f>IF(ISERROR(VLOOKUP($AD816,技まとめ!$A$1:$F$380,6,FALSE)),"－",VLOOKUP($AD816,技まとめ!$A$1:$F$380,6,FALSE))</f>
        <v>CA</v>
      </c>
      <c r="AF816" s="3">
        <f>IF(ISERROR(VLOOKUP($AD816,技まとめ!$A$1:$F$380,3,FALSE)),"－",VLOOKUP($AD816,技まとめ!$A$1:$F$380,3,FALSE))</f>
        <v>17</v>
      </c>
      <c r="AG816" s="3">
        <f>IF(ISERROR(VLOOKUP($AD816,技まとめ!$A$1:$F$380,5,FALSE)),"－",VLOOKUP($AD816,技まとめ!$A$1:$F$380,5,FALSE))</f>
        <v>20</v>
      </c>
      <c r="AH816" s="3" t="str">
        <f>IF($E816=IF(ISERROR(VLOOKUP($AD816,技まとめ!$A$1:$F$380,4,FALSE)),"－",VLOOKUP($AD816,技まとめ!$A$1:$F$380,4,FALSE)),"一致","")</f>
        <v>一致</v>
      </c>
      <c r="AI816" s="9" t="s">
        <v>5014</v>
      </c>
      <c r="AJ816" s="3" t="str">
        <f>IF(ISERROR(VLOOKUP($AI816,技まとめ!$A$1:$F$380,6,FALSE)),"－",VLOOKUP($AI816,技まとめ!$A$1:$F$380,6,FALSE))</f>
        <v>－</v>
      </c>
      <c r="AK816" s="3">
        <f>IF(ISERROR(VLOOKUP($AI816,技まとめ!$A$1:$F$380,3,FALSE)),"－",VLOOKUP($AI816,技まとめ!$A$1:$F$380,3,FALSE))</f>
        <v>0</v>
      </c>
      <c r="AL816" s="3">
        <f>IF(ISERROR(VLOOKUP($AI816,技まとめ!$A$1:$F$380,5,FALSE)),"－",VLOOKUP($AI816,技まとめ!$A$1:$F$380,5,FALSE))</f>
        <v>0</v>
      </c>
      <c r="AM816" s="3" t="str">
        <f>IF($E816=IF(ISERROR(VLOOKUP($AI816,技まとめ!$A$1:$F$380,4,FALSE)),"－",VLOOKUP($AI816,技まとめ!$A$1:$F$380,4,FALSE)),"一致","")</f>
        <v/>
      </c>
      <c r="AN816" s="9" t="s">
        <v>487</v>
      </c>
      <c r="AO816" s="3" t="str">
        <f>IF(ISERROR(VLOOKUP($AN816,技まとめ!$A$1:$F$380,6,FALSE)),"－",VLOOKUP($AN816,技まとめ!$A$1:$F$380,6,FALSE))</f>
        <v>CA</v>
      </c>
      <c r="AP816" s="3">
        <f>IF(ISERROR(VLOOKUP($AN816,技まとめ!$A$1:$F$380,3,FALSE)),"－",VLOOKUP($AN816,技まとめ!$A$1:$F$380,3,FALSE))</f>
        <v>33</v>
      </c>
      <c r="AQ816" s="3">
        <f>IF(ISERROR(VLOOKUP($AN816,技まとめ!$A$1:$F$380,5,FALSE)),"－",VLOOKUP($AN816,技まとめ!$A$1:$F$380,5,FALSE))</f>
        <v>27</v>
      </c>
      <c r="AR816" s="3" t="str">
        <f>IF($E816=IF(ISERROR(VLOOKUP($AN816,技まとめ!$A$1:$F$380,4,FALSE)),"－",VLOOKUP($AN816,技まとめ!$A$1:$F$380,4,FALSE)),"一致","")</f>
        <v/>
      </c>
      <c r="AS816" s="9" t="s">
        <v>779</v>
      </c>
      <c r="AT816" s="3" t="str">
        <f>IF(ISERROR(VLOOKUP($AS816,技まとめ!$A$1:$F$380,6,FALSE)),"－",VLOOKUP($AS816,技まとめ!$A$1:$F$380,6,FALSE))</f>
        <v>CA</v>
      </c>
      <c r="AU816" s="3">
        <f>IF(ISERROR(VLOOKUP($AS816,技まとめ!$A$1:$F$380,3,FALSE)),"－",VLOOKUP($AS816,技まとめ!$A$1:$F$380,3,FALSE))</f>
        <v>56</v>
      </c>
      <c r="AV816" s="3">
        <f>IF(ISERROR(VLOOKUP($AS816,技まとめ!$A$1:$F$380,5,FALSE)),"－",VLOOKUP($AS816,技まとめ!$A$1:$F$380,5,FALSE))</f>
        <v>37</v>
      </c>
      <c r="AW816" s="3" t="str">
        <f>IF($E816=IF(ISERROR(VLOOKUP($AS816,技まとめ!$A$1:$F$380,4,FALSE)),"－",VLOOKUP($AS816,技まとめ!$A$1:$F$380,4,FALSE)),"一致","")</f>
        <v>一致</v>
      </c>
      <c r="AX816" s="12" t="str">
        <f t="shared" si="174"/>
        <v>キラーブレードふっかつ！こがらしスティンガー</v>
      </c>
      <c r="AY816" s="12" t="str">
        <f t="shared" si="175"/>
        <v>キラーブレードふっかつ！こがらしスティンガー</v>
      </c>
      <c r="AZ816" s="12" t="str">
        <f t="shared" si="176"/>
        <v>キラーブレードふっかつ！こがらしスティンガー</v>
      </c>
      <c r="BA816" s="12" t="str">
        <f t="shared" si="177"/>
        <v>キラーブレードふっかつ！こがらしスティンガー</v>
      </c>
      <c r="BB816" s="11" t="str">
        <f t="shared" si="178"/>
        <v>CA－CACA</v>
      </c>
      <c r="BC816" s="11" t="str">
        <f t="shared" si="179"/>
        <v>CA－CACA</v>
      </c>
      <c r="BD816" s="11" t="str">
        <f t="shared" si="180"/>
        <v>CA－CACA</v>
      </c>
      <c r="BE816" s="11" t="str">
        <f t="shared" si="181"/>
        <v>CA－CACA</v>
      </c>
    </row>
    <row r="817" spans="1:57" ht="11.25" hidden="1" customHeight="1">
      <c r="A817" s="6">
        <v>815</v>
      </c>
      <c r="B817" s="7" t="s">
        <v>2016</v>
      </c>
      <c r="C817" s="8" t="s">
        <v>2017</v>
      </c>
      <c r="D817" s="7" t="s">
        <v>72</v>
      </c>
      <c r="E817" s="7" t="s">
        <v>73</v>
      </c>
      <c r="F817" s="7" t="s">
        <v>74</v>
      </c>
      <c r="G817" s="9">
        <v>92</v>
      </c>
      <c r="H817" s="9">
        <v>122</v>
      </c>
      <c r="I817" s="9">
        <v>49</v>
      </c>
      <c r="J817" s="9">
        <v>39</v>
      </c>
      <c r="K817" s="9">
        <v>43</v>
      </c>
      <c r="L817" s="9">
        <v>53</v>
      </c>
      <c r="M817" s="9">
        <v>59</v>
      </c>
      <c r="N817" s="9">
        <v>65</v>
      </c>
      <c r="O817" s="9">
        <v>53</v>
      </c>
      <c r="P817" s="9">
        <v>67</v>
      </c>
      <c r="Q817" s="10">
        <v>99</v>
      </c>
      <c r="R817" s="11">
        <v>32</v>
      </c>
      <c r="S817" s="11">
        <v>1</v>
      </c>
      <c r="T817" s="11">
        <v>103</v>
      </c>
      <c r="U817" s="11">
        <v>109</v>
      </c>
      <c r="V817" s="11">
        <v>1</v>
      </c>
      <c r="W817" s="11">
        <v>103</v>
      </c>
      <c r="X817" s="11">
        <f t="shared" si="168"/>
        <v>448</v>
      </c>
      <c r="Y817" s="11">
        <f t="shared" si="169"/>
        <v>4480</v>
      </c>
      <c r="Z817" s="11">
        <f t="shared" si="170"/>
        <v>1645</v>
      </c>
      <c r="AA817" s="11">
        <f t="shared" si="171"/>
        <v>4130</v>
      </c>
      <c r="AB817" s="11">
        <f t="shared" si="172"/>
        <v>4130</v>
      </c>
      <c r="AC817" s="6">
        <f t="shared" si="173"/>
        <v>4795</v>
      </c>
      <c r="AD817" s="9" t="s">
        <v>226</v>
      </c>
      <c r="AE817" s="3" t="str">
        <f>IF(ISERROR(VLOOKUP($AD817,技まとめ!$A$1:$F$380,6,FALSE)),"－",VLOOKUP($AD817,技まとめ!$A$1:$F$380,6,FALSE))</f>
        <v>CA</v>
      </c>
      <c r="AF817" s="3">
        <f>IF(ISERROR(VLOOKUP($AD817,技まとめ!$A$1:$F$380,3,FALSE)),"－",VLOOKUP($AD817,技まとめ!$A$1:$F$380,3,FALSE))</f>
        <v>21</v>
      </c>
      <c r="AG817" s="3">
        <f>IF(ISERROR(VLOOKUP($AD817,技まとめ!$A$1:$F$380,5,FALSE)),"－",VLOOKUP($AD817,技まとめ!$A$1:$F$380,5,FALSE))</f>
        <v>22</v>
      </c>
      <c r="AH817" s="3" t="str">
        <f>IF($E817=IF(ISERROR(VLOOKUP($AD817,技まとめ!$A$1:$F$380,4,FALSE)),"－",VLOOKUP($AD817,技まとめ!$A$1:$F$380,4,FALSE)),"一致","")</f>
        <v/>
      </c>
      <c r="AI817" s="9" t="s">
        <v>235</v>
      </c>
      <c r="AJ817" s="3" t="str">
        <f>IF(ISERROR(VLOOKUP($AI817,技まとめ!$A$1:$F$380,6,FALSE)),"－",VLOOKUP($AI817,技まとめ!$A$1:$F$380,6,FALSE))</f>
        <v>BL</v>
      </c>
      <c r="AK817" s="3">
        <f>IF(ISERROR(VLOOKUP($AI817,技まとめ!$A$1:$F$380,3,FALSE)),"－",VLOOKUP($AI817,技まとめ!$A$1:$F$380,3,FALSE))</f>
        <v>18</v>
      </c>
      <c r="AL817" s="3">
        <f>IF(ISERROR(VLOOKUP($AI817,技まとめ!$A$1:$F$380,5,FALSE)),"－",VLOOKUP($AI817,技まとめ!$A$1:$F$380,5,FALSE))</f>
        <v>21</v>
      </c>
      <c r="AM817" s="3" t="str">
        <f>IF($E817=IF(ISERROR(VLOOKUP($AI817,技まとめ!$A$1:$F$380,4,FALSE)),"－",VLOOKUP($AI817,技まとめ!$A$1:$F$380,4,FALSE)),"一致","")</f>
        <v/>
      </c>
      <c r="AN817" s="9" t="s">
        <v>487</v>
      </c>
      <c r="AO817" s="3" t="str">
        <f>IF(ISERROR(VLOOKUP($AN817,技まとめ!$A$1:$F$380,6,FALSE)),"－",VLOOKUP($AN817,技まとめ!$A$1:$F$380,6,FALSE))</f>
        <v>CA</v>
      </c>
      <c r="AP817" s="3">
        <f>IF(ISERROR(VLOOKUP($AN817,技まとめ!$A$1:$F$380,3,FALSE)),"－",VLOOKUP($AN817,技まとめ!$A$1:$F$380,3,FALSE))</f>
        <v>33</v>
      </c>
      <c r="AQ817" s="3">
        <f>IF(ISERROR(VLOOKUP($AN817,技まとめ!$A$1:$F$380,5,FALSE)),"－",VLOOKUP($AN817,技まとめ!$A$1:$F$380,5,FALSE))</f>
        <v>27</v>
      </c>
      <c r="AR817" s="3" t="str">
        <f>IF($E817=IF(ISERROR(VLOOKUP($AN817,技まとめ!$A$1:$F$380,4,FALSE)),"－",VLOOKUP($AN817,技まとめ!$A$1:$F$380,4,FALSE)),"一致","")</f>
        <v/>
      </c>
      <c r="AS817" s="9" t="s">
        <v>450</v>
      </c>
      <c r="AT817" s="3" t="str">
        <f>IF(ISERROR(VLOOKUP($AS817,技まとめ!$A$1:$F$380,6,FALSE)),"－",VLOOKUP($AS817,技まとめ!$A$1:$F$380,6,FALSE))</f>
        <v>CA</v>
      </c>
      <c r="AU817" s="3">
        <f>IF(ISERROR(VLOOKUP($AS817,技まとめ!$A$1:$F$380,3,FALSE)),"－",VLOOKUP($AS817,技まとめ!$A$1:$F$380,3,FALSE))</f>
        <v>46</v>
      </c>
      <c r="AV817" s="3">
        <f>IF(ISERROR(VLOOKUP($AS817,技まとめ!$A$1:$F$380,5,FALSE)),"－",VLOOKUP($AS817,技まとめ!$A$1:$F$380,5,FALSE))</f>
        <v>32</v>
      </c>
      <c r="AW817" s="3" t="str">
        <f>IF($E817=IF(ISERROR(VLOOKUP($AS817,技まとめ!$A$1:$F$380,4,FALSE)),"－",VLOOKUP($AS817,技まとめ!$A$1:$F$380,4,FALSE)),"一致","")</f>
        <v/>
      </c>
      <c r="AX817" s="12" t="str">
        <f t="shared" si="174"/>
        <v>ゆがむくうかんドッペルゲンガーこがらしつむじ</v>
      </c>
      <c r="AY817" s="12" t="str">
        <f t="shared" si="175"/>
        <v>ゆがむくうかんドッペルゲンガーこがらしつむじ</v>
      </c>
      <c r="AZ817" s="12" t="str">
        <f t="shared" si="176"/>
        <v>ゆがむくうかんドッペルゲンガーこがらしつむじ</v>
      </c>
      <c r="BA817" s="12" t="str">
        <f t="shared" si="177"/>
        <v>ゆがむくうかんドッペルゲンガーこがらしつむじ</v>
      </c>
      <c r="BB817" s="11" t="str">
        <f t="shared" si="178"/>
        <v>CABLCACA</v>
      </c>
      <c r="BC817" s="11" t="str">
        <f t="shared" si="179"/>
        <v>CABLCACA</v>
      </c>
      <c r="BD817" s="11" t="str">
        <f t="shared" si="180"/>
        <v>CABLCACA</v>
      </c>
      <c r="BE817" s="11" t="str">
        <f t="shared" si="181"/>
        <v>CABLCACA</v>
      </c>
    </row>
    <row r="818" spans="1:57" ht="11.25" hidden="1" customHeight="1">
      <c r="A818" s="6">
        <v>816</v>
      </c>
      <c r="B818" s="7" t="s">
        <v>2018</v>
      </c>
      <c r="C818" s="8" t="s">
        <v>2019</v>
      </c>
      <c r="D818" s="7" t="s">
        <v>72</v>
      </c>
      <c r="E818" s="7" t="s">
        <v>95</v>
      </c>
      <c r="F818" s="7" t="s">
        <v>128</v>
      </c>
      <c r="G818" s="9">
        <v>120</v>
      </c>
      <c r="H818" s="9">
        <v>108</v>
      </c>
      <c r="I818" s="9">
        <v>52</v>
      </c>
      <c r="J818" s="9">
        <v>53</v>
      </c>
      <c r="K818" s="9">
        <v>50</v>
      </c>
      <c r="L818" s="9">
        <v>48</v>
      </c>
      <c r="M818" s="9">
        <v>45</v>
      </c>
      <c r="N818" s="9">
        <v>55</v>
      </c>
      <c r="O818" s="9">
        <v>52</v>
      </c>
      <c r="P818" s="9">
        <v>69</v>
      </c>
      <c r="Q818" s="10">
        <v>102</v>
      </c>
      <c r="R818" s="11">
        <v>45</v>
      </c>
      <c r="S818" s="11">
        <v>1</v>
      </c>
      <c r="T818" s="11">
        <v>98</v>
      </c>
      <c r="U818" s="11">
        <v>95</v>
      </c>
      <c r="V818" s="11">
        <v>1</v>
      </c>
      <c r="W818" s="11">
        <v>102</v>
      </c>
      <c r="X818" s="11">
        <f t="shared" si="168"/>
        <v>444</v>
      </c>
      <c r="Y818" s="11">
        <f t="shared" si="169"/>
        <v>4595</v>
      </c>
      <c r="Z818" s="11">
        <f t="shared" si="170"/>
        <v>2095</v>
      </c>
      <c r="AA818" s="11">
        <f t="shared" si="171"/>
        <v>3950</v>
      </c>
      <c r="AB818" s="11">
        <f t="shared" si="172"/>
        <v>3950</v>
      </c>
      <c r="AC818" s="6">
        <f t="shared" si="173"/>
        <v>4655</v>
      </c>
      <c r="AD818" s="9" t="s">
        <v>258</v>
      </c>
      <c r="AE818" s="3" t="str">
        <f>IF(ISERROR(VLOOKUP($AD818,技まとめ!$A$1:$F$380,6,FALSE)),"－",VLOOKUP($AD818,技まとめ!$A$1:$F$380,6,FALSE))</f>
        <v>SC</v>
      </c>
      <c r="AF818" s="3">
        <f>IF(ISERROR(VLOOKUP($AD818,技まとめ!$A$1:$F$380,3,FALSE)),"－",VLOOKUP($AD818,技まとめ!$A$1:$F$380,3,FALSE))</f>
        <v>28</v>
      </c>
      <c r="AG818" s="3">
        <f>IF(ISERROR(VLOOKUP($AD818,技まとめ!$A$1:$F$380,5,FALSE)),"－",VLOOKUP($AD818,技まとめ!$A$1:$F$380,5,FALSE))</f>
        <v>21</v>
      </c>
      <c r="AH818" s="3" t="str">
        <f>IF($E818=IF(ISERROR(VLOOKUP($AD818,技まとめ!$A$1:$F$380,4,FALSE)),"－",VLOOKUP($AD818,技まとめ!$A$1:$F$380,4,FALSE)),"一致","")</f>
        <v/>
      </c>
      <c r="AI818" s="9" t="s">
        <v>388</v>
      </c>
      <c r="AJ818" s="3" t="str">
        <f>IF(ISERROR(VLOOKUP($AI818,技まとめ!$A$1:$F$380,6,FALSE)),"－",VLOOKUP($AI818,技まとめ!$A$1:$F$380,6,FALSE))</f>
        <v>NS</v>
      </c>
      <c r="AK818" s="3">
        <f>IF(ISERROR(VLOOKUP($AI818,技まとめ!$A$1:$F$380,3,FALSE)),"－",VLOOKUP($AI818,技まとめ!$A$1:$F$380,3,FALSE))</f>
        <v>31</v>
      </c>
      <c r="AL818" s="3">
        <f>IF(ISERROR(VLOOKUP($AI818,技まとめ!$A$1:$F$380,5,FALSE)),"－",VLOOKUP($AI818,技まとめ!$A$1:$F$380,5,FALSE))</f>
        <v>22</v>
      </c>
      <c r="AM818" s="3" t="str">
        <f>IF($E818=IF(ISERROR(VLOOKUP($AI818,技まとめ!$A$1:$F$380,4,FALSE)),"－",VLOOKUP($AI818,技まとめ!$A$1:$F$380,4,FALSE)),"一致","")</f>
        <v/>
      </c>
      <c r="AN818" s="9" t="s">
        <v>878</v>
      </c>
      <c r="AO818" s="3" t="str">
        <f>IF(ISERROR(VLOOKUP($AN818,技まとめ!$A$1:$F$380,6,FALSE)),"－",VLOOKUP($AN818,技まとめ!$A$1:$F$380,6,FALSE))</f>
        <v>CA</v>
      </c>
      <c r="AP818" s="3">
        <f>IF(ISERROR(VLOOKUP($AN818,技まとめ!$A$1:$F$380,3,FALSE)),"－",VLOOKUP($AN818,技まとめ!$A$1:$F$380,3,FALSE))</f>
        <v>98</v>
      </c>
      <c r="AQ818" s="3">
        <f>IF(ISERROR(VLOOKUP($AN818,技まとめ!$A$1:$F$380,5,FALSE)),"－",VLOOKUP($AN818,技まとめ!$A$1:$F$380,5,FALSE))</f>
        <v>50</v>
      </c>
      <c r="AR818" s="3" t="str">
        <f>IF($E818=IF(ISERROR(VLOOKUP($AN818,技まとめ!$A$1:$F$380,4,FALSE)),"－",VLOOKUP($AN818,技まとめ!$A$1:$F$380,4,FALSE)),"一致","")</f>
        <v>一致</v>
      </c>
      <c r="AS818" s="9" t="s">
        <v>347</v>
      </c>
      <c r="AT818" s="3" t="str">
        <f>IF(ISERROR(VLOOKUP($AS818,技まとめ!$A$1:$F$380,6,FALSE)),"－",VLOOKUP($AS818,技まとめ!$A$1:$F$380,6,FALSE))</f>
        <v>DR</v>
      </c>
      <c r="AU818" s="3">
        <f>IF(ISERROR(VLOOKUP($AS818,技まとめ!$A$1:$F$380,3,FALSE)),"－",VLOOKUP($AS818,技まとめ!$A$1:$F$380,3,FALSE))</f>
        <v>40</v>
      </c>
      <c r="AV818" s="3">
        <f>IF(ISERROR(VLOOKUP($AS818,技まとめ!$A$1:$F$380,5,FALSE)),"－",VLOOKUP($AS818,技まとめ!$A$1:$F$380,5,FALSE))</f>
        <v>31</v>
      </c>
      <c r="AW818" s="3" t="str">
        <f>IF($E818=IF(ISERROR(VLOOKUP($AS818,技まとめ!$A$1:$F$380,4,FALSE)),"－",VLOOKUP($AS818,技まとめ!$A$1:$F$380,4,FALSE)),"一致","")</f>
        <v>一致</v>
      </c>
      <c r="AX818" s="12" t="str">
        <f t="shared" si="174"/>
        <v>かみかくしメテオアタックムゲン・ザ・ハンドざんぞう</v>
      </c>
      <c r="AY818" s="12" t="str">
        <f t="shared" si="175"/>
        <v>かみかくしメテオアタックムゲン・ザ・ハンドざんぞう</v>
      </c>
      <c r="AZ818" s="12" t="str">
        <f t="shared" si="176"/>
        <v>かみかくしメテオアタックムゲン・ザ・ハンドざんぞう</v>
      </c>
      <c r="BA818" s="12" t="str">
        <f t="shared" si="177"/>
        <v>かみかくしメテオアタックムゲン・ザ・ハンドざんぞう</v>
      </c>
      <c r="BB818" s="11" t="str">
        <f t="shared" si="178"/>
        <v>SCNSCADR</v>
      </c>
      <c r="BC818" s="11" t="str">
        <f t="shared" si="179"/>
        <v>SCNSCADR</v>
      </c>
      <c r="BD818" s="11" t="str">
        <f t="shared" si="180"/>
        <v>SCNSCADR</v>
      </c>
      <c r="BE818" s="11" t="str">
        <f t="shared" si="181"/>
        <v>SCNSCADR</v>
      </c>
    </row>
    <row r="819" spans="1:57" ht="11.25" hidden="1" customHeight="1">
      <c r="A819" s="6">
        <v>817</v>
      </c>
      <c r="B819" s="7" t="s">
        <v>2020</v>
      </c>
      <c r="C819" s="8" t="s">
        <v>2021</v>
      </c>
      <c r="D819" s="7" t="s">
        <v>72</v>
      </c>
      <c r="E819" s="7" t="s">
        <v>95</v>
      </c>
      <c r="F819" s="7" t="s">
        <v>109</v>
      </c>
      <c r="G819" s="9">
        <v>117</v>
      </c>
      <c r="H819" s="9">
        <v>101</v>
      </c>
      <c r="I819" s="9">
        <v>52</v>
      </c>
      <c r="J819" s="9">
        <v>54</v>
      </c>
      <c r="K819" s="9">
        <v>52</v>
      </c>
      <c r="L819" s="9">
        <v>57</v>
      </c>
      <c r="M819" s="9">
        <v>54</v>
      </c>
      <c r="N819" s="9">
        <v>57</v>
      </c>
      <c r="O819" s="9">
        <v>56</v>
      </c>
      <c r="P819" s="9">
        <v>44</v>
      </c>
      <c r="Q819" s="10">
        <v>102</v>
      </c>
      <c r="R819" s="11">
        <v>25</v>
      </c>
      <c r="S819" s="11">
        <v>1</v>
      </c>
      <c r="T819" s="11">
        <v>107</v>
      </c>
      <c r="U819" s="11">
        <v>104</v>
      </c>
      <c r="V819" s="11">
        <v>1</v>
      </c>
      <c r="W819" s="11">
        <v>106</v>
      </c>
      <c r="X819" s="11">
        <f t="shared" si="168"/>
        <v>446</v>
      </c>
      <c r="Y819" s="11">
        <f t="shared" si="169"/>
        <v>4615</v>
      </c>
      <c r="Z819" s="11">
        <f t="shared" si="170"/>
        <v>1415</v>
      </c>
      <c r="AA819" s="11">
        <f t="shared" si="171"/>
        <v>4285</v>
      </c>
      <c r="AB819" s="11">
        <f t="shared" si="172"/>
        <v>4285</v>
      </c>
      <c r="AC819" s="6">
        <f t="shared" si="173"/>
        <v>4935</v>
      </c>
      <c r="AD819" s="9" t="s">
        <v>232</v>
      </c>
      <c r="AE819" s="3" t="str">
        <f>IF(ISERROR(VLOOKUP($AD819,技まとめ!$A$1:$F$380,6,FALSE)),"－",VLOOKUP($AD819,技まとめ!$A$1:$F$380,6,FALSE))</f>
        <v>DR</v>
      </c>
      <c r="AF819" s="3">
        <f>IF(ISERROR(VLOOKUP($AD819,技まとめ!$A$1:$F$380,3,FALSE)),"－",VLOOKUP($AD819,技まとめ!$A$1:$F$380,3,FALSE))</f>
        <v>13</v>
      </c>
      <c r="AG819" s="3">
        <f>IF(ISERROR(VLOOKUP($AD819,技まとめ!$A$1:$F$380,5,FALSE)),"－",VLOOKUP($AD819,技まとめ!$A$1:$F$380,5,FALSE))</f>
        <v>20</v>
      </c>
      <c r="AH819" s="3" t="str">
        <f>IF($E819=IF(ISERROR(VLOOKUP($AD819,技まとめ!$A$1:$F$380,4,FALSE)),"－",VLOOKUP($AD819,技まとめ!$A$1:$F$380,4,FALSE)),"一致","")</f>
        <v>一致</v>
      </c>
      <c r="AI819" s="9" t="s">
        <v>5013</v>
      </c>
      <c r="AJ819" s="3" t="str">
        <f>IF(ISERROR(VLOOKUP($AI819,技まとめ!$A$1:$F$380,6,FALSE)),"－",VLOOKUP($AI819,技まとめ!$A$1:$F$380,6,FALSE))</f>
        <v>－</v>
      </c>
      <c r="AK819" s="3">
        <f>IF(ISERROR(VLOOKUP($AI819,技まとめ!$A$1:$F$380,3,FALSE)),"－",VLOOKUP($AI819,技まとめ!$A$1:$F$380,3,FALSE))</f>
        <v>0</v>
      </c>
      <c r="AL819" s="3">
        <f>IF(ISERROR(VLOOKUP($AI819,技まとめ!$A$1:$F$380,5,FALSE)),"－",VLOOKUP($AI819,技まとめ!$A$1:$F$380,5,FALSE))</f>
        <v>0</v>
      </c>
      <c r="AM819" s="3" t="str">
        <f>IF($E819=IF(ISERROR(VLOOKUP($AI819,技まとめ!$A$1:$F$380,4,FALSE)),"－",VLOOKUP($AI819,技まとめ!$A$1:$F$380,4,FALSE)),"一致","")</f>
        <v/>
      </c>
      <c r="AN819" s="9" t="s">
        <v>305</v>
      </c>
      <c r="AO819" s="3" t="str">
        <f>IF(ISERROR(VLOOKUP($AN819,技まとめ!$A$1:$F$380,6,FALSE)),"－",VLOOKUP($AN819,技まとめ!$A$1:$F$380,6,FALSE))</f>
        <v>BL</v>
      </c>
      <c r="AP819" s="3">
        <f>IF(ISERROR(VLOOKUP($AN819,技まとめ!$A$1:$F$380,3,FALSE)),"－",VLOOKUP($AN819,技まとめ!$A$1:$F$380,3,FALSE))</f>
        <v>41</v>
      </c>
      <c r="AQ819" s="3">
        <f>IF(ISERROR(VLOOKUP($AN819,技まとめ!$A$1:$F$380,5,FALSE)),"－",VLOOKUP($AN819,技まとめ!$A$1:$F$380,5,FALSE))</f>
        <v>30</v>
      </c>
      <c r="AR819" s="3" t="str">
        <f>IF($E819=IF(ISERROR(VLOOKUP($AN819,技まとめ!$A$1:$F$380,4,FALSE)),"－",VLOOKUP($AN819,技まとめ!$A$1:$F$380,4,FALSE)),"一致","")</f>
        <v>一致</v>
      </c>
      <c r="AS819" s="9" t="s">
        <v>334</v>
      </c>
      <c r="AT819" s="3" t="str">
        <f>IF(ISERROR(VLOOKUP($AS819,技まとめ!$A$1:$F$380,6,FALSE)),"－",VLOOKUP($AS819,技まとめ!$A$1:$F$380,6,FALSE))</f>
        <v>DR</v>
      </c>
      <c r="AU819" s="3">
        <f>IF(ISERROR(VLOOKUP($AS819,技まとめ!$A$1:$F$380,3,FALSE)),"－",VLOOKUP($AS819,技まとめ!$A$1:$F$380,3,FALSE))</f>
        <v>86</v>
      </c>
      <c r="AV819" s="3">
        <f>IF(ISERROR(VLOOKUP($AS819,技まとめ!$A$1:$F$380,5,FALSE)),"－",VLOOKUP($AS819,技まとめ!$A$1:$F$380,5,FALSE))</f>
        <v>49</v>
      </c>
      <c r="AW819" s="3" t="str">
        <f>IF($E819=IF(ISERROR(VLOOKUP($AS819,技まとめ!$A$1:$F$380,4,FALSE)),"－",VLOOKUP($AS819,技まとめ!$A$1:$F$380,4,FALSE)),"一致","")</f>
        <v>一致</v>
      </c>
      <c r="AX819" s="12" t="str">
        <f t="shared" si="174"/>
        <v>のろいセツヤク！フェイクボールサザンクロスカット</v>
      </c>
      <c r="AY819" s="12" t="str">
        <f t="shared" si="175"/>
        <v>のろいセツヤク！フェイクボールサザンクロスカット</v>
      </c>
      <c r="AZ819" s="12" t="str">
        <f t="shared" si="176"/>
        <v>のろいセツヤク！フェイクボールサザンクロスカット</v>
      </c>
      <c r="BA819" s="12" t="str">
        <f t="shared" si="177"/>
        <v>のろいセツヤク！フェイクボールサザンクロスカット</v>
      </c>
      <c r="BB819" s="11" t="str">
        <f t="shared" si="178"/>
        <v>DR－BLDR</v>
      </c>
      <c r="BC819" s="11" t="str">
        <f t="shared" si="179"/>
        <v>DR－BLDR</v>
      </c>
      <c r="BD819" s="11" t="str">
        <f t="shared" si="180"/>
        <v>DR－BLDR</v>
      </c>
      <c r="BE819" s="11" t="str">
        <f t="shared" si="181"/>
        <v>DR－BLDR</v>
      </c>
    </row>
    <row r="820" spans="1:57" ht="11.25" hidden="1" customHeight="1">
      <c r="A820" s="6">
        <v>818</v>
      </c>
      <c r="B820" s="7" t="s">
        <v>2022</v>
      </c>
      <c r="C820" s="8" t="s">
        <v>2023</v>
      </c>
      <c r="D820" s="7" t="s">
        <v>72</v>
      </c>
      <c r="E820" s="7" t="s">
        <v>81</v>
      </c>
      <c r="F820" s="7" t="s">
        <v>128</v>
      </c>
      <c r="G820" s="9">
        <v>124</v>
      </c>
      <c r="H820" s="9">
        <v>94</v>
      </c>
      <c r="I820" s="9">
        <v>52</v>
      </c>
      <c r="J820" s="9">
        <v>56</v>
      </c>
      <c r="K820" s="9">
        <v>57</v>
      </c>
      <c r="L820" s="9">
        <v>53</v>
      </c>
      <c r="M820" s="9">
        <v>52</v>
      </c>
      <c r="N820" s="9">
        <v>53</v>
      </c>
      <c r="O820" s="9">
        <v>51</v>
      </c>
      <c r="P820" s="9">
        <v>50</v>
      </c>
      <c r="Q820" s="10">
        <v>102</v>
      </c>
      <c r="R820" s="11">
        <v>34</v>
      </c>
      <c r="S820" s="11">
        <v>1</v>
      </c>
      <c r="T820" s="11">
        <v>103</v>
      </c>
      <c r="U820" s="11">
        <v>102</v>
      </c>
      <c r="V820" s="11">
        <v>1</v>
      </c>
      <c r="W820" s="11">
        <v>101</v>
      </c>
      <c r="X820" s="11">
        <f t="shared" si="168"/>
        <v>444</v>
      </c>
      <c r="Y820" s="11">
        <f t="shared" si="169"/>
        <v>4590</v>
      </c>
      <c r="Z820" s="11">
        <f t="shared" si="170"/>
        <v>1705</v>
      </c>
      <c r="AA820" s="11">
        <f t="shared" si="171"/>
        <v>4120</v>
      </c>
      <c r="AB820" s="11">
        <f t="shared" si="172"/>
        <v>4120</v>
      </c>
      <c r="AC820" s="6">
        <f t="shared" si="173"/>
        <v>4795</v>
      </c>
      <c r="AD820" s="9" t="s">
        <v>283</v>
      </c>
      <c r="AE820" s="3" t="str">
        <f>IF(ISERROR(VLOOKUP($AD820,技まとめ!$A$1:$F$380,6,FALSE)),"－",VLOOKUP($AD820,技まとめ!$A$1:$F$380,6,FALSE))</f>
        <v>NS</v>
      </c>
      <c r="AF820" s="3">
        <f>IF(ISERROR(VLOOKUP($AD820,技まとめ!$A$1:$F$380,3,FALSE)),"－",VLOOKUP($AD820,技まとめ!$A$1:$F$380,3,FALSE))</f>
        <v>27</v>
      </c>
      <c r="AG820" s="3">
        <f>IF(ISERROR(VLOOKUP($AD820,技まとめ!$A$1:$F$380,5,FALSE)),"－",VLOOKUP($AD820,技まとめ!$A$1:$F$380,5,FALSE))</f>
        <v>20</v>
      </c>
      <c r="AH820" s="3" t="str">
        <f>IF($E820=IF(ISERROR(VLOOKUP($AD820,技まとめ!$A$1:$F$380,4,FALSE)),"－",VLOOKUP($AD820,技まとめ!$A$1:$F$380,4,FALSE)),"一致","")</f>
        <v/>
      </c>
      <c r="AI820" s="9" t="s">
        <v>217</v>
      </c>
      <c r="AJ820" s="3" t="str">
        <f>IF(ISERROR(VLOOKUP($AI820,技まとめ!$A$1:$F$380,6,FALSE)),"－",VLOOKUP($AI820,技まとめ!$A$1:$F$380,6,FALSE))</f>
        <v>NS</v>
      </c>
      <c r="AK820" s="3">
        <f>IF(ISERROR(VLOOKUP($AI820,技まとめ!$A$1:$F$380,3,FALSE)),"－",VLOOKUP($AI820,技まとめ!$A$1:$F$380,3,FALSE))</f>
        <v>51</v>
      </c>
      <c r="AL820" s="3">
        <f>IF(ISERROR(VLOOKUP($AI820,技まとめ!$A$1:$F$380,5,FALSE)),"－",VLOOKUP($AI820,技まとめ!$A$1:$F$380,5,FALSE))</f>
        <v>31</v>
      </c>
      <c r="AM820" s="3" t="str">
        <f>IF($E820=IF(ISERROR(VLOOKUP($AI820,技まとめ!$A$1:$F$380,4,FALSE)),"－",VLOOKUP($AI820,技まとめ!$A$1:$F$380,4,FALSE)),"一致","")</f>
        <v/>
      </c>
      <c r="AN820" s="9" t="s">
        <v>118</v>
      </c>
      <c r="AO820" s="3" t="str">
        <f>IF(ISERROR(VLOOKUP($AN820,技まとめ!$A$1:$F$380,6,FALSE)),"－",VLOOKUP($AN820,技まとめ!$A$1:$F$380,6,FALSE))</f>
        <v>BS</v>
      </c>
      <c r="AP820" s="3">
        <f>IF(ISERROR(VLOOKUP($AN820,技まとめ!$A$1:$F$380,3,FALSE)),"－",VLOOKUP($AN820,技まとめ!$A$1:$F$380,3,FALSE))</f>
        <v>64</v>
      </c>
      <c r="AQ820" s="3">
        <f>IF(ISERROR(VLOOKUP($AN820,技まとめ!$A$1:$F$380,5,FALSE)),"－",VLOOKUP($AN820,技まとめ!$A$1:$F$380,5,FALSE))</f>
        <v>37</v>
      </c>
      <c r="AR820" s="3" t="str">
        <f>IF($E820=IF(ISERROR(VLOOKUP($AN820,技まとめ!$A$1:$F$380,4,FALSE)),"－",VLOOKUP($AN820,技まとめ!$A$1:$F$380,4,FALSE)),"一致","")</f>
        <v/>
      </c>
      <c r="AS820" s="9" t="s">
        <v>247</v>
      </c>
      <c r="AT820" s="3" t="str">
        <f>IF(ISERROR(VLOOKUP($AS820,技まとめ!$A$1:$F$380,6,FALSE)),"－",VLOOKUP($AS820,技まとめ!$A$1:$F$380,6,FALSE))</f>
        <v>NS</v>
      </c>
      <c r="AU820" s="3">
        <f>IF(ISERROR(VLOOKUP($AS820,技まとめ!$A$1:$F$380,3,FALSE)),"－",VLOOKUP($AS820,技まとめ!$A$1:$F$380,3,FALSE))</f>
        <v>72</v>
      </c>
      <c r="AV820" s="3">
        <f>IF(ISERROR(VLOOKUP($AS820,技まとめ!$A$1:$F$380,5,FALSE)),"－",VLOOKUP($AS820,技まとめ!$A$1:$F$380,5,FALSE))</f>
        <v>40</v>
      </c>
      <c r="AW820" s="3" t="str">
        <f>IF($E820=IF(ISERROR(VLOOKUP($AS820,技まとめ!$A$1:$F$380,4,FALSE)),"－",VLOOKUP($AS820,技まとめ!$A$1:$F$380,4,FALSE)),"一致","")</f>
        <v/>
      </c>
      <c r="AX820" s="12" t="str">
        <f t="shared" si="174"/>
        <v>サイコショットクンフーヘッドクンフーアタックガニメデプロトン</v>
      </c>
      <c r="AY820" s="12" t="str">
        <f t="shared" si="175"/>
        <v>サイコショットクンフーヘッドクンフーアタックガニメデプロトン</v>
      </c>
      <c r="AZ820" s="12" t="str">
        <f t="shared" si="176"/>
        <v>サイコショットクンフーヘッドクンフーアタックガニメデプロトン</v>
      </c>
      <c r="BA820" s="12" t="str">
        <f t="shared" si="177"/>
        <v>サイコショットクンフーヘッドクンフーアタックガニメデプロトン</v>
      </c>
      <c r="BB820" s="11" t="str">
        <f t="shared" si="178"/>
        <v>NSNSBSNS</v>
      </c>
      <c r="BC820" s="11" t="str">
        <f t="shared" si="179"/>
        <v>NSNSBSNS</v>
      </c>
      <c r="BD820" s="11" t="str">
        <f t="shared" si="180"/>
        <v>NSNSBSNS</v>
      </c>
      <c r="BE820" s="11" t="str">
        <f t="shared" si="181"/>
        <v>NSNSBSNS</v>
      </c>
    </row>
    <row r="821" spans="1:57" ht="11.25" hidden="1" customHeight="1">
      <c r="A821" s="6">
        <v>819</v>
      </c>
      <c r="B821" s="7" t="s">
        <v>2024</v>
      </c>
      <c r="C821" s="8" t="s">
        <v>2025</v>
      </c>
      <c r="D821" s="7" t="s">
        <v>72</v>
      </c>
      <c r="E821" s="7" t="s">
        <v>73</v>
      </c>
      <c r="F821" s="7" t="s">
        <v>128</v>
      </c>
      <c r="G821" s="9">
        <v>103</v>
      </c>
      <c r="H821" s="9">
        <v>118</v>
      </c>
      <c r="I821" s="9">
        <v>55</v>
      </c>
      <c r="J821" s="9">
        <v>52</v>
      </c>
      <c r="K821" s="9">
        <v>56</v>
      </c>
      <c r="L821" s="9">
        <v>56</v>
      </c>
      <c r="M821" s="9">
        <v>53</v>
      </c>
      <c r="N821" s="9">
        <v>56</v>
      </c>
      <c r="O821" s="9">
        <v>56</v>
      </c>
      <c r="P821" s="9">
        <v>50</v>
      </c>
      <c r="Q821" s="10">
        <v>105</v>
      </c>
      <c r="R821" s="11">
        <v>32</v>
      </c>
      <c r="S821" s="11">
        <v>1</v>
      </c>
      <c r="T821" s="11">
        <v>106</v>
      </c>
      <c r="U821" s="11">
        <v>103</v>
      </c>
      <c r="V821" s="11">
        <v>1</v>
      </c>
      <c r="W821" s="11">
        <v>106</v>
      </c>
      <c r="X821" s="11">
        <f t="shared" si="168"/>
        <v>454</v>
      </c>
      <c r="Y821" s="11">
        <f t="shared" si="169"/>
        <v>4735</v>
      </c>
      <c r="Z821" s="11">
        <f t="shared" si="170"/>
        <v>1660</v>
      </c>
      <c r="AA821" s="11">
        <f t="shared" si="171"/>
        <v>4250</v>
      </c>
      <c r="AB821" s="11">
        <f t="shared" si="172"/>
        <v>4250</v>
      </c>
      <c r="AC821" s="6">
        <f t="shared" si="173"/>
        <v>4930</v>
      </c>
      <c r="AD821" s="9" t="s">
        <v>117</v>
      </c>
      <c r="AE821" s="3" t="str">
        <f>IF(ISERROR(VLOOKUP($AD821,技まとめ!$A$1:$F$380,6,FALSE)),"－",VLOOKUP($AD821,技まとめ!$A$1:$F$380,6,FALSE))</f>
        <v>SC</v>
      </c>
      <c r="AF821" s="3">
        <f>IF(ISERROR(VLOOKUP($AD821,技まとめ!$A$1:$F$380,3,FALSE)),"－",VLOOKUP($AD821,技まとめ!$A$1:$F$380,3,FALSE))</f>
        <v>38</v>
      </c>
      <c r="AG821" s="3">
        <f>IF(ISERROR(VLOOKUP($AD821,技まとめ!$A$1:$F$380,5,FALSE)),"－",VLOOKUP($AD821,技まとめ!$A$1:$F$380,5,FALSE))</f>
        <v>25</v>
      </c>
      <c r="AH821" s="3" t="str">
        <f>IF($E821=IF(ISERROR(VLOOKUP($AD821,技まとめ!$A$1:$F$380,4,FALSE)),"－",VLOOKUP($AD821,技まとめ!$A$1:$F$380,4,FALSE)),"一致","")</f>
        <v>一致</v>
      </c>
      <c r="AI821" s="9" t="s">
        <v>335</v>
      </c>
      <c r="AJ821" s="3" t="str">
        <f>IF(ISERROR(VLOOKUP($AI821,技まとめ!$A$1:$F$380,6,FALSE)),"－",VLOOKUP($AI821,技まとめ!$A$1:$F$380,6,FALSE))</f>
        <v>SC</v>
      </c>
      <c r="AK821" s="3">
        <f>IF(ISERROR(VLOOKUP($AI821,技まとめ!$A$1:$F$380,3,FALSE)),"－",VLOOKUP($AI821,技まとめ!$A$1:$F$380,3,FALSE))</f>
        <v>51</v>
      </c>
      <c r="AL821" s="3">
        <f>IF(ISERROR(VLOOKUP($AI821,技まとめ!$A$1:$F$380,5,FALSE)),"－",VLOOKUP($AI821,技まとめ!$A$1:$F$380,5,FALSE))</f>
        <v>31</v>
      </c>
      <c r="AM821" s="3" t="str">
        <f>IF($E821=IF(ISERROR(VLOOKUP($AI821,技まとめ!$A$1:$F$380,4,FALSE)),"－",VLOOKUP($AI821,技まとめ!$A$1:$F$380,4,FALSE)),"一致","")</f>
        <v/>
      </c>
      <c r="AN821" s="9" t="s">
        <v>90</v>
      </c>
      <c r="AO821" s="3" t="str">
        <f>IF(ISERROR(VLOOKUP($AN821,技まとめ!$A$1:$F$380,6,FALSE)),"－",VLOOKUP($AN821,技まとめ!$A$1:$F$380,6,FALSE))</f>
        <v>DR</v>
      </c>
      <c r="AP821" s="3">
        <f>IF(ISERROR(VLOOKUP($AN821,技まとめ!$A$1:$F$380,3,FALSE)),"－",VLOOKUP($AN821,技まとめ!$A$1:$F$380,3,FALSE))</f>
        <v>46</v>
      </c>
      <c r="AQ821" s="3">
        <f>IF(ISERROR(VLOOKUP($AN821,技まとめ!$A$1:$F$380,5,FALSE)),"－",VLOOKUP($AN821,技まとめ!$A$1:$F$380,5,FALSE))</f>
        <v>33</v>
      </c>
      <c r="AR821" s="3" t="str">
        <f>IF($E821=IF(ISERROR(VLOOKUP($AN821,技まとめ!$A$1:$F$380,4,FALSE)),"－",VLOOKUP($AN821,技まとめ!$A$1:$F$380,4,FALSE)),"一致","")</f>
        <v>一致</v>
      </c>
      <c r="AS821" s="9" t="s">
        <v>735</v>
      </c>
      <c r="AT821" s="3" t="str">
        <f>IF(ISERROR(VLOOKUP($AS821,技まとめ!$A$1:$F$380,6,FALSE)),"－",VLOOKUP($AS821,技まとめ!$A$1:$F$380,6,FALSE))</f>
        <v>SC</v>
      </c>
      <c r="AU821" s="3">
        <f>IF(ISERROR(VLOOKUP($AS821,技まとめ!$A$1:$F$380,3,FALSE)),"－",VLOOKUP($AS821,技まとめ!$A$1:$F$380,3,FALSE))</f>
        <v>51</v>
      </c>
      <c r="AV821" s="3">
        <f>IF(ISERROR(VLOOKUP($AS821,技まとめ!$A$1:$F$380,5,FALSE)),"－",VLOOKUP($AS821,技まとめ!$A$1:$F$380,5,FALSE))</f>
        <v>31</v>
      </c>
      <c r="AW821" s="3" t="str">
        <f>IF($E821=IF(ISERROR(VLOOKUP($AS821,技まとめ!$A$1:$F$380,4,FALSE)),"－",VLOOKUP($AS821,技まとめ!$A$1:$F$380,4,FALSE)),"一致","")</f>
        <v/>
      </c>
      <c r="AX821" s="12" t="str">
        <f t="shared" si="174"/>
        <v>クルクルヘッドダイナマイトシュートモグラフェイントダブルグレネード</v>
      </c>
      <c r="AY821" s="12" t="str">
        <f t="shared" si="175"/>
        <v>クルクルヘッドダイナマイトシュートモグラフェイントダブルグレネード</v>
      </c>
      <c r="AZ821" s="12" t="str">
        <f t="shared" si="176"/>
        <v>クルクルヘッドダイナマイトシュートモグラフェイントダブルグレネード</v>
      </c>
      <c r="BA821" s="12" t="str">
        <f t="shared" si="177"/>
        <v>クルクルヘッドダイナマイトシュートモグラフェイントダブルグレネード</v>
      </c>
      <c r="BB821" s="11" t="str">
        <f t="shared" si="178"/>
        <v>SCSCDRSC</v>
      </c>
      <c r="BC821" s="11" t="str">
        <f t="shared" si="179"/>
        <v>SCSCDRSC</v>
      </c>
      <c r="BD821" s="11" t="str">
        <f t="shared" si="180"/>
        <v>SCSCDRSC</v>
      </c>
      <c r="BE821" s="11" t="str">
        <f t="shared" si="181"/>
        <v>SCSCDRSC</v>
      </c>
    </row>
    <row r="822" spans="1:57" ht="11.25" hidden="1" customHeight="1">
      <c r="A822" s="6">
        <v>820</v>
      </c>
      <c r="B822" s="7" t="s">
        <v>2026</v>
      </c>
      <c r="C822" s="8" t="s">
        <v>2027</v>
      </c>
      <c r="D822" s="7" t="s">
        <v>72</v>
      </c>
      <c r="E822" s="7" t="s">
        <v>102</v>
      </c>
      <c r="F822" s="7" t="s">
        <v>128</v>
      </c>
      <c r="G822" s="9">
        <v>120</v>
      </c>
      <c r="H822" s="9">
        <v>93</v>
      </c>
      <c r="I822" s="9">
        <v>51</v>
      </c>
      <c r="J822" s="9">
        <v>54</v>
      </c>
      <c r="K822" s="9">
        <v>51</v>
      </c>
      <c r="L822" s="9">
        <v>56</v>
      </c>
      <c r="M822" s="9">
        <v>51</v>
      </c>
      <c r="N822" s="9">
        <v>51</v>
      </c>
      <c r="O822" s="9">
        <v>57</v>
      </c>
      <c r="P822" s="9">
        <v>42</v>
      </c>
      <c r="Q822" s="10">
        <v>101</v>
      </c>
      <c r="R822" s="11">
        <v>16</v>
      </c>
      <c r="S822" s="11">
        <v>1</v>
      </c>
      <c r="T822" s="11">
        <v>106</v>
      </c>
      <c r="U822" s="11">
        <v>101</v>
      </c>
      <c r="V822" s="11">
        <v>1</v>
      </c>
      <c r="W822" s="11">
        <v>107</v>
      </c>
      <c r="X822" s="11">
        <f t="shared" si="168"/>
        <v>433</v>
      </c>
      <c r="Y822" s="11">
        <f t="shared" si="169"/>
        <v>4580</v>
      </c>
      <c r="Z822" s="11">
        <f t="shared" si="170"/>
        <v>1105</v>
      </c>
      <c r="AA822" s="11">
        <f t="shared" si="171"/>
        <v>4255</v>
      </c>
      <c r="AB822" s="11">
        <f t="shared" si="172"/>
        <v>4255</v>
      </c>
      <c r="AC822" s="6">
        <f t="shared" si="173"/>
        <v>4855</v>
      </c>
      <c r="AD822" s="9" t="s">
        <v>321</v>
      </c>
      <c r="AE822" s="3" t="str">
        <f>IF(ISERROR(VLOOKUP($AD822,技まとめ!$A$1:$F$380,6,FALSE)),"－",VLOOKUP($AD822,技まとめ!$A$1:$F$380,6,FALSE))</f>
        <v>DR</v>
      </c>
      <c r="AF822" s="3">
        <f>IF(ISERROR(VLOOKUP($AD822,技まとめ!$A$1:$F$380,3,FALSE)),"－",VLOOKUP($AD822,技まとめ!$A$1:$F$380,3,FALSE))</f>
        <v>13</v>
      </c>
      <c r="AG822" s="3">
        <f>IF(ISERROR(VLOOKUP($AD822,技まとめ!$A$1:$F$380,5,FALSE)),"－",VLOOKUP($AD822,技まとめ!$A$1:$F$380,5,FALSE))</f>
        <v>20</v>
      </c>
      <c r="AH822" s="3" t="str">
        <f>IF($E822=IF(ISERROR(VLOOKUP($AD822,技まとめ!$A$1:$F$380,4,FALSE)),"－",VLOOKUP($AD822,技まとめ!$A$1:$F$380,4,FALSE)),"一致","")</f>
        <v/>
      </c>
      <c r="AI822" s="9" t="s">
        <v>641</v>
      </c>
      <c r="AJ822" s="3" t="str">
        <f>IF(ISERROR(VLOOKUP($AI822,技まとめ!$A$1:$F$380,6,FALSE)),"－",VLOOKUP($AI822,技まとめ!$A$1:$F$380,6,FALSE))</f>
        <v>DR</v>
      </c>
      <c r="AK822" s="3">
        <f>IF(ISERROR(VLOOKUP($AI822,技まとめ!$A$1:$F$380,3,FALSE)),"－",VLOOKUP($AI822,技まとめ!$A$1:$F$380,3,FALSE))</f>
        <v>104</v>
      </c>
      <c r="AL822" s="3">
        <f>IF(ISERROR(VLOOKUP($AI822,技まとめ!$A$1:$F$380,5,FALSE)),"－",VLOOKUP($AI822,技まとめ!$A$1:$F$380,5,FALSE))</f>
        <v>57</v>
      </c>
      <c r="AM822" s="3" t="str">
        <f>IF($E822=IF(ISERROR(VLOOKUP($AI822,技まとめ!$A$1:$F$380,4,FALSE)),"－",VLOOKUP($AI822,技まとめ!$A$1:$F$380,4,FALSE)),"一致","")</f>
        <v/>
      </c>
      <c r="AN822" s="9" t="s">
        <v>118</v>
      </c>
      <c r="AO822" s="3" t="str">
        <f>IF(ISERROR(VLOOKUP($AN822,技まとめ!$A$1:$F$380,6,FALSE)),"－",VLOOKUP($AN822,技まとめ!$A$1:$F$380,6,FALSE))</f>
        <v>BS</v>
      </c>
      <c r="AP822" s="3">
        <f>IF(ISERROR(VLOOKUP($AN822,技まとめ!$A$1:$F$380,3,FALSE)),"－",VLOOKUP($AN822,技まとめ!$A$1:$F$380,3,FALSE))</f>
        <v>64</v>
      </c>
      <c r="AQ822" s="3">
        <f>IF(ISERROR(VLOOKUP($AN822,技まとめ!$A$1:$F$380,5,FALSE)),"－",VLOOKUP($AN822,技まとめ!$A$1:$F$380,5,FALSE))</f>
        <v>37</v>
      </c>
      <c r="AR822" s="3" t="str">
        <f>IF($E822=IF(ISERROR(VLOOKUP($AN822,技まとめ!$A$1:$F$380,4,FALSE)),"－",VLOOKUP($AN822,技まとめ!$A$1:$F$380,4,FALSE)),"一致","")</f>
        <v/>
      </c>
      <c r="AS822" s="9" t="s">
        <v>336</v>
      </c>
      <c r="AT822" s="3" t="str">
        <f>IF(ISERROR(VLOOKUP($AS822,技まとめ!$A$1:$F$380,6,FALSE)),"－",VLOOKUP($AS822,技まとめ!$A$1:$F$380,6,FALSE))</f>
        <v>SC</v>
      </c>
      <c r="AU822" s="3">
        <f>IF(ISERROR(VLOOKUP($AS822,技まとめ!$A$1:$F$380,3,FALSE)),"－",VLOOKUP($AS822,技まとめ!$A$1:$F$380,3,FALSE))</f>
        <v>83</v>
      </c>
      <c r="AV822" s="3">
        <f>IF(ISERROR(VLOOKUP($AS822,技まとめ!$A$1:$F$380,5,FALSE)),"－",VLOOKUP($AS822,技まとめ!$A$1:$F$380,5,FALSE))</f>
        <v>46</v>
      </c>
      <c r="AW822" s="3" t="str">
        <f>IF($E822=IF(ISERROR(VLOOKUP($AS822,技まとめ!$A$1:$F$380,4,FALSE)),"－",VLOOKUP($AS822,技まとめ!$A$1:$F$380,4,FALSE)),"一致","")</f>
        <v/>
      </c>
      <c r="AX822" s="12" t="str">
        <f t="shared" si="174"/>
        <v>モンキーターンエアライドクンフーアタックぶんしんシュート</v>
      </c>
      <c r="AY822" s="12" t="str">
        <f t="shared" si="175"/>
        <v>モンキーターンエアライドクンフーアタックぶんしんシュート</v>
      </c>
      <c r="AZ822" s="12" t="str">
        <f t="shared" si="176"/>
        <v>モンキーターンエアライドクンフーアタックぶんしんシュート</v>
      </c>
      <c r="BA822" s="12" t="str">
        <f t="shared" si="177"/>
        <v>モンキーターンエアライドクンフーアタックぶんしんシュート</v>
      </c>
      <c r="BB822" s="11" t="str">
        <f t="shared" si="178"/>
        <v>DRDRBSSC</v>
      </c>
      <c r="BC822" s="11" t="str">
        <f t="shared" si="179"/>
        <v>DRDRBSSC</v>
      </c>
      <c r="BD822" s="11" t="str">
        <f t="shared" si="180"/>
        <v>DRDRBSSC</v>
      </c>
      <c r="BE822" s="11" t="str">
        <f t="shared" si="181"/>
        <v>DRDRBSSC</v>
      </c>
    </row>
    <row r="823" spans="1:57" ht="11.25" hidden="1" customHeight="1">
      <c r="A823" s="6">
        <v>821</v>
      </c>
      <c r="B823" s="7" t="s">
        <v>2028</v>
      </c>
      <c r="C823" s="8" t="s">
        <v>2029</v>
      </c>
      <c r="D823" s="7" t="s">
        <v>72</v>
      </c>
      <c r="E823" s="7" t="s">
        <v>73</v>
      </c>
      <c r="F823" s="7" t="s">
        <v>74</v>
      </c>
      <c r="G823" s="9">
        <v>120</v>
      </c>
      <c r="H823" s="9">
        <v>109</v>
      </c>
      <c r="I823" s="9">
        <v>45</v>
      </c>
      <c r="J823" s="9">
        <v>46</v>
      </c>
      <c r="K823" s="9">
        <v>49</v>
      </c>
      <c r="L823" s="9">
        <v>61</v>
      </c>
      <c r="M823" s="9">
        <v>45</v>
      </c>
      <c r="N823" s="9">
        <v>44</v>
      </c>
      <c r="O823" s="9">
        <v>56</v>
      </c>
      <c r="P823" s="9">
        <v>65</v>
      </c>
      <c r="Q823" s="10">
        <v>95</v>
      </c>
      <c r="R823" s="11">
        <v>22</v>
      </c>
      <c r="S823" s="11">
        <v>1</v>
      </c>
      <c r="T823" s="11">
        <v>111</v>
      </c>
      <c r="U823" s="11">
        <v>95</v>
      </c>
      <c r="V823" s="11">
        <v>1</v>
      </c>
      <c r="W823" s="11">
        <v>106</v>
      </c>
      <c r="X823" s="11">
        <f t="shared" si="168"/>
        <v>431</v>
      </c>
      <c r="Y823" s="11">
        <f t="shared" si="169"/>
        <v>4335</v>
      </c>
      <c r="Z823" s="11">
        <f t="shared" si="170"/>
        <v>1310</v>
      </c>
      <c r="AA823" s="11">
        <f t="shared" si="171"/>
        <v>4425</v>
      </c>
      <c r="AB823" s="11">
        <f t="shared" si="172"/>
        <v>4425</v>
      </c>
      <c r="AC823" s="6">
        <f t="shared" si="173"/>
        <v>5080</v>
      </c>
      <c r="AD823" s="9" t="s">
        <v>350</v>
      </c>
      <c r="AE823" s="3" t="str">
        <f>IF(ISERROR(VLOOKUP($AD823,技まとめ!$A$1:$F$380,6,FALSE)),"－",VLOOKUP($AD823,技まとめ!$A$1:$F$380,6,FALSE))</f>
        <v>CA</v>
      </c>
      <c r="AF823" s="3">
        <f>IF(ISERROR(VLOOKUP($AD823,技まとめ!$A$1:$F$380,3,FALSE)),"－",VLOOKUP($AD823,技まとめ!$A$1:$F$380,3,FALSE))</f>
        <v>15</v>
      </c>
      <c r="AG823" s="3">
        <f>IF(ISERROR(VLOOKUP($AD823,技まとめ!$A$1:$F$380,5,FALSE)),"－",VLOOKUP($AD823,技まとめ!$A$1:$F$380,5,FALSE))</f>
        <v>20</v>
      </c>
      <c r="AH823" s="3" t="str">
        <f>IF($E823=IF(ISERROR(VLOOKUP($AD823,技まとめ!$A$1:$F$380,4,FALSE)),"－",VLOOKUP($AD823,技まとめ!$A$1:$F$380,4,FALSE)),"一致","")</f>
        <v>一致</v>
      </c>
      <c r="AI823" s="9" t="s">
        <v>665</v>
      </c>
      <c r="AJ823" s="3" t="str">
        <f>IF(ISERROR(VLOOKUP($AI823,技まとめ!$A$1:$F$380,6,FALSE)),"－",VLOOKUP($AI823,技まとめ!$A$1:$F$380,6,FALSE))</f>
        <v>CA</v>
      </c>
      <c r="AK823" s="3">
        <f>IF(ISERROR(VLOOKUP($AI823,技まとめ!$A$1:$F$380,3,FALSE)),"－",VLOOKUP($AI823,技まとめ!$A$1:$F$380,3,FALSE))</f>
        <v>19</v>
      </c>
      <c r="AL823" s="3">
        <f>IF(ISERROR(VLOOKUP($AI823,技まとめ!$A$1:$F$380,5,FALSE)),"－",VLOOKUP($AI823,技まとめ!$A$1:$F$380,5,FALSE))</f>
        <v>22</v>
      </c>
      <c r="AM823" s="3" t="str">
        <f>IF($E823=IF(ISERROR(VLOOKUP($AI823,技まとめ!$A$1:$F$380,4,FALSE)),"－",VLOOKUP($AI823,技まとめ!$A$1:$F$380,4,FALSE)),"一致","")</f>
        <v/>
      </c>
      <c r="AN823" s="9" t="s">
        <v>1406</v>
      </c>
      <c r="AO823" s="3" t="str">
        <f>IF(ISERROR(VLOOKUP($AN823,技まとめ!$A$1:$F$380,6,FALSE)),"－",VLOOKUP($AN823,技まとめ!$A$1:$F$380,6,FALSE))</f>
        <v>CA</v>
      </c>
      <c r="AP823" s="3">
        <f>IF(ISERROR(VLOOKUP($AN823,技まとめ!$A$1:$F$380,3,FALSE)),"－",VLOOKUP($AN823,技まとめ!$A$1:$F$380,3,FALSE))</f>
        <v>56</v>
      </c>
      <c r="AQ823" s="3">
        <f>IF(ISERROR(VLOOKUP($AN823,技まとめ!$A$1:$F$380,5,FALSE)),"－",VLOOKUP($AN823,技まとめ!$A$1:$F$380,5,FALSE))</f>
        <v>37</v>
      </c>
      <c r="AR823" s="3" t="str">
        <f>IF($E823=IF(ISERROR(VLOOKUP($AN823,技まとめ!$A$1:$F$380,4,FALSE)),"－",VLOOKUP($AN823,技まとめ!$A$1:$F$380,4,FALSE)),"一致","")</f>
        <v/>
      </c>
      <c r="AS823" s="9" t="s">
        <v>242</v>
      </c>
      <c r="AT823" s="3" t="str">
        <f>IF(ISERROR(VLOOKUP($AS823,技まとめ!$A$1:$F$380,6,FALSE)),"－",VLOOKUP($AS823,技まとめ!$A$1:$F$380,6,FALSE))</f>
        <v>P2</v>
      </c>
      <c r="AU823" s="3">
        <f>IF(ISERROR(VLOOKUP($AS823,技まとめ!$A$1:$F$380,3,FALSE)),"－",VLOOKUP($AS823,技まとめ!$A$1:$F$380,3,FALSE))</f>
        <v>65</v>
      </c>
      <c r="AV823" s="3">
        <f>IF(ISERROR(VLOOKUP($AS823,技まとめ!$A$1:$F$380,5,FALSE)),"－",VLOOKUP($AS823,技まとめ!$A$1:$F$380,5,FALSE))</f>
        <v>40</v>
      </c>
      <c r="AW823" s="3" t="str">
        <f>IF($E823=IF(ISERROR(VLOOKUP($AS823,技まとめ!$A$1:$F$380,4,FALSE)),"－",VLOOKUP($AS823,技まとめ!$A$1:$F$380,4,FALSE)),"一致","")</f>
        <v/>
      </c>
      <c r="AX823" s="12" t="str">
        <f t="shared" si="174"/>
        <v>タフネスブロックトルネードキャッチグレートバリアリーフカウンターストライク</v>
      </c>
      <c r="AY823" s="12" t="str">
        <f t="shared" si="175"/>
        <v>タフネスブロックトルネードキャッチグレートバリアリーフカウンターストライク</v>
      </c>
      <c r="AZ823" s="12" t="str">
        <f t="shared" si="176"/>
        <v>タフネスブロックトルネードキャッチグレートバリアリーフカウンターストライク</v>
      </c>
      <c r="BA823" s="12" t="str">
        <f t="shared" si="177"/>
        <v>タフネスブロックトルネードキャッチグレートバリアリーフカウンターストライク</v>
      </c>
      <c r="BB823" s="11" t="str">
        <f t="shared" si="178"/>
        <v>CACACAP2</v>
      </c>
      <c r="BC823" s="11" t="str">
        <f t="shared" si="179"/>
        <v>CACACAP2</v>
      </c>
      <c r="BD823" s="11" t="str">
        <f t="shared" si="180"/>
        <v>CACACAP2</v>
      </c>
      <c r="BE823" s="11" t="str">
        <f t="shared" si="181"/>
        <v>CACACAP2</v>
      </c>
    </row>
    <row r="824" spans="1:57" ht="11.25" hidden="1" customHeight="1">
      <c r="A824" s="6">
        <v>822</v>
      </c>
      <c r="B824" s="7" t="s">
        <v>2030</v>
      </c>
      <c r="C824" s="8" t="s">
        <v>2031</v>
      </c>
      <c r="D824" s="7" t="s">
        <v>72</v>
      </c>
      <c r="E824" s="7" t="s">
        <v>95</v>
      </c>
      <c r="F824" s="7" t="s">
        <v>74</v>
      </c>
      <c r="G824" s="9">
        <v>120</v>
      </c>
      <c r="H824" s="9">
        <v>96</v>
      </c>
      <c r="I824" s="9">
        <v>57</v>
      </c>
      <c r="J824" s="9">
        <v>53</v>
      </c>
      <c r="K824" s="9">
        <v>51</v>
      </c>
      <c r="L824" s="9">
        <v>55</v>
      </c>
      <c r="M824" s="9">
        <v>57</v>
      </c>
      <c r="N824" s="9">
        <v>56</v>
      </c>
      <c r="O824" s="9">
        <v>57</v>
      </c>
      <c r="P824" s="9">
        <v>25</v>
      </c>
      <c r="Q824" s="10">
        <v>107</v>
      </c>
      <c r="R824" s="11">
        <v>3</v>
      </c>
      <c r="S824" s="11">
        <v>1</v>
      </c>
      <c r="T824" s="11">
        <v>105</v>
      </c>
      <c r="U824" s="11">
        <v>107</v>
      </c>
      <c r="V824" s="11">
        <v>1</v>
      </c>
      <c r="W824" s="11">
        <v>107</v>
      </c>
      <c r="X824" s="11">
        <f t="shared" si="168"/>
        <v>431</v>
      </c>
      <c r="Y824" s="11">
        <f t="shared" si="169"/>
        <v>4820</v>
      </c>
      <c r="Z824" s="11">
        <f t="shared" si="170"/>
        <v>650</v>
      </c>
      <c r="AA824" s="11">
        <f t="shared" si="171"/>
        <v>4220</v>
      </c>
      <c r="AB824" s="11">
        <f t="shared" si="172"/>
        <v>4220</v>
      </c>
      <c r="AC824" s="6">
        <f t="shared" si="173"/>
        <v>4750</v>
      </c>
      <c r="AD824" s="9" t="s">
        <v>662</v>
      </c>
      <c r="AE824" s="3" t="str">
        <f>IF(ISERROR(VLOOKUP($AD824,技まとめ!$A$1:$F$380,6,FALSE)),"－",VLOOKUP($AD824,技まとめ!$A$1:$F$380,6,FALSE))</f>
        <v>CA</v>
      </c>
      <c r="AF824" s="3">
        <f>IF(ISERROR(VLOOKUP($AD824,技まとめ!$A$1:$F$380,3,FALSE)),"－",VLOOKUP($AD824,技まとめ!$A$1:$F$380,3,FALSE))</f>
        <v>50</v>
      </c>
      <c r="AG824" s="3">
        <f>IF(ISERROR(VLOOKUP($AD824,技まとめ!$A$1:$F$380,5,FALSE)),"－",VLOOKUP($AD824,技まとめ!$A$1:$F$380,5,FALSE))</f>
        <v>35</v>
      </c>
      <c r="AH824" s="3" t="str">
        <f>IF($E824=IF(ISERROR(VLOOKUP($AD824,技まとめ!$A$1:$F$380,4,FALSE)),"－",VLOOKUP($AD824,技まとめ!$A$1:$F$380,4,FALSE)),"一致","")</f>
        <v/>
      </c>
      <c r="AI824" s="9" t="s">
        <v>202</v>
      </c>
      <c r="AJ824" s="3" t="str">
        <f>IF(ISERROR(VLOOKUP($AI824,技まとめ!$A$1:$F$380,6,FALSE)),"－",VLOOKUP($AI824,技まとめ!$A$1:$F$380,6,FALSE))</f>
        <v>P1</v>
      </c>
      <c r="AK824" s="3">
        <f>IF(ISERROR(VLOOKUP($AI824,技まとめ!$A$1:$F$380,3,FALSE)),"－",VLOOKUP($AI824,技まとめ!$A$1:$F$380,3,FALSE))</f>
        <v>25</v>
      </c>
      <c r="AL824" s="3">
        <f>IF(ISERROR(VLOOKUP($AI824,技まとめ!$A$1:$F$380,5,FALSE)),"－",VLOOKUP($AI824,技まとめ!$A$1:$F$380,5,FALSE))</f>
        <v>25</v>
      </c>
      <c r="AM824" s="3" t="str">
        <f>IF($E824=IF(ISERROR(VLOOKUP($AI824,技まとめ!$A$1:$F$380,4,FALSE)),"－",VLOOKUP($AI824,技まとめ!$A$1:$F$380,4,FALSE)),"一致","")</f>
        <v/>
      </c>
      <c r="AN824" s="9" t="s">
        <v>214</v>
      </c>
      <c r="AO824" s="3" t="str">
        <f>IF(ISERROR(VLOOKUP($AN824,技まとめ!$A$1:$F$380,6,FALSE)),"－",VLOOKUP($AN824,技まとめ!$A$1:$F$380,6,FALSE))</f>
        <v>DR</v>
      </c>
      <c r="AP824" s="3">
        <f>IF(ISERROR(VLOOKUP($AN824,技まとめ!$A$1:$F$380,3,FALSE)),"－",VLOOKUP($AN824,技まとめ!$A$1:$F$380,3,FALSE))</f>
        <v>27</v>
      </c>
      <c r="AQ824" s="3">
        <f>IF(ISERROR(VLOOKUP($AN824,技まとめ!$A$1:$F$380,5,FALSE)),"－",VLOOKUP($AN824,技まとめ!$A$1:$F$380,5,FALSE))</f>
        <v>25</v>
      </c>
      <c r="AR824" s="3" t="str">
        <f>IF($E824=IF(ISERROR(VLOOKUP($AN824,技まとめ!$A$1:$F$380,4,FALSE)),"－",VLOOKUP($AN824,技まとめ!$A$1:$F$380,4,FALSE)),"一致","")</f>
        <v/>
      </c>
      <c r="AS824" s="9" t="s">
        <v>354</v>
      </c>
      <c r="AT824" s="3" t="str">
        <f>IF(ISERROR(VLOOKUP($AS824,技まとめ!$A$1:$F$380,6,FALSE)),"－",VLOOKUP($AS824,技まとめ!$A$1:$F$380,6,FALSE))</f>
        <v>CA</v>
      </c>
      <c r="AU824" s="3">
        <f>IF(ISERROR(VLOOKUP($AS824,技まとめ!$A$1:$F$380,3,FALSE)),"－",VLOOKUP($AS824,技まとめ!$A$1:$F$380,3,FALSE))</f>
        <v>38</v>
      </c>
      <c r="AV824" s="3">
        <f>IF(ISERROR(VLOOKUP($AS824,技まとめ!$A$1:$F$380,5,FALSE)),"－",VLOOKUP($AS824,技まとめ!$A$1:$F$380,5,FALSE))</f>
        <v>30</v>
      </c>
      <c r="AW824" s="3" t="str">
        <f>IF($E824=IF(ISERROR(VLOOKUP($AS824,技まとめ!$A$1:$F$380,4,FALSE)),"－",VLOOKUP($AS824,技まとめ!$A$1:$F$380,4,FALSE)),"一致","")</f>
        <v>一致</v>
      </c>
      <c r="AX824" s="12" t="str">
        <f t="shared" si="174"/>
        <v>オーロラカーテンパワーシールドムーンサルトシュートポケット</v>
      </c>
      <c r="AY824" s="12" t="str">
        <f t="shared" si="175"/>
        <v>オーロラカーテンパワーシールドムーンサルトシュートポケット</v>
      </c>
      <c r="AZ824" s="12" t="str">
        <f t="shared" si="176"/>
        <v>オーロラカーテンパワーシールドムーンサルトシュートポケット</v>
      </c>
      <c r="BA824" s="12" t="str">
        <f t="shared" si="177"/>
        <v>オーロラカーテンパワーシールドムーンサルトシュートポケット</v>
      </c>
      <c r="BB824" s="11" t="str">
        <f t="shared" si="178"/>
        <v>CAP1DRCA</v>
      </c>
      <c r="BC824" s="11" t="str">
        <f t="shared" si="179"/>
        <v>CAP1DRCA</v>
      </c>
      <c r="BD824" s="11" t="str">
        <f t="shared" si="180"/>
        <v>CAP1DRCA</v>
      </c>
      <c r="BE824" s="11" t="str">
        <f t="shared" si="181"/>
        <v>CAP1DRCA</v>
      </c>
    </row>
    <row r="825" spans="1:57" ht="11.25" hidden="1" customHeight="1">
      <c r="A825" s="6">
        <v>823</v>
      </c>
      <c r="B825" s="7" t="s">
        <v>2032</v>
      </c>
      <c r="C825" s="8" t="s">
        <v>2033</v>
      </c>
      <c r="D825" s="7" t="s">
        <v>72</v>
      </c>
      <c r="E825" s="7" t="s">
        <v>95</v>
      </c>
      <c r="F825" s="7" t="s">
        <v>74</v>
      </c>
      <c r="G825" s="9">
        <v>118</v>
      </c>
      <c r="H825" s="9">
        <v>105</v>
      </c>
      <c r="I825" s="9">
        <v>47</v>
      </c>
      <c r="J825" s="9">
        <v>57</v>
      </c>
      <c r="K825" s="9">
        <v>61</v>
      </c>
      <c r="L825" s="9">
        <v>48</v>
      </c>
      <c r="M825" s="9">
        <v>53</v>
      </c>
      <c r="N825" s="9">
        <v>55</v>
      </c>
      <c r="O825" s="9">
        <v>54</v>
      </c>
      <c r="P825" s="9">
        <v>58</v>
      </c>
      <c r="Q825" s="10">
        <v>97</v>
      </c>
      <c r="R825" s="11">
        <v>49</v>
      </c>
      <c r="S825" s="11">
        <v>1</v>
      </c>
      <c r="T825" s="11">
        <v>98</v>
      </c>
      <c r="U825" s="11">
        <v>103</v>
      </c>
      <c r="V825" s="11">
        <v>1</v>
      </c>
      <c r="W825" s="11">
        <v>104</v>
      </c>
      <c r="X825" s="11">
        <f t="shared" si="168"/>
        <v>453</v>
      </c>
      <c r="Y825" s="11">
        <f t="shared" si="169"/>
        <v>4405</v>
      </c>
      <c r="Z825" s="11">
        <f t="shared" si="170"/>
        <v>2245</v>
      </c>
      <c r="AA825" s="11">
        <f t="shared" si="171"/>
        <v>3960</v>
      </c>
      <c r="AB825" s="11">
        <f t="shared" si="172"/>
        <v>3960</v>
      </c>
      <c r="AC825" s="6">
        <f t="shared" si="173"/>
        <v>4685</v>
      </c>
      <c r="AD825" s="9" t="s">
        <v>225</v>
      </c>
      <c r="AE825" s="3" t="str">
        <f>IF(ISERROR(VLOOKUP($AD825,技まとめ!$A$1:$F$380,6,FALSE)),"－",VLOOKUP($AD825,技まとめ!$A$1:$F$380,6,FALSE))</f>
        <v>CA</v>
      </c>
      <c r="AF825" s="3">
        <f>IF(ISERROR(VLOOKUP($AD825,技まとめ!$A$1:$F$380,3,FALSE)),"－",VLOOKUP($AD825,技まとめ!$A$1:$F$380,3,FALSE))</f>
        <v>17</v>
      </c>
      <c r="AG825" s="3">
        <f>IF(ISERROR(VLOOKUP($AD825,技まとめ!$A$1:$F$380,5,FALSE)),"－",VLOOKUP($AD825,技まとめ!$A$1:$F$380,5,FALSE))</f>
        <v>20</v>
      </c>
      <c r="AH825" s="3" t="str">
        <f>IF($E825=IF(ISERROR(VLOOKUP($AD825,技まとめ!$A$1:$F$380,4,FALSE)),"－",VLOOKUP($AD825,技まとめ!$A$1:$F$380,4,FALSE)),"一致","")</f>
        <v>一致</v>
      </c>
      <c r="AI825" s="9" t="s">
        <v>235</v>
      </c>
      <c r="AJ825" s="3" t="str">
        <f>IF(ISERROR(VLOOKUP($AI825,技まとめ!$A$1:$F$380,6,FALSE)),"－",VLOOKUP($AI825,技まとめ!$A$1:$F$380,6,FALSE))</f>
        <v>BL</v>
      </c>
      <c r="AK825" s="3">
        <f>IF(ISERROR(VLOOKUP($AI825,技まとめ!$A$1:$F$380,3,FALSE)),"－",VLOOKUP($AI825,技まとめ!$A$1:$F$380,3,FALSE))</f>
        <v>18</v>
      </c>
      <c r="AL825" s="3">
        <f>IF(ISERROR(VLOOKUP($AI825,技まとめ!$A$1:$F$380,5,FALSE)),"－",VLOOKUP($AI825,技まとめ!$A$1:$F$380,5,FALSE))</f>
        <v>21</v>
      </c>
      <c r="AM825" s="3" t="str">
        <f>IF($E825=IF(ISERROR(VLOOKUP($AI825,技まとめ!$A$1:$F$380,4,FALSE)),"－",VLOOKUP($AI825,技まとめ!$A$1:$F$380,4,FALSE)),"一致","")</f>
        <v>一致</v>
      </c>
      <c r="AN825" s="9" t="s">
        <v>186</v>
      </c>
      <c r="AO825" s="3" t="str">
        <f>IF(ISERROR(VLOOKUP($AN825,技まとめ!$A$1:$F$380,6,FALSE)),"－",VLOOKUP($AN825,技まとめ!$A$1:$F$380,6,FALSE))</f>
        <v>DR</v>
      </c>
      <c r="AP825" s="3">
        <f>IF(ISERROR(VLOOKUP($AN825,技まとめ!$A$1:$F$380,3,FALSE)),"－",VLOOKUP($AN825,技まとめ!$A$1:$F$380,3,FALSE))</f>
        <v>27</v>
      </c>
      <c r="AQ825" s="3">
        <f>IF(ISERROR(VLOOKUP($AN825,技まとめ!$A$1:$F$380,5,FALSE)),"－",VLOOKUP($AN825,技まとめ!$A$1:$F$380,5,FALSE))</f>
        <v>25</v>
      </c>
      <c r="AR825" s="3" t="str">
        <f>IF($E825=IF(ISERROR(VLOOKUP($AN825,技まとめ!$A$1:$F$380,4,FALSE)),"－",VLOOKUP($AN825,技まとめ!$A$1:$F$380,4,FALSE)),"一致","")</f>
        <v/>
      </c>
      <c r="AS825" s="9" t="s">
        <v>594</v>
      </c>
      <c r="AT825" s="3" t="str">
        <f>IF(ISERROR(VLOOKUP($AS825,技まとめ!$A$1:$F$380,6,FALSE)),"－",VLOOKUP($AS825,技まとめ!$A$1:$F$380,6,FALSE))</f>
        <v>P1</v>
      </c>
      <c r="AU825" s="3">
        <f>IF(ISERROR(VLOOKUP($AS825,技まとめ!$A$1:$F$380,3,FALSE)),"－",VLOOKUP($AS825,技まとめ!$A$1:$F$380,3,FALSE))</f>
        <v>73</v>
      </c>
      <c r="AV825" s="3">
        <f>IF(ISERROR(VLOOKUP($AS825,技まとめ!$A$1:$F$380,5,FALSE)),"－",VLOOKUP($AS825,技まとめ!$A$1:$F$380,5,FALSE))</f>
        <v>42</v>
      </c>
      <c r="AW825" s="3" t="str">
        <f>IF($E825=IF(ISERROR(VLOOKUP($AS825,技まとめ!$A$1:$F$380,4,FALSE)),"－",VLOOKUP($AS825,技まとめ!$A$1:$F$380,4,FALSE)),"一致","")</f>
        <v/>
      </c>
      <c r="AX825" s="12" t="str">
        <f t="shared" si="174"/>
        <v>キラーブレードドッペルゲンガーフーセンガムコロッセオガード</v>
      </c>
      <c r="AY825" s="12" t="str">
        <f t="shared" si="175"/>
        <v>キラーブレードドッペルゲンガーフーセンガムコロッセオガード</v>
      </c>
      <c r="AZ825" s="12" t="str">
        <f t="shared" si="176"/>
        <v>キラーブレードドッペルゲンガーフーセンガムコロッセオガード</v>
      </c>
      <c r="BA825" s="12" t="str">
        <f t="shared" si="177"/>
        <v>キラーブレードドッペルゲンガーフーセンガムコロッセオガード</v>
      </c>
      <c r="BB825" s="11" t="str">
        <f t="shared" si="178"/>
        <v>CABLDRP1</v>
      </c>
      <c r="BC825" s="11" t="str">
        <f t="shared" si="179"/>
        <v>CABLDRP1</v>
      </c>
      <c r="BD825" s="11" t="str">
        <f t="shared" si="180"/>
        <v>CABLDRP1</v>
      </c>
      <c r="BE825" s="11" t="str">
        <f t="shared" si="181"/>
        <v>CABLDRP1</v>
      </c>
    </row>
    <row r="826" spans="1:57" ht="11.25" hidden="1" customHeight="1">
      <c r="A826" s="6">
        <v>824</v>
      </c>
      <c r="B826" s="7" t="s">
        <v>2034</v>
      </c>
      <c r="C826" s="8" t="s">
        <v>2035</v>
      </c>
      <c r="D826" s="7" t="s">
        <v>72</v>
      </c>
      <c r="E826" s="7" t="s">
        <v>95</v>
      </c>
      <c r="F826" s="7" t="s">
        <v>128</v>
      </c>
      <c r="G826" s="9">
        <v>121</v>
      </c>
      <c r="H826" s="9">
        <v>112</v>
      </c>
      <c r="I826" s="9">
        <v>56</v>
      </c>
      <c r="J826" s="9">
        <v>56</v>
      </c>
      <c r="K826" s="9">
        <v>53</v>
      </c>
      <c r="L826" s="9">
        <v>58</v>
      </c>
      <c r="M826" s="9">
        <v>53</v>
      </c>
      <c r="N826" s="9">
        <v>55</v>
      </c>
      <c r="O826" s="9">
        <v>55</v>
      </c>
      <c r="P826" s="9">
        <v>39</v>
      </c>
      <c r="Q826" s="10">
        <v>106</v>
      </c>
      <c r="R826" s="11">
        <v>21</v>
      </c>
      <c r="S826" s="11">
        <v>1</v>
      </c>
      <c r="T826" s="11">
        <v>108</v>
      </c>
      <c r="U826" s="11">
        <v>103</v>
      </c>
      <c r="V826" s="11">
        <v>1</v>
      </c>
      <c r="W826" s="11">
        <v>105</v>
      </c>
      <c r="X826" s="11">
        <f t="shared" si="168"/>
        <v>445</v>
      </c>
      <c r="Y826" s="11">
        <f t="shared" si="169"/>
        <v>4770</v>
      </c>
      <c r="Z826" s="11">
        <f t="shared" si="170"/>
        <v>1270</v>
      </c>
      <c r="AA826" s="11">
        <f t="shared" si="171"/>
        <v>4315</v>
      </c>
      <c r="AB826" s="11">
        <f t="shared" si="172"/>
        <v>4315</v>
      </c>
      <c r="AC826" s="6">
        <f t="shared" si="173"/>
        <v>4950</v>
      </c>
      <c r="AD826" s="9" t="s">
        <v>540</v>
      </c>
      <c r="AE826" s="3" t="str">
        <f>IF(ISERROR(VLOOKUP($AD826,技まとめ!$A$1:$F$380,6,FALSE)),"－",VLOOKUP($AD826,技まとめ!$A$1:$F$380,6,FALSE))</f>
        <v>BS</v>
      </c>
      <c r="AF826" s="3">
        <f>IF(ISERROR(VLOOKUP($AD826,技まとめ!$A$1:$F$380,3,FALSE)),"－",VLOOKUP($AD826,技まとめ!$A$1:$F$380,3,FALSE))</f>
        <v>51</v>
      </c>
      <c r="AG826" s="3">
        <f>IF(ISERROR(VLOOKUP($AD826,技まとめ!$A$1:$F$380,5,FALSE)),"－",VLOOKUP($AD826,技まとめ!$A$1:$F$380,5,FALSE))</f>
        <v>31</v>
      </c>
      <c r="AH826" s="3" t="str">
        <f>IF($E826=IF(ISERROR(VLOOKUP($AD826,技まとめ!$A$1:$F$380,4,FALSE)),"－",VLOOKUP($AD826,技まとめ!$A$1:$F$380,4,FALSE)),"一致","")</f>
        <v/>
      </c>
      <c r="AI826" s="9" t="s">
        <v>182</v>
      </c>
      <c r="AJ826" s="3" t="str">
        <f>IF(ISERROR(VLOOKUP($AI826,技まとめ!$A$1:$F$380,6,FALSE)),"－",VLOOKUP($AI826,技まとめ!$A$1:$F$380,6,FALSE))</f>
        <v>SC</v>
      </c>
      <c r="AK826" s="3">
        <f>IF(ISERROR(VLOOKUP($AI826,技まとめ!$A$1:$F$380,3,FALSE)),"－",VLOOKUP($AI826,技まとめ!$A$1:$F$380,3,FALSE))</f>
        <v>31</v>
      </c>
      <c r="AL826" s="3">
        <f>IF(ISERROR(VLOOKUP($AI826,技まとめ!$A$1:$F$380,5,FALSE)),"－",VLOOKUP($AI826,技まとめ!$A$1:$F$380,5,FALSE))</f>
        <v>22</v>
      </c>
      <c r="AM826" s="3" t="str">
        <f>IF($E826=IF(ISERROR(VLOOKUP($AI826,技まとめ!$A$1:$F$380,4,FALSE)),"－",VLOOKUP($AI826,技まとめ!$A$1:$F$380,4,FALSE)),"一致","")</f>
        <v>一致</v>
      </c>
      <c r="AN826" s="9" t="s">
        <v>123</v>
      </c>
      <c r="AO826" s="3" t="str">
        <f>IF(ISERROR(VLOOKUP($AN826,技まとめ!$A$1:$F$380,6,FALSE)),"－",VLOOKUP($AN826,技まとめ!$A$1:$F$380,6,FALSE))</f>
        <v>DR</v>
      </c>
      <c r="AP826" s="3">
        <f>IF(ISERROR(VLOOKUP($AN826,技まとめ!$A$1:$F$380,3,FALSE)),"－",VLOOKUP($AN826,技まとめ!$A$1:$F$380,3,FALSE))</f>
        <v>36</v>
      </c>
      <c r="AQ826" s="3">
        <f>IF(ISERROR(VLOOKUP($AN826,技まとめ!$A$1:$F$380,5,FALSE)),"－",VLOOKUP($AN826,技まとめ!$A$1:$F$380,5,FALSE))</f>
        <v>27</v>
      </c>
      <c r="AR826" s="3" t="str">
        <f>IF($E826=IF(ISERROR(VLOOKUP($AN826,技まとめ!$A$1:$F$380,4,FALSE)),"－",VLOOKUP($AN826,技まとめ!$A$1:$F$380,4,FALSE)),"一致","")</f>
        <v/>
      </c>
      <c r="AS826" s="9" t="s">
        <v>137</v>
      </c>
      <c r="AT826" s="3" t="str">
        <f>IF(ISERROR(VLOOKUP($AS826,技まとめ!$A$1:$F$380,6,FALSE)),"－",VLOOKUP($AS826,技まとめ!$A$1:$F$380,6,FALSE))</f>
        <v>SC</v>
      </c>
      <c r="AU826" s="3">
        <f>IF(ISERROR(VLOOKUP($AS826,技まとめ!$A$1:$F$380,3,FALSE)),"－",VLOOKUP($AS826,技まとめ!$A$1:$F$380,3,FALSE))</f>
        <v>94</v>
      </c>
      <c r="AV826" s="3">
        <f>IF(ISERROR(VLOOKUP($AS826,技まとめ!$A$1:$F$380,5,FALSE)),"－",VLOOKUP($AS826,技まとめ!$A$1:$F$380,5,FALSE))</f>
        <v>52</v>
      </c>
      <c r="AW826" s="3" t="str">
        <f>IF($E826=IF(ISERROR(VLOOKUP($AS826,技まとめ!$A$1:$F$380,4,FALSE)),"－",VLOOKUP($AS826,技まとめ!$A$1:$F$380,4,FALSE)),"一致","")</f>
        <v/>
      </c>
      <c r="AX826" s="12" t="str">
        <f t="shared" si="174"/>
        <v>バックトルネードひゃくれつショットごりむちゅうばくねつスクリュー</v>
      </c>
      <c r="AY826" s="12" t="str">
        <f t="shared" si="175"/>
        <v>バックトルネードひゃくれつショットごりむちゅうばくねつスクリュー</v>
      </c>
      <c r="AZ826" s="12" t="str">
        <f t="shared" si="176"/>
        <v>バックトルネードひゃくれつショットごりむちゅうばくねつスクリュー</v>
      </c>
      <c r="BA826" s="12" t="str">
        <f t="shared" si="177"/>
        <v>バックトルネードひゃくれつショットごりむちゅうばくねつスクリュー</v>
      </c>
      <c r="BB826" s="11" t="str">
        <f t="shared" si="178"/>
        <v>BSSCDRSC</v>
      </c>
      <c r="BC826" s="11" t="str">
        <f t="shared" si="179"/>
        <v>BSSCDRSC</v>
      </c>
      <c r="BD826" s="11" t="str">
        <f t="shared" si="180"/>
        <v>BSSCDRSC</v>
      </c>
      <c r="BE826" s="11" t="str">
        <f t="shared" si="181"/>
        <v>BSSCDRSC</v>
      </c>
    </row>
    <row r="827" spans="1:57" ht="11.25" hidden="1" customHeight="1">
      <c r="A827" s="6">
        <v>825</v>
      </c>
      <c r="B827" s="7" t="s">
        <v>2036</v>
      </c>
      <c r="C827" s="8" t="s">
        <v>2037</v>
      </c>
      <c r="D827" s="7" t="s">
        <v>72</v>
      </c>
      <c r="E827" s="7" t="s">
        <v>102</v>
      </c>
      <c r="F827" s="7" t="s">
        <v>109</v>
      </c>
      <c r="G827" s="9">
        <v>122</v>
      </c>
      <c r="H827" s="9">
        <v>90</v>
      </c>
      <c r="I827" s="9">
        <v>45</v>
      </c>
      <c r="J827" s="9">
        <v>56</v>
      </c>
      <c r="K827" s="9">
        <v>56</v>
      </c>
      <c r="L827" s="9">
        <v>58</v>
      </c>
      <c r="M827" s="9">
        <v>45</v>
      </c>
      <c r="N827" s="9">
        <v>46</v>
      </c>
      <c r="O827" s="9">
        <v>48</v>
      </c>
      <c r="P827" s="9">
        <v>71</v>
      </c>
      <c r="Q827" s="10">
        <v>95</v>
      </c>
      <c r="R827" s="11">
        <v>47</v>
      </c>
      <c r="S827" s="11">
        <v>1</v>
      </c>
      <c r="T827" s="11">
        <v>108</v>
      </c>
      <c r="U827" s="11">
        <v>95</v>
      </c>
      <c r="V827" s="11">
        <v>1</v>
      </c>
      <c r="W827" s="11">
        <v>98</v>
      </c>
      <c r="X827" s="11">
        <f t="shared" si="168"/>
        <v>445</v>
      </c>
      <c r="Y827" s="11">
        <f t="shared" si="169"/>
        <v>4295</v>
      </c>
      <c r="Z827" s="11">
        <f t="shared" si="170"/>
        <v>2145</v>
      </c>
      <c r="AA827" s="11">
        <f t="shared" si="171"/>
        <v>4280</v>
      </c>
      <c r="AB827" s="11">
        <f t="shared" si="172"/>
        <v>4280</v>
      </c>
      <c r="AC827" s="6">
        <f t="shared" si="173"/>
        <v>5045</v>
      </c>
      <c r="AD827" s="9" t="s">
        <v>215</v>
      </c>
      <c r="AE827" s="3" t="str">
        <f>IF(ISERROR(VLOOKUP($AD827,技まとめ!$A$1:$F$380,6,FALSE)),"－",VLOOKUP($AD827,技まとめ!$A$1:$F$380,6,FALSE))</f>
        <v>DR</v>
      </c>
      <c r="AF827" s="3">
        <f>IF(ISERROR(VLOOKUP($AD827,技まとめ!$A$1:$F$380,3,FALSE)),"－",VLOOKUP($AD827,技まとめ!$A$1:$F$380,3,FALSE))</f>
        <v>15</v>
      </c>
      <c r="AG827" s="3">
        <f>IF(ISERROR(VLOOKUP($AD827,技まとめ!$A$1:$F$380,5,FALSE)),"－",VLOOKUP($AD827,技まとめ!$A$1:$F$380,5,FALSE))</f>
        <v>20</v>
      </c>
      <c r="AH827" s="3" t="str">
        <f>IF($E827=IF(ISERROR(VLOOKUP($AD827,技まとめ!$A$1:$F$380,4,FALSE)),"－",VLOOKUP($AD827,技まとめ!$A$1:$F$380,4,FALSE)),"一致","")</f>
        <v/>
      </c>
      <c r="AI827" s="9" t="s">
        <v>210</v>
      </c>
      <c r="AJ827" s="3" t="str">
        <f>IF(ISERROR(VLOOKUP($AI827,技まとめ!$A$1:$F$380,6,FALSE)),"－",VLOOKUP($AI827,技まとめ!$A$1:$F$380,6,FALSE))</f>
        <v>NS</v>
      </c>
      <c r="AK827" s="3">
        <f>IF(ISERROR(VLOOKUP($AI827,技まとめ!$A$1:$F$380,3,FALSE)),"－",VLOOKUP($AI827,技まとめ!$A$1:$F$380,3,FALSE))</f>
        <v>25</v>
      </c>
      <c r="AL827" s="3">
        <f>IF(ISERROR(VLOOKUP($AI827,技まとめ!$A$1:$F$380,5,FALSE)),"－",VLOOKUP($AI827,技まとめ!$A$1:$F$380,5,FALSE))</f>
        <v>20</v>
      </c>
      <c r="AM827" s="3" t="str">
        <f>IF($E827=IF(ISERROR(VLOOKUP($AI827,技まとめ!$A$1:$F$380,4,FALSE)),"－",VLOOKUP($AI827,技まとめ!$A$1:$F$380,4,FALSE)),"一致","")</f>
        <v/>
      </c>
      <c r="AN827" s="9" t="s">
        <v>330</v>
      </c>
      <c r="AO827" s="3" t="str">
        <f>IF(ISERROR(VLOOKUP($AN827,技まとめ!$A$1:$F$380,6,FALSE)),"－",VLOOKUP($AN827,技まとめ!$A$1:$F$380,6,FALSE))</f>
        <v>SC</v>
      </c>
      <c r="AP827" s="3">
        <f>IF(ISERROR(VLOOKUP($AN827,技まとめ!$A$1:$F$380,3,FALSE)),"－",VLOOKUP($AN827,技まとめ!$A$1:$F$380,3,FALSE))</f>
        <v>44</v>
      </c>
      <c r="AQ827" s="3">
        <f>IF(ISERROR(VLOOKUP($AN827,技まとめ!$A$1:$F$380,5,FALSE)),"－",VLOOKUP($AN827,技まとめ!$A$1:$F$380,5,FALSE))</f>
        <v>28</v>
      </c>
      <c r="AR827" s="3" t="str">
        <f>IF($E827=IF(ISERROR(VLOOKUP($AN827,技まとめ!$A$1:$F$380,4,FALSE)),"－",VLOOKUP($AN827,技まとめ!$A$1:$F$380,4,FALSE)),"一致","")</f>
        <v/>
      </c>
      <c r="AS827" s="9" t="s">
        <v>735</v>
      </c>
      <c r="AT827" s="3" t="str">
        <f>IF(ISERROR(VLOOKUP($AS827,技まとめ!$A$1:$F$380,6,FALSE)),"－",VLOOKUP($AS827,技まとめ!$A$1:$F$380,6,FALSE))</f>
        <v>SC</v>
      </c>
      <c r="AU827" s="3">
        <f>IF(ISERROR(VLOOKUP($AS827,技まとめ!$A$1:$F$380,3,FALSE)),"－",VLOOKUP($AS827,技まとめ!$A$1:$F$380,3,FALSE))</f>
        <v>51</v>
      </c>
      <c r="AV827" s="3">
        <f>IF(ISERROR(VLOOKUP($AS827,技まとめ!$A$1:$F$380,5,FALSE)),"－",VLOOKUP($AS827,技まとめ!$A$1:$F$380,5,FALSE))</f>
        <v>31</v>
      </c>
      <c r="AW827" s="3" t="str">
        <f>IF($E827=IF(ISERROR(VLOOKUP($AS827,技まとめ!$A$1:$F$380,4,FALSE)),"－",VLOOKUP($AS827,技まとめ!$A$1:$F$380,4,FALSE)),"一致","")</f>
        <v>一致</v>
      </c>
      <c r="AX827" s="12" t="str">
        <f t="shared" si="174"/>
        <v>たつまきせんぷうスパイラルショットクロスドライブダブルグレネード</v>
      </c>
      <c r="AY827" s="12" t="str">
        <f t="shared" si="175"/>
        <v>たつまきせんぷうスパイラルショットクロスドライブダブルグレネード</v>
      </c>
      <c r="AZ827" s="12" t="str">
        <f t="shared" si="176"/>
        <v>たつまきせんぷうスパイラルショットクロスドライブダブルグレネード</v>
      </c>
      <c r="BA827" s="12" t="str">
        <f t="shared" si="177"/>
        <v>たつまきせんぷうスパイラルショットクロスドライブダブルグレネード</v>
      </c>
      <c r="BB827" s="11" t="str">
        <f t="shared" si="178"/>
        <v>DRNSSCSC</v>
      </c>
      <c r="BC827" s="11" t="str">
        <f t="shared" si="179"/>
        <v>DRNSSCSC</v>
      </c>
      <c r="BD827" s="11" t="str">
        <f t="shared" si="180"/>
        <v>DRNSSCSC</v>
      </c>
      <c r="BE827" s="11" t="str">
        <f t="shared" si="181"/>
        <v>DRNSSCSC</v>
      </c>
    </row>
    <row r="828" spans="1:57" ht="11.25" hidden="1" customHeight="1">
      <c r="A828" s="6">
        <v>826</v>
      </c>
      <c r="B828" s="7" t="s">
        <v>2038</v>
      </c>
      <c r="C828" s="8" t="s">
        <v>2039</v>
      </c>
      <c r="D828" s="7" t="s">
        <v>72</v>
      </c>
      <c r="E828" s="7" t="s">
        <v>81</v>
      </c>
      <c r="F828" s="7" t="s">
        <v>82</v>
      </c>
      <c r="G828" s="9">
        <v>119</v>
      </c>
      <c r="H828" s="9">
        <v>107</v>
      </c>
      <c r="I828" s="9">
        <v>44</v>
      </c>
      <c r="J828" s="9">
        <v>53</v>
      </c>
      <c r="K828" s="9">
        <v>57</v>
      </c>
      <c r="L828" s="9">
        <v>45</v>
      </c>
      <c r="M828" s="9">
        <v>57</v>
      </c>
      <c r="N828" s="9">
        <v>53</v>
      </c>
      <c r="O828" s="9">
        <v>54</v>
      </c>
      <c r="P828" s="9">
        <v>66</v>
      </c>
      <c r="Q828" s="10">
        <v>94</v>
      </c>
      <c r="R828" s="11">
        <v>47</v>
      </c>
      <c r="S828" s="11">
        <v>1</v>
      </c>
      <c r="T828" s="11">
        <v>95</v>
      </c>
      <c r="U828" s="11">
        <v>107</v>
      </c>
      <c r="V828" s="11">
        <v>1</v>
      </c>
      <c r="W828" s="11">
        <v>104</v>
      </c>
      <c r="X828" s="11">
        <f t="shared" si="168"/>
        <v>449</v>
      </c>
      <c r="Y828" s="11">
        <f t="shared" si="169"/>
        <v>4285</v>
      </c>
      <c r="Z828" s="11">
        <f t="shared" si="170"/>
        <v>2175</v>
      </c>
      <c r="AA828" s="11">
        <f t="shared" si="171"/>
        <v>3855</v>
      </c>
      <c r="AB828" s="11">
        <f t="shared" si="172"/>
        <v>3855</v>
      </c>
      <c r="AC828" s="6">
        <f t="shared" si="173"/>
        <v>4555</v>
      </c>
      <c r="AD828" s="9" t="s">
        <v>168</v>
      </c>
      <c r="AE828" s="3" t="str">
        <f>IF(ISERROR(VLOOKUP($AD828,技まとめ!$A$1:$F$380,6,FALSE)),"－",VLOOKUP($AD828,技まとめ!$A$1:$F$380,6,FALSE))</f>
        <v>BL</v>
      </c>
      <c r="AF828" s="3">
        <f>IF(ISERROR(VLOOKUP($AD828,技まとめ!$A$1:$F$380,3,FALSE)),"－",VLOOKUP($AD828,技まとめ!$A$1:$F$380,3,FALSE))</f>
        <v>25</v>
      </c>
      <c r="AG828" s="3">
        <f>IF(ISERROR(VLOOKUP($AD828,技まとめ!$A$1:$F$380,5,FALSE)),"－",VLOOKUP($AD828,技まとめ!$A$1:$F$380,5,FALSE))</f>
        <v>12</v>
      </c>
      <c r="AH828" s="3" t="str">
        <f>IF($E828=IF(ISERROR(VLOOKUP($AD828,技まとめ!$A$1:$F$380,4,FALSE)),"－",VLOOKUP($AD828,技まとめ!$A$1:$F$380,4,FALSE)),"一致","")</f>
        <v/>
      </c>
      <c r="AI828" s="9" t="s">
        <v>686</v>
      </c>
      <c r="AJ828" s="3" t="str">
        <f>IF(ISERROR(VLOOKUP($AI828,技まとめ!$A$1:$F$380,6,FALSE)),"－",VLOOKUP($AI828,技まとめ!$A$1:$F$380,6,FALSE))</f>
        <v>DR</v>
      </c>
      <c r="AK828" s="3">
        <f>IF(ISERROR(VLOOKUP($AI828,技まとめ!$A$1:$F$380,3,FALSE)),"－",VLOOKUP($AI828,技まとめ!$A$1:$F$380,3,FALSE))</f>
        <v>34</v>
      </c>
      <c r="AL828" s="3">
        <f>IF(ISERROR(VLOOKUP($AI828,技まとめ!$A$1:$F$380,5,FALSE)),"－",VLOOKUP($AI828,技まとめ!$A$1:$F$380,5,FALSE))</f>
        <v>27</v>
      </c>
      <c r="AM828" s="3" t="str">
        <f>IF($E828=IF(ISERROR(VLOOKUP($AI828,技まとめ!$A$1:$F$380,4,FALSE)),"－",VLOOKUP($AI828,技まとめ!$A$1:$F$380,4,FALSE)),"一致","")</f>
        <v/>
      </c>
      <c r="AN828" s="9" t="s">
        <v>398</v>
      </c>
      <c r="AO828" s="3" t="str">
        <f>IF(ISERROR(VLOOKUP($AN828,技まとめ!$A$1:$F$380,6,FALSE)),"－",VLOOKUP($AN828,技まとめ!$A$1:$F$380,6,FALSE))</f>
        <v>BB</v>
      </c>
      <c r="AP828" s="3">
        <f>IF(ISERROR(VLOOKUP($AN828,技まとめ!$A$1:$F$380,3,FALSE)),"－",VLOOKUP($AN828,技まとめ!$A$1:$F$380,3,FALSE))</f>
        <v>71</v>
      </c>
      <c r="AQ828" s="3">
        <f>IF(ISERROR(VLOOKUP($AN828,技まとめ!$A$1:$F$380,5,FALSE)),"－",VLOOKUP($AN828,技まとめ!$A$1:$F$380,5,FALSE))</f>
        <v>44</v>
      </c>
      <c r="AR828" s="3" t="str">
        <f>IF($E828=IF(ISERROR(VLOOKUP($AN828,技まとめ!$A$1:$F$380,4,FALSE)),"－",VLOOKUP($AN828,技まとめ!$A$1:$F$380,4,FALSE)),"一致","")</f>
        <v/>
      </c>
      <c r="AS828" s="9" t="s">
        <v>118</v>
      </c>
      <c r="AT828" s="3" t="str">
        <f>IF(ISERROR(VLOOKUP($AS828,技まとめ!$A$1:$F$380,6,FALSE)),"－",VLOOKUP($AS828,技まとめ!$A$1:$F$380,6,FALSE))</f>
        <v>BS</v>
      </c>
      <c r="AU828" s="3">
        <f>IF(ISERROR(VLOOKUP($AS828,技まとめ!$A$1:$F$380,3,FALSE)),"－",VLOOKUP($AS828,技まとめ!$A$1:$F$380,3,FALSE))</f>
        <v>64</v>
      </c>
      <c r="AV828" s="3">
        <f>IF(ISERROR(VLOOKUP($AS828,技まとめ!$A$1:$F$380,5,FALSE)),"－",VLOOKUP($AS828,技まとめ!$A$1:$F$380,5,FALSE))</f>
        <v>37</v>
      </c>
      <c r="AW828" s="3" t="str">
        <f>IF($E828=IF(ISERROR(VLOOKUP($AS828,技まとめ!$A$1:$F$380,4,FALSE)),"－",VLOOKUP($AS828,技まとめ!$A$1:$F$380,4,FALSE)),"一致","")</f>
        <v/>
      </c>
      <c r="AX828" s="12" t="str">
        <f t="shared" si="174"/>
        <v>キラースライドヒートタックルアイアンウォールクンフーアタック</v>
      </c>
      <c r="AY828" s="12" t="str">
        <f t="shared" si="175"/>
        <v>キラースライドヒートタックルアイアンウォールクンフーアタック</v>
      </c>
      <c r="AZ828" s="12" t="str">
        <f t="shared" si="176"/>
        <v>キラースライドヒートタックルアイアンウォールクンフーアタック</v>
      </c>
      <c r="BA828" s="12" t="str">
        <f t="shared" si="177"/>
        <v>キラースライドヒートタックルアイアンウォールクンフーアタック</v>
      </c>
      <c r="BB828" s="11" t="str">
        <f t="shared" si="178"/>
        <v>BLDRBBBS</v>
      </c>
      <c r="BC828" s="11" t="str">
        <f t="shared" si="179"/>
        <v>BLDRBBBS</v>
      </c>
      <c r="BD828" s="11" t="str">
        <f t="shared" si="180"/>
        <v>BLDRBBBS</v>
      </c>
      <c r="BE828" s="11" t="str">
        <f t="shared" si="181"/>
        <v>BLDRBBBS</v>
      </c>
    </row>
    <row r="829" spans="1:57" ht="11.25" hidden="1" customHeight="1">
      <c r="A829" s="6">
        <v>827</v>
      </c>
      <c r="B829" s="7" t="s">
        <v>2040</v>
      </c>
      <c r="C829" s="8" t="s">
        <v>2041</v>
      </c>
      <c r="D829" s="7" t="s">
        <v>72</v>
      </c>
      <c r="E829" s="7" t="s">
        <v>102</v>
      </c>
      <c r="F829" s="7" t="s">
        <v>128</v>
      </c>
      <c r="G829" s="9">
        <v>121</v>
      </c>
      <c r="H829" s="9">
        <v>97</v>
      </c>
      <c r="I829" s="9">
        <v>47</v>
      </c>
      <c r="J829" s="9">
        <v>53</v>
      </c>
      <c r="K829" s="9">
        <v>51</v>
      </c>
      <c r="L829" s="9">
        <v>53</v>
      </c>
      <c r="M829" s="9">
        <v>62</v>
      </c>
      <c r="N829" s="9">
        <v>57</v>
      </c>
      <c r="O829" s="9">
        <v>55</v>
      </c>
      <c r="P829" s="9">
        <v>45</v>
      </c>
      <c r="Q829" s="10">
        <v>97</v>
      </c>
      <c r="R829" s="11">
        <v>24</v>
      </c>
      <c r="S829" s="11">
        <v>1</v>
      </c>
      <c r="T829" s="11">
        <v>103</v>
      </c>
      <c r="U829" s="11">
        <v>112</v>
      </c>
      <c r="V829" s="11">
        <v>1</v>
      </c>
      <c r="W829" s="11">
        <v>105</v>
      </c>
      <c r="X829" s="11">
        <f t="shared" si="168"/>
        <v>443</v>
      </c>
      <c r="Y829" s="11">
        <f t="shared" si="169"/>
        <v>4410</v>
      </c>
      <c r="Z829" s="11">
        <f t="shared" si="170"/>
        <v>1375</v>
      </c>
      <c r="AA829" s="11">
        <f t="shared" si="171"/>
        <v>4140</v>
      </c>
      <c r="AB829" s="11">
        <f t="shared" si="172"/>
        <v>4140</v>
      </c>
      <c r="AC829" s="6">
        <f t="shared" si="173"/>
        <v>4765</v>
      </c>
      <c r="AD829" s="9" t="s">
        <v>147</v>
      </c>
      <c r="AE829" s="3" t="str">
        <f>IF(ISERROR(VLOOKUP($AD829,技まとめ!$A$1:$F$380,6,FALSE)),"－",VLOOKUP($AD829,技まとめ!$A$1:$F$380,6,FALSE))</f>
        <v>－</v>
      </c>
      <c r="AF829" s="3">
        <f>IF(ISERROR(VLOOKUP($AD829,技まとめ!$A$1:$F$380,3,FALSE)),"－",VLOOKUP($AD829,技まとめ!$A$1:$F$380,3,FALSE))</f>
        <v>0</v>
      </c>
      <c r="AG829" s="3">
        <f>IF(ISERROR(VLOOKUP($AD829,技まとめ!$A$1:$F$380,5,FALSE)),"－",VLOOKUP($AD829,技まとめ!$A$1:$F$380,5,FALSE))</f>
        <v>0</v>
      </c>
      <c r="AH829" s="3" t="str">
        <f>IF($E829=IF(ISERROR(VLOOKUP($AD829,技まとめ!$A$1:$F$380,4,FALSE)),"－",VLOOKUP($AD829,技まとめ!$A$1:$F$380,4,FALSE)),"一致","")</f>
        <v/>
      </c>
      <c r="AI829" s="9" t="s">
        <v>321</v>
      </c>
      <c r="AJ829" s="3" t="str">
        <f>IF(ISERROR(VLOOKUP($AI829,技まとめ!$A$1:$F$380,6,FALSE)),"－",VLOOKUP($AI829,技まとめ!$A$1:$F$380,6,FALSE))</f>
        <v>DR</v>
      </c>
      <c r="AK829" s="3">
        <f>IF(ISERROR(VLOOKUP($AI829,技まとめ!$A$1:$F$380,3,FALSE)),"－",VLOOKUP($AI829,技まとめ!$A$1:$F$380,3,FALSE))</f>
        <v>13</v>
      </c>
      <c r="AL829" s="3">
        <f>IF(ISERROR(VLOOKUP($AI829,技まとめ!$A$1:$F$380,5,FALSE)),"－",VLOOKUP($AI829,技まとめ!$A$1:$F$380,5,FALSE))</f>
        <v>20</v>
      </c>
      <c r="AM829" s="3" t="str">
        <f>IF($E829=IF(ISERROR(VLOOKUP($AI829,技まとめ!$A$1:$F$380,4,FALSE)),"－",VLOOKUP($AI829,技まとめ!$A$1:$F$380,4,FALSE)),"一致","")</f>
        <v/>
      </c>
      <c r="AN829" s="9" t="s">
        <v>335</v>
      </c>
      <c r="AO829" s="3" t="str">
        <f>IF(ISERROR(VLOOKUP($AN829,技まとめ!$A$1:$F$380,6,FALSE)),"－",VLOOKUP($AN829,技まとめ!$A$1:$F$380,6,FALSE))</f>
        <v>SC</v>
      </c>
      <c r="AP829" s="3">
        <f>IF(ISERROR(VLOOKUP($AN829,技まとめ!$A$1:$F$380,3,FALSE)),"－",VLOOKUP($AN829,技まとめ!$A$1:$F$380,3,FALSE))</f>
        <v>51</v>
      </c>
      <c r="AQ829" s="3">
        <f>IF(ISERROR(VLOOKUP($AN829,技まとめ!$A$1:$F$380,5,FALSE)),"－",VLOOKUP($AN829,技まとめ!$A$1:$F$380,5,FALSE))</f>
        <v>31</v>
      </c>
      <c r="AR829" s="3" t="str">
        <f>IF($E829=IF(ISERROR(VLOOKUP($AN829,技まとめ!$A$1:$F$380,4,FALSE)),"－",VLOOKUP($AN829,技まとめ!$A$1:$F$380,4,FALSE)),"一致","")</f>
        <v>一致</v>
      </c>
      <c r="AS829" s="9" t="s">
        <v>482</v>
      </c>
      <c r="AT829" s="3" t="str">
        <f>IF(ISERROR(VLOOKUP($AS829,技まとめ!$A$1:$F$380,6,FALSE)),"－",VLOOKUP($AS829,技まとめ!$A$1:$F$380,6,FALSE))</f>
        <v>BL</v>
      </c>
      <c r="AU829" s="3">
        <f>IF(ISERROR(VLOOKUP($AS829,技まとめ!$A$1:$F$380,3,FALSE)),"－",VLOOKUP($AS829,技まとめ!$A$1:$F$380,3,FALSE))</f>
        <v>83</v>
      </c>
      <c r="AV829" s="3">
        <f>IF(ISERROR(VLOOKUP($AS829,技まとめ!$A$1:$F$380,5,FALSE)),"－",VLOOKUP($AS829,技まとめ!$A$1:$F$380,5,FALSE))</f>
        <v>48</v>
      </c>
      <c r="AW829" s="3" t="str">
        <f>IF($E829=IF(ISERROR(VLOOKUP($AS829,技まとめ!$A$1:$F$380,4,FALSE)),"－",VLOOKUP($AS829,技まとめ!$A$1:$F$380,4,FALSE)),"一致","")</f>
        <v/>
      </c>
      <c r="AX829" s="12" t="str">
        <f t="shared" si="174"/>
        <v>やくびょうがみモンキーターンダイナマイトシュートハーヴェスト</v>
      </c>
      <c r="AY829" s="12" t="str">
        <f t="shared" si="175"/>
        <v>やくびょうがみモンキーターンダイナマイトシュートハーヴェスト</v>
      </c>
      <c r="AZ829" s="12" t="str">
        <f t="shared" si="176"/>
        <v>やくびょうがみモンキーターンダイナマイトシュートハーヴェスト</v>
      </c>
      <c r="BA829" s="12" t="str">
        <f t="shared" si="177"/>
        <v>やくびょうがみモンキーターンダイナマイトシュートハーヴェスト</v>
      </c>
      <c r="BB829" s="11" t="str">
        <f t="shared" si="178"/>
        <v>－DRSCBL</v>
      </c>
      <c r="BC829" s="11" t="str">
        <f t="shared" si="179"/>
        <v>－DRSCBL</v>
      </c>
      <c r="BD829" s="11" t="str">
        <f t="shared" si="180"/>
        <v>－DRSCBL</v>
      </c>
      <c r="BE829" s="11" t="str">
        <f t="shared" si="181"/>
        <v>－DRSCBL</v>
      </c>
    </row>
    <row r="830" spans="1:57" ht="11.25" hidden="1" customHeight="1">
      <c r="A830" s="6">
        <v>828</v>
      </c>
      <c r="B830" s="7" t="s">
        <v>2042</v>
      </c>
      <c r="C830" s="8" t="s">
        <v>2043</v>
      </c>
      <c r="D830" s="7" t="s">
        <v>72</v>
      </c>
      <c r="E830" s="7" t="s">
        <v>73</v>
      </c>
      <c r="F830" s="7" t="s">
        <v>74</v>
      </c>
      <c r="G830" s="9">
        <v>124</v>
      </c>
      <c r="H830" s="9">
        <v>104</v>
      </c>
      <c r="I830" s="9">
        <v>57</v>
      </c>
      <c r="J830" s="9">
        <v>51</v>
      </c>
      <c r="K830" s="9">
        <v>49</v>
      </c>
      <c r="L830" s="9">
        <v>56</v>
      </c>
      <c r="M830" s="9">
        <v>45</v>
      </c>
      <c r="N830" s="9">
        <v>57</v>
      </c>
      <c r="O830" s="9">
        <v>54</v>
      </c>
      <c r="P830" s="9">
        <v>62</v>
      </c>
      <c r="Q830" s="10">
        <v>107</v>
      </c>
      <c r="R830" s="11">
        <v>37</v>
      </c>
      <c r="S830" s="11">
        <v>1</v>
      </c>
      <c r="T830" s="11">
        <v>106</v>
      </c>
      <c r="U830" s="11">
        <v>95</v>
      </c>
      <c r="V830" s="11">
        <v>1</v>
      </c>
      <c r="W830" s="11">
        <v>104</v>
      </c>
      <c r="X830" s="11">
        <f t="shared" si="168"/>
        <v>451</v>
      </c>
      <c r="Y830" s="11">
        <f t="shared" si="169"/>
        <v>4805</v>
      </c>
      <c r="Z830" s="11">
        <f t="shared" si="170"/>
        <v>1825</v>
      </c>
      <c r="AA830" s="11">
        <f t="shared" si="171"/>
        <v>4240</v>
      </c>
      <c r="AB830" s="11">
        <f t="shared" si="172"/>
        <v>4240</v>
      </c>
      <c r="AC830" s="6">
        <f t="shared" si="173"/>
        <v>4945</v>
      </c>
      <c r="AD830" s="9" t="s">
        <v>225</v>
      </c>
      <c r="AE830" s="3" t="str">
        <f>IF(ISERROR(VLOOKUP($AD830,技まとめ!$A$1:$F$380,6,FALSE)),"－",VLOOKUP($AD830,技まとめ!$A$1:$F$380,6,FALSE))</f>
        <v>CA</v>
      </c>
      <c r="AF830" s="3">
        <f>IF(ISERROR(VLOOKUP($AD830,技まとめ!$A$1:$F$380,3,FALSE)),"－",VLOOKUP($AD830,技まとめ!$A$1:$F$380,3,FALSE))</f>
        <v>17</v>
      </c>
      <c r="AG830" s="3">
        <f>IF(ISERROR(VLOOKUP($AD830,技まとめ!$A$1:$F$380,5,FALSE)),"－",VLOOKUP($AD830,技まとめ!$A$1:$F$380,5,FALSE))</f>
        <v>20</v>
      </c>
      <c r="AH830" s="3" t="str">
        <f>IF($E830=IF(ISERROR(VLOOKUP($AD830,技まとめ!$A$1:$F$380,4,FALSE)),"－",VLOOKUP($AD830,技まとめ!$A$1:$F$380,4,FALSE)),"一致","")</f>
        <v/>
      </c>
      <c r="AI830" s="9" t="s">
        <v>1134</v>
      </c>
      <c r="AJ830" s="3" t="str">
        <f>IF(ISERROR(VLOOKUP($AI830,技まとめ!$A$1:$F$380,6,FALSE)),"－",VLOOKUP($AI830,技まとめ!$A$1:$F$380,6,FALSE))</f>
        <v>NS</v>
      </c>
      <c r="AK830" s="3">
        <f>IF(ISERROR(VLOOKUP($AI830,技まとめ!$A$1:$F$380,3,FALSE)),"－",VLOOKUP($AI830,技まとめ!$A$1:$F$380,3,FALSE))</f>
        <v>70</v>
      </c>
      <c r="AL830" s="3">
        <f>IF(ISERROR(VLOOKUP($AI830,技まとめ!$A$1:$F$380,5,FALSE)),"－",VLOOKUP($AI830,技まとめ!$A$1:$F$380,5,FALSE))</f>
        <v>40</v>
      </c>
      <c r="AM830" s="3" t="str">
        <f>IF($E830=IF(ISERROR(VLOOKUP($AI830,技まとめ!$A$1:$F$380,4,FALSE)),"－",VLOOKUP($AI830,技まとめ!$A$1:$F$380,4,FALSE)),"一致","")</f>
        <v/>
      </c>
      <c r="AN830" s="9" t="s">
        <v>251</v>
      </c>
      <c r="AO830" s="3" t="str">
        <f>IF(ISERROR(VLOOKUP($AN830,技まとめ!$A$1:$F$380,6,FALSE)),"－",VLOOKUP($AN830,技まとめ!$A$1:$F$380,6,FALSE))</f>
        <v>BL</v>
      </c>
      <c r="AP830" s="3">
        <f>IF(ISERROR(VLOOKUP($AN830,技まとめ!$A$1:$F$380,3,FALSE)),"－",VLOOKUP($AN830,技まとめ!$A$1:$F$380,3,FALSE))</f>
        <v>46</v>
      </c>
      <c r="AQ830" s="3">
        <f>IF(ISERROR(VLOOKUP($AN830,技まとめ!$A$1:$F$380,5,FALSE)),"－",VLOOKUP($AN830,技まとめ!$A$1:$F$380,5,FALSE))</f>
        <v>33</v>
      </c>
      <c r="AR830" s="3" t="str">
        <f>IF($E830=IF(ISERROR(VLOOKUP($AN830,技まとめ!$A$1:$F$380,4,FALSE)),"－",VLOOKUP($AN830,技まとめ!$A$1:$F$380,4,FALSE)),"一致","")</f>
        <v/>
      </c>
      <c r="AS830" s="9" t="s">
        <v>573</v>
      </c>
      <c r="AT830" s="3" t="str">
        <f>IF(ISERROR(VLOOKUP($AS830,技まとめ!$A$1:$F$380,6,FALSE)),"－",VLOOKUP($AS830,技まとめ!$A$1:$F$380,6,FALSE))</f>
        <v>P2</v>
      </c>
      <c r="AU830" s="3">
        <f>IF(ISERROR(VLOOKUP($AS830,技まとめ!$A$1:$F$380,3,FALSE)),"－",VLOOKUP($AS830,技まとめ!$A$1:$F$380,3,FALSE))</f>
        <v>71</v>
      </c>
      <c r="AV830" s="3">
        <f>IF(ISERROR(VLOOKUP($AS830,技まとめ!$A$1:$F$380,5,FALSE)),"－",VLOOKUP($AS830,技まとめ!$A$1:$F$380,5,FALSE))</f>
        <v>42</v>
      </c>
      <c r="AW830" s="3" t="str">
        <f>IF($E830=IF(ISERROR(VLOOKUP($AS830,技まとめ!$A$1:$F$380,4,FALSE)),"－",VLOOKUP($AS830,技まとめ!$A$1:$F$380,4,FALSE)),"一致","")</f>
        <v/>
      </c>
      <c r="AX830" s="12" t="str">
        <f t="shared" si="174"/>
        <v>キラーブレードメガロドンくものいとつなみウォール</v>
      </c>
      <c r="AY830" s="12" t="str">
        <f t="shared" si="175"/>
        <v>キラーブレードメガロドンくものいとつなみウォール</v>
      </c>
      <c r="AZ830" s="12" t="str">
        <f t="shared" si="176"/>
        <v>キラーブレードメガロドンくものいとつなみウォール</v>
      </c>
      <c r="BA830" s="12" t="str">
        <f t="shared" si="177"/>
        <v>キラーブレードメガロドンくものいとつなみウォール</v>
      </c>
      <c r="BB830" s="11" t="str">
        <f t="shared" si="178"/>
        <v>CANSBLP2</v>
      </c>
      <c r="BC830" s="11" t="str">
        <f t="shared" si="179"/>
        <v>CANSBLP2</v>
      </c>
      <c r="BD830" s="11" t="str">
        <f t="shared" si="180"/>
        <v>CANSBLP2</v>
      </c>
      <c r="BE830" s="11" t="str">
        <f t="shared" si="181"/>
        <v>CANSBLP2</v>
      </c>
    </row>
    <row r="831" spans="1:57" ht="11.25" hidden="1" customHeight="1">
      <c r="A831" s="6">
        <v>829</v>
      </c>
      <c r="B831" s="7" t="s">
        <v>2044</v>
      </c>
      <c r="C831" s="8" t="s">
        <v>2045</v>
      </c>
      <c r="D831" s="7" t="s">
        <v>72</v>
      </c>
      <c r="E831" s="7" t="s">
        <v>73</v>
      </c>
      <c r="F831" s="7" t="s">
        <v>82</v>
      </c>
      <c r="G831" s="9">
        <v>120</v>
      </c>
      <c r="H831" s="9">
        <v>101</v>
      </c>
      <c r="I831" s="9">
        <v>53</v>
      </c>
      <c r="J831" s="9">
        <v>57</v>
      </c>
      <c r="K831" s="9">
        <v>53</v>
      </c>
      <c r="L831" s="9">
        <v>62</v>
      </c>
      <c r="M831" s="9">
        <v>52</v>
      </c>
      <c r="N831" s="9">
        <v>56</v>
      </c>
      <c r="O831" s="9">
        <v>53</v>
      </c>
      <c r="P831" s="9">
        <v>37</v>
      </c>
      <c r="Q831" s="10">
        <v>103</v>
      </c>
      <c r="R831" s="11">
        <v>21</v>
      </c>
      <c r="S831" s="11">
        <v>1</v>
      </c>
      <c r="T831" s="11">
        <v>112</v>
      </c>
      <c r="U831" s="11">
        <v>102</v>
      </c>
      <c r="V831" s="11">
        <v>1</v>
      </c>
      <c r="W831" s="11">
        <v>103</v>
      </c>
      <c r="X831" s="11">
        <f t="shared" si="168"/>
        <v>443</v>
      </c>
      <c r="Y831" s="11">
        <f t="shared" si="169"/>
        <v>4640</v>
      </c>
      <c r="Z831" s="11">
        <f t="shared" si="170"/>
        <v>1260</v>
      </c>
      <c r="AA831" s="11">
        <f t="shared" si="171"/>
        <v>4445</v>
      </c>
      <c r="AB831" s="11">
        <f t="shared" si="172"/>
        <v>4445</v>
      </c>
      <c r="AC831" s="6">
        <f t="shared" si="173"/>
        <v>5100</v>
      </c>
      <c r="AD831" s="9" t="s">
        <v>156</v>
      </c>
      <c r="AE831" s="3" t="str">
        <f>IF(ISERROR(VLOOKUP($AD831,技まとめ!$A$1:$F$380,6,FALSE)),"－",VLOOKUP($AD831,技まとめ!$A$1:$F$380,6,FALSE))</f>
        <v>BB</v>
      </c>
      <c r="AF831" s="3">
        <f>IF(ISERROR(VLOOKUP($AD831,技まとめ!$A$1:$F$380,3,FALSE)),"－",VLOOKUP($AD831,技まとめ!$A$1:$F$380,3,FALSE))</f>
        <v>17</v>
      </c>
      <c r="AG831" s="3">
        <f>IF(ISERROR(VLOOKUP($AD831,技まとめ!$A$1:$F$380,5,FALSE)),"－",VLOOKUP($AD831,技まとめ!$A$1:$F$380,5,FALSE))</f>
        <v>20</v>
      </c>
      <c r="AH831" s="3" t="str">
        <f>IF($E831=IF(ISERROR(VLOOKUP($AD831,技まとめ!$A$1:$F$380,4,FALSE)),"－",VLOOKUP($AD831,技まとめ!$A$1:$F$380,4,FALSE)),"一致","")</f>
        <v/>
      </c>
      <c r="AI831" s="9" t="s">
        <v>157</v>
      </c>
      <c r="AJ831" s="3" t="str">
        <f>IF(ISERROR(VLOOKUP($AI831,技まとめ!$A$1:$F$380,6,FALSE)),"－",VLOOKUP($AI831,技まとめ!$A$1:$F$380,6,FALSE))</f>
        <v>BL</v>
      </c>
      <c r="AK831" s="3">
        <f>IF(ISERROR(VLOOKUP($AI831,技まとめ!$A$1:$F$380,3,FALSE)),"－",VLOOKUP($AI831,技まとめ!$A$1:$F$380,3,FALSE))</f>
        <v>47</v>
      </c>
      <c r="AL831" s="3">
        <f>IF(ISERROR(VLOOKUP($AI831,技まとめ!$A$1:$F$380,5,FALSE)),"－",VLOOKUP($AI831,技まとめ!$A$1:$F$380,5,FALSE))</f>
        <v>32</v>
      </c>
      <c r="AM831" s="3" t="str">
        <f>IF($E831=IF(ISERROR(VLOOKUP($AI831,技まとめ!$A$1:$F$380,4,FALSE)),"－",VLOOKUP($AI831,技まとめ!$A$1:$F$380,4,FALSE)),"一致","")</f>
        <v>一致</v>
      </c>
      <c r="AN831" s="9" t="s">
        <v>273</v>
      </c>
      <c r="AO831" s="3" t="str">
        <f>IF(ISERROR(VLOOKUP($AN831,技まとめ!$A$1:$F$380,6,FALSE)),"－",VLOOKUP($AN831,技まとめ!$A$1:$F$380,6,FALSE))</f>
        <v>BL</v>
      </c>
      <c r="AP831" s="3">
        <f>IF(ISERROR(VLOOKUP($AN831,技まとめ!$A$1:$F$380,3,FALSE)),"－",VLOOKUP($AN831,技まとめ!$A$1:$F$380,3,FALSE))</f>
        <v>17</v>
      </c>
      <c r="AQ831" s="3">
        <f>IF(ISERROR(VLOOKUP($AN831,技まとめ!$A$1:$F$380,5,FALSE)),"－",VLOOKUP($AN831,技まとめ!$A$1:$F$380,5,FALSE))</f>
        <v>20</v>
      </c>
      <c r="AR831" s="3" t="str">
        <f>IF($E831=IF(ISERROR(VLOOKUP($AN831,技まとめ!$A$1:$F$380,4,FALSE)),"－",VLOOKUP($AN831,技まとめ!$A$1:$F$380,4,FALSE)),"一致","")</f>
        <v>一致</v>
      </c>
      <c r="AS831" s="9" t="s">
        <v>90</v>
      </c>
      <c r="AT831" s="3" t="str">
        <f>IF(ISERROR(VLOOKUP($AS831,技まとめ!$A$1:$F$380,6,FALSE)),"－",VLOOKUP($AS831,技まとめ!$A$1:$F$380,6,FALSE))</f>
        <v>DR</v>
      </c>
      <c r="AU831" s="3">
        <f>IF(ISERROR(VLOOKUP($AS831,技まとめ!$A$1:$F$380,3,FALSE)),"－",VLOOKUP($AS831,技まとめ!$A$1:$F$380,3,FALSE))</f>
        <v>46</v>
      </c>
      <c r="AV831" s="3">
        <f>IF(ISERROR(VLOOKUP($AS831,技まとめ!$A$1:$F$380,5,FALSE)),"－",VLOOKUP($AS831,技まとめ!$A$1:$F$380,5,FALSE))</f>
        <v>33</v>
      </c>
      <c r="AW831" s="3" t="str">
        <f>IF($E831=IF(ISERROR(VLOOKUP($AS831,技まとめ!$A$1:$F$380,4,FALSE)),"－",VLOOKUP($AS831,技まとめ!$A$1:$F$380,4,FALSE)),"一致","")</f>
        <v>一致</v>
      </c>
      <c r="AX831" s="12" t="str">
        <f t="shared" si="174"/>
        <v>ジャイアントスピンアースクェイクしこふみモグラフェイント</v>
      </c>
      <c r="AY831" s="12" t="str">
        <f t="shared" si="175"/>
        <v>ジャイアントスピンアースクェイクしこふみモグラフェイント</v>
      </c>
      <c r="AZ831" s="12" t="str">
        <f t="shared" si="176"/>
        <v>ジャイアントスピンアースクェイクしこふみモグラフェイント</v>
      </c>
      <c r="BA831" s="12" t="str">
        <f t="shared" si="177"/>
        <v>ジャイアントスピンアースクェイクしこふみモグラフェイント</v>
      </c>
      <c r="BB831" s="11" t="str">
        <f t="shared" si="178"/>
        <v>BBBLBLDR</v>
      </c>
      <c r="BC831" s="11" t="str">
        <f t="shared" si="179"/>
        <v>BBBLBLDR</v>
      </c>
      <c r="BD831" s="11" t="str">
        <f t="shared" si="180"/>
        <v>BBBLBLDR</v>
      </c>
      <c r="BE831" s="11" t="str">
        <f t="shared" si="181"/>
        <v>BBBLBLDR</v>
      </c>
    </row>
    <row r="832" spans="1:57" ht="11.25" hidden="1" customHeight="1">
      <c r="A832" s="6">
        <v>830</v>
      </c>
      <c r="B832" s="7" t="s">
        <v>2046</v>
      </c>
      <c r="C832" s="8" t="s">
        <v>2047</v>
      </c>
      <c r="D832" s="7" t="s">
        <v>72</v>
      </c>
      <c r="E832" s="7" t="s">
        <v>81</v>
      </c>
      <c r="F832" s="7" t="s">
        <v>128</v>
      </c>
      <c r="G832" s="9">
        <v>117</v>
      </c>
      <c r="H832" s="9">
        <v>102</v>
      </c>
      <c r="I832" s="9">
        <v>58</v>
      </c>
      <c r="J832" s="9">
        <v>57</v>
      </c>
      <c r="K832" s="9">
        <v>52</v>
      </c>
      <c r="L832" s="9">
        <v>62</v>
      </c>
      <c r="M832" s="9">
        <v>56</v>
      </c>
      <c r="N832" s="9">
        <v>51</v>
      </c>
      <c r="O832" s="9">
        <v>56</v>
      </c>
      <c r="P832" s="9">
        <v>21</v>
      </c>
      <c r="Q832" s="10">
        <v>108</v>
      </c>
      <c r="R832" s="11">
        <v>1</v>
      </c>
      <c r="S832" s="11">
        <v>1</v>
      </c>
      <c r="T832" s="11">
        <v>112</v>
      </c>
      <c r="U832" s="11">
        <v>106</v>
      </c>
      <c r="V832" s="11">
        <v>1</v>
      </c>
      <c r="W832" s="11">
        <v>104</v>
      </c>
      <c r="X832" s="11">
        <f t="shared" si="168"/>
        <v>433</v>
      </c>
      <c r="Y832" s="11">
        <f t="shared" si="169"/>
        <v>4845</v>
      </c>
      <c r="Z832" s="11">
        <f t="shared" si="170"/>
        <v>565</v>
      </c>
      <c r="AA832" s="11">
        <f t="shared" si="171"/>
        <v>4450</v>
      </c>
      <c r="AB832" s="11">
        <f t="shared" si="172"/>
        <v>4450</v>
      </c>
      <c r="AC832" s="6">
        <f t="shared" si="173"/>
        <v>5005</v>
      </c>
      <c r="AD832" s="9" t="s">
        <v>543</v>
      </c>
      <c r="AE832" s="3" t="str">
        <f>IF(ISERROR(VLOOKUP($AD832,技まとめ!$A$1:$F$380,6,FALSE)),"－",VLOOKUP($AD832,技まとめ!$A$1:$F$380,6,FALSE))</f>
        <v>SC</v>
      </c>
      <c r="AF832" s="3">
        <f>IF(ISERROR(VLOOKUP($AD832,技まとめ!$A$1:$F$380,3,FALSE)),"－",VLOOKUP($AD832,技まとめ!$A$1:$F$380,3,FALSE))</f>
        <v>25</v>
      </c>
      <c r="AG832" s="3">
        <f>IF(ISERROR(VLOOKUP($AD832,技まとめ!$A$1:$F$380,5,FALSE)),"－",VLOOKUP($AD832,技まとめ!$A$1:$F$380,5,FALSE))</f>
        <v>20</v>
      </c>
      <c r="AH832" s="3" t="str">
        <f>IF($E832=IF(ISERROR(VLOOKUP($AD832,技まとめ!$A$1:$F$380,4,FALSE)),"－",VLOOKUP($AD832,技まとめ!$A$1:$F$380,4,FALSE)),"一致","")</f>
        <v>一致</v>
      </c>
      <c r="AI832" s="9" t="s">
        <v>710</v>
      </c>
      <c r="AJ832" s="3" t="str">
        <f>IF(ISERROR(VLOOKUP($AI832,技まとめ!$A$1:$F$380,6,FALSE)),"－",VLOOKUP($AI832,技まとめ!$A$1:$F$380,6,FALSE))</f>
        <v>DR</v>
      </c>
      <c r="AK832" s="3">
        <f>IF(ISERROR(VLOOKUP($AI832,技まとめ!$A$1:$F$380,3,FALSE)),"－",VLOOKUP($AI832,技まとめ!$A$1:$F$380,3,FALSE))</f>
        <v>15</v>
      </c>
      <c r="AL832" s="3">
        <f>IF(ISERROR(VLOOKUP($AI832,技まとめ!$A$1:$F$380,5,FALSE)),"－",VLOOKUP($AI832,技まとめ!$A$1:$F$380,5,FALSE))</f>
        <v>20</v>
      </c>
      <c r="AM832" s="3" t="str">
        <f>IF($E832=IF(ISERROR(VLOOKUP($AI832,技まとめ!$A$1:$F$380,4,FALSE)),"－",VLOOKUP($AI832,技まとめ!$A$1:$F$380,4,FALSE)),"一致","")</f>
        <v/>
      </c>
      <c r="AN832" s="9" t="s">
        <v>330</v>
      </c>
      <c r="AO832" s="3" t="str">
        <f>IF(ISERROR(VLOOKUP($AN832,技まとめ!$A$1:$F$380,6,FALSE)),"－",VLOOKUP($AN832,技まとめ!$A$1:$F$380,6,FALSE))</f>
        <v>SC</v>
      </c>
      <c r="AP832" s="3">
        <f>IF(ISERROR(VLOOKUP($AN832,技まとめ!$A$1:$F$380,3,FALSE)),"－",VLOOKUP($AN832,技まとめ!$A$1:$F$380,3,FALSE))</f>
        <v>44</v>
      </c>
      <c r="AQ832" s="3">
        <f>IF(ISERROR(VLOOKUP($AN832,技まとめ!$A$1:$F$380,5,FALSE)),"－",VLOOKUP($AN832,技まとめ!$A$1:$F$380,5,FALSE))</f>
        <v>28</v>
      </c>
      <c r="AR832" s="3" t="str">
        <f>IF($E832=IF(ISERROR(VLOOKUP($AN832,技まとめ!$A$1:$F$380,4,FALSE)),"－",VLOOKUP($AN832,技まとめ!$A$1:$F$380,4,FALSE)),"一致","")</f>
        <v>一致</v>
      </c>
      <c r="AS832" s="9" t="s">
        <v>406</v>
      </c>
      <c r="AT832" s="3" t="str">
        <f>IF(ISERROR(VLOOKUP($AS832,技まとめ!$A$1:$F$380,6,FALSE)),"－",VLOOKUP($AS832,技まとめ!$A$1:$F$380,6,FALSE))</f>
        <v>BS</v>
      </c>
      <c r="AU832" s="3">
        <f>IF(ISERROR(VLOOKUP($AS832,技まとめ!$A$1:$F$380,3,FALSE)),"－",VLOOKUP($AS832,技まとめ!$A$1:$F$380,3,FALSE))</f>
        <v>59</v>
      </c>
      <c r="AV832" s="3">
        <f>IF(ISERROR(VLOOKUP($AS832,技まとめ!$A$1:$F$380,5,FALSE)),"－",VLOOKUP($AS832,技まとめ!$A$1:$F$380,5,FALSE))</f>
        <v>34</v>
      </c>
      <c r="AW832" s="3" t="str">
        <f>IF($E832=IF(ISERROR(VLOOKUP($AS832,技まとめ!$A$1:$F$380,4,FALSE)),"－",VLOOKUP($AS832,技まとめ!$A$1:$F$380,4,FALSE)),"一致","")</f>
        <v/>
      </c>
      <c r="AX832" s="12" t="str">
        <f t="shared" si="174"/>
        <v>スピニングシュートひとりワンツークロスドライブドこんじょうバット</v>
      </c>
      <c r="AY832" s="12" t="str">
        <f t="shared" si="175"/>
        <v>スピニングシュートひとりワンツークロスドライブドこんじょうバット</v>
      </c>
      <c r="AZ832" s="12" t="str">
        <f t="shared" si="176"/>
        <v>スピニングシュートひとりワンツークロスドライブドこんじょうバット</v>
      </c>
      <c r="BA832" s="12" t="str">
        <f t="shared" si="177"/>
        <v>スピニングシュートひとりワンツークロスドライブドこんじょうバット</v>
      </c>
      <c r="BB832" s="11" t="str">
        <f t="shared" si="178"/>
        <v>SCDRSCBS</v>
      </c>
      <c r="BC832" s="11" t="str">
        <f t="shared" si="179"/>
        <v>SCDRSCBS</v>
      </c>
      <c r="BD832" s="11" t="str">
        <f t="shared" si="180"/>
        <v>SCDRSCBS</v>
      </c>
      <c r="BE832" s="11" t="str">
        <f t="shared" si="181"/>
        <v>SCDRSCBS</v>
      </c>
    </row>
    <row r="833" spans="1:57" ht="11.25" hidden="1" customHeight="1">
      <c r="A833" s="6">
        <v>831</v>
      </c>
      <c r="B833" s="7" t="s">
        <v>2048</v>
      </c>
      <c r="C833" s="8" t="s">
        <v>2049</v>
      </c>
      <c r="D833" s="7" t="s">
        <v>72</v>
      </c>
      <c r="E833" s="7" t="s">
        <v>81</v>
      </c>
      <c r="F833" s="7" t="s">
        <v>128</v>
      </c>
      <c r="G833" s="9">
        <v>118</v>
      </c>
      <c r="H833" s="9">
        <v>116</v>
      </c>
      <c r="I833" s="9">
        <v>52</v>
      </c>
      <c r="J833" s="9">
        <v>51</v>
      </c>
      <c r="K833" s="9">
        <v>63</v>
      </c>
      <c r="L833" s="9">
        <v>55</v>
      </c>
      <c r="M833" s="9">
        <v>54</v>
      </c>
      <c r="N833" s="9">
        <v>54</v>
      </c>
      <c r="O833" s="9">
        <v>53</v>
      </c>
      <c r="P833" s="9">
        <v>33</v>
      </c>
      <c r="Q833" s="10">
        <v>102</v>
      </c>
      <c r="R833" s="11">
        <v>19</v>
      </c>
      <c r="S833" s="11">
        <v>1</v>
      </c>
      <c r="T833" s="11">
        <v>105</v>
      </c>
      <c r="U833" s="11">
        <v>104</v>
      </c>
      <c r="V833" s="11">
        <v>1</v>
      </c>
      <c r="W833" s="11">
        <v>103</v>
      </c>
      <c r="X833" s="11">
        <f t="shared" si="168"/>
        <v>435</v>
      </c>
      <c r="Y833" s="11">
        <f t="shared" si="169"/>
        <v>4600</v>
      </c>
      <c r="Z833" s="11">
        <f t="shared" si="170"/>
        <v>1190</v>
      </c>
      <c r="AA833" s="11">
        <f t="shared" si="171"/>
        <v>4200</v>
      </c>
      <c r="AB833" s="11">
        <f t="shared" si="172"/>
        <v>4200</v>
      </c>
      <c r="AC833" s="6">
        <f t="shared" si="173"/>
        <v>4810</v>
      </c>
      <c r="AD833" s="9" t="s">
        <v>83</v>
      </c>
      <c r="AE833" s="3" t="str">
        <f>IF(ISERROR(VLOOKUP($AD833,技まとめ!$A$1:$F$380,6,FALSE)),"－",VLOOKUP($AD833,技まとめ!$A$1:$F$380,6,FALSE))</f>
        <v>DR</v>
      </c>
      <c r="AF833" s="3">
        <f>IF(ISERROR(VLOOKUP($AD833,技まとめ!$A$1:$F$380,3,FALSE)),"－",VLOOKUP($AD833,技まとめ!$A$1:$F$380,3,FALSE))</f>
        <v>13</v>
      </c>
      <c r="AG833" s="3">
        <f>IF(ISERROR(VLOOKUP($AD833,技まとめ!$A$1:$F$380,5,FALSE)),"－",VLOOKUP($AD833,技まとめ!$A$1:$F$380,5,FALSE))</f>
        <v>20</v>
      </c>
      <c r="AH833" s="3" t="str">
        <f>IF($E833=IF(ISERROR(VLOOKUP($AD833,技まとめ!$A$1:$F$380,4,FALSE)),"－",VLOOKUP($AD833,技まとめ!$A$1:$F$380,4,FALSE)),"一致","")</f>
        <v>一致</v>
      </c>
      <c r="AI833" s="9" t="s">
        <v>106</v>
      </c>
      <c r="AJ833" s="3" t="str">
        <f>IF(ISERROR(VLOOKUP($AI833,技まとめ!$A$1:$F$380,6,FALSE)),"－",VLOOKUP($AI833,技まとめ!$A$1:$F$380,6,FALSE))</f>
        <v>BL</v>
      </c>
      <c r="AK833" s="3">
        <f>IF(ISERROR(VLOOKUP($AI833,技まとめ!$A$1:$F$380,3,FALSE)),"－",VLOOKUP($AI833,技まとめ!$A$1:$F$380,3,FALSE))</f>
        <v>77</v>
      </c>
      <c r="AL833" s="3">
        <f>IF(ISERROR(VLOOKUP($AI833,技まとめ!$A$1:$F$380,5,FALSE)),"－",VLOOKUP($AI833,技まとめ!$A$1:$F$380,5,FALSE))</f>
        <v>47</v>
      </c>
      <c r="AM833" s="3" t="str">
        <f>IF($E833=IF(ISERROR(VLOOKUP($AI833,技まとめ!$A$1:$F$380,4,FALSE)),"－",VLOOKUP($AI833,技まとめ!$A$1:$F$380,4,FALSE)),"一致","")</f>
        <v/>
      </c>
      <c r="AN833" s="9" t="s">
        <v>540</v>
      </c>
      <c r="AO833" s="3" t="str">
        <f>IF(ISERROR(VLOOKUP($AN833,技まとめ!$A$1:$F$380,6,FALSE)),"－",VLOOKUP($AN833,技まとめ!$A$1:$F$380,6,FALSE))</f>
        <v>BS</v>
      </c>
      <c r="AP833" s="3">
        <f>IF(ISERROR(VLOOKUP($AN833,技まとめ!$A$1:$F$380,3,FALSE)),"－",VLOOKUP($AN833,技まとめ!$A$1:$F$380,3,FALSE))</f>
        <v>51</v>
      </c>
      <c r="AQ833" s="3">
        <f>IF(ISERROR(VLOOKUP($AN833,技まとめ!$A$1:$F$380,5,FALSE)),"－",VLOOKUP($AN833,技まとめ!$A$1:$F$380,5,FALSE))</f>
        <v>31</v>
      </c>
      <c r="AR833" s="3" t="str">
        <f>IF($E833=IF(ISERROR(VLOOKUP($AN833,技まとめ!$A$1:$F$380,4,FALSE)),"－",VLOOKUP($AN833,技まとめ!$A$1:$F$380,4,FALSE)),"一致","")</f>
        <v>一致</v>
      </c>
      <c r="AS833" s="9" t="s">
        <v>1357</v>
      </c>
      <c r="AT833" s="3" t="str">
        <f>IF(ISERROR(VLOOKUP($AS833,技まとめ!$A$1:$F$380,6,FALSE)),"－",VLOOKUP($AS833,技まとめ!$A$1:$F$380,6,FALSE))</f>
        <v>SC</v>
      </c>
      <c r="AU833" s="3">
        <f>IF(ISERROR(VLOOKUP($AS833,技まとめ!$A$1:$F$380,3,FALSE)),"－",VLOOKUP($AS833,技まとめ!$A$1:$F$380,3,FALSE))</f>
        <v>94</v>
      </c>
      <c r="AV833" s="3">
        <f>IF(ISERROR(VLOOKUP($AS833,技まとめ!$A$1:$F$380,5,FALSE)),"－",VLOOKUP($AS833,技まとめ!$A$1:$F$380,5,FALSE))</f>
        <v>52</v>
      </c>
      <c r="AW833" s="3" t="str">
        <f>IF($E833=IF(ISERROR(VLOOKUP($AS833,技まとめ!$A$1:$F$380,4,FALSE)),"－",VLOOKUP($AS833,技まとめ!$A$1:$F$380,4,FALSE)),"一致","")</f>
        <v>一致</v>
      </c>
      <c r="AX833" s="12" t="str">
        <f t="shared" si="174"/>
        <v>しっぷうダッシュブロックサーカスバックトルネードノーザンインパクト</v>
      </c>
      <c r="AY833" s="12" t="str">
        <f t="shared" si="175"/>
        <v>しっぷうダッシュブロックサーカスバックトルネードノーザンインパクト</v>
      </c>
      <c r="AZ833" s="12" t="str">
        <f t="shared" si="176"/>
        <v>しっぷうダッシュブロックサーカスバックトルネードノーザンインパクト</v>
      </c>
      <c r="BA833" s="12" t="str">
        <f t="shared" si="177"/>
        <v>しっぷうダッシュブロックサーカスバックトルネードノーザンインパクト</v>
      </c>
      <c r="BB833" s="11" t="str">
        <f t="shared" si="178"/>
        <v>DRBLBSSC</v>
      </c>
      <c r="BC833" s="11" t="str">
        <f t="shared" si="179"/>
        <v>DRBLBSSC</v>
      </c>
      <c r="BD833" s="11" t="str">
        <f t="shared" si="180"/>
        <v>DRBLBSSC</v>
      </c>
      <c r="BE833" s="11" t="str">
        <f t="shared" si="181"/>
        <v>DRBLBSSC</v>
      </c>
    </row>
    <row r="834" spans="1:57" ht="11.25" hidden="1" customHeight="1">
      <c r="A834" s="6">
        <v>832</v>
      </c>
      <c r="B834" s="7" t="s">
        <v>2050</v>
      </c>
      <c r="C834" s="8" t="s">
        <v>2051</v>
      </c>
      <c r="D834" s="7" t="s">
        <v>72</v>
      </c>
      <c r="E834" s="7" t="s">
        <v>95</v>
      </c>
      <c r="F834" s="7" t="s">
        <v>109</v>
      </c>
      <c r="G834" s="9">
        <v>92</v>
      </c>
      <c r="H834" s="9">
        <v>110</v>
      </c>
      <c r="I834" s="9">
        <v>62</v>
      </c>
      <c r="J834" s="9">
        <v>56</v>
      </c>
      <c r="K834" s="9">
        <v>56</v>
      </c>
      <c r="L834" s="9">
        <v>59</v>
      </c>
      <c r="M834" s="9">
        <v>37</v>
      </c>
      <c r="N834" s="9">
        <v>57</v>
      </c>
      <c r="O834" s="9">
        <v>51</v>
      </c>
      <c r="P834" s="9">
        <v>62</v>
      </c>
      <c r="Q834" s="10">
        <v>112</v>
      </c>
      <c r="R834" s="11">
        <v>49</v>
      </c>
      <c r="S834" s="11">
        <v>1</v>
      </c>
      <c r="T834" s="11">
        <v>109</v>
      </c>
      <c r="U834" s="11">
        <v>87</v>
      </c>
      <c r="V834" s="11">
        <v>1</v>
      </c>
      <c r="W834" s="11">
        <v>101</v>
      </c>
      <c r="X834" s="11">
        <f t="shared" si="168"/>
        <v>460</v>
      </c>
      <c r="Y834" s="11">
        <f t="shared" si="169"/>
        <v>4990</v>
      </c>
      <c r="Z834" s="11">
        <f t="shared" si="170"/>
        <v>2230</v>
      </c>
      <c r="AA834" s="11">
        <f t="shared" si="171"/>
        <v>4330</v>
      </c>
      <c r="AB834" s="11">
        <f t="shared" si="172"/>
        <v>4330</v>
      </c>
      <c r="AC834" s="6">
        <f t="shared" si="173"/>
        <v>5110</v>
      </c>
      <c r="AD834" s="9" t="s">
        <v>273</v>
      </c>
      <c r="AE834" s="3" t="str">
        <f>IF(ISERROR(VLOOKUP($AD834,技まとめ!$A$1:$F$380,6,FALSE)),"－",VLOOKUP($AD834,技まとめ!$A$1:$F$380,6,FALSE))</f>
        <v>BL</v>
      </c>
      <c r="AF834" s="3">
        <f>IF(ISERROR(VLOOKUP($AD834,技まとめ!$A$1:$F$380,3,FALSE)),"－",VLOOKUP($AD834,技まとめ!$A$1:$F$380,3,FALSE))</f>
        <v>17</v>
      </c>
      <c r="AG834" s="3">
        <f>IF(ISERROR(VLOOKUP($AD834,技まとめ!$A$1:$F$380,5,FALSE)),"－",VLOOKUP($AD834,技まとめ!$A$1:$F$380,5,FALSE))</f>
        <v>20</v>
      </c>
      <c r="AH834" s="3" t="str">
        <f>IF($E834=IF(ISERROR(VLOOKUP($AD834,技まとめ!$A$1:$F$380,4,FALSE)),"－",VLOOKUP($AD834,技まとめ!$A$1:$F$380,4,FALSE)),"一致","")</f>
        <v/>
      </c>
      <c r="AI834" s="9" t="s">
        <v>269</v>
      </c>
      <c r="AJ834" s="3" t="str">
        <f>IF(ISERROR(VLOOKUP($AI834,技まとめ!$A$1:$F$380,6,FALSE)),"－",VLOOKUP($AI834,技まとめ!$A$1:$F$380,6,FALSE))</f>
        <v>DR</v>
      </c>
      <c r="AK834" s="3">
        <f>IF(ISERROR(VLOOKUP($AI834,技まとめ!$A$1:$F$380,3,FALSE)),"－",VLOOKUP($AI834,技まとめ!$A$1:$F$380,3,FALSE))</f>
        <v>19</v>
      </c>
      <c r="AL834" s="3">
        <f>IF(ISERROR(VLOOKUP($AI834,技まとめ!$A$1:$F$380,5,FALSE)),"－",VLOOKUP($AI834,技まとめ!$A$1:$F$380,5,FALSE))</f>
        <v>20</v>
      </c>
      <c r="AM834" s="3" t="str">
        <f>IF($E834=IF(ISERROR(VLOOKUP($AI834,技まとめ!$A$1:$F$380,4,FALSE)),"－",VLOOKUP($AI834,技まとめ!$A$1:$F$380,4,FALSE)),"一致","")</f>
        <v/>
      </c>
      <c r="AN834" s="9" t="s">
        <v>195</v>
      </c>
      <c r="AO834" s="3" t="str">
        <f>IF(ISERROR(VLOOKUP($AN834,技まとめ!$A$1:$F$380,6,FALSE)),"－",VLOOKUP($AN834,技まとめ!$A$1:$F$380,6,FALSE))</f>
        <v>DR</v>
      </c>
      <c r="AP834" s="3">
        <f>IF(ISERROR(VLOOKUP($AN834,技まとめ!$A$1:$F$380,3,FALSE)),"－",VLOOKUP($AN834,技まとめ!$A$1:$F$380,3,FALSE))</f>
        <v>106</v>
      </c>
      <c r="AQ834" s="3">
        <f>IF(ISERROR(VLOOKUP($AN834,技まとめ!$A$1:$F$380,5,FALSE)),"－",VLOOKUP($AN834,技まとめ!$A$1:$F$380,5,FALSE))</f>
        <v>57</v>
      </c>
      <c r="AR834" s="3" t="str">
        <f>IF($E834=IF(ISERROR(VLOOKUP($AN834,技まとめ!$A$1:$F$380,4,FALSE)),"－",VLOOKUP($AN834,技まとめ!$A$1:$F$380,4,FALSE)),"一致","")</f>
        <v>一致</v>
      </c>
      <c r="AS834" s="9" t="s">
        <v>90</v>
      </c>
      <c r="AT834" s="3" t="str">
        <f>IF(ISERROR(VLOOKUP($AS834,技まとめ!$A$1:$F$380,6,FALSE)),"－",VLOOKUP($AS834,技まとめ!$A$1:$F$380,6,FALSE))</f>
        <v>DR</v>
      </c>
      <c r="AU834" s="3">
        <f>IF(ISERROR(VLOOKUP($AS834,技まとめ!$A$1:$F$380,3,FALSE)),"－",VLOOKUP($AS834,技まとめ!$A$1:$F$380,3,FALSE))</f>
        <v>46</v>
      </c>
      <c r="AV834" s="3">
        <f>IF(ISERROR(VLOOKUP($AS834,技まとめ!$A$1:$F$380,5,FALSE)),"－",VLOOKUP($AS834,技まとめ!$A$1:$F$380,5,FALSE))</f>
        <v>33</v>
      </c>
      <c r="AW834" s="3" t="str">
        <f>IF($E834=IF(ISERROR(VLOOKUP($AS834,技まとめ!$A$1:$F$380,4,FALSE)),"－",VLOOKUP($AS834,技まとめ!$A$1:$F$380,4,FALSE)),"一致","")</f>
        <v/>
      </c>
      <c r="AX834" s="12" t="str">
        <f t="shared" si="174"/>
        <v>しこふみどくぎりのじゅつキラーフィールズモグラフェイント</v>
      </c>
      <c r="AY834" s="12" t="str">
        <f t="shared" si="175"/>
        <v>しこふみどくぎりのじゅつキラーフィールズモグラフェイント</v>
      </c>
      <c r="AZ834" s="12" t="str">
        <f t="shared" si="176"/>
        <v>しこふみどくぎりのじゅつキラーフィールズモグラフェイント</v>
      </c>
      <c r="BA834" s="12" t="str">
        <f t="shared" si="177"/>
        <v>しこふみどくぎりのじゅつキラーフィールズモグラフェイント</v>
      </c>
      <c r="BB834" s="11" t="str">
        <f t="shared" si="178"/>
        <v>BLDRDRDR</v>
      </c>
      <c r="BC834" s="11" t="str">
        <f t="shared" si="179"/>
        <v>BLDRDRDR</v>
      </c>
      <c r="BD834" s="11" t="str">
        <f t="shared" si="180"/>
        <v>BLDRDRDR</v>
      </c>
      <c r="BE834" s="11" t="str">
        <f t="shared" si="181"/>
        <v>BLDRDRDR</v>
      </c>
    </row>
    <row r="835" spans="1:57" ht="11.25" hidden="1" customHeight="1">
      <c r="A835" s="6">
        <v>833</v>
      </c>
      <c r="B835" s="7" t="s">
        <v>2052</v>
      </c>
      <c r="C835" s="8" t="s">
        <v>2053</v>
      </c>
      <c r="D835" s="7" t="s">
        <v>72</v>
      </c>
      <c r="E835" s="7" t="s">
        <v>95</v>
      </c>
      <c r="F835" s="7" t="s">
        <v>82</v>
      </c>
      <c r="G835" s="9">
        <v>114</v>
      </c>
      <c r="H835" s="9">
        <v>101</v>
      </c>
      <c r="I835" s="9">
        <v>61</v>
      </c>
      <c r="J835" s="9">
        <v>56</v>
      </c>
      <c r="K835" s="9">
        <v>53</v>
      </c>
      <c r="L835" s="9">
        <v>54</v>
      </c>
      <c r="M835" s="9">
        <v>57</v>
      </c>
      <c r="N835" s="9">
        <v>53</v>
      </c>
      <c r="O835" s="9">
        <v>51</v>
      </c>
      <c r="P835" s="9">
        <v>40</v>
      </c>
      <c r="Q835" s="10">
        <v>111</v>
      </c>
      <c r="R835" s="11">
        <v>20</v>
      </c>
      <c r="S835" s="11">
        <v>1</v>
      </c>
      <c r="T835" s="11">
        <v>104</v>
      </c>
      <c r="U835" s="11">
        <v>107</v>
      </c>
      <c r="V835" s="11">
        <v>1</v>
      </c>
      <c r="W835" s="11">
        <v>101</v>
      </c>
      <c r="X835" s="11">
        <f t="shared" ref="X835:X898" si="182">SUM(Q835:W835)</f>
        <v>445</v>
      </c>
      <c r="Y835" s="11">
        <f t="shared" ref="Y835:Y898" si="183">Q835*40+V835*5+W835*5</f>
        <v>4950</v>
      </c>
      <c r="Z835" s="11">
        <f t="shared" ref="Z835:Z898" si="184">R835*35+S835*5+V835*5+W835*5</f>
        <v>1215</v>
      </c>
      <c r="AA835" s="11">
        <f t="shared" ref="AA835:AA898" si="185">T835*35+S835*5+V835*5+W835*5</f>
        <v>4155</v>
      </c>
      <c r="AB835" s="11">
        <f t="shared" ref="AB835:AB898" si="186">T835*35+V835*10+W835*5</f>
        <v>4155</v>
      </c>
      <c r="AC835" s="6">
        <f t="shared" ref="AC835:AC898" si="187">T835*40+R835*5+W835*5</f>
        <v>4765</v>
      </c>
      <c r="AD835" s="9" t="s">
        <v>235</v>
      </c>
      <c r="AE835" s="3" t="str">
        <f>IF(ISERROR(VLOOKUP($AD835,技まとめ!$A$1:$F$380,6,FALSE)),"－",VLOOKUP($AD835,技まとめ!$A$1:$F$380,6,FALSE))</f>
        <v>BL</v>
      </c>
      <c r="AF835" s="3">
        <f>IF(ISERROR(VLOOKUP($AD835,技まとめ!$A$1:$F$380,3,FALSE)),"－",VLOOKUP($AD835,技まとめ!$A$1:$F$380,3,FALSE))</f>
        <v>18</v>
      </c>
      <c r="AG835" s="3">
        <f>IF(ISERROR(VLOOKUP($AD835,技まとめ!$A$1:$F$380,5,FALSE)),"－",VLOOKUP($AD835,技まとめ!$A$1:$F$380,5,FALSE))</f>
        <v>21</v>
      </c>
      <c r="AH835" s="3" t="str">
        <f>IF($E835=IF(ISERROR(VLOOKUP($AD835,技まとめ!$A$1:$F$380,4,FALSE)),"－",VLOOKUP($AD835,技まとめ!$A$1:$F$380,4,FALSE)),"一致","")</f>
        <v>一致</v>
      </c>
      <c r="AI835" s="9" t="s">
        <v>5059</v>
      </c>
      <c r="AJ835" s="3" t="str">
        <f>IF(ISERROR(VLOOKUP($AI835,技まとめ!$A$1:$F$380,6,FALSE)),"－",VLOOKUP($AI835,技まとめ!$A$1:$F$380,6,FALSE))</f>
        <v>BL</v>
      </c>
      <c r="AK835" s="3">
        <f>IF(ISERROR(VLOOKUP($AI835,技まとめ!$A$1:$F$380,3,FALSE)),"－",VLOOKUP($AI835,技まとめ!$A$1:$F$380,3,FALSE))</f>
        <v>33</v>
      </c>
      <c r="AL835" s="3">
        <f>IF(ISERROR(VLOOKUP($AI835,技まとめ!$A$1:$F$380,5,FALSE)),"－",VLOOKUP($AI835,技まとめ!$A$1:$F$380,5,FALSE))</f>
        <v>28</v>
      </c>
      <c r="AM835" s="3" t="str">
        <f>IF($E835=IF(ISERROR(VLOOKUP($AI835,技まとめ!$A$1:$F$380,4,FALSE)),"－",VLOOKUP($AI835,技まとめ!$A$1:$F$380,4,FALSE)),"一致","")</f>
        <v>一致</v>
      </c>
      <c r="AN835" s="9" t="s">
        <v>110</v>
      </c>
      <c r="AO835" s="3" t="str">
        <f>IF(ISERROR(VLOOKUP($AN835,技まとめ!$A$1:$F$380,6,FALSE)),"－",VLOOKUP($AN835,技まとめ!$A$1:$F$380,6,FALSE))</f>
        <v>DR</v>
      </c>
      <c r="AP835" s="3">
        <f>IF(ISERROR(VLOOKUP($AN835,技まとめ!$A$1:$F$380,3,FALSE)),"－",VLOOKUP($AN835,技まとめ!$A$1:$F$380,3,FALSE))</f>
        <v>34</v>
      </c>
      <c r="AQ835" s="3">
        <f>IF(ISERROR(VLOOKUP($AN835,技まとめ!$A$1:$F$380,5,FALSE)),"－",VLOOKUP($AN835,技まとめ!$A$1:$F$380,5,FALSE))</f>
        <v>27</v>
      </c>
      <c r="AR835" s="3" t="str">
        <f>IF($E835=IF(ISERROR(VLOOKUP($AN835,技まとめ!$A$1:$F$380,4,FALSE)),"－",VLOOKUP($AN835,技まとめ!$A$1:$F$380,4,FALSE)),"一致","")</f>
        <v/>
      </c>
      <c r="AS835" s="9" t="s">
        <v>671</v>
      </c>
      <c r="AT835" s="3" t="str">
        <f>IF(ISERROR(VLOOKUP($AS835,技まとめ!$A$1:$F$380,6,FALSE)),"－",VLOOKUP($AS835,技まとめ!$A$1:$F$380,6,FALSE))</f>
        <v>BL</v>
      </c>
      <c r="AU835" s="3">
        <f>IF(ISERROR(VLOOKUP($AS835,技まとめ!$A$1:$F$380,3,FALSE)),"－",VLOOKUP($AS835,技まとめ!$A$1:$F$380,3,FALSE))</f>
        <v>56</v>
      </c>
      <c r="AV835" s="3">
        <f>IF(ISERROR(VLOOKUP($AS835,技まとめ!$A$1:$F$380,5,FALSE)),"－",VLOOKUP($AS835,技まとめ!$A$1:$F$380,5,FALSE))</f>
        <v>39</v>
      </c>
      <c r="AW835" s="3" t="str">
        <f>IF($E835=IF(ISERROR(VLOOKUP($AS835,技まとめ!$A$1:$F$380,4,FALSE)),"－",VLOOKUP($AS835,技まとめ!$A$1:$F$380,4,FALSE)),"一致","")</f>
        <v/>
      </c>
      <c r="AX835" s="12" t="str">
        <f t="shared" ref="AX835:AX898" si="188">AD835&amp;AI835&amp;AN835&amp;AS835</f>
        <v>ドッペルゲンガースーパースキャン（Ｂ）ジグザグスパークフレイムダンス</v>
      </c>
      <c r="AY835" s="12" t="str">
        <f t="shared" ref="AY835:AY898" si="189">AD835&amp;AI835&amp;AN835&amp;AS835</f>
        <v>ドッペルゲンガースーパースキャン（Ｂ）ジグザグスパークフレイムダンス</v>
      </c>
      <c r="AZ835" s="12" t="str">
        <f t="shared" ref="AZ835:AZ898" si="190">AD835&amp;AI835&amp;AN835&amp;AS835</f>
        <v>ドッペルゲンガースーパースキャン（Ｂ）ジグザグスパークフレイムダンス</v>
      </c>
      <c r="BA835" s="12" t="str">
        <f t="shared" ref="BA835:BA898" si="191">AD835&amp;AI835&amp;AN835&amp;AS835</f>
        <v>ドッペルゲンガースーパースキャン（Ｂ）ジグザグスパークフレイムダンス</v>
      </c>
      <c r="BB835" s="11" t="str">
        <f t="shared" ref="BB835:BB898" si="192">AE835&amp;AJ835&amp;AO835&amp;AT835</f>
        <v>BLBLDRBL</v>
      </c>
      <c r="BC835" s="11" t="str">
        <f t="shared" ref="BC835:BC898" si="193">AE835&amp;AJ835&amp;AO835&amp;AT835</f>
        <v>BLBLDRBL</v>
      </c>
      <c r="BD835" s="11" t="str">
        <f t="shared" ref="BD835:BD898" si="194">AE835&amp;AJ835&amp;AO835&amp;AT835</f>
        <v>BLBLDRBL</v>
      </c>
      <c r="BE835" s="11" t="str">
        <f t="shared" ref="BE835:BE898" si="195">AE835&amp;AJ835&amp;AO835&amp;AT835</f>
        <v>BLBLDRBL</v>
      </c>
    </row>
    <row r="836" spans="1:57" ht="11.25" hidden="1" customHeight="1">
      <c r="A836" s="6">
        <v>834</v>
      </c>
      <c r="B836" s="7" t="s">
        <v>2054</v>
      </c>
      <c r="C836" s="8" t="s">
        <v>2055</v>
      </c>
      <c r="D836" s="7" t="s">
        <v>72</v>
      </c>
      <c r="E836" s="7" t="s">
        <v>95</v>
      </c>
      <c r="F836" s="7" t="s">
        <v>74</v>
      </c>
      <c r="G836" s="9">
        <v>120</v>
      </c>
      <c r="H836" s="9">
        <v>92</v>
      </c>
      <c r="I836" s="9">
        <v>56</v>
      </c>
      <c r="J836" s="9">
        <v>51</v>
      </c>
      <c r="K836" s="9">
        <v>50</v>
      </c>
      <c r="L836" s="9">
        <v>46</v>
      </c>
      <c r="M836" s="9">
        <v>45</v>
      </c>
      <c r="N836" s="9">
        <v>57</v>
      </c>
      <c r="O836" s="9">
        <v>54</v>
      </c>
      <c r="P836" s="9">
        <v>67</v>
      </c>
      <c r="Q836" s="10">
        <v>106</v>
      </c>
      <c r="R836" s="11">
        <v>43</v>
      </c>
      <c r="S836" s="11">
        <v>1</v>
      </c>
      <c r="T836" s="11">
        <v>96</v>
      </c>
      <c r="U836" s="11">
        <v>95</v>
      </c>
      <c r="V836" s="11">
        <v>1</v>
      </c>
      <c r="W836" s="11">
        <v>104</v>
      </c>
      <c r="X836" s="11">
        <f t="shared" si="182"/>
        <v>446</v>
      </c>
      <c r="Y836" s="11">
        <f t="shared" si="183"/>
        <v>4765</v>
      </c>
      <c r="Z836" s="11">
        <f t="shared" si="184"/>
        <v>2035</v>
      </c>
      <c r="AA836" s="11">
        <f t="shared" si="185"/>
        <v>3890</v>
      </c>
      <c r="AB836" s="11">
        <f t="shared" si="186"/>
        <v>3890</v>
      </c>
      <c r="AC836" s="6">
        <f t="shared" si="187"/>
        <v>4575</v>
      </c>
      <c r="AD836" s="9" t="s">
        <v>226</v>
      </c>
      <c r="AE836" s="3" t="str">
        <f>IF(ISERROR(VLOOKUP($AD836,技まとめ!$A$1:$F$380,6,FALSE)),"－",VLOOKUP($AD836,技まとめ!$A$1:$F$380,6,FALSE))</f>
        <v>CA</v>
      </c>
      <c r="AF836" s="3">
        <f>IF(ISERROR(VLOOKUP($AD836,技まとめ!$A$1:$F$380,3,FALSE)),"－",VLOOKUP($AD836,技まとめ!$A$1:$F$380,3,FALSE))</f>
        <v>21</v>
      </c>
      <c r="AG836" s="3">
        <f>IF(ISERROR(VLOOKUP($AD836,技まとめ!$A$1:$F$380,5,FALSE)),"－",VLOOKUP($AD836,技まとめ!$A$1:$F$380,5,FALSE))</f>
        <v>22</v>
      </c>
      <c r="AH836" s="3" t="str">
        <f>IF($E836=IF(ISERROR(VLOOKUP($AD836,技まとめ!$A$1:$F$380,4,FALSE)),"－",VLOOKUP($AD836,技まとめ!$A$1:$F$380,4,FALSE)),"一致","")</f>
        <v>一致</v>
      </c>
      <c r="AI836" s="9" t="s">
        <v>131</v>
      </c>
      <c r="AJ836" s="3" t="str">
        <f>IF(ISERROR(VLOOKUP($AI836,技まとめ!$A$1:$F$380,6,FALSE)),"－",VLOOKUP($AI836,技まとめ!$A$1:$F$380,6,FALSE))</f>
        <v>DR</v>
      </c>
      <c r="AK836" s="3">
        <f>IF(ISERROR(VLOOKUP($AI836,技まとめ!$A$1:$F$380,3,FALSE)),"－",VLOOKUP($AI836,技まとめ!$A$1:$F$380,3,FALSE))</f>
        <v>33</v>
      </c>
      <c r="AL836" s="3">
        <f>IF(ISERROR(VLOOKUP($AI836,技まとめ!$A$1:$F$380,5,FALSE)),"－",VLOOKUP($AI836,技まとめ!$A$1:$F$380,5,FALSE))</f>
        <v>28</v>
      </c>
      <c r="AM836" s="3" t="str">
        <f>IF($E836=IF(ISERROR(VLOOKUP($AI836,技まとめ!$A$1:$F$380,4,FALSE)),"－",VLOOKUP($AI836,技まとめ!$A$1:$F$380,4,FALSE)),"一致","")</f>
        <v>一致</v>
      </c>
      <c r="AN836" s="9" t="s">
        <v>886</v>
      </c>
      <c r="AO836" s="3" t="str">
        <f>IF(ISERROR(VLOOKUP($AN836,技まとめ!$A$1:$F$380,6,FALSE)),"－",VLOOKUP($AN836,技まとめ!$A$1:$F$380,6,FALSE))</f>
        <v>CA</v>
      </c>
      <c r="AP836" s="3">
        <f>IF(ISERROR(VLOOKUP($AN836,技まとめ!$A$1:$F$380,3,FALSE)),"－",VLOOKUP($AN836,技まとめ!$A$1:$F$380,3,FALSE))</f>
        <v>58</v>
      </c>
      <c r="AQ836" s="3">
        <f>IF(ISERROR(VLOOKUP($AN836,技まとめ!$A$1:$F$380,5,FALSE)),"－",VLOOKUP($AN836,技まとめ!$A$1:$F$380,5,FALSE))</f>
        <v>37</v>
      </c>
      <c r="AR836" s="3" t="str">
        <f>IF($E836=IF(ISERROR(VLOOKUP($AN836,技まとめ!$A$1:$F$380,4,FALSE)),"－",VLOOKUP($AN836,技まとめ!$A$1:$F$380,4,FALSE)),"一致","")</f>
        <v/>
      </c>
      <c r="AS836" s="9" t="s">
        <v>988</v>
      </c>
      <c r="AT836" s="3" t="str">
        <f>IF(ISERROR(VLOOKUP($AS836,技まとめ!$A$1:$F$380,6,FALSE)),"－",VLOOKUP($AS836,技まとめ!$A$1:$F$380,6,FALSE))</f>
        <v>CA</v>
      </c>
      <c r="AU836" s="3">
        <f>IF(ISERROR(VLOOKUP($AS836,技まとめ!$A$1:$F$380,3,FALSE)),"－",VLOOKUP($AS836,技まとめ!$A$1:$F$380,3,FALSE))</f>
        <v>65</v>
      </c>
      <c r="AV836" s="3">
        <f>IF(ISERROR(VLOOKUP($AS836,技まとめ!$A$1:$F$380,5,FALSE)),"－",VLOOKUP($AS836,技まとめ!$A$1:$F$380,5,FALSE))</f>
        <v>40</v>
      </c>
      <c r="AW836" s="3" t="str">
        <f>IF($E836=IF(ISERROR(VLOOKUP($AS836,技まとめ!$A$1:$F$380,4,FALSE)),"－",VLOOKUP($AS836,技まとめ!$A$1:$F$380,4,FALSE)),"一致","")</f>
        <v>一致</v>
      </c>
      <c r="AX836" s="12" t="str">
        <f t="shared" si="188"/>
        <v>ゆがむくうかんイリュージョンボールかえんほうしゃワームホール</v>
      </c>
      <c r="AY836" s="12" t="str">
        <f t="shared" si="189"/>
        <v>ゆがむくうかんイリュージョンボールかえんほうしゃワームホール</v>
      </c>
      <c r="AZ836" s="12" t="str">
        <f t="shared" si="190"/>
        <v>ゆがむくうかんイリュージョンボールかえんほうしゃワームホール</v>
      </c>
      <c r="BA836" s="12" t="str">
        <f t="shared" si="191"/>
        <v>ゆがむくうかんイリュージョンボールかえんほうしゃワームホール</v>
      </c>
      <c r="BB836" s="11" t="str">
        <f t="shared" si="192"/>
        <v>CADRCACA</v>
      </c>
      <c r="BC836" s="11" t="str">
        <f t="shared" si="193"/>
        <v>CADRCACA</v>
      </c>
      <c r="BD836" s="11" t="str">
        <f t="shared" si="194"/>
        <v>CADRCACA</v>
      </c>
      <c r="BE836" s="11" t="str">
        <f t="shared" si="195"/>
        <v>CADRCACA</v>
      </c>
    </row>
    <row r="837" spans="1:57" ht="11.25" hidden="1" customHeight="1">
      <c r="A837" s="6">
        <v>835</v>
      </c>
      <c r="B837" s="7" t="s">
        <v>2056</v>
      </c>
      <c r="C837" s="8" t="s">
        <v>2057</v>
      </c>
      <c r="D837" s="7" t="s">
        <v>72</v>
      </c>
      <c r="E837" s="7" t="s">
        <v>102</v>
      </c>
      <c r="F837" s="7" t="s">
        <v>109</v>
      </c>
      <c r="G837" s="9">
        <v>122</v>
      </c>
      <c r="H837" s="9">
        <v>101</v>
      </c>
      <c r="I837" s="9">
        <v>56</v>
      </c>
      <c r="J837" s="9">
        <v>56</v>
      </c>
      <c r="K837" s="9">
        <v>57</v>
      </c>
      <c r="L837" s="9">
        <v>52</v>
      </c>
      <c r="M837" s="9">
        <v>53</v>
      </c>
      <c r="N837" s="9">
        <v>60</v>
      </c>
      <c r="O837" s="9">
        <v>53</v>
      </c>
      <c r="P837" s="9">
        <v>25</v>
      </c>
      <c r="Q837" s="10">
        <v>106</v>
      </c>
      <c r="R837" s="11">
        <v>16</v>
      </c>
      <c r="S837" s="11">
        <v>1</v>
      </c>
      <c r="T837" s="11">
        <v>102</v>
      </c>
      <c r="U837" s="11">
        <v>103</v>
      </c>
      <c r="V837" s="11">
        <v>1</v>
      </c>
      <c r="W837" s="11">
        <v>103</v>
      </c>
      <c r="X837" s="11">
        <f t="shared" si="182"/>
        <v>432</v>
      </c>
      <c r="Y837" s="11">
        <f t="shared" si="183"/>
        <v>4760</v>
      </c>
      <c r="Z837" s="11">
        <f t="shared" si="184"/>
        <v>1085</v>
      </c>
      <c r="AA837" s="11">
        <f t="shared" si="185"/>
        <v>4095</v>
      </c>
      <c r="AB837" s="11">
        <f t="shared" si="186"/>
        <v>4095</v>
      </c>
      <c r="AC837" s="6">
        <f t="shared" si="187"/>
        <v>4675</v>
      </c>
      <c r="AD837" s="9" t="s">
        <v>5016</v>
      </c>
      <c r="AE837" s="3" t="str">
        <f>IF(ISERROR(VLOOKUP($AD837,技まとめ!$A$1:$F$380,6,FALSE)),"－",VLOOKUP($AD837,技まとめ!$A$1:$F$380,6,FALSE))</f>
        <v>－</v>
      </c>
      <c r="AF837" s="3">
        <f>IF(ISERROR(VLOOKUP($AD837,技まとめ!$A$1:$F$380,3,FALSE)),"－",VLOOKUP($AD837,技まとめ!$A$1:$F$380,3,FALSE))</f>
        <v>0</v>
      </c>
      <c r="AG837" s="3">
        <f>IF(ISERROR(VLOOKUP($AD837,技まとめ!$A$1:$F$380,5,FALSE)),"－",VLOOKUP($AD837,技まとめ!$A$1:$F$380,5,FALSE))</f>
        <v>0</v>
      </c>
      <c r="AH837" s="3" t="str">
        <f>IF($E837=IF(ISERROR(VLOOKUP($AD837,技まとめ!$A$1:$F$380,4,FALSE)),"－",VLOOKUP($AD837,技まとめ!$A$1:$F$380,4,FALSE)),"一致","")</f>
        <v/>
      </c>
      <c r="AI837" s="9" t="s">
        <v>131</v>
      </c>
      <c r="AJ837" s="3" t="str">
        <f>IF(ISERROR(VLOOKUP($AI837,技まとめ!$A$1:$F$380,6,FALSE)),"－",VLOOKUP($AI837,技まとめ!$A$1:$F$380,6,FALSE))</f>
        <v>DR</v>
      </c>
      <c r="AK837" s="3">
        <f>IF(ISERROR(VLOOKUP($AI837,技まとめ!$A$1:$F$380,3,FALSE)),"－",VLOOKUP($AI837,技まとめ!$A$1:$F$380,3,FALSE))</f>
        <v>33</v>
      </c>
      <c r="AL837" s="3">
        <f>IF(ISERROR(VLOOKUP($AI837,技まとめ!$A$1:$F$380,5,FALSE)),"－",VLOOKUP($AI837,技まとめ!$A$1:$F$380,5,FALSE))</f>
        <v>28</v>
      </c>
      <c r="AM837" s="3" t="str">
        <f>IF($E837=IF(ISERROR(VLOOKUP($AI837,技まとめ!$A$1:$F$380,4,FALSE)),"－",VLOOKUP($AI837,技まとめ!$A$1:$F$380,4,FALSE)),"一致","")</f>
        <v/>
      </c>
      <c r="AN837" s="9" t="s">
        <v>535</v>
      </c>
      <c r="AO837" s="3" t="str">
        <f>IF(ISERROR(VLOOKUP($AN837,技まとめ!$A$1:$F$380,6,FALSE)),"－",VLOOKUP($AN837,技まとめ!$A$1:$F$380,6,FALSE))</f>
        <v>SC</v>
      </c>
      <c r="AP837" s="3">
        <f>IF(ISERROR(VLOOKUP($AN837,技まとめ!$A$1:$F$380,3,FALSE)),"－",VLOOKUP($AN837,技まとめ!$A$1:$F$380,3,FALSE))</f>
        <v>77</v>
      </c>
      <c r="AQ837" s="3">
        <f>IF(ISERROR(VLOOKUP($AN837,技まとめ!$A$1:$F$380,5,FALSE)),"－",VLOOKUP($AN837,技まとめ!$A$1:$F$380,5,FALSE))</f>
        <v>43</v>
      </c>
      <c r="AR837" s="3" t="str">
        <f>IF($E837=IF(ISERROR(VLOOKUP($AN837,技まとめ!$A$1:$F$380,4,FALSE)),"－",VLOOKUP($AN837,技まとめ!$A$1:$F$380,4,FALSE)),"一致","")</f>
        <v/>
      </c>
      <c r="AS837" s="9" t="s">
        <v>103</v>
      </c>
      <c r="AT837" s="3" t="str">
        <f>IF(ISERROR(VLOOKUP($AS837,技まとめ!$A$1:$F$380,6,FALSE)),"－",VLOOKUP($AS837,技まとめ!$A$1:$F$380,6,FALSE))</f>
        <v>DR</v>
      </c>
      <c r="AU837" s="3">
        <f>IF(ISERROR(VLOOKUP($AS837,技まとめ!$A$1:$F$380,3,FALSE)),"－",VLOOKUP($AS837,技まとめ!$A$1:$F$380,3,FALSE))</f>
        <v>56</v>
      </c>
      <c r="AV837" s="3">
        <f>IF(ISERROR(VLOOKUP($AS837,技まとめ!$A$1:$F$380,5,FALSE)),"－",VLOOKUP($AS837,技まとめ!$A$1:$F$380,5,FALSE))</f>
        <v>39</v>
      </c>
      <c r="AW837" s="3" t="str">
        <f>IF($E837=IF(ISERROR(VLOOKUP($AS837,技まとめ!$A$1:$F$380,4,FALSE)),"－",VLOOKUP($AS837,技まとめ!$A$1:$F$380,4,FALSE)),"一致","")</f>
        <v/>
      </c>
      <c r="AX837" s="12" t="str">
        <f t="shared" si="188"/>
        <v>ラッキー！イリュージョンボールエッフェルドライブまぼろしドリブル</v>
      </c>
      <c r="AY837" s="12" t="str">
        <f t="shared" si="189"/>
        <v>ラッキー！イリュージョンボールエッフェルドライブまぼろしドリブル</v>
      </c>
      <c r="AZ837" s="12" t="str">
        <f t="shared" si="190"/>
        <v>ラッキー！イリュージョンボールエッフェルドライブまぼろしドリブル</v>
      </c>
      <c r="BA837" s="12" t="str">
        <f t="shared" si="191"/>
        <v>ラッキー！イリュージョンボールエッフェルドライブまぼろしドリブル</v>
      </c>
      <c r="BB837" s="11" t="str">
        <f t="shared" si="192"/>
        <v>－DRSCDR</v>
      </c>
      <c r="BC837" s="11" t="str">
        <f t="shared" si="193"/>
        <v>－DRSCDR</v>
      </c>
      <c r="BD837" s="11" t="str">
        <f t="shared" si="194"/>
        <v>－DRSCDR</v>
      </c>
      <c r="BE837" s="11" t="str">
        <f t="shared" si="195"/>
        <v>－DRSCDR</v>
      </c>
    </row>
    <row r="838" spans="1:57" ht="11.25" hidden="1" customHeight="1">
      <c r="A838" s="6">
        <v>836</v>
      </c>
      <c r="B838" s="7" t="s">
        <v>2058</v>
      </c>
      <c r="C838" s="8" t="s">
        <v>2059</v>
      </c>
      <c r="D838" s="7" t="s">
        <v>72</v>
      </c>
      <c r="E838" s="7" t="s">
        <v>95</v>
      </c>
      <c r="F838" s="7" t="s">
        <v>109</v>
      </c>
      <c r="G838" s="9">
        <v>102</v>
      </c>
      <c r="H838" s="9">
        <v>119</v>
      </c>
      <c r="I838" s="9">
        <v>57</v>
      </c>
      <c r="J838" s="9">
        <v>56</v>
      </c>
      <c r="K838" s="9">
        <v>51</v>
      </c>
      <c r="L838" s="9">
        <v>51</v>
      </c>
      <c r="M838" s="9">
        <v>55</v>
      </c>
      <c r="N838" s="9">
        <v>57</v>
      </c>
      <c r="O838" s="9">
        <v>53</v>
      </c>
      <c r="P838" s="9">
        <v>51</v>
      </c>
      <c r="Q838" s="10">
        <v>107</v>
      </c>
      <c r="R838" s="11">
        <v>33</v>
      </c>
      <c r="S838" s="11">
        <v>1</v>
      </c>
      <c r="T838" s="11">
        <v>101</v>
      </c>
      <c r="U838" s="11">
        <v>105</v>
      </c>
      <c r="V838" s="11">
        <v>1</v>
      </c>
      <c r="W838" s="11">
        <v>103</v>
      </c>
      <c r="X838" s="11">
        <f t="shared" si="182"/>
        <v>451</v>
      </c>
      <c r="Y838" s="11">
        <f t="shared" si="183"/>
        <v>4800</v>
      </c>
      <c r="Z838" s="11">
        <f t="shared" si="184"/>
        <v>1680</v>
      </c>
      <c r="AA838" s="11">
        <f t="shared" si="185"/>
        <v>4060</v>
      </c>
      <c r="AB838" s="11">
        <f t="shared" si="186"/>
        <v>4060</v>
      </c>
      <c r="AC838" s="6">
        <f t="shared" si="187"/>
        <v>4720</v>
      </c>
      <c r="AD838" s="9" t="s">
        <v>123</v>
      </c>
      <c r="AE838" s="3" t="str">
        <f>IF(ISERROR(VLOOKUP($AD838,技まとめ!$A$1:$F$380,6,FALSE)),"－",VLOOKUP($AD838,技まとめ!$A$1:$F$380,6,FALSE))</f>
        <v>DR</v>
      </c>
      <c r="AF838" s="3">
        <f>IF(ISERROR(VLOOKUP($AD838,技まとめ!$A$1:$F$380,3,FALSE)),"－",VLOOKUP($AD838,技まとめ!$A$1:$F$380,3,FALSE))</f>
        <v>36</v>
      </c>
      <c r="AG838" s="3">
        <f>IF(ISERROR(VLOOKUP($AD838,技まとめ!$A$1:$F$380,5,FALSE)),"－",VLOOKUP($AD838,技まとめ!$A$1:$F$380,5,FALSE))</f>
        <v>27</v>
      </c>
      <c r="AH838" s="3" t="str">
        <f>IF($E838=IF(ISERROR(VLOOKUP($AD838,技まとめ!$A$1:$F$380,4,FALSE)),"－",VLOOKUP($AD838,技まとめ!$A$1:$F$380,4,FALSE)),"一致","")</f>
        <v/>
      </c>
      <c r="AI838" s="9" t="s">
        <v>162</v>
      </c>
      <c r="AJ838" s="3" t="str">
        <f>IF(ISERROR(VLOOKUP($AI838,技まとめ!$A$1:$F$380,6,FALSE)),"－",VLOOKUP($AI838,技まとめ!$A$1:$F$380,6,FALSE))</f>
        <v>DR</v>
      </c>
      <c r="AK838" s="3">
        <f>IF(ISERROR(VLOOKUP($AI838,技まとめ!$A$1:$F$380,3,FALSE)),"－",VLOOKUP($AI838,技まとめ!$A$1:$F$380,3,FALSE))</f>
        <v>56</v>
      </c>
      <c r="AL838" s="3">
        <f>IF(ISERROR(VLOOKUP($AI838,技まとめ!$A$1:$F$380,5,FALSE)),"－",VLOOKUP($AI838,技まとめ!$A$1:$F$380,5,FALSE))</f>
        <v>25</v>
      </c>
      <c r="AM838" s="3" t="str">
        <f>IF($E838=IF(ISERROR(VLOOKUP($AI838,技まとめ!$A$1:$F$380,4,FALSE)),"－",VLOOKUP($AI838,技まとめ!$A$1:$F$380,4,FALSE)),"一致","")</f>
        <v/>
      </c>
      <c r="AN838" s="9" t="s">
        <v>98</v>
      </c>
      <c r="AO838" s="3" t="str">
        <f>IF(ISERROR(VLOOKUP($AN838,技まとめ!$A$1:$F$380,6,FALSE)),"－",VLOOKUP($AN838,技まとめ!$A$1:$F$380,6,FALSE))</f>
        <v>BL</v>
      </c>
      <c r="AP838" s="3">
        <f>IF(ISERROR(VLOOKUP($AN838,技まとめ!$A$1:$F$380,3,FALSE)),"－",VLOOKUP($AN838,技まとめ!$A$1:$F$380,3,FALSE))</f>
        <v>58</v>
      </c>
      <c r="AQ838" s="3">
        <f>IF(ISERROR(VLOOKUP($AN838,技まとめ!$A$1:$F$380,5,FALSE)),"－",VLOOKUP($AN838,技まとめ!$A$1:$F$380,5,FALSE))</f>
        <v>39</v>
      </c>
      <c r="AR838" s="3" t="str">
        <f>IF($E838=IF(ISERROR(VLOOKUP($AN838,技まとめ!$A$1:$F$380,4,FALSE)),"－",VLOOKUP($AN838,技まとめ!$A$1:$F$380,4,FALSE)),"一致","")</f>
        <v>一致</v>
      </c>
      <c r="AS838" s="9" t="s">
        <v>75</v>
      </c>
      <c r="AT838" s="3" t="str">
        <f>IF(ISERROR(VLOOKUP($AS838,技まとめ!$A$1:$F$380,6,FALSE)),"－",VLOOKUP($AS838,技まとめ!$A$1:$F$380,6,FALSE))</f>
        <v>P2</v>
      </c>
      <c r="AU838" s="3">
        <f>IF(ISERROR(VLOOKUP($AS838,技まとめ!$A$1:$F$380,3,FALSE)),"－",VLOOKUP($AS838,技まとめ!$A$1:$F$380,3,FALSE))</f>
        <v>64</v>
      </c>
      <c r="AV838" s="3">
        <f>IF(ISERROR(VLOOKUP($AS838,技まとめ!$A$1:$F$380,5,FALSE)),"－",VLOOKUP($AS838,技まとめ!$A$1:$F$380,5,FALSE))</f>
        <v>37</v>
      </c>
      <c r="AW838" s="3" t="str">
        <f>IF($E838=IF(ISERROR(VLOOKUP($AS838,技まとめ!$A$1:$F$380,4,FALSE)),"－",VLOOKUP($AS838,技まとめ!$A$1:$F$380,4,FALSE)),"一致","")</f>
        <v/>
      </c>
      <c r="AX838" s="12" t="str">
        <f t="shared" si="188"/>
        <v>ごりむちゅうジャッジスルーかげぬいせいぎのてっけん</v>
      </c>
      <c r="AY838" s="12" t="str">
        <f t="shared" si="189"/>
        <v>ごりむちゅうジャッジスルーかげぬいせいぎのてっけん</v>
      </c>
      <c r="AZ838" s="12" t="str">
        <f t="shared" si="190"/>
        <v>ごりむちゅうジャッジスルーかげぬいせいぎのてっけん</v>
      </c>
      <c r="BA838" s="12" t="str">
        <f t="shared" si="191"/>
        <v>ごりむちゅうジャッジスルーかげぬいせいぎのてっけん</v>
      </c>
      <c r="BB838" s="11" t="str">
        <f t="shared" si="192"/>
        <v>DRDRBLP2</v>
      </c>
      <c r="BC838" s="11" t="str">
        <f t="shared" si="193"/>
        <v>DRDRBLP2</v>
      </c>
      <c r="BD838" s="11" t="str">
        <f t="shared" si="194"/>
        <v>DRDRBLP2</v>
      </c>
      <c r="BE838" s="11" t="str">
        <f t="shared" si="195"/>
        <v>DRDRBLP2</v>
      </c>
    </row>
    <row r="839" spans="1:57" ht="11.25" hidden="1" customHeight="1">
      <c r="A839" s="6">
        <v>837</v>
      </c>
      <c r="B839" s="7" t="s">
        <v>2060</v>
      </c>
      <c r="C839" s="8" t="s">
        <v>2061</v>
      </c>
      <c r="D839" s="7" t="s">
        <v>72</v>
      </c>
      <c r="E839" s="7" t="s">
        <v>73</v>
      </c>
      <c r="F839" s="7" t="s">
        <v>109</v>
      </c>
      <c r="G839" s="9">
        <v>108</v>
      </c>
      <c r="H839" s="9">
        <v>117</v>
      </c>
      <c r="I839" s="9">
        <v>56</v>
      </c>
      <c r="J839" s="9">
        <v>54</v>
      </c>
      <c r="K839" s="9">
        <v>53</v>
      </c>
      <c r="L839" s="9">
        <v>51</v>
      </c>
      <c r="M839" s="9">
        <v>51</v>
      </c>
      <c r="N839" s="9">
        <v>51</v>
      </c>
      <c r="O839" s="9">
        <v>56</v>
      </c>
      <c r="P839" s="9">
        <v>55</v>
      </c>
      <c r="Q839" s="10">
        <v>106</v>
      </c>
      <c r="R839" s="11">
        <v>31</v>
      </c>
      <c r="S839" s="11">
        <v>1</v>
      </c>
      <c r="T839" s="11">
        <v>101</v>
      </c>
      <c r="U839" s="11">
        <v>101</v>
      </c>
      <c r="V839" s="11">
        <v>1</v>
      </c>
      <c r="W839" s="11">
        <v>106</v>
      </c>
      <c r="X839" s="11">
        <f t="shared" si="182"/>
        <v>447</v>
      </c>
      <c r="Y839" s="11">
        <f t="shared" si="183"/>
        <v>4775</v>
      </c>
      <c r="Z839" s="11">
        <f t="shared" si="184"/>
        <v>1625</v>
      </c>
      <c r="AA839" s="11">
        <f t="shared" si="185"/>
        <v>4075</v>
      </c>
      <c r="AB839" s="11">
        <f t="shared" si="186"/>
        <v>4075</v>
      </c>
      <c r="AC839" s="6">
        <f t="shared" si="187"/>
        <v>4725</v>
      </c>
      <c r="AD839" s="9" t="s">
        <v>321</v>
      </c>
      <c r="AE839" s="3" t="str">
        <f>IF(ISERROR(VLOOKUP($AD839,技まとめ!$A$1:$F$380,6,FALSE)),"－",VLOOKUP($AD839,技まとめ!$A$1:$F$380,6,FALSE))</f>
        <v>DR</v>
      </c>
      <c r="AF839" s="3">
        <f>IF(ISERROR(VLOOKUP($AD839,技まとめ!$A$1:$F$380,3,FALSE)),"－",VLOOKUP($AD839,技まとめ!$A$1:$F$380,3,FALSE))</f>
        <v>13</v>
      </c>
      <c r="AG839" s="3">
        <f>IF(ISERROR(VLOOKUP($AD839,技まとめ!$A$1:$F$380,5,FALSE)),"－",VLOOKUP($AD839,技まとめ!$A$1:$F$380,5,FALSE))</f>
        <v>20</v>
      </c>
      <c r="AH839" s="3" t="str">
        <f>IF($E839=IF(ISERROR(VLOOKUP($AD839,技まとめ!$A$1:$F$380,4,FALSE)),"－",VLOOKUP($AD839,技まとめ!$A$1:$F$380,4,FALSE)),"一致","")</f>
        <v>一致</v>
      </c>
      <c r="AI839" s="9" t="s">
        <v>131</v>
      </c>
      <c r="AJ839" s="3" t="str">
        <f>IF(ISERROR(VLOOKUP($AI839,技まとめ!$A$1:$F$380,6,FALSE)),"－",VLOOKUP($AI839,技まとめ!$A$1:$F$380,6,FALSE))</f>
        <v>DR</v>
      </c>
      <c r="AK839" s="3">
        <f>IF(ISERROR(VLOOKUP($AI839,技まとめ!$A$1:$F$380,3,FALSE)),"－",VLOOKUP($AI839,技まとめ!$A$1:$F$380,3,FALSE))</f>
        <v>33</v>
      </c>
      <c r="AL839" s="3">
        <f>IF(ISERROR(VLOOKUP($AI839,技まとめ!$A$1:$F$380,5,FALSE)),"－",VLOOKUP($AI839,技まとめ!$A$1:$F$380,5,FALSE))</f>
        <v>28</v>
      </c>
      <c r="AM839" s="3" t="str">
        <f>IF($E839=IF(ISERROR(VLOOKUP($AI839,技まとめ!$A$1:$F$380,4,FALSE)),"－",VLOOKUP($AI839,技まとめ!$A$1:$F$380,4,FALSE)),"一致","")</f>
        <v/>
      </c>
      <c r="AN839" s="9" t="s">
        <v>186</v>
      </c>
      <c r="AO839" s="3" t="str">
        <f>IF(ISERROR(VLOOKUP($AN839,技まとめ!$A$1:$F$380,6,FALSE)),"－",VLOOKUP($AN839,技まとめ!$A$1:$F$380,6,FALSE))</f>
        <v>DR</v>
      </c>
      <c r="AP839" s="3">
        <f>IF(ISERROR(VLOOKUP($AN839,技まとめ!$A$1:$F$380,3,FALSE)),"－",VLOOKUP($AN839,技まとめ!$A$1:$F$380,3,FALSE))</f>
        <v>27</v>
      </c>
      <c r="AQ839" s="3">
        <f>IF(ISERROR(VLOOKUP($AN839,技まとめ!$A$1:$F$380,5,FALSE)),"－",VLOOKUP($AN839,技まとめ!$A$1:$F$380,5,FALSE))</f>
        <v>25</v>
      </c>
      <c r="AR839" s="3" t="str">
        <f>IF($E839=IF(ISERROR(VLOOKUP($AN839,技まとめ!$A$1:$F$380,4,FALSE)),"－",VLOOKUP($AN839,技まとめ!$A$1:$F$380,4,FALSE)),"一致","")</f>
        <v/>
      </c>
      <c r="AS839" s="9" t="s">
        <v>615</v>
      </c>
      <c r="AT839" s="3" t="str">
        <f>IF(ISERROR(VLOOKUP($AS839,技まとめ!$A$1:$F$380,6,FALSE)),"－",VLOOKUP($AS839,技まとめ!$A$1:$F$380,6,FALSE))</f>
        <v>DR</v>
      </c>
      <c r="AU839" s="3">
        <f>IF(ISERROR(VLOOKUP($AS839,技まとめ!$A$1:$F$380,3,FALSE)),"－",VLOOKUP($AS839,技まとめ!$A$1:$F$380,3,FALSE))</f>
        <v>75</v>
      </c>
      <c r="AV839" s="3">
        <f>IF(ISERROR(VLOOKUP($AS839,技まとめ!$A$1:$F$380,5,FALSE)),"－",VLOOKUP($AS839,技まとめ!$A$1:$F$380,5,FALSE))</f>
        <v>47</v>
      </c>
      <c r="AW839" s="3" t="str">
        <f>IF($E839=IF(ISERROR(VLOOKUP($AS839,技まとめ!$A$1:$F$380,4,FALSE)),"－",VLOOKUP($AS839,技まとめ!$A$1:$F$380,4,FALSE)),"一致","")</f>
        <v/>
      </c>
      <c r="AX839" s="12" t="str">
        <f t="shared" si="188"/>
        <v>モンキーターンイリュージョンボールフーセンガムマタドールフェイント</v>
      </c>
      <c r="AY839" s="12" t="str">
        <f t="shared" si="189"/>
        <v>モンキーターンイリュージョンボールフーセンガムマタドールフェイント</v>
      </c>
      <c r="AZ839" s="12" t="str">
        <f t="shared" si="190"/>
        <v>モンキーターンイリュージョンボールフーセンガムマタドールフェイント</v>
      </c>
      <c r="BA839" s="12" t="str">
        <f t="shared" si="191"/>
        <v>モンキーターンイリュージョンボールフーセンガムマタドールフェイント</v>
      </c>
      <c r="BB839" s="11" t="str">
        <f t="shared" si="192"/>
        <v>DRDRDRDR</v>
      </c>
      <c r="BC839" s="11" t="str">
        <f t="shared" si="193"/>
        <v>DRDRDRDR</v>
      </c>
      <c r="BD839" s="11" t="str">
        <f t="shared" si="194"/>
        <v>DRDRDRDR</v>
      </c>
      <c r="BE839" s="11" t="str">
        <f t="shared" si="195"/>
        <v>DRDRDRDR</v>
      </c>
    </row>
    <row r="840" spans="1:57" ht="11.25" hidden="1" customHeight="1">
      <c r="A840" s="6">
        <v>838</v>
      </c>
      <c r="B840" s="7" t="s">
        <v>2062</v>
      </c>
      <c r="C840" s="8" t="s">
        <v>2063</v>
      </c>
      <c r="D840" s="7" t="s">
        <v>72</v>
      </c>
      <c r="E840" s="7" t="s">
        <v>81</v>
      </c>
      <c r="F840" s="7" t="s">
        <v>74</v>
      </c>
      <c r="G840" s="9">
        <v>111</v>
      </c>
      <c r="H840" s="9">
        <v>94</v>
      </c>
      <c r="I840" s="9">
        <v>51</v>
      </c>
      <c r="J840" s="9">
        <v>56</v>
      </c>
      <c r="K840" s="9">
        <v>57</v>
      </c>
      <c r="L840" s="9">
        <v>52</v>
      </c>
      <c r="M840" s="9">
        <v>57</v>
      </c>
      <c r="N840" s="9">
        <v>56</v>
      </c>
      <c r="O840" s="9">
        <v>54</v>
      </c>
      <c r="P840" s="9">
        <v>51</v>
      </c>
      <c r="Q840" s="10">
        <v>101</v>
      </c>
      <c r="R840" s="11">
        <v>38</v>
      </c>
      <c r="S840" s="11">
        <v>1</v>
      </c>
      <c r="T840" s="11">
        <v>102</v>
      </c>
      <c r="U840" s="11">
        <v>107</v>
      </c>
      <c r="V840" s="11">
        <v>1</v>
      </c>
      <c r="W840" s="11">
        <v>104</v>
      </c>
      <c r="X840" s="11">
        <f t="shared" si="182"/>
        <v>454</v>
      </c>
      <c r="Y840" s="11">
        <f t="shared" si="183"/>
        <v>4565</v>
      </c>
      <c r="Z840" s="11">
        <f t="shared" si="184"/>
        <v>1860</v>
      </c>
      <c r="AA840" s="11">
        <f t="shared" si="185"/>
        <v>4100</v>
      </c>
      <c r="AB840" s="11">
        <f t="shared" si="186"/>
        <v>4100</v>
      </c>
      <c r="AC840" s="6">
        <f t="shared" si="187"/>
        <v>4790</v>
      </c>
      <c r="AD840" s="9" t="s">
        <v>693</v>
      </c>
      <c r="AE840" s="3" t="str">
        <f>IF(ISERROR(VLOOKUP($AD840,技まとめ!$A$1:$F$380,6,FALSE)),"－",VLOOKUP($AD840,技まとめ!$A$1:$F$380,6,FALSE))</f>
        <v>CA</v>
      </c>
      <c r="AF840" s="3">
        <f>IF(ISERROR(VLOOKUP($AD840,技まとめ!$A$1:$F$380,3,FALSE)),"－",VLOOKUP($AD840,技まとめ!$A$1:$F$380,3,FALSE))</f>
        <v>69</v>
      </c>
      <c r="AG840" s="3">
        <f>IF(ISERROR(VLOOKUP($AD840,技まとめ!$A$1:$F$380,5,FALSE)),"－",VLOOKUP($AD840,技まとめ!$A$1:$F$380,5,FALSE))</f>
        <v>42</v>
      </c>
      <c r="AH840" s="3" t="str">
        <f>IF($E840=IF(ISERROR(VLOOKUP($AD840,技まとめ!$A$1:$F$380,4,FALSE)),"－",VLOOKUP($AD840,技まとめ!$A$1:$F$380,4,FALSE)),"一致","")</f>
        <v>一致</v>
      </c>
      <c r="AI840" s="9" t="s">
        <v>354</v>
      </c>
      <c r="AJ840" s="3" t="str">
        <f>IF(ISERROR(VLOOKUP($AI840,技まとめ!$A$1:$F$380,6,FALSE)),"－",VLOOKUP($AI840,技まとめ!$A$1:$F$380,6,FALSE))</f>
        <v>CA</v>
      </c>
      <c r="AK840" s="3">
        <f>IF(ISERROR(VLOOKUP($AI840,技まとめ!$A$1:$F$380,3,FALSE)),"－",VLOOKUP($AI840,技まとめ!$A$1:$F$380,3,FALSE))</f>
        <v>38</v>
      </c>
      <c r="AL840" s="3">
        <f>IF(ISERROR(VLOOKUP($AI840,技まとめ!$A$1:$F$380,5,FALSE)),"－",VLOOKUP($AI840,技まとめ!$A$1:$F$380,5,FALSE))</f>
        <v>30</v>
      </c>
      <c r="AM840" s="3" t="str">
        <f>IF($E840=IF(ISERROR(VLOOKUP($AI840,技まとめ!$A$1:$F$380,4,FALSE)),"－",VLOOKUP($AI840,技まとめ!$A$1:$F$380,4,FALSE)),"一致","")</f>
        <v/>
      </c>
      <c r="AN840" s="9" t="s">
        <v>222</v>
      </c>
      <c r="AO840" s="3" t="str">
        <f>IF(ISERROR(VLOOKUP($AN840,技まとめ!$A$1:$F$380,6,FALSE)),"－",VLOOKUP($AN840,技まとめ!$A$1:$F$380,6,FALSE))</f>
        <v>BS</v>
      </c>
      <c r="AP840" s="3">
        <f>IF(ISERROR(VLOOKUP($AN840,技まとめ!$A$1:$F$380,3,FALSE)),"－",VLOOKUP($AN840,技まとめ!$A$1:$F$380,3,FALSE))</f>
        <v>57</v>
      </c>
      <c r="AQ840" s="3">
        <f>IF(ISERROR(VLOOKUP($AN840,技まとめ!$A$1:$F$380,5,FALSE)),"－",VLOOKUP($AN840,技まとめ!$A$1:$F$380,5,FALSE))</f>
        <v>34</v>
      </c>
      <c r="AR840" s="3" t="str">
        <f>IF($E840=IF(ISERROR(VLOOKUP($AN840,技まとめ!$A$1:$F$380,4,FALSE)),"－",VLOOKUP($AN840,技まとめ!$A$1:$F$380,4,FALSE)),"一致","")</f>
        <v>一致</v>
      </c>
      <c r="AS840" s="9" t="s">
        <v>662</v>
      </c>
      <c r="AT840" s="3" t="str">
        <f>IF(ISERROR(VLOOKUP($AS840,技まとめ!$A$1:$F$380,6,FALSE)),"－",VLOOKUP($AS840,技まとめ!$A$1:$F$380,6,FALSE))</f>
        <v>CA</v>
      </c>
      <c r="AU840" s="3">
        <f>IF(ISERROR(VLOOKUP($AS840,技まとめ!$A$1:$F$380,3,FALSE)),"－",VLOOKUP($AS840,技まとめ!$A$1:$F$380,3,FALSE))</f>
        <v>50</v>
      </c>
      <c r="AV840" s="3">
        <f>IF(ISERROR(VLOOKUP($AS840,技まとめ!$A$1:$F$380,5,FALSE)),"－",VLOOKUP($AS840,技まとめ!$A$1:$F$380,5,FALSE))</f>
        <v>35</v>
      </c>
      <c r="AW840" s="3" t="str">
        <f>IF($E840=IF(ISERROR(VLOOKUP($AS840,技まとめ!$A$1:$F$380,4,FALSE)),"－",VLOOKUP($AS840,技まとめ!$A$1:$F$380,4,FALSE)),"一致","")</f>
        <v>一致</v>
      </c>
      <c r="AX840" s="12" t="str">
        <f t="shared" si="188"/>
        <v>ストームライダーシュートポケットホークショットオーロラカーテン</v>
      </c>
      <c r="AY840" s="12" t="str">
        <f t="shared" si="189"/>
        <v>ストームライダーシュートポケットホークショットオーロラカーテン</v>
      </c>
      <c r="AZ840" s="12" t="str">
        <f t="shared" si="190"/>
        <v>ストームライダーシュートポケットホークショットオーロラカーテン</v>
      </c>
      <c r="BA840" s="12" t="str">
        <f t="shared" si="191"/>
        <v>ストームライダーシュートポケットホークショットオーロラカーテン</v>
      </c>
      <c r="BB840" s="11" t="str">
        <f t="shared" si="192"/>
        <v>CACABSCA</v>
      </c>
      <c r="BC840" s="11" t="str">
        <f t="shared" si="193"/>
        <v>CACABSCA</v>
      </c>
      <c r="BD840" s="11" t="str">
        <f t="shared" si="194"/>
        <v>CACABSCA</v>
      </c>
      <c r="BE840" s="11" t="str">
        <f t="shared" si="195"/>
        <v>CACABSCA</v>
      </c>
    </row>
    <row r="841" spans="1:57" ht="11.25" hidden="1" customHeight="1">
      <c r="A841" s="6">
        <v>839</v>
      </c>
      <c r="B841" s="7" t="s">
        <v>2064</v>
      </c>
      <c r="C841" s="8" t="s">
        <v>2065</v>
      </c>
      <c r="D841" s="7" t="s">
        <v>72</v>
      </c>
      <c r="E841" s="7" t="s">
        <v>73</v>
      </c>
      <c r="F841" s="7" t="s">
        <v>74</v>
      </c>
      <c r="G841" s="9">
        <v>155</v>
      </c>
      <c r="H841" s="9">
        <v>85</v>
      </c>
      <c r="I841" s="9">
        <v>58</v>
      </c>
      <c r="J841" s="9">
        <v>67</v>
      </c>
      <c r="K841" s="9">
        <v>48</v>
      </c>
      <c r="L841" s="9">
        <v>51</v>
      </c>
      <c r="M841" s="9">
        <v>41</v>
      </c>
      <c r="N841" s="9">
        <v>51</v>
      </c>
      <c r="O841" s="9">
        <v>66</v>
      </c>
      <c r="P841" s="9">
        <v>61</v>
      </c>
      <c r="Q841" s="10">
        <v>108</v>
      </c>
      <c r="R841" s="11">
        <v>45</v>
      </c>
      <c r="S841" s="11">
        <v>1</v>
      </c>
      <c r="T841" s="11">
        <v>101</v>
      </c>
      <c r="U841" s="11">
        <v>91</v>
      </c>
      <c r="V841" s="11">
        <v>1</v>
      </c>
      <c r="W841" s="11">
        <v>116</v>
      </c>
      <c r="X841" s="11">
        <f t="shared" si="182"/>
        <v>463</v>
      </c>
      <c r="Y841" s="11">
        <f t="shared" si="183"/>
        <v>4905</v>
      </c>
      <c r="Z841" s="11">
        <f t="shared" si="184"/>
        <v>2165</v>
      </c>
      <c r="AA841" s="11">
        <f t="shared" si="185"/>
        <v>4125</v>
      </c>
      <c r="AB841" s="11">
        <f t="shared" si="186"/>
        <v>4125</v>
      </c>
      <c r="AC841" s="6">
        <f t="shared" si="187"/>
        <v>4845</v>
      </c>
      <c r="AD841" s="9" t="s">
        <v>273</v>
      </c>
      <c r="AE841" s="3" t="str">
        <f>IF(ISERROR(VLOOKUP($AD841,技まとめ!$A$1:$F$380,6,FALSE)),"－",VLOOKUP($AD841,技まとめ!$A$1:$F$380,6,FALSE))</f>
        <v>BL</v>
      </c>
      <c r="AF841" s="3">
        <f>IF(ISERROR(VLOOKUP($AD841,技まとめ!$A$1:$F$380,3,FALSE)),"－",VLOOKUP($AD841,技まとめ!$A$1:$F$380,3,FALSE))</f>
        <v>17</v>
      </c>
      <c r="AG841" s="3">
        <f>IF(ISERROR(VLOOKUP($AD841,技まとめ!$A$1:$F$380,5,FALSE)),"－",VLOOKUP($AD841,技まとめ!$A$1:$F$380,5,FALSE))</f>
        <v>20</v>
      </c>
      <c r="AH841" s="3" t="str">
        <f>IF($E841=IF(ISERROR(VLOOKUP($AD841,技まとめ!$A$1:$F$380,4,FALSE)),"－",VLOOKUP($AD841,技まとめ!$A$1:$F$380,4,FALSE)),"一致","")</f>
        <v>一致</v>
      </c>
      <c r="AI841" s="9" t="s">
        <v>413</v>
      </c>
      <c r="AJ841" s="3" t="str">
        <f>IF(ISERROR(VLOOKUP($AI841,技まとめ!$A$1:$F$380,6,FALSE)),"－",VLOOKUP($AI841,技まとめ!$A$1:$F$380,6,FALSE))</f>
        <v>BB</v>
      </c>
      <c r="AK841" s="3">
        <f>IF(ISERROR(VLOOKUP($AI841,技まとめ!$A$1:$F$380,3,FALSE)),"－",VLOOKUP($AI841,技まとめ!$A$1:$F$380,3,FALSE))</f>
        <v>31</v>
      </c>
      <c r="AL841" s="3">
        <f>IF(ISERROR(VLOOKUP($AI841,技まとめ!$A$1:$F$380,5,FALSE)),"－",VLOOKUP($AI841,技まとめ!$A$1:$F$380,5,FALSE))</f>
        <v>28</v>
      </c>
      <c r="AM841" s="3" t="str">
        <f>IF($E841=IF(ISERROR(VLOOKUP($AI841,技まとめ!$A$1:$F$380,4,FALSE)),"－",VLOOKUP($AI841,技まとめ!$A$1:$F$380,4,FALSE)),"一致","")</f>
        <v/>
      </c>
      <c r="AN841" s="9" t="s">
        <v>834</v>
      </c>
      <c r="AO841" s="3" t="str">
        <f>IF(ISERROR(VLOOKUP($AN841,技まとめ!$A$1:$F$380,6,FALSE)),"－",VLOOKUP($AN841,技まとめ!$A$1:$F$380,6,FALSE))</f>
        <v>P1</v>
      </c>
      <c r="AP841" s="3">
        <f>IF(ISERROR(VLOOKUP($AN841,技まとめ!$A$1:$F$380,3,FALSE)),"－",VLOOKUP($AN841,技まとめ!$A$1:$F$380,3,FALSE))</f>
        <v>71</v>
      </c>
      <c r="AQ841" s="3">
        <f>IF(ISERROR(VLOOKUP($AN841,技まとめ!$A$1:$F$380,5,FALSE)),"－",VLOOKUP($AN841,技まとめ!$A$1:$F$380,5,FALSE))</f>
        <v>42</v>
      </c>
      <c r="AR841" s="3" t="str">
        <f>IF($E841=IF(ISERROR(VLOOKUP($AN841,技まとめ!$A$1:$F$380,4,FALSE)),"－",VLOOKUP($AN841,技まとめ!$A$1:$F$380,4,FALSE)),"一致","")</f>
        <v/>
      </c>
      <c r="AS841" s="9" t="s">
        <v>1172</v>
      </c>
      <c r="AT841" s="3" t="str">
        <f>IF(ISERROR(VLOOKUP($AS841,技まとめ!$A$1:$F$380,6,FALSE)),"－",VLOOKUP($AS841,技まとめ!$A$1:$F$380,6,FALSE))</f>
        <v>P2</v>
      </c>
      <c r="AU841" s="3">
        <f>IF(ISERROR(VLOOKUP($AS841,技まとめ!$A$1:$F$380,3,FALSE)),"－",VLOOKUP($AS841,技まとめ!$A$1:$F$380,3,FALSE))</f>
        <v>104</v>
      </c>
      <c r="AV841" s="3">
        <f>IF(ISERROR(VLOOKUP($AS841,技まとめ!$A$1:$F$380,5,FALSE)),"－",VLOOKUP($AS841,技まとめ!$A$1:$F$380,5,FALSE))</f>
        <v>55</v>
      </c>
      <c r="AW841" s="3" t="str">
        <f>IF($E841=IF(ISERROR(VLOOKUP($AS841,技まとめ!$A$1:$F$380,4,FALSE)),"－",VLOOKUP($AS841,技まとめ!$A$1:$F$380,4,FALSE)),"一致","")</f>
        <v/>
      </c>
      <c r="AX841" s="12" t="str">
        <f t="shared" si="188"/>
        <v>しこふみスーパーしこふみだいばくはつはりてミリオンハンズ</v>
      </c>
      <c r="AY841" s="12" t="str">
        <f t="shared" si="189"/>
        <v>しこふみスーパーしこふみだいばくはつはりてミリオンハンズ</v>
      </c>
      <c r="AZ841" s="12" t="str">
        <f t="shared" si="190"/>
        <v>しこふみスーパーしこふみだいばくはつはりてミリオンハンズ</v>
      </c>
      <c r="BA841" s="12" t="str">
        <f t="shared" si="191"/>
        <v>しこふみスーパーしこふみだいばくはつはりてミリオンハンズ</v>
      </c>
      <c r="BB841" s="11" t="str">
        <f t="shared" si="192"/>
        <v>BLBBP1P2</v>
      </c>
      <c r="BC841" s="11" t="str">
        <f t="shared" si="193"/>
        <v>BLBBP1P2</v>
      </c>
      <c r="BD841" s="11" t="str">
        <f t="shared" si="194"/>
        <v>BLBBP1P2</v>
      </c>
      <c r="BE841" s="11" t="str">
        <f t="shared" si="195"/>
        <v>BLBBP1P2</v>
      </c>
    </row>
    <row r="842" spans="1:57" ht="11.25" hidden="1" customHeight="1">
      <c r="A842" s="6">
        <v>840</v>
      </c>
      <c r="B842" s="7" t="s">
        <v>2066</v>
      </c>
      <c r="C842" s="8" t="s">
        <v>2067</v>
      </c>
      <c r="D842" s="7" t="s">
        <v>72</v>
      </c>
      <c r="E842" s="7" t="s">
        <v>95</v>
      </c>
      <c r="F842" s="7" t="s">
        <v>128</v>
      </c>
      <c r="G842" s="9">
        <v>111</v>
      </c>
      <c r="H842" s="9">
        <v>102</v>
      </c>
      <c r="I842" s="9">
        <v>48</v>
      </c>
      <c r="J842" s="9">
        <v>55</v>
      </c>
      <c r="K842" s="9">
        <v>60</v>
      </c>
      <c r="L842" s="9">
        <v>48</v>
      </c>
      <c r="M842" s="9">
        <v>53</v>
      </c>
      <c r="N842" s="9">
        <v>54</v>
      </c>
      <c r="O842" s="9">
        <v>54</v>
      </c>
      <c r="P842" s="9">
        <v>61</v>
      </c>
      <c r="Q842" s="10">
        <v>98</v>
      </c>
      <c r="R842" s="11">
        <v>48</v>
      </c>
      <c r="S842" s="11">
        <v>1</v>
      </c>
      <c r="T842" s="11">
        <v>98</v>
      </c>
      <c r="U842" s="11">
        <v>103</v>
      </c>
      <c r="V842" s="11">
        <v>1</v>
      </c>
      <c r="W842" s="11">
        <v>104</v>
      </c>
      <c r="X842" s="11">
        <f t="shared" si="182"/>
        <v>453</v>
      </c>
      <c r="Y842" s="11">
        <f t="shared" si="183"/>
        <v>4445</v>
      </c>
      <c r="Z842" s="11">
        <f t="shared" si="184"/>
        <v>2210</v>
      </c>
      <c r="AA842" s="11">
        <f t="shared" si="185"/>
        <v>3960</v>
      </c>
      <c r="AB842" s="11">
        <f t="shared" si="186"/>
        <v>3960</v>
      </c>
      <c r="AC842" s="6">
        <f t="shared" si="187"/>
        <v>4680</v>
      </c>
      <c r="AD842" s="9" t="s">
        <v>388</v>
      </c>
      <c r="AE842" s="3" t="str">
        <f>IF(ISERROR(VLOOKUP($AD842,技まとめ!$A$1:$F$380,6,FALSE)),"－",VLOOKUP($AD842,技まとめ!$A$1:$F$380,6,FALSE))</f>
        <v>NS</v>
      </c>
      <c r="AF842" s="3">
        <f>IF(ISERROR(VLOOKUP($AD842,技まとめ!$A$1:$F$380,3,FALSE)),"－",VLOOKUP($AD842,技まとめ!$A$1:$F$380,3,FALSE))</f>
        <v>31</v>
      </c>
      <c r="AG842" s="3">
        <f>IF(ISERROR(VLOOKUP($AD842,技まとめ!$A$1:$F$380,5,FALSE)),"－",VLOOKUP($AD842,技まとめ!$A$1:$F$380,5,FALSE))</f>
        <v>22</v>
      </c>
      <c r="AH842" s="3" t="str">
        <f>IF($E842=IF(ISERROR(VLOOKUP($AD842,技まとめ!$A$1:$F$380,4,FALSE)),"－",VLOOKUP($AD842,技まとめ!$A$1:$F$380,4,FALSE)),"一致","")</f>
        <v/>
      </c>
      <c r="AI842" s="9" t="s">
        <v>686</v>
      </c>
      <c r="AJ842" s="3" t="str">
        <f>IF(ISERROR(VLOOKUP($AI842,技まとめ!$A$1:$F$380,6,FALSE)),"－",VLOOKUP($AI842,技まとめ!$A$1:$F$380,6,FALSE))</f>
        <v>DR</v>
      </c>
      <c r="AK842" s="3">
        <f>IF(ISERROR(VLOOKUP($AI842,技まとめ!$A$1:$F$380,3,FALSE)),"－",VLOOKUP($AI842,技まとめ!$A$1:$F$380,3,FALSE))</f>
        <v>34</v>
      </c>
      <c r="AL842" s="3">
        <f>IF(ISERROR(VLOOKUP($AI842,技まとめ!$A$1:$F$380,5,FALSE)),"－",VLOOKUP($AI842,技まとめ!$A$1:$F$380,5,FALSE))</f>
        <v>27</v>
      </c>
      <c r="AM842" s="3" t="str">
        <f>IF($E842=IF(ISERROR(VLOOKUP($AI842,技まとめ!$A$1:$F$380,4,FALSE)),"－",VLOOKUP($AI842,技まとめ!$A$1:$F$380,4,FALSE)),"一致","")</f>
        <v/>
      </c>
      <c r="AN842" s="9" t="s">
        <v>178</v>
      </c>
      <c r="AO842" s="3" t="str">
        <f>IF(ISERROR(VLOOKUP($AN842,技まとめ!$A$1:$F$380,6,FALSE)),"－",VLOOKUP($AN842,技まとめ!$A$1:$F$380,6,FALSE))</f>
        <v>NS</v>
      </c>
      <c r="AP842" s="3">
        <f>IF(ISERROR(VLOOKUP($AN842,技まとめ!$A$1:$F$380,3,FALSE)),"－",VLOOKUP($AN842,技まとめ!$A$1:$F$380,3,FALSE))</f>
        <v>38</v>
      </c>
      <c r="AQ842" s="3">
        <f>IF(ISERROR(VLOOKUP($AN842,技まとめ!$A$1:$F$380,5,FALSE)),"－",VLOOKUP($AN842,技まとめ!$A$1:$F$380,5,FALSE))</f>
        <v>25</v>
      </c>
      <c r="AR842" s="3" t="str">
        <f>IF($E842=IF(ISERROR(VLOOKUP($AN842,技まとめ!$A$1:$F$380,4,FALSE)),"－",VLOOKUP($AN842,技まとめ!$A$1:$F$380,4,FALSE)),"一致","")</f>
        <v>一致</v>
      </c>
      <c r="AS842" s="9" t="s">
        <v>336</v>
      </c>
      <c r="AT842" s="3" t="str">
        <f>IF(ISERROR(VLOOKUP($AS842,技まとめ!$A$1:$F$380,6,FALSE)),"－",VLOOKUP($AS842,技まとめ!$A$1:$F$380,6,FALSE))</f>
        <v>SC</v>
      </c>
      <c r="AU842" s="3">
        <f>IF(ISERROR(VLOOKUP($AS842,技まとめ!$A$1:$F$380,3,FALSE)),"－",VLOOKUP($AS842,技まとめ!$A$1:$F$380,3,FALSE))</f>
        <v>83</v>
      </c>
      <c r="AV842" s="3">
        <f>IF(ISERROR(VLOOKUP($AS842,技まとめ!$A$1:$F$380,5,FALSE)),"－",VLOOKUP($AS842,技まとめ!$A$1:$F$380,5,FALSE))</f>
        <v>46</v>
      </c>
      <c r="AW842" s="3" t="str">
        <f>IF($E842=IF(ISERROR(VLOOKUP($AS842,技まとめ!$A$1:$F$380,4,FALSE)),"－",VLOOKUP($AS842,技まとめ!$A$1:$F$380,4,FALSE)),"一致","")</f>
        <v>一致</v>
      </c>
      <c r="AX842" s="12" t="str">
        <f t="shared" si="188"/>
        <v>メテオアタックヒートタックルフリーズショットぶんしんシュート</v>
      </c>
      <c r="AY842" s="12" t="str">
        <f t="shared" si="189"/>
        <v>メテオアタックヒートタックルフリーズショットぶんしんシュート</v>
      </c>
      <c r="AZ842" s="12" t="str">
        <f t="shared" si="190"/>
        <v>メテオアタックヒートタックルフリーズショットぶんしんシュート</v>
      </c>
      <c r="BA842" s="12" t="str">
        <f t="shared" si="191"/>
        <v>メテオアタックヒートタックルフリーズショットぶんしんシュート</v>
      </c>
      <c r="BB842" s="11" t="str">
        <f t="shared" si="192"/>
        <v>NSDRNSSC</v>
      </c>
      <c r="BC842" s="11" t="str">
        <f t="shared" si="193"/>
        <v>NSDRNSSC</v>
      </c>
      <c r="BD842" s="11" t="str">
        <f t="shared" si="194"/>
        <v>NSDRNSSC</v>
      </c>
      <c r="BE842" s="11" t="str">
        <f t="shared" si="195"/>
        <v>NSDRNSSC</v>
      </c>
    </row>
    <row r="843" spans="1:57" ht="11.25" hidden="1" customHeight="1">
      <c r="A843" s="6">
        <v>841</v>
      </c>
      <c r="B843" s="7" t="s">
        <v>2068</v>
      </c>
      <c r="C843" s="8" t="s">
        <v>2069</v>
      </c>
      <c r="D843" s="7" t="s">
        <v>72</v>
      </c>
      <c r="E843" s="7" t="s">
        <v>95</v>
      </c>
      <c r="F843" s="7" t="s">
        <v>74</v>
      </c>
      <c r="G843" s="9">
        <v>122</v>
      </c>
      <c r="H843" s="9">
        <v>101</v>
      </c>
      <c r="I843" s="9">
        <v>48</v>
      </c>
      <c r="J843" s="9">
        <v>51</v>
      </c>
      <c r="K843" s="9">
        <v>54</v>
      </c>
      <c r="L843" s="9">
        <v>51</v>
      </c>
      <c r="M843" s="9">
        <v>60</v>
      </c>
      <c r="N843" s="9">
        <v>58</v>
      </c>
      <c r="O843" s="9">
        <v>53</v>
      </c>
      <c r="P843" s="9">
        <v>36</v>
      </c>
      <c r="Q843" s="10">
        <v>98</v>
      </c>
      <c r="R843" s="11">
        <v>17</v>
      </c>
      <c r="S843" s="11">
        <v>1</v>
      </c>
      <c r="T843" s="11">
        <v>101</v>
      </c>
      <c r="U843" s="11">
        <v>110</v>
      </c>
      <c r="V843" s="11">
        <v>1</v>
      </c>
      <c r="W843" s="11">
        <v>103</v>
      </c>
      <c r="X843" s="11">
        <f t="shared" si="182"/>
        <v>431</v>
      </c>
      <c r="Y843" s="11">
        <f t="shared" si="183"/>
        <v>4440</v>
      </c>
      <c r="Z843" s="11">
        <f t="shared" si="184"/>
        <v>1120</v>
      </c>
      <c r="AA843" s="11">
        <f t="shared" si="185"/>
        <v>4060</v>
      </c>
      <c r="AB843" s="11">
        <f t="shared" si="186"/>
        <v>4060</v>
      </c>
      <c r="AC843" s="6">
        <f t="shared" si="187"/>
        <v>4640</v>
      </c>
      <c r="AD843" s="9" t="s">
        <v>290</v>
      </c>
      <c r="AE843" s="3" t="str">
        <f>IF(ISERROR(VLOOKUP($AD843,技まとめ!$A$1:$F$380,6,FALSE)),"－",VLOOKUP($AD843,技まとめ!$A$1:$F$380,6,FALSE))</f>
        <v>CA</v>
      </c>
      <c r="AF843" s="3">
        <f>IF(ISERROR(VLOOKUP($AD843,技まとめ!$A$1:$F$380,3,FALSE)),"－",VLOOKUP($AD843,技まとめ!$A$1:$F$380,3,FALSE))</f>
        <v>27</v>
      </c>
      <c r="AG843" s="3">
        <f>IF(ISERROR(VLOOKUP($AD843,技まとめ!$A$1:$F$380,5,FALSE)),"－",VLOOKUP($AD843,技まとめ!$A$1:$F$380,5,FALSE))</f>
        <v>25</v>
      </c>
      <c r="AH843" s="3" t="str">
        <f>IF($E843=IF(ISERROR(VLOOKUP($AD843,技まとめ!$A$1:$F$380,4,FALSE)),"－",VLOOKUP($AD843,技まとめ!$A$1:$F$380,4,FALSE)),"一致","")</f>
        <v/>
      </c>
      <c r="AI843" s="9" t="s">
        <v>309</v>
      </c>
      <c r="AJ843" s="3" t="str">
        <f>IF(ISERROR(VLOOKUP($AI843,技まとめ!$A$1:$F$380,6,FALSE)),"－",VLOOKUP($AI843,技まとめ!$A$1:$F$380,6,FALSE))</f>
        <v>BB</v>
      </c>
      <c r="AK843" s="3">
        <f>IF(ISERROR(VLOOKUP($AI843,技まとめ!$A$1:$F$380,3,FALSE)),"－",VLOOKUP($AI843,技まとめ!$A$1:$F$380,3,FALSE))</f>
        <v>23</v>
      </c>
      <c r="AL843" s="3">
        <f>IF(ISERROR(VLOOKUP($AI843,技まとめ!$A$1:$F$380,5,FALSE)),"－",VLOOKUP($AI843,技まとめ!$A$1:$F$380,5,FALSE))</f>
        <v>20</v>
      </c>
      <c r="AM843" s="3" t="str">
        <f>IF($E843=IF(ISERROR(VLOOKUP($AI843,技まとめ!$A$1:$F$380,4,FALSE)),"－",VLOOKUP($AI843,技まとめ!$A$1:$F$380,4,FALSE)),"一致","")</f>
        <v/>
      </c>
      <c r="AN843" s="9" t="s">
        <v>203</v>
      </c>
      <c r="AO843" s="3" t="str">
        <f>IF(ISERROR(VLOOKUP($AN843,技まとめ!$A$1:$F$380,6,FALSE)),"－",VLOOKUP($AN843,技まとめ!$A$1:$F$380,6,FALSE))</f>
        <v>P1</v>
      </c>
      <c r="AP843" s="3">
        <f>IF(ISERROR(VLOOKUP($AN843,技まとめ!$A$1:$F$380,3,FALSE)),"－",VLOOKUP($AN843,技まとめ!$A$1:$F$380,3,FALSE))</f>
        <v>46</v>
      </c>
      <c r="AQ843" s="3">
        <f>IF(ISERROR(VLOOKUP($AN843,技まとめ!$A$1:$F$380,5,FALSE)),"－",VLOOKUP($AN843,技まとめ!$A$1:$F$380,5,FALSE))</f>
        <v>32</v>
      </c>
      <c r="AR843" s="3" t="str">
        <f>IF($E843=IF(ISERROR(VLOOKUP($AN843,技まとめ!$A$1:$F$380,4,FALSE)),"－",VLOOKUP($AN843,技まとめ!$A$1:$F$380,4,FALSE)),"一致","")</f>
        <v/>
      </c>
      <c r="AS843" s="9" t="s">
        <v>89</v>
      </c>
      <c r="AT843" s="3" t="str">
        <f>IF(ISERROR(VLOOKUP($AS843,技まとめ!$A$1:$F$380,6,FALSE)),"－",VLOOKUP($AS843,技まとめ!$A$1:$F$380,6,FALSE))</f>
        <v>BB</v>
      </c>
      <c r="AU843" s="3">
        <f>IF(ISERROR(VLOOKUP($AS843,技まとめ!$A$1:$F$380,3,FALSE)),"－",VLOOKUP($AS843,技まとめ!$A$1:$F$380,3,FALSE))</f>
        <v>43</v>
      </c>
      <c r="AV843" s="3">
        <f>IF(ISERROR(VLOOKUP($AS843,技まとめ!$A$1:$F$380,5,FALSE)),"－",VLOOKUP($AS843,技まとめ!$A$1:$F$380,5,FALSE))</f>
        <v>30</v>
      </c>
      <c r="AW843" s="3" t="str">
        <f>IF($E843=IF(ISERROR(VLOOKUP($AS843,技まとめ!$A$1:$F$380,4,FALSE)),"－",VLOOKUP($AS843,技まとめ!$A$1:$F$380,4,FALSE)),"一致","")</f>
        <v/>
      </c>
      <c r="AX843" s="12" t="str">
        <f t="shared" si="188"/>
        <v>ワイルドクローホーントレインフルパワーシールドザ・ウォール</v>
      </c>
      <c r="AY843" s="12" t="str">
        <f t="shared" si="189"/>
        <v>ワイルドクローホーントレインフルパワーシールドザ・ウォール</v>
      </c>
      <c r="AZ843" s="12" t="str">
        <f t="shared" si="190"/>
        <v>ワイルドクローホーントレインフルパワーシールドザ・ウォール</v>
      </c>
      <c r="BA843" s="12" t="str">
        <f t="shared" si="191"/>
        <v>ワイルドクローホーントレインフルパワーシールドザ・ウォール</v>
      </c>
      <c r="BB843" s="11" t="str">
        <f t="shared" si="192"/>
        <v>CABBP1BB</v>
      </c>
      <c r="BC843" s="11" t="str">
        <f t="shared" si="193"/>
        <v>CABBP1BB</v>
      </c>
      <c r="BD843" s="11" t="str">
        <f t="shared" si="194"/>
        <v>CABBP1BB</v>
      </c>
      <c r="BE843" s="11" t="str">
        <f t="shared" si="195"/>
        <v>CABBP1BB</v>
      </c>
    </row>
    <row r="844" spans="1:57" ht="11.25" hidden="1" customHeight="1">
      <c r="A844" s="6">
        <v>842</v>
      </c>
      <c r="B844" s="7" t="s">
        <v>2070</v>
      </c>
      <c r="C844" s="8" t="s">
        <v>2071</v>
      </c>
      <c r="D844" s="7" t="s">
        <v>72</v>
      </c>
      <c r="E844" s="7" t="s">
        <v>95</v>
      </c>
      <c r="F844" s="7" t="s">
        <v>109</v>
      </c>
      <c r="G844" s="9">
        <v>117</v>
      </c>
      <c r="H844" s="9">
        <v>109</v>
      </c>
      <c r="I844" s="9">
        <v>50</v>
      </c>
      <c r="J844" s="9">
        <v>53</v>
      </c>
      <c r="K844" s="9">
        <v>59</v>
      </c>
      <c r="L844" s="9">
        <v>46</v>
      </c>
      <c r="M844" s="9">
        <v>56</v>
      </c>
      <c r="N844" s="9">
        <v>56</v>
      </c>
      <c r="O844" s="9">
        <v>57</v>
      </c>
      <c r="P844" s="9">
        <v>61</v>
      </c>
      <c r="Q844" s="10">
        <v>100</v>
      </c>
      <c r="R844" s="11">
        <v>47</v>
      </c>
      <c r="S844" s="11">
        <v>1</v>
      </c>
      <c r="T844" s="11">
        <v>96</v>
      </c>
      <c r="U844" s="11">
        <v>106</v>
      </c>
      <c r="V844" s="11">
        <v>1</v>
      </c>
      <c r="W844" s="11">
        <v>107</v>
      </c>
      <c r="X844" s="11">
        <f t="shared" si="182"/>
        <v>458</v>
      </c>
      <c r="Y844" s="11">
        <f t="shared" si="183"/>
        <v>4540</v>
      </c>
      <c r="Z844" s="11">
        <f t="shared" si="184"/>
        <v>2190</v>
      </c>
      <c r="AA844" s="11">
        <f t="shared" si="185"/>
        <v>3905</v>
      </c>
      <c r="AB844" s="11">
        <f t="shared" si="186"/>
        <v>3905</v>
      </c>
      <c r="AC844" s="6">
        <f t="shared" si="187"/>
        <v>4610</v>
      </c>
      <c r="AD844" s="9" t="s">
        <v>710</v>
      </c>
      <c r="AE844" s="3" t="str">
        <f>IF(ISERROR(VLOOKUP($AD844,技まとめ!$A$1:$F$380,6,FALSE)),"－",VLOOKUP($AD844,技まとめ!$A$1:$F$380,6,FALSE))</f>
        <v>DR</v>
      </c>
      <c r="AF844" s="3">
        <f>IF(ISERROR(VLOOKUP($AD844,技まとめ!$A$1:$F$380,3,FALSE)),"－",VLOOKUP($AD844,技まとめ!$A$1:$F$380,3,FALSE))</f>
        <v>15</v>
      </c>
      <c r="AG844" s="3">
        <f>IF(ISERROR(VLOOKUP($AD844,技まとめ!$A$1:$F$380,5,FALSE)),"－",VLOOKUP($AD844,技まとめ!$A$1:$F$380,5,FALSE))</f>
        <v>20</v>
      </c>
      <c r="AH844" s="3" t="str">
        <f>IF($E844=IF(ISERROR(VLOOKUP($AD844,技まとめ!$A$1:$F$380,4,FALSE)),"－",VLOOKUP($AD844,技まとめ!$A$1:$F$380,4,FALSE)),"一致","")</f>
        <v/>
      </c>
      <c r="AI844" s="9" t="s">
        <v>104</v>
      </c>
      <c r="AJ844" s="3" t="str">
        <f>IF(ISERROR(VLOOKUP($AI844,技まとめ!$A$1:$F$380,6,FALSE)),"－",VLOOKUP($AI844,技まとめ!$A$1:$F$380,6,FALSE))</f>
        <v>LS</v>
      </c>
      <c r="AK844" s="3">
        <f>IF(ISERROR(VLOOKUP($AI844,技まとめ!$A$1:$F$380,3,FALSE)),"－",VLOOKUP($AI844,技まとめ!$A$1:$F$380,3,FALSE))</f>
        <v>30</v>
      </c>
      <c r="AL844" s="3">
        <f>IF(ISERROR(VLOOKUP($AI844,技まとめ!$A$1:$F$380,5,FALSE)),"－",VLOOKUP($AI844,技まとめ!$A$1:$F$380,5,FALSE))</f>
        <v>25</v>
      </c>
      <c r="AM844" s="3" t="str">
        <f>IF($E844=IF(ISERROR(VLOOKUP($AI844,技まとめ!$A$1:$F$380,4,FALSE)),"－",VLOOKUP($AI844,技まとめ!$A$1:$F$380,4,FALSE)),"一致","")</f>
        <v/>
      </c>
      <c r="AN844" s="9" t="s">
        <v>821</v>
      </c>
      <c r="AO844" s="3" t="str">
        <f>IF(ISERROR(VLOOKUP($AN844,技まとめ!$A$1:$F$380,6,FALSE)),"－",VLOOKUP($AN844,技まとめ!$A$1:$F$380,6,FALSE))</f>
        <v>BL</v>
      </c>
      <c r="AP844" s="3">
        <f>IF(ISERROR(VLOOKUP($AN844,技まとめ!$A$1:$F$380,3,FALSE)),"－",VLOOKUP($AN844,技まとめ!$A$1:$F$380,3,FALSE))</f>
        <v>52</v>
      </c>
      <c r="AQ844" s="3">
        <f>IF(ISERROR(VLOOKUP($AN844,技まとめ!$A$1:$F$380,5,FALSE)),"－",VLOOKUP($AN844,技まとめ!$A$1:$F$380,5,FALSE))</f>
        <v>36</v>
      </c>
      <c r="AR844" s="3" t="str">
        <f>IF($E844=IF(ISERROR(VLOOKUP($AN844,技まとめ!$A$1:$F$380,4,FALSE)),"－",VLOOKUP($AN844,技まとめ!$A$1:$F$380,4,FALSE)),"一致","")</f>
        <v>一致</v>
      </c>
      <c r="AS844" s="9" t="s">
        <v>410</v>
      </c>
      <c r="AT844" s="3" t="str">
        <f>IF(ISERROR(VLOOKUP($AS844,技まとめ!$A$1:$F$380,6,FALSE)),"－",VLOOKUP($AS844,技まとめ!$A$1:$F$380,6,FALSE))</f>
        <v>NS</v>
      </c>
      <c r="AU844" s="3">
        <f>IF(ISERROR(VLOOKUP($AS844,技まとめ!$A$1:$F$380,3,FALSE)),"－",VLOOKUP($AS844,技まとめ!$A$1:$F$380,3,FALSE))</f>
        <v>127</v>
      </c>
      <c r="AV844" s="3">
        <f>IF(ISERROR(VLOOKUP($AS844,技まとめ!$A$1:$F$380,5,FALSE)),"－",VLOOKUP($AS844,技まとめ!$A$1:$F$380,5,FALSE))</f>
        <v>64</v>
      </c>
      <c r="AW844" s="3" t="str">
        <f>IF($E844=IF(ISERROR(VLOOKUP($AS844,技まとめ!$A$1:$F$380,4,FALSE)),"－",VLOOKUP($AS844,技まとめ!$A$1:$F$380,4,FALSE)),"一致","")</f>
        <v/>
      </c>
      <c r="AX844" s="12" t="str">
        <f t="shared" si="188"/>
        <v>ひとりワンツーすいせいシュートウェルカムバックジ・アース</v>
      </c>
      <c r="AY844" s="12" t="str">
        <f t="shared" si="189"/>
        <v>ひとりワンツーすいせいシュートウェルカムバックジ・アース</v>
      </c>
      <c r="AZ844" s="12" t="str">
        <f t="shared" si="190"/>
        <v>ひとりワンツーすいせいシュートウェルカムバックジ・アース</v>
      </c>
      <c r="BA844" s="12" t="str">
        <f t="shared" si="191"/>
        <v>ひとりワンツーすいせいシュートウェルカムバックジ・アース</v>
      </c>
      <c r="BB844" s="11" t="str">
        <f t="shared" si="192"/>
        <v>DRLSBLNS</v>
      </c>
      <c r="BC844" s="11" t="str">
        <f t="shared" si="193"/>
        <v>DRLSBLNS</v>
      </c>
      <c r="BD844" s="11" t="str">
        <f t="shared" si="194"/>
        <v>DRLSBLNS</v>
      </c>
      <c r="BE844" s="11" t="str">
        <f t="shared" si="195"/>
        <v>DRLSBLNS</v>
      </c>
    </row>
    <row r="845" spans="1:57" ht="11.25" hidden="1" customHeight="1">
      <c r="A845" s="6">
        <v>843</v>
      </c>
      <c r="B845" s="7" t="s">
        <v>2072</v>
      </c>
      <c r="C845" s="8" t="s">
        <v>2073</v>
      </c>
      <c r="D845" s="7" t="s">
        <v>72</v>
      </c>
      <c r="E845" s="7" t="s">
        <v>102</v>
      </c>
      <c r="F845" s="7" t="s">
        <v>74</v>
      </c>
      <c r="G845" s="9">
        <v>120</v>
      </c>
      <c r="H845" s="9">
        <v>89</v>
      </c>
      <c r="I845" s="9">
        <v>65</v>
      </c>
      <c r="J845" s="9">
        <v>49</v>
      </c>
      <c r="K845" s="9">
        <v>48</v>
      </c>
      <c r="L845" s="9">
        <v>49</v>
      </c>
      <c r="M845" s="9">
        <v>46</v>
      </c>
      <c r="N845" s="9">
        <v>44</v>
      </c>
      <c r="O845" s="9">
        <v>45</v>
      </c>
      <c r="P845" s="9">
        <v>80</v>
      </c>
      <c r="Q845" s="10">
        <v>115</v>
      </c>
      <c r="R845" s="11">
        <v>39</v>
      </c>
      <c r="S845" s="11">
        <v>1</v>
      </c>
      <c r="T845" s="11">
        <v>99</v>
      </c>
      <c r="U845" s="11">
        <v>96</v>
      </c>
      <c r="V845" s="11">
        <v>1</v>
      </c>
      <c r="W845" s="11">
        <v>95</v>
      </c>
      <c r="X845" s="11">
        <f t="shared" si="182"/>
        <v>446</v>
      </c>
      <c r="Y845" s="11">
        <f t="shared" si="183"/>
        <v>5080</v>
      </c>
      <c r="Z845" s="11">
        <f t="shared" si="184"/>
        <v>1850</v>
      </c>
      <c r="AA845" s="11">
        <f t="shared" si="185"/>
        <v>3950</v>
      </c>
      <c r="AB845" s="11">
        <f t="shared" si="186"/>
        <v>3950</v>
      </c>
      <c r="AC845" s="6">
        <f t="shared" si="187"/>
        <v>4630</v>
      </c>
      <c r="AD845" s="9" t="s">
        <v>273</v>
      </c>
      <c r="AE845" s="3" t="str">
        <f>IF(ISERROR(VLOOKUP($AD845,技まとめ!$A$1:$F$380,6,FALSE)),"－",VLOOKUP($AD845,技まとめ!$A$1:$F$380,6,FALSE))</f>
        <v>BL</v>
      </c>
      <c r="AF845" s="3">
        <f>IF(ISERROR(VLOOKUP($AD845,技まとめ!$A$1:$F$380,3,FALSE)),"－",VLOOKUP($AD845,技まとめ!$A$1:$F$380,3,FALSE))</f>
        <v>17</v>
      </c>
      <c r="AG845" s="3">
        <f>IF(ISERROR(VLOOKUP($AD845,技まとめ!$A$1:$F$380,5,FALSE)),"－",VLOOKUP($AD845,技まとめ!$A$1:$F$380,5,FALSE))</f>
        <v>20</v>
      </c>
      <c r="AH845" s="3" t="str">
        <f>IF($E845=IF(ISERROR(VLOOKUP($AD845,技まとめ!$A$1:$F$380,4,FALSE)),"－",VLOOKUP($AD845,技まとめ!$A$1:$F$380,4,FALSE)),"一致","")</f>
        <v/>
      </c>
      <c r="AI845" s="9" t="s">
        <v>350</v>
      </c>
      <c r="AJ845" s="3" t="str">
        <f>IF(ISERROR(VLOOKUP($AI845,技まとめ!$A$1:$F$380,6,FALSE)),"－",VLOOKUP($AI845,技まとめ!$A$1:$F$380,6,FALSE))</f>
        <v>CA</v>
      </c>
      <c r="AK845" s="3">
        <f>IF(ISERROR(VLOOKUP($AI845,技まとめ!$A$1:$F$380,3,FALSE)),"－",VLOOKUP($AI845,技まとめ!$A$1:$F$380,3,FALSE))</f>
        <v>15</v>
      </c>
      <c r="AL845" s="3">
        <f>IF(ISERROR(VLOOKUP($AI845,技まとめ!$A$1:$F$380,5,FALSE)),"－",VLOOKUP($AI845,技まとめ!$A$1:$F$380,5,FALSE))</f>
        <v>20</v>
      </c>
      <c r="AM845" s="3" t="str">
        <f>IF($E845=IF(ISERROR(VLOOKUP($AI845,技まとめ!$A$1:$F$380,4,FALSE)),"－",VLOOKUP($AI845,技まとめ!$A$1:$F$380,4,FALSE)),"一致","")</f>
        <v/>
      </c>
      <c r="AN845" s="9" t="s">
        <v>441</v>
      </c>
      <c r="AO845" s="3" t="str">
        <f>IF(ISERROR(VLOOKUP($AN845,技まとめ!$A$1:$F$380,6,FALSE)),"－",VLOOKUP($AN845,技まとめ!$A$1:$F$380,6,FALSE))</f>
        <v>CA</v>
      </c>
      <c r="AP845" s="3">
        <f>IF(ISERROR(VLOOKUP($AN845,技まとめ!$A$1:$F$380,3,FALSE)),"－",VLOOKUP($AN845,技まとめ!$A$1:$F$380,3,FALSE))</f>
        <v>18</v>
      </c>
      <c r="AQ845" s="3">
        <f>IF(ISERROR(VLOOKUP($AN845,技まとめ!$A$1:$F$380,5,FALSE)),"－",VLOOKUP($AN845,技まとめ!$A$1:$F$380,5,FALSE))</f>
        <v>21</v>
      </c>
      <c r="AR845" s="3" t="str">
        <f>IF($E845=IF(ISERROR(VLOOKUP($AN845,技まとめ!$A$1:$F$380,4,FALSE)),"－",VLOOKUP($AN845,技まとめ!$A$1:$F$380,4,FALSE)),"一致","")</f>
        <v>一致</v>
      </c>
      <c r="AS845" s="9" t="s">
        <v>239</v>
      </c>
      <c r="AT845" s="3" t="str">
        <f>IF(ISERROR(VLOOKUP($AS845,技まとめ!$A$1:$F$380,6,FALSE)),"－",VLOOKUP($AS845,技まとめ!$A$1:$F$380,6,FALSE))</f>
        <v>P1</v>
      </c>
      <c r="AU845" s="3">
        <f>IF(ISERROR(VLOOKUP($AS845,技まとめ!$A$1:$F$380,3,FALSE)),"－",VLOOKUP($AS845,技まとめ!$A$1:$F$380,3,FALSE))</f>
        <v>40</v>
      </c>
      <c r="AV845" s="3">
        <f>IF(ISERROR(VLOOKUP($AS845,技まとめ!$A$1:$F$380,5,FALSE)),"－",VLOOKUP($AS845,技まとめ!$A$1:$F$380,5,FALSE))</f>
        <v>30</v>
      </c>
      <c r="AW845" s="3" t="str">
        <f>IF($E845=IF(ISERROR(VLOOKUP($AS845,技まとめ!$A$1:$F$380,4,FALSE)),"－",VLOOKUP($AS845,技まとめ!$A$1:$F$380,4,FALSE)),"一致","")</f>
        <v>一致</v>
      </c>
      <c r="AX845" s="12" t="str">
        <f t="shared" si="188"/>
        <v>しこふみタフネスブロックプレッシャーパンチねっけつヘッド</v>
      </c>
      <c r="AY845" s="12" t="str">
        <f t="shared" si="189"/>
        <v>しこふみタフネスブロックプレッシャーパンチねっけつヘッド</v>
      </c>
      <c r="AZ845" s="12" t="str">
        <f t="shared" si="190"/>
        <v>しこふみタフネスブロックプレッシャーパンチねっけつヘッド</v>
      </c>
      <c r="BA845" s="12" t="str">
        <f t="shared" si="191"/>
        <v>しこふみタフネスブロックプレッシャーパンチねっけつヘッド</v>
      </c>
      <c r="BB845" s="11" t="str">
        <f t="shared" si="192"/>
        <v>BLCACAP1</v>
      </c>
      <c r="BC845" s="11" t="str">
        <f t="shared" si="193"/>
        <v>BLCACAP1</v>
      </c>
      <c r="BD845" s="11" t="str">
        <f t="shared" si="194"/>
        <v>BLCACAP1</v>
      </c>
      <c r="BE845" s="11" t="str">
        <f t="shared" si="195"/>
        <v>BLCACAP1</v>
      </c>
    </row>
    <row r="846" spans="1:57" ht="11.25" hidden="1" customHeight="1">
      <c r="A846" s="6">
        <v>844</v>
      </c>
      <c r="B846" s="7" t="s">
        <v>2074</v>
      </c>
      <c r="C846" s="8" t="s">
        <v>2075</v>
      </c>
      <c r="D846" s="7" t="s">
        <v>72</v>
      </c>
      <c r="E846" s="7" t="s">
        <v>73</v>
      </c>
      <c r="F846" s="7" t="s">
        <v>128</v>
      </c>
      <c r="G846" s="9">
        <v>120</v>
      </c>
      <c r="H846" s="9">
        <v>85</v>
      </c>
      <c r="I846" s="9">
        <v>51</v>
      </c>
      <c r="J846" s="9">
        <v>56</v>
      </c>
      <c r="K846" s="9">
        <v>47</v>
      </c>
      <c r="L846" s="9">
        <v>49</v>
      </c>
      <c r="M846" s="9">
        <v>48</v>
      </c>
      <c r="N846" s="9">
        <v>51</v>
      </c>
      <c r="O846" s="9">
        <v>53</v>
      </c>
      <c r="P846" s="9">
        <v>67</v>
      </c>
      <c r="Q846" s="10">
        <v>101</v>
      </c>
      <c r="R846" s="11">
        <v>39</v>
      </c>
      <c r="S846" s="11">
        <v>1</v>
      </c>
      <c r="T846" s="11">
        <v>99</v>
      </c>
      <c r="U846" s="11">
        <v>98</v>
      </c>
      <c r="V846" s="11">
        <v>1</v>
      </c>
      <c r="W846" s="11">
        <v>103</v>
      </c>
      <c r="X846" s="11">
        <f t="shared" si="182"/>
        <v>442</v>
      </c>
      <c r="Y846" s="11">
        <f t="shared" si="183"/>
        <v>4560</v>
      </c>
      <c r="Z846" s="11">
        <f t="shared" si="184"/>
        <v>1890</v>
      </c>
      <c r="AA846" s="11">
        <f t="shared" si="185"/>
        <v>3990</v>
      </c>
      <c r="AB846" s="11">
        <f t="shared" si="186"/>
        <v>3990</v>
      </c>
      <c r="AC846" s="6">
        <f t="shared" si="187"/>
        <v>4670</v>
      </c>
      <c r="AD846" s="9" t="s">
        <v>104</v>
      </c>
      <c r="AE846" s="3" t="str">
        <f>IF(ISERROR(VLOOKUP($AD846,技まとめ!$A$1:$F$380,6,FALSE)),"－",VLOOKUP($AD846,技まとめ!$A$1:$F$380,6,FALSE))</f>
        <v>LS</v>
      </c>
      <c r="AF846" s="3">
        <f>IF(ISERROR(VLOOKUP($AD846,技まとめ!$A$1:$F$380,3,FALSE)),"－",VLOOKUP($AD846,技まとめ!$A$1:$F$380,3,FALSE))</f>
        <v>30</v>
      </c>
      <c r="AG846" s="3">
        <f>IF(ISERROR(VLOOKUP($AD846,技まとめ!$A$1:$F$380,5,FALSE)),"－",VLOOKUP($AD846,技まとめ!$A$1:$F$380,5,FALSE))</f>
        <v>25</v>
      </c>
      <c r="AH846" s="3" t="str">
        <f>IF($E846=IF(ISERROR(VLOOKUP($AD846,技まとめ!$A$1:$F$380,4,FALSE)),"－",VLOOKUP($AD846,技まとめ!$A$1:$F$380,4,FALSE)),"一致","")</f>
        <v/>
      </c>
      <c r="AI846" s="9" t="s">
        <v>335</v>
      </c>
      <c r="AJ846" s="3" t="str">
        <f>IF(ISERROR(VLOOKUP($AI846,技まとめ!$A$1:$F$380,6,FALSE)),"－",VLOOKUP($AI846,技まとめ!$A$1:$F$380,6,FALSE))</f>
        <v>SC</v>
      </c>
      <c r="AK846" s="3">
        <f>IF(ISERROR(VLOOKUP($AI846,技まとめ!$A$1:$F$380,3,FALSE)),"－",VLOOKUP($AI846,技まとめ!$A$1:$F$380,3,FALSE))</f>
        <v>51</v>
      </c>
      <c r="AL846" s="3">
        <f>IF(ISERROR(VLOOKUP($AI846,技まとめ!$A$1:$F$380,5,FALSE)),"－",VLOOKUP($AI846,技まとめ!$A$1:$F$380,5,FALSE))</f>
        <v>31</v>
      </c>
      <c r="AM846" s="3" t="str">
        <f>IF($E846=IF(ISERROR(VLOOKUP($AI846,技まとめ!$A$1:$F$380,4,FALSE)),"－",VLOOKUP($AI846,技まとめ!$A$1:$F$380,4,FALSE)),"一致","")</f>
        <v/>
      </c>
      <c r="AN846" s="9" t="s">
        <v>686</v>
      </c>
      <c r="AO846" s="3" t="str">
        <f>IF(ISERROR(VLOOKUP($AN846,技まとめ!$A$1:$F$380,6,FALSE)),"－",VLOOKUP($AN846,技まとめ!$A$1:$F$380,6,FALSE))</f>
        <v>DR</v>
      </c>
      <c r="AP846" s="3">
        <f>IF(ISERROR(VLOOKUP($AN846,技まとめ!$A$1:$F$380,3,FALSE)),"－",VLOOKUP($AN846,技まとめ!$A$1:$F$380,3,FALSE))</f>
        <v>34</v>
      </c>
      <c r="AQ846" s="3">
        <f>IF(ISERROR(VLOOKUP($AN846,技まとめ!$A$1:$F$380,5,FALSE)),"－",VLOOKUP($AN846,技まとめ!$A$1:$F$380,5,FALSE))</f>
        <v>27</v>
      </c>
      <c r="AR846" s="3" t="str">
        <f>IF($E846=IF(ISERROR(VLOOKUP($AN846,技まとめ!$A$1:$F$380,4,FALSE)),"－",VLOOKUP($AN846,技まとめ!$A$1:$F$380,4,FALSE)),"一致","")</f>
        <v/>
      </c>
      <c r="AS846" s="9" t="s">
        <v>116</v>
      </c>
      <c r="AT846" s="3" t="str">
        <f>IF(ISERROR(VLOOKUP($AS846,技まとめ!$A$1:$F$380,6,FALSE)),"－",VLOOKUP($AS846,技まとめ!$A$1:$F$380,6,FALSE))</f>
        <v>DR</v>
      </c>
      <c r="AU846" s="3">
        <f>IF(ISERROR(VLOOKUP($AS846,技まとめ!$A$1:$F$380,3,FALSE)),"－",VLOOKUP($AS846,技まとめ!$A$1:$F$380,3,FALSE))</f>
        <v>63</v>
      </c>
      <c r="AV846" s="3">
        <f>IF(ISERROR(VLOOKUP($AS846,技まとめ!$A$1:$F$380,5,FALSE)),"－",VLOOKUP($AS846,技まとめ!$A$1:$F$380,5,FALSE))</f>
        <v>42</v>
      </c>
      <c r="AW846" s="3" t="str">
        <f>IF($E846=IF(ISERROR(VLOOKUP($AS846,技まとめ!$A$1:$F$380,4,FALSE)),"－",VLOOKUP($AS846,技まとめ!$A$1:$F$380,4,FALSE)),"一致","")</f>
        <v/>
      </c>
      <c r="AX846" s="12" t="str">
        <f t="shared" si="188"/>
        <v>すいせいシュートダイナマイトシュートヒートタックルれっぷうダッシュ</v>
      </c>
      <c r="AY846" s="12" t="str">
        <f t="shared" si="189"/>
        <v>すいせいシュートダイナマイトシュートヒートタックルれっぷうダッシュ</v>
      </c>
      <c r="AZ846" s="12" t="str">
        <f t="shared" si="190"/>
        <v>すいせいシュートダイナマイトシュートヒートタックルれっぷうダッシュ</v>
      </c>
      <c r="BA846" s="12" t="str">
        <f t="shared" si="191"/>
        <v>すいせいシュートダイナマイトシュートヒートタックルれっぷうダッシュ</v>
      </c>
      <c r="BB846" s="11" t="str">
        <f t="shared" si="192"/>
        <v>LSSCDRDR</v>
      </c>
      <c r="BC846" s="11" t="str">
        <f t="shared" si="193"/>
        <v>LSSCDRDR</v>
      </c>
      <c r="BD846" s="11" t="str">
        <f t="shared" si="194"/>
        <v>LSSCDRDR</v>
      </c>
      <c r="BE846" s="11" t="str">
        <f t="shared" si="195"/>
        <v>LSSCDRDR</v>
      </c>
    </row>
    <row r="847" spans="1:57" ht="11.25" hidden="1" customHeight="1">
      <c r="A847" s="6">
        <v>845</v>
      </c>
      <c r="B847" s="7" t="s">
        <v>2076</v>
      </c>
      <c r="C847" s="8" t="s">
        <v>2077</v>
      </c>
      <c r="D847" s="7" t="s">
        <v>72</v>
      </c>
      <c r="E847" s="7" t="s">
        <v>102</v>
      </c>
      <c r="F847" s="7" t="s">
        <v>74</v>
      </c>
      <c r="G847" s="9">
        <v>108</v>
      </c>
      <c r="H847" s="9">
        <v>126</v>
      </c>
      <c r="I847" s="9">
        <v>47</v>
      </c>
      <c r="J847" s="9">
        <v>54</v>
      </c>
      <c r="K847" s="9">
        <v>56</v>
      </c>
      <c r="L847" s="9">
        <v>45</v>
      </c>
      <c r="M847" s="9">
        <v>56</v>
      </c>
      <c r="N847" s="9">
        <v>55</v>
      </c>
      <c r="O847" s="9">
        <v>56</v>
      </c>
      <c r="P847" s="9">
        <v>63</v>
      </c>
      <c r="Q847" s="10">
        <v>97</v>
      </c>
      <c r="R847" s="11">
        <v>46</v>
      </c>
      <c r="S847" s="11">
        <v>1</v>
      </c>
      <c r="T847" s="11">
        <v>95</v>
      </c>
      <c r="U847" s="11">
        <v>106</v>
      </c>
      <c r="V847" s="11">
        <v>1</v>
      </c>
      <c r="W847" s="11">
        <v>106</v>
      </c>
      <c r="X847" s="11">
        <f t="shared" si="182"/>
        <v>452</v>
      </c>
      <c r="Y847" s="11">
        <f t="shared" si="183"/>
        <v>4415</v>
      </c>
      <c r="Z847" s="11">
        <f t="shared" si="184"/>
        <v>2150</v>
      </c>
      <c r="AA847" s="11">
        <f t="shared" si="185"/>
        <v>3865</v>
      </c>
      <c r="AB847" s="11">
        <f t="shared" si="186"/>
        <v>3865</v>
      </c>
      <c r="AC847" s="6">
        <f t="shared" si="187"/>
        <v>4560</v>
      </c>
      <c r="AD847" s="9" t="s">
        <v>226</v>
      </c>
      <c r="AE847" s="3" t="str">
        <f>IF(ISERROR(VLOOKUP($AD847,技まとめ!$A$1:$F$380,6,FALSE)),"－",VLOOKUP($AD847,技まとめ!$A$1:$F$380,6,FALSE))</f>
        <v>CA</v>
      </c>
      <c r="AF847" s="3">
        <f>IF(ISERROR(VLOOKUP($AD847,技まとめ!$A$1:$F$380,3,FALSE)),"－",VLOOKUP($AD847,技まとめ!$A$1:$F$380,3,FALSE))</f>
        <v>21</v>
      </c>
      <c r="AG847" s="3">
        <f>IF(ISERROR(VLOOKUP($AD847,技まとめ!$A$1:$F$380,5,FALSE)),"－",VLOOKUP($AD847,技まとめ!$A$1:$F$380,5,FALSE))</f>
        <v>22</v>
      </c>
      <c r="AH847" s="3" t="str">
        <f>IF($E847=IF(ISERROR(VLOOKUP($AD847,技まとめ!$A$1:$F$380,4,FALSE)),"－",VLOOKUP($AD847,技まとめ!$A$1:$F$380,4,FALSE)),"一致","")</f>
        <v/>
      </c>
      <c r="AI847" s="9" t="s">
        <v>239</v>
      </c>
      <c r="AJ847" s="3" t="str">
        <f>IF(ISERROR(VLOOKUP($AI847,技まとめ!$A$1:$F$380,6,FALSE)),"－",VLOOKUP($AI847,技まとめ!$A$1:$F$380,6,FALSE))</f>
        <v>P1</v>
      </c>
      <c r="AK847" s="3">
        <f>IF(ISERROR(VLOOKUP($AI847,技まとめ!$A$1:$F$380,3,FALSE)),"－",VLOOKUP($AI847,技まとめ!$A$1:$F$380,3,FALSE))</f>
        <v>40</v>
      </c>
      <c r="AL847" s="3">
        <f>IF(ISERROR(VLOOKUP($AI847,技まとめ!$A$1:$F$380,5,FALSE)),"－",VLOOKUP($AI847,技まとめ!$A$1:$F$380,5,FALSE))</f>
        <v>30</v>
      </c>
      <c r="AM847" s="3" t="str">
        <f>IF($E847=IF(ISERROR(VLOOKUP($AI847,技まとめ!$A$1:$F$380,4,FALSE)),"－",VLOOKUP($AI847,技まとめ!$A$1:$F$380,4,FALSE)),"一致","")</f>
        <v>一致</v>
      </c>
      <c r="AN847" s="9" t="s">
        <v>251</v>
      </c>
      <c r="AO847" s="3" t="str">
        <f>IF(ISERROR(VLOOKUP($AN847,技まとめ!$A$1:$F$380,6,FALSE)),"－",VLOOKUP($AN847,技まとめ!$A$1:$F$380,6,FALSE))</f>
        <v>BL</v>
      </c>
      <c r="AP847" s="3">
        <f>IF(ISERROR(VLOOKUP($AN847,技まとめ!$A$1:$F$380,3,FALSE)),"－",VLOOKUP($AN847,技まとめ!$A$1:$F$380,3,FALSE))</f>
        <v>46</v>
      </c>
      <c r="AQ847" s="3">
        <f>IF(ISERROR(VLOOKUP($AN847,技まとめ!$A$1:$F$380,5,FALSE)),"－",VLOOKUP($AN847,技まとめ!$A$1:$F$380,5,FALSE))</f>
        <v>33</v>
      </c>
      <c r="AR847" s="3" t="str">
        <f>IF($E847=IF(ISERROR(VLOOKUP($AN847,技まとめ!$A$1:$F$380,4,FALSE)),"－",VLOOKUP($AN847,技まとめ!$A$1:$F$380,4,FALSE)),"一致","")</f>
        <v/>
      </c>
      <c r="AS847" s="9" t="s">
        <v>292</v>
      </c>
      <c r="AT847" s="3" t="str">
        <f>IF(ISERROR(VLOOKUP($AS847,技まとめ!$A$1:$F$380,6,FALSE)),"－",VLOOKUP($AS847,技まとめ!$A$1:$F$380,6,FALSE))</f>
        <v>CA</v>
      </c>
      <c r="AU847" s="3">
        <f>IF(ISERROR(VLOOKUP($AS847,技まとめ!$A$1:$F$380,3,FALSE)),"－",VLOOKUP($AS847,技まとめ!$A$1:$F$380,3,FALSE))</f>
        <v>90</v>
      </c>
      <c r="AV847" s="3">
        <f>IF(ISERROR(VLOOKUP($AS847,技まとめ!$A$1:$F$380,5,FALSE)),"－",VLOOKUP($AS847,技まとめ!$A$1:$F$380,5,FALSE))</f>
        <v>50</v>
      </c>
      <c r="AW847" s="3" t="str">
        <f>IF($E847=IF(ISERROR(VLOOKUP($AS847,技まとめ!$A$1:$F$380,4,FALSE)),"－",VLOOKUP($AS847,技まとめ!$A$1:$F$380,4,FALSE)),"一致","")</f>
        <v>一致</v>
      </c>
      <c r="AX847" s="12" t="str">
        <f t="shared" si="188"/>
        <v>ゆがむくうかんねっけつヘッドくものいとバーンアウト</v>
      </c>
      <c r="AY847" s="12" t="str">
        <f t="shared" si="189"/>
        <v>ゆがむくうかんねっけつヘッドくものいとバーンアウト</v>
      </c>
      <c r="AZ847" s="12" t="str">
        <f t="shared" si="190"/>
        <v>ゆがむくうかんねっけつヘッドくものいとバーンアウト</v>
      </c>
      <c r="BA847" s="12" t="str">
        <f t="shared" si="191"/>
        <v>ゆがむくうかんねっけつヘッドくものいとバーンアウト</v>
      </c>
      <c r="BB847" s="11" t="str">
        <f t="shared" si="192"/>
        <v>CAP1BLCA</v>
      </c>
      <c r="BC847" s="11" t="str">
        <f t="shared" si="193"/>
        <v>CAP1BLCA</v>
      </c>
      <c r="BD847" s="11" t="str">
        <f t="shared" si="194"/>
        <v>CAP1BLCA</v>
      </c>
      <c r="BE847" s="11" t="str">
        <f t="shared" si="195"/>
        <v>CAP1BLCA</v>
      </c>
    </row>
    <row r="848" spans="1:57" ht="11.25" hidden="1" customHeight="1">
      <c r="A848" s="6">
        <v>846</v>
      </c>
      <c r="B848" s="7" t="s">
        <v>2078</v>
      </c>
      <c r="C848" s="8" t="s">
        <v>2079</v>
      </c>
      <c r="D848" s="7" t="s">
        <v>72</v>
      </c>
      <c r="E848" s="7" t="s">
        <v>81</v>
      </c>
      <c r="F848" s="7" t="s">
        <v>109</v>
      </c>
      <c r="G848" s="9">
        <v>90</v>
      </c>
      <c r="H848" s="9">
        <v>127</v>
      </c>
      <c r="I848" s="9">
        <v>57</v>
      </c>
      <c r="J848" s="9">
        <v>51</v>
      </c>
      <c r="K848" s="9">
        <v>48</v>
      </c>
      <c r="L848" s="9">
        <v>50</v>
      </c>
      <c r="M848" s="9">
        <v>44</v>
      </c>
      <c r="N848" s="9">
        <v>57</v>
      </c>
      <c r="O848" s="9">
        <v>53</v>
      </c>
      <c r="P848" s="9">
        <v>64</v>
      </c>
      <c r="Q848" s="10">
        <v>107</v>
      </c>
      <c r="R848" s="11">
        <v>38</v>
      </c>
      <c r="S848" s="11">
        <v>1</v>
      </c>
      <c r="T848" s="11">
        <v>100</v>
      </c>
      <c r="U848" s="11">
        <v>94</v>
      </c>
      <c r="V848" s="11">
        <v>1</v>
      </c>
      <c r="W848" s="11">
        <v>103</v>
      </c>
      <c r="X848" s="11">
        <f t="shared" si="182"/>
        <v>444</v>
      </c>
      <c r="Y848" s="11">
        <f t="shared" si="183"/>
        <v>4800</v>
      </c>
      <c r="Z848" s="11">
        <f t="shared" si="184"/>
        <v>1855</v>
      </c>
      <c r="AA848" s="11">
        <f t="shared" si="185"/>
        <v>4025</v>
      </c>
      <c r="AB848" s="11">
        <f t="shared" si="186"/>
        <v>4025</v>
      </c>
      <c r="AC848" s="6">
        <f t="shared" si="187"/>
        <v>4705</v>
      </c>
      <c r="AD848" s="9" t="s">
        <v>168</v>
      </c>
      <c r="AE848" s="3" t="str">
        <f>IF(ISERROR(VLOOKUP($AD848,技まとめ!$A$1:$F$380,6,FALSE)),"－",VLOOKUP($AD848,技まとめ!$A$1:$F$380,6,FALSE))</f>
        <v>BL</v>
      </c>
      <c r="AF848" s="3">
        <f>IF(ISERROR(VLOOKUP($AD848,技まとめ!$A$1:$F$380,3,FALSE)),"－",VLOOKUP($AD848,技まとめ!$A$1:$F$380,3,FALSE))</f>
        <v>25</v>
      </c>
      <c r="AG848" s="3">
        <f>IF(ISERROR(VLOOKUP($AD848,技まとめ!$A$1:$F$380,5,FALSE)),"－",VLOOKUP($AD848,技まとめ!$A$1:$F$380,5,FALSE))</f>
        <v>12</v>
      </c>
      <c r="AH848" s="3" t="str">
        <f>IF($E848=IF(ISERROR(VLOOKUP($AD848,技まとめ!$A$1:$F$380,4,FALSE)),"－",VLOOKUP($AD848,技まとめ!$A$1:$F$380,4,FALSE)),"一致","")</f>
        <v/>
      </c>
      <c r="AI848" s="9" t="s">
        <v>686</v>
      </c>
      <c r="AJ848" s="3" t="str">
        <f>IF(ISERROR(VLOOKUP($AI848,技まとめ!$A$1:$F$380,6,FALSE)),"－",VLOOKUP($AI848,技まとめ!$A$1:$F$380,6,FALSE))</f>
        <v>DR</v>
      </c>
      <c r="AK848" s="3">
        <f>IF(ISERROR(VLOOKUP($AI848,技まとめ!$A$1:$F$380,3,FALSE)),"－",VLOOKUP($AI848,技まとめ!$A$1:$F$380,3,FALSE))</f>
        <v>34</v>
      </c>
      <c r="AL848" s="3">
        <f>IF(ISERROR(VLOOKUP($AI848,技まとめ!$A$1:$F$380,5,FALSE)),"－",VLOOKUP($AI848,技まとめ!$A$1:$F$380,5,FALSE))</f>
        <v>27</v>
      </c>
      <c r="AM848" s="3" t="str">
        <f>IF($E848=IF(ISERROR(VLOOKUP($AI848,技まとめ!$A$1:$F$380,4,FALSE)),"－",VLOOKUP($AI848,技まとめ!$A$1:$F$380,4,FALSE)),"一致","")</f>
        <v/>
      </c>
      <c r="AN848" s="9" t="s">
        <v>217</v>
      </c>
      <c r="AO848" s="3" t="str">
        <f>IF(ISERROR(VLOOKUP($AN848,技まとめ!$A$1:$F$380,6,FALSE)),"－",VLOOKUP($AN848,技まとめ!$A$1:$F$380,6,FALSE))</f>
        <v>NS</v>
      </c>
      <c r="AP848" s="3">
        <f>IF(ISERROR(VLOOKUP($AN848,技まとめ!$A$1:$F$380,3,FALSE)),"－",VLOOKUP($AN848,技まとめ!$A$1:$F$380,3,FALSE))</f>
        <v>51</v>
      </c>
      <c r="AQ848" s="3">
        <f>IF(ISERROR(VLOOKUP($AN848,技まとめ!$A$1:$F$380,5,FALSE)),"－",VLOOKUP($AN848,技まとめ!$A$1:$F$380,5,FALSE))</f>
        <v>31</v>
      </c>
      <c r="AR848" s="3" t="str">
        <f>IF($E848=IF(ISERROR(VLOOKUP($AN848,技まとめ!$A$1:$F$380,4,FALSE)),"－",VLOOKUP($AN848,技まとめ!$A$1:$F$380,4,FALSE)),"一致","")</f>
        <v/>
      </c>
      <c r="AS848" s="9" t="s">
        <v>481</v>
      </c>
      <c r="AT848" s="3" t="str">
        <f>IF(ISERROR(VLOOKUP($AS848,技まとめ!$A$1:$F$380,6,FALSE)),"－",VLOOKUP($AS848,技まとめ!$A$1:$F$380,6,FALSE))</f>
        <v>SC</v>
      </c>
      <c r="AU848" s="3">
        <f>IF(ISERROR(VLOOKUP($AS848,技まとめ!$A$1:$F$380,3,FALSE)),"－",VLOOKUP($AS848,技まとめ!$A$1:$F$380,3,FALSE))</f>
        <v>59</v>
      </c>
      <c r="AV848" s="3">
        <f>IF(ISERROR(VLOOKUP($AS848,技まとめ!$A$1:$F$380,5,FALSE)),"－",VLOOKUP($AS848,技まとめ!$A$1:$F$380,5,FALSE))</f>
        <v>34</v>
      </c>
      <c r="AW848" s="3" t="str">
        <f>IF($E848=IF(ISERROR(VLOOKUP($AS848,技まとめ!$A$1:$F$380,4,FALSE)),"－",VLOOKUP($AS848,技まとめ!$A$1:$F$380,4,FALSE)),"一致","")</f>
        <v/>
      </c>
      <c r="AX848" s="12" t="str">
        <f t="shared" si="188"/>
        <v>キラースライドヒートタックルクンフーヘッドトカチェフボンバー</v>
      </c>
      <c r="AY848" s="12" t="str">
        <f t="shared" si="189"/>
        <v>キラースライドヒートタックルクンフーヘッドトカチェフボンバー</v>
      </c>
      <c r="AZ848" s="12" t="str">
        <f t="shared" si="190"/>
        <v>キラースライドヒートタックルクンフーヘッドトカチェフボンバー</v>
      </c>
      <c r="BA848" s="12" t="str">
        <f t="shared" si="191"/>
        <v>キラースライドヒートタックルクンフーヘッドトカチェフボンバー</v>
      </c>
      <c r="BB848" s="11" t="str">
        <f t="shared" si="192"/>
        <v>BLDRNSSC</v>
      </c>
      <c r="BC848" s="11" t="str">
        <f t="shared" si="193"/>
        <v>BLDRNSSC</v>
      </c>
      <c r="BD848" s="11" t="str">
        <f t="shared" si="194"/>
        <v>BLDRNSSC</v>
      </c>
      <c r="BE848" s="11" t="str">
        <f t="shared" si="195"/>
        <v>BLDRNSSC</v>
      </c>
    </row>
    <row r="849" spans="1:57" ht="11.25" hidden="1" customHeight="1">
      <c r="A849" s="6">
        <v>847</v>
      </c>
      <c r="B849" s="7" t="s">
        <v>2080</v>
      </c>
      <c r="C849" s="8" t="s">
        <v>2081</v>
      </c>
      <c r="D849" s="7" t="s">
        <v>72</v>
      </c>
      <c r="E849" s="7" t="s">
        <v>95</v>
      </c>
      <c r="F849" s="7" t="s">
        <v>128</v>
      </c>
      <c r="G849" s="9">
        <v>94</v>
      </c>
      <c r="H849" s="9">
        <v>132</v>
      </c>
      <c r="I849" s="9">
        <v>40</v>
      </c>
      <c r="J849" s="9">
        <v>44</v>
      </c>
      <c r="K849" s="9">
        <v>45</v>
      </c>
      <c r="L849" s="9">
        <v>50</v>
      </c>
      <c r="M849" s="9">
        <v>51</v>
      </c>
      <c r="N849" s="9">
        <v>50</v>
      </c>
      <c r="O849" s="9">
        <v>46</v>
      </c>
      <c r="P849" s="9">
        <v>100</v>
      </c>
      <c r="Q849" s="10">
        <v>90</v>
      </c>
      <c r="R849" s="11">
        <v>57</v>
      </c>
      <c r="S849" s="11">
        <v>1</v>
      </c>
      <c r="T849" s="11">
        <v>100</v>
      </c>
      <c r="U849" s="11">
        <v>101</v>
      </c>
      <c r="V849" s="11">
        <v>1</v>
      </c>
      <c r="W849" s="11">
        <v>96</v>
      </c>
      <c r="X849" s="11">
        <f t="shared" si="182"/>
        <v>446</v>
      </c>
      <c r="Y849" s="11">
        <f t="shared" si="183"/>
        <v>4085</v>
      </c>
      <c r="Z849" s="11">
        <f t="shared" si="184"/>
        <v>2485</v>
      </c>
      <c r="AA849" s="11">
        <f t="shared" si="185"/>
        <v>3990</v>
      </c>
      <c r="AB849" s="11">
        <f t="shared" si="186"/>
        <v>3990</v>
      </c>
      <c r="AC849" s="6">
        <f t="shared" si="187"/>
        <v>4765</v>
      </c>
      <c r="AD849" s="9" t="s">
        <v>111</v>
      </c>
      <c r="AE849" s="3" t="str">
        <f>IF(ISERROR(VLOOKUP($AD849,技まとめ!$A$1:$F$380,6,FALSE)),"－",VLOOKUP($AD849,技まとめ!$A$1:$F$380,6,FALSE))</f>
        <v>SC</v>
      </c>
      <c r="AF849" s="3">
        <f>IF(ISERROR(VLOOKUP($AD849,技まとめ!$A$1:$F$380,3,FALSE)),"－",VLOOKUP($AD849,技まとめ!$A$1:$F$380,3,FALSE))</f>
        <v>23</v>
      </c>
      <c r="AG849" s="3">
        <f>IF(ISERROR(VLOOKUP($AD849,技まとめ!$A$1:$F$380,5,FALSE)),"－",VLOOKUP($AD849,技まとめ!$A$1:$F$380,5,FALSE))</f>
        <v>20</v>
      </c>
      <c r="AH849" s="3" t="str">
        <f>IF($E849=IF(ISERROR(VLOOKUP($AD849,技まとめ!$A$1:$F$380,4,FALSE)),"－",VLOOKUP($AD849,技まとめ!$A$1:$F$380,4,FALSE)),"一致","")</f>
        <v>一致</v>
      </c>
      <c r="AI849" s="9" t="s">
        <v>258</v>
      </c>
      <c r="AJ849" s="3" t="str">
        <f>IF(ISERROR(VLOOKUP($AI849,技まとめ!$A$1:$F$380,6,FALSE)),"－",VLOOKUP($AI849,技まとめ!$A$1:$F$380,6,FALSE))</f>
        <v>SC</v>
      </c>
      <c r="AK849" s="3">
        <f>IF(ISERROR(VLOOKUP($AI849,技まとめ!$A$1:$F$380,3,FALSE)),"－",VLOOKUP($AI849,技まとめ!$A$1:$F$380,3,FALSE))</f>
        <v>28</v>
      </c>
      <c r="AL849" s="3">
        <f>IF(ISERROR(VLOOKUP($AI849,技まとめ!$A$1:$F$380,5,FALSE)),"－",VLOOKUP($AI849,技まとめ!$A$1:$F$380,5,FALSE))</f>
        <v>21</v>
      </c>
      <c r="AM849" s="3" t="str">
        <f>IF($E849=IF(ISERROR(VLOOKUP($AI849,技まとめ!$A$1:$F$380,4,FALSE)),"－",VLOOKUP($AI849,技まとめ!$A$1:$F$380,4,FALSE)),"一致","")</f>
        <v/>
      </c>
      <c r="AN849" s="9" t="s">
        <v>182</v>
      </c>
      <c r="AO849" s="3" t="str">
        <f>IF(ISERROR(VLOOKUP($AN849,技まとめ!$A$1:$F$380,6,FALSE)),"－",VLOOKUP($AN849,技まとめ!$A$1:$F$380,6,FALSE))</f>
        <v>SC</v>
      </c>
      <c r="AP849" s="3">
        <f>IF(ISERROR(VLOOKUP($AN849,技まとめ!$A$1:$F$380,3,FALSE)),"－",VLOOKUP($AN849,技まとめ!$A$1:$F$380,3,FALSE))</f>
        <v>31</v>
      </c>
      <c r="AQ849" s="3">
        <f>IF(ISERROR(VLOOKUP($AN849,技まとめ!$A$1:$F$380,5,FALSE)),"－",VLOOKUP($AN849,技まとめ!$A$1:$F$380,5,FALSE))</f>
        <v>22</v>
      </c>
      <c r="AR849" s="3" t="str">
        <f>IF($E849=IF(ISERROR(VLOOKUP($AN849,技まとめ!$A$1:$F$380,4,FALSE)),"－",VLOOKUP($AN849,技まとめ!$A$1:$F$380,4,FALSE)),"一致","")</f>
        <v>一致</v>
      </c>
      <c r="AS849" s="9" t="s">
        <v>334</v>
      </c>
      <c r="AT849" s="3" t="str">
        <f>IF(ISERROR(VLOOKUP($AS849,技まとめ!$A$1:$F$380,6,FALSE)),"－",VLOOKUP($AS849,技まとめ!$A$1:$F$380,6,FALSE))</f>
        <v>DR</v>
      </c>
      <c r="AU849" s="3">
        <f>IF(ISERROR(VLOOKUP($AS849,技まとめ!$A$1:$F$380,3,FALSE)),"－",VLOOKUP($AS849,技まとめ!$A$1:$F$380,3,FALSE))</f>
        <v>86</v>
      </c>
      <c r="AV849" s="3">
        <f>IF(ISERROR(VLOOKUP($AS849,技まとめ!$A$1:$F$380,5,FALSE)),"－",VLOOKUP($AS849,技まとめ!$A$1:$F$380,5,FALSE))</f>
        <v>49</v>
      </c>
      <c r="AW849" s="3" t="str">
        <f>IF($E849=IF(ISERROR(VLOOKUP($AS849,技まとめ!$A$1:$F$380,4,FALSE)),"－",VLOOKUP($AS849,技まとめ!$A$1:$F$380,4,FALSE)),"一致","")</f>
        <v>一致</v>
      </c>
      <c r="AX849" s="12" t="str">
        <f t="shared" si="188"/>
        <v>ローリングキックかみかくしひゃくれつショットサザンクロスカット</v>
      </c>
      <c r="AY849" s="12" t="str">
        <f t="shared" si="189"/>
        <v>ローリングキックかみかくしひゃくれつショットサザンクロスカット</v>
      </c>
      <c r="AZ849" s="12" t="str">
        <f t="shared" si="190"/>
        <v>ローリングキックかみかくしひゃくれつショットサザンクロスカット</v>
      </c>
      <c r="BA849" s="12" t="str">
        <f t="shared" si="191"/>
        <v>ローリングキックかみかくしひゃくれつショットサザンクロスカット</v>
      </c>
      <c r="BB849" s="11" t="str">
        <f t="shared" si="192"/>
        <v>SCSCSCDR</v>
      </c>
      <c r="BC849" s="11" t="str">
        <f t="shared" si="193"/>
        <v>SCSCSCDR</v>
      </c>
      <c r="BD849" s="11" t="str">
        <f t="shared" si="194"/>
        <v>SCSCSCDR</v>
      </c>
      <c r="BE849" s="11" t="str">
        <f t="shared" si="195"/>
        <v>SCSCSCDR</v>
      </c>
    </row>
    <row r="850" spans="1:57" ht="11.25" hidden="1" customHeight="1">
      <c r="A850" s="6">
        <v>848</v>
      </c>
      <c r="B850" s="7" t="s">
        <v>2082</v>
      </c>
      <c r="C850" s="8" t="s">
        <v>2083</v>
      </c>
      <c r="D850" s="7" t="s">
        <v>72</v>
      </c>
      <c r="E850" s="7" t="s">
        <v>81</v>
      </c>
      <c r="F850" s="7" t="s">
        <v>82</v>
      </c>
      <c r="G850" s="9">
        <v>91</v>
      </c>
      <c r="H850" s="9">
        <v>123</v>
      </c>
      <c r="I850" s="9">
        <v>56</v>
      </c>
      <c r="J850" s="9">
        <v>58</v>
      </c>
      <c r="K850" s="9">
        <v>50</v>
      </c>
      <c r="L850" s="9">
        <v>57</v>
      </c>
      <c r="M850" s="9">
        <v>53</v>
      </c>
      <c r="N850" s="9">
        <v>57</v>
      </c>
      <c r="O850" s="9">
        <v>57</v>
      </c>
      <c r="P850" s="9">
        <v>23</v>
      </c>
      <c r="Q850" s="10">
        <v>106</v>
      </c>
      <c r="R850" s="11">
        <v>6</v>
      </c>
      <c r="S850" s="11">
        <v>1</v>
      </c>
      <c r="T850" s="11">
        <v>107</v>
      </c>
      <c r="U850" s="11">
        <v>103</v>
      </c>
      <c r="V850" s="11">
        <v>1</v>
      </c>
      <c r="W850" s="11">
        <v>107</v>
      </c>
      <c r="X850" s="11">
        <f t="shared" si="182"/>
        <v>431</v>
      </c>
      <c r="Y850" s="11">
        <f t="shared" si="183"/>
        <v>4780</v>
      </c>
      <c r="Z850" s="11">
        <f t="shared" si="184"/>
        <v>755</v>
      </c>
      <c r="AA850" s="11">
        <f t="shared" si="185"/>
        <v>4290</v>
      </c>
      <c r="AB850" s="11">
        <f t="shared" si="186"/>
        <v>4290</v>
      </c>
      <c r="AC850" s="6">
        <f t="shared" si="187"/>
        <v>4845</v>
      </c>
      <c r="AD850" s="9" t="s">
        <v>263</v>
      </c>
      <c r="AE850" s="3" t="str">
        <f>IF(ISERROR(VLOOKUP($AD850,技まとめ!$A$1:$F$380,6,FALSE)),"－",VLOOKUP($AD850,技まとめ!$A$1:$F$380,6,FALSE))</f>
        <v>DR</v>
      </c>
      <c r="AF850" s="3">
        <f>IF(ISERROR(VLOOKUP($AD850,技まとめ!$A$1:$F$380,3,FALSE)),"－",VLOOKUP($AD850,技まとめ!$A$1:$F$380,3,FALSE))</f>
        <v>16</v>
      </c>
      <c r="AG850" s="3">
        <f>IF(ISERROR(VLOOKUP($AD850,技まとめ!$A$1:$F$380,5,FALSE)),"－",VLOOKUP($AD850,技まとめ!$A$1:$F$380,5,FALSE))</f>
        <v>21</v>
      </c>
      <c r="AH850" s="3" t="str">
        <f>IF($E850=IF(ISERROR(VLOOKUP($AD850,技まとめ!$A$1:$F$380,4,FALSE)),"－",VLOOKUP($AD850,技まとめ!$A$1:$F$380,4,FALSE)),"一致","")</f>
        <v/>
      </c>
      <c r="AI850" s="9" t="s">
        <v>214</v>
      </c>
      <c r="AJ850" s="3" t="str">
        <f>IF(ISERROR(VLOOKUP($AI850,技まとめ!$A$1:$F$380,6,FALSE)),"－",VLOOKUP($AI850,技まとめ!$A$1:$F$380,6,FALSE))</f>
        <v>DR</v>
      </c>
      <c r="AK850" s="3">
        <f>IF(ISERROR(VLOOKUP($AI850,技まとめ!$A$1:$F$380,3,FALSE)),"－",VLOOKUP($AI850,技まとめ!$A$1:$F$380,3,FALSE))</f>
        <v>27</v>
      </c>
      <c r="AL850" s="3">
        <f>IF(ISERROR(VLOOKUP($AI850,技まとめ!$A$1:$F$380,5,FALSE)),"－",VLOOKUP($AI850,技まとめ!$A$1:$F$380,5,FALSE))</f>
        <v>25</v>
      </c>
      <c r="AM850" s="3" t="str">
        <f>IF($E850=IF(ISERROR(VLOOKUP($AI850,技まとめ!$A$1:$F$380,4,FALSE)),"－",VLOOKUP($AI850,技まとめ!$A$1:$F$380,4,FALSE)),"一致","")</f>
        <v>一致</v>
      </c>
      <c r="AN850" s="9" t="s">
        <v>264</v>
      </c>
      <c r="AO850" s="3" t="str">
        <f>IF(ISERROR(VLOOKUP($AN850,技まとめ!$A$1:$F$380,6,FALSE)),"－",VLOOKUP($AN850,技まとめ!$A$1:$F$380,6,FALSE))</f>
        <v>DR</v>
      </c>
      <c r="AP850" s="3">
        <f>IF(ISERROR(VLOOKUP($AN850,技まとめ!$A$1:$F$380,3,FALSE)),"－",VLOOKUP($AN850,技まとめ!$A$1:$F$380,3,FALSE))</f>
        <v>69</v>
      </c>
      <c r="AQ850" s="3">
        <f>IF(ISERROR(VLOOKUP($AN850,技まとめ!$A$1:$F$380,5,FALSE)),"－",VLOOKUP($AN850,技まとめ!$A$1:$F$380,5,FALSE))</f>
        <v>44</v>
      </c>
      <c r="AR850" s="3" t="str">
        <f>IF($E850=IF(ISERROR(VLOOKUP($AN850,技まとめ!$A$1:$F$380,4,FALSE)),"－",VLOOKUP($AN850,技まとめ!$A$1:$F$380,4,FALSE)),"一致","")</f>
        <v/>
      </c>
      <c r="AS850" s="9" t="s">
        <v>1216</v>
      </c>
      <c r="AT850" s="3" t="str">
        <f>IF(ISERROR(VLOOKUP($AS850,技まとめ!$A$1:$F$380,6,FALSE)),"－",VLOOKUP($AS850,技まとめ!$A$1:$F$380,6,FALSE))</f>
        <v>LS</v>
      </c>
      <c r="AU850" s="3">
        <f>IF(ISERROR(VLOOKUP($AS850,技まとめ!$A$1:$F$380,3,FALSE)),"－",VLOOKUP($AS850,技まとめ!$A$1:$F$380,3,FALSE))</f>
        <v>105</v>
      </c>
      <c r="AV850" s="3">
        <f>IF(ISERROR(VLOOKUP($AS850,技まとめ!$A$1:$F$380,5,FALSE)),"－",VLOOKUP($AS850,技まとめ!$A$1:$F$380,5,FALSE))</f>
        <v>66</v>
      </c>
      <c r="AW850" s="3" t="str">
        <f>IF($E850=IF(ISERROR(VLOOKUP($AS850,技まとめ!$A$1:$F$380,4,FALSE)),"－",VLOOKUP($AS850,技まとめ!$A$1:$F$380,4,FALSE)),"一致","")</f>
        <v>一致</v>
      </c>
      <c r="AX850" s="12" t="str">
        <f t="shared" si="188"/>
        <v>マジックムーンサルトウルトラムーンエクスカリバー</v>
      </c>
      <c r="AY850" s="12" t="str">
        <f t="shared" si="189"/>
        <v>マジックムーンサルトウルトラムーンエクスカリバー</v>
      </c>
      <c r="AZ850" s="12" t="str">
        <f t="shared" si="190"/>
        <v>マジックムーンサルトウルトラムーンエクスカリバー</v>
      </c>
      <c r="BA850" s="12" t="str">
        <f t="shared" si="191"/>
        <v>マジックムーンサルトウルトラムーンエクスカリバー</v>
      </c>
      <c r="BB850" s="11" t="str">
        <f t="shared" si="192"/>
        <v>DRDRDRLS</v>
      </c>
      <c r="BC850" s="11" t="str">
        <f t="shared" si="193"/>
        <v>DRDRDRLS</v>
      </c>
      <c r="BD850" s="11" t="str">
        <f t="shared" si="194"/>
        <v>DRDRDRLS</v>
      </c>
      <c r="BE850" s="11" t="str">
        <f t="shared" si="195"/>
        <v>DRDRDRLS</v>
      </c>
    </row>
    <row r="851" spans="1:57" ht="11.25" hidden="1" customHeight="1">
      <c r="A851" s="6">
        <v>849</v>
      </c>
      <c r="B851" s="7" t="s">
        <v>2084</v>
      </c>
      <c r="C851" s="8" t="s">
        <v>2085</v>
      </c>
      <c r="D851" s="7" t="s">
        <v>72</v>
      </c>
      <c r="E851" s="7" t="s">
        <v>81</v>
      </c>
      <c r="F851" s="7" t="s">
        <v>74</v>
      </c>
      <c r="G851" s="9">
        <v>116</v>
      </c>
      <c r="H851" s="9">
        <v>116</v>
      </c>
      <c r="I851" s="9">
        <v>44</v>
      </c>
      <c r="J851" s="9">
        <v>51</v>
      </c>
      <c r="K851" s="9">
        <v>60</v>
      </c>
      <c r="L851" s="9">
        <v>46</v>
      </c>
      <c r="M851" s="9">
        <v>55</v>
      </c>
      <c r="N851" s="9">
        <v>57</v>
      </c>
      <c r="O851" s="9">
        <v>56</v>
      </c>
      <c r="P851" s="9">
        <v>62</v>
      </c>
      <c r="Q851" s="10">
        <v>94</v>
      </c>
      <c r="R851" s="11">
        <v>48</v>
      </c>
      <c r="S851" s="11">
        <v>1</v>
      </c>
      <c r="T851" s="11">
        <v>96</v>
      </c>
      <c r="U851" s="11">
        <v>105</v>
      </c>
      <c r="V851" s="11">
        <v>1</v>
      </c>
      <c r="W851" s="11">
        <v>106</v>
      </c>
      <c r="X851" s="11">
        <f t="shared" si="182"/>
        <v>451</v>
      </c>
      <c r="Y851" s="11">
        <f t="shared" si="183"/>
        <v>4295</v>
      </c>
      <c r="Z851" s="11">
        <f t="shared" si="184"/>
        <v>2220</v>
      </c>
      <c r="AA851" s="11">
        <f t="shared" si="185"/>
        <v>3900</v>
      </c>
      <c r="AB851" s="11">
        <f t="shared" si="186"/>
        <v>3900</v>
      </c>
      <c r="AC851" s="6">
        <f t="shared" si="187"/>
        <v>4610</v>
      </c>
      <c r="AD851" s="9" t="s">
        <v>440</v>
      </c>
      <c r="AE851" s="3" t="str">
        <f>IF(ISERROR(VLOOKUP($AD851,技まとめ!$A$1:$F$380,6,FALSE)),"－",VLOOKUP($AD851,技まとめ!$A$1:$F$380,6,FALSE))</f>
        <v>CA</v>
      </c>
      <c r="AF851" s="3">
        <f>IF(ISERROR(VLOOKUP($AD851,技まとめ!$A$1:$F$380,3,FALSE)),"－",VLOOKUP($AD851,技まとめ!$A$1:$F$380,3,FALSE))</f>
        <v>15</v>
      </c>
      <c r="AG851" s="3">
        <f>IF(ISERROR(VLOOKUP($AD851,技まとめ!$A$1:$F$380,5,FALSE)),"－",VLOOKUP($AD851,技まとめ!$A$1:$F$380,5,FALSE))</f>
        <v>20</v>
      </c>
      <c r="AH851" s="3" t="str">
        <f>IF($E851=IF(ISERROR(VLOOKUP($AD851,技まとめ!$A$1:$F$380,4,FALSE)),"－",VLOOKUP($AD851,技まとめ!$A$1:$F$380,4,FALSE)),"一致","")</f>
        <v>一致</v>
      </c>
      <c r="AI851" s="9" t="s">
        <v>487</v>
      </c>
      <c r="AJ851" s="3" t="str">
        <f>IF(ISERROR(VLOOKUP($AI851,技まとめ!$A$1:$F$380,6,FALSE)),"－",VLOOKUP($AI851,技まとめ!$A$1:$F$380,6,FALSE))</f>
        <v>CA</v>
      </c>
      <c r="AK851" s="3">
        <f>IF(ISERROR(VLOOKUP($AI851,技まとめ!$A$1:$F$380,3,FALSE)),"－",VLOOKUP($AI851,技まとめ!$A$1:$F$380,3,FALSE))</f>
        <v>33</v>
      </c>
      <c r="AL851" s="3">
        <f>IF(ISERROR(VLOOKUP($AI851,技まとめ!$A$1:$F$380,5,FALSE)),"－",VLOOKUP($AI851,技まとめ!$A$1:$F$380,5,FALSE))</f>
        <v>27</v>
      </c>
      <c r="AM851" s="3" t="str">
        <f>IF($E851=IF(ISERROR(VLOOKUP($AI851,技まとめ!$A$1:$F$380,4,FALSE)),"－",VLOOKUP($AI851,技まとめ!$A$1:$F$380,4,FALSE)),"一致","")</f>
        <v>一致</v>
      </c>
      <c r="AN851" s="9" t="s">
        <v>407</v>
      </c>
      <c r="AO851" s="3" t="str">
        <f>IF(ISERROR(VLOOKUP($AN851,技まとめ!$A$1:$F$380,6,FALSE)),"－",VLOOKUP($AN851,技まとめ!$A$1:$F$380,6,FALSE))</f>
        <v>BL</v>
      </c>
      <c r="AP851" s="3">
        <f>IF(ISERROR(VLOOKUP($AN851,技まとめ!$A$1:$F$380,3,FALSE)),"－",VLOOKUP($AN851,技まとめ!$A$1:$F$380,3,FALSE))</f>
        <v>85</v>
      </c>
      <c r="AQ851" s="3">
        <f>IF(ISERROR(VLOOKUP($AN851,技まとめ!$A$1:$F$380,5,FALSE)),"－",VLOOKUP($AN851,技まとめ!$A$1:$F$380,5,FALSE))</f>
        <v>50</v>
      </c>
      <c r="AR851" s="3" t="str">
        <f>IF($E851=IF(ISERROR(VLOOKUP($AN851,技まとめ!$A$1:$F$380,4,FALSE)),"－",VLOOKUP($AN851,技まとめ!$A$1:$F$380,4,FALSE)),"一致","")</f>
        <v>一致</v>
      </c>
      <c r="AS851" s="9" t="s">
        <v>203</v>
      </c>
      <c r="AT851" s="3" t="str">
        <f>IF(ISERROR(VLOOKUP($AS851,技まとめ!$A$1:$F$380,6,FALSE)),"－",VLOOKUP($AS851,技まとめ!$A$1:$F$380,6,FALSE))</f>
        <v>P1</v>
      </c>
      <c r="AU851" s="3">
        <f>IF(ISERROR(VLOOKUP($AS851,技まとめ!$A$1:$F$380,3,FALSE)),"－",VLOOKUP($AS851,技まとめ!$A$1:$F$380,3,FALSE))</f>
        <v>46</v>
      </c>
      <c r="AV851" s="3">
        <f>IF(ISERROR(VLOOKUP($AS851,技まとめ!$A$1:$F$380,5,FALSE)),"－",VLOOKUP($AS851,技まとめ!$A$1:$F$380,5,FALSE))</f>
        <v>32</v>
      </c>
      <c r="AW851" s="3" t="str">
        <f>IF($E851=IF(ISERROR(VLOOKUP($AS851,技まとめ!$A$1:$F$380,4,FALSE)),"－",VLOOKUP($AS851,技まとめ!$A$1:$F$380,4,FALSE)),"一致","")</f>
        <v/>
      </c>
      <c r="AX851" s="12" t="str">
        <f t="shared" si="188"/>
        <v>スワンダイブこがらしホエールガードフルパワーシールド</v>
      </c>
      <c r="AY851" s="12" t="str">
        <f t="shared" si="189"/>
        <v>スワンダイブこがらしホエールガードフルパワーシールド</v>
      </c>
      <c r="AZ851" s="12" t="str">
        <f t="shared" si="190"/>
        <v>スワンダイブこがらしホエールガードフルパワーシールド</v>
      </c>
      <c r="BA851" s="12" t="str">
        <f t="shared" si="191"/>
        <v>スワンダイブこがらしホエールガードフルパワーシールド</v>
      </c>
      <c r="BB851" s="11" t="str">
        <f t="shared" si="192"/>
        <v>CACABLP1</v>
      </c>
      <c r="BC851" s="11" t="str">
        <f t="shared" si="193"/>
        <v>CACABLP1</v>
      </c>
      <c r="BD851" s="11" t="str">
        <f t="shared" si="194"/>
        <v>CACABLP1</v>
      </c>
      <c r="BE851" s="11" t="str">
        <f t="shared" si="195"/>
        <v>CACABLP1</v>
      </c>
    </row>
    <row r="852" spans="1:57" ht="11.25" hidden="1" customHeight="1">
      <c r="A852" s="6">
        <v>850</v>
      </c>
      <c r="B852" s="7" t="s">
        <v>2086</v>
      </c>
      <c r="C852" s="8" t="s">
        <v>2087</v>
      </c>
      <c r="D852" s="7" t="s">
        <v>72</v>
      </c>
      <c r="E852" s="7" t="s">
        <v>102</v>
      </c>
      <c r="F852" s="7" t="s">
        <v>82</v>
      </c>
      <c r="G852" s="9">
        <v>93</v>
      </c>
      <c r="H852" s="9">
        <v>129</v>
      </c>
      <c r="I852" s="9">
        <v>61</v>
      </c>
      <c r="J852" s="9">
        <v>60</v>
      </c>
      <c r="K852" s="9">
        <v>56</v>
      </c>
      <c r="L852" s="9">
        <v>59</v>
      </c>
      <c r="M852" s="9">
        <v>58</v>
      </c>
      <c r="N852" s="9">
        <v>57</v>
      </c>
      <c r="O852" s="9">
        <v>56</v>
      </c>
      <c r="P852" s="9">
        <v>22</v>
      </c>
      <c r="Q852" s="10">
        <v>111</v>
      </c>
      <c r="R852" s="11">
        <v>13</v>
      </c>
      <c r="S852" s="11">
        <v>1</v>
      </c>
      <c r="T852" s="11">
        <v>109</v>
      </c>
      <c r="U852" s="11">
        <v>108</v>
      </c>
      <c r="V852" s="11">
        <v>1</v>
      </c>
      <c r="W852" s="11">
        <v>106</v>
      </c>
      <c r="X852" s="11">
        <f t="shared" si="182"/>
        <v>449</v>
      </c>
      <c r="Y852" s="11">
        <f t="shared" si="183"/>
        <v>4975</v>
      </c>
      <c r="Z852" s="11">
        <f t="shared" si="184"/>
        <v>995</v>
      </c>
      <c r="AA852" s="11">
        <f t="shared" si="185"/>
        <v>4355</v>
      </c>
      <c r="AB852" s="11">
        <f t="shared" si="186"/>
        <v>4355</v>
      </c>
      <c r="AC852" s="6">
        <f t="shared" si="187"/>
        <v>4955</v>
      </c>
      <c r="AD852" s="9" t="s">
        <v>230</v>
      </c>
      <c r="AE852" s="3" t="str">
        <f>IF(ISERROR(VLOOKUP($AD852,技まとめ!$A$1:$F$380,6,FALSE)),"－",VLOOKUP($AD852,技まとめ!$A$1:$F$380,6,FALSE))</f>
        <v>BL</v>
      </c>
      <c r="AF852" s="3">
        <f>IF(ISERROR(VLOOKUP($AD852,技まとめ!$A$1:$F$380,3,FALSE)),"－",VLOOKUP($AD852,技まとめ!$A$1:$F$380,3,FALSE))</f>
        <v>21</v>
      </c>
      <c r="AG852" s="3">
        <f>IF(ISERROR(VLOOKUP($AD852,技まとめ!$A$1:$F$380,5,FALSE)),"－",VLOOKUP($AD852,技まとめ!$A$1:$F$380,5,FALSE))</f>
        <v>22</v>
      </c>
      <c r="AH852" s="3" t="str">
        <f>IF($E852=IF(ISERROR(VLOOKUP($AD852,技まとめ!$A$1:$F$380,4,FALSE)),"－",VLOOKUP($AD852,技まとめ!$A$1:$F$380,4,FALSE)),"一致","")</f>
        <v/>
      </c>
      <c r="AI852" s="9" t="s">
        <v>162</v>
      </c>
      <c r="AJ852" s="3" t="str">
        <f>IF(ISERROR(VLOOKUP($AI852,技まとめ!$A$1:$F$380,6,FALSE)),"－",VLOOKUP($AI852,技まとめ!$A$1:$F$380,6,FALSE))</f>
        <v>DR</v>
      </c>
      <c r="AK852" s="3">
        <f>IF(ISERROR(VLOOKUP($AI852,技まとめ!$A$1:$F$380,3,FALSE)),"－",VLOOKUP($AI852,技まとめ!$A$1:$F$380,3,FALSE))</f>
        <v>56</v>
      </c>
      <c r="AL852" s="3">
        <f>IF(ISERROR(VLOOKUP($AI852,技まとめ!$A$1:$F$380,5,FALSE)),"－",VLOOKUP($AI852,技まとめ!$A$1:$F$380,5,FALSE))</f>
        <v>25</v>
      </c>
      <c r="AM852" s="3" t="str">
        <f>IF($E852=IF(ISERROR(VLOOKUP($AI852,技まとめ!$A$1:$F$380,4,FALSE)),"－",VLOOKUP($AI852,技まとめ!$A$1:$F$380,4,FALSE)),"一致","")</f>
        <v>一致</v>
      </c>
      <c r="AN852" s="9" t="s">
        <v>671</v>
      </c>
      <c r="AO852" s="3" t="str">
        <f>IF(ISERROR(VLOOKUP($AN852,技まとめ!$A$1:$F$380,6,FALSE)),"－",VLOOKUP($AN852,技まとめ!$A$1:$F$380,6,FALSE))</f>
        <v>BL</v>
      </c>
      <c r="AP852" s="3">
        <f>IF(ISERROR(VLOOKUP($AN852,技まとめ!$A$1:$F$380,3,FALSE)),"－",VLOOKUP($AN852,技まとめ!$A$1:$F$380,3,FALSE))</f>
        <v>56</v>
      </c>
      <c r="AQ852" s="3">
        <f>IF(ISERROR(VLOOKUP($AN852,技まとめ!$A$1:$F$380,5,FALSE)),"－",VLOOKUP($AN852,技まとめ!$A$1:$F$380,5,FALSE))</f>
        <v>39</v>
      </c>
      <c r="AR852" s="3" t="str">
        <f>IF($E852=IF(ISERROR(VLOOKUP($AN852,技まとめ!$A$1:$F$380,4,FALSE)),"－",VLOOKUP($AN852,技まとめ!$A$1:$F$380,4,FALSE)),"一致","")</f>
        <v>一致</v>
      </c>
      <c r="AS852" s="9" t="s">
        <v>621</v>
      </c>
      <c r="AT852" s="3" t="str">
        <f>IF(ISERROR(VLOOKUP($AS852,技まとめ!$A$1:$F$380,6,FALSE)),"－",VLOOKUP($AS852,技まとめ!$A$1:$F$380,6,FALSE))</f>
        <v>BB</v>
      </c>
      <c r="AU852" s="3">
        <f>IF(ISERROR(VLOOKUP($AS852,技まとめ!$A$1:$F$380,3,FALSE)),"－",VLOOKUP($AS852,技まとめ!$A$1:$F$380,3,FALSE))</f>
        <v>92</v>
      </c>
      <c r="AV852" s="3">
        <f>IF(ISERROR(VLOOKUP($AS852,技まとめ!$A$1:$F$380,5,FALSE)),"－",VLOOKUP($AS852,技まとめ!$A$1:$F$380,5,FALSE))</f>
        <v>53</v>
      </c>
      <c r="AW852" s="3" t="str">
        <f>IF($E852=IF(ISERROR(VLOOKUP($AS852,技まとめ!$A$1:$F$380,4,FALSE)),"－",VLOOKUP($AS852,技まとめ!$A$1:$F$380,4,FALSE)),"一致","")</f>
        <v/>
      </c>
      <c r="AX852" s="12" t="str">
        <f t="shared" si="188"/>
        <v>おんりょうジャッジスルーフレイムダンスデーモンカット</v>
      </c>
      <c r="AY852" s="12" t="str">
        <f t="shared" si="189"/>
        <v>おんりょうジャッジスルーフレイムダンスデーモンカット</v>
      </c>
      <c r="AZ852" s="12" t="str">
        <f t="shared" si="190"/>
        <v>おんりょうジャッジスルーフレイムダンスデーモンカット</v>
      </c>
      <c r="BA852" s="12" t="str">
        <f t="shared" si="191"/>
        <v>おんりょうジャッジスルーフレイムダンスデーモンカット</v>
      </c>
      <c r="BB852" s="11" t="str">
        <f t="shared" si="192"/>
        <v>BLDRBLBB</v>
      </c>
      <c r="BC852" s="11" t="str">
        <f t="shared" si="193"/>
        <v>BLDRBLBB</v>
      </c>
      <c r="BD852" s="11" t="str">
        <f t="shared" si="194"/>
        <v>BLDRBLBB</v>
      </c>
      <c r="BE852" s="11" t="str">
        <f t="shared" si="195"/>
        <v>BLDRBLBB</v>
      </c>
    </row>
    <row r="853" spans="1:57" ht="11.25" hidden="1" customHeight="1">
      <c r="A853" s="6">
        <v>851</v>
      </c>
      <c r="B853" s="7" t="s">
        <v>2088</v>
      </c>
      <c r="C853" s="8" t="s">
        <v>2089</v>
      </c>
      <c r="D853" s="7" t="s">
        <v>72</v>
      </c>
      <c r="E853" s="7" t="s">
        <v>95</v>
      </c>
      <c r="F853" s="7" t="s">
        <v>128</v>
      </c>
      <c r="G853" s="9">
        <v>124</v>
      </c>
      <c r="H853" s="9">
        <v>101</v>
      </c>
      <c r="I853" s="9">
        <v>60</v>
      </c>
      <c r="J853" s="9">
        <v>51</v>
      </c>
      <c r="K853" s="9">
        <v>54</v>
      </c>
      <c r="L853" s="9">
        <v>54</v>
      </c>
      <c r="M853" s="9">
        <v>57</v>
      </c>
      <c r="N853" s="9">
        <v>57</v>
      </c>
      <c r="O853" s="9">
        <v>51</v>
      </c>
      <c r="P853" s="9">
        <v>39</v>
      </c>
      <c r="Q853" s="10">
        <v>110</v>
      </c>
      <c r="R853" s="11">
        <v>19</v>
      </c>
      <c r="S853" s="11">
        <v>1</v>
      </c>
      <c r="T853" s="11">
        <v>104</v>
      </c>
      <c r="U853" s="11">
        <v>107</v>
      </c>
      <c r="V853" s="11">
        <v>1</v>
      </c>
      <c r="W853" s="11">
        <v>101</v>
      </c>
      <c r="X853" s="11">
        <f t="shared" si="182"/>
        <v>443</v>
      </c>
      <c r="Y853" s="11">
        <f t="shared" si="183"/>
        <v>4910</v>
      </c>
      <c r="Z853" s="11">
        <f t="shared" si="184"/>
        <v>1180</v>
      </c>
      <c r="AA853" s="11">
        <f t="shared" si="185"/>
        <v>4155</v>
      </c>
      <c r="AB853" s="11">
        <f t="shared" si="186"/>
        <v>4155</v>
      </c>
      <c r="AC853" s="6">
        <f t="shared" si="187"/>
        <v>4760</v>
      </c>
      <c r="AD853" s="9" t="s">
        <v>104</v>
      </c>
      <c r="AE853" s="3" t="str">
        <f>IF(ISERROR(VLOOKUP($AD853,技まとめ!$A$1:$F$380,6,FALSE)),"－",VLOOKUP($AD853,技まとめ!$A$1:$F$380,6,FALSE))</f>
        <v>LS</v>
      </c>
      <c r="AF853" s="3">
        <f>IF(ISERROR(VLOOKUP($AD853,技まとめ!$A$1:$F$380,3,FALSE)),"－",VLOOKUP($AD853,技まとめ!$A$1:$F$380,3,FALSE))</f>
        <v>30</v>
      </c>
      <c r="AG853" s="3">
        <f>IF(ISERROR(VLOOKUP($AD853,技まとめ!$A$1:$F$380,5,FALSE)),"－",VLOOKUP($AD853,技まとめ!$A$1:$F$380,5,FALSE))</f>
        <v>25</v>
      </c>
      <c r="AH853" s="3" t="str">
        <f>IF($E853=IF(ISERROR(VLOOKUP($AD853,技まとめ!$A$1:$F$380,4,FALSE)),"－",VLOOKUP($AD853,技まとめ!$A$1:$F$380,4,FALSE)),"一致","")</f>
        <v/>
      </c>
      <c r="AI853" s="9" t="s">
        <v>388</v>
      </c>
      <c r="AJ853" s="3" t="str">
        <f>IF(ISERROR(VLOOKUP($AI853,技まとめ!$A$1:$F$380,6,FALSE)),"－",VLOOKUP($AI853,技まとめ!$A$1:$F$380,6,FALSE))</f>
        <v>NS</v>
      </c>
      <c r="AK853" s="3">
        <f>IF(ISERROR(VLOOKUP($AI853,技まとめ!$A$1:$F$380,3,FALSE)),"－",VLOOKUP($AI853,技まとめ!$A$1:$F$380,3,FALSE))</f>
        <v>31</v>
      </c>
      <c r="AL853" s="3">
        <f>IF(ISERROR(VLOOKUP($AI853,技まとめ!$A$1:$F$380,5,FALSE)),"－",VLOOKUP($AI853,技まとめ!$A$1:$F$380,5,FALSE))</f>
        <v>22</v>
      </c>
      <c r="AM853" s="3" t="str">
        <f>IF($E853=IF(ISERROR(VLOOKUP($AI853,技まとめ!$A$1:$F$380,4,FALSE)),"－",VLOOKUP($AI853,技まとめ!$A$1:$F$380,4,FALSE)),"一致","")</f>
        <v/>
      </c>
      <c r="AN853" s="9" t="s">
        <v>727</v>
      </c>
      <c r="AO853" s="3" t="str">
        <f>IF(ISERROR(VLOOKUP($AN853,技まとめ!$A$1:$F$380,6,FALSE)),"－",VLOOKUP($AN853,技まとめ!$A$1:$F$380,6,FALSE))</f>
        <v>BS</v>
      </c>
      <c r="AP853" s="3">
        <f>IF(ISERROR(VLOOKUP($AN853,技まとめ!$A$1:$F$380,3,FALSE)),"－",VLOOKUP($AN853,技まとめ!$A$1:$F$380,3,FALSE))</f>
        <v>90</v>
      </c>
      <c r="AQ853" s="3">
        <f>IF(ISERROR(VLOOKUP($AN853,技まとめ!$A$1:$F$380,5,FALSE)),"－",VLOOKUP($AN853,技まとめ!$A$1:$F$380,5,FALSE))</f>
        <v>49</v>
      </c>
      <c r="AR853" s="3" t="str">
        <f>IF($E853=IF(ISERROR(VLOOKUP($AN853,技まとめ!$A$1:$F$380,4,FALSE)),"－",VLOOKUP($AN853,技まとめ!$A$1:$F$380,4,FALSE)),"一致","")</f>
        <v/>
      </c>
      <c r="AS853" s="9" t="s">
        <v>259</v>
      </c>
      <c r="AT853" s="3" t="str">
        <f>IF(ISERROR(VLOOKUP($AS853,技まとめ!$A$1:$F$380,6,FALSE)),"－",VLOOKUP($AS853,技まとめ!$A$1:$F$380,6,FALSE))</f>
        <v>NS</v>
      </c>
      <c r="AU853" s="3">
        <f>IF(ISERROR(VLOOKUP($AS853,技まとめ!$A$1:$F$380,3,FALSE)),"－",VLOOKUP($AS853,技まとめ!$A$1:$F$380,3,FALSE))</f>
        <v>64</v>
      </c>
      <c r="AV853" s="3">
        <f>IF(ISERROR(VLOOKUP($AS853,技まとめ!$A$1:$F$380,5,FALSE)),"－",VLOOKUP($AS853,技まとめ!$A$1:$F$380,5,FALSE))</f>
        <v>37</v>
      </c>
      <c r="AW853" s="3" t="str">
        <f>IF($E853=IF(ISERROR(VLOOKUP($AS853,技まとめ!$A$1:$F$380,4,FALSE)),"－",VLOOKUP($AS853,技まとめ!$A$1:$F$380,4,FALSE)),"一致","")</f>
        <v>一致</v>
      </c>
      <c r="AX853" s="12" t="str">
        <f t="shared" si="188"/>
        <v>すいせいシュートメテオアタックりゅうせいブレードアストロブレイク</v>
      </c>
      <c r="AY853" s="12" t="str">
        <f t="shared" si="189"/>
        <v>すいせいシュートメテオアタックりゅうせいブレードアストロブレイク</v>
      </c>
      <c r="AZ853" s="12" t="str">
        <f t="shared" si="190"/>
        <v>すいせいシュートメテオアタックりゅうせいブレードアストロブレイク</v>
      </c>
      <c r="BA853" s="12" t="str">
        <f t="shared" si="191"/>
        <v>すいせいシュートメテオアタックりゅうせいブレードアストロブレイク</v>
      </c>
      <c r="BB853" s="11" t="str">
        <f t="shared" si="192"/>
        <v>LSNSBSNS</v>
      </c>
      <c r="BC853" s="11" t="str">
        <f t="shared" si="193"/>
        <v>LSNSBSNS</v>
      </c>
      <c r="BD853" s="11" t="str">
        <f t="shared" si="194"/>
        <v>LSNSBSNS</v>
      </c>
      <c r="BE853" s="11" t="str">
        <f t="shared" si="195"/>
        <v>LSNSBSNS</v>
      </c>
    </row>
    <row r="854" spans="1:57" ht="11.25" hidden="1" customHeight="1">
      <c r="A854" s="6">
        <v>852</v>
      </c>
      <c r="B854" s="7" t="s">
        <v>2090</v>
      </c>
      <c r="C854" s="8" t="s">
        <v>2091</v>
      </c>
      <c r="D854" s="7" t="s">
        <v>72</v>
      </c>
      <c r="E854" s="7" t="s">
        <v>102</v>
      </c>
      <c r="F854" s="7" t="s">
        <v>109</v>
      </c>
      <c r="G854" s="9">
        <v>103</v>
      </c>
      <c r="H854" s="9">
        <v>116</v>
      </c>
      <c r="I854" s="9">
        <v>48</v>
      </c>
      <c r="J854" s="9">
        <v>57</v>
      </c>
      <c r="K854" s="9">
        <v>56</v>
      </c>
      <c r="L854" s="9">
        <v>45</v>
      </c>
      <c r="M854" s="9">
        <v>52</v>
      </c>
      <c r="N854" s="9">
        <v>57</v>
      </c>
      <c r="O854" s="9">
        <v>54</v>
      </c>
      <c r="P854" s="9">
        <v>64</v>
      </c>
      <c r="Q854" s="10">
        <v>98</v>
      </c>
      <c r="R854" s="11">
        <v>52</v>
      </c>
      <c r="S854" s="11">
        <v>1</v>
      </c>
      <c r="T854" s="11">
        <v>95</v>
      </c>
      <c r="U854" s="11">
        <v>102</v>
      </c>
      <c r="V854" s="11">
        <v>1</v>
      </c>
      <c r="W854" s="11">
        <v>104</v>
      </c>
      <c r="X854" s="11">
        <f t="shared" si="182"/>
        <v>453</v>
      </c>
      <c r="Y854" s="11">
        <f t="shared" si="183"/>
        <v>4445</v>
      </c>
      <c r="Z854" s="11">
        <f t="shared" si="184"/>
        <v>2350</v>
      </c>
      <c r="AA854" s="11">
        <f t="shared" si="185"/>
        <v>3855</v>
      </c>
      <c r="AB854" s="11">
        <f t="shared" si="186"/>
        <v>3855</v>
      </c>
      <c r="AC854" s="6">
        <f t="shared" si="187"/>
        <v>4580</v>
      </c>
      <c r="AD854" s="9" t="s">
        <v>5061</v>
      </c>
      <c r="AE854" s="3" t="str">
        <f>IF(ISERROR(VLOOKUP($AD854,技まとめ!$A$1:$F$380,6,FALSE)),"－",VLOOKUP($AD854,技まとめ!$A$1:$F$380,6,FALSE))</f>
        <v>BL</v>
      </c>
      <c r="AF854" s="3">
        <f>IF(ISERROR(VLOOKUP($AD854,技まとめ!$A$1:$F$380,3,FALSE)),"－",VLOOKUP($AD854,技まとめ!$A$1:$F$380,3,FALSE))</f>
        <v>33</v>
      </c>
      <c r="AG854" s="3">
        <f>IF(ISERROR(VLOOKUP($AD854,技まとめ!$A$1:$F$380,5,FALSE)),"－",VLOOKUP($AD854,技まとめ!$A$1:$F$380,5,FALSE))</f>
        <v>28</v>
      </c>
      <c r="AH854" s="3" t="str">
        <f>IF($E854=IF(ISERROR(VLOOKUP($AD854,技まとめ!$A$1:$F$380,4,FALSE)),"－",VLOOKUP($AD854,技まとめ!$A$1:$F$380,4,FALSE)),"一致","")</f>
        <v/>
      </c>
      <c r="AI854" s="9" t="s">
        <v>283</v>
      </c>
      <c r="AJ854" s="3" t="str">
        <f>IF(ISERROR(VLOOKUP($AI854,技まとめ!$A$1:$F$380,6,FALSE)),"－",VLOOKUP($AI854,技まとめ!$A$1:$F$380,6,FALSE))</f>
        <v>NS</v>
      </c>
      <c r="AK854" s="3">
        <f>IF(ISERROR(VLOOKUP($AI854,技まとめ!$A$1:$F$380,3,FALSE)),"－",VLOOKUP($AI854,技まとめ!$A$1:$F$380,3,FALSE))</f>
        <v>27</v>
      </c>
      <c r="AL854" s="3">
        <f>IF(ISERROR(VLOOKUP($AI854,技まとめ!$A$1:$F$380,5,FALSE)),"－",VLOOKUP($AI854,技まとめ!$A$1:$F$380,5,FALSE))</f>
        <v>20</v>
      </c>
      <c r="AM854" s="3" t="str">
        <f>IF($E854=IF(ISERROR(VLOOKUP($AI854,技まとめ!$A$1:$F$380,4,FALSE)),"－",VLOOKUP($AI854,技まとめ!$A$1:$F$380,4,FALSE)),"一致","")</f>
        <v/>
      </c>
      <c r="AN854" s="9" t="s">
        <v>131</v>
      </c>
      <c r="AO854" s="3" t="str">
        <f>IF(ISERROR(VLOOKUP($AN854,技まとめ!$A$1:$F$380,6,FALSE)),"－",VLOOKUP($AN854,技まとめ!$A$1:$F$380,6,FALSE))</f>
        <v>DR</v>
      </c>
      <c r="AP854" s="3">
        <f>IF(ISERROR(VLOOKUP($AN854,技まとめ!$A$1:$F$380,3,FALSE)),"－",VLOOKUP($AN854,技まとめ!$A$1:$F$380,3,FALSE))</f>
        <v>33</v>
      </c>
      <c r="AQ854" s="3">
        <f>IF(ISERROR(VLOOKUP($AN854,技まとめ!$A$1:$F$380,5,FALSE)),"－",VLOOKUP($AN854,技まとめ!$A$1:$F$380,5,FALSE))</f>
        <v>28</v>
      </c>
      <c r="AR854" s="3" t="str">
        <f>IF($E854=IF(ISERROR(VLOOKUP($AN854,技まとめ!$A$1:$F$380,4,FALSE)),"－",VLOOKUP($AN854,技まとめ!$A$1:$F$380,4,FALSE)),"一致","")</f>
        <v/>
      </c>
      <c r="AS854" s="9" t="s">
        <v>589</v>
      </c>
      <c r="AT854" s="3" t="str">
        <f>IF(ISERROR(VLOOKUP($AS854,技まとめ!$A$1:$F$380,6,FALSE)),"－",VLOOKUP($AS854,技まとめ!$A$1:$F$380,6,FALSE))</f>
        <v>DR</v>
      </c>
      <c r="AU854" s="3">
        <f>IF(ISERROR(VLOOKUP($AS854,技まとめ!$A$1:$F$380,3,FALSE)),"－",VLOOKUP($AS854,技まとめ!$A$1:$F$380,3,FALSE))</f>
        <v>83</v>
      </c>
      <c r="AV854" s="3">
        <f>IF(ISERROR(VLOOKUP($AS854,技まとめ!$A$1:$F$380,5,FALSE)),"－",VLOOKUP($AS854,技まとめ!$A$1:$F$380,5,FALSE))</f>
        <v>50</v>
      </c>
      <c r="AW854" s="3" t="str">
        <f>IF($E854=IF(ISERROR(VLOOKUP($AS854,技まとめ!$A$1:$F$380,4,FALSE)),"－",VLOOKUP($AS854,技まとめ!$A$1:$F$380,4,FALSE)),"一致","")</f>
        <v/>
      </c>
      <c r="AX854" s="12" t="str">
        <f t="shared" si="188"/>
        <v>スーパースキャン（Ｂ）サイコショットイリュージョンボールヘブンズタイム</v>
      </c>
      <c r="AY854" s="12" t="str">
        <f t="shared" si="189"/>
        <v>スーパースキャン（Ｂ）サイコショットイリュージョンボールヘブンズタイム</v>
      </c>
      <c r="AZ854" s="12" t="str">
        <f t="shared" si="190"/>
        <v>スーパースキャン（Ｂ）サイコショットイリュージョンボールヘブンズタイム</v>
      </c>
      <c r="BA854" s="12" t="str">
        <f t="shared" si="191"/>
        <v>スーパースキャン（Ｂ）サイコショットイリュージョンボールヘブンズタイム</v>
      </c>
      <c r="BB854" s="11" t="str">
        <f t="shared" si="192"/>
        <v>BLNSDRDR</v>
      </c>
      <c r="BC854" s="11" t="str">
        <f t="shared" si="193"/>
        <v>BLNSDRDR</v>
      </c>
      <c r="BD854" s="11" t="str">
        <f t="shared" si="194"/>
        <v>BLNSDRDR</v>
      </c>
      <c r="BE854" s="11" t="str">
        <f t="shared" si="195"/>
        <v>BLNSDRDR</v>
      </c>
    </row>
    <row r="855" spans="1:57" ht="11.25" hidden="1" customHeight="1">
      <c r="A855" s="6">
        <v>853</v>
      </c>
      <c r="B855" s="7" t="s">
        <v>2092</v>
      </c>
      <c r="C855" s="8" t="s">
        <v>2093</v>
      </c>
      <c r="D855" s="7" t="s">
        <v>72</v>
      </c>
      <c r="E855" s="7" t="s">
        <v>95</v>
      </c>
      <c r="F855" s="7" t="s">
        <v>82</v>
      </c>
      <c r="G855" s="9">
        <v>137</v>
      </c>
      <c r="H855" s="9">
        <v>95</v>
      </c>
      <c r="I855" s="9">
        <v>62</v>
      </c>
      <c r="J855" s="9">
        <v>57</v>
      </c>
      <c r="K855" s="9">
        <v>55</v>
      </c>
      <c r="L855" s="9">
        <v>57</v>
      </c>
      <c r="M855" s="9">
        <v>46</v>
      </c>
      <c r="N855" s="9">
        <v>58</v>
      </c>
      <c r="O855" s="9">
        <v>51</v>
      </c>
      <c r="P855" s="9">
        <v>39</v>
      </c>
      <c r="Q855" s="10">
        <v>112</v>
      </c>
      <c r="R855" s="11">
        <v>27</v>
      </c>
      <c r="S855" s="11">
        <v>1</v>
      </c>
      <c r="T855" s="11">
        <v>107</v>
      </c>
      <c r="U855" s="11">
        <v>96</v>
      </c>
      <c r="V855" s="11">
        <v>1</v>
      </c>
      <c r="W855" s="11">
        <v>101</v>
      </c>
      <c r="X855" s="11">
        <f t="shared" si="182"/>
        <v>445</v>
      </c>
      <c r="Y855" s="11">
        <f t="shared" si="183"/>
        <v>4990</v>
      </c>
      <c r="Z855" s="11">
        <f t="shared" si="184"/>
        <v>1460</v>
      </c>
      <c r="AA855" s="11">
        <f t="shared" si="185"/>
        <v>4260</v>
      </c>
      <c r="AB855" s="11">
        <f t="shared" si="186"/>
        <v>4260</v>
      </c>
      <c r="AC855" s="6">
        <f t="shared" si="187"/>
        <v>4920</v>
      </c>
      <c r="AD855" s="9" t="s">
        <v>157</v>
      </c>
      <c r="AE855" s="3" t="str">
        <f>IF(ISERROR(VLOOKUP($AD855,技まとめ!$A$1:$F$380,6,FALSE)),"－",VLOOKUP($AD855,技まとめ!$A$1:$F$380,6,FALSE))</f>
        <v>BL</v>
      </c>
      <c r="AF855" s="3">
        <f>IF(ISERROR(VLOOKUP($AD855,技まとめ!$A$1:$F$380,3,FALSE)),"－",VLOOKUP($AD855,技まとめ!$A$1:$F$380,3,FALSE))</f>
        <v>47</v>
      </c>
      <c r="AG855" s="3">
        <f>IF(ISERROR(VLOOKUP($AD855,技まとめ!$A$1:$F$380,5,FALSE)),"－",VLOOKUP($AD855,技まとめ!$A$1:$F$380,5,FALSE))</f>
        <v>32</v>
      </c>
      <c r="AH855" s="3" t="str">
        <f>IF($E855=IF(ISERROR(VLOOKUP($AD855,技まとめ!$A$1:$F$380,4,FALSE)),"－",VLOOKUP($AD855,技まとめ!$A$1:$F$380,4,FALSE)),"一致","")</f>
        <v/>
      </c>
      <c r="AI855" s="9" t="s">
        <v>123</v>
      </c>
      <c r="AJ855" s="3" t="str">
        <f>IF(ISERROR(VLOOKUP($AI855,技まとめ!$A$1:$F$380,6,FALSE)),"－",VLOOKUP($AI855,技まとめ!$A$1:$F$380,6,FALSE))</f>
        <v>DR</v>
      </c>
      <c r="AK855" s="3">
        <f>IF(ISERROR(VLOOKUP($AI855,技まとめ!$A$1:$F$380,3,FALSE)),"－",VLOOKUP($AI855,技まとめ!$A$1:$F$380,3,FALSE))</f>
        <v>36</v>
      </c>
      <c r="AL855" s="3">
        <f>IF(ISERROR(VLOOKUP($AI855,技まとめ!$A$1:$F$380,5,FALSE)),"－",VLOOKUP($AI855,技まとめ!$A$1:$F$380,5,FALSE))</f>
        <v>27</v>
      </c>
      <c r="AM855" s="3" t="str">
        <f>IF($E855=IF(ISERROR(VLOOKUP($AI855,技まとめ!$A$1:$F$380,4,FALSE)),"－",VLOOKUP($AI855,技まとめ!$A$1:$F$380,4,FALSE)),"一致","")</f>
        <v/>
      </c>
      <c r="AN855" s="9" t="s">
        <v>322</v>
      </c>
      <c r="AO855" s="3" t="str">
        <f>IF(ISERROR(VLOOKUP($AN855,技まとめ!$A$1:$F$380,6,FALSE)),"－",VLOOKUP($AN855,技まとめ!$A$1:$F$380,6,FALSE))</f>
        <v>SC</v>
      </c>
      <c r="AP855" s="3">
        <f>IF(ISERROR(VLOOKUP($AN855,技まとめ!$A$1:$F$380,3,FALSE)),"－",VLOOKUP($AN855,技まとめ!$A$1:$F$380,3,FALSE))</f>
        <v>25</v>
      </c>
      <c r="AQ855" s="3">
        <f>IF(ISERROR(VLOOKUP($AN855,技まとめ!$A$1:$F$380,5,FALSE)),"－",VLOOKUP($AN855,技まとめ!$A$1:$F$380,5,FALSE))</f>
        <v>20</v>
      </c>
      <c r="AR855" s="3" t="str">
        <f>IF($E855=IF(ISERROR(VLOOKUP($AN855,技まとめ!$A$1:$F$380,4,FALSE)),"－",VLOOKUP($AN855,技まとめ!$A$1:$F$380,4,FALSE)),"一致","")</f>
        <v/>
      </c>
      <c r="AS855" s="9" t="s">
        <v>164</v>
      </c>
      <c r="AT855" s="3" t="str">
        <f>IF(ISERROR(VLOOKUP($AS855,技まとめ!$A$1:$F$380,6,FALSE)),"－",VLOOKUP($AS855,技まとめ!$A$1:$F$380,6,FALSE))</f>
        <v>DR</v>
      </c>
      <c r="AU855" s="3">
        <f>IF(ISERROR(VLOOKUP($AS855,技まとめ!$A$1:$F$380,3,FALSE)),"－",VLOOKUP($AS855,技まとめ!$A$1:$F$380,3,FALSE))</f>
        <v>58</v>
      </c>
      <c r="AV855" s="3">
        <f>IF(ISERROR(VLOOKUP($AS855,技まとめ!$A$1:$F$380,5,FALSE)),"－",VLOOKUP($AS855,技まとめ!$A$1:$F$380,5,FALSE))</f>
        <v>39</v>
      </c>
      <c r="AW855" s="3" t="str">
        <f>IF($E855=IF(ISERROR(VLOOKUP($AS855,技まとめ!$A$1:$F$380,4,FALSE)),"－",VLOOKUP($AS855,技まとめ!$A$1:$F$380,4,FALSE)),"一致","")</f>
        <v/>
      </c>
      <c r="AX855" s="12" t="str">
        <f t="shared" si="188"/>
        <v>アースクェイクごりむちゅうターザンキックドッグラン</v>
      </c>
      <c r="AY855" s="12" t="str">
        <f t="shared" si="189"/>
        <v>アースクェイクごりむちゅうターザンキックドッグラン</v>
      </c>
      <c r="AZ855" s="12" t="str">
        <f t="shared" si="190"/>
        <v>アースクェイクごりむちゅうターザンキックドッグラン</v>
      </c>
      <c r="BA855" s="12" t="str">
        <f t="shared" si="191"/>
        <v>アースクェイクごりむちゅうターザンキックドッグラン</v>
      </c>
      <c r="BB855" s="11" t="str">
        <f t="shared" si="192"/>
        <v>BLDRSCDR</v>
      </c>
      <c r="BC855" s="11" t="str">
        <f t="shared" si="193"/>
        <v>BLDRSCDR</v>
      </c>
      <c r="BD855" s="11" t="str">
        <f t="shared" si="194"/>
        <v>BLDRSCDR</v>
      </c>
      <c r="BE855" s="11" t="str">
        <f t="shared" si="195"/>
        <v>BLDRSCDR</v>
      </c>
    </row>
    <row r="856" spans="1:57" ht="11.25" hidden="1" customHeight="1">
      <c r="A856" s="6">
        <v>854</v>
      </c>
      <c r="B856" s="7" t="s">
        <v>2094</v>
      </c>
      <c r="C856" s="8" t="s">
        <v>2095</v>
      </c>
      <c r="D856" s="7" t="s">
        <v>72</v>
      </c>
      <c r="E856" s="7" t="s">
        <v>95</v>
      </c>
      <c r="F856" s="7" t="s">
        <v>82</v>
      </c>
      <c r="G856" s="9">
        <v>122</v>
      </c>
      <c r="H856" s="9">
        <v>93</v>
      </c>
      <c r="I856" s="9">
        <v>60</v>
      </c>
      <c r="J856" s="9">
        <v>56</v>
      </c>
      <c r="K856" s="9">
        <v>54</v>
      </c>
      <c r="L856" s="9">
        <v>56</v>
      </c>
      <c r="M856" s="9">
        <v>54</v>
      </c>
      <c r="N856" s="9">
        <v>57</v>
      </c>
      <c r="O856" s="9">
        <v>54</v>
      </c>
      <c r="P856" s="9">
        <v>26</v>
      </c>
      <c r="Q856" s="10">
        <v>110</v>
      </c>
      <c r="R856" s="11">
        <v>11</v>
      </c>
      <c r="S856" s="11">
        <v>1</v>
      </c>
      <c r="T856" s="11">
        <v>106</v>
      </c>
      <c r="U856" s="11">
        <v>104</v>
      </c>
      <c r="V856" s="11">
        <v>1</v>
      </c>
      <c r="W856" s="11">
        <v>104</v>
      </c>
      <c r="X856" s="11">
        <f t="shared" si="182"/>
        <v>437</v>
      </c>
      <c r="Y856" s="11">
        <f t="shared" si="183"/>
        <v>4925</v>
      </c>
      <c r="Z856" s="11">
        <f t="shared" si="184"/>
        <v>915</v>
      </c>
      <c r="AA856" s="11">
        <f t="shared" si="185"/>
        <v>4240</v>
      </c>
      <c r="AB856" s="11">
        <f t="shared" si="186"/>
        <v>4240</v>
      </c>
      <c r="AC856" s="6">
        <f t="shared" si="187"/>
        <v>4815</v>
      </c>
      <c r="AD856" s="9" t="s">
        <v>168</v>
      </c>
      <c r="AE856" s="3" t="str">
        <f>IF(ISERROR(VLOOKUP($AD856,技まとめ!$A$1:$F$380,6,FALSE)),"－",VLOOKUP($AD856,技まとめ!$A$1:$F$380,6,FALSE))</f>
        <v>BL</v>
      </c>
      <c r="AF856" s="3">
        <f>IF(ISERROR(VLOOKUP($AD856,技まとめ!$A$1:$F$380,3,FALSE)),"－",VLOOKUP($AD856,技まとめ!$A$1:$F$380,3,FALSE))</f>
        <v>25</v>
      </c>
      <c r="AG856" s="3">
        <f>IF(ISERROR(VLOOKUP($AD856,技まとめ!$A$1:$F$380,5,FALSE)),"－",VLOOKUP($AD856,技まとめ!$A$1:$F$380,5,FALSE))</f>
        <v>12</v>
      </c>
      <c r="AH856" s="3" t="str">
        <f>IF($E856=IF(ISERROR(VLOOKUP($AD856,技まとめ!$A$1:$F$380,4,FALSE)),"－",VLOOKUP($AD856,技まとめ!$A$1:$F$380,4,FALSE)),"一致","")</f>
        <v>一致</v>
      </c>
      <c r="AI856" s="9" t="s">
        <v>235</v>
      </c>
      <c r="AJ856" s="3" t="str">
        <f>IF(ISERROR(VLOOKUP($AI856,技まとめ!$A$1:$F$380,6,FALSE)),"－",VLOOKUP($AI856,技まとめ!$A$1:$F$380,6,FALSE))</f>
        <v>BL</v>
      </c>
      <c r="AK856" s="3">
        <f>IF(ISERROR(VLOOKUP($AI856,技まとめ!$A$1:$F$380,3,FALSE)),"－",VLOOKUP($AI856,技まとめ!$A$1:$F$380,3,FALSE))</f>
        <v>18</v>
      </c>
      <c r="AL856" s="3">
        <f>IF(ISERROR(VLOOKUP($AI856,技まとめ!$A$1:$F$380,5,FALSE)),"－",VLOOKUP($AI856,技まとめ!$A$1:$F$380,5,FALSE))</f>
        <v>21</v>
      </c>
      <c r="AM856" s="3" t="str">
        <f>IF($E856=IF(ISERROR(VLOOKUP($AI856,技まとめ!$A$1:$F$380,4,FALSE)),"－",VLOOKUP($AI856,技まとめ!$A$1:$F$380,4,FALSE)),"一致","")</f>
        <v>一致</v>
      </c>
      <c r="AN856" s="9" t="s">
        <v>186</v>
      </c>
      <c r="AO856" s="3" t="str">
        <f>IF(ISERROR(VLOOKUP($AN856,技まとめ!$A$1:$F$380,6,FALSE)),"－",VLOOKUP($AN856,技まとめ!$A$1:$F$380,6,FALSE))</f>
        <v>DR</v>
      </c>
      <c r="AP856" s="3">
        <f>IF(ISERROR(VLOOKUP($AN856,技まとめ!$A$1:$F$380,3,FALSE)),"－",VLOOKUP($AN856,技まとめ!$A$1:$F$380,3,FALSE))</f>
        <v>27</v>
      </c>
      <c r="AQ856" s="3">
        <f>IF(ISERROR(VLOOKUP($AN856,技まとめ!$A$1:$F$380,5,FALSE)),"－",VLOOKUP($AN856,技まとめ!$A$1:$F$380,5,FALSE))</f>
        <v>25</v>
      </c>
      <c r="AR856" s="3" t="str">
        <f>IF($E856=IF(ISERROR(VLOOKUP($AN856,技まとめ!$A$1:$F$380,4,FALSE)),"－",VLOOKUP($AN856,技まとめ!$A$1:$F$380,4,FALSE)),"一致","")</f>
        <v/>
      </c>
      <c r="AS856" s="9" t="s">
        <v>5027</v>
      </c>
      <c r="AT856" s="3" t="str">
        <f>IF(ISERROR(VLOOKUP($AS856,技まとめ!$A$1:$F$380,6,FALSE)),"－",VLOOKUP($AS856,技まとめ!$A$1:$F$380,6,FALSE))</f>
        <v>BB</v>
      </c>
      <c r="AU856" s="3">
        <f>IF(ISERROR(VLOOKUP($AS856,技まとめ!$A$1:$F$380,3,FALSE)),"－",VLOOKUP($AS856,技まとめ!$A$1:$F$380,3,FALSE))</f>
        <v>96</v>
      </c>
      <c r="AV856" s="3">
        <f>IF(ISERROR(VLOOKUP($AS856,技まとめ!$A$1:$F$380,5,FALSE)),"－",VLOOKUP($AS856,技まとめ!$A$1:$F$380,5,FALSE))</f>
        <v>56</v>
      </c>
      <c r="AW856" s="3" t="str">
        <f>IF($E856=IF(ISERROR(VLOOKUP($AS856,技まとめ!$A$1:$F$380,4,FALSE)),"－",VLOOKUP($AS856,技まとめ!$A$1:$F$380,4,FALSE)),"一致","")</f>
        <v/>
      </c>
      <c r="AX856" s="12" t="str">
        <f t="shared" si="188"/>
        <v>キラースライドドッペルゲンガーフーセンガムグランドクェイク</v>
      </c>
      <c r="AY856" s="12" t="str">
        <f t="shared" si="189"/>
        <v>キラースライドドッペルゲンガーフーセンガムグランドクェイク</v>
      </c>
      <c r="AZ856" s="12" t="str">
        <f t="shared" si="190"/>
        <v>キラースライドドッペルゲンガーフーセンガムグランドクェイク</v>
      </c>
      <c r="BA856" s="12" t="str">
        <f t="shared" si="191"/>
        <v>キラースライドドッペルゲンガーフーセンガムグランドクェイク</v>
      </c>
      <c r="BB856" s="11" t="str">
        <f t="shared" si="192"/>
        <v>BLBLDRBB</v>
      </c>
      <c r="BC856" s="11" t="str">
        <f t="shared" si="193"/>
        <v>BLBLDRBB</v>
      </c>
      <c r="BD856" s="11" t="str">
        <f t="shared" si="194"/>
        <v>BLBLDRBB</v>
      </c>
      <c r="BE856" s="11" t="str">
        <f t="shared" si="195"/>
        <v>BLBLDRBB</v>
      </c>
    </row>
    <row r="857" spans="1:57" ht="11.25" hidden="1" customHeight="1">
      <c r="A857" s="6">
        <v>855</v>
      </c>
      <c r="B857" s="7" t="s">
        <v>2096</v>
      </c>
      <c r="C857" s="8" t="s">
        <v>2097</v>
      </c>
      <c r="D857" s="7" t="s">
        <v>72</v>
      </c>
      <c r="E857" s="7" t="s">
        <v>95</v>
      </c>
      <c r="F857" s="7" t="s">
        <v>128</v>
      </c>
      <c r="G857" s="9">
        <v>94</v>
      </c>
      <c r="H857" s="9">
        <v>120</v>
      </c>
      <c r="I857" s="9">
        <v>45</v>
      </c>
      <c r="J857" s="9">
        <v>51</v>
      </c>
      <c r="K857" s="9">
        <v>57</v>
      </c>
      <c r="L857" s="9">
        <v>54</v>
      </c>
      <c r="M857" s="9">
        <v>58</v>
      </c>
      <c r="N857" s="9">
        <v>62</v>
      </c>
      <c r="O857" s="9">
        <v>56</v>
      </c>
      <c r="P857" s="9">
        <v>35</v>
      </c>
      <c r="Q857" s="10">
        <v>95</v>
      </c>
      <c r="R857" s="11">
        <v>23</v>
      </c>
      <c r="S857" s="11">
        <v>1</v>
      </c>
      <c r="T857" s="11">
        <v>104</v>
      </c>
      <c r="U857" s="11">
        <v>108</v>
      </c>
      <c r="V857" s="11">
        <v>1</v>
      </c>
      <c r="W857" s="11">
        <v>106</v>
      </c>
      <c r="X857" s="11">
        <f t="shared" si="182"/>
        <v>438</v>
      </c>
      <c r="Y857" s="11">
        <f t="shared" si="183"/>
        <v>4335</v>
      </c>
      <c r="Z857" s="11">
        <f t="shared" si="184"/>
        <v>1345</v>
      </c>
      <c r="AA857" s="11">
        <f t="shared" si="185"/>
        <v>4180</v>
      </c>
      <c r="AB857" s="11">
        <f t="shared" si="186"/>
        <v>4180</v>
      </c>
      <c r="AC857" s="6">
        <f t="shared" si="187"/>
        <v>4805</v>
      </c>
      <c r="AD857" s="9" t="s">
        <v>220</v>
      </c>
      <c r="AE857" s="3" t="str">
        <f>IF(ISERROR(VLOOKUP($AD857,技まとめ!$A$1:$F$380,6,FALSE)),"－",VLOOKUP($AD857,技まとめ!$A$1:$F$380,6,FALSE))</f>
        <v>－</v>
      </c>
      <c r="AF857" s="3">
        <f>IF(ISERROR(VLOOKUP($AD857,技まとめ!$A$1:$F$380,3,FALSE)),"－",VLOOKUP($AD857,技まとめ!$A$1:$F$380,3,FALSE))</f>
        <v>0</v>
      </c>
      <c r="AG857" s="3">
        <f>IF(ISERROR(VLOOKUP($AD857,技まとめ!$A$1:$F$380,5,FALSE)),"－",VLOOKUP($AD857,技まとめ!$A$1:$F$380,5,FALSE))</f>
        <v>0</v>
      </c>
      <c r="AH857" s="3" t="str">
        <f>IF($E857=IF(ISERROR(VLOOKUP($AD857,技まとめ!$A$1:$F$380,4,FALSE)),"－",VLOOKUP($AD857,技まとめ!$A$1:$F$380,4,FALSE)),"一致","")</f>
        <v/>
      </c>
      <c r="AI857" s="9" t="s">
        <v>214</v>
      </c>
      <c r="AJ857" s="3" t="str">
        <f>IF(ISERROR(VLOOKUP($AI857,技まとめ!$A$1:$F$380,6,FALSE)),"－",VLOOKUP($AI857,技まとめ!$A$1:$F$380,6,FALSE))</f>
        <v>DR</v>
      </c>
      <c r="AK857" s="3">
        <f>IF(ISERROR(VLOOKUP($AI857,技まとめ!$A$1:$F$380,3,FALSE)),"－",VLOOKUP($AI857,技まとめ!$A$1:$F$380,3,FALSE))</f>
        <v>27</v>
      </c>
      <c r="AL857" s="3">
        <f>IF(ISERROR(VLOOKUP($AI857,技まとめ!$A$1:$F$380,5,FALSE)),"－",VLOOKUP($AI857,技まとめ!$A$1:$F$380,5,FALSE))</f>
        <v>25</v>
      </c>
      <c r="AM857" s="3" t="str">
        <f>IF($E857=IF(ISERROR(VLOOKUP($AI857,技まとめ!$A$1:$F$380,4,FALSE)),"－",VLOOKUP($AI857,技まとめ!$A$1:$F$380,4,FALSE)),"一致","")</f>
        <v/>
      </c>
      <c r="AN857" s="9" t="s">
        <v>330</v>
      </c>
      <c r="AO857" s="3" t="str">
        <f>IF(ISERROR(VLOOKUP($AN857,技まとめ!$A$1:$F$380,6,FALSE)),"－",VLOOKUP($AN857,技まとめ!$A$1:$F$380,6,FALSE))</f>
        <v>SC</v>
      </c>
      <c r="AP857" s="3">
        <f>IF(ISERROR(VLOOKUP($AN857,技まとめ!$A$1:$F$380,3,FALSE)),"－",VLOOKUP($AN857,技まとめ!$A$1:$F$380,3,FALSE))</f>
        <v>44</v>
      </c>
      <c r="AQ857" s="3">
        <f>IF(ISERROR(VLOOKUP($AN857,技まとめ!$A$1:$F$380,5,FALSE)),"－",VLOOKUP($AN857,技まとめ!$A$1:$F$380,5,FALSE))</f>
        <v>28</v>
      </c>
      <c r="AR857" s="3" t="str">
        <f>IF($E857=IF(ISERROR(VLOOKUP($AN857,技まとめ!$A$1:$F$380,4,FALSE)),"－",VLOOKUP($AN857,技まとめ!$A$1:$F$380,4,FALSE)),"一致","")</f>
        <v/>
      </c>
      <c r="AS857" s="9" t="s">
        <v>437</v>
      </c>
      <c r="AT857" s="3" t="str">
        <f>IF(ISERROR(VLOOKUP($AS857,技まとめ!$A$1:$F$380,6,FALSE)),"－",VLOOKUP($AS857,技まとめ!$A$1:$F$380,6,FALSE))</f>
        <v>NS</v>
      </c>
      <c r="AU857" s="3">
        <f>IF(ISERROR(VLOOKUP($AS857,技まとめ!$A$1:$F$380,3,FALSE)),"－",VLOOKUP($AS857,技まとめ!$A$1:$F$380,3,FALSE))</f>
        <v>83</v>
      </c>
      <c r="AV857" s="3">
        <f>IF(ISERROR(VLOOKUP($AS857,技まとめ!$A$1:$F$380,5,FALSE)),"－",VLOOKUP($AS857,技まとめ!$A$1:$F$380,5,FALSE))</f>
        <v>46</v>
      </c>
      <c r="AW857" s="3" t="str">
        <f>IF($E857=IF(ISERROR(VLOOKUP($AS857,技まとめ!$A$1:$F$380,4,FALSE)),"－",VLOOKUP($AS857,技まとめ!$A$1:$F$380,4,FALSE)),"一致","")</f>
        <v>一致</v>
      </c>
      <c r="AX857" s="12" t="str">
        <f t="shared" si="188"/>
        <v>ネバーギブアップムーンサルトクロスドライブデュアルストライク</v>
      </c>
      <c r="AY857" s="12" t="str">
        <f t="shared" si="189"/>
        <v>ネバーギブアップムーンサルトクロスドライブデュアルストライク</v>
      </c>
      <c r="AZ857" s="12" t="str">
        <f t="shared" si="190"/>
        <v>ネバーギブアップムーンサルトクロスドライブデュアルストライク</v>
      </c>
      <c r="BA857" s="12" t="str">
        <f t="shared" si="191"/>
        <v>ネバーギブアップムーンサルトクロスドライブデュアルストライク</v>
      </c>
      <c r="BB857" s="11" t="str">
        <f t="shared" si="192"/>
        <v>－DRSCNS</v>
      </c>
      <c r="BC857" s="11" t="str">
        <f t="shared" si="193"/>
        <v>－DRSCNS</v>
      </c>
      <c r="BD857" s="11" t="str">
        <f t="shared" si="194"/>
        <v>－DRSCNS</v>
      </c>
      <c r="BE857" s="11" t="str">
        <f t="shared" si="195"/>
        <v>－DRSCNS</v>
      </c>
    </row>
    <row r="858" spans="1:57" ht="11.25" hidden="1" customHeight="1">
      <c r="A858" s="6">
        <v>856</v>
      </c>
      <c r="B858" s="7" t="s">
        <v>2098</v>
      </c>
      <c r="C858" s="8" t="s">
        <v>2099</v>
      </c>
      <c r="D858" s="7" t="s">
        <v>72</v>
      </c>
      <c r="E858" s="7" t="s">
        <v>81</v>
      </c>
      <c r="F858" s="7" t="s">
        <v>82</v>
      </c>
      <c r="G858" s="9">
        <v>137</v>
      </c>
      <c r="H858" s="9">
        <v>118</v>
      </c>
      <c r="I858" s="9">
        <v>47</v>
      </c>
      <c r="J858" s="9">
        <v>37</v>
      </c>
      <c r="K858" s="9">
        <v>43</v>
      </c>
      <c r="L858" s="9">
        <v>55</v>
      </c>
      <c r="M858" s="9">
        <v>60</v>
      </c>
      <c r="N858" s="9">
        <v>56</v>
      </c>
      <c r="O858" s="9">
        <v>56</v>
      </c>
      <c r="P858" s="9">
        <v>55</v>
      </c>
      <c r="Q858" s="10">
        <v>97</v>
      </c>
      <c r="R858" s="11">
        <v>9</v>
      </c>
      <c r="S858" s="11">
        <v>1</v>
      </c>
      <c r="T858" s="11">
        <v>105</v>
      </c>
      <c r="U858" s="11">
        <v>110</v>
      </c>
      <c r="V858" s="11">
        <v>1</v>
      </c>
      <c r="W858" s="11">
        <v>106</v>
      </c>
      <c r="X858" s="11">
        <f t="shared" si="182"/>
        <v>429</v>
      </c>
      <c r="Y858" s="11">
        <f t="shared" si="183"/>
        <v>4415</v>
      </c>
      <c r="Z858" s="11">
        <f t="shared" si="184"/>
        <v>855</v>
      </c>
      <c r="AA858" s="11">
        <f t="shared" si="185"/>
        <v>4215</v>
      </c>
      <c r="AB858" s="11">
        <f t="shared" si="186"/>
        <v>4215</v>
      </c>
      <c r="AC858" s="6">
        <f t="shared" si="187"/>
        <v>4775</v>
      </c>
      <c r="AD858" s="9" t="s">
        <v>129</v>
      </c>
      <c r="AE858" s="3" t="str">
        <f>IF(ISERROR(VLOOKUP($AD858,技まとめ!$A$1:$F$380,6,FALSE)),"－",VLOOKUP($AD858,技まとめ!$A$1:$F$380,6,FALSE))</f>
        <v>BL</v>
      </c>
      <c r="AF858" s="3">
        <f>IF(ISERROR(VLOOKUP($AD858,技まとめ!$A$1:$F$380,3,FALSE)),"－",VLOOKUP($AD858,技まとめ!$A$1:$F$380,3,FALSE))</f>
        <v>13</v>
      </c>
      <c r="AG858" s="3">
        <f>IF(ISERROR(VLOOKUP($AD858,技まとめ!$A$1:$F$380,5,FALSE)),"－",VLOOKUP($AD858,技まとめ!$A$1:$F$380,5,FALSE))</f>
        <v>20</v>
      </c>
      <c r="AH858" s="3" t="str">
        <f>IF($E858=IF(ISERROR(VLOOKUP($AD858,技まとめ!$A$1:$F$380,4,FALSE)),"－",VLOOKUP($AD858,技まとめ!$A$1:$F$380,4,FALSE)),"一致","")</f>
        <v/>
      </c>
      <c r="AI858" s="9" t="s">
        <v>665</v>
      </c>
      <c r="AJ858" s="3" t="str">
        <f>IF(ISERROR(VLOOKUP($AI858,技まとめ!$A$1:$F$380,6,FALSE)),"－",VLOOKUP($AI858,技まとめ!$A$1:$F$380,6,FALSE))</f>
        <v>CA</v>
      </c>
      <c r="AK858" s="3">
        <f>IF(ISERROR(VLOOKUP($AI858,技まとめ!$A$1:$F$380,3,FALSE)),"－",VLOOKUP($AI858,技まとめ!$A$1:$F$380,3,FALSE))</f>
        <v>19</v>
      </c>
      <c r="AL858" s="3">
        <f>IF(ISERROR(VLOOKUP($AI858,技まとめ!$A$1:$F$380,5,FALSE)),"－",VLOOKUP($AI858,技まとめ!$A$1:$F$380,5,FALSE))</f>
        <v>22</v>
      </c>
      <c r="AM858" s="3" t="str">
        <f>IF($E858=IF(ISERROR(VLOOKUP($AI858,技まとめ!$A$1:$F$380,4,FALSE)),"－",VLOOKUP($AI858,技まとめ!$A$1:$F$380,4,FALSE)),"一致","")</f>
        <v>一致</v>
      </c>
      <c r="AN858" s="9" t="s">
        <v>251</v>
      </c>
      <c r="AO858" s="3" t="str">
        <f>IF(ISERROR(VLOOKUP($AN858,技まとめ!$A$1:$F$380,6,FALSE)),"－",VLOOKUP($AN858,技まとめ!$A$1:$F$380,6,FALSE))</f>
        <v>BL</v>
      </c>
      <c r="AP858" s="3">
        <f>IF(ISERROR(VLOOKUP($AN858,技まとめ!$A$1:$F$380,3,FALSE)),"－",VLOOKUP($AN858,技まとめ!$A$1:$F$380,3,FALSE))</f>
        <v>46</v>
      </c>
      <c r="AQ858" s="3">
        <f>IF(ISERROR(VLOOKUP($AN858,技まとめ!$A$1:$F$380,5,FALSE)),"－",VLOOKUP($AN858,技まとめ!$A$1:$F$380,5,FALSE))</f>
        <v>33</v>
      </c>
      <c r="AR858" s="3" t="str">
        <f>IF($E858=IF(ISERROR(VLOOKUP($AN858,技まとめ!$A$1:$F$380,4,FALSE)),"－",VLOOKUP($AN858,技まとめ!$A$1:$F$380,4,FALSE)),"一致","")</f>
        <v/>
      </c>
      <c r="AS858" s="9" t="s">
        <v>988</v>
      </c>
      <c r="AT858" s="3" t="str">
        <f>IF(ISERROR(VLOOKUP($AS858,技まとめ!$A$1:$F$380,6,FALSE)),"－",VLOOKUP($AS858,技まとめ!$A$1:$F$380,6,FALSE))</f>
        <v>CA</v>
      </c>
      <c r="AU858" s="3">
        <f>IF(ISERROR(VLOOKUP($AS858,技まとめ!$A$1:$F$380,3,FALSE)),"－",VLOOKUP($AS858,技まとめ!$A$1:$F$380,3,FALSE))</f>
        <v>65</v>
      </c>
      <c r="AV858" s="3">
        <f>IF(ISERROR(VLOOKUP($AS858,技まとめ!$A$1:$F$380,5,FALSE)),"－",VLOOKUP($AS858,技まとめ!$A$1:$F$380,5,FALSE))</f>
        <v>40</v>
      </c>
      <c r="AW858" s="3" t="str">
        <f>IF($E858=IF(ISERROR(VLOOKUP($AS858,技まとめ!$A$1:$F$380,4,FALSE)),"－",VLOOKUP($AS858,技まとめ!$A$1:$F$380,4,FALSE)),"一致","")</f>
        <v/>
      </c>
      <c r="AX858" s="12" t="str">
        <f t="shared" si="188"/>
        <v>クイックドロウトルネードキャッチくものいとワームホール</v>
      </c>
      <c r="AY858" s="12" t="str">
        <f t="shared" si="189"/>
        <v>クイックドロウトルネードキャッチくものいとワームホール</v>
      </c>
      <c r="AZ858" s="12" t="str">
        <f t="shared" si="190"/>
        <v>クイックドロウトルネードキャッチくものいとワームホール</v>
      </c>
      <c r="BA858" s="12" t="str">
        <f t="shared" si="191"/>
        <v>クイックドロウトルネードキャッチくものいとワームホール</v>
      </c>
      <c r="BB858" s="11" t="str">
        <f t="shared" si="192"/>
        <v>BLCABLCA</v>
      </c>
      <c r="BC858" s="11" t="str">
        <f t="shared" si="193"/>
        <v>BLCABLCA</v>
      </c>
      <c r="BD858" s="11" t="str">
        <f t="shared" si="194"/>
        <v>BLCABLCA</v>
      </c>
      <c r="BE858" s="11" t="str">
        <f t="shared" si="195"/>
        <v>BLCABLCA</v>
      </c>
    </row>
    <row r="859" spans="1:57" ht="11.25" hidden="1" customHeight="1">
      <c r="A859" s="6">
        <v>857</v>
      </c>
      <c r="B859" s="7" t="s">
        <v>2100</v>
      </c>
      <c r="C859" s="8" t="s">
        <v>2101</v>
      </c>
      <c r="D859" s="7" t="s">
        <v>72</v>
      </c>
      <c r="E859" s="7" t="s">
        <v>81</v>
      </c>
      <c r="F859" s="7" t="s">
        <v>109</v>
      </c>
      <c r="G859" s="9">
        <v>120</v>
      </c>
      <c r="H859" s="9">
        <v>108</v>
      </c>
      <c r="I859" s="9">
        <v>60</v>
      </c>
      <c r="J859" s="9">
        <v>58</v>
      </c>
      <c r="K859" s="9">
        <v>58</v>
      </c>
      <c r="L859" s="9">
        <v>58</v>
      </c>
      <c r="M859" s="9">
        <v>60</v>
      </c>
      <c r="N859" s="9">
        <v>58</v>
      </c>
      <c r="O859" s="9">
        <v>58</v>
      </c>
      <c r="P859" s="9">
        <v>12</v>
      </c>
      <c r="Q859" s="10">
        <v>110</v>
      </c>
      <c r="R859" s="11">
        <v>4</v>
      </c>
      <c r="S859" s="11">
        <v>1</v>
      </c>
      <c r="T859" s="11">
        <v>108</v>
      </c>
      <c r="U859" s="11">
        <v>110</v>
      </c>
      <c r="V859" s="11">
        <v>1</v>
      </c>
      <c r="W859" s="11">
        <v>108</v>
      </c>
      <c r="X859" s="11">
        <f t="shared" si="182"/>
        <v>442</v>
      </c>
      <c r="Y859" s="11">
        <f t="shared" si="183"/>
        <v>4945</v>
      </c>
      <c r="Z859" s="11">
        <f t="shared" si="184"/>
        <v>690</v>
      </c>
      <c r="AA859" s="11">
        <f t="shared" si="185"/>
        <v>4330</v>
      </c>
      <c r="AB859" s="11">
        <f t="shared" si="186"/>
        <v>4330</v>
      </c>
      <c r="AC859" s="6">
        <f t="shared" si="187"/>
        <v>4880</v>
      </c>
      <c r="AD859" s="9" t="s">
        <v>5013</v>
      </c>
      <c r="AE859" s="3" t="str">
        <f>IF(ISERROR(VLOOKUP($AD859,技まとめ!$A$1:$F$380,6,FALSE)),"－",VLOOKUP($AD859,技まとめ!$A$1:$F$380,6,FALSE))</f>
        <v>－</v>
      </c>
      <c r="AF859" s="3">
        <f>IF(ISERROR(VLOOKUP($AD859,技まとめ!$A$1:$F$380,3,FALSE)),"－",VLOOKUP($AD859,技まとめ!$A$1:$F$380,3,FALSE))</f>
        <v>0</v>
      </c>
      <c r="AG859" s="3">
        <f>IF(ISERROR(VLOOKUP($AD859,技まとめ!$A$1:$F$380,5,FALSE)),"－",VLOOKUP($AD859,技まとめ!$A$1:$F$380,5,FALSE))</f>
        <v>0</v>
      </c>
      <c r="AH859" s="3" t="str">
        <f>IF($E859=IF(ISERROR(VLOOKUP($AD859,技まとめ!$A$1:$F$380,4,FALSE)),"－",VLOOKUP($AD859,技まとめ!$A$1:$F$380,4,FALSE)),"一致","")</f>
        <v/>
      </c>
      <c r="AI859" s="9" t="s">
        <v>263</v>
      </c>
      <c r="AJ859" s="3" t="str">
        <f>IF(ISERROR(VLOOKUP($AI859,技まとめ!$A$1:$F$380,6,FALSE)),"－",VLOOKUP($AI859,技まとめ!$A$1:$F$380,6,FALSE))</f>
        <v>DR</v>
      </c>
      <c r="AK859" s="3">
        <f>IF(ISERROR(VLOOKUP($AI859,技まとめ!$A$1:$F$380,3,FALSE)),"－",VLOOKUP($AI859,技まとめ!$A$1:$F$380,3,FALSE))</f>
        <v>16</v>
      </c>
      <c r="AL859" s="3">
        <f>IF(ISERROR(VLOOKUP($AI859,技まとめ!$A$1:$F$380,5,FALSE)),"－",VLOOKUP($AI859,技まとめ!$A$1:$F$380,5,FALSE))</f>
        <v>21</v>
      </c>
      <c r="AM859" s="3" t="str">
        <f>IF($E859=IF(ISERROR(VLOOKUP($AI859,技まとめ!$A$1:$F$380,4,FALSE)),"－",VLOOKUP($AI859,技まとめ!$A$1:$F$380,4,FALSE)),"一致","")</f>
        <v/>
      </c>
      <c r="AN859" s="9" t="s">
        <v>110</v>
      </c>
      <c r="AO859" s="3" t="str">
        <f>IF(ISERROR(VLOOKUP($AN859,技まとめ!$A$1:$F$380,6,FALSE)),"－",VLOOKUP($AN859,技まとめ!$A$1:$F$380,6,FALSE))</f>
        <v>DR</v>
      </c>
      <c r="AP859" s="3">
        <f>IF(ISERROR(VLOOKUP($AN859,技まとめ!$A$1:$F$380,3,FALSE)),"－",VLOOKUP($AN859,技まとめ!$A$1:$F$380,3,FALSE))</f>
        <v>34</v>
      </c>
      <c r="AQ859" s="3">
        <f>IF(ISERROR(VLOOKUP($AN859,技まとめ!$A$1:$F$380,5,FALSE)),"－",VLOOKUP($AN859,技まとめ!$A$1:$F$380,5,FALSE))</f>
        <v>27</v>
      </c>
      <c r="AR859" s="3" t="str">
        <f>IF($E859=IF(ISERROR(VLOOKUP($AN859,技まとめ!$A$1:$F$380,4,FALSE)),"－",VLOOKUP($AN859,技まとめ!$A$1:$F$380,4,FALSE)),"一致","")</f>
        <v>一致</v>
      </c>
      <c r="AS859" s="9" t="s">
        <v>1213</v>
      </c>
      <c r="AT859" s="3" t="str">
        <f>IF(ISERROR(VLOOKUP($AS859,技まとめ!$A$1:$F$380,6,FALSE)),"－",VLOOKUP($AS859,技まとめ!$A$1:$F$380,6,FALSE))</f>
        <v>NS</v>
      </c>
      <c r="AU859" s="3">
        <f>IF(ISERROR(VLOOKUP($AS859,技まとめ!$A$1:$F$380,3,FALSE)),"－",VLOOKUP($AS859,技まとめ!$A$1:$F$380,3,FALSE))</f>
        <v>64</v>
      </c>
      <c r="AV859" s="3">
        <f>IF(ISERROR(VLOOKUP($AS859,技まとめ!$A$1:$F$380,5,FALSE)),"－",VLOOKUP($AS859,技まとめ!$A$1:$F$380,5,FALSE))</f>
        <v>37</v>
      </c>
      <c r="AW859" s="3" t="str">
        <f>IF($E859=IF(ISERROR(VLOOKUP($AS859,技まとめ!$A$1:$F$380,4,FALSE)),"－",VLOOKUP($AS859,技まとめ!$A$1:$F$380,4,FALSE)),"一致","")</f>
        <v/>
      </c>
      <c r="AX859" s="12" t="str">
        <f t="shared" si="188"/>
        <v>セツヤク！マジックジグザグスパークセキュリティショット</v>
      </c>
      <c r="AY859" s="12" t="str">
        <f t="shared" si="189"/>
        <v>セツヤク！マジックジグザグスパークセキュリティショット</v>
      </c>
      <c r="AZ859" s="12" t="str">
        <f t="shared" si="190"/>
        <v>セツヤク！マジックジグザグスパークセキュリティショット</v>
      </c>
      <c r="BA859" s="12" t="str">
        <f t="shared" si="191"/>
        <v>セツヤク！マジックジグザグスパークセキュリティショット</v>
      </c>
      <c r="BB859" s="11" t="str">
        <f t="shared" si="192"/>
        <v>－DRDRNS</v>
      </c>
      <c r="BC859" s="11" t="str">
        <f t="shared" si="193"/>
        <v>－DRDRNS</v>
      </c>
      <c r="BD859" s="11" t="str">
        <f t="shared" si="194"/>
        <v>－DRDRNS</v>
      </c>
      <c r="BE859" s="11" t="str">
        <f t="shared" si="195"/>
        <v>－DRDRNS</v>
      </c>
    </row>
    <row r="860" spans="1:57" ht="11.25" hidden="1" customHeight="1">
      <c r="A860" s="6">
        <v>858</v>
      </c>
      <c r="B860" s="7" t="s">
        <v>2102</v>
      </c>
      <c r="C860" s="8" t="s">
        <v>2103</v>
      </c>
      <c r="D860" s="7" t="s">
        <v>72</v>
      </c>
      <c r="E860" s="7" t="s">
        <v>95</v>
      </c>
      <c r="F860" s="7" t="s">
        <v>82</v>
      </c>
      <c r="G860" s="9">
        <v>99</v>
      </c>
      <c r="H860" s="9">
        <v>128</v>
      </c>
      <c r="I860" s="9">
        <v>44</v>
      </c>
      <c r="J860" s="9">
        <v>36</v>
      </c>
      <c r="K860" s="9">
        <v>42</v>
      </c>
      <c r="L860" s="9">
        <v>51</v>
      </c>
      <c r="M860" s="9">
        <v>60</v>
      </c>
      <c r="N860" s="9">
        <v>56</v>
      </c>
      <c r="O860" s="9">
        <v>56</v>
      </c>
      <c r="P860" s="9">
        <v>80</v>
      </c>
      <c r="Q860" s="10">
        <v>94</v>
      </c>
      <c r="R860" s="11">
        <v>32</v>
      </c>
      <c r="S860" s="11">
        <v>1</v>
      </c>
      <c r="T860" s="11">
        <v>101</v>
      </c>
      <c r="U860" s="11">
        <v>110</v>
      </c>
      <c r="V860" s="11">
        <v>1</v>
      </c>
      <c r="W860" s="11">
        <v>106</v>
      </c>
      <c r="X860" s="11">
        <f t="shared" si="182"/>
        <v>445</v>
      </c>
      <c r="Y860" s="11">
        <f t="shared" si="183"/>
        <v>4295</v>
      </c>
      <c r="Z860" s="11">
        <f t="shared" si="184"/>
        <v>1660</v>
      </c>
      <c r="AA860" s="11">
        <f t="shared" si="185"/>
        <v>4075</v>
      </c>
      <c r="AB860" s="11">
        <f t="shared" si="186"/>
        <v>4075</v>
      </c>
      <c r="AC860" s="6">
        <f t="shared" si="187"/>
        <v>4730</v>
      </c>
      <c r="AD860" s="9" t="s">
        <v>321</v>
      </c>
      <c r="AE860" s="3" t="str">
        <f>IF(ISERROR(VLOOKUP($AD860,技まとめ!$A$1:$F$380,6,FALSE)),"－",VLOOKUP($AD860,技まとめ!$A$1:$F$380,6,FALSE))</f>
        <v>DR</v>
      </c>
      <c r="AF860" s="3">
        <f>IF(ISERROR(VLOOKUP($AD860,技まとめ!$A$1:$F$380,3,FALSE)),"－",VLOOKUP($AD860,技まとめ!$A$1:$F$380,3,FALSE))</f>
        <v>13</v>
      </c>
      <c r="AG860" s="3">
        <f>IF(ISERROR(VLOOKUP($AD860,技まとめ!$A$1:$F$380,5,FALSE)),"－",VLOOKUP($AD860,技まとめ!$A$1:$F$380,5,FALSE))</f>
        <v>20</v>
      </c>
      <c r="AH860" s="3" t="str">
        <f>IF($E860=IF(ISERROR(VLOOKUP($AD860,技まとめ!$A$1:$F$380,4,FALSE)),"－",VLOOKUP($AD860,技まとめ!$A$1:$F$380,4,FALSE)),"一致","")</f>
        <v/>
      </c>
      <c r="AI860" s="9" t="s">
        <v>289</v>
      </c>
      <c r="AJ860" s="3" t="str">
        <f>IF(ISERROR(VLOOKUP($AI860,技まとめ!$A$1:$F$380,6,FALSE)),"－",VLOOKUP($AI860,技まとめ!$A$1:$F$380,6,FALSE))</f>
        <v>－</v>
      </c>
      <c r="AK860" s="3">
        <f>IF(ISERROR(VLOOKUP($AI860,技まとめ!$A$1:$F$380,3,FALSE)),"－",VLOOKUP($AI860,技まとめ!$A$1:$F$380,3,FALSE))</f>
        <v>0</v>
      </c>
      <c r="AL860" s="3">
        <f>IF(ISERROR(VLOOKUP($AI860,技まとめ!$A$1:$F$380,5,FALSE)),"－",VLOOKUP($AI860,技まとめ!$A$1:$F$380,5,FALSE))</f>
        <v>0</v>
      </c>
      <c r="AM860" s="3" t="str">
        <f>IF($E860=IF(ISERROR(VLOOKUP($AI860,技まとめ!$A$1:$F$380,4,FALSE)),"－",VLOOKUP($AI860,技まとめ!$A$1:$F$380,4,FALSE)),"一致","")</f>
        <v/>
      </c>
      <c r="AN860" s="9" t="s">
        <v>784</v>
      </c>
      <c r="AO860" s="3" t="str">
        <f>IF(ISERROR(VLOOKUP($AN860,技まとめ!$A$1:$F$380,6,FALSE)),"－",VLOOKUP($AN860,技まとめ!$A$1:$F$380,6,FALSE))</f>
        <v>BL</v>
      </c>
      <c r="AP860" s="3">
        <f>IF(ISERROR(VLOOKUP($AN860,技まとめ!$A$1:$F$380,3,FALSE)),"－",VLOOKUP($AN860,技まとめ!$A$1:$F$380,3,FALSE))</f>
        <v>71</v>
      </c>
      <c r="AQ860" s="3">
        <f>IF(ISERROR(VLOOKUP($AN860,技まとめ!$A$1:$F$380,5,FALSE)),"－",VLOOKUP($AN860,技まとめ!$A$1:$F$380,5,FALSE))</f>
        <v>44</v>
      </c>
      <c r="AR860" s="3" t="str">
        <f>IF($E860=IF(ISERROR(VLOOKUP($AN860,技まとめ!$A$1:$F$380,4,FALSE)),"－",VLOOKUP($AN860,技まとめ!$A$1:$F$380,4,FALSE)),"一致","")</f>
        <v>一致</v>
      </c>
      <c r="AS860" s="9" t="s">
        <v>671</v>
      </c>
      <c r="AT860" s="3" t="str">
        <f>IF(ISERROR(VLOOKUP($AS860,技まとめ!$A$1:$F$380,6,FALSE)),"－",VLOOKUP($AS860,技まとめ!$A$1:$F$380,6,FALSE))</f>
        <v>BL</v>
      </c>
      <c r="AU860" s="3">
        <f>IF(ISERROR(VLOOKUP($AS860,技まとめ!$A$1:$F$380,3,FALSE)),"－",VLOOKUP($AS860,技まとめ!$A$1:$F$380,3,FALSE))</f>
        <v>56</v>
      </c>
      <c r="AV860" s="3">
        <f>IF(ISERROR(VLOOKUP($AS860,技まとめ!$A$1:$F$380,5,FALSE)),"－",VLOOKUP($AS860,技まとめ!$A$1:$F$380,5,FALSE))</f>
        <v>39</v>
      </c>
      <c r="AW860" s="3" t="str">
        <f>IF($E860=IF(ISERROR(VLOOKUP($AS860,技まとめ!$A$1:$F$380,4,FALSE)),"－",VLOOKUP($AS860,技まとめ!$A$1:$F$380,4,FALSE)),"一致","")</f>
        <v/>
      </c>
      <c r="AX860" s="12" t="str">
        <f t="shared" si="188"/>
        <v>モンキーターンリカバリースニーキングレイドフレイムダンス</v>
      </c>
      <c r="AY860" s="12" t="str">
        <f t="shared" si="189"/>
        <v>モンキーターンリカバリースニーキングレイドフレイムダンス</v>
      </c>
      <c r="AZ860" s="12" t="str">
        <f t="shared" si="190"/>
        <v>モンキーターンリカバリースニーキングレイドフレイムダンス</v>
      </c>
      <c r="BA860" s="12" t="str">
        <f t="shared" si="191"/>
        <v>モンキーターンリカバリースニーキングレイドフレイムダンス</v>
      </c>
      <c r="BB860" s="11" t="str">
        <f t="shared" si="192"/>
        <v>DR－BLBL</v>
      </c>
      <c r="BC860" s="11" t="str">
        <f t="shared" si="193"/>
        <v>DR－BLBL</v>
      </c>
      <c r="BD860" s="11" t="str">
        <f t="shared" si="194"/>
        <v>DR－BLBL</v>
      </c>
      <c r="BE860" s="11" t="str">
        <f t="shared" si="195"/>
        <v>DR－BLBL</v>
      </c>
    </row>
    <row r="861" spans="1:57" ht="11.25" hidden="1" customHeight="1">
      <c r="A861" s="6">
        <v>859</v>
      </c>
      <c r="B861" s="7" t="s">
        <v>2104</v>
      </c>
      <c r="C861" s="8" t="s">
        <v>2105</v>
      </c>
      <c r="D861" s="7" t="s">
        <v>72</v>
      </c>
      <c r="E861" s="7" t="s">
        <v>81</v>
      </c>
      <c r="F861" s="7" t="s">
        <v>109</v>
      </c>
      <c r="G861" s="9">
        <v>119</v>
      </c>
      <c r="H861" s="9">
        <v>100</v>
      </c>
      <c r="I861" s="9">
        <v>48</v>
      </c>
      <c r="J861" s="9">
        <v>51</v>
      </c>
      <c r="K861" s="9">
        <v>64</v>
      </c>
      <c r="L861" s="9">
        <v>45</v>
      </c>
      <c r="M861" s="9">
        <v>51</v>
      </c>
      <c r="N861" s="9">
        <v>56</v>
      </c>
      <c r="O861" s="9">
        <v>51</v>
      </c>
      <c r="P861" s="9">
        <v>62</v>
      </c>
      <c r="Q861" s="10">
        <v>98</v>
      </c>
      <c r="R861" s="11">
        <v>51</v>
      </c>
      <c r="S861" s="11">
        <v>1</v>
      </c>
      <c r="T861" s="11">
        <v>95</v>
      </c>
      <c r="U861" s="11">
        <v>101</v>
      </c>
      <c r="V861" s="11">
        <v>1</v>
      </c>
      <c r="W861" s="11">
        <v>101</v>
      </c>
      <c r="X861" s="11">
        <f t="shared" si="182"/>
        <v>448</v>
      </c>
      <c r="Y861" s="11">
        <f t="shared" si="183"/>
        <v>4430</v>
      </c>
      <c r="Z861" s="11">
        <f t="shared" si="184"/>
        <v>2300</v>
      </c>
      <c r="AA861" s="11">
        <f t="shared" si="185"/>
        <v>3840</v>
      </c>
      <c r="AB861" s="11">
        <f t="shared" si="186"/>
        <v>3840</v>
      </c>
      <c r="AC861" s="6">
        <f t="shared" si="187"/>
        <v>4560</v>
      </c>
      <c r="AD861" s="9" t="s">
        <v>131</v>
      </c>
      <c r="AE861" s="3" t="str">
        <f>IF(ISERROR(VLOOKUP($AD861,技まとめ!$A$1:$F$380,6,FALSE)),"－",VLOOKUP($AD861,技まとめ!$A$1:$F$380,6,FALSE))</f>
        <v>DR</v>
      </c>
      <c r="AF861" s="3">
        <f>IF(ISERROR(VLOOKUP($AD861,技まとめ!$A$1:$F$380,3,FALSE)),"－",VLOOKUP($AD861,技まとめ!$A$1:$F$380,3,FALSE))</f>
        <v>33</v>
      </c>
      <c r="AG861" s="3">
        <f>IF(ISERROR(VLOOKUP($AD861,技まとめ!$A$1:$F$380,5,FALSE)),"－",VLOOKUP($AD861,技まとめ!$A$1:$F$380,5,FALSE))</f>
        <v>28</v>
      </c>
      <c r="AH861" s="3" t="str">
        <f>IF($E861=IF(ISERROR(VLOOKUP($AD861,技まとめ!$A$1:$F$380,4,FALSE)),"－",VLOOKUP($AD861,技まとめ!$A$1:$F$380,4,FALSE)),"一致","")</f>
        <v/>
      </c>
      <c r="AI861" s="9" t="s">
        <v>469</v>
      </c>
      <c r="AJ861" s="3" t="str">
        <f>IF(ISERROR(VLOOKUP($AI861,技まとめ!$A$1:$F$380,6,FALSE)),"－",VLOOKUP($AI861,技まとめ!$A$1:$F$380,6,FALSE))</f>
        <v>SC</v>
      </c>
      <c r="AK861" s="3">
        <f>IF(ISERROR(VLOOKUP($AI861,技まとめ!$A$1:$F$380,3,FALSE)),"－",VLOOKUP($AI861,技まとめ!$A$1:$F$380,3,FALSE))</f>
        <v>30</v>
      </c>
      <c r="AL861" s="3">
        <f>IF(ISERROR(VLOOKUP($AI861,技まとめ!$A$1:$F$380,5,FALSE)),"－",VLOOKUP($AI861,技まとめ!$A$1:$F$380,5,FALSE))</f>
        <v>21</v>
      </c>
      <c r="AM861" s="3" t="str">
        <f>IF($E861=IF(ISERROR(VLOOKUP($AI861,技まとめ!$A$1:$F$380,4,FALSE)),"－",VLOOKUP($AI861,技まとめ!$A$1:$F$380,4,FALSE)),"一致","")</f>
        <v/>
      </c>
      <c r="AN861" s="9" t="s">
        <v>300</v>
      </c>
      <c r="AO861" s="3" t="str">
        <f>IF(ISERROR(VLOOKUP($AN861,技まとめ!$A$1:$F$380,6,FALSE)),"－",VLOOKUP($AN861,技まとめ!$A$1:$F$380,6,FALSE))</f>
        <v>BB</v>
      </c>
      <c r="AP861" s="3">
        <f>IF(ISERROR(VLOOKUP($AN861,技まとめ!$A$1:$F$380,3,FALSE)),"－",VLOOKUP($AN861,技まとめ!$A$1:$F$380,3,FALSE))</f>
        <v>49</v>
      </c>
      <c r="AQ861" s="3">
        <f>IF(ISERROR(VLOOKUP($AN861,技まとめ!$A$1:$F$380,5,FALSE)),"－",VLOOKUP($AN861,技まとめ!$A$1:$F$380,5,FALSE))</f>
        <v>32</v>
      </c>
      <c r="AR861" s="3" t="str">
        <f>IF($E861=IF(ISERROR(VLOOKUP($AN861,技まとめ!$A$1:$F$380,4,FALSE)),"－",VLOOKUP($AN861,技まとめ!$A$1:$F$380,4,FALSE)),"一致","")</f>
        <v>一致</v>
      </c>
      <c r="AS861" s="9" t="s">
        <v>454</v>
      </c>
      <c r="AT861" s="3" t="str">
        <f>IF(ISERROR(VLOOKUP($AS861,技まとめ!$A$1:$F$380,6,FALSE)),"－",VLOOKUP($AS861,技まとめ!$A$1:$F$380,6,FALSE))</f>
        <v>BL</v>
      </c>
      <c r="AU861" s="3">
        <f>IF(ISERROR(VLOOKUP($AS861,技まとめ!$A$1:$F$380,3,FALSE)),"－",VLOOKUP($AS861,技まとめ!$A$1:$F$380,3,FALSE))</f>
        <v>65</v>
      </c>
      <c r="AV861" s="3">
        <f>IF(ISERROR(VLOOKUP($AS861,技まとめ!$A$1:$F$380,5,FALSE)),"－",VLOOKUP($AS861,技まとめ!$A$1:$F$380,5,FALSE))</f>
        <v>42</v>
      </c>
      <c r="AW861" s="3" t="str">
        <f>IF($E861=IF(ISERROR(VLOOKUP($AS861,技まとめ!$A$1:$F$380,4,FALSE)),"－",VLOOKUP($AS861,技まとめ!$A$1:$F$380,4,FALSE)),"一致","")</f>
        <v/>
      </c>
      <c r="AX861" s="12" t="str">
        <f t="shared" si="188"/>
        <v>イリュージョンボールあびせげりスピニングカットぶんしんディフェンス</v>
      </c>
      <c r="AY861" s="12" t="str">
        <f t="shared" si="189"/>
        <v>イリュージョンボールあびせげりスピニングカットぶんしんディフェンス</v>
      </c>
      <c r="AZ861" s="12" t="str">
        <f t="shared" si="190"/>
        <v>イリュージョンボールあびせげりスピニングカットぶんしんディフェンス</v>
      </c>
      <c r="BA861" s="12" t="str">
        <f t="shared" si="191"/>
        <v>イリュージョンボールあびせげりスピニングカットぶんしんディフェンス</v>
      </c>
      <c r="BB861" s="11" t="str">
        <f t="shared" si="192"/>
        <v>DRSCBBBL</v>
      </c>
      <c r="BC861" s="11" t="str">
        <f t="shared" si="193"/>
        <v>DRSCBBBL</v>
      </c>
      <c r="BD861" s="11" t="str">
        <f t="shared" si="194"/>
        <v>DRSCBBBL</v>
      </c>
      <c r="BE861" s="11" t="str">
        <f t="shared" si="195"/>
        <v>DRSCBBBL</v>
      </c>
    </row>
    <row r="862" spans="1:57" ht="11.25" hidden="1" customHeight="1">
      <c r="A862" s="6">
        <v>860</v>
      </c>
      <c r="B862" s="7" t="s">
        <v>2106</v>
      </c>
      <c r="C862" s="8" t="s">
        <v>2107</v>
      </c>
      <c r="D862" s="7" t="s">
        <v>72</v>
      </c>
      <c r="E862" s="7" t="s">
        <v>73</v>
      </c>
      <c r="F862" s="7" t="s">
        <v>74</v>
      </c>
      <c r="G862" s="9">
        <v>118</v>
      </c>
      <c r="H862" s="9">
        <v>101</v>
      </c>
      <c r="I862" s="9">
        <v>45</v>
      </c>
      <c r="J862" s="9">
        <v>52</v>
      </c>
      <c r="K862" s="9">
        <v>53</v>
      </c>
      <c r="L862" s="9">
        <v>55</v>
      </c>
      <c r="M862" s="9">
        <v>62</v>
      </c>
      <c r="N862" s="9">
        <v>51</v>
      </c>
      <c r="O862" s="9">
        <v>51</v>
      </c>
      <c r="P862" s="9">
        <v>61</v>
      </c>
      <c r="Q862" s="10">
        <v>95</v>
      </c>
      <c r="R862" s="11">
        <v>35</v>
      </c>
      <c r="S862" s="11">
        <v>1</v>
      </c>
      <c r="T862" s="11">
        <v>105</v>
      </c>
      <c r="U862" s="11">
        <v>112</v>
      </c>
      <c r="V862" s="11">
        <v>1</v>
      </c>
      <c r="W862" s="11">
        <v>101</v>
      </c>
      <c r="X862" s="11">
        <f t="shared" si="182"/>
        <v>450</v>
      </c>
      <c r="Y862" s="11">
        <f t="shared" si="183"/>
        <v>4310</v>
      </c>
      <c r="Z862" s="11">
        <f t="shared" si="184"/>
        <v>1740</v>
      </c>
      <c r="AA862" s="11">
        <f t="shared" si="185"/>
        <v>4190</v>
      </c>
      <c r="AB862" s="11">
        <f t="shared" si="186"/>
        <v>4190</v>
      </c>
      <c r="AC862" s="6">
        <f t="shared" si="187"/>
        <v>4880</v>
      </c>
      <c r="AD862" s="9" t="s">
        <v>225</v>
      </c>
      <c r="AE862" s="3" t="str">
        <f>IF(ISERROR(VLOOKUP($AD862,技まとめ!$A$1:$F$380,6,FALSE)),"－",VLOOKUP($AD862,技まとめ!$A$1:$F$380,6,FALSE))</f>
        <v>CA</v>
      </c>
      <c r="AF862" s="3">
        <f>IF(ISERROR(VLOOKUP($AD862,技まとめ!$A$1:$F$380,3,FALSE)),"－",VLOOKUP($AD862,技まとめ!$A$1:$F$380,3,FALSE))</f>
        <v>17</v>
      </c>
      <c r="AG862" s="3">
        <f>IF(ISERROR(VLOOKUP($AD862,技まとめ!$A$1:$F$380,5,FALSE)),"－",VLOOKUP($AD862,技まとめ!$A$1:$F$380,5,FALSE))</f>
        <v>20</v>
      </c>
      <c r="AH862" s="3" t="str">
        <f>IF($E862=IF(ISERROR(VLOOKUP($AD862,技まとめ!$A$1:$F$380,4,FALSE)),"－",VLOOKUP($AD862,技まとめ!$A$1:$F$380,4,FALSE)),"一致","")</f>
        <v/>
      </c>
      <c r="AI862" s="9" t="s">
        <v>5064</v>
      </c>
      <c r="AJ862" s="3" t="str">
        <f>IF(ISERROR(VLOOKUP($AI862,技まとめ!$A$1:$F$380,6,FALSE)),"－",VLOOKUP($AI862,技まとめ!$A$1:$F$380,6,FALSE))</f>
        <v>DR</v>
      </c>
      <c r="AK862" s="3">
        <f>IF(ISERROR(VLOOKUP($AI862,技まとめ!$A$1:$F$380,3,FALSE)),"－",VLOOKUP($AI862,技まとめ!$A$1:$F$380,3,FALSE))</f>
        <v>27</v>
      </c>
      <c r="AL862" s="3">
        <f>IF(ISERROR(VLOOKUP($AI862,技まとめ!$A$1:$F$380,5,FALSE)),"－",VLOOKUP($AI862,技まとめ!$A$1:$F$380,5,FALSE))</f>
        <v>25</v>
      </c>
      <c r="AM862" s="3" t="str">
        <f>IF($E862=IF(ISERROR(VLOOKUP($AI862,技まとめ!$A$1:$F$380,4,FALSE)),"－",VLOOKUP($AI862,技まとめ!$A$1:$F$380,4,FALSE)),"一致","")</f>
        <v/>
      </c>
      <c r="AN862" s="9" t="s">
        <v>203</v>
      </c>
      <c r="AO862" s="3" t="str">
        <f>IF(ISERROR(VLOOKUP($AN862,技まとめ!$A$1:$F$380,6,FALSE)),"－",VLOOKUP($AN862,技まとめ!$A$1:$F$380,6,FALSE))</f>
        <v>P1</v>
      </c>
      <c r="AP862" s="3">
        <f>IF(ISERROR(VLOOKUP($AN862,技まとめ!$A$1:$F$380,3,FALSE)),"－",VLOOKUP($AN862,技まとめ!$A$1:$F$380,3,FALSE))</f>
        <v>46</v>
      </c>
      <c r="AQ862" s="3">
        <f>IF(ISERROR(VLOOKUP($AN862,技まとめ!$A$1:$F$380,5,FALSE)),"－",VLOOKUP($AN862,技まとめ!$A$1:$F$380,5,FALSE))</f>
        <v>32</v>
      </c>
      <c r="AR862" s="3" t="str">
        <f>IF($E862=IF(ISERROR(VLOOKUP($AN862,技まとめ!$A$1:$F$380,4,FALSE)),"－",VLOOKUP($AN862,技まとめ!$A$1:$F$380,4,FALSE)),"一致","")</f>
        <v/>
      </c>
      <c r="AS862" s="9" t="s">
        <v>366</v>
      </c>
      <c r="AT862" s="3" t="str">
        <f>IF(ISERROR(VLOOKUP($AS862,技まとめ!$A$1:$F$380,6,FALSE)),"－",VLOOKUP($AS862,技まとめ!$A$1:$F$380,6,FALSE))</f>
        <v>BL</v>
      </c>
      <c r="AU862" s="3">
        <f>IF(ISERROR(VLOOKUP($AS862,技まとめ!$A$1:$F$380,3,FALSE)),"－",VLOOKUP($AS862,技まとめ!$A$1:$F$380,3,FALSE))</f>
        <v>65</v>
      </c>
      <c r="AV862" s="3">
        <f>IF(ISERROR(VLOOKUP($AS862,技まとめ!$A$1:$F$380,5,FALSE)),"－",VLOOKUP($AS862,技まとめ!$A$1:$F$380,5,FALSE))</f>
        <v>42</v>
      </c>
      <c r="AW862" s="3" t="str">
        <f>IF($E862=IF(ISERROR(VLOOKUP($AS862,技まとめ!$A$1:$F$380,4,FALSE)),"－",VLOOKUP($AS862,技まとめ!$A$1:$F$380,4,FALSE)),"一致","")</f>
        <v/>
      </c>
      <c r="AX862" s="12" t="str">
        <f t="shared" si="188"/>
        <v>キラーブレードスーパースキャン（Ｄ）フルパワーシールドプロファイルゾーン</v>
      </c>
      <c r="AY862" s="12" t="str">
        <f t="shared" si="189"/>
        <v>キラーブレードスーパースキャン（Ｄ）フルパワーシールドプロファイルゾーン</v>
      </c>
      <c r="AZ862" s="12" t="str">
        <f t="shared" si="190"/>
        <v>キラーブレードスーパースキャン（Ｄ）フルパワーシールドプロファイルゾーン</v>
      </c>
      <c r="BA862" s="12" t="str">
        <f t="shared" si="191"/>
        <v>キラーブレードスーパースキャン（Ｄ）フルパワーシールドプロファイルゾーン</v>
      </c>
      <c r="BB862" s="11" t="str">
        <f t="shared" si="192"/>
        <v>CADRP1BL</v>
      </c>
      <c r="BC862" s="11" t="str">
        <f t="shared" si="193"/>
        <v>CADRP1BL</v>
      </c>
      <c r="BD862" s="11" t="str">
        <f t="shared" si="194"/>
        <v>CADRP1BL</v>
      </c>
      <c r="BE862" s="11" t="str">
        <f t="shared" si="195"/>
        <v>CADRP1BL</v>
      </c>
    </row>
    <row r="863" spans="1:57" ht="11.25" hidden="1" customHeight="1">
      <c r="A863" s="6">
        <v>861</v>
      </c>
      <c r="B863" s="7" t="s">
        <v>2108</v>
      </c>
      <c r="C863" s="8" t="s">
        <v>2109</v>
      </c>
      <c r="D863" s="7" t="s">
        <v>72</v>
      </c>
      <c r="E863" s="7" t="s">
        <v>95</v>
      </c>
      <c r="F863" s="7" t="s">
        <v>128</v>
      </c>
      <c r="G863" s="9">
        <v>126</v>
      </c>
      <c r="H863" s="9">
        <v>91</v>
      </c>
      <c r="I863" s="9">
        <v>59</v>
      </c>
      <c r="J863" s="9">
        <v>56</v>
      </c>
      <c r="K863" s="9">
        <v>56</v>
      </c>
      <c r="L863" s="9">
        <v>60</v>
      </c>
      <c r="M863" s="9">
        <v>41</v>
      </c>
      <c r="N863" s="9">
        <v>56</v>
      </c>
      <c r="O863" s="9">
        <v>52</v>
      </c>
      <c r="P863" s="9">
        <v>59</v>
      </c>
      <c r="Q863" s="10">
        <v>109</v>
      </c>
      <c r="R863" s="11">
        <v>45</v>
      </c>
      <c r="S863" s="11">
        <v>1</v>
      </c>
      <c r="T863" s="11">
        <v>110</v>
      </c>
      <c r="U863" s="11">
        <v>91</v>
      </c>
      <c r="V863" s="11">
        <v>1</v>
      </c>
      <c r="W863" s="11">
        <v>102</v>
      </c>
      <c r="X863" s="11">
        <f t="shared" si="182"/>
        <v>459</v>
      </c>
      <c r="Y863" s="11">
        <f t="shared" si="183"/>
        <v>4875</v>
      </c>
      <c r="Z863" s="11">
        <f t="shared" si="184"/>
        <v>2095</v>
      </c>
      <c r="AA863" s="11">
        <f t="shared" si="185"/>
        <v>4370</v>
      </c>
      <c r="AB863" s="11">
        <f t="shared" si="186"/>
        <v>4370</v>
      </c>
      <c r="AC863" s="6">
        <f t="shared" si="187"/>
        <v>5135</v>
      </c>
      <c r="AD863" s="9" t="s">
        <v>317</v>
      </c>
      <c r="AE863" s="3" t="str">
        <f>IF(ISERROR(VLOOKUP($AD863,技まとめ!$A$1:$F$380,6,FALSE)),"－",VLOOKUP($AD863,技まとめ!$A$1:$F$380,6,FALSE))</f>
        <v>SC</v>
      </c>
      <c r="AF863" s="3">
        <f>IF(ISERROR(VLOOKUP($AD863,技まとめ!$A$1:$F$380,3,FALSE)),"－",VLOOKUP($AD863,技まとめ!$A$1:$F$380,3,FALSE))</f>
        <v>31</v>
      </c>
      <c r="AG863" s="3">
        <f>IF(ISERROR(VLOOKUP($AD863,技まとめ!$A$1:$F$380,5,FALSE)),"－",VLOOKUP($AD863,技まとめ!$A$1:$F$380,5,FALSE))</f>
        <v>22</v>
      </c>
      <c r="AH863" s="3" t="str">
        <f>IF($E863=IF(ISERROR(VLOOKUP($AD863,技まとめ!$A$1:$F$380,4,FALSE)),"－",VLOOKUP($AD863,技まとめ!$A$1:$F$380,4,FALSE)),"一致","")</f>
        <v/>
      </c>
      <c r="AI863" s="9" t="s">
        <v>5008</v>
      </c>
      <c r="AJ863" s="3" t="str">
        <f>IF(ISERROR(VLOOKUP($AI863,技まとめ!$A$1:$F$380,6,FALSE)),"－",VLOOKUP($AI863,技まとめ!$A$1:$F$380,6,FALSE))</f>
        <v>－</v>
      </c>
      <c r="AK863" s="3">
        <f>IF(ISERROR(VLOOKUP($AI863,技まとめ!$A$1:$F$380,3,FALSE)),"－",VLOOKUP($AI863,技まとめ!$A$1:$F$380,3,FALSE))</f>
        <v>0</v>
      </c>
      <c r="AL863" s="3">
        <f>IF(ISERROR(VLOOKUP($AI863,技まとめ!$A$1:$F$380,5,FALSE)),"－",VLOOKUP($AI863,技まとめ!$A$1:$F$380,5,FALSE))</f>
        <v>0</v>
      </c>
      <c r="AM863" s="3" t="str">
        <f>IF($E863=IF(ISERROR(VLOOKUP($AI863,技まとめ!$A$1:$F$380,4,FALSE)),"－",VLOOKUP($AI863,技まとめ!$A$1:$F$380,4,FALSE)),"一致","")</f>
        <v/>
      </c>
      <c r="AN863" s="9" t="s">
        <v>178</v>
      </c>
      <c r="AO863" s="3" t="str">
        <f>IF(ISERROR(VLOOKUP($AN863,技まとめ!$A$1:$F$380,6,FALSE)),"－",VLOOKUP($AN863,技まとめ!$A$1:$F$380,6,FALSE))</f>
        <v>NS</v>
      </c>
      <c r="AP863" s="3">
        <f>IF(ISERROR(VLOOKUP($AN863,技まとめ!$A$1:$F$380,3,FALSE)),"－",VLOOKUP($AN863,技まとめ!$A$1:$F$380,3,FALSE))</f>
        <v>38</v>
      </c>
      <c r="AQ863" s="3">
        <f>IF(ISERROR(VLOOKUP($AN863,技まとめ!$A$1:$F$380,5,FALSE)),"－",VLOOKUP($AN863,技まとめ!$A$1:$F$380,5,FALSE))</f>
        <v>25</v>
      </c>
      <c r="AR863" s="3" t="str">
        <f>IF($E863=IF(ISERROR(VLOOKUP($AN863,技まとめ!$A$1:$F$380,4,FALSE)),"－",VLOOKUP($AN863,技まとめ!$A$1:$F$380,4,FALSE)),"一致","")</f>
        <v>一致</v>
      </c>
      <c r="AS863" s="9" t="s">
        <v>103</v>
      </c>
      <c r="AT863" s="3" t="str">
        <f>IF(ISERROR(VLOOKUP($AS863,技まとめ!$A$1:$F$380,6,FALSE)),"－",VLOOKUP($AS863,技まとめ!$A$1:$F$380,6,FALSE))</f>
        <v>DR</v>
      </c>
      <c r="AU863" s="3">
        <f>IF(ISERROR(VLOOKUP($AS863,技まとめ!$A$1:$F$380,3,FALSE)),"－",VLOOKUP($AS863,技まとめ!$A$1:$F$380,3,FALSE))</f>
        <v>56</v>
      </c>
      <c r="AV863" s="3">
        <f>IF(ISERROR(VLOOKUP($AS863,技まとめ!$A$1:$F$380,5,FALSE)),"－",VLOOKUP($AS863,技まとめ!$A$1:$F$380,5,FALSE))</f>
        <v>39</v>
      </c>
      <c r="AW863" s="3" t="str">
        <f>IF($E863=IF(ISERROR(VLOOKUP($AS863,技まとめ!$A$1:$F$380,4,FALSE)),"－",VLOOKUP($AS863,技まとめ!$A$1:$F$380,4,FALSE)),"一致","")</f>
        <v>一致</v>
      </c>
      <c r="AX863" s="12" t="str">
        <f t="shared" si="188"/>
        <v>コンドルダイブこんしん！フリーズショットまぼろしドリブル</v>
      </c>
      <c r="AY863" s="12" t="str">
        <f t="shared" si="189"/>
        <v>コンドルダイブこんしん！フリーズショットまぼろしドリブル</v>
      </c>
      <c r="AZ863" s="12" t="str">
        <f t="shared" si="190"/>
        <v>コンドルダイブこんしん！フリーズショットまぼろしドリブル</v>
      </c>
      <c r="BA863" s="12" t="str">
        <f t="shared" si="191"/>
        <v>コンドルダイブこんしん！フリーズショットまぼろしドリブル</v>
      </c>
      <c r="BB863" s="11" t="str">
        <f t="shared" si="192"/>
        <v>SC－NSDR</v>
      </c>
      <c r="BC863" s="11" t="str">
        <f t="shared" si="193"/>
        <v>SC－NSDR</v>
      </c>
      <c r="BD863" s="11" t="str">
        <f t="shared" si="194"/>
        <v>SC－NSDR</v>
      </c>
      <c r="BE863" s="11" t="str">
        <f t="shared" si="195"/>
        <v>SC－NSDR</v>
      </c>
    </row>
    <row r="864" spans="1:57" ht="11.25" hidden="1" customHeight="1">
      <c r="A864" s="6">
        <v>862</v>
      </c>
      <c r="B864" s="7" t="s">
        <v>2110</v>
      </c>
      <c r="C864" s="8" t="s">
        <v>2111</v>
      </c>
      <c r="D864" s="7" t="s">
        <v>72</v>
      </c>
      <c r="E864" s="7" t="s">
        <v>95</v>
      </c>
      <c r="F864" s="7" t="s">
        <v>74</v>
      </c>
      <c r="G864" s="9">
        <v>118</v>
      </c>
      <c r="H864" s="9">
        <v>91</v>
      </c>
      <c r="I864" s="9">
        <v>51</v>
      </c>
      <c r="J864" s="9">
        <v>60</v>
      </c>
      <c r="K864" s="9">
        <v>46</v>
      </c>
      <c r="L864" s="9">
        <v>60</v>
      </c>
      <c r="M864" s="9">
        <v>57</v>
      </c>
      <c r="N864" s="9">
        <v>56</v>
      </c>
      <c r="O864" s="9">
        <v>53</v>
      </c>
      <c r="P864" s="9">
        <v>28</v>
      </c>
      <c r="Q864" s="10">
        <v>101</v>
      </c>
      <c r="R864" s="11">
        <v>8</v>
      </c>
      <c r="S864" s="11">
        <v>1</v>
      </c>
      <c r="T864" s="11">
        <v>110</v>
      </c>
      <c r="U864" s="11">
        <v>107</v>
      </c>
      <c r="V864" s="11">
        <v>1</v>
      </c>
      <c r="W864" s="11">
        <v>103</v>
      </c>
      <c r="X864" s="11">
        <f t="shared" si="182"/>
        <v>431</v>
      </c>
      <c r="Y864" s="11">
        <f t="shared" si="183"/>
        <v>4560</v>
      </c>
      <c r="Z864" s="11">
        <f t="shared" si="184"/>
        <v>805</v>
      </c>
      <c r="AA864" s="11">
        <f t="shared" si="185"/>
        <v>4375</v>
      </c>
      <c r="AB864" s="11">
        <f t="shared" si="186"/>
        <v>4375</v>
      </c>
      <c r="AC864" s="6">
        <f t="shared" si="187"/>
        <v>4955</v>
      </c>
      <c r="AD864" s="9" t="s">
        <v>226</v>
      </c>
      <c r="AE864" s="3" t="str">
        <f>IF(ISERROR(VLOOKUP($AD864,技まとめ!$A$1:$F$380,6,FALSE)),"－",VLOOKUP($AD864,技まとめ!$A$1:$F$380,6,FALSE))</f>
        <v>CA</v>
      </c>
      <c r="AF864" s="3">
        <f>IF(ISERROR(VLOOKUP($AD864,技まとめ!$A$1:$F$380,3,FALSE)),"－",VLOOKUP($AD864,技まとめ!$A$1:$F$380,3,FALSE))</f>
        <v>21</v>
      </c>
      <c r="AG864" s="3">
        <f>IF(ISERROR(VLOOKUP($AD864,技まとめ!$A$1:$F$380,5,FALSE)),"－",VLOOKUP($AD864,技まとめ!$A$1:$F$380,5,FALSE))</f>
        <v>22</v>
      </c>
      <c r="AH864" s="3" t="str">
        <f>IF($E864=IF(ISERROR(VLOOKUP($AD864,技まとめ!$A$1:$F$380,4,FALSE)),"－",VLOOKUP($AD864,技まとめ!$A$1:$F$380,4,FALSE)),"一致","")</f>
        <v>一致</v>
      </c>
      <c r="AI864" s="9" t="s">
        <v>274</v>
      </c>
      <c r="AJ864" s="3" t="str">
        <f>IF(ISERROR(VLOOKUP($AI864,技まとめ!$A$1:$F$380,6,FALSE)),"－",VLOOKUP($AI864,技まとめ!$A$1:$F$380,6,FALSE))</f>
        <v>P1</v>
      </c>
      <c r="AK864" s="3">
        <f>IF(ISERROR(VLOOKUP($AI864,技まとめ!$A$1:$F$380,3,FALSE)),"－",VLOOKUP($AI864,技まとめ!$A$1:$F$380,3,FALSE))</f>
        <v>27</v>
      </c>
      <c r="AL864" s="3">
        <f>IF(ISERROR(VLOOKUP($AI864,技まとめ!$A$1:$F$380,5,FALSE)),"－",VLOOKUP($AI864,技まとめ!$A$1:$F$380,5,FALSE))</f>
        <v>25</v>
      </c>
      <c r="AM864" s="3" t="str">
        <f>IF($E864=IF(ISERROR(VLOOKUP($AI864,技まとめ!$A$1:$F$380,4,FALSE)),"－",VLOOKUP($AI864,技まとめ!$A$1:$F$380,4,FALSE)),"一致","")</f>
        <v/>
      </c>
      <c r="AN864" s="9" t="s">
        <v>241</v>
      </c>
      <c r="AO864" s="3" t="str">
        <f>IF(ISERROR(VLOOKUP($AN864,技まとめ!$A$1:$F$380,6,FALSE)),"－",VLOOKUP($AN864,技まとめ!$A$1:$F$380,6,FALSE))</f>
        <v>P1</v>
      </c>
      <c r="AP864" s="3">
        <f>IF(ISERROR(VLOOKUP($AN864,技まとめ!$A$1:$F$380,3,FALSE)),"－",VLOOKUP($AN864,技まとめ!$A$1:$F$380,3,FALSE))</f>
        <v>52</v>
      </c>
      <c r="AQ864" s="3">
        <f>IF(ISERROR(VLOOKUP($AN864,技まとめ!$A$1:$F$380,5,FALSE)),"－",VLOOKUP($AN864,技まとめ!$A$1:$F$380,5,FALSE))</f>
        <v>35</v>
      </c>
      <c r="AR864" s="3" t="str">
        <f>IF($E864=IF(ISERROR(VLOOKUP($AN864,技まとめ!$A$1:$F$380,4,FALSE)),"－",VLOOKUP($AN864,技まとめ!$A$1:$F$380,4,FALSE)),"一致","")</f>
        <v/>
      </c>
      <c r="AS864" s="9" t="s">
        <v>240</v>
      </c>
      <c r="AT864" s="3" t="str">
        <f>IF(ISERROR(VLOOKUP($AS864,技まとめ!$A$1:$F$380,6,FALSE)),"－",VLOOKUP($AS864,技まとめ!$A$1:$F$380,6,FALSE))</f>
        <v>P1</v>
      </c>
      <c r="AU864" s="3">
        <f>IF(ISERROR(VLOOKUP($AS864,技まとめ!$A$1:$F$380,3,FALSE)),"－",VLOOKUP($AS864,技まとめ!$A$1:$F$380,3,FALSE))</f>
        <v>83</v>
      </c>
      <c r="AV864" s="3">
        <f>IF(ISERROR(VLOOKUP($AS864,技まとめ!$A$1:$F$380,5,FALSE)),"－",VLOOKUP($AS864,技まとめ!$A$1:$F$380,5,FALSE))</f>
        <v>47</v>
      </c>
      <c r="AW864" s="3" t="str">
        <f>IF($E864=IF(ISERROR(VLOOKUP($AS864,技まとめ!$A$1:$F$380,4,FALSE)),"－",VLOOKUP($AS864,技まとめ!$A$1:$F$380,4,FALSE)),"一致","")</f>
        <v/>
      </c>
      <c r="AX864" s="12" t="str">
        <f t="shared" si="188"/>
        <v>ゆがむくうかんロケットこぶしばくれつパンチダブルロケット</v>
      </c>
      <c r="AY864" s="12" t="str">
        <f t="shared" si="189"/>
        <v>ゆがむくうかんロケットこぶしばくれつパンチダブルロケット</v>
      </c>
      <c r="AZ864" s="12" t="str">
        <f t="shared" si="190"/>
        <v>ゆがむくうかんロケットこぶしばくれつパンチダブルロケット</v>
      </c>
      <c r="BA864" s="12" t="str">
        <f t="shared" si="191"/>
        <v>ゆがむくうかんロケットこぶしばくれつパンチダブルロケット</v>
      </c>
      <c r="BB864" s="11" t="str">
        <f t="shared" si="192"/>
        <v>CAP1P1P1</v>
      </c>
      <c r="BC864" s="11" t="str">
        <f t="shared" si="193"/>
        <v>CAP1P1P1</v>
      </c>
      <c r="BD864" s="11" t="str">
        <f t="shared" si="194"/>
        <v>CAP1P1P1</v>
      </c>
      <c r="BE864" s="11" t="str">
        <f t="shared" si="195"/>
        <v>CAP1P1P1</v>
      </c>
    </row>
    <row r="865" spans="1:57" ht="11.25" hidden="1" customHeight="1">
      <c r="A865" s="6">
        <v>863</v>
      </c>
      <c r="B865" s="7" t="s">
        <v>2112</v>
      </c>
      <c r="C865" s="8" t="s">
        <v>2113</v>
      </c>
      <c r="D865" s="7" t="s">
        <v>72</v>
      </c>
      <c r="E865" s="7" t="s">
        <v>81</v>
      </c>
      <c r="F865" s="7" t="s">
        <v>74</v>
      </c>
      <c r="G865" s="9">
        <v>90</v>
      </c>
      <c r="H865" s="9">
        <v>134</v>
      </c>
      <c r="I865" s="9">
        <v>44</v>
      </c>
      <c r="J865" s="9">
        <v>36</v>
      </c>
      <c r="K865" s="9">
        <v>38</v>
      </c>
      <c r="L865" s="9">
        <v>51</v>
      </c>
      <c r="M865" s="9">
        <v>62</v>
      </c>
      <c r="N865" s="9">
        <v>51</v>
      </c>
      <c r="O865" s="9">
        <v>56</v>
      </c>
      <c r="P865" s="9">
        <v>105</v>
      </c>
      <c r="Q865" s="10">
        <v>94</v>
      </c>
      <c r="R865" s="11">
        <v>48</v>
      </c>
      <c r="S865" s="11">
        <v>1</v>
      </c>
      <c r="T865" s="11">
        <v>101</v>
      </c>
      <c r="U865" s="11">
        <v>112</v>
      </c>
      <c r="V865" s="11">
        <v>1</v>
      </c>
      <c r="W865" s="11">
        <v>106</v>
      </c>
      <c r="X865" s="11">
        <f t="shared" si="182"/>
        <v>463</v>
      </c>
      <c r="Y865" s="11">
        <f t="shared" si="183"/>
        <v>4295</v>
      </c>
      <c r="Z865" s="11">
        <f t="shared" si="184"/>
        <v>2220</v>
      </c>
      <c r="AA865" s="11">
        <f t="shared" si="185"/>
        <v>4075</v>
      </c>
      <c r="AB865" s="11">
        <f t="shared" si="186"/>
        <v>4075</v>
      </c>
      <c r="AC865" s="6">
        <f t="shared" si="187"/>
        <v>4810</v>
      </c>
      <c r="AD865" s="9" t="s">
        <v>203</v>
      </c>
      <c r="AE865" s="3" t="str">
        <f>IF(ISERROR(VLOOKUP($AD865,技まとめ!$A$1:$F$380,6,FALSE)),"－",VLOOKUP($AD865,技まとめ!$A$1:$F$380,6,FALSE))</f>
        <v>P1</v>
      </c>
      <c r="AF865" s="3">
        <f>IF(ISERROR(VLOOKUP($AD865,技まとめ!$A$1:$F$380,3,FALSE)),"－",VLOOKUP($AD865,技まとめ!$A$1:$F$380,3,FALSE))</f>
        <v>46</v>
      </c>
      <c r="AG865" s="3">
        <f>IF(ISERROR(VLOOKUP($AD865,技まとめ!$A$1:$F$380,5,FALSE)),"－",VLOOKUP($AD865,技まとめ!$A$1:$F$380,5,FALSE))</f>
        <v>32</v>
      </c>
      <c r="AH865" s="3" t="str">
        <f>IF($E865=IF(ISERROR(VLOOKUP($AD865,技まとめ!$A$1:$F$380,4,FALSE)),"－",VLOOKUP($AD865,技まとめ!$A$1:$F$380,4,FALSE)),"一致","")</f>
        <v/>
      </c>
      <c r="AI865" s="9" t="s">
        <v>988</v>
      </c>
      <c r="AJ865" s="3" t="str">
        <f>IF(ISERROR(VLOOKUP($AI865,技まとめ!$A$1:$F$380,6,FALSE)),"－",VLOOKUP($AI865,技まとめ!$A$1:$F$380,6,FALSE))</f>
        <v>CA</v>
      </c>
      <c r="AK865" s="3">
        <f>IF(ISERROR(VLOOKUP($AI865,技まとめ!$A$1:$F$380,3,FALSE)),"－",VLOOKUP($AI865,技まとめ!$A$1:$F$380,3,FALSE))</f>
        <v>65</v>
      </c>
      <c r="AL865" s="3">
        <f>IF(ISERROR(VLOOKUP($AI865,技まとめ!$A$1:$F$380,5,FALSE)),"－",VLOOKUP($AI865,技まとめ!$A$1:$F$380,5,FALSE))</f>
        <v>40</v>
      </c>
      <c r="AM865" s="3" t="str">
        <f>IF($E865=IF(ISERROR(VLOOKUP($AI865,技まとめ!$A$1:$F$380,4,FALSE)),"－",VLOOKUP($AI865,技まとめ!$A$1:$F$380,4,FALSE)),"一致","")</f>
        <v/>
      </c>
      <c r="AN865" s="9" t="s">
        <v>594</v>
      </c>
      <c r="AO865" s="3" t="str">
        <f>IF(ISERROR(VLOOKUP($AN865,技まとめ!$A$1:$F$380,6,FALSE)),"－",VLOOKUP($AN865,技まとめ!$A$1:$F$380,6,FALSE))</f>
        <v>P1</v>
      </c>
      <c r="AP865" s="3">
        <f>IF(ISERROR(VLOOKUP($AN865,技まとめ!$A$1:$F$380,3,FALSE)),"－",VLOOKUP($AN865,技まとめ!$A$1:$F$380,3,FALSE))</f>
        <v>73</v>
      </c>
      <c r="AQ865" s="3">
        <f>IF(ISERROR(VLOOKUP($AN865,技まとめ!$A$1:$F$380,5,FALSE)),"－",VLOOKUP($AN865,技まとめ!$A$1:$F$380,5,FALSE))</f>
        <v>42</v>
      </c>
      <c r="AR865" s="3" t="str">
        <f>IF($E865=IF(ISERROR(VLOOKUP($AN865,技まとめ!$A$1:$F$380,4,FALSE)),"－",VLOOKUP($AN865,技まとめ!$A$1:$F$380,4,FALSE)),"一致","")</f>
        <v/>
      </c>
      <c r="AS865" s="9" t="s">
        <v>978</v>
      </c>
      <c r="AT865" s="3" t="str">
        <f>IF(ISERROR(VLOOKUP($AS865,技まとめ!$A$1:$F$380,6,FALSE)),"－",VLOOKUP($AS865,技まとめ!$A$1:$F$380,6,FALSE))</f>
        <v>－</v>
      </c>
      <c r="AU865" s="3">
        <f>IF(ISERROR(VLOOKUP($AS865,技まとめ!$A$1:$F$380,3,FALSE)),"－",VLOOKUP($AS865,技まとめ!$A$1:$F$380,3,FALSE))</f>
        <v>0</v>
      </c>
      <c r="AV865" s="3">
        <f>IF(ISERROR(VLOOKUP($AS865,技まとめ!$A$1:$F$380,5,FALSE)),"－",VLOOKUP($AS865,技まとめ!$A$1:$F$380,5,FALSE))</f>
        <v>0</v>
      </c>
      <c r="AW865" s="3" t="str">
        <f>IF($E865=IF(ISERROR(VLOOKUP($AS865,技まとめ!$A$1:$F$380,4,FALSE)),"－",VLOOKUP($AS865,技まとめ!$A$1:$F$380,4,FALSE)),"一致","")</f>
        <v/>
      </c>
      <c r="AX865" s="12" t="str">
        <f t="shared" si="188"/>
        <v>フルパワーシールドワームホールコロッセオガードキーパープラス</v>
      </c>
      <c r="AY865" s="12" t="str">
        <f t="shared" si="189"/>
        <v>フルパワーシールドワームホールコロッセオガードキーパープラス</v>
      </c>
      <c r="AZ865" s="12" t="str">
        <f t="shared" si="190"/>
        <v>フルパワーシールドワームホールコロッセオガードキーパープラス</v>
      </c>
      <c r="BA865" s="12" t="str">
        <f t="shared" si="191"/>
        <v>フルパワーシールドワームホールコロッセオガードキーパープラス</v>
      </c>
      <c r="BB865" s="11" t="str">
        <f t="shared" si="192"/>
        <v>P1CAP1－</v>
      </c>
      <c r="BC865" s="11" t="str">
        <f t="shared" si="193"/>
        <v>P1CAP1－</v>
      </c>
      <c r="BD865" s="11" t="str">
        <f t="shared" si="194"/>
        <v>P1CAP1－</v>
      </c>
      <c r="BE865" s="11" t="str">
        <f t="shared" si="195"/>
        <v>P1CAP1－</v>
      </c>
    </row>
    <row r="866" spans="1:57" ht="11.25" hidden="1" customHeight="1">
      <c r="A866" s="6">
        <v>864</v>
      </c>
      <c r="B866" s="7" t="s">
        <v>2114</v>
      </c>
      <c r="C866" s="8" t="s">
        <v>2115</v>
      </c>
      <c r="D866" s="7" t="s">
        <v>72</v>
      </c>
      <c r="E866" s="7" t="s">
        <v>95</v>
      </c>
      <c r="F866" s="7" t="s">
        <v>82</v>
      </c>
      <c r="G866" s="9">
        <v>118</v>
      </c>
      <c r="H866" s="9">
        <v>110</v>
      </c>
      <c r="I866" s="9">
        <v>44</v>
      </c>
      <c r="J866" s="9">
        <v>54</v>
      </c>
      <c r="K866" s="9">
        <v>53</v>
      </c>
      <c r="L866" s="9">
        <v>51</v>
      </c>
      <c r="M866" s="9">
        <v>64</v>
      </c>
      <c r="N866" s="9">
        <v>62</v>
      </c>
      <c r="O866" s="9">
        <v>51</v>
      </c>
      <c r="P866" s="9">
        <v>45</v>
      </c>
      <c r="Q866" s="10">
        <v>94</v>
      </c>
      <c r="R866" s="11">
        <v>32</v>
      </c>
      <c r="S866" s="11">
        <v>1</v>
      </c>
      <c r="T866" s="11">
        <v>101</v>
      </c>
      <c r="U866" s="11">
        <v>114</v>
      </c>
      <c r="V866" s="11">
        <v>1</v>
      </c>
      <c r="W866" s="11">
        <v>101</v>
      </c>
      <c r="X866" s="11">
        <f t="shared" si="182"/>
        <v>444</v>
      </c>
      <c r="Y866" s="11">
        <f t="shared" si="183"/>
        <v>4270</v>
      </c>
      <c r="Z866" s="11">
        <f t="shared" si="184"/>
        <v>1635</v>
      </c>
      <c r="AA866" s="11">
        <f t="shared" si="185"/>
        <v>4050</v>
      </c>
      <c r="AB866" s="11">
        <f t="shared" si="186"/>
        <v>4050</v>
      </c>
      <c r="AC866" s="6">
        <f t="shared" si="187"/>
        <v>4705</v>
      </c>
      <c r="AD866" s="9" t="s">
        <v>162</v>
      </c>
      <c r="AE866" s="3" t="str">
        <f>IF(ISERROR(VLOOKUP($AD866,技まとめ!$A$1:$F$380,6,FALSE)),"－",VLOOKUP($AD866,技まとめ!$A$1:$F$380,6,FALSE))</f>
        <v>DR</v>
      </c>
      <c r="AF866" s="3">
        <f>IF(ISERROR(VLOOKUP($AD866,技まとめ!$A$1:$F$380,3,FALSE)),"－",VLOOKUP($AD866,技まとめ!$A$1:$F$380,3,FALSE))</f>
        <v>56</v>
      </c>
      <c r="AG866" s="3">
        <f>IF(ISERROR(VLOOKUP($AD866,技まとめ!$A$1:$F$380,5,FALSE)),"－",VLOOKUP($AD866,技まとめ!$A$1:$F$380,5,FALSE))</f>
        <v>25</v>
      </c>
      <c r="AH866" s="3" t="str">
        <f>IF($E866=IF(ISERROR(VLOOKUP($AD866,技まとめ!$A$1:$F$380,4,FALSE)),"－",VLOOKUP($AD866,技まとめ!$A$1:$F$380,4,FALSE)),"一致","")</f>
        <v/>
      </c>
      <c r="AI866" s="9" t="s">
        <v>98</v>
      </c>
      <c r="AJ866" s="3" t="str">
        <f>IF(ISERROR(VLOOKUP($AI866,技まとめ!$A$1:$F$380,6,FALSE)),"－",VLOOKUP($AI866,技まとめ!$A$1:$F$380,6,FALSE))</f>
        <v>BL</v>
      </c>
      <c r="AK866" s="3">
        <f>IF(ISERROR(VLOOKUP($AI866,技まとめ!$A$1:$F$380,3,FALSE)),"－",VLOOKUP($AI866,技まとめ!$A$1:$F$380,3,FALSE))</f>
        <v>58</v>
      </c>
      <c r="AL866" s="3">
        <f>IF(ISERROR(VLOOKUP($AI866,技まとめ!$A$1:$F$380,5,FALSE)),"－",VLOOKUP($AI866,技まとめ!$A$1:$F$380,5,FALSE))</f>
        <v>39</v>
      </c>
      <c r="AM866" s="3" t="str">
        <f>IF($E866=IF(ISERROR(VLOOKUP($AI866,技まとめ!$A$1:$F$380,4,FALSE)),"－",VLOOKUP($AI866,技まとめ!$A$1:$F$380,4,FALSE)),"一致","")</f>
        <v>一致</v>
      </c>
      <c r="AN866" s="9" t="s">
        <v>163</v>
      </c>
      <c r="AO866" s="3" t="str">
        <f>IF(ISERROR(VLOOKUP($AN866,技まとめ!$A$1:$F$380,6,FALSE)),"－",VLOOKUP($AN866,技まとめ!$A$1:$F$380,6,FALSE))</f>
        <v>BL</v>
      </c>
      <c r="AP866" s="3">
        <f>IF(ISERROR(VLOOKUP($AN866,技まとめ!$A$1:$F$380,3,FALSE)),"－",VLOOKUP($AN866,技まとめ!$A$1:$F$380,3,FALSE))</f>
        <v>59</v>
      </c>
      <c r="AQ866" s="3">
        <f>IF(ISERROR(VLOOKUP($AN866,技まとめ!$A$1:$F$380,5,FALSE)),"－",VLOOKUP($AN866,技まとめ!$A$1:$F$380,5,FALSE))</f>
        <v>38</v>
      </c>
      <c r="AR866" s="3" t="str">
        <f>IF($E866=IF(ISERROR(VLOOKUP($AN866,技まとめ!$A$1:$F$380,4,FALSE)),"－",VLOOKUP($AN866,技まとめ!$A$1:$F$380,4,FALSE)),"一致","")</f>
        <v/>
      </c>
      <c r="AS866" s="9" t="s">
        <v>886</v>
      </c>
      <c r="AT866" s="3" t="str">
        <f>IF(ISERROR(VLOOKUP($AS866,技まとめ!$A$1:$F$380,6,FALSE)),"－",VLOOKUP($AS866,技まとめ!$A$1:$F$380,6,FALSE))</f>
        <v>CA</v>
      </c>
      <c r="AU866" s="3">
        <f>IF(ISERROR(VLOOKUP($AS866,技まとめ!$A$1:$F$380,3,FALSE)),"－",VLOOKUP($AS866,技まとめ!$A$1:$F$380,3,FALSE))</f>
        <v>58</v>
      </c>
      <c r="AV866" s="3">
        <f>IF(ISERROR(VLOOKUP($AS866,技まとめ!$A$1:$F$380,5,FALSE)),"－",VLOOKUP($AS866,技まとめ!$A$1:$F$380,5,FALSE))</f>
        <v>37</v>
      </c>
      <c r="AW866" s="3" t="str">
        <f>IF($E866=IF(ISERROR(VLOOKUP($AS866,技まとめ!$A$1:$F$380,4,FALSE)),"－",VLOOKUP($AS866,技まとめ!$A$1:$F$380,4,FALSE)),"一致","")</f>
        <v/>
      </c>
      <c r="AX866" s="12" t="str">
        <f t="shared" si="188"/>
        <v>ジャッジスルーかげぬいサイクロンかえんほうしゃ</v>
      </c>
      <c r="AY866" s="12" t="str">
        <f t="shared" si="189"/>
        <v>ジャッジスルーかげぬいサイクロンかえんほうしゃ</v>
      </c>
      <c r="AZ866" s="12" t="str">
        <f t="shared" si="190"/>
        <v>ジャッジスルーかげぬいサイクロンかえんほうしゃ</v>
      </c>
      <c r="BA866" s="12" t="str">
        <f t="shared" si="191"/>
        <v>ジャッジスルーかげぬいサイクロンかえんほうしゃ</v>
      </c>
      <c r="BB866" s="11" t="str">
        <f t="shared" si="192"/>
        <v>DRBLBLCA</v>
      </c>
      <c r="BC866" s="11" t="str">
        <f t="shared" si="193"/>
        <v>DRBLBLCA</v>
      </c>
      <c r="BD866" s="11" t="str">
        <f t="shared" si="194"/>
        <v>DRBLBLCA</v>
      </c>
      <c r="BE866" s="11" t="str">
        <f t="shared" si="195"/>
        <v>DRBLBLCA</v>
      </c>
    </row>
    <row r="867" spans="1:57" ht="11.25" hidden="1" customHeight="1">
      <c r="A867" s="6">
        <v>865</v>
      </c>
      <c r="B867" s="7" t="s">
        <v>2116</v>
      </c>
      <c r="C867" s="8" t="s">
        <v>2117</v>
      </c>
      <c r="D867" s="7" t="s">
        <v>72</v>
      </c>
      <c r="E867" s="7" t="s">
        <v>102</v>
      </c>
      <c r="F867" s="7" t="s">
        <v>74</v>
      </c>
      <c r="G867" s="9">
        <v>100</v>
      </c>
      <c r="H867" s="9">
        <v>119</v>
      </c>
      <c r="I867" s="9">
        <v>48</v>
      </c>
      <c r="J867" s="9">
        <v>46</v>
      </c>
      <c r="K867" s="9">
        <v>45</v>
      </c>
      <c r="L867" s="9">
        <v>45</v>
      </c>
      <c r="M867" s="9">
        <v>46</v>
      </c>
      <c r="N867" s="9">
        <v>48</v>
      </c>
      <c r="O867" s="9">
        <v>48</v>
      </c>
      <c r="P867" s="9">
        <v>104</v>
      </c>
      <c r="Q867" s="10">
        <v>98</v>
      </c>
      <c r="R867" s="11">
        <v>61</v>
      </c>
      <c r="S867" s="11">
        <v>1</v>
      </c>
      <c r="T867" s="11">
        <v>95</v>
      </c>
      <c r="U867" s="11">
        <v>96</v>
      </c>
      <c r="V867" s="11">
        <v>1</v>
      </c>
      <c r="W867" s="11">
        <v>98</v>
      </c>
      <c r="X867" s="11">
        <f t="shared" si="182"/>
        <v>450</v>
      </c>
      <c r="Y867" s="11">
        <f t="shared" si="183"/>
        <v>4415</v>
      </c>
      <c r="Z867" s="11">
        <f t="shared" si="184"/>
        <v>2635</v>
      </c>
      <c r="AA867" s="11">
        <f t="shared" si="185"/>
        <v>3825</v>
      </c>
      <c r="AB867" s="11">
        <f t="shared" si="186"/>
        <v>3825</v>
      </c>
      <c r="AC867" s="6">
        <f t="shared" si="187"/>
        <v>4595</v>
      </c>
      <c r="AD867" s="9" t="s">
        <v>273</v>
      </c>
      <c r="AE867" s="3" t="str">
        <f>IF(ISERROR(VLOOKUP($AD867,技まとめ!$A$1:$F$380,6,FALSE)),"－",VLOOKUP($AD867,技まとめ!$A$1:$F$380,6,FALSE))</f>
        <v>BL</v>
      </c>
      <c r="AF867" s="3">
        <f>IF(ISERROR(VLOOKUP($AD867,技まとめ!$A$1:$F$380,3,FALSE)),"－",VLOOKUP($AD867,技まとめ!$A$1:$F$380,3,FALSE))</f>
        <v>17</v>
      </c>
      <c r="AG867" s="3">
        <f>IF(ISERROR(VLOOKUP($AD867,技まとめ!$A$1:$F$380,5,FALSE)),"－",VLOOKUP($AD867,技まとめ!$A$1:$F$380,5,FALSE))</f>
        <v>20</v>
      </c>
      <c r="AH867" s="3" t="str">
        <f>IF($E867=IF(ISERROR(VLOOKUP($AD867,技まとめ!$A$1:$F$380,4,FALSE)),"－",VLOOKUP($AD867,技まとめ!$A$1:$F$380,4,FALSE)),"一致","")</f>
        <v/>
      </c>
      <c r="AI867" s="9" t="s">
        <v>490</v>
      </c>
      <c r="AJ867" s="3" t="str">
        <f>IF(ISERROR(VLOOKUP($AI867,技まとめ!$A$1:$F$380,6,FALSE)),"－",VLOOKUP($AI867,技まとめ!$A$1:$F$380,6,FALSE))</f>
        <v>P1</v>
      </c>
      <c r="AK867" s="3">
        <f>IF(ISERROR(VLOOKUP($AI867,技まとめ!$A$1:$F$380,3,FALSE)),"－",VLOOKUP($AI867,技まとめ!$A$1:$F$380,3,FALSE))</f>
        <v>18</v>
      </c>
      <c r="AL867" s="3">
        <f>IF(ISERROR(VLOOKUP($AI867,技まとめ!$A$1:$F$380,5,FALSE)),"－",VLOOKUP($AI867,技まとめ!$A$1:$F$380,5,FALSE))</f>
        <v>21</v>
      </c>
      <c r="AM867" s="3" t="str">
        <f>IF($E867=IF(ISERROR(VLOOKUP($AI867,技まとめ!$A$1:$F$380,4,FALSE)),"－",VLOOKUP($AI867,技まとめ!$A$1:$F$380,4,FALSE)),"一致","")</f>
        <v/>
      </c>
      <c r="AN867" s="9" t="s">
        <v>156</v>
      </c>
      <c r="AO867" s="3" t="str">
        <f>IF(ISERROR(VLOOKUP($AN867,技まとめ!$A$1:$F$380,6,FALSE)),"－",VLOOKUP($AN867,技まとめ!$A$1:$F$380,6,FALSE))</f>
        <v>BB</v>
      </c>
      <c r="AP867" s="3">
        <f>IF(ISERROR(VLOOKUP($AN867,技まとめ!$A$1:$F$380,3,FALSE)),"－",VLOOKUP($AN867,技まとめ!$A$1:$F$380,3,FALSE))</f>
        <v>17</v>
      </c>
      <c r="AQ867" s="3">
        <f>IF(ISERROR(VLOOKUP($AN867,技まとめ!$A$1:$F$380,5,FALSE)),"－",VLOOKUP($AN867,技まとめ!$A$1:$F$380,5,FALSE))</f>
        <v>20</v>
      </c>
      <c r="AR867" s="3" t="str">
        <f>IF($E867=IF(ISERROR(VLOOKUP($AN867,技まとめ!$A$1:$F$380,4,FALSE)),"－",VLOOKUP($AN867,技まとめ!$A$1:$F$380,4,FALSE)),"一致","")</f>
        <v>一致</v>
      </c>
      <c r="AS867" s="9" t="s">
        <v>240</v>
      </c>
      <c r="AT867" s="3" t="str">
        <f>IF(ISERROR(VLOOKUP($AS867,技まとめ!$A$1:$F$380,6,FALSE)),"－",VLOOKUP($AS867,技まとめ!$A$1:$F$380,6,FALSE))</f>
        <v>P1</v>
      </c>
      <c r="AU867" s="3">
        <f>IF(ISERROR(VLOOKUP($AS867,技まとめ!$A$1:$F$380,3,FALSE)),"－",VLOOKUP($AS867,技まとめ!$A$1:$F$380,3,FALSE))</f>
        <v>83</v>
      </c>
      <c r="AV867" s="3">
        <f>IF(ISERROR(VLOOKUP($AS867,技まとめ!$A$1:$F$380,5,FALSE)),"－",VLOOKUP($AS867,技まとめ!$A$1:$F$380,5,FALSE))</f>
        <v>47</v>
      </c>
      <c r="AW867" s="3" t="str">
        <f>IF($E867=IF(ISERROR(VLOOKUP($AS867,技まとめ!$A$1:$F$380,4,FALSE)),"－",VLOOKUP($AS867,技まとめ!$A$1:$F$380,4,FALSE)),"一致","")</f>
        <v>一致</v>
      </c>
      <c r="AX867" s="12" t="str">
        <f t="shared" si="188"/>
        <v>しこふみまきわりチョップジャイアントスピンダブルロケット</v>
      </c>
      <c r="AY867" s="12" t="str">
        <f t="shared" si="189"/>
        <v>しこふみまきわりチョップジャイアントスピンダブルロケット</v>
      </c>
      <c r="AZ867" s="12" t="str">
        <f t="shared" si="190"/>
        <v>しこふみまきわりチョップジャイアントスピンダブルロケット</v>
      </c>
      <c r="BA867" s="12" t="str">
        <f t="shared" si="191"/>
        <v>しこふみまきわりチョップジャイアントスピンダブルロケット</v>
      </c>
      <c r="BB867" s="11" t="str">
        <f t="shared" si="192"/>
        <v>BLP1BBP1</v>
      </c>
      <c r="BC867" s="11" t="str">
        <f t="shared" si="193"/>
        <v>BLP1BBP1</v>
      </c>
      <c r="BD867" s="11" t="str">
        <f t="shared" si="194"/>
        <v>BLP1BBP1</v>
      </c>
      <c r="BE867" s="11" t="str">
        <f t="shared" si="195"/>
        <v>BLP1BBP1</v>
      </c>
    </row>
    <row r="868" spans="1:57" ht="11.25" hidden="1" customHeight="1">
      <c r="A868" s="6">
        <v>866</v>
      </c>
      <c r="B868" s="7" t="s">
        <v>2118</v>
      </c>
      <c r="C868" s="8" t="s">
        <v>2119</v>
      </c>
      <c r="D868" s="7" t="s">
        <v>72</v>
      </c>
      <c r="E868" s="7" t="s">
        <v>81</v>
      </c>
      <c r="F868" s="7" t="s">
        <v>74</v>
      </c>
      <c r="G868" s="9">
        <v>91</v>
      </c>
      <c r="H868" s="9">
        <v>128</v>
      </c>
      <c r="I868" s="9">
        <v>61</v>
      </c>
      <c r="J868" s="9">
        <v>57</v>
      </c>
      <c r="K868" s="9">
        <v>56</v>
      </c>
      <c r="L868" s="9">
        <v>57</v>
      </c>
      <c r="M868" s="9">
        <v>53</v>
      </c>
      <c r="N868" s="9">
        <v>56</v>
      </c>
      <c r="O868" s="9">
        <v>53</v>
      </c>
      <c r="P868" s="9">
        <v>24</v>
      </c>
      <c r="Q868" s="10">
        <v>111</v>
      </c>
      <c r="R868" s="11">
        <v>11</v>
      </c>
      <c r="S868" s="11">
        <v>1</v>
      </c>
      <c r="T868" s="11">
        <v>107</v>
      </c>
      <c r="U868" s="11">
        <v>103</v>
      </c>
      <c r="V868" s="11">
        <v>1</v>
      </c>
      <c r="W868" s="11">
        <v>103</v>
      </c>
      <c r="X868" s="11">
        <f t="shared" si="182"/>
        <v>437</v>
      </c>
      <c r="Y868" s="11">
        <f t="shared" si="183"/>
        <v>4960</v>
      </c>
      <c r="Z868" s="11">
        <f t="shared" si="184"/>
        <v>910</v>
      </c>
      <c r="AA868" s="11">
        <f t="shared" si="185"/>
        <v>4270</v>
      </c>
      <c r="AB868" s="11">
        <f t="shared" si="186"/>
        <v>4270</v>
      </c>
      <c r="AC868" s="6">
        <f t="shared" si="187"/>
        <v>4850</v>
      </c>
      <c r="AD868" s="9" t="s">
        <v>665</v>
      </c>
      <c r="AE868" s="3" t="str">
        <f>IF(ISERROR(VLOOKUP($AD868,技まとめ!$A$1:$F$380,6,FALSE)),"－",VLOOKUP($AD868,技まとめ!$A$1:$F$380,6,FALSE))</f>
        <v>CA</v>
      </c>
      <c r="AF868" s="3">
        <f>IF(ISERROR(VLOOKUP($AD868,技まとめ!$A$1:$F$380,3,FALSE)),"－",VLOOKUP($AD868,技まとめ!$A$1:$F$380,3,FALSE))</f>
        <v>19</v>
      </c>
      <c r="AG868" s="3">
        <f>IF(ISERROR(VLOOKUP($AD868,技まとめ!$A$1:$F$380,5,FALSE)),"－",VLOOKUP($AD868,技まとめ!$A$1:$F$380,5,FALSE))</f>
        <v>22</v>
      </c>
      <c r="AH868" s="3" t="str">
        <f>IF($E868=IF(ISERROR(VLOOKUP($AD868,技まとめ!$A$1:$F$380,4,FALSE)),"－",VLOOKUP($AD868,技まとめ!$A$1:$F$380,4,FALSE)),"一致","")</f>
        <v>一致</v>
      </c>
      <c r="AI868" s="9" t="s">
        <v>560</v>
      </c>
      <c r="AJ868" s="3" t="str">
        <f>IF(ISERROR(VLOOKUP($AI868,技まとめ!$A$1:$F$380,6,FALSE)),"－",VLOOKUP($AI868,技まとめ!$A$1:$F$380,6,FALSE))</f>
        <v>BL</v>
      </c>
      <c r="AK868" s="3">
        <f>IF(ISERROR(VLOOKUP($AI868,技まとめ!$A$1:$F$380,3,FALSE)),"－",VLOOKUP($AI868,技まとめ!$A$1:$F$380,3,FALSE))</f>
        <v>28</v>
      </c>
      <c r="AL868" s="3">
        <f>IF(ISERROR(VLOOKUP($AI868,技まとめ!$A$1:$F$380,5,FALSE)),"－",VLOOKUP($AI868,技まとめ!$A$1:$F$380,5,FALSE))</f>
        <v>24</v>
      </c>
      <c r="AM868" s="3" t="str">
        <f>IF($E868=IF(ISERROR(VLOOKUP($AI868,技まとめ!$A$1:$F$380,4,FALSE)),"－",VLOOKUP($AI868,技まとめ!$A$1:$F$380,4,FALSE)),"一致","")</f>
        <v>一致</v>
      </c>
      <c r="AN868" s="9" t="s">
        <v>354</v>
      </c>
      <c r="AO868" s="3" t="str">
        <f>IF(ISERROR(VLOOKUP($AN868,技まとめ!$A$1:$F$380,6,FALSE)),"－",VLOOKUP($AN868,技まとめ!$A$1:$F$380,6,FALSE))</f>
        <v>CA</v>
      </c>
      <c r="AP868" s="3">
        <f>IF(ISERROR(VLOOKUP($AN868,技まとめ!$A$1:$F$380,3,FALSE)),"－",VLOOKUP($AN868,技まとめ!$A$1:$F$380,3,FALSE))</f>
        <v>38</v>
      </c>
      <c r="AQ868" s="3">
        <f>IF(ISERROR(VLOOKUP($AN868,技まとめ!$A$1:$F$380,5,FALSE)),"－",VLOOKUP($AN868,技まとめ!$A$1:$F$380,5,FALSE))</f>
        <v>30</v>
      </c>
      <c r="AR868" s="3" t="str">
        <f>IF($E868=IF(ISERROR(VLOOKUP($AN868,技まとめ!$A$1:$F$380,4,FALSE)),"－",VLOOKUP($AN868,技まとめ!$A$1:$F$380,4,FALSE)),"一致","")</f>
        <v/>
      </c>
      <c r="AS868" s="9" t="s">
        <v>662</v>
      </c>
      <c r="AT868" s="3" t="str">
        <f>IF(ISERROR(VLOOKUP($AS868,技まとめ!$A$1:$F$380,6,FALSE)),"－",VLOOKUP($AS868,技まとめ!$A$1:$F$380,6,FALSE))</f>
        <v>CA</v>
      </c>
      <c r="AU868" s="3">
        <f>IF(ISERROR(VLOOKUP($AS868,技まとめ!$A$1:$F$380,3,FALSE)),"－",VLOOKUP($AS868,技まとめ!$A$1:$F$380,3,FALSE))</f>
        <v>50</v>
      </c>
      <c r="AV868" s="3">
        <f>IF(ISERROR(VLOOKUP($AS868,技まとめ!$A$1:$F$380,5,FALSE)),"－",VLOOKUP($AS868,技まとめ!$A$1:$F$380,5,FALSE))</f>
        <v>35</v>
      </c>
      <c r="AW868" s="3" t="str">
        <f>IF($E868=IF(ISERROR(VLOOKUP($AS868,技まとめ!$A$1:$F$380,4,FALSE)),"－",VLOOKUP($AS868,技まとめ!$A$1:$F$380,4,FALSE)),"一致","")</f>
        <v>一致</v>
      </c>
      <c r="AX868" s="12" t="str">
        <f t="shared" si="188"/>
        <v>トルネードキャッチブレードアタックシュートポケットオーロラカーテン</v>
      </c>
      <c r="AY868" s="12" t="str">
        <f t="shared" si="189"/>
        <v>トルネードキャッチブレードアタックシュートポケットオーロラカーテン</v>
      </c>
      <c r="AZ868" s="12" t="str">
        <f t="shared" si="190"/>
        <v>トルネードキャッチブレードアタックシュートポケットオーロラカーテン</v>
      </c>
      <c r="BA868" s="12" t="str">
        <f t="shared" si="191"/>
        <v>トルネードキャッチブレードアタックシュートポケットオーロラカーテン</v>
      </c>
      <c r="BB868" s="11" t="str">
        <f t="shared" si="192"/>
        <v>CABLCACA</v>
      </c>
      <c r="BC868" s="11" t="str">
        <f t="shared" si="193"/>
        <v>CABLCACA</v>
      </c>
      <c r="BD868" s="11" t="str">
        <f t="shared" si="194"/>
        <v>CABLCACA</v>
      </c>
      <c r="BE868" s="11" t="str">
        <f t="shared" si="195"/>
        <v>CABLCACA</v>
      </c>
    </row>
    <row r="869" spans="1:57" ht="11.25" hidden="1" customHeight="1">
      <c r="A869" s="6">
        <v>867</v>
      </c>
      <c r="B869" s="7" t="s">
        <v>2120</v>
      </c>
      <c r="C869" s="8" t="s">
        <v>2121</v>
      </c>
      <c r="D869" s="7" t="s">
        <v>72</v>
      </c>
      <c r="E869" s="7" t="s">
        <v>81</v>
      </c>
      <c r="F869" s="7" t="s">
        <v>128</v>
      </c>
      <c r="G869" s="9">
        <v>94</v>
      </c>
      <c r="H869" s="9">
        <v>116</v>
      </c>
      <c r="I869" s="9">
        <v>59</v>
      </c>
      <c r="J869" s="9">
        <v>51</v>
      </c>
      <c r="K869" s="9">
        <v>52</v>
      </c>
      <c r="L869" s="9">
        <v>51</v>
      </c>
      <c r="M869" s="9">
        <v>53</v>
      </c>
      <c r="N869" s="9">
        <v>62</v>
      </c>
      <c r="O869" s="9">
        <v>53</v>
      </c>
      <c r="P869" s="9">
        <v>28</v>
      </c>
      <c r="Q869" s="10">
        <v>109</v>
      </c>
      <c r="R869" s="11">
        <v>11</v>
      </c>
      <c r="S869" s="11">
        <v>1</v>
      </c>
      <c r="T869" s="11">
        <v>101</v>
      </c>
      <c r="U869" s="11">
        <v>103</v>
      </c>
      <c r="V869" s="11">
        <v>1</v>
      </c>
      <c r="W869" s="11">
        <v>103</v>
      </c>
      <c r="X869" s="11">
        <f t="shared" si="182"/>
        <v>429</v>
      </c>
      <c r="Y869" s="11">
        <f t="shared" si="183"/>
        <v>4880</v>
      </c>
      <c r="Z869" s="11">
        <f t="shared" si="184"/>
        <v>910</v>
      </c>
      <c r="AA869" s="11">
        <f t="shared" si="185"/>
        <v>4060</v>
      </c>
      <c r="AB869" s="11">
        <f t="shared" si="186"/>
        <v>4060</v>
      </c>
      <c r="AC869" s="6">
        <f t="shared" si="187"/>
        <v>4610</v>
      </c>
      <c r="AD869" s="9" t="s">
        <v>543</v>
      </c>
      <c r="AE869" s="3" t="str">
        <f>IF(ISERROR(VLOOKUP($AD869,技まとめ!$A$1:$F$380,6,FALSE)),"－",VLOOKUP($AD869,技まとめ!$A$1:$F$380,6,FALSE))</f>
        <v>SC</v>
      </c>
      <c r="AF869" s="3">
        <f>IF(ISERROR(VLOOKUP($AD869,技まとめ!$A$1:$F$380,3,FALSE)),"－",VLOOKUP($AD869,技まとめ!$A$1:$F$380,3,FALSE))</f>
        <v>25</v>
      </c>
      <c r="AG869" s="3">
        <f>IF(ISERROR(VLOOKUP($AD869,技まとめ!$A$1:$F$380,5,FALSE)),"－",VLOOKUP($AD869,技まとめ!$A$1:$F$380,5,FALSE))</f>
        <v>20</v>
      </c>
      <c r="AH869" s="3" t="str">
        <f>IF($E869=IF(ISERROR(VLOOKUP($AD869,技まとめ!$A$1:$F$380,4,FALSE)),"－",VLOOKUP($AD869,技まとめ!$A$1:$F$380,4,FALSE)),"一致","")</f>
        <v>一致</v>
      </c>
      <c r="AI869" s="9" t="s">
        <v>214</v>
      </c>
      <c r="AJ869" s="3" t="str">
        <f>IF(ISERROR(VLOOKUP($AI869,技まとめ!$A$1:$F$380,6,FALSE)),"－",VLOOKUP($AI869,技まとめ!$A$1:$F$380,6,FALSE))</f>
        <v>DR</v>
      </c>
      <c r="AK869" s="3">
        <f>IF(ISERROR(VLOOKUP($AI869,技まとめ!$A$1:$F$380,3,FALSE)),"－",VLOOKUP($AI869,技まとめ!$A$1:$F$380,3,FALSE))</f>
        <v>27</v>
      </c>
      <c r="AL869" s="3">
        <f>IF(ISERROR(VLOOKUP($AI869,技まとめ!$A$1:$F$380,5,FALSE)),"－",VLOOKUP($AI869,技まとめ!$A$1:$F$380,5,FALSE))</f>
        <v>25</v>
      </c>
      <c r="AM869" s="3" t="str">
        <f>IF($E869=IF(ISERROR(VLOOKUP($AI869,技まとめ!$A$1:$F$380,4,FALSE)),"－",VLOOKUP($AI869,技まとめ!$A$1:$F$380,4,FALSE)),"一致","")</f>
        <v>一致</v>
      </c>
      <c r="AN869" s="9" t="s">
        <v>335</v>
      </c>
      <c r="AO869" s="3" t="str">
        <f>IF(ISERROR(VLOOKUP($AN869,技まとめ!$A$1:$F$380,6,FALSE)),"－",VLOOKUP($AN869,技まとめ!$A$1:$F$380,6,FALSE))</f>
        <v>SC</v>
      </c>
      <c r="AP869" s="3">
        <f>IF(ISERROR(VLOOKUP($AN869,技まとめ!$A$1:$F$380,3,FALSE)),"－",VLOOKUP($AN869,技まとめ!$A$1:$F$380,3,FALSE))</f>
        <v>51</v>
      </c>
      <c r="AQ869" s="3">
        <f>IF(ISERROR(VLOOKUP($AN869,技まとめ!$A$1:$F$380,5,FALSE)),"－",VLOOKUP($AN869,技まとめ!$A$1:$F$380,5,FALSE))</f>
        <v>31</v>
      </c>
      <c r="AR869" s="3" t="str">
        <f>IF($E869=IF(ISERROR(VLOOKUP($AN869,技まとめ!$A$1:$F$380,4,FALSE)),"－",VLOOKUP($AN869,技まとめ!$A$1:$F$380,4,FALSE)),"一致","")</f>
        <v/>
      </c>
      <c r="AS869" s="9" t="s">
        <v>222</v>
      </c>
      <c r="AT869" s="3" t="str">
        <f>IF(ISERROR(VLOOKUP($AS869,技まとめ!$A$1:$F$380,6,FALSE)),"－",VLOOKUP($AS869,技まとめ!$A$1:$F$380,6,FALSE))</f>
        <v>BS</v>
      </c>
      <c r="AU869" s="3">
        <f>IF(ISERROR(VLOOKUP($AS869,技まとめ!$A$1:$F$380,3,FALSE)),"－",VLOOKUP($AS869,技まとめ!$A$1:$F$380,3,FALSE))</f>
        <v>57</v>
      </c>
      <c r="AV869" s="3">
        <f>IF(ISERROR(VLOOKUP($AS869,技まとめ!$A$1:$F$380,5,FALSE)),"－",VLOOKUP($AS869,技まとめ!$A$1:$F$380,5,FALSE))</f>
        <v>34</v>
      </c>
      <c r="AW869" s="3" t="str">
        <f>IF($E869=IF(ISERROR(VLOOKUP($AS869,技まとめ!$A$1:$F$380,4,FALSE)),"－",VLOOKUP($AS869,技まとめ!$A$1:$F$380,4,FALSE)),"一致","")</f>
        <v>一致</v>
      </c>
      <c r="AX869" s="12" t="str">
        <f t="shared" si="188"/>
        <v>スピニングシュートムーンサルトダイナマイトシュートホークショット</v>
      </c>
      <c r="AY869" s="12" t="str">
        <f t="shared" si="189"/>
        <v>スピニングシュートムーンサルトダイナマイトシュートホークショット</v>
      </c>
      <c r="AZ869" s="12" t="str">
        <f t="shared" si="190"/>
        <v>スピニングシュートムーンサルトダイナマイトシュートホークショット</v>
      </c>
      <c r="BA869" s="12" t="str">
        <f t="shared" si="191"/>
        <v>スピニングシュートムーンサルトダイナマイトシュートホークショット</v>
      </c>
      <c r="BB869" s="11" t="str">
        <f t="shared" si="192"/>
        <v>SCDRSCBS</v>
      </c>
      <c r="BC869" s="11" t="str">
        <f t="shared" si="193"/>
        <v>SCDRSCBS</v>
      </c>
      <c r="BD869" s="11" t="str">
        <f t="shared" si="194"/>
        <v>SCDRSCBS</v>
      </c>
      <c r="BE869" s="11" t="str">
        <f t="shared" si="195"/>
        <v>SCDRSCBS</v>
      </c>
    </row>
    <row r="870" spans="1:57" ht="11.25" hidden="1" customHeight="1">
      <c r="A870" s="6">
        <v>868</v>
      </c>
      <c r="B870" s="7" t="s">
        <v>2122</v>
      </c>
      <c r="C870" s="8" t="s">
        <v>2123</v>
      </c>
      <c r="D870" s="7" t="s">
        <v>72</v>
      </c>
      <c r="E870" s="7" t="s">
        <v>81</v>
      </c>
      <c r="F870" s="7" t="s">
        <v>128</v>
      </c>
      <c r="G870" s="9">
        <v>136</v>
      </c>
      <c r="H870" s="9">
        <v>97</v>
      </c>
      <c r="I870" s="9">
        <v>48</v>
      </c>
      <c r="J870" s="9">
        <v>53</v>
      </c>
      <c r="K870" s="9">
        <v>56</v>
      </c>
      <c r="L870" s="9">
        <v>51</v>
      </c>
      <c r="M870" s="9">
        <v>57</v>
      </c>
      <c r="N870" s="9">
        <v>53</v>
      </c>
      <c r="O870" s="9">
        <v>56</v>
      </c>
      <c r="P870" s="9">
        <v>56</v>
      </c>
      <c r="Q870" s="10">
        <v>98</v>
      </c>
      <c r="R870" s="11">
        <v>36</v>
      </c>
      <c r="S870" s="11">
        <v>1</v>
      </c>
      <c r="T870" s="11">
        <v>101</v>
      </c>
      <c r="U870" s="11">
        <v>107</v>
      </c>
      <c r="V870" s="11">
        <v>1</v>
      </c>
      <c r="W870" s="11">
        <v>106</v>
      </c>
      <c r="X870" s="11">
        <f t="shared" si="182"/>
        <v>450</v>
      </c>
      <c r="Y870" s="11">
        <f t="shared" si="183"/>
        <v>4455</v>
      </c>
      <c r="Z870" s="11">
        <f t="shared" si="184"/>
        <v>1800</v>
      </c>
      <c r="AA870" s="11">
        <f t="shared" si="185"/>
        <v>4075</v>
      </c>
      <c r="AB870" s="11">
        <f t="shared" si="186"/>
        <v>4075</v>
      </c>
      <c r="AC870" s="6">
        <f t="shared" si="187"/>
        <v>4750</v>
      </c>
      <c r="AD870" s="9" t="s">
        <v>210</v>
      </c>
      <c r="AE870" s="3" t="str">
        <f>IF(ISERROR(VLOOKUP($AD870,技まとめ!$A$1:$F$380,6,FALSE)),"－",VLOOKUP($AD870,技まとめ!$A$1:$F$380,6,FALSE))</f>
        <v>NS</v>
      </c>
      <c r="AF870" s="3">
        <f>IF(ISERROR(VLOOKUP($AD870,技まとめ!$A$1:$F$380,3,FALSE)),"－",VLOOKUP($AD870,技まとめ!$A$1:$F$380,3,FALSE))</f>
        <v>25</v>
      </c>
      <c r="AG870" s="3">
        <f>IF(ISERROR(VLOOKUP($AD870,技まとめ!$A$1:$F$380,5,FALSE)),"－",VLOOKUP($AD870,技まとめ!$A$1:$F$380,5,FALSE))</f>
        <v>20</v>
      </c>
      <c r="AH870" s="3" t="str">
        <f>IF($E870=IF(ISERROR(VLOOKUP($AD870,技まとめ!$A$1:$F$380,4,FALSE)),"－",VLOOKUP($AD870,技まとめ!$A$1:$F$380,4,FALSE)),"一致","")</f>
        <v>一致</v>
      </c>
      <c r="AI870" s="9" t="s">
        <v>481</v>
      </c>
      <c r="AJ870" s="3" t="str">
        <f>IF(ISERROR(VLOOKUP($AI870,技まとめ!$A$1:$F$380,6,FALSE)),"－",VLOOKUP($AI870,技まとめ!$A$1:$F$380,6,FALSE))</f>
        <v>SC</v>
      </c>
      <c r="AK870" s="3">
        <f>IF(ISERROR(VLOOKUP($AI870,技まとめ!$A$1:$F$380,3,FALSE)),"－",VLOOKUP($AI870,技まとめ!$A$1:$F$380,3,FALSE))</f>
        <v>59</v>
      </c>
      <c r="AL870" s="3">
        <f>IF(ISERROR(VLOOKUP($AI870,技まとめ!$A$1:$F$380,5,FALSE)),"－",VLOOKUP($AI870,技まとめ!$A$1:$F$380,5,FALSE))</f>
        <v>34</v>
      </c>
      <c r="AM870" s="3" t="str">
        <f>IF($E870=IF(ISERROR(VLOOKUP($AI870,技まとめ!$A$1:$F$380,4,FALSE)),"－",VLOOKUP($AI870,技まとめ!$A$1:$F$380,4,FALSE)),"一致","")</f>
        <v/>
      </c>
      <c r="AN870" s="9" t="s">
        <v>98</v>
      </c>
      <c r="AO870" s="3" t="str">
        <f>IF(ISERROR(VLOOKUP($AN870,技まとめ!$A$1:$F$380,6,FALSE)),"－",VLOOKUP($AN870,技まとめ!$A$1:$F$380,6,FALSE))</f>
        <v>BL</v>
      </c>
      <c r="AP870" s="3">
        <f>IF(ISERROR(VLOOKUP($AN870,技まとめ!$A$1:$F$380,3,FALSE)),"－",VLOOKUP($AN870,技まとめ!$A$1:$F$380,3,FALSE))</f>
        <v>58</v>
      </c>
      <c r="AQ870" s="3">
        <f>IF(ISERROR(VLOOKUP($AN870,技まとめ!$A$1:$F$380,5,FALSE)),"－",VLOOKUP($AN870,技まとめ!$A$1:$F$380,5,FALSE))</f>
        <v>39</v>
      </c>
      <c r="AR870" s="3" t="str">
        <f>IF($E870=IF(ISERROR(VLOOKUP($AN870,技まとめ!$A$1:$F$380,4,FALSE)),"－",VLOOKUP($AN870,技まとめ!$A$1:$F$380,4,FALSE)),"一致","")</f>
        <v/>
      </c>
      <c r="AS870" s="9" t="s">
        <v>756</v>
      </c>
      <c r="AT870" s="3" t="str">
        <f>IF(ISERROR(VLOOKUP($AS870,技まとめ!$A$1:$F$380,6,FALSE)),"－",VLOOKUP($AS870,技まとめ!$A$1:$F$380,6,FALSE))</f>
        <v>BB</v>
      </c>
      <c r="AU870" s="3">
        <f>IF(ISERROR(VLOOKUP($AS870,技まとめ!$A$1:$F$380,3,FALSE)),"－",VLOOKUP($AS870,技まとめ!$A$1:$F$380,3,FALSE))</f>
        <v>65</v>
      </c>
      <c r="AV870" s="3">
        <f>IF(ISERROR(VLOOKUP($AS870,技まとめ!$A$1:$F$380,5,FALSE)),"－",VLOOKUP($AS870,技まとめ!$A$1:$F$380,5,FALSE))</f>
        <v>42</v>
      </c>
      <c r="AW870" s="3" t="str">
        <f>IF($E870=IF(ISERROR(VLOOKUP($AS870,技まとめ!$A$1:$F$380,4,FALSE)),"－",VLOOKUP($AS870,技まとめ!$A$1:$F$380,4,FALSE)),"一致","")</f>
        <v/>
      </c>
      <c r="AX870" s="12" t="str">
        <f t="shared" si="188"/>
        <v>スパイラルショットトカチェフボンバーかげぬいボルケイノカット</v>
      </c>
      <c r="AY870" s="12" t="str">
        <f t="shared" si="189"/>
        <v>スパイラルショットトカチェフボンバーかげぬいボルケイノカット</v>
      </c>
      <c r="AZ870" s="12" t="str">
        <f t="shared" si="190"/>
        <v>スパイラルショットトカチェフボンバーかげぬいボルケイノカット</v>
      </c>
      <c r="BA870" s="12" t="str">
        <f t="shared" si="191"/>
        <v>スパイラルショットトカチェフボンバーかげぬいボルケイノカット</v>
      </c>
      <c r="BB870" s="11" t="str">
        <f t="shared" si="192"/>
        <v>NSSCBLBB</v>
      </c>
      <c r="BC870" s="11" t="str">
        <f t="shared" si="193"/>
        <v>NSSCBLBB</v>
      </c>
      <c r="BD870" s="11" t="str">
        <f t="shared" si="194"/>
        <v>NSSCBLBB</v>
      </c>
      <c r="BE870" s="11" t="str">
        <f t="shared" si="195"/>
        <v>NSSCBLBB</v>
      </c>
    </row>
    <row r="871" spans="1:57" ht="11.25" hidden="1" customHeight="1">
      <c r="A871" s="6">
        <v>869</v>
      </c>
      <c r="B871" s="7" t="s">
        <v>2124</v>
      </c>
      <c r="C871" s="8" t="s">
        <v>2125</v>
      </c>
      <c r="D871" s="7" t="s">
        <v>72</v>
      </c>
      <c r="E871" s="7" t="s">
        <v>73</v>
      </c>
      <c r="F871" s="7" t="s">
        <v>128</v>
      </c>
      <c r="G871" s="9">
        <v>133</v>
      </c>
      <c r="H871" s="9">
        <v>90</v>
      </c>
      <c r="I871" s="9">
        <v>46</v>
      </c>
      <c r="J871" s="9">
        <v>44</v>
      </c>
      <c r="K871" s="9">
        <v>44</v>
      </c>
      <c r="L871" s="9">
        <v>45</v>
      </c>
      <c r="M871" s="9">
        <v>49</v>
      </c>
      <c r="N871" s="9">
        <v>44</v>
      </c>
      <c r="O871" s="9">
        <v>48</v>
      </c>
      <c r="P871" s="9">
        <v>105</v>
      </c>
      <c r="Q871" s="10">
        <v>96</v>
      </c>
      <c r="R871" s="11">
        <v>55</v>
      </c>
      <c r="S871" s="11">
        <v>1</v>
      </c>
      <c r="T871" s="11">
        <v>95</v>
      </c>
      <c r="U871" s="11">
        <v>99</v>
      </c>
      <c r="V871" s="11">
        <v>1</v>
      </c>
      <c r="W871" s="11">
        <v>98</v>
      </c>
      <c r="X871" s="11">
        <f t="shared" si="182"/>
        <v>445</v>
      </c>
      <c r="Y871" s="11">
        <f t="shared" si="183"/>
        <v>4335</v>
      </c>
      <c r="Z871" s="11">
        <f t="shared" si="184"/>
        <v>2425</v>
      </c>
      <c r="AA871" s="11">
        <f t="shared" si="185"/>
        <v>3825</v>
      </c>
      <c r="AB871" s="11">
        <f t="shared" si="186"/>
        <v>3825</v>
      </c>
      <c r="AC871" s="6">
        <f t="shared" si="187"/>
        <v>4565</v>
      </c>
      <c r="AD871" s="9" t="s">
        <v>500</v>
      </c>
      <c r="AE871" s="3" t="str">
        <f>IF(ISERROR(VLOOKUP($AD871,技まとめ!$A$1:$F$380,6,FALSE)),"－",VLOOKUP($AD871,技まとめ!$A$1:$F$380,6,FALSE))</f>
        <v>SC</v>
      </c>
      <c r="AF871" s="3">
        <f>IF(ISERROR(VLOOKUP($AD871,技まとめ!$A$1:$F$380,3,FALSE)),"－",VLOOKUP($AD871,技まとめ!$A$1:$F$380,3,FALSE))</f>
        <v>31</v>
      </c>
      <c r="AG871" s="3">
        <f>IF(ISERROR(VLOOKUP($AD871,技まとめ!$A$1:$F$380,5,FALSE)),"－",VLOOKUP($AD871,技まとめ!$A$1:$F$380,5,FALSE))</f>
        <v>22</v>
      </c>
      <c r="AH871" s="3" t="str">
        <f>IF($E871=IF(ISERROR(VLOOKUP($AD871,技まとめ!$A$1:$F$380,4,FALSE)),"－",VLOOKUP($AD871,技まとめ!$A$1:$F$380,4,FALSE)),"一致","")</f>
        <v>一致</v>
      </c>
      <c r="AI871" s="9" t="s">
        <v>123</v>
      </c>
      <c r="AJ871" s="3" t="str">
        <f>IF(ISERROR(VLOOKUP($AI871,技まとめ!$A$1:$F$380,6,FALSE)),"－",VLOOKUP($AI871,技まとめ!$A$1:$F$380,6,FALSE))</f>
        <v>DR</v>
      </c>
      <c r="AK871" s="3">
        <f>IF(ISERROR(VLOOKUP($AI871,技まとめ!$A$1:$F$380,3,FALSE)),"－",VLOOKUP($AI871,技まとめ!$A$1:$F$380,3,FALSE))</f>
        <v>36</v>
      </c>
      <c r="AL871" s="3">
        <f>IF(ISERROR(VLOOKUP($AI871,技まとめ!$A$1:$F$380,5,FALSE)),"－",VLOOKUP($AI871,技まとめ!$A$1:$F$380,5,FALSE))</f>
        <v>27</v>
      </c>
      <c r="AM871" s="3" t="str">
        <f>IF($E871=IF(ISERROR(VLOOKUP($AI871,技まとめ!$A$1:$F$380,4,FALSE)),"－",VLOOKUP($AI871,技まとめ!$A$1:$F$380,4,FALSE)),"一致","")</f>
        <v>一致</v>
      </c>
      <c r="AN871" s="9" t="s">
        <v>557</v>
      </c>
      <c r="AO871" s="3" t="str">
        <f>IF(ISERROR(VLOOKUP($AN871,技まとめ!$A$1:$F$380,6,FALSE)),"－",VLOOKUP($AN871,技まとめ!$A$1:$F$380,6,FALSE))</f>
        <v>LS</v>
      </c>
      <c r="AP871" s="3">
        <f>IF(ISERROR(VLOOKUP($AN871,技まとめ!$A$1:$F$380,3,FALSE)),"－",VLOOKUP($AN871,技まとめ!$A$1:$F$380,3,FALSE))</f>
        <v>101</v>
      </c>
      <c r="AQ871" s="3">
        <f>IF(ISERROR(VLOOKUP($AN871,技まとめ!$A$1:$F$380,5,FALSE)),"－",VLOOKUP($AN871,技まとめ!$A$1:$F$380,5,FALSE))</f>
        <v>66</v>
      </c>
      <c r="AR871" s="3" t="str">
        <f>IF($E871=IF(ISERROR(VLOOKUP($AN871,技まとめ!$A$1:$F$380,4,FALSE)),"－",VLOOKUP($AN871,技まとめ!$A$1:$F$380,4,FALSE)),"一致","")</f>
        <v/>
      </c>
      <c r="AS871" s="9" t="s">
        <v>886</v>
      </c>
      <c r="AT871" s="3" t="str">
        <f>IF(ISERROR(VLOOKUP($AS871,技まとめ!$A$1:$F$380,6,FALSE)),"－",VLOOKUP($AS871,技まとめ!$A$1:$F$380,6,FALSE))</f>
        <v>CA</v>
      </c>
      <c r="AU871" s="3">
        <f>IF(ISERROR(VLOOKUP($AS871,技まとめ!$A$1:$F$380,3,FALSE)),"－",VLOOKUP($AS871,技まとめ!$A$1:$F$380,3,FALSE))</f>
        <v>58</v>
      </c>
      <c r="AV871" s="3">
        <f>IF(ISERROR(VLOOKUP($AS871,技まとめ!$A$1:$F$380,5,FALSE)),"－",VLOOKUP($AS871,技まとめ!$A$1:$F$380,5,FALSE))</f>
        <v>37</v>
      </c>
      <c r="AW871" s="3" t="str">
        <f>IF($E871=IF(ISERROR(VLOOKUP($AS871,技まとめ!$A$1:$F$380,4,FALSE)),"－",VLOOKUP($AS871,技まとめ!$A$1:$F$380,4,FALSE)),"一致","")</f>
        <v/>
      </c>
      <c r="AX871" s="12" t="str">
        <f t="shared" si="188"/>
        <v>つちだるまごりむちゅうトリプルブーストかえんほうしゃ</v>
      </c>
      <c r="AY871" s="12" t="str">
        <f t="shared" si="189"/>
        <v>つちだるまごりむちゅうトリプルブーストかえんほうしゃ</v>
      </c>
      <c r="AZ871" s="12" t="str">
        <f t="shared" si="190"/>
        <v>つちだるまごりむちゅうトリプルブーストかえんほうしゃ</v>
      </c>
      <c r="BA871" s="12" t="str">
        <f t="shared" si="191"/>
        <v>つちだるまごりむちゅうトリプルブーストかえんほうしゃ</v>
      </c>
      <c r="BB871" s="11" t="str">
        <f t="shared" si="192"/>
        <v>SCDRLSCA</v>
      </c>
      <c r="BC871" s="11" t="str">
        <f t="shared" si="193"/>
        <v>SCDRLSCA</v>
      </c>
      <c r="BD871" s="11" t="str">
        <f t="shared" si="194"/>
        <v>SCDRLSCA</v>
      </c>
      <c r="BE871" s="11" t="str">
        <f t="shared" si="195"/>
        <v>SCDRLSCA</v>
      </c>
    </row>
    <row r="872" spans="1:57" ht="11.25" hidden="1" customHeight="1">
      <c r="A872" s="6">
        <v>870</v>
      </c>
      <c r="B872" s="7" t="s">
        <v>2126</v>
      </c>
      <c r="C872" s="8" t="s">
        <v>2127</v>
      </c>
      <c r="D872" s="7" t="s">
        <v>72</v>
      </c>
      <c r="E872" s="7" t="s">
        <v>95</v>
      </c>
      <c r="F872" s="7" t="s">
        <v>109</v>
      </c>
      <c r="G872" s="9">
        <v>122</v>
      </c>
      <c r="H872" s="9">
        <v>98</v>
      </c>
      <c r="I872" s="9">
        <v>56</v>
      </c>
      <c r="J872" s="9">
        <v>62</v>
      </c>
      <c r="K872" s="9">
        <v>50</v>
      </c>
      <c r="L872" s="9">
        <v>60</v>
      </c>
      <c r="M872" s="9">
        <v>53</v>
      </c>
      <c r="N872" s="9">
        <v>62</v>
      </c>
      <c r="O872" s="9">
        <v>53</v>
      </c>
      <c r="P872" s="9">
        <v>25</v>
      </c>
      <c r="Q872" s="10">
        <v>106</v>
      </c>
      <c r="R872" s="11">
        <v>17</v>
      </c>
      <c r="S872" s="11">
        <v>1</v>
      </c>
      <c r="T872" s="11">
        <v>110</v>
      </c>
      <c r="U872" s="11">
        <v>103</v>
      </c>
      <c r="V872" s="11">
        <v>1</v>
      </c>
      <c r="W872" s="11">
        <v>103</v>
      </c>
      <c r="X872" s="11">
        <f t="shared" si="182"/>
        <v>441</v>
      </c>
      <c r="Y872" s="11">
        <f t="shared" si="183"/>
        <v>4760</v>
      </c>
      <c r="Z872" s="11">
        <f t="shared" si="184"/>
        <v>1120</v>
      </c>
      <c r="AA872" s="11">
        <f t="shared" si="185"/>
        <v>4375</v>
      </c>
      <c r="AB872" s="11">
        <f t="shared" si="186"/>
        <v>4375</v>
      </c>
      <c r="AC872" s="6">
        <f t="shared" si="187"/>
        <v>5000</v>
      </c>
      <c r="AD872" s="9" t="s">
        <v>634</v>
      </c>
      <c r="AE872" s="3" t="str">
        <f>IF(ISERROR(VLOOKUP($AD872,技まとめ!$A$1:$F$380,6,FALSE)),"－",VLOOKUP($AD872,技まとめ!$A$1:$F$380,6,FALSE))</f>
        <v>DR</v>
      </c>
      <c r="AF872" s="3">
        <f>IF(ISERROR(VLOOKUP($AD872,技まとめ!$A$1:$F$380,3,FALSE)),"－",VLOOKUP($AD872,技まとめ!$A$1:$F$380,3,FALSE))</f>
        <v>13</v>
      </c>
      <c r="AG872" s="3">
        <f>IF(ISERROR(VLOOKUP($AD872,技まとめ!$A$1:$F$380,5,FALSE)),"－",VLOOKUP($AD872,技まとめ!$A$1:$F$380,5,FALSE))</f>
        <v>20</v>
      </c>
      <c r="AH872" s="3" t="str">
        <f>IF($E872=IF(ISERROR(VLOOKUP($AD872,技まとめ!$A$1:$F$380,4,FALSE)),"－",VLOOKUP($AD872,技まとめ!$A$1:$F$380,4,FALSE)),"一致","")</f>
        <v/>
      </c>
      <c r="AI872" s="9" t="s">
        <v>330</v>
      </c>
      <c r="AJ872" s="3" t="str">
        <f>IF(ISERROR(VLOOKUP($AI872,技まとめ!$A$1:$F$380,6,FALSE)),"－",VLOOKUP($AI872,技まとめ!$A$1:$F$380,6,FALSE))</f>
        <v>SC</v>
      </c>
      <c r="AK872" s="3">
        <f>IF(ISERROR(VLOOKUP($AI872,技まとめ!$A$1:$F$380,3,FALSE)),"－",VLOOKUP($AI872,技まとめ!$A$1:$F$380,3,FALSE))</f>
        <v>44</v>
      </c>
      <c r="AL872" s="3">
        <f>IF(ISERROR(VLOOKUP($AI872,技まとめ!$A$1:$F$380,5,FALSE)),"－",VLOOKUP($AI872,技まとめ!$A$1:$F$380,5,FALSE))</f>
        <v>28</v>
      </c>
      <c r="AM872" s="3" t="str">
        <f>IF($E872=IF(ISERROR(VLOOKUP($AI872,技まとめ!$A$1:$F$380,4,FALSE)),"－",VLOOKUP($AI872,技まとめ!$A$1:$F$380,4,FALSE)),"一致","")</f>
        <v/>
      </c>
      <c r="AN872" s="9" t="s">
        <v>671</v>
      </c>
      <c r="AO872" s="3" t="str">
        <f>IF(ISERROR(VLOOKUP($AN872,技まとめ!$A$1:$F$380,6,FALSE)),"－",VLOOKUP($AN872,技まとめ!$A$1:$F$380,6,FALSE))</f>
        <v>BL</v>
      </c>
      <c r="AP872" s="3">
        <f>IF(ISERROR(VLOOKUP($AN872,技まとめ!$A$1:$F$380,3,FALSE)),"－",VLOOKUP($AN872,技まとめ!$A$1:$F$380,3,FALSE))</f>
        <v>56</v>
      </c>
      <c r="AQ872" s="3">
        <f>IF(ISERROR(VLOOKUP($AN872,技まとめ!$A$1:$F$380,5,FALSE)),"－",VLOOKUP($AN872,技まとめ!$A$1:$F$380,5,FALSE))</f>
        <v>39</v>
      </c>
      <c r="AR872" s="3" t="str">
        <f>IF($E872=IF(ISERROR(VLOOKUP($AN872,技まとめ!$A$1:$F$380,4,FALSE)),"－",VLOOKUP($AN872,技まとめ!$A$1:$F$380,4,FALSE)),"一致","")</f>
        <v/>
      </c>
      <c r="AS872" s="9" t="s">
        <v>169</v>
      </c>
      <c r="AT872" s="3" t="str">
        <f>IF(ISERROR(VLOOKUP($AS872,技まとめ!$A$1:$F$380,6,FALSE)),"－",VLOOKUP($AS872,技まとめ!$A$1:$F$380,6,FALSE))</f>
        <v>DR</v>
      </c>
      <c r="AU872" s="3">
        <f>IF(ISERROR(VLOOKUP($AS872,技まとめ!$A$1:$F$380,3,FALSE)),"－",VLOOKUP($AS872,技まとめ!$A$1:$F$380,3,FALSE))</f>
        <v>71</v>
      </c>
      <c r="AV872" s="3">
        <f>IF(ISERROR(VLOOKUP($AS872,技まとめ!$A$1:$F$380,5,FALSE)),"－",VLOOKUP($AS872,技まとめ!$A$1:$F$380,5,FALSE))</f>
        <v>44</v>
      </c>
      <c r="AW872" s="3" t="str">
        <f>IF($E872=IF(ISERROR(VLOOKUP($AS872,技まとめ!$A$1:$F$380,4,FALSE)),"－",VLOOKUP($AS872,技まとめ!$A$1:$F$380,4,FALSE)),"一致","")</f>
        <v>一致</v>
      </c>
      <c r="AX872" s="12" t="str">
        <f t="shared" si="188"/>
        <v>たまのりピエロクロスドライブフレイムダンスエコーボール</v>
      </c>
      <c r="AY872" s="12" t="str">
        <f t="shared" si="189"/>
        <v>たまのりピエロクロスドライブフレイムダンスエコーボール</v>
      </c>
      <c r="AZ872" s="12" t="str">
        <f t="shared" si="190"/>
        <v>たまのりピエロクロスドライブフレイムダンスエコーボール</v>
      </c>
      <c r="BA872" s="12" t="str">
        <f t="shared" si="191"/>
        <v>たまのりピエロクロスドライブフレイムダンスエコーボール</v>
      </c>
      <c r="BB872" s="11" t="str">
        <f t="shared" si="192"/>
        <v>DRSCBLDR</v>
      </c>
      <c r="BC872" s="11" t="str">
        <f t="shared" si="193"/>
        <v>DRSCBLDR</v>
      </c>
      <c r="BD872" s="11" t="str">
        <f t="shared" si="194"/>
        <v>DRSCBLDR</v>
      </c>
      <c r="BE872" s="11" t="str">
        <f t="shared" si="195"/>
        <v>DRSCBLDR</v>
      </c>
    </row>
    <row r="873" spans="1:57" ht="11.25" hidden="1" customHeight="1">
      <c r="A873" s="6">
        <v>871</v>
      </c>
      <c r="B873" s="7" t="s">
        <v>2128</v>
      </c>
      <c r="C873" s="8" t="s">
        <v>2129</v>
      </c>
      <c r="D873" s="7" t="s">
        <v>72</v>
      </c>
      <c r="E873" s="7" t="s">
        <v>95</v>
      </c>
      <c r="F873" s="7" t="s">
        <v>109</v>
      </c>
      <c r="G873" s="9">
        <v>120</v>
      </c>
      <c r="H873" s="9">
        <v>116</v>
      </c>
      <c r="I873" s="9">
        <v>56</v>
      </c>
      <c r="J873" s="9">
        <v>56</v>
      </c>
      <c r="K873" s="9">
        <v>54</v>
      </c>
      <c r="L873" s="9">
        <v>59</v>
      </c>
      <c r="M873" s="9">
        <v>51</v>
      </c>
      <c r="N873" s="9">
        <v>52</v>
      </c>
      <c r="O873" s="9">
        <v>52</v>
      </c>
      <c r="P873" s="9">
        <v>42</v>
      </c>
      <c r="Q873" s="10">
        <v>106</v>
      </c>
      <c r="R873" s="11">
        <v>22</v>
      </c>
      <c r="S873" s="11">
        <v>1</v>
      </c>
      <c r="T873" s="11">
        <v>109</v>
      </c>
      <c r="U873" s="11">
        <v>101</v>
      </c>
      <c r="V873" s="11">
        <v>1</v>
      </c>
      <c r="W873" s="11">
        <v>102</v>
      </c>
      <c r="X873" s="11">
        <f t="shared" si="182"/>
        <v>442</v>
      </c>
      <c r="Y873" s="11">
        <f t="shared" si="183"/>
        <v>4755</v>
      </c>
      <c r="Z873" s="11">
        <f t="shared" si="184"/>
        <v>1290</v>
      </c>
      <c r="AA873" s="11">
        <f t="shared" si="185"/>
        <v>4335</v>
      </c>
      <c r="AB873" s="11">
        <f t="shared" si="186"/>
        <v>4335</v>
      </c>
      <c r="AC873" s="6">
        <f t="shared" si="187"/>
        <v>4980</v>
      </c>
      <c r="AD873" s="9" t="s">
        <v>215</v>
      </c>
      <c r="AE873" s="3" t="str">
        <f>IF(ISERROR(VLOOKUP($AD873,技まとめ!$A$1:$F$380,6,FALSE)),"－",VLOOKUP($AD873,技まとめ!$A$1:$F$380,6,FALSE))</f>
        <v>DR</v>
      </c>
      <c r="AF873" s="3">
        <f>IF(ISERROR(VLOOKUP($AD873,技まとめ!$A$1:$F$380,3,FALSE)),"－",VLOOKUP($AD873,技まとめ!$A$1:$F$380,3,FALSE))</f>
        <v>15</v>
      </c>
      <c r="AG873" s="3">
        <f>IF(ISERROR(VLOOKUP($AD873,技まとめ!$A$1:$F$380,5,FALSE)),"－",VLOOKUP($AD873,技まとめ!$A$1:$F$380,5,FALSE))</f>
        <v>20</v>
      </c>
      <c r="AH873" s="3" t="str">
        <f>IF($E873=IF(ISERROR(VLOOKUP($AD873,技まとめ!$A$1:$F$380,4,FALSE)),"－",VLOOKUP($AD873,技まとめ!$A$1:$F$380,4,FALSE)),"一致","")</f>
        <v/>
      </c>
      <c r="AI873" s="9" t="s">
        <v>111</v>
      </c>
      <c r="AJ873" s="3" t="str">
        <f>IF(ISERROR(VLOOKUP($AI873,技まとめ!$A$1:$F$380,6,FALSE)),"－",VLOOKUP($AI873,技まとめ!$A$1:$F$380,6,FALSE))</f>
        <v>SC</v>
      </c>
      <c r="AK873" s="3">
        <f>IF(ISERROR(VLOOKUP($AI873,技まとめ!$A$1:$F$380,3,FALSE)),"－",VLOOKUP($AI873,技まとめ!$A$1:$F$380,3,FALSE))</f>
        <v>23</v>
      </c>
      <c r="AL873" s="3">
        <f>IF(ISERROR(VLOOKUP($AI873,技まとめ!$A$1:$F$380,5,FALSE)),"－",VLOOKUP($AI873,技まとめ!$A$1:$F$380,5,FALSE))</f>
        <v>20</v>
      </c>
      <c r="AM873" s="3" t="str">
        <f>IF($E873=IF(ISERROR(VLOOKUP($AI873,技まとめ!$A$1:$F$380,4,FALSE)),"－",VLOOKUP($AI873,技まとめ!$A$1:$F$380,4,FALSE)),"一致","")</f>
        <v>一致</v>
      </c>
      <c r="AN873" s="9" t="s">
        <v>117</v>
      </c>
      <c r="AO873" s="3" t="str">
        <f>IF(ISERROR(VLOOKUP($AN873,技まとめ!$A$1:$F$380,6,FALSE)),"－",VLOOKUP($AN873,技まとめ!$A$1:$F$380,6,FALSE))</f>
        <v>SC</v>
      </c>
      <c r="AP873" s="3">
        <f>IF(ISERROR(VLOOKUP($AN873,技まとめ!$A$1:$F$380,3,FALSE)),"－",VLOOKUP($AN873,技まとめ!$A$1:$F$380,3,FALSE))</f>
        <v>38</v>
      </c>
      <c r="AQ873" s="3">
        <f>IF(ISERROR(VLOOKUP($AN873,技まとめ!$A$1:$F$380,5,FALSE)),"－",VLOOKUP($AN873,技まとめ!$A$1:$F$380,5,FALSE))</f>
        <v>25</v>
      </c>
      <c r="AR873" s="3" t="str">
        <f>IF($E873=IF(ISERROR(VLOOKUP($AN873,技まとめ!$A$1:$F$380,4,FALSE)),"－",VLOOKUP($AN873,技まとめ!$A$1:$F$380,4,FALSE)),"一致","")</f>
        <v/>
      </c>
      <c r="AS873" s="9" t="s">
        <v>1187</v>
      </c>
      <c r="AT873" s="3" t="str">
        <f>IF(ISERROR(VLOOKUP($AS873,技まとめ!$A$1:$F$380,6,FALSE)),"－",VLOOKUP($AS873,技まとめ!$A$1:$F$380,6,FALSE))</f>
        <v>DR</v>
      </c>
      <c r="AU873" s="3">
        <f>IF(ISERROR(VLOOKUP($AS873,技まとめ!$A$1:$F$380,3,FALSE)),"－",VLOOKUP($AS873,技まとめ!$A$1:$F$380,3,FALSE))</f>
        <v>90</v>
      </c>
      <c r="AV873" s="3">
        <f>IF(ISERROR(VLOOKUP($AS873,技まとめ!$A$1:$F$380,5,FALSE)),"－",VLOOKUP($AS873,技まとめ!$A$1:$F$380,5,FALSE))</f>
        <v>53</v>
      </c>
      <c r="AW873" s="3" t="str">
        <f>IF($E873=IF(ISERROR(VLOOKUP($AS873,技まとめ!$A$1:$F$380,4,FALSE)),"－",VLOOKUP($AS873,技まとめ!$A$1:$F$380,4,FALSE)),"一致","")</f>
        <v>一致</v>
      </c>
      <c r="AX873" s="12" t="str">
        <f t="shared" si="188"/>
        <v>たつまきせんぷうローリングキッククルクルヘッドデュアルパス</v>
      </c>
      <c r="AY873" s="12" t="str">
        <f t="shared" si="189"/>
        <v>たつまきせんぷうローリングキッククルクルヘッドデュアルパス</v>
      </c>
      <c r="AZ873" s="12" t="str">
        <f t="shared" si="190"/>
        <v>たつまきせんぷうローリングキッククルクルヘッドデュアルパス</v>
      </c>
      <c r="BA873" s="12" t="str">
        <f t="shared" si="191"/>
        <v>たつまきせんぷうローリングキッククルクルヘッドデュアルパス</v>
      </c>
      <c r="BB873" s="11" t="str">
        <f t="shared" si="192"/>
        <v>DRSCSCDR</v>
      </c>
      <c r="BC873" s="11" t="str">
        <f t="shared" si="193"/>
        <v>DRSCSCDR</v>
      </c>
      <c r="BD873" s="11" t="str">
        <f t="shared" si="194"/>
        <v>DRSCSCDR</v>
      </c>
      <c r="BE873" s="11" t="str">
        <f t="shared" si="195"/>
        <v>DRSCSCDR</v>
      </c>
    </row>
    <row r="874" spans="1:57" ht="11.25" hidden="1" customHeight="1">
      <c r="A874" s="6">
        <v>872</v>
      </c>
      <c r="B874" s="7" t="s">
        <v>2130</v>
      </c>
      <c r="C874" s="8" t="s">
        <v>2131</v>
      </c>
      <c r="D874" s="7" t="s">
        <v>72</v>
      </c>
      <c r="E874" s="7" t="s">
        <v>102</v>
      </c>
      <c r="F874" s="7" t="s">
        <v>82</v>
      </c>
      <c r="G874" s="9">
        <v>125</v>
      </c>
      <c r="H874" s="9">
        <v>105</v>
      </c>
      <c r="I874" s="9">
        <v>62</v>
      </c>
      <c r="J874" s="9">
        <v>63</v>
      </c>
      <c r="K874" s="9">
        <v>60</v>
      </c>
      <c r="L874" s="9">
        <v>59</v>
      </c>
      <c r="M874" s="9">
        <v>58</v>
      </c>
      <c r="N874" s="9">
        <v>60</v>
      </c>
      <c r="O874" s="9">
        <v>56</v>
      </c>
      <c r="P874" s="9">
        <v>25</v>
      </c>
      <c r="Q874" s="10">
        <v>112</v>
      </c>
      <c r="R874" s="11">
        <v>26</v>
      </c>
      <c r="S874" s="11">
        <v>1</v>
      </c>
      <c r="T874" s="11">
        <v>109</v>
      </c>
      <c r="U874" s="11">
        <v>108</v>
      </c>
      <c r="V874" s="11">
        <v>1</v>
      </c>
      <c r="W874" s="11">
        <v>106</v>
      </c>
      <c r="X874" s="11">
        <f t="shared" si="182"/>
        <v>463</v>
      </c>
      <c r="Y874" s="11">
        <f t="shared" si="183"/>
        <v>5015</v>
      </c>
      <c r="Z874" s="11">
        <f t="shared" si="184"/>
        <v>1450</v>
      </c>
      <c r="AA874" s="11">
        <f t="shared" si="185"/>
        <v>4355</v>
      </c>
      <c r="AB874" s="11">
        <f t="shared" si="186"/>
        <v>4355</v>
      </c>
      <c r="AC874" s="6">
        <f t="shared" si="187"/>
        <v>5020</v>
      </c>
      <c r="AD874" s="9" t="s">
        <v>668</v>
      </c>
      <c r="AE874" s="3" t="str">
        <f>IF(ISERROR(VLOOKUP($AD874,技まとめ!$A$1:$F$380,6,FALSE)),"－",VLOOKUP($AD874,技まとめ!$A$1:$F$380,6,FALSE))</f>
        <v>BL</v>
      </c>
      <c r="AF874" s="3">
        <f>IF(ISERROR(VLOOKUP($AD874,技まとめ!$A$1:$F$380,3,FALSE)),"－",VLOOKUP($AD874,技まとめ!$A$1:$F$380,3,FALSE))</f>
        <v>46</v>
      </c>
      <c r="AG874" s="3">
        <f>IF(ISERROR(VLOOKUP($AD874,技まとめ!$A$1:$F$380,5,FALSE)),"－",VLOOKUP($AD874,技まとめ!$A$1:$F$380,5,FALSE))</f>
        <v>33</v>
      </c>
      <c r="AH874" s="3" t="str">
        <f>IF($E874=IF(ISERROR(VLOOKUP($AD874,技まとめ!$A$1:$F$380,4,FALSE)),"－",VLOOKUP($AD874,技まとめ!$A$1:$F$380,4,FALSE)),"一致","")</f>
        <v>一致</v>
      </c>
      <c r="AI874" s="9" t="s">
        <v>123</v>
      </c>
      <c r="AJ874" s="3" t="str">
        <f>IF(ISERROR(VLOOKUP($AI874,技まとめ!$A$1:$F$380,6,FALSE)),"－",VLOOKUP($AI874,技まとめ!$A$1:$F$380,6,FALSE))</f>
        <v>DR</v>
      </c>
      <c r="AK874" s="3">
        <f>IF(ISERROR(VLOOKUP($AI874,技まとめ!$A$1:$F$380,3,FALSE)),"－",VLOOKUP($AI874,技まとめ!$A$1:$F$380,3,FALSE))</f>
        <v>36</v>
      </c>
      <c r="AL874" s="3">
        <f>IF(ISERROR(VLOOKUP($AI874,技まとめ!$A$1:$F$380,5,FALSE)),"－",VLOOKUP($AI874,技まとめ!$A$1:$F$380,5,FALSE))</f>
        <v>27</v>
      </c>
      <c r="AM874" s="3" t="str">
        <f>IF($E874=IF(ISERROR(VLOOKUP($AI874,技まとめ!$A$1:$F$380,4,FALSE)),"－",VLOOKUP($AI874,技まとめ!$A$1:$F$380,4,FALSE)),"一致","")</f>
        <v/>
      </c>
      <c r="AN874" s="9" t="s">
        <v>300</v>
      </c>
      <c r="AO874" s="3" t="str">
        <f>IF(ISERROR(VLOOKUP($AN874,技まとめ!$A$1:$F$380,6,FALSE)),"－",VLOOKUP($AN874,技まとめ!$A$1:$F$380,6,FALSE))</f>
        <v>BB</v>
      </c>
      <c r="AP874" s="3">
        <f>IF(ISERROR(VLOOKUP($AN874,技まとめ!$A$1:$F$380,3,FALSE)),"－",VLOOKUP($AN874,技まとめ!$A$1:$F$380,3,FALSE))</f>
        <v>49</v>
      </c>
      <c r="AQ874" s="3">
        <f>IF(ISERROR(VLOOKUP($AN874,技まとめ!$A$1:$F$380,5,FALSE)),"－",VLOOKUP($AN874,技まとめ!$A$1:$F$380,5,FALSE))</f>
        <v>32</v>
      </c>
      <c r="AR874" s="3" t="str">
        <f>IF($E874=IF(ISERROR(VLOOKUP($AN874,技まとめ!$A$1:$F$380,4,FALSE)),"－",VLOOKUP($AN874,技まとめ!$A$1:$F$380,4,FALSE)),"一致","")</f>
        <v/>
      </c>
      <c r="AS874" s="9" t="s">
        <v>756</v>
      </c>
      <c r="AT874" s="3" t="str">
        <f>IF(ISERROR(VLOOKUP($AS874,技まとめ!$A$1:$F$380,6,FALSE)),"－",VLOOKUP($AS874,技まとめ!$A$1:$F$380,6,FALSE))</f>
        <v>BB</v>
      </c>
      <c r="AU874" s="3">
        <f>IF(ISERROR(VLOOKUP($AS874,技まとめ!$A$1:$F$380,3,FALSE)),"－",VLOOKUP($AS874,技まとめ!$A$1:$F$380,3,FALSE))</f>
        <v>65</v>
      </c>
      <c r="AV874" s="3">
        <f>IF(ISERROR(VLOOKUP($AS874,技まとめ!$A$1:$F$380,5,FALSE)),"－",VLOOKUP($AS874,技まとめ!$A$1:$F$380,5,FALSE))</f>
        <v>42</v>
      </c>
      <c r="AW874" s="3" t="str">
        <f>IF($E874=IF(ISERROR(VLOOKUP($AS874,技まとめ!$A$1:$F$380,4,FALSE)),"－",VLOOKUP($AS874,技まとめ!$A$1:$F$380,4,FALSE)),"一致","")</f>
        <v>一致</v>
      </c>
      <c r="AX874" s="12" t="str">
        <f t="shared" si="188"/>
        <v>じばしりかえんごりむちゅうスピニングカットボルケイノカット</v>
      </c>
      <c r="AY874" s="12" t="str">
        <f t="shared" si="189"/>
        <v>じばしりかえんごりむちゅうスピニングカットボルケイノカット</v>
      </c>
      <c r="AZ874" s="12" t="str">
        <f t="shared" si="190"/>
        <v>じばしりかえんごりむちゅうスピニングカットボルケイノカット</v>
      </c>
      <c r="BA874" s="12" t="str">
        <f t="shared" si="191"/>
        <v>じばしりかえんごりむちゅうスピニングカットボルケイノカット</v>
      </c>
      <c r="BB874" s="11" t="str">
        <f t="shared" si="192"/>
        <v>BLDRBBBB</v>
      </c>
      <c r="BC874" s="11" t="str">
        <f t="shared" si="193"/>
        <v>BLDRBBBB</v>
      </c>
      <c r="BD874" s="11" t="str">
        <f t="shared" si="194"/>
        <v>BLDRBBBB</v>
      </c>
      <c r="BE874" s="11" t="str">
        <f t="shared" si="195"/>
        <v>BLDRBBBB</v>
      </c>
    </row>
    <row r="875" spans="1:57" ht="11.25" hidden="1" customHeight="1">
      <c r="A875" s="6">
        <v>873</v>
      </c>
      <c r="B875" s="7" t="s">
        <v>2132</v>
      </c>
      <c r="C875" s="8" t="s">
        <v>2133</v>
      </c>
      <c r="D875" s="7" t="s">
        <v>72</v>
      </c>
      <c r="E875" s="7" t="s">
        <v>73</v>
      </c>
      <c r="F875" s="7" t="s">
        <v>82</v>
      </c>
      <c r="G875" s="9">
        <v>131</v>
      </c>
      <c r="H875" s="9">
        <v>92</v>
      </c>
      <c r="I875" s="9">
        <v>45</v>
      </c>
      <c r="J875" s="9">
        <v>47</v>
      </c>
      <c r="K875" s="9">
        <v>48</v>
      </c>
      <c r="L875" s="9">
        <v>48</v>
      </c>
      <c r="M875" s="9">
        <v>48</v>
      </c>
      <c r="N875" s="9">
        <v>46</v>
      </c>
      <c r="O875" s="9">
        <v>45</v>
      </c>
      <c r="P875" s="9">
        <v>99</v>
      </c>
      <c r="Q875" s="10">
        <v>95</v>
      </c>
      <c r="R875" s="11">
        <v>58</v>
      </c>
      <c r="S875" s="11">
        <v>1</v>
      </c>
      <c r="T875" s="11">
        <v>98</v>
      </c>
      <c r="U875" s="11">
        <v>98</v>
      </c>
      <c r="V875" s="11">
        <v>1</v>
      </c>
      <c r="W875" s="11">
        <v>95</v>
      </c>
      <c r="X875" s="11">
        <f t="shared" si="182"/>
        <v>446</v>
      </c>
      <c r="Y875" s="11">
        <f t="shared" si="183"/>
        <v>4280</v>
      </c>
      <c r="Z875" s="11">
        <f t="shared" si="184"/>
        <v>2515</v>
      </c>
      <c r="AA875" s="11">
        <f t="shared" si="185"/>
        <v>3915</v>
      </c>
      <c r="AB875" s="11">
        <f t="shared" si="186"/>
        <v>3915</v>
      </c>
      <c r="AC875" s="6">
        <f t="shared" si="187"/>
        <v>4685</v>
      </c>
      <c r="AD875" s="9" t="s">
        <v>97</v>
      </c>
      <c r="AE875" s="3" t="str">
        <f>IF(ISERROR(VLOOKUP($AD875,技まとめ!$A$1:$F$380,6,FALSE)),"－",VLOOKUP($AD875,技まとめ!$A$1:$F$380,6,FALSE))</f>
        <v>BL</v>
      </c>
      <c r="AF875" s="3">
        <f>IF(ISERROR(VLOOKUP($AD875,技まとめ!$A$1:$F$380,3,FALSE)),"－",VLOOKUP($AD875,技まとめ!$A$1:$F$380,3,FALSE))</f>
        <v>38</v>
      </c>
      <c r="AG875" s="3">
        <f>IF(ISERROR(VLOOKUP($AD875,技まとめ!$A$1:$F$380,5,FALSE)),"－",VLOOKUP($AD875,技まとめ!$A$1:$F$380,5,FALSE))</f>
        <v>16</v>
      </c>
      <c r="AH875" s="3" t="str">
        <f>IF($E875=IF(ISERROR(VLOOKUP($AD875,技まとめ!$A$1:$F$380,4,FALSE)),"－",VLOOKUP($AD875,技まとめ!$A$1:$F$380,4,FALSE)),"一致","")</f>
        <v>一致</v>
      </c>
      <c r="AI875" s="9" t="s">
        <v>163</v>
      </c>
      <c r="AJ875" s="3" t="str">
        <f>IF(ISERROR(VLOOKUP($AI875,技まとめ!$A$1:$F$380,6,FALSE)),"－",VLOOKUP($AI875,技まとめ!$A$1:$F$380,6,FALSE))</f>
        <v>BL</v>
      </c>
      <c r="AK875" s="3">
        <f>IF(ISERROR(VLOOKUP($AI875,技まとめ!$A$1:$F$380,3,FALSE)),"－",VLOOKUP($AI875,技まとめ!$A$1:$F$380,3,FALSE))</f>
        <v>59</v>
      </c>
      <c r="AL875" s="3">
        <f>IF(ISERROR(VLOOKUP($AI875,技まとめ!$A$1:$F$380,5,FALSE)),"－",VLOOKUP($AI875,技まとめ!$A$1:$F$380,5,FALSE))</f>
        <v>38</v>
      </c>
      <c r="AM875" s="3" t="str">
        <f>IF($E875=IF(ISERROR(VLOOKUP($AI875,技まとめ!$A$1:$F$380,4,FALSE)),"－",VLOOKUP($AI875,技まとめ!$A$1:$F$380,4,FALSE)),"一致","")</f>
        <v/>
      </c>
      <c r="AN875" s="9" t="s">
        <v>123</v>
      </c>
      <c r="AO875" s="3" t="str">
        <f>IF(ISERROR(VLOOKUP($AN875,技まとめ!$A$1:$F$380,6,FALSE)),"－",VLOOKUP($AN875,技まとめ!$A$1:$F$380,6,FALSE))</f>
        <v>DR</v>
      </c>
      <c r="AP875" s="3">
        <f>IF(ISERROR(VLOOKUP($AN875,技まとめ!$A$1:$F$380,3,FALSE)),"－",VLOOKUP($AN875,技まとめ!$A$1:$F$380,3,FALSE))</f>
        <v>36</v>
      </c>
      <c r="AQ875" s="3">
        <f>IF(ISERROR(VLOOKUP($AN875,技まとめ!$A$1:$F$380,5,FALSE)),"－",VLOOKUP($AN875,技まとめ!$A$1:$F$380,5,FALSE))</f>
        <v>27</v>
      </c>
      <c r="AR875" s="3" t="str">
        <f>IF($E875=IF(ISERROR(VLOOKUP($AN875,技まとめ!$A$1:$F$380,4,FALSE)),"－",VLOOKUP($AN875,技まとめ!$A$1:$F$380,4,FALSE)),"一致","")</f>
        <v>一致</v>
      </c>
      <c r="AS875" s="9" t="s">
        <v>230</v>
      </c>
      <c r="AT875" s="3" t="str">
        <f>IF(ISERROR(VLOOKUP($AS875,技まとめ!$A$1:$F$380,6,FALSE)),"－",VLOOKUP($AS875,技まとめ!$A$1:$F$380,6,FALSE))</f>
        <v>BL</v>
      </c>
      <c r="AU875" s="3">
        <f>IF(ISERROR(VLOOKUP($AS875,技まとめ!$A$1:$F$380,3,FALSE)),"－",VLOOKUP($AS875,技まとめ!$A$1:$F$380,3,FALSE))</f>
        <v>21</v>
      </c>
      <c r="AV875" s="3">
        <f>IF(ISERROR(VLOOKUP($AS875,技まとめ!$A$1:$F$380,5,FALSE)),"－",VLOOKUP($AS875,技まとめ!$A$1:$F$380,5,FALSE))</f>
        <v>22</v>
      </c>
      <c r="AW875" s="3" t="str">
        <f>IF($E875=IF(ISERROR(VLOOKUP($AS875,技まとめ!$A$1:$F$380,4,FALSE)),"－",VLOOKUP($AS875,技まとめ!$A$1:$F$380,4,FALSE)),"一致","")</f>
        <v/>
      </c>
      <c r="AX875" s="12" t="str">
        <f t="shared" si="188"/>
        <v>うしろのしょうめんサイクロンごりむちゅうおんりょう</v>
      </c>
      <c r="AY875" s="12" t="str">
        <f t="shared" si="189"/>
        <v>うしろのしょうめんサイクロンごりむちゅうおんりょう</v>
      </c>
      <c r="AZ875" s="12" t="str">
        <f t="shared" si="190"/>
        <v>うしろのしょうめんサイクロンごりむちゅうおんりょう</v>
      </c>
      <c r="BA875" s="12" t="str">
        <f t="shared" si="191"/>
        <v>うしろのしょうめんサイクロンごりむちゅうおんりょう</v>
      </c>
      <c r="BB875" s="11" t="str">
        <f t="shared" si="192"/>
        <v>BLBLDRBL</v>
      </c>
      <c r="BC875" s="11" t="str">
        <f t="shared" si="193"/>
        <v>BLBLDRBL</v>
      </c>
      <c r="BD875" s="11" t="str">
        <f t="shared" si="194"/>
        <v>BLBLDRBL</v>
      </c>
      <c r="BE875" s="11" t="str">
        <f t="shared" si="195"/>
        <v>BLBLDRBL</v>
      </c>
    </row>
    <row r="876" spans="1:57" ht="11.25" hidden="1" customHeight="1">
      <c r="A876" s="6">
        <v>874</v>
      </c>
      <c r="B876" s="7" t="s">
        <v>2134</v>
      </c>
      <c r="C876" s="8" t="s">
        <v>2135</v>
      </c>
      <c r="D876" s="7" t="s">
        <v>72</v>
      </c>
      <c r="E876" s="7" t="s">
        <v>102</v>
      </c>
      <c r="F876" s="7" t="s">
        <v>109</v>
      </c>
      <c r="G876" s="9">
        <v>113</v>
      </c>
      <c r="H876" s="9">
        <v>93</v>
      </c>
      <c r="I876" s="9">
        <v>57</v>
      </c>
      <c r="J876" s="9">
        <v>52</v>
      </c>
      <c r="K876" s="9">
        <v>56</v>
      </c>
      <c r="L876" s="9">
        <v>51</v>
      </c>
      <c r="M876" s="9">
        <v>55</v>
      </c>
      <c r="N876" s="9">
        <v>51</v>
      </c>
      <c r="O876" s="9">
        <v>51</v>
      </c>
      <c r="P876" s="9">
        <v>55</v>
      </c>
      <c r="Q876" s="10">
        <v>107</v>
      </c>
      <c r="R876" s="11">
        <v>32</v>
      </c>
      <c r="S876" s="11">
        <v>1</v>
      </c>
      <c r="T876" s="11">
        <v>101</v>
      </c>
      <c r="U876" s="11">
        <v>105</v>
      </c>
      <c r="V876" s="11">
        <v>1</v>
      </c>
      <c r="W876" s="11">
        <v>101</v>
      </c>
      <c r="X876" s="11">
        <f t="shared" si="182"/>
        <v>448</v>
      </c>
      <c r="Y876" s="11">
        <f t="shared" si="183"/>
        <v>4790</v>
      </c>
      <c r="Z876" s="11">
        <f t="shared" si="184"/>
        <v>1635</v>
      </c>
      <c r="AA876" s="11">
        <f t="shared" si="185"/>
        <v>4050</v>
      </c>
      <c r="AB876" s="11">
        <f t="shared" si="186"/>
        <v>4050</v>
      </c>
      <c r="AC876" s="6">
        <f t="shared" si="187"/>
        <v>4705</v>
      </c>
      <c r="AD876" s="9" t="s">
        <v>124</v>
      </c>
      <c r="AE876" s="3" t="str">
        <f>IF(ISERROR(VLOOKUP($AD876,技まとめ!$A$1:$F$380,6,FALSE)),"－",VLOOKUP($AD876,技まとめ!$A$1:$F$380,6,FALSE))</f>
        <v>BL</v>
      </c>
      <c r="AF876" s="3">
        <f>IF(ISERROR(VLOOKUP($AD876,技まとめ!$A$1:$F$380,3,FALSE)),"－",VLOOKUP($AD876,技まとめ!$A$1:$F$380,3,FALSE))</f>
        <v>42</v>
      </c>
      <c r="AG876" s="3">
        <f>IF(ISERROR(VLOOKUP($AD876,技まとめ!$A$1:$F$380,5,FALSE)),"－",VLOOKUP($AD876,技まとめ!$A$1:$F$380,5,FALSE))</f>
        <v>29</v>
      </c>
      <c r="AH876" s="3" t="str">
        <f>IF($E876=IF(ISERROR(VLOOKUP($AD876,技まとめ!$A$1:$F$380,4,FALSE)),"－",VLOOKUP($AD876,技まとめ!$A$1:$F$380,4,FALSE)),"一致","")</f>
        <v>一致</v>
      </c>
      <c r="AI876" s="9" t="s">
        <v>756</v>
      </c>
      <c r="AJ876" s="3" t="str">
        <f>IF(ISERROR(VLOOKUP($AI876,技まとめ!$A$1:$F$380,6,FALSE)),"－",VLOOKUP($AI876,技まとめ!$A$1:$F$380,6,FALSE))</f>
        <v>BB</v>
      </c>
      <c r="AK876" s="3">
        <f>IF(ISERROR(VLOOKUP($AI876,技まとめ!$A$1:$F$380,3,FALSE)),"－",VLOOKUP($AI876,技まとめ!$A$1:$F$380,3,FALSE))</f>
        <v>65</v>
      </c>
      <c r="AL876" s="3">
        <f>IF(ISERROR(VLOOKUP($AI876,技まとめ!$A$1:$F$380,5,FALSE)),"－",VLOOKUP($AI876,技まとめ!$A$1:$F$380,5,FALSE))</f>
        <v>42</v>
      </c>
      <c r="AM876" s="3" t="str">
        <f>IF($E876=IF(ISERROR(VLOOKUP($AI876,技まとめ!$A$1:$F$380,4,FALSE)),"－",VLOOKUP($AI876,技まとめ!$A$1:$F$380,4,FALSE)),"一致","")</f>
        <v>一致</v>
      </c>
      <c r="AN876" s="9" t="s">
        <v>235</v>
      </c>
      <c r="AO876" s="3" t="str">
        <f>IF(ISERROR(VLOOKUP($AN876,技まとめ!$A$1:$F$380,6,FALSE)),"－",VLOOKUP($AN876,技まとめ!$A$1:$F$380,6,FALSE))</f>
        <v>BL</v>
      </c>
      <c r="AP876" s="3">
        <f>IF(ISERROR(VLOOKUP($AN876,技まとめ!$A$1:$F$380,3,FALSE)),"－",VLOOKUP($AN876,技まとめ!$A$1:$F$380,3,FALSE))</f>
        <v>18</v>
      </c>
      <c r="AQ876" s="3">
        <f>IF(ISERROR(VLOOKUP($AN876,技まとめ!$A$1:$F$380,5,FALSE)),"－",VLOOKUP($AN876,技まとめ!$A$1:$F$380,5,FALSE))</f>
        <v>21</v>
      </c>
      <c r="AR876" s="3" t="str">
        <f>IF($E876=IF(ISERROR(VLOOKUP($AN876,技まとめ!$A$1:$F$380,4,FALSE)),"－",VLOOKUP($AN876,技まとめ!$A$1:$F$380,4,FALSE)),"一致","")</f>
        <v/>
      </c>
      <c r="AS876" s="9" t="s">
        <v>2136</v>
      </c>
      <c r="AT876" s="3" t="str">
        <f>IF(ISERROR(VLOOKUP($AS876,技まとめ!$A$1:$F$380,6,FALSE)),"－",VLOOKUP($AS876,技まとめ!$A$1:$F$380,6,FALSE))</f>
        <v>BL</v>
      </c>
      <c r="AU876" s="3">
        <f>IF(ISERROR(VLOOKUP($AS876,技まとめ!$A$1:$F$380,3,FALSE)),"－",VLOOKUP($AS876,技まとめ!$A$1:$F$380,3,FALSE))</f>
        <v>90</v>
      </c>
      <c r="AV876" s="3">
        <f>IF(ISERROR(VLOOKUP($AS876,技まとめ!$A$1:$F$380,5,FALSE)),"－",VLOOKUP($AS876,技まとめ!$A$1:$F$380,5,FALSE))</f>
        <v>53</v>
      </c>
      <c r="AW876" s="3" t="str">
        <f>IF($E876=IF(ISERROR(VLOOKUP($AS876,技まとめ!$A$1:$F$380,4,FALSE)),"－",VLOOKUP($AS876,技まとめ!$A$1:$F$380,4,FALSE)),"一致","")</f>
        <v>一致</v>
      </c>
      <c r="AX876" s="12" t="str">
        <f t="shared" si="188"/>
        <v>フェイクボンバーボルケイノカットドッペルゲンガーイグナイトスティール</v>
      </c>
      <c r="AY876" s="12" t="str">
        <f t="shared" si="189"/>
        <v>フェイクボンバーボルケイノカットドッペルゲンガーイグナイトスティール</v>
      </c>
      <c r="AZ876" s="12" t="str">
        <f t="shared" si="190"/>
        <v>フェイクボンバーボルケイノカットドッペルゲンガーイグナイトスティール</v>
      </c>
      <c r="BA876" s="12" t="str">
        <f t="shared" si="191"/>
        <v>フェイクボンバーボルケイノカットドッペルゲンガーイグナイトスティール</v>
      </c>
      <c r="BB876" s="11" t="str">
        <f t="shared" si="192"/>
        <v>BLBBBLBL</v>
      </c>
      <c r="BC876" s="11" t="str">
        <f t="shared" si="193"/>
        <v>BLBBBLBL</v>
      </c>
      <c r="BD876" s="11" t="str">
        <f t="shared" si="194"/>
        <v>BLBBBLBL</v>
      </c>
      <c r="BE876" s="11" t="str">
        <f t="shared" si="195"/>
        <v>BLBBBLBL</v>
      </c>
    </row>
    <row r="877" spans="1:57" ht="11.25" hidden="1" customHeight="1">
      <c r="A877" s="6">
        <v>875</v>
      </c>
      <c r="B877" s="7" t="s">
        <v>2137</v>
      </c>
      <c r="C877" s="8" t="s">
        <v>2138</v>
      </c>
      <c r="D877" s="7" t="s">
        <v>72</v>
      </c>
      <c r="E877" s="7" t="s">
        <v>95</v>
      </c>
      <c r="F877" s="7" t="s">
        <v>82</v>
      </c>
      <c r="G877" s="9">
        <v>126</v>
      </c>
      <c r="H877" s="9">
        <v>96</v>
      </c>
      <c r="I877" s="9">
        <v>47</v>
      </c>
      <c r="J877" s="9">
        <v>53</v>
      </c>
      <c r="K877" s="9">
        <v>56</v>
      </c>
      <c r="L877" s="9">
        <v>55</v>
      </c>
      <c r="M877" s="9">
        <v>64</v>
      </c>
      <c r="N877" s="9">
        <v>56</v>
      </c>
      <c r="O877" s="9">
        <v>52</v>
      </c>
      <c r="P877" s="9">
        <v>59</v>
      </c>
      <c r="Q877" s="10">
        <v>97</v>
      </c>
      <c r="R877" s="11">
        <v>42</v>
      </c>
      <c r="S877" s="11">
        <v>1</v>
      </c>
      <c r="T877" s="11">
        <v>105</v>
      </c>
      <c r="U877" s="11">
        <v>114</v>
      </c>
      <c r="V877" s="11">
        <v>1</v>
      </c>
      <c r="W877" s="11">
        <v>102</v>
      </c>
      <c r="X877" s="11">
        <f t="shared" si="182"/>
        <v>462</v>
      </c>
      <c r="Y877" s="11">
        <f t="shared" si="183"/>
        <v>4395</v>
      </c>
      <c r="Z877" s="11">
        <f t="shared" si="184"/>
        <v>1990</v>
      </c>
      <c r="AA877" s="11">
        <f t="shared" si="185"/>
        <v>4195</v>
      </c>
      <c r="AB877" s="11">
        <f t="shared" si="186"/>
        <v>4195</v>
      </c>
      <c r="AC877" s="6">
        <f t="shared" si="187"/>
        <v>4920</v>
      </c>
      <c r="AD877" s="9" t="s">
        <v>309</v>
      </c>
      <c r="AE877" s="3" t="str">
        <f>IF(ISERROR(VLOOKUP($AD877,技まとめ!$A$1:$F$380,6,FALSE)),"－",VLOOKUP($AD877,技まとめ!$A$1:$F$380,6,FALSE))</f>
        <v>BB</v>
      </c>
      <c r="AF877" s="3">
        <f>IF(ISERROR(VLOOKUP($AD877,技まとめ!$A$1:$F$380,3,FALSE)),"－",VLOOKUP($AD877,技まとめ!$A$1:$F$380,3,FALSE))</f>
        <v>23</v>
      </c>
      <c r="AG877" s="3">
        <f>IF(ISERROR(VLOOKUP($AD877,技まとめ!$A$1:$F$380,5,FALSE)),"－",VLOOKUP($AD877,技まとめ!$A$1:$F$380,5,FALSE))</f>
        <v>20</v>
      </c>
      <c r="AH877" s="3" t="str">
        <f>IF($E877=IF(ISERROR(VLOOKUP($AD877,技まとめ!$A$1:$F$380,4,FALSE)),"－",VLOOKUP($AD877,技まとめ!$A$1:$F$380,4,FALSE)),"一致","")</f>
        <v/>
      </c>
      <c r="AI877" s="9" t="s">
        <v>710</v>
      </c>
      <c r="AJ877" s="3" t="str">
        <f>IF(ISERROR(VLOOKUP($AI877,技まとめ!$A$1:$F$380,6,FALSE)),"－",VLOOKUP($AI877,技まとめ!$A$1:$F$380,6,FALSE))</f>
        <v>DR</v>
      </c>
      <c r="AK877" s="3">
        <f>IF(ISERROR(VLOOKUP($AI877,技まとめ!$A$1:$F$380,3,FALSE)),"－",VLOOKUP($AI877,技まとめ!$A$1:$F$380,3,FALSE))</f>
        <v>15</v>
      </c>
      <c r="AL877" s="3">
        <f>IF(ISERROR(VLOOKUP($AI877,技まとめ!$A$1:$F$380,5,FALSE)),"－",VLOOKUP($AI877,技まとめ!$A$1:$F$380,5,FALSE))</f>
        <v>20</v>
      </c>
      <c r="AM877" s="3" t="str">
        <f>IF($E877=IF(ISERROR(VLOOKUP($AI877,技まとめ!$A$1:$F$380,4,FALSE)),"－",VLOOKUP($AI877,技まとめ!$A$1:$F$380,4,FALSE)),"一致","")</f>
        <v/>
      </c>
      <c r="AN877" s="9" t="s">
        <v>251</v>
      </c>
      <c r="AO877" s="3" t="str">
        <f>IF(ISERROR(VLOOKUP($AN877,技まとめ!$A$1:$F$380,6,FALSE)),"－",VLOOKUP($AN877,技まとめ!$A$1:$F$380,6,FALSE))</f>
        <v>BL</v>
      </c>
      <c r="AP877" s="3">
        <f>IF(ISERROR(VLOOKUP($AN877,技まとめ!$A$1:$F$380,3,FALSE)),"－",VLOOKUP($AN877,技まとめ!$A$1:$F$380,3,FALSE))</f>
        <v>46</v>
      </c>
      <c r="AQ877" s="3">
        <f>IF(ISERROR(VLOOKUP($AN877,技まとめ!$A$1:$F$380,5,FALSE)),"－",VLOOKUP($AN877,技まとめ!$A$1:$F$380,5,FALSE))</f>
        <v>33</v>
      </c>
      <c r="AR877" s="3" t="str">
        <f>IF($E877=IF(ISERROR(VLOOKUP($AN877,技まとめ!$A$1:$F$380,4,FALSE)),"－",VLOOKUP($AN877,技まとめ!$A$1:$F$380,4,FALSE)),"一致","")</f>
        <v>一致</v>
      </c>
      <c r="AS877" s="9" t="s">
        <v>454</v>
      </c>
      <c r="AT877" s="3" t="str">
        <f>IF(ISERROR(VLOOKUP($AS877,技まとめ!$A$1:$F$380,6,FALSE)),"－",VLOOKUP($AS877,技まとめ!$A$1:$F$380,6,FALSE))</f>
        <v>BL</v>
      </c>
      <c r="AU877" s="3">
        <f>IF(ISERROR(VLOOKUP($AS877,技まとめ!$A$1:$F$380,3,FALSE)),"－",VLOOKUP($AS877,技まとめ!$A$1:$F$380,3,FALSE))</f>
        <v>65</v>
      </c>
      <c r="AV877" s="3">
        <f>IF(ISERROR(VLOOKUP($AS877,技まとめ!$A$1:$F$380,5,FALSE)),"－",VLOOKUP($AS877,技まとめ!$A$1:$F$380,5,FALSE))</f>
        <v>42</v>
      </c>
      <c r="AW877" s="3" t="str">
        <f>IF($E877=IF(ISERROR(VLOOKUP($AS877,技まとめ!$A$1:$F$380,4,FALSE)),"－",VLOOKUP($AS877,技まとめ!$A$1:$F$380,4,FALSE)),"一致","")</f>
        <v>一致</v>
      </c>
      <c r="AX877" s="12" t="str">
        <f t="shared" si="188"/>
        <v>ホーントレインひとりワンツーくものいとぶんしんディフェンス</v>
      </c>
      <c r="AY877" s="12" t="str">
        <f t="shared" si="189"/>
        <v>ホーントレインひとりワンツーくものいとぶんしんディフェンス</v>
      </c>
      <c r="AZ877" s="12" t="str">
        <f t="shared" si="190"/>
        <v>ホーントレインひとりワンツーくものいとぶんしんディフェンス</v>
      </c>
      <c r="BA877" s="12" t="str">
        <f t="shared" si="191"/>
        <v>ホーントレインひとりワンツーくものいとぶんしんディフェンス</v>
      </c>
      <c r="BB877" s="11" t="str">
        <f t="shared" si="192"/>
        <v>BBDRBLBL</v>
      </c>
      <c r="BC877" s="11" t="str">
        <f t="shared" si="193"/>
        <v>BBDRBLBL</v>
      </c>
      <c r="BD877" s="11" t="str">
        <f t="shared" si="194"/>
        <v>BBDRBLBL</v>
      </c>
      <c r="BE877" s="11" t="str">
        <f t="shared" si="195"/>
        <v>BBDRBLBL</v>
      </c>
    </row>
    <row r="878" spans="1:57" ht="11.25" hidden="1" customHeight="1">
      <c r="A878" s="6">
        <v>876</v>
      </c>
      <c r="B878" s="7" t="s">
        <v>2139</v>
      </c>
      <c r="C878" s="8" t="s">
        <v>2140</v>
      </c>
      <c r="D878" s="7" t="s">
        <v>72</v>
      </c>
      <c r="E878" s="7" t="s">
        <v>81</v>
      </c>
      <c r="F878" s="7" t="s">
        <v>128</v>
      </c>
      <c r="G878" s="9">
        <v>126</v>
      </c>
      <c r="H878" s="9">
        <v>101</v>
      </c>
      <c r="I878" s="9">
        <v>52</v>
      </c>
      <c r="J878" s="9">
        <v>56</v>
      </c>
      <c r="K878" s="9">
        <v>44</v>
      </c>
      <c r="L878" s="9">
        <v>58</v>
      </c>
      <c r="M878" s="9">
        <v>54</v>
      </c>
      <c r="N878" s="9">
        <v>60</v>
      </c>
      <c r="O878" s="9">
        <v>53</v>
      </c>
      <c r="P878" s="9">
        <v>34</v>
      </c>
      <c r="Q878" s="10">
        <v>102</v>
      </c>
      <c r="R878" s="11">
        <v>12</v>
      </c>
      <c r="S878" s="11">
        <v>1</v>
      </c>
      <c r="T878" s="11">
        <v>108</v>
      </c>
      <c r="U878" s="11">
        <v>104</v>
      </c>
      <c r="V878" s="11">
        <v>1</v>
      </c>
      <c r="W878" s="11">
        <v>103</v>
      </c>
      <c r="X878" s="11">
        <f t="shared" si="182"/>
        <v>431</v>
      </c>
      <c r="Y878" s="11">
        <f t="shared" si="183"/>
        <v>4600</v>
      </c>
      <c r="Z878" s="11">
        <f t="shared" si="184"/>
        <v>945</v>
      </c>
      <c r="AA878" s="11">
        <f t="shared" si="185"/>
        <v>4305</v>
      </c>
      <c r="AB878" s="11">
        <f t="shared" si="186"/>
        <v>4305</v>
      </c>
      <c r="AC878" s="6">
        <f t="shared" si="187"/>
        <v>4895</v>
      </c>
      <c r="AD878" s="9" t="s">
        <v>117</v>
      </c>
      <c r="AE878" s="3" t="str">
        <f>IF(ISERROR(VLOOKUP($AD878,技まとめ!$A$1:$F$380,6,FALSE)),"－",VLOOKUP($AD878,技まとめ!$A$1:$F$380,6,FALSE))</f>
        <v>SC</v>
      </c>
      <c r="AF878" s="3">
        <f>IF(ISERROR(VLOOKUP($AD878,技まとめ!$A$1:$F$380,3,FALSE)),"－",VLOOKUP($AD878,技まとめ!$A$1:$F$380,3,FALSE))</f>
        <v>38</v>
      </c>
      <c r="AG878" s="3">
        <f>IF(ISERROR(VLOOKUP($AD878,技まとめ!$A$1:$F$380,5,FALSE)),"－",VLOOKUP($AD878,技まとめ!$A$1:$F$380,5,FALSE))</f>
        <v>25</v>
      </c>
      <c r="AH878" s="3" t="str">
        <f>IF($E878=IF(ISERROR(VLOOKUP($AD878,技まとめ!$A$1:$F$380,4,FALSE)),"－",VLOOKUP($AD878,技まとめ!$A$1:$F$380,4,FALSE)),"一致","")</f>
        <v/>
      </c>
      <c r="AI878" s="9" t="s">
        <v>318</v>
      </c>
      <c r="AJ878" s="3" t="str">
        <f>IF(ISERROR(VLOOKUP($AI878,技まとめ!$A$1:$F$380,6,FALSE)),"－",VLOOKUP($AI878,技まとめ!$A$1:$F$380,6,FALSE))</f>
        <v>LS</v>
      </c>
      <c r="AK878" s="3">
        <f>IF(ISERROR(VLOOKUP($AI878,技まとめ!$A$1:$F$380,3,FALSE)),"－",VLOOKUP($AI878,技まとめ!$A$1:$F$380,3,FALSE))</f>
        <v>98</v>
      </c>
      <c r="AL878" s="3">
        <f>IF(ISERROR(VLOOKUP($AI878,技まとめ!$A$1:$F$380,5,FALSE)),"－",VLOOKUP($AI878,技まとめ!$A$1:$F$380,5,FALSE))</f>
        <v>62</v>
      </c>
      <c r="AM878" s="3" t="str">
        <f>IF($E878=IF(ISERROR(VLOOKUP($AI878,技まとめ!$A$1:$F$380,4,FALSE)),"－",VLOOKUP($AI878,技まとめ!$A$1:$F$380,4,FALSE)),"一致","")</f>
        <v/>
      </c>
      <c r="AN878" s="9" t="s">
        <v>98</v>
      </c>
      <c r="AO878" s="3" t="str">
        <f>IF(ISERROR(VLOOKUP($AN878,技まとめ!$A$1:$F$380,6,FALSE)),"－",VLOOKUP($AN878,技まとめ!$A$1:$F$380,6,FALSE))</f>
        <v>BL</v>
      </c>
      <c r="AP878" s="3">
        <f>IF(ISERROR(VLOOKUP($AN878,技まとめ!$A$1:$F$380,3,FALSE)),"－",VLOOKUP($AN878,技まとめ!$A$1:$F$380,3,FALSE))</f>
        <v>58</v>
      </c>
      <c r="AQ878" s="3">
        <f>IF(ISERROR(VLOOKUP($AN878,技まとめ!$A$1:$F$380,5,FALSE)),"－",VLOOKUP($AN878,技まとめ!$A$1:$F$380,5,FALSE))</f>
        <v>39</v>
      </c>
      <c r="AR878" s="3" t="str">
        <f>IF($E878=IF(ISERROR(VLOOKUP($AN878,技まとめ!$A$1:$F$380,4,FALSE)),"－",VLOOKUP($AN878,技まとめ!$A$1:$F$380,4,FALSE)),"一致","")</f>
        <v/>
      </c>
      <c r="AS878" s="9" t="s">
        <v>426</v>
      </c>
      <c r="AT878" s="3" t="str">
        <f>IF(ISERROR(VLOOKUP($AS878,技まとめ!$A$1:$F$380,6,FALSE)),"－",VLOOKUP($AS878,技まとめ!$A$1:$F$380,6,FALSE))</f>
        <v>NS</v>
      </c>
      <c r="AU878" s="3">
        <f>IF(ISERROR(VLOOKUP($AS878,技まとめ!$A$1:$F$380,3,FALSE)),"－",VLOOKUP($AS878,技まとめ!$A$1:$F$380,3,FALSE))</f>
        <v>57</v>
      </c>
      <c r="AV878" s="3">
        <f>IF(ISERROR(VLOOKUP($AS878,技まとめ!$A$1:$F$380,5,FALSE)),"－",VLOOKUP($AS878,技まとめ!$A$1:$F$380,5,FALSE))</f>
        <v>34</v>
      </c>
      <c r="AW878" s="3" t="str">
        <f>IF($E878=IF(ISERROR(VLOOKUP($AS878,技まとめ!$A$1:$F$380,4,FALSE)),"－",VLOOKUP($AS878,技まとめ!$A$1:$F$380,4,FALSE)),"一致","")</f>
        <v/>
      </c>
      <c r="AX878" s="12" t="str">
        <f t="shared" si="188"/>
        <v>クルクルヘッドイーグルバスターかげぬいシャインドライブ</v>
      </c>
      <c r="AY878" s="12" t="str">
        <f t="shared" si="189"/>
        <v>クルクルヘッドイーグルバスターかげぬいシャインドライブ</v>
      </c>
      <c r="AZ878" s="12" t="str">
        <f t="shared" si="190"/>
        <v>クルクルヘッドイーグルバスターかげぬいシャインドライブ</v>
      </c>
      <c r="BA878" s="12" t="str">
        <f t="shared" si="191"/>
        <v>クルクルヘッドイーグルバスターかげぬいシャインドライブ</v>
      </c>
      <c r="BB878" s="11" t="str">
        <f t="shared" si="192"/>
        <v>SCLSBLNS</v>
      </c>
      <c r="BC878" s="11" t="str">
        <f t="shared" si="193"/>
        <v>SCLSBLNS</v>
      </c>
      <c r="BD878" s="11" t="str">
        <f t="shared" si="194"/>
        <v>SCLSBLNS</v>
      </c>
      <c r="BE878" s="11" t="str">
        <f t="shared" si="195"/>
        <v>SCLSBLNS</v>
      </c>
    </row>
    <row r="879" spans="1:57" ht="11.25" hidden="1" customHeight="1">
      <c r="A879" s="6">
        <v>877</v>
      </c>
      <c r="B879" s="7" t="s">
        <v>2141</v>
      </c>
      <c r="C879" s="8" t="s">
        <v>2142</v>
      </c>
      <c r="D879" s="7" t="s">
        <v>72</v>
      </c>
      <c r="E879" s="7" t="s">
        <v>102</v>
      </c>
      <c r="F879" s="7" t="s">
        <v>82</v>
      </c>
      <c r="G879" s="9">
        <v>119</v>
      </c>
      <c r="H879" s="9">
        <v>103</v>
      </c>
      <c r="I879" s="9">
        <v>57</v>
      </c>
      <c r="J879" s="9">
        <v>56</v>
      </c>
      <c r="K879" s="9">
        <v>57</v>
      </c>
      <c r="L879" s="9">
        <v>58</v>
      </c>
      <c r="M879" s="9">
        <v>57</v>
      </c>
      <c r="N879" s="9">
        <v>57</v>
      </c>
      <c r="O879" s="9">
        <v>51</v>
      </c>
      <c r="P879" s="9">
        <v>29</v>
      </c>
      <c r="Q879" s="10">
        <v>107</v>
      </c>
      <c r="R879" s="11">
        <v>17</v>
      </c>
      <c r="S879" s="11">
        <v>1</v>
      </c>
      <c r="T879" s="11">
        <v>108</v>
      </c>
      <c r="U879" s="11">
        <v>107</v>
      </c>
      <c r="V879" s="11">
        <v>1</v>
      </c>
      <c r="W879" s="11">
        <v>101</v>
      </c>
      <c r="X879" s="11">
        <f t="shared" si="182"/>
        <v>442</v>
      </c>
      <c r="Y879" s="11">
        <f t="shared" si="183"/>
        <v>4790</v>
      </c>
      <c r="Z879" s="11">
        <f t="shared" si="184"/>
        <v>1110</v>
      </c>
      <c r="AA879" s="11">
        <f t="shared" si="185"/>
        <v>4295</v>
      </c>
      <c r="AB879" s="11">
        <f t="shared" si="186"/>
        <v>4295</v>
      </c>
      <c r="AC879" s="6">
        <f t="shared" si="187"/>
        <v>4910</v>
      </c>
      <c r="AD879" s="9" t="s">
        <v>423</v>
      </c>
      <c r="AE879" s="3" t="str">
        <f>IF(ISERROR(VLOOKUP($AD879,技まとめ!$A$1:$F$380,6,FALSE)),"－",VLOOKUP($AD879,技まとめ!$A$1:$F$380,6,FALSE))</f>
        <v>BL</v>
      </c>
      <c r="AF879" s="3">
        <f>IF(ISERROR(VLOOKUP($AD879,技まとめ!$A$1:$F$380,3,FALSE)),"－",VLOOKUP($AD879,技まとめ!$A$1:$F$380,3,FALSE))</f>
        <v>13</v>
      </c>
      <c r="AG879" s="3">
        <f>IF(ISERROR(VLOOKUP($AD879,技まとめ!$A$1:$F$380,5,FALSE)),"－",VLOOKUP($AD879,技まとめ!$A$1:$F$380,5,FALSE))</f>
        <v>20</v>
      </c>
      <c r="AH879" s="3" t="str">
        <f>IF($E879=IF(ISERROR(VLOOKUP($AD879,技まとめ!$A$1:$F$380,4,FALSE)),"－",VLOOKUP($AD879,技まとめ!$A$1:$F$380,4,FALSE)),"一致","")</f>
        <v/>
      </c>
      <c r="AI879" s="9" t="s">
        <v>1474</v>
      </c>
      <c r="AJ879" s="3" t="str">
        <f>IF(ISERROR(VLOOKUP($AI879,技まとめ!$A$1:$F$380,6,FALSE)),"－",VLOOKUP($AI879,技まとめ!$A$1:$F$380,6,FALSE))</f>
        <v>SC</v>
      </c>
      <c r="AK879" s="3">
        <f>IF(ISERROR(VLOOKUP($AI879,技まとめ!$A$1:$F$380,3,FALSE)),"－",VLOOKUP($AI879,技まとめ!$A$1:$F$380,3,FALSE))</f>
        <v>49</v>
      </c>
      <c r="AL879" s="3">
        <f>IF(ISERROR(VLOOKUP($AI879,技まとめ!$A$1:$F$380,5,FALSE)),"－",VLOOKUP($AI879,技まとめ!$A$1:$F$380,5,FALSE))</f>
        <v>31</v>
      </c>
      <c r="AM879" s="3" t="str">
        <f>IF($E879=IF(ISERROR(VLOOKUP($AI879,技まとめ!$A$1:$F$380,4,FALSE)),"－",VLOOKUP($AI879,技まとめ!$A$1:$F$380,4,FALSE)),"一致","")</f>
        <v/>
      </c>
      <c r="AN879" s="9" t="s">
        <v>560</v>
      </c>
      <c r="AO879" s="3" t="str">
        <f>IF(ISERROR(VLOOKUP($AN879,技まとめ!$A$1:$F$380,6,FALSE)),"－",VLOOKUP($AN879,技まとめ!$A$1:$F$380,6,FALSE))</f>
        <v>BL</v>
      </c>
      <c r="AP879" s="3">
        <f>IF(ISERROR(VLOOKUP($AN879,技まとめ!$A$1:$F$380,3,FALSE)),"－",VLOOKUP($AN879,技まとめ!$A$1:$F$380,3,FALSE))</f>
        <v>28</v>
      </c>
      <c r="AQ879" s="3">
        <f>IF(ISERROR(VLOOKUP($AN879,技まとめ!$A$1:$F$380,5,FALSE)),"－",VLOOKUP($AN879,技まとめ!$A$1:$F$380,5,FALSE))</f>
        <v>24</v>
      </c>
      <c r="AR879" s="3" t="str">
        <f>IF($E879=IF(ISERROR(VLOOKUP($AN879,技まとめ!$A$1:$F$380,4,FALSE)),"－",VLOOKUP($AN879,技まとめ!$A$1:$F$380,4,FALSE)),"一致","")</f>
        <v/>
      </c>
      <c r="AS879" s="9" t="s">
        <v>454</v>
      </c>
      <c r="AT879" s="3" t="str">
        <f>IF(ISERROR(VLOOKUP($AS879,技まとめ!$A$1:$F$380,6,FALSE)),"－",VLOOKUP($AS879,技まとめ!$A$1:$F$380,6,FALSE))</f>
        <v>BL</v>
      </c>
      <c r="AU879" s="3">
        <f>IF(ISERROR(VLOOKUP($AS879,技まとめ!$A$1:$F$380,3,FALSE)),"－",VLOOKUP($AS879,技まとめ!$A$1:$F$380,3,FALSE))</f>
        <v>65</v>
      </c>
      <c r="AV879" s="3">
        <f>IF(ISERROR(VLOOKUP($AS879,技まとめ!$A$1:$F$380,5,FALSE)),"－",VLOOKUP($AS879,技まとめ!$A$1:$F$380,5,FALSE))</f>
        <v>42</v>
      </c>
      <c r="AW879" s="3" t="str">
        <f>IF($E879=IF(ISERROR(VLOOKUP($AS879,技まとめ!$A$1:$F$380,4,FALSE)),"－",VLOOKUP($AS879,技まとめ!$A$1:$F$380,4,FALSE)),"一致","")</f>
        <v/>
      </c>
      <c r="AX879" s="12" t="str">
        <f t="shared" si="188"/>
        <v>コイルターンローズスプラッシュブレードアタックぶんしんディフェンス</v>
      </c>
      <c r="AY879" s="12" t="str">
        <f t="shared" si="189"/>
        <v>コイルターンローズスプラッシュブレードアタックぶんしんディフェンス</v>
      </c>
      <c r="AZ879" s="12" t="str">
        <f t="shared" si="190"/>
        <v>コイルターンローズスプラッシュブレードアタックぶんしんディフェンス</v>
      </c>
      <c r="BA879" s="12" t="str">
        <f t="shared" si="191"/>
        <v>コイルターンローズスプラッシュブレードアタックぶんしんディフェンス</v>
      </c>
      <c r="BB879" s="11" t="str">
        <f t="shared" si="192"/>
        <v>BLSCBLBL</v>
      </c>
      <c r="BC879" s="11" t="str">
        <f t="shared" si="193"/>
        <v>BLSCBLBL</v>
      </c>
      <c r="BD879" s="11" t="str">
        <f t="shared" si="194"/>
        <v>BLSCBLBL</v>
      </c>
      <c r="BE879" s="11" t="str">
        <f t="shared" si="195"/>
        <v>BLSCBLBL</v>
      </c>
    </row>
    <row r="880" spans="1:57" ht="11.25" hidden="1" customHeight="1">
      <c r="A880" s="6">
        <v>878</v>
      </c>
      <c r="B880" s="7" t="s">
        <v>2143</v>
      </c>
      <c r="C880" s="8" t="s">
        <v>2144</v>
      </c>
      <c r="D880" s="7" t="s">
        <v>72</v>
      </c>
      <c r="E880" s="7" t="s">
        <v>102</v>
      </c>
      <c r="F880" s="7" t="s">
        <v>128</v>
      </c>
      <c r="G880" s="9">
        <v>118</v>
      </c>
      <c r="H880" s="9">
        <v>102</v>
      </c>
      <c r="I880" s="9">
        <v>45</v>
      </c>
      <c r="J880" s="9">
        <v>55</v>
      </c>
      <c r="K880" s="9">
        <v>51</v>
      </c>
      <c r="L880" s="9">
        <v>57</v>
      </c>
      <c r="M880" s="9">
        <v>59</v>
      </c>
      <c r="N880" s="9">
        <v>58</v>
      </c>
      <c r="O880" s="9">
        <v>56</v>
      </c>
      <c r="P880" s="9">
        <v>34</v>
      </c>
      <c r="Q880" s="10">
        <v>95</v>
      </c>
      <c r="R880" s="11">
        <v>16</v>
      </c>
      <c r="S880" s="11">
        <v>1</v>
      </c>
      <c r="T880" s="11">
        <v>107</v>
      </c>
      <c r="U880" s="11">
        <v>109</v>
      </c>
      <c r="V880" s="11">
        <v>1</v>
      </c>
      <c r="W880" s="11">
        <v>106</v>
      </c>
      <c r="X880" s="11">
        <f t="shared" si="182"/>
        <v>435</v>
      </c>
      <c r="Y880" s="11">
        <f t="shared" si="183"/>
        <v>4335</v>
      </c>
      <c r="Z880" s="11">
        <f t="shared" si="184"/>
        <v>1100</v>
      </c>
      <c r="AA880" s="11">
        <f t="shared" si="185"/>
        <v>4285</v>
      </c>
      <c r="AB880" s="11">
        <f t="shared" si="186"/>
        <v>4285</v>
      </c>
      <c r="AC880" s="6">
        <f t="shared" si="187"/>
        <v>4890</v>
      </c>
      <c r="AD880" s="9" t="s">
        <v>308</v>
      </c>
      <c r="AE880" s="3" t="str">
        <f>IF(ISERROR(VLOOKUP($AD880,技まとめ!$A$1:$F$380,6,FALSE)),"－",VLOOKUP($AD880,技まとめ!$A$1:$F$380,6,FALSE))</f>
        <v>DR</v>
      </c>
      <c r="AF880" s="3">
        <f>IF(ISERROR(VLOOKUP($AD880,技まとめ!$A$1:$F$380,3,FALSE)),"－",VLOOKUP($AD880,技まとめ!$A$1:$F$380,3,FALSE))</f>
        <v>28</v>
      </c>
      <c r="AG880" s="3">
        <f>IF(ISERROR(VLOOKUP($AD880,技まとめ!$A$1:$F$380,5,FALSE)),"－",VLOOKUP($AD880,技まとめ!$A$1:$F$380,5,FALSE))</f>
        <v>24</v>
      </c>
      <c r="AH880" s="3" t="str">
        <f>IF($E880=IF(ISERROR(VLOOKUP($AD880,技まとめ!$A$1:$F$380,4,FALSE)),"－",VLOOKUP($AD880,技まとめ!$A$1:$F$380,4,FALSE)),"一致","")</f>
        <v/>
      </c>
      <c r="AI880" s="9" t="s">
        <v>117</v>
      </c>
      <c r="AJ880" s="3" t="str">
        <f>IF(ISERROR(VLOOKUP($AI880,技まとめ!$A$1:$F$380,6,FALSE)),"－",VLOOKUP($AI880,技まとめ!$A$1:$F$380,6,FALSE))</f>
        <v>SC</v>
      </c>
      <c r="AK880" s="3">
        <f>IF(ISERROR(VLOOKUP($AI880,技まとめ!$A$1:$F$380,3,FALSE)),"－",VLOOKUP($AI880,技まとめ!$A$1:$F$380,3,FALSE))</f>
        <v>38</v>
      </c>
      <c r="AL880" s="3">
        <f>IF(ISERROR(VLOOKUP($AI880,技まとめ!$A$1:$F$380,5,FALSE)),"－",VLOOKUP($AI880,技まとめ!$A$1:$F$380,5,FALSE))</f>
        <v>25</v>
      </c>
      <c r="AM880" s="3" t="str">
        <f>IF($E880=IF(ISERROR(VLOOKUP($AI880,技まとめ!$A$1:$F$380,4,FALSE)),"－",VLOOKUP($AI880,技まとめ!$A$1:$F$380,4,FALSE)),"一致","")</f>
        <v/>
      </c>
      <c r="AN880" s="9" t="s">
        <v>217</v>
      </c>
      <c r="AO880" s="3" t="str">
        <f>IF(ISERROR(VLOOKUP($AN880,技まとめ!$A$1:$F$380,6,FALSE)),"－",VLOOKUP($AN880,技まとめ!$A$1:$F$380,6,FALSE))</f>
        <v>NS</v>
      </c>
      <c r="AP880" s="3">
        <f>IF(ISERROR(VLOOKUP($AN880,技まとめ!$A$1:$F$380,3,FALSE)),"－",VLOOKUP($AN880,技まとめ!$A$1:$F$380,3,FALSE))</f>
        <v>51</v>
      </c>
      <c r="AQ880" s="3">
        <f>IF(ISERROR(VLOOKUP($AN880,技まとめ!$A$1:$F$380,5,FALSE)),"－",VLOOKUP($AN880,技まとめ!$A$1:$F$380,5,FALSE))</f>
        <v>31</v>
      </c>
      <c r="AR880" s="3" t="str">
        <f>IF($E880=IF(ISERROR(VLOOKUP($AN880,技まとめ!$A$1:$F$380,4,FALSE)),"－",VLOOKUP($AN880,技まとめ!$A$1:$F$380,4,FALSE)),"一致","")</f>
        <v/>
      </c>
      <c r="AS880" s="9" t="s">
        <v>395</v>
      </c>
      <c r="AT880" s="3" t="str">
        <f>IF(ISERROR(VLOOKUP($AS880,技まとめ!$A$1:$F$380,6,FALSE)),"－",VLOOKUP($AS880,技まとめ!$A$1:$F$380,6,FALSE))</f>
        <v>LS</v>
      </c>
      <c r="AU880" s="3">
        <f>IF(ISERROR(VLOOKUP($AS880,技まとめ!$A$1:$F$380,3,FALSE)),"－",VLOOKUP($AS880,技まとめ!$A$1:$F$380,3,FALSE))</f>
        <v>81</v>
      </c>
      <c r="AV880" s="3">
        <f>IF(ISERROR(VLOOKUP($AS880,技まとめ!$A$1:$F$380,5,FALSE)),"－",VLOOKUP($AS880,技まとめ!$A$1:$F$380,5,FALSE))</f>
        <v>55</v>
      </c>
      <c r="AW880" s="3" t="str">
        <f>IF($E880=IF(ISERROR(VLOOKUP($AS880,技まとめ!$A$1:$F$380,4,FALSE)),"－",VLOOKUP($AS880,技まとめ!$A$1:$F$380,4,FALSE)),"一致","")</f>
        <v/>
      </c>
      <c r="AX880" s="12" t="str">
        <f t="shared" si="188"/>
        <v>スーパーアルマジロクルクルヘッドクンフーヘッドドこんじょうクラブ</v>
      </c>
      <c r="AY880" s="12" t="str">
        <f t="shared" si="189"/>
        <v>スーパーアルマジロクルクルヘッドクンフーヘッドドこんじょうクラブ</v>
      </c>
      <c r="AZ880" s="12" t="str">
        <f t="shared" si="190"/>
        <v>スーパーアルマジロクルクルヘッドクンフーヘッドドこんじょうクラブ</v>
      </c>
      <c r="BA880" s="12" t="str">
        <f t="shared" si="191"/>
        <v>スーパーアルマジロクルクルヘッドクンフーヘッドドこんじょうクラブ</v>
      </c>
      <c r="BB880" s="11" t="str">
        <f t="shared" si="192"/>
        <v>DRSCNSLS</v>
      </c>
      <c r="BC880" s="11" t="str">
        <f t="shared" si="193"/>
        <v>DRSCNSLS</v>
      </c>
      <c r="BD880" s="11" t="str">
        <f t="shared" si="194"/>
        <v>DRSCNSLS</v>
      </c>
      <c r="BE880" s="11" t="str">
        <f t="shared" si="195"/>
        <v>DRSCNSLS</v>
      </c>
    </row>
    <row r="881" spans="1:57" ht="11.25" hidden="1" customHeight="1">
      <c r="A881" s="6">
        <v>879</v>
      </c>
      <c r="B881" s="7" t="s">
        <v>2145</v>
      </c>
      <c r="C881" s="8" t="s">
        <v>2146</v>
      </c>
      <c r="D881" s="7" t="s">
        <v>72</v>
      </c>
      <c r="E881" s="7" t="s">
        <v>73</v>
      </c>
      <c r="F881" s="7" t="s">
        <v>128</v>
      </c>
      <c r="G881" s="9">
        <v>127</v>
      </c>
      <c r="H881" s="9">
        <v>101</v>
      </c>
      <c r="I881" s="9">
        <v>59</v>
      </c>
      <c r="J881" s="9">
        <v>57</v>
      </c>
      <c r="K881" s="9">
        <v>53</v>
      </c>
      <c r="L881" s="9">
        <v>60</v>
      </c>
      <c r="M881" s="9">
        <v>36</v>
      </c>
      <c r="N881" s="9">
        <v>56</v>
      </c>
      <c r="O881" s="9">
        <v>53</v>
      </c>
      <c r="P881" s="9">
        <v>60</v>
      </c>
      <c r="Q881" s="10">
        <v>109</v>
      </c>
      <c r="R881" s="11">
        <v>44</v>
      </c>
      <c r="S881" s="11">
        <v>1</v>
      </c>
      <c r="T881" s="11">
        <v>110</v>
      </c>
      <c r="U881" s="11">
        <v>86</v>
      </c>
      <c r="V881" s="11">
        <v>1</v>
      </c>
      <c r="W881" s="11">
        <v>103</v>
      </c>
      <c r="X881" s="11">
        <f t="shared" si="182"/>
        <v>454</v>
      </c>
      <c r="Y881" s="11">
        <f t="shared" si="183"/>
        <v>4880</v>
      </c>
      <c r="Z881" s="11">
        <f t="shared" si="184"/>
        <v>2065</v>
      </c>
      <c r="AA881" s="11">
        <f t="shared" si="185"/>
        <v>4375</v>
      </c>
      <c r="AB881" s="11">
        <f t="shared" si="186"/>
        <v>4375</v>
      </c>
      <c r="AC881" s="6">
        <f t="shared" si="187"/>
        <v>5135</v>
      </c>
      <c r="AD881" s="9" t="s">
        <v>273</v>
      </c>
      <c r="AE881" s="3" t="str">
        <f>IF(ISERROR(VLOOKUP($AD881,技まとめ!$A$1:$F$380,6,FALSE)),"－",VLOOKUP($AD881,技まとめ!$A$1:$F$380,6,FALSE))</f>
        <v>BL</v>
      </c>
      <c r="AF881" s="3">
        <f>IF(ISERROR(VLOOKUP($AD881,技まとめ!$A$1:$F$380,3,FALSE)),"－",VLOOKUP($AD881,技まとめ!$A$1:$F$380,3,FALSE))</f>
        <v>17</v>
      </c>
      <c r="AG881" s="3">
        <f>IF(ISERROR(VLOOKUP($AD881,技まとめ!$A$1:$F$380,5,FALSE)),"－",VLOOKUP($AD881,技まとめ!$A$1:$F$380,5,FALSE))</f>
        <v>20</v>
      </c>
      <c r="AH881" s="3" t="str">
        <f>IF($E881=IF(ISERROR(VLOOKUP($AD881,技まとめ!$A$1:$F$380,4,FALSE)),"－",VLOOKUP($AD881,技まとめ!$A$1:$F$380,4,FALSE)),"一致","")</f>
        <v>一致</v>
      </c>
      <c r="AI881" s="9" t="s">
        <v>99</v>
      </c>
      <c r="AJ881" s="3" t="str">
        <f>IF(ISERROR(VLOOKUP($AI881,技まとめ!$A$1:$F$380,6,FALSE)),"－",VLOOKUP($AI881,技まとめ!$A$1:$F$380,6,FALSE))</f>
        <v>DR</v>
      </c>
      <c r="AK881" s="3">
        <f>IF(ISERROR(VLOOKUP($AI881,技まとめ!$A$1:$F$380,3,FALSE)),"－",VLOOKUP($AI881,技まとめ!$A$1:$F$380,3,FALSE))</f>
        <v>77</v>
      </c>
      <c r="AL881" s="3">
        <f>IF(ISERROR(VLOOKUP($AI881,技まとめ!$A$1:$F$380,5,FALSE)),"－",VLOOKUP($AI881,技まとめ!$A$1:$F$380,5,FALSE))</f>
        <v>47</v>
      </c>
      <c r="AM881" s="3" t="str">
        <f>IF($E881=IF(ISERROR(VLOOKUP($AI881,技まとめ!$A$1:$F$380,4,FALSE)),"－",VLOOKUP($AI881,技まとめ!$A$1:$F$380,4,FALSE)),"一致","")</f>
        <v>一致</v>
      </c>
      <c r="AN881" s="9" t="s">
        <v>259</v>
      </c>
      <c r="AO881" s="3" t="str">
        <f>IF(ISERROR(VLOOKUP($AN881,技まとめ!$A$1:$F$380,6,FALSE)),"－",VLOOKUP($AN881,技まとめ!$A$1:$F$380,6,FALSE))</f>
        <v>NS</v>
      </c>
      <c r="AP881" s="3">
        <f>IF(ISERROR(VLOOKUP($AN881,技まとめ!$A$1:$F$380,3,FALSE)),"－",VLOOKUP($AN881,技まとめ!$A$1:$F$380,3,FALSE))</f>
        <v>64</v>
      </c>
      <c r="AQ881" s="3">
        <f>IF(ISERROR(VLOOKUP($AN881,技まとめ!$A$1:$F$380,5,FALSE)),"－",VLOOKUP($AN881,技まとめ!$A$1:$F$380,5,FALSE))</f>
        <v>37</v>
      </c>
      <c r="AR881" s="3" t="str">
        <f>IF($E881=IF(ISERROR(VLOOKUP($AN881,技まとめ!$A$1:$F$380,4,FALSE)),"－",VLOOKUP($AN881,技まとめ!$A$1:$F$380,4,FALSE)),"一致","")</f>
        <v/>
      </c>
      <c r="AS881" s="9" t="s">
        <v>118</v>
      </c>
      <c r="AT881" s="3" t="str">
        <f>IF(ISERROR(VLOOKUP($AS881,技まとめ!$A$1:$F$380,6,FALSE)),"－",VLOOKUP($AS881,技まとめ!$A$1:$F$380,6,FALSE))</f>
        <v>BS</v>
      </c>
      <c r="AU881" s="3">
        <f>IF(ISERROR(VLOOKUP($AS881,技まとめ!$A$1:$F$380,3,FALSE)),"－",VLOOKUP($AS881,技まとめ!$A$1:$F$380,3,FALSE))</f>
        <v>64</v>
      </c>
      <c r="AV881" s="3">
        <f>IF(ISERROR(VLOOKUP($AS881,技まとめ!$A$1:$F$380,5,FALSE)),"－",VLOOKUP($AS881,技まとめ!$A$1:$F$380,5,FALSE))</f>
        <v>37</v>
      </c>
      <c r="AW881" s="3" t="str">
        <f>IF($E881=IF(ISERROR(VLOOKUP($AS881,技まとめ!$A$1:$F$380,4,FALSE)),"－",VLOOKUP($AS881,技まとめ!$A$1:$F$380,4,FALSE)),"一致","")</f>
        <v>一致</v>
      </c>
      <c r="AX881" s="12" t="str">
        <f t="shared" si="188"/>
        <v>しこふみＵ・ボートアストロブレイククンフーアタック</v>
      </c>
      <c r="AY881" s="12" t="str">
        <f t="shared" si="189"/>
        <v>しこふみＵ・ボートアストロブレイククンフーアタック</v>
      </c>
      <c r="AZ881" s="12" t="str">
        <f t="shared" si="190"/>
        <v>しこふみＵ・ボートアストロブレイククンフーアタック</v>
      </c>
      <c r="BA881" s="12" t="str">
        <f t="shared" si="191"/>
        <v>しこふみＵ・ボートアストロブレイククンフーアタック</v>
      </c>
      <c r="BB881" s="11" t="str">
        <f t="shared" si="192"/>
        <v>BLDRNSBS</v>
      </c>
      <c r="BC881" s="11" t="str">
        <f t="shared" si="193"/>
        <v>BLDRNSBS</v>
      </c>
      <c r="BD881" s="11" t="str">
        <f t="shared" si="194"/>
        <v>BLDRNSBS</v>
      </c>
      <c r="BE881" s="11" t="str">
        <f t="shared" si="195"/>
        <v>BLDRNSBS</v>
      </c>
    </row>
    <row r="882" spans="1:57" ht="11.25" hidden="1" customHeight="1">
      <c r="A882" s="6">
        <v>880</v>
      </c>
      <c r="B882" s="7" t="s">
        <v>2147</v>
      </c>
      <c r="C882" s="8" t="s">
        <v>2148</v>
      </c>
      <c r="D882" s="7" t="s">
        <v>72</v>
      </c>
      <c r="E882" s="7" t="s">
        <v>95</v>
      </c>
      <c r="F882" s="7" t="s">
        <v>82</v>
      </c>
      <c r="G882" s="9">
        <v>99</v>
      </c>
      <c r="H882" s="9">
        <v>131</v>
      </c>
      <c r="I882" s="9">
        <v>44</v>
      </c>
      <c r="J882" s="9">
        <v>40</v>
      </c>
      <c r="K882" s="9">
        <v>39</v>
      </c>
      <c r="L882" s="9">
        <v>55</v>
      </c>
      <c r="M882" s="9">
        <v>60</v>
      </c>
      <c r="N882" s="9">
        <v>56</v>
      </c>
      <c r="O882" s="9">
        <v>54</v>
      </c>
      <c r="P882" s="9">
        <v>76</v>
      </c>
      <c r="Q882" s="10">
        <v>94</v>
      </c>
      <c r="R882" s="11">
        <v>29</v>
      </c>
      <c r="S882" s="11">
        <v>1</v>
      </c>
      <c r="T882" s="11">
        <v>105</v>
      </c>
      <c r="U882" s="11">
        <v>110</v>
      </c>
      <c r="V882" s="11">
        <v>1</v>
      </c>
      <c r="W882" s="11">
        <v>104</v>
      </c>
      <c r="X882" s="11">
        <f t="shared" si="182"/>
        <v>444</v>
      </c>
      <c r="Y882" s="11">
        <f t="shared" si="183"/>
        <v>4285</v>
      </c>
      <c r="Z882" s="11">
        <f t="shared" si="184"/>
        <v>1545</v>
      </c>
      <c r="AA882" s="11">
        <f t="shared" si="185"/>
        <v>4205</v>
      </c>
      <c r="AB882" s="11">
        <f t="shared" si="186"/>
        <v>4205</v>
      </c>
      <c r="AC882" s="6">
        <f t="shared" si="187"/>
        <v>4865</v>
      </c>
      <c r="AD882" s="9" t="s">
        <v>129</v>
      </c>
      <c r="AE882" s="3" t="str">
        <f>IF(ISERROR(VLOOKUP($AD882,技まとめ!$A$1:$F$380,6,FALSE)),"－",VLOOKUP($AD882,技まとめ!$A$1:$F$380,6,FALSE))</f>
        <v>BL</v>
      </c>
      <c r="AF882" s="3">
        <f>IF(ISERROR(VLOOKUP($AD882,技まとめ!$A$1:$F$380,3,FALSE)),"－",VLOOKUP($AD882,技まとめ!$A$1:$F$380,3,FALSE))</f>
        <v>13</v>
      </c>
      <c r="AG882" s="3">
        <f>IF(ISERROR(VLOOKUP($AD882,技まとめ!$A$1:$F$380,5,FALSE)),"－",VLOOKUP($AD882,技まとめ!$A$1:$F$380,5,FALSE))</f>
        <v>20</v>
      </c>
      <c r="AH882" s="3" t="str">
        <f>IF($E882=IF(ISERROR(VLOOKUP($AD882,技まとめ!$A$1:$F$380,4,FALSE)),"－",VLOOKUP($AD882,技まとめ!$A$1:$F$380,4,FALSE)),"一致","")</f>
        <v>一致</v>
      </c>
      <c r="AI882" s="9" t="s">
        <v>845</v>
      </c>
      <c r="AJ882" s="3" t="str">
        <f>IF(ISERROR(VLOOKUP($AI882,技まとめ!$A$1:$F$380,6,FALSE)),"－",VLOOKUP($AI882,技まとめ!$A$1:$F$380,6,FALSE))</f>
        <v>BL</v>
      </c>
      <c r="AK882" s="3">
        <f>IF(ISERROR(VLOOKUP($AI882,技まとめ!$A$1:$F$380,3,FALSE)),"－",VLOOKUP($AI882,技まとめ!$A$1:$F$380,3,FALSE))</f>
        <v>31</v>
      </c>
      <c r="AL882" s="3">
        <f>IF(ISERROR(VLOOKUP($AI882,技まとめ!$A$1:$F$380,5,FALSE)),"－",VLOOKUP($AI882,技まとめ!$A$1:$F$380,5,FALSE))</f>
        <v>28</v>
      </c>
      <c r="AM882" s="3" t="str">
        <f>IF($E882=IF(ISERROR(VLOOKUP($AI882,技まとめ!$A$1:$F$380,4,FALSE)),"－",VLOOKUP($AI882,技まとめ!$A$1:$F$380,4,FALSE)),"一致","")</f>
        <v/>
      </c>
      <c r="AN882" s="9" t="s">
        <v>300</v>
      </c>
      <c r="AO882" s="3" t="str">
        <f>IF(ISERROR(VLOOKUP($AN882,技まとめ!$A$1:$F$380,6,FALSE)),"－",VLOOKUP($AN882,技まとめ!$A$1:$F$380,6,FALSE))</f>
        <v>BB</v>
      </c>
      <c r="AP882" s="3">
        <f>IF(ISERROR(VLOOKUP($AN882,技まとめ!$A$1:$F$380,3,FALSE)),"－",VLOOKUP($AN882,技まとめ!$A$1:$F$380,3,FALSE))</f>
        <v>49</v>
      </c>
      <c r="AQ882" s="3">
        <f>IF(ISERROR(VLOOKUP($AN882,技まとめ!$A$1:$F$380,5,FALSE)),"－",VLOOKUP($AN882,技まとめ!$A$1:$F$380,5,FALSE))</f>
        <v>32</v>
      </c>
      <c r="AR882" s="3" t="str">
        <f>IF($E882=IF(ISERROR(VLOOKUP($AN882,技まとめ!$A$1:$F$380,4,FALSE)),"－",VLOOKUP($AN882,技まとめ!$A$1:$F$380,4,FALSE)),"一致","")</f>
        <v/>
      </c>
      <c r="AS882" s="9" t="s">
        <v>1429</v>
      </c>
      <c r="AT882" s="3" t="str">
        <f>IF(ISERROR(VLOOKUP($AS882,技まとめ!$A$1:$F$380,6,FALSE)),"－",VLOOKUP($AS882,技まとめ!$A$1:$F$380,6,FALSE))</f>
        <v>BL</v>
      </c>
      <c r="AU882" s="3">
        <f>IF(ISERROR(VLOOKUP($AS882,技まとめ!$A$1:$F$380,3,FALSE)),"－",VLOOKUP($AS882,技まとめ!$A$1:$F$380,3,FALSE))</f>
        <v>90</v>
      </c>
      <c r="AV882" s="3">
        <f>IF(ISERROR(VLOOKUP($AS882,技まとめ!$A$1:$F$380,5,FALSE)),"－",VLOOKUP($AS882,技まとめ!$A$1:$F$380,5,FALSE))</f>
        <v>53</v>
      </c>
      <c r="AW882" s="3" t="str">
        <f>IF($E882=IF(ISERROR(VLOOKUP($AS882,技まとめ!$A$1:$F$380,4,FALSE)),"－",VLOOKUP($AS882,技まとめ!$A$1:$F$380,4,FALSE)),"一致","")</f>
        <v/>
      </c>
      <c r="AX882" s="12" t="str">
        <f t="shared" si="188"/>
        <v>クイックドロウアイスグランドスピニングカットフローズンスティール</v>
      </c>
      <c r="AY882" s="12" t="str">
        <f t="shared" si="189"/>
        <v>クイックドロウアイスグランドスピニングカットフローズンスティール</v>
      </c>
      <c r="AZ882" s="12" t="str">
        <f t="shared" si="190"/>
        <v>クイックドロウアイスグランドスピニングカットフローズンスティール</v>
      </c>
      <c r="BA882" s="12" t="str">
        <f t="shared" si="191"/>
        <v>クイックドロウアイスグランドスピニングカットフローズンスティール</v>
      </c>
      <c r="BB882" s="11" t="str">
        <f t="shared" si="192"/>
        <v>BLBLBBBL</v>
      </c>
      <c r="BC882" s="11" t="str">
        <f t="shared" si="193"/>
        <v>BLBLBBBL</v>
      </c>
      <c r="BD882" s="11" t="str">
        <f t="shared" si="194"/>
        <v>BLBLBBBL</v>
      </c>
      <c r="BE882" s="11" t="str">
        <f t="shared" si="195"/>
        <v>BLBLBBBL</v>
      </c>
    </row>
    <row r="883" spans="1:57" ht="11.25" hidden="1" customHeight="1">
      <c r="A883" s="6">
        <v>881</v>
      </c>
      <c r="B883" s="7" t="s">
        <v>2149</v>
      </c>
      <c r="C883" s="8" t="s">
        <v>2150</v>
      </c>
      <c r="D883" s="7" t="s">
        <v>72</v>
      </c>
      <c r="E883" s="7" t="s">
        <v>95</v>
      </c>
      <c r="F883" s="7" t="s">
        <v>128</v>
      </c>
      <c r="G883" s="9">
        <v>121</v>
      </c>
      <c r="H883" s="9">
        <v>104</v>
      </c>
      <c r="I883" s="9">
        <v>57</v>
      </c>
      <c r="J883" s="9">
        <v>60</v>
      </c>
      <c r="K883" s="9">
        <v>51</v>
      </c>
      <c r="L883" s="9">
        <v>60</v>
      </c>
      <c r="M883" s="9">
        <v>57</v>
      </c>
      <c r="N883" s="9">
        <v>54</v>
      </c>
      <c r="O883" s="9">
        <v>56</v>
      </c>
      <c r="P883" s="9">
        <v>29</v>
      </c>
      <c r="Q883" s="10">
        <v>107</v>
      </c>
      <c r="R883" s="11">
        <v>12</v>
      </c>
      <c r="S883" s="11">
        <v>1</v>
      </c>
      <c r="T883" s="11">
        <v>110</v>
      </c>
      <c r="U883" s="11">
        <v>107</v>
      </c>
      <c r="V883" s="11">
        <v>1</v>
      </c>
      <c r="W883" s="11">
        <v>106</v>
      </c>
      <c r="X883" s="11">
        <f t="shared" si="182"/>
        <v>444</v>
      </c>
      <c r="Y883" s="11">
        <f t="shared" si="183"/>
        <v>4815</v>
      </c>
      <c r="Z883" s="11">
        <f t="shared" si="184"/>
        <v>960</v>
      </c>
      <c r="AA883" s="11">
        <f t="shared" si="185"/>
        <v>4390</v>
      </c>
      <c r="AB883" s="11">
        <f t="shared" si="186"/>
        <v>4390</v>
      </c>
      <c r="AC883" s="6">
        <f t="shared" si="187"/>
        <v>4990</v>
      </c>
      <c r="AD883" s="9" t="s">
        <v>469</v>
      </c>
      <c r="AE883" s="3" t="str">
        <f>IF(ISERROR(VLOOKUP($AD883,技まとめ!$A$1:$F$380,6,FALSE)),"－",VLOOKUP($AD883,技まとめ!$A$1:$F$380,6,FALSE))</f>
        <v>SC</v>
      </c>
      <c r="AF883" s="3">
        <f>IF(ISERROR(VLOOKUP($AD883,技まとめ!$A$1:$F$380,3,FALSE)),"－",VLOOKUP($AD883,技まとめ!$A$1:$F$380,3,FALSE))</f>
        <v>30</v>
      </c>
      <c r="AG883" s="3">
        <f>IF(ISERROR(VLOOKUP($AD883,技まとめ!$A$1:$F$380,5,FALSE)),"－",VLOOKUP($AD883,技まとめ!$A$1:$F$380,5,FALSE))</f>
        <v>21</v>
      </c>
      <c r="AH883" s="3" t="str">
        <f>IF($E883=IF(ISERROR(VLOOKUP($AD883,技まとめ!$A$1:$F$380,4,FALSE)),"－",VLOOKUP($AD883,技まとめ!$A$1:$F$380,4,FALSE)),"一致","")</f>
        <v/>
      </c>
      <c r="AI883" s="9" t="s">
        <v>317</v>
      </c>
      <c r="AJ883" s="3" t="str">
        <f>IF(ISERROR(VLOOKUP($AI883,技まとめ!$A$1:$F$380,6,FALSE)),"－",VLOOKUP($AI883,技まとめ!$A$1:$F$380,6,FALSE))</f>
        <v>SC</v>
      </c>
      <c r="AK883" s="3">
        <f>IF(ISERROR(VLOOKUP($AI883,技まとめ!$A$1:$F$380,3,FALSE)),"－",VLOOKUP($AI883,技まとめ!$A$1:$F$380,3,FALSE))</f>
        <v>31</v>
      </c>
      <c r="AL883" s="3">
        <f>IF(ISERROR(VLOOKUP($AI883,技まとめ!$A$1:$F$380,5,FALSE)),"－",VLOOKUP($AI883,技まとめ!$A$1:$F$380,5,FALSE))</f>
        <v>22</v>
      </c>
      <c r="AM883" s="3" t="str">
        <f>IF($E883=IF(ISERROR(VLOOKUP($AI883,技まとめ!$A$1:$F$380,4,FALSE)),"－",VLOOKUP($AI883,技まとめ!$A$1:$F$380,4,FALSE)),"一致","")</f>
        <v/>
      </c>
      <c r="AN883" s="9" t="s">
        <v>413</v>
      </c>
      <c r="AO883" s="3" t="str">
        <f>IF(ISERROR(VLOOKUP($AN883,技まとめ!$A$1:$F$380,6,FALSE)),"－",VLOOKUP($AN883,技まとめ!$A$1:$F$380,6,FALSE))</f>
        <v>BB</v>
      </c>
      <c r="AP883" s="3">
        <f>IF(ISERROR(VLOOKUP($AN883,技まとめ!$A$1:$F$380,3,FALSE)),"－",VLOOKUP($AN883,技まとめ!$A$1:$F$380,3,FALSE))</f>
        <v>31</v>
      </c>
      <c r="AQ883" s="3">
        <f>IF(ISERROR(VLOOKUP($AN883,技まとめ!$A$1:$F$380,5,FALSE)),"－",VLOOKUP($AN883,技まとめ!$A$1:$F$380,5,FALSE))</f>
        <v>28</v>
      </c>
      <c r="AR883" s="3" t="str">
        <f>IF($E883=IF(ISERROR(VLOOKUP($AN883,技まとめ!$A$1:$F$380,4,FALSE)),"－",VLOOKUP($AN883,技まとめ!$A$1:$F$380,4,FALSE)),"一致","")</f>
        <v/>
      </c>
      <c r="AS883" s="9" t="s">
        <v>118</v>
      </c>
      <c r="AT883" s="3" t="str">
        <f>IF(ISERROR(VLOOKUP($AS883,技まとめ!$A$1:$F$380,6,FALSE)),"－",VLOOKUP($AS883,技まとめ!$A$1:$F$380,6,FALSE))</f>
        <v>BS</v>
      </c>
      <c r="AU883" s="3">
        <f>IF(ISERROR(VLOOKUP($AS883,技まとめ!$A$1:$F$380,3,FALSE)),"－",VLOOKUP($AS883,技まとめ!$A$1:$F$380,3,FALSE))</f>
        <v>64</v>
      </c>
      <c r="AV883" s="3">
        <f>IF(ISERROR(VLOOKUP($AS883,技まとめ!$A$1:$F$380,5,FALSE)),"－",VLOOKUP($AS883,技まとめ!$A$1:$F$380,5,FALSE))</f>
        <v>37</v>
      </c>
      <c r="AW883" s="3" t="str">
        <f>IF($E883=IF(ISERROR(VLOOKUP($AS883,技まとめ!$A$1:$F$380,4,FALSE)),"－",VLOOKUP($AS883,技まとめ!$A$1:$F$380,4,FALSE)),"一致","")</f>
        <v/>
      </c>
      <c r="AX883" s="12" t="str">
        <f t="shared" si="188"/>
        <v>あびせげりコンドルダイブスーパーしこふみクンフーアタック</v>
      </c>
      <c r="AY883" s="12" t="str">
        <f t="shared" si="189"/>
        <v>あびせげりコンドルダイブスーパーしこふみクンフーアタック</v>
      </c>
      <c r="AZ883" s="12" t="str">
        <f t="shared" si="190"/>
        <v>あびせげりコンドルダイブスーパーしこふみクンフーアタック</v>
      </c>
      <c r="BA883" s="12" t="str">
        <f t="shared" si="191"/>
        <v>あびせげりコンドルダイブスーパーしこふみクンフーアタック</v>
      </c>
      <c r="BB883" s="11" t="str">
        <f t="shared" si="192"/>
        <v>SCSCBBBS</v>
      </c>
      <c r="BC883" s="11" t="str">
        <f t="shared" si="193"/>
        <v>SCSCBBBS</v>
      </c>
      <c r="BD883" s="11" t="str">
        <f t="shared" si="194"/>
        <v>SCSCBBBS</v>
      </c>
      <c r="BE883" s="11" t="str">
        <f t="shared" si="195"/>
        <v>SCSCBBBS</v>
      </c>
    </row>
    <row r="884" spans="1:57" ht="11.25" hidden="1" customHeight="1">
      <c r="A884" s="6">
        <v>882</v>
      </c>
      <c r="B884" s="7" t="s">
        <v>2151</v>
      </c>
      <c r="C884" s="8" t="s">
        <v>2152</v>
      </c>
      <c r="D884" s="7" t="s">
        <v>72</v>
      </c>
      <c r="E884" s="7" t="s">
        <v>102</v>
      </c>
      <c r="F884" s="7" t="s">
        <v>128</v>
      </c>
      <c r="G884" s="9">
        <v>119</v>
      </c>
      <c r="H884" s="9">
        <v>93</v>
      </c>
      <c r="I884" s="9">
        <v>45</v>
      </c>
      <c r="J884" s="9">
        <v>54</v>
      </c>
      <c r="K884" s="9">
        <v>63</v>
      </c>
      <c r="L884" s="9">
        <v>47</v>
      </c>
      <c r="M884" s="9">
        <v>54</v>
      </c>
      <c r="N884" s="9">
        <v>56</v>
      </c>
      <c r="O884" s="9">
        <v>51</v>
      </c>
      <c r="P884" s="9">
        <v>63</v>
      </c>
      <c r="Q884" s="10">
        <v>95</v>
      </c>
      <c r="R884" s="11">
        <v>54</v>
      </c>
      <c r="S884" s="11">
        <v>1</v>
      </c>
      <c r="T884" s="11">
        <v>97</v>
      </c>
      <c r="U884" s="11">
        <v>104</v>
      </c>
      <c r="V884" s="11">
        <v>1</v>
      </c>
      <c r="W884" s="11">
        <v>101</v>
      </c>
      <c r="X884" s="11">
        <f t="shared" si="182"/>
        <v>453</v>
      </c>
      <c r="Y884" s="11">
        <f t="shared" si="183"/>
        <v>4310</v>
      </c>
      <c r="Z884" s="11">
        <f t="shared" si="184"/>
        <v>2405</v>
      </c>
      <c r="AA884" s="11">
        <f t="shared" si="185"/>
        <v>3910</v>
      </c>
      <c r="AB884" s="11">
        <f t="shared" si="186"/>
        <v>3910</v>
      </c>
      <c r="AC884" s="6">
        <f t="shared" si="187"/>
        <v>4655</v>
      </c>
      <c r="AD884" s="9" t="s">
        <v>543</v>
      </c>
      <c r="AE884" s="3" t="str">
        <f>IF(ISERROR(VLOOKUP($AD884,技まとめ!$A$1:$F$380,6,FALSE)),"－",VLOOKUP($AD884,技まとめ!$A$1:$F$380,6,FALSE))</f>
        <v>SC</v>
      </c>
      <c r="AF884" s="3">
        <f>IF(ISERROR(VLOOKUP($AD884,技まとめ!$A$1:$F$380,3,FALSE)),"－",VLOOKUP($AD884,技まとめ!$A$1:$F$380,3,FALSE))</f>
        <v>25</v>
      </c>
      <c r="AG884" s="3">
        <f>IF(ISERROR(VLOOKUP($AD884,技まとめ!$A$1:$F$380,5,FALSE)),"－",VLOOKUP($AD884,技まとめ!$A$1:$F$380,5,FALSE))</f>
        <v>20</v>
      </c>
      <c r="AH884" s="3" t="str">
        <f>IF($E884=IF(ISERROR(VLOOKUP($AD884,技まとめ!$A$1:$F$380,4,FALSE)),"－",VLOOKUP($AD884,技まとめ!$A$1:$F$380,4,FALSE)),"一致","")</f>
        <v/>
      </c>
      <c r="AI884" s="9" t="s">
        <v>182</v>
      </c>
      <c r="AJ884" s="3" t="str">
        <f>IF(ISERROR(VLOOKUP($AI884,技まとめ!$A$1:$F$380,6,FALSE)),"－",VLOOKUP($AI884,技まとめ!$A$1:$F$380,6,FALSE))</f>
        <v>SC</v>
      </c>
      <c r="AK884" s="3">
        <f>IF(ISERROR(VLOOKUP($AI884,技まとめ!$A$1:$F$380,3,FALSE)),"－",VLOOKUP($AI884,技まとめ!$A$1:$F$380,3,FALSE))</f>
        <v>31</v>
      </c>
      <c r="AL884" s="3">
        <f>IF(ISERROR(VLOOKUP($AI884,技まとめ!$A$1:$F$380,5,FALSE)),"－",VLOOKUP($AI884,技まとめ!$A$1:$F$380,5,FALSE))</f>
        <v>22</v>
      </c>
      <c r="AM884" s="3" t="str">
        <f>IF($E884=IF(ISERROR(VLOOKUP($AI884,技まとめ!$A$1:$F$380,4,FALSE)),"－",VLOOKUP($AI884,技まとめ!$A$1:$F$380,4,FALSE)),"一致","")</f>
        <v/>
      </c>
      <c r="AN884" s="9" t="s">
        <v>110</v>
      </c>
      <c r="AO884" s="3" t="str">
        <f>IF(ISERROR(VLOOKUP($AN884,技まとめ!$A$1:$F$380,6,FALSE)),"－",VLOOKUP($AN884,技まとめ!$A$1:$F$380,6,FALSE))</f>
        <v>DR</v>
      </c>
      <c r="AP884" s="3">
        <f>IF(ISERROR(VLOOKUP($AN884,技まとめ!$A$1:$F$380,3,FALSE)),"－",VLOOKUP($AN884,技まとめ!$A$1:$F$380,3,FALSE))</f>
        <v>34</v>
      </c>
      <c r="AQ884" s="3">
        <f>IF(ISERROR(VLOOKUP($AN884,技まとめ!$A$1:$F$380,5,FALSE)),"－",VLOOKUP($AN884,技まとめ!$A$1:$F$380,5,FALSE))</f>
        <v>27</v>
      </c>
      <c r="AR884" s="3" t="str">
        <f>IF($E884=IF(ISERROR(VLOOKUP($AN884,技まとめ!$A$1:$F$380,4,FALSE)),"－",VLOOKUP($AN884,技まとめ!$A$1:$F$380,4,FALSE)),"一致","")</f>
        <v/>
      </c>
      <c r="AS884" s="9" t="s">
        <v>280</v>
      </c>
      <c r="AT884" s="3" t="str">
        <f>IF(ISERROR(VLOOKUP($AS884,技まとめ!$A$1:$F$380,6,FALSE)),"－",VLOOKUP($AS884,技まとめ!$A$1:$F$380,6,FALSE))</f>
        <v>SC</v>
      </c>
      <c r="AU884" s="3">
        <f>IF(ISERROR(VLOOKUP($AS884,技まとめ!$A$1:$F$380,3,FALSE)),"－",VLOOKUP($AS884,技まとめ!$A$1:$F$380,3,FALSE))</f>
        <v>98</v>
      </c>
      <c r="AV884" s="3">
        <f>IF(ISERROR(VLOOKUP($AS884,技まとめ!$A$1:$F$380,5,FALSE)),"－",VLOOKUP($AS884,技まとめ!$A$1:$F$380,5,FALSE))</f>
        <v>52</v>
      </c>
      <c r="AW884" s="3" t="str">
        <f>IF($E884=IF(ISERROR(VLOOKUP($AS884,技まとめ!$A$1:$F$380,4,FALSE)),"－",VLOOKUP($AS884,技まとめ!$A$1:$F$380,4,FALSE)),"一致","")</f>
        <v/>
      </c>
      <c r="AX884" s="12" t="str">
        <f t="shared" si="188"/>
        <v>スピニングシュートひゃくれつショットジグザグスパークユニバースブラスト</v>
      </c>
      <c r="AY884" s="12" t="str">
        <f t="shared" si="189"/>
        <v>スピニングシュートひゃくれつショットジグザグスパークユニバースブラスト</v>
      </c>
      <c r="AZ884" s="12" t="str">
        <f t="shared" si="190"/>
        <v>スピニングシュートひゃくれつショットジグザグスパークユニバースブラスト</v>
      </c>
      <c r="BA884" s="12" t="str">
        <f t="shared" si="191"/>
        <v>スピニングシュートひゃくれつショットジグザグスパークユニバースブラスト</v>
      </c>
      <c r="BB884" s="11" t="str">
        <f t="shared" si="192"/>
        <v>SCSCDRSC</v>
      </c>
      <c r="BC884" s="11" t="str">
        <f t="shared" si="193"/>
        <v>SCSCDRSC</v>
      </c>
      <c r="BD884" s="11" t="str">
        <f t="shared" si="194"/>
        <v>SCSCDRSC</v>
      </c>
      <c r="BE884" s="11" t="str">
        <f t="shared" si="195"/>
        <v>SCSCDRSC</v>
      </c>
    </row>
    <row r="885" spans="1:57" ht="11.25" hidden="1" customHeight="1">
      <c r="A885" s="6">
        <v>883</v>
      </c>
      <c r="B885" s="7" t="s">
        <v>2153</v>
      </c>
      <c r="C885" s="8" t="s">
        <v>2154</v>
      </c>
      <c r="D885" s="7" t="s">
        <v>72</v>
      </c>
      <c r="E885" s="7" t="s">
        <v>81</v>
      </c>
      <c r="F885" s="7" t="s">
        <v>82</v>
      </c>
      <c r="G885" s="9">
        <v>101</v>
      </c>
      <c r="H885" s="9">
        <v>124</v>
      </c>
      <c r="I885" s="9">
        <v>57</v>
      </c>
      <c r="J885" s="9">
        <v>56</v>
      </c>
      <c r="K885" s="9">
        <v>57</v>
      </c>
      <c r="L885" s="9">
        <v>62</v>
      </c>
      <c r="M885" s="9">
        <v>57</v>
      </c>
      <c r="N885" s="9">
        <v>56</v>
      </c>
      <c r="O885" s="9">
        <v>52</v>
      </c>
      <c r="P885" s="9">
        <v>25</v>
      </c>
      <c r="Q885" s="10">
        <v>107</v>
      </c>
      <c r="R885" s="11">
        <v>12</v>
      </c>
      <c r="S885" s="11">
        <v>1</v>
      </c>
      <c r="T885" s="11">
        <v>112</v>
      </c>
      <c r="U885" s="11">
        <v>107</v>
      </c>
      <c r="V885" s="11">
        <v>1</v>
      </c>
      <c r="W885" s="11">
        <v>102</v>
      </c>
      <c r="X885" s="11">
        <f t="shared" si="182"/>
        <v>442</v>
      </c>
      <c r="Y885" s="11">
        <f t="shared" si="183"/>
        <v>4795</v>
      </c>
      <c r="Z885" s="11">
        <f t="shared" si="184"/>
        <v>940</v>
      </c>
      <c r="AA885" s="11">
        <f t="shared" si="185"/>
        <v>4440</v>
      </c>
      <c r="AB885" s="11">
        <f t="shared" si="186"/>
        <v>4440</v>
      </c>
      <c r="AC885" s="6">
        <f t="shared" si="187"/>
        <v>5050</v>
      </c>
      <c r="AD885" s="9" t="s">
        <v>110</v>
      </c>
      <c r="AE885" s="3" t="str">
        <f>IF(ISERROR(VLOOKUP($AD885,技まとめ!$A$1:$F$380,6,FALSE)),"－",VLOOKUP($AD885,技まとめ!$A$1:$F$380,6,FALSE))</f>
        <v>DR</v>
      </c>
      <c r="AF885" s="3">
        <f>IF(ISERROR(VLOOKUP($AD885,技まとめ!$A$1:$F$380,3,FALSE)),"－",VLOOKUP($AD885,技まとめ!$A$1:$F$380,3,FALSE))</f>
        <v>34</v>
      </c>
      <c r="AG885" s="3">
        <f>IF(ISERROR(VLOOKUP($AD885,技まとめ!$A$1:$F$380,5,FALSE)),"－",VLOOKUP($AD885,技まとめ!$A$1:$F$380,5,FALSE))</f>
        <v>27</v>
      </c>
      <c r="AH885" s="3" t="str">
        <f>IF($E885=IF(ISERROR(VLOOKUP($AD885,技まとめ!$A$1:$F$380,4,FALSE)),"－",VLOOKUP($AD885,技まとめ!$A$1:$F$380,4,FALSE)),"一致","")</f>
        <v>一致</v>
      </c>
      <c r="AI885" s="9" t="s">
        <v>251</v>
      </c>
      <c r="AJ885" s="3" t="str">
        <f>IF(ISERROR(VLOOKUP($AI885,技まとめ!$A$1:$F$380,6,FALSE)),"－",VLOOKUP($AI885,技まとめ!$A$1:$F$380,6,FALSE))</f>
        <v>BL</v>
      </c>
      <c r="AK885" s="3">
        <f>IF(ISERROR(VLOOKUP($AI885,技まとめ!$A$1:$F$380,3,FALSE)),"－",VLOOKUP($AI885,技まとめ!$A$1:$F$380,3,FALSE))</f>
        <v>46</v>
      </c>
      <c r="AL885" s="3">
        <f>IF(ISERROR(VLOOKUP($AI885,技まとめ!$A$1:$F$380,5,FALSE)),"－",VLOOKUP($AI885,技まとめ!$A$1:$F$380,5,FALSE))</f>
        <v>33</v>
      </c>
      <c r="AM885" s="3" t="str">
        <f>IF($E885=IF(ISERROR(VLOOKUP($AI885,技まとめ!$A$1:$F$380,4,FALSE)),"－",VLOOKUP($AI885,技まとめ!$A$1:$F$380,4,FALSE)),"一致","")</f>
        <v/>
      </c>
      <c r="AN885" s="9" t="s">
        <v>186</v>
      </c>
      <c r="AO885" s="3" t="str">
        <f>IF(ISERROR(VLOOKUP($AN885,技まとめ!$A$1:$F$380,6,FALSE)),"－",VLOOKUP($AN885,技まとめ!$A$1:$F$380,6,FALSE))</f>
        <v>DR</v>
      </c>
      <c r="AP885" s="3">
        <f>IF(ISERROR(VLOOKUP($AN885,技まとめ!$A$1:$F$380,3,FALSE)),"－",VLOOKUP($AN885,技まとめ!$A$1:$F$380,3,FALSE))</f>
        <v>27</v>
      </c>
      <c r="AQ885" s="3">
        <f>IF(ISERROR(VLOOKUP($AN885,技まとめ!$A$1:$F$380,5,FALSE)),"－",VLOOKUP($AN885,技まとめ!$A$1:$F$380,5,FALSE))</f>
        <v>25</v>
      </c>
      <c r="AR885" s="3" t="str">
        <f>IF($E885=IF(ISERROR(VLOOKUP($AN885,技まとめ!$A$1:$F$380,4,FALSE)),"－",VLOOKUP($AN885,技まとめ!$A$1:$F$380,4,FALSE)),"一致","")</f>
        <v/>
      </c>
      <c r="AS885" s="9" t="s">
        <v>366</v>
      </c>
      <c r="AT885" s="3" t="str">
        <f>IF(ISERROR(VLOOKUP($AS885,技まとめ!$A$1:$F$380,6,FALSE)),"－",VLOOKUP($AS885,技まとめ!$A$1:$F$380,6,FALSE))</f>
        <v>BL</v>
      </c>
      <c r="AU885" s="3">
        <f>IF(ISERROR(VLOOKUP($AS885,技まとめ!$A$1:$F$380,3,FALSE)),"－",VLOOKUP($AS885,技まとめ!$A$1:$F$380,3,FALSE))</f>
        <v>65</v>
      </c>
      <c r="AV885" s="3">
        <f>IF(ISERROR(VLOOKUP($AS885,技まとめ!$A$1:$F$380,5,FALSE)),"－",VLOOKUP($AS885,技まとめ!$A$1:$F$380,5,FALSE))</f>
        <v>42</v>
      </c>
      <c r="AW885" s="3" t="str">
        <f>IF($E885=IF(ISERROR(VLOOKUP($AS885,技まとめ!$A$1:$F$380,4,FALSE)),"－",VLOOKUP($AS885,技まとめ!$A$1:$F$380,4,FALSE)),"一致","")</f>
        <v>一致</v>
      </c>
      <c r="AX885" s="12" t="str">
        <f t="shared" si="188"/>
        <v>ジグザグスパークくものいとフーセンガムプロファイルゾーン</v>
      </c>
      <c r="AY885" s="12" t="str">
        <f t="shared" si="189"/>
        <v>ジグザグスパークくものいとフーセンガムプロファイルゾーン</v>
      </c>
      <c r="AZ885" s="12" t="str">
        <f t="shared" si="190"/>
        <v>ジグザグスパークくものいとフーセンガムプロファイルゾーン</v>
      </c>
      <c r="BA885" s="12" t="str">
        <f t="shared" si="191"/>
        <v>ジグザグスパークくものいとフーセンガムプロファイルゾーン</v>
      </c>
      <c r="BB885" s="11" t="str">
        <f t="shared" si="192"/>
        <v>DRBLDRBL</v>
      </c>
      <c r="BC885" s="11" t="str">
        <f t="shared" si="193"/>
        <v>DRBLDRBL</v>
      </c>
      <c r="BD885" s="11" t="str">
        <f t="shared" si="194"/>
        <v>DRBLDRBL</v>
      </c>
      <c r="BE885" s="11" t="str">
        <f t="shared" si="195"/>
        <v>DRBLDRBL</v>
      </c>
    </row>
    <row r="886" spans="1:57" ht="11.25" hidden="1" customHeight="1">
      <c r="A886" s="6">
        <v>884</v>
      </c>
      <c r="B886" s="7" t="s">
        <v>2155</v>
      </c>
      <c r="C886" s="8" t="s">
        <v>2156</v>
      </c>
      <c r="D886" s="7" t="s">
        <v>72</v>
      </c>
      <c r="E886" s="7" t="s">
        <v>102</v>
      </c>
      <c r="F886" s="7" t="s">
        <v>82</v>
      </c>
      <c r="G886" s="9">
        <v>120</v>
      </c>
      <c r="H886" s="9">
        <v>104</v>
      </c>
      <c r="I886" s="9">
        <v>57</v>
      </c>
      <c r="J886" s="9">
        <v>62</v>
      </c>
      <c r="K886" s="9">
        <v>56</v>
      </c>
      <c r="L886" s="9">
        <v>60</v>
      </c>
      <c r="M886" s="9">
        <v>57</v>
      </c>
      <c r="N886" s="9">
        <v>57</v>
      </c>
      <c r="O886" s="9">
        <v>53</v>
      </c>
      <c r="P886" s="9">
        <v>24</v>
      </c>
      <c r="Q886" s="10">
        <v>107</v>
      </c>
      <c r="R886" s="11">
        <v>17</v>
      </c>
      <c r="S886" s="11">
        <v>1</v>
      </c>
      <c r="T886" s="11">
        <v>110</v>
      </c>
      <c r="U886" s="11">
        <v>107</v>
      </c>
      <c r="V886" s="11">
        <v>1</v>
      </c>
      <c r="W886" s="11">
        <v>103</v>
      </c>
      <c r="X886" s="11">
        <f t="shared" si="182"/>
        <v>446</v>
      </c>
      <c r="Y886" s="11">
        <f t="shared" si="183"/>
        <v>4800</v>
      </c>
      <c r="Z886" s="11">
        <f t="shared" si="184"/>
        <v>1120</v>
      </c>
      <c r="AA886" s="11">
        <f t="shared" si="185"/>
        <v>4375</v>
      </c>
      <c r="AB886" s="11">
        <f t="shared" si="186"/>
        <v>4375</v>
      </c>
      <c r="AC886" s="6">
        <f t="shared" si="187"/>
        <v>5000</v>
      </c>
      <c r="AD886" s="9" t="s">
        <v>230</v>
      </c>
      <c r="AE886" s="3" t="str">
        <f>IF(ISERROR(VLOOKUP($AD886,技まとめ!$A$1:$F$380,6,FALSE)),"－",VLOOKUP($AD886,技まとめ!$A$1:$F$380,6,FALSE))</f>
        <v>BL</v>
      </c>
      <c r="AF886" s="3">
        <f>IF(ISERROR(VLOOKUP($AD886,技まとめ!$A$1:$F$380,3,FALSE)),"－",VLOOKUP($AD886,技まとめ!$A$1:$F$380,3,FALSE))</f>
        <v>21</v>
      </c>
      <c r="AG886" s="3">
        <f>IF(ISERROR(VLOOKUP($AD886,技まとめ!$A$1:$F$380,5,FALSE)),"－",VLOOKUP($AD886,技まとめ!$A$1:$F$380,5,FALSE))</f>
        <v>22</v>
      </c>
      <c r="AH886" s="3" t="str">
        <f>IF($E886=IF(ISERROR(VLOOKUP($AD886,技まとめ!$A$1:$F$380,4,FALSE)),"－",VLOOKUP($AD886,技まとめ!$A$1:$F$380,4,FALSE)),"一致","")</f>
        <v/>
      </c>
      <c r="AI886" s="9" t="s">
        <v>251</v>
      </c>
      <c r="AJ886" s="3" t="str">
        <f>IF(ISERROR(VLOOKUP($AI886,技まとめ!$A$1:$F$380,6,FALSE)),"－",VLOOKUP($AI886,技まとめ!$A$1:$F$380,6,FALSE))</f>
        <v>BL</v>
      </c>
      <c r="AK886" s="3">
        <f>IF(ISERROR(VLOOKUP($AI886,技まとめ!$A$1:$F$380,3,FALSE)),"－",VLOOKUP($AI886,技まとめ!$A$1:$F$380,3,FALSE))</f>
        <v>46</v>
      </c>
      <c r="AL886" s="3">
        <f>IF(ISERROR(VLOOKUP($AI886,技まとめ!$A$1:$F$380,5,FALSE)),"－",VLOOKUP($AI886,技まとめ!$A$1:$F$380,5,FALSE))</f>
        <v>33</v>
      </c>
      <c r="AM886" s="3" t="str">
        <f>IF($E886=IF(ISERROR(VLOOKUP($AI886,技まとめ!$A$1:$F$380,4,FALSE)),"－",VLOOKUP($AI886,技まとめ!$A$1:$F$380,4,FALSE)),"一致","")</f>
        <v/>
      </c>
      <c r="AN886" s="9" t="s">
        <v>169</v>
      </c>
      <c r="AO886" s="3" t="str">
        <f>IF(ISERROR(VLOOKUP($AN886,技まとめ!$A$1:$F$380,6,FALSE)),"－",VLOOKUP($AN886,技まとめ!$A$1:$F$380,6,FALSE))</f>
        <v>DR</v>
      </c>
      <c r="AP886" s="3">
        <f>IF(ISERROR(VLOOKUP($AN886,技まとめ!$A$1:$F$380,3,FALSE)),"－",VLOOKUP($AN886,技まとめ!$A$1:$F$380,3,FALSE))</f>
        <v>71</v>
      </c>
      <c r="AQ886" s="3">
        <f>IF(ISERROR(VLOOKUP($AN886,技まとめ!$A$1:$F$380,5,FALSE)),"－",VLOOKUP($AN886,技まとめ!$A$1:$F$380,5,FALSE))</f>
        <v>44</v>
      </c>
      <c r="AR886" s="3" t="str">
        <f>IF($E886=IF(ISERROR(VLOOKUP($AN886,技まとめ!$A$1:$F$380,4,FALSE)),"－",VLOOKUP($AN886,技まとめ!$A$1:$F$380,4,FALSE)),"一致","")</f>
        <v/>
      </c>
      <c r="AS886" s="9" t="s">
        <v>756</v>
      </c>
      <c r="AT886" s="3" t="str">
        <f>IF(ISERROR(VLOOKUP($AS886,技まとめ!$A$1:$F$380,6,FALSE)),"－",VLOOKUP($AS886,技まとめ!$A$1:$F$380,6,FALSE))</f>
        <v>BB</v>
      </c>
      <c r="AU886" s="3">
        <f>IF(ISERROR(VLOOKUP($AS886,技まとめ!$A$1:$F$380,3,FALSE)),"－",VLOOKUP($AS886,技まとめ!$A$1:$F$380,3,FALSE))</f>
        <v>65</v>
      </c>
      <c r="AV886" s="3">
        <f>IF(ISERROR(VLOOKUP($AS886,技まとめ!$A$1:$F$380,5,FALSE)),"－",VLOOKUP($AS886,技まとめ!$A$1:$F$380,5,FALSE))</f>
        <v>42</v>
      </c>
      <c r="AW886" s="3" t="str">
        <f>IF($E886=IF(ISERROR(VLOOKUP($AS886,技まとめ!$A$1:$F$380,4,FALSE)),"－",VLOOKUP($AS886,技まとめ!$A$1:$F$380,4,FALSE)),"一致","")</f>
        <v>一致</v>
      </c>
      <c r="AX886" s="12" t="str">
        <f t="shared" si="188"/>
        <v>おんりょうくものいとエコーボールボルケイノカット</v>
      </c>
      <c r="AY886" s="12" t="str">
        <f t="shared" si="189"/>
        <v>おんりょうくものいとエコーボールボルケイノカット</v>
      </c>
      <c r="AZ886" s="12" t="str">
        <f t="shared" si="190"/>
        <v>おんりょうくものいとエコーボールボルケイノカット</v>
      </c>
      <c r="BA886" s="12" t="str">
        <f t="shared" si="191"/>
        <v>おんりょうくものいとエコーボールボルケイノカット</v>
      </c>
      <c r="BB886" s="11" t="str">
        <f t="shared" si="192"/>
        <v>BLBLDRBB</v>
      </c>
      <c r="BC886" s="11" t="str">
        <f t="shared" si="193"/>
        <v>BLBLDRBB</v>
      </c>
      <c r="BD886" s="11" t="str">
        <f t="shared" si="194"/>
        <v>BLBLDRBB</v>
      </c>
      <c r="BE886" s="11" t="str">
        <f t="shared" si="195"/>
        <v>BLBLDRBB</v>
      </c>
    </row>
    <row r="887" spans="1:57" ht="11.25" hidden="1" customHeight="1">
      <c r="A887" s="6">
        <v>885</v>
      </c>
      <c r="B887" s="7" t="s">
        <v>2157</v>
      </c>
      <c r="C887" s="8" t="s">
        <v>2158</v>
      </c>
      <c r="D887" s="7" t="s">
        <v>72</v>
      </c>
      <c r="E887" s="7" t="s">
        <v>81</v>
      </c>
      <c r="F887" s="7" t="s">
        <v>74</v>
      </c>
      <c r="G887" s="9">
        <v>122</v>
      </c>
      <c r="H887" s="9">
        <v>101</v>
      </c>
      <c r="I887" s="9">
        <v>45</v>
      </c>
      <c r="J887" s="9">
        <v>56</v>
      </c>
      <c r="K887" s="9">
        <v>51</v>
      </c>
      <c r="L887" s="9">
        <v>56</v>
      </c>
      <c r="M887" s="9">
        <v>67</v>
      </c>
      <c r="N887" s="9">
        <v>66</v>
      </c>
      <c r="O887" s="9">
        <v>53</v>
      </c>
      <c r="P887" s="9">
        <v>45</v>
      </c>
      <c r="Q887" s="10">
        <v>95</v>
      </c>
      <c r="R887" s="11">
        <v>36</v>
      </c>
      <c r="S887" s="11">
        <v>1</v>
      </c>
      <c r="T887" s="11">
        <v>106</v>
      </c>
      <c r="U887" s="11">
        <v>117</v>
      </c>
      <c r="V887" s="11">
        <v>1</v>
      </c>
      <c r="W887" s="11">
        <v>103</v>
      </c>
      <c r="X887" s="11">
        <f t="shared" si="182"/>
        <v>459</v>
      </c>
      <c r="Y887" s="11">
        <f t="shared" si="183"/>
        <v>4320</v>
      </c>
      <c r="Z887" s="11">
        <f t="shared" si="184"/>
        <v>1785</v>
      </c>
      <c r="AA887" s="11">
        <f t="shared" si="185"/>
        <v>4235</v>
      </c>
      <c r="AB887" s="11">
        <f t="shared" si="186"/>
        <v>4235</v>
      </c>
      <c r="AC887" s="6">
        <f t="shared" si="187"/>
        <v>4935</v>
      </c>
      <c r="AD887" s="9" t="s">
        <v>441</v>
      </c>
      <c r="AE887" s="3" t="str">
        <f>IF(ISERROR(VLOOKUP($AD887,技まとめ!$A$1:$F$380,6,FALSE)),"－",VLOOKUP($AD887,技まとめ!$A$1:$F$380,6,FALSE))</f>
        <v>CA</v>
      </c>
      <c r="AF887" s="3">
        <f>IF(ISERROR(VLOOKUP($AD887,技まとめ!$A$1:$F$380,3,FALSE)),"－",VLOOKUP($AD887,技まとめ!$A$1:$F$380,3,FALSE))</f>
        <v>18</v>
      </c>
      <c r="AG887" s="3">
        <f>IF(ISERROR(VLOOKUP($AD887,技まとめ!$A$1:$F$380,5,FALSE)),"－",VLOOKUP($AD887,技まとめ!$A$1:$F$380,5,FALSE))</f>
        <v>21</v>
      </c>
      <c r="AH887" s="3" t="str">
        <f>IF($E887=IF(ISERROR(VLOOKUP($AD887,技まとめ!$A$1:$F$380,4,FALSE)),"－",VLOOKUP($AD887,技まとめ!$A$1:$F$380,4,FALSE)),"一致","")</f>
        <v/>
      </c>
      <c r="AI887" s="9" t="s">
        <v>202</v>
      </c>
      <c r="AJ887" s="3" t="str">
        <f>IF(ISERROR(VLOOKUP($AI887,技まとめ!$A$1:$F$380,6,FALSE)),"－",VLOOKUP($AI887,技まとめ!$A$1:$F$380,6,FALSE))</f>
        <v>P1</v>
      </c>
      <c r="AK887" s="3">
        <f>IF(ISERROR(VLOOKUP($AI887,技まとめ!$A$1:$F$380,3,FALSE)),"－",VLOOKUP($AI887,技まとめ!$A$1:$F$380,3,FALSE))</f>
        <v>25</v>
      </c>
      <c r="AL887" s="3">
        <f>IF(ISERROR(VLOOKUP($AI887,技まとめ!$A$1:$F$380,5,FALSE)),"－",VLOOKUP($AI887,技まとめ!$A$1:$F$380,5,FALSE))</f>
        <v>25</v>
      </c>
      <c r="AM887" s="3" t="str">
        <f>IF($E887=IF(ISERROR(VLOOKUP($AI887,技まとめ!$A$1:$F$380,4,FALSE)),"－",VLOOKUP($AI887,技まとめ!$A$1:$F$380,4,FALSE)),"一致","")</f>
        <v/>
      </c>
      <c r="AN887" s="9" t="s">
        <v>389</v>
      </c>
      <c r="AO887" s="3" t="str">
        <f>IF(ISERROR(VLOOKUP($AN887,技まとめ!$A$1:$F$380,6,FALSE)),"－",VLOOKUP($AN887,技まとめ!$A$1:$F$380,6,FALSE))</f>
        <v>CA</v>
      </c>
      <c r="AP887" s="3">
        <f>IF(ISERROR(VLOOKUP($AN887,技まとめ!$A$1:$F$380,3,FALSE)),"－",VLOOKUP($AN887,技まとめ!$A$1:$F$380,3,FALSE))</f>
        <v>54</v>
      </c>
      <c r="AQ887" s="3">
        <f>IF(ISERROR(VLOOKUP($AN887,技まとめ!$A$1:$F$380,5,FALSE)),"－",VLOOKUP($AN887,技まとめ!$A$1:$F$380,5,FALSE))</f>
        <v>35</v>
      </c>
      <c r="AR887" s="3" t="str">
        <f>IF($E887=IF(ISERROR(VLOOKUP($AN887,技まとめ!$A$1:$F$380,4,FALSE)),"－",VLOOKUP($AN887,技まとめ!$A$1:$F$380,4,FALSE)),"一致","")</f>
        <v/>
      </c>
      <c r="AS887" s="9" t="s">
        <v>978</v>
      </c>
      <c r="AT887" s="3" t="str">
        <f>IF(ISERROR(VLOOKUP($AS887,技まとめ!$A$1:$F$380,6,FALSE)),"－",VLOOKUP($AS887,技まとめ!$A$1:$F$380,6,FALSE))</f>
        <v>－</v>
      </c>
      <c r="AU887" s="3">
        <f>IF(ISERROR(VLOOKUP($AS887,技まとめ!$A$1:$F$380,3,FALSE)),"－",VLOOKUP($AS887,技まとめ!$A$1:$F$380,3,FALSE))</f>
        <v>0</v>
      </c>
      <c r="AV887" s="3">
        <f>IF(ISERROR(VLOOKUP($AS887,技まとめ!$A$1:$F$380,5,FALSE)),"－",VLOOKUP($AS887,技まとめ!$A$1:$F$380,5,FALSE))</f>
        <v>0</v>
      </c>
      <c r="AW887" s="3" t="str">
        <f>IF($E887=IF(ISERROR(VLOOKUP($AS887,技まとめ!$A$1:$F$380,4,FALSE)),"－",VLOOKUP($AS887,技まとめ!$A$1:$F$380,4,FALSE)),"一致","")</f>
        <v/>
      </c>
      <c r="AX887" s="12" t="str">
        <f t="shared" si="188"/>
        <v>プレッシャーパンチパワーシールドドこんじょうキャッチキーパープラス</v>
      </c>
      <c r="AY887" s="12" t="str">
        <f t="shared" si="189"/>
        <v>プレッシャーパンチパワーシールドドこんじょうキャッチキーパープラス</v>
      </c>
      <c r="AZ887" s="12" t="str">
        <f t="shared" si="190"/>
        <v>プレッシャーパンチパワーシールドドこんじょうキャッチキーパープラス</v>
      </c>
      <c r="BA887" s="12" t="str">
        <f t="shared" si="191"/>
        <v>プレッシャーパンチパワーシールドドこんじょうキャッチキーパープラス</v>
      </c>
      <c r="BB887" s="11" t="str">
        <f t="shared" si="192"/>
        <v>CAP1CA－</v>
      </c>
      <c r="BC887" s="11" t="str">
        <f t="shared" si="193"/>
        <v>CAP1CA－</v>
      </c>
      <c r="BD887" s="11" t="str">
        <f t="shared" si="194"/>
        <v>CAP1CA－</v>
      </c>
      <c r="BE887" s="11" t="str">
        <f t="shared" si="195"/>
        <v>CAP1CA－</v>
      </c>
    </row>
    <row r="888" spans="1:57" ht="11.25" hidden="1" customHeight="1">
      <c r="A888" s="6">
        <v>886</v>
      </c>
      <c r="B888" s="7" t="s">
        <v>2159</v>
      </c>
      <c r="C888" s="8" t="s">
        <v>2160</v>
      </c>
      <c r="D888" s="7" t="s">
        <v>72</v>
      </c>
      <c r="E888" s="7" t="s">
        <v>73</v>
      </c>
      <c r="F888" s="7" t="s">
        <v>74</v>
      </c>
      <c r="G888" s="9">
        <v>122</v>
      </c>
      <c r="H888" s="9">
        <v>93</v>
      </c>
      <c r="I888" s="9">
        <v>58</v>
      </c>
      <c r="J888" s="9">
        <v>53</v>
      </c>
      <c r="K888" s="9">
        <v>57</v>
      </c>
      <c r="L888" s="9">
        <v>51</v>
      </c>
      <c r="M888" s="9">
        <v>53</v>
      </c>
      <c r="N888" s="9">
        <v>56</v>
      </c>
      <c r="O888" s="9">
        <v>56</v>
      </c>
      <c r="P888" s="9">
        <v>26</v>
      </c>
      <c r="Q888" s="10">
        <v>108</v>
      </c>
      <c r="R888" s="11">
        <v>10</v>
      </c>
      <c r="S888" s="11">
        <v>1</v>
      </c>
      <c r="T888" s="11">
        <v>101</v>
      </c>
      <c r="U888" s="11">
        <v>103</v>
      </c>
      <c r="V888" s="11">
        <v>1</v>
      </c>
      <c r="W888" s="11">
        <v>106</v>
      </c>
      <c r="X888" s="11">
        <f t="shared" si="182"/>
        <v>430</v>
      </c>
      <c r="Y888" s="11">
        <f t="shared" si="183"/>
        <v>4855</v>
      </c>
      <c r="Z888" s="11">
        <f t="shared" si="184"/>
        <v>890</v>
      </c>
      <c r="AA888" s="11">
        <f t="shared" si="185"/>
        <v>4075</v>
      </c>
      <c r="AB888" s="11">
        <f t="shared" si="186"/>
        <v>4075</v>
      </c>
      <c r="AC888" s="6">
        <f t="shared" si="187"/>
        <v>4620</v>
      </c>
      <c r="AD888" s="9" t="s">
        <v>5014</v>
      </c>
      <c r="AE888" s="3" t="str">
        <f>IF(ISERROR(VLOOKUP($AD888,技まとめ!$A$1:$F$380,6,FALSE)),"－",VLOOKUP($AD888,技まとめ!$A$1:$F$380,6,FALSE))</f>
        <v>－</v>
      </c>
      <c r="AF888" s="3">
        <f>IF(ISERROR(VLOOKUP($AD888,技まとめ!$A$1:$F$380,3,FALSE)),"－",VLOOKUP($AD888,技まとめ!$A$1:$F$380,3,FALSE))</f>
        <v>0</v>
      </c>
      <c r="AG888" s="3">
        <f>IF(ISERROR(VLOOKUP($AD888,技まとめ!$A$1:$F$380,5,FALSE)),"－",VLOOKUP($AD888,技まとめ!$A$1:$F$380,5,FALSE))</f>
        <v>0</v>
      </c>
      <c r="AH888" s="3" t="str">
        <f>IF($E888=IF(ISERROR(VLOOKUP($AD888,技まとめ!$A$1:$F$380,4,FALSE)),"－",VLOOKUP($AD888,技まとめ!$A$1:$F$380,4,FALSE)),"一致","")</f>
        <v/>
      </c>
      <c r="AI888" s="9" t="s">
        <v>214</v>
      </c>
      <c r="AJ888" s="3" t="str">
        <f>IF(ISERROR(VLOOKUP($AI888,技まとめ!$A$1:$F$380,6,FALSE)),"－",VLOOKUP($AI888,技まとめ!$A$1:$F$380,6,FALSE))</f>
        <v>DR</v>
      </c>
      <c r="AK888" s="3">
        <f>IF(ISERROR(VLOOKUP($AI888,技まとめ!$A$1:$F$380,3,FALSE)),"－",VLOOKUP($AI888,技まとめ!$A$1:$F$380,3,FALSE))</f>
        <v>27</v>
      </c>
      <c r="AL888" s="3">
        <f>IF(ISERROR(VLOOKUP($AI888,技まとめ!$A$1:$F$380,5,FALSE)),"－",VLOOKUP($AI888,技まとめ!$A$1:$F$380,5,FALSE))</f>
        <v>25</v>
      </c>
      <c r="AM888" s="3" t="str">
        <f>IF($E888=IF(ISERROR(VLOOKUP($AI888,技まとめ!$A$1:$F$380,4,FALSE)),"－",VLOOKUP($AI888,技まとめ!$A$1:$F$380,4,FALSE)),"一致","")</f>
        <v/>
      </c>
      <c r="AN888" s="9" t="s">
        <v>241</v>
      </c>
      <c r="AO888" s="3" t="str">
        <f>IF(ISERROR(VLOOKUP($AN888,技まとめ!$A$1:$F$380,6,FALSE)),"－",VLOOKUP($AN888,技まとめ!$A$1:$F$380,6,FALSE))</f>
        <v>P1</v>
      </c>
      <c r="AP888" s="3">
        <f>IF(ISERROR(VLOOKUP($AN888,技まとめ!$A$1:$F$380,3,FALSE)),"－",VLOOKUP($AN888,技まとめ!$A$1:$F$380,3,FALSE))</f>
        <v>52</v>
      </c>
      <c r="AQ888" s="3">
        <f>IF(ISERROR(VLOOKUP($AN888,技まとめ!$A$1:$F$380,5,FALSE)),"－",VLOOKUP($AN888,技まとめ!$A$1:$F$380,5,FALSE))</f>
        <v>35</v>
      </c>
      <c r="AR888" s="3" t="str">
        <f>IF($E888=IF(ISERROR(VLOOKUP($AN888,技まとめ!$A$1:$F$380,4,FALSE)),"－",VLOOKUP($AN888,技まとめ!$A$1:$F$380,4,FALSE)),"一致","")</f>
        <v/>
      </c>
      <c r="AS888" s="9" t="s">
        <v>291</v>
      </c>
      <c r="AT888" s="3" t="str">
        <f>IF(ISERROR(VLOOKUP($AS888,技まとめ!$A$1:$F$380,6,FALSE)),"－",VLOOKUP($AS888,技まとめ!$A$1:$F$380,6,FALSE))</f>
        <v>P1</v>
      </c>
      <c r="AU888" s="3">
        <f>IF(ISERROR(VLOOKUP($AS888,技まとめ!$A$1:$F$380,3,FALSE)),"－",VLOOKUP($AS888,技まとめ!$A$1:$F$380,3,FALSE))</f>
        <v>65</v>
      </c>
      <c r="AV888" s="3">
        <f>IF(ISERROR(VLOOKUP($AS888,技まとめ!$A$1:$F$380,5,FALSE)),"－",VLOOKUP($AS888,技まとめ!$A$1:$F$380,5,FALSE))</f>
        <v>40</v>
      </c>
      <c r="AW888" s="3" t="str">
        <f>IF($E888=IF(ISERROR(VLOOKUP($AS888,技まとめ!$A$1:$F$380,4,FALSE)),"－",VLOOKUP($AS888,技まとめ!$A$1:$F$380,4,FALSE)),"一致","")</f>
        <v>一致</v>
      </c>
      <c r="AX888" s="12" t="str">
        <f t="shared" si="188"/>
        <v>ふっかつ！ムーンサルトばくれつパンチちゃぶだいがえし</v>
      </c>
      <c r="AY888" s="12" t="str">
        <f t="shared" si="189"/>
        <v>ふっかつ！ムーンサルトばくれつパンチちゃぶだいがえし</v>
      </c>
      <c r="AZ888" s="12" t="str">
        <f t="shared" si="190"/>
        <v>ふっかつ！ムーンサルトばくれつパンチちゃぶだいがえし</v>
      </c>
      <c r="BA888" s="12" t="str">
        <f t="shared" si="191"/>
        <v>ふっかつ！ムーンサルトばくれつパンチちゃぶだいがえし</v>
      </c>
      <c r="BB888" s="11" t="str">
        <f t="shared" si="192"/>
        <v>－DRP1P1</v>
      </c>
      <c r="BC888" s="11" t="str">
        <f t="shared" si="193"/>
        <v>－DRP1P1</v>
      </c>
      <c r="BD888" s="11" t="str">
        <f t="shared" si="194"/>
        <v>－DRP1P1</v>
      </c>
      <c r="BE888" s="11" t="str">
        <f t="shared" si="195"/>
        <v>－DRP1P1</v>
      </c>
    </row>
    <row r="889" spans="1:57" ht="11.25" hidden="1" customHeight="1">
      <c r="A889" s="6">
        <v>887</v>
      </c>
      <c r="B889" s="7" t="s">
        <v>2161</v>
      </c>
      <c r="C889" s="8" t="s">
        <v>2162</v>
      </c>
      <c r="D889" s="7" t="s">
        <v>72</v>
      </c>
      <c r="E889" s="7" t="s">
        <v>73</v>
      </c>
      <c r="F889" s="7" t="s">
        <v>109</v>
      </c>
      <c r="G889" s="9">
        <v>126</v>
      </c>
      <c r="H889" s="9">
        <v>98</v>
      </c>
      <c r="I889" s="9">
        <v>50</v>
      </c>
      <c r="J889" s="9">
        <v>60</v>
      </c>
      <c r="K889" s="9">
        <v>50</v>
      </c>
      <c r="L889" s="9">
        <v>46</v>
      </c>
      <c r="M889" s="9">
        <v>48</v>
      </c>
      <c r="N889" s="9">
        <v>61</v>
      </c>
      <c r="O889" s="9">
        <v>59</v>
      </c>
      <c r="P889" s="9">
        <v>35</v>
      </c>
      <c r="Q889" s="10">
        <v>100</v>
      </c>
      <c r="R889" s="11">
        <v>24</v>
      </c>
      <c r="S889" s="11">
        <v>1</v>
      </c>
      <c r="T889" s="11">
        <v>96</v>
      </c>
      <c r="U889" s="11">
        <v>98</v>
      </c>
      <c r="V889" s="11">
        <v>1</v>
      </c>
      <c r="W889" s="11">
        <v>109</v>
      </c>
      <c r="X889" s="11">
        <f t="shared" si="182"/>
        <v>429</v>
      </c>
      <c r="Y889" s="11">
        <f t="shared" si="183"/>
        <v>4550</v>
      </c>
      <c r="Z889" s="11">
        <f t="shared" si="184"/>
        <v>1395</v>
      </c>
      <c r="AA889" s="11">
        <f t="shared" si="185"/>
        <v>3915</v>
      </c>
      <c r="AB889" s="11">
        <f t="shared" si="186"/>
        <v>3915</v>
      </c>
      <c r="AC889" s="6">
        <f t="shared" si="187"/>
        <v>4505</v>
      </c>
      <c r="AD889" s="9" t="s">
        <v>295</v>
      </c>
      <c r="AE889" s="3" t="str">
        <f>IF(ISERROR(VLOOKUP($AD889,技まとめ!$A$1:$F$380,6,FALSE)),"－",VLOOKUP($AD889,技まとめ!$A$1:$F$380,6,FALSE))</f>
        <v>DR</v>
      </c>
      <c r="AF889" s="3">
        <f>IF(ISERROR(VLOOKUP($AD889,技まとめ!$A$1:$F$380,3,FALSE)),"－",VLOOKUP($AD889,技まとめ!$A$1:$F$380,3,FALSE))</f>
        <v>13</v>
      </c>
      <c r="AG889" s="3">
        <f>IF(ISERROR(VLOOKUP($AD889,技まとめ!$A$1:$F$380,5,FALSE)),"－",VLOOKUP($AD889,技まとめ!$A$1:$F$380,5,FALSE))</f>
        <v>20</v>
      </c>
      <c r="AH889" s="3" t="str">
        <f>IF($E889=IF(ISERROR(VLOOKUP($AD889,技まとめ!$A$1:$F$380,4,FALSE)),"－",VLOOKUP($AD889,技まとめ!$A$1:$F$380,4,FALSE)),"一致","")</f>
        <v>一致</v>
      </c>
      <c r="AI889" s="9" t="s">
        <v>434</v>
      </c>
      <c r="AJ889" s="3" t="str">
        <f>IF(ISERROR(VLOOKUP($AI889,技まとめ!$A$1:$F$380,6,FALSE)),"－",VLOOKUP($AI889,技まとめ!$A$1:$F$380,6,FALSE))</f>
        <v>BL</v>
      </c>
      <c r="AK889" s="3">
        <f>IF(ISERROR(VLOOKUP($AI889,技まとめ!$A$1:$F$380,3,FALSE)),"－",VLOOKUP($AI889,技まとめ!$A$1:$F$380,3,FALSE))</f>
        <v>65</v>
      </c>
      <c r="AL889" s="3">
        <f>IF(ISERROR(VLOOKUP($AI889,技まとめ!$A$1:$F$380,5,FALSE)),"－",VLOOKUP($AI889,技まとめ!$A$1:$F$380,5,FALSE))</f>
        <v>42</v>
      </c>
      <c r="AM889" s="3" t="str">
        <f>IF($E889=IF(ISERROR(VLOOKUP($AI889,技まとめ!$A$1:$F$380,4,FALSE)),"－",VLOOKUP($AI889,技まとめ!$A$1:$F$380,4,FALSE)),"一致","")</f>
        <v>一致</v>
      </c>
      <c r="AN889" s="9" t="s">
        <v>300</v>
      </c>
      <c r="AO889" s="3" t="str">
        <f>IF(ISERROR(VLOOKUP($AN889,技まとめ!$A$1:$F$380,6,FALSE)),"－",VLOOKUP($AN889,技まとめ!$A$1:$F$380,6,FALSE))</f>
        <v>BB</v>
      </c>
      <c r="AP889" s="3">
        <f>IF(ISERROR(VLOOKUP($AN889,技まとめ!$A$1:$F$380,3,FALSE)),"－",VLOOKUP($AN889,技まとめ!$A$1:$F$380,3,FALSE))</f>
        <v>49</v>
      </c>
      <c r="AQ889" s="3">
        <f>IF(ISERROR(VLOOKUP($AN889,技まとめ!$A$1:$F$380,5,FALSE)),"－",VLOOKUP($AN889,技まとめ!$A$1:$F$380,5,FALSE))</f>
        <v>32</v>
      </c>
      <c r="AR889" s="3" t="str">
        <f>IF($E889=IF(ISERROR(VLOOKUP($AN889,技まとめ!$A$1:$F$380,4,FALSE)),"－",VLOOKUP($AN889,技まとめ!$A$1:$F$380,4,FALSE)),"一致","")</f>
        <v/>
      </c>
      <c r="AS889" s="9" t="s">
        <v>318</v>
      </c>
      <c r="AT889" s="3" t="str">
        <f>IF(ISERROR(VLOOKUP($AS889,技まとめ!$A$1:$F$380,6,FALSE)),"－",VLOOKUP($AS889,技まとめ!$A$1:$F$380,6,FALSE))</f>
        <v>LS</v>
      </c>
      <c r="AU889" s="3">
        <f>IF(ISERROR(VLOOKUP($AS889,技まとめ!$A$1:$F$380,3,FALSE)),"－",VLOOKUP($AS889,技まとめ!$A$1:$F$380,3,FALSE))</f>
        <v>98</v>
      </c>
      <c r="AV889" s="3">
        <f>IF(ISERROR(VLOOKUP($AS889,技まとめ!$A$1:$F$380,5,FALSE)),"－",VLOOKUP($AS889,技まとめ!$A$1:$F$380,5,FALSE))</f>
        <v>62</v>
      </c>
      <c r="AW889" s="3" t="str">
        <f>IF($E889=IF(ISERROR(VLOOKUP($AS889,技まとめ!$A$1:$F$380,4,FALSE)),"－",VLOOKUP($AS889,技まとめ!$A$1:$F$380,4,FALSE)),"一致","")</f>
        <v>一致</v>
      </c>
      <c r="AX889" s="12" t="str">
        <f t="shared" si="188"/>
        <v>ダッシュアクセルストーンプリズンスピニングカットイーグルバスター</v>
      </c>
      <c r="AY889" s="12" t="str">
        <f t="shared" si="189"/>
        <v>ダッシュアクセルストーンプリズンスピニングカットイーグルバスター</v>
      </c>
      <c r="AZ889" s="12" t="str">
        <f t="shared" si="190"/>
        <v>ダッシュアクセルストーンプリズンスピニングカットイーグルバスター</v>
      </c>
      <c r="BA889" s="12" t="str">
        <f t="shared" si="191"/>
        <v>ダッシュアクセルストーンプリズンスピニングカットイーグルバスター</v>
      </c>
      <c r="BB889" s="11" t="str">
        <f t="shared" si="192"/>
        <v>DRBLBBLS</v>
      </c>
      <c r="BC889" s="11" t="str">
        <f t="shared" si="193"/>
        <v>DRBLBBLS</v>
      </c>
      <c r="BD889" s="11" t="str">
        <f t="shared" si="194"/>
        <v>DRBLBBLS</v>
      </c>
      <c r="BE889" s="11" t="str">
        <f t="shared" si="195"/>
        <v>DRBLBBLS</v>
      </c>
    </row>
    <row r="890" spans="1:57" ht="11.25" hidden="1" customHeight="1">
      <c r="A890" s="6">
        <v>888</v>
      </c>
      <c r="B890" s="7" t="s">
        <v>2163</v>
      </c>
      <c r="C890" s="8" t="s">
        <v>2164</v>
      </c>
      <c r="D890" s="7" t="s">
        <v>72</v>
      </c>
      <c r="E890" s="7" t="s">
        <v>102</v>
      </c>
      <c r="F890" s="7" t="s">
        <v>128</v>
      </c>
      <c r="G890" s="9">
        <v>122</v>
      </c>
      <c r="H890" s="9">
        <v>95</v>
      </c>
      <c r="I890" s="9">
        <v>58</v>
      </c>
      <c r="J890" s="9">
        <v>52</v>
      </c>
      <c r="K890" s="9">
        <v>44</v>
      </c>
      <c r="L890" s="9">
        <v>49</v>
      </c>
      <c r="M890" s="9">
        <v>46</v>
      </c>
      <c r="N890" s="9">
        <v>56</v>
      </c>
      <c r="O890" s="9">
        <v>56</v>
      </c>
      <c r="P890" s="9">
        <v>67</v>
      </c>
      <c r="Q890" s="10">
        <v>108</v>
      </c>
      <c r="R890" s="11">
        <v>37</v>
      </c>
      <c r="S890" s="11">
        <v>1</v>
      </c>
      <c r="T890" s="11">
        <v>99</v>
      </c>
      <c r="U890" s="11">
        <v>96</v>
      </c>
      <c r="V890" s="11">
        <v>1</v>
      </c>
      <c r="W890" s="11">
        <v>106</v>
      </c>
      <c r="X890" s="11">
        <f t="shared" si="182"/>
        <v>448</v>
      </c>
      <c r="Y890" s="11">
        <f t="shared" si="183"/>
        <v>4855</v>
      </c>
      <c r="Z890" s="11">
        <f t="shared" si="184"/>
        <v>1835</v>
      </c>
      <c r="AA890" s="11">
        <f t="shared" si="185"/>
        <v>4005</v>
      </c>
      <c r="AB890" s="11">
        <f t="shared" si="186"/>
        <v>4005</v>
      </c>
      <c r="AC890" s="6">
        <f t="shared" si="187"/>
        <v>4675</v>
      </c>
      <c r="AD890" s="9" t="s">
        <v>335</v>
      </c>
      <c r="AE890" s="3" t="str">
        <f>IF(ISERROR(VLOOKUP($AD890,技まとめ!$A$1:$F$380,6,FALSE)),"－",VLOOKUP($AD890,技まとめ!$A$1:$F$380,6,FALSE))</f>
        <v>SC</v>
      </c>
      <c r="AF890" s="3">
        <f>IF(ISERROR(VLOOKUP($AD890,技まとめ!$A$1:$F$380,3,FALSE)),"－",VLOOKUP($AD890,技まとめ!$A$1:$F$380,3,FALSE))</f>
        <v>51</v>
      </c>
      <c r="AG890" s="3">
        <f>IF(ISERROR(VLOOKUP($AD890,技まとめ!$A$1:$F$380,5,FALSE)),"－",VLOOKUP($AD890,技まとめ!$A$1:$F$380,5,FALSE))</f>
        <v>31</v>
      </c>
      <c r="AH890" s="3" t="str">
        <f>IF($E890=IF(ISERROR(VLOOKUP($AD890,技まとめ!$A$1:$F$380,4,FALSE)),"－",VLOOKUP($AD890,技まとめ!$A$1:$F$380,4,FALSE)),"一致","")</f>
        <v>一致</v>
      </c>
      <c r="AI890" s="9" t="s">
        <v>360</v>
      </c>
      <c r="AJ890" s="3" t="str">
        <f>IF(ISERROR(VLOOKUP($AI890,技まとめ!$A$1:$F$380,6,FALSE)),"－",VLOOKUP($AI890,技まとめ!$A$1:$F$380,6,FALSE))</f>
        <v>LS</v>
      </c>
      <c r="AK890" s="3">
        <f>IF(ISERROR(VLOOKUP($AI890,技まとめ!$A$1:$F$380,3,FALSE)),"－",VLOOKUP($AI890,技まとめ!$A$1:$F$380,3,FALSE))</f>
        <v>64</v>
      </c>
      <c r="AL890" s="3">
        <f>IF(ISERROR(VLOOKUP($AI890,技まとめ!$A$1:$F$380,5,FALSE)),"－",VLOOKUP($AI890,技まとめ!$A$1:$F$380,5,FALSE))</f>
        <v>44</v>
      </c>
      <c r="AM890" s="3" t="str">
        <f>IF($E890=IF(ISERROR(VLOOKUP($AI890,技まとめ!$A$1:$F$380,4,FALSE)),"－",VLOOKUP($AI890,技まとめ!$A$1:$F$380,4,FALSE)),"一致","")</f>
        <v>一致</v>
      </c>
      <c r="AN890" s="9" t="s">
        <v>426</v>
      </c>
      <c r="AO890" s="3" t="str">
        <f>IF(ISERROR(VLOOKUP($AN890,技まとめ!$A$1:$F$380,6,FALSE)),"－",VLOOKUP($AN890,技まとめ!$A$1:$F$380,6,FALSE))</f>
        <v>NS</v>
      </c>
      <c r="AP890" s="3">
        <f>IF(ISERROR(VLOOKUP($AN890,技まとめ!$A$1:$F$380,3,FALSE)),"－",VLOOKUP($AN890,技まとめ!$A$1:$F$380,3,FALSE))</f>
        <v>57</v>
      </c>
      <c r="AQ890" s="3">
        <f>IF(ISERROR(VLOOKUP($AN890,技まとめ!$A$1:$F$380,5,FALSE)),"－",VLOOKUP($AN890,技まとめ!$A$1:$F$380,5,FALSE))</f>
        <v>34</v>
      </c>
      <c r="AR890" s="3" t="str">
        <f>IF($E890=IF(ISERROR(VLOOKUP($AN890,技まとめ!$A$1:$F$380,4,FALSE)),"－",VLOOKUP($AN890,技まとめ!$A$1:$F$380,4,FALSE)),"一致","")</f>
        <v>一致</v>
      </c>
      <c r="AS890" s="9" t="s">
        <v>372</v>
      </c>
      <c r="AT890" s="3" t="str">
        <f>IF(ISERROR(VLOOKUP($AS890,技まとめ!$A$1:$F$380,6,FALSE)),"－",VLOOKUP($AS890,技まとめ!$A$1:$F$380,6,FALSE))</f>
        <v>NS</v>
      </c>
      <c r="AU890" s="3">
        <f>IF(ISERROR(VLOOKUP($AS890,技まとめ!$A$1:$F$380,3,FALSE)),"－",VLOOKUP($AS890,技まとめ!$A$1:$F$380,3,FALSE))</f>
        <v>75</v>
      </c>
      <c r="AV890" s="3">
        <f>IF(ISERROR(VLOOKUP($AS890,技まとめ!$A$1:$F$380,5,FALSE)),"－",VLOOKUP($AS890,技まとめ!$A$1:$F$380,5,FALSE))</f>
        <v>43</v>
      </c>
      <c r="AW890" s="3" t="str">
        <f>IF($E890=IF(ISERROR(VLOOKUP($AS890,技まとめ!$A$1:$F$380,4,FALSE)),"－",VLOOKUP($AS890,技まとめ!$A$1:$F$380,4,FALSE)),"一致","")</f>
        <v>一致</v>
      </c>
      <c r="AX890" s="12" t="str">
        <f t="shared" si="188"/>
        <v>ダイナマイトシュートアサルトシュートシャインドライブガンショット</v>
      </c>
      <c r="AY890" s="12" t="str">
        <f t="shared" si="189"/>
        <v>ダイナマイトシュートアサルトシュートシャインドライブガンショット</v>
      </c>
      <c r="AZ890" s="12" t="str">
        <f t="shared" si="190"/>
        <v>ダイナマイトシュートアサルトシュートシャインドライブガンショット</v>
      </c>
      <c r="BA890" s="12" t="str">
        <f t="shared" si="191"/>
        <v>ダイナマイトシュートアサルトシュートシャインドライブガンショット</v>
      </c>
      <c r="BB890" s="11" t="str">
        <f t="shared" si="192"/>
        <v>SCLSNSNS</v>
      </c>
      <c r="BC890" s="11" t="str">
        <f t="shared" si="193"/>
        <v>SCLSNSNS</v>
      </c>
      <c r="BD890" s="11" t="str">
        <f t="shared" si="194"/>
        <v>SCLSNSNS</v>
      </c>
      <c r="BE890" s="11" t="str">
        <f t="shared" si="195"/>
        <v>SCLSNSNS</v>
      </c>
    </row>
    <row r="891" spans="1:57" ht="11.25" hidden="1" customHeight="1">
      <c r="A891" s="6">
        <v>889</v>
      </c>
      <c r="B891" s="7" t="s">
        <v>2165</v>
      </c>
      <c r="C891" s="8" t="s">
        <v>2166</v>
      </c>
      <c r="D891" s="7" t="s">
        <v>72</v>
      </c>
      <c r="E891" s="7" t="s">
        <v>73</v>
      </c>
      <c r="F891" s="7" t="s">
        <v>74</v>
      </c>
      <c r="G891" s="9">
        <v>115</v>
      </c>
      <c r="H891" s="9">
        <v>118</v>
      </c>
      <c r="I891" s="9">
        <v>46</v>
      </c>
      <c r="J891" s="9">
        <v>55</v>
      </c>
      <c r="K891" s="9">
        <v>63</v>
      </c>
      <c r="L891" s="9">
        <v>46</v>
      </c>
      <c r="M891" s="9">
        <v>52</v>
      </c>
      <c r="N891" s="9">
        <v>51</v>
      </c>
      <c r="O891" s="9">
        <v>56</v>
      </c>
      <c r="P891" s="9">
        <v>62</v>
      </c>
      <c r="Q891" s="10">
        <v>96</v>
      </c>
      <c r="R891" s="11">
        <v>49</v>
      </c>
      <c r="S891" s="11">
        <v>1</v>
      </c>
      <c r="T891" s="11">
        <v>96</v>
      </c>
      <c r="U891" s="11">
        <v>102</v>
      </c>
      <c r="V891" s="11">
        <v>1</v>
      </c>
      <c r="W891" s="11">
        <v>106</v>
      </c>
      <c r="X891" s="11">
        <f t="shared" si="182"/>
        <v>451</v>
      </c>
      <c r="Y891" s="11">
        <f t="shared" si="183"/>
        <v>4375</v>
      </c>
      <c r="Z891" s="11">
        <f t="shared" si="184"/>
        <v>2255</v>
      </c>
      <c r="AA891" s="11">
        <f t="shared" si="185"/>
        <v>3900</v>
      </c>
      <c r="AB891" s="11">
        <f t="shared" si="186"/>
        <v>3900</v>
      </c>
      <c r="AC891" s="6">
        <f t="shared" si="187"/>
        <v>4615</v>
      </c>
      <c r="AD891" s="9" t="s">
        <v>490</v>
      </c>
      <c r="AE891" s="3" t="str">
        <f>IF(ISERROR(VLOOKUP($AD891,技まとめ!$A$1:$F$380,6,FALSE)),"－",VLOOKUP($AD891,技まとめ!$A$1:$F$380,6,FALSE))</f>
        <v>P1</v>
      </c>
      <c r="AF891" s="3">
        <f>IF(ISERROR(VLOOKUP($AD891,技まとめ!$A$1:$F$380,3,FALSE)),"－",VLOOKUP($AD891,技まとめ!$A$1:$F$380,3,FALSE))</f>
        <v>18</v>
      </c>
      <c r="AG891" s="3">
        <f>IF(ISERROR(VLOOKUP($AD891,技まとめ!$A$1:$F$380,5,FALSE)),"－",VLOOKUP($AD891,技まとめ!$A$1:$F$380,5,FALSE))</f>
        <v>21</v>
      </c>
      <c r="AH891" s="3" t="str">
        <f>IF($E891=IF(ISERROR(VLOOKUP($AD891,技まとめ!$A$1:$F$380,4,FALSE)),"－",VLOOKUP($AD891,技まとめ!$A$1:$F$380,4,FALSE)),"一致","")</f>
        <v>一致</v>
      </c>
      <c r="AI891" s="9" t="s">
        <v>274</v>
      </c>
      <c r="AJ891" s="3" t="str">
        <f>IF(ISERROR(VLOOKUP($AI891,技まとめ!$A$1:$F$380,6,FALSE)),"－",VLOOKUP($AI891,技まとめ!$A$1:$F$380,6,FALSE))</f>
        <v>P1</v>
      </c>
      <c r="AK891" s="3">
        <f>IF(ISERROR(VLOOKUP($AI891,技まとめ!$A$1:$F$380,3,FALSE)),"－",VLOOKUP($AI891,技まとめ!$A$1:$F$380,3,FALSE))</f>
        <v>27</v>
      </c>
      <c r="AL891" s="3">
        <f>IF(ISERROR(VLOOKUP($AI891,技まとめ!$A$1:$F$380,5,FALSE)),"－",VLOOKUP($AI891,技まとめ!$A$1:$F$380,5,FALSE))</f>
        <v>25</v>
      </c>
      <c r="AM891" s="3" t="str">
        <f>IF($E891=IF(ISERROR(VLOOKUP($AI891,技まとめ!$A$1:$F$380,4,FALSE)),"－",VLOOKUP($AI891,技まとめ!$A$1:$F$380,4,FALSE)),"一致","")</f>
        <v/>
      </c>
      <c r="AN891" s="9" t="s">
        <v>398</v>
      </c>
      <c r="AO891" s="3" t="str">
        <f>IF(ISERROR(VLOOKUP($AN891,技まとめ!$A$1:$F$380,6,FALSE)),"－",VLOOKUP($AN891,技まとめ!$A$1:$F$380,6,FALSE))</f>
        <v>BB</v>
      </c>
      <c r="AP891" s="3">
        <f>IF(ISERROR(VLOOKUP($AN891,技まとめ!$A$1:$F$380,3,FALSE)),"－",VLOOKUP($AN891,技まとめ!$A$1:$F$380,3,FALSE))</f>
        <v>71</v>
      </c>
      <c r="AQ891" s="3">
        <f>IF(ISERROR(VLOOKUP($AN891,技まとめ!$A$1:$F$380,5,FALSE)),"－",VLOOKUP($AN891,技まとめ!$A$1:$F$380,5,FALSE))</f>
        <v>44</v>
      </c>
      <c r="AR891" s="3" t="str">
        <f>IF($E891=IF(ISERROR(VLOOKUP($AN891,技まとめ!$A$1:$F$380,4,FALSE)),"－",VLOOKUP($AN891,技まとめ!$A$1:$F$380,4,FALSE)),"一致","")</f>
        <v>一致</v>
      </c>
      <c r="AS891" s="9" t="s">
        <v>78</v>
      </c>
      <c r="AT891" s="3" t="str">
        <f>IF(ISERROR(VLOOKUP($AS891,技まとめ!$A$1:$F$380,6,FALSE)),"－",VLOOKUP($AS891,技まとめ!$A$1:$F$380,6,FALSE))</f>
        <v>CA</v>
      </c>
      <c r="AU891" s="3">
        <f>IF(ISERROR(VLOOKUP($AS891,技まとめ!$A$1:$F$380,3,FALSE)),"－",VLOOKUP($AS891,技まとめ!$A$1:$F$380,3,FALSE))</f>
        <v>94</v>
      </c>
      <c r="AV891" s="3">
        <f>IF(ISERROR(VLOOKUP($AS891,技まとめ!$A$1:$F$380,5,FALSE)),"－",VLOOKUP($AS891,技まとめ!$A$1:$F$380,5,FALSE))</f>
        <v>52</v>
      </c>
      <c r="AW891" s="3" t="str">
        <f>IF($E891=IF(ISERROR(VLOOKUP($AS891,技まとめ!$A$1:$F$380,4,FALSE)),"－",VLOOKUP($AS891,技まとめ!$A$1:$F$380,4,FALSE)),"一致","")</f>
        <v/>
      </c>
      <c r="AX891" s="12" t="str">
        <f t="shared" si="188"/>
        <v>まきわりチョップロケットこぶしアイアンウォールイジゲン・ザ・ハンド</v>
      </c>
      <c r="AY891" s="12" t="str">
        <f t="shared" si="189"/>
        <v>まきわりチョップロケットこぶしアイアンウォールイジゲン・ザ・ハンド</v>
      </c>
      <c r="AZ891" s="12" t="str">
        <f t="shared" si="190"/>
        <v>まきわりチョップロケットこぶしアイアンウォールイジゲン・ザ・ハンド</v>
      </c>
      <c r="BA891" s="12" t="str">
        <f t="shared" si="191"/>
        <v>まきわりチョップロケットこぶしアイアンウォールイジゲン・ザ・ハンド</v>
      </c>
      <c r="BB891" s="11" t="str">
        <f t="shared" si="192"/>
        <v>P1P1BBCA</v>
      </c>
      <c r="BC891" s="11" t="str">
        <f t="shared" si="193"/>
        <v>P1P1BBCA</v>
      </c>
      <c r="BD891" s="11" t="str">
        <f t="shared" si="194"/>
        <v>P1P1BBCA</v>
      </c>
      <c r="BE891" s="11" t="str">
        <f t="shared" si="195"/>
        <v>P1P1BBCA</v>
      </c>
    </row>
    <row r="892" spans="1:57" ht="11.25" hidden="1" customHeight="1">
      <c r="A892" s="6">
        <v>890</v>
      </c>
      <c r="B892" s="7" t="s">
        <v>2167</v>
      </c>
      <c r="C892" s="8" t="s">
        <v>2168</v>
      </c>
      <c r="D892" s="7" t="s">
        <v>72</v>
      </c>
      <c r="E892" s="7" t="s">
        <v>95</v>
      </c>
      <c r="F892" s="7" t="s">
        <v>109</v>
      </c>
      <c r="G892" s="9">
        <v>126</v>
      </c>
      <c r="H892" s="9">
        <v>101</v>
      </c>
      <c r="I892" s="9">
        <v>56</v>
      </c>
      <c r="J892" s="9">
        <v>60</v>
      </c>
      <c r="K892" s="9">
        <v>63</v>
      </c>
      <c r="L892" s="9">
        <v>58</v>
      </c>
      <c r="M892" s="9">
        <v>57</v>
      </c>
      <c r="N892" s="9">
        <v>57</v>
      </c>
      <c r="O892" s="9">
        <v>56</v>
      </c>
      <c r="P892" s="9">
        <v>45</v>
      </c>
      <c r="Q892" s="10">
        <v>106</v>
      </c>
      <c r="R892" s="11">
        <v>43</v>
      </c>
      <c r="S892" s="11">
        <v>1</v>
      </c>
      <c r="T892" s="11">
        <v>108</v>
      </c>
      <c r="U892" s="11">
        <v>107</v>
      </c>
      <c r="V892" s="11">
        <v>1</v>
      </c>
      <c r="W892" s="11">
        <v>106</v>
      </c>
      <c r="X892" s="11">
        <f t="shared" si="182"/>
        <v>472</v>
      </c>
      <c r="Y892" s="11">
        <f t="shared" si="183"/>
        <v>4775</v>
      </c>
      <c r="Z892" s="11">
        <f t="shared" si="184"/>
        <v>2045</v>
      </c>
      <c r="AA892" s="11">
        <f t="shared" si="185"/>
        <v>4320</v>
      </c>
      <c r="AB892" s="11">
        <f t="shared" si="186"/>
        <v>4320</v>
      </c>
      <c r="AC892" s="6">
        <f t="shared" si="187"/>
        <v>5065</v>
      </c>
      <c r="AD892" s="9" t="s">
        <v>110</v>
      </c>
      <c r="AE892" s="3" t="str">
        <f>IF(ISERROR(VLOOKUP($AD892,技まとめ!$A$1:$F$380,6,FALSE)),"－",VLOOKUP($AD892,技まとめ!$A$1:$F$380,6,FALSE))</f>
        <v>DR</v>
      </c>
      <c r="AF892" s="3">
        <f>IF(ISERROR(VLOOKUP($AD892,技まとめ!$A$1:$F$380,3,FALSE)),"－",VLOOKUP($AD892,技まとめ!$A$1:$F$380,3,FALSE))</f>
        <v>34</v>
      </c>
      <c r="AG892" s="3">
        <f>IF(ISERROR(VLOOKUP($AD892,技まとめ!$A$1:$F$380,5,FALSE)),"－",VLOOKUP($AD892,技まとめ!$A$1:$F$380,5,FALSE))</f>
        <v>27</v>
      </c>
      <c r="AH892" s="3" t="str">
        <f>IF($E892=IF(ISERROR(VLOOKUP($AD892,技まとめ!$A$1:$F$380,4,FALSE)),"－",VLOOKUP($AD892,技まとめ!$A$1:$F$380,4,FALSE)),"一致","")</f>
        <v/>
      </c>
      <c r="AI892" s="9" t="s">
        <v>330</v>
      </c>
      <c r="AJ892" s="3" t="str">
        <f>IF(ISERROR(VLOOKUP($AI892,技まとめ!$A$1:$F$380,6,FALSE)),"－",VLOOKUP($AI892,技まとめ!$A$1:$F$380,6,FALSE))</f>
        <v>SC</v>
      </c>
      <c r="AK892" s="3">
        <f>IF(ISERROR(VLOOKUP($AI892,技まとめ!$A$1:$F$380,3,FALSE)),"－",VLOOKUP($AI892,技まとめ!$A$1:$F$380,3,FALSE))</f>
        <v>44</v>
      </c>
      <c r="AL892" s="3">
        <f>IF(ISERROR(VLOOKUP($AI892,技まとめ!$A$1:$F$380,5,FALSE)),"－",VLOOKUP($AI892,技まとめ!$A$1:$F$380,5,FALSE))</f>
        <v>28</v>
      </c>
      <c r="AM892" s="3" t="str">
        <f>IF($E892=IF(ISERROR(VLOOKUP($AI892,技まとめ!$A$1:$F$380,4,FALSE)),"－",VLOOKUP($AI892,技まとめ!$A$1:$F$380,4,FALSE)),"一致","")</f>
        <v/>
      </c>
      <c r="AN892" s="9" t="s">
        <v>481</v>
      </c>
      <c r="AO892" s="3" t="str">
        <f>IF(ISERROR(VLOOKUP($AN892,技まとめ!$A$1:$F$380,6,FALSE)),"－",VLOOKUP($AN892,技まとめ!$A$1:$F$380,6,FALSE))</f>
        <v>SC</v>
      </c>
      <c r="AP892" s="3">
        <f>IF(ISERROR(VLOOKUP($AN892,技まとめ!$A$1:$F$380,3,FALSE)),"－",VLOOKUP($AN892,技まとめ!$A$1:$F$380,3,FALSE))</f>
        <v>59</v>
      </c>
      <c r="AQ892" s="3">
        <f>IF(ISERROR(VLOOKUP($AN892,技まとめ!$A$1:$F$380,5,FALSE)),"－",VLOOKUP($AN892,技まとめ!$A$1:$F$380,5,FALSE))</f>
        <v>34</v>
      </c>
      <c r="AR892" s="3" t="str">
        <f>IF($E892=IF(ISERROR(VLOOKUP($AN892,技まとめ!$A$1:$F$380,4,FALSE)),"－",VLOOKUP($AN892,技まとめ!$A$1:$F$380,4,FALSE)),"一致","")</f>
        <v>一致</v>
      </c>
      <c r="AS892" s="9" t="s">
        <v>671</v>
      </c>
      <c r="AT892" s="3" t="str">
        <f>IF(ISERROR(VLOOKUP($AS892,技まとめ!$A$1:$F$380,6,FALSE)),"－",VLOOKUP($AS892,技まとめ!$A$1:$F$380,6,FALSE))</f>
        <v>BL</v>
      </c>
      <c r="AU892" s="3">
        <f>IF(ISERROR(VLOOKUP($AS892,技まとめ!$A$1:$F$380,3,FALSE)),"－",VLOOKUP($AS892,技まとめ!$A$1:$F$380,3,FALSE))</f>
        <v>56</v>
      </c>
      <c r="AV892" s="3">
        <f>IF(ISERROR(VLOOKUP($AS892,技まとめ!$A$1:$F$380,5,FALSE)),"－",VLOOKUP($AS892,技まとめ!$A$1:$F$380,5,FALSE))</f>
        <v>39</v>
      </c>
      <c r="AW892" s="3" t="str">
        <f>IF($E892=IF(ISERROR(VLOOKUP($AS892,技まとめ!$A$1:$F$380,4,FALSE)),"－",VLOOKUP($AS892,技まとめ!$A$1:$F$380,4,FALSE)),"一致","")</f>
        <v/>
      </c>
      <c r="AX892" s="12" t="str">
        <f t="shared" si="188"/>
        <v>ジグザグスパーククロスドライブトカチェフボンバーフレイムダンス</v>
      </c>
      <c r="AY892" s="12" t="str">
        <f t="shared" si="189"/>
        <v>ジグザグスパーククロスドライブトカチェフボンバーフレイムダンス</v>
      </c>
      <c r="AZ892" s="12" t="str">
        <f t="shared" si="190"/>
        <v>ジグザグスパーククロスドライブトカチェフボンバーフレイムダンス</v>
      </c>
      <c r="BA892" s="12" t="str">
        <f t="shared" si="191"/>
        <v>ジグザグスパーククロスドライブトカチェフボンバーフレイムダンス</v>
      </c>
      <c r="BB892" s="11" t="str">
        <f t="shared" si="192"/>
        <v>DRSCSCBL</v>
      </c>
      <c r="BC892" s="11" t="str">
        <f t="shared" si="193"/>
        <v>DRSCSCBL</v>
      </c>
      <c r="BD892" s="11" t="str">
        <f t="shared" si="194"/>
        <v>DRSCSCBL</v>
      </c>
      <c r="BE892" s="11" t="str">
        <f t="shared" si="195"/>
        <v>DRSCSCBL</v>
      </c>
    </row>
    <row r="893" spans="1:57" ht="11.25" hidden="1" customHeight="1">
      <c r="A893" s="6">
        <v>891</v>
      </c>
      <c r="B893" s="7" t="s">
        <v>2169</v>
      </c>
      <c r="C893" s="8" t="s">
        <v>2170</v>
      </c>
      <c r="D893" s="7" t="s">
        <v>72</v>
      </c>
      <c r="E893" s="7" t="s">
        <v>73</v>
      </c>
      <c r="F893" s="7" t="s">
        <v>128</v>
      </c>
      <c r="G893" s="9">
        <v>118</v>
      </c>
      <c r="H893" s="9">
        <v>102</v>
      </c>
      <c r="I893" s="9">
        <v>44</v>
      </c>
      <c r="J893" s="9">
        <v>55</v>
      </c>
      <c r="K893" s="9">
        <v>59</v>
      </c>
      <c r="L893" s="9">
        <v>44</v>
      </c>
      <c r="M893" s="9">
        <v>56</v>
      </c>
      <c r="N893" s="9">
        <v>53</v>
      </c>
      <c r="O893" s="9">
        <v>57</v>
      </c>
      <c r="P893" s="9">
        <v>61</v>
      </c>
      <c r="Q893" s="10">
        <v>94</v>
      </c>
      <c r="R893" s="11">
        <v>46</v>
      </c>
      <c r="S893" s="11">
        <v>1</v>
      </c>
      <c r="T893" s="11">
        <v>94</v>
      </c>
      <c r="U893" s="11">
        <v>106</v>
      </c>
      <c r="V893" s="11">
        <v>1</v>
      </c>
      <c r="W893" s="11">
        <v>107</v>
      </c>
      <c r="X893" s="11">
        <f t="shared" si="182"/>
        <v>449</v>
      </c>
      <c r="Y893" s="11">
        <f t="shared" si="183"/>
        <v>4300</v>
      </c>
      <c r="Z893" s="11">
        <f t="shared" si="184"/>
        <v>2155</v>
      </c>
      <c r="AA893" s="11">
        <f t="shared" si="185"/>
        <v>3835</v>
      </c>
      <c r="AB893" s="11">
        <f t="shared" si="186"/>
        <v>3835</v>
      </c>
      <c r="AC893" s="6">
        <f t="shared" si="187"/>
        <v>4525</v>
      </c>
      <c r="AD893" s="9" t="s">
        <v>322</v>
      </c>
      <c r="AE893" s="3" t="str">
        <f>IF(ISERROR(VLOOKUP($AD893,技まとめ!$A$1:$F$380,6,FALSE)),"－",VLOOKUP($AD893,技まとめ!$A$1:$F$380,6,FALSE))</f>
        <v>SC</v>
      </c>
      <c r="AF893" s="3">
        <f>IF(ISERROR(VLOOKUP($AD893,技まとめ!$A$1:$F$380,3,FALSE)),"－",VLOOKUP($AD893,技まとめ!$A$1:$F$380,3,FALSE))</f>
        <v>25</v>
      </c>
      <c r="AG893" s="3">
        <f>IF(ISERROR(VLOOKUP($AD893,技まとめ!$A$1:$F$380,5,FALSE)),"－",VLOOKUP($AD893,技まとめ!$A$1:$F$380,5,FALSE))</f>
        <v>20</v>
      </c>
      <c r="AH893" s="3" t="str">
        <f>IF($E893=IF(ISERROR(VLOOKUP($AD893,技まとめ!$A$1:$F$380,4,FALSE)),"－",VLOOKUP($AD893,技まとめ!$A$1:$F$380,4,FALSE)),"一致","")</f>
        <v>一致</v>
      </c>
      <c r="AI893" s="9" t="s">
        <v>346</v>
      </c>
      <c r="AJ893" s="3" t="str">
        <f>IF(ISERROR(VLOOKUP($AI893,技まとめ!$A$1:$F$380,6,FALSE)),"－",VLOOKUP($AI893,技まとめ!$A$1:$F$380,6,FALSE))</f>
        <v>LS</v>
      </c>
      <c r="AK893" s="3">
        <f>IF(ISERROR(VLOOKUP($AI893,技まとめ!$A$1:$F$380,3,FALSE)),"－",VLOOKUP($AI893,技まとめ!$A$1:$F$380,3,FALSE))</f>
        <v>51</v>
      </c>
      <c r="AL893" s="3">
        <f>IF(ISERROR(VLOOKUP($AI893,技まとめ!$A$1:$F$380,5,FALSE)),"－",VLOOKUP($AI893,技まとめ!$A$1:$F$380,5,FALSE))</f>
        <v>37</v>
      </c>
      <c r="AM893" s="3" t="str">
        <f>IF($E893=IF(ISERROR(VLOOKUP($AI893,技まとめ!$A$1:$F$380,4,FALSE)),"－",VLOOKUP($AI893,技まとめ!$A$1:$F$380,4,FALSE)),"一致","")</f>
        <v>一致</v>
      </c>
      <c r="AN893" s="9" t="s">
        <v>5012</v>
      </c>
      <c r="AO893" s="3" t="str">
        <f>IF(ISERROR(VLOOKUP($AN893,技まとめ!$A$1:$F$380,6,FALSE)),"－",VLOOKUP($AN893,技まとめ!$A$1:$F$380,6,FALSE))</f>
        <v>－</v>
      </c>
      <c r="AP893" s="3">
        <f>IF(ISERROR(VLOOKUP($AN893,技まとめ!$A$1:$F$380,3,FALSE)),"－",VLOOKUP($AN893,技まとめ!$A$1:$F$380,3,FALSE))</f>
        <v>0</v>
      </c>
      <c r="AQ893" s="3">
        <f>IF(ISERROR(VLOOKUP($AN893,技まとめ!$A$1:$F$380,5,FALSE)),"－",VLOOKUP($AN893,技まとめ!$A$1:$F$380,5,FALSE))</f>
        <v>0</v>
      </c>
      <c r="AR893" s="3" t="str">
        <f>IF($E893=IF(ISERROR(VLOOKUP($AN893,技まとめ!$A$1:$F$380,4,FALSE)),"－",VLOOKUP($AN893,技まとめ!$A$1:$F$380,4,FALSE)),"一致","")</f>
        <v/>
      </c>
      <c r="AS893" s="9" t="s">
        <v>426</v>
      </c>
      <c r="AT893" s="3" t="str">
        <f>IF(ISERROR(VLOOKUP($AS893,技まとめ!$A$1:$F$380,6,FALSE)),"－",VLOOKUP($AS893,技まとめ!$A$1:$F$380,6,FALSE))</f>
        <v>NS</v>
      </c>
      <c r="AU893" s="3">
        <f>IF(ISERROR(VLOOKUP($AS893,技まとめ!$A$1:$F$380,3,FALSE)),"－",VLOOKUP($AS893,技まとめ!$A$1:$F$380,3,FALSE))</f>
        <v>57</v>
      </c>
      <c r="AV893" s="3">
        <f>IF(ISERROR(VLOOKUP($AS893,技まとめ!$A$1:$F$380,5,FALSE)),"－",VLOOKUP($AS893,技まとめ!$A$1:$F$380,5,FALSE))</f>
        <v>34</v>
      </c>
      <c r="AW893" s="3" t="str">
        <f>IF($E893=IF(ISERROR(VLOOKUP($AS893,技まとめ!$A$1:$F$380,4,FALSE)),"－",VLOOKUP($AS893,技まとめ!$A$1:$F$380,4,FALSE)),"一致","")</f>
        <v/>
      </c>
      <c r="AX893" s="12" t="str">
        <f t="shared" si="188"/>
        <v>ターザンキックレインボーループクリティカル！シャインドライブ</v>
      </c>
      <c r="AY893" s="12" t="str">
        <f t="shared" si="189"/>
        <v>ターザンキックレインボーループクリティカル！シャインドライブ</v>
      </c>
      <c r="AZ893" s="12" t="str">
        <f t="shared" si="190"/>
        <v>ターザンキックレインボーループクリティカル！シャインドライブ</v>
      </c>
      <c r="BA893" s="12" t="str">
        <f t="shared" si="191"/>
        <v>ターザンキックレインボーループクリティカル！シャインドライブ</v>
      </c>
      <c r="BB893" s="11" t="str">
        <f t="shared" si="192"/>
        <v>SCLS－NS</v>
      </c>
      <c r="BC893" s="11" t="str">
        <f t="shared" si="193"/>
        <v>SCLS－NS</v>
      </c>
      <c r="BD893" s="11" t="str">
        <f t="shared" si="194"/>
        <v>SCLS－NS</v>
      </c>
      <c r="BE893" s="11" t="str">
        <f t="shared" si="195"/>
        <v>SCLS－NS</v>
      </c>
    </row>
    <row r="894" spans="1:57" ht="11.25" hidden="1" customHeight="1">
      <c r="A894" s="6">
        <v>892</v>
      </c>
      <c r="B894" s="7" t="s">
        <v>2171</v>
      </c>
      <c r="C894" s="8" t="s">
        <v>2172</v>
      </c>
      <c r="D894" s="7" t="s">
        <v>72</v>
      </c>
      <c r="E894" s="7" t="s">
        <v>73</v>
      </c>
      <c r="F894" s="7" t="s">
        <v>109</v>
      </c>
      <c r="G894" s="9">
        <v>99</v>
      </c>
      <c r="H894" s="9">
        <v>135</v>
      </c>
      <c r="I894" s="9">
        <v>47</v>
      </c>
      <c r="J894" s="9">
        <v>42</v>
      </c>
      <c r="K894" s="9">
        <v>41</v>
      </c>
      <c r="L894" s="9">
        <v>53</v>
      </c>
      <c r="M894" s="9">
        <v>57</v>
      </c>
      <c r="N894" s="9">
        <v>57</v>
      </c>
      <c r="O894" s="9">
        <v>57</v>
      </c>
      <c r="P894" s="9">
        <v>72</v>
      </c>
      <c r="Q894" s="10">
        <v>97</v>
      </c>
      <c r="R894" s="11">
        <v>30</v>
      </c>
      <c r="S894" s="11">
        <v>1</v>
      </c>
      <c r="T894" s="11">
        <v>103</v>
      </c>
      <c r="U894" s="11">
        <v>107</v>
      </c>
      <c r="V894" s="11">
        <v>1</v>
      </c>
      <c r="W894" s="11">
        <v>107</v>
      </c>
      <c r="X894" s="11">
        <f t="shared" si="182"/>
        <v>446</v>
      </c>
      <c r="Y894" s="11">
        <f t="shared" si="183"/>
        <v>4420</v>
      </c>
      <c r="Z894" s="11">
        <f t="shared" si="184"/>
        <v>1595</v>
      </c>
      <c r="AA894" s="11">
        <f t="shared" si="185"/>
        <v>4150</v>
      </c>
      <c r="AB894" s="11">
        <f t="shared" si="186"/>
        <v>4150</v>
      </c>
      <c r="AC894" s="6">
        <f t="shared" si="187"/>
        <v>4805</v>
      </c>
      <c r="AD894" s="9" t="s">
        <v>273</v>
      </c>
      <c r="AE894" s="3" t="str">
        <f>IF(ISERROR(VLOOKUP($AD894,技まとめ!$A$1:$F$380,6,FALSE)),"－",VLOOKUP($AD894,技まとめ!$A$1:$F$380,6,FALSE))</f>
        <v>BL</v>
      </c>
      <c r="AF894" s="3">
        <f>IF(ISERROR(VLOOKUP($AD894,技まとめ!$A$1:$F$380,3,FALSE)),"－",VLOOKUP($AD894,技まとめ!$A$1:$F$380,3,FALSE))</f>
        <v>17</v>
      </c>
      <c r="AG894" s="3">
        <f>IF(ISERROR(VLOOKUP($AD894,技まとめ!$A$1:$F$380,5,FALSE)),"－",VLOOKUP($AD894,技まとめ!$A$1:$F$380,5,FALSE))</f>
        <v>20</v>
      </c>
      <c r="AH894" s="3" t="str">
        <f>IF($E894=IF(ISERROR(VLOOKUP($AD894,技まとめ!$A$1:$F$380,4,FALSE)),"－",VLOOKUP($AD894,技まとめ!$A$1:$F$380,4,FALSE)),"一致","")</f>
        <v>一致</v>
      </c>
      <c r="AI894" s="9" t="s">
        <v>186</v>
      </c>
      <c r="AJ894" s="3" t="str">
        <f>IF(ISERROR(VLOOKUP($AI894,技まとめ!$A$1:$F$380,6,FALSE)),"－",VLOOKUP($AI894,技まとめ!$A$1:$F$380,6,FALSE))</f>
        <v>DR</v>
      </c>
      <c r="AK894" s="3">
        <f>IF(ISERROR(VLOOKUP($AI894,技まとめ!$A$1:$F$380,3,FALSE)),"－",VLOOKUP($AI894,技まとめ!$A$1:$F$380,3,FALSE))</f>
        <v>27</v>
      </c>
      <c r="AL894" s="3">
        <f>IF(ISERROR(VLOOKUP($AI894,技まとめ!$A$1:$F$380,5,FALSE)),"－",VLOOKUP($AI894,技まとめ!$A$1:$F$380,5,FALSE))</f>
        <v>25</v>
      </c>
      <c r="AM894" s="3" t="str">
        <f>IF($E894=IF(ISERROR(VLOOKUP($AI894,技まとめ!$A$1:$F$380,4,FALSE)),"－",VLOOKUP($AI894,技まとめ!$A$1:$F$380,4,FALSE)),"一致","")</f>
        <v/>
      </c>
      <c r="AN894" s="9" t="s">
        <v>157</v>
      </c>
      <c r="AO894" s="3" t="str">
        <f>IF(ISERROR(VLOOKUP($AN894,技まとめ!$A$1:$F$380,6,FALSE)),"－",VLOOKUP($AN894,技まとめ!$A$1:$F$380,6,FALSE))</f>
        <v>BL</v>
      </c>
      <c r="AP894" s="3">
        <f>IF(ISERROR(VLOOKUP($AN894,技まとめ!$A$1:$F$380,3,FALSE)),"－",VLOOKUP($AN894,技まとめ!$A$1:$F$380,3,FALSE))</f>
        <v>47</v>
      </c>
      <c r="AQ894" s="3">
        <f>IF(ISERROR(VLOOKUP($AN894,技まとめ!$A$1:$F$380,5,FALSE)),"－",VLOOKUP($AN894,技まとめ!$A$1:$F$380,5,FALSE))</f>
        <v>32</v>
      </c>
      <c r="AR894" s="3" t="str">
        <f>IF($E894=IF(ISERROR(VLOOKUP($AN894,技まとめ!$A$1:$F$380,4,FALSE)),"－",VLOOKUP($AN894,技まとめ!$A$1:$F$380,4,FALSE)),"一致","")</f>
        <v>一致</v>
      </c>
      <c r="AS894" s="9" t="s">
        <v>99</v>
      </c>
      <c r="AT894" s="3" t="str">
        <f>IF(ISERROR(VLOOKUP($AS894,技まとめ!$A$1:$F$380,6,FALSE)),"－",VLOOKUP($AS894,技まとめ!$A$1:$F$380,6,FALSE))</f>
        <v>DR</v>
      </c>
      <c r="AU894" s="3">
        <f>IF(ISERROR(VLOOKUP($AS894,技まとめ!$A$1:$F$380,3,FALSE)),"－",VLOOKUP($AS894,技まとめ!$A$1:$F$380,3,FALSE))</f>
        <v>77</v>
      </c>
      <c r="AV894" s="3">
        <f>IF(ISERROR(VLOOKUP($AS894,技まとめ!$A$1:$F$380,5,FALSE)),"－",VLOOKUP($AS894,技まとめ!$A$1:$F$380,5,FALSE))</f>
        <v>47</v>
      </c>
      <c r="AW894" s="3" t="str">
        <f>IF($E894=IF(ISERROR(VLOOKUP($AS894,技まとめ!$A$1:$F$380,4,FALSE)),"－",VLOOKUP($AS894,技まとめ!$A$1:$F$380,4,FALSE)),"一致","")</f>
        <v>一致</v>
      </c>
      <c r="AX894" s="12" t="str">
        <f t="shared" si="188"/>
        <v>しこふみフーセンガムアースクェイクＵ・ボート</v>
      </c>
      <c r="AY894" s="12" t="str">
        <f t="shared" si="189"/>
        <v>しこふみフーセンガムアースクェイクＵ・ボート</v>
      </c>
      <c r="AZ894" s="12" t="str">
        <f t="shared" si="190"/>
        <v>しこふみフーセンガムアースクェイクＵ・ボート</v>
      </c>
      <c r="BA894" s="12" t="str">
        <f t="shared" si="191"/>
        <v>しこふみフーセンガムアースクェイクＵ・ボート</v>
      </c>
      <c r="BB894" s="11" t="str">
        <f t="shared" si="192"/>
        <v>BLDRBLDR</v>
      </c>
      <c r="BC894" s="11" t="str">
        <f t="shared" si="193"/>
        <v>BLDRBLDR</v>
      </c>
      <c r="BD894" s="11" t="str">
        <f t="shared" si="194"/>
        <v>BLDRBLDR</v>
      </c>
      <c r="BE894" s="11" t="str">
        <f t="shared" si="195"/>
        <v>BLDRBLDR</v>
      </c>
    </row>
    <row r="895" spans="1:57" ht="11.25" hidden="1" customHeight="1">
      <c r="A895" s="6">
        <v>893</v>
      </c>
      <c r="B895" s="7" t="s">
        <v>2173</v>
      </c>
      <c r="C895" s="8" t="s">
        <v>2174</v>
      </c>
      <c r="D895" s="7" t="s">
        <v>72</v>
      </c>
      <c r="E895" s="7" t="s">
        <v>81</v>
      </c>
      <c r="F895" s="7" t="s">
        <v>109</v>
      </c>
      <c r="G895" s="9">
        <v>120</v>
      </c>
      <c r="H895" s="9">
        <v>94</v>
      </c>
      <c r="I895" s="9">
        <v>44</v>
      </c>
      <c r="J895" s="9">
        <v>57</v>
      </c>
      <c r="K895" s="9">
        <v>56</v>
      </c>
      <c r="L895" s="9">
        <v>48</v>
      </c>
      <c r="M895" s="9">
        <v>51</v>
      </c>
      <c r="N895" s="9">
        <v>57</v>
      </c>
      <c r="O895" s="9">
        <v>56</v>
      </c>
      <c r="P895" s="9">
        <v>61</v>
      </c>
      <c r="Q895" s="10">
        <v>94</v>
      </c>
      <c r="R895" s="11">
        <v>49</v>
      </c>
      <c r="S895" s="11">
        <v>1</v>
      </c>
      <c r="T895" s="11">
        <v>98</v>
      </c>
      <c r="U895" s="11">
        <v>101</v>
      </c>
      <c r="V895" s="11">
        <v>1</v>
      </c>
      <c r="W895" s="11">
        <v>106</v>
      </c>
      <c r="X895" s="11">
        <f t="shared" si="182"/>
        <v>450</v>
      </c>
      <c r="Y895" s="11">
        <f t="shared" si="183"/>
        <v>4295</v>
      </c>
      <c r="Z895" s="11">
        <f t="shared" si="184"/>
        <v>2255</v>
      </c>
      <c r="AA895" s="11">
        <f t="shared" si="185"/>
        <v>3970</v>
      </c>
      <c r="AB895" s="11">
        <f t="shared" si="186"/>
        <v>3970</v>
      </c>
      <c r="AC895" s="6">
        <f t="shared" si="187"/>
        <v>4695</v>
      </c>
      <c r="AD895" s="9" t="s">
        <v>168</v>
      </c>
      <c r="AE895" s="3" t="str">
        <f>IF(ISERROR(VLOOKUP($AD895,技まとめ!$A$1:$F$380,6,FALSE)),"－",VLOOKUP($AD895,技まとめ!$A$1:$F$380,6,FALSE))</f>
        <v>BL</v>
      </c>
      <c r="AF895" s="3">
        <f>IF(ISERROR(VLOOKUP($AD895,技まとめ!$A$1:$F$380,3,FALSE)),"－",VLOOKUP($AD895,技まとめ!$A$1:$F$380,3,FALSE))</f>
        <v>25</v>
      </c>
      <c r="AG895" s="3">
        <f>IF(ISERROR(VLOOKUP($AD895,技まとめ!$A$1:$F$380,5,FALSE)),"－",VLOOKUP($AD895,技まとめ!$A$1:$F$380,5,FALSE))</f>
        <v>12</v>
      </c>
      <c r="AH895" s="3" t="str">
        <f>IF($E895=IF(ISERROR(VLOOKUP($AD895,技まとめ!$A$1:$F$380,4,FALSE)),"－",VLOOKUP($AD895,技まとめ!$A$1:$F$380,4,FALSE)),"一致","")</f>
        <v/>
      </c>
      <c r="AI895" s="9" t="s">
        <v>5060</v>
      </c>
      <c r="AJ895" s="3" t="str">
        <f>IF(ISERROR(VLOOKUP($AI895,技まとめ!$A$1:$F$380,6,FALSE)),"－",VLOOKUP($AI895,技まとめ!$A$1:$F$380,6,FALSE))</f>
        <v>DR</v>
      </c>
      <c r="AK895" s="3">
        <f>IF(ISERROR(VLOOKUP($AI895,技まとめ!$A$1:$F$380,3,FALSE)),"－",VLOOKUP($AI895,技まとめ!$A$1:$F$380,3,FALSE))</f>
        <v>27</v>
      </c>
      <c r="AL895" s="3">
        <f>IF(ISERROR(VLOOKUP($AI895,技まとめ!$A$1:$F$380,5,FALSE)),"－",VLOOKUP($AI895,技まとめ!$A$1:$F$380,5,FALSE))</f>
        <v>25</v>
      </c>
      <c r="AM895" s="3" t="str">
        <f>IF($E895=IF(ISERROR(VLOOKUP($AI895,技まとめ!$A$1:$F$380,4,FALSE)),"－",VLOOKUP($AI895,技まとめ!$A$1:$F$380,4,FALSE)),"一致","")</f>
        <v/>
      </c>
      <c r="AN895" s="9" t="s">
        <v>730</v>
      </c>
      <c r="AO895" s="3" t="str">
        <f>IF(ISERROR(VLOOKUP($AN895,技まとめ!$A$1:$F$380,6,FALSE)),"－",VLOOKUP($AN895,技まとめ!$A$1:$F$380,6,FALSE))</f>
        <v>BS</v>
      </c>
      <c r="AP895" s="3">
        <f>IF(ISERROR(VLOOKUP($AN895,技まとめ!$A$1:$F$380,3,FALSE)),"－",VLOOKUP($AN895,技まとめ!$A$1:$F$380,3,FALSE))</f>
        <v>83</v>
      </c>
      <c r="AQ895" s="3">
        <f>IF(ISERROR(VLOOKUP($AN895,技まとめ!$A$1:$F$380,5,FALSE)),"－",VLOOKUP($AN895,技まとめ!$A$1:$F$380,5,FALSE))</f>
        <v>46</v>
      </c>
      <c r="AR895" s="3" t="str">
        <f>IF($E895=IF(ISERROR(VLOOKUP($AN895,技まとめ!$A$1:$F$380,4,FALSE)),"－",VLOOKUP($AN895,技まとめ!$A$1:$F$380,4,FALSE)),"一致","")</f>
        <v/>
      </c>
      <c r="AS895" s="9" t="s">
        <v>756</v>
      </c>
      <c r="AT895" s="3" t="str">
        <f>IF(ISERROR(VLOOKUP($AS895,技まとめ!$A$1:$F$380,6,FALSE)),"－",VLOOKUP($AS895,技まとめ!$A$1:$F$380,6,FALSE))</f>
        <v>BB</v>
      </c>
      <c r="AU895" s="3">
        <f>IF(ISERROR(VLOOKUP($AS895,技まとめ!$A$1:$F$380,3,FALSE)),"－",VLOOKUP($AS895,技まとめ!$A$1:$F$380,3,FALSE))</f>
        <v>65</v>
      </c>
      <c r="AV895" s="3">
        <f>IF(ISERROR(VLOOKUP($AS895,技まとめ!$A$1:$F$380,5,FALSE)),"－",VLOOKUP($AS895,技まとめ!$A$1:$F$380,5,FALSE))</f>
        <v>42</v>
      </c>
      <c r="AW895" s="3" t="str">
        <f>IF($E895=IF(ISERROR(VLOOKUP($AS895,技まとめ!$A$1:$F$380,4,FALSE)),"－",VLOOKUP($AS895,技まとめ!$A$1:$F$380,4,FALSE)),"一致","")</f>
        <v/>
      </c>
      <c r="AX895" s="12" t="str">
        <f t="shared" si="188"/>
        <v>キラースライドスーパースキャン（Ｄ）ドラゴンキャノンボルケイノカット</v>
      </c>
      <c r="AY895" s="12" t="str">
        <f t="shared" si="189"/>
        <v>キラースライドスーパースキャン（Ｄ）ドラゴンキャノンボルケイノカット</v>
      </c>
      <c r="AZ895" s="12" t="str">
        <f t="shared" si="190"/>
        <v>キラースライドスーパースキャン（Ｄ）ドラゴンキャノンボルケイノカット</v>
      </c>
      <c r="BA895" s="12" t="str">
        <f t="shared" si="191"/>
        <v>キラースライドスーパースキャン（Ｄ）ドラゴンキャノンボルケイノカット</v>
      </c>
      <c r="BB895" s="11" t="str">
        <f t="shared" si="192"/>
        <v>BLDRBSBB</v>
      </c>
      <c r="BC895" s="11" t="str">
        <f t="shared" si="193"/>
        <v>BLDRBSBB</v>
      </c>
      <c r="BD895" s="11" t="str">
        <f t="shared" si="194"/>
        <v>BLDRBSBB</v>
      </c>
      <c r="BE895" s="11" t="str">
        <f t="shared" si="195"/>
        <v>BLDRBSBB</v>
      </c>
    </row>
    <row r="896" spans="1:57" ht="11.25" hidden="1" customHeight="1">
      <c r="A896" s="6">
        <v>894</v>
      </c>
      <c r="B896" s="7" t="s">
        <v>2175</v>
      </c>
      <c r="C896" s="8" t="s">
        <v>2176</v>
      </c>
      <c r="D896" s="7" t="s">
        <v>72</v>
      </c>
      <c r="E896" s="7" t="s">
        <v>73</v>
      </c>
      <c r="F896" s="7" t="s">
        <v>109</v>
      </c>
      <c r="G896" s="9">
        <v>99</v>
      </c>
      <c r="H896" s="9">
        <v>126</v>
      </c>
      <c r="I896" s="9">
        <v>53</v>
      </c>
      <c r="J896" s="9">
        <v>56</v>
      </c>
      <c r="K896" s="9">
        <v>52</v>
      </c>
      <c r="L896" s="9">
        <v>59</v>
      </c>
      <c r="M896" s="9">
        <v>54</v>
      </c>
      <c r="N896" s="9">
        <v>56</v>
      </c>
      <c r="O896" s="9">
        <v>56</v>
      </c>
      <c r="P896" s="9">
        <v>26</v>
      </c>
      <c r="Q896" s="10">
        <v>103</v>
      </c>
      <c r="R896" s="11">
        <v>8</v>
      </c>
      <c r="S896" s="11">
        <v>1</v>
      </c>
      <c r="T896" s="11">
        <v>109</v>
      </c>
      <c r="U896" s="11">
        <v>104</v>
      </c>
      <c r="V896" s="11">
        <v>1</v>
      </c>
      <c r="W896" s="11">
        <v>106</v>
      </c>
      <c r="X896" s="11">
        <f t="shared" si="182"/>
        <v>432</v>
      </c>
      <c r="Y896" s="11">
        <f t="shared" si="183"/>
        <v>4655</v>
      </c>
      <c r="Z896" s="11">
        <f t="shared" si="184"/>
        <v>820</v>
      </c>
      <c r="AA896" s="11">
        <f t="shared" si="185"/>
        <v>4355</v>
      </c>
      <c r="AB896" s="11">
        <f t="shared" si="186"/>
        <v>4355</v>
      </c>
      <c r="AC896" s="6">
        <f t="shared" si="187"/>
        <v>4930</v>
      </c>
      <c r="AD896" s="9" t="s">
        <v>321</v>
      </c>
      <c r="AE896" s="3" t="str">
        <f>IF(ISERROR(VLOOKUP($AD896,技まとめ!$A$1:$F$380,6,FALSE)),"－",VLOOKUP($AD896,技まとめ!$A$1:$F$380,6,FALSE))</f>
        <v>DR</v>
      </c>
      <c r="AF896" s="3">
        <f>IF(ISERROR(VLOOKUP($AD896,技まとめ!$A$1:$F$380,3,FALSE)),"－",VLOOKUP($AD896,技まとめ!$A$1:$F$380,3,FALSE))</f>
        <v>13</v>
      </c>
      <c r="AG896" s="3">
        <f>IF(ISERROR(VLOOKUP($AD896,技まとめ!$A$1:$F$380,5,FALSE)),"－",VLOOKUP($AD896,技まとめ!$A$1:$F$380,5,FALSE))</f>
        <v>20</v>
      </c>
      <c r="AH896" s="3" t="str">
        <f>IF($E896=IF(ISERROR(VLOOKUP($AD896,技まとめ!$A$1:$F$380,4,FALSE)),"－",VLOOKUP($AD896,技まとめ!$A$1:$F$380,4,FALSE)),"一致","")</f>
        <v>一致</v>
      </c>
      <c r="AI896" s="9" t="s">
        <v>236</v>
      </c>
      <c r="AJ896" s="3" t="str">
        <f>IF(ISERROR(VLOOKUP($AI896,技まとめ!$A$1:$F$380,6,FALSE)),"－",VLOOKUP($AI896,技まとめ!$A$1:$F$380,6,FALSE))</f>
        <v>DR</v>
      </c>
      <c r="AK896" s="3">
        <f>IF(ISERROR(VLOOKUP($AI896,技まとめ!$A$1:$F$380,3,FALSE)),"－",VLOOKUP($AI896,技まとめ!$A$1:$F$380,3,FALSE))</f>
        <v>65</v>
      </c>
      <c r="AL896" s="3">
        <f>IF(ISERROR(VLOOKUP($AI896,技まとめ!$A$1:$F$380,5,FALSE)),"－",VLOOKUP($AI896,技まとめ!$A$1:$F$380,5,FALSE))</f>
        <v>42</v>
      </c>
      <c r="AM896" s="3" t="str">
        <f>IF($E896=IF(ISERROR(VLOOKUP($AI896,技まとめ!$A$1:$F$380,4,FALSE)),"－",VLOOKUP($AI896,技まとめ!$A$1:$F$380,4,FALSE)),"一致","")</f>
        <v>一致</v>
      </c>
      <c r="AN896" s="9" t="s">
        <v>90</v>
      </c>
      <c r="AO896" s="3" t="str">
        <f>IF(ISERROR(VLOOKUP($AN896,技まとめ!$A$1:$F$380,6,FALSE)),"－",VLOOKUP($AN896,技まとめ!$A$1:$F$380,6,FALSE))</f>
        <v>DR</v>
      </c>
      <c r="AP896" s="3">
        <f>IF(ISERROR(VLOOKUP($AN896,技まとめ!$A$1:$F$380,3,FALSE)),"－",VLOOKUP($AN896,技まとめ!$A$1:$F$380,3,FALSE))</f>
        <v>46</v>
      </c>
      <c r="AQ896" s="3">
        <f>IF(ISERROR(VLOOKUP($AN896,技まとめ!$A$1:$F$380,5,FALSE)),"－",VLOOKUP($AN896,技まとめ!$A$1:$F$380,5,FALSE))</f>
        <v>33</v>
      </c>
      <c r="AR896" s="3" t="str">
        <f>IF($E896=IF(ISERROR(VLOOKUP($AN896,技まとめ!$A$1:$F$380,4,FALSE)),"－",VLOOKUP($AN896,技まとめ!$A$1:$F$380,4,FALSE)),"一致","")</f>
        <v>一致</v>
      </c>
      <c r="AS896" s="9" t="s">
        <v>222</v>
      </c>
      <c r="AT896" s="3" t="str">
        <f>IF(ISERROR(VLOOKUP($AS896,技まとめ!$A$1:$F$380,6,FALSE)),"－",VLOOKUP($AS896,技まとめ!$A$1:$F$380,6,FALSE))</f>
        <v>BS</v>
      </c>
      <c r="AU896" s="3">
        <f>IF(ISERROR(VLOOKUP($AS896,技まとめ!$A$1:$F$380,3,FALSE)),"－",VLOOKUP($AS896,技まとめ!$A$1:$F$380,3,FALSE))</f>
        <v>57</v>
      </c>
      <c r="AV896" s="3">
        <f>IF(ISERROR(VLOOKUP($AS896,技まとめ!$A$1:$F$380,5,FALSE)),"－",VLOOKUP($AS896,技まとめ!$A$1:$F$380,5,FALSE))</f>
        <v>34</v>
      </c>
      <c r="AW896" s="3" t="str">
        <f>IF($E896=IF(ISERROR(VLOOKUP($AS896,技まとめ!$A$1:$F$380,4,FALSE)),"－",VLOOKUP($AS896,技まとめ!$A$1:$F$380,4,FALSE)),"一致","")</f>
        <v/>
      </c>
      <c r="AX896" s="12" t="str">
        <f t="shared" si="188"/>
        <v>モンキーターンとうめいフェイントモグラフェイントホークショット</v>
      </c>
      <c r="AY896" s="12" t="str">
        <f t="shared" si="189"/>
        <v>モンキーターンとうめいフェイントモグラフェイントホークショット</v>
      </c>
      <c r="AZ896" s="12" t="str">
        <f t="shared" si="190"/>
        <v>モンキーターンとうめいフェイントモグラフェイントホークショット</v>
      </c>
      <c r="BA896" s="12" t="str">
        <f t="shared" si="191"/>
        <v>モンキーターンとうめいフェイントモグラフェイントホークショット</v>
      </c>
      <c r="BB896" s="11" t="str">
        <f t="shared" si="192"/>
        <v>DRDRDRBS</v>
      </c>
      <c r="BC896" s="11" t="str">
        <f t="shared" si="193"/>
        <v>DRDRDRBS</v>
      </c>
      <c r="BD896" s="11" t="str">
        <f t="shared" si="194"/>
        <v>DRDRDRBS</v>
      </c>
      <c r="BE896" s="11" t="str">
        <f t="shared" si="195"/>
        <v>DRDRDRBS</v>
      </c>
    </row>
    <row r="897" spans="1:57" ht="11.25" hidden="1" customHeight="1">
      <c r="A897" s="6">
        <v>895</v>
      </c>
      <c r="B897" s="7" t="s">
        <v>2177</v>
      </c>
      <c r="C897" s="8" t="s">
        <v>2178</v>
      </c>
      <c r="D897" s="7" t="s">
        <v>72</v>
      </c>
      <c r="E897" s="7" t="s">
        <v>95</v>
      </c>
      <c r="F897" s="7" t="s">
        <v>74</v>
      </c>
      <c r="G897" s="9">
        <v>91</v>
      </c>
      <c r="H897" s="9">
        <v>124</v>
      </c>
      <c r="I897" s="9">
        <v>44</v>
      </c>
      <c r="J897" s="9">
        <v>52</v>
      </c>
      <c r="K897" s="9">
        <v>56</v>
      </c>
      <c r="L897" s="9">
        <v>53</v>
      </c>
      <c r="M897" s="9">
        <v>66</v>
      </c>
      <c r="N897" s="9">
        <v>56</v>
      </c>
      <c r="O897" s="9">
        <v>56</v>
      </c>
      <c r="P897" s="9">
        <v>55</v>
      </c>
      <c r="Q897" s="10">
        <v>94</v>
      </c>
      <c r="R897" s="11">
        <v>37</v>
      </c>
      <c r="S897" s="11">
        <v>1</v>
      </c>
      <c r="T897" s="11">
        <v>103</v>
      </c>
      <c r="U897" s="11">
        <v>116</v>
      </c>
      <c r="V897" s="11">
        <v>1</v>
      </c>
      <c r="W897" s="11">
        <v>106</v>
      </c>
      <c r="X897" s="11">
        <f t="shared" si="182"/>
        <v>458</v>
      </c>
      <c r="Y897" s="11">
        <f t="shared" si="183"/>
        <v>4295</v>
      </c>
      <c r="Z897" s="11">
        <f t="shared" si="184"/>
        <v>1835</v>
      </c>
      <c r="AA897" s="11">
        <f t="shared" si="185"/>
        <v>4145</v>
      </c>
      <c r="AB897" s="11">
        <f t="shared" si="186"/>
        <v>4145</v>
      </c>
      <c r="AC897" s="6">
        <f t="shared" si="187"/>
        <v>4835</v>
      </c>
      <c r="AD897" s="9" t="s">
        <v>441</v>
      </c>
      <c r="AE897" s="3" t="str">
        <f>IF(ISERROR(VLOOKUP($AD897,技まとめ!$A$1:$F$380,6,FALSE)),"－",VLOOKUP($AD897,技まとめ!$A$1:$F$380,6,FALSE))</f>
        <v>CA</v>
      </c>
      <c r="AF897" s="3">
        <f>IF(ISERROR(VLOOKUP($AD897,技まとめ!$A$1:$F$380,3,FALSE)),"－",VLOOKUP($AD897,技まとめ!$A$1:$F$380,3,FALSE))</f>
        <v>18</v>
      </c>
      <c r="AG897" s="3">
        <f>IF(ISERROR(VLOOKUP($AD897,技まとめ!$A$1:$F$380,5,FALSE)),"－",VLOOKUP($AD897,技まとめ!$A$1:$F$380,5,FALSE))</f>
        <v>21</v>
      </c>
      <c r="AH897" s="3" t="str">
        <f>IF($E897=IF(ISERROR(VLOOKUP($AD897,技まとめ!$A$1:$F$380,4,FALSE)),"－",VLOOKUP($AD897,技まとめ!$A$1:$F$380,4,FALSE)),"一致","")</f>
        <v/>
      </c>
      <c r="AI897" s="9" t="s">
        <v>104</v>
      </c>
      <c r="AJ897" s="3" t="str">
        <f>IF(ISERROR(VLOOKUP($AI897,技まとめ!$A$1:$F$380,6,FALSE)),"－",VLOOKUP($AI897,技まとめ!$A$1:$F$380,6,FALSE))</f>
        <v>LS</v>
      </c>
      <c r="AK897" s="3">
        <f>IF(ISERROR(VLOOKUP($AI897,技まとめ!$A$1:$F$380,3,FALSE)),"－",VLOOKUP($AI897,技まとめ!$A$1:$F$380,3,FALSE))</f>
        <v>30</v>
      </c>
      <c r="AL897" s="3">
        <f>IF(ISERROR(VLOOKUP($AI897,技まとめ!$A$1:$F$380,5,FALSE)),"－",VLOOKUP($AI897,技まとめ!$A$1:$F$380,5,FALSE))</f>
        <v>25</v>
      </c>
      <c r="AM897" s="3" t="str">
        <f>IF($E897=IF(ISERROR(VLOOKUP($AI897,技まとめ!$A$1:$F$380,4,FALSE)),"－",VLOOKUP($AI897,技まとめ!$A$1:$F$380,4,FALSE)),"一致","")</f>
        <v/>
      </c>
      <c r="AN897" s="9" t="s">
        <v>1187</v>
      </c>
      <c r="AO897" s="3" t="str">
        <f>IF(ISERROR(VLOOKUP($AN897,技まとめ!$A$1:$F$380,6,FALSE)),"－",VLOOKUP($AN897,技まとめ!$A$1:$F$380,6,FALSE))</f>
        <v>DR</v>
      </c>
      <c r="AP897" s="3">
        <f>IF(ISERROR(VLOOKUP($AN897,技まとめ!$A$1:$F$380,3,FALSE)),"－",VLOOKUP($AN897,技まとめ!$A$1:$F$380,3,FALSE))</f>
        <v>90</v>
      </c>
      <c r="AQ897" s="3">
        <f>IF(ISERROR(VLOOKUP($AN897,技まとめ!$A$1:$F$380,5,FALSE)),"－",VLOOKUP($AN897,技まとめ!$A$1:$F$380,5,FALSE))</f>
        <v>53</v>
      </c>
      <c r="AR897" s="3" t="str">
        <f>IF($E897=IF(ISERROR(VLOOKUP($AN897,技まとめ!$A$1:$F$380,4,FALSE)),"－",VLOOKUP($AN897,技まとめ!$A$1:$F$380,4,FALSE)),"一致","")</f>
        <v>一致</v>
      </c>
      <c r="AS897" s="9" t="s">
        <v>883</v>
      </c>
      <c r="AT897" s="3" t="str">
        <f>IF(ISERROR(VLOOKUP($AS897,技まとめ!$A$1:$F$380,6,FALSE)),"－",VLOOKUP($AS897,技まとめ!$A$1:$F$380,6,FALSE))</f>
        <v>CA</v>
      </c>
      <c r="AU897" s="3">
        <f>IF(ISERROR(VLOOKUP($AS897,技まとめ!$A$1:$F$380,3,FALSE)),"－",VLOOKUP($AS897,技まとめ!$A$1:$F$380,3,FALSE))</f>
        <v>83</v>
      </c>
      <c r="AV897" s="3">
        <f>IF(ISERROR(VLOOKUP($AS897,技まとめ!$A$1:$F$380,5,FALSE)),"－",VLOOKUP($AS897,技まとめ!$A$1:$F$380,5,FALSE))</f>
        <v>47</v>
      </c>
      <c r="AW897" s="3" t="str">
        <f>IF($E897=IF(ISERROR(VLOOKUP($AS897,技まとめ!$A$1:$F$380,4,FALSE)),"－",VLOOKUP($AS897,技まとめ!$A$1:$F$380,4,FALSE)),"一致","")</f>
        <v>一致</v>
      </c>
      <c r="AX897" s="12" t="str">
        <f t="shared" si="188"/>
        <v>プレッシャーパンチすいせいシュートデュアルパスデュアルスマッシュ</v>
      </c>
      <c r="AY897" s="12" t="str">
        <f t="shared" si="189"/>
        <v>プレッシャーパンチすいせいシュートデュアルパスデュアルスマッシュ</v>
      </c>
      <c r="AZ897" s="12" t="str">
        <f t="shared" si="190"/>
        <v>プレッシャーパンチすいせいシュートデュアルパスデュアルスマッシュ</v>
      </c>
      <c r="BA897" s="12" t="str">
        <f t="shared" si="191"/>
        <v>プレッシャーパンチすいせいシュートデュアルパスデュアルスマッシュ</v>
      </c>
      <c r="BB897" s="11" t="str">
        <f t="shared" si="192"/>
        <v>CALSDRCA</v>
      </c>
      <c r="BC897" s="11" t="str">
        <f t="shared" si="193"/>
        <v>CALSDRCA</v>
      </c>
      <c r="BD897" s="11" t="str">
        <f t="shared" si="194"/>
        <v>CALSDRCA</v>
      </c>
      <c r="BE897" s="11" t="str">
        <f t="shared" si="195"/>
        <v>CALSDRCA</v>
      </c>
    </row>
    <row r="898" spans="1:57" ht="11.25" hidden="1" customHeight="1">
      <c r="A898" s="6">
        <v>896</v>
      </c>
      <c r="B898" s="7" t="s">
        <v>2179</v>
      </c>
      <c r="C898" s="8" t="s">
        <v>2180</v>
      </c>
      <c r="D898" s="7" t="s">
        <v>72</v>
      </c>
      <c r="E898" s="7" t="s">
        <v>102</v>
      </c>
      <c r="F898" s="7" t="s">
        <v>109</v>
      </c>
      <c r="G898" s="9">
        <v>125</v>
      </c>
      <c r="H898" s="9">
        <v>95</v>
      </c>
      <c r="I898" s="9">
        <v>56</v>
      </c>
      <c r="J898" s="9">
        <v>54</v>
      </c>
      <c r="K898" s="9">
        <v>56</v>
      </c>
      <c r="L898" s="9">
        <v>55</v>
      </c>
      <c r="M898" s="9">
        <v>53</v>
      </c>
      <c r="N898" s="9">
        <v>59</v>
      </c>
      <c r="O898" s="9">
        <v>55</v>
      </c>
      <c r="P898" s="9">
        <v>37</v>
      </c>
      <c r="Q898" s="10">
        <v>106</v>
      </c>
      <c r="R898" s="11">
        <v>24</v>
      </c>
      <c r="S898" s="11">
        <v>1</v>
      </c>
      <c r="T898" s="11">
        <v>105</v>
      </c>
      <c r="U898" s="11">
        <v>103</v>
      </c>
      <c r="V898" s="11">
        <v>1</v>
      </c>
      <c r="W898" s="11">
        <v>105</v>
      </c>
      <c r="X898" s="11">
        <f t="shared" si="182"/>
        <v>445</v>
      </c>
      <c r="Y898" s="11">
        <f t="shared" si="183"/>
        <v>4770</v>
      </c>
      <c r="Z898" s="11">
        <f t="shared" si="184"/>
        <v>1375</v>
      </c>
      <c r="AA898" s="11">
        <f t="shared" si="185"/>
        <v>4210</v>
      </c>
      <c r="AB898" s="11">
        <f t="shared" si="186"/>
        <v>4210</v>
      </c>
      <c r="AC898" s="6">
        <f t="shared" si="187"/>
        <v>4845</v>
      </c>
      <c r="AD898" s="9" t="s">
        <v>335</v>
      </c>
      <c r="AE898" s="3" t="str">
        <f>IF(ISERROR(VLOOKUP($AD898,技まとめ!$A$1:$F$380,6,FALSE)),"－",VLOOKUP($AD898,技まとめ!$A$1:$F$380,6,FALSE))</f>
        <v>SC</v>
      </c>
      <c r="AF898" s="3">
        <f>IF(ISERROR(VLOOKUP($AD898,技まとめ!$A$1:$F$380,3,FALSE)),"－",VLOOKUP($AD898,技まとめ!$A$1:$F$380,3,FALSE))</f>
        <v>51</v>
      </c>
      <c r="AG898" s="3">
        <f>IF(ISERROR(VLOOKUP($AD898,技まとめ!$A$1:$F$380,5,FALSE)),"－",VLOOKUP($AD898,技まとめ!$A$1:$F$380,5,FALSE))</f>
        <v>31</v>
      </c>
      <c r="AH898" s="3" t="str">
        <f>IF($E898=IF(ISERROR(VLOOKUP($AD898,技まとめ!$A$1:$F$380,4,FALSE)),"－",VLOOKUP($AD898,技まとめ!$A$1:$F$380,4,FALSE)),"一致","")</f>
        <v>一致</v>
      </c>
      <c r="AI898" s="9" t="s">
        <v>339</v>
      </c>
      <c r="AJ898" s="3" t="str">
        <f>IF(ISERROR(VLOOKUP($AI898,技まとめ!$A$1:$F$380,6,FALSE)),"－",VLOOKUP($AI898,技まとめ!$A$1:$F$380,6,FALSE))</f>
        <v>NS</v>
      </c>
      <c r="AK898" s="3">
        <f>IF(ISERROR(VLOOKUP($AI898,技まとめ!$A$1:$F$380,3,FALSE)),"－",VLOOKUP($AI898,技まとめ!$A$1:$F$380,3,FALSE))</f>
        <v>42</v>
      </c>
      <c r="AL898" s="3">
        <f>IF(ISERROR(VLOOKUP($AI898,技まとめ!$A$1:$F$380,5,FALSE)),"－",VLOOKUP($AI898,技まとめ!$A$1:$F$380,5,FALSE))</f>
        <v>28</v>
      </c>
      <c r="AM898" s="3" t="str">
        <f>IF($E898=IF(ISERROR(VLOOKUP($AI898,技まとめ!$A$1:$F$380,4,FALSE)),"－",VLOOKUP($AI898,技まとめ!$A$1:$F$380,4,FALSE)),"一致","")</f>
        <v/>
      </c>
      <c r="AN898" s="9" t="s">
        <v>236</v>
      </c>
      <c r="AO898" s="3" t="str">
        <f>IF(ISERROR(VLOOKUP($AN898,技まとめ!$A$1:$F$380,6,FALSE)),"－",VLOOKUP($AN898,技まとめ!$A$1:$F$380,6,FALSE))</f>
        <v>DR</v>
      </c>
      <c r="AP898" s="3">
        <f>IF(ISERROR(VLOOKUP($AN898,技まとめ!$A$1:$F$380,3,FALSE)),"－",VLOOKUP($AN898,技まとめ!$A$1:$F$380,3,FALSE))</f>
        <v>65</v>
      </c>
      <c r="AQ898" s="3">
        <f>IF(ISERROR(VLOOKUP($AN898,技まとめ!$A$1:$F$380,5,FALSE)),"－",VLOOKUP($AN898,技まとめ!$A$1:$F$380,5,FALSE))</f>
        <v>42</v>
      </c>
      <c r="AR898" s="3" t="str">
        <f>IF($E898=IF(ISERROR(VLOOKUP($AN898,技まとめ!$A$1:$F$380,4,FALSE)),"－",VLOOKUP($AN898,技まとめ!$A$1:$F$380,4,FALSE)),"一致","")</f>
        <v/>
      </c>
      <c r="AS898" s="9" t="s">
        <v>248</v>
      </c>
      <c r="AT898" s="3" t="str">
        <f>IF(ISERROR(VLOOKUP($AS898,技まとめ!$A$1:$F$380,6,FALSE)),"－",VLOOKUP($AS898,技まとめ!$A$1:$F$380,6,FALSE))</f>
        <v>DR</v>
      </c>
      <c r="AU898" s="3">
        <f>IF(ISERROR(VLOOKUP($AS898,技まとめ!$A$1:$F$380,3,FALSE)),"－",VLOOKUP($AS898,技まとめ!$A$1:$F$380,3,FALSE))</f>
        <v>53</v>
      </c>
      <c r="AV898" s="3">
        <f>IF(ISERROR(VLOOKUP($AS898,技まとめ!$A$1:$F$380,5,FALSE)),"－",VLOOKUP($AS898,技まとめ!$A$1:$F$380,5,FALSE))</f>
        <v>35</v>
      </c>
      <c r="AW898" s="3" t="str">
        <f>IF($E898=IF(ISERROR(VLOOKUP($AS898,技まとめ!$A$1:$F$380,4,FALSE)),"－",VLOOKUP($AS898,技まとめ!$A$1:$F$380,4,FALSE)),"一致","")</f>
        <v/>
      </c>
      <c r="AX898" s="12" t="str">
        <f t="shared" si="188"/>
        <v>ダイナマイトシュートラン・ボール・ランとうめいフェイントたつまきどくぎり</v>
      </c>
      <c r="AY898" s="12" t="str">
        <f t="shared" si="189"/>
        <v>ダイナマイトシュートラン・ボール・ランとうめいフェイントたつまきどくぎり</v>
      </c>
      <c r="AZ898" s="12" t="str">
        <f t="shared" si="190"/>
        <v>ダイナマイトシュートラン・ボール・ランとうめいフェイントたつまきどくぎり</v>
      </c>
      <c r="BA898" s="12" t="str">
        <f t="shared" si="191"/>
        <v>ダイナマイトシュートラン・ボール・ランとうめいフェイントたつまきどくぎり</v>
      </c>
      <c r="BB898" s="11" t="str">
        <f t="shared" si="192"/>
        <v>SCNSDRDR</v>
      </c>
      <c r="BC898" s="11" t="str">
        <f t="shared" si="193"/>
        <v>SCNSDRDR</v>
      </c>
      <c r="BD898" s="11" t="str">
        <f t="shared" si="194"/>
        <v>SCNSDRDR</v>
      </c>
      <c r="BE898" s="11" t="str">
        <f t="shared" si="195"/>
        <v>SCNSDRDR</v>
      </c>
    </row>
    <row r="899" spans="1:57" ht="11.25" hidden="1" customHeight="1">
      <c r="A899" s="6">
        <v>897</v>
      </c>
      <c r="B899" s="7" t="s">
        <v>2181</v>
      </c>
      <c r="C899" s="8" t="s">
        <v>2182</v>
      </c>
      <c r="D899" s="7" t="s">
        <v>72</v>
      </c>
      <c r="E899" s="7" t="s">
        <v>81</v>
      </c>
      <c r="F899" s="7" t="s">
        <v>109</v>
      </c>
      <c r="G899" s="9">
        <v>126</v>
      </c>
      <c r="H899" s="9">
        <v>91</v>
      </c>
      <c r="I899" s="9">
        <v>64</v>
      </c>
      <c r="J899" s="9">
        <v>56</v>
      </c>
      <c r="K899" s="9">
        <v>57</v>
      </c>
      <c r="L899" s="9">
        <v>51</v>
      </c>
      <c r="M899" s="9">
        <v>51</v>
      </c>
      <c r="N899" s="9">
        <v>53</v>
      </c>
      <c r="O899" s="9">
        <v>54</v>
      </c>
      <c r="P899" s="9">
        <v>25</v>
      </c>
      <c r="Q899" s="10">
        <v>114</v>
      </c>
      <c r="R899" s="11">
        <v>9</v>
      </c>
      <c r="S899" s="11">
        <v>1</v>
      </c>
      <c r="T899" s="11">
        <v>101</v>
      </c>
      <c r="U899" s="11">
        <v>101</v>
      </c>
      <c r="V899" s="11">
        <v>1</v>
      </c>
      <c r="W899" s="11">
        <v>104</v>
      </c>
      <c r="X899" s="11">
        <f t="shared" ref="X899:X962" si="196">SUM(Q899:W899)</f>
        <v>431</v>
      </c>
      <c r="Y899" s="11">
        <f t="shared" ref="Y899:Y962" si="197">Q899*40+V899*5+W899*5</f>
        <v>5085</v>
      </c>
      <c r="Z899" s="11">
        <f t="shared" ref="Z899:Z962" si="198">R899*35+S899*5+V899*5+W899*5</f>
        <v>845</v>
      </c>
      <c r="AA899" s="11">
        <f t="shared" ref="AA899:AA962" si="199">T899*35+S899*5+V899*5+W899*5</f>
        <v>4065</v>
      </c>
      <c r="AB899" s="11">
        <f t="shared" ref="AB899:AB962" si="200">T899*35+V899*10+W899*5</f>
        <v>4065</v>
      </c>
      <c r="AC899" s="6">
        <f t="shared" ref="AC899:AC962" si="201">T899*40+R899*5+W899*5</f>
        <v>4605</v>
      </c>
      <c r="AD899" s="9" t="s">
        <v>321</v>
      </c>
      <c r="AE899" s="3" t="str">
        <f>IF(ISERROR(VLOOKUP($AD899,技まとめ!$A$1:$F$380,6,FALSE)),"－",VLOOKUP($AD899,技まとめ!$A$1:$F$380,6,FALSE))</f>
        <v>DR</v>
      </c>
      <c r="AF899" s="3">
        <f>IF(ISERROR(VLOOKUP($AD899,技まとめ!$A$1:$F$380,3,FALSE)),"－",VLOOKUP($AD899,技まとめ!$A$1:$F$380,3,FALSE))</f>
        <v>13</v>
      </c>
      <c r="AG899" s="3">
        <f>IF(ISERROR(VLOOKUP($AD899,技まとめ!$A$1:$F$380,5,FALSE)),"－",VLOOKUP($AD899,技まとめ!$A$1:$F$380,5,FALSE))</f>
        <v>20</v>
      </c>
      <c r="AH899" s="3" t="str">
        <f>IF($E899=IF(ISERROR(VLOOKUP($AD899,技まとめ!$A$1:$F$380,4,FALSE)),"－",VLOOKUP($AD899,技まとめ!$A$1:$F$380,4,FALSE)),"一致","")</f>
        <v/>
      </c>
      <c r="AI899" s="9" t="s">
        <v>647</v>
      </c>
      <c r="AJ899" s="3" t="str">
        <f>IF(ISERROR(VLOOKUP($AI899,技まとめ!$A$1:$F$380,6,FALSE)),"－",VLOOKUP($AI899,技まとめ!$A$1:$F$380,6,FALSE))</f>
        <v>NS</v>
      </c>
      <c r="AK899" s="3">
        <f>IF(ISERROR(VLOOKUP($AI899,技まとめ!$A$1:$F$380,3,FALSE)),"－",VLOOKUP($AI899,技まとめ!$A$1:$F$380,3,FALSE))</f>
        <v>103</v>
      </c>
      <c r="AL899" s="3">
        <f>IF(ISERROR(VLOOKUP($AI899,技まとめ!$A$1:$F$380,5,FALSE)),"－",VLOOKUP($AI899,技まとめ!$A$1:$F$380,5,FALSE))</f>
        <v>55</v>
      </c>
      <c r="AM899" s="3" t="str">
        <f>IF($E899=IF(ISERROR(VLOOKUP($AI899,技まとめ!$A$1:$F$380,4,FALSE)),"－",VLOOKUP($AI899,技まとめ!$A$1:$F$380,4,FALSE)),"一致","")</f>
        <v/>
      </c>
      <c r="AN899" s="9" t="s">
        <v>322</v>
      </c>
      <c r="AO899" s="3" t="str">
        <f>IF(ISERROR(VLOOKUP($AN899,技まとめ!$A$1:$F$380,6,FALSE)),"－",VLOOKUP($AN899,技まとめ!$A$1:$F$380,6,FALSE))</f>
        <v>SC</v>
      </c>
      <c r="AP899" s="3">
        <f>IF(ISERROR(VLOOKUP($AN899,技まとめ!$A$1:$F$380,3,FALSE)),"－",VLOOKUP($AN899,技まとめ!$A$1:$F$380,3,FALSE))</f>
        <v>25</v>
      </c>
      <c r="AQ899" s="3">
        <f>IF(ISERROR(VLOOKUP($AN899,技まとめ!$A$1:$F$380,5,FALSE)),"－",VLOOKUP($AN899,技まとめ!$A$1:$F$380,5,FALSE))</f>
        <v>20</v>
      </c>
      <c r="AR899" s="3" t="str">
        <f>IF($E899=IF(ISERROR(VLOOKUP($AN899,技まとめ!$A$1:$F$380,4,FALSE)),"－",VLOOKUP($AN899,技まとめ!$A$1:$F$380,4,FALSE)),"一致","")</f>
        <v/>
      </c>
      <c r="AS899" s="9" t="s">
        <v>216</v>
      </c>
      <c r="AT899" s="3" t="str">
        <f>IF(ISERROR(VLOOKUP($AS899,技まとめ!$A$1:$F$380,6,FALSE)),"－",VLOOKUP($AS899,技まとめ!$A$1:$F$380,6,FALSE))</f>
        <v>DR</v>
      </c>
      <c r="AU899" s="3">
        <f>IF(ISERROR(VLOOKUP($AS899,技まとめ!$A$1:$F$380,3,FALSE)),"－",VLOOKUP($AS899,技まとめ!$A$1:$F$380,3,FALSE))</f>
        <v>77</v>
      </c>
      <c r="AV899" s="3">
        <f>IF(ISERROR(VLOOKUP($AS899,技まとめ!$A$1:$F$380,5,FALSE)),"－",VLOOKUP($AS899,技まとめ!$A$1:$F$380,5,FALSE))</f>
        <v>47</v>
      </c>
      <c r="AW899" s="3" t="str">
        <f>IF($E899=IF(ISERROR(VLOOKUP($AS899,技まとめ!$A$1:$F$380,4,FALSE)),"－",VLOOKUP($AS899,技まとめ!$A$1:$F$380,4,FALSE)),"一致","")</f>
        <v/>
      </c>
      <c r="AX899" s="12" t="str">
        <f t="shared" ref="AX899:AX962" si="202">AD899&amp;AI899&amp;AN899&amp;AS899</f>
        <v>モンキーターンストライクサンバターザンキックアルマジロサーカス</v>
      </c>
      <c r="AY899" s="12" t="str">
        <f t="shared" ref="AY899:AY962" si="203">AD899&amp;AI899&amp;AN899&amp;AS899</f>
        <v>モンキーターンストライクサンバターザンキックアルマジロサーカス</v>
      </c>
      <c r="AZ899" s="12" t="str">
        <f t="shared" ref="AZ899:AZ962" si="204">AD899&amp;AI899&amp;AN899&amp;AS899</f>
        <v>モンキーターンストライクサンバターザンキックアルマジロサーカス</v>
      </c>
      <c r="BA899" s="12" t="str">
        <f t="shared" ref="BA899:BA962" si="205">AD899&amp;AI899&amp;AN899&amp;AS899</f>
        <v>モンキーターンストライクサンバターザンキックアルマジロサーカス</v>
      </c>
      <c r="BB899" s="11" t="str">
        <f t="shared" ref="BB899:BB962" si="206">AE899&amp;AJ899&amp;AO899&amp;AT899</f>
        <v>DRNSSCDR</v>
      </c>
      <c r="BC899" s="11" t="str">
        <f t="shared" ref="BC899:BC962" si="207">AE899&amp;AJ899&amp;AO899&amp;AT899</f>
        <v>DRNSSCDR</v>
      </c>
      <c r="BD899" s="11" t="str">
        <f t="shared" ref="BD899:BD962" si="208">AE899&amp;AJ899&amp;AO899&amp;AT899</f>
        <v>DRNSSCDR</v>
      </c>
      <c r="BE899" s="11" t="str">
        <f t="shared" ref="BE899:BE962" si="209">AE899&amp;AJ899&amp;AO899&amp;AT899</f>
        <v>DRNSSCDR</v>
      </c>
    </row>
    <row r="900" spans="1:57" ht="11.25" hidden="1" customHeight="1">
      <c r="A900" s="6">
        <v>898</v>
      </c>
      <c r="B900" s="7" t="s">
        <v>2183</v>
      </c>
      <c r="C900" s="8" t="s">
        <v>2184</v>
      </c>
      <c r="D900" s="7" t="s">
        <v>72</v>
      </c>
      <c r="E900" s="7" t="s">
        <v>81</v>
      </c>
      <c r="F900" s="7" t="s">
        <v>109</v>
      </c>
      <c r="G900" s="9">
        <v>120</v>
      </c>
      <c r="H900" s="9">
        <v>91</v>
      </c>
      <c r="I900" s="9">
        <v>57</v>
      </c>
      <c r="J900" s="9">
        <v>57</v>
      </c>
      <c r="K900" s="9">
        <v>52</v>
      </c>
      <c r="L900" s="9">
        <v>56</v>
      </c>
      <c r="M900" s="9">
        <v>53</v>
      </c>
      <c r="N900" s="9">
        <v>66</v>
      </c>
      <c r="O900" s="9">
        <v>57</v>
      </c>
      <c r="P900" s="9">
        <v>21</v>
      </c>
      <c r="Q900" s="10">
        <v>107</v>
      </c>
      <c r="R900" s="11">
        <v>14</v>
      </c>
      <c r="S900" s="11">
        <v>1</v>
      </c>
      <c r="T900" s="11">
        <v>106</v>
      </c>
      <c r="U900" s="11">
        <v>103</v>
      </c>
      <c r="V900" s="11">
        <v>1</v>
      </c>
      <c r="W900" s="11">
        <v>107</v>
      </c>
      <c r="X900" s="11">
        <f t="shared" si="196"/>
        <v>439</v>
      </c>
      <c r="Y900" s="11">
        <f t="shared" si="197"/>
        <v>4820</v>
      </c>
      <c r="Z900" s="11">
        <f t="shared" si="198"/>
        <v>1035</v>
      </c>
      <c r="AA900" s="11">
        <f t="shared" si="199"/>
        <v>4255</v>
      </c>
      <c r="AB900" s="11">
        <f t="shared" si="200"/>
        <v>4255</v>
      </c>
      <c r="AC900" s="6">
        <f t="shared" si="201"/>
        <v>4845</v>
      </c>
      <c r="AD900" s="9" t="s">
        <v>230</v>
      </c>
      <c r="AE900" s="3" t="str">
        <f>IF(ISERROR(VLOOKUP($AD900,技まとめ!$A$1:$F$380,6,FALSE)),"－",VLOOKUP($AD900,技まとめ!$A$1:$F$380,6,FALSE))</f>
        <v>BL</v>
      </c>
      <c r="AF900" s="3">
        <f>IF(ISERROR(VLOOKUP($AD900,技まとめ!$A$1:$F$380,3,FALSE)),"－",VLOOKUP($AD900,技まとめ!$A$1:$F$380,3,FALSE))</f>
        <v>21</v>
      </c>
      <c r="AG900" s="3">
        <f>IF(ISERROR(VLOOKUP($AD900,技まとめ!$A$1:$F$380,5,FALSE)),"－",VLOOKUP($AD900,技まとめ!$A$1:$F$380,5,FALSE))</f>
        <v>22</v>
      </c>
      <c r="AH900" s="3" t="str">
        <f>IF($E900=IF(ISERROR(VLOOKUP($AD900,技まとめ!$A$1:$F$380,4,FALSE)),"－",VLOOKUP($AD900,技まとめ!$A$1:$F$380,4,FALSE)),"一致","")</f>
        <v/>
      </c>
      <c r="AI900" s="9" t="s">
        <v>248</v>
      </c>
      <c r="AJ900" s="3" t="str">
        <f>IF(ISERROR(VLOOKUP($AI900,技まとめ!$A$1:$F$380,6,FALSE)),"－",VLOOKUP($AI900,技まとめ!$A$1:$F$380,6,FALSE))</f>
        <v>DR</v>
      </c>
      <c r="AK900" s="3">
        <f>IF(ISERROR(VLOOKUP($AI900,技まとめ!$A$1:$F$380,3,FALSE)),"－",VLOOKUP($AI900,技まとめ!$A$1:$F$380,3,FALSE))</f>
        <v>53</v>
      </c>
      <c r="AL900" s="3">
        <f>IF(ISERROR(VLOOKUP($AI900,技まとめ!$A$1:$F$380,5,FALSE)),"－",VLOOKUP($AI900,技まとめ!$A$1:$F$380,5,FALSE))</f>
        <v>35</v>
      </c>
      <c r="AM900" s="3" t="str">
        <f>IF($E900=IF(ISERROR(VLOOKUP($AI900,技まとめ!$A$1:$F$380,4,FALSE)),"－",VLOOKUP($AI900,技まとめ!$A$1:$F$380,4,FALSE)),"一致","")</f>
        <v/>
      </c>
      <c r="AN900" s="9" t="s">
        <v>414</v>
      </c>
      <c r="AO900" s="3" t="str">
        <f>IF(ISERROR(VLOOKUP($AN900,技まとめ!$A$1:$F$380,6,FALSE)),"－",VLOOKUP($AN900,技まとめ!$A$1:$F$380,6,FALSE))</f>
        <v>DR</v>
      </c>
      <c r="AP900" s="3">
        <f>IF(ISERROR(VLOOKUP($AN900,技まとめ!$A$1:$F$380,3,FALSE)),"－",VLOOKUP($AN900,技まとめ!$A$1:$F$380,3,FALSE))</f>
        <v>69</v>
      </c>
      <c r="AQ900" s="3">
        <f>IF(ISERROR(VLOOKUP($AN900,技まとめ!$A$1:$F$380,5,FALSE)),"－",VLOOKUP($AN900,技まとめ!$A$1:$F$380,5,FALSE))</f>
        <v>44</v>
      </c>
      <c r="AR900" s="3" t="str">
        <f>IF($E900=IF(ISERROR(VLOOKUP($AN900,技まとめ!$A$1:$F$380,4,FALSE)),"－",VLOOKUP($AN900,技まとめ!$A$1:$F$380,4,FALSE)),"一致","")</f>
        <v/>
      </c>
      <c r="AS900" s="9" t="s">
        <v>103</v>
      </c>
      <c r="AT900" s="3" t="str">
        <f>IF(ISERROR(VLOOKUP($AS900,技まとめ!$A$1:$F$380,6,FALSE)),"－",VLOOKUP($AS900,技まとめ!$A$1:$F$380,6,FALSE))</f>
        <v>DR</v>
      </c>
      <c r="AU900" s="3">
        <f>IF(ISERROR(VLOOKUP($AS900,技まとめ!$A$1:$F$380,3,FALSE)),"－",VLOOKUP($AS900,技まとめ!$A$1:$F$380,3,FALSE))</f>
        <v>56</v>
      </c>
      <c r="AV900" s="3">
        <f>IF(ISERROR(VLOOKUP($AS900,技まとめ!$A$1:$F$380,5,FALSE)),"－",VLOOKUP($AS900,技まとめ!$A$1:$F$380,5,FALSE))</f>
        <v>39</v>
      </c>
      <c r="AW900" s="3" t="str">
        <f>IF($E900=IF(ISERROR(VLOOKUP($AS900,技まとめ!$A$1:$F$380,4,FALSE)),"－",VLOOKUP($AS900,技まとめ!$A$1:$F$380,4,FALSE)),"一致","")</f>
        <v/>
      </c>
      <c r="AX900" s="12" t="str">
        <f t="shared" si="202"/>
        <v>おんりょうたつまきどくぎりライアーショットまぼろしドリブル</v>
      </c>
      <c r="AY900" s="12" t="str">
        <f t="shared" si="203"/>
        <v>おんりょうたつまきどくぎりライアーショットまぼろしドリブル</v>
      </c>
      <c r="AZ900" s="12" t="str">
        <f t="shared" si="204"/>
        <v>おんりょうたつまきどくぎりライアーショットまぼろしドリブル</v>
      </c>
      <c r="BA900" s="12" t="str">
        <f t="shared" si="205"/>
        <v>おんりょうたつまきどくぎりライアーショットまぼろしドリブル</v>
      </c>
      <c r="BB900" s="11" t="str">
        <f t="shared" si="206"/>
        <v>BLDRDRDR</v>
      </c>
      <c r="BC900" s="11" t="str">
        <f t="shared" si="207"/>
        <v>BLDRDRDR</v>
      </c>
      <c r="BD900" s="11" t="str">
        <f t="shared" si="208"/>
        <v>BLDRDRDR</v>
      </c>
      <c r="BE900" s="11" t="str">
        <f t="shared" si="209"/>
        <v>BLDRDRDR</v>
      </c>
    </row>
    <row r="901" spans="1:57" ht="11.25" hidden="1" customHeight="1">
      <c r="A901" s="6">
        <v>899</v>
      </c>
      <c r="B901" s="7" t="s">
        <v>2185</v>
      </c>
      <c r="C901" s="8" t="s">
        <v>2186</v>
      </c>
      <c r="D901" s="7" t="s">
        <v>72</v>
      </c>
      <c r="E901" s="7" t="s">
        <v>102</v>
      </c>
      <c r="F901" s="7" t="s">
        <v>109</v>
      </c>
      <c r="G901" s="9">
        <v>122</v>
      </c>
      <c r="H901" s="9">
        <v>97</v>
      </c>
      <c r="I901" s="9">
        <v>44</v>
      </c>
      <c r="J901" s="9">
        <v>57</v>
      </c>
      <c r="K901" s="9">
        <v>51</v>
      </c>
      <c r="L901" s="9">
        <v>56</v>
      </c>
      <c r="M901" s="9">
        <v>65</v>
      </c>
      <c r="N901" s="9">
        <v>63</v>
      </c>
      <c r="O901" s="9">
        <v>56</v>
      </c>
      <c r="P901" s="9">
        <v>35</v>
      </c>
      <c r="Q901" s="10">
        <v>94</v>
      </c>
      <c r="R901" s="11">
        <v>24</v>
      </c>
      <c r="S901" s="11">
        <v>1</v>
      </c>
      <c r="T901" s="11">
        <v>106</v>
      </c>
      <c r="U901" s="11">
        <v>115</v>
      </c>
      <c r="V901" s="11">
        <v>1</v>
      </c>
      <c r="W901" s="11">
        <v>106</v>
      </c>
      <c r="X901" s="11">
        <f t="shared" si="196"/>
        <v>447</v>
      </c>
      <c r="Y901" s="11">
        <f t="shared" si="197"/>
        <v>4295</v>
      </c>
      <c r="Z901" s="11">
        <f t="shared" si="198"/>
        <v>1380</v>
      </c>
      <c r="AA901" s="11">
        <f t="shared" si="199"/>
        <v>4250</v>
      </c>
      <c r="AB901" s="11">
        <f t="shared" si="200"/>
        <v>4250</v>
      </c>
      <c r="AC901" s="6">
        <f t="shared" si="201"/>
        <v>4890</v>
      </c>
      <c r="AD901" s="9" t="s">
        <v>123</v>
      </c>
      <c r="AE901" s="3" t="str">
        <f>IF(ISERROR(VLOOKUP($AD901,技まとめ!$A$1:$F$380,6,FALSE)),"－",VLOOKUP($AD901,技まとめ!$A$1:$F$380,6,FALSE))</f>
        <v>DR</v>
      </c>
      <c r="AF901" s="3">
        <f>IF(ISERROR(VLOOKUP($AD901,技まとめ!$A$1:$F$380,3,FALSE)),"－",VLOOKUP($AD901,技まとめ!$A$1:$F$380,3,FALSE))</f>
        <v>36</v>
      </c>
      <c r="AG901" s="3">
        <f>IF(ISERROR(VLOOKUP($AD901,技まとめ!$A$1:$F$380,5,FALSE)),"－",VLOOKUP($AD901,技まとめ!$A$1:$F$380,5,FALSE))</f>
        <v>27</v>
      </c>
      <c r="AH901" s="3" t="str">
        <f>IF($E901=IF(ISERROR(VLOOKUP($AD901,技まとめ!$A$1:$F$380,4,FALSE)),"－",VLOOKUP($AD901,技まとめ!$A$1:$F$380,4,FALSE)),"一致","")</f>
        <v/>
      </c>
      <c r="AI901" s="9" t="s">
        <v>117</v>
      </c>
      <c r="AJ901" s="3" t="str">
        <f>IF(ISERROR(VLOOKUP($AI901,技まとめ!$A$1:$F$380,6,FALSE)),"－",VLOOKUP($AI901,技まとめ!$A$1:$F$380,6,FALSE))</f>
        <v>SC</v>
      </c>
      <c r="AK901" s="3">
        <f>IF(ISERROR(VLOOKUP($AI901,技まとめ!$A$1:$F$380,3,FALSE)),"－",VLOOKUP($AI901,技まとめ!$A$1:$F$380,3,FALSE))</f>
        <v>38</v>
      </c>
      <c r="AL901" s="3">
        <f>IF(ISERROR(VLOOKUP($AI901,技まとめ!$A$1:$F$380,5,FALSE)),"－",VLOOKUP($AI901,技まとめ!$A$1:$F$380,5,FALSE))</f>
        <v>25</v>
      </c>
      <c r="AM901" s="3" t="str">
        <f>IF($E901=IF(ISERROR(VLOOKUP($AI901,技まとめ!$A$1:$F$380,4,FALSE)),"－",VLOOKUP($AI901,技まとめ!$A$1:$F$380,4,FALSE)),"一致","")</f>
        <v/>
      </c>
      <c r="AN901" s="9" t="s">
        <v>251</v>
      </c>
      <c r="AO901" s="3" t="str">
        <f>IF(ISERROR(VLOOKUP($AN901,技まとめ!$A$1:$F$380,6,FALSE)),"－",VLOOKUP($AN901,技まとめ!$A$1:$F$380,6,FALSE))</f>
        <v>BL</v>
      </c>
      <c r="AP901" s="3">
        <f>IF(ISERROR(VLOOKUP($AN901,技まとめ!$A$1:$F$380,3,FALSE)),"－",VLOOKUP($AN901,技まとめ!$A$1:$F$380,3,FALSE))</f>
        <v>46</v>
      </c>
      <c r="AQ901" s="3">
        <f>IF(ISERROR(VLOOKUP($AN901,技まとめ!$A$1:$F$380,5,FALSE)),"－",VLOOKUP($AN901,技まとめ!$A$1:$F$380,5,FALSE))</f>
        <v>33</v>
      </c>
      <c r="AR901" s="3" t="str">
        <f>IF($E901=IF(ISERROR(VLOOKUP($AN901,技まとめ!$A$1:$F$380,4,FALSE)),"－",VLOOKUP($AN901,技まとめ!$A$1:$F$380,4,FALSE)),"一致","")</f>
        <v/>
      </c>
      <c r="AS901" s="9" t="s">
        <v>173</v>
      </c>
      <c r="AT901" s="3" t="str">
        <f>IF(ISERROR(VLOOKUP($AS901,技まとめ!$A$1:$F$380,6,FALSE)),"－",VLOOKUP($AS901,技まとめ!$A$1:$F$380,6,FALSE))</f>
        <v>DR</v>
      </c>
      <c r="AU901" s="3">
        <f>IF(ISERROR(VLOOKUP($AS901,技まとめ!$A$1:$F$380,3,FALSE)),"－",VLOOKUP($AS901,技まとめ!$A$1:$F$380,3,FALSE))</f>
        <v>65</v>
      </c>
      <c r="AV901" s="3">
        <f>IF(ISERROR(VLOOKUP($AS901,技まとめ!$A$1:$F$380,5,FALSE)),"－",VLOOKUP($AS901,技まとめ!$A$1:$F$380,5,FALSE))</f>
        <v>42</v>
      </c>
      <c r="AW901" s="3" t="str">
        <f>IF($E901=IF(ISERROR(VLOOKUP($AS901,技まとめ!$A$1:$F$380,4,FALSE)),"－",VLOOKUP($AS901,技まとめ!$A$1:$F$380,4,FALSE)),"一致","")</f>
        <v/>
      </c>
      <c r="AX901" s="12" t="str">
        <f t="shared" si="202"/>
        <v>ごりむちゅうクルクルヘッドくものいとぶんしんフェイント</v>
      </c>
      <c r="AY901" s="12" t="str">
        <f t="shared" si="203"/>
        <v>ごりむちゅうクルクルヘッドくものいとぶんしんフェイント</v>
      </c>
      <c r="AZ901" s="12" t="str">
        <f t="shared" si="204"/>
        <v>ごりむちゅうクルクルヘッドくものいとぶんしんフェイント</v>
      </c>
      <c r="BA901" s="12" t="str">
        <f t="shared" si="205"/>
        <v>ごりむちゅうクルクルヘッドくものいとぶんしんフェイント</v>
      </c>
      <c r="BB901" s="11" t="str">
        <f t="shared" si="206"/>
        <v>DRSCBLDR</v>
      </c>
      <c r="BC901" s="11" t="str">
        <f t="shared" si="207"/>
        <v>DRSCBLDR</v>
      </c>
      <c r="BD901" s="11" t="str">
        <f t="shared" si="208"/>
        <v>DRSCBLDR</v>
      </c>
      <c r="BE901" s="11" t="str">
        <f t="shared" si="209"/>
        <v>DRSCBLDR</v>
      </c>
    </row>
    <row r="902" spans="1:57" ht="11.25" hidden="1" customHeight="1">
      <c r="A902" s="6">
        <v>900</v>
      </c>
      <c r="B902" s="7" t="s">
        <v>2187</v>
      </c>
      <c r="C902" s="8" t="s">
        <v>2188</v>
      </c>
      <c r="D902" s="7" t="s">
        <v>72</v>
      </c>
      <c r="E902" s="7" t="s">
        <v>73</v>
      </c>
      <c r="F902" s="7" t="s">
        <v>82</v>
      </c>
      <c r="G902" s="9">
        <v>115</v>
      </c>
      <c r="H902" s="9">
        <v>99</v>
      </c>
      <c r="I902" s="9">
        <v>56</v>
      </c>
      <c r="J902" s="9">
        <v>56</v>
      </c>
      <c r="K902" s="9">
        <v>56</v>
      </c>
      <c r="L902" s="9">
        <v>67</v>
      </c>
      <c r="M902" s="9">
        <v>57</v>
      </c>
      <c r="N902" s="9">
        <v>53</v>
      </c>
      <c r="O902" s="9">
        <v>51</v>
      </c>
      <c r="P902" s="9">
        <v>33</v>
      </c>
      <c r="Q902" s="10">
        <v>106</v>
      </c>
      <c r="R902" s="11">
        <v>16</v>
      </c>
      <c r="S902" s="11">
        <v>1</v>
      </c>
      <c r="T902" s="11">
        <v>117</v>
      </c>
      <c r="U902" s="11">
        <v>107</v>
      </c>
      <c r="V902" s="11">
        <v>1</v>
      </c>
      <c r="W902" s="11">
        <v>101</v>
      </c>
      <c r="X902" s="11">
        <f t="shared" si="196"/>
        <v>449</v>
      </c>
      <c r="Y902" s="11">
        <f t="shared" si="197"/>
        <v>4750</v>
      </c>
      <c r="Z902" s="11">
        <f t="shared" si="198"/>
        <v>1075</v>
      </c>
      <c r="AA902" s="11">
        <f t="shared" si="199"/>
        <v>4610</v>
      </c>
      <c r="AB902" s="11">
        <f t="shared" si="200"/>
        <v>4610</v>
      </c>
      <c r="AC902" s="6">
        <f t="shared" si="201"/>
        <v>5265</v>
      </c>
      <c r="AD902" s="9" t="s">
        <v>230</v>
      </c>
      <c r="AE902" s="3" t="str">
        <f>IF(ISERROR(VLOOKUP($AD902,技まとめ!$A$1:$F$380,6,FALSE)),"－",VLOOKUP($AD902,技まとめ!$A$1:$F$380,6,FALSE))</f>
        <v>BL</v>
      </c>
      <c r="AF902" s="3">
        <f>IF(ISERROR(VLOOKUP($AD902,技まとめ!$A$1:$F$380,3,FALSE)),"－",VLOOKUP($AD902,技まとめ!$A$1:$F$380,3,FALSE))</f>
        <v>21</v>
      </c>
      <c r="AG902" s="3">
        <f>IF(ISERROR(VLOOKUP($AD902,技まとめ!$A$1:$F$380,5,FALSE)),"－",VLOOKUP($AD902,技まとめ!$A$1:$F$380,5,FALSE))</f>
        <v>22</v>
      </c>
      <c r="AH902" s="3" t="str">
        <f>IF($E902=IF(ISERROR(VLOOKUP($AD902,技まとめ!$A$1:$F$380,4,FALSE)),"－",VLOOKUP($AD902,技まとめ!$A$1:$F$380,4,FALSE)),"一致","")</f>
        <v/>
      </c>
      <c r="AI902" s="9" t="s">
        <v>686</v>
      </c>
      <c r="AJ902" s="3" t="str">
        <f>IF(ISERROR(VLOOKUP($AI902,技まとめ!$A$1:$F$380,6,FALSE)),"－",VLOOKUP($AI902,技まとめ!$A$1:$F$380,6,FALSE))</f>
        <v>DR</v>
      </c>
      <c r="AK902" s="3">
        <f>IF(ISERROR(VLOOKUP($AI902,技まとめ!$A$1:$F$380,3,FALSE)),"－",VLOOKUP($AI902,技まとめ!$A$1:$F$380,3,FALSE))</f>
        <v>34</v>
      </c>
      <c r="AL902" s="3">
        <f>IF(ISERROR(VLOOKUP($AI902,技まとめ!$A$1:$F$380,5,FALSE)),"－",VLOOKUP($AI902,技まとめ!$A$1:$F$380,5,FALSE))</f>
        <v>27</v>
      </c>
      <c r="AM902" s="3" t="str">
        <f>IF($E902=IF(ISERROR(VLOOKUP($AI902,技まとめ!$A$1:$F$380,4,FALSE)),"－",VLOOKUP($AI902,技まとめ!$A$1:$F$380,4,FALSE)),"一致","")</f>
        <v/>
      </c>
      <c r="AN902" s="9" t="s">
        <v>162</v>
      </c>
      <c r="AO902" s="3" t="str">
        <f>IF(ISERROR(VLOOKUP($AN902,技まとめ!$A$1:$F$380,6,FALSE)),"－",VLOOKUP($AN902,技まとめ!$A$1:$F$380,6,FALSE))</f>
        <v>DR</v>
      </c>
      <c r="AP902" s="3">
        <f>IF(ISERROR(VLOOKUP($AN902,技まとめ!$A$1:$F$380,3,FALSE)),"－",VLOOKUP($AN902,技まとめ!$A$1:$F$380,3,FALSE))</f>
        <v>56</v>
      </c>
      <c r="AQ902" s="3">
        <f>IF(ISERROR(VLOOKUP($AN902,技まとめ!$A$1:$F$380,5,FALSE)),"－",VLOOKUP($AN902,技まとめ!$A$1:$F$380,5,FALSE))</f>
        <v>25</v>
      </c>
      <c r="AR902" s="3" t="str">
        <f>IF($E902=IF(ISERROR(VLOOKUP($AN902,技まとめ!$A$1:$F$380,4,FALSE)),"－",VLOOKUP($AN902,技まとめ!$A$1:$F$380,4,FALSE)),"一致","")</f>
        <v/>
      </c>
      <c r="AS902" s="9" t="s">
        <v>580</v>
      </c>
      <c r="AT902" s="3" t="str">
        <f>IF(ISERROR(VLOOKUP($AS902,技まとめ!$A$1:$F$380,6,FALSE)),"－",VLOOKUP($AS902,技まとめ!$A$1:$F$380,6,FALSE))</f>
        <v>NS</v>
      </c>
      <c r="AU902" s="3">
        <f>IF(ISERROR(VLOOKUP($AS902,技まとめ!$A$1:$F$380,3,FALSE)),"－",VLOOKUP($AS902,技まとめ!$A$1:$F$380,3,FALSE))</f>
        <v>81</v>
      </c>
      <c r="AV902" s="3">
        <f>IF(ISERROR(VLOOKUP($AS902,技まとめ!$A$1:$F$380,5,FALSE)),"－",VLOOKUP($AS902,技まとめ!$A$1:$F$380,5,FALSE))</f>
        <v>46</v>
      </c>
      <c r="AW902" s="3" t="str">
        <f>IF($E902=IF(ISERROR(VLOOKUP($AS902,技まとめ!$A$1:$F$380,4,FALSE)),"－",VLOOKUP($AS902,技まとめ!$A$1:$F$380,4,FALSE)),"一致","")</f>
        <v/>
      </c>
      <c r="AX902" s="12" t="str">
        <f t="shared" si="202"/>
        <v>おんりょうヒートタックルジャッジスルーヘルファイア</v>
      </c>
      <c r="AY902" s="12" t="str">
        <f t="shared" si="203"/>
        <v>おんりょうヒートタックルジャッジスルーヘルファイア</v>
      </c>
      <c r="AZ902" s="12" t="str">
        <f t="shared" si="204"/>
        <v>おんりょうヒートタックルジャッジスルーヘルファイア</v>
      </c>
      <c r="BA902" s="12" t="str">
        <f t="shared" si="205"/>
        <v>おんりょうヒートタックルジャッジスルーヘルファイア</v>
      </c>
      <c r="BB902" s="11" t="str">
        <f t="shared" si="206"/>
        <v>BLDRDRNS</v>
      </c>
      <c r="BC902" s="11" t="str">
        <f t="shared" si="207"/>
        <v>BLDRDRNS</v>
      </c>
      <c r="BD902" s="11" t="str">
        <f t="shared" si="208"/>
        <v>BLDRDRNS</v>
      </c>
      <c r="BE902" s="11" t="str">
        <f t="shared" si="209"/>
        <v>BLDRDRNS</v>
      </c>
    </row>
    <row r="903" spans="1:57" ht="11.25" hidden="1" customHeight="1">
      <c r="A903" s="6">
        <v>901</v>
      </c>
      <c r="B903" s="7" t="s">
        <v>2189</v>
      </c>
      <c r="C903" s="8" t="s">
        <v>2190</v>
      </c>
      <c r="D903" s="7" t="s">
        <v>72</v>
      </c>
      <c r="E903" s="7" t="s">
        <v>73</v>
      </c>
      <c r="F903" s="7" t="s">
        <v>109</v>
      </c>
      <c r="G903" s="9">
        <v>119</v>
      </c>
      <c r="H903" s="9">
        <v>101</v>
      </c>
      <c r="I903" s="9">
        <v>47</v>
      </c>
      <c r="J903" s="9">
        <v>56</v>
      </c>
      <c r="K903" s="9">
        <v>57</v>
      </c>
      <c r="L903" s="9">
        <v>48</v>
      </c>
      <c r="M903" s="9">
        <v>53</v>
      </c>
      <c r="N903" s="9">
        <v>51</v>
      </c>
      <c r="O903" s="9">
        <v>55</v>
      </c>
      <c r="P903" s="9">
        <v>62</v>
      </c>
      <c r="Q903" s="10">
        <v>97</v>
      </c>
      <c r="R903" s="11">
        <v>44</v>
      </c>
      <c r="S903" s="11">
        <v>1</v>
      </c>
      <c r="T903" s="11">
        <v>98</v>
      </c>
      <c r="U903" s="11">
        <v>103</v>
      </c>
      <c r="V903" s="11">
        <v>1</v>
      </c>
      <c r="W903" s="11">
        <v>105</v>
      </c>
      <c r="X903" s="11">
        <f t="shared" si="196"/>
        <v>449</v>
      </c>
      <c r="Y903" s="11">
        <f t="shared" si="197"/>
        <v>4410</v>
      </c>
      <c r="Z903" s="11">
        <f t="shared" si="198"/>
        <v>2075</v>
      </c>
      <c r="AA903" s="11">
        <f t="shared" si="199"/>
        <v>3965</v>
      </c>
      <c r="AB903" s="11">
        <f t="shared" si="200"/>
        <v>3965</v>
      </c>
      <c r="AC903" s="6">
        <f t="shared" si="201"/>
        <v>4665</v>
      </c>
      <c r="AD903" s="9" t="s">
        <v>5061</v>
      </c>
      <c r="AE903" s="3" t="str">
        <f>IF(ISERROR(VLOOKUP($AD903,技まとめ!$A$1:$F$380,6,FALSE)),"－",VLOOKUP($AD903,技まとめ!$A$1:$F$380,6,FALSE))</f>
        <v>BL</v>
      </c>
      <c r="AF903" s="3">
        <f>IF(ISERROR(VLOOKUP($AD903,技まとめ!$A$1:$F$380,3,FALSE)),"－",VLOOKUP($AD903,技まとめ!$A$1:$F$380,3,FALSE))</f>
        <v>33</v>
      </c>
      <c r="AG903" s="3">
        <f>IF(ISERROR(VLOOKUP($AD903,技まとめ!$A$1:$F$380,5,FALSE)),"－",VLOOKUP($AD903,技まとめ!$A$1:$F$380,5,FALSE))</f>
        <v>28</v>
      </c>
      <c r="AH903" s="3" t="str">
        <f>IF($E903=IF(ISERROR(VLOOKUP($AD903,技まとめ!$A$1:$F$380,4,FALSE)),"－",VLOOKUP($AD903,技まとめ!$A$1:$F$380,4,FALSE)),"一致","")</f>
        <v/>
      </c>
      <c r="AI903" s="9" t="s">
        <v>335</v>
      </c>
      <c r="AJ903" s="3" t="str">
        <f>IF(ISERROR(VLOOKUP($AI903,技まとめ!$A$1:$F$380,6,FALSE)),"－",VLOOKUP($AI903,技まとめ!$A$1:$F$380,6,FALSE))</f>
        <v>SC</v>
      </c>
      <c r="AK903" s="3">
        <f>IF(ISERROR(VLOOKUP($AI903,技まとめ!$A$1:$F$380,3,FALSE)),"－",VLOOKUP($AI903,技まとめ!$A$1:$F$380,3,FALSE))</f>
        <v>51</v>
      </c>
      <c r="AL903" s="3">
        <f>IF(ISERROR(VLOOKUP($AI903,技まとめ!$A$1:$F$380,5,FALSE)),"－",VLOOKUP($AI903,技まとめ!$A$1:$F$380,5,FALSE))</f>
        <v>31</v>
      </c>
      <c r="AM903" s="3" t="str">
        <f>IF($E903=IF(ISERROR(VLOOKUP($AI903,技まとめ!$A$1:$F$380,4,FALSE)),"－",VLOOKUP($AI903,技まとめ!$A$1:$F$380,4,FALSE)),"一致","")</f>
        <v/>
      </c>
      <c r="AN903" s="9" t="s">
        <v>186</v>
      </c>
      <c r="AO903" s="3" t="str">
        <f>IF(ISERROR(VLOOKUP($AN903,技まとめ!$A$1:$F$380,6,FALSE)),"－",VLOOKUP($AN903,技まとめ!$A$1:$F$380,6,FALSE))</f>
        <v>DR</v>
      </c>
      <c r="AP903" s="3">
        <f>IF(ISERROR(VLOOKUP($AN903,技まとめ!$A$1:$F$380,3,FALSE)),"－",VLOOKUP($AN903,技まとめ!$A$1:$F$380,3,FALSE))</f>
        <v>27</v>
      </c>
      <c r="AQ903" s="3">
        <f>IF(ISERROR(VLOOKUP($AN903,技まとめ!$A$1:$F$380,5,FALSE)),"－",VLOOKUP($AN903,技まとめ!$A$1:$F$380,5,FALSE))</f>
        <v>25</v>
      </c>
      <c r="AR903" s="3" t="str">
        <f>IF($E903=IF(ISERROR(VLOOKUP($AN903,技まとめ!$A$1:$F$380,4,FALSE)),"－",VLOOKUP($AN903,技まとめ!$A$1:$F$380,4,FALSE)),"一致","")</f>
        <v/>
      </c>
      <c r="AS903" s="9" t="s">
        <v>2191</v>
      </c>
      <c r="AT903" s="3" t="str">
        <f>IF(ISERROR(VLOOKUP($AS903,技まとめ!$A$1:$F$380,6,FALSE)),"－",VLOOKUP($AS903,技まとめ!$A$1:$F$380,6,FALSE))</f>
        <v>NS</v>
      </c>
      <c r="AU903" s="3">
        <f>IF(ISERROR(VLOOKUP($AS903,技まとめ!$A$1:$F$380,3,FALSE)),"－",VLOOKUP($AS903,技まとめ!$A$1:$F$380,3,FALSE))</f>
        <v>109</v>
      </c>
      <c r="AV903" s="3">
        <f>IF(ISERROR(VLOOKUP($AS903,技まとめ!$A$1:$F$380,5,FALSE)),"－",VLOOKUP($AS903,技まとめ!$A$1:$F$380,5,FALSE))</f>
        <v>58</v>
      </c>
      <c r="AW903" s="3" t="str">
        <f>IF($E903=IF(ISERROR(VLOOKUP($AS903,技まとめ!$A$1:$F$380,4,FALSE)),"－",VLOOKUP($AS903,技まとめ!$A$1:$F$380,4,FALSE)),"一致","")</f>
        <v/>
      </c>
      <c r="AX903" s="12" t="str">
        <f t="shared" si="202"/>
        <v>スーパースキャン（Ｂ）ダイナマイトシュートフーセンガムザ・バース</v>
      </c>
      <c r="AY903" s="12" t="str">
        <f t="shared" si="203"/>
        <v>スーパースキャン（Ｂ）ダイナマイトシュートフーセンガムザ・バース</v>
      </c>
      <c r="AZ903" s="12" t="str">
        <f t="shared" si="204"/>
        <v>スーパースキャン（Ｂ）ダイナマイトシュートフーセンガムザ・バース</v>
      </c>
      <c r="BA903" s="12" t="str">
        <f t="shared" si="205"/>
        <v>スーパースキャン（Ｂ）ダイナマイトシュートフーセンガムザ・バース</v>
      </c>
      <c r="BB903" s="11" t="str">
        <f t="shared" si="206"/>
        <v>BLSCDRNS</v>
      </c>
      <c r="BC903" s="11" t="str">
        <f t="shared" si="207"/>
        <v>BLSCDRNS</v>
      </c>
      <c r="BD903" s="11" t="str">
        <f t="shared" si="208"/>
        <v>BLSCDRNS</v>
      </c>
      <c r="BE903" s="11" t="str">
        <f t="shared" si="209"/>
        <v>BLSCDRNS</v>
      </c>
    </row>
    <row r="904" spans="1:57" ht="11.25" hidden="1" customHeight="1">
      <c r="A904" s="6">
        <v>902</v>
      </c>
      <c r="B904" s="7" t="s">
        <v>2192</v>
      </c>
      <c r="C904" s="8" t="s">
        <v>2193</v>
      </c>
      <c r="D904" s="7" t="s">
        <v>72</v>
      </c>
      <c r="E904" s="7" t="s">
        <v>95</v>
      </c>
      <c r="F904" s="7" t="s">
        <v>128</v>
      </c>
      <c r="G904" s="9">
        <v>121</v>
      </c>
      <c r="H904" s="9">
        <v>89</v>
      </c>
      <c r="I904" s="9">
        <v>53</v>
      </c>
      <c r="J904" s="9">
        <v>55</v>
      </c>
      <c r="K904" s="9">
        <v>47</v>
      </c>
      <c r="L904" s="9">
        <v>44</v>
      </c>
      <c r="M904" s="9">
        <v>46</v>
      </c>
      <c r="N904" s="9">
        <v>53</v>
      </c>
      <c r="O904" s="9">
        <v>56</v>
      </c>
      <c r="P904" s="9">
        <v>55</v>
      </c>
      <c r="Q904" s="10">
        <v>103</v>
      </c>
      <c r="R904" s="11">
        <v>28</v>
      </c>
      <c r="S904" s="11">
        <v>1</v>
      </c>
      <c r="T904" s="11">
        <v>94</v>
      </c>
      <c r="U904" s="11">
        <v>96</v>
      </c>
      <c r="V904" s="11">
        <v>1</v>
      </c>
      <c r="W904" s="11">
        <v>106</v>
      </c>
      <c r="X904" s="11">
        <f t="shared" si="196"/>
        <v>429</v>
      </c>
      <c r="Y904" s="11">
        <f t="shared" si="197"/>
        <v>4655</v>
      </c>
      <c r="Z904" s="11">
        <f t="shared" si="198"/>
        <v>1520</v>
      </c>
      <c r="AA904" s="11">
        <f t="shared" si="199"/>
        <v>3830</v>
      </c>
      <c r="AB904" s="11">
        <f t="shared" si="200"/>
        <v>3830</v>
      </c>
      <c r="AC904" s="6">
        <f t="shared" si="201"/>
        <v>4430</v>
      </c>
      <c r="AD904" s="9" t="s">
        <v>182</v>
      </c>
      <c r="AE904" s="3" t="str">
        <f>IF(ISERROR(VLOOKUP($AD904,技まとめ!$A$1:$F$380,6,FALSE)),"－",VLOOKUP($AD904,技まとめ!$A$1:$F$380,6,FALSE))</f>
        <v>SC</v>
      </c>
      <c r="AF904" s="3">
        <f>IF(ISERROR(VLOOKUP($AD904,技まとめ!$A$1:$F$380,3,FALSE)),"－",VLOOKUP($AD904,技まとめ!$A$1:$F$380,3,FALSE))</f>
        <v>31</v>
      </c>
      <c r="AG904" s="3">
        <f>IF(ISERROR(VLOOKUP($AD904,技まとめ!$A$1:$F$380,5,FALSE)),"－",VLOOKUP($AD904,技まとめ!$A$1:$F$380,5,FALSE))</f>
        <v>22</v>
      </c>
      <c r="AH904" s="3" t="str">
        <f>IF($E904=IF(ISERROR(VLOOKUP($AD904,技まとめ!$A$1:$F$380,4,FALSE)),"－",VLOOKUP($AD904,技まとめ!$A$1:$F$380,4,FALSE)),"一致","")</f>
        <v>一致</v>
      </c>
      <c r="AI904" s="9" t="s">
        <v>540</v>
      </c>
      <c r="AJ904" s="3" t="str">
        <f>IF(ISERROR(VLOOKUP($AI904,技まとめ!$A$1:$F$380,6,FALSE)),"－",VLOOKUP($AI904,技まとめ!$A$1:$F$380,6,FALSE))</f>
        <v>BS</v>
      </c>
      <c r="AK904" s="3">
        <f>IF(ISERROR(VLOOKUP($AI904,技まとめ!$A$1:$F$380,3,FALSE)),"－",VLOOKUP($AI904,技まとめ!$A$1:$F$380,3,FALSE))</f>
        <v>51</v>
      </c>
      <c r="AL904" s="3">
        <f>IF(ISERROR(VLOOKUP($AI904,技まとめ!$A$1:$F$380,5,FALSE)),"－",VLOOKUP($AI904,技まとめ!$A$1:$F$380,5,FALSE))</f>
        <v>31</v>
      </c>
      <c r="AM904" s="3" t="str">
        <f>IF($E904=IF(ISERROR(VLOOKUP($AI904,技まとめ!$A$1:$F$380,4,FALSE)),"－",VLOOKUP($AI904,技まとめ!$A$1:$F$380,4,FALSE)),"一致","")</f>
        <v/>
      </c>
      <c r="AN904" s="9" t="s">
        <v>686</v>
      </c>
      <c r="AO904" s="3" t="str">
        <f>IF(ISERROR(VLOOKUP($AN904,技まとめ!$A$1:$F$380,6,FALSE)),"－",VLOOKUP($AN904,技まとめ!$A$1:$F$380,6,FALSE))</f>
        <v>DR</v>
      </c>
      <c r="AP904" s="3">
        <f>IF(ISERROR(VLOOKUP($AN904,技まとめ!$A$1:$F$380,3,FALSE)),"－",VLOOKUP($AN904,技まとめ!$A$1:$F$380,3,FALSE))</f>
        <v>34</v>
      </c>
      <c r="AQ904" s="3">
        <f>IF(ISERROR(VLOOKUP($AN904,技まとめ!$A$1:$F$380,5,FALSE)),"－",VLOOKUP($AN904,技まとめ!$A$1:$F$380,5,FALSE))</f>
        <v>27</v>
      </c>
      <c r="AR904" s="3" t="str">
        <f>IF($E904=IF(ISERROR(VLOOKUP($AN904,技まとめ!$A$1:$F$380,4,FALSE)),"－",VLOOKUP($AN904,技まとめ!$A$1:$F$380,4,FALSE)),"一致","")</f>
        <v/>
      </c>
      <c r="AS904" s="9" t="s">
        <v>1572</v>
      </c>
      <c r="AT904" s="3" t="str">
        <f>IF(ISERROR(VLOOKUP($AS904,技まとめ!$A$1:$F$380,6,FALSE)),"－",VLOOKUP($AS904,技まとめ!$A$1:$F$380,6,FALSE))</f>
        <v>SC</v>
      </c>
      <c r="AU904" s="3">
        <f>IF(ISERROR(VLOOKUP($AS904,技まとめ!$A$1:$F$380,3,FALSE)),"－",VLOOKUP($AS904,技まとめ!$A$1:$F$380,3,FALSE))</f>
        <v>109</v>
      </c>
      <c r="AV904" s="3">
        <f>IF(ISERROR(VLOOKUP($AS904,技まとめ!$A$1:$F$380,5,FALSE)),"－",VLOOKUP($AS904,技まとめ!$A$1:$F$380,5,FALSE))</f>
        <v>58</v>
      </c>
      <c r="AW904" s="3" t="str">
        <f>IF($E904=IF(ISERROR(VLOOKUP($AS904,技まとめ!$A$1:$F$380,4,FALSE)),"－",VLOOKUP($AS904,技まとめ!$A$1:$F$380,4,FALSE)),"一致","")</f>
        <v/>
      </c>
      <c r="AX904" s="12" t="str">
        <f t="shared" si="202"/>
        <v>ひゃくれつショットバックトルネードヒートタックルユニコーンブースト</v>
      </c>
      <c r="AY904" s="12" t="str">
        <f t="shared" si="203"/>
        <v>ひゃくれつショットバックトルネードヒートタックルユニコーンブースト</v>
      </c>
      <c r="AZ904" s="12" t="str">
        <f t="shared" si="204"/>
        <v>ひゃくれつショットバックトルネードヒートタックルユニコーンブースト</v>
      </c>
      <c r="BA904" s="12" t="str">
        <f t="shared" si="205"/>
        <v>ひゃくれつショットバックトルネードヒートタックルユニコーンブースト</v>
      </c>
      <c r="BB904" s="11" t="str">
        <f t="shared" si="206"/>
        <v>SCBSDRSC</v>
      </c>
      <c r="BC904" s="11" t="str">
        <f t="shared" si="207"/>
        <v>SCBSDRSC</v>
      </c>
      <c r="BD904" s="11" t="str">
        <f t="shared" si="208"/>
        <v>SCBSDRSC</v>
      </c>
      <c r="BE904" s="11" t="str">
        <f t="shared" si="209"/>
        <v>SCBSDRSC</v>
      </c>
    </row>
    <row r="905" spans="1:57" ht="11.25" hidden="1" customHeight="1">
      <c r="A905" s="6">
        <v>903</v>
      </c>
      <c r="B905" s="7" t="s">
        <v>2194</v>
      </c>
      <c r="C905" s="8" t="s">
        <v>2195</v>
      </c>
      <c r="D905" s="7" t="s">
        <v>72</v>
      </c>
      <c r="E905" s="7" t="s">
        <v>81</v>
      </c>
      <c r="F905" s="7" t="s">
        <v>109</v>
      </c>
      <c r="G905" s="9">
        <v>121</v>
      </c>
      <c r="H905" s="9">
        <v>109</v>
      </c>
      <c r="I905" s="9">
        <v>54</v>
      </c>
      <c r="J905" s="9">
        <v>51</v>
      </c>
      <c r="K905" s="9">
        <v>49</v>
      </c>
      <c r="L905" s="9">
        <v>48</v>
      </c>
      <c r="M905" s="9">
        <v>47</v>
      </c>
      <c r="N905" s="9">
        <v>53</v>
      </c>
      <c r="O905" s="9">
        <v>56</v>
      </c>
      <c r="P905" s="9">
        <v>81</v>
      </c>
      <c r="Q905" s="10">
        <v>104</v>
      </c>
      <c r="R905" s="11">
        <v>52</v>
      </c>
      <c r="S905" s="11">
        <v>1</v>
      </c>
      <c r="T905" s="11">
        <v>98</v>
      </c>
      <c r="U905" s="11">
        <v>97</v>
      </c>
      <c r="V905" s="11">
        <v>1</v>
      </c>
      <c r="W905" s="11">
        <v>106</v>
      </c>
      <c r="X905" s="11">
        <f t="shared" si="196"/>
        <v>459</v>
      </c>
      <c r="Y905" s="11">
        <f t="shared" si="197"/>
        <v>4695</v>
      </c>
      <c r="Z905" s="11">
        <f t="shared" si="198"/>
        <v>2360</v>
      </c>
      <c r="AA905" s="11">
        <f t="shared" si="199"/>
        <v>3970</v>
      </c>
      <c r="AB905" s="11">
        <f t="shared" si="200"/>
        <v>3970</v>
      </c>
      <c r="AC905" s="6">
        <f t="shared" si="201"/>
        <v>4710</v>
      </c>
      <c r="AD905" s="9" t="s">
        <v>156</v>
      </c>
      <c r="AE905" s="3" t="str">
        <f>IF(ISERROR(VLOOKUP($AD905,技まとめ!$A$1:$F$380,6,FALSE)),"－",VLOOKUP($AD905,技まとめ!$A$1:$F$380,6,FALSE))</f>
        <v>BB</v>
      </c>
      <c r="AF905" s="3">
        <f>IF(ISERROR(VLOOKUP($AD905,技まとめ!$A$1:$F$380,3,FALSE)),"－",VLOOKUP($AD905,技まとめ!$A$1:$F$380,3,FALSE))</f>
        <v>17</v>
      </c>
      <c r="AG905" s="3">
        <f>IF(ISERROR(VLOOKUP($AD905,技まとめ!$A$1:$F$380,5,FALSE)),"－",VLOOKUP($AD905,技まとめ!$A$1:$F$380,5,FALSE))</f>
        <v>20</v>
      </c>
      <c r="AH905" s="3" t="str">
        <f>IF($E905=IF(ISERROR(VLOOKUP($AD905,技まとめ!$A$1:$F$380,4,FALSE)),"－",VLOOKUP($AD905,技まとめ!$A$1:$F$380,4,FALSE)),"一致","")</f>
        <v/>
      </c>
      <c r="AI905" s="9" t="s">
        <v>97</v>
      </c>
      <c r="AJ905" s="3" t="str">
        <f>IF(ISERROR(VLOOKUP($AI905,技まとめ!$A$1:$F$380,6,FALSE)),"－",VLOOKUP($AI905,技まとめ!$A$1:$F$380,6,FALSE))</f>
        <v>BL</v>
      </c>
      <c r="AK905" s="3">
        <f>IF(ISERROR(VLOOKUP($AI905,技まとめ!$A$1:$F$380,3,FALSE)),"－",VLOOKUP($AI905,技まとめ!$A$1:$F$380,3,FALSE))</f>
        <v>38</v>
      </c>
      <c r="AL905" s="3">
        <f>IF(ISERROR(VLOOKUP($AI905,技まとめ!$A$1:$F$380,5,FALSE)),"－",VLOOKUP($AI905,技まとめ!$A$1:$F$380,5,FALSE))</f>
        <v>16</v>
      </c>
      <c r="AM905" s="3" t="str">
        <f>IF($E905=IF(ISERROR(VLOOKUP($AI905,技まとめ!$A$1:$F$380,4,FALSE)),"－",VLOOKUP($AI905,技まとめ!$A$1:$F$380,4,FALSE)),"一致","")</f>
        <v/>
      </c>
      <c r="AN905" s="9" t="s">
        <v>308</v>
      </c>
      <c r="AO905" s="3" t="str">
        <f>IF(ISERROR(VLOOKUP($AN905,技まとめ!$A$1:$F$380,6,FALSE)),"－",VLOOKUP($AN905,技まとめ!$A$1:$F$380,6,FALSE))</f>
        <v>DR</v>
      </c>
      <c r="AP905" s="3">
        <f>IF(ISERROR(VLOOKUP($AN905,技まとめ!$A$1:$F$380,3,FALSE)),"－",VLOOKUP($AN905,技まとめ!$A$1:$F$380,3,FALSE))</f>
        <v>28</v>
      </c>
      <c r="AQ905" s="3">
        <f>IF(ISERROR(VLOOKUP($AN905,技まとめ!$A$1:$F$380,5,FALSE)),"－",VLOOKUP($AN905,技まとめ!$A$1:$F$380,5,FALSE))</f>
        <v>24</v>
      </c>
      <c r="AR905" s="3" t="str">
        <f>IF($E905=IF(ISERROR(VLOOKUP($AN905,技まとめ!$A$1:$F$380,4,FALSE)),"－",VLOOKUP($AN905,技まとめ!$A$1:$F$380,4,FALSE)),"一致","")</f>
        <v/>
      </c>
      <c r="AS905" s="9" t="s">
        <v>90</v>
      </c>
      <c r="AT905" s="3" t="str">
        <f>IF(ISERROR(VLOOKUP($AS905,技まとめ!$A$1:$F$380,6,FALSE)),"－",VLOOKUP($AS905,技まとめ!$A$1:$F$380,6,FALSE))</f>
        <v>DR</v>
      </c>
      <c r="AU905" s="3">
        <f>IF(ISERROR(VLOOKUP($AS905,技まとめ!$A$1:$F$380,3,FALSE)),"－",VLOOKUP($AS905,技まとめ!$A$1:$F$380,3,FALSE))</f>
        <v>46</v>
      </c>
      <c r="AV905" s="3">
        <f>IF(ISERROR(VLOOKUP($AS905,技まとめ!$A$1:$F$380,5,FALSE)),"－",VLOOKUP($AS905,技まとめ!$A$1:$F$380,5,FALSE))</f>
        <v>33</v>
      </c>
      <c r="AW905" s="3" t="str">
        <f>IF($E905=IF(ISERROR(VLOOKUP($AS905,技まとめ!$A$1:$F$380,4,FALSE)),"－",VLOOKUP($AS905,技まとめ!$A$1:$F$380,4,FALSE)),"一致","")</f>
        <v/>
      </c>
      <c r="AX905" s="12" t="str">
        <f t="shared" si="202"/>
        <v>ジャイアントスピンうしろのしょうめんスーパーアルマジロモグラフェイント</v>
      </c>
      <c r="AY905" s="12" t="str">
        <f t="shared" si="203"/>
        <v>ジャイアントスピンうしろのしょうめんスーパーアルマジロモグラフェイント</v>
      </c>
      <c r="AZ905" s="12" t="str">
        <f t="shared" si="204"/>
        <v>ジャイアントスピンうしろのしょうめんスーパーアルマジロモグラフェイント</v>
      </c>
      <c r="BA905" s="12" t="str">
        <f t="shared" si="205"/>
        <v>ジャイアントスピンうしろのしょうめんスーパーアルマジロモグラフェイント</v>
      </c>
      <c r="BB905" s="11" t="str">
        <f t="shared" si="206"/>
        <v>BBBLDRDR</v>
      </c>
      <c r="BC905" s="11" t="str">
        <f t="shared" si="207"/>
        <v>BBBLDRDR</v>
      </c>
      <c r="BD905" s="11" t="str">
        <f t="shared" si="208"/>
        <v>BBBLDRDR</v>
      </c>
      <c r="BE905" s="11" t="str">
        <f t="shared" si="209"/>
        <v>BBBLDRDR</v>
      </c>
    </row>
    <row r="906" spans="1:57" ht="11.25" hidden="1" customHeight="1">
      <c r="A906" s="6">
        <v>904</v>
      </c>
      <c r="B906" s="7" t="s">
        <v>2196</v>
      </c>
      <c r="C906" s="8" t="s">
        <v>2197</v>
      </c>
      <c r="D906" s="7" t="s">
        <v>72</v>
      </c>
      <c r="E906" s="7" t="s">
        <v>95</v>
      </c>
      <c r="F906" s="7" t="s">
        <v>82</v>
      </c>
      <c r="G906" s="9">
        <v>120</v>
      </c>
      <c r="H906" s="9">
        <v>102</v>
      </c>
      <c r="I906" s="9">
        <v>55</v>
      </c>
      <c r="J906" s="9">
        <v>56</v>
      </c>
      <c r="K906" s="9">
        <v>51</v>
      </c>
      <c r="L906" s="9">
        <v>53</v>
      </c>
      <c r="M906" s="9">
        <v>57</v>
      </c>
      <c r="N906" s="9">
        <v>56</v>
      </c>
      <c r="O906" s="9">
        <v>53</v>
      </c>
      <c r="P906" s="9">
        <v>54</v>
      </c>
      <c r="Q906" s="10">
        <v>105</v>
      </c>
      <c r="R906" s="11">
        <v>35</v>
      </c>
      <c r="S906" s="11">
        <v>1</v>
      </c>
      <c r="T906" s="11">
        <v>103</v>
      </c>
      <c r="U906" s="11">
        <v>107</v>
      </c>
      <c r="V906" s="11">
        <v>1</v>
      </c>
      <c r="W906" s="11">
        <v>103</v>
      </c>
      <c r="X906" s="11">
        <f t="shared" si="196"/>
        <v>455</v>
      </c>
      <c r="Y906" s="11">
        <f t="shared" si="197"/>
        <v>4720</v>
      </c>
      <c r="Z906" s="11">
        <f t="shared" si="198"/>
        <v>1750</v>
      </c>
      <c r="AA906" s="11">
        <f t="shared" si="199"/>
        <v>4130</v>
      </c>
      <c r="AB906" s="11">
        <f t="shared" si="200"/>
        <v>4130</v>
      </c>
      <c r="AC906" s="6">
        <f t="shared" si="201"/>
        <v>4810</v>
      </c>
      <c r="AD906" s="9" t="s">
        <v>308</v>
      </c>
      <c r="AE906" s="3" t="str">
        <f>IF(ISERROR(VLOOKUP($AD906,技まとめ!$A$1:$F$380,6,FALSE)),"－",VLOOKUP($AD906,技まとめ!$A$1:$F$380,6,FALSE))</f>
        <v>DR</v>
      </c>
      <c r="AF906" s="3">
        <f>IF(ISERROR(VLOOKUP($AD906,技まとめ!$A$1:$F$380,3,FALSE)),"－",VLOOKUP($AD906,技まとめ!$A$1:$F$380,3,FALSE))</f>
        <v>28</v>
      </c>
      <c r="AG906" s="3">
        <f>IF(ISERROR(VLOOKUP($AD906,技まとめ!$A$1:$F$380,5,FALSE)),"－",VLOOKUP($AD906,技まとめ!$A$1:$F$380,5,FALSE))</f>
        <v>24</v>
      </c>
      <c r="AH906" s="3" t="str">
        <f>IF($E906=IF(ISERROR(VLOOKUP($AD906,技まとめ!$A$1:$F$380,4,FALSE)),"－",VLOOKUP($AD906,技まとめ!$A$1:$F$380,4,FALSE)),"一致","")</f>
        <v/>
      </c>
      <c r="AI906" s="9" t="s">
        <v>273</v>
      </c>
      <c r="AJ906" s="3" t="str">
        <f>IF(ISERROR(VLOOKUP($AI906,技まとめ!$A$1:$F$380,6,FALSE)),"－",VLOOKUP($AI906,技まとめ!$A$1:$F$380,6,FALSE))</f>
        <v>BL</v>
      </c>
      <c r="AK906" s="3">
        <f>IF(ISERROR(VLOOKUP($AI906,技まとめ!$A$1:$F$380,3,FALSE)),"－",VLOOKUP($AI906,技まとめ!$A$1:$F$380,3,FALSE))</f>
        <v>17</v>
      </c>
      <c r="AL906" s="3">
        <f>IF(ISERROR(VLOOKUP($AI906,技まとめ!$A$1:$F$380,5,FALSE)),"－",VLOOKUP($AI906,技まとめ!$A$1:$F$380,5,FALSE))</f>
        <v>20</v>
      </c>
      <c r="AM906" s="3" t="str">
        <f>IF($E906=IF(ISERROR(VLOOKUP($AI906,技まとめ!$A$1:$F$380,4,FALSE)),"－",VLOOKUP($AI906,技まとめ!$A$1:$F$380,4,FALSE)),"一致","")</f>
        <v/>
      </c>
      <c r="AN906" s="9" t="s">
        <v>89</v>
      </c>
      <c r="AO906" s="3" t="str">
        <f>IF(ISERROR(VLOOKUP($AN906,技まとめ!$A$1:$F$380,6,FALSE)),"－",VLOOKUP($AN906,技まとめ!$A$1:$F$380,6,FALSE))</f>
        <v>BB</v>
      </c>
      <c r="AP906" s="3">
        <f>IF(ISERROR(VLOOKUP($AN906,技まとめ!$A$1:$F$380,3,FALSE)),"－",VLOOKUP($AN906,技まとめ!$A$1:$F$380,3,FALSE))</f>
        <v>43</v>
      </c>
      <c r="AQ906" s="3">
        <f>IF(ISERROR(VLOOKUP($AN906,技まとめ!$A$1:$F$380,5,FALSE)),"－",VLOOKUP($AN906,技まとめ!$A$1:$F$380,5,FALSE))</f>
        <v>30</v>
      </c>
      <c r="AR906" s="3" t="str">
        <f>IF($E906=IF(ISERROR(VLOOKUP($AN906,技まとめ!$A$1:$F$380,4,FALSE)),"－",VLOOKUP($AN906,技まとめ!$A$1:$F$380,4,FALSE)),"一致","")</f>
        <v/>
      </c>
      <c r="AS906" s="9" t="s">
        <v>157</v>
      </c>
      <c r="AT906" s="3" t="str">
        <f>IF(ISERROR(VLOOKUP($AS906,技まとめ!$A$1:$F$380,6,FALSE)),"－",VLOOKUP($AS906,技まとめ!$A$1:$F$380,6,FALSE))</f>
        <v>BL</v>
      </c>
      <c r="AU906" s="3">
        <f>IF(ISERROR(VLOOKUP($AS906,技まとめ!$A$1:$F$380,3,FALSE)),"－",VLOOKUP($AS906,技まとめ!$A$1:$F$380,3,FALSE))</f>
        <v>47</v>
      </c>
      <c r="AV906" s="3">
        <f>IF(ISERROR(VLOOKUP($AS906,技まとめ!$A$1:$F$380,5,FALSE)),"－",VLOOKUP($AS906,技まとめ!$A$1:$F$380,5,FALSE))</f>
        <v>32</v>
      </c>
      <c r="AW906" s="3" t="str">
        <f>IF($E906=IF(ISERROR(VLOOKUP($AS906,技まとめ!$A$1:$F$380,4,FALSE)),"－",VLOOKUP($AS906,技まとめ!$A$1:$F$380,4,FALSE)),"一致","")</f>
        <v/>
      </c>
      <c r="AX906" s="12" t="str">
        <f t="shared" si="202"/>
        <v>スーパーアルマジロしこふみザ・ウォールアースクェイク</v>
      </c>
      <c r="AY906" s="12" t="str">
        <f t="shared" si="203"/>
        <v>スーパーアルマジロしこふみザ・ウォールアースクェイク</v>
      </c>
      <c r="AZ906" s="12" t="str">
        <f t="shared" si="204"/>
        <v>スーパーアルマジロしこふみザ・ウォールアースクェイク</v>
      </c>
      <c r="BA906" s="12" t="str">
        <f t="shared" si="205"/>
        <v>スーパーアルマジロしこふみザ・ウォールアースクェイク</v>
      </c>
      <c r="BB906" s="11" t="str">
        <f t="shared" si="206"/>
        <v>DRBLBBBL</v>
      </c>
      <c r="BC906" s="11" t="str">
        <f t="shared" si="207"/>
        <v>DRBLBBBL</v>
      </c>
      <c r="BD906" s="11" t="str">
        <f t="shared" si="208"/>
        <v>DRBLBBBL</v>
      </c>
      <c r="BE906" s="11" t="str">
        <f t="shared" si="209"/>
        <v>DRBLBBBL</v>
      </c>
    </row>
    <row r="907" spans="1:57" ht="11.25" hidden="1" customHeight="1">
      <c r="A907" s="6">
        <v>905</v>
      </c>
      <c r="B907" s="7" t="s">
        <v>2198</v>
      </c>
      <c r="C907" s="8" t="s">
        <v>2199</v>
      </c>
      <c r="D907" s="7" t="s">
        <v>72</v>
      </c>
      <c r="E907" s="7" t="s">
        <v>73</v>
      </c>
      <c r="F907" s="7" t="s">
        <v>82</v>
      </c>
      <c r="G907" s="9">
        <v>122</v>
      </c>
      <c r="H907" s="9">
        <v>101</v>
      </c>
      <c r="I907" s="9">
        <v>44</v>
      </c>
      <c r="J907" s="9">
        <v>53</v>
      </c>
      <c r="K907" s="9">
        <v>57</v>
      </c>
      <c r="L907" s="9">
        <v>57</v>
      </c>
      <c r="M907" s="9">
        <v>57</v>
      </c>
      <c r="N907" s="9">
        <v>56</v>
      </c>
      <c r="O907" s="9">
        <v>53</v>
      </c>
      <c r="P907" s="9">
        <v>61</v>
      </c>
      <c r="Q907" s="10">
        <v>94</v>
      </c>
      <c r="R907" s="11">
        <v>45</v>
      </c>
      <c r="S907" s="11">
        <v>1</v>
      </c>
      <c r="T907" s="11">
        <v>107</v>
      </c>
      <c r="U907" s="11">
        <v>107</v>
      </c>
      <c r="V907" s="11">
        <v>1</v>
      </c>
      <c r="W907" s="11">
        <v>103</v>
      </c>
      <c r="X907" s="11">
        <f t="shared" si="196"/>
        <v>458</v>
      </c>
      <c r="Y907" s="11">
        <f t="shared" si="197"/>
        <v>4280</v>
      </c>
      <c r="Z907" s="11">
        <f t="shared" si="198"/>
        <v>2100</v>
      </c>
      <c r="AA907" s="11">
        <f t="shared" si="199"/>
        <v>4270</v>
      </c>
      <c r="AB907" s="11">
        <f t="shared" si="200"/>
        <v>4270</v>
      </c>
      <c r="AC907" s="6">
        <f t="shared" si="201"/>
        <v>5020</v>
      </c>
      <c r="AD907" s="9" t="s">
        <v>560</v>
      </c>
      <c r="AE907" s="3" t="str">
        <f>IF(ISERROR(VLOOKUP($AD907,技まとめ!$A$1:$F$380,6,FALSE)),"－",VLOOKUP($AD907,技まとめ!$A$1:$F$380,6,FALSE))</f>
        <v>BL</v>
      </c>
      <c r="AF907" s="3">
        <f>IF(ISERROR(VLOOKUP($AD907,技まとめ!$A$1:$F$380,3,FALSE)),"－",VLOOKUP($AD907,技まとめ!$A$1:$F$380,3,FALSE))</f>
        <v>28</v>
      </c>
      <c r="AG907" s="3">
        <f>IF(ISERROR(VLOOKUP($AD907,技まとめ!$A$1:$F$380,5,FALSE)),"－",VLOOKUP($AD907,技まとめ!$A$1:$F$380,5,FALSE))</f>
        <v>24</v>
      </c>
      <c r="AH907" s="3" t="str">
        <f>IF($E907=IF(ISERROR(VLOOKUP($AD907,技まとめ!$A$1:$F$380,4,FALSE)),"－",VLOOKUP($AD907,技まとめ!$A$1:$F$380,4,FALSE)),"一致","")</f>
        <v/>
      </c>
      <c r="AI907" s="9" t="s">
        <v>215</v>
      </c>
      <c r="AJ907" s="3" t="str">
        <f>IF(ISERROR(VLOOKUP($AI907,技まとめ!$A$1:$F$380,6,FALSE)),"－",VLOOKUP($AI907,技まとめ!$A$1:$F$380,6,FALSE))</f>
        <v>DR</v>
      </c>
      <c r="AK907" s="3">
        <f>IF(ISERROR(VLOOKUP($AI907,技まとめ!$A$1:$F$380,3,FALSE)),"－",VLOOKUP($AI907,技まとめ!$A$1:$F$380,3,FALSE))</f>
        <v>15</v>
      </c>
      <c r="AL907" s="3">
        <f>IF(ISERROR(VLOOKUP($AI907,技まとめ!$A$1:$F$380,5,FALSE)),"－",VLOOKUP($AI907,技まとめ!$A$1:$F$380,5,FALSE))</f>
        <v>20</v>
      </c>
      <c r="AM907" s="3" t="str">
        <f>IF($E907=IF(ISERROR(VLOOKUP($AI907,技まとめ!$A$1:$F$380,4,FALSE)),"－",VLOOKUP($AI907,技まとめ!$A$1:$F$380,4,FALSE)),"一致","")</f>
        <v/>
      </c>
      <c r="AN907" s="9" t="s">
        <v>300</v>
      </c>
      <c r="AO907" s="3" t="str">
        <f>IF(ISERROR(VLOOKUP($AN907,技まとめ!$A$1:$F$380,6,FALSE)),"－",VLOOKUP($AN907,技まとめ!$A$1:$F$380,6,FALSE))</f>
        <v>BB</v>
      </c>
      <c r="AP907" s="3">
        <f>IF(ISERROR(VLOOKUP($AN907,技まとめ!$A$1:$F$380,3,FALSE)),"－",VLOOKUP($AN907,技まとめ!$A$1:$F$380,3,FALSE))</f>
        <v>49</v>
      </c>
      <c r="AQ907" s="3">
        <f>IF(ISERROR(VLOOKUP($AN907,技まとめ!$A$1:$F$380,5,FALSE)),"－",VLOOKUP($AN907,技まとめ!$A$1:$F$380,5,FALSE))</f>
        <v>32</v>
      </c>
      <c r="AR907" s="3" t="str">
        <f>IF($E907=IF(ISERROR(VLOOKUP($AN907,技まとめ!$A$1:$F$380,4,FALSE)),"－",VLOOKUP($AN907,技まとめ!$A$1:$F$380,4,FALSE)),"一致","")</f>
        <v/>
      </c>
      <c r="AS907" s="9" t="s">
        <v>163</v>
      </c>
      <c r="AT907" s="3" t="str">
        <f>IF(ISERROR(VLOOKUP($AS907,技まとめ!$A$1:$F$380,6,FALSE)),"－",VLOOKUP($AS907,技まとめ!$A$1:$F$380,6,FALSE))</f>
        <v>BL</v>
      </c>
      <c r="AU907" s="3">
        <f>IF(ISERROR(VLOOKUP($AS907,技まとめ!$A$1:$F$380,3,FALSE)),"－",VLOOKUP($AS907,技まとめ!$A$1:$F$380,3,FALSE))</f>
        <v>59</v>
      </c>
      <c r="AV907" s="3">
        <f>IF(ISERROR(VLOOKUP($AS907,技まとめ!$A$1:$F$380,5,FALSE)),"－",VLOOKUP($AS907,技まとめ!$A$1:$F$380,5,FALSE))</f>
        <v>38</v>
      </c>
      <c r="AW907" s="3" t="str">
        <f>IF($E907=IF(ISERROR(VLOOKUP($AS907,技まとめ!$A$1:$F$380,4,FALSE)),"－",VLOOKUP($AS907,技まとめ!$A$1:$F$380,4,FALSE)),"一致","")</f>
        <v/>
      </c>
      <c r="AX907" s="12" t="str">
        <f t="shared" si="202"/>
        <v>ブレードアタックたつまきせんぷうスピニングカットサイクロン</v>
      </c>
      <c r="AY907" s="12" t="str">
        <f t="shared" si="203"/>
        <v>ブレードアタックたつまきせんぷうスピニングカットサイクロン</v>
      </c>
      <c r="AZ907" s="12" t="str">
        <f t="shared" si="204"/>
        <v>ブレードアタックたつまきせんぷうスピニングカットサイクロン</v>
      </c>
      <c r="BA907" s="12" t="str">
        <f t="shared" si="205"/>
        <v>ブレードアタックたつまきせんぷうスピニングカットサイクロン</v>
      </c>
      <c r="BB907" s="11" t="str">
        <f t="shared" si="206"/>
        <v>BLDRBBBL</v>
      </c>
      <c r="BC907" s="11" t="str">
        <f t="shared" si="207"/>
        <v>BLDRBBBL</v>
      </c>
      <c r="BD907" s="11" t="str">
        <f t="shared" si="208"/>
        <v>BLDRBBBL</v>
      </c>
      <c r="BE907" s="11" t="str">
        <f t="shared" si="209"/>
        <v>BLDRBBBL</v>
      </c>
    </row>
    <row r="908" spans="1:57" ht="11.25" hidden="1" customHeight="1">
      <c r="A908" s="6">
        <v>906</v>
      </c>
      <c r="B908" s="7" t="s">
        <v>2200</v>
      </c>
      <c r="C908" s="8" t="s">
        <v>2201</v>
      </c>
      <c r="D908" s="7" t="s">
        <v>72</v>
      </c>
      <c r="E908" s="7" t="s">
        <v>81</v>
      </c>
      <c r="F908" s="7" t="s">
        <v>82</v>
      </c>
      <c r="G908" s="9">
        <v>120</v>
      </c>
      <c r="H908" s="9">
        <v>92</v>
      </c>
      <c r="I908" s="9">
        <v>47</v>
      </c>
      <c r="J908" s="9">
        <v>39</v>
      </c>
      <c r="K908" s="9">
        <v>39</v>
      </c>
      <c r="L908" s="9">
        <v>52</v>
      </c>
      <c r="M908" s="9">
        <v>58</v>
      </c>
      <c r="N908" s="9">
        <v>57</v>
      </c>
      <c r="O908" s="9">
        <v>56</v>
      </c>
      <c r="P908" s="9">
        <v>77</v>
      </c>
      <c r="Q908" s="10">
        <v>97</v>
      </c>
      <c r="R908" s="11">
        <v>30</v>
      </c>
      <c r="S908" s="11">
        <v>1</v>
      </c>
      <c r="T908" s="11">
        <v>102</v>
      </c>
      <c r="U908" s="11">
        <v>108</v>
      </c>
      <c r="V908" s="11">
        <v>1</v>
      </c>
      <c r="W908" s="11">
        <v>106</v>
      </c>
      <c r="X908" s="11">
        <f t="shared" si="196"/>
        <v>445</v>
      </c>
      <c r="Y908" s="11">
        <f t="shared" si="197"/>
        <v>4415</v>
      </c>
      <c r="Z908" s="11">
        <f t="shared" si="198"/>
        <v>1590</v>
      </c>
      <c r="AA908" s="11">
        <f t="shared" si="199"/>
        <v>4110</v>
      </c>
      <c r="AB908" s="11">
        <f t="shared" si="200"/>
        <v>4110</v>
      </c>
      <c r="AC908" s="6">
        <f t="shared" si="201"/>
        <v>4760</v>
      </c>
      <c r="AD908" s="9" t="s">
        <v>123</v>
      </c>
      <c r="AE908" s="3" t="str">
        <f>IF(ISERROR(VLOOKUP($AD908,技まとめ!$A$1:$F$380,6,FALSE)),"－",VLOOKUP($AD908,技まとめ!$A$1:$F$380,6,FALSE))</f>
        <v>DR</v>
      </c>
      <c r="AF908" s="3">
        <f>IF(ISERROR(VLOOKUP($AD908,技まとめ!$A$1:$F$380,3,FALSE)),"－",VLOOKUP($AD908,技まとめ!$A$1:$F$380,3,FALSE))</f>
        <v>36</v>
      </c>
      <c r="AG908" s="3">
        <f>IF(ISERROR(VLOOKUP($AD908,技まとめ!$A$1:$F$380,5,FALSE)),"－",VLOOKUP($AD908,技まとめ!$A$1:$F$380,5,FALSE))</f>
        <v>27</v>
      </c>
      <c r="AH908" s="3" t="str">
        <f>IF($E908=IF(ISERROR(VLOOKUP($AD908,技まとめ!$A$1:$F$380,4,FALSE)),"－",VLOOKUP($AD908,技まとめ!$A$1:$F$380,4,FALSE)),"一致","")</f>
        <v/>
      </c>
      <c r="AI908" s="9" t="s">
        <v>300</v>
      </c>
      <c r="AJ908" s="3" t="str">
        <f>IF(ISERROR(VLOOKUP($AI908,技まとめ!$A$1:$F$380,6,FALSE)),"－",VLOOKUP($AI908,技まとめ!$A$1:$F$380,6,FALSE))</f>
        <v>BB</v>
      </c>
      <c r="AK908" s="3">
        <f>IF(ISERROR(VLOOKUP($AI908,技まとめ!$A$1:$F$380,3,FALSE)),"－",VLOOKUP($AI908,技まとめ!$A$1:$F$380,3,FALSE))</f>
        <v>49</v>
      </c>
      <c r="AL908" s="3">
        <f>IF(ISERROR(VLOOKUP($AI908,技まとめ!$A$1:$F$380,5,FALSE)),"－",VLOOKUP($AI908,技まとめ!$A$1:$F$380,5,FALSE))</f>
        <v>32</v>
      </c>
      <c r="AM908" s="3" t="str">
        <f>IF($E908=IF(ISERROR(VLOOKUP($AI908,技まとめ!$A$1:$F$380,4,FALSE)),"－",VLOOKUP($AI908,技まとめ!$A$1:$F$380,4,FALSE)),"一致","")</f>
        <v>一致</v>
      </c>
      <c r="AN908" s="9" t="s">
        <v>756</v>
      </c>
      <c r="AO908" s="3" t="str">
        <f>IF(ISERROR(VLOOKUP($AN908,技まとめ!$A$1:$F$380,6,FALSE)),"－",VLOOKUP($AN908,技まとめ!$A$1:$F$380,6,FALSE))</f>
        <v>BB</v>
      </c>
      <c r="AP908" s="3">
        <f>IF(ISERROR(VLOOKUP($AN908,技まとめ!$A$1:$F$380,3,FALSE)),"－",VLOOKUP($AN908,技まとめ!$A$1:$F$380,3,FALSE))</f>
        <v>65</v>
      </c>
      <c r="AQ908" s="3">
        <f>IF(ISERROR(VLOOKUP($AN908,技まとめ!$A$1:$F$380,5,FALSE)),"－",VLOOKUP($AN908,技まとめ!$A$1:$F$380,5,FALSE))</f>
        <v>42</v>
      </c>
      <c r="AR908" s="3" t="str">
        <f>IF($E908=IF(ISERROR(VLOOKUP($AN908,技まとめ!$A$1:$F$380,4,FALSE)),"－",VLOOKUP($AN908,技まとめ!$A$1:$F$380,4,FALSE)),"一致","")</f>
        <v/>
      </c>
      <c r="AS908" s="9" t="s">
        <v>248</v>
      </c>
      <c r="AT908" s="3" t="str">
        <f>IF(ISERROR(VLOOKUP($AS908,技まとめ!$A$1:$F$380,6,FALSE)),"－",VLOOKUP($AS908,技まとめ!$A$1:$F$380,6,FALSE))</f>
        <v>DR</v>
      </c>
      <c r="AU908" s="3">
        <f>IF(ISERROR(VLOOKUP($AS908,技まとめ!$A$1:$F$380,3,FALSE)),"－",VLOOKUP($AS908,技まとめ!$A$1:$F$380,3,FALSE))</f>
        <v>53</v>
      </c>
      <c r="AV908" s="3">
        <f>IF(ISERROR(VLOOKUP($AS908,技まとめ!$A$1:$F$380,5,FALSE)),"－",VLOOKUP($AS908,技まとめ!$A$1:$F$380,5,FALSE))</f>
        <v>35</v>
      </c>
      <c r="AW908" s="3" t="str">
        <f>IF($E908=IF(ISERROR(VLOOKUP($AS908,技まとめ!$A$1:$F$380,4,FALSE)),"－",VLOOKUP($AS908,技まとめ!$A$1:$F$380,4,FALSE)),"一致","")</f>
        <v/>
      </c>
      <c r="AX908" s="12" t="str">
        <f t="shared" si="202"/>
        <v>ごりむちゅうスピニングカットボルケイノカットたつまきどくぎり</v>
      </c>
      <c r="AY908" s="12" t="str">
        <f t="shared" si="203"/>
        <v>ごりむちゅうスピニングカットボルケイノカットたつまきどくぎり</v>
      </c>
      <c r="AZ908" s="12" t="str">
        <f t="shared" si="204"/>
        <v>ごりむちゅうスピニングカットボルケイノカットたつまきどくぎり</v>
      </c>
      <c r="BA908" s="12" t="str">
        <f t="shared" si="205"/>
        <v>ごりむちゅうスピニングカットボルケイノカットたつまきどくぎり</v>
      </c>
      <c r="BB908" s="11" t="str">
        <f t="shared" si="206"/>
        <v>DRBBBBDR</v>
      </c>
      <c r="BC908" s="11" t="str">
        <f t="shared" si="207"/>
        <v>DRBBBBDR</v>
      </c>
      <c r="BD908" s="11" t="str">
        <f t="shared" si="208"/>
        <v>DRBBBBDR</v>
      </c>
      <c r="BE908" s="11" t="str">
        <f t="shared" si="209"/>
        <v>DRBBBBDR</v>
      </c>
    </row>
    <row r="909" spans="1:57" ht="11.25" hidden="1" customHeight="1">
      <c r="A909" s="6">
        <v>907</v>
      </c>
      <c r="B909" s="7" t="s">
        <v>2202</v>
      </c>
      <c r="C909" s="8" t="s">
        <v>2203</v>
      </c>
      <c r="D909" s="7" t="s">
        <v>72</v>
      </c>
      <c r="E909" s="7" t="s">
        <v>95</v>
      </c>
      <c r="F909" s="7" t="s">
        <v>74</v>
      </c>
      <c r="G909" s="9">
        <v>111</v>
      </c>
      <c r="H909" s="9">
        <v>103</v>
      </c>
      <c r="I909" s="9">
        <v>47</v>
      </c>
      <c r="J909" s="9">
        <v>56</v>
      </c>
      <c r="K909" s="9">
        <v>56</v>
      </c>
      <c r="L909" s="9">
        <v>47</v>
      </c>
      <c r="M909" s="9">
        <v>53</v>
      </c>
      <c r="N909" s="9">
        <v>55</v>
      </c>
      <c r="O909" s="9">
        <v>56</v>
      </c>
      <c r="P909" s="9">
        <v>62</v>
      </c>
      <c r="Q909" s="10">
        <v>97</v>
      </c>
      <c r="R909" s="11">
        <v>47</v>
      </c>
      <c r="S909" s="11">
        <v>1</v>
      </c>
      <c r="T909" s="11">
        <v>97</v>
      </c>
      <c r="U909" s="11">
        <v>103</v>
      </c>
      <c r="V909" s="11">
        <v>1</v>
      </c>
      <c r="W909" s="11">
        <v>106</v>
      </c>
      <c r="X909" s="11">
        <f t="shared" si="196"/>
        <v>452</v>
      </c>
      <c r="Y909" s="11">
        <f t="shared" si="197"/>
        <v>4415</v>
      </c>
      <c r="Z909" s="11">
        <f t="shared" si="198"/>
        <v>2185</v>
      </c>
      <c r="AA909" s="11">
        <f t="shared" si="199"/>
        <v>3935</v>
      </c>
      <c r="AB909" s="11">
        <f t="shared" si="200"/>
        <v>3935</v>
      </c>
      <c r="AC909" s="6">
        <f t="shared" si="201"/>
        <v>4645</v>
      </c>
      <c r="AD909" s="9" t="s">
        <v>440</v>
      </c>
      <c r="AE909" s="3" t="str">
        <f>IF(ISERROR(VLOOKUP($AD909,技まとめ!$A$1:$F$380,6,FALSE)),"－",VLOOKUP($AD909,技まとめ!$A$1:$F$380,6,FALSE))</f>
        <v>CA</v>
      </c>
      <c r="AF909" s="3">
        <f>IF(ISERROR(VLOOKUP($AD909,技まとめ!$A$1:$F$380,3,FALSE)),"－",VLOOKUP($AD909,技まとめ!$A$1:$F$380,3,FALSE))</f>
        <v>15</v>
      </c>
      <c r="AG909" s="3">
        <f>IF(ISERROR(VLOOKUP($AD909,技まとめ!$A$1:$F$380,5,FALSE)),"－",VLOOKUP($AD909,技まとめ!$A$1:$F$380,5,FALSE))</f>
        <v>20</v>
      </c>
      <c r="AH909" s="3" t="str">
        <f>IF($E909=IF(ISERROR(VLOOKUP($AD909,技まとめ!$A$1:$F$380,4,FALSE)),"－",VLOOKUP($AD909,技まとめ!$A$1:$F$380,4,FALSE)),"一致","")</f>
        <v/>
      </c>
      <c r="AI909" s="9" t="s">
        <v>665</v>
      </c>
      <c r="AJ909" s="3" t="str">
        <f>IF(ISERROR(VLOOKUP($AI909,技まとめ!$A$1:$F$380,6,FALSE)),"－",VLOOKUP($AI909,技まとめ!$A$1:$F$380,6,FALSE))</f>
        <v>CA</v>
      </c>
      <c r="AK909" s="3">
        <f>IF(ISERROR(VLOOKUP($AI909,技まとめ!$A$1:$F$380,3,FALSE)),"－",VLOOKUP($AI909,技まとめ!$A$1:$F$380,3,FALSE))</f>
        <v>19</v>
      </c>
      <c r="AL909" s="3">
        <f>IF(ISERROR(VLOOKUP($AI909,技まとめ!$A$1:$F$380,5,FALSE)),"－",VLOOKUP($AI909,技まとめ!$A$1:$F$380,5,FALSE))</f>
        <v>22</v>
      </c>
      <c r="AM909" s="3" t="str">
        <f>IF($E909=IF(ISERROR(VLOOKUP($AI909,技まとめ!$A$1:$F$380,4,FALSE)),"－",VLOOKUP($AI909,技まとめ!$A$1:$F$380,4,FALSE)),"一致","")</f>
        <v/>
      </c>
      <c r="AN909" s="9" t="s">
        <v>235</v>
      </c>
      <c r="AO909" s="3" t="str">
        <f>IF(ISERROR(VLOOKUP($AN909,技まとめ!$A$1:$F$380,6,FALSE)),"－",VLOOKUP($AN909,技まとめ!$A$1:$F$380,6,FALSE))</f>
        <v>BL</v>
      </c>
      <c r="AP909" s="3">
        <f>IF(ISERROR(VLOOKUP($AN909,技まとめ!$A$1:$F$380,3,FALSE)),"－",VLOOKUP($AN909,技まとめ!$A$1:$F$380,3,FALSE))</f>
        <v>18</v>
      </c>
      <c r="AQ909" s="3">
        <f>IF(ISERROR(VLOOKUP($AN909,技まとめ!$A$1:$F$380,5,FALSE)),"－",VLOOKUP($AN909,技まとめ!$A$1:$F$380,5,FALSE))</f>
        <v>21</v>
      </c>
      <c r="AR909" s="3" t="str">
        <f>IF($E909=IF(ISERROR(VLOOKUP($AN909,技まとめ!$A$1:$F$380,4,FALSE)),"－",VLOOKUP($AN909,技まとめ!$A$1:$F$380,4,FALSE)),"一致","")</f>
        <v>一致</v>
      </c>
      <c r="AS909" s="9" t="s">
        <v>153</v>
      </c>
      <c r="AT909" s="3" t="str">
        <f>IF(ISERROR(VLOOKUP($AS909,技まとめ!$A$1:$F$380,6,FALSE)),"－",VLOOKUP($AS909,技まとめ!$A$1:$F$380,6,FALSE))</f>
        <v>CA</v>
      </c>
      <c r="AU909" s="3">
        <f>IF(ISERROR(VLOOKUP($AS909,技まとめ!$A$1:$F$380,3,FALSE)),"－",VLOOKUP($AS909,技まとめ!$A$1:$F$380,3,FALSE))</f>
        <v>102</v>
      </c>
      <c r="AV909" s="3">
        <f>IF(ISERROR(VLOOKUP($AS909,技まとめ!$A$1:$F$380,5,FALSE)),"－",VLOOKUP($AS909,技まとめ!$A$1:$F$380,5,FALSE))</f>
        <v>55</v>
      </c>
      <c r="AW909" s="3" t="str">
        <f>IF($E909=IF(ISERROR(VLOOKUP($AS909,技まとめ!$A$1:$F$380,4,FALSE)),"－",VLOOKUP($AS909,技まとめ!$A$1:$F$380,4,FALSE)),"一致","")</f>
        <v/>
      </c>
      <c r="AX909" s="12" t="str">
        <f t="shared" si="202"/>
        <v>スワンダイブトルネードキャッチドッペルゲンガーむげんのかべ</v>
      </c>
      <c r="AY909" s="12" t="str">
        <f t="shared" si="203"/>
        <v>スワンダイブトルネードキャッチドッペルゲンガーむげんのかべ</v>
      </c>
      <c r="AZ909" s="12" t="str">
        <f t="shared" si="204"/>
        <v>スワンダイブトルネードキャッチドッペルゲンガーむげんのかべ</v>
      </c>
      <c r="BA909" s="12" t="str">
        <f t="shared" si="205"/>
        <v>スワンダイブトルネードキャッチドッペルゲンガーむげんのかべ</v>
      </c>
      <c r="BB909" s="11" t="str">
        <f t="shared" si="206"/>
        <v>CACABLCA</v>
      </c>
      <c r="BC909" s="11" t="str">
        <f t="shared" si="207"/>
        <v>CACABLCA</v>
      </c>
      <c r="BD909" s="11" t="str">
        <f t="shared" si="208"/>
        <v>CACABLCA</v>
      </c>
      <c r="BE909" s="11" t="str">
        <f t="shared" si="209"/>
        <v>CACABLCA</v>
      </c>
    </row>
    <row r="910" spans="1:57" ht="11.25" hidden="1" customHeight="1">
      <c r="A910" s="6">
        <v>908</v>
      </c>
      <c r="B910" s="7" t="s">
        <v>2204</v>
      </c>
      <c r="C910" s="8" t="s">
        <v>2205</v>
      </c>
      <c r="D910" s="7" t="s">
        <v>72</v>
      </c>
      <c r="E910" s="7" t="s">
        <v>73</v>
      </c>
      <c r="F910" s="7" t="s">
        <v>74</v>
      </c>
      <c r="G910" s="9">
        <v>112</v>
      </c>
      <c r="H910" s="9">
        <v>93</v>
      </c>
      <c r="I910" s="9">
        <v>56</v>
      </c>
      <c r="J910" s="9">
        <v>54</v>
      </c>
      <c r="K910" s="9">
        <v>53</v>
      </c>
      <c r="L910" s="9">
        <v>57</v>
      </c>
      <c r="M910" s="9">
        <v>54</v>
      </c>
      <c r="N910" s="9">
        <v>53</v>
      </c>
      <c r="O910" s="9">
        <v>51</v>
      </c>
      <c r="P910" s="9">
        <v>54</v>
      </c>
      <c r="Q910" s="10">
        <v>106</v>
      </c>
      <c r="R910" s="11">
        <v>32</v>
      </c>
      <c r="S910" s="11">
        <v>1</v>
      </c>
      <c r="T910" s="11">
        <v>107</v>
      </c>
      <c r="U910" s="11">
        <v>104</v>
      </c>
      <c r="V910" s="11">
        <v>1</v>
      </c>
      <c r="W910" s="11">
        <v>101</v>
      </c>
      <c r="X910" s="11">
        <f t="shared" si="196"/>
        <v>452</v>
      </c>
      <c r="Y910" s="11">
        <f t="shared" si="197"/>
        <v>4750</v>
      </c>
      <c r="Z910" s="11">
        <f t="shared" si="198"/>
        <v>1635</v>
      </c>
      <c r="AA910" s="11">
        <f t="shared" si="199"/>
        <v>4260</v>
      </c>
      <c r="AB910" s="11">
        <f t="shared" si="200"/>
        <v>4260</v>
      </c>
      <c r="AC910" s="6">
        <f t="shared" si="201"/>
        <v>4945</v>
      </c>
      <c r="AD910" s="9" t="s">
        <v>202</v>
      </c>
      <c r="AE910" s="3" t="str">
        <f>IF(ISERROR(VLOOKUP($AD910,技まとめ!$A$1:$F$380,6,FALSE)),"－",VLOOKUP($AD910,技まとめ!$A$1:$F$380,6,FALSE))</f>
        <v>P1</v>
      </c>
      <c r="AF910" s="3">
        <f>IF(ISERROR(VLOOKUP($AD910,技まとめ!$A$1:$F$380,3,FALSE)),"－",VLOOKUP($AD910,技まとめ!$A$1:$F$380,3,FALSE))</f>
        <v>25</v>
      </c>
      <c r="AG910" s="3">
        <f>IF(ISERROR(VLOOKUP($AD910,技まとめ!$A$1:$F$380,5,FALSE)),"－",VLOOKUP($AD910,技まとめ!$A$1:$F$380,5,FALSE))</f>
        <v>25</v>
      </c>
      <c r="AH910" s="3" t="str">
        <f>IF($E910=IF(ISERROR(VLOOKUP($AD910,技まとめ!$A$1:$F$380,4,FALSE)),"－",VLOOKUP($AD910,技まとめ!$A$1:$F$380,4,FALSE)),"一致","")</f>
        <v/>
      </c>
      <c r="AI910" s="9" t="s">
        <v>1303</v>
      </c>
      <c r="AJ910" s="3" t="str">
        <f>IF(ISERROR(VLOOKUP($AI910,技まとめ!$A$1:$F$380,6,FALSE)),"－",VLOOKUP($AI910,技まとめ!$A$1:$F$380,6,FALSE))</f>
        <v>P1</v>
      </c>
      <c r="AK910" s="3">
        <f>IF(ISERROR(VLOOKUP($AI910,技まとめ!$A$1:$F$380,3,FALSE)),"－",VLOOKUP($AI910,技まとめ!$A$1:$F$380,3,FALSE))</f>
        <v>65</v>
      </c>
      <c r="AL910" s="3">
        <f>IF(ISERROR(VLOOKUP($AI910,技まとめ!$A$1:$F$380,5,FALSE)),"－",VLOOKUP($AI910,技まとめ!$A$1:$F$380,5,FALSE))</f>
        <v>40</v>
      </c>
      <c r="AM910" s="3" t="str">
        <f>IF($E910=IF(ISERROR(VLOOKUP($AI910,技まとめ!$A$1:$F$380,4,FALSE)),"－",VLOOKUP($AI910,技まとめ!$A$1:$F$380,4,FALSE)),"一致","")</f>
        <v/>
      </c>
      <c r="AN910" s="9" t="s">
        <v>214</v>
      </c>
      <c r="AO910" s="3" t="str">
        <f>IF(ISERROR(VLOOKUP($AN910,技まとめ!$A$1:$F$380,6,FALSE)),"－",VLOOKUP($AN910,技まとめ!$A$1:$F$380,6,FALSE))</f>
        <v>DR</v>
      </c>
      <c r="AP910" s="3">
        <f>IF(ISERROR(VLOOKUP($AN910,技まとめ!$A$1:$F$380,3,FALSE)),"－",VLOOKUP($AN910,技まとめ!$A$1:$F$380,3,FALSE))</f>
        <v>27</v>
      </c>
      <c r="AQ910" s="3">
        <f>IF(ISERROR(VLOOKUP($AN910,技まとめ!$A$1:$F$380,5,FALSE)),"－",VLOOKUP($AN910,技まとめ!$A$1:$F$380,5,FALSE))</f>
        <v>25</v>
      </c>
      <c r="AR910" s="3" t="str">
        <f>IF($E910=IF(ISERROR(VLOOKUP($AN910,技まとめ!$A$1:$F$380,4,FALSE)),"－",VLOOKUP($AN910,技まとめ!$A$1:$F$380,4,FALSE)),"一致","")</f>
        <v/>
      </c>
      <c r="AS910" s="9" t="s">
        <v>635</v>
      </c>
      <c r="AT910" s="3" t="str">
        <f>IF(ISERROR(VLOOKUP($AS910,技まとめ!$A$1:$F$380,6,FALSE)),"－",VLOOKUP($AS910,技まとめ!$A$1:$F$380,6,FALSE))</f>
        <v>DR</v>
      </c>
      <c r="AU910" s="3">
        <f>IF(ISERROR(VLOOKUP($AS910,技まとめ!$A$1:$F$380,3,FALSE)),"－",VLOOKUP($AS910,技まとめ!$A$1:$F$380,3,FALSE))</f>
        <v>58</v>
      </c>
      <c r="AV910" s="3">
        <f>IF(ISERROR(VLOOKUP($AS910,技まとめ!$A$1:$F$380,5,FALSE)),"－",VLOOKUP($AS910,技まとめ!$A$1:$F$380,5,FALSE))</f>
        <v>39</v>
      </c>
      <c r="AW910" s="3" t="str">
        <f>IF($E910=IF(ISERROR(VLOOKUP($AS910,技まとめ!$A$1:$F$380,4,FALSE)),"－",VLOOKUP($AS910,技まとめ!$A$1:$F$380,4,FALSE)),"一致","")</f>
        <v/>
      </c>
      <c r="AX910" s="12" t="str">
        <f t="shared" si="202"/>
        <v>パワーシールドセーフティプロテクトムーンサルトオーロラドリブル</v>
      </c>
      <c r="AY910" s="12" t="str">
        <f t="shared" si="203"/>
        <v>パワーシールドセーフティプロテクトムーンサルトオーロラドリブル</v>
      </c>
      <c r="AZ910" s="12" t="str">
        <f t="shared" si="204"/>
        <v>パワーシールドセーフティプロテクトムーンサルトオーロラドリブル</v>
      </c>
      <c r="BA910" s="12" t="str">
        <f t="shared" si="205"/>
        <v>パワーシールドセーフティプロテクトムーンサルトオーロラドリブル</v>
      </c>
      <c r="BB910" s="11" t="str">
        <f t="shared" si="206"/>
        <v>P1P1DRDR</v>
      </c>
      <c r="BC910" s="11" t="str">
        <f t="shared" si="207"/>
        <v>P1P1DRDR</v>
      </c>
      <c r="BD910" s="11" t="str">
        <f t="shared" si="208"/>
        <v>P1P1DRDR</v>
      </c>
      <c r="BE910" s="11" t="str">
        <f t="shared" si="209"/>
        <v>P1P1DRDR</v>
      </c>
    </row>
    <row r="911" spans="1:57" ht="11.25" hidden="1" customHeight="1">
      <c r="A911" s="6">
        <v>909</v>
      </c>
      <c r="B911" s="7" t="s">
        <v>2206</v>
      </c>
      <c r="C911" s="8" t="s">
        <v>2207</v>
      </c>
      <c r="D911" s="7" t="s">
        <v>72</v>
      </c>
      <c r="E911" s="7" t="s">
        <v>95</v>
      </c>
      <c r="F911" s="7" t="s">
        <v>109</v>
      </c>
      <c r="G911" s="9">
        <v>122</v>
      </c>
      <c r="H911" s="9">
        <v>99</v>
      </c>
      <c r="I911" s="9">
        <v>55</v>
      </c>
      <c r="J911" s="9">
        <v>65</v>
      </c>
      <c r="K911" s="9">
        <v>56</v>
      </c>
      <c r="L911" s="9">
        <v>60</v>
      </c>
      <c r="M911" s="9">
        <v>53</v>
      </c>
      <c r="N911" s="9">
        <v>51</v>
      </c>
      <c r="O911" s="9">
        <v>65</v>
      </c>
      <c r="P911" s="9">
        <v>33</v>
      </c>
      <c r="Q911" s="10">
        <v>105</v>
      </c>
      <c r="R911" s="11">
        <v>23</v>
      </c>
      <c r="S911" s="11">
        <v>1</v>
      </c>
      <c r="T911" s="11">
        <v>110</v>
      </c>
      <c r="U911" s="11">
        <v>103</v>
      </c>
      <c r="V911" s="11">
        <v>1</v>
      </c>
      <c r="W911" s="11">
        <v>115</v>
      </c>
      <c r="X911" s="11">
        <f t="shared" si="196"/>
        <v>458</v>
      </c>
      <c r="Y911" s="11">
        <f t="shared" si="197"/>
        <v>4780</v>
      </c>
      <c r="Z911" s="11">
        <f t="shared" si="198"/>
        <v>1390</v>
      </c>
      <c r="AA911" s="11">
        <f t="shared" si="199"/>
        <v>4435</v>
      </c>
      <c r="AB911" s="11">
        <f t="shared" si="200"/>
        <v>4435</v>
      </c>
      <c r="AC911" s="6">
        <f t="shared" si="201"/>
        <v>5090</v>
      </c>
      <c r="AD911" s="9" t="s">
        <v>710</v>
      </c>
      <c r="AE911" s="3" t="str">
        <f>IF(ISERROR(VLOOKUP($AD911,技まとめ!$A$1:$F$380,6,FALSE)),"－",VLOOKUP($AD911,技まとめ!$A$1:$F$380,6,FALSE))</f>
        <v>DR</v>
      </c>
      <c r="AF911" s="3">
        <f>IF(ISERROR(VLOOKUP($AD911,技まとめ!$A$1:$F$380,3,FALSE)),"－",VLOOKUP($AD911,技まとめ!$A$1:$F$380,3,FALSE))</f>
        <v>15</v>
      </c>
      <c r="AG911" s="3">
        <f>IF(ISERROR(VLOOKUP($AD911,技まとめ!$A$1:$F$380,5,FALSE)),"－",VLOOKUP($AD911,技まとめ!$A$1:$F$380,5,FALSE))</f>
        <v>20</v>
      </c>
      <c r="AH911" s="3" t="str">
        <f>IF($E911=IF(ISERROR(VLOOKUP($AD911,技まとめ!$A$1:$F$380,4,FALSE)),"－",VLOOKUP($AD911,技まとめ!$A$1:$F$380,4,FALSE)),"一致","")</f>
        <v/>
      </c>
      <c r="AI911" s="9" t="s">
        <v>251</v>
      </c>
      <c r="AJ911" s="3" t="str">
        <f>IF(ISERROR(VLOOKUP($AI911,技まとめ!$A$1:$F$380,6,FALSE)),"－",VLOOKUP($AI911,技まとめ!$A$1:$F$380,6,FALSE))</f>
        <v>BL</v>
      </c>
      <c r="AK911" s="3">
        <f>IF(ISERROR(VLOOKUP($AI911,技まとめ!$A$1:$F$380,3,FALSE)),"－",VLOOKUP($AI911,技まとめ!$A$1:$F$380,3,FALSE))</f>
        <v>46</v>
      </c>
      <c r="AL911" s="3">
        <f>IF(ISERROR(VLOOKUP($AI911,技まとめ!$A$1:$F$380,5,FALSE)),"－",VLOOKUP($AI911,技まとめ!$A$1:$F$380,5,FALSE))</f>
        <v>33</v>
      </c>
      <c r="AM911" s="3" t="str">
        <f>IF($E911=IF(ISERROR(VLOOKUP($AI911,技まとめ!$A$1:$F$380,4,FALSE)),"－",VLOOKUP($AI911,技まとめ!$A$1:$F$380,4,FALSE)),"一致","")</f>
        <v>一致</v>
      </c>
      <c r="AN911" s="9" t="s">
        <v>169</v>
      </c>
      <c r="AO911" s="3" t="str">
        <f>IF(ISERROR(VLOOKUP($AN911,技まとめ!$A$1:$F$380,6,FALSE)),"－",VLOOKUP($AN911,技まとめ!$A$1:$F$380,6,FALSE))</f>
        <v>DR</v>
      </c>
      <c r="AP911" s="3">
        <f>IF(ISERROR(VLOOKUP($AN911,技まとめ!$A$1:$F$380,3,FALSE)),"－",VLOOKUP($AN911,技まとめ!$A$1:$F$380,3,FALSE))</f>
        <v>71</v>
      </c>
      <c r="AQ911" s="3">
        <f>IF(ISERROR(VLOOKUP($AN911,技まとめ!$A$1:$F$380,5,FALSE)),"－",VLOOKUP($AN911,技まとめ!$A$1:$F$380,5,FALSE))</f>
        <v>44</v>
      </c>
      <c r="AR911" s="3" t="str">
        <f>IF($E911=IF(ISERROR(VLOOKUP($AN911,技まとめ!$A$1:$F$380,4,FALSE)),"－",VLOOKUP($AN911,技まとめ!$A$1:$F$380,4,FALSE)),"一致","")</f>
        <v>一致</v>
      </c>
      <c r="AS911" s="9" t="s">
        <v>1572</v>
      </c>
      <c r="AT911" s="3" t="str">
        <f>IF(ISERROR(VLOOKUP($AS911,技まとめ!$A$1:$F$380,6,FALSE)),"－",VLOOKUP($AS911,技まとめ!$A$1:$F$380,6,FALSE))</f>
        <v>SC</v>
      </c>
      <c r="AU911" s="3">
        <f>IF(ISERROR(VLOOKUP($AS911,技まとめ!$A$1:$F$380,3,FALSE)),"－",VLOOKUP($AS911,技まとめ!$A$1:$F$380,3,FALSE))</f>
        <v>109</v>
      </c>
      <c r="AV911" s="3">
        <f>IF(ISERROR(VLOOKUP($AS911,技まとめ!$A$1:$F$380,5,FALSE)),"－",VLOOKUP($AS911,技まとめ!$A$1:$F$380,5,FALSE))</f>
        <v>58</v>
      </c>
      <c r="AW911" s="3" t="str">
        <f>IF($E911=IF(ISERROR(VLOOKUP($AS911,技まとめ!$A$1:$F$380,4,FALSE)),"－",VLOOKUP($AS911,技まとめ!$A$1:$F$380,4,FALSE)),"一致","")</f>
        <v/>
      </c>
      <c r="AX911" s="12" t="str">
        <f t="shared" si="202"/>
        <v>ひとりワンツーくものいとエコーボールユニコーンブースト</v>
      </c>
      <c r="AY911" s="12" t="str">
        <f t="shared" si="203"/>
        <v>ひとりワンツーくものいとエコーボールユニコーンブースト</v>
      </c>
      <c r="AZ911" s="12" t="str">
        <f t="shared" si="204"/>
        <v>ひとりワンツーくものいとエコーボールユニコーンブースト</v>
      </c>
      <c r="BA911" s="12" t="str">
        <f t="shared" si="205"/>
        <v>ひとりワンツーくものいとエコーボールユニコーンブースト</v>
      </c>
      <c r="BB911" s="11" t="str">
        <f t="shared" si="206"/>
        <v>DRBLDRSC</v>
      </c>
      <c r="BC911" s="11" t="str">
        <f t="shared" si="207"/>
        <v>DRBLDRSC</v>
      </c>
      <c r="BD911" s="11" t="str">
        <f t="shared" si="208"/>
        <v>DRBLDRSC</v>
      </c>
      <c r="BE911" s="11" t="str">
        <f t="shared" si="209"/>
        <v>DRBLDRSC</v>
      </c>
    </row>
    <row r="912" spans="1:57" ht="11.25" hidden="1" customHeight="1">
      <c r="A912" s="6">
        <v>910</v>
      </c>
      <c r="B912" s="7" t="s">
        <v>2208</v>
      </c>
      <c r="C912" s="8" t="s">
        <v>2209</v>
      </c>
      <c r="D912" s="7" t="s">
        <v>72</v>
      </c>
      <c r="E912" s="7" t="s">
        <v>102</v>
      </c>
      <c r="F912" s="7" t="s">
        <v>74</v>
      </c>
      <c r="G912" s="9">
        <v>94</v>
      </c>
      <c r="H912" s="9">
        <v>112</v>
      </c>
      <c r="I912" s="9">
        <v>57</v>
      </c>
      <c r="J912" s="9">
        <v>56</v>
      </c>
      <c r="K912" s="9">
        <v>53</v>
      </c>
      <c r="L912" s="9">
        <v>58</v>
      </c>
      <c r="M912" s="9">
        <v>41</v>
      </c>
      <c r="N912" s="9">
        <v>61</v>
      </c>
      <c r="O912" s="9">
        <v>56</v>
      </c>
      <c r="P912" s="9">
        <v>28</v>
      </c>
      <c r="Q912" s="10">
        <v>107</v>
      </c>
      <c r="R912" s="11">
        <v>16</v>
      </c>
      <c r="S912" s="11">
        <v>1</v>
      </c>
      <c r="T912" s="11">
        <v>108</v>
      </c>
      <c r="U912" s="11">
        <v>91</v>
      </c>
      <c r="V912" s="11">
        <v>1</v>
      </c>
      <c r="W912" s="11">
        <v>106</v>
      </c>
      <c r="X912" s="11">
        <f t="shared" si="196"/>
        <v>430</v>
      </c>
      <c r="Y912" s="11">
        <f t="shared" si="197"/>
        <v>4815</v>
      </c>
      <c r="Z912" s="11">
        <f t="shared" si="198"/>
        <v>1100</v>
      </c>
      <c r="AA912" s="11">
        <f t="shared" si="199"/>
        <v>4320</v>
      </c>
      <c r="AB912" s="11">
        <f t="shared" si="200"/>
        <v>4320</v>
      </c>
      <c r="AC912" s="6">
        <f t="shared" si="201"/>
        <v>4930</v>
      </c>
      <c r="AD912" s="9" t="s">
        <v>225</v>
      </c>
      <c r="AE912" s="3" t="str">
        <f>IF(ISERROR(VLOOKUP($AD912,技まとめ!$A$1:$F$380,6,FALSE)),"－",VLOOKUP($AD912,技まとめ!$A$1:$F$380,6,FALSE))</f>
        <v>CA</v>
      </c>
      <c r="AF912" s="3">
        <f>IF(ISERROR(VLOOKUP($AD912,技まとめ!$A$1:$F$380,3,FALSE)),"－",VLOOKUP($AD912,技まとめ!$A$1:$F$380,3,FALSE))</f>
        <v>17</v>
      </c>
      <c r="AG912" s="3">
        <f>IF(ISERROR(VLOOKUP($AD912,技まとめ!$A$1:$F$380,5,FALSE)),"－",VLOOKUP($AD912,技まとめ!$A$1:$F$380,5,FALSE))</f>
        <v>20</v>
      </c>
      <c r="AH912" s="3" t="str">
        <f>IF($E912=IF(ISERROR(VLOOKUP($AD912,技まとめ!$A$1:$F$380,4,FALSE)),"－",VLOOKUP($AD912,技まとめ!$A$1:$F$380,4,FALSE)),"一致","")</f>
        <v/>
      </c>
      <c r="AI912" s="9" t="s">
        <v>710</v>
      </c>
      <c r="AJ912" s="3" t="str">
        <f>IF(ISERROR(VLOOKUP($AI912,技まとめ!$A$1:$F$380,6,FALSE)),"－",VLOOKUP($AI912,技まとめ!$A$1:$F$380,6,FALSE))</f>
        <v>DR</v>
      </c>
      <c r="AK912" s="3">
        <f>IF(ISERROR(VLOOKUP($AI912,技まとめ!$A$1:$F$380,3,FALSE)),"－",VLOOKUP($AI912,技まとめ!$A$1:$F$380,3,FALSE))</f>
        <v>15</v>
      </c>
      <c r="AL912" s="3">
        <f>IF(ISERROR(VLOOKUP($AI912,技まとめ!$A$1:$F$380,5,FALSE)),"－",VLOOKUP($AI912,技まとめ!$A$1:$F$380,5,FALSE))</f>
        <v>20</v>
      </c>
      <c r="AM912" s="3" t="str">
        <f>IF($E912=IF(ISERROR(VLOOKUP($AI912,技まとめ!$A$1:$F$380,4,FALSE)),"－",VLOOKUP($AI912,技まとめ!$A$1:$F$380,4,FALSE)),"一致","")</f>
        <v>一致</v>
      </c>
      <c r="AN912" s="9" t="s">
        <v>560</v>
      </c>
      <c r="AO912" s="3" t="str">
        <f>IF(ISERROR(VLOOKUP($AN912,技まとめ!$A$1:$F$380,6,FALSE)),"－",VLOOKUP($AN912,技まとめ!$A$1:$F$380,6,FALSE))</f>
        <v>BL</v>
      </c>
      <c r="AP912" s="3">
        <f>IF(ISERROR(VLOOKUP($AN912,技まとめ!$A$1:$F$380,3,FALSE)),"－",VLOOKUP($AN912,技まとめ!$A$1:$F$380,3,FALSE))</f>
        <v>28</v>
      </c>
      <c r="AQ912" s="3">
        <f>IF(ISERROR(VLOOKUP($AN912,技まとめ!$A$1:$F$380,5,FALSE)),"－",VLOOKUP($AN912,技まとめ!$A$1:$F$380,5,FALSE))</f>
        <v>24</v>
      </c>
      <c r="AR912" s="3" t="str">
        <f>IF($E912=IF(ISERROR(VLOOKUP($AN912,技まとめ!$A$1:$F$380,4,FALSE)),"－",VLOOKUP($AN912,技まとめ!$A$1:$F$380,4,FALSE)),"一致","")</f>
        <v/>
      </c>
      <c r="AS912" s="9" t="s">
        <v>239</v>
      </c>
      <c r="AT912" s="3" t="str">
        <f>IF(ISERROR(VLOOKUP($AS912,技まとめ!$A$1:$F$380,6,FALSE)),"－",VLOOKUP($AS912,技まとめ!$A$1:$F$380,6,FALSE))</f>
        <v>P1</v>
      </c>
      <c r="AU912" s="3">
        <f>IF(ISERROR(VLOOKUP($AS912,技まとめ!$A$1:$F$380,3,FALSE)),"－",VLOOKUP($AS912,技まとめ!$A$1:$F$380,3,FALSE))</f>
        <v>40</v>
      </c>
      <c r="AV912" s="3">
        <f>IF(ISERROR(VLOOKUP($AS912,技まとめ!$A$1:$F$380,5,FALSE)),"－",VLOOKUP($AS912,技まとめ!$A$1:$F$380,5,FALSE))</f>
        <v>30</v>
      </c>
      <c r="AW912" s="3" t="str">
        <f>IF($E912=IF(ISERROR(VLOOKUP($AS912,技まとめ!$A$1:$F$380,4,FALSE)),"－",VLOOKUP($AS912,技まとめ!$A$1:$F$380,4,FALSE)),"一致","")</f>
        <v>一致</v>
      </c>
      <c r="AX912" s="12" t="str">
        <f t="shared" si="202"/>
        <v>キラーブレードひとりワンツーブレードアタックねっけつヘッド</v>
      </c>
      <c r="AY912" s="12" t="str">
        <f t="shared" si="203"/>
        <v>キラーブレードひとりワンツーブレードアタックねっけつヘッド</v>
      </c>
      <c r="AZ912" s="12" t="str">
        <f t="shared" si="204"/>
        <v>キラーブレードひとりワンツーブレードアタックねっけつヘッド</v>
      </c>
      <c r="BA912" s="12" t="str">
        <f t="shared" si="205"/>
        <v>キラーブレードひとりワンツーブレードアタックねっけつヘッド</v>
      </c>
      <c r="BB912" s="11" t="str">
        <f t="shared" si="206"/>
        <v>CADRBLP1</v>
      </c>
      <c r="BC912" s="11" t="str">
        <f t="shared" si="207"/>
        <v>CADRBLP1</v>
      </c>
      <c r="BD912" s="11" t="str">
        <f t="shared" si="208"/>
        <v>CADRBLP1</v>
      </c>
      <c r="BE912" s="11" t="str">
        <f t="shared" si="209"/>
        <v>CADRBLP1</v>
      </c>
    </row>
    <row r="913" spans="1:57" ht="11.25" hidden="1" customHeight="1">
      <c r="A913" s="6">
        <v>911</v>
      </c>
      <c r="B913" s="7" t="s">
        <v>2210</v>
      </c>
      <c r="C913" s="8" t="s">
        <v>2211</v>
      </c>
      <c r="D913" s="7" t="s">
        <v>72</v>
      </c>
      <c r="E913" s="7" t="s">
        <v>81</v>
      </c>
      <c r="F913" s="7" t="s">
        <v>74</v>
      </c>
      <c r="G913" s="9">
        <v>120</v>
      </c>
      <c r="H913" s="9">
        <v>86</v>
      </c>
      <c r="I913" s="9">
        <v>51</v>
      </c>
      <c r="J913" s="9">
        <v>57</v>
      </c>
      <c r="K913" s="9">
        <v>44</v>
      </c>
      <c r="L913" s="9">
        <v>46</v>
      </c>
      <c r="M913" s="9">
        <v>48</v>
      </c>
      <c r="N913" s="9">
        <v>51</v>
      </c>
      <c r="O913" s="9">
        <v>53</v>
      </c>
      <c r="P913" s="9">
        <v>59</v>
      </c>
      <c r="Q913" s="10">
        <v>101</v>
      </c>
      <c r="R913" s="11">
        <v>29</v>
      </c>
      <c r="S913" s="11">
        <v>1</v>
      </c>
      <c r="T913" s="11">
        <v>96</v>
      </c>
      <c r="U913" s="11">
        <v>98</v>
      </c>
      <c r="V913" s="11">
        <v>1</v>
      </c>
      <c r="W913" s="11">
        <v>103</v>
      </c>
      <c r="X913" s="11">
        <f t="shared" si="196"/>
        <v>429</v>
      </c>
      <c r="Y913" s="11">
        <f t="shared" si="197"/>
        <v>4560</v>
      </c>
      <c r="Z913" s="11">
        <f t="shared" si="198"/>
        <v>1540</v>
      </c>
      <c r="AA913" s="11">
        <f t="shared" si="199"/>
        <v>3885</v>
      </c>
      <c r="AB913" s="11">
        <f t="shared" si="200"/>
        <v>3885</v>
      </c>
      <c r="AC913" s="6">
        <f t="shared" si="201"/>
        <v>4500</v>
      </c>
      <c r="AD913" s="9" t="s">
        <v>665</v>
      </c>
      <c r="AE913" s="3" t="str">
        <f>IF(ISERROR(VLOOKUP($AD913,技まとめ!$A$1:$F$380,6,FALSE)),"－",VLOOKUP($AD913,技まとめ!$A$1:$F$380,6,FALSE))</f>
        <v>CA</v>
      </c>
      <c r="AF913" s="3">
        <f>IF(ISERROR(VLOOKUP($AD913,技まとめ!$A$1:$F$380,3,FALSE)),"－",VLOOKUP($AD913,技まとめ!$A$1:$F$380,3,FALSE))</f>
        <v>19</v>
      </c>
      <c r="AG913" s="3">
        <f>IF(ISERROR(VLOOKUP($AD913,技まとめ!$A$1:$F$380,5,FALSE)),"－",VLOOKUP($AD913,技まとめ!$A$1:$F$380,5,FALSE))</f>
        <v>22</v>
      </c>
      <c r="AH913" s="3" t="str">
        <f>IF($E913=IF(ISERROR(VLOOKUP($AD913,技まとめ!$A$1:$F$380,4,FALSE)),"－",VLOOKUP($AD913,技まとめ!$A$1:$F$380,4,FALSE)),"一致","")</f>
        <v>一致</v>
      </c>
      <c r="AI913" s="9" t="s">
        <v>450</v>
      </c>
      <c r="AJ913" s="3" t="str">
        <f>IF(ISERROR(VLOOKUP($AI913,技まとめ!$A$1:$F$380,6,FALSE)),"－",VLOOKUP($AI913,技まとめ!$A$1:$F$380,6,FALSE))</f>
        <v>CA</v>
      </c>
      <c r="AK913" s="3">
        <f>IF(ISERROR(VLOOKUP($AI913,技まとめ!$A$1:$F$380,3,FALSE)),"－",VLOOKUP($AI913,技まとめ!$A$1:$F$380,3,FALSE))</f>
        <v>46</v>
      </c>
      <c r="AL913" s="3">
        <f>IF(ISERROR(VLOOKUP($AI913,技まとめ!$A$1:$F$380,5,FALSE)),"－",VLOOKUP($AI913,技まとめ!$A$1:$F$380,5,FALSE))</f>
        <v>32</v>
      </c>
      <c r="AM913" s="3" t="str">
        <f>IF($E913=IF(ISERROR(VLOOKUP($AI913,技まとめ!$A$1:$F$380,4,FALSE)),"－",VLOOKUP($AI913,技まとめ!$A$1:$F$380,4,FALSE)),"一致","")</f>
        <v>一致</v>
      </c>
      <c r="AN913" s="9" t="s">
        <v>141</v>
      </c>
      <c r="AO913" s="3" t="str">
        <f>IF(ISERROR(VLOOKUP($AN913,技まとめ!$A$1:$F$380,6,FALSE)),"－",VLOOKUP($AN913,技まとめ!$A$1:$F$380,6,FALSE))</f>
        <v>SC</v>
      </c>
      <c r="AP913" s="3">
        <f>IF(ISERROR(VLOOKUP($AN913,技まとめ!$A$1:$F$380,3,FALSE)),"－",VLOOKUP($AN913,技まとめ!$A$1:$F$380,3,FALSE))</f>
        <v>42</v>
      </c>
      <c r="AQ913" s="3">
        <f>IF(ISERROR(VLOOKUP($AN913,技まとめ!$A$1:$F$380,5,FALSE)),"－",VLOOKUP($AN913,技まとめ!$A$1:$F$380,5,FALSE))</f>
        <v>28</v>
      </c>
      <c r="AR913" s="3" t="str">
        <f>IF($E913=IF(ISERROR(VLOOKUP($AN913,技まとめ!$A$1:$F$380,4,FALSE)),"－",VLOOKUP($AN913,技まとめ!$A$1:$F$380,4,FALSE)),"一致","")</f>
        <v/>
      </c>
      <c r="AS913" s="9" t="s">
        <v>730</v>
      </c>
      <c r="AT913" s="3" t="str">
        <f>IF(ISERROR(VLOOKUP($AS913,技まとめ!$A$1:$F$380,6,FALSE)),"－",VLOOKUP($AS913,技まとめ!$A$1:$F$380,6,FALSE))</f>
        <v>BS</v>
      </c>
      <c r="AU913" s="3">
        <f>IF(ISERROR(VLOOKUP($AS913,技まとめ!$A$1:$F$380,3,FALSE)),"－",VLOOKUP($AS913,技まとめ!$A$1:$F$380,3,FALSE))</f>
        <v>83</v>
      </c>
      <c r="AV913" s="3">
        <f>IF(ISERROR(VLOOKUP($AS913,技まとめ!$A$1:$F$380,5,FALSE)),"－",VLOOKUP($AS913,技まとめ!$A$1:$F$380,5,FALSE))</f>
        <v>46</v>
      </c>
      <c r="AW913" s="3" t="str">
        <f>IF($E913=IF(ISERROR(VLOOKUP($AS913,技まとめ!$A$1:$F$380,4,FALSE)),"－",VLOOKUP($AS913,技まとめ!$A$1:$F$380,4,FALSE)),"一致","")</f>
        <v/>
      </c>
      <c r="AX913" s="12" t="str">
        <f t="shared" si="202"/>
        <v>トルネードキャッチつむじドラゴンクラッシュドラゴンキャノン</v>
      </c>
      <c r="AY913" s="12" t="str">
        <f t="shared" si="203"/>
        <v>トルネードキャッチつむじドラゴンクラッシュドラゴンキャノン</v>
      </c>
      <c r="AZ913" s="12" t="str">
        <f t="shared" si="204"/>
        <v>トルネードキャッチつむじドラゴンクラッシュドラゴンキャノン</v>
      </c>
      <c r="BA913" s="12" t="str">
        <f t="shared" si="205"/>
        <v>トルネードキャッチつむじドラゴンクラッシュドラゴンキャノン</v>
      </c>
      <c r="BB913" s="11" t="str">
        <f t="shared" si="206"/>
        <v>CACASCBS</v>
      </c>
      <c r="BC913" s="11" t="str">
        <f t="shared" si="207"/>
        <v>CACASCBS</v>
      </c>
      <c r="BD913" s="11" t="str">
        <f t="shared" si="208"/>
        <v>CACASCBS</v>
      </c>
      <c r="BE913" s="11" t="str">
        <f t="shared" si="209"/>
        <v>CACASCBS</v>
      </c>
    </row>
    <row r="914" spans="1:57" ht="11.25" hidden="1" customHeight="1">
      <c r="A914" s="6">
        <v>912</v>
      </c>
      <c r="B914" s="7" t="s">
        <v>2212</v>
      </c>
      <c r="C914" s="8" t="s">
        <v>2213</v>
      </c>
      <c r="D914" s="7" t="s">
        <v>72</v>
      </c>
      <c r="E914" s="7" t="s">
        <v>102</v>
      </c>
      <c r="F914" s="7" t="s">
        <v>82</v>
      </c>
      <c r="G914" s="9">
        <v>101</v>
      </c>
      <c r="H914" s="9">
        <v>116</v>
      </c>
      <c r="I914" s="9">
        <v>45</v>
      </c>
      <c r="J914" s="9">
        <v>53</v>
      </c>
      <c r="K914" s="9">
        <v>57</v>
      </c>
      <c r="L914" s="9">
        <v>53</v>
      </c>
      <c r="M914" s="9">
        <v>60</v>
      </c>
      <c r="N914" s="9">
        <v>56</v>
      </c>
      <c r="O914" s="9">
        <v>56</v>
      </c>
      <c r="P914" s="9">
        <v>60</v>
      </c>
      <c r="Q914" s="10">
        <v>95</v>
      </c>
      <c r="R914" s="11">
        <v>44</v>
      </c>
      <c r="S914" s="11">
        <v>1</v>
      </c>
      <c r="T914" s="11">
        <v>103</v>
      </c>
      <c r="U914" s="11">
        <v>110</v>
      </c>
      <c r="V914" s="11">
        <v>1</v>
      </c>
      <c r="W914" s="11">
        <v>106</v>
      </c>
      <c r="X914" s="11">
        <f t="shared" si="196"/>
        <v>460</v>
      </c>
      <c r="Y914" s="11">
        <f t="shared" si="197"/>
        <v>4335</v>
      </c>
      <c r="Z914" s="11">
        <f t="shared" si="198"/>
        <v>2080</v>
      </c>
      <c r="AA914" s="11">
        <f t="shared" si="199"/>
        <v>4145</v>
      </c>
      <c r="AB914" s="11">
        <f t="shared" si="200"/>
        <v>4145</v>
      </c>
      <c r="AC914" s="6">
        <f t="shared" si="201"/>
        <v>4870</v>
      </c>
      <c r="AD914" s="9" t="s">
        <v>500</v>
      </c>
      <c r="AE914" s="3" t="str">
        <f>IF(ISERROR(VLOOKUP($AD914,技まとめ!$A$1:$F$380,6,FALSE)),"－",VLOOKUP($AD914,技まとめ!$A$1:$F$380,6,FALSE))</f>
        <v>SC</v>
      </c>
      <c r="AF914" s="3">
        <f>IF(ISERROR(VLOOKUP($AD914,技まとめ!$A$1:$F$380,3,FALSE)),"－",VLOOKUP($AD914,技まとめ!$A$1:$F$380,3,FALSE))</f>
        <v>31</v>
      </c>
      <c r="AG914" s="3">
        <f>IF(ISERROR(VLOOKUP($AD914,技まとめ!$A$1:$F$380,5,FALSE)),"－",VLOOKUP($AD914,技まとめ!$A$1:$F$380,5,FALSE))</f>
        <v>22</v>
      </c>
      <c r="AH914" s="3" t="str">
        <f>IF($E914=IF(ISERROR(VLOOKUP($AD914,技まとめ!$A$1:$F$380,4,FALSE)),"－",VLOOKUP($AD914,技まとめ!$A$1:$F$380,4,FALSE)),"一致","")</f>
        <v/>
      </c>
      <c r="AI914" s="9" t="s">
        <v>232</v>
      </c>
      <c r="AJ914" s="3" t="str">
        <f>IF(ISERROR(VLOOKUP($AI914,技まとめ!$A$1:$F$380,6,FALSE)),"－",VLOOKUP($AI914,技まとめ!$A$1:$F$380,6,FALSE))</f>
        <v>DR</v>
      </c>
      <c r="AK914" s="3">
        <f>IF(ISERROR(VLOOKUP($AI914,技まとめ!$A$1:$F$380,3,FALSE)),"－",VLOOKUP($AI914,技まとめ!$A$1:$F$380,3,FALSE))</f>
        <v>13</v>
      </c>
      <c r="AL914" s="3">
        <f>IF(ISERROR(VLOOKUP($AI914,技まとめ!$A$1:$F$380,5,FALSE)),"－",VLOOKUP($AI914,技まとめ!$A$1:$F$380,5,FALSE))</f>
        <v>20</v>
      </c>
      <c r="AM914" s="3" t="str">
        <f>IF($E914=IF(ISERROR(VLOOKUP($AI914,技まとめ!$A$1:$F$380,4,FALSE)),"－",VLOOKUP($AI914,技まとめ!$A$1:$F$380,4,FALSE)),"一致","")</f>
        <v/>
      </c>
      <c r="AN914" s="9" t="s">
        <v>576</v>
      </c>
      <c r="AO914" s="3" t="str">
        <f>IF(ISERROR(VLOOKUP($AN914,技まとめ!$A$1:$F$380,6,FALSE)),"－",VLOOKUP($AN914,技まとめ!$A$1:$F$380,6,FALSE))</f>
        <v>BB</v>
      </c>
      <c r="AP914" s="3">
        <f>IF(ISERROR(VLOOKUP($AN914,技まとめ!$A$1:$F$380,3,FALSE)),"－",VLOOKUP($AN914,技まとめ!$A$1:$F$380,3,FALSE))</f>
        <v>72</v>
      </c>
      <c r="AQ914" s="3">
        <f>IF(ISERROR(VLOOKUP($AN914,技まとめ!$A$1:$F$380,5,FALSE)),"－",VLOOKUP($AN914,技まとめ!$A$1:$F$380,5,FALSE))</f>
        <v>43</v>
      </c>
      <c r="AR914" s="3" t="str">
        <f>IF($E914=IF(ISERROR(VLOOKUP($AN914,技まとめ!$A$1:$F$380,4,FALSE)),"－",VLOOKUP($AN914,技まとめ!$A$1:$F$380,4,FALSE)),"一致","")</f>
        <v>一致</v>
      </c>
      <c r="AS914" s="9" t="s">
        <v>454</v>
      </c>
      <c r="AT914" s="3" t="str">
        <f>IF(ISERROR(VLOOKUP($AS914,技まとめ!$A$1:$F$380,6,FALSE)),"－",VLOOKUP($AS914,技まとめ!$A$1:$F$380,6,FALSE))</f>
        <v>BL</v>
      </c>
      <c r="AU914" s="3">
        <f>IF(ISERROR(VLOOKUP($AS914,技まとめ!$A$1:$F$380,3,FALSE)),"－",VLOOKUP($AS914,技まとめ!$A$1:$F$380,3,FALSE))</f>
        <v>65</v>
      </c>
      <c r="AV914" s="3">
        <f>IF(ISERROR(VLOOKUP($AS914,技まとめ!$A$1:$F$380,5,FALSE)),"－",VLOOKUP($AS914,技まとめ!$A$1:$F$380,5,FALSE))</f>
        <v>42</v>
      </c>
      <c r="AW914" s="3" t="str">
        <f>IF($E914=IF(ISERROR(VLOOKUP($AS914,技まとめ!$A$1:$F$380,4,FALSE)),"－",VLOOKUP($AS914,技まとめ!$A$1:$F$380,4,FALSE)),"一致","")</f>
        <v/>
      </c>
      <c r="AX914" s="12" t="str">
        <f t="shared" si="202"/>
        <v>つちだるまのろいさばきのてっついぶんしんディフェンス</v>
      </c>
      <c r="AY914" s="12" t="str">
        <f t="shared" si="203"/>
        <v>つちだるまのろいさばきのてっついぶんしんディフェンス</v>
      </c>
      <c r="AZ914" s="12" t="str">
        <f t="shared" si="204"/>
        <v>つちだるまのろいさばきのてっついぶんしんディフェンス</v>
      </c>
      <c r="BA914" s="12" t="str">
        <f t="shared" si="205"/>
        <v>つちだるまのろいさばきのてっついぶんしんディフェンス</v>
      </c>
      <c r="BB914" s="11" t="str">
        <f t="shared" si="206"/>
        <v>SCDRBBBL</v>
      </c>
      <c r="BC914" s="11" t="str">
        <f t="shared" si="207"/>
        <v>SCDRBBBL</v>
      </c>
      <c r="BD914" s="11" t="str">
        <f t="shared" si="208"/>
        <v>SCDRBBBL</v>
      </c>
      <c r="BE914" s="11" t="str">
        <f t="shared" si="209"/>
        <v>SCDRBBBL</v>
      </c>
    </row>
    <row r="915" spans="1:57" ht="11.25" hidden="1" customHeight="1">
      <c r="A915" s="6">
        <v>913</v>
      </c>
      <c r="B915" s="7" t="s">
        <v>2214</v>
      </c>
      <c r="C915" s="8" t="s">
        <v>2215</v>
      </c>
      <c r="D915" s="7" t="s">
        <v>72</v>
      </c>
      <c r="E915" s="7" t="s">
        <v>73</v>
      </c>
      <c r="F915" s="7" t="s">
        <v>82</v>
      </c>
      <c r="G915" s="9">
        <v>94</v>
      </c>
      <c r="H915" s="9">
        <v>121</v>
      </c>
      <c r="I915" s="9">
        <v>49</v>
      </c>
      <c r="J915" s="9">
        <v>57</v>
      </c>
      <c r="K915" s="9">
        <v>53</v>
      </c>
      <c r="L915" s="9">
        <v>51</v>
      </c>
      <c r="M915" s="9">
        <v>60</v>
      </c>
      <c r="N915" s="9">
        <v>57</v>
      </c>
      <c r="O915" s="9">
        <v>51</v>
      </c>
      <c r="P915" s="9">
        <v>61</v>
      </c>
      <c r="Q915" s="10">
        <v>99</v>
      </c>
      <c r="R915" s="11">
        <v>46</v>
      </c>
      <c r="S915" s="11">
        <v>1</v>
      </c>
      <c r="T915" s="11">
        <v>101</v>
      </c>
      <c r="U915" s="11">
        <v>110</v>
      </c>
      <c r="V915" s="11">
        <v>1</v>
      </c>
      <c r="W915" s="11">
        <v>101</v>
      </c>
      <c r="X915" s="11">
        <f t="shared" si="196"/>
        <v>459</v>
      </c>
      <c r="Y915" s="11">
        <f t="shared" si="197"/>
        <v>4470</v>
      </c>
      <c r="Z915" s="11">
        <f t="shared" si="198"/>
        <v>2125</v>
      </c>
      <c r="AA915" s="11">
        <f t="shared" si="199"/>
        <v>4050</v>
      </c>
      <c r="AB915" s="11">
        <f t="shared" si="200"/>
        <v>4050</v>
      </c>
      <c r="AC915" s="6">
        <f t="shared" si="201"/>
        <v>4775</v>
      </c>
      <c r="AD915" s="9" t="s">
        <v>560</v>
      </c>
      <c r="AE915" s="3" t="str">
        <f>IF(ISERROR(VLOOKUP($AD915,技まとめ!$A$1:$F$380,6,FALSE)),"－",VLOOKUP($AD915,技まとめ!$A$1:$F$380,6,FALSE))</f>
        <v>BL</v>
      </c>
      <c r="AF915" s="3">
        <f>IF(ISERROR(VLOOKUP($AD915,技まとめ!$A$1:$F$380,3,FALSE)),"－",VLOOKUP($AD915,技まとめ!$A$1:$F$380,3,FALSE))</f>
        <v>28</v>
      </c>
      <c r="AG915" s="3">
        <f>IF(ISERROR(VLOOKUP($AD915,技まとめ!$A$1:$F$380,5,FALSE)),"－",VLOOKUP($AD915,技まとめ!$A$1:$F$380,5,FALSE))</f>
        <v>24</v>
      </c>
      <c r="AH915" s="3" t="str">
        <f>IF($E915=IF(ISERROR(VLOOKUP($AD915,技まとめ!$A$1:$F$380,4,FALSE)),"－",VLOOKUP($AD915,技まとめ!$A$1:$F$380,4,FALSE)),"一致","")</f>
        <v/>
      </c>
      <c r="AI915" s="9" t="s">
        <v>110</v>
      </c>
      <c r="AJ915" s="3" t="str">
        <f>IF(ISERROR(VLOOKUP($AI915,技まとめ!$A$1:$F$380,6,FALSE)),"－",VLOOKUP($AI915,技まとめ!$A$1:$F$380,6,FALSE))</f>
        <v>DR</v>
      </c>
      <c r="AK915" s="3">
        <f>IF(ISERROR(VLOOKUP($AI915,技まとめ!$A$1:$F$380,3,FALSE)),"－",VLOOKUP($AI915,技まとめ!$A$1:$F$380,3,FALSE))</f>
        <v>34</v>
      </c>
      <c r="AL915" s="3">
        <f>IF(ISERROR(VLOOKUP($AI915,技まとめ!$A$1:$F$380,5,FALSE)),"－",VLOOKUP($AI915,技まとめ!$A$1:$F$380,5,FALSE))</f>
        <v>27</v>
      </c>
      <c r="AM915" s="3" t="str">
        <f>IF($E915=IF(ISERROR(VLOOKUP($AI915,技まとめ!$A$1:$F$380,4,FALSE)),"－",VLOOKUP($AI915,技まとめ!$A$1:$F$380,4,FALSE)),"一致","")</f>
        <v/>
      </c>
      <c r="AN915" s="9" t="s">
        <v>177</v>
      </c>
      <c r="AO915" s="3" t="str">
        <f>IF(ISERROR(VLOOKUP($AN915,技まとめ!$A$1:$F$380,6,FALSE)),"－",VLOOKUP($AN915,技まとめ!$A$1:$F$380,6,FALSE))</f>
        <v>DR</v>
      </c>
      <c r="AP915" s="3">
        <f>IF(ISERROR(VLOOKUP($AN915,技まとめ!$A$1:$F$380,3,FALSE)),"－",VLOOKUP($AN915,技まとめ!$A$1:$F$380,3,FALSE))</f>
        <v>93</v>
      </c>
      <c r="AQ915" s="3">
        <f>IF(ISERROR(VLOOKUP($AN915,技まとめ!$A$1:$F$380,5,FALSE)),"－",VLOOKUP($AN915,技まとめ!$A$1:$F$380,5,FALSE))</f>
        <v>42</v>
      </c>
      <c r="AR915" s="3" t="str">
        <f>IF($E915=IF(ISERROR(VLOOKUP($AN915,技まとめ!$A$1:$F$380,4,FALSE)),"－",VLOOKUP($AN915,技まとめ!$A$1:$F$380,4,FALSE)),"一致","")</f>
        <v/>
      </c>
      <c r="AS915" s="9" t="s">
        <v>163</v>
      </c>
      <c r="AT915" s="3" t="str">
        <f>IF(ISERROR(VLOOKUP($AS915,技まとめ!$A$1:$F$380,6,FALSE)),"－",VLOOKUP($AS915,技まとめ!$A$1:$F$380,6,FALSE))</f>
        <v>BL</v>
      </c>
      <c r="AU915" s="3">
        <f>IF(ISERROR(VLOOKUP($AS915,技まとめ!$A$1:$F$380,3,FALSE)),"－",VLOOKUP($AS915,技まとめ!$A$1:$F$380,3,FALSE))</f>
        <v>59</v>
      </c>
      <c r="AV915" s="3">
        <f>IF(ISERROR(VLOOKUP($AS915,技まとめ!$A$1:$F$380,5,FALSE)),"－",VLOOKUP($AS915,技まとめ!$A$1:$F$380,5,FALSE))</f>
        <v>38</v>
      </c>
      <c r="AW915" s="3" t="str">
        <f>IF($E915=IF(ISERROR(VLOOKUP($AS915,技まとめ!$A$1:$F$380,4,FALSE)),"－",VLOOKUP($AS915,技まとめ!$A$1:$F$380,4,FALSE)),"一致","")</f>
        <v/>
      </c>
      <c r="AX915" s="12" t="str">
        <f t="shared" si="202"/>
        <v>ブレードアタックジグザグスパークジャッジスルー２サイクロン</v>
      </c>
      <c r="AY915" s="12" t="str">
        <f t="shared" si="203"/>
        <v>ブレードアタックジグザグスパークジャッジスルー２サイクロン</v>
      </c>
      <c r="AZ915" s="12" t="str">
        <f t="shared" si="204"/>
        <v>ブレードアタックジグザグスパークジャッジスルー２サイクロン</v>
      </c>
      <c r="BA915" s="12" t="str">
        <f t="shared" si="205"/>
        <v>ブレードアタックジグザグスパークジャッジスルー２サイクロン</v>
      </c>
      <c r="BB915" s="11" t="str">
        <f t="shared" si="206"/>
        <v>BLDRDRBL</v>
      </c>
      <c r="BC915" s="11" t="str">
        <f t="shared" si="207"/>
        <v>BLDRDRBL</v>
      </c>
      <c r="BD915" s="11" t="str">
        <f t="shared" si="208"/>
        <v>BLDRDRBL</v>
      </c>
      <c r="BE915" s="11" t="str">
        <f t="shared" si="209"/>
        <v>BLDRDRBL</v>
      </c>
    </row>
    <row r="916" spans="1:57" ht="11.25" hidden="1" customHeight="1">
      <c r="A916" s="6">
        <v>914</v>
      </c>
      <c r="B916" s="7" t="s">
        <v>2216</v>
      </c>
      <c r="C916" s="8" t="s">
        <v>2217</v>
      </c>
      <c r="D916" s="7" t="s">
        <v>72</v>
      </c>
      <c r="E916" s="7" t="s">
        <v>102</v>
      </c>
      <c r="F916" s="7" t="s">
        <v>74</v>
      </c>
      <c r="G916" s="9">
        <v>91</v>
      </c>
      <c r="H916" s="9">
        <v>129</v>
      </c>
      <c r="I916" s="9">
        <v>56</v>
      </c>
      <c r="J916" s="9">
        <v>57</v>
      </c>
      <c r="K916" s="9">
        <v>46</v>
      </c>
      <c r="L916" s="9">
        <v>59</v>
      </c>
      <c r="M916" s="9">
        <v>51</v>
      </c>
      <c r="N916" s="9">
        <v>57</v>
      </c>
      <c r="O916" s="9">
        <v>56</v>
      </c>
      <c r="P916" s="9">
        <v>42</v>
      </c>
      <c r="Q916" s="10">
        <v>106</v>
      </c>
      <c r="R916" s="11">
        <v>20</v>
      </c>
      <c r="S916" s="11">
        <v>1</v>
      </c>
      <c r="T916" s="11">
        <v>109</v>
      </c>
      <c r="U916" s="11">
        <v>101</v>
      </c>
      <c r="V916" s="11">
        <v>1</v>
      </c>
      <c r="W916" s="11">
        <v>106</v>
      </c>
      <c r="X916" s="11">
        <f t="shared" si="196"/>
        <v>444</v>
      </c>
      <c r="Y916" s="11">
        <f t="shared" si="197"/>
        <v>4775</v>
      </c>
      <c r="Z916" s="11">
        <f t="shared" si="198"/>
        <v>1240</v>
      </c>
      <c r="AA916" s="11">
        <f t="shared" si="199"/>
        <v>4355</v>
      </c>
      <c r="AB916" s="11">
        <f t="shared" si="200"/>
        <v>4355</v>
      </c>
      <c r="AC916" s="6">
        <f t="shared" si="201"/>
        <v>4990</v>
      </c>
      <c r="AD916" s="9" t="s">
        <v>274</v>
      </c>
      <c r="AE916" s="3" t="str">
        <f>IF(ISERROR(VLOOKUP($AD916,技まとめ!$A$1:$F$380,6,FALSE)),"－",VLOOKUP($AD916,技まとめ!$A$1:$F$380,6,FALSE))</f>
        <v>P1</v>
      </c>
      <c r="AF916" s="3">
        <f>IF(ISERROR(VLOOKUP($AD916,技まとめ!$A$1:$F$380,3,FALSE)),"－",VLOOKUP($AD916,技まとめ!$A$1:$F$380,3,FALSE))</f>
        <v>27</v>
      </c>
      <c r="AG916" s="3">
        <f>IF(ISERROR(VLOOKUP($AD916,技まとめ!$A$1:$F$380,5,FALSE)),"－",VLOOKUP($AD916,技まとめ!$A$1:$F$380,5,FALSE))</f>
        <v>25</v>
      </c>
      <c r="AH916" s="3" t="str">
        <f>IF($E916=IF(ISERROR(VLOOKUP($AD916,技まとめ!$A$1:$F$380,4,FALSE)),"－",VLOOKUP($AD916,技まとめ!$A$1:$F$380,4,FALSE)),"一致","")</f>
        <v>一致</v>
      </c>
      <c r="AI916" s="9" t="s">
        <v>686</v>
      </c>
      <c r="AJ916" s="3" t="str">
        <f>IF(ISERROR(VLOOKUP($AI916,技まとめ!$A$1:$F$380,6,FALSE)),"－",VLOOKUP($AI916,技まとめ!$A$1:$F$380,6,FALSE))</f>
        <v>DR</v>
      </c>
      <c r="AK916" s="3">
        <f>IF(ISERROR(VLOOKUP($AI916,技まとめ!$A$1:$F$380,3,FALSE)),"－",VLOOKUP($AI916,技まとめ!$A$1:$F$380,3,FALSE))</f>
        <v>34</v>
      </c>
      <c r="AL916" s="3">
        <f>IF(ISERROR(VLOOKUP($AI916,技まとめ!$A$1:$F$380,5,FALSE)),"－",VLOOKUP($AI916,技まとめ!$A$1:$F$380,5,FALSE))</f>
        <v>27</v>
      </c>
      <c r="AM916" s="3" t="str">
        <f>IF($E916=IF(ISERROR(VLOOKUP($AI916,技まとめ!$A$1:$F$380,4,FALSE)),"－",VLOOKUP($AI916,技まとめ!$A$1:$F$380,4,FALSE)),"一致","")</f>
        <v>一致</v>
      </c>
      <c r="AN916" s="9" t="s">
        <v>1334</v>
      </c>
      <c r="AO916" s="3" t="str">
        <f>IF(ISERROR(VLOOKUP($AN916,技まとめ!$A$1:$F$380,6,FALSE)),"－",VLOOKUP($AN916,技まとめ!$A$1:$F$380,6,FALSE))</f>
        <v>DR</v>
      </c>
      <c r="AP916" s="3">
        <f>IF(ISERROR(VLOOKUP($AN916,技まとめ!$A$1:$F$380,3,FALSE)),"－",VLOOKUP($AN916,技まとめ!$A$1:$F$380,3,FALSE))</f>
        <v>90</v>
      </c>
      <c r="AQ916" s="3">
        <f>IF(ISERROR(VLOOKUP($AN916,技まとめ!$A$1:$F$380,5,FALSE)),"－",VLOOKUP($AN916,技まとめ!$A$1:$F$380,5,FALSE))</f>
        <v>53</v>
      </c>
      <c r="AR916" s="3" t="str">
        <f>IF($E916=IF(ISERROR(VLOOKUP($AN916,技まとめ!$A$1:$F$380,4,FALSE)),"－",VLOOKUP($AN916,技まとめ!$A$1:$F$380,4,FALSE)),"一致","")</f>
        <v>一致</v>
      </c>
      <c r="AS916" s="9" t="s">
        <v>886</v>
      </c>
      <c r="AT916" s="3" t="str">
        <f>IF(ISERROR(VLOOKUP($AS916,技まとめ!$A$1:$F$380,6,FALSE)),"－",VLOOKUP($AS916,技まとめ!$A$1:$F$380,6,FALSE))</f>
        <v>CA</v>
      </c>
      <c r="AU916" s="3">
        <f>IF(ISERROR(VLOOKUP($AS916,技まとめ!$A$1:$F$380,3,FALSE)),"－",VLOOKUP($AS916,技まとめ!$A$1:$F$380,3,FALSE))</f>
        <v>58</v>
      </c>
      <c r="AV916" s="3">
        <f>IF(ISERROR(VLOOKUP($AS916,技まとめ!$A$1:$F$380,5,FALSE)),"－",VLOOKUP($AS916,技まとめ!$A$1:$F$380,5,FALSE))</f>
        <v>37</v>
      </c>
      <c r="AW916" s="3" t="str">
        <f>IF($E916=IF(ISERROR(VLOOKUP($AS916,技まとめ!$A$1:$F$380,4,FALSE)),"－",VLOOKUP($AS916,技まとめ!$A$1:$F$380,4,FALSE)),"一致","")</f>
        <v>一致</v>
      </c>
      <c r="AX916" s="12" t="str">
        <f t="shared" si="202"/>
        <v>ロケットこぶしヒートタックルフレイムベールかえんほうしゃ</v>
      </c>
      <c r="AY916" s="12" t="str">
        <f t="shared" si="203"/>
        <v>ロケットこぶしヒートタックルフレイムベールかえんほうしゃ</v>
      </c>
      <c r="AZ916" s="12" t="str">
        <f t="shared" si="204"/>
        <v>ロケットこぶしヒートタックルフレイムベールかえんほうしゃ</v>
      </c>
      <c r="BA916" s="12" t="str">
        <f t="shared" si="205"/>
        <v>ロケットこぶしヒートタックルフレイムベールかえんほうしゃ</v>
      </c>
      <c r="BB916" s="11" t="str">
        <f t="shared" si="206"/>
        <v>P1DRDRCA</v>
      </c>
      <c r="BC916" s="11" t="str">
        <f t="shared" si="207"/>
        <v>P1DRDRCA</v>
      </c>
      <c r="BD916" s="11" t="str">
        <f t="shared" si="208"/>
        <v>P1DRDRCA</v>
      </c>
      <c r="BE916" s="11" t="str">
        <f t="shared" si="209"/>
        <v>P1DRDRCA</v>
      </c>
    </row>
    <row r="917" spans="1:57" ht="11.25" hidden="1" customHeight="1">
      <c r="A917" s="6">
        <v>915</v>
      </c>
      <c r="B917" s="7" t="s">
        <v>2218</v>
      </c>
      <c r="C917" s="8" t="s">
        <v>2219</v>
      </c>
      <c r="D917" s="7" t="s">
        <v>72</v>
      </c>
      <c r="E917" s="7" t="s">
        <v>81</v>
      </c>
      <c r="F917" s="7" t="s">
        <v>128</v>
      </c>
      <c r="G917" s="9">
        <v>91</v>
      </c>
      <c r="H917" s="9">
        <v>113</v>
      </c>
      <c r="I917" s="9">
        <v>53</v>
      </c>
      <c r="J917" s="9">
        <v>57</v>
      </c>
      <c r="K917" s="9">
        <v>50</v>
      </c>
      <c r="L917" s="9">
        <v>47</v>
      </c>
      <c r="M917" s="9">
        <v>49</v>
      </c>
      <c r="N917" s="9">
        <v>52</v>
      </c>
      <c r="O917" s="9">
        <v>55</v>
      </c>
      <c r="P917" s="9">
        <v>55</v>
      </c>
      <c r="Q917" s="10">
        <v>103</v>
      </c>
      <c r="R917" s="11">
        <v>32</v>
      </c>
      <c r="S917" s="11">
        <v>1</v>
      </c>
      <c r="T917" s="11">
        <v>97</v>
      </c>
      <c r="U917" s="11">
        <v>99</v>
      </c>
      <c r="V917" s="11">
        <v>1</v>
      </c>
      <c r="W917" s="11">
        <v>105</v>
      </c>
      <c r="X917" s="11">
        <f t="shared" si="196"/>
        <v>438</v>
      </c>
      <c r="Y917" s="11">
        <f t="shared" si="197"/>
        <v>4650</v>
      </c>
      <c r="Z917" s="11">
        <f t="shared" si="198"/>
        <v>1655</v>
      </c>
      <c r="AA917" s="11">
        <f t="shared" si="199"/>
        <v>3930</v>
      </c>
      <c r="AB917" s="11">
        <f t="shared" si="200"/>
        <v>3930</v>
      </c>
      <c r="AC917" s="6">
        <f t="shared" si="201"/>
        <v>4565</v>
      </c>
      <c r="AD917" s="9" t="s">
        <v>388</v>
      </c>
      <c r="AE917" s="3" t="str">
        <f>IF(ISERROR(VLOOKUP($AD917,技まとめ!$A$1:$F$380,6,FALSE)),"－",VLOOKUP($AD917,技まとめ!$A$1:$F$380,6,FALSE))</f>
        <v>NS</v>
      </c>
      <c r="AF917" s="3">
        <f>IF(ISERROR(VLOOKUP($AD917,技まとめ!$A$1:$F$380,3,FALSE)),"－",VLOOKUP($AD917,技まとめ!$A$1:$F$380,3,FALSE))</f>
        <v>31</v>
      </c>
      <c r="AG917" s="3">
        <f>IF(ISERROR(VLOOKUP($AD917,技まとめ!$A$1:$F$380,5,FALSE)),"－",VLOOKUP($AD917,技まとめ!$A$1:$F$380,5,FALSE))</f>
        <v>22</v>
      </c>
      <c r="AH917" s="3" t="str">
        <f>IF($E917=IF(ISERROR(VLOOKUP($AD917,技まとめ!$A$1:$F$380,4,FALSE)),"－",VLOOKUP($AD917,技まとめ!$A$1:$F$380,4,FALSE)),"一致","")</f>
        <v/>
      </c>
      <c r="AI917" s="9" t="s">
        <v>217</v>
      </c>
      <c r="AJ917" s="3" t="str">
        <f>IF(ISERROR(VLOOKUP($AI917,技まとめ!$A$1:$F$380,6,FALSE)),"－",VLOOKUP($AI917,技まとめ!$A$1:$F$380,6,FALSE))</f>
        <v>NS</v>
      </c>
      <c r="AK917" s="3">
        <f>IF(ISERROR(VLOOKUP($AI917,技まとめ!$A$1:$F$380,3,FALSE)),"－",VLOOKUP($AI917,技まとめ!$A$1:$F$380,3,FALSE))</f>
        <v>51</v>
      </c>
      <c r="AL917" s="3">
        <f>IF(ISERROR(VLOOKUP($AI917,技まとめ!$A$1:$F$380,5,FALSE)),"－",VLOOKUP($AI917,技まとめ!$A$1:$F$380,5,FALSE))</f>
        <v>31</v>
      </c>
      <c r="AM917" s="3" t="str">
        <f>IF($E917=IF(ISERROR(VLOOKUP($AI917,技まとめ!$A$1:$F$380,4,FALSE)),"－",VLOOKUP($AI917,技まとめ!$A$1:$F$380,4,FALSE)),"一致","")</f>
        <v/>
      </c>
      <c r="AN917" s="9" t="s">
        <v>273</v>
      </c>
      <c r="AO917" s="3" t="str">
        <f>IF(ISERROR(VLOOKUP($AN917,技まとめ!$A$1:$F$380,6,FALSE)),"－",VLOOKUP($AN917,技まとめ!$A$1:$F$380,6,FALSE))</f>
        <v>BL</v>
      </c>
      <c r="AP917" s="3">
        <f>IF(ISERROR(VLOOKUP($AN917,技まとめ!$A$1:$F$380,3,FALSE)),"－",VLOOKUP($AN917,技まとめ!$A$1:$F$380,3,FALSE))</f>
        <v>17</v>
      </c>
      <c r="AQ917" s="3">
        <f>IF(ISERROR(VLOOKUP($AN917,技まとめ!$A$1:$F$380,5,FALSE)),"－",VLOOKUP($AN917,技まとめ!$A$1:$F$380,5,FALSE))</f>
        <v>20</v>
      </c>
      <c r="AR917" s="3" t="str">
        <f>IF($E917=IF(ISERROR(VLOOKUP($AN917,技まとめ!$A$1:$F$380,4,FALSE)),"－",VLOOKUP($AN917,技まとめ!$A$1:$F$380,4,FALSE)),"一致","")</f>
        <v/>
      </c>
      <c r="AS917" s="9" t="s">
        <v>308</v>
      </c>
      <c r="AT917" s="3" t="str">
        <f>IF(ISERROR(VLOOKUP($AS917,技まとめ!$A$1:$F$380,6,FALSE)),"－",VLOOKUP($AS917,技まとめ!$A$1:$F$380,6,FALSE))</f>
        <v>DR</v>
      </c>
      <c r="AU917" s="3">
        <f>IF(ISERROR(VLOOKUP($AS917,技まとめ!$A$1:$F$380,3,FALSE)),"－",VLOOKUP($AS917,技まとめ!$A$1:$F$380,3,FALSE))</f>
        <v>28</v>
      </c>
      <c r="AV917" s="3">
        <f>IF(ISERROR(VLOOKUP($AS917,技まとめ!$A$1:$F$380,5,FALSE)),"－",VLOOKUP($AS917,技まとめ!$A$1:$F$380,5,FALSE))</f>
        <v>24</v>
      </c>
      <c r="AW917" s="3" t="str">
        <f>IF($E917=IF(ISERROR(VLOOKUP($AS917,技まとめ!$A$1:$F$380,4,FALSE)),"－",VLOOKUP($AS917,技まとめ!$A$1:$F$380,4,FALSE)),"一致","")</f>
        <v/>
      </c>
      <c r="AX917" s="12" t="str">
        <f t="shared" si="202"/>
        <v>メテオアタッククンフーヘッドしこふみスーパーアルマジロ</v>
      </c>
      <c r="AY917" s="12" t="str">
        <f t="shared" si="203"/>
        <v>メテオアタッククンフーヘッドしこふみスーパーアルマジロ</v>
      </c>
      <c r="AZ917" s="12" t="str">
        <f t="shared" si="204"/>
        <v>メテオアタッククンフーヘッドしこふみスーパーアルマジロ</v>
      </c>
      <c r="BA917" s="12" t="str">
        <f t="shared" si="205"/>
        <v>メテオアタッククンフーヘッドしこふみスーパーアルマジロ</v>
      </c>
      <c r="BB917" s="11" t="str">
        <f t="shared" si="206"/>
        <v>NSNSBLDR</v>
      </c>
      <c r="BC917" s="11" t="str">
        <f t="shared" si="207"/>
        <v>NSNSBLDR</v>
      </c>
      <c r="BD917" s="11" t="str">
        <f t="shared" si="208"/>
        <v>NSNSBLDR</v>
      </c>
      <c r="BE917" s="11" t="str">
        <f t="shared" si="209"/>
        <v>NSNSBLDR</v>
      </c>
    </row>
    <row r="918" spans="1:57" ht="11.25" hidden="1" customHeight="1">
      <c r="A918" s="6">
        <v>916</v>
      </c>
      <c r="B918" s="7" t="s">
        <v>2220</v>
      </c>
      <c r="C918" s="8" t="s">
        <v>2221</v>
      </c>
      <c r="D918" s="7" t="s">
        <v>72</v>
      </c>
      <c r="E918" s="7" t="s">
        <v>102</v>
      </c>
      <c r="F918" s="7" t="s">
        <v>82</v>
      </c>
      <c r="G918" s="9">
        <v>121</v>
      </c>
      <c r="H918" s="9">
        <v>100</v>
      </c>
      <c r="I918" s="9">
        <v>45</v>
      </c>
      <c r="J918" s="9">
        <v>42</v>
      </c>
      <c r="K918" s="9">
        <v>36</v>
      </c>
      <c r="L918" s="9">
        <v>56</v>
      </c>
      <c r="M918" s="9">
        <v>65</v>
      </c>
      <c r="N918" s="9">
        <v>53</v>
      </c>
      <c r="O918" s="9">
        <v>55</v>
      </c>
      <c r="P918" s="9">
        <v>73</v>
      </c>
      <c r="Q918" s="10">
        <v>95</v>
      </c>
      <c r="R918" s="11">
        <v>22</v>
      </c>
      <c r="S918" s="11">
        <v>1</v>
      </c>
      <c r="T918" s="11">
        <v>106</v>
      </c>
      <c r="U918" s="11">
        <v>115</v>
      </c>
      <c r="V918" s="11">
        <v>1</v>
      </c>
      <c r="W918" s="11">
        <v>105</v>
      </c>
      <c r="X918" s="11">
        <f t="shared" si="196"/>
        <v>445</v>
      </c>
      <c r="Y918" s="11">
        <f t="shared" si="197"/>
        <v>4330</v>
      </c>
      <c r="Z918" s="11">
        <f t="shared" si="198"/>
        <v>1305</v>
      </c>
      <c r="AA918" s="11">
        <f t="shared" si="199"/>
        <v>4245</v>
      </c>
      <c r="AB918" s="11">
        <f t="shared" si="200"/>
        <v>4245</v>
      </c>
      <c r="AC918" s="6">
        <f t="shared" si="201"/>
        <v>4875</v>
      </c>
      <c r="AD918" s="9" t="s">
        <v>5012</v>
      </c>
      <c r="AE918" s="3" t="str">
        <f>IF(ISERROR(VLOOKUP($AD918,技まとめ!$A$1:$F$380,6,FALSE)),"－",VLOOKUP($AD918,技まとめ!$A$1:$F$380,6,FALSE))</f>
        <v>－</v>
      </c>
      <c r="AF918" s="3">
        <f>IF(ISERROR(VLOOKUP($AD918,技まとめ!$A$1:$F$380,3,FALSE)),"－",VLOOKUP($AD918,技まとめ!$A$1:$F$380,3,FALSE))</f>
        <v>0</v>
      </c>
      <c r="AG918" s="3">
        <f>IF(ISERROR(VLOOKUP($AD918,技まとめ!$A$1:$F$380,5,FALSE)),"－",VLOOKUP($AD918,技まとめ!$A$1:$F$380,5,FALSE))</f>
        <v>0</v>
      </c>
      <c r="AH918" s="3" t="str">
        <f>IF($E918=IF(ISERROR(VLOOKUP($AD918,技まとめ!$A$1:$F$380,4,FALSE)),"－",VLOOKUP($AD918,技まとめ!$A$1:$F$380,4,FALSE)),"一致","")</f>
        <v/>
      </c>
      <c r="AI918" s="9" t="s">
        <v>214</v>
      </c>
      <c r="AJ918" s="3" t="str">
        <f>IF(ISERROR(VLOOKUP($AI918,技まとめ!$A$1:$F$380,6,FALSE)),"－",VLOOKUP($AI918,技まとめ!$A$1:$F$380,6,FALSE))</f>
        <v>DR</v>
      </c>
      <c r="AK918" s="3">
        <f>IF(ISERROR(VLOOKUP($AI918,技まとめ!$A$1:$F$380,3,FALSE)),"－",VLOOKUP($AI918,技まとめ!$A$1:$F$380,3,FALSE))</f>
        <v>27</v>
      </c>
      <c r="AL918" s="3">
        <f>IF(ISERROR(VLOOKUP($AI918,技まとめ!$A$1:$F$380,5,FALSE)),"－",VLOOKUP($AI918,技まとめ!$A$1:$F$380,5,FALSE))</f>
        <v>25</v>
      </c>
      <c r="AM918" s="3" t="str">
        <f>IF($E918=IF(ISERROR(VLOOKUP($AI918,技まとめ!$A$1:$F$380,4,FALSE)),"－",VLOOKUP($AI918,技まとめ!$A$1:$F$380,4,FALSE)),"一致","")</f>
        <v/>
      </c>
      <c r="AN918" s="9" t="s">
        <v>90</v>
      </c>
      <c r="AO918" s="3" t="str">
        <f>IF(ISERROR(VLOOKUP($AN918,技まとめ!$A$1:$F$380,6,FALSE)),"－",VLOOKUP($AN918,技まとめ!$A$1:$F$380,6,FALSE))</f>
        <v>DR</v>
      </c>
      <c r="AP918" s="3">
        <f>IF(ISERROR(VLOOKUP($AN918,技まとめ!$A$1:$F$380,3,FALSE)),"－",VLOOKUP($AN918,技まとめ!$A$1:$F$380,3,FALSE))</f>
        <v>46</v>
      </c>
      <c r="AQ918" s="3">
        <f>IF(ISERROR(VLOOKUP($AN918,技まとめ!$A$1:$F$380,5,FALSE)),"－",VLOOKUP($AN918,技まとめ!$A$1:$F$380,5,FALSE))</f>
        <v>33</v>
      </c>
      <c r="AR918" s="3" t="str">
        <f>IF($E918=IF(ISERROR(VLOOKUP($AN918,技まとめ!$A$1:$F$380,4,FALSE)),"－",VLOOKUP($AN918,技まとめ!$A$1:$F$380,4,FALSE)),"一致","")</f>
        <v/>
      </c>
      <c r="AS918" s="9" t="s">
        <v>173</v>
      </c>
      <c r="AT918" s="3" t="str">
        <f>IF(ISERROR(VLOOKUP($AS918,技まとめ!$A$1:$F$380,6,FALSE)),"－",VLOOKUP($AS918,技まとめ!$A$1:$F$380,6,FALSE))</f>
        <v>DR</v>
      </c>
      <c r="AU918" s="3">
        <f>IF(ISERROR(VLOOKUP($AS918,技まとめ!$A$1:$F$380,3,FALSE)),"－",VLOOKUP($AS918,技まとめ!$A$1:$F$380,3,FALSE))</f>
        <v>65</v>
      </c>
      <c r="AV918" s="3">
        <f>IF(ISERROR(VLOOKUP($AS918,技まとめ!$A$1:$F$380,5,FALSE)),"－",VLOOKUP($AS918,技まとめ!$A$1:$F$380,5,FALSE))</f>
        <v>42</v>
      </c>
      <c r="AW918" s="3" t="str">
        <f>IF($E918=IF(ISERROR(VLOOKUP($AS918,技まとめ!$A$1:$F$380,4,FALSE)),"－",VLOOKUP($AS918,技まとめ!$A$1:$F$380,4,FALSE)),"一致","")</f>
        <v/>
      </c>
      <c r="AX918" s="12" t="str">
        <f t="shared" si="202"/>
        <v>クリティカル！ムーンサルトモグラフェイントぶんしんフェイント</v>
      </c>
      <c r="AY918" s="12" t="str">
        <f t="shared" si="203"/>
        <v>クリティカル！ムーンサルトモグラフェイントぶんしんフェイント</v>
      </c>
      <c r="AZ918" s="12" t="str">
        <f t="shared" si="204"/>
        <v>クリティカル！ムーンサルトモグラフェイントぶんしんフェイント</v>
      </c>
      <c r="BA918" s="12" t="str">
        <f t="shared" si="205"/>
        <v>クリティカル！ムーンサルトモグラフェイントぶんしんフェイント</v>
      </c>
      <c r="BB918" s="11" t="str">
        <f t="shared" si="206"/>
        <v>－DRDRDR</v>
      </c>
      <c r="BC918" s="11" t="str">
        <f t="shared" si="207"/>
        <v>－DRDRDR</v>
      </c>
      <c r="BD918" s="11" t="str">
        <f t="shared" si="208"/>
        <v>－DRDRDR</v>
      </c>
      <c r="BE918" s="11" t="str">
        <f t="shared" si="209"/>
        <v>－DRDRDR</v>
      </c>
    </row>
    <row r="919" spans="1:57" ht="11.25" hidden="1" customHeight="1">
      <c r="A919" s="6">
        <v>917</v>
      </c>
      <c r="B919" s="7" t="s">
        <v>2222</v>
      </c>
      <c r="C919" s="8" t="s">
        <v>2223</v>
      </c>
      <c r="D919" s="7" t="s">
        <v>72</v>
      </c>
      <c r="E919" s="7" t="s">
        <v>81</v>
      </c>
      <c r="F919" s="7" t="s">
        <v>128</v>
      </c>
      <c r="G919" s="9">
        <v>99</v>
      </c>
      <c r="H919" s="9">
        <v>128</v>
      </c>
      <c r="I919" s="9">
        <v>54</v>
      </c>
      <c r="J919" s="9">
        <v>54</v>
      </c>
      <c r="K919" s="9">
        <v>50</v>
      </c>
      <c r="L919" s="9">
        <v>47</v>
      </c>
      <c r="M919" s="9">
        <v>46</v>
      </c>
      <c r="N919" s="9">
        <v>56</v>
      </c>
      <c r="O919" s="9">
        <v>56</v>
      </c>
      <c r="P919" s="9">
        <v>65</v>
      </c>
      <c r="Q919" s="10">
        <v>104</v>
      </c>
      <c r="R919" s="11">
        <v>43</v>
      </c>
      <c r="S919" s="11">
        <v>1</v>
      </c>
      <c r="T919" s="11">
        <v>97</v>
      </c>
      <c r="U919" s="11">
        <v>96</v>
      </c>
      <c r="V919" s="11">
        <v>1</v>
      </c>
      <c r="W919" s="11">
        <v>106</v>
      </c>
      <c r="X919" s="11">
        <f t="shared" si="196"/>
        <v>448</v>
      </c>
      <c r="Y919" s="11">
        <f t="shared" si="197"/>
        <v>4695</v>
      </c>
      <c r="Z919" s="11">
        <f t="shared" si="198"/>
        <v>2045</v>
      </c>
      <c r="AA919" s="11">
        <f t="shared" si="199"/>
        <v>3935</v>
      </c>
      <c r="AB919" s="11">
        <f t="shared" si="200"/>
        <v>3935</v>
      </c>
      <c r="AC919" s="6">
        <f t="shared" si="201"/>
        <v>4625</v>
      </c>
      <c r="AD919" s="9" t="s">
        <v>122</v>
      </c>
      <c r="AE919" s="3" t="str">
        <f>IF(ISERROR(VLOOKUP($AD919,技まとめ!$A$1:$F$380,6,FALSE)),"－",VLOOKUP($AD919,技まとめ!$A$1:$F$380,6,FALSE))</f>
        <v>NS</v>
      </c>
      <c r="AF919" s="3">
        <f>IF(ISERROR(VLOOKUP($AD919,技まとめ!$A$1:$F$380,3,FALSE)),"－",VLOOKUP($AD919,技まとめ!$A$1:$F$380,3,FALSE))</f>
        <v>25</v>
      </c>
      <c r="AG919" s="3">
        <f>IF(ISERROR(VLOOKUP($AD919,技まとめ!$A$1:$F$380,5,FALSE)),"－",VLOOKUP($AD919,技まとめ!$A$1:$F$380,5,FALSE))</f>
        <v>20</v>
      </c>
      <c r="AH919" s="3" t="str">
        <f>IF($E919=IF(ISERROR(VLOOKUP($AD919,技まとめ!$A$1:$F$380,4,FALSE)),"－",VLOOKUP($AD919,技まとめ!$A$1:$F$380,4,FALSE)),"一致","")</f>
        <v/>
      </c>
      <c r="AI919" s="9" t="s">
        <v>182</v>
      </c>
      <c r="AJ919" s="3" t="str">
        <f>IF(ISERROR(VLOOKUP($AI919,技まとめ!$A$1:$F$380,6,FALSE)),"－",VLOOKUP($AI919,技まとめ!$A$1:$F$380,6,FALSE))</f>
        <v>SC</v>
      </c>
      <c r="AK919" s="3">
        <f>IF(ISERROR(VLOOKUP($AI919,技まとめ!$A$1:$F$380,3,FALSE)),"－",VLOOKUP($AI919,技まとめ!$A$1:$F$380,3,FALSE))</f>
        <v>31</v>
      </c>
      <c r="AL919" s="3">
        <f>IF(ISERROR(VLOOKUP($AI919,技まとめ!$A$1:$F$380,5,FALSE)),"－",VLOOKUP($AI919,技まとめ!$A$1:$F$380,5,FALSE))</f>
        <v>22</v>
      </c>
      <c r="AM919" s="3" t="str">
        <f>IF($E919=IF(ISERROR(VLOOKUP($AI919,技まとめ!$A$1:$F$380,4,FALSE)),"－",VLOOKUP($AI919,技まとめ!$A$1:$F$380,4,FALSE)),"一致","")</f>
        <v/>
      </c>
      <c r="AN919" s="9" t="s">
        <v>301</v>
      </c>
      <c r="AO919" s="3" t="str">
        <f>IF(ISERROR(VLOOKUP($AN919,技まとめ!$A$1:$F$380,6,FALSE)),"－",VLOOKUP($AN919,技まとめ!$A$1:$F$380,6,FALSE))</f>
        <v>LS</v>
      </c>
      <c r="AP919" s="3">
        <f>IF(ISERROR(VLOOKUP($AN919,技まとめ!$A$1:$F$380,3,FALSE)),"－",VLOOKUP($AN919,技まとめ!$A$1:$F$380,3,FALSE))</f>
        <v>55</v>
      </c>
      <c r="AQ919" s="3">
        <f>IF(ISERROR(VLOOKUP($AN919,技まとめ!$A$1:$F$380,5,FALSE)),"－",VLOOKUP($AN919,技まとめ!$A$1:$F$380,5,FALSE))</f>
        <v>40</v>
      </c>
      <c r="AR919" s="3" t="str">
        <f>IF($E919=IF(ISERROR(VLOOKUP($AN919,技まとめ!$A$1:$F$380,4,FALSE)),"－",VLOOKUP($AN919,技まとめ!$A$1:$F$380,4,FALSE)),"一致","")</f>
        <v>一致</v>
      </c>
      <c r="AS919" s="9" t="s">
        <v>420</v>
      </c>
      <c r="AT919" s="3" t="str">
        <f>IF(ISERROR(VLOOKUP($AS919,技まとめ!$A$1:$F$380,6,FALSE)),"－",VLOOKUP($AS919,技まとめ!$A$1:$F$380,6,FALSE))</f>
        <v>BS</v>
      </c>
      <c r="AU919" s="3">
        <f>IF(ISERROR(VLOOKUP($AS919,技まとめ!$A$1:$F$380,3,FALSE)),"－",VLOOKUP($AS919,技まとめ!$A$1:$F$380,3,FALSE))</f>
        <v>62</v>
      </c>
      <c r="AV919" s="3">
        <f>IF(ISERROR(VLOOKUP($AS919,技まとめ!$A$1:$F$380,5,FALSE)),"－",VLOOKUP($AS919,技まとめ!$A$1:$F$380,5,FALSE))</f>
        <v>37</v>
      </c>
      <c r="AW919" s="3" t="str">
        <f>IF($E919=IF(ISERROR(VLOOKUP($AS919,技まとめ!$A$1:$F$380,4,FALSE)),"－",VLOOKUP($AS919,技まとめ!$A$1:$F$380,4,FALSE)),"一致","")</f>
        <v>一致</v>
      </c>
      <c r="AX919" s="12" t="str">
        <f t="shared" si="202"/>
        <v>グレネードショットひゃくれつショットツナミブーストイナズマおとし</v>
      </c>
      <c r="AY919" s="12" t="str">
        <f t="shared" si="203"/>
        <v>グレネードショットひゃくれつショットツナミブーストイナズマおとし</v>
      </c>
      <c r="AZ919" s="12" t="str">
        <f t="shared" si="204"/>
        <v>グレネードショットひゃくれつショットツナミブーストイナズマおとし</v>
      </c>
      <c r="BA919" s="12" t="str">
        <f t="shared" si="205"/>
        <v>グレネードショットひゃくれつショットツナミブーストイナズマおとし</v>
      </c>
      <c r="BB919" s="11" t="str">
        <f t="shared" si="206"/>
        <v>NSSCLSBS</v>
      </c>
      <c r="BC919" s="11" t="str">
        <f t="shared" si="207"/>
        <v>NSSCLSBS</v>
      </c>
      <c r="BD919" s="11" t="str">
        <f t="shared" si="208"/>
        <v>NSSCLSBS</v>
      </c>
      <c r="BE919" s="11" t="str">
        <f t="shared" si="209"/>
        <v>NSSCLSBS</v>
      </c>
    </row>
    <row r="920" spans="1:57" ht="11.25" hidden="1" customHeight="1">
      <c r="A920" s="6">
        <v>918</v>
      </c>
      <c r="B920" s="7" t="s">
        <v>2224</v>
      </c>
      <c r="C920" s="8" t="s">
        <v>2225</v>
      </c>
      <c r="D920" s="7" t="s">
        <v>72</v>
      </c>
      <c r="E920" s="7" t="s">
        <v>102</v>
      </c>
      <c r="F920" s="7" t="s">
        <v>128</v>
      </c>
      <c r="G920" s="9">
        <v>120</v>
      </c>
      <c r="H920" s="9">
        <v>109</v>
      </c>
      <c r="I920" s="9">
        <v>55</v>
      </c>
      <c r="J920" s="9">
        <v>60</v>
      </c>
      <c r="K920" s="9">
        <v>52</v>
      </c>
      <c r="L920" s="9">
        <v>59</v>
      </c>
      <c r="M920" s="9">
        <v>51</v>
      </c>
      <c r="N920" s="9">
        <v>57</v>
      </c>
      <c r="O920" s="9">
        <v>53</v>
      </c>
      <c r="P920" s="9">
        <v>24</v>
      </c>
      <c r="Q920" s="10">
        <v>105</v>
      </c>
      <c r="R920" s="11">
        <v>11</v>
      </c>
      <c r="S920" s="11">
        <v>1</v>
      </c>
      <c r="T920" s="11">
        <v>109</v>
      </c>
      <c r="U920" s="11">
        <v>101</v>
      </c>
      <c r="V920" s="11">
        <v>1</v>
      </c>
      <c r="W920" s="11">
        <v>103</v>
      </c>
      <c r="X920" s="11">
        <f t="shared" si="196"/>
        <v>431</v>
      </c>
      <c r="Y920" s="11">
        <f t="shared" si="197"/>
        <v>4720</v>
      </c>
      <c r="Z920" s="11">
        <f t="shared" si="198"/>
        <v>910</v>
      </c>
      <c r="AA920" s="11">
        <f t="shared" si="199"/>
        <v>4340</v>
      </c>
      <c r="AB920" s="11">
        <f t="shared" si="200"/>
        <v>4340</v>
      </c>
      <c r="AC920" s="6">
        <f t="shared" si="201"/>
        <v>4930</v>
      </c>
      <c r="AD920" s="9" t="s">
        <v>283</v>
      </c>
      <c r="AE920" s="3" t="str">
        <f>IF(ISERROR(VLOOKUP($AD920,技まとめ!$A$1:$F$380,6,FALSE)),"－",VLOOKUP($AD920,技まとめ!$A$1:$F$380,6,FALSE))</f>
        <v>NS</v>
      </c>
      <c r="AF920" s="3">
        <f>IF(ISERROR(VLOOKUP($AD920,技まとめ!$A$1:$F$380,3,FALSE)),"－",VLOOKUP($AD920,技まとめ!$A$1:$F$380,3,FALSE))</f>
        <v>27</v>
      </c>
      <c r="AG920" s="3">
        <f>IF(ISERROR(VLOOKUP($AD920,技まとめ!$A$1:$F$380,5,FALSE)),"－",VLOOKUP($AD920,技まとめ!$A$1:$F$380,5,FALSE))</f>
        <v>20</v>
      </c>
      <c r="AH920" s="3" t="str">
        <f>IF($E920=IF(ISERROR(VLOOKUP($AD920,技まとめ!$A$1:$F$380,4,FALSE)),"－",VLOOKUP($AD920,技まとめ!$A$1:$F$380,4,FALSE)),"一致","")</f>
        <v/>
      </c>
      <c r="AI920" s="9" t="s">
        <v>215</v>
      </c>
      <c r="AJ920" s="3" t="str">
        <f>IF(ISERROR(VLOOKUP($AI920,技まとめ!$A$1:$F$380,6,FALSE)),"－",VLOOKUP($AI920,技まとめ!$A$1:$F$380,6,FALSE))</f>
        <v>DR</v>
      </c>
      <c r="AK920" s="3">
        <f>IF(ISERROR(VLOOKUP($AI920,技まとめ!$A$1:$F$380,3,FALSE)),"－",VLOOKUP($AI920,技まとめ!$A$1:$F$380,3,FALSE))</f>
        <v>15</v>
      </c>
      <c r="AL920" s="3">
        <f>IF(ISERROR(VLOOKUP($AI920,技まとめ!$A$1:$F$380,5,FALSE)),"－",VLOOKUP($AI920,技まとめ!$A$1:$F$380,5,FALSE))</f>
        <v>20</v>
      </c>
      <c r="AM920" s="3" t="str">
        <f>IF($E920=IF(ISERROR(VLOOKUP($AI920,技まとめ!$A$1:$F$380,4,FALSE)),"－",VLOOKUP($AI920,技まとめ!$A$1:$F$380,4,FALSE)),"一致","")</f>
        <v/>
      </c>
      <c r="AN920" s="9" t="s">
        <v>426</v>
      </c>
      <c r="AO920" s="3" t="str">
        <f>IF(ISERROR(VLOOKUP($AN920,技まとめ!$A$1:$F$380,6,FALSE)),"－",VLOOKUP($AN920,技まとめ!$A$1:$F$380,6,FALSE))</f>
        <v>NS</v>
      </c>
      <c r="AP920" s="3">
        <f>IF(ISERROR(VLOOKUP($AN920,技まとめ!$A$1:$F$380,3,FALSE)),"－",VLOOKUP($AN920,技まとめ!$A$1:$F$380,3,FALSE))</f>
        <v>57</v>
      </c>
      <c r="AQ920" s="3">
        <f>IF(ISERROR(VLOOKUP($AN920,技まとめ!$A$1:$F$380,5,FALSE)),"－",VLOOKUP($AN920,技まとめ!$A$1:$F$380,5,FALSE))</f>
        <v>34</v>
      </c>
      <c r="AR920" s="3" t="str">
        <f>IF($E920=IF(ISERROR(VLOOKUP($AN920,技まとめ!$A$1:$F$380,4,FALSE)),"－",VLOOKUP($AN920,技まとめ!$A$1:$F$380,4,FALSE)),"一致","")</f>
        <v>一致</v>
      </c>
      <c r="AS920" s="9" t="s">
        <v>590</v>
      </c>
      <c r="AT920" s="3" t="str">
        <f>IF(ISERROR(VLOOKUP($AS920,技まとめ!$A$1:$F$380,6,FALSE)),"－",VLOOKUP($AS920,技まとめ!$A$1:$F$380,6,FALSE))</f>
        <v>BL</v>
      </c>
      <c r="AU920" s="3">
        <f>IF(ISERROR(VLOOKUP($AS920,技まとめ!$A$1:$F$380,3,FALSE)),"－",VLOOKUP($AS920,技まとめ!$A$1:$F$380,3,FALSE))</f>
        <v>27</v>
      </c>
      <c r="AV920" s="3">
        <f>IF(ISERROR(VLOOKUP($AS920,技まとめ!$A$1:$F$380,5,FALSE)),"－",VLOOKUP($AS920,技まとめ!$A$1:$F$380,5,FALSE))</f>
        <v>25</v>
      </c>
      <c r="AW920" s="3" t="str">
        <f>IF($E920=IF(ISERROR(VLOOKUP($AS920,技まとめ!$A$1:$F$380,4,FALSE)),"－",VLOOKUP($AS920,技まとめ!$A$1:$F$380,4,FALSE)),"一致","")</f>
        <v>一致</v>
      </c>
      <c r="AX920" s="12" t="str">
        <f t="shared" si="202"/>
        <v>サイコショットたつまきせんぷうシャインドライブフォトンフラッシュ</v>
      </c>
      <c r="AY920" s="12" t="str">
        <f t="shared" si="203"/>
        <v>サイコショットたつまきせんぷうシャインドライブフォトンフラッシュ</v>
      </c>
      <c r="AZ920" s="12" t="str">
        <f t="shared" si="204"/>
        <v>サイコショットたつまきせんぷうシャインドライブフォトンフラッシュ</v>
      </c>
      <c r="BA920" s="12" t="str">
        <f t="shared" si="205"/>
        <v>サイコショットたつまきせんぷうシャインドライブフォトンフラッシュ</v>
      </c>
      <c r="BB920" s="11" t="str">
        <f t="shared" si="206"/>
        <v>NSDRNSBL</v>
      </c>
      <c r="BC920" s="11" t="str">
        <f t="shared" si="207"/>
        <v>NSDRNSBL</v>
      </c>
      <c r="BD920" s="11" t="str">
        <f t="shared" si="208"/>
        <v>NSDRNSBL</v>
      </c>
      <c r="BE920" s="11" t="str">
        <f t="shared" si="209"/>
        <v>NSDRNSBL</v>
      </c>
    </row>
    <row r="921" spans="1:57" ht="11.25" hidden="1" customHeight="1">
      <c r="A921" s="6">
        <v>919</v>
      </c>
      <c r="B921" s="7" t="s">
        <v>2226</v>
      </c>
      <c r="C921" s="8" t="s">
        <v>2227</v>
      </c>
      <c r="D921" s="7" t="s">
        <v>72</v>
      </c>
      <c r="E921" s="7" t="s">
        <v>81</v>
      </c>
      <c r="F921" s="7" t="s">
        <v>82</v>
      </c>
      <c r="G921" s="9">
        <v>120</v>
      </c>
      <c r="H921" s="9">
        <v>113</v>
      </c>
      <c r="I921" s="9">
        <v>51</v>
      </c>
      <c r="J921" s="9">
        <v>57</v>
      </c>
      <c r="K921" s="9">
        <v>54</v>
      </c>
      <c r="L921" s="9">
        <v>62</v>
      </c>
      <c r="M921" s="9">
        <v>57</v>
      </c>
      <c r="N921" s="9">
        <v>57</v>
      </c>
      <c r="O921" s="9">
        <v>51</v>
      </c>
      <c r="P921" s="9">
        <v>36</v>
      </c>
      <c r="Q921" s="10">
        <v>101</v>
      </c>
      <c r="R921" s="11">
        <v>22</v>
      </c>
      <c r="S921" s="11">
        <v>1</v>
      </c>
      <c r="T921" s="11">
        <v>112</v>
      </c>
      <c r="U921" s="11">
        <v>107</v>
      </c>
      <c r="V921" s="11">
        <v>1</v>
      </c>
      <c r="W921" s="11">
        <v>101</v>
      </c>
      <c r="X921" s="11">
        <f t="shared" si="196"/>
        <v>445</v>
      </c>
      <c r="Y921" s="11">
        <f t="shared" si="197"/>
        <v>4550</v>
      </c>
      <c r="Z921" s="11">
        <f t="shared" si="198"/>
        <v>1285</v>
      </c>
      <c r="AA921" s="11">
        <f t="shared" si="199"/>
        <v>4435</v>
      </c>
      <c r="AB921" s="11">
        <f t="shared" si="200"/>
        <v>4435</v>
      </c>
      <c r="AC921" s="6">
        <f t="shared" si="201"/>
        <v>5095</v>
      </c>
      <c r="AD921" s="9" t="s">
        <v>845</v>
      </c>
      <c r="AE921" s="3" t="str">
        <f>IF(ISERROR(VLOOKUP($AD921,技まとめ!$A$1:$F$380,6,FALSE)),"－",VLOOKUP($AD921,技まとめ!$A$1:$F$380,6,FALSE))</f>
        <v>BL</v>
      </c>
      <c r="AF921" s="3">
        <f>IF(ISERROR(VLOOKUP($AD921,技まとめ!$A$1:$F$380,3,FALSE)),"－",VLOOKUP($AD921,技まとめ!$A$1:$F$380,3,FALSE))</f>
        <v>31</v>
      </c>
      <c r="AG921" s="3">
        <f>IF(ISERROR(VLOOKUP($AD921,技まとめ!$A$1:$F$380,5,FALSE)),"－",VLOOKUP($AD921,技まとめ!$A$1:$F$380,5,FALSE))</f>
        <v>28</v>
      </c>
      <c r="AH921" s="3" t="str">
        <f>IF($E921=IF(ISERROR(VLOOKUP($AD921,技まとめ!$A$1:$F$380,4,FALSE)),"－",VLOOKUP($AD921,技まとめ!$A$1:$F$380,4,FALSE)),"一致","")</f>
        <v>一致</v>
      </c>
      <c r="AI921" s="9" t="s">
        <v>638</v>
      </c>
      <c r="AJ921" s="3" t="str">
        <f>IF(ISERROR(VLOOKUP($AI921,技まとめ!$A$1:$F$380,6,FALSE)),"－",VLOOKUP($AI921,技まとめ!$A$1:$F$380,6,FALSE))</f>
        <v>BL</v>
      </c>
      <c r="AK921" s="3">
        <f>IF(ISERROR(VLOOKUP($AI921,技まとめ!$A$1:$F$380,3,FALSE)),"－",VLOOKUP($AI921,技まとめ!$A$1:$F$380,3,FALSE))</f>
        <v>52</v>
      </c>
      <c r="AL921" s="3">
        <f>IF(ISERROR(VLOOKUP($AI921,技まとめ!$A$1:$F$380,5,FALSE)),"－",VLOOKUP($AI921,技まとめ!$A$1:$F$380,5,FALSE))</f>
        <v>36</v>
      </c>
      <c r="AM921" s="3" t="str">
        <f>IF($E921=IF(ISERROR(VLOOKUP($AI921,技まとめ!$A$1:$F$380,4,FALSE)),"－",VLOOKUP($AI921,技まとめ!$A$1:$F$380,4,FALSE)),"一致","")</f>
        <v/>
      </c>
      <c r="AN921" s="9" t="s">
        <v>98</v>
      </c>
      <c r="AO921" s="3" t="str">
        <f>IF(ISERROR(VLOOKUP($AN921,技まとめ!$A$1:$F$380,6,FALSE)),"－",VLOOKUP($AN921,技まとめ!$A$1:$F$380,6,FALSE))</f>
        <v>BL</v>
      </c>
      <c r="AP921" s="3">
        <f>IF(ISERROR(VLOOKUP($AN921,技まとめ!$A$1:$F$380,3,FALSE)),"－",VLOOKUP($AN921,技まとめ!$A$1:$F$380,3,FALSE))</f>
        <v>58</v>
      </c>
      <c r="AQ921" s="3">
        <f>IF(ISERROR(VLOOKUP($AN921,技まとめ!$A$1:$F$380,5,FALSE)),"－",VLOOKUP($AN921,技まとめ!$A$1:$F$380,5,FALSE))</f>
        <v>39</v>
      </c>
      <c r="AR921" s="3" t="str">
        <f>IF($E921=IF(ISERROR(VLOOKUP($AN921,技まとめ!$A$1:$F$380,4,FALSE)),"－",VLOOKUP($AN921,技まとめ!$A$1:$F$380,4,FALSE)),"一致","")</f>
        <v/>
      </c>
      <c r="AS921" s="9" t="s">
        <v>163</v>
      </c>
      <c r="AT921" s="3" t="str">
        <f>IF(ISERROR(VLOOKUP($AS921,技まとめ!$A$1:$F$380,6,FALSE)),"－",VLOOKUP($AS921,技まとめ!$A$1:$F$380,6,FALSE))</f>
        <v>BL</v>
      </c>
      <c r="AU921" s="3">
        <f>IF(ISERROR(VLOOKUP($AS921,技まとめ!$A$1:$F$380,3,FALSE)),"－",VLOOKUP($AS921,技まとめ!$A$1:$F$380,3,FALSE))</f>
        <v>59</v>
      </c>
      <c r="AV921" s="3">
        <f>IF(ISERROR(VLOOKUP($AS921,技まとめ!$A$1:$F$380,5,FALSE)),"－",VLOOKUP($AS921,技まとめ!$A$1:$F$380,5,FALSE))</f>
        <v>38</v>
      </c>
      <c r="AW921" s="3" t="str">
        <f>IF($E921=IF(ISERROR(VLOOKUP($AS921,技まとめ!$A$1:$F$380,4,FALSE)),"－",VLOOKUP($AS921,技まとめ!$A$1:$F$380,4,FALSE)),"一致","")</f>
        <v>一致</v>
      </c>
      <c r="AX921" s="12" t="str">
        <f t="shared" si="202"/>
        <v>アイスグランドジグザグフレイムかげぬいサイクロン</v>
      </c>
      <c r="AY921" s="12" t="str">
        <f t="shared" si="203"/>
        <v>アイスグランドジグザグフレイムかげぬいサイクロン</v>
      </c>
      <c r="AZ921" s="12" t="str">
        <f t="shared" si="204"/>
        <v>アイスグランドジグザグフレイムかげぬいサイクロン</v>
      </c>
      <c r="BA921" s="12" t="str">
        <f t="shared" si="205"/>
        <v>アイスグランドジグザグフレイムかげぬいサイクロン</v>
      </c>
      <c r="BB921" s="11" t="str">
        <f t="shared" si="206"/>
        <v>BLBLBLBL</v>
      </c>
      <c r="BC921" s="11" t="str">
        <f t="shared" si="207"/>
        <v>BLBLBLBL</v>
      </c>
      <c r="BD921" s="11" t="str">
        <f t="shared" si="208"/>
        <v>BLBLBLBL</v>
      </c>
      <c r="BE921" s="11" t="str">
        <f t="shared" si="209"/>
        <v>BLBLBLBL</v>
      </c>
    </row>
    <row r="922" spans="1:57" ht="11.25" hidden="1" customHeight="1">
      <c r="A922" s="6">
        <v>920</v>
      </c>
      <c r="B922" s="7" t="s">
        <v>2228</v>
      </c>
      <c r="C922" s="8" t="s">
        <v>2229</v>
      </c>
      <c r="D922" s="7" t="s">
        <v>72</v>
      </c>
      <c r="E922" s="7" t="s">
        <v>81</v>
      </c>
      <c r="F922" s="7" t="s">
        <v>109</v>
      </c>
      <c r="G922" s="9">
        <v>126</v>
      </c>
      <c r="H922" s="9">
        <v>101</v>
      </c>
      <c r="I922" s="9">
        <v>54</v>
      </c>
      <c r="J922" s="9">
        <v>62</v>
      </c>
      <c r="K922" s="9">
        <v>44</v>
      </c>
      <c r="L922" s="9">
        <v>60</v>
      </c>
      <c r="M922" s="9">
        <v>51</v>
      </c>
      <c r="N922" s="9">
        <v>60</v>
      </c>
      <c r="O922" s="9">
        <v>51</v>
      </c>
      <c r="P922" s="9">
        <v>29</v>
      </c>
      <c r="Q922" s="10">
        <v>104</v>
      </c>
      <c r="R922" s="11">
        <v>13</v>
      </c>
      <c r="S922" s="11">
        <v>1</v>
      </c>
      <c r="T922" s="11">
        <v>110</v>
      </c>
      <c r="U922" s="11">
        <v>101</v>
      </c>
      <c r="V922" s="11">
        <v>1</v>
      </c>
      <c r="W922" s="11">
        <v>101</v>
      </c>
      <c r="X922" s="11">
        <f t="shared" si="196"/>
        <v>431</v>
      </c>
      <c r="Y922" s="11">
        <f t="shared" si="197"/>
        <v>4670</v>
      </c>
      <c r="Z922" s="11">
        <f t="shared" si="198"/>
        <v>970</v>
      </c>
      <c r="AA922" s="11">
        <f t="shared" si="199"/>
        <v>4365</v>
      </c>
      <c r="AB922" s="11">
        <f t="shared" si="200"/>
        <v>4365</v>
      </c>
      <c r="AC922" s="6">
        <f t="shared" si="201"/>
        <v>4970</v>
      </c>
      <c r="AD922" s="9" t="s">
        <v>235</v>
      </c>
      <c r="AE922" s="3" t="str">
        <f>IF(ISERROR(VLOOKUP($AD922,技まとめ!$A$1:$F$380,6,FALSE)),"－",VLOOKUP($AD922,技まとめ!$A$1:$F$380,6,FALSE))</f>
        <v>BL</v>
      </c>
      <c r="AF922" s="3">
        <f>IF(ISERROR(VLOOKUP($AD922,技まとめ!$A$1:$F$380,3,FALSE)),"－",VLOOKUP($AD922,技まとめ!$A$1:$F$380,3,FALSE))</f>
        <v>18</v>
      </c>
      <c r="AG922" s="3">
        <f>IF(ISERROR(VLOOKUP($AD922,技まとめ!$A$1:$F$380,5,FALSE)),"－",VLOOKUP($AD922,技まとめ!$A$1:$F$380,5,FALSE))</f>
        <v>21</v>
      </c>
      <c r="AH922" s="3" t="str">
        <f>IF($E922=IF(ISERROR(VLOOKUP($AD922,技まとめ!$A$1:$F$380,4,FALSE)),"－",VLOOKUP($AD922,技まとめ!$A$1:$F$380,4,FALSE)),"一致","")</f>
        <v/>
      </c>
      <c r="AI922" s="9" t="s">
        <v>231</v>
      </c>
      <c r="AJ922" s="3" t="str">
        <f>IF(ISERROR(VLOOKUP($AI922,技まとめ!$A$1:$F$380,6,FALSE)),"－",VLOOKUP($AI922,技まとめ!$A$1:$F$380,6,FALSE))</f>
        <v>SC</v>
      </c>
      <c r="AK922" s="3">
        <f>IF(ISERROR(VLOOKUP($AI922,技まとめ!$A$1:$F$380,3,FALSE)),"－",VLOOKUP($AI922,技まとめ!$A$1:$F$380,3,FALSE))</f>
        <v>28</v>
      </c>
      <c r="AL922" s="3">
        <f>IF(ISERROR(VLOOKUP($AI922,技まとめ!$A$1:$F$380,5,FALSE)),"－",VLOOKUP($AI922,技まとめ!$A$1:$F$380,5,FALSE))</f>
        <v>21</v>
      </c>
      <c r="AM922" s="3" t="str">
        <f>IF($E922=IF(ISERROR(VLOOKUP($AI922,技まとめ!$A$1:$F$380,4,FALSE)),"－",VLOOKUP($AI922,技まとめ!$A$1:$F$380,4,FALSE)),"一致","")</f>
        <v/>
      </c>
      <c r="AN922" s="9" t="s">
        <v>173</v>
      </c>
      <c r="AO922" s="3" t="str">
        <f>IF(ISERROR(VLOOKUP($AN922,技まとめ!$A$1:$F$380,6,FALSE)),"－",VLOOKUP($AN922,技まとめ!$A$1:$F$380,6,FALSE))</f>
        <v>DR</v>
      </c>
      <c r="AP922" s="3">
        <f>IF(ISERROR(VLOOKUP($AN922,技まとめ!$A$1:$F$380,3,FALSE)),"－",VLOOKUP($AN922,技まとめ!$A$1:$F$380,3,FALSE))</f>
        <v>65</v>
      </c>
      <c r="AQ922" s="3">
        <f>IF(ISERROR(VLOOKUP($AN922,技まとめ!$A$1:$F$380,5,FALSE)),"－",VLOOKUP($AN922,技まとめ!$A$1:$F$380,5,FALSE))</f>
        <v>42</v>
      </c>
      <c r="AR922" s="3" t="str">
        <f>IF($E922=IF(ISERROR(VLOOKUP($AN922,技まとめ!$A$1:$F$380,4,FALSE)),"－",VLOOKUP($AN922,技まとめ!$A$1:$F$380,4,FALSE)),"一致","")</f>
        <v/>
      </c>
      <c r="AS922" s="9" t="s">
        <v>118</v>
      </c>
      <c r="AT922" s="3" t="str">
        <f>IF(ISERROR(VLOOKUP($AS922,技まとめ!$A$1:$F$380,6,FALSE)),"－",VLOOKUP($AS922,技まとめ!$A$1:$F$380,6,FALSE))</f>
        <v>BS</v>
      </c>
      <c r="AU922" s="3">
        <f>IF(ISERROR(VLOOKUP($AS922,技まとめ!$A$1:$F$380,3,FALSE)),"－",VLOOKUP($AS922,技まとめ!$A$1:$F$380,3,FALSE))</f>
        <v>64</v>
      </c>
      <c r="AV922" s="3">
        <f>IF(ISERROR(VLOOKUP($AS922,技まとめ!$A$1:$F$380,5,FALSE)),"－",VLOOKUP($AS922,技まとめ!$A$1:$F$380,5,FALSE))</f>
        <v>37</v>
      </c>
      <c r="AW922" s="3" t="str">
        <f>IF($E922=IF(ISERROR(VLOOKUP($AS922,技まとめ!$A$1:$F$380,4,FALSE)),"－",VLOOKUP($AS922,技まとめ!$A$1:$F$380,4,FALSE)),"一致","")</f>
        <v/>
      </c>
      <c r="AX922" s="12" t="str">
        <f t="shared" si="202"/>
        <v>ドッペルゲンガーファントムシュートぶんしんフェイントクンフーアタック</v>
      </c>
      <c r="AY922" s="12" t="str">
        <f t="shared" si="203"/>
        <v>ドッペルゲンガーファントムシュートぶんしんフェイントクンフーアタック</v>
      </c>
      <c r="AZ922" s="12" t="str">
        <f t="shared" si="204"/>
        <v>ドッペルゲンガーファントムシュートぶんしんフェイントクンフーアタック</v>
      </c>
      <c r="BA922" s="12" t="str">
        <f t="shared" si="205"/>
        <v>ドッペルゲンガーファントムシュートぶんしんフェイントクンフーアタック</v>
      </c>
      <c r="BB922" s="11" t="str">
        <f t="shared" si="206"/>
        <v>BLSCDRBS</v>
      </c>
      <c r="BC922" s="11" t="str">
        <f t="shared" si="207"/>
        <v>BLSCDRBS</v>
      </c>
      <c r="BD922" s="11" t="str">
        <f t="shared" si="208"/>
        <v>BLSCDRBS</v>
      </c>
      <c r="BE922" s="11" t="str">
        <f t="shared" si="209"/>
        <v>BLSCDRBS</v>
      </c>
    </row>
    <row r="923" spans="1:57" ht="11.25" hidden="1" customHeight="1">
      <c r="A923" s="6">
        <v>921</v>
      </c>
      <c r="B923" s="7" t="s">
        <v>2230</v>
      </c>
      <c r="C923" s="8" t="s">
        <v>2231</v>
      </c>
      <c r="D923" s="7" t="s">
        <v>72</v>
      </c>
      <c r="E923" s="7" t="s">
        <v>73</v>
      </c>
      <c r="F923" s="7" t="s">
        <v>82</v>
      </c>
      <c r="G923" s="9">
        <v>119</v>
      </c>
      <c r="H923" s="9">
        <v>96</v>
      </c>
      <c r="I923" s="9">
        <v>50</v>
      </c>
      <c r="J923" s="9">
        <v>53</v>
      </c>
      <c r="K923" s="9">
        <v>56</v>
      </c>
      <c r="L923" s="9">
        <v>45</v>
      </c>
      <c r="M923" s="9">
        <v>53</v>
      </c>
      <c r="N923" s="9">
        <v>53</v>
      </c>
      <c r="O923" s="9">
        <v>57</v>
      </c>
      <c r="P923" s="9">
        <v>64</v>
      </c>
      <c r="Q923" s="10">
        <v>100</v>
      </c>
      <c r="R923" s="11">
        <v>44</v>
      </c>
      <c r="S923" s="11">
        <v>1</v>
      </c>
      <c r="T923" s="11">
        <v>95</v>
      </c>
      <c r="U923" s="11">
        <v>103</v>
      </c>
      <c r="V923" s="11">
        <v>1</v>
      </c>
      <c r="W923" s="11">
        <v>107</v>
      </c>
      <c r="X923" s="11">
        <f t="shared" si="196"/>
        <v>451</v>
      </c>
      <c r="Y923" s="11">
        <f t="shared" si="197"/>
        <v>4540</v>
      </c>
      <c r="Z923" s="11">
        <f t="shared" si="198"/>
        <v>2085</v>
      </c>
      <c r="AA923" s="11">
        <f t="shared" si="199"/>
        <v>3870</v>
      </c>
      <c r="AB923" s="11">
        <f t="shared" si="200"/>
        <v>3870</v>
      </c>
      <c r="AC923" s="6">
        <f t="shared" si="201"/>
        <v>4555</v>
      </c>
      <c r="AD923" s="9" t="s">
        <v>129</v>
      </c>
      <c r="AE923" s="3" t="str">
        <f>IF(ISERROR(VLOOKUP($AD923,技まとめ!$A$1:$F$380,6,FALSE)),"－",VLOOKUP($AD923,技まとめ!$A$1:$F$380,6,FALSE))</f>
        <v>BL</v>
      </c>
      <c r="AF923" s="3">
        <f>IF(ISERROR(VLOOKUP($AD923,技まとめ!$A$1:$F$380,3,FALSE)),"－",VLOOKUP($AD923,技まとめ!$A$1:$F$380,3,FALSE))</f>
        <v>13</v>
      </c>
      <c r="AG923" s="3">
        <f>IF(ISERROR(VLOOKUP($AD923,技まとめ!$A$1:$F$380,5,FALSE)),"－",VLOOKUP($AD923,技まとめ!$A$1:$F$380,5,FALSE))</f>
        <v>20</v>
      </c>
      <c r="AH923" s="3" t="str">
        <f>IF($E923=IF(ISERROR(VLOOKUP($AD923,技まとめ!$A$1:$F$380,4,FALSE)),"－",VLOOKUP($AD923,技まとめ!$A$1:$F$380,4,FALSE)),"一致","")</f>
        <v/>
      </c>
      <c r="AI923" s="9" t="s">
        <v>124</v>
      </c>
      <c r="AJ923" s="3" t="str">
        <f>IF(ISERROR(VLOOKUP($AI923,技まとめ!$A$1:$F$380,6,FALSE)),"－",VLOOKUP($AI923,技まとめ!$A$1:$F$380,6,FALSE))</f>
        <v>BL</v>
      </c>
      <c r="AK923" s="3">
        <f>IF(ISERROR(VLOOKUP($AI923,技まとめ!$A$1:$F$380,3,FALSE)),"－",VLOOKUP($AI923,技まとめ!$A$1:$F$380,3,FALSE))</f>
        <v>42</v>
      </c>
      <c r="AL923" s="3">
        <f>IF(ISERROR(VLOOKUP($AI923,技まとめ!$A$1:$F$380,5,FALSE)),"－",VLOOKUP($AI923,技まとめ!$A$1:$F$380,5,FALSE))</f>
        <v>29</v>
      </c>
      <c r="AM923" s="3" t="str">
        <f>IF($E923=IF(ISERROR(VLOOKUP($AI923,技まとめ!$A$1:$F$380,4,FALSE)),"－",VLOOKUP($AI923,技まとめ!$A$1:$F$380,4,FALSE)),"一致","")</f>
        <v/>
      </c>
      <c r="AN923" s="9" t="s">
        <v>686</v>
      </c>
      <c r="AO923" s="3" t="str">
        <f>IF(ISERROR(VLOOKUP($AN923,技まとめ!$A$1:$F$380,6,FALSE)),"－",VLOOKUP($AN923,技まとめ!$A$1:$F$380,6,FALSE))</f>
        <v>DR</v>
      </c>
      <c r="AP923" s="3">
        <f>IF(ISERROR(VLOOKUP($AN923,技まとめ!$A$1:$F$380,3,FALSE)),"－",VLOOKUP($AN923,技まとめ!$A$1:$F$380,3,FALSE))</f>
        <v>34</v>
      </c>
      <c r="AQ923" s="3">
        <f>IF(ISERROR(VLOOKUP($AN923,技まとめ!$A$1:$F$380,5,FALSE)),"－",VLOOKUP($AN923,技まとめ!$A$1:$F$380,5,FALSE))</f>
        <v>27</v>
      </c>
      <c r="AR923" s="3" t="str">
        <f>IF($E923=IF(ISERROR(VLOOKUP($AN923,技まとめ!$A$1:$F$380,4,FALSE)),"－",VLOOKUP($AN923,技まとめ!$A$1:$F$380,4,FALSE)),"一致","")</f>
        <v/>
      </c>
      <c r="AS923" s="9" t="s">
        <v>638</v>
      </c>
      <c r="AT923" s="3" t="str">
        <f>IF(ISERROR(VLOOKUP($AS923,技まとめ!$A$1:$F$380,6,FALSE)),"－",VLOOKUP($AS923,技まとめ!$A$1:$F$380,6,FALSE))</f>
        <v>BL</v>
      </c>
      <c r="AU923" s="3">
        <f>IF(ISERROR(VLOOKUP($AS923,技まとめ!$A$1:$F$380,3,FALSE)),"－",VLOOKUP($AS923,技まとめ!$A$1:$F$380,3,FALSE))</f>
        <v>52</v>
      </c>
      <c r="AV923" s="3">
        <f>IF(ISERROR(VLOOKUP($AS923,技まとめ!$A$1:$F$380,5,FALSE)),"－",VLOOKUP($AS923,技まとめ!$A$1:$F$380,5,FALSE))</f>
        <v>36</v>
      </c>
      <c r="AW923" s="3" t="str">
        <f>IF($E923=IF(ISERROR(VLOOKUP($AS923,技まとめ!$A$1:$F$380,4,FALSE)),"－",VLOOKUP($AS923,技まとめ!$A$1:$F$380,4,FALSE)),"一致","")</f>
        <v/>
      </c>
      <c r="AX923" s="12" t="str">
        <f t="shared" si="202"/>
        <v>クイックドロウフェイクボンバーヒートタックルジグザグフレイム</v>
      </c>
      <c r="AY923" s="12" t="str">
        <f t="shared" si="203"/>
        <v>クイックドロウフェイクボンバーヒートタックルジグザグフレイム</v>
      </c>
      <c r="AZ923" s="12" t="str">
        <f t="shared" si="204"/>
        <v>クイックドロウフェイクボンバーヒートタックルジグザグフレイム</v>
      </c>
      <c r="BA923" s="12" t="str">
        <f t="shared" si="205"/>
        <v>クイックドロウフェイクボンバーヒートタックルジグザグフレイム</v>
      </c>
      <c r="BB923" s="11" t="str">
        <f t="shared" si="206"/>
        <v>BLBLDRBL</v>
      </c>
      <c r="BC923" s="11" t="str">
        <f t="shared" si="207"/>
        <v>BLBLDRBL</v>
      </c>
      <c r="BD923" s="11" t="str">
        <f t="shared" si="208"/>
        <v>BLBLDRBL</v>
      </c>
      <c r="BE923" s="11" t="str">
        <f t="shared" si="209"/>
        <v>BLBLDRBL</v>
      </c>
    </row>
    <row r="924" spans="1:57" ht="11.25" hidden="1" customHeight="1">
      <c r="A924" s="6">
        <v>922</v>
      </c>
      <c r="B924" s="7" t="s">
        <v>2232</v>
      </c>
      <c r="C924" s="8" t="s">
        <v>2233</v>
      </c>
      <c r="D924" s="7" t="s">
        <v>72</v>
      </c>
      <c r="E924" s="7" t="s">
        <v>102</v>
      </c>
      <c r="F924" s="7" t="s">
        <v>82</v>
      </c>
      <c r="G924" s="9">
        <v>99</v>
      </c>
      <c r="H924" s="9">
        <v>126</v>
      </c>
      <c r="I924" s="9">
        <v>50</v>
      </c>
      <c r="J924" s="9">
        <v>57</v>
      </c>
      <c r="K924" s="9">
        <v>61</v>
      </c>
      <c r="L924" s="9">
        <v>46</v>
      </c>
      <c r="M924" s="9">
        <v>56</v>
      </c>
      <c r="N924" s="9">
        <v>51</v>
      </c>
      <c r="O924" s="9">
        <v>54</v>
      </c>
      <c r="P924" s="9">
        <v>60</v>
      </c>
      <c r="Q924" s="10">
        <v>100</v>
      </c>
      <c r="R924" s="11">
        <v>47</v>
      </c>
      <c r="S924" s="11">
        <v>1</v>
      </c>
      <c r="T924" s="11">
        <v>96</v>
      </c>
      <c r="U924" s="11">
        <v>106</v>
      </c>
      <c r="V924" s="11">
        <v>1</v>
      </c>
      <c r="W924" s="11">
        <v>104</v>
      </c>
      <c r="X924" s="11">
        <f t="shared" si="196"/>
        <v>455</v>
      </c>
      <c r="Y924" s="11">
        <f t="shared" si="197"/>
        <v>4525</v>
      </c>
      <c r="Z924" s="11">
        <f t="shared" si="198"/>
        <v>2175</v>
      </c>
      <c r="AA924" s="11">
        <f t="shared" si="199"/>
        <v>3890</v>
      </c>
      <c r="AB924" s="11">
        <f t="shared" si="200"/>
        <v>3890</v>
      </c>
      <c r="AC924" s="6">
        <f t="shared" si="201"/>
        <v>4595</v>
      </c>
      <c r="AD924" s="9" t="s">
        <v>96</v>
      </c>
      <c r="AE924" s="3" t="str">
        <f>IF(ISERROR(VLOOKUP($AD924,技まとめ!$A$1:$F$380,6,FALSE)),"－",VLOOKUP($AD924,技まとめ!$A$1:$F$380,6,FALSE))</f>
        <v>DR</v>
      </c>
      <c r="AF924" s="3">
        <f>IF(ISERROR(VLOOKUP($AD924,技まとめ!$A$1:$F$380,3,FALSE)),"－",VLOOKUP($AD924,技まとめ!$A$1:$F$380,3,FALSE))</f>
        <v>52</v>
      </c>
      <c r="AG924" s="3">
        <f>IF(ISERROR(VLOOKUP($AD924,技まとめ!$A$1:$F$380,5,FALSE)),"－",VLOOKUP($AD924,技まとめ!$A$1:$F$380,5,FALSE))</f>
        <v>36</v>
      </c>
      <c r="AH924" s="3" t="str">
        <f>IF($E924=IF(ISERROR(VLOOKUP($AD924,技まとめ!$A$1:$F$380,4,FALSE)),"－",VLOOKUP($AD924,技まとめ!$A$1:$F$380,4,FALSE)),"一致","")</f>
        <v/>
      </c>
      <c r="AI924" s="9" t="s">
        <v>235</v>
      </c>
      <c r="AJ924" s="3" t="str">
        <f>IF(ISERROR(VLOOKUP($AI924,技まとめ!$A$1:$F$380,6,FALSE)),"－",VLOOKUP($AI924,技まとめ!$A$1:$F$380,6,FALSE))</f>
        <v>BL</v>
      </c>
      <c r="AK924" s="3">
        <f>IF(ISERROR(VLOOKUP($AI924,技まとめ!$A$1:$F$380,3,FALSE)),"－",VLOOKUP($AI924,技まとめ!$A$1:$F$380,3,FALSE))</f>
        <v>18</v>
      </c>
      <c r="AL924" s="3">
        <f>IF(ISERROR(VLOOKUP($AI924,技まとめ!$A$1:$F$380,5,FALSE)),"－",VLOOKUP($AI924,技まとめ!$A$1:$F$380,5,FALSE))</f>
        <v>21</v>
      </c>
      <c r="AM924" s="3" t="str">
        <f>IF($E924=IF(ISERROR(VLOOKUP($AI924,技まとめ!$A$1:$F$380,4,FALSE)),"－",VLOOKUP($AI924,技まとめ!$A$1:$F$380,4,FALSE)),"一致","")</f>
        <v/>
      </c>
      <c r="AN924" s="9" t="s">
        <v>5059</v>
      </c>
      <c r="AO924" s="3" t="str">
        <f>IF(ISERROR(VLOOKUP($AN924,技まとめ!$A$1:$F$380,6,FALSE)),"－",VLOOKUP($AN924,技まとめ!$A$1:$F$380,6,FALSE))</f>
        <v>BL</v>
      </c>
      <c r="AP924" s="3">
        <f>IF(ISERROR(VLOOKUP($AN924,技まとめ!$A$1:$F$380,3,FALSE)),"－",VLOOKUP($AN924,技まとめ!$A$1:$F$380,3,FALSE))</f>
        <v>33</v>
      </c>
      <c r="AQ924" s="3">
        <f>IF(ISERROR(VLOOKUP($AN924,技まとめ!$A$1:$F$380,5,FALSE)),"－",VLOOKUP($AN924,技まとめ!$A$1:$F$380,5,FALSE))</f>
        <v>28</v>
      </c>
      <c r="AR924" s="3" t="str">
        <f>IF($E924=IF(ISERROR(VLOOKUP($AN924,技まとめ!$A$1:$F$380,4,FALSE)),"－",VLOOKUP($AN924,技まとめ!$A$1:$F$380,4,FALSE)),"一致","")</f>
        <v/>
      </c>
      <c r="AS924" s="9" t="s">
        <v>5060</v>
      </c>
      <c r="AT924" s="3" t="str">
        <f>IF(ISERROR(VLOOKUP($AS924,技まとめ!$A$1:$F$380,6,FALSE)),"－",VLOOKUP($AS924,技まとめ!$A$1:$F$380,6,FALSE))</f>
        <v>DR</v>
      </c>
      <c r="AU924" s="3">
        <f>IF(ISERROR(VLOOKUP($AS924,技まとめ!$A$1:$F$380,3,FALSE)),"－",VLOOKUP($AS924,技まとめ!$A$1:$F$380,3,FALSE))</f>
        <v>27</v>
      </c>
      <c r="AV924" s="3">
        <f>IF(ISERROR(VLOOKUP($AS924,技まとめ!$A$1:$F$380,5,FALSE)),"－",VLOOKUP($AS924,技まとめ!$A$1:$F$380,5,FALSE))</f>
        <v>25</v>
      </c>
      <c r="AW924" s="3" t="str">
        <f>IF($E924=IF(ISERROR(VLOOKUP($AS924,技まとめ!$A$1:$F$380,4,FALSE)),"－",VLOOKUP($AS924,技まとめ!$A$1:$F$380,4,FALSE)),"一致","")</f>
        <v/>
      </c>
      <c r="AX924" s="12" t="str">
        <f t="shared" si="202"/>
        <v>ワープドライブドッペルゲンガースーパースキャン（Ｂ）スーパースキャン（Ｄ）</v>
      </c>
      <c r="AY924" s="12" t="str">
        <f t="shared" si="203"/>
        <v>ワープドライブドッペルゲンガースーパースキャン（Ｂ）スーパースキャン（Ｄ）</v>
      </c>
      <c r="AZ924" s="12" t="str">
        <f t="shared" si="204"/>
        <v>ワープドライブドッペルゲンガースーパースキャン（Ｂ）スーパースキャン（Ｄ）</v>
      </c>
      <c r="BA924" s="12" t="str">
        <f t="shared" si="205"/>
        <v>ワープドライブドッペルゲンガースーパースキャン（Ｂ）スーパースキャン（Ｄ）</v>
      </c>
      <c r="BB924" s="11" t="str">
        <f t="shared" si="206"/>
        <v>DRBLBLDR</v>
      </c>
      <c r="BC924" s="11" t="str">
        <f t="shared" si="207"/>
        <v>DRBLBLDR</v>
      </c>
      <c r="BD924" s="11" t="str">
        <f t="shared" si="208"/>
        <v>DRBLBLDR</v>
      </c>
      <c r="BE924" s="11" t="str">
        <f t="shared" si="209"/>
        <v>DRBLBLDR</v>
      </c>
    </row>
    <row r="925" spans="1:57" ht="11.25" hidden="1" customHeight="1">
      <c r="A925" s="6">
        <v>923</v>
      </c>
      <c r="B925" s="7" t="s">
        <v>2234</v>
      </c>
      <c r="C925" s="8" t="s">
        <v>2235</v>
      </c>
      <c r="D925" s="7" t="s">
        <v>72</v>
      </c>
      <c r="E925" s="7" t="s">
        <v>95</v>
      </c>
      <c r="F925" s="7" t="s">
        <v>74</v>
      </c>
      <c r="G925" s="9">
        <v>126</v>
      </c>
      <c r="H925" s="9">
        <v>96</v>
      </c>
      <c r="I925" s="9">
        <v>57</v>
      </c>
      <c r="J925" s="9">
        <v>51</v>
      </c>
      <c r="K925" s="9">
        <v>53</v>
      </c>
      <c r="L925" s="9">
        <v>60</v>
      </c>
      <c r="M925" s="9">
        <v>42</v>
      </c>
      <c r="N925" s="9">
        <v>60</v>
      </c>
      <c r="O925" s="9">
        <v>54</v>
      </c>
      <c r="P925" s="9">
        <v>62</v>
      </c>
      <c r="Q925" s="10">
        <v>107</v>
      </c>
      <c r="R925" s="11">
        <v>44</v>
      </c>
      <c r="S925" s="11">
        <v>1</v>
      </c>
      <c r="T925" s="11">
        <v>110</v>
      </c>
      <c r="U925" s="11">
        <v>92</v>
      </c>
      <c r="V925" s="11">
        <v>1</v>
      </c>
      <c r="W925" s="11">
        <v>104</v>
      </c>
      <c r="X925" s="11">
        <f t="shared" si="196"/>
        <v>459</v>
      </c>
      <c r="Y925" s="11">
        <f t="shared" si="197"/>
        <v>4805</v>
      </c>
      <c r="Z925" s="11">
        <f t="shared" si="198"/>
        <v>2070</v>
      </c>
      <c r="AA925" s="11">
        <f t="shared" si="199"/>
        <v>4380</v>
      </c>
      <c r="AB925" s="11">
        <f t="shared" si="200"/>
        <v>4380</v>
      </c>
      <c r="AC925" s="6">
        <f t="shared" si="201"/>
        <v>5140</v>
      </c>
      <c r="AD925" s="9" t="s">
        <v>225</v>
      </c>
      <c r="AE925" s="3" t="str">
        <f>IF(ISERROR(VLOOKUP($AD925,技まとめ!$A$1:$F$380,6,FALSE)),"－",VLOOKUP($AD925,技まとめ!$A$1:$F$380,6,FALSE))</f>
        <v>CA</v>
      </c>
      <c r="AF925" s="3">
        <f>IF(ISERROR(VLOOKUP($AD925,技まとめ!$A$1:$F$380,3,FALSE)),"－",VLOOKUP($AD925,技まとめ!$A$1:$F$380,3,FALSE))</f>
        <v>17</v>
      </c>
      <c r="AG925" s="3">
        <f>IF(ISERROR(VLOOKUP($AD925,技まとめ!$A$1:$F$380,5,FALSE)),"－",VLOOKUP($AD925,技まとめ!$A$1:$F$380,5,FALSE))</f>
        <v>20</v>
      </c>
      <c r="AH925" s="3" t="str">
        <f>IF($E925=IF(ISERROR(VLOOKUP($AD925,技まとめ!$A$1:$F$380,4,FALSE)),"－",VLOOKUP($AD925,技まとめ!$A$1:$F$380,4,FALSE)),"一致","")</f>
        <v>一致</v>
      </c>
      <c r="AI925" s="9" t="s">
        <v>274</v>
      </c>
      <c r="AJ925" s="3" t="str">
        <f>IF(ISERROR(VLOOKUP($AI925,技まとめ!$A$1:$F$380,6,FALSE)),"－",VLOOKUP($AI925,技まとめ!$A$1:$F$380,6,FALSE))</f>
        <v>P1</v>
      </c>
      <c r="AK925" s="3">
        <f>IF(ISERROR(VLOOKUP($AI925,技まとめ!$A$1:$F$380,3,FALSE)),"－",VLOOKUP($AI925,技まとめ!$A$1:$F$380,3,FALSE))</f>
        <v>27</v>
      </c>
      <c r="AL925" s="3">
        <f>IF(ISERROR(VLOOKUP($AI925,技まとめ!$A$1:$F$380,5,FALSE)),"－",VLOOKUP($AI925,技まとめ!$A$1:$F$380,5,FALSE))</f>
        <v>25</v>
      </c>
      <c r="AM925" s="3" t="str">
        <f>IF($E925=IF(ISERROR(VLOOKUP($AI925,技まとめ!$A$1:$F$380,4,FALSE)),"－",VLOOKUP($AI925,技まとめ!$A$1:$F$380,4,FALSE)),"一致","")</f>
        <v/>
      </c>
      <c r="AN925" s="9" t="s">
        <v>300</v>
      </c>
      <c r="AO925" s="3" t="str">
        <f>IF(ISERROR(VLOOKUP($AN925,技まとめ!$A$1:$F$380,6,FALSE)),"－",VLOOKUP($AN925,技まとめ!$A$1:$F$380,6,FALSE))</f>
        <v>BB</v>
      </c>
      <c r="AP925" s="3">
        <f>IF(ISERROR(VLOOKUP($AN925,技まとめ!$A$1:$F$380,3,FALSE)),"－",VLOOKUP($AN925,技まとめ!$A$1:$F$380,3,FALSE))</f>
        <v>49</v>
      </c>
      <c r="AQ925" s="3">
        <f>IF(ISERROR(VLOOKUP($AN925,技まとめ!$A$1:$F$380,5,FALSE)),"－",VLOOKUP($AN925,技まとめ!$A$1:$F$380,5,FALSE))</f>
        <v>32</v>
      </c>
      <c r="AR925" s="3" t="str">
        <f>IF($E925=IF(ISERROR(VLOOKUP($AN925,技まとめ!$A$1:$F$380,4,FALSE)),"－",VLOOKUP($AN925,技まとめ!$A$1:$F$380,4,FALSE)),"一致","")</f>
        <v/>
      </c>
      <c r="AS925" s="9" t="s">
        <v>1303</v>
      </c>
      <c r="AT925" s="3" t="str">
        <f>IF(ISERROR(VLOOKUP($AS925,技まとめ!$A$1:$F$380,6,FALSE)),"－",VLOOKUP($AS925,技まとめ!$A$1:$F$380,6,FALSE))</f>
        <v>P1</v>
      </c>
      <c r="AU925" s="3">
        <f>IF(ISERROR(VLOOKUP($AS925,技まとめ!$A$1:$F$380,3,FALSE)),"－",VLOOKUP($AS925,技まとめ!$A$1:$F$380,3,FALSE))</f>
        <v>65</v>
      </c>
      <c r="AV925" s="3">
        <f>IF(ISERROR(VLOOKUP($AS925,技まとめ!$A$1:$F$380,5,FALSE)),"－",VLOOKUP($AS925,技まとめ!$A$1:$F$380,5,FALSE))</f>
        <v>40</v>
      </c>
      <c r="AW925" s="3" t="str">
        <f>IF($E925=IF(ISERROR(VLOOKUP($AS925,技まとめ!$A$1:$F$380,4,FALSE)),"－",VLOOKUP($AS925,技まとめ!$A$1:$F$380,4,FALSE)),"一致","")</f>
        <v/>
      </c>
      <c r="AX925" s="12" t="str">
        <f t="shared" si="202"/>
        <v>キラーブレードロケットこぶしスピニングカットセーフティプロテクト</v>
      </c>
      <c r="AY925" s="12" t="str">
        <f t="shared" si="203"/>
        <v>キラーブレードロケットこぶしスピニングカットセーフティプロテクト</v>
      </c>
      <c r="AZ925" s="12" t="str">
        <f t="shared" si="204"/>
        <v>キラーブレードロケットこぶしスピニングカットセーフティプロテクト</v>
      </c>
      <c r="BA925" s="12" t="str">
        <f t="shared" si="205"/>
        <v>キラーブレードロケットこぶしスピニングカットセーフティプロテクト</v>
      </c>
      <c r="BB925" s="11" t="str">
        <f t="shared" si="206"/>
        <v>CAP1BBP1</v>
      </c>
      <c r="BC925" s="11" t="str">
        <f t="shared" si="207"/>
        <v>CAP1BBP1</v>
      </c>
      <c r="BD925" s="11" t="str">
        <f t="shared" si="208"/>
        <v>CAP1BBP1</v>
      </c>
      <c r="BE925" s="11" t="str">
        <f t="shared" si="209"/>
        <v>CAP1BBP1</v>
      </c>
    </row>
    <row r="926" spans="1:57" ht="11.25" hidden="1" customHeight="1">
      <c r="A926" s="6">
        <v>924</v>
      </c>
      <c r="B926" s="7" t="s">
        <v>2236</v>
      </c>
      <c r="C926" s="8" t="s">
        <v>2237</v>
      </c>
      <c r="D926" s="7" t="s">
        <v>72</v>
      </c>
      <c r="E926" s="7" t="s">
        <v>81</v>
      </c>
      <c r="F926" s="7" t="s">
        <v>128</v>
      </c>
      <c r="G926" s="9">
        <v>122</v>
      </c>
      <c r="H926" s="9">
        <v>101</v>
      </c>
      <c r="I926" s="9">
        <v>47</v>
      </c>
      <c r="J926" s="9">
        <v>51</v>
      </c>
      <c r="K926" s="9">
        <v>47</v>
      </c>
      <c r="L926" s="9">
        <v>54</v>
      </c>
      <c r="M926" s="9">
        <v>44</v>
      </c>
      <c r="N926" s="9">
        <v>45</v>
      </c>
      <c r="O926" s="9">
        <v>44</v>
      </c>
      <c r="P926" s="9">
        <v>96</v>
      </c>
      <c r="Q926" s="10">
        <v>97</v>
      </c>
      <c r="R926" s="11">
        <v>57</v>
      </c>
      <c r="S926" s="11">
        <v>1</v>
      </c>
      <c r="T926" s="11">
        <v>104</v>
      </c>
      <c r="U926" s="11">
        <v>94</v>
      </c>
      <c r="V926" s="11">
        <v>1</v>
      </c>
      <c r="W926" s="11">
        <v>94</v>
      </c>
      <c r="X926" s="11">
        <f t="shared" si="196"/>
        <v>448</v>
      </c>
      <c r="Y926" s="11">
        <f t="shared" si="197"/>
        <v>4355</v>
      </c>
      <c r="Z926" s="11">
        <f t="shared" si="198"/>
        <v>2475</v>
      </c>
      <c r="AA926" s="11">
        <f t="shared" si="199"/>
        <v>4120</v>
      </c>
      <c r="AB926" s="11">
        <f t="shared" si="200"/>
        <v>4120</v>
      </c>
      <c r="AC926" s="6">
        <f t="shared" si="201"/>
        <v>4915</v>
      </c>
      <c r="AD926" s="9" t="s">
        <v>231</v>
      </c>
      <c r="AE926" s="3" t="str">
        <f>IF(ISERROR(VLOOKUP($AD926,技まとめ!$A$1:$F$380,6,FALSE)),"－",VLOOKUP($AD926,技まとめ!$A$1:$F$380,6,FALSE))</f>
        <v>SC</v>
      </c>
      <c r="AF926" s="3">
        <f>IF(ISERROR(VLOOKUP($AD926,技まとめ!$A$1:$F$380,3,FALSE)),"－",VLOOKUP($AD926,技まとめ!$A$1:$F$380,3,FALSE))</f>
        <v>28</v>
      </c>
      <c r="AG926" s="3">
        <f>IF(ISERROR(VLOOKUP($AD926,技まとめ!$A$1:$F$380,5,FALSE)),"－",VLOOKUP($AD926,技まとめ!$A$1:$F$380,5,FALSE))</f>
        <v>21</v>
      </c>
      <c r="AH926" s="3" t="str">
        <f>IF($E926=IF(ISERROR(VLOOKUP($AD926,技まとめ!$A$1:$F$380,4,FALSE)),"－",VLOOKUP($AD926,技まとめ!$A$1:$F$380,4,FALSE)),"一致","")</f>
        <v/>
      </c>
      <c r="AI926" s="9" t="s">
        <v>96</v>
      </c>
      <c r="AJ926" s="3" t="str">
        <f>IF(ISERROR(VLOOKUP($AI926,技まとめ!$A$1:$F$380,6,FALSE)),"－",VLOOKUP($AI926,技まとめ!$A$1:$F$380,6,FALSE))</f>
        <v>DR</v>
      </c>
      <c r="AK926" s="3">
        <f>IF(ISERROR(VLOOKUP($AI926,技まとめ!$A$1:$F$380,3,FALSE)),"－",VLOOKUP($AI926,技まとめ!$A$1:$F$380,3,FALSE))</f>
        <v>52</v>
      </c>
      <c r="AL926" s="3">
        <f>IF(ISERROR(VLOOKUP($AI926,技まとめ!$A$1:$F$380,5,FALSE)),"－",VLOOKUP($AI926,技まとめ!$A$1:$F$380,5,FALSE))</f>
        <v>36</v>
      </c>
      <c r="AM926" s="3" t="str">
        <f>IF($E926=IF(ISERROR(VLOOKUP($AI926,技まとめ!$A$1:$F$380,4,FALSE)),"－",VLOOKUP($AI926,技まとめ!$A$1:$F$380,4,FALSE)),"一致","")</f>
        <v/>
      </c>
      <c r="AN926" s="9" t="s">
        <v>214</v>
      </c>
      <c r="AO926" s="3" t="str">
        <f>IF(ISERROR(VLOOKUP($AN926,技まとめ!$A$1:$F$380,6,FALSE)),"－",VLOOKUP($AN926,技まとめ!$A$1:$F$380,6,FALSE))</f>
        <v>DR</v>
      </c>
      <c r="AP926" s="3">
        <f>IF(ISERROR(VLOOKUP($AN926,技まとめ!$A$1:$F$380,3,FALSE)),"－",VLOOKUP($AN926,技まとめ!$A$1:$F$380,3,FALSE))</f>
        <v>27</v>
      </c>
      <c r="AQ926" s="3">
        <f>IF(ISERROR(VLOOKUP($AN926,技まとめ!$A$1:$F$380,5,FALSE)),"－",VLOOKUP($AN926,技まとめ!$A$1:$F$380,5,FALSE))</f>
        <v>25</v>
      </c>
      <c r="AR926" s="3" t="str">
        <f>IF($E926=IF(ISERROR(VLOOKUP($AN926,技まとめ!$A$1:$F$380,4,FALSE)),"－",VLOOKUP($AN926,技まとめ!$A$1:$F$380,4,FALSE)),"一致","")</f>
        <v>一致</v>
      </c>
      <c r="AS926" s="9" t="s">
        <v>603</v>
      </c>
      <c r="AT926" s="3" t="str">
        <f>IF(ISERROR(VLOOKUP($AS926,技まとめ!$A$1:$F$380,6,FALSE)),"－",VLOOKUP($AS926,技まとめ!$A$1:$F$380,6,FALSE))</f>
        <v>NS</v>
      </c>
      <c r="AU926" s="3">
        <f>IF(ISERROR(VLOOKUP($AS926,技まとめ!$A$1:$F$380,3,FALSE)),"－",VLOOKUP($AS926,技まとめ!$A$1:$F$380,3,FALSE))</f>
        <v>96</v>
      </c>
      <c r="AV926" s="3">
        <f>IF(ISERROR(VLOOKUP($AS926,技まとめ!$A$1:$F$380,5,FALSE)),"－",VLOOKUP($AS926,技まとめ!$A$1:$F$380,5,FALSE))</f>
        <v>52</v>
      </c>
      <c r="AW926" s="3" t="str">
        <f>IF($E926=IF(ISERROR(VLOOKUP($AS926,技まとめ!$A$1:$F$380,4,FALSE)),"－",VLOOKUP($AS926,技まとめ!$A$1:$F$380,4,FALSE)),"一致","")</f>
        <v>一致</v>
      </c>
      <c r="AX926" s="12" t="str">
        <f t="shared" si="202"/>
        <v>ファントムシュートワープドライブムーンサルトゴッドノウズ</v>
      </c>
      <c r="AY926" s="12" t="str">
        <f t="shared" si="203"/>
        <v>ファントムシュートワープドライブムーンサルトゴッドノウズ</v>
      </c>
      <c r="AZ926" s="12" t="str">
        <f t="shared" si="204"/>
        <v>ファントムシュートワープドライブムーンサルトゴッドノウズ</v>
      </c>
      <c r="BA926" s="12" t="str">
        <f t="shared" si="205"/>
        <v>ファントムシュートワープドライブムーンサルトゴッドノウズ</v>
      </c>
      <c r="BB926" s="11" t="str">
        <f t="shared" si="206"/>
        <v>SCDRDRNS</v>
      </c>
      <c r="BC926" s="11" t="str">
        <f t="shared" si="207"/>
        <v>SCDRDRNS</v>
      </c>
      <c r="BD926" s="11" t="str">
        <f t="shared" si="208"/>
        <v>SCDRDRNS</v>
      </c>
      <c r="BE926" s="11" t="str">
        <f t="shared" si="209"/>
        <v>SCDRDRNS</v>
      </c>
    </row>
    <row r="927" spans="1:57" ht="11.25" hidden="1" customHeight="1">
      <c r="A927" s="6">
        <v>925</v>
      </c>
      <c r="B927" s="7" t="s">
        <v>2238</v>
      </c>
      <c r="C927" s="8" t="s">
        <v>2239</v>
      </c>
      <c r="D927" s="7" t="s">
        <v>72</v>
      </c>
      <c r="E927" s="7" t="s">
        <v>73</v>
      </c>
      <c r="F927" s="7" t="s">
        <v>128</v>
      </c>
      <c r="G927" s="9">
        <v>119</v>
      </c>
      <c r="H927" s="9">
        <v>89</v>
      </c>
      <c r="I927" s="9">
        <v>65</v>
      </c>
      <c r="J927" s="9">
        <v>39</v>
      </c>
      <c r="K927" s="9">
        <v>43</v>
      </c>
      <c r="L927" s="9">
        <v>48</v>
      </c>
      <c r="M927" s="9">
        <v>62</v>
      </c>
      <c r="N927" s="9">
        <v>44</v>
      </c>
      <c r="O927" s="9">
        <v>46</v>
      </c>
      <c r="P927" s="9">
        <v>79</v>
      </c>
      <c r="Q927" s="10">
        <v>115</v>
      </c>
      <c r="R927" s="11">
        <v>23</v>
      </c>
      <c r="S927" s="11">
        <v>1</v>
      </c>
      <c r="T927" s="11">
        <v>98</v>
      </c>
      <c r="U927" s="11">
        <v>112</v>
      </c>
      <c r="V927" s="11">
        <v>1</v>
      </c>
      <c r="W927" s="11">
        <v>96</v>
      </c>
      <c r="X927" s="11">
        <f t="shared" si="196"/>
        <v>446</v>
      </c>
      <c r="Y927" s="11">
        <f t="shared" si="197"/>
        <v>5085</v>
      </c>
      <c r="Z927" s="11">
        <f t="shared" si="198"/>
        <v>1295</v>
      </c>
      <c r="AA927" s="11">
        <f t="shared" si="199"/>
        <v>3920</v>
      </c>
      <c r="AB927" s="11">
        <f t="shared" si="200"/>
        <v>3920</v>
      </c>
      <c r="AC927" s="6">
        <f t="shared" si="201"/>
        <v>4515</v>
      </c>
      <c r="AD927" s="9" t="s">
        <v>117</v>
      </c>
      <c r="AE927" s="3" t="str">
        <f>IF(ISERROR(VLOOKUP($AD927,技まとめ!$A$1:$F$380,6,FALSE)),"－",VLOOKUP($AD927,技まとめ!$A$1:$F$380,6,FALSE))</f>
        <v>SC</v>
      </c>
      <c r="AF927" s="3">
        <f>IF(ISERROR(VLOOKUP($AD927,技まとめ!$A$1:$F$380,3,FALSE)),"－",VLOOKUP($AD927,技まとめ!$A$1:$F$380,3,FALSE))</f>
        <v>38</v>
      </c>
      <c r="AG927" s="3">
        <f>IF(ISERROR(VLOOKUP($AD927,技まとめ!$A$1:$F$380,5,FALSE)),"－",VLOOKUP($AD927,技まとめ!$A$1:$F$380,5,FALSE))</f>
        <v>25</v>
      </c>
      <c r="AH927" s="3" t="str">
        <f>IF($E927=IF(ISERROR(VLOOKUP($AD927,技まとめ!$A$1:$F$380,4,FALSE)),"－",VLOOKUP($AD927,技まとめ!$A$1:$F$380,4,FALSE)),"一致","")</f>
        <v>一致</v>
      </c>
      <c r="AI927" s="9" t="s">
        <v>308</v>
      </c>
      <c r="AJ927" s="3" t="str">
        <f>IF(ISERROR(VLOOKUP($AI927,技まとめ!$A$1:$F$380,6,FALSE)),"－",VLOOKUP($AI927,技まとめ!$A$1:$F$380,6,FALSE))</f>
        <v>DR</v>
      </c>
      <c r="AK927" s="3">
        <f>IF(ISERROR(VLOOKUP($AI927,技まとめ!$A$1:$F$380,3,FALSE)),"－",VLOOKUP($AI927,技まとめ!$A$1:$F$380,3,FALSE))</f>
        <v>28</v>
      </c>
      <c r="AL927" s="3">
        <f>IF(ISERROR(VLOOKUP($AI927,技まとめ!$A$1:$F$380,5,FALSE)),"－",VLOOKUP($AI927,技まとめ!$A$1:$F$380,5,FALSE))</f>
        <v>24</v>
      </c>
      <c r="AM927" s="3" t="str">
        <f>IF($E927=IF(ISERROR(VLOOKUP($AI927,技まとめ!$A$1:$F$380,4,FALSE)),"－",VLOOKUP($AI927,技まとめ!$A$1:$F$380,4,FALSE)),"一致","")</f>
        <v>一致</v>
      </c>
      <c r="AN927" s="9" t="s">
        <v>426</v>
      </c>
      <c r="AO927" s="3" t="str">
        <f>IF(ISERROR(VLOOKUP($AN927,技まとめ!$A$1:$F$380,6,FALSE)),"－",VLOOKUP($AN927,技まとめ!$A$1:$F$380,6,FALSE))</f>
        <v>NS</v>
      </c>
      <c r="AP927" s="3">
        <f>IF(ISERROR(VLOOKUP($AN927,技まとめ!$A$1:$F$380,3,FALSE)),"－",VLOOKUP($AN927,技まとめ!$A$1:$F$380,3,FALSE))</f>
        <v>57</v>
      </c>
      <c r="AQ927" s="3">
        <f>IF(ISERROR(VLOOKUP($AN927,技まとめ!$A$1:$F$380,5,FALSE)),"－",VLOOKUP($AN927,技まとめ!$A$1:$F$380,5,FALSE))</f>
        <v>34</v>
      </c>
      <c r="AR927" s="3" t="str">
        <f>IF($E927=IF(ISERROR(VLOOKUP($AN927,技まとめ!$A$1:$F$380,4,FALSE)),"－",VLOOKUP($AN927,技まとめ!$A$1:$F$380,4,FALSE)),"一致","")</f>
        <v/>
      </c>
      <c r="AS927" s="9" t="s">
        <v>413</v>
      </c>
      <c r="AT927" s="3" t="str">
        <f>IF(ISERROR(VLOOKUP($AS927,技まとめ!$A$1:$F$380,6,FALSE)),"－",VLOOKUP($AS927,技まとめ!$A$1:$F$380,6,FALSE))</f>
        <v>BB</v>
      </c>
      <c r="AU927" s="3">
        <f>IF(ISERROR(VLOOKUP($AS927,技まとめ!$A$1:$F$380,3,FALSE)),"－",VLOOKUP($AS927,技まとめ!$A$1:$F$380,3,FALSE))</f>
        <v>31</v>
      </c>
      <c r="AV927" s="3">
        <f>IF(ISERROR(VLOOKUP($AS927,技まとめ!$A$1:$F$380,5,FALSE)),"－",VLOOKUP($AS927,技まとめ!$A$1:$F$380,5,FALSE))</f>
        <v>28</v>
      </c>
      <c r="AW927" s="3" t="str">
        <f>IF($E927=IF(ISERROR(VLOOKUP($AS927,技まとめ!$A$1:$F$380,4,FALSE)),"－",VLOOKUP($AS927,技まとめ!$A$1:$F$380,4,FALSE)),"一致","")</f>
        <v/>
      </c>
      <c r="AX927" s="12" t="str">
        <f t="shared" si="202"/>
        <v>クルクルヘッドスーパーアルマジロシャインドライブスーパーしこふみ</v>
      </c>
      <c r="AY927" s="12" t="str">
        <f t="shared" si="203"/>
        <v>クルクルヘッドスーパーアルマジロシャインドライブスーパーしこふみ</v>
      </c>
      <c r="AZ927" s="12" t="str">
        <f t="shared" si="204"/>
        <v>クルクルヘッドスーパーアルマジロシャインドライブスーパーしこふみ</v>
      </c>
      <c r="BA927" s="12" t="str">
        <f t="shared" si="205"/>
        <v>クルクルヘッドスーパーアルマジロシャインドライブスーパーしこふみ</v>
      </c>
      <c r="BB927" s="11" t="str">
        <f t="shared" si="206"/>
        <v>SCDRNSBB</v>
      </c>
      <c r="BC927" s="11" t="str">
        <f t="shared" si="207"/>
        <v>SCDRNSBB</v>
      </c>
      <c r="BD927" s="11" t="str">
        <f t="shared" si="208"/>
        <v>SCDRNSBB</v>
      </c>
      <c r="BE927" s="11" t="str">
        <f t="shared" si="209"/>
        <v>SCDRNSBB</v>
      </c>
    </row>
    <row r="928" spans="1:57" ht="11.25" hidden="1" customHeight="1">
      <c r="A928" s="6">
        <v>926</v>
      </c>
      <c r="B928" s="7" t="s">
        <v>2240</v>
      </c>
      <c r="C928" s="8" t="s">
        <v>2241</v>
      </c>
      <c r="D928" s="7" t="s">
        <v>72</v>
      </c>
      <c r="E928" s="7" t="s">
        <v>73</v>
      </c>
      <c r="F928" s="7" t="s">
        <v>128</v>
      </c>
      <c r="G928" s="9">
        <v>101</v>
      </c>
      <c r="H928" s="9">
        <v>123</v>
      </c>
      <c r="I928" s="9">
        <v>63</v>
      </c>
      <c r="J928" s="9">
        <v>54</v>
      </c>
      <c r="K928" s="9">
        <v>41</v>
      </c>
      <c r="L928" s="9">
        <v>57</v>
      </c>
      <c r="M928" s="9">
        <v>48</v>
      </c>
      <c r="N928" s="9">
        <v>53</v>
      </c>
      <c r="O928" s="9">
        <v>44</v>
      </c>
      <c r="P928" s="9">
        <v>56</v>
      </c>
      <c r="Q928" s="10">
        <v>113</v>
      </c>
      <c r="R928" s="11">
        <v>22</v>
      </c>
      <c r="S928" s="11">
        <v>1</v>
      </c>
      <c r="T928" s="11">
        <v>107</v>
      </c>
      <c r="U928" s="11">
        <v>98</v>
      </c>
      <c r="V928" s="11">
        <v>1</v>
      </c>
      <c r="W928" s="11">
        <v>94</v>
      </c>
      <c r="X928" s="11">
        <f t="shared" si="196"/>
        <v>436</v>
      </c>
      <c r="Y928" s="11">
        <f t="shared" si="197"/>
        <v>4995</v>
      </c>
      <c r="Z928" s="11">
        <f t="shared" si="198"/>
        <v>1250</v>
      </c>
      <c r="AA928" s="11">
        <f t="shared" si="199"/>
        <v>4225</v>
      </c>
      <c r="AB928" s="11">
        <f t="shared" si="200"/>
        <v>4225</v>
      </c>
      <c r="AC928" s="6">
        <f t="shared" si="201"/>
        <v>4860</v>
      </c>
      <c r="AD928" s="9" t="s">
        <v>210</v>
      </c>
      <c r="AE928" s="3" t="str">
        <f>IF(ISERROR(VLOOKUP($AD928,技まとめ!$A$1:$F$380,6,FALSE)),"－",VLOOKUP($AD928,技まとめ!$A$1:$F$380,6,FALSE))</f>
        <v>NS</v>
      </c>
      <c r="AF928" s="3">
        <f>IF(ISERROR(VLOOKUP($AD928,技まとめ!$A$1:$F$380,3,FALSE)),"－",VLOOKUP($AD928,技まとめ!$A$1:$F$380,3,FALSE))</f>
        <v>25</v>
      </c>
      <c r="AG928" s="3">
        <f>IF(ISERROR(VLOOKUP($AD928,技まとめ!$A$1:$F$380,5,FALSE)),"－",VLOOKUP($AD928,技まとめ!$A$1:$F$380,5,FALSE))</f>
        <v>20</v>
      </c>
      <c r="AH928" s="3" t="str">
        <f>IF($E928=IF(ISERROR(VLOOKUP($AD928,技まとめ!$A$1:$F$380,4,FALSE)),"－",VLOOKUP($AD928,技まとめ!$A$1:$F$380,4,FALSE)),"一致","")</f>
        <v/>
      </c>
      <c r="AI928" s="9" t="s">
        <v>164</v>
      </c>
      <c r="AJ928" s="3" t="str">
        <f>IF(ISERROR(VLOOKUP($AI928,技まとめ!$A$1:$F$380,6,FALSE)),"－",VLOOKUP($AI928,技まとめ!$A$1:$F$380,6,FALSE))</f>
        <v>DR</v>
      </c>
      <c r="AK928" s="3">
        <f>IF(ISERROR(VLOOKUP($AI928,技まとめ!$A$1:$F$380,3,FALSE)),"－",VLOOKUP($AI928,技まとめ!$A$1:$F$380,3,FALSE))</f>
        <v>58</v>
      </c>
      <c r="AL928" s="3">
        <f>IF(ISERROR(VLOOKUP($AI928,技まとめ!$A$1:$F$380,5,FALSE)),"－",VLOOKUP($AI928,技まとめ!$A$1:$F$380,5,FALSE))</f>
        <v>39</v>
      </c>
      <c r="AM928" s="3" t="str">
        <f>IF($E928=IF(ISERROR(VLOOKUP($AI928,技まとめ!$A$1:$F$380,4,FALSE)),"－",VLOOKUP($AI928,技まとめ!$A$1:$F$380,4,FALSE)),"一致","")</f>
        <v/>
      </c>
      <c r="AN928" s="9" t="s">
        <v>845</v>
      </c>
      <c r="AO928" s="3" t="str">
        <f>IF(ISERROR(VLOOKUP($AN928,技まとめ!$A$1:$F$380,6,FALSE)),"－",VLOOKUP($AN928,技まとめ!$A$1:$F$380,6,FALSE))</f>
        <v>BL</v>
      </c>
      <c r="AP928" s="3">
        <f>IF(ISERROR(VLOOKUP($AN928,技まとめ!$A$1:$F$380,3,FALSE)),"－",VLOOKUP($AN928,技まとめ!$A$1:$F$380,3,FALSE))</f>
        <v>31</v>
      </c>
      <c r="AQ928" s="3">
        <f>IF(ISERROR(VLOOKUP($AN928,技まとめ!$A$1:$F$380,5,FALSE)),"－",VLOOKUP($AN928,技まとめ!$A$1:$F$380,5,FALSE))</f>
        <v>28</v>
      </c>
      <c r="AR928" s="3" t="str">
        <f>IF($E928=IF(ISERROR(VLOOKUP($AN928,技まとめ!$A$1:$F$380,4,FALSE)),"－",VLOOKUP($AN928,技まとめ!$A$1:$F$380,4,FALSE)),"一致","")</f>
        <v/>
      </c>
      <c r="AS928" s="9" t="s">
        <v>1213</v>
      </c>
      <c r="AT928" s="3" t="str">
        <f>IF(ISERROR(VLOOKUP($AS928,技まとめ!$A$1:$F$380,6,FALSE)),"－",VLOOKUP($AS928,技まとめ!$A$1:$F$380,6,FALSE))</f>
        <v>NS</v>
      </c>
      <c r="AU928" s="3">
        <f>IF(ISERROR(VLOOKUP($AS928,技まとめ!$A$1:$F$380,3,FALSE)),"－",VLOOKUP($AS928,技まとめ!$A$1:$F$380,3,FALSE))</f>
        <v>64</v>
      </c>
      <c r="AV928" s="3">
        <f>IF(ISERROR(VLOOKUP($AS928,技まとめ!$A$1:$F$380,5,FALSE)),"－",VLOOKUP($AS928,技まとめ!$A$1:$F$380,5,FALSE))</f>
        <v>37</v>
      </c>
      <c r="AW928" s="3" t="str">
        <f>IF($E928=IF(ISERROR(VLOOKUP($AS928,技まとめ!$A$1:$F$380,4,FALSE)),"－",VLOOKUP($AS928,技まとめ!$A$1:$F$380,4,FALSE)),"一致","")</f>
        <v/>
      </c>
      <c r="AX928" s="12" t="str">
        <f t="shared" si="202"/>
        <v>スパイラルショットドッグランアイスグランドセキュリティショット</v>
      </c>
      <c r="AY928" s="12" t="str">
        <f t="shared" si="203"/>
        <v>スパイラルショットドッグランアイスグランドセキュリティショット</v>
      </c>
      <c r="AZ928" s="12" t="str">
        <f t="shared" si="204"/>
        <v>スパイラルショットドッグランアイスグランドセキュリティショット</v>
      </c>
      <c r="BA928" s="12" t="str">
        <f t="shared" si="205"/>
        <v>スパイラルショットドッグランアイスグランドセキュリティショット</v>
      </c>
      <c r="BB928" s="11" t="str">
        <f t="shared" si="206"/>
        <v>NSDRBLNS</v>
      </c>
      <c r="BC928" s="11" t="str">
        <f t="shared" si="207"/>
        <v>NSDRBLNS</v>
      </c>
      <c r="BD928" s="11" t="str">
        <f t="shared" si="208"/>
        <v>NSDRBLNS</v>
      </c>
      <c r="BE928" s="11" t="str">
        <f t="shared" si="209"/>
        <v>NSDRBLNS</v>
      </c>
    </row>
    <row r="929" spans="1:57" ht="11.25" hidden="1" customHeight="1">
      <c r="A929" s="6">
        <v>927</v>
      </c>
      <c r="B929" s="7" t="s">
        <v>2242</v>
      </c>
      <c r="C929" s="8" t="s">
        <v>2243</v>
      </c>
      <c r="D929" s="7" t="s">
        <v>72</v>
      </c>
      <c r="E929" s="7" t="s">
        <v>102</v>
      </c>
      <c r="F929" s="7" t="s">
        <v>128</v>
      </c>
      <c r="G929" s="9">
        <v>116</v>
      </c>
      <c r="H929" s="9">
        <v>93</v>
      </c>
      <c r="I929" s="9">
        <v>54</v>
      </c>
      <c r="J929" s="9">
        <v>51</v>
      </c>
      <c r="K929" s="9">
        <v>52</v>
      </c>
      <c r="L929" s="9">
        <v>54</v>
      </c>
      <c r="M929" s="9">
        <v>56</v>
      </c>
      <c r="N929" s="9">
        <v>54</v>
      </c>
      <c r="O929" s="9">
        <v>52</v>
      </c>
      <c r="P929" s="9">
        <v>56</v>
      </c>
      <c r="Q929" s="10">
        <v>104</v>
      </c>
      <c r="R929" s="11">
        <v>31</v>
      </c>
      <c r="S929" s="11">
        <v>1</v>
      </c>
      <c r="T929" s="11">
        <v>104</v>
      </c>
      <c r="U929" s="11">
        <v>106</v>
      </c>
      <c r="V929" s="11">
        <v>1</v>
      </c>
      <c r="W929" s="11">
        <v>102</v>
      </c>
      <c r="X929" s="11">
        <f t="shared" si="196"/>
        <v>449</v>
      </c>
      <c r="Y929" s="11">
        <f t="shared" si="197"/>
        <v>4675</v>
      </c>
      <c r="Z929" s="11">
        <f t="shared" si="198"/>
        <v>1605</v>
      </c>
      <c r="AA929" s="11">
        <f t="shared" si="199"/>
        <v>4160</v>
      </c>
      <c r="AB929" s="11">
        <f t="shared" si="200"/>
        <v>4160</v>
      </c>
      <c r="AC929" s="6">
        <f t="shared" si="201"/>
        <v>4825</v>
      </c>
      <c r="AD929" s="9" t="s">
        <v>469</v>
      </c>
      <c r="AE929" s="3" t="str">
        <f>IF(ISERROR(VLOOKUP($AD929,技まとめ!$A$1:$F$380,6,FALSE)),"－",VLOOKUP($AD929,技まとめ!$A$1:$F$380,6,FALSE))</f>
        <v>SC</v>
      </c>
      <c r="AF929" s="3">
        <f>IF(ISERROR(VLOOKUP($AD929,技まとめ!$A$1:$F$380,3,FALSE)),"－",VLOOKUP($AD929,技まとめ!$A$1:$F$380,3,FALSE))</f>
        <v>30</v>
      </c>
      <c r="AG929" s="3">
        <f>IF(ISERROR(VLOOKUP($AD929,技まとめ!$A$1:$F$380,5,FALSE)),"－",VLOOKUP($AD929,技まとめ!$A$1:$F$380,5,FALSE))</f>
        <v>21</v>
      </c>
      <c r="AH929" s="3" t="str">
        <f>IF($E929=IF(ISERROR(VLOOKUP($AD929,技まとめ!$A$1:$F$380,4,FALSE)),"－",VLOOKUP($AD929,技まとめ!$A$1:$F$380,4,FALSE)),"一致","")</f>
        <v>一致</v>
      </c>
      <c r="AI929" s="9" t="s">
        <v>442</v>
      </c>
      <c r="AJ929" s="3" t="str">
        <f>IF(ISERROR(VLOOKUP($AI929,技まとめ!$A$1:$F$380,6,FALSE)),"－",VLOOKUP($AI929,技まとめ!$A$1:$F$380,6,FALSE))</f>
        <v>CA</v>
      </c>
      <c r="AK929" s="3">
        <f>IF(ISERROR(VLOOKUP($AI929,技まとめ!$A$1:$F$380,3,FALSE)),"－",VLOOKUP($AI929,技まとめ!$A$1:$F$380,3,FALSE))</f>
        <v>75</v>
      </c>
      <c r="AL929" s="3">
        <f>IF(ISERROR(VLOOKUP($AI929,技まとめ!$A$1:$F$380,5,FALSE)),"－",VLOOKUP($AI929,技まとめ!$A$1:$F$380,5,FALSE))</f>
        <v>45</v>
      </c>
      <c r="AM929" s="3" t="str">
        <f>IF($E929=IF(ISERROR(VLOOKUP($AI929,技まとめ!$A$1:$F$380,4,FALSE)),"－",VLOOKUP($AI929,技まとめ!$A$1:$F$380,4,FALSE)),"一致","")</f>
        <v/>
      </c>
      <c r="AN929" s="9" t="s">
        <v>339</v>
      </c>
      <c r="AO929" s="3" t="str">
        <f>IF(ISERROR(VLOOKUP($AN929,技まとめ!$A$1:$F$380,6,FALSE)),"－",VLOOKUP($AN929,技まとめ!$A$1:$F$380,6,FALSE))</f>
        <v>NS</v>
      </c>
      <c r="AP929" s="3">
        <f>IF(ISERROR(VLOOKUP($AN929,技まとめ!$A$1:$F$380,3,FALSE)),"－",VLOOKUP($AN929,技まとめ!$A$1:$F$380,3,FALSE))</f>
        <v>42</v>
      </c>
      <c r="AQ929" s="3">
        <f>IF(ISERROR(VLOOKUP($AN929,技まとめ!$A$1:$F$380,5,FALSE)),"－",VLOOKUP($AN929,技まとめ!$A$1:$F$380,5,FALSE))</f>
        <v>28</v>
      </c>
      <c r="AR929" s="3" t="str">
        <f>IF($E929=IF(ISERROR(VLOOKUP($AN929,技まとめ!$A$1:$F$380,4,FALSE)),"－",VLOOKUP($AN929,技まとめ!$A$1:$F$380,4,FALSE)),"一致","")</f>
        <v/>
      </c>
      <c r="AS929" s="9" t="s">
        <v>406</v>
      </c>
      <c r="AT929" s="3" t="str">
        <f>IF(ISERROR(VLOOKUP($AS929,技まとめ!$A$1:$F$380,6,FALSE)),"－",VLOOKUP($AS929,技まとめ!$A$1:$F$380,6,FALSE))</f>
        <v>BS</v>
      </c>
      <c r="AU929" s="3">
        <f>IF(ISERROR(VLOOKUP($AS929,技まとめ!$A$1:$F$380,3,FALSE)),"－",VLOOKUP($AS929,技まとめ!$A$1:$F$380,3,FALSE))</f>
        <v>59</v>
      </c>
      <c r="AV929" s="3">
        <f>IF(ISERROR(VLOOKUP($AS929,技まとめ!$A$1:$F$380,5,FALSE)),"－",VLOOKUP($AS929,技まとめ!$A$1:$F$380,5,FALSE))</f>
        <v>34</v>
      </c>
      <c r="AW929" s="3" t="str">
        <f>IF($E929=IF(ISERROR(VLOOKUP($AS929,技まとめ!$A$1:$F$380,4,FALSE)),"－",VLOOKUP($AS929,技まとめ!$A$1:$F$380,4,FALSE)),"一致","")</f>
        <v>一致</v>
      </c>
      <c r="AX929" s="12" t="str">
        <f t="shared" si="202"/>
        <v>あびせげりフラッシュアッパーラン・ボール・ランドこんじょうバット</v>
      </c>
      <c r="AY929" s="12" t="str">
        <f t="shared" si="203"/>
        <v>あびせげりフラッシュアッパーラン・ボール・ランドこんじょうバット</v>
      </c>
      <c r="AZ929" s="12" t="str">
        <f t="shared" si="204"/>
        <v>あびせげりフラッシュアッパーラン・ボール・ランドこんじょうバット</v>
      </c>
      <c r="BA929" s="12" t="str">
        <f t="shared" si="205"/>
        <v>あびせげりフラッシュアッパーラン・ボール・ランドこんじょうバット</v>
      </c>
      <c r="BB929" s="11" t="str">
        <f t="shared" si="206"/>
        <v>SCCANSBS</v>
      </c>
      <c r="BC929" s="11" t="str">
        <f t="shared" si="207"/>
        <v>SCCANSBS</v>
      </c>
      <c r="BD929" s="11" t="str">
        <f t="shared" si="208"/>
        <v>SCCANSBS</v>
      </c>
      <c r="BE929" s="11" t="str">
        <f t="shared" si="209"/>
        <v>SCCANSBS</v>
      </c>
    </row>
    <row r="930" spans="1:57" ht="11.25" hidden="1" customHeight="1">
      <c r="A930" s="6">
        <v>928</v>
      </c>
      <c r="B930" s="7" t="s">
        <v>2244</v>
      </c>
      <c r="C930" s="8" t="s">
        <v>2245</v>
      </c>
      <c r="D930" s="7" t="s">
        <v>72</v>
      </c>
      <c r="E930" s="7" t="s">
        <v>95</v>
      </c>
      <c r="F930" s="7" t="s">
        <v>128</v>
      </c>
      <c r="G930" s="9">
        <v>91</v>
      </c>
      <c r="H930" s="9">
        <v>118</v>
      </c>
      <c r="I930" s="9">
        <v>51</v>
      </c>
      <c r="J930" s="9">
        <v>57</v>
      </c>
      <c r="K930" s="9">
        <v>46</v>
      </c>
      <c r="L930" s="9">
        <v>59</v>
      </c>
      <c r="M930" s="9">
        <v>56</v>
      </c>
      <c r="N930" s="9">
        <v>62</v>
      </c>
      <c r="O930" s="9">
        <v>51</v>
      </c>
      <c r="P930" s="9">
        <v>28</v>
      </c>
      <c r="Q930" s="10">
        <v>101</v>
      </c>
      <c r="R930" s="11">
        <v>11</v>
      </c>
      <c r="S930" s="11">
        <v>1</v>
      </c>
      <c r="T930" s="11">
        <v>109</v>
      </c>
      <c r="U930" s="11">
        <v>106</v>
      </c>
      <c r="V930" s="11">
        <v>1</v>
      </c>
      <c r="W930" s="11">
        <v>101</v>
      </c>
      <c r="X930" s="11">
        <f t="shared" si="196"/>
        <v>430</v>
      </c>
      <c r="Y930" s="11">
        <f t="shared" si="197"/>
        <v>4550</v>
      </c>
      <c r="Z930" s="11">
        <f t="shared" si="198"/>
        <v>900</v>
      </c>
      <c r="AA930" s="11">
        <f t="shared" si="199"/>
        <v>4330</v>
      </c>
      <c r="AB930" s="11">
        <f t="shared" si="200"/>
        <v>4330</v>
      </c>
      <c r="AC930" s="6">
        <f t="shared" si="201"/>
        <v>4920</v>
      </c>
      <c r="AD930" s="9" t="s">
        <v>322</v>
      </c>
      <c r="AE930" s="3" t="str">
        <f>IF(ISERROR(VLOOKUP($AD930,技まとめ!$A$1:$F$380,6,FALSE)),"－",VLOOKUP($AD930,技まとめ!$A$1:$F$380,6,FALSE))</f>
        <v>SC</v>
      </c>
      <c r="AF930" s="3">
        <f>IF(ISERROR(VLOOKUP($AD930,技まとめ!$A$1:$F$380,3,FALSE)),"－",VLOOKUP($AD930,技まとめ!$A$1:$F$380,3,FALSE))</f>
        <v>25</v>
      </c>
      <c r="AG930" s="3">
        <f>IF(ISERROR(VLOOKUP($AD930,技まとめ!$A$1:$F$380,5,FALSE)),"－",VLOOKUP($AD930,技まとめ!$A$1:$F$380,5,FALSE))</f>
        <v>20</v>
      </c>
      <c r="AH930" s="3" t="str">
        <f>IF($E930=IF(ISERROR(VLOOKUP($AD930,技まとめ!$A$1:$F$380,4,FALSE)),"－",VLOOKUP($AD930,技まとめ!$A$1:$F$380,4,FALSE)),"一致","")</f>
        <v/>
      </c>
      <c r="AI930" s="9" t="s">
        <v>141</v>
      </c>
      <c r="AJ930" s="3" t="str">
        <f>IF(ISERROR(VLOOKUP($AI930,技まとめ!$A$1:$F$380,6,FALSE)),"－",VLOOKUP($AI930,技まとめ!$A$1:$F$380,6,FALSE))</f>
        <v>SC</v>
      </c>
      <c r="AK930" s="3">
        <f>IF(ISERROR(VLOOKUP($AI930,技まとめ!$A$1:$F$380,3,FALSE)),"－",VLOOKUP($AI930,技まとめ!$A$1:$F$380,3,FALSE))</f>
        <v>42</v>
      </c>
      <c r="AL930" s="3">
        <f>IF(ISERROR(VLOOKUP($AI930,技まとめ!$A$1:$F$380,5,FALSE)),"－",VLOOKUP($AI930,技まとめ!$A$1:$F$380,5,FALSE))</f>
        <v>28</v>
      </c>
      <c r="AM930" s="3" t="str">
        <f>IF($E930=IF(ISERROR(VLOOKUP($AI930,技まとめ!$A$1:$F$380,4,FALSE)),"－",VLOOKUP($AI930,技まとめ!$A$1:$F$380,4,FALSE)),"一致","")</f>
        <v>一致</v>
      </c>
      <c r="AN930" s="9" t="s">
        <v>413</v>
      </c>
      <c r="AO930" s="3" t="str">
        <f>IF(ISERROR(VLOOKUP($AN930,技まとめ!$A$1:$F$380,6,FALSE)),"－",VLOOKUP($AN930,技まとめ!$A$1:$F$380,6,FALSE))</f>
        <v>BB</v>
      </c>
      <c r="AP930" s="3">
        <f>IF(ISERROR(VLOOKUP($AN930,技まとめ!$A$1:$F$380,3,FALSE)),"－",VLOOKUP($AN930,技まとめ!$A$1:$F$380,3,FALSE))</f>
        <v>31</v>
      </c>
      <c r="AQ930" s="3">
        <f>IF(ISERROR(VLOOKUP($AN930,技まとめ!$A$1:$F$380,5,FALSE)),"－",VLOOKUP($AN930,技まとめ!$A$1:$F$380,5,FALSE))</f>
        <v>28</v>
      </c>
      <c r="AR930" s="3" t="str">
        <f>IF($E930=IF(ISERROR(VLOOKUP($AN930,技まとめ!$A$1:$F$380,4,FALSE)),"－",VLOOKUP($AN930,技まとめ!$A$1:$F$380,4,FALSE)),"一致","")</f>
        <v/>
      </c>
      <c r="AS930" s="9" t="s">
        <v>156</v>
      </c>
      <c r="AT930" s="3" t="str">
        <f>IF(ISERROR(VLOOKUP($AS930,技まとめ!$A$1:$F$380,6,FALSE)),"－",VLOOKUP($AS930,技まとめ!$A$1:$F$380,6,FALSE))</f>
        <v>BB</v>
      </c>
      <c r="AU930" s="3">
        <f>IF(ISERROR(VLOOKUP($AS930,技まとめ!$A$1:$F$380,3,FALSE)),"－",VLOOKUP($AS930,技まとめ!$A$1:$F$380,3,FALSE))</f>
        <v>17</v>
      </c>
      <c r="AV930" s="3">
        <f>IF(ISERROR(VLOOKUP($AS930,技まとめ!$A$1:$F$380,5,FALSE)),"－",VLOOKUP($AS930,技まとめ!$A$1:$F$380,5,FALSE))</f>
        <v>20</v>
      </c>
      <c r="AW930" s="3" t="str">
        <f>IF($E930=IF(ISERROR(VLOOKUP($AS930,技まとめ!$A$1:$F$380,4,FALSE)),"－",VLOOKUP($AS930,技まとめ!$A$1:$F$380,4,FALSE)),"一致","")</f>
        <v/>
      </c>
      <c r="AX930" s="12" t="str">
        <f t="shared" si="202"/>
        <v>ターザンキックドラゴンクラッシュスーパーしこふみジャイアントスピン</v>
      </c>
      <c r="AY930" s="12" t="str">
        <f t="shared" si="203"/>
        <v>ターザンキックドラゴンクラッシュスーパーしこふみジャイアントスピン</v>
      </c>
      <c r="AZ930" s="12" t="str">
        <f t="shared" si="204"/>
        <v>ターザンキックドラゴンクラッシュスーパーしこふみジャイアントスピン</v>
      </c>
      <c r="BA930" s="12" t="str">
        <f t="shared" si="205"/>
        <v>ターザンキックドラゴンクラッシュスーパーしこふみジャイアントスピン</v>
      </c>
      <c r="BB930" s="11" t="str">
        <f t="shared" si="206"/>
        <v>SCSCBBBB</v>
      </c>
      <c r="BC930" s="11" t="str">
        <f t="shared" si="207"/>
        <v>SCSCBBBB</v>
      </c>
      <c r="BD930" s="11" t="str">
        <f t="shared" si="208"/>
        <v>SCSCBBBB</v>
      </c>
      <c r="BE930" s="11" t="str">
        <f t="shared" si="209"/>
        <v>SCSCBBBB</v>
      </c>
    </row>
    <row r="931" spans="1:57" ht="11.25" hidden="1" customHeight="1">
      <c r="A931" s="6">
        <v>929</v>
      </c>
      <c r="B931" s="7" t="s">
        <v>2246</v>
      </c>
      <c r="C931" s="8" t="s">
        <v>2247</v>
      </c>
      <c r="D931" s="7" t="s">
        <v>72</v>
      </c>
      <c r="E931" s="7" t="s">
        <v>81</v>
      </c>
      <c r="F931" s="7" t="s">
        <v>128</v>
      </c>
      <c r="G931" s="9">
        <v>99</v>
      </c>
      <c r="H931" s="9">
        <v>124</v>
      </c>
      <c r="I931" s="9">
        <v>48</v>
      </c>
      <c r="J931" s="9">
        <v>55</v>
      </c>
      <c r="K931" s="9">
        <v>60</v>
      </c>
      <c r="L931" s="9">
        <v>45</v>
      </c>
      <c r="M931" s="9">
        <v>52</v>
      </c>
      <c r="N931" s="9">
        <v>52</v>
      </c>
      <c r="O931" s="9">
        <v>53</v>
      </c>
      <c r="P931" s="9">
        <v>66</v>
      </c>
      <c r="Q931" s="10">
        <v>98</v>
      </c>
      <c r="R931" s="11">
        <v>51</v>
      </c>
      <c r="S931" s="11">
        <v>1</v>
      </c>
      <c r="T931" s="11">
        <v>95</v>
      </c>
      <c r="U931" s="11">
        <v>102</v>
      </c>
      <c r="V931" s="11">
        <v>1</v>
      </c>
      <c r="W931" s="11">
        <v>103</v>
      </c>
      <c r="X931" s="11">
        <f t="shared" si="196"/>
        <v>451</v>
      </c>
      <c r="Y931" s="11">
        <f t="shared" si="197"/>
        <v>4440</v>
      </c>
      <c r="Z931" s="11">
        <f t="shared" si="198"/>
        <v>2310</v>
      </c>
      <c r="AA931" s="11">
        <f t="shared" si="199"/>
        <v>3850</v>
      </c>
      <c r="AB931" s="11">
        <f t="shared" si="200"/>
        <v>3850</v>
      </c>
      <c r="AC931" s="6">
        <f t="shared" si="201"/>
        <v>4570</v>
      </c>
      <c r="AD931" s="9" t="s">
        <v>308</v>
      </c>
      <c r="AE931" s="3" t="str">
        <f>IF(ISERROR(VLOOKUP($AD931,技まとめ!$A$1:$F$380,6,FALSE)),"－",VLOOKUP($AD931,技まとめ!$A$1:$F$380,6,FALSE))</f>
        <v>DR</v>
      </c>
      <c r="AF931" s="3">
        <f>IF(ISERROR(VLOOKUP($AD931,技まとめ!$A$1:$F$380,3,FALSE)),"－",VLOOKUP($AD931,技まとめ!$A$1:$F$380,3,FALSE))</f>
        <v>28</v>
      </c>
      <c r="AG931" s="3">
        <f>IF(ISERROR(VLOOKUP($AD931,技まとめ!$A$1:$F$380,5,FALSE)),"－",VLOOKUP($AD931,技まとめ!$A$1:$F$380,5,FALSE))</f>
        <v>24</v>
      </c>
      <c r="AH931" s="3" t="str">
        <f>IF($E931=IF(ISERROR(VLOOKUP($AD931,技まとめ!$A$1:$F$380,4,FALSE)),"－",VLOOKUP($AD931,技まとめ!$A$1:$F$380,4,FALSE)),"一致","")</f>
        <v/>
      </c>
      <c r="AI931" s="9" t="s">
        <v>508</v>
      </c>
      <c r="AJ931" s="3" t="str">
        <f>IF(ISERROR(VLOOKUP($AI931,技まとめ!$A$1:$F$380,6,FALSE)),"－",VLOOKUP($AI931,技まとめ!$A$1:$F$380,6,FALSE))</f>
        <v>SC</v>
      </c>
      <c r="AK931" s="3">
        <f>IF(ISERROR(VLOOKUP($AI931,技まとめ!$A$1:$F$380,3,FALSE)),"－",VLOOKUP($AI931,技まとめ!$A$1:$F$380,3,FALSE))</f>
        <v>66</v>
      </c>
      <c r="AL931" s="3">
        <f>IF(ISERROR(VLOOKUP($AI931,技まとめ!$A$1:$F$380,5,FALSE)),"－",VLOOKUP($AI931,技まとめ!$A$1:$F$380,5,FALSE))</f>
        <v>37</v>
      </c>
      <c r="AM931" s="3" t="str">
        <f>IF($E931=IF(ISERROR(VLOOKUP($AI931,技まとめ!$A$1:$F$380,4,FALSE)),"－",VLOOKUP($AI931,技まとめ!$A$1:$F$380,4,FALSE)),"一致","")</f>
        <v/>
      </c>
      <c r="AN931" s="9" t="s">
        <v>217</v>
      </c>
      <c r="AO931" s="3" t="str">
        <f>IF(ISERROR(VLOOKUP($AN931,技まとめ!$A$1:$F$380,6,FALSE)),"－",VLOOKUP($AN931,技まとめ!$A$1:$F$380,6,FALSE))</f>
        <v>NS</v>
      </c>
      <c r="AP931" s="3">
        <f>IF(ISERROR(VLOOKUP($AN931,技まとめ!$A$1:$F$380,3,FALSE)),"－",VLOOKUP($AN931,技まとめ!$A$1:$F$380,3,FALSE))</f>
        <v>51</v>
      </c>
      <c r="AQ931" s="3">
        <f>IF(ISERROR(VLOOKUP($AN931,技まとめ!$A$1:$F$380,5,FALSE)),"－",VLOOKUP($AN931,技まとめ!$A$1:$F$380,5,FALSE))</f>
        <v>31</v>
      </c>
      <c r="AR931" s="3" t="str">
        <f>IF($E931=IF(ISERROR(VLOOKUP($AN931,技まとめ!$A$1:$F$380,4,FALSE)),"－",VLOOKUP($AN931,技まとめ!$A$1:$F$380,4,FALSE)),"一致","")</f>
        <v/>
      </c>
      <c r="AS931" s="9" t="s">
        <v>481</v>
      </c>
      <c r="AT931" s="3" t="str">
        <f>IF(ISERROR(VLOOKUP($AS931,技まとめ!$A$1:$F$380,6,FALSE)),"－",VLOOKUP($AS931,技まとめ!$A$1:$F$380,6,FALSE))</f>
        <v>SC</v>
      </c>
      <c r="AU931" s="3">
        <f>IF(ISERROR(VLOOKUP($AS931,技まとめ!$A$1:$F$380,3,FALSE)),"－",VLOOKUP($AS931,技まとめ!$A$1:$F$380,3,FALSE))</f>
        <v>59</v>
      </c>
      <c r="AV931" s="3">
        <f>IF(ISERROR(VLOOKUP($AS931,技まとめ!$A$1:$F$380,5,FALSE)),"－",VLOOKUP($AS931,技まとめ!$A$1:$F$380,5,FALSE))</f>
        <v>34</v>
      </c>
      <c r="AW931" s="3" t="str">
        <f>IF($E931=IF(ISERROR(VLOOKUP($AS931,技まとめ!$A$1:$F$380,4,FALSE)),"－",VLOOKUP($AS931,技まとめ!$A$1:$F$380,4,FALSE)),"一致","")</f>
        <v/>
      </c>
      <c r="AX931" s="12" t="str">
        <f t="shared" si="202"/>
        <v>スーパーアルマジロつうてんかくシュートクンフーヘッドトカチェフボンバー</v>
      </c>
      <c r="AY931" s="12" t="str">
        <f t="shared" si="203"/>
        <v>スーパーアルマジロつうてんかくシュートクンフーヘッドトカチェフボンバー</v>
      </c>
      <c r="AZ931" s="12" t="str">
        <f t="shared" si="204"/>
        <v>スーパーアルマジロつうてんかくシュートクンフーヘッドトカチェフボンバー</v>
      </c>
      <c r="BA931" s="12" t="str">
        <f t="shared" si="205"/>
        <v>スーパーアルマジロつうてんかくシュートクンフーヘッドトカチェフボンバー</v>
      </c>
      <c r="BB931" s="11" t="str">
        <f t="shared" si="206"/>
        <v>DRSCNSSC</v>
      </c>
      <c r="BC931" s="11" t="str">
        <f t="shared" si="207"/>
        <v>DRSCNSSC</v>
      </c>
      <c r="BD931" s="11" t="str">
        <f t="shared" si="208"/>
        <v>DRSCNSSC</v>
      </c>
      <c r="BE931" s="11" t="str">
        <f t="shared" si="209"/>
        <v>DRSCNSSC</v>
      </c>
    </row>
    <row r="932" spans="1:57" ht="11.25" hidden="1" customHeight="1">
      <c r="A932" s="6">
        <v>930</v>
      </c>
      <c r="B932" s="7" t="s">
        <v>2248</v>
      </c>
      <c r="C932" s="8" t="s">
        <v>2249</v>
      </c>
      <c r="D932" s="7" t="s">
        <v>72</v>
      </c>
      <c r="E932" s="7" t="s">
        <v>102</v>
      </c>
      <c r="F932" s="7" t="s">
        <v>128</v>
      </c>
      <c r="G932" s="9">
        <v>91</v>
      </c>
      <c r="H932" s="9">
        <v>122</v>
      </c>
      <c r="I932" s="9">
        <v>46</v>
      </c>
      <c r="J932" s="9">
        <v>40</v>
      </c>
      <c r="K932" s="9">
        <v>36</v>
      </c>
      <c r="L932" s="9">
        <v>56</v>
      </c>
      <c r="M932" s="9">
        <v>58</v>
      </c>
      <c r="N932" s="9">
        <v>53</v>
      </c>
      <c r="O932" s="9">
        <v>53</v>
      </c>
      <c r="P932" s="9">
        <v>83</v>
      </c>
      <c r="Q932" s="10">
        <v>96</v>
      </c>
      <c r="R932" s="11">
        <v>30</v>
      </c>
      <c r="S932" s="11">
        <v>1</v>
      </c>
      <c r="T932" s="11">
        <v>106</v>
      </c>
      <c r="U932" s="11">
        <v>108</v>
      </c>
      <c r="V932" s="11">
        <v>1</v>
      </c>
      <c r="W932" s="11">
        <v>103</v>
      </c>
      <c r="X932" s="11">
        <f t="shared" si="196"/>
        <v>445</v>
      </c>
      <c r="Y932" s="11">
        <f t="shared" si="197"/>
        <v>4360</v>
      </c>
      <c r="Z932" s="11">
        <f t="shared" si="198"/>
        <v>1575</v>
      </c>
      <c r="AA932" s="11">
        <f t="shared" si="199"/>
        <v>4235</v>
      </c>
      <c r="AB932" s="11">
        <f t="shared" si="200"/>
        <v>4235</v>
      </c>
      <c r="AC932" s="6">
        <f t="shared" si="201"/>
        <v>4905</v>
      </c>
      <c r="AD932" s="9" t="s">
        <v>231</v>
      </c>
      <c r="AE932" s="3" t="str">
        <f>IF(ISERROR(VLOOKUP($AD932,技まとめ!$A$1:$F$380,6,FALSE)),"－",VLOOKUP($AD932,技まとめ!$A$1:$F$380,6,FALSE))</f>
        <v>SC</v>
      </c>
      <c r="AF932" s="3">
        <f>IF(ISERROR(VLOOKUP($AD932,技まとめ!$A$1:$F$380,3,FALSE)),"－",VLOOKUP($AD932,技まとめ!$A$1:$F$380,3,FALSE))</f>
        <v>28</v>
      </c>
      <c r="AG932" s="3">
        <f>IF(ISERROR(VLOOKUP($AD932,技まとめ!$A$1:$F$380,5,FALSE)),"－",VLOOKUP($AD932,技まとめ!$A$1:$F$380,5,FALSE))</f>
        <v>21</v>
      </c>
      <c r="AH932" s="3" t="str">
        <f>IF($E932=IF(ISERROR(VLOOKUP($AD932,技まとめ!$A$1:$F$380,4,FALSE)),"－",VLOOKUP($AD932,技まとめ!$A$1:$F$380,4,FALSE)),"一致","")</f>
        <v/>
      </c>
      <c r="AI932" s="9" t="s">
        <v>259</v>
      </c>
      <c r="AJ932" s="3" t="str">
        <f>IF(ISERROR(VLOOKUP($AI932,技まとめ!$A$1:$F$380,6,FALSE)),"－",VLOOKUP($AI932,技まとめ!$A$1:$F$380,6,FALSE))</f>
        <v>NS</v>
      </c>
      <c r="AK932" s="3">
        <f>IF(ISERROR(VLOOKUP($AI932,技まとめ!$A$1:$F$380,3,FALSE)),"－",VLOOKUP($AI932,技まとめ!$A$1:$F$380,3,FALSE))</f>
        <v>64</v>
      </c>
      <c r="AL932" s="3">
        <f>IF(ISERROR(VLOOKUP($AI932,技まとめ!$A$1:$F$380,5,FALSE)),"－",VLOOKUP($AI932,技まとめ!$A$1:$F$380,5,FALSE))</f>
        <v>37</v>
      </c>
      <c r="AM932" s="3" t="str">
        <f>IF($E932=IF(ISERROR(VLOOKUP($AI932,技まとめ!$A$1:$F$380,4,FALSE)),"－",VLOOKUP($AI932,技まとめ!$A$1:$F$380,4,FALSE)),"一致","")</f>
        <v/>
      </c>
      <c r="AN932" s="9" t="s">
        <v>560</v>
      </c>
      <c r="AO932" s="3" t="str">
        <f>IF(ISERROR(VLOOKUP($AN932,技まとめ!$A$1:$F$380,6,FALSE)),"－",VLOOKUP($AN932,技まとめ!$A$1:$F$380,6,FALSE))</f>
        <v>BL</v>
      </c>
      <c r="AP932" s="3">
        <f>IF(ISERROR(VLOOKUP($AN932,技まとめ!$A$1:$F$380,3,FALSE)),"－",VLOOKUP($AN932,技まとめ!$A$1:$F$380,3,FALSE))</f>
        <v>28</v>
      </c>
      <c r="AQ932" s="3">
        <f>IF(ISERROR(VLOOKUP($AN932,技まとめ!$A$1:$F$380,5,FALSE)),"－",VLOOKUP($AN932,技まとめ!$A$1:$F$380,5,FALSE))</f>
        <v>24</v>
      </c>
      <c r="AR932" s="3" t="str">
        <f>IF($E932=IF(ISERROR(VLOOKUP($AN932,技まとめ!$A$1:$F$380,4,FALSE)),"－",VLOOKUP($AN932,技まとめ!$A$1:$F$380,4,FALSE)),"一致","")</f>
        <v/>
      </c>
      <c r="AS932" s="9" t="s">
        <v>314</v>
      </c>
      <c r="AT932" s="3" t="str">
        <f>IF(ISERROR(VLOOKUP($AS932,技まとめ!$A$1:$F$380,6,FALSE)),"－",VLOOKUP($AS932,技まとめ!$A$1:$F$380,6,FALSE))</f>
        <v>SC</v>
      </c>
      <c r="AU932" s="3">
        <f>IF(ISERROR(VLOOKUP($AS932,技まとめ!$A$1:$F$380,3,FALSE)),"－",VLOOKUP($AS932,技まとめ!$A$1:$F$380,3,FALSE))</f>
        <v>79</v>
      </c>
      <c r="AV932" s="3">
        <f>IF(ISERROR(VLOOKUP($AS932,技まとめ!$A$1:$F$380,5,FALSE)),"－",VLOOKUP($AS932,技まとめ!$A$1:$F$380,5,FALSE))</f>
        <v>43</v>
      </c>
      <c r="AW932" s="3" t="str">
        <f>IF($E932=IF(ISERROR(VLOOKUP($AS932,技まとめ!$A$1:$F$380,4,FALSE)),"－",VLOOKUP($AS932,技まとめ!$A$1:$F$380,4,FALSE)),"一致","")</f>
        <v/>
      </c>
      <c r="AX932" s="12" t="str">
        <f t="shared" si="202"/>
        <v>ファントムシュートアストロブレイクブレードアタックミラージュシュート</v>
      </c>
      <c r="AY932" s="12" t="str">
        <f t="shared" si="203"/>
        <v>ファントムシュートアストロブレイクブレードアタックミラージュシュート</v>
      </c>
      <c r="AZ932" s="12" t="str">
        <f t="shared" si="204"/>
        <v>ファントムシュートアストロブレイクブレードアタックミラージュシュート</v>
      </c>
      <c r="BA932" s="12" t="str">
        <f t="shared" si="205"/>
        <v>ファントムシュートアストロブレイクブレードアタックミラージュシュート</v>
      </c>
      <c r="BB932" s="11" t="str">
        <f t="shared" si="206"/>
        <v>SCNSBLSC</v>
      </c>
      <c r="BC932" s="11" t="str">
        <f t="shared" si="207"/>
        <v>SCNSBLSC</v>
      </c>
      <c r="BD932" s="11" t="str">
        <f t="shared" si="208"/>
        <v>SCNSBLSC</v>
      </c>
      <c r="BE932" s="11" t="str">
        <f t="shared" si="209"/>
        <v>SCNSBLSC</v>
      </c>
    </row>
    <row r="933" spans="1:57" ht="11.25" hidden="1" customHeight="1">
      <c r="A933" s="6">
        <v>931</v>
      </c>
      <c r="B933" s="7" t="s">
        <v>2250</v>
      </c>
      <c r="C933" s="8" t="s">
        <v>2251</v>
      </c>
      <c r="D933" s="7" t="s">
        <v>72</v>
      </c>
      <c r="E933" s="7" t="s">
        <v>81</v>
      </c>
      <c r="F933" s="7" t="s">
        <v>82</v>
      </c>
      <c r="G933" s="9">
        <v>122</v>
      </c>
      <c r="H933" s="9">
        <v>96</v>
      </c>
      <c r="I933" s="9">
        <v>48</v>
      </c>
      <c r="J933" s="9">
        <v>56</v>
      </c>
      <c r="K933" s="9">
        <v>54</v>
      </c>
      <c r="L933" s="9">
        <v>53</v>
      </c>
      <c r="M933" s="9">
        <v>62</v>
      </c>
      <c r="N933" s="9">
        <v>56</v>
      </c>
      <c r="O933" s="9">
        <v>51</v>
      </c>
      <c r="P933" s="9">
        <v>62</v>
      </c>
      <c r="Q933" s="10">
        <v>98</v>
      </c>
      <c r="R933" s="11">
        <v>46</v>
      </c>
      <c r="S933" s="11">
        <v>1</v>
      </c>
      <c r="T933" s="11">
        <v>103</v>
      </c>
      <c r="U933" s="11">
        <v>112</v>
      </c>
      <c r="V933" s="11">
        <v>1</v>
      </c>
      <c r="W933" s="11">
        <v>101</v>
      </c>
      <c r="X933" s="11">
        <f t="shared" si="196"/>
        <v>462</v>
      </c>
      <c r="Y933" s="11">
        <f t="shared" si="197"/>
        <v>4430</v>
      </c>
      <c r="Z933" s="11">
        <f t="shared" si="198"/>
        <v>2125</v>
      </c>
      <c r="AA933" s="11">
        <f t="shared" si="199"/>
        <v>4120</v>
      </c>
      <c r="AB933" s="11">
        <f t="shared" si="200"/>
        <v>4120</v>
      </c>
      <c r="AC933" s="6">
        <f t="shared" si="201"/>
        <v>4855</v>
      </c>
      <c r="AD933" s="9" t="s">
        <v>308</v>
      </c>
      <c r="AE933" s="3" t="str">
        <f>IF(ISERROR(VLOOKUP($AD933,技まとめ!$A$1:$F$380,6,FALSE)),"－",VLOOKUP($AD933,技まとめ!$A$1:$F$380,6,FALSE))</f>
        <v>DR</v>
      </c>
      <c r="AF933" s="3">
        <f>IF(ISERROR(VLOOKUP($AD933,技まとめ!$A$1:$F$380,3,FALSE)),"－",VLOOKUP($AD933,技まとめ!$A$1:$F$380,3,FALSE))</f>
        <v>28</v>
      </c>
      <c r="AG933" s="3">
        <f>IF(ISERROR(VLOOKUP($AD933,技まとめ!$A$1:$F$380,5,FALSE)),"－",VLOOKUP($AD933,技まとめ!$A$1:$F$380,5,FALSE))</f>
        <v>24</v>
      </c>
      <c r="AH933" s="3" t="str">
        <f>IF($E933=IF(ISERROR(VLOOKUP($AD933,技まとめ!$A$1:$F$380,4,FALSE)),"－",VLOOKUP($AD933,技まとめ!$A$1:$F$380,4,FALSE)),"一致","")</f>
        <v/>
      </c>
      <c r="AI933" s="9" t="s">
        <v>413</v>
      </c>
      <c r="AJ933" s="3" t="str">
        <f>IF(ISERROR(VLOOKUP($AI933,技まとめ!$A$1:$F$380,6,FALSE)),"－",VLOOKUP($AI933,技まとめ!$A$1:$F$380,6,FALSE))</f>
        <v>BB</v>
      </c>
      <c r="AK933" s="3">
        <f>IF(ISERROR(VLOOKUP($AI933,技まとめ!$A$1:$F$380,3,FALSE)),"－",VLOOKUP($AI933,技まとめ!$A$1:$F$380,3,FALSE))</f>
        <v>31</v>
      </c>
      <c r="AL933" s="3">
        <f>IF(ISERROR(VLOOKUP($AI933,技まとめ!$A$1:$F$380,5,FALSE)),"－",VLOOKUP($AI933,技まとめ!$A$1:$F$380,5,FALSE))</f>
        <v>28</v>
      </c>
      <c r="AM933" s="3" t="str">
        <f>IF($E933=IF(ISERROR(VLOOKUP($AI933,技まとめ!$A$1:$F$380,4,FALSE)),"－",VLOOKUP($AI933,技まとめ!$A$1:$F$380,4,FALSE)),"一致","")</f>
        <v/>
      </c>
      <c r="AN933" s="9" t="s">
        <v>686</v>
      </c>
      <c r="AO933" s="3" t="str">
        <f>IF(ISERROR(VLOOKUP($AN933,技まとめ!$A$1:$F$380,6,FALSE)),"－",VLOOKUP($AN933,技まとめ!$A$1:$F$380,6,FALSE))</f>
        <v>DR</v>
      </c>
      <c r="AP933" s="3">
        <f>IF(ISERROR(VLOOKUP($AN933,技まとめ!$A$1:$F$380,3,FALSE)),"－",VLOOKUP($AN933,技まとめ!$A$1:$F$380,3,FALSE))</f>
        <v>34</v>
      </c>
      <c r="AQ933" s="3">
        <f>IF(ISERROR(VLOOKUP($AN933,技まとめ!$A$1:$F$380,5,FALSE)),"－",VLOOKUP($AN933,技まとめ!$A$1:$F$380,5,FALSE))</f>
        <v>27</v>
      </c>
      <c r="AR933" s="3" t="str">
        <f>IF($E933=IF(ISERROR(VLOOKUP($AN933,技まとめ!$A$1:$F$380,4,FALSE)),"－",VLOOKUP($AN933,技まとめ!$A$1:$F$380,4,FALSE)),"一致","")</f>
        <v/>
      </c>
      <c r="AS933" s="9" t="s">
        <v>608</v>
      </c>
      <c r="AT933" s="3" t="str">
        <f>IF(ISERROR(VLOOKUP($AS933,技まとめ!$A$1:$F$380,6,FALSE)),"－",VLOOKUP($AS933,技まとめ!$A$1:$F$380,6,FALSE))</f>
        <v>BL</v>
      </c>
      <c r="AU933" s="3">
        <f>IF(ISERROR(VLOOKUP($AS933,技まとめ!$A$1:$F$380,3,FALSE)),"－",VLOOKUP($AS933,技まとめ!$A$1:$F$380,3,FALSE))</f>
        <v>83</v>
      </c>
      <c r="AV933" s="3">
        <f>IF(ISERROR(VLOOKUP($AS933,技まとめ!$A$1:$F$380,5,FALSE)),"－",VLOOKUP($AS933,技まとめ!$A$1:$F$380,5,FALSE))</f>
        <v>50</v>
      </c>
      <c r="AW933" s="3" t="str">
        <f>IF($E933=IF(ISERROR(VLOOKUP($AS933,技まとめ!$A$1:$F$380,4,FALSE)),"－",VLOOKUP($AS933,技まとめ!$A$1:$F$380,4,FALSE)),"一致","")</f>
        <v/>
      </c>
      <c r="AX933" s="12" t="str">
        <f t="shared" si="202"/>
        <v>スーパーアルマジロスーパーしこふみヒートタックルプラネットシールド</v>
      </c>
      <c r="AY933" s="12" t="str">
        <f t="shared" si="203"/>
        <v>スーパーアルマジロスーパーしこふみヒートタックルプラネットシールド</v>
      </c>
      <c r="AZ933" s="12" t="str">
        <f t="shared" si="204"/>
        <v>スーパーアルマジロスーパーしこふみヒートタックルプラネットシールド</v>
      </c>
      <c r="BA933" s="12" t="str">
        <f t="shared" si="205"/>
        <v>スーパーアルマジロスーパーしこふみヒートタックルプラネットシールド</v>
      </c>
      <c r="BB933" s="11" t="str">
        <f t="shared" si="206"/>
        <v>DRBBDRBL</v>
      </c>
      <c r="BC933" s="11" t="str">
        <f t="shared" si="207"/>
        <v>DRBBDRBL</v>
      </c>
      <c r="BD933" s="11" t="str">
        <f t="shared" si="208"/>
        <v>DRBBDRBL</v>
      </c>
      <c r="BE933" s="11" t="str">
        <f t="shared" si="209"/>
        <v>DRBBDRBL</v>
      </c>
    </row>
    <row r="934" spans="1:57" ht="11.25" hidden="1" customHeight="1">
      <c r="A934" s="6">
        <v>932</v>
      </c>
      <c r="B934" s="7" t="s">
        <v>2252</v>
      </c>
      <c r="C934" s="8" t="s">
        <v>2253</v>
      </c>
      <c r="D934" s="7" t="s">
        <v>72</v>
      </c>
      <c r="E934" s="7" t="s">
        <v>95</v>
      </c>
      <c r="F934" s="7" t="s">
        <v>128</v>
      </c>
      <c r="G934" s="9">
        <v>127</v>
      </c>
      <c r="H934" s="9">
        <v>95</v>
      </c>
      <c r="I934" s="9">
        <v>62</v>
      </c>
      <c r="J934" s="9">
        <v>53</v>
      </c>
      <c r="K934" s="9">
        <v>57</v>
      </c>
      <c r="L934" s="9">
        <v>53</v>
      </c>
      <c r="M934" s="9">
        <v>57</v>
      </c>
      <c r="N934" s="9">
        <v>64</v>
      </c>
      <c r="O934" s="9">
        <v>56</v>
      </c>
      <c r="P934" s="9">
        <v>22</v>
      </c>
      <c r="Q934" s="10">
        <v>112</v>
      </c>
      <c r="R934" s="11">
        <v>14</v>
      </c>
      <c r="S934" s="11">
        <v>1</v>
      </c>
      <c r="T934" s="11">
        <v>103</v>
      </c>
      <c r="U934" s="11">
        <v>107</v>
      </c>
      <c r="V934" s="11">
        <v>1</v>
      </c>
      <c r="W934" s="11">
        <v>106</v>
      </c>
      <c r="X934" s="11">
        <f t="shared" si="196"/>
        <v>444</v>
      </c>
      <c r="Y934" s="11">
        <f t="shared" si="197"/>
        <v>5015</v>
      </c>
      <c r="Z934" s="11">
        <f t="shared" si="198"/>
        <v>1030</v>
      </c>
      <c r="AA934" s="11">
        <f t="shared" si="199"/>
        <v>4145</v>
      </c>
      <c r="AB934" s="11">
        <f t="shared" si="200"/>
        <v>4145</v>
      </c>
      <c r="AC934" s="6">
        <f t="shared" si="201"/>
        <v>4720</v>
      </c>
      <c r="AD934" s="9" t="s">
        <v>258</v>
      </c>
      <c r="AE934" s="3" t="str">
        <f>IF(ISERROR(VLOOKUP($AD934,技まとめ!$A$1:$F$380,6,FALSE)),"－",VLOOKUP($AD934,技まとめ!$A$1:$F$380,6,FALSE))</f>
        <v>SC</v>
      </c>
      <c r="AF934" s="3">
        <f>IF(ISERROR(VLOOKUP($AD934,技まとめ!$A$1:$F$380,3,FALSE)),"－",VLOOKUP($AD934,技まとめ!$A$1:$F$380,3,FALSE))</f>
        <v>28</v>
      </c>
      <c r="AG934" s="3">
        <f>IF(ISERROR(VLOOKUP($AD934,技まとめ!$A$1:$F$380,5,FALSE)),"－",VLOOKUP($AD934,技まとめ!$A$1:$F$380,5,FALSE))</f>
        <v>21</v>
      </c>
      <c r="AH934" s="3" t="str">
        <f>IF($E934=IF(ISERROR(VLOOKUP($AD934,技まとめ!$A$1:$F$380,4,FALSE)),"－",VLOOKUP($AD934,技まとめ!$A$1:$F$380,4,FALSE)),"一致","")</f>
        <v/>
      </c>
      <c r="AI934" s="9" t="s">
        <v>215</v>
      </c>
      <c r="AJ934" s="3" t="str">
        <f>IF(ISERROR(VLOOKUP($AI934,技まとめ!$A$1:$F$380,6,FALSE)),"－",VLOOKUP($AI934,技まとめ!$A$1:$F$380,6,FALSE))</f>
        <v>DR</v>
      </c>
      <c r="AK934" s="3">
        <f>IF(ISERROR(VLOOKUP($AI934,技まとめ!$A$1:$F$380,3,FALSE)),"－",VLOOKUP($AI934,技まとめ!$A$1:$F$380,3,FALSE))</f>
        <v>15</v>
      </c>
      <c r="AL934" s="3">
        <f>IF(ISERROR(VLOOKUP($AI934,技まとめ!$A$1:$F$380,5,FALSE)),"－",VLOOKUP($AI934,技まとめ!$A$1:$F$380,5,FALSE))</f>
        <v>20</v>
      </c>
      <c r="AM934" s="3" t="str">
        <f>IF($E934=IF(ISERROR(VLOOKUP($AI934,技まとめ!$A$1:$F$380,4,FALSE)),"－",VLOOKUP($AI934,技まとめ!$A$1:$F$380,4,FALSE)),"一致","")</f>
        <v/>
      </c>
      <c r="AN934" s="9" t="s">
        <v>875</v>
      </c>
      <c r="AO934" s="3" t="str">
        <f>IF(ISERROR(VLOOKUP($AN934,技まとめ!$A$1:$F$380,6,FALSE)),"－",VLOOKUP($AN934,技まとめ!$A$1:$F$380,6,FALSE))</f>
        <v>DR</v>
      </c>
      <c r="AP934" s="3">
        <f>IF(ISERROR(VLOOKUP($AN934,技まとめ!$A$1:$F$380,3,FALSE)),"－",VLOOKUP($AN934,技まとめ!$A$1:$F$380,3,FALSE))</f>
        <v>60</v>
      </c>
      <c r="AQ934" s="3">
        <f>IF(ISERROR(VLOOKUP($AN934,技まとめ!$A$1:$F$380,5,FALSE)),"－",VLOOKUP($AN934,技まとめ!$A$1:$F$380,5,FALSE))</f>
        <v>39</v>
      </c>
      <c r="AR934" s="3" t="str">
        <f>IF($E934=IF(ISERROR(VLOOKUP($AN934,技まとめ!$A$1:$F$380,4,FALSE)),"－",VLOOKUP($AN934,技まとめ!$A$1:$F$380,4,FALSE)),"一致","")</f>
        <v/>
      </c>
      <c r="AS934" s="9" t="s">
        <v>481</v>
      </c>
      <c r="AT934" s="3" t="str">
        <f>IF(ISERROR(VLOOKUP($AS934,技まとめ!$A$1:$F$380,6,FALSE)),"－",VLOOKUP($AS934,技まとめ!$A$1:$F$380,6,FALSE))</f>
        <v>SC</v>
      </c>
      <c r="AU934" s="3">
        <f>IF(ISERROR(VLOOKUP($AS934,技まとめ!$A$1:$F$380,3,FALSE)),"－",VLOOKUP($AS934,技まとめ!$A$1:$F$380,3,FALSE))</f>
        <v>59</v>
      </c>
      <c r="AV934" s="3">
        <f>IF(ISERROR(VLOOKUP($AS934,技まとめ!$A$1:$F$380,5,FALSE)),"－",VLOOKUP($AS934,技まとめ!$A$1:$F$380,5,FALSE))</f>
        <v>34</v>
      </c>
      <c r="AW934" s="3" t="str">
        <f>IF($E934=IF(ISERROR(VLOOKUP($AS934,技まとめ!$A$1:$F$380,4,FALSE)),"－",VLOOKUP($AS934,技まとめ!$A$1:$F$380,4,FALSE)),"一致","")</f>
        <v>一致</v>
      </c>
      <c r="AX934" s="12" t="str">
        <f t="shared" si="202"/>
        <v>かみかくしたつまきせんぷうシザース・ボムトカチェフボンバー</v>
      </c>
      <c r="AY934" s="12" t="str">
        <f t="shared" si="203"/>
        <v>かみかくしたつまきせんぷうシザース・ボムトカチェフボンバー</v>
      </c>
      <c r="AZ934" s="12" t="str">
        <f t="shared" si="204"/>
        <v>かみかくしたつまきせんぷうシザース・ボムトカチェフボンバー</v>
      </c>
      <c r="BA934" s="12" t="str">
        <f t="shared" si="205"/>
        <v>かみかくしたつまきせんぷうシザース・ボムトカチェフボンバー</v>
      </c>
      <c r="BB934" s="11" t="str">
        <f t="shared" si="206"/>
        <v>SCDRDRSC</v>
      </c>
      <c r="BC934" s="11" t="str">
        <f t="shared" si="207"/>
        <v>SCDRDRSC</v>
      </c>
      <c r="BD934" s="11" t="str">
        <f t="shared" si="208"/>
        <v>SCDRDRSC</v>
      </c>
      <c r="BE934" s="11" t="str">
        <f t="shared" si="209"/>
        <v>SCDRDRSC</v>
      </c>
    </row>
    <row r="935" spans="1:57" ht="11.25" hidden="1" customHeight="1">
      <c r="A935" s="6">
        <v>933</v>
      </c>
      <c r="B935" s="7" t="s">
        <v>2254</v>
      </c>
      <c r="C935" s="8" t="s">
        <v>2255</v>
      </c>
      <c r="D935" s="7" t="s">
        <v>72</v>
      </c>
      <c r="E935" s="7" t="s">
        <v>73</v>
      </c>
      <c r="F935" s="7" t="s">
        <v>109</v>
      </c>
      <c r="G935" s="9">
        <v>120</v>
      </c>
      <c r="H935" s="9">
        <v>85</v>
      </c>
      <c r="I935" s="9">
        <v>65</v>
      </c>
      <c r="J935" s="9">
        <v>51</v>
      </c>
      <c r="K935" s="9">
        <v>47</v>
      </c>
      <c r="L935" s="9">
        <v>44</v>
      </c>
      <c r="M935" s="9">
        <v>50</v>
      </c>
      <c r="N935" s="9">
        <v>53</v>
      </c>
      <c r="O935" s="9">
        <v>56</v>
      </c>
      <c r="P935" s="9">
        <v>63</v>
      </c>
      <c r="Q935" s="10">
        <v>115</v>
      </c>
      <c r="R935" s="11">
        <v>32</v>
      </c>
      <c r="S935" s="11">
        <v>1</v>
      </c>
      <c r="T935" s="11">
        <v>94</v>
      </c>
      <c r="U935" s="11">
        <v>100</v>
      </c>
      <c r="V935" s="11">
        <v>1</v>
      </c>
      <c r="W935" s="11">
        <v>106</v>
      </c>
      <c r="X935" s="11">
        <f t="shared" si="196"/>
        <v>449</v>
      </c>
      <c r="Y935" s="11">
        <f t="shared" si="197"/>
        <v>5135</v>
      </c>
      <c r="Z935" s="11">
        <f t="shared" si="198"/>
        <v>1660</v>
      </c>
      <c r="AA935" s="11">
        <f t="shared" si="199"/>
        <v>3830</v>
      </c>
      <c r="AB935" s="11">
        <f t="shared" si="200"/>
        <v>3830</v>
      </c>
      <c r="AC935" s="6">
        <f t="shared" si="201"/>
        <v>4450</v>
      </c>
      <c r="AD935" s="9" t="s">
        <v>309</v>
      </c>
      <c r="AE935" s="3" t="str">
        <f>IF(ISERROR(VLOOKUP($AD935,技まとめ!$A$1:$F$380,6,FALSE)),"－",VLOOKUP($AD935,技まとめ!$A$1:$F$380,6,FALSE))</f>
        <v>BB</v>
      </c>
      <c r="AF935" s="3">
        <f>IF(ISERROR(VLOOKUP($AD935,技まとめ!$A$1:$F$380,3,FALSE)),"－",VLOOKUP($AD935,技まとめ!$A$1:$F$380,3,FALSE))</f>
        <v>23</v>
      </c>
      <c r="AG935" s="3">
        <f>IF(ISERROR(VLOOKUP($AD935,技まとめ!$A$1:$F$380,5,FALSE)),"－",VLOOKUP($AD935,技まとめ!$A$1:$F$380,5,FALSE))</f>
        <v>20</v>
      </c>
      <c r="AH935" s="3" t="str">
        <f>IF($E935=IF(ISERROR(VLOOKUP($AD935,技まとめ!$A$1:$F$380,4,FALSE)),"－",VLOOKUP($AD935,技まとめ!$A$1:$F$380,4,FALSE)),"一致","")</f>
        <v>一致</v>
      </c>
      <c r="AI935" s="9" t="s">
        <v>156</v>
      </c>
      <c r="AJ935" s="3" t="str">
        <f>IF(ISERROR(VLOOKUP($AI935,技まとめ!$A$1:$F$380,6,FALSE)),"－",VLOOKUP($AI935,技まとめ!$A$1:$F$380,6,FALSE))</f>
        <v>BB</v>
      </c>
      <c r="AK935" s="3">
        <f>IF(ISERROR(VLOOKUP($AI935,技まとめ!$A$1:$F$380,3,FALSE)),"－",VLOOKUP($AI935,技まとめ!$A$1:$F$380,3,FALSE))</f>
        <v>17</v>
      </c>
      <c r="AL935" s="3">
        <f>IF(ISERROR(VLOOKUP($AI935,技まとめ!$A$1:$F$380,5,FALSE)),"－",VLOOKUP($AI935,技まとめ!$A$1:$F$380,5,FALSE))</f>
        <v>20</v>
      </c>
      <c r="AM935" s="3" t="str">
        <f>IF($E935=IF(ISERROR(VLOOKUP($AI935,技まとめ!$A$1:$F$380,4,FALSE)),"－",VLOOKUP($AI935,技まとめ!$A$1:$F$380,4,FALSE)),"一致","")</f>
        <v/>
      </c>
      <c r="AN935" s="9" t="s">
        <v>157</v>
      </c>
      <c r="AO935" s="3" t="str">
        <f>IF(ISERROR(VLOOKUP($AN935,技まとめ!$A$1:$F$380,6,FALSE)),"－",VLOOKUP($AN935,技まとめ!$A$1:$F$380,6,FALSE))</f>
        <v>BL</v>
      </c>
      <c r="AP935" s="3">
        <f>IF(ISERROR(VLOOKUP($AN935,技まとめ!$A$1:$F$380,3,FALSE)),"－",VLOOKUP($AN935,技まとめ!$A$1:$F$380,3,FALSE))</f>
        <v>47</v>
      </c>
      <c r="AQ935" s="3">
        <f>IF(ISERROR(VLOOKUP($AN935,技まとめ!$A$1:$F$380,5,FALSE)),"－",VLOOKUP($AN935,技まとめ!$A$1:$F$380,5,FALSE))</f>
        <v>32</v>
      </c>
      <c r="AR935" s="3" t="str">
        <f>IF($E935=IF(ISERROR(VLOOKUP($AN935,技まとめ!$A$1:$F$380,4,FALSE)),"－",VLOOKUP($AN935,技まとめ!$A$1:$F$380,4,FALSE)),"一致","")</f>
        <v>一致</v>
      </c>
      <c r="AS935" s="9" t="s">
        <v>585</v>
      </c>
      <c r="AT935" s="3" t="str">
        <f>IF(ISERROR(VLOOKUP($AS935,技まとめ!$A$1:$F$380,6,FALSE)),"－",VLOOKUP($AS935,技まとめ!$A$1:$F$380,6,FALSE))</f>
        <v>BL</v>
      </c>
      <c r="AU935" s="3">
        <f>IF(ISERROR(VLOOKUP($AS935,技まとめ!$A$1:$F$380,3,FALSE)),"－",VLOOKUP($AS935,技まとめ!$A$1:$F$380,3,FALSE))</f>
        <v>71</v>
      </c>
      <c r="AV935" s="3">
        <f>IF(ISERROR(VLOOKUP($AS935,技まとめ!$A$1:$F$380,5,FALSE)),"－",VLOOKUP($AS935,技まとめ!$A$1:$F$380,5,FALSE))</f>
        <v>44</v>
      </c>
      <c r="AW935" s="3" t="str">
        <f>IF($E935=IF(ISERROR(VLOOKUP($AS935,技まとめ!$A$1:$F$380,4,FALSE)),"－",VLOOKUP($AS935,技まとめ!$A$1:$F$380,4,FALSE)),"一致","")</f>
        <v>一致</v>
      </c>
      <c r="AX935" s="12" t="str">
        <f t="shared" si="202"/>
        <v>ホーントレインジャイアントスピンアースクェイクメガクェイク</v>
      </c>
      <c r="AY935" s="12" t="str">
        <f t="shared" si="203"/>
        <v>ホーントレインジャイアントスピンアースクェイクメガクェイク</v>
      </c>
      <c r="AZ935" s="12" t="str">
        <f t="shared" si="204"/>
        <v>ホーントレインジャイアントスピンアースクェイクメガクェイク</v>
      </c>
      <c r="BA935" s="12" t="str">
        <f t="shared" si="205"/>
        <v>ホーントレインジャイアントスピンアースクェイクメガクェイク</v>
      </c>
      <c r="BB935" s="11" t="str">
        <f t="shared" si="206"/>
        <v>BBBBBLBL</v>
      </c>
      <c r="BC935" s="11" t="str">
        <f t="shared" si="207"/>
        <v>BBBBBLBL</v>
      </c>
      <c r="BD935" s="11" t="str">
        <f t="shared" si="208"/>
        <v>BBBBBLBL</v>
      </c>
      <c r="BE935" s="11" t="str">
        <f t="shared" si="209"/>
        <v>BBBBBLBL</v>
      </c>
    </row>
    <row r="936" spans="1:57" ht="11.25" hidden="1" customHeight="1">
      <c r="A936" s="6">
        <v>934</v>
      </c>
      <c r="B936" s="7" t="s">
        <v>2256</v>
      </c>
      <c r="C936" s="8" t="s">
        <v>2257</v>
      </c>
      <c r="D936" s="7" t="s">
        <v>72</v>
      </c>
      <c r="E936" s="7" t="s">
        <v>95</v>
      </c>
      <c r="F936" s="7" t="s">
        <v>109</v>
      </c>
      <c r="G936" s="9">
        <v>118</v>
      </c>
      <c r="H936" s="9">
        <v>95</v>
      </c>
      <c r="I936" s="9">
        <v>57</v>
      </c>
      <c r="J936" s="9">
        <v>51</v>
      </c>
      <c r="K936" s="9">
        <v>55</v>
      </c>
      <c r="L936" s="9">
        <v>51</v>
      </c>
      <c r="M936" s="9">
        <v>53</v>
      </c>
      <c r="N936" s="9">
        <v>56</v>
      </c>
      <c r="O936" s="9">
        <v>52</v>
      </c>
      <c r="P936" s="9">
        <v>35</v>
      </c>
      <c r="Q936" s="10">
        <v>107</v>
      </c>
      <c r="R936" s="11">
        <v>15</v>
      </c>
      <c r="S936" s="11">
        <v>1</v>
      </c>
      <c r="T936" s="11">
        <v>101</v>
      </c>
      <c r="U936" s="11">
        <v>103</v>
      </c>
      <c r="V936" s="11">
        <v>1</v>
      </c>
      <c r="W936" s="11">
        <v>102</v>
      </c>
      <c r="X936" s="11">
        <f t="shared" si="196"/>
        <v>430</v>
      </c>
      <c r="Y936" s="11">
        <f t="shared" si="197"/>
        <v>4795</v>
      </c>
      <c r="Z936" s="11">
        <f t="shared" si="198"/>
        <v>1045</v>
      </c>
      <c r="AA936" s="11">
        <f t="shared" si="199"/>
        <v>4055</v>
      </c>
      <c r="AB936" s="11">
        <f t="shared" si="200"/>
        <v>4055</v>
      </c>
      <c r="AC936" s="6">
        <f t="shared" si="201"/>
        <v>4625</v>
      </c>
      <c r="AD936" s="9" t="s">
        <v>321</v>
      </c>
      <c r="AE936" s="3" t="str">
        <f>IF(ISERROR(VLOOKUP($AD936,技まとめ!$A$1:$F$380,6,FALSE)),"－",VLOOKUP($AD936,技まとめ!$A$1:$F$380,6,FALSE))</f>
        <v>DR</v>
      </c>
      <c r="AF936" s="3">
        <f>IF(ISERROR(VLOOKUP($AD936,技まとめ!$A$1:$F$380,3,FALSE)),"－",VLOOKUP($AD936,技まとめ!$A$1:$F$380,3,FALSE))</f>
        <v>13</v>
      </c>
      <c r="AG936" s="3">
        <f>IF(ISERROR(VLOOKUP($AD936,技まとめ!$A$1:$F$380,5,FALSE)),"－",VLOOKUP($AD936,技まとめ!$A$1:$F$380,5,FALSE))</f>
        <v>20</v>
      </c>
      <c r="AH936" s="3" t="str">
        <f>IF($E936=IF(ISERROR(VLOOKUP($AD936,技まとめ!$A$1:$F$380,4,FALSE)),"－",VLOOKUP($AD936,技まとめ!$A$1:$F$380,4,FALSE)),"一致","")</f>
        <v/>
      </c>
      <c r="AI936" s="9" t="s">
        <v>388</v>
      </c>
      <c r="AJ936" s="3" t="str">
        <f>IF(ISERROR(VLOOKUP($AI936,技まとめ!$A$1:$F$380,6,FALSE)),"－",VLOOKUP($AI936,技まとめ!$A$1:$F$380,6,FALSE))</f>
        <v>NS</v>
      </c>
      <c r="AK936" s="3">
        <f>IF(ISERROR(VLOOKUP($AI936,技まとめ!$A$1:$F$380,3,FALSE)),"－",VLOOKUP($AI936,技まとめ!$A$1:$F$380,3,FALSE))</f>
        <v>31</v>
      </c>
      <c r="AL936" s="3">
        <f>IF(ISERROR(VLOOKUP($AI936,技まとめ!$A$1:$F$380,5,FALSE)),"－",VLOOKUP($AI936,技まとめ!$A$1:$F$380,5,FALSE))</f>
        <v>22</v>
      </c>
      <c r="AM936" s="3" t="str">
        <f>IF($E936=IF(ISERROR(VLOOKUP($AI936,技まとめ!$A$1:$F$380,4,FALSE)),"－",VLOOKUP($AI936,技まとめ!$A$1:$F$380,4,FALSE)),"一致","")</f>
        <v/>
      </c>
      <c r="AN936" s="9" t="s">
        <v>347</v>
      </c>
      <c r="AO936" s="3" t="str">
        <f>IF(ISERROR(VLOOKUP($AN936,技まとめ!$A$1:$F$380,6,FALSE)),"－",VLOOKUP($AN936,技まとめ!$A$1:$F$380,6,FALSE))</f>
        <v>DR</v>
      </c>
      <c r="AP936" s="3">
        <f>IF(ISERROR(VLOOKUP($AN936,技まとめ!$A$1:$F$380,3,FALSE)),"－",VLOOKUP($AN936,技まとめ!$A$1:$F$380,3,FALSE))</f>
        <v>40</v>
      </c>
      <c r="AQ936" s="3">
        <f>IF(ISERROR(VLOOKUP($AN936,技まとめ!$A$1:$F$380,5,FALSE)),"－",VLOOKUP($AN936,技まとめ!$A$1:$F$380,5,FALSE))</f>
        <v>31</v>
      </c>
      <c r="AR936" s="3" t="str">
        <f>IF($E936=IF(ISERROR(VLOOKUP($AN936,技まとめ!$A$1:$F$380,4,FALSE)),"－",VLOOKUP($AN936,技まとめ!$A$1:$F$380,4,FALSE)),"一致","")</f>
        <v>一致</v>
      </c>
      <c r="AS936" s="9" t="s">
        <v>1070</v>
      </c>
      <c r="AT936" s="3" t="str">
        <f>IF(ISERROR(VLOOKUP($AS936,技まとめ!$A$1:$F$380,6,FALSE)),"－",VLOOKUP($AS936,技まとめ!$A$1:$F$380,6,FALSE))</f>
        <v>BB</v>
      </c>
      <c r="AU936" s="3">
        <f>IF(ISERROR(VLOOKUP($AS936,技まとめ!$A$1:$F$380,3,FALSE)),"－",VLOOKUP($AS936,技まとめ!$A$1:$F$380,3,FALSE))</f>
        <v>78</v>
      </c>
      <c r="AV936" s="3">
        <f>IF(ISERROR(VLOOKUP($AS936,技まとめ!$A$1:$F$380,5,FALSE)),"－",VLOOKUP($AS936,技まとめ!$A$1:$F$380,5,FALSE))</f>
        <v>46</v>
      </c>
      <c r="AW936" s="3" t="str">
        <f>IF($E936=IF(ISERROR(VLOOKUP($AS936,技まとめ!$A$1:$F$380,4,FALSE)),"－",VLOOKUP($AS936,技まとめ!$A$1:$F$380,4,FALSE)),"一致","")</f>
        <v>一致</v>
      </c>
      <c r="AX936" s="12" t="str">
        <f t="shared" si="202"/>
        <v>モンキーターンメテオアタックざんぞうアステロイドベルト</v>
      </c>
      <c r="AY936" s="12" t="str">
        <f t="shared" si="203"/>
        <v>モンキーターンメテオアタックざんぞうアステロイドベルト</v>
      </c>
      <c r="AZ936" s="12" t="str">
        <f t="shared" si="204"/>
        <v>モンキーターンメテオアタックざんぞうアステロイドベルト</v>
      </c>
      <c r="BA936" s="12" t="str">
        <f t="shared" si="205"/>
        <v>モンキーターンメテオアタックざんぞうアステロイドベルト</v>
      </c>
      <c r="BB936" s="11" t="str">
        <f t="shared" si="206"/>
        <v>DRNSDRBB</v>
      </c>
      <c r="BC936" s="11" t="str">
        <f t="shared" si="207"/>
        <v>DRNSDRBB</v>
      </c>
      <c r="BD936" s="11" t="str">
        <f t="shared" si="208"/>
        <v>DRNSDRBB</v>
      </c>
      <c r="BE936" s="11" t="str">
        <f t="shared" si="209"/>
        <v>DRNSDRBB</v>
      </c>
    </row>
    <row r="937" spans="1:57" ht="11.25" hidden="1" customHeight="1">
      <c r="A937" s="6">
        <v>935</v>
      </c>
      <c r="B937" s="7" t="s">
        <v>2258</v>
      </c>
      <c r="C937" s="8" t="s">
        <v>2259</v>
      </c>
      <c r="D937" s="7" t="s">
        <v>72</v>
      </c>
      <c r="E937" s="7" t="s">
        <v>73</v>
      </c>
      <c r="F937" s="7" t="s">
        <v>109</v>
      </c>
      <c r="G937" s="9">
        <v>126</v>
      </c>
      <c r="H937" s="9">
        <v>93</v>
      </c>
      <c r="I937" s="9">
        <v>47</v>
      </c>
      <c r="J937" s="9">
        <v>39</v>
      </c>
      <c r="K937" s="9">
        <v>38</v>
      </c>
      <c r="L937" s="9">
        <v>53</v>
      </c>
      <c r="M937" s="9">
        <v>57</v>
      </c>
      <c r="N937" s="9">
        <v>56</v>
      </c>
      <c r="O937" s="9">
        <v>51</v>
      </c>
      <c r="P937" s="9">
        <v>84</v>
      </c>
      <c r="Q937" s="10">
        <v>97</v>
      </c>
      <c r="R937" s="11">
        <v>35</v>
      </c>
      <c r="S937" s="11">
        <v>1</v>
      </c>
      <c r="T937" s="11">
        <v>103</v>
      </c>
      <c r="U937" s="11">
        <v>107</v>
      </c>
      <c r="V937" s="11">
        <v>1</v>
      </c>
      <c r="W937" s="11">
        <v>101</v>
      </c>
      <c r="X937" s="11">
        <f t="shared" si="196"/>
        <v>445</v>
      </c>
      <c r="Y937" s="11">
        <f t="shared" si="197"/>
        <v>4390</v>
      </c>
      <c r="Z937" s="11">
        <f t="shared" si="198"/>
        <v>1740</v>
      </c>
      <c r="AA937" s="11">
        <f t="shared" si="199"/>
        <v>4120</v>
      </c>
      <c r="AB937" s="11">
        <f t="shared" si="200"/>
        <v>4120</v>
      </c>
      <c r="AC937" s="6">
        <f t="shared" si="201"/>
        <v>4800</v>
      </c>
      <c r="AD937" s="9" t="s">
        <v>842</v>
      </c>
      <c r="AE937" s="3" t="str">
        <f>IF(ISERROR(VLOOKUP($AD937,技まとめ!$A$1:$F$380,6,FALSE)),"－",VLOOKUP($AD937,技まとめ!$A$1:$F$380,6,FALSE))</f>
        <v>－</v>
      </c>
      <c r="AF937" s="3">
        <f>IF(ISERROR(VLOOKUP($AD937,技まとめ!$A$1:$F$380,3,FALSE)),"－",VLOOKUP($AD937,技まとめ!$A$1:$F$380,3,FALSE))</f>
        <v>0</v>
      </c>
      <c r="AG937" s="3">
        <f>IF(ISERROR(VLOOKUP($AD937,技まとめ!$A$1:$F$380,5,FALSE)),"－",VLOOKUP($AD937,技まとめ!$A$1:$F$380,5,FALSE))</f>
        <v>0</v>
      </c>
      <c r="AH937" s="3" t="str">
        <f>IF($E937=IF(ISERROR(VLOOKUP($AD937,技まとめ!$A$1:$F$380,4,FALSE)),"－",VLOOKUP($AD937,技まとめ!$A$1:$F$380,4,FALSE)),"一致","")</f>
        <v/>
      </c>
      <c r="AI937" s="9" t="s">
        <v>308</v>
      </c>
      <c r="AJ937" s="3" t="str">
        <f>IF(ISERROR(VLOOKUP($AI937,技まとめ!$A$1:$F$380,6,FALSE)),"－",VLOOKUP($AI937,技まとめ!$A$1:$F$380,6,FALSE))</f>
        <v>DR</v>
      </c>
      <c r="AK937" s="3">
        <f>IF(ISERROR(VLOOKUP($AI937,技まとめ!$A$1:$F$380,3,FALSE)),"－",VLOOKUP($AI937,技まとめ!$A$1:$F$380,3,FALSE))</f>
        <v>28</v>
      </c>
      <c r="AL937" s="3">
        <f>IF(ISERROR(VLOOKUP($AI937,技まとめ!$A$1:$F$380,5,FALSE)),"－",VLOOKUP($AI937,技まとめ!$A$1:$F$380,5,FALSE))</f>
        <v>24</v>
      </c>
      <c r="AM937" s="3" t="str">
        <f>IF($E937=IF(ISERROR(VLOOKUP($AI937,技まとめ!$A$1:$F$380,4,FALSE)),"－",VLOOKUP($AI937,技まとめ!$A$1:$F$380,4,FALSE)),"一致","")</f>
        <v>一致</v>
      </c>
      <c r="AN937" s="9" t="s">
        <v>686</v>
      </c>
      <c r="AO937" s="3" t="str">
        <f>IF(ISERROR(VLOOKUP($AN937,技まとめ!$A$1:$F$380,6,FALSE)),"－",VLOOKUP($AN937,技まとめ!$A$1:$F$380,6,FALSE))</f>
        <v>DR</v>
      </c>
      <c r="AP937" s="3">
        <f>IF(ISERROR(VLOOKUP($AN937,技まとめ!$A$1:$F$380,3,FALSE)),"－",VLOOKUP($AN937,技まとめ!$A$1:$F$380,3,FALSE))</f>
        <v>34</v>
      </c>
      <c r="AQ937" s="3">
        <f>IF(ISERROR(VLOOKUP($AN937,技まとめ!$A$1:$F$380,5,FALSE)),"－",VLOOKUP($AN937,技まとめ!$A$1:$F$380,5,FALSE))</f>
        <v>27</v>
      </c>
      <c r="AR937" s="3" t="str">
        <f>IF($E937=IF(ISERROR(VLOOKUP($AN937,技まとめ!$A$1:$F$380,4,FALSE)),"－",VLOOKUP($AN937,技まとめ!$A$1:$F$380,4,FALSE)),"一致","")</f>
        <v/>
      </c>
      <c r="AS937" s="9" t="s">
        <v>117</v>
      </c>
      <c r="AT937" s="3" t="str">
        <f>IF(ISERROR(VLOOKUP($AS937,技まとめ!$A$1:$F$380,6,FALSE)),"－",VLOOKUP($AS937,技まとめ!$A$1:$F$380,6,FALSE))</f>
        <v>SC</v>
      </c>
      <c r="AU937" s="3">
        <f>IF(ISERROR(VLOOKUP($AS937,技まとめ!$A$1:$F$380,3,FALSE)),"－",VLOOKUP($AS937,技まとめ!$A$1:$F$380,3,FALSE))</f>
        <v>38</v>
      </c>
      <c r="AV937" s="3">
        <f>IF(ISERROR(VLOOKUP($AS937,技まとめ!$A$1:$F$380,5,FALSE)),"－",VLOOKUP($AS937,技まとめ!$A$1:$F$380,5,FALSE))</f>
        <v>25</v>
      </c>
      <c r="AW937" s="3" t="str">
        <f>IF($E937=IF(ISERROR(VLOOKUP($AS937,技まとめ!$A$1:$F$380,4,FALSE)),"－",VLOOKUP($AS937,技まとめ!$A$1:$F$380,4,FALSE)),"一致","")</f>
        <v>一致</v>
      </c>
      <c r="AX937" s="12" t="str">
        <f t="shared" si="202"/>
        <v>なまけるスーパーアルマジロヒートタックルクルクルヘッド</v>
      </c>
      <c r="AY937" s="12" t="str">
        <f t="shared" si="203"/>
        <v>なまけるスーパーアルマジロヒートタックルクルクルヘッド</v>
      </c>
      <c r="AZ937" s="12" t="str">
        <f t="shared" si="204"/>
        <v>なまけるスーパーアルマジロヒートタックルクルクルヘッド</v>
      </c>
      <c r="BA937" s="12" t="str">
        <f t="shared" si="205"/>
        <v>なまけるスーパーアルマジロヒートタックルクルクルヘッド</v>
      </c>
      <c r="BB937" s="11" t="str">
        <f t="shared" si="206"/>
        <v>－DRDRSC</v>
      </c>
      <c r="BC937" s="11" t="str">
        <f t="shared" si="207"/>
        <v>－DRDRSC</v>
      </c>
      <c r="BD937" s="11" t="str">
        <f t="shared" si="208"/>
        <v>－DRDRSC</v>
      </c>
      <c r="BE937" s="11" t="str">
        <f t="shared" si="209"/>
        <v>－DRDRSC</v>
      </c>
    </row>
    <row r="938" spans="1:57" ht="11.25" hidden="1" customHeight="1">
      <c r="A938" s="6">
        <v>936</v>
      </c>
      <c r="B938" s="7" t="s">
        <v>2260</v>
      </c>
      <c r="C938" s="8" t="s">
        <v>2261</v>
      </c>
      <c r="D938" s="7" t="s">
        <v>72</v>
      </c>
      <c r="E938" s="7" t="s">
        <v>73</v>
      </c>
      <c r="F938" s="7" t="s">
        <v>82</v>
      </c>
      <c r="G938" s="9">
        <v>127</v>
      </c>
      <c r="H938" s="9">
        <v>100</v>
      </c>
      <c r="I938" s="9">
        <v>59</v>
      </c>
      <c r="J938" s="9">
        <v>56</v>
      </c>
      <c r="K938" s="9">
        <v>58</v>
      </c>
      <c r="L938" s="9">
        <v>56</v>
      </c>
      <c r="M938" s="9">
        <v>56</v>
      </c>
      <c r="N938" s="9">
        <v>57</v>
      </c>
      <c r="O938" s="9">
        <v>58</v>
      </c>
      <c r="P938" s="9">
        <v>23</v>
      </c>
      <c r="Q938" s="10">
        <v>109</v>
      </c>
      <c r="R938" s="11">
        <v>12</v>
      </c>
      <c r="S938" s="11">
        <v>1</v>
      </c>
      <c r="T938" s="11">
        <v>106</v>
      </c>
      <c r="U938" s="11">
        <v>106</v>
      </c>
      <c r="V938" s="11">
        <v>1</v>
      </c>
      <c r="W938" s="11">
        <v>108</v>
      </c>
      <c r="X938" s="11">
        <f t="shared" si="196"/>
        <v>443</v>
      </c>
      <c r="Y938" s="11">
        <f t="shared" si="197"/>
        <v>4905</v>
      </c>
      <c r="Z938" s="11">
        <f t="shared" si="198"/>
        <v>970</v>
      </c>
      <c r="AA938" s="11">
        <f t="shared" si="199"/>
        <v>4260</v>
      </c>
      <c r="AB938" s="11">
        <f t="shared" si="200"/>
        <v>4260</v>
      </c>
      <c r="AC938" s="6">
        <f t="shared" si="201"/>
        <v>4840</v>
      </c>
      <c r="AD938" s="9" t="s">
        <v>97</v>
      </c>
      <c r="AE938" s="3" t="str">
        <f>IF(ISERROR(VLOOKUP($AD938,技まとめ!$A$1:$F$380,6,FALSE)),"－",VLOOKUP($AD938,技まとめ!$A$1:$F$380,6,FALSE))</f>
        <v>BL</v>
      </c>
      <c r="AF938" s="3">
        <f>IF(ISERROR(VLOOKUP($AD938,技まとめ!$A$1:$F$380,3,FALSE)),"－",VLOOKUP($AD938,技まとめ!$A$1:$F$380,3,FALSE))</f>
        <v>38</v>
      </c>
      <c r="AG938" s="3">
        <f>IF(ISERROR(VLOOKUP($AD938,技まとめ!$A$1:$F$380,5,FALSE)),"－",VLOOKUP($AD938,技まとめ!$A$1:$F$380,5,FALSE))</f>
        <v>16</v>
      </c>
      <c r="AH938" s="3" t="str">
        <f>IF($E938=IF(ISERROR(VLOOKUP($AD938,技まとめ!$A$1:$F$380,4,FALSE)),"－",VLOOKUP($AD938,技まとめ!$A$1:$F$380,4,FALSE)),"一致","")</f>
        <v>一致</v>
      </c>
      <c r="AI938" s="9" t="s">
        <v>710</v>
      </c>
      <c r="AJ938" s="3" t="str">
        <f>IF(ISERROR(VLOOKUP($AI938,技まとめ!$A$1:$F$380,6,FALSE)),"－",VLOOKUP($AI938,技まとめ!$A$1:$F$380,6,FALSE))</f>
        <v>DR</v>
      </c>
      <c r="AK938" s="3">
        <f>IF(ISERROR(VLOOKUP($AI938,技まとめ!$A$1:$F$380,3,FALSE)),"－",VLOOKUP($AI938,技まとめ!$A$1:$F$380,3,FALSE))</f>
        <v>15</v>
      </c>
      <c r="AL938" s="3">
        <f>IF(ISERROR(VLOOKUP($AI938,技まとめ!$A$1:$F$380,5,FALSE)),"－",VLOOKUP($AI938,技まとめ!$A$1:$F$380,5,FALSE))</f>
        <v>20</v>
      </c>
      <c r="AM938" s="3" t="str">
        <f>IF($E938=IF(ISERROR(VLOOKUP($AI938,技まとめ!$A$1:$F$380,4,FALSE)),"－",VLOOKUP($AI938,技まとめ!$A$1:$F$380,4,FALSE)),"一致","")</f>
        <v/>
      </c>
      <c r="AN938" s="9" t="s">
        <v>668</v>
      </c>
      <c r="AO938" s="3" t="str">
        <f>IF(ISERROR(VLOOKUP($AN938,技まとめ!$A$1:$F$380,6,FALSE)),"－",VLOOKUP($AN938,技まとめ!$A$1:$F$380,6,FALSE))</f>
        <v>BL</v>
      </c>
      <c r="AP938" s="3">
        <f>IF(ISERROR(VLOOKUP($AN938,技まとめ!$A$1:$F$380,3,FALSE)),"－",VLOOKUP($AN938,技まとめ!$A$1:$F$380,3,FALSE))</f>
        <v>46</v>
      </c>
      <c r="AQ938" s="3">
        <f>IF(ISERROR(VLOOKUP($AN938,技まとめ!$A$1:$F$380,5,FALSE)),"－",VLOOKUP($AN938,技まとめ!$A$1:$F$380,5,FALSE))</f>
        <v>33</v>
      </c>
      <c r="AR938" s="3" t="str">
        <f>IF($E938=IF(ISERROR(VLOOKUP($AN938,技まとめ!$A$1:$F$380,4,FALSE)),"－",VLOOKUP($AN938,技まとめ!$A$1:$F$380,4,FALSE)),"一致","")</f>
        <v/>
      </c>
      <c r="AS938" s="9" t="s">
        <v>1680</v>
      </c>
      <c r="AT938" s="3" t="str">
        <f>IF(ISERROR(VLOOKUP($AS938,技まとめ!$A$1:$F$380,6,FALSE)),"－",VLOOKUP($AS938,技まとめ!$A$1:$F$380,6,FALSE))</f>
        <v>CA</v>
      </c>
      <c r="AU938" s="3">
        <f>IF(ISERROR(VLOOKUP($AS938,技まとめ!$A$1:$F$380,3,FALSE)),"－",VLOOKUP($AS938,技まとめ!$A$1:$F$380,3,FALSE))</f>
        <v>65</v>
      </c>
      <c r="AV938" s="3">
        <f>IF(ISERROR(VLOOKUP($AS938,技まとめ!$A$1:$F$380,5,FALSE)),"－",VLOOKUP($AS938,技まとめ!$A$1:$F$380,5,FALSE))</f>
        <v>40</v>
      </c>
      <c r="AW938" s="3" t="str">
        <f>IF($E938=IF(ISERROR(VLOOKUP($AS938,技まとめ!$A$1:$F$380,4,FALSE)),"－",VLOOKUP($AS938,技まとめ!$A$1:$F$380,4,FALSE)),"一致","")</f>
        <v/>
      </c>
      <c r="AX938" s="12" t="str">
        <f t="shared" si="202"/>
        <v>うしろのしょうめんひとりワンツーじばしりかえんシュートラップ</v>
      </c>
      <c r="AY938" s="12" t="str">
        <f t="shared" si="203"/>
        <v>うしろのしょうめんひとりワンツーじばしりかえんシュートラップ</v>
      </c>
      <c r="AZ938" s="12" t="str">
        <f t="shared" si="204"/>
        <v>うしろのしょうめんひとりワンツーじばしりかえんシュートラップ</v>
      </c>
      <c r="BA938" s="12" t="str">
        <f t="shared" si="205"/>
        <v>うしろのしょうめんひとりワンツーじばしりかえんシュートラップ</v>
      </c>
      <c r="BB938" s="11" t="str">
        <f t="shared" si="206"/>
        <v>BLDRBLCA</v>
      </c>
      <c r="BC938" s="11" t="str">
        <f t="shared" si="207"/>
        <v>BLDRBLCA</v>
      </c>
      <c r="BD938" s="11" t="str">
        <f t="shared" si="208"/>
        <v>BLDRBLCA</v>
      </c>
      <c r="BE938" s="11" t="str">
        <f t="shared" si="209"/>
        <v>BLDRBLCA</v>
      </c>
    </row>
    <row r="939" spans="1:57" ht="11.25" hidden="1" customHeight="1">
      <c r="A939" s="6">
        <v>937</v>
      </c>
      <c r="B939" s="7" t="s">
        <v>2262</v>
      </c>
      <c r="C939" s="8" t="s">
        <v>2263</v>
      </c>
      <c r="D939" s="7" t="s">
        <v>72</v>
      </c>
      <c r="E939" s="7" t="s">
        <v>102</v>
      </c>
      <c r="F939" s="7" t="s">
        <v>82</v>
      </c>
      <c r="G939" s="9">
        <v>92</v>
      </c>
      <c r="H939" s="9">
        <v>126</v>
      </c>
      <c r="I939" s="9">
        <v>46</v>
      </c>
      <c r="J939" s="9">
        <v>38</v>
      </c>
      <c r="K939" s="9">
        <v>41</v>
      </c>
      <c r="L939" s="9">
        <v>52</v>
      </c>
      <c r="M939" s="9">
        <v>58</v>
      </c>
      <c r="N939" s="9">
        <v>53</v>
      </c>
      <c r="O939" s="9">
        <v>56</v>
      </c>
      <c r="P939" s="9">
        <v>81</v>
      </c>
      <c r="Q939" s="10">
        <v>96</v>
      </c>
      <c r="R939" s="11">
        <v>31</v>
      </c>
      <c r="S939" s="11">
        <v>1</v>
      </c>
      <c r="T939" s="11">
        <v>102</v>
      </c>
      <c r="U939" s="11">
        <v>108</v>
      </c>
      <c r="V939" s="11">
        <v>1</v>
      </c>
      <c r="W939" s="11">
        <v>106</v>
      </c>
      <c r="X939" s="11">
        <f t="shared" si="196"/>
        <v>445</v>
      </c>
      <c r="Y939" s="11">
        <f t="shared" si="197"/>
        <v>4375</v>
      </c>
      <c r="Z939" s="11">
        <f t="shared" si="198"/>
        <v>1625</v>
      </c>
      <c r="AA939" s="11">
        <f t="shared" si="199"/>
        <v>4110</v>
      </c>
      <c r="AB939" s="11">
        <f t="shared" si="200"/>
        <v>4110</v>
      </c>
      <c r="AC939" s="6">
        <f t="shared" si="201"/>
        <v>4765</v>
      </c>
      <c r="AD939" s="9" t="s">
        <v>129</v>
      </c>
      <c r="AE939" s="3" t="str">
        <f>IF(ISERROR(VLOOKUP($AD939,技まとめ!$A$1:$F$380,6,FALSE)),"－",VLOOKUP($AD939,技まとめ!$A$1:$F$380,6,FALSE))</f>
        <v>BL</v>
      </c>
      <c r="AF939" s="3">
        <f>IF(ISERROR(VLOOKUP($AD939,技まとめ!$A$1:$F$380,3,FALSE)),"－",VLOOKUP($AD939,技まとめ!$A$1:$F$380,3,FALSE))</f>
        <v>13</v>
      </c>
      <c r="AG939" s="3">
        <f>IF(ISERROR(VLOOKUP($AD939,技まとめ!$A$1:$F$380,5,FALSE)),"－",VLOOKUP($AD939,技まとめ!$A$1:$F$380,5,FALSE))</f>
        <v>20</v>
      </c>
      <c r="AH939" s="3" t="str">
        <f>IF($E939=IF(ISERROR(VLOOKUP($AD939,技まとめ!$A$1:$F$380,4,FALSE)),"－",VLOOKUP($AD939,技まとめ!$A$1:$F$380,4,FALSE)),"一致","")</f>
        <v/>
      </c>
      <c r="AI939" s="9" t="s">
        <v>417</v>
      </c>
      <c r="AJ939" s="3" t="str">
        <f>IF(ISERROR(VLOOKUP($AI939,技まとめ!$A$1:$F$380,6,FALSE)),"－",VLOOKUP($AI939,技まとめ!$A$1:$F$380,6,FALSE))</f>
        <v>BL</v>
      </c>
      <c r="AK939" s="3">
        <f>IF(ISERROR(VLOOKUP($AI939,技まとめ!$A$1:$F$380,3,FALSE)),"－",VLOOKUP($AI939,技まとめ!$A$1:$F$380,3,FALSE))</f>
        <v>50</v>
      </c>
      <c r="AL939" s="3">
        <f>IF(ISERROR(VLOOKUP($AI939,技まとめ!$A$1:$F$380,5,FALSE)),"－",VLOOKUP($AI939,技まとめ!$A$1:$F$380,5,FALSE))</f>
        <v>36</v>
      </c>
      <c r="AM939" s="3" t="str">
        <f>IF($E939=IF(ISERROR(VLOOKUP($AI939,技まとめ!$A$1:$F$380,4,FALSE)),"－",VLOOKUP($AI939,技まとめ!$A$1:$F$380,4,FALSE)),"一致","")</f>
        <v/>
      </c>
      <c r="AN939" s="9" t="s">
        <v>124</v>
      </c>
      <c r="AO939" s="3" t="str">
        <f>IF(ISERROR(VLOOKUP($AN939,技まとめ!$A$1:$F$380,6,FALSE)),"－",VLOOKUP($AN939,技まとめ!$A$1:$F$380,6,FALSE))</f>
        <v>BL</v>
      </c>
      <c r="AP939" s="3">
        <f>IF(ISERROR(VLOOKUP($AN939,技まとめ!$A$1:$F$380,3,FALSE)),"－",VLOOKUP($AN939,技まとめ!$A$1:$F$380,3,FALSE))</f>
        <v>42</v>
      </c>
      <c r="AQ939" s="3">
        <f>IF(ISERROR(VLOOKUP($AN939,技まとめ!$A$1:$F$380,5,FALSE)),"－",VLOOKUP($AN939,技まとめ!$A$1:$F$380,5,FALSE))</f>
        <v>29</v>
      </c>
      <c r="AR939" s="3" t="str">
        <f>IF($E939=IF(ISERROR(VLOOKUP($AN939,技まとめ!$A$1:$F$380,4,FALSE)),"－",VLOOKUP($AN939,技まとめ!$A$1:$F$380,4,FALSE)),"一致","")</f>
        <v>一致</v>
      </c>
      <c r="AS939" s="9" t="s">
        <v>784</v>
      </c>
      <c r="AT939" s="3" t="str">
        <f>IF(ISERROR(VLOOKUP($AS939,技まとめ!$A$1:$F$380,6,FALSE)),"－",VLOOKUP($AS939,技まとめ!$A$1:$F$380,6,FALSE))</f>
        <v>BL</v>
      </c>
      <c r="AU939" s="3">
        <f>IF(ISERROR(VLOOKUP($AS939,技まとめ!$A$1:$F$380,3,FALSE)),"－",VLOOKUP($AS939,技まとめ!$A$1:$F$380,3,FALSE))</f>
        <v>71</v>
      </c>
      <c r="AV939" s="3">
        <f>IF(ISERROR(VLOOKUP($AS939,技まとめ!$A$1:$F$380,5,FALSE)),"－",VLOOKUP($AS939,技まとめ!$A$1:$F$380,5,FALSE))</f>
        <v>44</v>
      </c>
      <c r="AW939" s="3" t="str">
        <f>IF($E939=IF(ISERROR(VLOOKUP($AS939,技まとめ!$A$1:$F$380,4,FALSE)),"－",VLOOKUP($AS939,技まとめ!$A$1:$F$380,4,FALSE)),"一致","")</f>
        <v/>
      </c>
      <c r="AX939" s="12" t="str">
        <f t="shared" si="202"/>
        <v>クイックドロウデザートストームフェイクボンバースニーキングレイド</v>
      </c>
      <c r="AY939" s="12" t="str">
        <f t="shared" si="203"/>
        <v>クイックドロウデザートストームフェイクボンバースニーキングレイド</v>
      </c>
      <c r="AZ939" s="12" t="str">
        <f t="shared" si="204"/>
        <v>クイックドロウデザートストームフェイクボンバースニーキングレイド</v>
      </c>
      <c r="BA939" s="12" t="str">
        <f t="shared" si="205"/>
        <v>クイックドロウデザートストームフェイクボンバースニーキングレイド</v>
      </c>
      <c r="BB939" s="11" t="str">
        <f t="shared" si="206"/>
        <v>BLBLBLBL</v>
      </c>
      <c r="BC939" s="11" t="str">
        <f t="shared" si="207"/>
        <v>BLBLBLBL</v>
      </c>
      <c r="BD939" s="11" t="str">
        <f t="shared" si="208"/>
        <v>BLBLBLBL</v>
      </c>
      <c r="BE939" s="11" t="str">
        <f t="shared" si="209"/>
        <v>BLBLBLBL</v>
      </c>
    </row>
    <row r="940" spans="1:57" ht="11.25" hidden="1" customHeight="1">
      <c r="A940" s="6">
        <v>938</v>
      </c>
      <c r="B940" s="7" t="s">
        <v>2264</v>
      </c>
      <c r="C940" s="8" t="s">
        <v>2265</v>
      </c>
      <c r="D940" s="7" t="s">
        <v>72</v>
      </c>
      <c r="E940" s="7" t="s">
        <v>95</v>
      </c>
      <c r="F940" s="7" t="s">
        <v>82</v>
      </c>
      <c r="G940" s="9">
        <v>122</v>
      </c>
      <c r="H940" s="9">
        <v>98</v>
      </c>
      <c r="I940" s="9">
        <v>58</v>
      </c>
      <c r="J940" s="9">
        <v>56</v>
      </c>
      <c r="K940" s="9">
        <v>54</v>
      </c>
      <c r="L940" s="9">
        <v>62</v>
      </c>
      <c r="M940" s="9">
        <v>41</v>
      </c>
      <c r="N940" s="9">
        <v>59</v>
      </c>
      <c r="O940" s="9">
        <v>57</v>
      </c>
      <c r="P940" s="9">
        <v>38</v>
      </c>
      <c r="Q940" s="10">
        <v>108</v>
      </c>
      <c r="R940" s="11">
        <v>25</v>
      </c>
      <c r="S940" s="11">
        <v>1</v>
      </c>
      <c r="T940" s="11">
        <v>112</v>
      </c>
      <c r="U940" s="11">
        <v>91</v>
      </c>
      <c r="V940" s="11">
        <v>1</v>
      </c>
      <c r="W940" s="11">
        <v>107</v>
      </c>
      <c r="X940" s="11">
        <f t="shared" si="196"/>
        <v>445</v>
      </c>
      <c r="Y940" s="11">
        <f t="shared" si="197"/>
        <v>4860</v>
      </c>
      <c r="Z940" s="11">
        <f t="shared" si="198"/>
        <v>1420</v>
      </c>
      <c r="AA940" s="11">
        <f t="shared" si="199"/>
        <v>4465</v>
      </c>
      <c r="AB940" s="11">
        <f t="shared" si="200"/>
        <v>4465</v>
      </c>
      <c r="AC940" s="6">
        <f t="shared" si="201"/>
        <v>5140</v>
      </c>
      <c r="AD940" s="9" t="s">
        <v>273</v>
      </c>
      <c r="AE940" s="3" t="str">
        <f>IF(ISERROR(VLOOKUP($AD940,技まとめ!$A$1:$F$380,6,FALSE)),"－",VLOOKUP($AD940,技まとめ!$A$1:$F$380,6,FALSE))</f>
        <v>BL</v>
      </c>
      <c r="AF940" s="3">
        <f>IF(ISERROR(VLOOKUP($AD940,技まとめ!$A$1:$F$380,3,FALSE)),"－",VLOOKUP($AD940,技まとめ!$A$1:$F$380,3,FALSE))</f>
        <v>17</v>
      </c>
      <c r="AG940" s="3">
        <f>IF(ISERROR(VLOOKUP($AD940,技まとめ!$A$1:$F$380,5,FALSE)),"－",VLOOKUP($AD940,技まとめ!$A$1:$F$380,5,FALSE))</f>
        <v>20</v>
      </c>
      <c r="AH940" s="3" t="str">
        <f>IF($E940=IF(ISERROR(VLOOKUP($AD940,技まとめ!$A$1:$F$380,4,FALSE)),"－",VLOOKUP($AD940,技まとめ!$A$1:$F$380,4,FALSE)),"一致","")</f>
        <v/>
      </c>
      <c r="AI940" s="9" t="s">
        <v>123</v>
      </c>
      <c r="AJ940" s="3" t="str">
        <f>IF(ISERROR(VLOOKUP($AI940,技まとめ!$A$1:$F$380,6,FALSE)),"－",VLOOKUP($AI940,技まとめ!$A$1:$F$380,6,FALSE))</f>
        <v>DR</v>
      </c>
      <c r="AK940" s="3">
        <f>IF(ISERROR(VLOOKUP($AI940,技まとめ!$A$1:$F$380,3,FALSE)),"－",VLOOKUP($AI940,技まとめ!$A$1:$F$380,3,FALSE))</f>
        <v>36</v>
      </c>
      <c r="AL940" s="3">
        <f>IF(ISERROR(VLOOKUP($AI940,技まとめ!$A$1:$F$380,5,FALSE)),"－",VLOOKUP($AI940,技まとめ!$A$1:$F$380,5,FALSE))</f>
        <v>27</v>
      </c>
      <c r="AM940" s="3" t="str">
        <f>IF($E940=IF(ISERROR(VLOOKUP($AI940,技まとめ!$A$1:$F$380,4,FALSE)),"－",VLOOKUP($AI940,技まとめ!$A$1:$F$380,4,FALSE)),"一致","")</f>
        <v/>
      </c>
      <c r="AN940" s="9" t="s">
        <v>657</v>
      </c>
      <c r="AO940" s="3" t="str">
        <f>IF(ISERROR(VLOOKUP($AN940,技まとめ!$A$1:$F$380,6,FALSE)),"－",VLOOKUP($AN940,技まとめ!$A$1:$F$380,6,FALSE))</f>
        <v>BB</v>
      </c>
      <c r="AP940" s="3">
        <f>IF(ISERROR(VLOOKUP($AN940,技まとめ!$A$1:$F$380,3,FALSE)),"－",VLOOKUP($AN940,技まとめ!$A$1:$F$380,3,FALSE))</f>
        <v>85</v>
      </c>
      <c r="AQ940" s="3">
        <f>IF(ISERROR(VLOOKUP($AN940,技まとめ!$A$1:$F$380,5,FALSE)),"－",VLOOKUP($AN940,技まとめ!$A$1:$F$380,5,FALSE))</f>
        <v>50</v>
      </c>
      <c r="AR940" s="3" t="str">
        <f>IF($E940=IF(ISERROR(VLOOKUP($AN940,技まとめ!$A$1:$F$380,4,FALSE)),"－",VLOOKUP($AN940,技まとめ!$A$1:$F$380,4,FALSE)),"一致","")</f>
        <v/>
      </c>
      <c r="AS940" s="9" t="s">
        <v>157</v>
      </c>
      <c r="AT940" s="3" t="str">
        <f>IF(ISERROR(VLOOKUP($AS940,技まとめ!$A$1:$F$380,6,FALSE)),"－",VLOOKUP($AS940,技まとめ!$A$1:$F$380,6,FALSE))</f>
        <v>BL</v>
      </c>
      <c r="AU940" s="3">
        <f>IF(ISERROR(VLOOKUP($AS940,技まとめ!$A$1:$F$380,3,FALSE)),"－",VLOOKUP($AS940,技まとめ!$A$1:$F$380,3,FALSE))</f>
        <v>47</v>
      </c>
      <c r="AV940" s="3">
        <f>IF(ISERROR(VLOOKUP($AS940,技まとめ!$A$1:$F$380,5,FALSE)),"－",VLOOKUP($AS940,技まとめ!$A$1:$F$380,5,FALSE))</f>
        <v>32</v>
      </c>
      <c r="AW940" s="3" t="str">
        <f>IF($E940=IF(ISERROR(VLOOKUP($AS940,技まとめ!$A$1:$F$380,4,FALSE)),"－",VLOOKUP($AS940,技まとめ!$A$1:$F$380,4,FALSE)),"一致","")</f>
        <v/>
      </c>
      <c r="AX940" s="12" t="str">
        <f t="shared" si="202"/>
        <v>しこふみごりむちゅうロードローラタックルアースクェイク</v>
      </c>
      <c r="AY940" s="12" t="str">
        <f t="shared" si="203"/>
        <v>しこふみごりむちゅうロードローラタックルアースクェイク</v>
      </c>
      <c r="AZ940" s="12" t="str">
        <f t="shared" si="204"/>
        <v>しこふみごりむちゅうロードローラタックルアースクェイク</v>
      </c>
      <c r="BA940" s="12" t="str">
        <f t="shared" si="205"/>
        <v>しこふみごりむちゅうロードローラタックルアースクェイク</v>
      </c>
      <c r="BB940" s="11" t="str">
        <f t="shared" si="206"/>
        <v>BLDRBBBL</v>
      </c>
      <c r="BC940" s="11" t="str">
        <f t="shared" si="207"/>
        <v>BLDRBBBL</v>
      </c>
      <c r="BD940" s="11" t="str">
        <f t="shared" si="208"/>
        <v>BLDRBBBL</v>
      </c>
      <c r="BE940" s="11" t="str">
        <f t="shared" si="209"/>
        <v>BLDRBBBL</v>
      </c>
    </row>
    <row r="941" spans="1:57" ht="11.25" hidden="1" customHeight="1">
      <c r="A941" s="6">
        <v>939</v>
      </c>
      <c r="B941" s="7" t="s">
        <v>2266</v>
      </c>
      <c r="C941" s="8" t="s">
        <v>2267</v>
      </c>
      <c r="D941" s="7" t="s">
        <v>72</v>
      </c>
      <c r="E941" s="7" t="s">
        <v>102</v>
      </c>
      <c r="F941" s="7" t="s">
        <v>109</v>
      </c>
      <c r="G941" s="9">
        <v>91</v>
      </c>
      <c r="H941" s="9">
        <v>116</v>
      </c>
      <c r="I941" s="9">
        <v>60</v>
      </c>
      <c r="J941" s="9">
        <v>51</v>
      </c>
      <c r="K941" s="9">
        <v>57</v>
      </c>
      <c r="L941" s="9">
        <v>51</v>
      </c>
      <c r="M941" s="9">
        <v>51</v>
      </c>
      <c r="N941" s="9">
        <v>56</v>
      </c>
      <c r="O941" s="9">
        <v>56</v>
      </c>
      <c r="P941" s="9">
        <v>29</v>
      </c>
      <c r="Q941" s="10">
        <v>110</v>
      </c>
      <c r="R941" s="11">
        <v>11</v>
      </c>
      <c r="S941" s="11">
        <v>1</v>
      </c>
      <c r="T941" s="11">
        <v>101</v>
      </c>
      <c r="U941" s="11">
        <v>101</v>
      </c>
      <c r="V941" s="11">
        <v>1</v>
      </c>
      <c r="W941" s="11">
        <v>106</v>
      </c>
      <c r="X941" s="11">
        <f t="shared" si="196"/>
        <v>431</v>
      </c>
      <c r="Y941" s="11">
        <f t="shared" si="197"/>
        <v>4935</v>
      </c>
      <c r="Z941" s="11">
        <f t="shared" si="198"/>
        <v>925</v>
      </c>
      <c r="AA941" s="11">
        <f t="shared" si="199"/>
        <v>4075</v>
      </c>
      <c r="AB941" s="11">
        <f t="shared" si="200"/>
        <v>4075</v>
      </c>
      <c r="AC941" s="6">
        <f t="shared" si="201"/>
        <v>4625</v>
      </c>
      <c r="AD941" s="9" t="s">
        <v>235</v>
      </c>
      <c r="AE941" s="3" t="str">
        <f>IF(ISERROR(VLOOKUP($AD941,技まとめ!$A$1:$F$380,6,FALSE)),"－",VLOOKUP($AD941,技まとめ!$A$1:$F$380,6,FALSE))</f>
        <v>BL</v>
      </c>
      <c r="AF941" s="3">
        <f>IF(ISERROR(VLOOKUP($AD941,技まとめ!$A$1:$F$380,3,FALSE)),"－",VLOOKUP($AD941,技まとめ!$A$1:$F$380,3,FALSE))</f>
        <v>18</v>
      </c>
      <c r="AG941" s="3">
        <f>IF(ISERROR(VLOOKUP($AD941,技まとめ!$A$1:$F$380,5,FALSE)),"－",VLOOKUP($AD941,技まとめ!$A$1:$F$380,5,FALSE))</f>
        <v>21</v>
      </c>
      <c r="AH941" s="3" t="str">
        <f>IF($E941=IF(ISERROR(VLOOKUP($AD941,技まとめ!$A$1:$F$380,4,FALSE)),"－",VLOOKUP($AD941,技まとめ!$A$1:$F$380,4,FALSE)),"一致","")</f>
        <v/>
      </c>
      <c r="AI941" s="9" t="s">
        <v>104</v>
      </c>
      <c r="AJ941" s="3" t="str">
        <f>IF(ISERROR(VLOOKUP($AI941,技まとめ!$A$1:$F$380,6,FALSE)),"－",VLOOKUP($AI941,技まとめ!$A$1:$F$380,6,FALSE))</f>
        <v>LS</v>
      </c>
      <c r="AK941" s="3">
        <f>IF(ISERROR(VLOOKUP($AI941,技まとめ!$A$1:$F$380,3,FALSE)),"－",VLOOKUP($AI941,技まとめ!$A$1:$F$380,3,FALSE))</f>
        <v>30</v>
      </c>
      <c r="AL941" s="3">
        <f>IF(ISERROR(VLOOKUP($AI941,技まとめ!$A$1:$F$380,5,FALSE)),"－",VLOOKUP($AI941,技まとめ!$A$1:$F$380,5,FALSE))</f>
        <v>25</v>
      </c>
      <c r="AM941" s="3" t="str">
        <f>IF($E941=IF(ISERROR(VLOOKUP($AI941,技まとめ!$A$1:$F$380,4,FALSE)),"－",VLOOKUP($AI941,技まとめ!$A$1:$F$380,4,FALSE)),"一致","")</f>
        <v/>
      </c>
      <c r="AN941" s="9" t="s">
        <v>339</v>
      </c>
      <c r="AO941" s="3" t="str">
        <f>IF(ISERROR(VLOOKUP($AN941,技まとめ!$A$1:$F$380,6,FALSE)),"－",VLOOKUP($AN941,技まとめ!$A$1:$F$380,6,FALSE))</f>
        <v>NS</v>
      </c>
      <c r="AP941" s="3">
        <f>IF(ISERROR(VLOOKUP($AN941,技まとめ!$A$1:$F$380,3,FALSE)),"－",VLOOKUP($AN941,技まとめ!$A$1:$F$380,3,FALSE))</f>
        <v>42</v>
      </c>
      <c r="AQ941" s="3">
        <f>IF(ISERROR(VLOOKUP($AN941,技まとめ!$A$1:$F$380,5,FALSE)),"－",VLOOKUP($AN941,技まとめ!$A$1:$F$380,5,FALSE))</f>
        <v>28</v>
      </c>
      <c r="AR941" s="3" t="str">
        <f>IF($E941=IF(ISERROR(VLOOKUP($AN941,技まとめ!$A$1:$F$380,4,FALSE)),"－",VLOOKUP($AN941,技まとめ!$A$1:$F$380,4,FALSE)),"一致","")</f>
        <v/>
      </c>
      <c r="AS941" s="9" t="s">
        <v>586</v>
      </c>
      <c r="AT941" s="3" t="str">
        <f>IF(ISERROR(VLOOKUP($AS941,技まとめ!$A$1:$F$380,6,FALSE)),"－",VLOOKUP($AS941,技まとめ!$A$1:$F$380,6,FALSE))</f>
        <v>BL</v>
      </c>
      <c r="AU941" s="3">
        <f>IF(ISERROR(VLOOKUP($AS941,技まとめ!$A$1:$F$380,3,FALSE)),"－",VLOOKUP($AS941,技まとめ!$A$1:$F$380,3,FALSE))</f>
        <v>54</v>
      </c>
      <c r="AV941" s="3">
        <f>IF(ISERROR(VLOOKUP($AS941,技まとめ!$A$1:$F$380,5,FALSE)),"－",VLOOKUP($AS941,技まとめ!$A$1:$F$380,5,FALSE))</f>
        <v>36</v>
      </c>
      <c r="AW941" s="3" t="str">
        <f>IF($E941=IF(ISERROR(VLOOKUP($AS941,技まとめ!$A$1:$F$380,4,FALSE)),"－",VLOOKUP($AS941,技まとめ!$A$1:$F$380,4,FALSE)),"一致","")</f>
        <v/>
      </c>
      <c r="AX941" s="12" t="str">
        <f t="shared" si="202"/>
        <v>ドッペルゲンガーすいせいシュートラン・ボール・ラングレイブストーン</v>
      </c>
      <c r="AY941" s="12" t="str">
        <f t="shared" si="203"/>
        <v>ドッペルゲンガーすいせいシュートラン・ボール・ラングレイブストーン</v>
      </c>
      <c r="AZ941" s="12" t="str">
        <f t="shared" si="204"/>
        <v>ドッペルゲンガーすいせいシュートラン・ボール・ラングレイブストーン</v>
      </c>
      <c r="BA941" s="12" t="str">
        <f t="shared" si="205"/>
        <v>ドッペルゲンガーすいせいシュートラン・ボール・ラングレイブストーン</v>
      </c>
      <c r="BB941" s="11" t="str">
        <f t="shared" si="206"/>
        <v>BLLSNSBL</v>
      </c>
      <c r="BC941" s="11" t="str">
        <f t="shared" si="207"/>
        <v>BLLSNSBL</v>
      </c>
      <c r="BD941" s="11" t="str">
        <f t="shared" si="208"/>
        <v>BLLSNSBL</v>
      </c>
      <c r="BE941" s="11" t="str">
        <f t="shared" si="209"/>
        <v>BLLSNSBL</v>
      </c>
    </row>
    <row r="942" spans="1:57" ht="11.25" hidden="1" customHeight="1">
      <c r="A942" s="6">
        <v>940</v>
      </c>
      <c r="B942" s="7" t="s">
        <v>2268</v>
      </c>
      <c r="C942" s="8" t="s">
        <v>2269</v>
      </c>
      <c r="D942" s="7" t="s">
        <v>72</v>
      </c>
      <c r="E942" s="7" t="s">
        <v>81</v>
      </c>
      <c r="F942" s="7" t="s">
        <v>74</v>
      </c>
      <c r="G942" s="9">
        <v>121</v>
      </c>
      <c r="H942" s="9">
        <v>102</v>
      </c>
      <c r="I942" s="9">
        <v>57</v>
      </c>
      <c r="J942" s="9">
        <v>60</v>
      </c>
      <c r="K942" s="9">
        <v>56</v>
      </c>
      <c r="L942" s="9">
        <v>56</v>
      </c>
      <c r="M942" s="9">
        <v>56</v>
      </c>
      <c r="N942" s="9">
        <v>51</v>
      </c>
      <c r="O942" s="9">
        <v>52</v>
      </c>
      <c r="P942" s="9">
        <v>23</v>
      </c>
      <c r="Q942" s="10">
        <v>107</v>
      </c>
      <c r="R942" s="11">
        <v>8</v>
      </c>
      <c r="S942" s="11">
        <v>1</v>
      </c>
      <c r="T942" s="11">
        <v>106</v>
      </c>
      <c r="U942" s="11">
        <v>106</v>
      </c>
      <c r="V942" s="11">
        <v>1</v>
      </c>
      <c r="W942" s="11">
        <v>102</v>
      </c>
      <c r="X942" s="11">
        <f t="shared" si="196"/>
        <v>431</v>
      </c>
      <c r="Y942" s="11">
        <f t="shared" si="197"/>
        <v>4795</v>
      </c>
      <c r="Z942" s="11">
        <f t="shared" si="198"/>
        <v>800</v>
      </c>
      <c r="AA942" s="11">
        <f t="shared" si="199"/>
        <v>4230</v>
      </c>
      <c r="AB942" s="11">
        <f t="shared" si="200"/>
        <v>4230</v>
      </c>
      <c r="AC942" s="6">
        <f t="shared" si="201"/>
        <v>4790</v>
      </c>
      <c r="AD942" s="9" t="s">
        <v>350</v>
      </c>
      <c r="AE942" s="3" t="str">
        <f>IF(ISERROR(VLOOKUP($AD942,技まとめ!$A$1:$F$380,6,FALSE)),"－",VLOOKUP($AD942,技まとめ!$A$1:$F$380,6,FALSE))</f>
        <v>CA</v>
      </c>
      <c r="AF942" s="3">
        <f>IF(ISERROR(VLOOKUP($AD942,技まとめ!$A$1:$F$380,3,FALSE)),"－",VLOOKUP($AD942,技まとめ!$A$1:$F$380,3,FALSE))</f>
        <v>15</v>
      </c>
      <c r="AG942" s="3">
        <f>IF(ISERROR(VLOOKUP($AD942,技まとめ!$A$1:$F$380,5,FALSE)),"－",VLOOKUP($AD942,技まとめ!$A$1:$F$380,5,FALSE))</f>
        <v>20</v>
      </c>
      <c r="AH942" s="3" t="str">
        <f>IF($E942=IF(ISERROR(VLOOKUP($AD942,技まとめ!$A$1:$F$380,4,FALSE)),"－",VLOOKUP($AD942,技まとめ!$A$1:$F$380,4,FALSE)),"一致","")</f>
        <v/>
      </c>
      <c r="AI942" s="9" t="s">
        <v>89</v>
      </c>
      <c r="AJ942" s="3" t="str">
        <f>IF(ISERROR(VLOOKUP($AI942,技まとめ!$A$1:$F$380,6,FALSE)),"－",VLOOKUP($AI942,技まとめ!$A$1:$F$380,6,FALSE))</f>
        <v>BB</v>
      </c>
      <c r="AK942" s="3">
        <f>IF(ISERROR(VLOOKUP($AI942,技まとめ!$A$1:$F$380,3,FALSE)),"－",VLOOKUP($AI942,技まとめ!$A$1:$F$380,3,FALSE))</f>
        <v>43</v>
      </c>
      <c r="AL942" s="3">
        <f>IF(ISERROR(VLOOKUP($AI942,技まとめ!$A$1:$F$380,5,FALSE)),"－",VLOOKUP($AI942,技まとめ!$A$1:$F$380,5,FALSE))</f>
        <v>30</v>
      </c>
      <c r="AM942" s="3" t="str">
        <f>IF($E942=IF(ISERROR(VLOOKUP($AI942,技まとめ!$A$1:$F$380,4,FALSE)),"－",VLOOKUP($AI942,技まとめ!$A$1:$F$380,4,FALSE)),"一致","")</f>
        <v/>
      </c>
      <c r="AN942" s="9" t="s">
        <v>291</v>
      </c>
      <c r="AO942" s="3" t="str">
        <f>IF(ISERROR(VLOOKUP($AN942,技まとめ!$A$1:$F$380,6,FALSE)),"－",VLOOKUP($AN942,技まとめ!$A$1:$F$380,6,FALSE))</f>
        <v>P1</v>
      </c>
      <c r="AP942" s="3">
        <f>IF(ISERROR(VLOOKUP($AN942,技まとめ!$A$1:$F$380,3,FALSE)),"－",VLOOKUP($AN942,技まとめ!$A$1:$F$380,3,FALSE))</f>
        <v>65</v>
      </c>
      <c r="AQ942" s="3">
        <f>IF(ISERROR(VLOOKUP($AN942,技まとめ!$A$1:$F$380,5,FALSE)),"－",VLOOKUP($AN942,技まとめ!$A$1:$F$380,5,FALSE))</f>
        <v>40</v>
      </c>
      <c r="AR942" s="3" t="str">
        <f>IF($E942=IF(ISERROR(VLOOKUP($AN942,技まとめ!$A$1:$F$380,4,FALSE)),"－",VLOOKUP($AN942,技まとめ!$A$1:$F$380,4,FALSE)),"一致","")</f>
        <v/>
      </c>
      <c r="AS942" s="9" t="s">
        <v>351</v>
      </c>
      <c r="AT942" s="3" t="str">
        <f>IF(ISERROR(VLOOKUP($AS942,技まとめ!$A$1:$F$380,6,FALSE)),"－",VLOOKUP($AS942,技まとめ!$A$1:$F$380,6,FALSE))</f>
        <v>CA</v>
      </c>
      <c r="AU942" s="3">
        <f>IF(ISERROR(VLOOKUP($AS942,技まとめ!$A$1:$F$380,3,FALSE)),"－",VLOOKUP($AS942,技まとめ!$A$1:$F$380,3,FALSE))</f>
        <v>92</v>
      </c>
      <c r="AV942" s="3">
        <f>IF(ISERROR(VLOOKUP($AS942,技まとめ!$A$1:$F$380,5,FALSE)),"－",VLOOKUP($AS942,技まとめ!$A$1:$F$380,5,FALSE))</f>
        <v>50</v>
      </c>
      <c r="AW942" s="3" t="str">
        <f>IF($E942=IF(ISERROR(VLOOKUP($AS942,技まとめ!$A$1:$F$380,4,FALSE)),"－",VLOOKUP($AS942,技まとめ!$A$1:$F$380,4,FALSE)),"一致","")</f>
        <v/>
      </c>
      <c r="AX942" s="12" t="str">
        <f t="shared" si="202"/>
        <v>タフネスブロックザ・ウォールちゃぶだいがえしギガントウォール</v>
      </c>
      <c r="AY942" s="12" t="str">
        <f t="shared" si="203"/>
        <v>タフネスブロックザ・ウォールちゃぶだいがえしギガントウォール</v>
      </c>
      <c r="AZ942" s="12" t="str">
        <f t="shared" si="204"/>
        <v>タフネスブロックザ・ウォールちゃぶだいがえしギガントウォール</v>
      </c>
      <c r="BA942" s="12" t="str">
        <f t="shared" si="205"/>
        <v>タフネスブロックザ・ウォールちゃぶだいがえしギガントウォール</v>
      </c>
      <c r="BB942" s="11" t="str">
        <f t="shared" si="206"/>
        <v>CABBP1CA</v>
      </c>
      <c r="BC942" s="11" t="str">
        <f t="shared" si="207"/>
        <v>CABBP1CA</v>
      </c>
      <c r="BD942" s="11" t="str">
        <f t="shared" si="208"/>
        <v>CABBP1CA</v>
      </c>
      <c r="BE942" s="11" t="str">
        <f t="shared" si="209"/>
        <v>CABBP1CA</v>
      </c>
    </row>
    <row r="943" spans="1:57" ht="11.25" hidden="1" customHeight="1">
      <c r="A943" s="6">
        <v>941</v>
      </c>
      <c r="B943" s="7" t="s">
        <v>2270</v>
      </c>
      <c r="C943" s="8" t="s">
        <v>2271</v>
      </c>
      <c r="D943" s="7" t="s">
        <v>72</v>
      </c>
      <c r="E943" s="7" t="s">
        <v>81</v>
      </c>
      <c r="F943" s="7" t="s">
        <v>82</v>
      </c>
      <c r="G943" s="9">
        <v>94</v>
      </c>
      <c r="H943" s="9">
        <v>119</v>
      </c>
      <c r="I943" s="9">
        <v>60</v>
      </c>
      <c r="J943" s="9">
        <v>52</v>
      </c>
      <c r="K943" s="9">
        <v>51</v>
      </c>
      <c r="L943" s="9">
        <v>61</v>
      </c>
      <c r="M943" s="9">
        <v>41</v>
      </c>
      <c r="N943" s="9">
        <v>60</v>
      </c>
      <c r="O943" s="9">
        <v>55</v>
      </c>
      <c r="P943" s="9">
        <v>36</v>
      </c>
      <c r="Q943" s="10">
        <v>110</v>
      </c>
      <c r="R943" s="11">
        <v>17</v>
      </c>
      <c r="S943" s="11">
        <v>1</v>
      </c>
      <c r="T943" s="11">
        <v>111</v>
      </c>
      <c r="U943" s="11">
        <v>91</v>
      </c>
      <c r="V943" s="11">
        <v>1</v>
      </c>
      <c r="W943" s="11">
        <v>105</v>
      </c>
      <c r="X943" s="11">
        <f t="shared" si="196"/>
        <v>436</v>
      </c>
      <c r="Y943" s="11">
        <f t="shared" si="197"/>
        <v>4930</v>
      </c>
      <c r="Z943" s="11">
        <f t="shared" si="198"/>
        <v>1130</v>
      </c>
      <c r="AA943" s="11">
        <f t="shared" si="199"/>
        <v>4420</v>
      </c>
      <c r="AB943" s="11">
        <f t="shared" si="200"/>
        <v>4420</v>
      </c>
      <c r="AC943" s="6">
        <f t="shared" si="201"/>
        <v>5050</v>
      </c>
      <c r="AD943" s="9" t="s">
        <v>590</v>
      </c>
      <c r="AE943" s="3" t="str">
        <f>IF(ISERROR(VLOOKUP($AD943,技まとめ!$A$1:$F$380,6,FALSE)),"－",VLOOKUP($AD943,技まとめ!$A$1:$F$380,6,FALSE))</f>
        <v>BL</v>
      </c>
      <c r="AF943" s="3">
        <f>IF(ISERROR(VLOOKUP($AD943,技まとめ!$A$1:$F$380,3,FALSE)),"－",VLOOKUP($AD943,技まとめ!$A$1:$F$380,3,FALSE))</f>
        <v>27</v>
      </c>
      <c r="AG943" s="3">
        <f>IF(ISERROR(VLOOKUP($AD943,技まとめ!$A$1:$F$380,5,FALSE)),"－",VLOOKUP($AD943,技まとめ!$A$1:$F$380,5,FALSE))</f>
        <v>25</v>
      </c>
      <c r="AH943" s="3" t="str">
        <f>IF($E943=IF(ISERROR(VLOOKUP($AD943,技まとめ!$A$1:$F$380,4,FALSE)),"－",VLOOKUP($AD943,技まとめ!$A$1:$F$380,4,FALSE)),"一致","")</f>
        <v/>
      </c>
      <c r="AI943" s="9" t="s">
        <v>236</v>
      </c>
      <c r="AJ943" s="3" t="str">
        <f>IF(ISERROR(VLOOKUP($AI943,技まとめ!$A$1:$F$380,6,FALSE)),"－",VLOOKUP($AI943,技まとめ!$A$1:$F$380,6,FALSE))</f>
        <v>DR</v>
      </c>
      <c r="AK943" s="3">
        <f>IF(ISERROR(VLOOKUP($AI943,技まとめ!$A$1:$F$380,3,FALSE)),"－",VLOOKUP($AI943,技まとめ!$A$1:$F$380,3,FALSE))</f>
        <v>65</v>
      </c>
      <c r="AL943" s="3">
        <f>IF(ISERROR(VLOOKUP($AI943,技まとめ!$A$1:$F$380,5,FALSE)),"－",VLOOKUP($AI943,技まとめ!$A$1:$F$380,5,FALSE))</f>
        <v>42</v>
      </c>
      <c r="AM943" s="3" t="str">
        <f>IF($E943=IF(ISERROR(VLOOKUP($AI943,技まとめ!$A$1:$F$380,4,FALSE)),"－",VLOOKUP($AI943,技まとめ!$A$1:$F$380,4,FALSE)),"一致","")</f>
        <v/>
      </c>
      <c r="AN943" s="9" t="s">
        <v>251</v>
      </c>
      <c r="AO943" s="3" t="str">
        <f>IF(ISERROR(VLOOKUP($AN943,技まとめ!$A$1:$F$380,6,FALSE)),"－",VLOOKUP($AN943,技まとめ!$A$1:$F$380,6,FALSE))</f>
        <v>BL</v>
      </c>
      <c r="AP943" s="3">
        <f>IF(ISERROR(VLOOKUP($AN943,技まとめ!$A$1:$F$380,3,FALSE)),"－",VLOOKUP($AN943,技まとめ!$A$1:$F$380,3,FALSE))</f>
        <v>46</v>
      </c>
      <c r="AQ943" s="3">
        <f>IF(ISERROR(VLOOKUP($AN943,技まとめ!$A$1:$F$380,5,FALSE)),"－",VLOOKUP($AN943,技まとめ!$A$1:$F$380,5,FALSE))</f>
        <v>33</v>
      </c>
      <c r="AR943" s="3" t="str">
        <f>IF($E943=IF(ISERROR(VLOOKUP($AN943,技まとめ!$A$1:$F$380,4,FALSE)),"－",VLOOKUP($AN943,技まとめ!$A$1:$F$380,4,FALSE)),"一致","")</f>
        <v/>
      </c>
      <c r="AS943" s="9" t="s">
        <v>576</v>
      </c>
      <c r="AT943" s="3" t="str">
        <f>IF(ISERROR(VLOOKUP($AS943,技まとめ!$A$1:$F$380,6,FALSE)),"－",VLOOKUP($AS943,技まとめ!$A$1:$F$380,6,FALSE))</f>
        <v>BB</v>
      </c>
      <c r="AU943" s="3">
        <f>IF(ISERROR(VLOOKUP($AS943,技まとめ!$A$1:$F$380,3,FALSE)),"－",VLOOKUP($AS943,技まとめ!$A$1:$F$380,3,FALSE))</f>
        <v>72</v>
      </c>
      <c r="AV943" s="3">
        <f>IF(ISERROR(VLOOKUP($AS943,技まとめ!$A$1:$F$380,5,FALSE)),"－",VLOOKUP($AS943,技まとめ!$A$1:$F$380,5,FALSE))</f>
        <v>43</v>
      </c>
      <c r="AW943" s="3" t="str">
        <f>IF($E943=IF(ISERROR(VLOOKUP($AS943,技まとめ!$A$1:$F$380,4,FALSE)),"－",VLOOKUP($AS943,技まとめ!$A$1:$F$380,4,FALSE)),"一致","")</f>
        <v/>
      </c>
      <c r="AX943" s="12" t="str">
        <f t="shared" si="202"/>
        <v>フォトンフラッシュとうめいフェイントくものいとさばきのてっつい</v>
      </c>
      <c r="AY943" s="12" t="str">
        <f t="shared" si="203"/>
        <v>フォトンフラッシュとうめいフェイントくものいとさばきのてっつい</v>
      </c>
      <c r="AZ943" s="12" t="str">
        <f t="shared" si="204"/>
        <v>フォトンフラッシュとうめいフェイントくものいとさばきのてっつい</v>
      </c>
      <c r="BA943" s="12" t="str">
        <f t="shared" si="205"/>
        <v>フォトンフラッシュとうめいフェイントくものいとさばきのてっつい</v>
      </c>
      <c r="BB943" s="11" t="str">
        <f t="shared" si="206"/>
        <v>BLDRBLBB</v>
      </c>
      <c r="BC943" s="11" t="str">
        <f t="shared" si="207"/>
        <v>BLDRBLBB</v>
      </c>
      <c r="BD943" s="11" t="str">
        <f t="shared" si="208"/>
        <v>BLDRBLBB</v>
      </c>
      <c r="BE943" s="11" t="str">
        <f t="shared" si="209"/>
        <v>BLDRBLBB</v>
      </c>
    </row>
    <row r="944" spans="1:57" ht="11.25" hidden="1" customHeight="1">
      <c r="A944" s="6">
        <v>942</v>
      </c>
      <c r="B944" s="7" t="s">
        <v>2272</v>
      </c>
      <c r="C944" s="8" t="s">
        <v>2273</v>
      </c>
      <c r="D944" s="7" t="s">
        <v>72</v>
      </c>
      <c r="E944" s="7" t="s">
        <v>73</v>
      </c>
      <c r="F944" s="7" t="s">
        <v>128</v>
      </c>
      <c r="G944" s="9">
        <v>123</v>
      </c>
      <c r="H944" s="9">
        <v>101</v>
      </c>
      <c r="I944" s="9">
        <v>57</v>
      </c>
      <c r="J944" s="9">
        <v>56</v>
      </c>
      <c r="K944" s="9">
        <v>56</v>
      </c>
      <c r="L944" s="9">
        <v>57</v>
      </c>
      <c r="M944" s="9">
        <v>41</v>
      </c>
      <c r="N944" s="9">
        <v>59</v>
      </c>
      <c r="O944" s="9">
        <v>56</v>
      </c>
      <c r="P944" s="9">
        <v>60</v>
      </c>
      <c r="Q944" s="10">
        <v>107</v>
      </c>
      <c r="R944" s="11">
        <v>49</v>
      </c>
      <c r="S944" s="11">
        <v>1</v>
      </c>
      <c r="T944" s="11">
        <v>107</v>
      </c>
      <c r="U944" s="11">
        <v>91</v>
      </c>
      <c r="V944" s="11">
        <v>1</v>
      </c>
      <c r="W944" s="11">
        <v>106</v>
      </c>
      <c r="X944" s="11">
        <f t="shared" si="196"/>
        <v>462</v>
      </c>
      <c r="Y944" s="11">
        <f t="shared" si="197"/>
        <v>4815</v>
      </c>
      <c r="Z944" s="11">
        <f t="shared" si="198"/>
        <v>2255</v>
      </c>
      <c r="AA944" s="11">
        <f t="shared" si="199"/>
        <v>4285</v>
      </c>
      <c r="AB944" s="11">
        <f t="shared" si="200"/>
        <v>4285</v>
      </c>
      <c r="AC944" s="6">
        <f t="shared" si="201"/>
        <v>5055</v>
      </c>
      <c r="AD944" s="9" t="s">
        <v>329</v>
      </c>
      <c r="AE944" s="3" t="str">
        <f>IF(ISERROR(VLOOKUP($AD944,技まとめ!$A$1:$F$380,6,FALSE)),"－",VLOOKUP($AD944,技まとめ!$A$1:$F$380,6,FALSE))</f>
        <v>SC</v>
      </c>
      <c r="AF944" s="3">
        <f>IF(ISERROR(VLOOKUP($AD944,技まとめ!$A$1:$F$380,3,FALSE)),"－",VLOOKUP($AD944,技まとめ!$A$1:$F$380,3,FALSE))</f>
        <v>23</v>
      </c>
      <c r="AG944" s="3">
        <f>IF(ISERROR(VLOOKUP($AD944,技まとめ!$A$1:$F$380,5,FALSE)),"－",VLOOKUP($AD944,技まとめ!$A$1:$F$380,5,FALSE))</f>
        <v>20</v>
      </c>
      <c r="AH944" s="3" t="str">
        <f>IF($E944=IF(ISERROR(VLOOKUP($AD944,技まとめ!$A$1:$F$380,4,FALSE)),"－",VLOOKUP($AD944,技まとめ!$A$1:$F$380,4,FALSE)),"一致","")</f>
        <v>一致</v>
      </c>
      <c r="AI944" s="9" t="s">
        <v>186</v>
      </c>
      <c r="AJ944" s="3" t="str">
        <f>IF(ISERROR(VLOOKUP($AI944,技まとめ!$A$1:$F$380,6,FALSE)),"－",VLOOKUP($AI944,技まとめ!$A$1:$F$380,6,FALSE))</f>
        <v>DR</v>
      </c>
      <c r="AK944" s="3">
        <f>IF(ISERROR(VLOOKUP($AI944,技まとめ!$A$1:$F$380,3,FALSE)),"－",VLOOKUP($AI944,技まとめ!$A$1:$F$380,3,FALSE))</f>
        <v>27</v>
      </c>
      <c r="AL944" s="3">
        <f>IF(ISERROR(VLOOKUP($AI944,技まとめ!$A$1:$F$380,5,FALSE)),"－",VLOOKUP($AI944,技まとめ!$A$1:$F$380,5,FALSE))</f>
        <v>25</v>
      </c>
      <c r="AM944" s="3" t="str">
        <f>IF($E944=IF(ISERROR(VLOOKUP($AI944,技まとめ!$A$1:$F$380,4,FALSE)),"－",VLOOKUP($AI944,技まとめ!$A$1:$F$380,4,FALSE)),"一致","")</f>
        <v/>
      </c>
      <c r="AN944" s="9" t="s">
        <v>500</v>
      </c>
      <c r="AO944" s="3" t="str">
        <f>IF(ISERROR(VLOOKUP($AN944,技まとめ!$A$1:$F$380,6,FALSE)),"－",VLOOKUP($AN944,技まとめ!$A$1:$F$380,6,FALSE))</f>
        <v>SC</v>
      </c>
      <c r="AP944" s="3">
        <f>IF(ISERROR(VLOOKUP($AN944,技まとめ!$A$1:$F$380,3,FALSE)),"－",VLOOKUP($AN944,技まとめ!$A$1:$F$380,3,FALSE))</f>
        <v>31</v>
      </c>
      <c r="AQ944" s="3">
        <f>IF(ISERROR(VLOOKUP($AN944,技まとめ!$A$1:$F$380,5,FALSE)),"－",VLOOKUP($AN944,技まとめ!$A$1:$F$380,5,FALSE))</f>
        <v>22</v>
      </c>
      <c r="AR944" s="3" t="str">
        <f>IF($E944=IF(ISERROR(VLOOKUP($AN944,技まとめ!$A$1:$F$380,4,FALSE)),"－",VLOOKUP($AN944,技まとめ!$A$1:$F$380,4,FALSE)),"一致","")</f>
        <v>一致</v>
      </c>
      <c r="AS944" s="9" t="s">
        <v>585</v>
      </c>
      <c r="AT944" s="3" t="str">
        <f>IF(ISERROR(VLOOKUP($AS944,技まとめ!$A$1:$F$380,6,FALSE)),"－",VLOOKUP($AS944,技まとめ!$A$1:$F$380,6,FALSE))</f>
        <v>BL</v>
      </c>
      <c r="AU944" s="3">
        <f>IF(ISERROR(VLOOKUP($AS944,技まとめ!$A$1:$F$380,3,FALSE)),"－",VLOOKUP($AS944,技まとめ!$A$1:$F$380,3,FALSE))</f>
        <v>71</v>
      </c>
      <c r="AV944" s="3">
        <f>IF(ISERROR(VLOOKUP($AS944,技まとめ!$A$1:$F$380,5,FALSE)),"－",VLOOKUP($AS944,技まとめ!$A$1:$F$380,5,FALSE))</f>
        <v>44</v>
      </c>
      <c r="AW944" s="3" t="str">
        <f>IF($E944=IF(ISERROR(VLOOKUP($AS944,技まとめ!$A$1:$F$380,4,FALSE)),"－",VLOOKUP($AS944,技まとめ!$A$1:$F$380,4,FALSE)),"一致","")</f>
        <v>一致</v>
      </c>
      <c r="AX944" s="12" t="str">
        <f t="shared" si="202"/>
        <v>スネークショットフーセンガムつちだるまメガクェイク</v>
      </c>
      <c r="AY944" s="12" t="str">
        <f t="shared" si="203"/>
        <v>スネークショットフーセンガムつちだるまメガクェイク</v>
      </c>
      <c r="AZ944" s="12" t="str">
        <f t="shared" si="204"/>
        <v>スネークショットフーセンガムつちだるまメガクェイク</v>
      </c>
      <c r="BA944" s="12" t="str">
        <f t="shared" si="205"/>
        <v>スネークショットフーセンガムつちだるまメガクェイク</v>
      </c>
      <c r="BB944" s="11" t="str">
        <f t="shared" si="206"/>
        <v>SCDRSCBL</v>
      </c>
      <c r="BC944" s="11" t="str">
        <f t="shared" si="207"/>
        <v>SCDRSCBL</v>
      </c>
      <c r="BD944" s="11" t="str">
        <f t="shared" si="208"/>
        <v>SCDRSCBL</v>
      </c>
      <c r="BE944" s="11" t="str">
        <f t="shared" si="209"/>
        <v>SCDRSCBL</v>
      </c>
    </row>
    <row r="945" spans="1:57" ht="11.25" hidden="1" customHeight="1">
      <c r="A945" s="6">
        <v>943</v>
      </c>
      <c r="B945" s="7" t="s">
        <v>2274</v>
      </c>
      <c r="C945" s="8" t="s">
        <v>2275</v>
      </c>
      <c r="D945" s="7" t="s">
        <v>72</v>
      </c>
      <c r="E945" s="7" t="s">
        <v>81</v>
      </c>
      <c r="F945" s="7" t="s">
        <v>74</v>
      </c>
      <c r="G945" s="9">
        <v>126</v>
      </c>
      <c r="H945" s="9">
        <v>99</v>
      </c>
      <c r="I945" s="9">
        <v>54</v>
      </c>
      <c r="J945" s="9">
        <v>56</v>
      </c>
      <c r="K945" s="9">
        <v>50</v>
      </c>
      <c r="L945" s="9">
        <v>58</v>
      </c>
      <c r="M945" s="9">
        <v>51</v>
      </c>
      <c r="N945" s="9">
        <v>63</v>
      </c>
      <c r="O945" s="9">
        <v>53</v>
      </c>
      <c r="P945" s="9">
        <v>37</v>
      </c>
      <c r="Q945" s="10">
        <v>104</v>
      </c>
      <c r="R945" s="11">
        <v>24</v>
      </c>
      <c r="S945" s="11">
        <v>1</v>
      </c>
      <c r="T945" s="11">
        <v>108</v>
      </c>
      <c r="U945" s="11">
        <v>101</v>
      </c>
      <c r="V945" s="11">
        <v>1</v>
      </c>
      <c r="W945" s="11">
        <v>103</v>
      </c>
      <c r="X945" s="11">
        <f t="shared" si="196"/>
        <v>442</v>
      </c>
      <c r="Y945" s="11">
        <f t="shared" si="197"/>
        <v>4680</v>
      </c>
      <c r="Z945" s="11">
        <f t="shared" si="198"/>
        <v>1365</v>
      </c>
      <c r="AA945" s="11">
        <f t="shared" si="199"/>
        <v>4305</v>
      </c>
      <c r="AB945" s="11">
        <f t="shared" si="200"/>
        <v>4305</v>
      </c>
      <c r="AC945" s="6">
        <f t="shared" si="201"/>
        <v>4955</v>
      </c>
      <c r="AD945" s="9" t="s">
        <v>776</v>
      </c>
      <c r="AE945" s="3" t="str">
        <f>IF(ISERROR(VLOOKUP($AD945,技まとめ!$A$1:$F$380,6,FALSE)),"－",VLOOKUP($AD945,技まとめ!$A$1:$F$380,6,FALSE))</f>
        <v>P1</v>
      </c>
      <c r="AF945" s="3">
        <f>IF(ISERROR(VLOOKUP($AD945,技まとめ!$A$1:$F$380,3,FALSE)),"－",VLOOKUP($AD945,技まとめ!$A$1:$F$380,3,FALSE))</f>
        <v>13</v>
      </c>
      <c r="AG945" s="3">
        <f>IF(ISERROR(VLOOKUP($AD945,技まとめ!$A$1:$F$380,5,FALSE)),"－",VLOOKUP($AD945,技まとめ!$A$1:$F$380,5,FALSE))</f>
        <v>20</v>
      </c>
      <c r="AH945" s="3" t="str">
        <f>IF($E945=IF(ISERROR(VLOOKUP($AD945,技まとめ!$A$1:$F$380,4,FALSE)),"－",VLOOKUP($AD945,技まとめ!$A$1:$F$380,4,FALSE)),"一致","")</f>
        <v/>
      </c>
      <c r="AI945" s="9" t="s">
        <v>665</v>
      </c>
      <c r="AJ945" s="3" t="str">
        <f>IF(ISERROR(VLOOKUP($AI945,技まとめ!$A$1:$F$380,6,FALSE)),"－",VLOOKUP($AI945,技まとめ!$A$1:$F$380,6,FALSE))</f>
        <v>CA</v>
      </c>
      <c r="AK945" s="3">
        <f>IF(ISERROR(VLOOKUP($AI945,技まとめ!$A$1:$F$380,3,FALSE)),"－",VLOOKUP($AI945,技まとめ!$A$1:$F$380,3,FALSE))</f>
        <v>19</v>
      </c>
      <c r="AL945" s="3">
        <f>IF(ISERROR(VLOOKUP($AI945,技まとめ!$A$1:$F$380,5,FALSE)),"－",VLOOKUP($AI945,技まとめ!$A$1:$F$380,5,FALSE))</f>
        <v>22</v>
      </c>
      <c r="AM945" s="3" t="str">
        <f>IF($E945=IF(ISERROR(VLOOKUP($AI945,技まとめ!$A$1:$F$380,4,FALSE)),"－",VLOOKUP($AI945,技まとめ!$A$1:$F$380,4,FALSE)),"一致","")</f>
        <v>一致</v>
      </c>
      <c r="AN945" s="9" t="s">
        <v>1675</v>
      </c>
      <c r="AO945" s="3" t="str">
        <f>IF(ISERROR(VLOOKUP($AN945,技まとめ!$A$1:$F$380,6,FALSE)),"－",VLOOKUP($AN945,技まとめ!$A$1:$F$380,6,FALSE))</f>
        <v>CA</v>
      </c>
      <c r="AP945" s="3">
        <f>IF(ISERROR(VLOOKUP($AN945,技まとめ!$A$1:$F$380,3,FALSE)),"－",VLOOKUP($AN945,技まとめ!$A$1:$F$380,3,FALSE))</f>
        <v>90</v>
      </c>
      <c r="AQ945" s="3">
        <f>IF(ISERROR(VLOOKUP($AN945,技まとめ!$A$1:$F$380,5,FALSE)),"－",VLOOKUP($AN945,技まとめ!$A$1:$F$380,5,FALSE))</f>
        <v>50</v>
      </c>
      <c r="AR945" s="3" t="str">
        <f>IF($E945=IF(ISERROR(VLOOKUP($AN945,技まとめ!$A$1:$F$380,4,FALSE)),"－",VLOOKUP($AN945,技まとめ!$A$1:$F$380,4,FALSE)),"一致","")</f>
        <v>一致</v>
      </c>
      <c r="AS945" s="9" t="s">
        <v>450</v>
      </c>
      <c r="AT945" s="3" t="str">
        <f>IF(ISERROR(VLOOKUP($AS945,技まとめ!$A$1:$F$380,6,FALSE)),"－",VLOOKUP($AS945,技まとめ!$A$1:$F$380,6,FALSE))</f>
        <v>CA</v>
      </c>
      <c r="AU945" s="3">
        <f>IF(ISERROR(VLOOKUP($AS945,技まとめ!$A$1:$F$380,3,FALSE)),"－",VLOOKUP($AS945,技まとめ!$A$1:$F$380,3,FALSE))</f>
        <v>46</v>
      </c>
      <c r="AV945" s="3">
        <f>IF(ISERROR(VLOOKUP($AS945,技まとめ!$A$1:$F$380,5,FALSE)),"－",VLOOKUP($AS945,技まとめ!$A$1:$F$380,5,FALSE))</f>
        <v>32</v>
      </c>
      <c r="AW945" s="3" t="str">
        <f>IF($E945=IF(ISERROR(VLOOKUP($AS945,技まとめ!$A$1:$F$380,4,FALSE)),"－",VLOOKUP($AS945,技まとめ!$A$1:$F$380,4,FALSE)),"一致","")</f>
        <v>一致</v>
      </c>
      <c r="AX945" s="12" t="str">
        <f t="shared" si="202"/>
        <v>ねっけつパンチトルネードキャッチアイスブロックつむじ</v>
      </c>
      <c r="AY945" s="12" t="str">
        <f t="shared" si="203"/>
        <v>ねっけつパンチトルネードキャッチアイスブロックつむじ</v>
      </c>
      <c r="AZ945" s="12" t="str">
        <f t="shared" si="204"/>
        <v>ねっけつパンチトルネードキャッチアイスブロックつむじ</v>
      </c>
      <c r="BA945" s="12" t="str">
        <f t="shared" si="205"/>
        <v>ねっけつパンチトルネードキャッチアイスブロックつむじ</v>
      </c>
      <c r="BB945" s="11" t="str">
        <f t="shared" si="206"/>
        <v>P1CACACA</v>
      </c>
      <c r="BC945" s="11" t="str">
        <f t="shared" si="207"/>
        <v>P1CACACA</v>
      </c>
      <c r="BD945" s="11" t="str">
        <f t="shared" si="208"/>
        <v>P1CACACA</v>
      </c>
      <c r="BE945" s="11" t="str">
        <f t="shared" si="209"/>
        <v>P1CACACA</v>
      </c>
    </row>
    <row r="946" spans="1:57" ht="11.25" hidden="1" customHeight="1">
      <c r="A946" s="6">
        <v>944</v>
      </c>
      <c r="B946" s="7" t="s">
        <v>2276</v>
      </c>
      <c r="C946" s="8" t="s">
        <v>2277</v>
      </c>
      <c r="D946" s="7" t="s">
        <v>72</v>
      </c>
      <c r="E946" s="7" t="s">
        <v>102</v>
      </c>
      <c r="F946" s="7" t="s">
        <v>82</v>
      </c>
      <c r="G946" s="9">
        <v>121</v>
      </c>
      <c r="H946" s="9">
        <v>105</v>
      </c>
      <c r="I946" s="9">
        <v>56</v>
      </c>
      <c r="J946" s="9">
        <v>62</v>
      </c>
      <c r="K946" s="9">
        <v>53</v>
      </c>
      <c r="L946" s="9">
        <v>59</v>
      </c>
      <c r="M946" s="9">
        <v>53</v>
      </c>
      <c r="N946" s="9">
        <v>52</v>
      </c>
      <c r="O946" s="9">
        <v>53</v>
      </c>
      <c r="P946" s="9">
        <v>24</v>
      </c>
      <c r="Q946" s="10">
        <v>106</v>
      </c>
      <c r="R946" s="11">
        <v>9</v>
      </c>
      <c r="S946" s="11">
        <v>1</v>
      </c>
      <c r="T946" s="11">
        <v>109</v>
      </c>
      <c r="U946" s="11">
        <v>103</v>
      </c>
      <c r="V946" s="11">
        <v>1</v>
      </c>
      <c r="W946" s="11">
        <v>103</v>
      </c>
      <c r="X946" s="11">
        <f t="shared" si="196"/>
        <v>432</v>
      </c>
      <c r="Y946" s="11">
        <f t="shared" si="197"/>
        <v>4760</v>
      </c>
      <c r="Z946" s="11">
        <f t="shared" si="198"/>
        <v>840</v>
      </c>
      <c r="AA946" s="11">
        <f t="shared" si="199"/>
        <v>4340</v>
      </c>
      <c r="AB946" s="11">
        <f t="shared" si="200"/>
        <v>4340</v>
      </c>
      <c r="AC946" s="6">
        <f t="shared" si="201"/>
        <v>4920</v>
      </c>
      <c r="AD946" s="9" t="s">
        <v>235</v>
      </c>
      <c r="AE946" s="3" t="str">
        <f>IF(ISERROR(VLOOKUP($AD946,技まとめ!$A$1:$F$380,6,FALSE)),"－",VLOOKUP($AD946,技まとめ!$A$1:$F$380,6,FALSE))</f>
        <v>BL</v>
      </c>
      <c r="AF946" s="3">
        <f>IF(ISERROR(VLOOKUP($AD946,技まとめ!$A$1:$F$380,3,FALSE)),"－",VLOOKUP($AD946,技まとめ!$A$1:$F$380,3,FALSE))</f>
        <v>18</v>
      </c>
      <c r="AG946" s="3">
        <f>IF(ISERROR(VLOOKUP($AD946,技まとめ!$A$1:$F$380,5,FALSE)),"－",VLOOKUP($AD946,技まとめ!$A$1:$F$380,5,FALSE))</f>
        <v>21</v>
      </c>
      <c r="AH946" s="3" t="str">
        <f>IF($E946=IF(ISERROR(VLOOKUP($AD946,技まとめ!$A$1:$F$380,4,FALSE)),"－",VLOOKUP($AD946,技まとめ!$A$1:$F$380,4,FALSE)),"一致","")</f>
        <v/>
      </c>
      <c r="AI946" s="9" t="s">
        <v>178</v>
      </c>
      <c r="AJ946" s="3" t="str">
        <f>IF(ISERROR(VLOOKUP($AI946,技まとめ!$A$1:$F$380,6,FALSE)),"－",VLOOKUP($AI946,技まとめ!$A$1:$F$380,6,FALSE))</f>
        <v>NS</v>
      </c>
      <c r="AK946" s="3">
        <f>IF(ISERROR(VLOOKUP($AI946,技まとめ!$A$1:$F$380,3,FALSE)),"－",VLOOKUP($AI946,技まとめ!$A$1:$F$380,3,FALSE))</f>
        <v>38</v>
      </c>
      <c r="AL946" s="3">
        <f>IF(ISERROR(VLOOKUP($AI946,技まとめ!$A$1:$F$380,5,FALSE)),"－",VLOOKUP($AI946,技まとめ!$A$1:$F$380,5,FALSE))</f>
        <v>25</v>
      </c>
      <c r="AM946" s="3" t="str">
        <f>IF($E946=IF(ISERROR(VLOOKUP($AI946,技まとめ!$A$1:$F$380,4,FALSE)),"－",VLOOKUP($AI946,技まとめ!$A$1:$F$380,4,FALSE)),"一致","")</f>
        <v/>
      </c>
      <c r="AN946" s="9" t="s">
        <v>264</v>
      </c>
      <c r="AO946" s="3" t="str">
        <f>IF(ISERROR(VLOOKUP($AN946,技まとめ!$A$1:$F$380,6,FALSE)),"－",VLOOKUP($AN946,技まとめ!$A$1:$F$380,6,FALSE))</f>
        <v>DR</v>
      </c>
      <c r="AP946" s="3">
        <f>IF(ISERROR(VLOOKUP($AN946,技まとめ!$A$1:$F$380,3,FALSE)),"－",VLOOKUP($AN946,技まとめ!$A$1:$F$380,3,FALSE))</f>
        <v>69</v>
      </c>
      <c r="AQ946" s="3">
        <f>IF(ISERROR(VLOOKUP($AN946,技まとめ!$A$1:$F$380,5,FALSE)),"－",VLOOKUP($AN946,技まとめ!$A$1:$F$380,5,FALSE))</f>
        <v>44</v>
      </c>
      <c r="AR946" s="3" t="str">
        <f>IF($E946=IF(ISERROR(VLOOKUP($AN946,技まとめ!$A$1:$F$380,4,FALSE)),"－",VLOOKUP($AN946,技まとめ!$A$1:$F$380,4,FALSE)),"一致","")</f>
        <v/>
      </c>
      <c r="AS946" s="9" t="s">
        <v>668</v>
      </c>
      <c r="AT946" s="3" t="str">
        <f>IF(ISERROR(VLOOKUP($AS946,技まとめ!$A$1:$F$380,6,FALSE)),"－",VLOOKUP($AS946,技まとめ!$A$1:$F$380,6,FALSE))</f>
        <v>BL</v>
      </c>
      <c r="AU946" s="3">
        <f>IF(ISERROR(VLOOKUP($AS946,技まとめ!$A$1:$F$380,3,FALSE)),"－",VLOOKUP($AS946,技まとめ!$A$1:$F$380,3,FALSE))</f>
        <v>46</v>
      </c>
      <c r="AV946" s="3">
        <f>IF(ISERROR(VLOOKUP($AS946,技まとめ!$A$1:$F$380,5,FALSE)),"－",VLOOKUP($AS946,技まとめ!$A$1:$F$380,5,FALSE))</f>
        <v>33</v>
      </c>
      <c r="AW946" s="3" t="str">
        <f>IF($E946=IF(ISERROR(VLOOKUP($AS946,技まとめ!$A$1:$F$380,4,FALSE)),"－",VLOOKUP($AS946,技まとめ!$A$1:$F$380,4,FALSE)),"一致","")</f>
        <v>一致</v>
      </c>
      <c r="AX946" s="12" t="str">
        <f t="shared" si="202"/>
        <v>ドッペルゲンガーフリーズショットウルトラムーンじばしりかえん</v>
      </c>
      <c r="AY946" s="12" t="str">
        <f t="shared" si="203"/>
        <v>ドッペルゲンガーフリーズショットウルトラムーンじばしりかえん</v>
      </c>
      <c r="AZ946" s="12" t="str">
        <f t="shared" si="204"/>
        <v>ドッペルゲンガーフリーズショットウルトラムーンじばしりかえん</v>
      </c>
      <c r="BA946" s="12" t="str">
        <f t="shared" si="205"/>
        <v>ドッペルゲンガーフリーズショットウルトラムーンじばしりかえん</v>
      </c>
      <c r="BB946" s="11" t="str">
        <f t="shared" si="206"/>
        <v>BLNSDRBL</v>
      </c>
      <c r="BC946" s="11" t="str">
        <f t="shared" si="207"/>
        <v>BLNSDRBL</v>
      </c>
      <c r="BD946" s="11" t="str">
        <f t="shared" si="208"/>
        <v>BLNSDRBL</v>
      </c>
      <c r="BE946" s="11" t="str">
        <f t="shared" si="209"/>
        <v>BLNSDRBL</v>
      </c>
    </row>
    <row r="947" spans="1:57" ht="11.25" hidden="1" customHeight="1">
      <c r="A947" s="6">
        <v>945</v>
      </c>
      <c r="B947" s="7" t="s">
        <v>2278</v>
      </c>
      <c r="C947" s="8" t="s">
        <v>2279</v>
      </c>
      <c r="D947" s="7" t="s">
        <v>72</v>
      </c>
      <c r="E947" s="7" t="s">
        <v>81</v>
      </c>
      <c r="F947" s="7" t="s">
        <v>128</v>
      </c>
      <c r="G947" s="9">
        <v>93</v>
      </c>
      <c r="H947" s="9">
        <v>116</v>
      </c>
      <c r="I947" s="9">
        <v>61</v>
      </c>
      <c r="J947" s="9">
        <v>54</v>
      </c>
      <c r="K947" s="9">
        <v>46</v>
      </c>
      <c r="L947" s="9">
        <v>50</v>
      </c>
      <c r="M947" s="9">
        <v>46</v>
      </c>
      <c r="N947" s="9">
        <v>57</v>
      </c>
      <c r="O947" s="9">
        <v>57</v>
      </c>
      <c r="P947" s="9">
        <v>62</v>
      </c>
      <c r="Q947" s="10">
        <v>111</v>
      </c>
      <c r="R947" s="11">
        <v>37</v>
      </c>
      <c r="S947" s="11">
        <v>1</v>
      </c>
      <c r="T947" s="11">
        <v>100</v>
      </c>
      <c r="U947" s="11">
        <v>96</v>
      </c>
      <c r="V947" s="11">
        <v>1</v>
      </c>
      <c r="W947" s="11">
        <v>107</v>
      </c>
      <c r="X947" s="11">
        <f t="shared" si="196"/>
        <v>453</v>
      </c>
      <c r="Y947" s="11">
        <f t="shared" si="197"/>
        <v>4980</v>
      </c>
      <c r="Z947" s="11">
        <f t="shared" si="198"/>
        <v>1840</v>
      </c>
      <c r="AA947" s="11">
        <f t="shared" si="199"/>
        <v>4045</v>
      </c>
      <c r="AB947" s="11">
        <f t="shared" si="200"/>
        <v>4045</v>
      </c>
      <c r="AC947" s="6">
        <f t="shared" si="201"/>
        <v>4720</v>
      </c>
      <c r="AD947" s="9" t="s">
        <v>543</v>
      </c>
      <c r="AE947" s="3" t="str">
        <f>IF(ISERROR(VLOOKUP($AD947,技まとめ!$A$1:$F$380,6,FALSE)),"－",VLOOKUP($AD947,技まとめ!$A$1:$F$380,6,FALSE))</f>
        <v>SC</v>
      </c>
      <c r="AF947" s="3">
        <f>IF(ISERROR(VLOOKUP($AD947,技まとめ!$A$1:$F$380,3,FALSE)),"－",VLOOKUP($AD947,技まとめ!$A$1:$F$380,3,FALSE))</f>
        <v>25</v>
      </c>
      <c r="AG947" s="3">
        <f>IF(ISERROR(VLOOKUP($AD947,技まとめ!$A$1:$F$380,5,FALSE)),"－",VLOOKUP($AD947,技まとめ!$A$1:$F$380,5,FALSE))</f>
        <v>20</v>
      </c>
      <c r="AH947" s="3" t="str">
        <f>IF($E947=IF(ISERROR(VLOOKUP($AD947,技まとめ!$A$1:$F$380,4,FALSE)),"－",VLOOKUP($AD947,技まとめ!$A$1:$F$380,4,FALSE)),"一致","")</f>
        <v>一致</v>
      </c>
      <c r="AI947" s="9" t="s">
        <v>182</v>
      </c>
      <c r="AJ947" s="3" t="str">
        <f>IF(ISERROR(VLOOKUP($AI947,技まとめ!$A$1:$F$380,6,FALSE)),"－",VLOOKUP($AI947,技まとめ!$A$1:$F$380,6,FALSE))</f>
        <v>SC</v>
      </c>
      <c r="AK947" s="3">
        <f>IF(ISERROR(VLOOKUP($AI947,技まとめ!$A$1:$F$380,3,FALSE)),"－",VLOOKUP($AI947,技まとめ!$A$1:$F$380,3,FALSE))</f>
        <v>31</v>
      </c>
      <c r="AL947" s="3">
        <f>IF(ISERROR(VLOOKUP($AI947,技まとめ!$A$1:$F$380,5,FALSE)),"－",VLOOKUP($AI947,技まとめ!$A$1:$F$380,5,FALSE))</f>
        <v>22</v>
      </c>
      <c r="AM947" s="3" t="str">
        <f>IF($E947=IF(ISERROR(VLOOKUP($AI947,技まとめ!$A$1:$F$380,4,FALSE)),"－",VLOOKUP($AI947,技まとめ!$A$1:$F$380,4,FALSE)),"一致","")</f>
        <v/>
      </c>
      <c r="AN947" s="9" t="s">
        <v>131</v>
      </c>
      <c r="AO947" s="3" t="str">
        <f>IF(ISERROR(VLOOKUP($AN947,技まとめ!$A$1:$F$380,6,FALSE)),"－",VLOOKUP($AN947,技まとめ!$A$1:$F$380,6,FALSE))</f>
        <v>DR</v>
      </c>
      <c r="AP947" s="3">
        <f>IF(ISERROR(VLOOKUP($AN947,技まとめ!$A$1:$F$380,3,FALSE)),"－",VLOOKUP($AN947,技まとめ!$A$1:$F$380,3,FALSE))</f>
        <v>33</v>
      </c>
      <c r="AQ947" s="3">
        <f>IF(ISERROR(VLOOKUP($AN947,技まとめ!$A$1:$F$380,5,FALSE)),"－",VLOOKUP($AN947,技まとめ!$A$1:$F$380,5,FALSE))</f>
        <v>28</v>
      </c>
      <c r="AR947" s="3" t="str">
        <f>IF($E947=IF(ISERROR(VLOOKUP($AN947,技まとめ!$A$1:$F$380,4,FALSE)),"－",VLOOKUP($AN947,技まとめ!$A$1:$F$380,4,FALSE)),"一致","")</f>
        <v/>
      </c>
      <c r="AS947" s="9" t="s">
        <v>678</v>
      </c>
      <c r="AT947" s="3" t="str">
        <f>IF(ISERROR(VLOOKUP($AS947,技まとめ!$A$1:$F$380,6,FALSE)),"－",VLOOKUP($AS947,技まとめ!$A$1:$F$380,6,FALSE))</f>
        <v>BS</v>
      </c>
      <c r="AU947" s="3">
        <f>IF(ISERROR(VLOOKUP($AS947,技まとめ!$A$1:$F$380,3,FALSE)),"－",VLOOKUP($AS947,技まとめ!$A$1:$F$380,3,FALSE))</f>
        <v>57</v>
      </c>
      <c r="AV947" s="3">
        <f>IF(ISERROR(VLOOKUP($AS947,技まとめ!$A$1:$F$380,5,FALSE)),"－",VLOOKUP($AS947,技まとめ!$A$1:$F$380,5,FALSE))</f>
        <v>34</v>
      </c>
      <c r="AW947" s="3" t="str">
        <f>IF($E947=IF(ISERROR(VLOOKUP($AS947,技まとめ!$A$1:$F$380,4,FALSE)),"－",VLOOKUP($AS947,技まとめ!$A$1:$F$380,4,FALSE)),"一致","")</f>
        <v/>
      </c>
      <c r="AX947" s="12" t="str">
        <f t="shared" si="202"/>
        <v>スピニングシュートひゃくれつショットイリュージョンボールダークトルネード</v>
      </c>
      <c r="AY947" s="12" t="str">
        <f t="shared" si="203"/>
        <v>スピニングシュートひゃくれつショットイリュージョンボールダークトルネード</v>
      </c>
      <c r="AZ947" s="12" t="str">
        <f t="shared" si="204"/>
        <v>スピニングシュートひゃくれつショットイリュージョンボールダークトルネード</v>
      </c>
      <c r="BA947" s="12" t="str">
        <f t="shared" si="205"/>
        <v>スピニングシュートひゃくれつショットイリュージョンボールダークトルネード</v>
      </c>
      <c r="BB947" s="11" t="str">
        <f t="shared" si="206"/>
        <v>SCSCDRBS</v>
      </c>
      <c r="BC947" s="11" t="str">
        <f t="shared" si="207"/>
        <v>SCSCDRBS</v>
      </c>
      <c r="BD947" s="11" t="str">
        <f t="shared" si="208"/>
        <v>SCSCDRBS</v>
      </c>
      <c r="BE947" s="11" t="str">
        <f t="shared" si="209"/>
        <v>SCSCDRBS</v>
      </c>
    </row>
    <row r="948" spans="1:57" ht="11.25" hidden="1" customHeight="1">
      <c r="A948" s="6">
        <v>946</v>
      </c>
      <c r="B948" s="7" t="s">
        <v>2280</v>
      </c>
      <c r="C948" s="8" t="s">
        <v>2281</v>
      </c>
      <c r="D948" s="7" t="s">
        <v>72</v>
      </c>
      <c r="E948" s="7" t="s">
        <v>95</v>
      </c>
      <c r="F948" s="7" t="s">
        <v>74</v>
      </c>
      <c r="G948" s="9">
        <v>118</v>
      </c>
      <c r="H948" s="9">
        <v>93</v>
      </c>
      <c r="I948" s="9">
        <v>65</v>
      </c>
      <c r="J948" s="9">
        <v>51</v>
      </c>
      <c r="K948" s="9">
        <v>51</v>
      </c>
      <c r="L948" s="9">
        <v>53</v>
      </c>
      <c r="M948" s="9">
        <v>51</v>
      </c>
      <c r="N948" s="9">
        <v>55</v>
      </c>
      <c r="O948" s="9">
        <v>56</v>
      </c>
      <c r="P948" s="9">
        <v>55</v>
      </c>
      <c r="Q948" s="10">
        <v>115</v>
      </c>
      <c r="R948" s="11">
        <v>30</v>
      </c>
      <c r="S948" s="11">
        <v>1</v>
      </c>
      <c r="T948" s="11">
        <v>103</v>
      </c>
      <c r="U948" s="11">
        <v>101</v>
      </c>
      <c r="V948" s="11">
        <v>1</v>
      </c>
      <c r="W948" s="11">
        <v>106</v>
      </c>
      <c r="X948" s="11">
        <f t="shared" si="196"/>
        <v>457</v>
      </c>
      <c r="Y948" s="11">
        <f t="shared" si="197"/>
        <v>5135</v>
      </c>
      <c r="Z948" s="11">
        <f t="shared" si="198"/>
        <v>1590</v>
      </c>
      <c r="AA948" s="11">
        <f t="shared" si="199"/>
        <v>4145</v>
      </c>
      <c r="AB948" s="11">
        <f t="shared" si="200"/>
        <v>4145</v>
      </c>
      <c r="AC948" s="6">
        <f t="shared" si="201"/>
        <v>4800</v>
      </c>
      <c r="AD948" s="9" t="s">
        <v>168</v>
      </c>
      <c r="AE948" s="3" t="str">
        <f>IF(ISERROR(VLOOKUP($AD948,技まとめ!$A$1:$F$380,6,FALSE)),"－",VLOOKUP($AD948,技まとめ!$A$1:$F$380,6,FALSE))</f>
        <v>BL</v>
      </c>
      <c r="AF948" s="3">
        <f>IF(ISERROR(VLOOKUP($AD948,技まとめ!$A$1:$F$380,3,FALSE)),"－",VLOOKUP($AD948,技まとめ!$A$1:$F$380,3,FALSE))</f>
        <v>25</v>
      </c>
      <c r="AG948" s="3">
        <f>IF(ISERROR(VLOOKUP($AD948,技まとめ!$A$1:$F$380,5,FALSE)),"－",VLOOKUP($AD948,技まとめ!$A$1:$F$380,5,FALSE))</f>
        <v>12</v>
      </c>
      <c r="AH948" s="3" t="str">
        <f>IF($E948=IF(ISERROR(VLOOKUP($AD948,技まとめ!$A$1:$F$380,4,FALSE)),"－",VLOOKUP($AD948,技まとめ!$A$1:$F$380,4,FALSE)),"一致","")</f>
        <v>一致</v>
      </c>
      <c r="AI948" s="9" t="s">
        <v>665</v>
      </c>
      <c r="AJ948" s="3" t="str">
        <f>IF(ISERROR(VLOOKUP($AI948,技まとめ!$A$1:$F$380,6,FALSE)),"－",VLOOKUP($AI948,技まとめ!$A$1:$F$380,6,FALSE))</f>
        <v>CA</v>
      </c>
      <c r="AK948" s="3">
        <f>IF(ISERROR(VLOOKUP($AI948,技まとめ!$A$1:$F$380,3,FALSE)),"－",VLOOKUP($AI948,技まとめ!$A$1:$F$380,3,FALSE))</f>
        <v>19</v>
      </c>
      <c r="AL948" s="3">
        <f>IF(ISERROR(VLOOKUP($AI948,技まとめ!$A$1:$F$380,5,FALSE)),"－",VLOOKUP($AI948,技まとめ!$A$1:$F$380,5,FALSE))</f>
        <v>22</v>
      </c>
      <c r="AM948" s="3" t="str">
        <f>IF($E948=IF(ISERROR(VLOOKUP($AI948,技まとめ!$A$1:$F$380,4,FALSE)),"－",VLOOKUP($AI948,技まとめ!$A$1:$F$380,4,FALSE)),"一致","")</f>
        <v/>
      </c>
      <c r="AN948" s="9" t="s">
        <v>292</v>
      </c>
      <c r="AO948" s="3" t="str">
        <f>IF(ISERROR(VLOOKUP($AN948,技まとめ!$A$1:$F$380,6,FALSE)),"－",VLOOKUP($AN948,技まとめ!$A$1:$F$380,6,FALSE))</f>
        <v>CA</v>
      </c>
      <c r="AP948" s="3">
        <f>IF(ISERROR(VLOOKUP($AN948,技まとめ!$A$1:$F$380,3,FALSE)),"－",VLOOKUP($AN948,技まとめ!$A$1:$F$380,3,FALSE))</f>
        <v>90</v>
      </c>
      <c r="AQ948" s="3">
        <f>IF(ISERROR(VLOOKUP($AN948,技まとめ!$A$1:$F$380,5,FALSE)),"－",VLOOKUP($AN948,技まとめ!$A$1:$F$380,5,FALSE))</f>
        <v>50</v>
      </c>
      <c r="AR948" s="3" t="str">
        <f>IF($E948=IF(ISERROR(VLOOKUP($AN948,技まとめ!$A$1:$F$380,4,FALSE)),"－",VLOOKUP($AN948,技まとめ!$A$1:$F$380,4,FALSE)),"一致","")</f>
        <v/>
      </c>
      <c r="AS948" s="9" t="s">
        <v>662</v>
      </c>
      <c r="AT948" s="3" t="str">
        <f>IF(ISERROR(VLOOKUP($AS948,技まとめ!$A$1:$F$380,6,FALSE)),"－",VLOOKUP($AS948,技まとめ!$A$1:$F$380,6,FALSE))</f>
        <v>CA</v>
      </c>
      <c r="AU948" s="3">
        <f>IF(ISERROR(VLOOKUP($AS948,技まとめ!$A$1:$F$380,3,FALSE)),"－",VLOOKUP($AS948,技まとめ!$A$1:$F$380,3,FALSE))</f>
        <v>50</v>
      </c>
      <c r="AV948" s="3">
        <f>IF(ISERROR(VLOOKUP($AS948,技まとめ!$A$1:$F$380,5,FALSE)),"－",VLOOKUP($AS948,技まとめ!$A$1:$F$380,5,FALSE))</f>
        <v>35</v>
      </c>
      <c r="AW948" s="3" t="str">
        <f>IF($E948=IF(ISERROR(VLOOKUP($AS948,技まとめ!$A$1:$F$380,4,FALSE)),"－",VLOOKUP($AS948,技まとめ!$A$1:$F$380,4,FALSE)),"一致","")</f>
        <v/>
      </c>
      <c r="AX948" s="12" t="str">
        <f t="shared" si="202"/>
        <v>キラースライドトルネードキャッチバーンアウトオーロラカーテン</v>
      </c>
      <c r="AY948" s="12" t="str">
        <f t="shared" si="203"/>
        <v>キラースライドトルネードキャッチバーンアウトオーロラカーテン</v>
      </c>
      <c r="AZ948" s="12" t="str">
        <f t="shared" si="204"/>
        <v>キラースライドトルネードキャッチバーンアウトオーロラカーテン</v>
      </c>
      <c r="BA948" s="12" t="str">
        <f t="shared" si="205"/>
        <v>キラースライドトルネードキャッチバーンアウトオーロラカーテン</v>
      </c>
      <c r="BB948" s="11" t="str">
        <f t="shared" si="206"/>
        <v>BLCACACA</v>
      </c>
      <c r="BC948" s="11" t="str">
        <f t="shared" si="207"/>
        <v>BLCACACA</v>
      </c>
      <c r="BD948" s="11" t="str">
        <f t="shared" si="208"/>
        <v>BLCACACA</v>
      </c>
      <c r="BE948" s="11" t="str">
        <f t="shared" si="209"/>
        <v>BLCACACA</v>
      </c>
    </row>
    <row r="949" spans="1:57" ht="11.25" hidden="1" customHeight="1">
      <c r="A949" s="6">
        <v>947</v>
      </c>
      <c r="B949" s="7" t="s">
        <v>2282</v>
      </c>
      <c r="C949" s="8" t="s">
        <v>2283</v>
      </c>
      <c r="D949" s="7" t="s">
        <v>72</v>
      </c>
      <c r="E949" s="7" t="s">
        <v>95</v>
      </c>
      <c r="F949" s="7" t="s">
        <v>128</v>
      </c>
      <c r="G949" s="9">
        <v>122</v>
      </c>
      <c r="H949" s="9">
        <v>99</v>
      </c>
      <c r="I949" s="9">
        <v>44</v>
      </c>
      <c r="J949" s="9">
        <v>51</v>
      </c>
      <c r="K949" s="9">
        <v>57</v>
      </c>
      <c r="L949" s="9">
        <v>53</v>
      </c>
      <c r="M949" s="9">
        <v>58</v>
      </c>
      <c r="N949" s="9">
        <v>52</v>
      </c>
      <c r="O949" s="9">
        <v>52</v>
      </c>
      <c r="P949" s="9">
        <v>62</v>
      </c>
      <c r="Q949" s="10">
        <v>94</v>
      </c>
      <c r="R949" s="11">
        <v>40</v>
      </c>
      <c r="S949" s="11">
        <v>1</v>
      </c>
      <c r="T949" s="11">
        <v>103</v>
      </c>
      <c r="U949" s="11">
        <v>108</v>
      </c>
      <c r="V949" s="11">
        <v>1</v>
      </c>
      <c r="W949" s="11">
        <v>102</v>
      </c>
      <c r="X949" s="11">
        <f t="shared" si="196"/>
        <v>449</v>
      </c>
      <c r="Y949" s="11">
        <f t="shared" si="197"/>
        <v>4275</v>
      </c>
      <c r="Z949" s="11">
        <f t="shared" si="198"/>
        <v>1920</v>
      </c>
      <c r="AA949" s="11">
        <f t="shared" si="199"/>
        <v>4125</v>
      </c>
      <c r="AB949" s="11">
        <f t="shared" si="200"/>
        <v>4125</v>
      </c>
      <c r="AC949" s="6">
        <f t="shared" si="201"/>
        <v>4830</v>
      </c>
      <c r="AD949" s="9" t="s">
        <v>295</v>
      </c>
      <c r="AE949" s="3" t="str">
        <f>IF(ISERROR(VLOOKUP($AD949,技まとめ!$A$1:$F$380,6,FALSE)),"－",VLOOKUP($AD949,技まとめ!$A$1:$F$380,6,FALSE))</f>
        <v>DR</v>
      </c>
      <c r="AF949" s="3">
        <f>IF(ISERROR(VLOOKUP($AD949,技まとめ!$A$1:$F$380,3,FALSE)),"－",VLOOKUP($AD949,技まとめ!$A$1:$F$380,3,FALSE))</f>
        <v>13</v>
      </c>
      <c r="AG949" s="3">
        <f>IF(ISERROR(VLOOKUP($AD949,技まとめ!$A$1:$F$380,5,FALSE)),"－",VLOOKUP($AD949,技まとめ!$A$1:$F$380,5,FALSE))</f>
        <v>20</v>
      </c>
      <c r="AH949" s="3" t="str">
        <f>IF($E949=IF(ISERROR(VLOOKUP($AD949,技まとめ!$A$1:$F$380,4,FALSE)),"－",VLOOKUP($AD949,技まとめ!$A$1:$F$380,4,FALSE)),"一致","")</f>
        <v/>
      </c>
      <c r="AI949" s="9" t="s">
        <v>104</v>
      </c>
      <c r="AJ949" s="3" t="str">
        <f>IF(ISERROR(VLOOKUP($AI949,技まとめ!$A$1:$F$380,6,FALSE)),"－",VLOOKUP($AI949,技まとめ!$A$1:$F$380,6,FALSE))</f>
        <v>LS</v>
      </c>
      <c r="AK949" s="3">
        <f>IF(ISERROR(VLOOKUP($AI949,技まとめ!$A$1:$F$380,3,FALSE)),"－",VLOOKUP($AI949,技まとめ!$A$1:$F$380,3,FALSE))</f>
        <v>30</v>
      </c>
      <c r="AL949" s="3">
        <f>IF(ISERROR(VLOOKUP($AI949,技まとめ!$A$1:$F$380,5,FALSE)),"－",VLOOKUP($AI949,技まとめ!$A$1:$F$380,5,FALSE))</f>
        <v>25</v>
      </c>
      <c r="AM949" s="3" t="str">
        <f>IF($E949=IF(ISERROR(VLOOKUP($AI949,技まとめ!$A$1:$F$380,4,FALSE)),"－",VLOOKUP($AI949,技まとめ!$A$1:$F$380,4,FALSE)),"一致","")</f>
        <v/>
      </c>
      <c r="AN949" s="9" t="s">
        <v>735</v>
      </c>
      <c r="AO949" s="3" t="str">
        <f>IF(ISERROR(VLOOKUP($AN949,技まとめ!$A$1:$F$380,6,FALSE)),"－",VLOOKUP($AN949,技まとめ!$A$1:$F$380,6,FALSE))</f>
        <v>SC</v>
      </c>
      <c r="AP949" s="3">
        <f>IF(ISERROR(VLOOKUP($AN949,技まとめ!$A$1:$F$380,3,FALSE)),"－",VLOOKUP($AN949,技まとめ!$A$1:$F$380,3,FALSE))</f>
        <v>51</v>
      </c>
      <c r="AQ949" s="3">
        <f>IF(ISERROR(VLOOKUP($AN949,技まとめ!$A$1:$F$380,5,FALSE)),"－",VLOOKUP($AN949,技まとめ!$A$1:$F$380,5,FALSE))</f>
        <v>31</v>
      </c>
      <c r="AR949" s="3" t="str">
        <f>IF($E949=IF(ISERROR(VLOOKUP($AN949,技まとめ!$A$1:$F$380,4,FALSE)),"－",VLOOKUP($AN949,技まとめ!$A$1:$F$380,4,FALSE)),"一致","")</f>
        <v/>
      </c>
      <c r="AS949" s="9" t="s">
        <v>193</v>
      </c>
      <c r="AT949" s="3" t="str">
        <f>IF(ISERROR(VLOOKUP($AS949,技まとめ!$A$1:$F$380,6,FALSE)),"－",VLOOKUP($AS949,技まとめ!$A$1:$F$380,6,FALSE))</f>
        <v>NS</v>
      </c>
      <c r="AU949" s="3">
        <f>IF(ISERROR(VLOOKUP($AS949,技まとめ!$A$1:$F$380,3,FALSE)),"－",VLOOKUP($AS949,技まとめ!$A$1:$F$380,3,FALSE))</f>
        <v>66</v>
      </c>
      <c r="AV949" s="3">
        <f>IF(ISERROR(VLOOKUP($AS949,技まとめ!$A$1:$F$380,5,FALSE)),"－",VLOOKUP($AS949,技まとめ!$A$1:$F$380,5,FALSE))</f>
        <v>37</v>
      </c>
      <c r="AW949" s="3" t="str">
        <f>IF($E949=IF(ISERROR(VLOOKUP($AS949,技まとめ!$A$1:$F$380,4,FALSE)),"－",VLOOKUP($AS949,技まとめ!$A$1:$F$380,4,FALSE)),"一致","")</f>
        <v/>
      </c>
      <c r="AX949" s="12" t="str">
        <f t="shared" si="202"/>
        <v>ダッシュアクセルすいせいシュートダブルグレネードツインブースト</v>
      </c>
      <c r="AY949" s="12" t="str">
        <f t="shared" si="203"/>
        <v>ダッシュアクセルすいせいシュートダブルグレネードツインブースト</v>
      </c>
      <c r="AZ949" s="12" t="str">
        <f t="shared" si="204"/>
        <v>ダッシュアクセルすいせいシュートダブルグレネードツインブースト</v>
      </c>
      <c r="BA949" s="12" t="str">
        <f t="shared" si="205"/>
        <v>ダッシュアクセルすいせいシュートダブルグレネードツインブースト</v>
      </c>
      <c r="BB949" s="11" t="str">
        <f t="shared" si="206"/>
        <v>DRLSSCNS</v>
      </c>
      <c r="BC949" s="11" t="str">
        <f t="shared" si="207"/>
        <v>DRLSSCNS</v>
      </c>
      <c r="BD949" s="11" t="str">
        <f t="shared" si="208"/>
        <v>DRLSSCNS</v>
      </c>
      <c r="BE949" s="11" t="str">
        <f t="shared" si="209"/>
        <v>DRLSSCNS</v>
      </c>
    </row>
    <row r="950" spans="1:57" ht="11.25" hidden="1" customHeight="1">
      <c r="A950" s="6">
        <v>948</v>
      </c>
      <c r="B950" s="7" t="s">
        <v>2284</v>
      </c>
      <c r="C950" s="8" t="s">
        <v>2285</v>
      </c>
      <c r="D950" s="7" t="s">
        <v>72</v>
      </c>
      <c r="E950" s="7" t="s">
        <v>95</v>
      </c>
      <c r="F950" s="7" t="s">
        <v>128</v>
      </c>
      <c r="G950" s="9">
        <v>120</v>
      </c>
      <c r="H950" s="9">
        <v>93</v>
      </c>
      <c r="I950" s="9">
        <v>44</v>
      </c>
      <c r="J950" s="9">
        <v>50</v>
      </c>
      <c r="K950" s="9">
        <v>48</v>
      </c>
      <c r="L950" s="9">
        <v>45</v>
      </c>
      <c r="M950" s="9">
        <v>47</v>
      </c>
      <c r="N950" s="9">
        <v>49</v>
      </c>
      <c r="O950" s="9">
        <v>44</v>
      </c>
      <c r="P950" s="9">
        <v>104</v>
      </c>
      <c r="Q950" s="10">
        <v>94</v>
      </c>
      <c r="R950" s="11">
        <v>69</v>
      </c>
      <c r="S950" s="11">
        <v>1</v>
      </c>
      <c r="T950" s="11">
        <v>95</v>
      </c>
      <c r="U950" s="11">
        <v>97</v>
      </c>
      <c r="V950" s="11">
        <v>1</v>
      </c>
      <c r="W950" s="11">
        <v>94</v>
      </c>
      <c r="X950" s="11">
        <f t="shared" si="196"/>
        <v>451</v>
      </c>
      <c r="Y950" s="11">
        <f t="shared" si="197"/>
        <v>4235</v>
      </c>
      <c r="Z950" s="11">
        <f t="shared" si="198"/>
        <v>2895</v>
      </c>
      <c r="AA950" s="11">
        <f t="shared" si="199"/>
        <v>3805</v>
      </c>
      <c r="AB950" s="11">
        <f t="shared" si="200"/>
        <v>3805</v>
      </c>
      <c r="AC950" s="6">
        <f t="shared" si="201"/>
        <v>4615</v>
      </c>
      <c r="AD950" s="9" t="s">
        <v>322</v>
      </c>
      <c r="AE950" s="3" t="str">
        <f>IF(ISERROR(VLOOKUP($AD950,技まとめ!$A$1:$F$380,6,FALSE)),"－",VLOOKUP($AD950,技まとめ!$A$1:$F$380,6,FALSE))</f>
        <v>SC</v>
      </c>
      <c r="AF950" s="3">
        <f>IF(ISERROR(VLOOKUP($AD950,技まとめ!$A$1:$F$380,3,FALSE)),"－",VLOOKUP($AD950,技まとめ!$A$1:$F$380,3,FALSE))</f>
        <v>25</v>
      </c>
      <c r="AG950" s="3">
        <f>IF(ISERROR(VLOOKUP($AD950,技まとめ!$A$1:$F$380,5,FALSE)),"－",VLOOKUP($AD950,技まとめ!$A$1:$F$380,5,FALSE))</f>
        <v>20</v>
      </c>
      <c r="AH950" s="3" t="str">
        <f>IF($E950=IF(ISERROR(VLOOKUP($AD950,技まとめ!$A$1:$F$380,4,FALSE)),"－",VLOOKUP($AD950,技まとめ!$A$1:$F$380,4,FALSE)),"一致","")</f>
        <v/>
      </c>
      <c r="AI950" s="9" t="s">
        <v>321</v>
      </c>
      <c r="AJ950" s="3" t="str">
        <f>IF(ISERROR(VLOOKUP($AI950,技まとめ!$A$1:$F$380,6,FALSE)),"－",VLOOKUP($AI950,技まとめ!$A$1:$F$380,6,FALSE))</f>
        <v>DR</v>
      </c>
      <c r="AK950" s="3">
        <f>IF(ISERROR(VLOOKUP($AI950,技まとめ!$A$1:$F$380,3,FALSE)),"－",VLOOKUP($AI950,技まとめ!$A$1:$F$380,3,FALSE))</f>
        <v>13</v>
      </c>
      <c r="AL950" s="3">
        <f>IF(ISERROR(VLOOKUP($AI950,技まとめ!$A$1:$F$380,5,FALSE)),"－",VLOOKUP($AI950,技まとめ!$A$1:$F$380,5,FALSE))</f>
        <v>20</v>
      </c>
      <c r="AM950" s="3" t="str">
        <f>IF($E950=IF(ISERROR(VLOOKUP($AI950,技まとめ!$A$1:$F$380,4,FALSE)),"－",VLOOKUP($AI950,技まとめ!$A$1:$F$380,4,FALSE)),"一致","")</f>
        <v/>
      </c>
      <c r="AN950" s="9" t="s">
        <v>469</v>
      </c>
      <c r="AO950" s="3" t="str">
        <f>IF(ISERROR(VLOOKUP($AN950,技まとめ!$A$1:$F$380,6,FALSE)),"－",VLOOKUP($AN950,技まとめ!$A$1:$F$380,6,FALSE))</f>
        <v>SC</v>
      </c>
      <c r="AP950" s="3">
        <f>IF(ISERROR(VLOOKUP($AN950,技まとめ!$A$1:$F$380,3,FALSE)),"－",VLOOKUP($AN950,技まとめ!$A$1:$F$380,3,FALSE))</f>
        <v>30</v>
      </c>
      <c r="AQ950" s="3">
        <f>IF(ISERROR(VLOOKUP($AN950,技まとめ!$A$1:$F$380,5,FALSE)),"－",VLOOKUP($AN950,技まとめ!$A$1:$F$380,5,FALSE))</f>
        <v>21</v>
      </c>
      <c r="AR950" s="3" t="str">
        <f>IF($E950=IF(ISERROR(VLOOKUP($AN950,技まとめ!$A$1:$F$380,4,FALSE)),"－",VLOOKUP($AN950,技まとめ!$A$1:$F$380,4,FALSE)),"一致","")</f>
        <v/>
      </c>
      <c r="AS950" s="9" t="s">
        <v>2136</v>
      </c>
      <c r="AT950" s="3" t="str">
        <f>IF(ISERROR(VLOOKUP($AS950,技まとめ!$A$1:$F$380,6,FALSE)),"－",VLOOKUP($AS950,技まとめ!$A$1:$F$380,6,FALSE))</f>
        <v>BL</v>
      </c>
      <c r="AU950" s="3">
        <f>IF(ISERROR(VLOOKUP($AS950,技まとめ!$A$1:$F$380,3,FALSE)),"－",VLOOKUP($AS950,技まとめ!$A$1:$F$380,3,FALSE))</f>
        <v>90</v>
      </c>
      <c r="AV950" s="3">
        <f>IF(ISERROR(VLOOKUP($AS950,技まとめ!$A$1:$F$380,5,FALSE)),"－",VLOOKUP($AS950,技まとめ!$A$1:$F$380,5,FALSE))</f>
        <v>53</v>
      </c>
      <c r="AW950" s="3" t="str">
        <f>IF($E950=IF(ISERROR(VLOOKUP($AS950,技まとめ!$A$1:$F$380,4,FALSE)),"－",VLOOKUP($AS950,技まとめ!$A$1:$F$380,4,FALSE)),"一致","")</f>
        <v/>
      </c>
      <c r="AX950" s="12" t="str">
        <f t="shared" si="202"/>
        <v>ターザンキックモンキーターンあびせげりイグナイトスティール</v>
      </c>
      <c r="AY950" s="12" t="str">
        <f t="shared" si="203"/>
        <v>ターザンキックモンキーターンあびせげりイグナイトスティール</v>
      </c>
      <c r="AZ950" s="12" t="str">
        <f t="shared" si="204"/>
        <v>ターザンキックモンキーターンあびせげりイグナイトスティール</v>
      </c>
      <c r="BA950" s="12" t="str">
        <f t="shared" si="205"/>
        <v>ターザンキックモンキーターンあびせげりイグナイトスティール</v>
      </c>
      <c r="BB950" s="11" t="str">
        <f t="shared" si="206"/>
        <v>SCDRSCBL</v>
      </c>
      <c r="BC950" s="11" t="str">
        <f t="shared" si="207"/>
        <v>SCDRSCBL</v>
      </c>
      <c r="BD950" s="11" t="str">
        <f t="shared" si="208"/>
        <v>SCDRSCBL</v>
      </c>
      <c r="BE950" s="11" t="str">
        <f t="shared" si="209"/>
        <v>SCDRSCBL</v>
      </c>
    </row>
    <row r="951" spans="1:57" ht="11.25" hidden="1" customHeight="1">
      <c r="A951" s="6">
        <v>949</v>
      </c>
      <c r="B951" s="7" t="s">
        <v>2286</v>
      </c>
      <c r="C951" s="8" t="s">
        <v>2287</v>
      </c>
      <c r="D951" s="7" t="s">
        <v>72</v>
      </c>
      <c r="E951" s="7" t="s">
        <v>81</v>
      </c>
      <c r="F951" s="7" t="s">
        <v>109</v>
      </c>
      <c r="G951" s="9">
        <v>116</v>
      </c>
      <c r="H951" s="9">
        <v>109</v>
      </c>
      <c r="I951" s="9">
        <v>44</v>
      </c>
      <c r="J951" s="9">
        <v>53</v>
      </c>
      <c r="K951" s="9">
        <v>59</v>
      </c>
      <c r="L951" s="9">
        <v>47</v>
      </c>
      <c r="M951" s="9">
        <v>51</v>
      </c>
      <c r="N951" s="9">
        <v>53</v>
      </c>
      <c r="O951" s="9">
        <v>51</v>
      </c>
      <c r="P951" s="9">
        <v>68</v>
      </c>
      <c r="Q951" s="10">
        <v>94</v>
      </c>
      <c r="R951" s="11">
        <v>51</v>
      </c>
      <c r="S951" s="11">
        <v>1</v>
      </c>
      <c r="T951" s="11">
        <v>97</v>
      </c>
      <c r="U951" s="11">
        <v>101</v>
      </c>
      <c r="V951" s="11">
        <v>1</v>
      </c>
      <c r="W951" s="11">
        <v>101</v>
      </c>
      <c r="X951" s="11">
        <f t="shared" si="196"/>
        <v>446</v>
      </c>
      <c r="Y951" s="11">
        <f t="shared" si="197"/>
        <v>4270</v>
      </c>
      <c r="Z951" s="11">
        <f t="shared" si="198"/>
        <v>2300</v>
      </c>
      <c r="AA951" s="11">
        <f t="shared" si="199"/>
        <v>3910</v>
      </c>
      <c r="AB951" s="11">
        <f t="shared" si="200"/>
        <v>3910</v>
      </c>
      <c r="AC951" s="6">
        <f t="shared" si="201"/>
        <v>4640</v>
      </c>
      <c r="AD951" s="9" t="s">
        <v>710</v>
      </c>
      <c r="AE951" s="3" t="str">
        <f>IF(ISERROR(VLOOKUP($AD951,技まとめ!$A$1:$F$380,6,FALSE)),"－",VLOOKUP($AD951,技まとめ!$A$1:$F$380,6,FALSE))</f>
        <v>DR</v>
      </c>
      <c r="AF951" s="3">
        <f>IF(ISERROR(VLOOKUP($AD951,技まとめ!$A$1:$F$380,3,FALSE)),"－",VLOOKUP($AD951,技まとめ!$A$1:$F$380,3,FALSE))</f>
        <v>15</v>
      </c>
      <c r="AG951" s="3">
        <f>IF(ISERROR(VLOOKUP($AD951,技まとめ!$A$1:$F$380,5,FALSE)),"－",VLOOKUP($AD951,技まとめ!$A$1:$F$380,5,FALSE))</f>
        <v>20</v>
      </c>
      <c r="AH951" s="3" t="str">
        <f>IF($E951=IF(ISERROR(VLOOKUP($AD951,技まとめ!$A$1:$F$380,4,FALSE)),"－",VLOOKUP($AD951,技まとめ!$A$1:$F$380,4,FALSE)),"一致","")</f>
        <v/>
      </c>
      <c r="AI951" s="9" t="s">
        <v>214</v>
      </c>
      <c r="AJ951" s="3" t="str">
        <f>IF(ISERROR(VLOOKUP($AI951,技まとめ!$A$1:$F$380,6,FALSE)),"－",VLOOKUP($AI951,技まとめ!$A$1:$F$380,6,FALSE))</f>
        <v>DR</v>
      </c>
      <c r="AK951" s="3">
        <f>IF(ISERROR(VLOOKUP($AI951,技まとめ!$A$1:$F$380,3,FALSE)),"－",VLOOKUP($AI951,技まとめ!$A$1:$F$380,3,FALSE))</f>
        <v>27</v>
      </c>
      <c r="AL951" s="3">
        <f>IF(ISERROR(VLOOKUP($AI951,技まとめ!$A$1:$F$380,5,FALSE)),"－",VLOOKUP($AI951,技まとめ!$A$1:$F$380,5,FALSE))</f>
        <v>25</v>
      </c>
      <c r="AM951" s="3" t="str">
        <f>IF($E951=IF(ISERROR(VLOOKUP($AI951,技まとめ!$A$1:$F$380,4,FALSE)),"－",VLOOKUP($AI951,技まとめ!$A$1:$F$380,4,FALSE)),"一致","")</f>
        <v>一致</v>
      </c>
      <c r="AN951" s="9" t="s">
        <v>638</v>
      </c>
      <c r="AO951" s="3" t="str">
        <f>IF(ISERROR(VLOOKUP($AN951,技まとめ!$A$1:$F$380,6,FALSE)),"－",VLOOKUP($AN951,技まとめ!$A$1:$F$380,6,FALSE))</f>
        <v>BL</v>
      </c>
      <c r="AP951" s="3">
        <f>IF(ISERROR(VLOOKUP($AN951,技まとめ!$A$1:$F$380,3,FALSE)),"－",VLOOKUP($AN951,技まとめ!$A$1:$F$380,3,FALSE))</f>
        <v>52</v>
      </c>
      <c r="AQ951" s="3">
        <f>IF(ISERROR(VLOOKUP($AN951,技まとめ!$A$1:$F$380,5,FALSE)),"－",VLOOKUP($AN951,技まとめ!$A$1:$F$380,5,FALSE))</f>
        <v>36</v>
      </c>
      <c r="AR951" s="3" t="str">
        <f>IF($E951=IF(ISERROR(VLOOKUP($AN951,技まとめ!$A$1:$F$380,4,FALSE)),"－",VLOOKUP($AN951,技まとめ!$A$1:$F$380,4,FALSE)),"一致","")</f>
        <v/>
      </c>
      <c r="AS951" s="9" t="s">
        <v>247</v>
      </c>
      <c r="AT951" s="3" t="str">
        <f>IF(ISERROR(VLOOKUP($AS951,技まとめ!$A$1:$F$380,6,FALSE)),"－",VLOOKUP($AS951,技まとめ!$A$1:$F$380,6,FALSE))</f>
        <v>NS</v>
      </c>
      <c r="AU951" s="3">
        <f>IF(ISERROR(VLOOKUP($AS951,技まとめ!$A$1:$F$380,3,FALSE)),"－",VLOOKUP($AS951,技まとめ!$A$1:$F$380,3,FALSE))</f>
        <v>72</v>
      </c>
      <c r="AV951" s="3">
        <f>IF(ISERROR(VLOOKUP($AS951,技まとめ!$A$1:$F$380,5,FALSE)),"－",VLOOKUP($AS951,技まとめ!$A$1:$F$380,5,FALSE))</f>
        <v>40</v>
      </c>
      <c r="AW951" s="3" t="str">
        <f>IF($E951=IF(ISERROR(VLOOKUP($AS951,技まとめ!$A$1:$F$380,4,FALSE)),"－",VLOOKUP($AS951,技まとめ!$A$1:$F$380,4,FALSE)),"一致","")</f>
        <v/>
      </c>
      <c r="AX951" s="12" t="str">
        <f t="shared" si="202"/>
        <v>ひとりワンツームーンサルトジグザグフレイムガニメデプロトン</v>
      </c>
      <c r="AY951" s="12" t="str">
        <f t="shared" si="203"/>
        <v>ひとりワンツームーンサルトジグザグフレイムガニメデプロトン</v>
      </c>
      <c r="AZ951" s="12" t="str">
        <f t="shared" si="204"/>
        <v>ひとりワンツームーンサルトジグザグフレイムガニメデプロトン</v>
      </c>
      <c r="BA951" s="12" t="str">
        <f t="shared" si="205"/>
        <v>ひとりワンツームーンサルトジグザグフレイムガニメデプロトン</v>
      </c>
      <c r="BB951" s="11" t="str">
        <f t="shared" si="206"/>
        <v>DRDRBLNS</v>
      </c>
      <c r="BC951" s="11" t="str">
        <f t="shared" si="207"/>
        <v>DRDRBLNS</v>
      </c>
      <c r="BD951" s="11" t="str">
        <f t="shared" si="208"/>
        <v>DRDRBLNS</v>
      </c>
      <c r="BE951" s="11" t="str">
        <f t="shared" si="209"/>
        <v>DRDRBLNS</v>
      </c>
    </row>
    <row r="952" spans="1:57" ht="11.25" hidden="1" customHeight="1">
      <c r="A952" s="6">
        <v>950</v>
      </c>
      <c r="B952" s="7" t="s">
        <v>2288</v>
      </c>
      <c r="C952" s="8" t="s">
        <v>2289</v>
      </c>
      <c r="D952" s="7" t="s">
        <v>72</v>
      </c>
      <c r="E952" s="7" t="s">
        <v>73</v>
      </c>
      <c r="F952" s="7" t="s">
        <v>109</v>
      </c>
      <c r="G952" s="9">
        <v>121</v>
      </c>
      <c r="H952" s="9">
        <v>101</v>
      </c>
      <c r="I952" s="9">
        <v>58</v>
      </c>
      <c r="J952" s="9">
        <v>56</v>
      </c>
      <c r="K952" s="9">
        <v>53</v>
      </c>
      <c r="L952" s="9">
        <v>56</v>
      </c>
      <c r="M952" s="9">
        <v>39</v>
      </c>
      <c r="N952" s="9">
        <v>63</v>
      </c>
      <c r="O952" s="9">
        <v>56</v>
      </c>
      <c r="P952" s="9">
        <v>28</v>
      </c>
      <c r="Q952" s="10">
        <v>108</v>
      </c>
      <c r="R952" s="11">
        <v>18</v>
      </c>
      <c r="S952" s="11">
        <v>1</v>
      </c>
      <c r="T952" s="11">
        <v>106</v>
      </c>
      <c r="U952" s="11">
        <v>89</v>
      </c>
      <c r="V952" s="11">
        <v>1</v>
      </c>
      <c r="W952" s="11">
        <v>106</v>
      </c>
      <c r="X952" s="11">
        <f t="shared" si="196"/>
        <v>429</v>
      </c>
      <c r="Y952" s="11">
        <f t="shared" si="197"/>
        <v>4855</v>
      </c>
      <c r="Z952" s="11">
        <f t="shared" si="198"/>
        <v>1170</v>
      </c>
      <c r="AA952" s="11">
        <f t="shared" si="199"/>
        <v>4250</v>
      </c>
      <c r="AB952" s="11">
        <f t="shared" si="200"/>
        <v>4250</v>
      </c>
      <c r="AC952" s="6">
        <f t="shared" si="201"/>
        <v>4860</v>
      </c>
      <c r="AD952" s="9" t="s">
        <v>131</v>
      </c>
      <c r="AE952" s="3" t="str">
        <f>IF(ISERROR(VLOOKUP($AD952,技まとめ!$A$1:$F$380,6,FALSE)),"－",VLOOKUP($AD952,技まとめ!$A$1:$F$380,6,FALSE))</f>
        <v>DR</v>
      </c>
      <c r="AF952" s="3">
        <f>IF(ISERROR(VLOOKUP($AD952,技まとめ!$A$1:$F$380,3,FALSE)),"－",VLOOKUP($AD952,技まとめ!$A$1:$F$380,3,FALSE))</f>
        <v>33</v>
      </c>
      <c r="AG952" s="3">
        <f>IF(ISERROR(VLOOKUP($AD952,技まとめ!$A$1:$F$380,5,FALSE)),"－",VLOOKUP($AD952,技まとめ!$A$1:$F$380,5,FALSE))</f>
        <v>28</v>
      </c>
      <c r="AH952" s="3" t="str">
        <f>IF($E952=IF(ISERROR(VLOOKUP($AD952,技まとめ!$A$1:$F$380,4,FALSE)),"－",VLOOKUP($AD952,技まとめ!$A$1:$F$380,4,FALSE)),"一致","")</f>
        <v/>
      </c>
      <c r="AI952" s="9" t="s">
        <v>178</v>
      </c>
      <c r="AJ952" s="3" t="str">
        <f>IF(ISERROR(VLOOKUP($AI952,技まとめ!$A$1:$F$380,6,FALSE)),"－",VLOOKUP($AI952,技まとめ!$A$1:$F$380,6,FALSE))</f>
        <v>NS</v>
      </c>
      <c r="AK952" s="3">
        <f>IF(ISERROR(VLOOKUP($AI952,技まとめ!$A$1:$F$380,3,FALSE)),"－",VLOOKUP($AI952,技まとめ!$A$1:$F$380,3,FALSE))</f>
        <v>38</v>
      </c>
      <c r="AL952" s="3">
        <f>IF(ISERROR(VLOOKUP($AI952,技まとめ!$A$1:$F$380,5,FALSE)),"－",VLOOKUP($AI952,技まとめ!$A$1:$F$380,5,FALSE))</f>
        <v>25</v>
      </c>
      <c r="AM952" s="3" t="str">
        <f>IF($E952=IF(ISERROR(VLOOKUP($AI952,技まとめ!$A$1:$F$380,4,FALSE)),"－",VLOOKUP($AI952,技まとめ!$A$1:$F$380,4,FALSE)),"一致","")</f>
        <v/>
      </c>
      <c r="AN952" s="9" t="s">
        <v>98</v>
      </c>
      <c r="AO952" s="3" t="str">
        <f>IF(ISERROR(VLOOKUP($AN952,技まとめ!$A$1:$F$380,6,FALSE)),"－",VLOOKUP($AN952,技まとめ!$A$1:$F$380,6,FALSE))</f>
        <v>BL</v>
      </c>
      <c r="AP952" s="3">
        <f>IF(ISERROR(VLOOKUP($AN952,技まとめ!$A$1:$F$380,3,FALSE)),"－",VLOOKUP($AN952,技まとめ!$A$1:$F$380,3,FALSE))</f>
        <v>58</v>
      </c>
      <c r="AQ952" s="3">
        <f>IF(ISERROR(VLOOKUP($AN952,技まとめ!$A$1:$F$380,5,FALSE)),"－",VLOOKUP($AN952,技まとめ!$A$1:$F$380,5,FALSE))</f>
        <v>39</v>
      </c>
      <c r="AR952" s="3" t="str">
        <f>IF($E952=IF(ISERROR(VLOOKUP($AN952,技まとめ!$A$1:$F$380,4,FALSE)),"－",VLOOKUP($AN952,技まとめ!$A$1:$F$380,4,FALSE)),"一致","")</f>
        <v/>
      </c>
      <c r="AS952" s="9" t="s">
        <v>248</v>
      </c>
      <c r="AT952" s="3" t="str">
        <f>IF(ISERROR(VLOOKUP($AS952,技まとめ!$A$1:$F$380,6,FALSE)),"－",VLOOKUP($AS952,技まとめ!$A$1:$F$380,6,FALSE))</f>
        <v>DR</v>
      </c>
      <c r="AU952" s="3">
        <f>IF(ISERROR(VLOOKUP($AS952,技まとめ!$A$1:$F$380,3,FALSE)),"－",VLOOKUP($AS952,技まとめ!$A$1:$F$380,3,FALSE))</f>
        <v>53</v>
      </c>
      <c r="AV952" s="3">
        <f>IF(ISERROR(VLOOKUP($AS952,技まとめ!$A$1:$F$380,5,FALSE)),"－",VLOOKUP($AS952,技まとめ!$A$1:$F$380,5,FALSE))</f>
        <v>35</v>
      </c>
      <c r="AW952" s="3" t="str">
        <f>IF($E952=IF(ISERROR(VLOOKUP($AS952,技まとめ!$A$1:$F$380,4,FALSE)),"－",VLOOKUP($AS952,技まとめ!$A$1:$F$380,4,FALSE)),"一致","")</f>
        <v/>
      </c>
      <c r="AX952" s="12" t="str">
        <f t="shared" si="202"/>
        <v>イリュージョンボールフリーズショットかげぬいたつまきどくぎり</v>
      </c>
      <c r="AY952" s="12" t="str">
        <f t="shared" si="203"/>
        <v>イリュージョンボールフリーズショットかげぬいたつまきどくぎり</v>
      </c>
      <c r="AZ952" s="12" t="str">
        <f t="shared" si="204"/>
        <v>イリュージョンボールフリーズショットかげぬいたつまきどくぎり</v>
      </c>
      <c r="BA952" s="12" t="str">
        <f t="shared" si="205"/>
        <v>イリュージョンボールフリーズショットかげぬいたつまきどくぎり</v>
      </c>
      <c r="BB952" s="11" t="str">
        <f t="shared" si="206"/>
        <v>DRNSBLDR</v>
      </c>
      <c r="BC952" s="11" t="str">
        <f t="shared" si="207"/>
        <v>DRNSBLDR</v>
      </c>
      <c r="BD952" s="11" t="str">
        <f t="shared" si="208"/>
        <v>DRNSBLDR</v>
      </c>
      <c r="BE952" s="11" t="str">
        <f t="shared" si="209"/>
        <v>DRNSBLDR</v>
      </c>
    </row>
    <row r="953" spans="1:57" ht="11.25" hidden="1" customHeight="1">
      <c r="A953" s="6">
        <v>951</v>
      </c>
      <c r="B953" s="7" t="s">
        <v>2290</v>
      </c>
      <c r="C953" s="8" t="s">
        <v>2291</v>
      </c>
      <c r="D953" s="7" t="s">
        <v>72</v>
      </c>
      <c r="E953" s="7" t="s">
        <v>95</v>
      </c>
      <c r="F953" s="7" t="s">
        <v>128</v>
      </c>
      <c r="G953" s="9">
        <v>126</v>
      </c>
      <c r="H953" s="9">
        <v>97</v>
      </c>
      <c r="I953" s="9">
        <v>46</v>
      </c>
      <c r="J953" s="9">
        <v>57</v>
      </c>
      <c r="K953" s="9">
        <v>56</v>
      </c>
      <c r="L953" s="9">
        <v>51</v>
      </c>
      <c r="M953" s="9">
        <v>62</v>
      </c>
      <c r="N953" s="9">
        <v>55</v>
      </c>
      <c r="O953" s="9">
        <v>56</v>
      </c>
      <c r="P953" s="9">
        <v>27</v>
      </c>
      <c r="Q953" s="10">
        <v>96</v>
      </c>
      <c r="R953" s="11">
        <v>13</v>
      </c>
      <c r="S953" s="11">
        <v>1</v>
      </c>
      <c r="T953" s="11">
        <v>101</v>
      </c>
      <c r="U953" s="11">
        <v>112</v>
      </c>
      <c r="V953" s="11">
        <v>1</v>
      </c>
      <c r="W953" s="11">
        <v>106</v>
      </c>
      <c r="X953" s="11">
        <f t="shared" si="196"/>
        <v>430</v>
      </c>
      <c r="Y953" s="11">
        <f t="shared" si="197"/>
        <v>4375</v>
      </c>
      <c r="Z953" s="11">
        <f t="shared" si="198"/>
        <v>995</v>
      </c>
      <c r="AA953" s="11">
        <f t="shared" si="199"/>
        <v>4075</v>
      </c>
      <c r="AB953" s="11">
        <f t="shared" si="200"/>
        <v>4075</v>
      </c>
      <c r="AC953" s="6">
        <f t="shared" si="201"/>
        <v>4635</v>
      </c>
      <c r="AD953" s="9" t="s">
        <v>231</v>
      </c>
      <c r="AE953" s="3" t="str">
        <f>IF(ISERROR(VLOOKUP($AD953,技まとめ!$A$1:$F$380,6,FALSE)),"－",VLOOKUP($AD953,技まとめ!$A$1:$F$380,6,FALSE))</f>
        <v>SC</v>
      </c>
      <c r="AF953" s="3">
        <f>IF(ISERROR(VLOOKUP($AD953,技まとめ!$A$1:$F$380,3,FALSE)),"－",VLOOKUP($AD953,技まとめ!$A$1:$F$380,3,FALSE))</f>
        <v>28</v>
      </c>
      <c r="AG953" s="3">
        <f>IF(ISERROR(VLOOKUP($AD953,技まとめ!$A$1:$F$380,5,FALSE)),"－",VLOOKUP($AD953,技まとめ!$A$1:$F$380,5,FALSE))</f>
        <v>21</v>
      </c>
      <c r="AH953" s="3" t="str">
        <f>IF($E953=IF(ISERROR(VLOOKUP($AD953,技まとめ!$A$1:$F$380,4,FALSE)),"－",VLOOKUP($AD953,技まとめ!$A$1:$F$380,4,FALSE)),"一致","")</f>
        <v>一致</v>
      </c>
      <c r="AI953" s="9" t="s">
        <v>131</v>
      </c>
      <c r="AJ953" s="3" t="str">
        <f>IF(ISERROR(VLOOKUP($AI953,技まとめ!$A$1:$F$380,6,FALSE)),"－",VLOOKUP($AI953,技まとめ!$A$1:$F$380,6,FALSE))</f>
        <v>DR</v>
      </c>
      <c r="AK953" s="3">
        <f>IF(ISERROR(VLOOKUP($AI953,技まとめ!$A$1:$F$380,3,FALSE)),"－",VLOOKUP($AI953,技まとめ!$A$1:$F$380,3,FALSE))</f>
        <v>33</v>
      </c>
      <c r="AL953" s="3">
        <f>IF(ISERROR(VLOOKUP($AI953,技まとめ!$A$1:$F$380,5,FALSE)),"－",VLOOKUP($AI953,技まとめ!$A$1:$F$380,5,FALSE))</f>
        <v>28</v>
      </c>
      <c r="AM953" s="3" t="str">
        <f>IF($E953=IF(ISERROR(VLOOKUP($AI953,技まとめ!$A$1:$F$380,4,FALSE)),"－",VLOOKUP($AI953,技まとめ!$A$1:$F$380,4,FALSE)),"一致","")</f>
        <v>一致</v>
      </c>
      <c r="AN953" s="9" t="s">
        <v>339</v>
      </c>
      <c r="AO953" s="3" t="str">
        <f>IF(ISERROR(VLOOKUP($AN953,技まとめ!$A$1:$F$380,6,FALSE)),"－",VLOOKUP($AN953,技まとめ!$A$1:$F$380,6,FALSE))</f>
        <v>NS</v>
      </c>
      <c r="AP953" s="3">
        <f>IF(ISERROR(VLOOKUP($AN953,技まとめ!$A$1:$F$380,3,FALSE)),"－",VLOOKUP($AN953,技まとめ!$A$1:$F$380,3,FALSE))</f>
        <v>42</v>
      </c>
      <c r="AQ953" s="3">
        <f>IF(ISERROR(VLOOKUP($AN953,技まとめ!$A$1:$F$380,5,FALSE)),"－",VLOOKUP($AN953,技まとめ!$A$1:$F$380,5,FALSE))</f>
        <v>28</v>
      </c>
      <c r="AR953" s="3" t="str">
        <f>IF($E953=IF(ISERROR(VLOOKUP($AN953,技まとめ!$A$1:$F$380,4,FALSE)),"－",VLOOKUP($AN953,技まとめ!$A$1:$F$380,4,FALSE)),"一致","")</f>
        <v>一致</v>
      </c>
      <c r="AS953" s="9" t="s">
        <v>198</v>
      </c>
      <c r="AT953" s="3" t="str">
        <f>IF(ISERROR(VLOOKUP($AS953,技まとめ!$A$1:$F$380,6,FALSE)),"－",VLOOKUP($AS953,技まとめ!$A$1:$F$380,6,FALSE))</f>
        <v>NS</v>
      </c>
      <c r="AU953" s="3">
        <f>IF(ISERROR(VLOOKUP($AS953,技まとめ!$A$1:$F$380,3,FALSE)),"－",VLOOKUP($AS953,技まとめ!$A$1:$F$380,3,FALSE))</f>
        <v>94</v>
      </c>
      <c r="AV953" s="3">
        <f>IF(ISERROR(VLOOKUP($AS953,技まとめ!$A$1:$F$380,5,FALSE)),"－",VLOOKUP($AS953,技まとめ!$A$1:$F$380,5,FALSE))</f>
        <v>52</v>
      </c>
      <c r="AW953" s="3" t="str">
        <f>IF($E953=IF(ISERROR(VLOOKUP($AS953,技まとめ!$A$1:$F$380,4,FALSE)),"－",VLOOKUP($AS953,技まとめ!$A$1:$F$380,4,FALSE)),"一致","")</f>
        <v>一致</v>
      </c>
      <c r="AX953" s="12" t="str">
        <f t="shared" si="202"/>
        <v>ファントムシュートイリュージョンボールラン・ボール・ランこうていペンギン２ごう</v>
      </c>
      <c r="AY953" s="12" t="str">
        <f t="shared" si="203"/>
        <v>ファントムシュートイリュージョンボールラン・ボール・ランこうていペンギン２ごう</v>
      </c>
      <c r="AZ953" s="12" t="str">
        <f t="shared" si="204"/>
        <v>ファントムシュートイリュージョンボールラン・ボール・ランこうていペンギン２ごう</v>
      </c>
      <c r="BA953" s="12" t="str">
        <f t="shared" si="205"/>
        <v>ファントムシュートイリュージョンボールラン・ボール・ランこうていペンギン２ごう</v>
      </c>
      <c r="BB953" s="11" t="str">
        <f t="shared" si="206"/>
        <v>SCDRNSNS</v>
      </c>
      <c r="BC953" s="11" t="str">
        <f t="shared" si="207"/>
        <v>SCDRNSNS</v>
      </c>
      <c r="BD953" s="11" t="str">
        <f t="shared" si="208"/>
        <v>SCDRNSNS</v>
      </c>
      <c r="BE953" s="11" t="str">
        <f t="shared" si="209"/>
        <v>SCDRNSNS</v>
      </c>
    </row>
    <row r="954" spans="1:57" ht="11.25" hidden="1" customHeight="1">
      <c r="A954" s="6">
        <v>952</v>
      </c>
      <c r="B954" s="7" t="s">
        <v>2292</v>
      </c>
      <c r="C954" s="8" t="s">
        <v>2293</v>
      </c>
      <c r="D954" s="7" t="s">
        <v>72</v>
      </c>
      <c r="E954" s="7" t="s">
        <v>102</v>
      </c>
      <c r="F954" s="7" t="s">
        <v>74</v>
      </c>
      <c r="G954" s="9">
        <v>93</v>
      </c>
      <c r="H954" s="9">
        <v>123</v>
      </c>
      <c r="I954" s="9">
        <v>52</v>
      </c>
      <c r="J954" s="9">
        <v>56</v>
      </c>
      <c r="K954" s="9">
        <v>51</v>
      </c>
      <c r="L954" s="9">
        <v>47</v>
      </c>
      <c r="M954" s="9">
        <v>48</v>
      </c>
      <c r="N954" s="9">
        <v>51</v>
      </c>
      <c r="O954" s="9">
        <v>57</v>
      </c>
      <c r="P954" s="9">
        <v>65</v>
      </c>
      <c r="Q954" s="10">
        <v>102</v>
      </c>
      <c r="R954" s="11">
        <v>41</v>
      </c>
      <c r="S954" s="11">
        <v>1</v>
      </c>
      <c r="T954" s="11">
        <v>97</v>
      </c>
      <c r="U954" s="11">
        <v>98</v>
      </c>
      <c r="V954" s="11">
        <v>1</v>
      </c>
      <c r="W954" s="11">
        <v>107</v>
      </c>
      <c r="X954" s="11">
        <f t="shared" si="196"/>
        <v>447</v>
      </c>
      <c r="Y954" s="11">
        <f t="shared" si="197"/>
        <v>4620</v>
      </c>
      <c r="Z954" s="11">
        <f t="shared" si="198"/>
        <v>1980</v>
      </c>
      <c r="AA954" s="11">
        <f t="shared" si="199"/>
        <v>3940</v>
      </c>
      <c r="AB954" s="11">
        <f t="shared" si="200"/>
        <v>3940</v>
      </c>
      <c r="AC954" s="6">
        <f t="shared" si="201"/>
        <v>4620</v>
      </c>
      <c r="AD954" s="9" t="s">
        <v>440</v>
      </c>
      <c r="AE954" s="3" t="str">
        <f>IF(ISERROR(VLOOKUP($AD954,技まとめ!$A$1:$F$380,6,FALSE)),"－",VLOOKUP($AD954,技まとめ!$A$1:$F$380,6,FALSE))</f>
        <v>CA</v>
      </c>
      <c r="AF954" s="3">
        <f>IF(ISERROR(VLOOKUP($AD954,技まとめ!$A$1:$F$380,3,FALSE)),"－",VLOOKUP($AD954,技まとめ!$A$1:$F$380,3,FALSE))</f>
        <v>15</v>
      </c>
      <c r="AG954" s="3">
        <f>IF(ISERROR(VLOOKUP($AD954,技まとめ!$A$1:$F$380,5,FALSE)),"－",VLOOKUP($AD954,技まとめ!$A$1:$F$380,5,FALSE))</f>
        <v>20</v>
      </c>
      <c r="AH954" s="3" t="str">
        <f>IF($E954=IF(ISERROR(VLOOKUP($AD954,技まとめ!$A$1:$F$380,4,FALSE)),"－",VLOOKUP($AD954,技まとめ!$A$1:$F$380,4,FALSE)),"一致","")</f>
        <v/>
      </c>
      <c r="AI954" s="9" t="s">
        <v>1134</v>
      </c>
      <c r="AJ954" s="3" t="str">
        <f>IF(ISERROR(VLOOKUP($AI954,技まとめ!$A$1:$F$380,6,FALSE)),"－",VLOOKUP($AI954,技まとめ!$A$1:$F$380,6,FALSE))</f>
        <v>NS</v>
      </c>
      <c r="AK954" s="3">
        <f>IF(ISERROR(VLOOKUP($AI954,技まとめ!$A$1:$F$380,3,FALSE)),"－",VLOOKUP($AI954,技まとめ!$A$1:$F$380,3,FALSE))</f>
        <v>70</v>
      </c>
      <c r="AL954" s="3">
        <f>IF(ISERROR(VLOOKUP($AI954,技まとめ!$A$1:$F$380,5,FALSE)),"－",VLOOKUP($AI954,技まとめ!$A$1:$F$380,5,FALSE))</f>
        <v>40</v>
      </c>
      <c r="AM954" s="3" t="str">
        <f>IF($E954=IF(ISERROR(VLOOKUP($AI954,技まとめ!$A$1:$F$380,4,FALSE)),"－",VLOOKUP($AI954,技まとめ!$A$1:$F$380,4,FALSE)),"一致","")</f>
        <v/>
      </c>
      <c r="AN954" s="9" t="s">
        <v>202</v>
      </c>
      <c r="AO954" s="3" t="str">
        <f>IF(ISERROR(VLOOKUP($AN954,技まとめ!$A$1:$F$380,6,FALSE)),"－",VLOOKUP($AN954,技まとめ!$A$1:$F$380,6,FALSE))</f>
        <v>P1</v>
      </c>
      <c r="AP954" s="3">
        <f>IF(ISERROR(VLOOKUP($AN954,技まとめ!$A$1:$F$380,3,FALSE)),"－",VLOOKUP($AN954,技まとめ!$A$1:$F$380,3,FALSE))</f>
        <v>25</v>
      </c>
      <c r="AQ954" s="3">
        <f>IF(ISERROR(VLOOKUP($AN954,技まとめ!$A$1:$F$380,5,FALSE)),"－",VLOOKUP($AN954,技まとめ!$A$1:$F$380,5,FALSE))</f>
        <v>25</v>
      </c>
      <c r="AR954" s="3" t="str">
        <f>IF($E954=IF(ISERROR(VLOOKUP($AN954,技まとめ!$A$1:$F$380,4,FALSE)),"－",VLOOKUP($AN954,技まとめ!$A$1:$F$380,4,FALSE)),"一致","")</f>
        <v>一致</v>
      </c>
      <c r="AS954" s="9" t="s">
        <v>241</v>
      </c>
      <c r="AT954" s="3" t="str">
        <f>IF(ISERROR(VLOOKUP($AS954,技まとめ!$A$1:$F$380,6,FALSE)),"－",VLOOKUP($AS954,技まとめ!$A$1:$F$380,6,FALSE))</f>
        <v>P1</v>
      </c>
      <c r="AU954" s="3">
        <f>IF(ISERROR(VLOOKUP($AS954,技まとめ!$A$1:$F$380,3,FALSE)),"－",VLOOKUP($AS954,技まとめ!$A$1:$F$380,3,FALSE))</f>
        <v>52</v>
      </c>
      <c r="AV954" s="3">
        <f>IF(ISERROR(VLOOKUP($AS954,技まとめ!$A$1:$F$380,5,FALSE)),"－",VLOOKUP($AS954,技まとめ!$A$1:$F$380,5,FALSE))</f>
        <v>35</v>
      </c>
      <c r="AW954" s="3" t="str">
        <f>IF($E954=IF(ISERROR(VLOOKUP($AS954,技まとめ!$A$1:$F$380,4,FALSE)),"－",VLOOKUP($AS954,技まとめ!$A$1:$F$380,4,FALSE)),"一致","")</f>
        <v>一致</v>
      </c>
      <c r="AX954" s="12" t="str">
        <f t="shared" si="202"/>
        <v>スワンダイブメガロドンパワーシールドばくれつパンチ</v>
      </c>
      <c r="AY954" s="12" t="str">
        <f t="shared" si="203"/>
        <v>スワンダイブメガロドンパワーシールドばくれつパンチ</v>
      </c>
      <c r="AZ954" s="12" t="str">
        <f t="shared" si="204"/>
        <v>スワンダイブメガロドンパワーシールドばくれつパンチ</v>
      </c>
      <c r="BA954" s="12" t="str">
        <f t="shared" si="205"/>
        <v>スワンダイブメガロドンパワーシールドばくれつパンチ</v>
      </c>
      <c r="BB954" s="11" t="str">
        <f t="shared" si="206"/>
        <v>CANSP1P1</v>
      </c>
      <c r="BC954" s="11" t="str">
        <f t="shared" si="207"/>
        <v>CANSP1P1</v>
      </c>
      <c r="BD954" s="11" t="str">
        <f t="shared" si="208"/>
        <v>CANSP1P1</v>
      </c>
      <c r="BE954" s="11" t="str">
        <f t="shared" si="209"/>
        <v>CANSP1P1</v>
      </c>
    </row>
    <row r="955" spans="1:57" ht="11.25" hidden="1" customHeight="1">
      <c r="A955" s="6">
        <v>953</v>
      </c>
      <c r="B955" s="7" t="s">
        <v>2294</v>
      </c>
      <c r="C955" s="8" t="s">
        <v>2295</v>
      </c>
      <c r="D955" s="7" t="s">
        <v>72</v>
      </c>
      <c r="E955" s="7" t="s">
        <v>81</v>
      </c>
      <c r="F955" s="7" t="s">
        <v>82</v>
      </c>
      <c r="G955" s="9">
        <v>120</v>
      </c>
      <c r="H955" s="9">
        <v>91</v>
      </c>
      <c r="I955" s="9">
        <v>53</v>
      </c>
      <c r="J955" s="9">
        <v>57</v>
      </c>
      <c r="K955" s="9">
        <v>53</v>
      </c>
      <c r="L955" s="9">
        <v>53</v>
      </c>
      <c r="M955" s="9">
        <v>56</v>
      </c>
      <c r="N955" s="9">
        <v>59</v>
      </c>
      <c r="O955" s="9">
        <v>55</v>
      </c>
      <c r="P955" s="9">
        <v>33</v>
      </c>
      <c r="Q955" s="10">
        <v>103</v>
      </c>
      <c r="R955" s="11">
        <v>20</v>
      </c>
      <c r="S955" s="11">
        <v>1</v>
      </c>
      <c r="T955" s="11">
        <v>103</v>
      </c>
      <c r="U955" s="11">
        <v>106</v>
      </c>
      <c r="V955" s="11">
        <v>1</v>
      </c>
      <c r="W955" s="11">
        <v>105</v>
      </c>
      <c r="X955" s="11">
        <f t="shared" si="196"/>
        <v>439</v>
      </c>
      <c r="Y955" s="11">
        <f t="shared" si="197"/>
        <v>4650</v>
      </c>
      <c r="Z955" s="11">
        <f t="shared" si="198"/>
        <v>1235</v>
      </c>
      <c r="AA955" s="11">
        <f t="shared" si="199"/>
        <v>4140</v>
      </c>
      <c r="AB955" s="11">
        <f t="shared" si="200"/>
        <v>4140</v>
      </c>
      <c r="AC955" s="6">
        <f t="shared" si="201"/>
        <v>4745</v>
      </c>
      <c r="AD955" s="9" t="s">
        <v>156</v>
      </c>
      <c r="AE955" s="3" t="str">
        <f>IF(ISERROR(VLOOKUP($AD955,技まとめ!$A$1:$F$380,6,FALSE)),"－",VLOOKUP($AD955,技まとめ!$A$1:$F$380,6,FALSE))</f>
        <v>BB</v>
      </c>
      <c r="AF955" s="3">
        <f>IF(ISERROR(VLOOKUP($AD955,技まとめ!$A$1:$F$380,3,FALSE)),"－",VLOOKUP($AD955,技まとめ!$A$1:$F$380,3,FALSE))</f>
        <v>17</v>
      </c>
      <c r="AG955" s="3">
        <f>IF(ISERROR(VLOOKUP($AD955,技まとめ!$A$1:$F$380,5,FALSE)),"－",VLOOKUP($AD955,技まとめ!$A$1:$F$380,5,FALSE))</f>
        <v>20</v>
      </c>
      <c r="AH955" s="3" t="str">
        <f>IF($E955=IF(ISERROR(VLOOKUP($AD955,技まとめ!$A$1:$F$380,4,FALSE)),"－",VLOOKUP($AD955,技まとめ!$A$1:$F$380,4,FALSE)),"一致","")</f>
        <v/>
      </c>
      <c r="AI955" s="9" t="s">
        <v>308</v>
      </c>
      <c r="AJ955" s="3" t="str">
        <f>IF(ISERROR(VLOOKUP($AI955,技まとめ!$A$1:$F$380,6,FALSE)),"－",VLOOKUP($AI955,技まとめ!$A$1:$F$380,6,FALSE))</f>
        <v>DR</v>
      </c>
      <c r="AK955" s="3">
        <f>IF(ISERROR(VLOOKUP($AI955,技まとめ!$A$1:$F$380,3,FALSE)),"－",VLOOKUP($AI955,技まとめ!$A$1:$F$380,3,FALSE))</f>
        <v>28</v>
      </c>
      <c r="AL955" s="3">
        <f>IF(ISERROR(VLOOKUP($AI955,技まとめ!$A$1:$F$380,5,FALSE)),"－",VLOOKUP($AI955,技まとめ!$A$1:$F$380,5,FALSE))</f>
        <v>24</v>
      </c>
      <c r="AM955" s="3" t="str">
        <f>IF($E955=IF(ISERROR(VLOOKUP($AI955,技まとめ!$A$1:$F$380,4,FALSE)),"－",VLOOKUP($AI955,技まとめ!$A$1:$F$380,4,FALSE)),"一致","")</f>
        <v/>
      </c>
      <c r="AN955" s="9" t="s">
        <v>123</v>
      </c>
      <c r="AO955" s="3" t="str">
        <f>IF(ISERROR(VLOOKUP($AN955,技まとめ!$A$1:$F$380,6,FALSE)),"－",VLOOKUP($AN955,技まとめ!$A$1:$F$380,6,FALSE))</f>
        <v>DR</v>
      </c>
      <c r="AP955" s="3">
        <f>IF(ISERROR(VLOOKUP($AN955,技まとめ!$A$1:$F$380,3,FALSE)),"－",VLOOKUP($AN955,技まとめ!$A$1:$F$380,3,FALSE))</f>
        <v>36</v>
      </c>
      <c r="AQ955" s="3">
        <f>IF(ISERROR(VLOOKUP($AN955,技まとめ!$A$1:$F$380,5,FALSE)),"－",VLOOKUP($AN955,技まとめ!$A$1:$F$380,5,FALSE))</f>
        <v>27</v>
      </c>
      <c r="AR955" s="3" t="str">
        <f>IF($E955=IF(ISERROR(VLOOKUP($AN955,技まとめ!$A$1:$F$380,4,FALSE)),"－",VLOOKUP($AN955,技まとめ!$A$1:$F$380,4,FALSE)),"一致","")</f>
        <v/>
      </c>
      <c r="AS955" s="9" t="s">
        <v>413</v>
      </c>
      <c r="AT955" s="3" t="str">
        <f>IF(ISERROR(VLOOKUP($AS955,技まとめ!$A$1:$F$380,6,FALSE)),"－",VLOOKUP($AS955,技まとめ!$A$1:$F$380,6,FALSE))</f>
        <v>BB</v>
      </c>
      <c r="AU955" s="3">
        <f>IF(ISERROR(VLOOKUP($AS955,技まとめ!$A$1:$F$380,3,FALSE)),"－",VLOOKUP($AS955,技まとめ!$A$1:$F$380,3,FALSE))</f>
        <v>31</v>
      </c>
      <c r="AV955" s="3">
        <f>IF(ISERROR(VLOOKUP($AS955,技まとめ!$A$1:$F$380,5,FALSE)),"－",VLOOKUP($AS955,技まとめ!$A$1:$F$380,5,FALSE))</f>
        <v>28</v>
      </c>
      <c r="AW955" s="3" t="str">
        <f>IF($E955=IF(ISERROR(VLOOKUP($AS955,技まとめ!$A$1:$F$380,4,FALSE)),"－",VLOOKUP($AS955,技まとめ!$A$1:$F$380,4,FALSE)),"一致","")</f>
        <v/>
      </c>
      <c r="AX955" s="12" t="str">
        <f t="shared" si="202"/>
        <v>ジャイアントスピンスーパーアルマジロごりむちゅうスーパーしこふみ</v>
      </c>
      <c r="AY955" s="12" t="str">
        <f t="shared" si="203"/>
        <v>ジャイアントスピンスーパーアルマジロごりむちゅうスーパーしこふみ</v>
      </c>
      <c r="AZ955" s="12" t="str">
        <f t="shared" si="204"/>
        <v>ジャイアントスピンスーパーアルマジロごりむちゅうスーパーしこふみ</v>
      </c>
      <c r="BA955" s="12" t="str">
        <f t="shared" si="205"/>
        <v>ジャイアントスピンスーパーアルマジロごりむちゅうスーパーしこふみ</v>
      </c>
      <c r="BB955" s="11" t="str">
        <f t="shared" si="206"/>
        <v>BBDRDRBB</v>
      </c>
      <c r="BC955" s="11" t="str">
        <f t="shared" si="207"/>
        <v>BBDRDRBB</v>
      </c>
      <c r="BD955" s="11" t="str">
        <f t="shared" si="208"/>
        <v>BBDRDRBB</v>
      </c>
      <c r="BE955" s="11" t="str">
        <f t="shared" si="209"/>
        <v>BBDRDRBB</v>
      </c>
    </row>
    <row r="956" spans="1:57" ht="11.25" hidden="1" customHeight="1">
      <c r="A956" s="6">
        <v>954</v>
      </c>
      <c r="B956" s="7" t="s">
        <v>2296</v>
      </c>
      <c r="C956" s="8" t="s">
        <v>2297</v>
      </c>
      <c r="D956" s="7" t="s">
        <v>72</v>
      </c>
      <c r="E956" s="7" t="s">
        <v>102</v>
      </c>
      <c r="F956" s="7" t="s">
        <v>82</v>
      </c>
      <c r="G956" s="9">
        <v>117</v>
      </c>
      <c r="H956" s="9">
        <v>95</v>
      </c>
      <c r="I956" s="9">
        <v>56</v>
      </c>
      <c r="J956" s="9">
        <v>54</v>
      </c>
      <c r="K956" s="9">
        <v>57</v>
      </c>
      <c r="L956" s="9">
        <v>56</v>
      </c>
      <c r="M956" s="9">
        <v>53</v>
      </c>
      <c r="N956" s="9">
        <v>56</v>
      </c>
      <c r="O956" s="9">
        <v>52</v>
      </c>
      <c r="P956" s="9">
        <v>32</v>
      </c>
      <c r="Q956" s="10">
        <v>106</v>
      </c>
      <c r="R956" s="11">
        <v>17</v>
      </c>
      <c r="S956" s="11">
        <v>1</v>
      </c>
      <c r="T956" s="11">
        <v>106</v>
      </c>
      <c r="U956" s="11">
        <v>103</v>
      </c>
      <c r="V956" s="11">
        <v>1</v>
      </c>
      <c r="W956" s="11">
        <v>102</v>
      </c>
      <c r="X956" s="11">
        <f t="shared" si="196"/>
        <v>436</v>
      </c>
      <c r="Y956" s="11">
        <f t="shared" si="197"/>
        <v>4755</v>
      </c>
      <c r="Z956" s="11">
        <f t="shared" si="198"/>
        <v>1115</v>
      </c>
      <c r="AA956" s="11">
        <f t="shared" si="199"/>
        <v>4230</v>
      </c>
      <c r="AB956" s="11">
        <f t="shared" si="200"/>
        <v>4230</v>
      </c>
      <c r="AC956" s="6">
        <f t="shared" si="201"/>
        <v>4835</v>
      </c>
      <c r="AD956" s="9" t="s">
        <v>147</v>
      </c>
      <c r="AE956" s="3" t="str">
        <f>IF(ISERROR(VLOOKUP($AD956,技まとめ!$A$1:$F$380,6,FALSE)),"－",VLOOKUP($AD956,技まとめ!$A$1:$F$380,6,FALSE))</f>
        <v>－</v>
      </c>
      <c r="AF956" s="3">
        <f>IF(ISERROR(VLOOKUP($AD956,技まとめ!$A$1:$F$380,3,FALSE)),"－",VLOOKUP($AD956,技まとめ!$A$1:$F$380,3,FALSE))</f>
        <v>0</v>
      </c>
      <c r="AG956" s="3">
        <f>IF(ISERROR(VLOOKUP($AD956,技まとめ!$A$1:$F$380,5,FALSE)),"－",VLOOKUP($AD956,技まとめ!$A$1:$F$380,5,FALSE))</f>
        <v>0</v>
      </c>
      <c r="AH956" s="3" t="str">
        <f>IF($E956=IF(ISERROR(VLOOKUP($AD956,技まとめ!$A$1:$F$380,4,FALSE)),"－",VLOOKUP($AD956,技まとめ!$A$1:$F$380,4,FALSE)),"一致","")</f>
        <v/>
      </c>
      <c r="AI956" s="9" t="s">
        <v>156</v>
      </c>
      <c r="AJ956" s="3" t="str">
        <f>IF(ISERROR(VLOOKUP($AI956,技まとめ!$A$1:$F$380,6,FALSE)),"－",VLOOKUP($AI956,技まとめ!$A$1:$F$380,6,FALSE))</f>
        <v>BB</v>
      </c>
      <c r="AK956" s="3">
        <f>IF(ISERROR(VLOOKUP($AI956,技まとめ!$A$1:$F$380,3,FALSE)),"－",VLOOKUP($AI956,技まとめ!$A$1:$F$380,3,FALSE))</f>
        <v>17</v>
      </c>
      <c r="AL956" s="3">
        <f>IF(ISERROR(VLOOKUP($AI956,技まとめ!$A$1:$F$380,5,FALSE)),"－",VLOOKUP($AI956,技まとめ!$A$1:$F$380,5,FALSE))</f>
        <v>20</v>
      </c>
      <c r="AM956" s="3" t="str">
        <f>IF($E956=IF(ISERROR(VLOOKUP($AI956,技まとめ!$A$1:$F$380,4,FALSE)),"－",VLOOKUP($AI956,技まとめ!$A$1:$F$380,4,FALSE)),"一致","")</f>
        <v>一致</v>
      </c>
      <c r="AN956" s="9" t="s">
        <v>366</v>
      </c>
      <c r="AO956" s="3" t="str">
        <f>IF(ISERROR(VLOOKUP($AN956,技まとめ!$A$1:$F$380,6,FALSE)),"－",VLOOKUP($AN956,技まとめ!$A$1:$F$380,6,FALSE))</f>
        <v>BL</v>
      </c>
      <c r="AP956" s="3">
        <f>IF(ISERROR(VLOOKUP($AN956,技まとめ!$A$1:$F$380,3,FALSE)),"－",VLOOKUP($AN956,技まとめ!$A$1:$F$380,3,FALSE))</f>
        <v>65</v>
      </c>
      <c r="AQ956" s="3">
        <f>IF(ISERROR(VLOOKUP($AN956,技まとめ!$A$1:$F$380,5,FALSE)),"－",VLOOKUP($AN956,技まとめ!$A$1:$F$380,5,FALSE))</f>
        <v>42</v>
      </c>
      <c r="AR956" s="3" t="str">
        <f>IF($E956=IF(ISERROR(VLOOKUP($AN956,技まとめ!$A$1:$F$380,4,FALSE)),"－",VLOOKUP($AN956,技まとめ!$A$1:$F$380,4,FALSE)),"一致","")</f>
        <v/>
      </c>
      <c r="AS956" s="9" t="s">
        <v>657</v>
      </c>
      <c r="AT956" s="3" t="str">
        <f>IF(ISERROR(VLOOKUP($AS956,技まとめ!$A$1:$F$380,6,FALSE)),"－",VLOOKUP($AS956,技まとめ!$A$1:$F$380,6,FALSE))</f>
        <v>BB</v>
      </c>
      <c r="AU956" s="3">
        <f>IF(ISERROR(VLOOKUP($AS956,技まとめ!$A$1:$F$380,3,FALSE)),"－",VLOOKUP($AS956,技まとめ!$A$1:$F$380,3,FALSE))</f>
        <v>85</v>
      </c>
      <c r="AV956" s="3">
        <f>IF(ISERROR(VLOOKUP($AS956,技まとめ!$A$1:$F$380,5,FALSE)),"－",VLOOKUP($AS956,技まとめ!$A$1:$F$380,5,FALSE))</f>
        <v>50</v>
      </c>
      <c r="AW956" s="3" t="str">
        <f>IF($E956=IF(ISERROR(VLOOKUP($AS956,技まとめ!$A$1:$F$380,4,FALSE)),"－",VLOOKUP($AS956,技まとめ!$A$1:$F$380,4,FALSE)),"一致","")</f>
        <v/>
      </c>
      <c r="AX956" s="12" t="str">
        <f t="shared" si="202"/>
        <v>やくびょうがみジャイアントスピンプロファイルゾーンロードローラタックル</v>
      </c>
      <c r="AY956" s="12" t="str">
        <f t="shared" si="203"/>
        <v>やくびょうがみジャイアントスピンプロファイルゾーンロードローラタックル</v>
      </c>
      <c r="AZ956" s="12" t="str">
        <f t="shared" si="204"/>
        <v>やくびょうがみジャイアントスピンプロファイルゾーンロードローラタックル</v>
      </c>
      <c r="BA956" s="12" t="str">
        <f t="shared" si="205"/>
        <v>やくびょうがみジャイアントスピンプロファイルゾーンロードローラタックル</v>
      </c>
      <c r="BB956" s="11" t="str">
        <f t="shared" si="206"/>
        <v>－BBBLBB</v>
      </c>
      <c r="BC956" s="11" t="str">
        <f t="shared" si="207"/>
        <v>－BBBLBB</v>
      </c>
      <c r="BD956" s="11" t="str">
        <f t="shared" si="208"/>
        <v>－BBBLBB</v>
      </c>
      <c r="BE956" s="11" t="str">
        <f t="shared" si="209"/>
        <v>－BBBLBB</v>
      </c>
    </row>
    <row r="957" spans="1:57" ht="11.25" hidden="1" customHeight="1">
      <c r="A957" s="6">
        <v>955</v>
      </c>
      <c r="B957" s="7" t="s">
        <v>2298</v>
      </c>
      <c r="C957" s="8" t="s">
        <v>2299</v>
      </c>
      <c r="D957" s="7" t="s">
        <v>72</v>
      </c>
      <c r="E957" s="7" t="s">
        <v>102</v>
      </c>
      <c r="F957" s="7" t="s">
        <v>82</v>
      </c>
      <c r="G957" s="9">
        <v>121</v>
      </c>
      <c r="H957" s="9">
        <v>104</v>
      </c>
      <c r="I957" s="9">
        <v>50</v>
      </c>
      <c r="J957" s="9">
        <v>50</v>
      </c>
      <c r="K957" s="9">
        <v>46</v>
      </c>
      <c r="L957" s="9">
        <v>50</v>
      </c>
      <c r="M957" s="9">
        <v>48</v>
      </c>
      <c r="N957" s="9">
        <v>46</v>
      </c>
      <c r="O957" s="9">
        <v>47</v>
      </c>
      <c r="P957" s="9">
        <v>86</v>
      </c>
      <c r="Q957" s="10">
        <v>100</v>
      </c>
      <c r="R957" s="11">
        <v>46</v>
      </c>
      <c r="S957" s="11">
        <v>1</v>
      </c>
      <c r="T957" s="11">
        <v>100</v>
      </c>
      <c r="U957" s="11">
        <v>98</v>
      </c>
      <c r="V957" s="11">
        <v>1</v>
      </c>
      <c r="W957" s="11">
        <v>97</v>
      </c>
      <c r="X957" s="11">
        <f t="shared" si="196"/>
        <v>443</v>
      </c>
      <c r="Y957" s="11">
        <f t="shared" si="197"/>
        <v>4490</v>
      </c>
      <c r="Z957" s="11">
        <f t="shared" si="198"/>
        <v>2105</v>
      </c>
      <c r="AA957" s="11">
        <f t="shared" si="199"/>
        <v>3995</v>
      </c>
      <c r="AB957" s="11">
        <f t="shared" si="200"/>
        <v>3995</v>
      </c>
      <c r="AC957" s="6">
        <f t="shared" si="201"/>
        <v>4715</v>
      </c>
      <c r="AD957" s="9" t="s">
        <v>423</v>
      </c>
      <c r="AE957" s="3" t="str">
        <f>IF(ISERROR(VLOOKUP($AD957,技まとめ!$A$1:$F$380,6,FALSE)),"－",VLOOKUP($AD957,技まとめ!$A$1:$F$380,6,FALSE))</f>
        <v>BL</v>
      </c>
      <c r="AF957" s="3">
        <f>IF(ISERROR(VLOOKUP($AD957,技まとめ!$A$1:$F$380,3,FALSE)),"－",VLOOKUP($AD957,技まとめ!$A$1:$F$380,3,FALSE))</f>
        <v>13</v>
      </c>
      <c r="AG957" s="3">
        <f>IF(ISERROR(VLOOKUP($AD957,技まとめ!$A$1:$F$380,5,FALSE)),"－",VLOOKUP($AD957,技まとめ!$A$1:$F$380,5,FALSE))</f>
        <v>20</v>
      </c>
      <c r="AH957" s="3" t="str">
        <f>IF($E957=IF(ISERROR(VLOOKUP($AD957,技まとめ!$A$1:$F$380,4,FALSE)),"－",VLOOKUP($AD957,技まとめ!$A$1:$F$380,4,FALSE)),"一致","")</f>
        <v/>
      </c>
      <c r="AI957" s="9" t="s">
        <v>490</v>
      </c>
      <c r="AJ957" s="3" t="str">
        <f>IF(ISERROR(VLOOKUP($AI957,技まとめ!$A$1:$F$380,6,FALSE)),"－",VLOOKUP($AI957,技まとめ!$A$1:$F$380,6,FALSE))</f>
        <v>P1</v>
      </c>
      <c r="AK957" s="3">
        <f>IF(ISERROR(VLOOKUP($AI957,技まとめ!$A$1:$F$380,3,FALSE)),"－",VLOOKUP($AI957,技まとめ!$A$1:$F$380,3,FALSE))</f>
        <v>18</v>
      </c>
      <c r="AL957" s="3">
        <f>IF(ISERROR(VLOOKUP($AI957,技まとめ!$A$1:$F$380,5,FALSE)),"－",VLOOKUP($AI957,技まとめ!$A$1:$F$380,5,FALSE))</f>
        <v>21</v>
      </c>
      <c r="AM957" s="3" t="str">
        <f>IF($E957=IF(ISERROR(VLOOKUP($AI957,技まとめ!$A$1:$F$380,4,FALSE)),"－",VLOOKUP($AI957,技まとめ!$A$1:$F$380,4,FALSE)),"一致","")</f>
        <v/>
      </c>
      <c r="AN957" s="9" t="s">
        <v>668</v>
      </c>
      <c r="AO957" s="3" t="str">
        <f>IF(ISERROR(VLOOKUP($AN957,技まとめ!$A$1:$F$380,6,FALSE)),"－",VLOOKUP($AN957,技まとめ!$A$1:$F$380,6,FALSE))</f>
        <v>BL</v>
      </c>
      <c r="AP957" s="3">
        <f>IF(ISERROR(VLOOKUP($AN957,技まとめ!$A$1:$F$380,3,FALSE)),"－",VLOOKUP($AN957,技まとめ!$A$1:$F$380,3,FALSE))</f>
        <v>46</v>
      </c>
      <c r="AQ957" s="3">
        <f>IF(ISERROR(VLOOKUP($AN957,技まとめ!$A$1:$F$380,5,FALSE)),"－",VLOOKUP($AN957,技まとめ!$A$1:$F$380,5,FALSE))</f>
        <v>33</v>
      </c>
      <c r="AR957" s="3" t="str">
        <f>IF($E957=IF(ISERROR(VLOOKUP($AN957,技まとめ!$A$1:$F$380,4,FALSE)),"－",VLOOKUP($AN957,技まとめ!$A$1:$F$380,4,FALSE)),"一致","")</f>
        <v>一致</v>
      </c>
      <c r="AS957" s="9" t="s">
        <v>671</v>
      </c>
      <c r="AT957" s="3" t="str">
        <f>IF(ISERROR(VLOOKUP($AS957,技まとめ!$A$1:$F$380,6,FALSE)),"－",VLOOKUP($AS957,技まとめ!$A$1:$F$380,6,FALSE))</f>
        <v>BL</v>
      </c>
      <c r="AU957" s="3">
        <f>IF(ISERROR(VLOOKUP($AS957,技まとめ!$A$1:$F$380,3,FALSE)),"－",VLOOKUP($AS957,技まとめ!$A$1:$F$380,3,FALSE))</f>
        <v>56</v>
      </c>
      <c r="AV957" s="3">
        <f>IF(ISERROR(VLOOKUP($AS957,技まとめ!$A$1:$F$380,5,FALSE)),"－",VLOOKUP($AS957,技まとめ!$A$1:$F$380,5,FALSE))</f>
        <v>39</v>
      </c>
      <c r="AW957" s="3" t="str">
        <f>IF($E957=IF(ISERROR(VLOOKUP($AS957,技まとめ!$A$1:$F$380,4,FALSE)),"－",VLOOKUP($AS957,技まとめ!$A$1:$F$380,4,FALSE)),"一致","")</f>
        <v>一致</v>
      </c>
      <c r="AX957" s="12" t="str">
        <f t="shared" si="202"/>
        <v>コイルターンまきわりチョップじばしりかえんフレイムダンス</v>
      </c>
      <c r="AY957" s="12" t="str">
        <f t="shared" si="203"/>
        <v>コイルターンまきわりチョップじばしりかえんフレイムダンス</v>
      </c>
      <c r="AZ957" s="12" t="str">
        <f t="shared" si="204"/>
        <v>コイルターンまきわりチョップじばしりかえんフレイムダンス</v>
      </c>
      <c r="BA957" s="12" t="str">
        <f t="shared" si="205"/>
        <v>コイルターンまきわりチョップじばしりかえんフレイムダンス</v>
      </c>
      <c r="BB957" s="11" t="str">
        <f t="shared" si="206"/>
        <v>BLP1BLBL</v>
      </c>
      <c r="BC957" s="11" t="str">
        <f t="shared" si="207"/>
        <v>BLP1BLBL</v>
      </c>
      <c r="BD957" s="11" t="str">
        <f t="shared" si="208"/>
        <v>BLP1BLBL</v>
      </c>
      <c r="BE957" s="11" t="str">
        <f t="shared" si="209"/>
        <v>BLP1BLBL</v>
      </c>
    </row>
    <row r="958" spans="1:57" ht="11.25" hidden="1" customHeight="1">
      <c r="A958" s="6">
        <v>956</v>
      </c>
      <c r="B958" s="7" t="s">
        <v>2300</v>
      </c>
      <c r="C958" s="8" t="s">
        <v>2301</v>
      </c>
      <c r="D958" s="7" t="s">
        <v>72</v>
      </c>
      <c r="E958" s="7" t="s">
        <v>95</v>
      </c>
      <c r="F958" s="7" t="s">
        <v>128</v>
      </c>
      <c r="G958" s="9">
        <v>121</v>
      </c>
      <c r="H958" s="9">
        <v>98</v>
      </c>
      <c r="I958" s="9">
        <v>46</v>
      </c>
      <c r="J958" s="9">
        <v>49</v>
      </c>
      <c r="K958" s="9">
        <v>52</v>
      </c>
      <c r="L958" s="9">
        <v>51</v>
      </c>
      <c r="M958" s="9">
        <v>47</v>
      </c>
      <c r="N958" s="9">
        <v>52</v>
      </c>
      <c r="O958" s="9">
        <v>49</v>
      </c>
      <c r="P958" s="9">
        <v>79</v>
      </c>
      <c r="Q958" s="10">
        <v>96</v>
      </c>
      <c r="R958" s="11">
        <v>50</v>
      </c>
      <c r="S958" s="11">
        <v>1</v>
      </c>
      <c r="T958" s="11">
        <v>101</v>
      </c>
      <c r="U958" s="11">
        <v>97</v>
      </c>
      <c r="V958" s="11">
        <v>1</v>
      </c>
      <c r="W958" s="11">
        <v>99</v>
      </c>
      <c r="X958" s="11">
        <f t="shared" si="196"/>
        <v>445</v>
      </c>
      <c r="Y958" s="11">
        <f t="shared" si="197"/>
        <v>4340</v>
      </c>
      <c r="Z958" s="11">
        <f t="shared" si="198"/>
        <v>2255</v>
      </c>
      <c r="AA958" s="11">
        <f t="shared" si="199"/>
        <v>4040</v>
      </c>
      <c r="AB958" s="11">
        <f t="shared" si="200"/>
        <v>4040</v>
      </c>
      <c r="AC958" s="6">
        <f t="shared" si="201"/>
        <v>4785</v>
      </c>
      <c r="AD958" s="9" t="s">
        <v>543</v>
      </c>
      <c r="AE958" s="3" t="str">
        <f>IF(ISERROR(VLOOKUP($AD958,技まとめ!$A$1:$F$380,6,FALSE)),"－",VLOOKUP($AD958,技まとめ!$A$1:$F$380,6,FALSE))</f>
        <v>SC</v>
      </c>
      <c r="AF958" s="3">
        <f>IF(ISERROR(VLOOKUP($AD958,技まとめ!$A$1:$F$380,3,FALSE)),"－",VLOOKUP($AD958,技まとめ!$A$1:$F$380,3,FALSE))</f>
        <v>25</v>
      </c>
      <c r="AG958" s="3">
        <f>IF(ISERROR(VLOOKUP($AD958,技まとめ!$A$1:$F$380,5,FALSE)),"－",VLOOKUP($AD958,技まとめ!$A$1:$F$380,5,FALSE))</f>
        <v>20</v>
      </c>
      <c r="AH958" s="3" t="str">
        <f>IF($E958=IF(ISERROR(VLOOKUP($AD958,技まとめ!$A$1:$F$380,4,FALSE)),"－",VLOOKUP($AD958,技まとめ!$A$1:$F$380,4,FALSE)),"一致","")</f>
        <v/>
      </c>
      <c r="AI958" s="9" t="s">
        <v>5013</v>
      </c>
      <c r="AJ958" s="3" t="str">
        <f>IF(ISERROR(VLOOKUP($AI958,技まとめ!$A$1:$F$380,6,FALSE)),"－",VLOOKUP($AI958,技まとめ!$A$1:$F$380,6,FALSE))</f>
        <v>－</v>
      </c>
      <c r="AK958" s="3">
        <f>IF(ISERROR(VLOOKUP($AI958,技まとめ!$A$1:$F$380,3,FALSE)),"－",VLOOKUP($AI958,技まとめ!$A$1:$F$380,3,FALSE))</f>
        <v>0</v>
      </c>
      <c r="AL958" s="3">
        <f>IF(ISERROR(VLOOKUP($AI958,技まとめ!$A$1:$F$380,5,FALSE)),"－",VLOOKUP($AI958,技まとめ!$A$1:$F$380,5,FALSE))</f>
        <v>0</v>
      </c>
      <c r="AM958" s="3" t="str">
        <f>IF($E958=IF(ISERROR(VLOOKUP($AI958,技まとめ!$A$1:$F$380,4,FALSE)),"－",VLOOKUP($AI958,技まとめ!$A$1:$F$380,4,FALSE)),"一致","")</f>
        <v/>
      </c>
      <c r="AN958" s="9" t="s">
        <v>369</v>
      </c>
      <c r="AO958" s="3" t="str">
        <f>IF(ISERROR(VLOOKUP($AN958,技まとめ!$A$1:$F$380,6,FALSE)),"－",VLOOKUP($AN958,技まとめ!$A$1:$F$380,6,FALSE))</f>
        <v>NS</v>
      </c>
      <c r="AP958" s="3">
        <f>IF(ISERROR(VLOOKUP($AN958,技まとめ!$A$1:$F$380,3,FALSE)),"－",VLOOKUP($AN958,技まとめ!$A$1:$F$380,3,FALSE))</f>
        <v>90</v>
      </c>
      <c r="AQ958" s="3">
        <f>IF(ISERROR(VLOOKUP($AN958,技まとめ!$A$1:$F$380,5,FALSE)),"－",VLOOKUP($AN958,技まとめ!$A$1:$F$380,5,FALSE))</f>
        <v>49</v>
      </c>
      <c r="AR958" s="3" t="str">
        <f>IF($E958=IF(ISERROR(VLOOKUP($AN958,技まとめ!$A$1:$F$380,4,FALSE)),"－",VLOOKUP($AN958,技まとめ!$A$1:$F$380,4,FALSE)),"一致","")</f>
        <v/>
      </c>
      <c r="AS958" s="9" t="s">
        <v>269</v>
      </c>
      <c r="AT958" s="3" t="str">
        <f>IF(ISERROR(VLOOKUP($AS958,技まとめ!$A$1:$F$380,6,FALSE)),"－",VLOOKUP($AS958,技まとめ!$A$1:$F$380,6,FALSE))</f>
        <v>DR</v>
      </c>
      <c r="AU958" s="3">
        <f>IF(ISERROR(VLOOKUP($AS958,技まとめ!$A$1:$F$380,3,FALSE)),"－",VLOOKUP($AS958,技まとめ!$A$1:$F$380,3,FALSE))</f>
        <v>19</v>
      </c>
      <c r="AV958" s="3">
        <f>IF(ISERROR(VLOOKUP($AS958,技まとめ!$A$1:$F$380,5,FALSE)),"－",VLOOKUP($AS958,技まとめ!$A$1:$F$380,5,FALSE))</f>
        <v>20</v>
      </c>
      <c r="AW958" s="3" t="str">
        <f>IF($E958=IF(ISERROR(VLOOKUP($AS958,技まとめ!$A$1:$F$380,4,FALSE)),"－",VLOOKUP($AS958,技まとめ!$A$1:$F$380,4,FALSE)),"一致","")</f>
        <v/>
      </c>
      <c r="AX958" s="12" t="str">
        <f t="shared" si="202"/>
        <v>スピニングシュートセツヤク！スリングショットどくぎりのじゅつ</v>
      </c>
      <c r="AY958" s="12" t="str">
        <f t="shared" si="203"/>
        <v>スピニングシュートセツヤク！スリングショットどくぎりのじゅつ</v>
      </c>
      <c r="AZ958" s="12" t="str">
        <f t="shared" si="204"/>
        <v>スピニングシュートセツヤク！スリングショットどくぎりのじゅつ</v>
      </c>
      <c r="BA958" s="12" t="str">
        <f t="shared" si="205"/>
        <v>スピニングシュートセツヤク！スリングショットどくぎりのじゅつ</v>
      </c>
      <c r="BB958" s="11" t="str">
        <f t="shared" si="206"/>
        <v>SC－NSDR</v>
      </c>
      <c r="BC958" s="11" t="str">
        <f t="shared" si="207"/>
        <v>SC－NSDR</v>
      </c>
      <c r="BD958" s="11" t="str">
        <f t="shared" si="208"/>
        <v>SC－NSDR</v>
      </c>
      <c r="BE958" s="11" t="str">
        <f t="shared" si="209"/>
        <v>SC－NSDR</v>
      </c>
    </row>
    <row r="959" spans="1:57" ht="11.25" hidden="1" customHeight="1">
      <c r="A959" s="6">
        <v>957</v>
      </c>
      <c r="B959" s="7" t="s">
        <v>2302</v>
      </c>
      <c r="C959" s="8" t="s">
        <v>2303</v>
      </c>
      <c r="D959" s="7" t="s">
        <v>72</v>
      </c>
      <c r="E959" s="7" t="s">
        <v>81</v>
      </c>
      <c r="F959" s="7" t="s">
        <v>128</v>
      </c>
      <c r="G959" s="9">
        <v>99</v>
      </c>
      <c r="H959" s="9">
        <v>126</v>
      </c>
      <c r="I959" s="9">
        <v>51</v>
      </c>
      <c r="J959" s="9">
        <v>51</v>
      </c>
      <c r="K959" s="9">
        <v>51</v>
      </c>
      <c r="L959" s="9">
        <v>52</v>
      </c>
      <c r="M959" s="9">
        <v>56</v>
      </c>
      <c r="N959" s="9">
        <v>53</v>
      </c>
      <c r="O959" s="9">
        <v>53</v>
      </c>
      <c r="P959" s="9">
        <v>64</v>
      </c>
      <c r="Q959" s="10">
        <v>101</v>
      </c>
      <c r="R959" s="11">
        <v>37</v>
      </c>
      <c r="S959" s="11">
        <v>1</v>
      </c>
      <c r="T959" s="11">
        <v>102</v>
      </c>
      <c r="U959" s="11">
        <v>106</v>
      </c>
      <c r="V959" s="11">
        <v>1</v>
      </c>
      <c r="W959" s="11">
        <v>103</v>
      </c>
      <c r="X959" s="11">
        <f t="shared" si="196"/>
        <v>451</v>
      </c>
      <c r="Y959" s="11">
        <f t="shared" si="197"/>
        <v>4560</v>
      </c>
      <c r="Z959" s="11">
        <f t="shared" si="198"/>
        <v>1820</v>
      </c>
      <c r="AA959" s="11">
        <f t="shared" si="199"/>
        <v>4095</v>
      </c>
      <c r="AB959" s="11">
        <f t="shared" si="200"/>
        <v>4095</v>
      </c>
      <c r="AC959" s="6">
        <f t="shared" si="201"/>
        <v>4780</v>
      </c>
      <c r="AD959" s="9" t="s">
        <v>721</v>
      </c>
      <c r="AE959" s="3" t="str">
        <f>IF(ISERROR(VLOOKUP($AD959,技まとめ!$A$1:$F$380,6,FALSE)),"－",VLOOKUP($AD959,技まとめ!$A$1:$F$380,6,FALSE))</f>
        <v>BS</v>
      </c>
      <c r="AF959" s="3">
        <f>IF(ISERROR(VLOOKUP($AD959,技まとめ!$A$1:$F$380,3,FALSE)),"－",VLOOKUP($AD959,技まとめ!$A$1:$F$380,3,FALSE))</f>
        <v>48</v>
      </c>
      <c r="AG959" s="3">
        <f>IF(ISERROR(VLOOKUP($AD959,技まとめ!$A$1:$F$380,5,FALSE)),"－",VLOOKUP($AD959,技まとめ!$A$1:$F$380,5,FALSE))</f>
        <v>28</v>
      </c>
      <c r="AH959" s="3" t="str">
        <f>IF($E959=IF(ISERROR(VLOOKUP($AD959,技まとめ!$A$1:$F$380,4,FALSE)),"－",VLOOKUP($AD959,技まとめ!$A$1:$F$380,4,FALSE)),"一致","")</f>
        <v/>
      </c>
      <c r="AI959" s="9" t="s">
        <v>339</v>
      </c>
      <c r="AJ959" s="3" t="str">
        <f>IF(ISERROR(VLOOKUP($AI959,技まとめ!$A$1:$F$380,6,FALSE)),"－",VLOOKUP($AI959,技まとめ!$A$1:$F$380,6,FALSE))</f>
        <v>NS</v>
      </c>
      <c r="AK959" s="3">
        <f>IF(ISERROR(VLOOKUP($AI959,技まとめ!$A$1:$F$380,3,FALSE)),"－",VLOOKUP($AI959,技まとめ!$A$1:$F$380,3,FALSE))</f>
        <v>42</v>
      </c>
      <c r="AL959" s="3">
        <f>IF(ISERROR(VLOOKUP($AI959,技まとめ!$A$1:$F$380,5,FALSE)),"－",VLOOKUP($AI959,技まとめ!$A$1:$F$380,5,FALSE))</f>
        <v>28</v>
      </c>
      <c r="AM959" s="3" t="str">
        <f>IF($E959=IF(ISERROR(VLOOKUP($AI959,技まとめ!$A$1:$F$380,4,FALSE)),"－",VLOOKUP($AI959,技まとめ!$A$1:$F$380,4,FALSE)),"一致","")</f>
        <v/>
      </c>
      <c r="AN959" s="9" t="s">
        <v>686</v>
      </c>
      <c r="AO959" s="3" t="str">
        <f>IF(ISERROR(VLOOKUP($AN959,技まとめ!$A$1:$F$380,6,FALSE)),"－",VLOOKUP($AN959,技まとめ!$A$1:$F$380,6,FALSE))</f>
        <v>DR</v>
      </c>
      <c r="AP959" s="3">
        <f>IF(ISERROR(VLOOKUP($AN959,技まとめ!$A$1:$F$380,3,FALSE)),"－",VLOOKUP($AN959,技まとめ!$A$1:$F$380,3,FALSE))</f>
        <v>34</v>
      </c>
      <c r="AQ959" s="3">
        <f>IF(ISERROR(VLOOKUP($AN959,技まとめ!$A$1:$F$380,5,FALSE)),"－",VLOOKUP($AN959,技まとめ!$A$1:$F$380,5,FALSE))</f>
        <v>27</v>
      </c>
      <c r="AR959" s="3" t="str">
        <f>IF($E959=IF(ISERROR(VLOOKUP($AN959,技まとめ!$A$1:$F$380,4,FALSE)),"－",VLOOKUP($AN959,技まとめ!$A$1:$F$380,4,FALSE)),"一致","")</f>
        <v/>
      </c>
      <c r="AS959" s="9" t="s">
        <v>247</v>
      </c>
      <c r="AT959" s="3" t="str">
        <f>IF(ISERROR(VLOOKUP($AS959,技まとめ!$A$1:$F$380,6,FALSE)),"－",VLOOKUP($AS959,技まとめ!$A$1:$F$380,6,FALSE))</f>
        <v>NS</v>
      </c>
      <c r="AU959" s="3">
        <f>IF(ISERROR(VLOOKUP($AS959,技まとめ!$A$1:$F$380,3,FALSE)),"－",VLOOKUP($AS959,技まとめ!$A$1:$F$380,3,FALSE))</f>
        <v>72</v>
      </c>
      <c r="AV959" s="3">
        <f>IF(ISERROR(VLOOKUP($AS959,技まとめ!$A$1:$F$380,5,FALSE)),"－",VLOOKUP($AS959,技まとめ!$A$1:$F$380,5,FALSE))</f>
        <v>40</v>
      </c>
      <c r="AW959" s="3" t="str">
        <f>IF($E959=IF(ISERROR(VLOOKUP($AS959,技まとめ!$A$1:$F$380,4,FALSE)),"－",VLOOKUP($AS959,技まとめ!$A$1:$F$380,4,FALSE)),"一致","")</f>
        <v/>
      </c>
      <c r="AX959" s="12" t="str">
        <f t="shared" si="202"/>
        <v>メガトンヘッドラン・ボール・ランヒートタックルガニメデプロトン</v>
      </c>
      <c r="AY959" s="12" t="str">
        <f t="shared" si="203"/>
        <v>メガトンヘッドラン・ボール・ランヒートタックルガニメデプロトン</v>
      </c>
      <c r="AZ959" s="12" t="str">
        <f t="shared" si="204"/>
        <v>メガトンヘッドラン・ボール・ランヒートタックルガニメデプロトン</v>
      </c>
      <c r="BA959" s="12" t="str">
        <f t="shared" si="205"/>
        <v>メガトンヘッドラン・ボール・ランヒートタックルガニメデプロトン</v>
      </c>
      <c r="BB959" s="11" t="str">
        <f t="shared" si="206"/>
        <v>BSNSDRNS</v>
      </c>
      <c r="BC959" s="11" t="str">
        <f t="shared" si="207"/>
        <v>BSNSDRNS</v>
      </c>
      <c r="BD959" s="11" t="str">
        <f t="shared" si="208"/>
        <v>BSNSDRNS</v>
      </c>
      <c r="BE959" s="11" t="str">
        <f t="shared" si="209"/>
        <v>BSNSDRNS</v>
      </c>
    </row>
    <row r="960" spans="1:57" ht="11.25" hidden="1" customHeight="1">
      <c r="A960" s="6">
        <v>958</v>
      </c>
      <c r="B960" s="7" t="s">
        <v>2304</v>
      </c>
      <c r="C960" s="8" t="s">
        <v>2305</v>
      </c>
      <c r="D960" s="7" t="s">
        <v>72</v>
      </c>
      <c r="E960" s="7" t="s">
        <v>95</v>
      </c>
      <c r="F960" s="7" t="s">
        <v>109</v>
      </c>
      <c r="G960" s="9">
        <v>114</v>
      </c>
      <c r="H960" s="9">
        <v>108</v>
      </c>
      <c r="I960" s="9">
        <v>48</v>
      </c>
      <c r="J960" s="9">
        <v>53</v>
      </c>
      <c r="K960" s="9">
        <v>61</v>
      </c>
      <c r="L960" s="9">
        <v>48</v>
      </c>
      <c r="M960" s="9">
        <v>54</v>
      </c>
      <c r="N960" s="9">
        <v>57</v>
      </c>
      <c r="O960" s="9">
        <v>54</v>
      </c>
      <c r="P960" s="9">
        <v>61</v>
      </c>
      <c r="Q960" s="10">
        <v>98</v>
      </c>
      <c r="R960" s="11">
        <v>50</v>
      </c>
      <c r="S960" s="11">
        <v>1</v>
      </c>
      <c r="T960" s="11">
        <v>98</v>
      </c>
      <c r="U960" s="11">
        <v>104</v>
      </c>
      <c r="V960" s="11">
        <v>1</v>
      </c>
      <c r="W960" s="11">
        <v>104</v>
      </c>
      <c r="X960" s="11">
        <f t="shared" si="196"/>
        <v>456</v>
      </c>
      <c r="Y960" s="11">
        <f t="shared" si="197"/>
        <v>4445</v>
      </c>
      <c r="Z960" s="11">
        <f t="shared" si="198"/>
        <v>2280</v>
      </c>
      <c r="AA960" s="11">
        <f t="shared" si="199"/>
        <v>3960</v>
      </c>
      <c r="AB960" s="11">
        <f t="shared" si="200"/>
        <v>3960</v>
      </c>
      <c r="AC960" s="6">
        <f t="shared" si="201"/>
        <v>4690</v>
      </c>
      <c r="AD960" s="9" t="s">
        <v>111</v>
      </c>
      <c r="AE960" s="3" t="str">
        <f>IF(ISERROR(VLOOKUP($AD960,技まとめ!$A$1:$F$380,6,FALSE)),"－",VLOOKUP($AD960,技まとめ!$A$1:$F$380,6,FALSE))</f>
        <v>SC</v>
      </c>
      <c r="AF960" s="3">
        <f>IF(ISERROR(VLOOKUP($AD960,技まとめ!$A$1:$F$380,3,FALSE)),"－",VLOOKUP($AD960,技まとめ!$A$1:$F$380,3,FALSE))</f>
        <v>23</v>
      </c>
      <c r="AG960" s="3">
        <f>IF(ISERROR(VLOOKUP($AD960,技まとめ!$A$1:$F$380,5,FALSE)),"－",VLOOKUP($AD960,技まとめ!$A$1:$F$380,5,FALSE))</f>
        <v>20</v>
      </c>
      <c r="AH960" s="3" t="str">
        <f>IF($E960=IF(ISERROR(VLOOKUP($AD960,技まとめ!$A$1:$F$380,4,FALSE)),"－",VLOOKUP($AD960,技まとめ!$A$1:$F$380,4,FALSE)),"一致","")</f>
        <v>一致</v>
      </c>
      <c r="AI960" s="9" t="s">
        <v>214</v>
      </c>
      <c r="AJ960" s="3" t="str">
        <f>IF(ISERROR(VLOOKUP($AI960,技まとめ!$A$1:$F$380,6,FALSE)),"－",VLOOKUP($AI960,技まとめ!$A$1:$F$380,6,FALSE))</f>
        <v>DR</v>
      </c>
      <c r="AK960" s="3">
        <f>IF(ISERROR(VLOOKUP($AI960,技まとめ!$A$1:$F$380,3,FALSE)),"－",VLOOKUP($AI960,技まとめ!$A$1:$F$380,3,FALSE))</f>
        <v>27</v>
      </c>
      <c r="AL960" s="3">
        <f>IF(ISERROR(VLOOKUP($AI960,技まとめ!$A$1:$F$380,5,FALSE)),"－",VLOOKUP($AI960,技まとめ!$A$1:$F$380,5,FALSE))</f>
        <v>25</v>
      </c>
      <c r="AM960" s="3" t="str">
        <f>IF($E960=IF(ISERROR(VLOOKUP($AI960,技まとめ!$A$1:$F$380,4,FALSE)),"－",VLOOKUP($AI960,技まとめ!$A$1:$F$380,4,FALSE)),"一致","")</f>
        <v/>
      </c>
      <c r="AN960" s="9" t="s">
        <v>346</v>
      </c>
      <c r="AO960" s="3" t="str">
        <f>IF(ISERROR(VLOOKUP($AN960,技まとめ!$A$1:$F$380,6,FALSE)),"－",VLOOKUP($AN960,技まとめ!$A$1:$F$380,6,FALSE))</f>
        <v>LS</v>
      </c>
      <c r="AP960" s="3">
        <f>IF(ISERROR(VLOOKUP($AN960,技まとめ!$A$1:$F$380,3,FALSE)),"－",VLOOKUP($AN960,技まとめ!$A$1:$F$380,3,FALSE))</f>
        <v>51</v>
      </c>
      <c r="AQ960" s="3">
        <f>IF(ISERROR(VLOOKUP($AN960,技まとめ!$A$1:$F$380,5,FALSE)),"－",VLOOKUP($AN960,技まとめ!$A$1:$F$380,5,FALSE))</f>
        <v>37</v>
      </c>
      <c r="AR960" s="3" t="str">
        <f>IF($E960=IF(ISERROR(VLOOKUP($AN960,技まとめ!$A$1:$F$380,4,FALSE)),"－",VLOOKUP($AN960,技まとめ!$A$1:$F$380,4,FALSE)),"一致","")</f>
        <v/>
      </c>
      <c r="AS960" s="9" t="s">
        <v>635</v>
      </c>
      <c r="AT960" s="3" t="str">
        <f>IF(ISERROR(VLOOKUP($AS960,技まとめ!$A$1:$F$380,6,FALSE)),"－",VLOOKUP($AS960,技まとめ!$A$1:$F$380,6,FALSE))</f>
        <v>DR</v>
      </c>
      <c r="AU960" s="3">
        <f>IF(ISERROR(VLOOKUP($AS960,技まとめ!$A$1:$F$380,3,FALSE)),"－",VLOOKUP($AS960,技まとめ!$A$1:$F$380,3,FALSE))</f>
        <v>58</v>
      </c>
      <c r="AV960" s="3">
        <f>IF(ISERROR(VLOOKUP($AS960,技まとめ!$A$1:$F$380,5,FALSE)),"－",VLOOKUP($AS960,技まとめ!$A$1:$F$380,5,FALSE))</f>
        <v>39</v>
      </c>
      <c r="AW960" s="3" t="str">
        <f>IF($E960=IF(ISERROR(VLOOKUP($AS960,技まとめ!$A$1:$F$380,4,FALSE)),"－",VLOOKUP($AS960,技まとめ!$A$1:$F$380,4,FALSE)),"一致","")</f>
        <v/>
      </c>
      <c r="AX960" s="12" t="str">
        <f t="shared" si="202"/>
        <v>ローリングキックムーンサルトレインボーループオーロラドリブル</v>
      </c>
      <c r="AY960" s="12" t="str">
        <f t="shared" si="203"/>
        <v>ローリングキックムーンサルトレインボーループオーロラドリブル</v>
      </c>
      <c r="AZ960" s="12" t="str">
        <f t="shared" si="204"/>
        <v>ローリングキックムーンサルトレインボーループオーロラドリブル</v>
      </c>
      <c r="BA960" s="12" t="str">
        <f t="shared" si="205"/>
        <v>ローリングキックムーンサルトレインボーループオーロラドリブル</v>
      </c>
      <c r="BB960" s="11" t="str">
        <f t="shared" si="206"/>
        <v>SCDRLSDR</v>
      </c>
      <c r="BC960" s="11" t="str">
        <f t="shared" si="207"/>
        <v>SCDRLSDR</v>
      </c>
      <c r="BD960" s="11" t="str">
        <f t="shared" si="208"/>
        <v>SCDRLSDR</v>
      </c>
      <c r="BE960" s="11" t="str">
        <f t="shared" si="209"/>
        <v>SCDRLSDR</v>
      </c>
    </row>
    <row r="961" spans="1:57" ht="11.25" hidden="1" customHeight="1">
      <c r="A961" s="6">
        <v>959</v>
      </c>
      <c r="B961" s="7" t="s">
        <v>2306</v>
      </c>
      <c r="C961" s="8" t="s">
        <v>2307</v>
      </c>
      <c r="D961" s="7" t="s">
        <v>72</v>
      </c>
      <c r="E961" s="7" t="s">
        <v>102</v>
      </c>
      <c r="F961" s="7" t="s">
        <v>82</v>
      </c>
      <c r="G961" s="9">
        <v>90</v>
      </c>
      <c r="H961" s="9">
        <v>128</v>
      </c>
      <c r="I961" s="9">
        <v>51</v>
      </c>
      <c r="J961" s="9">
        <v>53</v>
      </c>
      <c r="K961" s="9">
        <v>56</v>
      </c>
      <c r="L961" s="9">
        <v>56</v>
      </c>
      <c r="M961" s="9">
        <v>59</v>
      </c>
      <c r="N961" s="9">
        <v>55</v>
      </c>
      <c r="O961" s="9">
        <v>51</v>
      </c>
      <c r="P961" s="9">
        <v>28</v>
      </c>
      <c r="Q961" s="10">
        <v>101</v>
      </c>
      <c r="R961" s="11">
        <v>10</v>
      </c>
      <c r="S961" s="11">
        <v>1</v>
      </c>
      <c r="T961" s="11">
        <v>106</v>
      </c>
      <c r="U961" s="11">
        <v>109</v>
      </c>
      <c r="V961" s="11">
        <v>1</v>
      </c>
      <c r="W961" s="11">
        <v>101</v>
      </c>
      <c r="X961" s="11">
        <f t="shared" si="196"/>
        <v>429</v>
      </c>
      <c r="Y961" s="11">
        <f t="shared" si="197"/>
        <v>4550</v>
      </c>
      <c r="Z961" s="11">
        <f t="shared" si="198"/>
        <v>865</v>
      </c>
      <c r="AA961" s="11">
        <f t="shared" si="199"/>
        <v>4225</v>
      </c>
      <c r="AB961" s="11">
        <f t="shared" si="200"/>
        <v>4225</v>
      </c>
      <c r="AC961" s="6">
        <f t="shared" si="201"/>
        <v>4795</v>
      </c>
      <c r="AD961" s="9" t="s">
        <v>309</v>
      </c>
      <c r="AE961" s="3" t="str">
        <f>IF(ISERROR(VLOOKUP($AD961,技まとめ!$A$1:$F$380,6,FALSE)),"－",VLOOKUP($AD961,技まとめ!$A$1:$F$380,6,FALSE))</f>
        <v>BB</v>
      </c>
      <c r="AF961" s="3">
        <f>IF(ISERROR(VLOOKUP($AD961,技まとめ!$A$1:$F$380,3,FALSE)),"－",VLOOKUP($AD961,技まとめ!$A$1:$F$380,3,FALSE))</f>
        <v>23</v>
      </c>
      <c r="AG961" s="3">
        <f>IF(ISERROR(VLOOKUP($AD961,技まとめ!$A$1:$F$380,5,FALSE)),"－",VLOOKUP($AD961,技まとめ!$A$1:$F$380,5,FALSE))</f>
        <v>20</v>
      </c>
      <c r="AH961" s="3" t="str">
        <f>IF($E961=IF(ISERROR(VLOOKUP($AD961,技まとめ!$A$1:$F$380,4,FALSE)),"－",VLOOKUP($AD961,技まとめ!$A$1:$F$380,4,FALSE)),"一致","")</f>
        <v/>
      </c>
      <c r="AI961" s="9" t="s">
        <v>123</v>
      </c>
      <c r="AJ961" s="3" t="str">
        <f>IF(ISERROR(VLOOKUP($AI961,技まとめ!$A$1:$F$380,6,FALSE)),"－",VLOOKUP($AI961,技まとめ!$A$1:$F$380,6,FALSE))</f>
        <v>DR</v>
      </c>
      <c r="AK961" s="3">
        <f>IF(ISERROR(VLOOKUP($AI961,技まとめ!$A$1:$F$380,3,FALSE)),"－",VLOOKUP($AI961,技まとめ!$A$1:$F$380,3,FALSE))</f>
        <v>36</v>
      </c>
      <c r="AL961" s="3">
        <f>IF(ISERROR(VLOOKUP($AI961,技まとめ!$A$1:$F$380,5,FALSE)),"－",VLOOKUP($AI961,技まとめ!$A$1:$F$380,5,FALSE))</f>
        <v>27</v>
      </c>
      <c r="AM961" s="3" t="str">
        <f>IF($E961=IF(ISERROR(VLOOKUP($AI961,技まとめ!$A$1:$F$380,4,FALSE)),"－",VLOOKUP($AI961,技まとめ!$A$1:$F$380,4,FALSE)),"一致","")</f>
        <v/>
      </c>
      <c r="AN961" s="9" t="s">
        <v>116</v>
      </c>
      <c r="AO961" s="3" t="str">
        <f>IF(ISERROR(VLOOKUP($AN961,技まとめ!$A$1:$F$380,6,FALSE)),"－",VLOOKUP($AN961,技まとめ!$A$1:$F$380,6,FALSE))</f>
        <v>DR</v>
      </c>
      <c r="AP961" s="3">
        <f>IF(ISERROR(VLOOKUP($AN961,技まとめ!$A$1:$F$380,3,FALSE)),"－",VLOOKUP($AN961,技まとめ!$A$1:$F$380,3,FALSE))</f>
        <v>63</v>
      </c>
      <c r="AQ961" s="3">
        <f>IF(ISERROR(VLOOKUP($AN961,技まとめ!$A$1:$F$380,5,FALSE)),"－",VLOOKUP($AN961,技まとめ!$A$1:$F$380,5,FALSE))</f>
        <v>42</v>
      </c>
      <c r="AR961" s="3" t="str">
        <f>IF($E961=IF(ISERROR(VLOOKUP($AN961,技まとめ!$A$1:$F$380,4,FALSE)),"－",VLOOKUP($AN961,技まとめ!$A$1:$F$380,4,FALSE)),"一致","")</f>
        <v>一致</v>
      </c>
      <c r="AS961" s="9" t="s">
        <v>363</v>
      </c>
      <c r="AT961" s="3" t="str">
        <f>IF(ISERROR(VLOOKUP($AS961,技まとめ!$A$1:$F$380,6,FALSE)),"－",VLOOKUP($AS961,技まとめ!$A$1:$F$380,6,FALSE))</f>
        <v>BL</v>
      </c>
      <c r="AU961" s="3">
        <f>IF(ISERROR(VLOOKUP($AS961,技まとめ!$A$1:$F$380,3,FALSE)),"－",VLOOKUP($AS961,技まとめ!$A$1:$F$380,3,FALSE))</f>
        <v>102</v>
      </c>
      <c r="AV961" s="3">
        <f>IF(ISERROR(VLOOKUP($AS961,技まとめ!$A$1:$F$380,5,FALSE)),"－",VLOOKUP($AS961,技まとめ!$A$1:$F$380,5,FALSE))</f>
        <v>57</v>
      </c>
      <c r="AW961" s="3" t="str">
        <f>IF($E961=IF(ISERROR(VLOOKUP($AS961,技まとめ!$A$1:$F$380,4,FALSE)),"－",VLOOKUP($AS961,技まとめ!$A$1:$F$380,4,FALSE)),"一致","")</f>
        <v>一致</v>
      </c>
      <c r="AX961" s="12" t="str">
        <f t="shared" si="202"/>
        <v>ホーントレインごりむちゅうれっぷうダッシュマッドエクスプレス</v>
      </c>
      <c r="AY961" s="12" t="str">
        <f t="shared" si="203"/>
        <v>ホーントレインごりむちゅうれっぷうダッシュマッドエクスプレス</v>
      </c>
      <c r="AZ961" s="12" t="str">
        <f t="shared" si="204"/>
        <v>ホーントレインごりむちゅうれっぷうダッシュマッドエクスプレス</v>
      </c>
      <c r="BA961" s="12" t="str">
        <f t="shared" si="205"/>
        <v>ホーントレインごりむちゅうれっぷうダッシュマッドエクスプレス</v>
      </c>
      <c r="BB961" s="11" t="str">
        <f t="shared" si="206"/>
        <v>BBDRDRBL</v>
      </c>
      <c r="BC961" s="11" t="str">
        <f t="shared" si="207"/>
        <v>BBDRDRBL</v>
      </c>
      <c r="BD961" s="11" t="str">
        <f t="shared" si="208"/>
        <v>BBDRDRBL</v>
      </c>
      <c r="BE961" s="11" t="str">
        <f t="shared" si="209"/>
        <v>BBDRDRBL</v>
      </c>
    </row>
    <row r="962" spans="1:57" ht="11.25" hidden="1" customHeight="1">
      <c r="A962" s="6">
        <v>960</v>
      </c>
      <c r="B962" s="7" t="s">
        <v>2308</v>
      </c>
      <c r="C962" s="8" t="s">
        <v>2309</v>
      </c>
      <c r="D962" s="7" t="s">
        <v>72</v>
      </c>
      <c r="E962" s="7" t="s">
        <v>95</v>
      </c>
      <c r="F962" s="7" t="s">
        <v>128</v>
      </c>
      <c r="G962" s="9">
        <v>99</v>
      </c>
      <c r="H962" s="9">
        <v>124</v>
      </c>
      <c r="I962" s="9">
        <v>52</v>
      </c>
      <c r="J962" s="9">
        <v>51</v>
      </c>
      <c r="K962" s="9">
        <v>51</v>
      </c>
      <c r="L962" s="9">
        <v>57</v>
      </c>
      <c r="M962" s="9">
        <v>56</v>
      </c>
      <c r="N962" s="9">
        <v>56</v>
      </c>
      <c r="O962" s="9">
        <v>57</v>
      </c>
      <c r="P962" s="9">
        <v>31</v>
      </c>
      <c r="Q962" s="10">
        <v>102</v>
      </c>
      <c r="R962" s="11">
        <v>7</v>
      </c>
      <c r="S962" s="11">
        <v>1</v>
      </c>
      <c r="T962" s="11">
        <v>107</v>
      </c>
      <c r="U962" s="11">
        <v>106</v>
      </c>
      <c r="V962" s="11">
        <v>1</v>
      </c>
      <c r="W962" s="11">
        <v>107</v>
      </c>
      <c r="X962" s="11">
        <f t="shared" si="196"/>
        <v>431</v>
      </c>
      <c r="Y962" s="11">
        <f t="shared" si="197"/>
        <v>4620</v>
      </c>
      <c r="Z962" s="11">
        <f t="shared" si="198"/>
        <v>790</v>
      </c>
      <c r="AA962" s="11">
        <f t="shared" si="199"/>
        <v>4290</v>
      </c>
      <c r="AB962" s="11">
        <f t="shared" si="200"/>
        <v>4290</v>
      </c>
      <c r="AC962" s="6">
        <f t="shared" si="201"/>
        <v>4850</v>
      </c>
      <c r="AD962" s="9" t="s">
        <v>543</v>
      </c>
      <c r="AE962" s="3" t="str">
        <f>IF(ISERROR(VLOOKUP($AD962,技まとめ!$A$1:$F$380,6,FALSE)),"－",VLOOKUP($AD962,技まとめ!$A$1:$F$380,6,FALSE))</f>
        <v>SC</v>
      </c>
      <c r="AF962" s="3">
        <f>IF(ISERROR(VLOOKUP($AD962,技まとめ!$A$1:$F$380,3,FALSE)),"－",VLOOKUP($AD962,技まとめ!$A$1:$F$380,3,FALSE))</f>
        <v>25</v>
      </c>
      <c r="AG962" s="3">
        <f>IF(ISERROR(VLOOKUP($AD962,技まとめ!$A$1:$F$380,5,FALSE)),"－",VLOOKUP($AD962,技まとめ!$A$1:$F$380,5,FALSE))</f>
        <v>20</v>
      </c>
      <c r="AH962" s="3" t="str">
        <f>IF($E962=IF(ISERROR(VLOOKUP($AD962,技まとめ!$A$1:$F$380,4,FALSE)),"－",VLOOKUP($AD962,技まとめ!$A$1:$F$380,4,FALSE)),"一致","")</f>
        <v/>
      </c>
      <c r="AI962" s="9" t="s">
        <v>5016</v>
      </c>
      <c r="AJ962" s="3" t="str">
        <f>IF(ISERROR(VLOOKUP($AI962,技まとめ!$A$1:$F$380,6,FALSE)),"－",VLOOKUP($AI962,技まとめ!$A$1:$F$380,6,FALSE))</f>
        <v>－</v>
      </c>
      <c r="AK962" s="3">
        <f>IF(ISERROR(VLOOKUP($AI962,技まとめ!$A$1:$F$380,3,FALSE)),"－",VLOOKUP($AI962,技まとめ!$A$1:$F$380,3,FALSE))</f>
        <v>0</v>
      </c>
      <c r="AL962" s="3">
        <f>IF(ISERROR(VLOOKUP($AI962,技まとめ!$A$1:$F$380,5,FALSE)),"－",VLOOKUP($AI962,技まとめ!$A$1:$F$380,5,FALSE))</f>
        <v>0</v>
      </c>
      <c r="AM962" s="3" t="str">
        <f>IF($E962=IF(ISERROR(VLOOKUP($AI962,技まとめ!$A$1:$F$380,4,FALSE)),"－",VLOOKUP($AI962,技まとめ!$A$1:$F$380,4,FALSE)),"一致","")</f>
        <v/>
      </c>
      <c r="AN962" s="9" t="s">
        <v>347</v>
      </c>
      <c r="AO962" s="3" t="str">
        <f>IF(ISERROR(VLOOKUP($AN962,技まとめ!$A$1:$F$380,6,FALSE)),"－",VLOOKUP($AN962,技まとめ!$A$1:$F$380,6,FALSE))</f>
        <v>DR</v>
      </c>
      <c r="AP962" s="3">
        <f>IF(ISERROR(VLOOKUP($AN962,技まとめ!$A$1:$F$380,3,FALSE)),"－",VLOOKUP($AN962,技まとめ!$A$1:$F$380,3,FALSE))</f>
        <v>40</v>
      </c>
      <c r="AQ962" s="3">
        <f>IF(ISERROR(VLOOKUP($AN962,技まとめ!$A$1:$F$380,5,FALSE)),"－",VLOOKUP($AN962,技まとめ!$A$1:$F$380,5,FALSE))</f>
        <v>31</v>
      </c>
      <c r="AR962" s="3" t="str">
        <f>IF($E962=IF(ISERROR(VLOOKUP($AN962,技まとめ!$A$1:$F$380,4,FALSE)),"－",VLOOKUP($AN962,技まとめ!$A$1:$F$380,4,FALSE)),"一致","")</f>
        <v>一致</v>
      </c>
      <c r="AS962" s="9" t="s">
        <v>540</v>
      </c>
      <c r="AT962" s="3" t="str">
        <f>IF(ISERROR(VLOOKUP($AS962,技まとめ!$A$1:$F$380,6,FALSE)),"－",VLOOKUP($AS962,技まとめ!$A$1:$F$380,6,FALSE))</f>
        <v>BS</v>
      </c>
      <c r="AU962" s="3">
        <f>IF(ISERROR(VLOOKUP($AS962,技まとめ!$A$1:$F$380,3,FALSE)),"－",VLOOKUP($AS962,技まとめ!$A$1:$F$380,3,FALSE))</f>
        <v>51</v>
      </c>
      <c r="AV962" s="3">
        <f>IF(ISERROR(VLOOKUP($AS962,技まとめ!$A$1:$F$380,5,FALSE)),"－",VLOOKUP($AS962,技まとめ!$A$1:$F$380,5,FALSE))</f>
        <v>31</v>
      </c>
      <c r="AW962" s="3" t="str">
        <f>IF($E962=IF(ISERROR(VLOOKUP($AS962,技まとめ!$A$1:$F$380,4,FALSE)),"－",VLOOKUP($AS962,技まとめ!$A$1:$F$380,4,FALSE)),"一致","")</f>
        <v/>
      </c>
      <c r="AX962" s="12" t="str">
        <f t="shared" si="202"/>
        <v>スピニングシュートラッキー！ざんぞうバックトルネード</v>
      </c>
      <c r="AY962" s="12" t="str">
        <f t="shared" si="203"/>
        <v>スピニングシュートラッキー！ざんぞうバックトルネード</v>
      </c>
      <c r="AZ962" s="12" t="str">
        <f t="shared" si="204"/>
        <v>スピニングシュートラッキー！ざんぞうバックトルネード</v>
      </c>
      <c r="BA962" s="12" t="str">
        <f t="shared" si="205"/>
        <v>スピニングシュートラッキー！ざんぞうバックトルネード</v>
      </c>
      <c r="BB962" s="11" t="str">
        <f t="shared" si="206"/>
        <v>SC－DRBS</v>
      </c>
      <c r="BC962" s="11" t="str">
        <f t="shared" si="207"/>
        <v>SC－DRBS</v>
      </c>
      <c r="BD962" s="11" t="str">
        <f t="shared" si="208"/>
        <v>SC－DRBS</v>
      </c>
      <c r="BE962" s="11" t="str">
        <f t="shared" si="209"/>
        <v>SC－DRBS</v>
      </c>
    </row>
    <row r="963" spans="1:57" ht="11.25" hidden="1" customHeight="1">
      <c r="A963" s="6">
        <v>961</v>
      </c>
      <c r="B963" s="7" t="s">
        <v>2310</v>
      </c>
      <c r="C963" s="8" t="s">
        <v>2311</v>
      </c>
      <c r="D963" s="7" t="s">
        <v>72</v>
      </c>
      <c r="E963" s="7" t="s">
        <v>102</v>
      </c>
      <c r="F963" s="7" t="s">
        <v>74</v>
      </c>
      <c r="G963" s="9">
        <v>135</v>
      </c>
      <c r="H963" s="9">
        <v>92</v>
      </c>
      <c r="I963" s="9">
        <v>47</v>
      </c>
      <c r="J963" s="9">
        <v>55</v>
      </c>
      <c r="K963" s="9">
        <v>51</v>
      </c>
      <c r="L963" s="9">
        <v>56</v>
      </c>
      <c r="M963" s="9">
        <v>61</v>
      </c>
      <c r="N963" s="9">
        <v>59</v>
      </c>
      <c r="O963" s="9">
        <v>57</v>
      </c>
      <c r="P963" s="9">
        <v>35</v>
      </c>
      <c r="Q963" s="10">
        <v>97</v>
      </c>
      <c r="R963" s="11">
        <v>18</v>
      </c>
      <c r="S963" s="11">
        <v>1</v>
      </c>
      <c r="T963" s="11">
        <v>106</v>
      </c>
      <c r="U963" s="11">
        <v>111</v>
      </c>
      <c r="V963" s="11">
        <v>1</v>
      </c>
      <c r="W963" s="11">
        <v>107</v>
      </c>
      <c r="X963" s="11">
        <f t="shared" ref="X963:X1026" si="210">SUM(Q963:W963)</f>
        <v>441</v>
      </c>
      <c r="Y963" s="11">
        <f t="shared" ref="Y963:Y1026" si="211">Q963*40+V963*5+W963*5</f>
        <v>4420</v>
      </c>
      <c r="Z963" s="11">
        <f t="shared" ref="Z963:Z1026" si="212">R963*35+S963*5+V963*5+W963*5</f>
        <v>1175</v>
      </c>
      <c r="AA963" s="11">
        <f t="shared" ref="AA963:AA1026" si="213">T963*35+S963*5+V963*5+W963*5</f>
        <v>4255</v>
      </c>
      <c r="AB963" s="11">
        <f t="shared" ref="AB963:AB1026" si="214">T963*35+V963*10+W963*5</f>
        <v>4255</v>
      </c>
      <c r="AC963" s="6">
        <f t="shared" ref="AC963:AC1026" si="215">T963*40+R963*5+W963*5</f>
        <v>4865</v>
      </c>
      <c r="AD963" s="9" t="s">
        <v>776</v>
      </c>
      <c r="AE963" s="3" t="str">
        <f>IF(ISERROR(VLOOKUP($AD963,技まとめ!$A$1:$F$380,6,FALSE)),"－",VLOOKUP($AD963,技まとめ!$A$1:$F$380,6,FALSE))</f>
        <v>P1</v>
      </c>
      <c r="AF963" s="3">
        <f>IF(ISERROR(VLOOKUP($AD963,技まとめ!$A$1:$F$380,3,FALSE)),"－",VLOOKUP($AD963,技まとめ!$A$1:$F$380,3,FALSE))</f>
        <v>13</v>
      </c>
      <c r="AG963" s="3">
        <f>IF(ISERROR(VLOOKUP($AD963,技まとめ!$A$1:$F$380,5,FALSE)),"－",VLOOKUP($AD963,技まとめ!$A$1:$F$380,5,FALSE))</f>
        <v>20</v>
      </c>
      <c r="AH963" s="3" t="str">
        <f>IF($E963=IF(ISERROR(VLOOKUP($AD963,技まとめ!$A$1:$F$380,4,FALSE)),"－",VLOOKUP($AD963,技まとめ!$A$1:$F$380,4,FALSE)),"一致","")</f>
        <v>一致</v>
      </c>
      <c r="AI963" s="9" t="s">
        <v>309</v>
      </c>
      <c r="AJ963" s="3" t="str">
        <f>IF(ISERROR(VLOOKUP($AI963,技まとめ!$A$1:$F$380,6,FALSE)),"－",VLOOKUP($AI963,技まとめ!$A$1:$F$380,6,FALSE))</f>
        <v>BB</v>
      </c>
      <c r="AK963" s="3">
        <f>IF(ISERROR(VLOOKUP($AI963,技まとめ!$A$1:$F$380,3,FALSE)),"－",VLOOKUP($AI963,技まとめ!$A$1:$F$380,3,FALSE))</f>
        <v>23</v>
      </c>
      <c r="AL963" s="3">
        <f>IF(ISERROR(VLOOKUP($AI963,技まとめ!$A$1:$F$380,5,FALSE)),"－",VLOOKUP($AI963,技まとめ!$A$1:$F$380,5,FALSE))</f>
        <v>20</v>
      </c>
      <c r="AM963" s="3" t="str">
        <f>IF($E963=IF(ISERROR(VLOOKUP($AI963,技まとめ!$A$1:$F$380,4,FALSE)),"－",VLOOKUP($AI963,技まとめ!$A$1:$F$380,4,FALSE)),"一致","")</f>
        <v/>
      </c>
      <c r="AN963" s="9" t="s">
        <v>203</v>
      </c>
      <c r="AO963" s="3" t="str">
        <f>IF(ISERROR(VLOOKUP($AN963,技まとめ!$A$1:$F$380,6,FALSE)),"－",VLOOKUP($AN963,技まとめ!$A$1:$F$380,6,FALSE))</f>
        <v>P1</v>
      </c>
      <c r="AP963" s="3">
        <f>IF(ISERROR(VLOOKUP($AN963,技まとめ!$A$1:$F$380,3,FALSE)),"－",VLOOKUP($AN963,技まとめ!$A$1:$F$380,3,FALSE))</f>
        <v>46</v>
      </c>
      <c r="AQ963" s="3">
        <f>IF(ISERROR(VLOOKUP($AN963,技まとめ!$A$1:$F$380,5,FALSE)),"－",VLOOKUP($AN963,技まとめ!$A$1:$F$380,5,FALSE))</f>
        <v>32</v>
      </c>
      <c r="AR963" s="3" t="str">
        <f>IF($E963=IF(ISERROR(VLOOKUP($AN963,技まとめ!$A$1:$F$380,4,FALSE)),"－",VLOOKUP($AN963,技まとめ!$A$1:$F$380,4,FALSE)),"一致","")</f>
        <v>一致</v>
      </c>
      <c r="AS963" s="9" t="s">
        <v>561</v>
      </c>
      <c r="AT963" s="3" t="str">
        <f>IF(ISERROR(VLOOKUP($AS963,技まとめ!$A$1:$F$380,6,FALSE)),"－",VLOOKUP($AS963,技まとめ!$A$1:$F$380,6,FALSE))</f>
        <v>CA</v>
      </c>
      <c r="AU963" s="3">
        <f>IF(ISERROR(VLOOKUP($AS963,技まとめ!$A$1:$F$380,3,FALSE)),"－",VLOOKUP($AS963,技まとめ!$A$1:$F$380,3,FALSE))</f>
        <v>77</v>
      </c>
      <c r="AV963" s="3">
        <f>IF(ISERROR(VLOOKUP($AS963,技まとめ!$A$1:$F$380,5,FALSE)),"－",VLOOKUP($AS963,技まとめ!$A$1:$F$380,5,FALSE))</f>
        <v>45</v>
      </c>
      <c r="AW963" s="3" t="str">
        <f>IF($E963=IF(ISERROR(VLOOKUP($AS963,技まとめ!$A$1:$F$380,4,FALSE)),"－",VLOOKUP($AS963,技まとめ!$A$1:$F$380,4,FALSE)),"一致","")</f>
        <v/>
      </c>
      <c r="AX963" s="12" t="str">
        <f t="shared" ref="AX963:AX1026" si="216">AD963&amp;AI963&amp;AN963&amp;AS963</f>
        <v>ねっけつパンチホーントレインフルパワーシールドカポエィラスナッチ</v>
      </c>
      <c r="AY963" s="12" t="str">
        <f t="shared" ref="AY963:AY1026" si="217">AD963&amp;AI963&amp;AN963&amp;AS963</f>
        <v>ねっけつパンチホーントレインフルパワーシールドカポエィラスナッチ</v>
      </c>
      <c r="AZ963" s="12" t="str">
        <f t="shared" ref="AZ963:AZ1026" si="218">AD963&amp;AI963&amp;AN963&amp;AS963</f>
        <v>ねっけつパンチホーントレインフルパワーシールドカポエィラスナッチ</v>
      </c>
      <c r="BA963" s="12" t="str">
        <f t="shared" ref="BA963:BA1026" si="219">AD963&amp;AI963&amp;AN963&amp;AS963</f>
        <v>ねっけつパンチホーントレインフルパワーシールドカポエィラスナッチ</v>
      </c>
      <c r="BB963" s="11" t="str">
        <f t="shared" ref="BB963:BB1026" si="220">AE963&amp;AJ963&amp;AO963&amp;AT963</f>
        <v>P1BBP1CA</v>
      </c>
      <c r="BC963" s="11" t="str">
        <f t="shared" ref="BC963:BC1026" si="221">AE963&amp;AJ963&amp;AO963&amp;AT963</f>
        <v>P1BBP1CA</v>
      </c>
      <c r="BD963" s="11" t="str">
        <f t="shared" ref="BD963:BD1026" si="222">AE963&amp;AJ963&amp;AO963&amp;AT963</f>
        <v>P1BBP1CA</v>
      </c>
      <c r="BE963" s="11" t="str">
        <f t="shared" ref="BE963:BE1026" si="223">AE963&amp;AJ963&amp;AO963&amp;AT963</f>
        <v>P1BBP1CA</v>
      </c>
    </row>
    <row r="964" spans="1:57" ht="11.25" hidden="1" customHeight="1">
      <c r="A964" s="6">
        <v>962</v>
      </c>
      <c r="B964" s="7" t="s">
        <v>2312</v>
      </c>
      <c r="C964" s="8" t="s">
        <v>2313</v>
      </c>
      <c r="D964" s="7" t="s">
        <v>72</v>
      </c>
      <c r="E964" s="7" t="s">
        <v>73</v>
      </c>
      <c r="F964" s="7" t="s">
        <v>82</v>
      </c>
      <c r="G964" s="9">
        <v>131</v>
      </c>
      <c r="H964" s="9">
        <v>97</v>
      </c>
      <c r="I964" s="9">
        <v>47</v>
      </c>
      <c r="J964" s="9">
        <v>40</v>
      </c>
      <c r="K964" s="9">
        <v>41</v>
      </c>
      <c r="L964" s="9">
        <v>55</v>
      </c>
      <c r="M964" s="9">
        <v>61</v>
      </c>
      <c r="N964" s="9">
        <v>53</v>
      </c>
      <c r="O964" s="9">
        <v>56</v>
      </c>
      <c r="P964" s="9">
        <v>72</v>
      </c>
      <c r="Q964" s="10">
        <v>97</v>
      </c>
      <c r="R964" s="11">
        <v>24</v>
      </c>
      <c r="S964" s="11">
        <v>1</v>
      </c>
      <c r="T964" s="11">
        <v>105</v>
      </c>
      <c r="U964" s="11">
        <v>111</v>
      </c>
      <c r="V964" s="11">
        <v>1</v>
      </c>
      <c r="W964" s="11">
        <v>106</v>
      </c>
      <c r="X964" s="11">
        <f t="shared" si="210"/>
        <v>445</v>
      </c>
      <c r="Y964" s="11">
        <f t="shared" si="211"/>
        <v>4415</v>
      </c>
      <c r="Z964" s="11">
        <f t="shared" si="212"/>
        <v>1380</v>
      </c>
      <c r="AA964" s="11">
        <f t="shared" si="213"/>
        <v>4215</v>
      </c>
      <c r="AB964" s="11">
        <f t="shared" si="214"/>
        <v>4215</v>
      </c>
      <c r="AC964" s="6">
        <f t="shared" si="215"/>
        <v>4850</v>
      </c>
      <c r="AD964" s="9" t="s">
        <v>168</v>
      </c>
      <c r="AE964" s="3" t="str">
        <f>IF(ISERROR(VLOOKUP($AD964,技まとめ!$A$1:$F$380,6,FALSE)),"－",VLOOKUP($AD964,技まとめ!$A$1:$F$380,6,FALSE))</f>
        <v>BL</v>
      </c>
      <c r="AF964" s="3">
        <f>IF(ISERROR(VLOOKUP($AD964,技まとめ!$A$1:$F$380,3,FALSE)),"－",VLOOKUP($AD964,技まとめ!$A$1:$F$380,3,FALSE))</f>
        <v>25</v>
      </c>
      <c r="AG964" s="3">
        <f>IF(ISERROR(VLOOKUP($AD964,技まとめ!$A$1:$F$380,5,FALSE)),"－",VLOOKUP($AD964,技まとめ!$A$1:$F$380,5,FALSE))</f>
        <v>12</v>
      </c>
      <c r="AH964" s="3" t="str">
        <f>IF($E964=IF(ISERROR(VLOOKUP($AD964,技まとめ!$A$1:$F$380,4,FALSE)),"－",VLOOKUP($AD964,技まとめ!$A$1:$F$380,4,FALSE)),"一致","")</f>
        <v/>
      </c>
      <c r="AI964" s="9" t="s">
        <v>131</v>
      </c>
      <c r="AJ964" s="3" t="str">
        <f>IF(ISERROR(VLOOKUP($AI964,技まとめ!$A$1:$F$380,6,FALSE)),"－",VLOOKUP($AI964,技まとめ!$A$1:$F$380,6,FALSE))</f>
        <v>DR</v>
      </c>
      <c r="AK964" s="3">
        <f>IF(ISERROR(VLOOKUP($AI964,技まとめ!$A$1:$F$380,3,FALSE)),"－",VLOOKUP($AI964,技まとめ!$A$1:$F$380,3,FALSE))</f>
        <v>33</v>
      </c>
      <c r="AL964" s="3">
        <f>IF(ISERROR(VLOOKUP($AI964,技まとめ!$A$1:$F$380,5,FALSE)),"－",VLOOKUP($AI964,技まとめ!$A$1:$F$380,5,FALSE))</f>
        <v>28</v>
      </c>
      <c r="AM964" s="3" t="str">
        <f>IF($E964=IF(ISERROR(VLOOKUP($AI964,技まとめ!$A$1:$F$380,4,FALSE)),"－",VLOOKUP($AI964,技まとめ!$A$1:$F$380,4,FALSE)),"一致","")</f>
        <v/>
      </c>
      <c r="AN964" s="9" t="s">
        <v>429</v>
      </c>
      <c r="AO964" s="3" t="str">
        <f>IF(ISERROR(VLOOKUP($AN964,技まとめ!$A$1:$F$380,6,FALSE)),"－",VLOOKUP($AN964,技まとめ!$A$1:$F$380,6,FALSE))</f>
        <v>SC</v>
      </c>
      <c r="AP964" s="3">
        <f>IF(ISERROR(VLOOKUP($AN964,技まとめ!$A$1:$F$380,3,FALSE)),"－",VLOOKUP($AN964,技まとめ!$A$1:$F$380,3,FALSE))</f>
        <v>77</v>
      </c>
      <c r="AQ964" s="3">
        <f>IF(ISERROR(VLOOKUP($AN964,技まとめ!$A$1:$F$380,5,FALSE)),"－",VLOOKUP($AN964,技まとめ!$A$1:$F$380,5,FALSE))</f>
        <v>43</v>
      </c>
      <c r="AR964" s="3" t="str">
        <f>IF($E964=IF(ISERROR(VLOOKUP($AN964,技まとめ!$A$1:$F$380,4,FALSE)),"－",VLOOKUP($AN964,技まとめ!$A$1:$F$380,4,FALSE)),"一致","")</f>
        <v>一致</v>
      </c>
      <c r="AS964" s="9" t="s">
        <v>163</v>
      </c>
      <c r="AT964" s="3" t="str">
        <f>IF(ISERROR(VLOOKUP($AS964,技まとめ!$A$1:$F$380,6,FALSE)),"－",VLOOKUP($AS964,技まとめ!$A$1:$F$380,6,FALSE))</f>
        <v>BL</v>
      </c>
      <c r="AU964" s="3">
        <f>IF(ISERROR(VLOOKUP($AS964,技まとめ!$A$1:$F$380,3,FALSE)),"－",VLOOKUP($AS964,技まとめ!$A$1:$F$380,3,FALSE))</f>
        <v>59</v>
      </c>
      <c r="AV964" s="3">
        <f>IF(ISERROR(VLOOKUP($AS964,技まとめ!$A$1:$F$380,5,FALSE)),"－",VLOOKUP($AS964,技まとめ!$A$1:$F$380,5,FALSE))</f>
        <v>38</v>
      </c>
      <c r="AW964" s="3" t="str">
        <f>IF($E964=IF(ISERROR(VLOOKUP($AS964,技まとめ!$A$1:$F$380,4,FALSE)),"－",VLOOKUP($AS964,技まとめ!$A$1:$F$380,4,FALSE)),"一致","")</f>
        <v/>
      </c>
      <c r="AX964" s="12" t="str">
        <f t="shared" si="216"/>
        <v>キラースライドイリュージョンボールパラディンストライクサイクロン</v>
      </c>
      <c r="AY964" s="12" t="str">
        <f t="shared" si="217"/>
        <v>キラースライドイリュージョンボールパラディンストライクサイクロン</v>
      </c>
      <c r="AZ964" s="12" t="str">
        <f t="shared" si="218"/>
        <v>キラースライドイリュージョンボールパラディンストライクサイクロン</v>
      </c>
      <c r="BA964" s="12" t="str">
        <f t="shared" si="219"/>
        <v>キラースライドイリュージョンボールパラディンストライクサイクロン</v>
      </c>
      <c r="BB964" s="11" t="str">
        <f t="shared" si="220"/>
        <v>BLDRSCBL</v>
      </c>
      <c r="BC964" s="11" t="str">
        <f t="shared" si="221"/>
        <v>BLDRSCBL</v>
      </c>
      <c r="BD964" s="11" t="str">
        <f t="shared" si="222"/>
        <v>BLDRSCBL</v>
      </c>
      <c r="BE964" s="11" t="str">
        <f t="shared" si="223"/>
        <v>BLDRSCBL</v>
      </c>
    </row>
    <row r="965" spans="1:57" ht="11.25" hidden="1" customHeight="1">
      <c r="A965" s="6">
        <v>963</v>
      </c>
      <c r="B965" s="7" t="s">
        <v>2314</v>
      </c>
      <c r="C965" s="8" t="s">
        <v>2315</v>
      </c>
      <c r="D965" s="7" t="s">
        <v>72</v>
      </c>
      <c r="E965" s="7" t="s">
        <v>102</v>
      </c>
      <c r="F965" s="7" t="s">
        <v>74</v>
      </c>
      <c r="G965" s="9">
        <v>124</v>
      </c>
      <c r="H965" s="9">
        <v>94</v>
      </c>
      <c r="I965" s="9">
        <v>56</v>
      </c>
      <c r="J965" s="9">
        <v>62</v>
      </c>
      <c r="K965" s="9">
        <v>53</v>
      </c>
      <c r="L965" s="9">
        <v>61</v>
      </c>
      <c r="M965" s="9">
        <v>56</v>
      </c>
      <c r="N965" s="9">
        <v>54</v>
      </c>
      <c r="O965" s="9">
        <v>51</v>
      </c>
      <c r="P965" s="9">
        <v>18</v>
      </c>
      <c r="Q965" s="10">
        <v>106</v>
      </c>
      <c r="R965" s="11">
        <v>5</v>
      </c>
      <c r="S965" s="11">
        <v>1</v>
      </c>
      <c r="T965" s="11">
        <v>111</v>
      </c>
      <c r="U965" s="11">
        <v>106</v>
      </c>
      <c r="V965" s="11">
        <v>1</v>
      </c>
      <c r="W965" s="11">
        <v>101</v>
      </c>
      <c r="X965" s="11">
        <f t="shared" si="210"/>
        <v>431</v>
      </c>
      <c r="Y965" s="11">
        <f t="shared" si="211"/>
        <v>4750</v>
      </c>
      <c r="Z965" s="11">
        <f t="shared" si="212"/>
        <v>690</v>
      </c>
      <c r="AA965" s="11">
        <f t="shared" si="213"/>
        <v>4400</v>
      </c>
      <c r="AB965" s="11">
        <f t="shared" si="214"/>
        <v>4400</v>
      </c>
      <c r="AC965" s="6">
        <f t="shared" si="215"/>
        <v>4970</v>
      </c>
      <c r="AD965" s="9" t="s">
        <v>776</v>
      </c>
      <c r="AE965" s="3" t="str">
        <f>IF(ISERROR(VLOOKUP($AD965,技まとめ!$A$1:$F$380,6,FALSE)),"－",VLOOKUP($AD965,技まとめ!$A$1:$F$380,6,FALSE))</f>
        <v>P1</v>
      </c>
      <c r="AF965" s="3">
        <f>IF(ISERROR(VLOOKUP($AD965,技まとめ!$A$1:$F$380,3,FALSE)),"－",VLOOKUP($AD965,技まとめ!$A$1:$F$380,3,FALSE))</f>
        <v>13</v>
      </c>
      <c r="AG965" s="3">
        <f>IF(ISERROR(VLOOKUP($AD965,技まとめ!$A$1:$F$380,5,FALSE)),"－",VLOOKUP($AD965,技まとめ!$A$1:$F$380,5,FALSE))</f>
        <v>20</v>
      </c>
      <c r="AH965" s="3" t="str">
        <f>IF($E965=IF(ISERROR(VLOOKUP($AD965,技まとめ!$A$1:$F$380,4,FALSE)),"－",VLOOKUP($AD965,技まとめ!$A$1:$F$380,4,FALSE)),"一致","")</f>
        <v>一致</v>
      </c>
      <c r="AI965" s="9" t="s">
        <v>490</v>
      </c>
      <c r="AJ965" s="3" t="str">
        <f>IF(ISERROR(VLOOKUP($AI965,技まとめ!$A$1:$F$380,6,FALSE)),"－",VLOOKUP($AI965,技まとめ!$A$1:$F$380,6,FALSE))</f>
        <v>P1</v>
      </c>
      <c r="AK965" s="3">
        <f>IF(ISERROR(VLOOKUP($AI965,技まとめ!$A$1:$F$380,3,FALSE)),"－",VLOOKUP($AI965,技まとめ!$A$1:$F$380,3,FALSE))</f>
        <v>18</v>
      </c>
      <c r="AL965" s="3">
        <f>IF(ISERROR(VLOOKUP($AI965,技まとめ!$A$1:$F$380,5,FALSE)),"－",VLOOKUP($AI965,技まとめ!$A$1:$F$380,5,FALSE))</f>
        <v>21</v>
      </c>
      <c r="AM965" s="3" t="str">
        <f>IF($E965=IF(ISERROR(VLOOKUP($AI965,技まとめ!$A$1:$F$380,4,FALSE)),"－",VLOOKUP($AI965,技まとめ!$A$1:$F$380,4,FALSE)),"一致","")</f>
        <v/>
      </c>
      <c r="AN965" s="9" t="s">
        <v>97</v>
      </c>
      <c r="AO965" s="3" t="str">
        <f>IF(ISERROR(VLOOKUP($AN965,技まとめ!$A$1:$F$380,6,FALSE)),"－",VLOOKUP($AN965,技まとめ!$A$1:$F$380,6,FALSE))</f>
        <v>BL</v>
      </c>
      <c r="AP965" s="3">
        <f>IF(ISERROR(VLOOKUP($AN965,技まとめ!$A$1:$F$380,3,FALSE)),"－",VLOOKUP($AN965,技まとめ!$A$1:$F$380,3,FALSE))</f>
        <v>38</v>
      </c>
      <c r="AQ965" s="3">
        <f>IF(ISERROR(VLOOKUP($AN965,技まとめ!$A$1:$F$380,5,FALSE)),"－",VLOOKUP($AN965,技まとめ!$A$1:$F$380,5,FALSE))</f>
        <v>16</v>
      </c>
      <c r="AR965" s="3" t="str">
        <f>IF($E965=IF(ISERROR(VLOOKUP($AN965,技まとめ!$A$1:$F$380,4,FALSE)),"－",VLOOKUP($AN965,技まとめ!$A$1:$F$380,4,FALSE)),"一致","")</f>
        <v/>
      </c>
      <c r="AS965" s="9" t="s">
        <v>487</v>
      </c>
      <c r="AT965" s="3" t="str">
        <f>IF(ISERROR(VLOOKUP($AS965,技まとめ!$A$1:$F$380,6,FALSE)),"－",VLOOKUP($AS965,技まとめ!$A$1:$F$380,6,FALSE))</f>
        <v>CA</v>
      </c>
      <c r="AU965" s="3">
        <f>IF(ISERROR(VLOOKUP($AS965,技まとめ!$A$1:$F$380,3,FALSE)),"－",VLOOKUP($AS965,技まとめ!$A$1:$F$380,3,FALSE))</f>
        <v>33</v>
      </c>
      <c r="AV965" s="3">
        <f>IF(ISERROR(VLOOKUP($AS965,技まとめ!$A$1:$F$380,5,FALSE)),"－",VLOOKUP($AS965,技まとめ!$A$1:$F$380,5,FALSE))</f>
        <v>27</v>
      </c>
      <c r="AW965" s="3" t="str">
        <f>IF($E965=IF(ISERROR(VLOOKUP($AS965,技まとめ!$A$1:$F$380,4,FALSE)),"－",VLOOKUP($AS965,技まとめ!$A$1:$F$380,4,FALSE)),"一致","")</f>
        <v/>
      </c>
      <c r="AX965" s="12" t="str">
        <f t="shared" si="216"/>
        <v>ねっけつパンチまきわりチョップうしろのしょうめんこがらし</v>
      </c>
      <c r="AY965" s="12" t="str">
        <f t="shared" si="217"/>
        <v>ねっけつパンチまきわりチョップうしろのしょうめんこがらし</v>
      </c>
      <c r="AZ965" s="12" t="str">
        <f t="shared" si="218"/>
        <v>ねっけつパンチまきわりチョップうしろのしょうめんこがらし</v>
      </c>
      <c r="BA965" s="12" t="str">
        <f t="shared" si="219"/>
        <v>ねっけつパンチまきわりチョップうしろのしょうめんこがらし</v>
      </c>
      <c r="BB965" s="11" t="str">
        <f t="shared" si="220"/>
        <v>P1P1BLCA</v>
      </c>
      <c r="BC965" s="11" t="str">
        <f t="shared" si="221"/>
        <v>P1P1BLCA</v>
      </c>
      <c r="BD965" s="11" t="str">
        <f t="shared" si="222"/>
        <v>P1P1BLCA</v>
      </c>
      <c r="BE965" s="11" t="str">
        <f t="shared" si="223"/>
        <v>P1P1BLCA</v>
      </c>
    </row>
    <row r="966" spans="1:57" ht="11.25" hidden="1" customHeight="1">
      <c r="A966" s="6">
        <v>964</v>
      </c>
      <c r="B966" s="7" t="s">
        <v>2316</v>
      </c>
      <c r="C966" s="8" t="s">
        <v>2317</v>
      </c>
      <c r="D966" s="7" t="s">
        <v>72</v>
      </c>
      <c r="E966" s="7" t="s">
        <v>95</v>
      </c>
      <c r="F966" s="7" t="s">
        <v>74</v>
      </c>
      <c r="G966" s="9">
        <v>123</v>
      </c>
      <c r="H966" s="9">
        <v>93</v>
      </c>
      <c r="I966" s="9">
        <v>57</v>
      </c>
      <c r="J966" s="9">
        <v>57</v>
      </c>
      <c r="K966" s="9">
        <v>45</v>
      </c>
      <c r="L966" s="9">
        <v>56</v>
      </c>
      <c r="M966" s="9">
        <v>53</v>
      </c>
      <c r="N966" s="9">
        <v>58</v>
      </c>
      <c r="O966" s="9">
        <v>56</v>
      </c>
      <c r="P966" s="9">
        <v>60</v>
      </c>
      <c r="Q966" s="10">
        <v>107</v>
      </c>
      <c r="R966" s="11">
        <v>38</v>
      </c>
      <c r="S966" s="11">
        <v>1</v>
      </c>
      <c r="T966" s="11">
        <v>106</v>
      </c>
      <c r="U966" s="11">
        <v>103</v>
      </c>
      <c r="V966" s="11">
        <v>1</v>
      </c>
      <c r="W966" s="11">
        <v>106</v>
      </c>
      <c r="X966" s="11">
        <f t="shared" si="210"/>
        <v>462</v>
      </c>
      <c r="Y966" s="11">
        <f t="shared" si="211"/>
        <v>4815</v>
      </c>
      <c r="Z966" s="11">
        <f t="shared" si="212"/>
        <v>1870</v>
      </c>
      <c r="AA966" s="11">
        <f t="shared" si="213"/>
        <v>4250</v>
      </c>
      <c r="AB966" s="11">
        <f t="shared" si="214"/>
        <v>4250</v>
      </c>
      <c r="AC966" s="6">
        <f t="shared" si="215"/>
        <v>4960</v>
      </c>
      <c r="AD966" s="9" t="s">
        <v>665</v>
      </c>
      <c r="AE966" s="3" t="str">
        <f>IF(ISERROR(VLOOKUP($AD966,技まとめ!$A$1:$F$380,6,FALSE)),"－",VLOOKUP($AD966,技まとめ!$A$1:$F$380,6,FALSE))</f>
        <v>CA</v>
      </c>
      <c r="AF966" s="3">
        <f>IF(ISERROR(VLOOKUP($AD966,技まとめ!$A$1:$F$380,3,FALSE)),"－",VLOOKUP($AD966,技まとめ!$A$1:$F$380,3,FALSE))</f>
        <v>19</v>
      </c>
      <c r="AG966" s="3">
        <f>IF(ISERROR(VLOOKUP($AD966,技まとめ!$A$1:$F$380,5,FALSE)),"－",VLOOKUP($AD966,技まとめ!$A$1:$F$380,5,FALSE))</f>
        <v>22</v>
      </c>
      <c r="AH966" s="3" t="str">
        <f>IF($E966=IF(ISERROR(VLOOKUP($AD966,技まとめ!$A$1:$F$380,4,FALSE)),"－",VLOOKUP($AD966,技まとめ!$A$1:$F$380,4,FALSE)),"一致","")</f>
        <v/>
      </c>
      <c r="AI966" s="9" t="s">
        <v>317</v>
      </c>
      <c r="AJ966" s="3" t="str">
        <f>IF(ISERROR(VLOOKUP($AI966,技まとめ!$A$1:$F$380,6,FALSE)),"－",VLOOKUP($AI966,技まとめ!$A$1:$F$380,6,FALSE))</f>
        <v>SC</v>
      </c>
      <c r="AK966" s="3">
        <f>IF(ISERROR(VLOOKUP($AI966,技まとめ!$A$1:$F$380,3,FALSE)),"－",VLOOKUP($AI966,技まとめ!$A$1:$F$380,3,FALSE))</f>
        <v>31</v>
      </c>
      <c r="AL966" s="3">
        <f>IF(ISERROR(VLOOKUP($AI966,技まとめ!$A$1:$F$380,5,FALSE)),"－",VLOOKUP($AI966,技まとめ!$A$1:$F$380,5,FALSE))</f>
        <v>22</v>
      </c>
      <c r="AM966" s="3" t="str">
        <f>IF($E966=IF(ISERROR(VLOOKUP($AI966,技まとめ!$A$1:$F$380,4,FALSE)),"－",VLOOKUP($AI966,技まとめ!$A$1:$F$380,4,FALSE)),"一致","")</f>
        <v/>
      </c>
      <c r="AN966" s="9" t="s">
        <v>274</v>
      </c>
      <c r="AO966" s="3" t="str">
        <f>IF(ISERROR(VLOOKUP($AN966,技まとめ!$A$1:$F$380,6,FALSE)),"－",VLOOKUP($AN966,技まとめ!$A$1:$F$380,6,FALSE))</f>
        <v>P1</v>
      </c>
      <c r="AP966" s="3">
        <f>IF(ISERROR(VLOOKUP($AN966,技まとめ!$A$1:$F$380,3,FALSE)),"－",VLOOKUP($AN966,技まとめ!$A$1:$F$380,3,FALSE))</f>
        <v>27</v>
      </c>
      <c r="AQ966" s="3">
        <f>IF(ISERROR(VLOOKUP($AN966,技まとめ!$A$1:$F$380,5,FALSE)),"－",VLOOKUP($AN966,技まとめ!$A$1:$F$380,5,FALSE))</f>
        <v>25</v>
      </c>
      <c r="AR966" s="3" t="str">
        <f>IF($E966=IF(ISERROR(VLOOKUP($AN966,技まとめ!$A$1:$F$380,4,FALSE)),"－",VLOOKUP($AN966,技まとめ!$A$1:$F$380,4,FALSE)),"一致","")</f>
        <v/>
      </c>
      <c r="AS966" s="9" t="s">
        <v>1172</v>
      </c>
      <c r="AT966" s="3" t="str">
        <f>IF(ISERROR(VLOOKUP($AS966,技まとめ!$A$1:$F$380,6,FALSE)),"－",VLOOKUP($AS966,技まとめ!$A$1:$F$380,6,FALSE))</f>
        <v>P2</v>
      </c>
      <c r="AU966" s="3">
        <f>IF(ISERROR(VLOOKUP($AS966,技まとめ!$A$1:$F$380,3,FALSE)),"－",VLOOKUP($AS966,技まとめ!$A$1:$F$380,3,FALSE))</f>
        <v>104</v>
      </c>
      <c r="AV966" s="3">
        <f>IF(ISERROR(VLOOKUP($AS966,技まとめ!$A$1:$F$380,5,FALSE)),"－",VLOOKUP($AS966,技まとめ!$A$1:$F$380,5,FALSE))</f>
        <v>55</v>
      </c>
      <c r="AW966" s="3" t="str">
        <f>IF($E966=IF(ISERROR(VLOOKUP($AS966,技まとめ!$A$1:$F$380,4,FALSE)),"－",VLOOKUP($AS966,技まとめ!$A$1:$F$380,4,FALSE)),"一致","")</f>
        <v/>
      </c>
      <c r="AX966" s="12" t="str">
        <f t="shared" si="216"/>
        <v>トルネードキャッチコンドルダイブロケットこぶしミリオンハンズ</v>
      </c>
      <c r="AY966" s="12" t="str">
        <f t="shared" si="217"/>
        <v>トルネードキャッチコンドルダイブロケットこぶしミリオンハンズ</v>
      </c>
      <c r="AZ966" s="12" t="str">
        <f t="shared" si="218"/>
        <v>トルネードキャッチコンドルダイブロケットこぶしミリオンハンズ</v>
      </c>
      <c r="BA966" s="12" t="str">
        <f t="shared" si="219"/>
        <v>トルネードキャッチコンドルダイブロケットこぶしミリオンハンズ</v>
      </c>
      <c r="BB966" s="11" t="str">
        <f t="shared" si="220"/>
        <v>CASCP1P2</v>
      </c>
      <c r="BC966" s="11" t="str">
        <f t="shared" si="221"/>
        <v>CASCP1P2</v>
      </c>
      <c r="BD966" s="11" t="str">
        <f t="shared" si="222"/>
        <v>CASCP1P2</v>
      </c>
      <c r="BE966" s="11" t="str">
        <f t="shared" si="223"/>
        <v>CASCP1P2</v>
      </c>
    </row>
    <row r="967" spans="1:57" ht="11.25" hidden="1" customHeight="1">
      <c r="A967" s="6">
        <v>965</v>
      </c>
      <c r="B967" s="7" t="s">
        <v>2318</v>
      </c>
      <c r="C967" s="8" t="s">
        <v>2319</v>
      </c>
      <c r="D967" s="7" t="s">
        <v>72</v>
      </c>
      <c r="E967" s="7" t="s">
        <v>73</v>
      </c>
      <c r="F967" s="7" t="s">
        <v>82</v>
      </c>
      <c r="G967" s="9">
        <v>125</v>
      </c>
      <c r="H967" s="9">
        <v>105</v>
      </c>
      <c r="I967" s="9">
        <v>60</v>
      </c>
      <c r="J967" s="9">
        <v>59</v>
      </c>
      <c r="K967" s="9">
        <v>57</v>
      </c>
      <c r="L967" s="9">
        <v>56</v>
      </c>
      <c r="M967" s="9">
        <v>60</v>
      </c>
      <c r="N967" s="9">
        <v>56</v>
      </c>
      <c r="O967" s="9">
        <v>57</v>
      </c>
      <c r="P967" s="9">
        <v>34</v>
      </c>
      <c r="Q967" s="10">
        <v>110</v>
      </c>
      <c r="R967" s="11">
        <v>24</v>
      </c>
      <c r="S967" s="11">
        <v>1</v>
      </c>
      <c r="T967" s="11">
        <v>106</v>
      </c>
      <c r="U967" s="11">
        <v>110</v>
      </c>
      <c r="V967" s="11">
        <v>1</v>
      </c>
      <c r="W967" s="11">
        <v>107</v>
      </c>
      <c r="X967" s="11">
        <f t="shared" si="210"/>
        <v>459</v>
      </c>
      <c r="Y967" s="11">
        <f t="shared" si="211"/>
        <v>4940</v>
      </c>
      <c r="Z967" s="11">
        <f t="shared" si="212"/>
        <v>1385</v>
      </c>
      <c r="AA967" s="11">
        <f t="shared" si="213"/>
        <v>4255</v>
      </c>
      <c r="AB967" s="11">
        <f t="shared" si="214"/>
        <v>4255</v>
      </c>
      <c r="AC967" s="6">
        <f t="shared" si="215"/>
        <v>4895</v>
      </c>
      <c r="AD967" s="9" t="s">
        <v>590</v>
      </c>
      <c r="AE967" s="3" t="str">
        <f>IF(ISERROR(VLOOKUP($AD967,技まとめ!$A$1:$F$380,6,FALSE)),"－",VLOOKUP($AD967,技まとめ!$A$1:$F$380,6,FALSE))</f>
        <v>BL</v>
      </c>
      <c r="AF967" s="3">
        <f>IF(ISERROR(VLOOKUP($AD967,技まとめ!$A$1:$F$380,3,FALSE)),"－",VLOOKUP($AD967,技まとめ!$A$1:$F$380,3,FALSE))</f>
        <v>27</v>
      </c>
      <c r="AG967" s="3">
        <f>IF(ISERROR(VLOOKUP($AD967,技まとめ!$A$1:$F$380,5,FALSE)),"－",VLOOKUP($AD967,技まとめ!$A$1:$F$380,5,FALSE))</f>
        <v>25</v>
      </c>
      <c r="AH967" s="3" t="str">
        <f>IF($E967=IF(ISERROR(VLOOKUP($AD967,技まとめ!$A$1:$F$380,4,FALSE)),"－",VLOOKUP($AD967,技まとめ!$A$1:$F$380,4,FALSE)),"一致","")</f>
        <v/>
      </c>
      <c r="AI967" s="9" t="s">
        <v>560</v>
      </c>
      <c r="AJ967" s="3" t="str">
        <f>IF(ISERROR(VLOOKUP($AI967,技まとめ!$A$1:$F$380,6,FALSE)),"－",VLOOKUP($AI967,技まとめ!$A$1:$F$380,6,FALSE))</f>
        <v>BL</v>
      </c>
      <c r="AK967" s="3">
        <f>IF(ISERROR(VLOOKUP($AI967,技まとめ!$A$1:$F$380,3,FALSE)),"－",VLOOKUP($AI967,技まとめ!$A$1:$F$380,3,FALSE))</f>
        <v>28</v>
      </c>
      <c r="AL967" s="3">
        <f>IF(ISERROR(VLOOKUP($AI967,技まとめ!$A$1:$F$380,5,FALSE)),"－",VLOOKUP($AI967,技まとめ!$A$1:$F$380,5,FALSE))</f>
        <v>24</v>
      </c>
      <c r="AM967" s="3" t="str">
        <f>IF($E967=IF(ISERROR(VLOOKUP($AI967,技まとめ!$A$1:$F$380,4,FALSE)),"－",VLOOKUP($AI967,技まとめ!$A$1:$F$380,4,FALSE)),"一致","")</f>
        <v/>
      </c>
      <c r="AN967" s="9" t="s">
        <v>347</v>
      </c>
      <c r="AO967" s="3" t="str">
        <f>IF(ISERROR(VLOOKUP($AN967,技まとめ!$A$1:$F$380,6,FALSE)),"－",VLOOKUP($AN967,技まとめ!$A$1:$F$380,6,FALSE))</f>
        <v>DR</v>
      </c>
      <c r="AP967" s="3">
        <f>IF(ISERROR(VLOOKUP($AN967,技まとめ!$A$1:$F$380,3,FALSE)),"－",VLOOKUP($AN967,技まとめ!$A$1:$F$380,3,FALSE))</f>
        <v>40</v>
      </c>
      <c r="AQ967" s="3">
        <f>IF(ISERROR(VLOOKUP($AN967,技まとめ!$A$1:$F$380,5,FALSE)),"－",VLOOKUP($AN967,技まとめ!$A$1:$F$380,5,FALSE))</f>
        <v>31</v>
      </c>
      <c r="AR967" s="3" t="str">
        <f>IF($E967=IF(ISERROR(VLOOKUP($AN967,技まとめ!$A$1:$F$380,4,FALSE)),"－",VLOOKUP($AN967,技まとめ!$A$1:$F$380,4,FALSE)),"一致","")</f>
        <v/>
      </c>
      <c r="AS967" s="9" t="s">
        <v>756</v>
      </c>
      <c r="AT967" s="3" t="str">
        <f>IF(ISERROR(VLOOKUP($AS967,技まとめ!$A$1:$F$380,6,FALSE)),"－",VLOOKUP($AS967,技まとめ!$A$1:$F$380,6,FALSE))</f>
        <v>BB</v>
      </c>
      <c r="AU967" s="3">
        <f>IF(ISERROR(VLOOKUP($AS967,技まとめ!$A$1:$F$380,3,FALSE)),"－",VLOOKUP($AS967,技まとめ!$A$1:$F$380,3,FALSE))</f>
        <v>65</v>
      </c>
      <c r="AV967" s="3">
        <f>IF(ISERROR(VLOOKUP($AS967,技まとめ!$A$1:$F$380,5,FALSE)),"－",VLOOKUP($AS967,技まとめ!$A$1:$F$380,5,FALSE))</f>
        <v>42</v>
      </c>
      <c r="AW967" s="3" t="str">
        <f>IF($E967=IF(ISERROR(VLOOKUP($AS967,技まとめ!$A$1:$F$380,4,FALSE)),"－",VLOOKUP($AS967,技まとめ!$A$1:$F$380,4,FALSE)),"一致","")</f>
        <v/>
      </c>
      <c r="AX967" s="12" t="str">
        <f t="shared" si="216"/>
        <v>フォトンフラッシュブレードアタックざんぞうボルケイノカット</v>
      </c>
      <c r="AY967" s="12" t="str">
        <f t="shared" si="217"/>
        <v>フォトンフラッシュブレードアタックざんぞうボルケイノカット</v>
      </c>
      <c r="AZ967" s="12" t="str">
        <f t="shared" si="218"/>
        <v>フォトンフラッシュブレードアタックざんぞうボルケイノカット</v>
      </c>
      <c r="BA967" s="12" t="str">
        <f t="shared" si="219"/>
        <v>フォトンフラッシュブレードアタックざんぞうボルケイノカット</v>
      </c>
      <c r="BB967" s="11" t="str">
        <f t="shared" si="220"/>
        <v>BLBLDRBB</v>
      </c>
      <c r="BC967" s="11" t="str">
        <f t="shared" si="221"/>
        <v>BLBLDRBB</v>
      </c>
      <c r="BD967" s="11" t="str">
        <f t="shared" si="222"/>
        <v>BLBLDRBB</v>
      </c>
      <c r="BE967" s="11" t="str">
        <f t="shared" si="223"/>
        <v>BLBLDRBB</v>
      </c>
    </row>
    <row r="968" spans="1:57" ht="11.25" hidden="1" customHeight="1">
      <c r="A968" s="6">
        <v>966</v>
      </c>
      <c r="B968" s="7" t="s">
        <v>2320</v>
      </c>
      <c r="C968" s="8" t="s">
        <v>2321</v>
      </c>
      <c r="D968" s="7" t="s">
        <v>72</v>
      </c>
      <c r="E968" s="7" t="s">
        <v>73</v>
      </c>
      <c r="F968" s="7" t="s">
        <v>109</v>
      </c>
      <c r="G968" s="9">
        <v>135</v>
      </c>
      <c r="H968" s="9">
        <v>109</v>
      </c>
      <c r="I968" s="9">
        <v>56</v>
      </c>
      <c r="J968" s="9">
        <v>59</v>
      </c>
      <c r="K968" s="9">
        <v>57</v>
      </c>
      <c r="L968" s="9">
        <v>57</v>
      </c>
      <c r="M968" s="9">
        <v>55</v>
      </c>
      <c r="N968" s="9">
        <v>56</v>
      </c>
      <c r="O968" s="9">
        <v>53</v>
      </c>
      <c r="P968" s="9">
        <v>22</v>
      </c>
      <c r="Q968" s="10">
        <v>106</v>
      </c>
      <c r="R968" s="11">
        <v>12</v>
      </c>
      <c r="S968" s="11">
        <v>1</v>
      </c>
      <c r="T968" s="11">
        <v>107</v>
      </c>
      <c r="U968" s="11">
        <v>105</v>
      </c>
      <c r="V968" s="11">
        <v>1</v>
      </c>
      <c r="W968" s="11">
        <v>103</v>
      </c>
      <c r="X968" s="11">
        <f t="shared" si="210"/>
        <v>435</v>
      </c>
      <c r="Y968" s="11">
        <f t="shared" si="211"/>
        <v>4760</v>
      </c>
      <c r="Z968" s="11">
        <f t="shared" si="212"/>
        <v>945</v>
      </c>
      <c r="AA968" s="11">
        <f t="shared" si="213"/>
        <v>4270</v>
      </c>
      <c r="AB968" s="11">
        <f t="shared" si="214"/>
        <v>4270</v>
      </c>
      <c r="AC968" s="6">
        <f t="shared" si="215"/>
        <v>4855</v>
      </c>
      <c r="AD968" s="9" t="s">
        <v>156</v>
      </c>
      <c r="AE968" s="3" t="str">
        <f>IF(ISERROR(VLOOKUP($AD968,技まとめ!$A$1:$F$380,6,FALSE)),"－",VLOOKUP($AD968,技まとめ!$A$1:$F$380,6,FALSE))</f>
        <v>BB</v>
      </c>
      <c r="AF968" s="3">
        <f>IF(ISERROR(VLOOKUP($AD968,技まとめ!$A$1:$F$380,3,FALSE)),"－",VLOOKUP($AD968,技まとめ!$A$1:$F$380,3,FALSE))</f>
        <v>17</v>
      </c>
      <c r="AG968" s="3">
        <f>IF(ISERROR(VLOOKUP($AD968,技まとめ!$A$1:$F$380,5,FALSE)),"－",VLOOKUP($AD968,技まとめ!$A$1:$F$380,5,FALSE))</f>
        <v>20</v>
      </c>
      <c r="AH968" s="3" t="str">
        <f>IF($E968=IF(ISERROR(VLOOKUP($AD968,技まとめ!$A$1:$F$380,4,FALSE)),"－",VLOOKUP($AD968,技まとめ!$A$1:$F$380,4,FALSE)),"一致","")</f>
        <v/>
      </c>
      <c r="AI968" s="9" t="s">
        <v>322</v>
      </c>
      <c r="AJ968" s="3" t="str">
        <f>IF(ISERROR(VLOOKUP($AI968,技まとめ!$A$1:$F$380,6,FALSE)),"－",VLOOKUP($AI968,技まとめ!$A$1:$F$380,6,FALSE))</f>
        <v>SC</v>
      </c>
      <c r="AK968" s="3">
        <f>IF(ISERROR(VLOOKUP($AI968,技まとめ!$A$1:$F$380,3,FALSE)),"－",VLOOKUP($AI968,技まとめ!$A$1:$F$380,3,FALSE))</f>
        <v>25</v>
      </c>
      <c r="AL968" s="3">
        <f>IF(ISERROR(VLOOKUP($AI968,技まとめ!$A$1:$F$380,5,FALSE)),"－",VLOOKUP($AI968,技まとめ!$A$1:$F$380,5,FALSE))</f>
        <v>20</v>
      </c>
      <c r="AM968" s="3" t="str">
        <f>IF($E968=IF(ISERROR(VLOOKUP($AI968,技まとめ!$A$1:$F$380,4,FALSE)),"－",VLOOKUP($AI968,技まとめ!$A$1:$F$380,4,FALSE)),"一致","")</f>
        <v>一致</v>
      </c>
      <c r="AN968" s="9" t="s">
        <v>529</v>
      </c>
      <c r="AO968" s="3" t="str">
        <f>IF(ISERROR(VLOOKUP($AN968,技まとめ!$A$1:$F$380,6,FALSE)),"－",VLOOKUP($AN968,技まとめ!$A$1:$F$380,6,FALSE))</f>
        <v>BB</v>
      </c>
      <c r="AP968" s="3">
        <f>IF(ISERROR(VLOOKUP($AN968,技まとめ!$A$1:$F$380,3,FALSE)),"－",VLOOKUP($AN968,技まとめ!$A$1:$F$380,3,FALSE))</f>
        <v>83</v>
      </c>
      <c r="AQ968" s="3">
        <f>IF(ISERROR(VLOOKUP($AN968,技まとめ!$A$1:$F$380,5,FALSE)),"－",VLOOKUP($AN968,技まとめ!$A$1:$F$380,5,FALSE))</f>
        <v>50</v>
      </c>
      <c r="AR968" s="3" t="str">
        <f>IF($E968=IF(ISERROR(VLOOKUP($AN968,技まとめ!$A$1:$F$380,4,FALSE)),"－",VLOOKUP($AN968,技まとめ!$A$1:$F$380,4,FALSE)),"一致","")</f>
        <v>一致</v>
      </c>
      <c r="AS968" s="9" t="s">
        <v>413</v>
      </c>
      <c r="AT968" s="3" t="str">
        <f>IF(ISERROR(VLOOKUP($AS968,技まとめ!$A$1:$F$380,6,FALSE)),"－",VLOOKUP($AS968,技まとめ!$A$1:$F$380,6,FALSE))</f>
        <v>BB</v>
      </c>
      <c r="AU968" s="3">
        <f>IF(ISERROR(VLOOKUP($AS968,技まとめ!$A$1:$F$380,3,FALSE)),"－",VLOOKUP($AS968,技まとめ!$A$1:$F$380,3,FALSE))</f>
        <v>31</v>
      </c>
      <c r="AV968" s="3">
        <f>IF(ISERROR(VLOOKUP($AS968,技まとめ!$A$1:$F$380,5,FALSE)),"－",VLOOKUP($AS968,技まとめ!$A$1:$F$380,5,FALSE))</f>
        <v>28</v>
      </c>
      <c r="AW968" s="3" t="str">
        <f>IF($E968=IF(ISERROR(VLOOKUP($AS968,技まとめ!$A$1:$F$380,4,FALSE)),"－",VLOOKUP($AS968,技まとめ!$A$1:$F$380,4,FALSE)),"一致","")</f>
        <v/>
      </c>
      <c r="AX968" s="12" t="str">
        <f t="shared" si="216"/>
        <v>ジャイアントスピンターザンキックメガウォールスーパーしこふみ</v>
      </c>
      <c r="AY968" s="12" t="str">
        <f t="shared" si="217"/>
        <v>ジャイアントスピンターザンキックメガウォールスーパーしこふみ</v>
      </c>
      <c r="AZ968" s="12" t="str">
        <f t="shared" si="218"/>
        <v>ジャイアントスピンターザンキックメガウォールスーパーしこふみ</v>
      </c>
      <c r="BA968" s="12" t="str">
        <f t="shared" si="219"/>
        <v>ジャイアントスピンターザンキックメガウォールスーパーしこふみ</v>
      </c>
      <c r="BB968" s="11" t="str">
        <f t="shared" si="220"/>
        <v>BBSCBBBB</v>
      </c>
      <c r="BC968" s="11" t="str">
        <f t="shared" si="221"/>
        <v>BBSCBBBB</v>
      </c>
      <c r="BD968" s="11" t="str">
        <f t="shared" si="222"/>
        <v>BBSCBBBB</v>
      </c>
      <c r="BE968" s="11" t="str">
        <f t="shared" si="223"/>
        <v>BBSCBBBB</v>
      </c>
    </row>
    <row r="969" spans="1:57" ht="11.25" hidden="1" customHeight="1">
      <c r="A969" s="6">
        <v>967</v>
      </c>
      <c r="B969" s="7" t="s">
        <v>2322</v>
      </c>
      <c r="C969" s="8" t="s">
        <v>2323</v>
      </c>
      <c r="D969" s="7" t="s">
        <v>72</v>
      </c>
      <c r="E969" s="7" t="s">
        <v>73</v>
      </c>
      <c r="F969" s="7" t="s">
        <v>82</v>
      </c>
      <c r="G969" s="9">
        <v>122</v>
      </c>
      <c r="H969" s="9">
        <v>97</v>
      </c>
      <c r="I969" s="9">
        <v>60</v>
      </c>
      <c r="J969" s="9">
        <v>55</v>
      </c>
      <c r="K969" s="9">
        <v>54</v>
      </c>
      <c r="L969" s="9">
        <v>52</v>
      </c>
      <c r="M969" s="9">
        <v>56</v>
      </c>
      <c r="N969" s="9">
        <v>56</v>
      </c>
      <c r="O969" s="9">
        <v>51</v>
      </c>
      <c r="P969" s="9">
        <v>25</v>
      </c>
      <c r="Q969" s="10">
        <v>110</v>
      </c>
      <c r="R969" s="11">
        <v>8</v>
      </c>
      <c r="S969" s="11">
        <v>1</v>
      </c>
      <c r="T969" s="11">
        <v>102</v>
      </c>
      <c r="U969" s="11">
        <v>106</v>
      </c>
      <c r="V969" s="11">
        <v>1</v>
      </c>
      <c r="W969" s="11">
        <v>101</v>
      </c>
      <c r="X969" s="11">
        <f t="shared" si="210"/>
        <v>429</v>
      </c>
      <c r="Y969" s="11">
        <f t="shared" si="211"/>
        <v>4910</v>
      </c>
      <c r="Z969" s="11">
        <f t="shared" si="212"/>
        <v>795</v>
      </c>
      <c r="AA969" s="11">
        <f t="shared" si="213"/>
        <v>4085</v>
      </c>
      <c r="AB969" s="11">
        <f t="shared" si="214"/>
        <v>4085</v>
      </c>
      <c r="AC969" s="6">
        <f t="shared" si="215"/>
        <v>4625</v>
      </c>
      <c r="AD969" s="9" t="s">
        <v>83</v>
      </c>
      <c r="AE969" s="3" t="str">
        <f>IF(ISERROR(VLOOKUP($AD969,技まとめ!$A$1:$F$380,6,FALSE)),"－",VLOOKUP($AD969,技まとめ!$A$1:$F$380,6,FALSE))</f>
        <v>DR</v>
      </c>
      <c r="AF969" s="3">
        <f>IF(ISERROR(VLOOKUP($AD969,技まとめ!$A$1:$F$380,3,FALSE)),"－",VLOOKUP($AD969,技まとめ!$A$1:$F$380,3,FALSE))</f>
        <v>13</v>
      </c>
      <c r="AG969" s="3">
        <f>IF(ISERROR(VLOOKUP($AD969,技まとめ!$A$1:$F$380,5,FALSE)),"－",VLOOKUP($AD969,技まとめ!$A$1:$F$380,5,FALSE))</f>
        <v>20</v>
      </c>
      <c r="AH969" s="3" t="str">
        <f>IF($E969=IF(ISERROR(VLOOKUP($AD969,技まとめ!$A$1:$F$380,4,FALSE)),"－",VLOOKUP($AD969,技まとめ!$A$1:$F$380,4,FALSE)),"一致","")</f>
        <v/>
      </c>
      <c r="AI969" s="9" t="s">
        <v>5063</v>
      </c>
      <c r="AJ969" s="3" t="str">
        <f>IF(ISERROR(VLOOKUP($AI969,技まとめ!$A$1:$F$380,6,FALSE)),"－",VLOOKUP($AI969,技まとめ!$A$1:$F$380,6,FALSE))</f>
        <v>BL</v>
      </c>
      <c r="AK969" s="3">
        <f>IF(ISERROR(VLOOKUP($AI969,技まとめ!$A$1:$F$380,3,FALSE)),"－",VLOOKUP($AI969,技まとめ!$A$1:$F$380,3,FALSE))</f>
        <v>33</v>
      </c>
      <c r="AL969" s="3">
        <f>IF(ISERROR(VLOOKUP($AI969,技まとめ!$A$1:$F$380,5,FALSE)),"－",VLOOKUP($AI969,技まとめ!$A$1:$F$380,5,FALSE))</f>
        <v>28</v>
      </c>
      <c r="AM969" s="3" t="str">
        <f>IF($E969=IF(ISERROR(VLOOKUP($AI969,技まとめ!$A$1:$F$380,4,FALSE)),"－",VLOOKUP($AI969,技まとめ!$A$1:$F$380,4,FALSE)),"一致","")</f>
        <v/>
      </c>
      <c r="AN969" s="9" t="s">
        <v>251</v>
      </c>
      <c r="AO969" s="3" t="str">
        <f>IF(ISERROR(VLOOKUP($AN969,技まとめ!$A$1:$F$380,6,FALSE)),"－",VLOOKUP($AN969,技まとめ!$A$1:$F$380,6,FALSE))</f>
        <v>BL</v>
      </c>
      <c r="AP969" s="3">
        <f>IF(ISERROR(VLOOKUP($AN969,技まとめ!$A$1:$F$380,3,FALSE)),"－",VLOOKUP($AN969,技まとめ!$A$1:$F$380,3,FALSE))</f>
        <v>46</v>
      </c>
      <c r="AQ969" s="3">
        <f>IF(ISERROR(VLOOKUP($AN969,技まとめ!$A$1:$F$380,5,FALSE)),"－",VLOOKUP($AN969,技まとめ!$A$1:$F$380,5,FALSE))</f>
        <v>33</v>
      </c>
      <c r="AR969" s="3" t="str">
        <f>IF($E969=IF(ISERROR(VLOOKUP($AN969,技まとめ!$A$1:$F$380,4,FALSE)),"－",VLOOKUP($AN969,技まとめ!$A$1:$F$380,4,FALSE)),"一致","")</f>
        <v/>
      </c>
      <c r="AS969" s="9" t="s">
        <v>112</v>
      </c>
      <c r="AT969" s="3" t="str">
        <f>IF(ISERROR(VLOOKUP($AS969,技まとめ!$A$1:$F$380,6,FALSE)),"－",VLOOKUP($AS969,技まとめ!$A$1:$F$380,6,FALSE))</f>
        <v>BB</v>
      </c>
      <c r="AU969" s="3">
        <f>IF(ISERROR(VLOOKUP($AS969,技まとめ!$A$1:$F$380,3,FALSE)),"－",VLOOKUP($AS969,技まとめ!$A$1:$F$380,3,FALSE))</f>
        <v>77</v>
      </c>
      <c r="AV969" s="3">
        <f>IF(ISERROR(VLOOKUP($AS969,技まとめ!$A$1:$F$380,5,FALSE)),"－",VLOOKUP($AS969,技まとめ!$A$1:$F$380,5,FALSE))</f>
        <v>47</v>
      </c>
      <c r="AW969" s="3" t="str">
        <f>IF($E969=IF(ISERROR(VLOOKUP($AS969,技まとめ!$A$1:$F$380,4,FALSE)),"－",VLOOKUP($AS969,技まとめ!$A$1:$F$380,4,FALSE)),"一致","")</f>
        <v/>
      </c>
      <c r="AX969" s="12" t="str">
        <f t="shared" si="216"/>
        <v>しっぷうダッシュスーパースキャン（Ｂ）くものいとシューティングスター</v>
      </c>
      <c r="AY969" s="12" t="str">
        <f t="shared" si="217"/>
        <v>しっぷうダッシュスーパースキャン（Ｂ）くものいとシューティングスター</v>
      </c>
      <c r="AZ969" s="12" t="str">
        <f t="shared" si="218"/>
        <v>しっぷうダッシュスーパースキャン（Ｂ）くものいとシューティングスター</v>
      </c>
      <c r="BA969" s="12" t="str">
        <f t="shared" si="219"/>
        <v>しっぷうダッシュスーパースキャン（Ｂ）くものいとシューティングスター</v>
      </c>
      <c r="BB969" s="11" t="str">
        <f t="shared" si="220"/>
        <v>DRBLBLBB</v>
      </c>
      <c r="BC969" s="11" t="str">
        <f t="shared" si="221"/>
        <v>DRBLBLBB</v>
      </c>
      <c r="BD969" s="11" t="str">
        <f t="shared" si="222"/>
        <v>DRBLBLBB</v>
      </c>
      <c r="BE969" s="11" t="str">
        <f t="shared" si="223"/>
        <v>DRBLBLBB</v>
      </c>
    </row>
    <row r="970" spans="1:57" ht="11.25" hidden="1" customHeight="1">
      <c r="A970" s="6">
        <v>968</v>
      </c>
      <c r="B970" s="7" t="s">
        <v>2324</v>
      </c>
      <c r="C970" s="8" t="s">
        <v>2325</v>
      </c>
      <c r="D970" s="7" t="s">
        <v>72</v>
      </c>
      <c r="E970" s="7" t="s">
        <v>102</v>
      </c>
      <c r="F970" s="7" t="s">
        <v>74</v>
      </c>
      <c r="G970" s="9">
        <v>127</v>
      </c>
      <c r="H970" s="9">
        <v>95</v>
      </c>
      <c r="I970" s="9">
        <v>60</v>
      </c>
      <c r="J970" s="9">
        <v>51</v>
      </c>
      <c r="K970" s="9">
        <v>56</v>
      </c>
      <c r="L970" s="9">
        <v>56</v>
      </c>
      <c r="M970" s="9">
        <v>55</v>
      </c>
      <c r="N970" s="9">
        <v>65</v>
      </c>
      <c r="O970" s="9">
        <v>56</v>
      </c>
      <c r="P970" s="9">
        <v>25</v>
      </c>
      <c r="Q970" s="10">
        <v>110</v>
      </c>
      <c r="R970" s="11">
        <v>15</v>
      </c>
      <c r="S970" s="11">
        <v>1</v>
      </c>
      <c r="T970" s="11">
        <v>106</v>
      </c>
      <c r="U970" s="11">
        <v>105</v>
      </c>
      <c r="V970" s="11">
        <v>1</v>
      </c>
      <c r="W970" s="11">
        <v>106</v>
      </c>
      <c r="X970" s="11">
        <f t="shared" si="210"/>
        <v>444</v>
      </c>
      <c r="Y970" s="11">
        <f t="shared" si="211"/>
        <v>4935</v>
      </c>
      <c r="Z970" s="11">
        <f t="shared" si="212"/>
        <v>1065</v>
      </c>
      <c r="AA970" s="11">
        <f t="shared" si="213"/>
        <v>4250</v>
      </c>
      <c r="AB970" s="11">
        <f t="shared" si="214"/>
        <v>4250</v>
      </c>
      <c r="AC970" s="6">
        <f t="shared" si="215"/>
        <v>4845</v>
      </c>
      <c r="AD970" s="9" t="s">
        <v>490</v>
      </c>
      <c r="AE970" s="3" t="str">
        <f>IF(ISERROR(VLOOKUP($AD970,技まとめ!$A$1:$F$380,6,FALSE)),"－",VLOOKUP($AD970,技まとめ!$A$1:$F$380,6,FALSE))</f>
        <v>P1</v>
      </c>
      <c r="AF970" s="3">
        <f>IF(ISERROR(VLOOKUP($AD970,技まとめ!$A$1:$F$380,3,FALSE)),"－",VLOOKUP($AD970,技まとめ!$A$1:$F$380,3,FALSE))</f>
        <v>18</v>
      </c>
      <c r="AG970" s="3">
        <f>IF(ISERROR(VLOOKUP($AD970,技まとめ!$A$1:$F$380,5,FALSE)),"－",VLOOKUP($AD970,技まとめ!$A$1:$F$380,5,FALSE))</f>
        <v>21</v>
      </c>
      <c r="AH970" s="3" t="str">
        <f>IF($E970=IF(ISERROR(VLOOKUP($AD970,技まとめ!$A$1:$F$380,4,FALSE)),"－",VLOOKUP($AD970,技まとめ!$A$1:$F$380,4,FALSE)),"一致","")</f>
        <v/>
      </c>
      <c r="AI970" s="9" t="s">
        <v>5011</v>
      </c>
      <c r="AJ970" s="3" t="str">
        <f>IF(ISERROR(VLOOKUP($AI970,技まとめ!$A$1:$F$380,6,FALSE)),"－",VLOOKUP($AI970,技まとめ!$A$1:$F$380,6,FALSE))</f>
        <v>－</v>
      </c>
      <c r="AK970" s="3">
        <f>IF(ISERROR(VLOOKUP($AI970,技まとめ!$A$1:$F$380,3,FALSE)),"－",VLOOKUP($AI970,技まとめ!$A$1:$F$380,3,FALSE))</f>
        <v>0</v>
      </c>
      <c r="AL970" s="3">
        <f>IF(ISERROR(VLOOKUP($AI970,技まとめ!$A$1:$F$380,5,FALSE)),"－",VLOOKUP($AI970,技まとめ!$A$1:$F$380,5,FALSE))</f>
        <v>0</v>
      </c>
      <c r="AM970" s="3" t="str">
        <f>IF($E970=IF(ISERROR(VLOOKUP($AI970,技まとめ!$A$1:$F$380,4,FALSE)),"－",VLOOKUP($AI970,技まとめ!$A$1:$F$380,4,FALSE)),"一致","")</f>
        <v/>
      </c>
      <c r="AN970" s="9" t="s">
        <v>671</v>
      </c>
      <c r="AO970" s="3" t="str">
        <f>IF(ISERROR(VLOOKUP($AN970,技まとめ!$A$1:$F$380,6,FALSE)),"－",VLOOKUP($AN970,技まとめ!$A$1:$F$380,6,FALSE))</f>
        <v>BL</v>
      </c>
      <c r="AP970" s="3">
        <f>IF(ISERROR(VLOOKUP($AN970,技まとめ!$A$1:$F$380,3,FALSE)),"－",VLOOKUP($AN970,技まとめ!$A$1:$F$380,3,FALSE))</f>
        <v>56</v>
      </c>
      <c r="AQ970" s="3">
        <f>IF(ISERROR(VLOOKUP($AN970,技まとめ!$A$1:$F$380,5,FALSE)),"－",VLOOKUP($AN970,技まとめ!$A$1:$F$380,5,FALSE))</f>
        <v>39</v>
      </c>
      <c r="AR970" s="3" t="str">
        <f>IF($E970=IF(ISERROR(VLOOKUP($AN970,技まとめ!$A$1:$F$380,4,FALSE)),"－",VLOOKUP($AN970,技まとめ!$A$1:$F$380,4,FALSE)),"一致","")</f>
        <v>一致</v>
      </c>
      <c r="AS970" s="9" t="s">
        <v>883</v>
      </c>
      <c r="AT970" s="3" t="str">
        <f>IF(ISERROR(VLOOKUP($AS970,技まとめ!$A$1:$F$380,6,FALSE)),"－",VLOOKUP($AS970,技まとめ!$A$1:$F$380,6,FALSE))</f>
        <v>CA</v>
      </c>
      <c r="AU970" s="3">
        <f>IF(ISERROR(VLOOKUP($AS970,技まとめ!$A$1:$F$380,3,FALSE)),"－",VLOOKUP($AS970,技まとめ!$A$1:$F$380,3,FALSE))</f>
        <v>83</v>
      </c>
      <c r="AV970" s="3">
        <f>IF(ISERROR(VLOOKUP($AS970,技まとめ!$A$1:$F$380,5,FALSE)),"－",VLOOKUP($AS970,技まとめ!$A$1:$F$380,5,FALSE))</f>
        <v>47</v>
      </c>
      <c r="AW970" s="3" t="str">
        <f>IF($E970=IF(ISERROR(VLOOKUP($AS970,技まとめ!$A$1:$F$380,4,FALSE)),"－",VLOOKUP($AS970,技まとめ!$A$1:$F$380,4,FALSE)),"一致","")</f>
        <v/>
      </c>
      <c r="AX970" s="12" t="str">
        <f t="shared" si="216"/>
        <v>まきわりチョップイケイケ！フレイムダンスデュアルスマッシュ</v>
      </c>
      <c r="AY970" s="12" t="str">
        <f t="shared" si="217"/>
        <v>まきわりチョップイケイケ！フレイムダンスデュアルスマッシュ</v>
      </c>
      <c r="AZ970" s="12" t="str">
        <f t="shared" si="218"/>
        <v>まきわりチョップイケイケ！フレイムダンスデュアルスマッシュ</v>
      </c>
      <c r="BA970" s="12" t="str">
        <f t="shared" si="219"/>
        <v>まきわりチョップイケイケ！フレイムダンスデュアルスマッシュ</v>
      </c>
      <c r="BB970" s="11" t="str">
        <f t="shared" si="220"/>
        <v>P1－BLCA</v>
      </c>
      <c r="BC970" s="11" t="str">
        <f t="shared" si="221"/>
        <v>P1－BLCA</v>
      </c>
      <c r="BD970" s="11" t="str">
        <f t="shared" si="222"/>
        <v>P1－BLCA</v>
      </c>
      <c r="BE970" s="11" t="str">
        <f t="shared" si="223"/>
        <v>P1－BLCA</v>
      </c>
    </row>
    <row r="971" spans="1:57" ht="11.25" hidden="1" customHeight="1">
      <c r="A971" s="6">
        <v>969</v>
      </c>
      <c r="B971" s="7" t="s">
        <v>2326</v>
      </c>
      <c r="C971" s="8" t="s">
        <v>2327</v>
      </c>
      <c r="D971" s="7" t="s">
        <v>72</v>
      </c>
      <c r="E971" s="7" t="s">
        <v>73</v>
      </c>
      <c r="F971" s="7" t="s">
        <v>82</v>
      </c>
      <c r="G971" s="9">
        <v>120</v>
      </c>
      <c r="H971" s="9">
        <v>106</v>
      </c>
      <c r="I971" s="9">
        <v>59</v>
      </c>
      <c r="J971" s="9">
        <v>62</v>
      </c>
      <c r="K971" s="9">
        <v>62</v>
      </c>
      <c r="L971" s="9">
        <v>59</v>
      </c>
      <c r="M971" s="9">
        <v>57</v>
      </c>
      <c r="N971" s="9">
        <v>60</v>
      </c>
      <c r="O971" s="9">
        <v>57</v>
      </c>
      <c r="P971" s="9">
        <v>28</v>
      </c>
      <c r="Q971" s="10">
        <v>109</v>
      </c>
      <c r="R971" s="11">
        <v>30</v>
      </c>
      <c r="S971" s="11">
        <v>1</v>
      </c>
      <c r="T971" s="11">
        <v>109</v>
      </c>
      <c r="U971" s="11">
        <v>107</v>
      </c>
      <c r="V971" s="11">
        <v>1</v>
      </c>
      <c r="W971" s="11">
        <v>107</v>
      </c>
      <c r="X971" s="11">
        <f t="shared" si="210"/>
        <v>464</v>
      </c>
      <c r="Y971" s="11">
        <f t="shared" si="211"/>
        <v>4900</v>
      </c>
      <c r="Z971" s="11">
        <f t="shared" si="212"/>
        <v>1595</v>
      </c>
      <c r="AA971" s="11">
        <f t="shared" si="213"/>
        <v>4360</v>
      </c>
      <c r="AB971" s="11">
        <f t="shared" si="214"/>
        <v>4360</v>
      </c>
      <c r="AC971" s="6">
        <f t="shared" si="215"/>
        <v>5045</v>
      </c>
      <c r="AD971" s="9" t="s">
        <v>230</v>
      </c>
      <c r="AE971" s="3" t="str">
        <f>IF(ISERROR(VLOOKUP($AD971,技まとめ!$A$1:$F$380,6,FALSE)),"－",VLOOKUP($AD971,技まとめ!$A$1:$F$380,6,FALSE))</f>
        <v>BL</v>
      </c>
      <c r="AF971" s="3">
        <f>IF(ISERROR(VLOOKUP($AD971,技まとめ!$A$1:$F$380,3,FALSE)),"－",VLOOKUP($AD971,技まとめ!$A$1:$F$380,3,FALSE))</f>
        <v>21</v>
      </c>
      <c r="AG971" s="3">
        <f>IF(ISERROR(VLOOKUP($AD971,技まとめ!$A$1:$F$380,5,FALSE)),"－",VLOOKUP($AD971,技まとめ!$A$1:$F$380,5,FALSE))</f>
        <v>22</v>
      </c>
      <c r="AH971" s="3" t="str">
        <f>IF($E971=IF(ISERROR(VLOOKUP($AD971,技まとめ!$A$1:$F$380,4,FALSE)),"－",VLOOKUP($AD971,技まとめ!$A$1:$F$380,4,FALSE)),"一致","")</f>
        <v/>
      </c>
      <c r="AI971" s="9" t="s">
        <v>305</v>
      </c>
      <c r="AJ971" s="3" t="str">
        <f>IF(ISERROR(VLOOKUP($AI971,技まとめ!$A$1:$F$380,6,FALSE)),"－",VLOOKUP($AI971,技まとめ!$A$1:$F$380,6,FALSE))</f>
        <v>BL</v>
      </c>
      <c r="AK971" s="3">
        <f>IF(ISERROR(VLOOKUP($AI971,技まとめ!$A$1:$F$380,3,FALSE)),"－",VLOOKUP($AI971,技まとめ!$A$1:$F$380,3,FALSE))</f>
        <v>41</v>
      </c>
      <c r="AL971" s="3">
        <f>IF(ISERROR(VLOOKUP($AI971,技まとめ!$A$1:$F$380,5,FALSE)),"－",VLOOKUP($AI971,技まとめ!$A$1:$F$380,5,FALSE))</f>
        <v>30</v>
      </c>
      <c r="AM971" s="3" t="str">
        <f>IF($E971=IF(ISERROR(VLOOKUP($AI971,技まとめ!$A$1:$F$380,4,FALSE)),"－",VLOOKUP($AI971,技まとめ!$A$1:$F$380,4,FALSE)),"一致","")</f>
        <v/>
      </c>
      <c r="AN971" s="9" t="s">
        <v>110</v>
      </c>
      <c r="AO971" s="3" t="str">
        <f>IF(ISERROR(VLOOKUP($AN971,技まとめ!$A$1:$F$380,6,FALSE)),"－",VLOOKUP($AN971,技まとめ!$A$1:$F$380,6,FALSE))</f>
        <v>DR</v>
      </c>
      <c r="AP971" s="3">
        <f>IF(ISERROR(VLOOKUP($AN971,技まとめ!$A$1:$F$380,3,FALSE)),"－",VLOOKUP($AN971,技まとめ!$A$1:$F$380,3,FALSE))</f>
        <v>34</v>
      </c>
      <c r="AQ971" s="3">
        <f>IF(ISERROR(VLOOKUP($AN971,技まとめ!$A$1:$F$380,5,FALSE)),"－",VLOOKUP($AN971,技まとめ!$A$1:$F$380,5,FALSE))</f>
        <v>27</v>
      </c>
      <c r="AR971" s="3" t="str">
        <f>IF($E971=IF(ISERROR(VLOOKUP($AN971,技まとめ!$A$1:$F$380,4,FALSE)),"－",VLOOKUP($AN971,技まとめ!$A$1:$F$380,4,FALSE)),"一致","")</f>
        <v/>
      </c>
      <c r="AS971" s="9" t="s">
        <v>1572</v>
      </c>
      <c r="AT971" s="3" t="str">
        <f>IF(ISERROR(VLOOKUP($AS971,技まとめ!$A$1:$F$380,6,FALSE)),"－",VLOOKUP($AS971,技まとめ!$A$1:$F$380,6,FALSE))</f>
        <v>SC</v>
      </c>
      <c r="AU971" s="3">
        <f>IF(ISERROR(VLOOKUP($AS971,技まとめ!$A$1:$F$380,3,FALSE)),"－",VLOOKUP($AS971,技まとめ!$A$1:$F$380,3,FALSE))</f>
        <v>109</v>
      </c>
      <c r="AV971" s="3">
        <f>IF(ISERROR(VLOOKUP($AS971,技まとめ!$A$1:$F$380,5,FALSE)),"－",VLOOKUP($AS971,技まとめ!$A$1:$F$380,5,FALSE))</f>
        <v>58</v>
      </c>
      <c r="AW971" s="3" t="str">
        <f>IF($E971=IF(ISERROR(VLOOKUP($AS971,技まとめ!$A$1:$F$380,4,FALSE)),"－",VLOOKUP($AS971,技まとめ!$A$1:$F$380,4,FALSE)),"一致","")</f>
        <v>一致</v>
      </c>
      <c r="AX971" s="12" t="str">
        <f t="shared" si="216"/>
        <v>おんりょうフェイクボールジグザグスパークユニコーンブースト</v>
      </c>
      <c r="AY971" s="12" t="str">
        <f t="shared" si="217"/>
        <v>おんりょうフェイクボールジグザグスパークユニコーンブースト</v>
      </c>
      <c r="AZ971" s="12" t="str">
        <f t="shared" si="218"/>
        <v>おんりょうフェイクボールジグザグスパークユニコーンブースト</v>
      </c>
      <c r="BA971" s="12" t="str">
        <f t="shared" si="219"/>
        <v>おんりょうフェイクボールジグザグスパークユニコーンブースト</v>
      </c>
      <c r="BB971" s="11" t="str">
        <f t="shared" si="220"/>
        <v>BLBLDRSC</v>
      </c>
      <c r="BC971" s="11" t="str">
        <f t="shared" si="221"/>
        <v>BLBLDRSC</v>
      </c>
      <c r="BD971" s="11" t="str">
        <f t="shared" si="222"/>
        <v>BLBLDRSC</v>
      </c>
      <c r="BE971" s="11" t="str">
        <f t="shared" si="223"/>
        <v>BLBLDRSC</v>
      </c>
    </row>
    <row r="972" spans="1:57" ht="11.25" hidden="1" customHeight="1">
      <c r="A972" s="6">
        <v>970</v>
      </c>
      <c r="B972" s="7" t="s">
        <v>2328</v>
      </c>
      <c r="C972" s="8" t="s">
        <v>2329</v>
      </c>
      <c r="D972" s="7" t="s">
        <v>72</v>
      </c>
      <c r="E972" s="7" t="s">
        <v>81</v>
      </c>
      <c r="F972" s="7" t="s">
        <v>74</v>
      </c>
      <c r="G972" s="9">
        <v>103</v>
      </c>
      <c r="H972" s="9">
        <v>118</v>
      </c>
      <c r="I972" s="9">
        <v>44</v>
      </c>
      <c r="J972" s="9">
        <v>56</v>
      </c>
      <c r="K972" s="9">
        <v>65</v>
      </c>
      <c r="L972" s="9">
        <v>45</v>
      </c>
      <c r="M972" s="9">
        <v>53</v>
      </c>
      <c r="N972" s="9">
        <v>56</v>
      </c>
      <c r="O972" s="9">
        <v>57</v>
      </c>
      <c r="P972" s="9">
        <v>60</v>
      </c>
      <c r="Q972" s="10">
        <v>94</v>
      </c>
      <c r="R972" s="11">
        <v>55</v>
      </c>
      <c r="S972" s="11">
        <v>1</v>
      </c>
      <c r="T972" s="11">
        <v>95</v>
      </c>
      <c r="U972" s="11">
        <v>103</v>
      </c>
      <c r="V972" s="11">
        <v>1</v>
      </c>
      <c r="W972" s="11">
        <v>107</v>
      </c>
      <c r="X972" s="11">
        <f t="shared" si="210"/>
        <v>456</v>
      </c>
      <c r="Y972" s="11">
        <f t="shared" si="211"/>
        <v>4300</v>
      </c>
      <c r="Z972" s="11">
        <f t="shared" si="212"/>
        <v>2470</v>
      </c>
      <c r="AA972" s="11">
        <f t="shared" si="213"/>
        <v>3870</v>
      </c>
      <c r="AB972" s="11">
        <f t="shared" si="214"/>
        <v>3870</v>
      </c>
      <c r="AC972" s="6">
        <f t="shared" si="215"/>
        <v>4610</v>
      </c>
      <c r="AD972" s="9" t="s">
        <v>323</v>
      </c>
      <c r="AE972" s="3" t="str">
        <f>IF(ISERROR(VLOOKUP($AD972,技まとめ!$A$1:$F$380,6,FALSE)),"－",VLOOKUP($AD972,技まとめ!$A$1:$F$380,6,FALSE))</f>
        <v>DR</v>
      </c>
      <c r="AF972" s="3">
        <f>IF(ISERROR(VLOOKUP($AD972,技まとめ!$A$1:$F$380,3,FALSE)),"－",VLOOKUP($AD972,技まとめ!$A$1:$F$380,3,FALSE))</f>
        <v>42</v>
      </c>
      <c r="AG972" s="3">
        <f>IF(ISERROR(VLOOKUP($AD972,技まとめ!$A$1:$F$380,5,FALSE)),"－",VLOOKUP($AD972,技まとめ!$A$1:$F$380,5,FALSE))</f>
        <v>31</v>
      </c>
      <c r="AH972" s="3" t="str">
        <f>IF($E972=IF(ISERROR(VLOOKUP($AD972,技まとめ!$A$1:$F$380,4,FALSE)),"－",VLOOKUP($AD972,技まとめ!$A$1:$F$380,4,FALSE)),"一致","")</f>
        <v/>
      </c>
      <c r="AI972" s="9" t="s">
        <v>274</v>
      </c>
      <c r="AJ972" s="3" t="str">
        <f>IF(ISERROR(VLOOKUP($AI972,技まとめ!$A$1:$F$380,6,FALSE)),"－",VLOOKUP($AI972,技まとめ!$A$1:$F$380,6,FALSE))</f>
        <v>P1</v>
      </c>
      <c r="AK972" s="3">
        <f>IF(ISERROR(VLOOKUP($AI972,技まとめ!$A$1:$F$380,3,FALSE)),"－",VLOOKUP($AI972,技まとめ!$A$1:$F$380,3,FALSE))</f>
        <v>27</v>
      </c>
      <c r="AL972" s="3">
        <f>IF(ISERROR(VLOOKUP($AI972,技まとめ!$A$1:$F$380,5,FALSE)),"－",VLOOKUP($AI972,技まとめ!$A$1:$F$380,5,FALSE))</f>
        <v>25</v>
      </c>
      <c r="AM972" s="3" t="str">
        <f>IF($E972=IF(ISERROR(VLOOKUP($AI972,技まとめ!$A$1:$F$380,4,FALSE)),"－",VLOOKUP($AI972,技まとめ!$A$1:$F$380,4,FALSE)),"一致","")</f>
        <v/>
      </c>
      <c r="AN972" s="9" t="s">
        <v>657</v>
      </c>
      <c r="AO972" s="3" t="str">
        <f>IF(ISERROR(VLOOKUP($AN972,技まとめ!$A$1:$F$380,6,FALSE)),"－",VLOOKUP($AN972,技まとめ!$A$1:$F$380,6,FALSE))</f>
        <v>BB</v>
      </c>
      <c r="AP972" s="3">
        <f>IF(ISERROR(VLOOKUP($AN972,技まとめ!$A$1:$F$380,3,FALSE)),"－",VLOOKUP($AN972,技まとめ!$A$1:$F$380,3,FALSE))</f>
        <v>85</v>
      </c>
      <c r="AQ972" s="3">
        <f>IF(ISERROR(VLOOKUP($AN972,技まとめ!$A$1:$F$380,5,FALSE)),"－",VLOOKUP($AN972,技まとめ!$A$1:$F$380,5,FALSE))</f>
        <v>50</v>
      </c>
      <c r="AR972" s="3" t="str">
        <f>IF($E972=IF(ISERROR(VLOOKUP($AN972,技まとめ!$A$1:$F$380,4,FALSE)),"－",VLOOKUP($AN972,技まとめ!$A$1:$F$380,4,FALSE)),"一致","")</f>
        <v/>
      </c>
      <c r="AS972" s="9" t="s">
        <v>401</v>
      </c>
      <c r="AT972" s="3" t="str">
        <f>IF(ISERROR(VLOOKUP($AS972,技まとめ!$A$1:$F$380,6,FALSE)),"－",VLOOKUP($AS972,技まとめ!$A$1:$F$380,6,FALSE))</f>
        <v>CA</v>
      </c>
      <c r="AU972" s="3">
        <f>IF(ISERROR(VLOOKUP($AS972,技まとめ!$A$1:$F$380,3,FALSE)),"－",VLOOKUP($AS972,技まとめ!$A$1:$F$380,3,FALSE))</f>
        <v>48</v>
      </c>
      <c r="AV972" s="3">
        <f>IF(ISERROR(VLOOKUP($AS972,技まとめ!$A$1:$F$380,5,FALSE)),"－",VLOOKUP($AS972,技まとめ!$A$1:$F$380,5,FALSE))</f>
        <v>32</v>
      </c>
      <c r="AW972" s="3" t="str">
        <f>IF($E972=IF(ISERROR(VLOOKUP($AS972,技まとめ!$A$1:$F$380,4,FALSE)),"－",VLOOKUP($AS972,技まとめ!$A$1:$F$380,4,FALSE)),"一致","")</f>
        <v/>
      </c>
      <c r="AX972" s="12" t="str">
        <f t="shared" si="216"/>
        <v>カンガルーキックロケットこぶしロードローラタックルゴールずらし</v>
      </c>
      <c r="AY972" s="12" t="str">
        <f t="shared" si="217"/>
        <v>カンガルーキックロケットこぶしロードローラタックルゴールずらし</v>
      </c>
      <c r="AZ972" s="12" t="str">
        <f t="shared" si="218"/>
        <v>カンガルーキックロケットこぶしロードローラタックルゴールずらし</v>
      </c>
      <c r="BA972" s="12" t="str">
        <f t="shared" si="219"/>
        <v>カンガルーキックロケットこぶしロードローラタックルゴールずらし</v>
      </c>
      <c r="BB972" s="11" t="str">
        <f t="shared" si="220"/>
        <v>DRP1BBCA</v>
      </c>
      <c r="BC972" s="11" t="str">
        <f t="shared" si="221"/>
        <v>DRP1BBCA</v>
      </c>
      <c r="BD972" s="11" t="str">
        <f t="shared" si="222"/>
        <v>DRP1BBCA</v>
      </c>
      <c r="BE972" s="11" t="str">
        <f t="shared" si="223"/>
        <v>DRP1BBCA</v>
      </c>
    </row>
    <row r="973" spans="1:57" ht="11.25" hidden="1" customHeight="1">
      <c r="A973" s="6">
        <v>971</v>
      </c>
      <c r="B973" s="7" t="s">
        <v>2330</v>
      </c>
      <c r="C973" s="8" t="s">
        <v>2331</v>
      </c>
      <c r="D973" s="7" t="s">
        <v>72</v>
      </c>
      <c r="E973" s="7" t="s">
        <v>95</v>
      </c>
      <c r="F973" s="7" t="s">
        <v>128</v>
      </c>
      <c r="G973" s="9">
        <v>133</v>
      </c>
      <c r="H973" s="9">
        <v>98</v>
      </c>
      <c r="I973" s="9">
        <v>44</v>
      </c>
      <c r="J973" s="9">
        <v>44</v>
      </c>
      <c r="K973" s="9">
        <v>48</v>
      </c>
      <c r="L973" s="9">
        <v>46</v>
      </c>
      <c r="M973" s="9">
        <v>48</v>
      </c>
      <c r="N973" s="9">
        <v>44</v>
      </c>
      <c r="O973" s="9">
        <v>44</v>
      </c>
      <c r="P973" s="9">
        <v>107</v>
      </c>
      <c r="Q973" s="10">
        <v>94</v>
      </c>
      <c r="R973" s="11">
        <v>61</v>
      </c>
      <c r="S973" s="11">
        <v>1</v>
      </c>
      <c r="T973" s="11">
        <v>96</v>
      </c>
      <c r="U973" s="11">
        <v>98</v>
      </c>
      <c r="V973" s="11">
        <v>1</v>
      </c>
      <c r="W973" s="11">
        <v>94</v>
      </c>
      <c r="X973" s="11">
        <f t="shared" si="210"/>
        <v>445</v>
      </c>
      <c r="Y973" s="11">
        <f t="shared" si="211"/>
        <v>4235</v>
      </c>
      <c r="Z973" s="11">
        <f t="shared" si="212"/>
        <v>2615</v>
      </c>
      <c r="AA973" s="11">
        <f t="shared" si="213"/>
        <v>3840</v>
      </c>
      <c r="AB973" s="11">
        <f t="shared" si="214"/>
        <v>3840</v>
      </c>
      <c r="AC973" s="6">
        <f t="shared" si="215"/>
        <v>4615</v>
      </c>
      <c r="AD973" s="9" t="s">
        <v>543</v>
      </c>
      <c r="AE973" s="3" t="str">
        <f>IF(ISERROR(VLOOKUP($AD973,技まとめ!$A$1:$F$380,6,FALSE)),"－",VLOOKUP($AD973,技まとめ!$A$1:$F$380,6,FALSE))</f>
        <v>SC</v>
      </c>
      <c r="AF973" s="3">
        <f>IF(ISERROR(VLOOKUP($AD973,技まとめ!$A$1:$F$380,3,FALSE)),"－",VLOOKUP($AD973,技まとめ!$A$1:$F$380,3,FALSE))</f>
        <v>25</v>
      </c>
      <c r="AG973" s="3">
        <f>IF(ISERROR(VLOOKUP($AD973,技まとめ!$A$1:$F$380,5,FALSE)),"－",VLOOKUP($AD973,技まとめ!$A$1:$F$380,5,FALSE))</f>
        <v>20</v>
      </c>
      <c r="AH973" s="3" t="str">
        <f>IF($E973=IF(ISERROR(VLOOKUP($AD973,技まとめ!$A$1:$F$380,4,FALSE)),"－",VLOOKUP($AD973,技まとめ!$A$1:$F$380,4,FALSE)),"一致","")</f>
        <v/>
      </c>
      <c r="AI973" s="9" t="s">
        <v>339</v>
      </c>
      <c r="AJ973" s="3" t="str">
        <f>IF(ISERROR(VLOOKUP($AI973,技まとめ!$A$1:$F$380,6,FALSE)),"－",VLOOKUP($AI973,技まとめ!$A$1:$F$380,6,FALSE))</f>
        <v>NS</v>
      </c>
      <c r="AK973" s="3">
        <f>IF(ISERROR(VLOOKUP($AI973,技まとめ!$A$1:$F$380,3,FALSE)),"－",VLOOKUP($AI973,技まとめ!$A$1:$F$380,3,FALSE))</f>
        <v>42</v>
      </c>
      <c r="AL973" s="3">
        <f>IF(ISERROR(VLOOKUP($AI973,技まとめ!$A$1:$F$380,5,FALSE)),"－",VLOOKUP($AI973,技まとめ!$A$1:$F$380,5,FALSE))</f>
        <v>28</v>
      </c>
      <c r="AM973" s="3" t="str">
        <f>IF($E973=IF(ISERROR(VLOOKUP($AI973,技まとめ!$A$1:$F$380,4,FALSE)),"－",VLOOKUP($AI973,技まとめ!$A$1:$F$380,4,FALSE)),"一致","")</f>
        <v>一致</v>
      </c>
      <c r="AN973" s="9" t="s">
        <v>255</v>
      </c>
      <c r="AO973" s="3" t="str">
        <f>IF(ISERROR(VLOOKUP($AN973,技まとめ!$A$1:$F$380,6,FALSE)),"－",VLOOKUP($AN973,技まとめ!$A$1:$F$380,6,FALSE))</f>
        <v>DR</v>
      </c>
      <c r="AP973" s="3">
        <f>IF(ISERROR(VLOOKUP($AN973,技まとめ!$A$1:$F$380,3,FALSE)),"－",VLOOKUP($AN973,技まとめ!$A$1:$F$380,3,FALSE))</f>
        <v>52</v>
      </c>
      <c r="AQ973" s="3">
        <f>IF(ISERROR(VLOOKUP($AN973,技まとめ!$A$1:$F$380,5,FALSE)),"－",VLOOKUP($AN973,技まとめ!$A$1:$F$380,5,FALSE))</f>
        <v>36</v>
      </c>
      <c r="AR973" s="3" t="str">
        <f>IF($E973=IF(ISERROR(VLOOKUP($AN973,技まとめ!$A$1:$F$380,4,FALSE)),"－",VLOOKUP($AN973,技まとめ!$A$1:$F$380,4,FALSE)),"一致","")</f>
        <v/>
      </c>
      <c r="AS973" s="9" t="s">
        <v>308</v>
      </c>
      <c r="AT973" s="3" t="str">
        <f>IF(ISERROR(VLOOKUP($AS973,技まとめ!$A$1:$F$380,6,FALSE)),"－",VLOOKUP($AS973,技まとめ!$A$1:$F$380,6,FALSE))</f>
        <v>DR</v>
      </c>
      <c r="AU973" s="3">
        <f>IF(ISERROR(VLOOKUP($AS973,技まとめ!$A$1:$F$380,3,FALSE)),"－",VLOOKUP($AS973,技まとめ!$A$1:$F$380,3,FALSE))</f>
        <v>28</v>
      </c>
      <c r="AV973" s="3">
        <f>IF(ISERROR(VLOOKUP($AS973,技まとめ!$A$1:$F$380,5,FALSE)),"－",VLOOKUP($AS973,技まとめ!$A$1:$F$380,5,FALSE))</f>
        <v>24</v>
      </c>
      <c r="AW973" s="3" t="str">
        <f>IF($E973=IF(ISERROR(VLOOKUP($AS973,技まとめ!$A$1:$F$380,4,FALSE)),"－",VLOOKUP($AS973,技まとめ!$A$1:$F$380,4,FALSE)),"一致","")</f>
        <v/>
      </c>
      <c r="AX973" s="12" t="str">
        <f t="shared" si="216"/>
        <v>スピニングシュートラン・ボール・ランカマイタチスーパーアルマジロ</v>
      </c>
      <c r="AY973" s="12" t="str">
        <f t="shared" si="217"/>
        <v>スピニングシュートラン・ボール・ランカマイタチスーパーアルマジロ</v>
      </c>
      <c r="AZ973" s="12" t="str">
        <f t="shared" si="218"/>
        <v>スピニングシュートラン・ボール・ランカマイタチスーパーアルマジロ</v>
      </c>
      <c r="BA973" s="12" t="str">
        <f t="shared" si="219"/>
        <v>スピニングシュートラン・ボール・ランカマイタチスーパーアルマジロ</v>
      </c>
      <c r="BB973" s="11" t="str">
        <f t="shared" si="220"/>
        <v>SCNSDRDR</v>
      </c>
      <c r="BC973" s="11" t="str">
        <f t="shared" si="221"/>
        <v>SCNSDRDR</v>
      </c>
      <c r="BD973" s="11" t="str">
        <f t="shared" si="222"/>
        <v>SCNSDRDR</v>
      </c>
      <c r="BE973" s="11" t="str">
        <f t="shared" si="223"/>
        <v>SCNSDRDR</v>
      </c>
    </row>
    <row r="974" spans="1:57" ht="11.25" hidden="1" customHeight="1">
      <c r="A974" s="6">
        <v>972</v>
      </c>
      <c r="B974" s="7" t="s">
        <v>2332</v>
      </c>
      <c r="C974" s="8" t="s">
        <v>2333</v>
      </c>
      <c r="D974" s="7" t="s">
        <v>72</v>
      </c>
      <c r="E974" s="7" t="s">
        <v>73</v>
      </c>
      <c r="F974" s="7" t="s">
        <v>74</v>
      </c>
      <c r="G974" s="9">
        <v>121</v>
      </c>
      <c r="H974" s="9">
        <v>113</v>
      </c>
      <c r="I974" s="9">
        <v>66</v>
      </c>
      <c r="J974" s="9">
        <v>47</v>
      </c>
      <c r="K974" s="9">
        <v>46</v>
      </c>
      <c r="L974" s="9">
        <v>65</v>
      </c>
      <c r="M974" s="9">
        <v>43</v>
      </c>
      <c r="N974" s="9">
        <v>50</v>
      </c>
      <c r="O974" s="9">
        <v>48</v>
      </c>
      <c r="P974" s="9">
        <v>70</v>
      </c>
      <c r="Q974" s="10">
        <v>116</v>
      </c>
      <c r="R974" s="11">
        <v>31</v>
      </c>
      <c r="S974" s="11">
        <v>1</v>
      </c>
      <c r="T974" s="11">
        <v>115</v>
      </c>
      <c r="U974" s="11">
        <v>93</v>
      </c>
      <c r="V974" s="11">
        <v>1</v>
      </c>
      <c r="W974" s="11">
        <v>98</v>
      </c>
      <c r="X974" s="11">
        <f t="shared" si="210"/>
        <v>455</v>
      </c>
      <c r="Y974" s="11">
        <f t="shared" si="211"/>
        <v>5135</v>
      </c>
      <c r="Z974" s="11">
        <f t="shared" si="212"/>
        <v>1585</v>
      </c>
      <c r="AA974" s="11">
        <f t="shared" si="213"/>
        <v>4525</v>
      </c>
      <c r="AB974" s="11">
        <f t="shared" si="214"/>
        <v>4525</v>
      </c>
      <c r="AC974" s="6">
        <f t="shared" si="215"/>
        <v>5245</v>
      </c>
      <c r="AD974" s="9" t="s">
        <v>490</v>
      </c>
      <c r="AE974" s="3" t="str">
        <f>IF(ISERROR(VLOOKUP($AD974,技まとめ!$A$1:$F$380,6,FALSE)),"－",VLOOKUP($AD974,技まとめ!$A$1:$F$380,6,FALSE))</f>
        <v>P1</v>
      </c>
      <c r="AF974" s="3">
        <f>IF(ISERROR(VLOOKUP($AD974,技まとめ!$A$1:$F$380,3,FALSE)),"－",VLOOKUP($AD974,技まとめ!$A$1:$F$380,3,FALSE))</f>
        <v>18</v>
      </c>
      <c r="AG974" s="3">
        <f>IF(ISERROR(VLOOKUP($AD974,技まとめ!$A$1:$F$380,5,FALSE)),"－",VLOOKUP($AD974,技まとめ!$A$1:$F$380,5,FALSE))</f>
        <v>21</v>
      </c>
      <c r="AH974" s="3" t="str">
        <f>IF($E974=IF(ISERROR(VLOOKUP($AD974,技まとめ!$A$1:$F$380,4,FALSE)),"－",VLOOKUP($AD974,技まとめ!$A$1:$F$380,4,FALSE)),"一致","")</f>
        <v>一致</v>
      </c>
      <c r="AI974" s="9" t="s">
        <v>5059</v>
      </c>
      <c r="AJ974" s="3" t="str">
        <f>IF(ISERROR(VLOOKUP($AI974,技まとめ!$A$1:$F$380,6,FALSE)),"－",VLOOKUP($AI974,技まとめ!$A$1:$F$380,6,FALSE))</f>
        <v>BL</v>
      </c>
      <c r="AK974" s="3">
        <f>IF(ISERROR(VLOOKUP($AI974,技まとめ!$A$1:$F$380,3,FALSE)),"－",VLOOKUP($AI974,技まとめ!$A$1:$F$380,3,FALSE))</f>
        <v>33</v>
      </c>
      <c r="AL974" s="3">
        <f>IF(ISERROR(VLOOKUP($AI974,技まとめ!$A$1:$F$380,5,FALSE)),"－",VLOOKUP($AI974,技まとめ!$A$1:$F$380,5,FALSE))</f>
        <v>28</v>
      </c>
      <c r="AM974" s="3" t="str">
        <f>IF($E974=IF(ISERROR(VLOOKUP($AI974,技まとめ!$A$1:$F$380,4,FALSE)),"－",VLOOKUP($AI974,技まとめ!$A$1:$F$380,4,FALSE)),"一致","")</f>
        <v/>
      </c>
      <c r="AN974" s="9" t="s">
        <v>441</v>
      </c>
      <c r="AO974" s="3" t="str">
        <f>IF(ISERROR(VLOOKUP($AN974,技まとめ!$A$1:$F$380,6,FALSE)),"－",VLOOKUP($AN974,技まとめ!$A$1:$F$380,6,FALSE))</f>
        <v>CA</v>
      </c>
      <c r="AP974" s="3">
        <f>IF(ISERROR(VLOOKUP($AN974,技まとめ!$A$1:$F$380,3,FALSE)),"－",VLOOKUP($AN974,技まとめ!$A$1:$F$380,3,FALSE))</f>
        <v>18</v>
      </c>
      <c r="AQ974" s="3">
        <f>IF(ISERROR(VLOOKUP($AN974,技まとめ!$A$1:$F$380,5,FALSE)),"－",VLOOKUP($AN974,技まとめ!$A$1:$F$380,5,FALSE))</f>
        <v>21</v>
      </c>
      <c r="AR974" s="3" t="str">
        <f>IF($E974=IF(ISERROR(VLOOKUP($AN974,技まとめ!$A$1:$F$380,4,FALSE)),"－",VLOOKUP($AN974,技まとめ!$A$1:$F$380,4,FALSE)),"一致","")</f>
        <v/>
      </c>
      <c r="AS974" s="9" t="s">
        <v>389</v>
      </c>
      <c r="AT974" s="3" t="str">
        <f>IF(ISERROR(VLOOKUP($AS974,技まとめ!$A$1:$F$380,6,FALSE)),"－",VLOOKUP($AS974,技まとめ!$A$1:$F$380,6,FALSE))</f>
        <v>CA</v>
      </c>
      <c r="AU974" s="3">
        <f>IF(ISERROR(VLOOKUP($AS974,技まとめ!$A$1:$F$380,3,FALSE)),"－",VLOOKUP($AS974,技まとめ!$A$1:$F$380,3,FALSE))</f>
        <v>54</v>
      </c>
      <c r="AV974" s="3">
        <f>IF(ISERROR(VLOOKUP($AS974,技まとめ!$A$1:$F$380,5,FALSE)),"－",VLOOKUP($AS974,技まとめ!$A$1:$F$380,5,FALSE))</f>
        <v>35</v>
      </c>
      <c r="AW974" s="3" t="str">
        <f>IF($E974=IF(ISERROR(VLOOKUP($AS974,技まとめ!$A$1:$F$380,4,FALSE)),"－",VLOOKUP($AS974,技まとめ!$A$1:$F$380,4,FALSE)),"一致","")</f>
        <v>一致</v>
      </c>
      <c r="AX974" s="12" t="str">
        <f t="shared" si="216"/>
        <v>まきわりチョップスーパースキャン（Ｂ）プレッシャーパンチドこんじょうキャッチ</v>
      </c>
      <c r="AY974" s="12" t="str">
        <f t="shared" si="217"/>
        <v>まきわりチョップスーパースキャン（Ｂ）プレッシャーパンチドこんじょうキャッチ</v>
      </c>
      <c r="AZ974" s="12" t="str">
        <f t="shared" si="218"/>
        <v>まきわりチョップスーパースキャン（Ｂ）プレッシャーパンチドこんじょうキャッチ</v>
      </c>
      <c r="BA974" s="12" t="str">
        <f t="shared" si="219"/>
        <v>まきわりチョップスーパースキャン（Ｂ）プレッシャーパンチドこんじょうキャッチ</v>
      </c>
      <c r="BB974" s="11" t="str">
        <f t="shared" si="220"/>
        <v>P1BLCACA</v>
      </c>
      <c r="BC974" s="11" t="str">
        <f t="shared" si="221"/>
        <v>P1BLCACA</v>
      </c>
      <c r="BD974" s="11" t="str">
        <f t="shared" si="222"/>
        <v>P1BLCACA</v>
      </c>
      <c r="BE974" s="11" t="str">
        <f t="shared" si="223"/>
        <v>P1BLCACA</v>
      </c>
    </row>
    <row r="975" spans="1:57" ht="11.25" hidden="1" customHeight="1">
      <c r="A975" s="6">
        <v>973</v>
      </c>
      <c r="B975" s="7" t="s">
        <v>2334</v>
      </c>
      <c r="C975" s="8" t="s">
        <v>2335</v>
      </c>
      <c r="D975" s="7" t="s">
        <v>72</v>
      </c>
      <c r="E975" s="7" t="s">
        <v>73</v>
      </c>
      <c r="F975" s="7" t="s">
        <v>128</v>
      </c>
      <c r="G975" s="9">
        <v>120</v>
      </c>
      <c r="H975" s="9">
        <v>94</v>
      </c>
      <c r="I975" s="9">
        <v>49</v>
      </c>
      <c r="J975" s="9">
        <v>67</v>
      </c>
      <c r="K975" s="9">
        <v>44</v>
      </c>
      <c r="L975" s="9">
        <v>62</v>
      </c>
      <c r="M975" s="9">
        <v>44</v>
      </c>
      <c r="N975" s="9">
        <v>49</v>
      </c>
      <c r="O975" s="9">
        <v>44</v>
      </c>
      <c r="P975" s="9">
        <v>73</v>
      </c>
      <c r="Q975" s="10">
        <v>99</v>
      </c>
      <c r="R975" s="11">
        <v>51</v>
      </c>
      <c r="S975" s="11">
        <v>1</v>
      </c>
      <c r="T975" s="11">
        <v>112</v>
      </c>
      <c r="U975" s="11">
        <v>94</v>
      </c>
      <c r="V975" s="11">
        <v>1</v>
      </c>
      <c r="W975" s="11">
        <v>94</v>
      </c>
      <c r="X975" s="11">
        <f t="shared" si="210"/>
        <v>452</v>
      </c>
      <c r="Y975" s="11">
        <f t="shared" si="211"/>
        <v>4435</v>
      </c>
      <c r="Z975" s="11">
        <f t="shared" si="212"/>
        <v>2265</v>
      </c>
      <c r="AA975" s="11">
        <f t="shared" si="213"/>
        <v>4400</v>
      </c>
      <c r="AB975" s="11">
        <f t="shared" si="214"/>
        <v>4400</v>
      </c>
      <c r="AC975" s="6">
        <f t="shared" si="215"/>
        <v>5205</v>
      </c>
      <c r="AD975" s="9" t="s">
        <v>335</v>
      </c>
      <c r="AE975" s="3" t="str">
        <f>IF(ISERROR(VLOOKUP($AD975,技まとめ!$A$1:$F$380,6,FALSE)),"－",VLOOKUP($AD975,技まとめ!$A$1:$F$380,6,FALSE))</f>
        <v>SC</v>
      </c>
      <c r="AF975" s="3">
        <f>IF(ISERROR(VLOOKUP($AD975,技まとめ!$A$1:$F$380,3,FALSE)),"－",VLOOKUP($AD975,技まとめ!$A$1:$F$380,3,FALSE))</f>
        <v>51</v>
      </c>
      <c r="AG975" s="3">
        <f>IF(ISERROR(VLOOKUP($AD975,技まとめ!$A$1:$F$380,5,FALSE)),"－",VLOOKUP($AD975,技まとめ!$A$1:$F$380,5,FALSE))</f>
        <v>31</v>
      </c>
      <c r="AH975" s="3" t="str">
        <f>IF($E975=IF(ISERROR(VLOOKUP($AD975,技まとめ!$A$1:$F$380,4,FALSE)),"－",VLOOKUP($AD975,技まとめ!$A$1:$F$380,4,FALSE)),"一致","")</f>
        <v/>
      </c>
      <c r="AI975" s="9" t="s">
        <v>875</v>
      </c>
      <c r="AJ975" s="3" t="str">
        <f>IF(ISERROR(VLOOKUP($AI975,技まとめ!$A$1:$F$380,6,FALSE)),"－",VLOOKUP($AI975,技まとめ!$A$1:$F$380,6,FALSE))</f>
        <v>DR</v>
      </c>
      <c r="AK975" s="3">
        <f>IF(ISERROR(VLOOKUP($AI975,技まとめ!$A$1:$F$380,3,FALSE)),"－",VLOOKUP($AI975,技まとめ!$A$1:$F$380,3,FALSE))</f>
        <v>60</v>
      </c>
      <c r="AL975" s="3">
        <f>IF(ISERROR(VLOOKUP($AI975,技まとめ!$A$1:$F$380,5,FALSE)),"－",VLOOKUP($AI975,技まとめ!$A$1:$F$380,5,FALSE))</f>
        <v>39</v>
      </c>
      <c r="AM975" s="3" t="str">
        <f>IF($E975=IF(ISERROR(VLOOKUP($AI975,技まとめ!$A$1:$F$380,4,FALSE)),"－",VLOOKUP($AI975,技まとめ!$A$1:$F$380,4,FALSE)),"一致","")</f>
        <v>一致</v>
      </c>
      <c r="AN975" s="9" t="s">
        <v>158</v>
      </c>
      <c r="AO975" s="3" t="str">
        <f>IF(ISERROR(VLOOKUP($AN975,技まとめ!$A$1:$F$380,6,FALSE)),"－",VLOOKUP($AN975,技まとめ!$A$1:$F$380,6,FALSE))</f>
        <v>NS</v>
      </c>
      <c r="AP975" s="3">
        <f>IF(ISERROR(VLOOKUP($AN975,技まとめ!$A$1:$F$380,3,FALSE)),"－",VLOOKUP($AN975,技まとめ!$A$1:$F$380,3,FALSE))</f>
        <v>70</v>
      </c>
      <c r="AQ975" s="3">
        <f>IF(ISERROR(VLOOKUP($AN975,技まとめ!$A$1:$F$380,5,FALSE)),"－",VLOOKUP($AN975,技まとめ!$A$1:$F$380,5,FALSE))</f>
        <v>40</v>
      </c>
      <c r="AR975" s="3" t="str">
        <f>IF($E975=IF(ISERROR(VLOOKUP($AN975,技まとめ!$A$1:$F$380,4,FALSE)),"－",VLOOKUP($AN975,技まとめ!$A$1:$F$380,4,FALSE)),"一致","")</f>
        <v>一致</v>
      </c>
      <c r="AS975" s="9" t="s">
        <v>273</v>
      </c>
      <c r="AT975" s="3" t="str">
        <f>IF(ISERROR(VLOOKUP($AS975,技まとめ!$A$1:$F$380,6,FALSE)),"－",VLOOKUP($AS975,技まとめ!$A$1:$F$380,6,FALSE))</f>
        <v>BL</v>
      </c>
      <c r="AU975" s="3">
        <f>IF(ISERROR(VLOOKUP($AS975,技まとめ!$A$1:$F$380,3,FALSE)),"－",VLOOKUP($AS975,技まとめ!$A$1:$F$380,3,FALSE))</f>
        <v>17</v>
      </c>
      <c r="AV975" s="3">
        <f>IF(ISERROR(VLOOKUP($AS975,技まとめ!$A$1:$F$380,5,FALSE)),"－",VLOOKUP($AS975,技まとめ!$A$1:$F$380,5,FALSE))</f>
        <v>20</v>
      </c>
      <c r="AW975" s="3" t="str">
        <f>IF($E975=IF(ISERROR(VLOOKUP($AS975,技まとめ!$A$1:$F$380,4,FALSE)),"－",VLOOKUP($AS975,技まとめ!$A$1:$F$380,4,FALSE)),"一致","")</f>
        <v>一致</v>
      </c>
      <c r="AX975" s="12" t="str">
        <f t="shared" si="216"/>
        <v>ダイナマイトシュートシザース・ボムリフレクトバスターしこふみ</v>
      </c>
      <c r="AY975" s="12" t="str">
        <f t="shared" si="217"/>
        <v>ダイナマイトシュートシザース・ボムリフレクトバスターしこふみ</v>
      </c>
      <c r="AZ975" s="12" t="str">
        <f t="shared" si="218"/>
        <v>ダイナマイトシュートシザース・ボムリフレクトバスターしこふみ</v>
      </c>
      <c r="BA975" s="12" t="str">
        <f t="shared" si="219"/>
        <v>ダイナマイトシュートシザース・ボムリフレクトバスターしこふみ</v>
      </c>
      <c r="BB975" s="11" t="str">
        <f t="shared" si="220"/>
        <v>SCDRNSBL</v>
      </c>
      <c r="BC975" s="11" t="str">
        <f t="shared" si="221"/>
        <v>SCDRNSBL</v>
      </c>
      <c r="BD975" s="11" t="str">
        <f t="shared" si="222"/>
        <v>SCDRNSBL</v>
      </c>
      <c r="BE975" s="11" t="str">
        <f t="shared" si="223"/>
        <v>SCDRNSBL</v>
      </c>
    </row>
    <row r="976" spans="1:57" ht="11.25" hidden="1" customHeight="1">
      <c r="A976" s="6">
        <v>974</v>
      </c>
      <c r="B976" s="7" t="s">
        <v>2336</v>
      </c>
      <c r="C976" s="8" t="s">
        <v>2337</v>
      </c>
      <c r="D976" s="7" t="s">
        <v>72</v>
      </c>
      <c r="E976" s="7" t="s">
        <v>102</v>
      </c>
      <c r="F976" s="7" t="s">
        <v>82</v>
      </c>
      <c r="G976" s="9">
        <v>122</v>
      </c>
      <c r="H976" s="9">
        <v>98</v>
      </c>
      <c r="I976" s="9">
        <v>62</v>
      </c>
      <c r="J976" s="9">
        <v>53</v>
      </c>
      <c r="K976" s="9">
        <v>53</v>
      </c>
      <c r="L976" s="9">
        <v>53</v>
      </c>
      <c r="M976" s="9">
        <v>56</v>
      </c>
      <c r="N976" s="9">
        <v>60</v>
      </c>
      <c r="O976" s="9">
        <v>62</v>
      </c>
      <c r="P976" s="9">
        <v>23</v>
      </c>
      <c r="Q976" s="10">
        <v>112</v>
      </c>
      <c r="R976" s="11">
        <v>7</v>
      </c>
      <c r="S976" s="11">
        <v>1</v>
      </c>
      <c r="T976" s="11">
        <v>103</v>
      </c>
      <c r="U976" s="11">
        <v>106</v>
      </c>
      <c r="V976" s="11">
        <v>1</v>
      </c>
      <c r="W976" s="11">
        <v>112</v>
      </c>
      <c r="X976" s="11">
        <f t="shared" si="210"/>
        <v>442</v>
      </c>
      <c r="Y976" s="11">
        <f t="shared" si="211"/>
        <v>5045</v>
      </c>
      <c r="Z976" s="11">
        <f t="shared" si="212"/>
        <v>815</v>
      </c>
      <c r="AA976" s="11">
        <f t="shared" si="213"/>
        <v>4175</v>
      </c>
      <c r="AB976" s="11">
        <f t="shared" si="214"/>
        <v>4175</v>
      </c>
      <c r="AC976" s="6">
        <f t="shared" si="215"/>
        <v>4715</v>
      </c>
      <c r="AD976" s="9" t="s">
        <v>169</v>
      </c>
      <c r="AE976" s="3" t="str">
        <f>IF(ISERROR(VLOOKUP($AD976,技まとめ!$A$1:$F$380,6,FALSE)),"－",VLOOKUP($AD976,技まとめ!$A$1:$F$380,6,FALSE))</f>
        <v>DR</v>
      </c>
      <c r="AF976" s="3">
        <f>IF(ISERROR(VLOOKUP($AD976,技まとめ!$A$1:$F$380,3,FALSE)),"－",VLOOKUP($AD976,技まとめ!$A$1:$F$380,3,FALSE))</f>
        <v>71</v>
      </c>
      <c r="AG976" s="3">
        <f>IF(ISERROR(VLOOKUP($AD976,技まとめ!$A$1:$F$380,5,FALSE)),"－",VLOOKUP($AD976,技まとめ!$A$1:$F$380,5,FALSE))</f>
        <v>44</v>
      </c>
      <c r="AH976" s="3" t="str">
        <f>IF($E976=IF(ISERROR(VLOOKUP($AD976,技まとめ!$A$1:$F$380,4,FALSE)),"－",VLOOKUP($AD976,技まとめ!$A$1:$F$380,4,FALSE)),"一致","")</f>
        <v/>
      </c>
      <c r="AI976" s="9" t="s">
        <v>263</v>
      </c>
      <c r="AJ976" s="3" t="str">
        <f>IF(ISERROR(VLOOKUP($AI976,技まとめ!$A$1:$F$380,6,FALSE)),"－",VLOOKUP($AI976,技まとめ!$A$1:$F$380,6,FALSE))</f>
        <v>DR</v>
      </c>
      <c r="AK976" s="3">
        <f>IF(ISERROR(VLOOKUP($AI976,技まとめ!$A$1:$F$380,3,FALSE)),"－",VLOOKUP($AI976,技まとめ!$A$1:$F$380,3,FALSE))</f>
        <v>16</v>
      </c>
      <c r="AL976" s="3">
        <f>IF(ISERROR(VLOOKUP($AI976,技まとめ!$A$1:$F$380,5,FALSE)),"－",VLOOKUP($AI976,技まとめ!$A$1:$F$380,5,FALSE))</f>
        <v>21</v>
      </c>
      <c r="AM976" s="3" t="str">
        <f>IF($E976=IF(ISERROR(VLOOKUP($AI976,技まとめ!$A$1:$F$380,4,FALSE)),"－",VLOOKUP($AI976,技まとめ!$A$1:$F$380,4,FALSE)),"一致","")</f>
        <v/>
      </c>
      <c r="AN976" s="9" t="s">
        <v>686</v>
      </c>
      <c r="AO976" s="3" t="str">
        <f>IF(ISERROR(VLOOKUP($AN976,技まとめ!$A$1:$F$380,6,FALSE)),"－",VLOOKUP($AN976,技まとめ!$A$1:$F$380,6,FALSE))</f>
        <v>DR</v>
      </c>
      <c r="AP976" s="3">
        <f>IF(ISERROR(VLOOKUP($AN976,技まとめ!$A$1:$F$380,3,FALSE)),"－",VLOOKUP($AN976,技まとめ!$A$1:$F$380,3,FALSE))</f>
        <v>34</v>
      </c>
      <c r="AQ976" s="3">
        <f>IF(ISERROR(VLOOKUP($AN976,技まとめ!$A$1:$F$380,5,FALSE)),"－",VLOOKUP($AN976,技まとめ!$A$1:$F$380,5,FALSE))</f>
        <v>27</v>
      </c>
      <c r="AR976" s="3" t="str">
        <f>IF($E976=IF(ISERROR(VLOOKUP($AN976,技まとめ!$A$1:$F$380,4,FALSE)),"－",VLOOKUP($AN976,技まとめ!$A$1:$F$380,4,FALSE)),"一致","")</f>
        <v>一致</v>
      </c>
      <c r="AS976" s="9" t="s">
        <v>671</v>
      </c>
      <c r="AT976" s="3" t="str">
        <f>IF(ISERROR(VLOOKUP($AS976,技まとめ!$A$1:$F$380,6,FALSE)),"－",VLOOKUP($AS976,技まとめ!$A$1:$F$380,6,FALSE))</f>
        <v>BL</v>
      </c>
      <c r="AU976" s="3">
        <f>IF(ISERROR(VLOOKUP($AS976,技まとめ!$A$1:$F$380,3,FALSE)),"－",VLOOKUP($AS976,技まとめ!$A$1:$F$380,3,FALSE))</f>
        <v>56</v>
      </c>
      <c r="AV976" s="3">
        <f>IF(ISERROR(VLOOKUP($AS976,技まとめ!$A$1:$F$380,5,FALSE)),"－",VLOOKUP($AS976,技まとめ!$A$1:$F$380,5,FALSE))</f>
        <v>39</v>
      </c>
      <c r="AW976" s="3" t="str">
        <f>IF($E976=IF(ISERROR(VLOOKUP($AS976,技まとめ!$A$1:$F$380,4,FALSE)),"－",VLOOKUP($AS976,技まとめ!$A$1:$F$380,4,FALSE)),"一致","")</f>
        <v>一致</v>
      </c>
      <c r="AX976" s="12" t="str">
        <f t="shared" si="216"/>
        <v>エコーボールマジックヒートタックルフレイムダンス</v>
      </c>
      <c r="AY976" s="12" t="str">
        <f t="shared" si="217"/>
        <v>エコーボールマジックヒートタックルフレイムダンス</v>
      </c>
      <c r="AZ976" s="12" t="str">
        <f t="shared" si="218"/>
        <v>エコーボールマジックヒートタックルフレイムダンス</v>
      </c>
      <c r="BA976" s="12" t="str">
        <f t="shared" si="219"/>
        <v>エコーボールマジックヒートタックルフレイムダンス</v>
      </c>
      <c r="BB976" s="11" t="str">
        <f t="shared" si="220"/>
        <v>DRDRDRBL</v>
      </c>
      <c r="BC976" s="11" t="str">
        <f t="shared" si="221"/>
        <v>DRDRDRBL</v>
      </c>
      <c r="BD976" s="11" t="str">
        <f t="shared" si="222"/>
        <v>DRDRDRBL</v>
      </c>
      <c r="BE976" s="11" t="str">
        <f t="shared" si="223"/>
        <v>DRDRDRBL</v>
      </c>
    </row>
    <row r="977" spans="1:57" ht="11.25" hidden="1" customHeight="1">
      <c r="A977" s="6">
        <v>975</v>
      </c>
      <c r="B977" s="7" t="s">
        <v>2338</v>
      </c>
      <c r="C977" s="8" t="s">
        <v>2339</v>
      </c>
      <c r="D977" s="7" t="s">
        <v>72</v>
      </c>
      <c r="E977" s="7" t="s">
        <v>81</v>
      </c>
      <c r="F977" s="7" t="s">
        <v>109</v>
      </c>
      <c r="G977" s="9">
        <v>94</v>
      </c>
      <c r="H977" s="9">
        <v>129</v>
      </c>
      <c r="I977" s="9">
        <v>62</v>
      </c>
      <c r="J977" s="9">
        <v>51</v>
      </c>
      <c r="K977" s="9">
        <v>52</v>
      </c>
      <c r="L977" s="9">
        <v>58</v>
      </c>
      <c r="M977" s="9">
        <v>43</v>
      </c>
      <c r="N977" s="9">
        <v>59</v>
      </c>
      <c r="O977" s="9">
        <v>54</v>
      </c>
      <c r="P977" s="9">
        <v>32</v>
      </c>
      <c r="Q977" s="10">
        <v>112</v>
      </c>
      <c r="R977" s="11">
        <v>12</v>
      </c>
      <c r="S977" s="11">
        <v>1</v>
      </c>
      <c r="T977" s="11">
        <v>108</v>
      </c>
      <c r="U977" s="11">
        <v>93</v>
      </c>
      <c r="V977" s="11">
        <v>1</v>
      </c>
      <c r="W977" s="11">
        <v>104</v>
      </c>
      <c r="X977" s="11">
        <f t="shared" si="210"/>
        <v>431</v>
      </c>
      <c r="Y977" s="11">
        <f t="shared" si="211"/>
        <v>5005</v>
      </c>
      <c r="Z977" s="11">
        <f t="shared" si="212"/>
        <v>950</v>
      </c>
      <c r="AA977" s="11">
        <f t="shared" si="213"/>
        <v>4310</v>
      </c>
      <c r="AB977" s="11">
        <f t="shared" si="214"/>
        <v>4310</v>
      </c>
      <c r="AC977" s="6">
        <f t="shared" si="215"/>
        <v>4900</v>
      </c>
      <c r="AD977" s="9" t="s">
        <v>263</v>
      </c>
      <c r="AE977" s="3" t="str">
        <f>IF(ISERROR(VLOOKUP($AD977,技まとめ!$A$1:$F$380,6,FALSE)),"－",VLOOKUP($AD977,技まとめ!$A$1:$F$380,6,FALSE))</f>
        <v>DR</v>
      </c>
      <c r="AF977" s="3">
        <f>IF(ISERROR(VLOOKUP($AD977,技まとめ!$A$1:$F$380,3,FALSE)),"－",VLOOKUP($AD977,技まとめ!$A$1:$F$380,3,FALSE))</f>
        <v>16</v>
      </c>
      <c r="AG977" s="3">
        <f>IF(ISERROR(VLOOKUP($AD977,技まとめ!$A$1:$F$380,5,FALSE)),"－",VLOOKUP($AD977,技まとめ!$A$1:$F$380,5,FALSE))</f>
        <v>21</v>
      </c>
      <c r="AH977" s="3" t="str">
        <f>IF($E977=IF(ISERROR(VLOOKUP($AD977,技まとめ!$A$1:$F$380,4,FALSE)),"－",VLOOKUP($AD977,技まとめ!$A$1:$F$380,4,FALSE)),"一致","")</f>
        <v/>
      </c>
      <c r="AI977" s="9" t="s">
        <v>186</v>
      </c>
      <c r="AJ977" s="3" t="str">
        <f>IF(ISERROR(VLOOKUP($AI977,技まとめ!$A$1:$F$380,6,FALSE)),"－",VLOOKUP($AI977,技まとめ!$A$1:$F$380,6,FALSE))</f>
        <v>DR</v>
      </c>
      <c r="AK977" s="3">
        <f>IF(ISERROR(VLOOKUP($AI977,技まとめ!$A$1:$F$380,3,FALSE)),"－",VLOOKUP($AI977,技まとめ!$A$1:$F$380,3,FALSE))</f>
        <v>27</v>
      </c>
      <c r="AL977" s="3">
        <f>IF(ISERROR(VLOOKUP($AI977,技まとめ!$A$1:$F$380,5,FALSE)),"－",VLOOKUP($AI977,技まとめ!$A$1:$F$380,5,FALSE))</f>
        <v>25</v>
      </c>
      <c r="AM977" s="3" t="str">
        <f>IF($E977=IF(ISERROR(VLOOKUP($AI977,技まとめ!$A$1:$F$380,4,FALSE)),"－",VLOOKUP($AI977,技まとめ!$A$1:$F$380,4,FALSE)),"一致","")</f>
        <v/>
      </c>
      <c r="AN977" s="9" t="s">
        <v>426</v>
      </c>
      <c r="AO977" s="3" t="str">
        <f>IF(ISERROR(VLOOKUP($AN977,技まとめ!$A$1:$F$380,6,FALSE)),"－",VLOOKUP($AN977,技まとめ!$A$1:$F$380,6,FALSE))</f>
        <v>NS</v>
      </c>
      <c r="AP977" s="3">
        <f>IF(ISERROR(VLOOKUP($AN977,技まとめ!$A$1:$F$380,3,FALSE)),"－",VLOOKUP($AN977,技まとめ!$A$1:$F$380,3,FALSE))</f>
        <v>57</v>
      </c>
      <c r="AQ977" s="3">
        <f>IF(ISERROR(VLOOKUP($AN977,技まとめ!$A$1:$F$380,5,FALSE)),"－",VLOOKUP($AN977,技まとめ!$A$1:$F$380,5,FALSE))</f>
        <v>34</v>
      </c>
      <c r="AR977" s="3" t="str">
        <f>IF($E977=IF(ISERROR(VLOOKUP($AN977,技まとめ!$A$1:$F$380,4,FALSE)),"－",VLOOKUP($AN977,技まとめ!$A$1:$F$380,4,FALSE)),"一致","")</f>
        <v/>
      </c>
      <c r="AS977" s="9" t="s">
        <v>110</v>
      </c>
      <c r="AT977" s="3" t="str">
        <f>IF(ISERROR(VLOOKUP($AS977,技まとめ!$A$1:$F$380,6,FALSE)),"－",VLOOKUP($AS977,技まとめ!$A$1:$F$380,6,FALSE))</f>
        <v>DR</v>
      </c>
      <c r="AU977" s="3">
        <f>IF(ISERROR(VLOOKUP($AS977,技まとめ!$A$1:$F$380,3,FALSE)),"－",VLOOKUP($AS977,技まとめ!$A$1:$F$380,3,FALSE))</f>
        <v>34</v>
      </c>
      <c r="AV977" s="3">
        <f>IF(ISERROR(VLOOKUP($AS977,技まとめ!$A$1:$F$380,5,FALSE)),"－",VLOOKUP($AS977,技まとめ!$A$1:$F$380,5,FALSE))</f>
        <v>27</v>
      </c>
      <c r="AW977" s="3" t="str">
        <f>IF($E977=IF(ISERROR(VLOOKUP($AS977,技まとめ!$A$1:$F$380,4,FALSE)),"－",VLOOKUP($AS977,技まとめ!$A$1:$F$380,4,FALSE)),"一致","")</f>
        <v>一致</v>
      </c>
      <c r="AX977" s="12" t="str">
        <f t="shared" si="216"/>
        <v>マジックフーセンガムシャインドライブジグザグスパーク</v>
      </c>
      <c r="AY977" s="12" t="str">
        <f t="shared" si="217"/>
        <v>マジックフーセンガムシャインドライブジグザグスパーク</v>
      </c>
      <c r="AZ977" s="12" t="str">
        <f t="shared" si="218"/>
        <v>マジックフーセンガムシャインドライブジグザグスパーク</v>
      </c>
      <c r="BA977" s="12" t="str">
        <f t="shared" si="219"/>
        <v>マジックフーセンガムシャインドライブジグザグスパーク</v>
      </c>
      <c r="BB977" s="11" t="str">
        <f t="shared" si="220"/>
        <v>DRDRNSDR</v>
      </c>
      <c r="BC977" s="11" t="str">
        <f t="shared" si="221"/>
        <v>DRDRNSDR</v>
      </c>
      <c r="BD977" s="11" t="str">
        <f t="shared" si="222"/>
        <v>DRDRNSDR</v>
      </c>
      <c r="BE977" s="11" t="str">
        <f t="shared" si="223"/>
        <v>DRDRNSDR</v>
      </c>
    </row>
    <row r="978" spans="1:57" ht="11.25" hidden="1" customHeight="1">
      <c r="A978" s="6">
        <v>976</v>
      </c>
      <c r="B978" s="7" t="s">
        <v>2340</v>
      </c>
      <c r="C978" s="8" t="s">
        <v>2341</v>
      </c>
      <c r="D978" s="7" t="s">
        <v>72</v>
      </c>
      <c r="E978" s="7" t="s">
        <v>102</v>
      </c>
      <c r="F978" s="7" t="s">
        <v>74</v>
      </c>
      <c r="G978" s="9">
        <v>93</v>
      </c>
      <c r="H978" s="9">
        <v>122</v>
      </c>
      <c r="I978" s="9">
        <v>44</v>
      </c>
      <c r="J978" s="9">
        <v>41</v>
      </c>
      <c r="K978" s="9">
        <v>39</v>
      </c>
      <c r="L978" s="9">
        <v>56</v>
      </c>
      <c r="M978" s="9">
        <v>60</v>
      </c>
      <c r="N978" s="9">
        <v>57</v>
      </c>
      <c r="O978" s="9">
        <v>52</v>
      </c>
      <c r="P978" s="9">
        <v>63</v>
      </c>
      <c r="Q978" s="10">
        <v>94</v>
      </c>
      <c r="R978" s="11">
        <v>18</v>
      </c>
      <c r="S978" s="11">
        <v>1</v>
      </c>
      <c r="T978" s="11">
        <v>106</v>
      </c>
      <c r="U978" s="11">
        <v>110</v>
      </c>
      <c r="V978" s="11">
        <v>1</v>
      </c>
      <c r="W978" s="11">
        <v>102</v>
      </c>
      <c r="X978" s="11">
        <f t="shared" si="210"/>
        <v>432</v>
      </c>
      <c r="Y978" s="11">
        <f t="shared" si="211"/>
        <v>4275</v>
      </c>
      <c r="Z978" s="11">
        <f t="shared" si="212"/>
        <v>1150</v>
      </c>
      <c r="AA978" s="11">
        <f t="shared" si="213"/>
        <v>4230</v>
      </c>
      <c r="AB978" s="11">
        <f t="shared" si="214"/>
        <v>4230</v>
      </c>
      <c r="AC978" s="6">
        <f t="shared" si="215"/>
        <v>4840</v>
      </c>
      <c r="AD978" s="9" t="s">
        <v>290</v>
      </c>
      <c r="AE978" s="3" t="str">
        <f>IF(ISERROR(VLOOKUP($AD978,技まとめ!$A$1:$F$380,6,FALSE)),"－",VLOOKUP($AD978,技まとめ!$A$1:$F$380,6,FALSE))</f>
        <v>CA</v>
      </c>
      <c r="AF978" s="3">
        <f>IF(ISERROR(VLOOKUP($AD978,技まとめ!$A$1:$F$380,3,FALSE)),"－",VLOOKUP($AD978,技まとめ!$A$1:$F$380,3,FALSE))</f>
        <v>27</v>
      </c>
      <c r="AG978" s="3">
        <f>IF(ISERROR(VLOOKUP($AD978,技まとめ!$A$1:$F$380,5,FALSE)),"－",VLOOKUP($AD978,技まとめ!$A$1:$F$380,5,FALSE))</f>
        <v>25</v>
      </c>
      <c r="AH978" s="3" t="str">
        <f>IF($E978=IF(ISERROR(VLOOKUP($AD978,技まとめ!$A$1:$F$380,4,FALSE)),"－",VLOOKUP($AD978,技まとめ!$A$1:$F$380,4,FALSE)),"一致","")</f>
        <v/>
      </c>
      <c r="AI978" s="9" t="s">
        <v>561</v>
      </c>
      <c r="AJ978" s="3" t="str">
        <f>IF(ISERROR(VLOOKUP($AI978,技まとめ!$A$1:$F$380,6,FALSE)),"－",VLOOKUP($AI978,技まとめ!$A$1:$F$380,6,FALSE))</f>
        <v>CA</v>
      </c>
      <c r="AK978" s="3">
        <f>IF(ISERROR(VLOOKUP($AI978,技まとめ!$A$1:$F$380,3,FALSE)),"－",VLOOKUP($AI978,技まとめ!$A$1:$F$380,3,FALSE))</f>
        <v>77</v>
      </c>
      <c r="AL978" s="3">
        <f>IF(ISERROR(VLOOKUP($AI978,技まとめ!$A$1:$F$380,5,FALSE)),"－",VLOOKUP($AI978,技まとめ!$A$1:$F$380,5,FALSE))</f>
        <v>45</v>
      </c>
      <c r="AM978" s="3" t="str">
        <f>IF($E978=IF(ISERROR(VLOOKUP($AI978,技まとめ!$A$1:$F$380,4,FALSE)),"－",VLOOKUP($AI978,技まとめ!$A$1:$F$380,4,FALSE)),"一致","")</f>
        <v/>
      </c>
      <c r="AN978" s="9" t="s">
        <v>347</v>
      </c>
      <c r="AO978" s="3" t="str">
        <f>IF(ISERROR(VLOOKUP($AN978,技まとめ!$A$1:$F$380,6,FALSE)),"－",VLOOKUP($AN978,技まとめ!$A$1:$F$380,6,FALSE))</f>
        <v>DR</v>
      </c>
      <c r="AP978" s="3">
        <f>IF(ISERROR(VLOOKUP($AN978,技まとめ!$A$1:$F$380,3,FALSE)),"－",VLOOKUP($AN978,技まとめ!$A$1:$F$380,3,FALSE))</f>
        <v>40</v>
      </c>
      <c r="AQ978" s="3">
        <f>IF(ISERROR(VLOOKUP($AN978,技まとめ!$A$1:$F$380,5,FALSE)),"－",VLOOKUP($AN978,技まとめ!$A$1:$F$380,5,FALSE))</f>
        <v>31</v>
      </c>
      <c r="AR978" s="3" t="str">
        <f>IF($E978=IF(ISERROR(VLOOKUP($AN978,技まとめ!$A$1:$F$380,4,FALSE)),"－",VLOOKUP($AN978,技まとめ!$A$1:$F$380,4,FALSE)),"一致","")</f>
        <v/>
      </c>
      <c r="AS978" s="9" t="s">
        <v>450</v>
      </c>
      <c r="AT978" s="3" t="str">
        <f>IF(ISERROR(VLOOKUP($AS978,技まとめ!$A$1:$F$380,6,FALSE)),"－",VLOOKUP($AS978,技まとめ!$A$1:$F$380,6,FALSE))</f>
        <v>CA</v>
      </c>
      <c r="AU978" s="3">
        <f>IF(ISERROR(VLOOKUP($AS978,技まとめ!$A$1:$F$380,3,FALSE)),"－",VLOOKUP($AS978,技まとめ!$A$1:$F$380,3,FALSE))</f>
        <v>46</v>
      </c>
      <c r="AV978" s="3">
        <f>IF(ISERROR(VLOOKUP($AS978,技まとめ!$A$1:$F$380,5,FALSE)),"－",VLOOKUP($AS978,技まとめ!$A$1:$F$380,5,FALSE))</f>
        <v>32</v>
      </c>
      <c r="AW978" s="3" t="str">
        <f>IF($E978=IF(ISERROR(VLOOKUP($AS978,技まとめ!$A$1:$F$380,4,FALSE)),"－",VLOOKUP($AS978,技まとめ!$A$1:$F$380,4,FALSE)),"一致","")</f>
        <v/>
      </c>
      <c r="AX978" s="12" t="str">
        <f t="shared" si="216"/>
        <v>ワイルドクローカポエィラスナッチざんぞうつむじ</v>
      </c>
      <c r="AY978" s="12" t="str">
        <f t="shared" si="217"/>
        <v>ワイルドクローカポエィラスナッチざんぞうつむじ</v>
      </c>
      <c r="AZ978" s="12" t="str">
        <f t="shared" si="218"/>
        <v>ワイルドクローカポエィラスナッチざんぞうつむじ</v>
      </c>
      <c r="BA978" s="12" t="str">
        <f t="shared" si="219"/>
        <v>ワイルドクローカポエィラスナッチざんぞうつむじ</v>
      </c>
      <c r="BB978" s="11" t="str">
        <f t="shared" si="220"/>
        <v>CACADRCA</v>
      </c>
      <c r="BC978" s="11" t="str">
        <f t="shared" si="221"/>
        <v>CACADRCA</v>
      </c>
      <c r="BD978" s="11" t="str">
        <f t="shared" si="222"/>
        <v>CACADRCA</v>
      </c>
      <c r="BE978" s="11" t="str">
        <f t="shared" si="223"/>
        <v>CACADRCA</v>
      </c>
    </row>
    <row r="979" spans="1:57" ht="11.25" hidden="1" customHeight="1">
      <c r="A979" s="6">
        <v>977</v>
      </c>
      <c r="B979" s="7" t="s">
        <v>2342</v>
      </c>
      <c r="C979" s="8" t="s">
        <v>2343</v>
      </c>
      <c r="D979" s="7" t="s">
        <v>72</v>
      </c>
      <c r="E979" s="7" t="s">
        <v>81</v>
      </c>
      <c r="F979" s="7" t="s">
        <v>82</v>
      </c>
      <c r="G979" s="9">
        <v>122</v>
      </c>
      <c r="H979" s="9">
        <v>101</v>
      </c>
      <c r="I979" s="9">
        <v>60</v>
      </c>
      <c r="J979" s="9">
        <v>60</v>
      </c>
      <c r="K979" s="9">
        <v>60</v>
      </c>
      <c r="L979" s="9">
        <v>60</v>
      </c>
      <c r="M979" s="9">
        <v>58</v>
      </c>
      <c r="N979" s="9">
        <v>60</v>
      </c>
      <c r="O979" s="9">
        <v>56</v>
      </c>
      <c r="P979" s="9">
        <v>35</v>
      </c>
      <c r="Q979" s="10">
        <v>110</v>
      </c>
      <c r="R979" s="11">
        <v>33</v>
      </c>
      <c r="S979" s="11">
        <v>1</v>
      </c>
      <c r="T979" s="11">
        <v>110</v>
      </c>
      <c r="U979" s="11">
        <v>108</v>
      </c>
      <c r="V979" s="11">
        <v>1</v>
      </c>
      <c r="W979" s="11">
        <v>106</v>
      </c>
      <c r="X979" s="11">
        <f t="shared" si="210"/>
        <v>469</v>
      </c>
      <c r="Y979" s="11">
        <f t="shared" si="211"/>
        <v>4935</v>
      </c>
      <c r="Z979" s="11">
        <f t="shared" si="212"/>
        <v>1695</v>
      </c>
      <c r="AA979" s="11">
        <f t="shared" si="213"/>
        <v>4390</v>
      </c>
      <c r="AB979" s="11">
        <f t="shared" si="214"/>
        <v>4390</v>
      </c>
      <c r="AC979" s="6">
        <f t="shared" si="215"/>
        <v>5095</v>
      </c>
      <c r="AD979" s="9" t="s">
        <v>168</v>
      </c>
      <c r="AE979" s="3" t="str">
        <f>IF(ISERROR(VLOOKUP($AD979,技まとめ!$A$1:$F$380,6,FALSE)),"－",VLOOKUP($AD979,技まとめ!$A$1:$F$380,6,FALSE))</f>
        <v>BL</v>
      </c>
      <c r="AF979" s="3">
        <f>IF(ISERROR(VLOOKUP($AD979,技まとめ!$A$1:$F$380,3,FALSE)),"－",VLOOKUP($AD979,技まとめ!$A$1:$F$380,3,FALSE))</f>
        <v>25</v>
      </c>
      <c r="AG979" s="3">
        <f>IF(ISERROR(VLOOKUP($AD979,技まとめ!$A$1:$F$380,5,FALSE)),"－",VLOOKUP($AD979,技まとめ!$A$1:$F$380,5,FALSE))</f>
        <v>12</v>
      </c>
      <c r="AH979" s="3" t="str">
        <f>IF($E979=IF(ISERROR(VLOOKUP($AD979,技まとめ!$A$1:$F$380,4,FALSE)),"－",VLOOKUP($AD979,技まとめ!$A$1:$F$380,4,FALSE)),"一致","")</f>
        <v/>
      </c>
      <c r="AI979" s="9" t="s">
        <v>434</v>
      </c>
      <c r="AJ979" s="3" t="str">
        <f>IF(ISERROR(VLOOKUP($AI979,技まとめ!$A$1:$F$380,6,FALSE)),"－",VLOOKUP($AI979,技まとめ!$A$1:$F$380,6,FALSE))</f>
        <v>BL</v>
      </c>
      <c r="AK979" s="3">
        <f>IF(ISERROR(VLOOKUP($AI979,技まとめ!$A$1:$F$380,3,FALSE)),"－",VLOOKUP($AI979,技まとめ!$A$1:$F$380,3,FALSE))</f>
        <v>65</v>
      </c>
      <c r="AL979" s="3">
        <f>IF(ISERROR(VLOOKUP($AI979,技まとめ!$A$1:$F$380,5,FALSE)),"－",VLOOKUP($AI979,技まとめ!$A$1:$F$380,5,FALSE))</f>
        <v>42</v>
      </c>
      <c r="AM979" s="3" t="str">
        <f>IF($E979=IF(ISERROR(VLOOKUP($AI979,技まとめ!$A$1:$F$380,4,FALSE)),"－",VLOOKUP($AI979,技まとめ!$A$1:$F$380,4,FALSE)),"一致","")</f>
        <v/>
      </c>
      <c r="AN979" s="9" t="s">
        <v>1303</v>
      </c>
      <c r="AO979" s="3" t="str">
        <f>IF(ISERROR(VLOOKUP($AN979,技まとめ!$A$1:$F$380,6,FALSE)),"－",VLOOKUP($AN979,技まとめ!$A$1:$F$380,6,FALSE))</f>
        <v>P1</v>
      </c>
      <c r="AP979" s="3">
        <f>IF(ISERROR(VLOOKUP($AN979,技まとめ!$A$1:$F$380,3,FALSE)),"－",VLOOKUP($AN979,技まとめ!$A$1:$F$380,3,FALSE))</f>
        <v>65</v>
      </c>
      <c r="AQ979" s="3">
        <f>IF(ISERROR(VLOOKUP($AN979,技まとめ!$A$1:$F$380,5,FALSE)),"－",VLOOKUP($AN979,技まとめ!$A$1:$F$380,5,FALSE))</f>
        <v>40</v>
      </c>
      <c r="AR979" s="3" t="str">
        <f>IF($E979=IF(ISERROR(VLOOKUP($AN979,技まとめ!$A$1:$F$380,4,FALSE)),"－",VLOOKUP($AN979,技まとめ!$A$1:$F$380,4,FALSE)),"一致","")</f>
        <v>一致</v>
      </c>
      <c r="AS979" s="9" t="s">
        <v>372</v>
      </c>
      <c r="AT979" s="3" t="str">
        <f>IF(ISERROR(VLOOKUP($AS979,技まとめ!$A$1:$F$380,6,FALSE)),"－",VLOOKUP($AS979,技まとめ!$A$1:$F$380,6,FALSE))</f>
        <v>NS</v>
      </c>
      <c r="AU979" s="3">
        <f>IF(ISERROR(VLOOKUP($AS979,技まとめ!$A$1:$F$380,3,FALSE)),"－",VLOOKUP($AS979,技まとめ!$A$1:$F$380,3,FALSE))</f>
        <v>75</v>
      </c>
      <c r="AV979" s="3">
        <f>IF(ISERROR(VLOOKUP($AS979,技まとめ!$A$1:$F$380,5,FALSE)),"－",VLOOKUP($AS979,技まとめ!$A$1:$F$380,5,FALSE))</f>
        <v>43</v>
      </c>
      <c r="AW979" s="3" t="str">
        <f>IF($E979=IF(ISERROR(VLOOKUP($AS979,技まとめ!$A$1:$F$380,4,FALSE)),"－",VLOOKUP($AS979,技まとめ!$A$1:$F$380,4,FALSE)),"一致","")</f>
        <v/>
      </c>
      <c r="AX979" s="12" t="str">
        <f t="shared" si="216"/>
        <v>キラースライドストーンプリズンセーフティプロテクトガンショット</v>
      </c>
      <c r="AY979" s="12" t="str">
        <f t="shared" si="217"/>
        <v>キラースライドストーンプリズンセーフティプロテクトガンショット</v>
      </c>
      <c r="AZ979" s="12" t="str">
        <f t="shared" si="218"/>
        <v>キラースライドストーンプリズンセーフティプロテクトガンショット</v>
      </c>
      <c r="BA979" s="12" t="str">
        <f t="shared" si="219"/>
        <v>キラースライドストーンプリズンセーフティプロテクトガンショット</v>
      </c>
      <c r="BB979" s="11" t="str">
        <f t="shared" si="220"/>
        <v>BLBLP1NS</v>
      </c>
      <c r="BC979" s="11" t="str">
        <f t="shared" si="221"/>
        <v>BLBLP1NS</v>
      </c>
      <c r="BD979" s="11" t="str">
        <f t="shared" si="222"/>
        <v>BLBLP1NS</v>
      </c>
      <c r="BE979" s="11" t="str">
        <f t="shared" si="223"/>
        <v>BLBLP1NS</v>
      </c>
    </row>
    <row r="980" spans="1:57" ht="11.25" hidden="1" customHeight="1">
      <c r="A980" s="6">
        <v>978</v>
      </c>
      <c r="B980" s="7" t="s">
        <v>2344</v>
      </c>
      <c r="C980" s="8" t="s">
        <v>2345</v>
      </c>
      <c r="D980" s="7" t="s">
        <v>72</v>
      </c>
      <c r="E980" s="7" t="s">
        <v>95</v>
      </c>
      <c r="F980" s="7" t="s">
        <v>82</v>
      </c>
      <c r="G980" s="9">
        <v>131</v>
      </c>
      <c r="H980" s="9">
        <v>97</v>
      </c>
      <c r="I980" s="9">
        <v>45</v>
      </c>
      <c r="J980" s="9">
        <v>52</v>
      </c>
      <c r="K980" s="9">
        <v>51</v>
      </c>
      <c r="L980" s="9">
        <v>53</v>
      </c>
      <c r="M980" s="9">
        <v>63</v>
      </c>
      <c r="N980" s="9">
        <v>52</v>
      </c>
      <c r="O980" s="9">
        <v>55</v>
      </c>
      <c r="P980" s="9">
        <v>62</v>
      </c>
      <c r="Q980" s="10">
        <v>95</v>
      </c>
      <c r="R980" s="11">
        <v>35</v>
      </c>
      <c r="S980" s="11">
        <v>1</v>
      </c>
      <c r="T980" s="11">
        <v>103</v>
      </c>
      <c r="U980" s="11">
        <v>113</v>
      </c>
      <c r="V980" s="11">
        <v>1</v>
      </c>
      <c r="W980" s="11">
        <v>105</v>
      </c>
      <c r="X980" s="11">
        <f t="shared" si="210"/>
        <v>453</v>
      </c>
      <c r="Y980" s="11">
        <f t="shared" si="211"/>
        <v>4330</v>
      </c>
      <c r="Z980" s="11">
        <f t="shared" si="212"/>
        <v>1760</v>
      </c>
      <c r="AA980" s="11">
        <f t="shared" si="213"/>
        <v>4140</v>
      </c>
      <c r="AB980" s="11">
        <f t="shared" si="214"/>
        <v>4140</v>
      </c>
      <c r="AC980" s="6">
        <f t="shared" si="215"/>
        <v>4820</v>
      </c>
      <c r="AD980" s="9" t="s">
        <v>129</v>
      </c>
      <c r="AE980" s="3" t="str">
        <f>IF(ISERROR(VLOOKUP($AD980,技まとめ!$A$1:$F$380,6,FALSE)),"－",VLOOKUP($AD980,技まとめ!$A$1:$F$380,6,FALSE))</f>
        <v>BL</v>
      </c>
      <c r="AF980" s="3">
        <f>IF(ISERROR(VLOOKUP($AD980,技まとめ!$A$1:$F$380,3,FALSE)),"－",VLOOKUP($AD980,技まとめ!$A$1:$F$380,3,FALSE))</f>
        <v>13</v>
      </c>
      <c r="AG980" s="3">
        <f>IF(ISERROR(VLOOKUP($AD980,技まとめ!$A$1:$F$380,5,FALSE)),"－",VLOOKUP($AD980,技まとめ!$A$1:$F$380,5,FALSE))</f>
        <v>20</v>
      </c>
      <c r="AH980" s="3" t="str">
        <f>IF($E980=IF(ISERROR(VLOOKUP($AD980,技まとめ!$A$1:$F$380,4,FALSE)),"－",VLOOKUP($AD980,技まとめ!$A$1:$F$380,4,FALSE)),"一致","")</f>
        <v>一致</v>
      </c>
      <c r="AI980" s="9" t="s">
        <v>469</v>
      </c>
      <c r="AJ980" s="3" t="str">
        <f>IF(ISERROR(VLOOKUP($AI980,技まとめ!$A$1:$F$380,6,FALSE)),"－",VLOOKUP($AI980,技まとめ!$A$1:$F$380,6,FALSE))</f>
        <v>SC</v>
      </c>
      <c r="AK980" s="3">
        <f>IF(ISERROR(VLOOKUP($AI980,技まとめ!$A$1:$F$380,3,FALSE)),"－",VLOOKUP($AI980,技まとめ!$A$1:$F$380,3,FALSE))</f>
        <v>30</v>
      </c>
      <c r="AL980" s="3">
        <f>IF(ISERROR(VLOOKUP($AI980,技まとめ!$A$1:$F$380,5,FALSE)),"－",VLOOKUP($AI980,技まとめ!$A$1:$F$380,5,FALSE))</f>
        <v>21</v>
      </c>
      <c r="AM980" s="3" t="str">
        <f>IF($E980=IF(ISERROR(VLOOKUP($AI980,技まとめ!$A$1:$F$380,4,FALSE)),"－",VLOOKUP($AI980,技まとめ!$A$1:$F$380,4,FALSE)),"一致","")</f>
        <v/>
      </c>
      <c r="AN980" s="9" t="s">
        <v>321</v>
      </c>
      <c r="AO980" s="3" t="str">
        <f>IF(ISERROR(VLOOKUP($AN980,技まとめ!$A$1:$F$380,6,FALSE)),"－",VLOOKUP($AN980,技まとめ!$A$1:$F$380,6,FALSE))</f>
        <v>DR</v>
      </c>
      <c r="AP980" s="3">
        <f>IF(ISERROR(VLOOKUP($AN980,技まとめ!$A$1:$F$380,3,FALSE)),"－",VLOOKUP($AN980,技まとめ!$A$1:$F$380,3,FALSE))</f>
        <v>13</v>
      </c>
      <c r="AQ980" s="3">
        <f>IF(ISERROR(VLOOKUP($AN980,技まとめ!$A$1:$F$380,5,FALSE)),"－",VLOOKUP($AN980,技まとめ!$A$1:$F$380,5,FALSE))</f>
        <v>20</v>
      </c>
      <c r="AR980" s="3" t="str">
        <f>IF($E980=IF(ISERROR(VLOOKUP($AN980,技まとめ!$A$1:$F$380,4,FALSE)),"－",VLOOKUP($AN980,技まとめ!$A$1:$F$380,4,FALSE)),"一致","")</f>
        <v/>
      </c>
      <c r="AS980" s="9" t="s">
        <v>472</v>
      </c>
      <c r="AT980" s="3" t="str">
        <f>IF(ISERROR(VLOOKUP($AS980,技まとめ!$A$1:$F$380,6,FALSE)),"－",VLOOKUP($AS980,技まとめ!$A$1:$F$380,6,FALSE))</f>
        <v>BL</v>
      </c>
      <c r="AU980" s="3">
        <f>IF(ISERROR(VLOOKUP($AS980,技まとめ!$A$1:$F$380,3,FALSE)),"－",VLOOKUP($AS980,技まとめ!$A$1:$F$380,3,FALSE))</f>
        <v>106</v>
      </c>
      <c r="AV980" s="3">
        <f>IF(ISERROR(VLOOKUP($AS980,技まとめ!$A$1:$F$380,5,FALSE)),"－",VLOOKUP($AS980,技まとめ!$A$1:$F$380,5,FALSE))</f>
        <v>57</v>
      </c>
      <c r="AW980" s="3" t="str">
        <f>IF($E980=IF(ISERROR(VLOOKUP($AS980,技まとめ!$A$1:$F$380,4,FALSE)),"－",VLOOKUP($AS980,技まとめ!$A$1:$F$380,4,FALSE)),"一致","")</f>
        <v/>
      </c>
      <c r="AX980" s="12" t="str">
        <f t="shared" si="216"/>
        <v>クイックドロウあびせげりモンキーターンかごめかごめ</v>
      </c>
      <c r="AY980" s="12" t="str">
        <f t="shared" si="217"/>
        <v>クイックドロウあびせげりモンキーターンかごめかごめ</v>
      </c>
      <c r="AZ980" s="12" t="str">
        <f t="shared" si="218"/>
        <v>クイックドロウあびせげりモンキーターンかごめかごめ</v>
      </c>
      <c r="BA980" s="12" t="str">
        <f t="shared" si="219"/>
        <v>クイックドロウあびせげりモンキーターンかごめかごめ</v>
      </c>
      <c r="BB980" s="11" t="str">
        <f t="shared" si="220"/>
        <v>BLSCDRBL</v>
      </c>
      <c r="BC980" s="11" t="str">
        <f t="shared" si="221"/>
        <v>BLSCDRBL</v>
      </c>
      <c r="BD980" s="11" t="str">
        <f t="shared" si="222"/>
        <v>BLSCDRBL</v>
      </c>
      <c r="BE980" s="11" t="str">
        <f t="shared" si="223"/>
        <v>BLSCDRBL</v>
      </c>
    </row>
    <row r="981" spans="1:57" ht="11.25" hidden="1" customHeight="1">
      <c r="A981" s="6">
        <v>979</v>
      </c>
      <c r="B981" s="7" t="s">
        <v>2346</v>
      </c>
      <c r="C981" s="8" t="s">
        <v>2347</v>
      </c>
      <c r="D981" s="7" t="s">
        <v>72</v>
      </c>
      <c r="E981" s="7" t="s">
        <v>73</v>
      </c>
      <c r="F981" s="7" t="s">
        <v>128</v>
      </c>
      <c r="G981" s="9">
        <v>124</v>
      </c>
      <c r="H981" s="9">
        <v>102</v>
      </c>
      <c r="I981" s="9">
        <v>53</v>
      </c>
      <c r="J981" s="9">
        <v>56</v>
      </c>
      <c r="K981" s="9">
        <v>53</v>
      </c>
      <c r="L981" s="9">
        <v>56</v>
      </c>
      <c r="M981" s="9">
        <v>56</v>
      </c>
      <c r="N981" s="9">
        <v>52</v>
      </c>
      <c r="O981" s="9">
        <v>56</v>
      </c>
      <c r="P981" s="9">
        <v>52</v>
      </c>
      <c r="Q981" s="10">
        <v>103</v>
      </c>
      <c r="R981" s="11">
        <v>31</v>
      </c>
      <c r="S981" s="11">
        <v>1</v>
      </c>
      <c r="T981" s="11">
        <v>106</v>
      </c>
      <c r="U981" s="11">
        <v>106</v>
      </c>
      <c r="V981" s="11">
        <v>1</v>
      </c>
      <c r="W981" s="11">
        <v>106</v>
      </c>
      <c r="X981" s="11">
        <f t="shared" si="210"/>
        <v>454</v>
      </c>
      <c r="Y981" s="11">
        <f t="shared" si="211"/>
        <v>4655</v>
      </c>
      <c r="Z981" s="11">
        <f t="shared" si="212"/>
        <v>1625</v>
      </c>
      <c r="AA981" s="11">
        <f t="shared" si="213"/>
        <v>4250</v>
      </c>
      <c r="AB981" s="11">
        <f t="shared" si="214"/>
        <v>4250</v>
      </c>
      <c r="AC981" s="6">
        <f t="shared" si="215"/>
        <v>4925</v>
      </c>
      <c r="AD981" s="9" t="s">
        <v>104</v>
      </c>
      <c r="AE981" s="3" t="str">
        <f>IF(ISERROR(VLOOKUP($AD981,技まとめ!$A$1:$F$380,6,FALSE)),"－",VLOOKUP($AD981,技まとめ!$A$1:$F$380,6,FALSE))</f>
        <v>LS</v>
      </c>
      <c r="AF981" s="3">
        <f>IF(ISERROR(VLOOKUP($AD981,技まとめ!$A$1:$F$380,3,FALSE)),"－",VLOOKUP($AD981,技まとめ!$A$1:$F$380,3,FALSE))</f>
        <v>30</v>
      </c>
      <c r="AG981" s="3">
        <f>IF(ISERROR(VLOOKUP($AD981,技まとめ!$A$1:$F$380,5,FALSE)),"－",VLOOKUP($AD981,技まとめ!$A$1:$F$380,5,FALSE))</f>
        <v>25</v>
      </c>
      <c r="AH981" s="3" t="str">
        <f>IF($E981=IF(ISERROR(VLOOKUP($AD981,技まとめ!$A$1:$F$380,4,FALSE)),"－",VLOOKUP($AD981,技まとめ!$A$1:$F$380,4,FALSE)),"一致","")</f>
        <v/>
      </c>
      <c r="AI981" s="9" t="s">
        <v>560</v>
      </c>
      <c r="AJ981" s="3" t="str">
        <f>IF(ISERROR(VLOOKUP($AI981,技まとめ!$A$1:$F$380,6,FALSE)),"－",VLOOKUP($AI981,技まとめ!$A$1:$F$380,6,FALSE))</f>
        <v>BL</v>
      </c>
      <c r="AK981" s="3">
        <f>IF(ISERROR(VLOOKUP($AI981,技まとめ!$A$1:$F$380,3,FALSE)),"－",VLOOKUP($AI981,技まとめ!$A$1:$F$380,3,FALSE))</f>
        <v>28</v>
      </c>
      <c r="AL981" s="3">
        <f>IF(ISERROR(VLOOKUP($AI981,技まとめ!$A$1:$F$380,5,FALSE)),"－",VLOOKUP($AI981,技まとめ!$A$1:$F$380,5,FALSE))</f>
        <v>24</v>
      </c>
      <c r="AM981" s="3" t="str">
        <f>IF($E981=IF(ISERROR(VLOOKUP($AI981,技まとめ!$A$1:$F$380,4,FALSE)),"－",VLOOKUP($AI981,技まとめ!$A$1:$F$380,4,FALSE)),"一致","")</f>
        <v/>
      </c>
      <c r="AN981" s="9" t="s">
        <v>845</v>
      </c>
      <c r="AO981" s="3" t="str">
        <f>IF(ISERROR(VLOOKUP($AN981,技まとめ!$A$1:$F$380,6,FALSE)),"－",VLOOKUP($AN981,技まとめ!$A$1:$F$380,6,FALSE))</f>
        <v>BL</v>
      </c>
      <c r="AP981" s="3">
        <f>IF(ISERROR(VLOOKUP($AN981,技まとめ!$A$1:$F$380,3,FALSE)),"－",VLOOKUP($AN981,技まとめ!$A$1:$F$380,3,FALSE))</f>
        <v>31</v>
      </c>
      <c r="AQ981" s="3">
        <f>IF(ISERROR(VLOOKUP($AN981,技まとめ!$A$1:$F$380,5,FALSE)),"－",VLOOKUP($AN981,技まとめ!$A$1:$F$380,5,FALSE))</f>
        <v>28</v>
      </c>
      <c r="AR981" s="3" t="str">
        <f>IF($E981=IF(ISERROR(VLOOKUP($AN981,技まとめ!$A$1:$F$380,4,FALSE)),"－",VLOOKUP($AN981,技まとめ!$A$1:$F$380,4,FALSE)),"一致","")</f>
        <v/>
      </c>
      <c r="AS981" s="9" t="s">
        <v>981</v>
      </c>
      <c r="AT981" s="3" t="str">
        <f>IF(ISERROR(VLOOKUP($AS981,技まとめ!$A$1:$F$380,6,FALSE)),"－",VLOOKUP($AS981,技まとめ!$A$1:$F$380,6,FALSE))</f>
        <v>BL</v>
      </c>
      <c r="AU981" s="3">
        <f>IF(ISERROR(VLOOKUP($AS981,技まとめ!$A$1:$F$380,3,FALSE)),"－",VLOOKUP($AS981,技まとめ!$A$1:$F$380,3,FALSE))</f>
        <v>75</v>
      </c>
      <c r="AV981" s="3">
        <f>IF(ISERROR(VLOOKUP($AS981,技まとめ!$A$1:$F$380,5,FALSE)),"－",VLOOKUP($AS981,技まとめ!$A$1:$F$380,5,FALSE))</f>
        <v>47</v>
      </c>
      <c r="AW981" s="3" t="str">
        <f>IF($E981=IF(ISERROR(VLOOKUP($AS981,技まとめ!$A$1:$F$380,4,FALSE)),"－",VLOOKUP($AS981,技まとめ!$A$1:$F$380,4,FALSE)),"一致","")</f>
        <v/>
      </c>
      <c r="AX981" s="12" t="str">
        <f t="shared" si="216"/>
        <v>すいせいシュートブレードアタックアイスグランドスノーエンジェル</v>
      </c>
      <c r="AY981" s="12" t="str">
        <f t="shared" si="217"/>
        <v>すいせいシュートブレードアタックアイスグランドスノーエンジェル</v>
      </c>
      <c r="AZ981" s="12" t="str">
        <f t="shared" si="218"/>
        <v>すいせいシュートブレードアタックアイスグランドスノーエンジェル</v>
      </c>
      <c r="BA981" s="12" t="str">
        <f t="shared" si="219"/>
        <v>すいせいシュートブレードアタックアイスグランドスノーエンジェル</v>
      </c>
      <c r="BB981" s="11" t="str">
        <f t="shared" si="220"/>
        <v>LSBLBLBL</v>
      </c>
      <c r="BC981" s="11" t="str">
        <f t="shared" si="221"/>
        <v>LSBLBLBL</v>
      </c>
      <c r="BD981" s="11" t="str">
        <f t="shared" si="222"/>
        <v>LSBLBLBL</v>
      </c>
      <c r="BE981" s="11" t="str">
        <f t="shared" si="223"/>
        <v>LSBLBLBL</v>
      </c>
    </row>
    <row r="982" spans="1:57" ht="11.25" hidden="1" customHeight="1">
      <c r="A982" s="6">
        <v>980</v>
      </c>
      <c r="B982" s="7" t="s">
        <v>2348</v>
      </c>
      <c r="C982" s="8" t="s">
        <v>2349</v>
      </c>
      <c r="D982" s="7" t="s">
        <v>72</v>
      </c>
      <c r="E982" s="7" t="s">
        <v>73</v>
      </c>
      <c r="F982" s="7" t="s">
        <v>109</v>
      </c>
      <c r="G982" s="9">
        <v>120</v>
      </c>
      <c r="H982" s="9">
        <v>92</v>
      </c>
      <c r="I982" s="9">
        <v>62</v>
      </c>
      <c r="J982" s="9">
        <v>56</v>
      </c>
      <c r="K982" s="9">
        <v>51</v>
      </c>
      <c r="L982" s="9">
        <v>54</v>
      </c>
      <c r="M982" s="9">
        <v>51</v>
      </c>
      <c r="N982" s="9">
        <v>57</v>
      </c>
      <c r="O982" s="9">
        <v>57</v>
      </c>
      <c r="P982" s="9">
        <v>38</v>
      </c>
      <c r="Q982" s="10">
        <v>112</v>
      </c>
      <c r="R982" s="11">
        <v>20</v>
      </c>
      <c r="S982" s="11">
        <v>1</v>
      </c>
      <c r="T982" s="11">
        <v>104</v>
      </c>
      <c r="U982" s="11">
        <v>101</v>
      </c>
      <c r="V982" s="11">
        <v>1</v>
      </c>
      <c r="W982" s="11">
        <v>107</v>
      </c>
      <c r="X982" s="11">
        <f t="shared" si="210"/>
        <v>446</v>
      </c>
      <c r="Y982" s="11">
        <f t="shared" si="211"/>
        <v>5020</v>
      </c>
      <c r="Z982" s="11">
        <f t="shared" si="212"/>
        <v>1245</v>
      </c>
      <c r="AA982" s="11">
        <f t="shared" si="213"/>
        <v>4185</v>
      </c>
      <c r="AB982" s="11">
        <f t="shared" si="214"/>
        <v>4185</v>
      </c>
      <c r="AC982" s="6">
        <f t="shared" si="215"/>
        <v>4795</v>
      </c>
      <c r="AD982" s="9" t="s">
        <v>273</v>
      </c>
      <c r="AE982" s="3" t="str">
        <f>IF(ISERROR(VLOOKUP($AD982,技まとめ!$A$1:$F$380,6,FALSE)),"－",VLOOKUP($AD982,技まとめ!$A$1:$F$380,6,FALSE))</f>
        <v>BL</v>
      </c>
      <c r="AF982" s="3">
        <f>IF(ISERROR(VLOOKUP($AD982,技まとめ!$A$1:$F$380,3,FALSE)),"－",VLOOKUP($AD982,技まとめ!$A$1:$F$380,3,FALSE))</f>
        <v>17</v>
      </c>
      <c r="AG982" s="3">
        <f>IF(ISERROR(VLOOKUP($AD982,技まとめ!$A$1:$F$380,5,FALSE)),"－",VLOOKUP($AD982,技まとめ!$A$1:$F$380,5,FALSE))</f>
        <v>20</v>
      </c>
      <c r="AH982" s="3" t="str">
        <f>IF($E982=IF(ISERROR(VLOOKUP($AD982,技まとめ!$A$1:$F$380,4,FALSE)),"－",VLOOKUP($AD982,技まとめ!$A$1:$F$380,4,FALSE)),"一致","")</f>
        <v>一致</v>
      </c>
      <c r="AI982" s="9" t="s">
        <v>363</v>
      </c>
      <c r="AJ982" s="3" t="str">
        <f>IF(ISERROR(VLOOKUP($AI982,技まとめ!$A$1:$F$380,6,FALSE)),"－",VLOOKUP($AI982,技まとめ!$A$1:$F$380,6,FALSE))</f>
        <v>BL</v>
      </c>
      <c r="AK982" s="3">
        <f>IF(ISERROR(VLOOKUP($AI982,技まとめ!$A$1:$F$380,3,FALSE)),"－",VLOOKUP($AI982,技まとめ!$A$1:$F$380,3,FALSE))</f>
        <v>102</v>
      </c>
      <c r="AL982" s="3">
        <f>IF(ISERROR(VLOOKUP($AI982,技まとめ!$A$1:$F$380,5,FALSE)),"－",VLOOKUP($AI982,技まとめ!$A$1:$F$380,5,FALSE))</f>
        <v>57</v>
      </c>
      <c r="AM982" s="3" t="str">
        <f>IF($E982=IF(ISERROR(VLOOKUP($AI982,技まとめ!$A$1:$F$380,4,FALSE)),"－",VLOOKUP($AI982,技まとめ!$A$1:$F$380,4,FALSE)),"一致","")</f>
        <v/>
      </c>
      <c r="AN982" s="9" t="s">
        <v>308</v>
      </c>
      <c r="AO982" s="3" t="str">
        <f>IF(ISERROR(VLOOKUP($AN982,技まとめ!$A$1:$F$380,6,FALSE)),"－",VLOOKUP($AN982,技まとめ!$A$1:$F$380,6,FALSE))</f>
        <v>DR</v>
      </c>
      <c r="AP982" s="3">
        <f>IF(ISERROR(VLOOKUP($AN982,技まとめ!$A$1:$F$380,3,FALSE)),"－",VLOOKUP($AN982,技まとめ!$A$1:$F$380,3,FALSE))</f>
        <v>28</v>
      </c>
      <c r="AQ982" s="3">
        <f>IF(ISERROR(VLOOKUP($AN982,技まとめ!$A$1:$F$380,5,FALSE)),"－",VLOOKUP($AN982,技まとめ!$A$1:$F$380,5,FALSE))</f>
        <v>24</v>
      </c>
      <c r="AR982" s="3" t="str">
        <f>IF($E982=IF(ISERROR(VLOOKUP($AN982,技まとめ!$A$1:$F$380,4,FALSE)),"－",VLOOKUP($AN982,技まとめ!$A$1:$F$380,4,FALSE)),"一致","")</f>
        <v>一致</v>
      </c>
      <c r="AS982" s="9" t="s">
        <v>89</v>
      </c>
      <c r="AT982" s="3" t="str">
        <f>IF(ISERROR(VLOOKUP($AS982,技まとめ!$A$1:$F$380,6,FALSE)),"－",VLOOKUP($AS982,技まとめ!$A$1:$F$380,6,FALSE))</f>
        <v>BB</v>
      </c>
      <c r="AU982" s="3">
        <f>IF(ISERROR(VLOOKUP($AS982,技まとめ!$A$1:$F$380,3,FALSE)),"－",VLOOKUP($AS982,技まとめ!$A$1:$F$380,3,FALSE))</f>
        <v>43</v>
      </c>
      <c r="AV982" s="3">
        <f>IF(ISERROR(VLOOKUP($AS982,技まとめ!$A$1:$F$380,5,FALSE)),"－",VLOOKUP($AS982,技まとめ!$A$1:$F$380,5,FALSE))</f>
        <v>30</v>
      </c>
      <c r="AW982" s="3" t="str">
        <f>IF($E982=IF(ISERROR(VLOOKUP($AS982,技まとめ!$A$1:$F$380,4,FALSE)),"－",VLOOKUP($AS982,技まとめ!$A$1:$F$380,4,FALSE)),"一致","")</f>
        <v>一致</v>
      </c>
      <c r="AX982" s="12" t="str">
        <f t="shared" si="216"/>
        <v>しこふみマッドエクスプレススーパーアルマジロザ・ウォール</v>
      </c>
      <c r="AY982" s="12" t="str">
        <f t="shared" si="217"/>
        <v>しこふみマッドエクスプレススーパーアルマジロザ・ウォール</v>
      </c>
      <c r="AZ982" s="12" t="str">
        <f t="shared" si="218"/>
        <v>しこふみマッドエクスプレススーパーアルマジロザ・ウォール</v>
      </c>
      <c r="BA982" s="12" t="str">
        <f t="shared" si="219"/>
        <v>しこふみマッドエクスプレススーパーアルマジロザ・ウォール</v>
      </c>
      <c r="BB982" s="11" t="str">
        <f t="shared" si="220"/>
        <v>BLBLDRBB</v>
      </c>
      <c r="BC982" s="11" t="str">
        <f t="shared" si="221"/>
        <v>BLBLDRBB</v>
      </c>
      <c r="BD982" s="11" t="str">
        <f t="shared" si="222"/>
        <v>BLBLDRBB</v>
      </c>
      <c r="BE982" s="11" t="str">
        <f t="shared" si="223"/>
        <v>BLBLDRBB</v>
      </c>
    </row>
    <row r="983" spans="1:57" ht="11.25" hidden="1" customHeight="1">
      <c r="A983" s="6">
        <v>981</v>
      </c>
      <c r="B983" s="7" t="s">
        <v>2350</v>
      </c>
      <c r="C983" s="8" t="s">
        <v>2351</v>
      </c>
      <c r="D983" s="7" t="s">
        <v>72</v>
      </c>
      <c r="E983" s="7" t="s">
        <v>73</v>
      </c>
      <c r="F983" s="7" t="s">
        <v>128</v>
      </c>
      <c r="G983" s="9">
        <v>137</v>
      </c>
      <c r="H983" s="9">
        <v>113</v>
      </c>
      <c r="I983" s="9">
        <v>53</v>
      </c>
      <c r="J983" s="9">
        <v>59</v>
      </c>
      <c r="K983" s="9">
        <v>56</v>
      </c>
      <c r="L983" s="9">
        <v>57</v>
      </c>
      <c r="M983" s="9">
        <v>54</v>
      </c>
      <c r="N983" s="9">
        <v>54</v>
      </c>
      <c r="O983" s="9">
        <v>52</v>
      </c>
      <c r="P983" s="9">
        <v>39</v>
      </c>
      <c r="Q983" s="10">
        <v>103</v>
      </c>
      <c r="R983" s="11">
        <v>26</v>
      </c>
      <c r="S983" s="11">
        <v>1</v>
      </c>
      <c r="T983" s="11">
        <v>107</v>
      </c>
      <c r="U983" s="11">
        <v>104</v>
      </c>
      <c r="V983" s="11">
        <v>1</v>
      </c>
      <c r="W983" s="11">
        <v>102</v>
      </c>
      <c r="X983" s="11">
        <f t="shared" si="210"/>
        <v>444</v>
      </c>
      <c r="Y983" s="11">
        <f t="shared" si="211"/>
        <v>4635</v>
      </c>
      <c r="Z983" s="11">
        <f t="shared" si="212"/>
        <v>1430</v>
      </c>
      <c r="AA983" s="11">
        <f t="shared" si="213"/>
        <v>4265</v>
      </c>
      <c r="AB983" s="11">
        <f t="shared" si="214"/>
        <v>4265</v>
      </c>
      <c r="AC983" s="6">
        <f t="shared" si="215"/>
        <v>4920</v>
      </c>
      <c r="AD983" s="9" t="s">
        <v>469</v>
      </c>
      <c r="AE983" s="3" t="str">
        <f>IF(ISERROR(VLOOKUP($AD983,技まとめ!$A$1:$F$380,6,FALSE)),"－",VLOOKUP($AD983,技まとめ!$A$1:$F$380,6,FALSE))</f>
        <v>SC</v>
      </c>
      <c r="AF983" s="3">
        <f>IF(ISERROR(VLOOKUP($AD983,技まとめ!$A$1:$F$380,3,FALSE)),"－",VLOOKUP($AD983,技まとめ!$A$1:$F$380,3,FALSE))</f>
        <v>30</v>
      </c>
      <c r="AG983" s="3">
        <f>IF(ISERROR(VLOOKUP($AD983,技まとめ!$A$1:$F$380,5,FALSE)),"－",VLOOKUP($AD983,技まとめ!$A$1:$F$380,5,FALSE))</f>
        <v>21</v>
      </c>
      <c r="AH983" s="3" t="str">
        <f>IF($E983=IF(ISERROR(VLOOKUP($AD983,技まとめ!$A$1:$F$380,4,FALSE)),"－",VLOOKUP($AD983,技まとめ!$A$1:$F$380,4,FALSE)),"一致","")</f>
        <v/>
      </c>
      <c r="AI983" s="9" t="s">
        <v>173</v>
      </c>
      <c r="AJ983" s="3" t="str">
        <f>IF(ISERROR(VLOOKUP($AI983,技まとめ!$A$1:$F$380,6,FALSE)),"－",VLOOKUP($AI983,技まとめ!$A$1:$F$380,6,FALSE))</f>
        <v>DR</v>
      </c>
      <c r="AK983" s="3">
        <f>IF(ISERROR(VLOOKUP($AI983,技まとめ!$A$1:$F$380,3,FALSE)),"－",VLOOKUP($AI983,技まとめ!$A$1:$F$380,3,FALSE))</f>
        <v>65</v>
      </c>
      <c r="AL983" s="3">
        <f>IF(ISERROR(VLOOKUP($AI983,技まとめ!$A$1:$F$380,5,FALSE)),"－",VLOOKUP($AI983,技まとめ!$A$1:$F$380,5,FALSE))</f>
        <v>42</v>
      </c>
      <c r="AM983" s="3" t="str">
        <f>IF($E983=IF(ISERROR(VLOOKUP($AI983,技まとめ!$A$1:$F$380,4,FALSE)),"－",VLOOKUP($AI983,技まとめ!$A$1:$F$380,4,FALSE)),"一致","")</f>
        <v/>
      </c>
      <c r="AN983" s="9" t="s">
        <v>330</v>
      </c>
      <c r="AO983" s="3" t="str">
        <f>IF(ISERROR(VLOOKUP($AN983,技まとめ!$A$1:$F$380,6,FALSE)),"－",VLOOKUP($AN983,技まとめ!$A$1:$F$380,6,FALSE))</f>
        <v>SC</v>
      </c>
      <c r="AP983" s="3">
        <f>IF(ISERROR(VLOOKUP($AN983,技まとめ!$A$1:$F$380,3,FALSE)),"－",VLOOKUP($AN983,技まとめ!$A$1:$F$380,3,FALSE))</f>
        <v>44</v>
      </c>
      <c r="AQ983" s="3">
        <f>IF(ISERROR(VLOOKUP($AN983,技まとめ!$A$1:$F$380,5,FALSE)),"－",VLOOKUP($AN983,技まとめ!$A$1:$F$380,5,FALSE))</f>
        <v>28</v>
      </c>
      <c r="AR983" s="3" t="str">
        <f>IF($E983=IF(ISERROR(VLOOKUP($AN983,技まとめ!$A$1:$F$380,4,FALSE)),"－",VLOOKUP($AN983,技まとめ!$A$1:$F$380,4,FALSE)),"一致","")</f>
        <v/>
      </c>
      <c r="AS983" s="9" t="s">
        <v>678</v>
      </c>
      <c r="AT983" s="3" t="str">
        <f>IF(ISERROR(VLOOKUP($AS983,技まとめ!$A$1:$F$380,6,FALSE)),"－",VLOOKUP($AS983,技まとめ!$A$1:$F$380,6,FALSE))</f>
        <v>BS</v>
      </c>
      <c r="AU983" s="3">
        <f>IF(ISERROR(VLOOKUP($AS983,技まとめ!$A$1:$F$380,3,FALSE)),"－",VLOOKUP($AS983,技まとめ!$A$1:$F$380,3,FALSE))</f>
        <v>57</v>
      </c>
      <c r="AV983" s="3">
        <f>IF(ISERROR(VLOOKUP($AS983,技まとめ!$A$1:$F$380,5,FALSE)),"－",VLOOKUP($AS983,技まとめ!$A$1:$F$380,5,FALSE))</f>
        <v>34</v>
      </c>
      <c r="AW983" s="3" t="str">
        <f>IF($E983=IF(ISERROR(VLOOKUP($AS983,技まとめ!$A$1:$F$380,4,FALSE)),"－",VLOOKUP($AS983,技まとめ!$A$1:$F$380,4,FALSE)),"一致","")</f>
        <v/>
      </c>
      <c r="AX983" s="12" t="str">
        <f t="shared" si="216"/>
        <v>あびせげりぶんしんフェイントクロスドライブダークトルネード</v>
      </c>
      <c r="AY983" s="12" t="str">
        <f t="shared" si="217"/>
        <v>あびせげりぶんしんフェイントクロスドライブダークトルネード</v>
      </c>
      <c r="AZ983" s="12" t="str">
        <f t="shared" si="218"/>
        <v>あびせげりぶんしんフェイントクロスドライブダークトルネード</v>
      </c>
      <c r="BA983" s="12" t="str">
        <f t="shared" si="219"/>
        <v>あびせげりぶんしんフェイントクロスドライブダークトルネード</v>
      </c>
      <c r="BB983" s="11" t="str">
        <f t="shared" si="220"/>
        <v>SCDRSCBS</v>
      </c>
      <c r="BC983" s="11" t="str">
        <f t="shared" si="221"/>
        <v>SCDRSCBS</v>
      </c>
      <c r="BD983" s="11" t="str">
        <f t="shared" si="222"/>
        <v>SCDRSCBS</v>
      </c>
      <c r="BE983" s="11" t="str">
        <f t="shared" si="223"/>
        <v>SCDRSCBS</v>
      </c>
    </row>
    <row r="984" spans="1:57" ht="11.25" hidden="1" customHeight="1">
      <c r="A984" s="6">
        <v>982</v>
      </c>
      <c r="B984" s="7" t="s">
        <v>2352</v>
      </c>
      <c r="C984" s="8" t="s">
        <v>2353</v>
      </c>
      <c r="D984" s="7" t="s">
        <v>72</v>
      </c>
      <c r="E984" s="7" t="s">
        <v>95</v>
      </c>
      <c r="F984" s="7" t="s">
        <v>82</v>
      </c>
      <c r="G984" s="9">
        <v>122</v>
      </c>
      <c r="H984" s="9">
        <v>94</v>
      </c>
      <c r="I984" s="9">
        <v>56</v>
      </c>
      <c r="J984" s="9">
        <v>57</v>
      </c>
      <c r="K984" s="9">
        <v>44</v>
      </c>
      <c r="L984" s="9">
        <v>56</v>
      </c>
      <c r="M984" s="9">
        <v>56</v>
      </c>
      <c r="N984" s="9">
        <v>57</v>
      </c>
      <c r="O984" s="9">
        <v>51</v>
      </c>
      <c r="P984" s="9">
        <v>62</v>
      </c>
      <c r="Q984" s="10">
        <v>106</v>
      </c>
      <c r="R984" s="11">
        <v>38</v>
      </c>
      <c r="S984" s="11">
        <v>1</v>
      </c>
      <c r="T984" s="11">
        <v>106</v>
      </c>
      <c r="U984" s="11">
        <v>106</v>
      </c>
      <c r="V984" s="11">
        <v>1</v>
      </c>
      <c r="W984" s="11">
        <v>101</v>
      </c>
      <c r="X984" s="11">
        <f t="shared" si="210"/>
        <v>459</v>
      </c>
      <c r="Y984" s="11">
        <f t="shared" si="211"/>
        <v>4750</v>
      </c>
      <c r="Z984" s="11">
        <f t="shared" si="212"/>
        <v>1845</v>
      </c>
      <c r="AA984" s="11">
        <f t="shared" si="213"/>
        <v>4225</v>
      </c>
      <c r="AB984" s="11">
        <f t="shared" si="214"/>
        <v>4225</v>
      </c>
      <c r="AC984" s="6">
        <f t="shared" si="215"/>
        <v>4935</v>
      </c>
      <c r="AD984" s="9" t="s">
        <v>147</v>
      </c>
      <c r="AE984" s="3" t="str">
        <f>IF(ISERROR(VLOOKUP($AD984,技まとめ!$A$1:$F$380,6,FALSE)),"－",VLOOKUP($AD984,技まとめ!$A$1:$F$380,6,FALSE))</f>
        <v>－</v>
      </c>
      <c r="AF984" s="3">
        <f>IF(ISERROR(VLOOKUP($AD984,技まとめ!$A$1:$F$380,3,FALSE)),"－",VLOOKUP($AD984,技まとめ!$A$1:$F$380,3,FALSE))</f>
        <v>0</v>
      </c>
      <c r="AG984" s="3">
        <f>IF(ISERROR(VLOOKUP($AD984,技まとめ!$A$1:$F$380,5,FALSE)),"－",VLOOKUP($AD984,技まとめ!$A$1:$F$380,5,FALSE))</f>
        <v>0</v>
      </c>
      <c r="AH984" s="3" t="str">
        <f>IF($E984=IF(ISERROR(VLOOKUP($AD984,技まとめ!$A$1:$F$380,4,FALSE)),"－",VLOOKUP($AD984,技まとめ!$A$1:$F$380,4,FALSE)),"一致","")</f>
        <v/>
      </c>
      <c r="AI984" s="9" t="s">
        <v>214</v>
      </c>
      <c r="AJ984" s="3" t="str">
        <f>IF(ISERROR(VLOOKUP($AI984,技まとめ!$A$1:$F$380,6,FALSE)),"－",VLOOKUP($AI984,技まとめ!$A$1:$F$380,6,FALSE))</f>
        <v>DR</v>
      </c>
      <c r="AK984" s="3">
        <f>IF(ISERROR(VLOOKUP($AI984,技まとめ!$A$1:$F$380,3,FALSE)),"－",VLOOKUP($AI984,技まとめ!$A$1:$F$380,3,FALSE))</f>
        <v>27</v>
      </c>
      <c r="AL984" s="3">
        <f>IF(ISERROR(VLOOKUP($AI984,技まとめ!$A$1:$F$380,5,FALSE)),"－",VLOOKUP($AI984,技まとめ!$A$1:$F$380,5,FALSE))</f>
        <v>25</v>
      </c>
      <c r="AM984" s="3" t="str">
        <f>IF($E984=IF(ISERROR(VLOOKUP($AI984,技まとめ!$A$1:$F$380,4,FALSE)),"－",VLOOKUP($AI984,技まとめ!$A$1:$F$380,4,FALSE)),"一致","")</f>
        <v/>
      </c>
      <c r="AN984" s="9" t="s">
        <v>157</v>
      </c>
      <c r="AO984" s="3" t="str">
        <f>IF(ISERROR(VLOOKUP($AN984,技まとめ!$A$1:$F$380,6,FALSE)),"－",VLOOKUP($AN984,技まとめ!$A$1:$F$380,6,FALSE))</f>
        <v>BL</v>
      </c>
      <c r="AP984" s="3">
        <f>IF(ISERROR(VLOOKUP($AN984,技まとめ!$A$1:$F$380,3,FALSE)),"－",VLOOKUP($AN984,技まとめ!$A$1:$F$380,3,FALSE))</f>
        <v>47</v>
      </c>
      <c r="AQ984" s="3">
        <f>IF(ISERROR(VLOOKUP($AN984,技まとめ!$A$1:$F$380,5,FALSE)),"－",VLOOKUP($AN984,技まとめ!$A$1:$F$380,5,FALSE))</f>
        <v>32</v>
      </c>
      <c r="AR984" s="3" t="str">
        <f>IF($E984=IF(ISERROR(VLOOKUP($AN984,技まとめ!$A$1:$F$380,4,FALSE)),"－",VLOOKUP($AN984,技まとめ!$A$1:$F$380,4,FALSE)),"一致","")</f>
        <v/>
      </c>
      <c r="AS984" s="9" t="s">
        <v>585</v>
      </c>
      <c r="AT984" s="3" t="str">
        <f>IF(ISERROR(VLOOKUP($AS984,技まとめ!$A$1:$F$380,6,FALSE)),"－",VLOOKUP($AS984,技まとめ!$A$1:$F$380,6,FALSE))</f>
        <v>BL</v>
      </c>
      <c r="AU984" s="3">
        <f>IF(ISERROR(VLOOKUP($AS984,技まとめ!$A$1:$F$380,3,FALSE)),"－",VLOOKUP($AS984,技まとめ!$A$1:$F$380,3,FALSE))</f>
        <v>71</v>
      </c>
      <c r="AV984" s="3">
        <f>IF(ISERROR(VLOOKUP($AS984,技まとめ!$A$1:$F$380,5,FALSE)),"－",VLOOKUP($AS984,技まとめ!$A$1:$F$380,5,FALSE))</f>
        <v>44</v>
      </c>
      <c r="AW984" s="3" t="str">
        <f>IF($E984=IF(ISERROR(VLOOKUP($AS984,技まとめ!$A$1:$F$380,4,FALSE)),"－",VLOOKUP($AS984,技まとめ!$A$1:$F$380,4,FALSE)),"一致","")</f>
        <v/>
      </c>
      <c r="AX984" s="12" t="str">
        <f t="shared" si="216"/>
        <v>やくびょうがみムーンサルトアースクェイクメガクェイク</v>
      </c>
      <c r="AY984" s="12" t="str">
        <f t="shared" si="217"/>
        <v>やくびょうがみムーンサルトアースクェイクメガクェイク</v>
      </c>
      <c r="AZ984" s="12" t="str">
        <f t="shared" si="218"/>
        <v>やくびょうがみムーンサルトアースクェイクメガクェイク</v>
      </c>
      <c r="BA984" s="12" t="str">
        <f t="shared" si="219"/>
        <v>やくびょうがみムーンサルトアースクェイクメガクェイク</v>
      </c>
      <c r="BB984" s="11" t="str">
        <f t="shared" si="220"/>
        <v>－DRBLBL</v>
      </c>
      <c r="BC984" s="11" t="str">
        <f t="shared" si="221"/>
        <v>－DRBLBL</v>
      </c>
      <c r="BD984" s="11" t="str">
        <f t="shared" si="222"/>
        <v>－DRBLBL</v>
      </c>
      <c r="BE984" s="11" t="str">
        <f t="shared" si="223"/>
        <v>－DRBLBL</v>
      </c>
    </row>
    <row r="985" spans="1:57" ht="11.25" hidden="1" customHeight="1">
      <c r="A985" s="6">
        <v>983</v>
      </c>
      <c r="B985" s="7" t="s">
        <v>2354</v>
      </c>
      <c r="C985" s="8" t="s">
        <v>2355</v>
      </c>
      <c r="D985" s="7" t="s">
        <v>72</v>
      </c>
      <c r="E985" s="7" t="s">
        <v>102</v>
      </c>
      <c r="F985" s="7" t="s">
        <v>128</v>
      </c>
      <c r="G985" s="9">
        <v>119</v>
      </c>
      <c r="H985" s="9">
        <v>101</v>
      </c>
      <c r="I985" s="9">
        <v>47</v>
      </c>
      <c r="J985" s="9">
        <v>54</v>
      </c>
      <c r="K985" s="9">
        <v>54</v>
      </c>
      <c r="L985" s="9">
        <v>51</v>
      </c>
      <c r="M985" s="9">
        <v>58</v>
      </c>
      <c r="N985" s="9">
        <v>53</v>
      </c>
      <c r="O985" s="9">
        <v>51</v>
      </c>
      <c r="P985" s="9">
        <v>61</v>
      </c>
      <c r="Q985" s="10">
        <v>97</v>
      </c>
      <c r="R985" s="11">
        <v>40</v>
      </c>
      <c r="S985" s="11">
        <v>1</v>
      </c>
      <c r="T985" s="11">
        <v>101</v>
      </c>
      <c r="U985" s="11">
        <v>108</v>
      </c>
      <c r="V985" s="11">
        <v>1</v>
      </c>
      <c r="W985" s="11">
        <v>101</v>
      </c>
      <c r="X985" s="11">
        <f t="shared" si="210"/>
        <v>449</v>
      </c>
      <c r="Y985" s="11">
        <f t="shared" si="211"/>
        <v>4390</v>
      </c>
      <c r="Z985" s="11">
        <f t="shared" si="212"/>
        <v>1915</v>
      </c>
      <c r="AA985" s="11">
        <f t="shared" si="213"/>
        <v>4050</v>
      </c>
      <c r="AB985" s="11">
        <f t="shared" si="214"/>
        <v>4050</v>
      </c>
      <c r="AC985" s="6">
        <f t="shared" si="215"/>
        <v>4745</v>
      </c>
      <c r="AD985" s="9" t="s">
        <v>83</v>
      </c>
      <c r="AE985" s="3" t="str">
        <f>IF(ISERROR(VLOOKUP($AD985,技まとめ!$A$1:$F$380,6,FALSE)),"－",VLOOKUP($AD985,技まとめ!$A$1:$F$380,6,FALSE))</f>
        <v>DR</v>
      </c>
      <c r="AF985" s="3">
        <f>IF(ISERROR(VLOOKUP($AD985,技まとめ!$A$1:$F$380,3,FALSE)),"－",VLOOKUP($AD985,技まとめ!$A$1:$F$380,3,FALSE))</f>
        <v>13</v>
      </c>
      <c r="AG985" s="3">
        <f>IF(ISERROR(VLOOKUP($AD985,技まとめ!$A$1:$F$380,5,FALSE)),"－",VLOOKUP($AD985,技まとめ!$A$1:$F$380,5,FALSE))</f>
        <v>20</v>
      </c>
      <c r="AH985" s="3" t="str">
        <f>IF($E985=IF(ISERROR(VLOOKUP($AD985,技まとめ!$A$1:$F$380,4,FALSE)),"－",VLOOKUP($AD985,技まとめ!$A$1:$F$380,4,FALSE)),"一致","")</f>
        <v/>
      </c>
      <c r="AI985" s="9" t="s">
        <v>842</v>
      </c>
      <c r="AJ985" s="3" t="str">
        <f>IF(ISERROR(VLOOKUP($AI985,技まとめ!$A$1:$F$380,6,FALSE)),"－",VLOOKUP($AI985,技まとめ!$A$1:$F$380,6,FALSE))</f>
        <v>－</v>
      </c>
      <c r="AK985" s="3">
        <f>IF(ISERROR(VLOOKUP($AI985,技まとめ!$A$1:$F$380,3,FALSE)),"－",VLOOKUP($AI985,技まとめ!$A$1:$F$380,3,FALSE))</f>
        <v>0</v>
      </c>
      <c r="AL985" s="3">
        <f>IF(ISERROR(VLOOKUP($AI985,技まとめ!$A$1:$F$380,5,FALSE)),"－",VLOOKUP($AI985,技まとめ!$A$1:$F$380,5,FALSE))</f>
        <v>0</v>
      </c>
      <c r="AM985" s="3" t="str">
        <f>IF($E985=IF(ISERROR(VLOOKUP($AI985,技まとめ!$A$1:$F$380,4,FALSE)),"－",VLOOKUP($AI985,技まとめ!$A$1:$F$380,4,FALSE)),"一致","")</f>
        <v/>
      </c>
      <c r="AN985" s="9" t="s">
        <v>347</v>
      </c>
      <c r="AO985" s="3" t="str">
        <f>IF(ISERROR(VLOOKUP($AN985,技まとめ!$A$1:$F$380,6,FALSE)),"－",VLOOKUP($AN985,技まとめ!$A$1:$F$380,6,FALSE))</f>
        <v>DR</v>
      </c>
      <c r="AP985" s="3">
        <f>IF(ISERROR(VLOOKUP($AN985,技まとめ!$A$1:$F$380,3,FALSE)),"－",VLOOKUP($AN985,技まとめ!$A$1:$F$380,3,FALSE))</f>
        <v>40</v>
      </c>
      <c r="AQ985" s="3">
        <f>IF(ISERROR(VLOOKUP($AN985,技まとめ!$A$1:$F$380,5,FALSE)),"－",VLOOKUP($AN985,技まとめ!$A$1:$F$380,5,FALSE))</f>
        <v>31</v>
      </c>
      <c r="AR985" s="3" t="str">
        <f>IF($E985=IF(ISERROR(VLOOKUP($AN985,技まとめ!$A$1:$F$380,4,FALSE)),"－",VLOOKUP($AN985,技まとめ!$A$1:$F$380,4,FALSE)),"一致","")</f>
        <v/>
      </c>
      <c r="AS985" s="9" t="s">
        <v>330</v>
      </c>
      <c r="AT985" s="3" t="str">
        <f>IF(ISERROR(VLOOKUP($AS985,技まとめ!$A$1:$F$380,6,FALSE)),"－",VLOOKUP($AS985,技まとめ!$A$1:$F$380,6,FALSE))</f>
        <v>SC</v>
      </c>
      <c r="AU985" s="3">
        <f>IF(ISERROR(VLOOKUP($AS985,技まとめ!$A$1:$F$380,3,FALSE)),"－",VLOOKUP($AS985,技まとめ!$A$1:$F$380,3,FALSE))</f>
        <v>44</v>
      </c>
      <c r="AV985" s="3">
        <f>IF(ISERROR(VLOOKUP($AS985,技まとめ!$A$1:$F$380,5,FALSE)),"－",VLOOKUP($AS985,技まとめ!$A$1:$F$380,5,FALSE))</f>
        <v>28</v>
      </c>
      <c r="AW985" s="3" t="str">
        <f>IF($E985=IF(ISERROR(VLOOKUP($AS985,技まとめ!$A$1:$F$380,4,FALSE)),"－",VLOOKUP($AS985,技まとめ!$A$1:$F$380,4,FALSE)),"一致","")</f>
        <v/>
      </c>
      <c r="AX985" s="12" t="str">
        <f t="shared" si="216"/>
        <v>しっぷうダッシュなまけるざんぞうクロスドライブ</v>
      </c>
      <c r="AY985" s="12" t="str">
        <f t="shared" si="217"/>
        <v>しっぷうダッシュなまけるざんぞうクロスドライブ</v>
      </c>
      <c r="AZ985" s="12" t="str">
        <f t="shared" si="218"/>
        <v>しっぷうダッシュなまけるざんぞうクロスドライブ</v>
      </c>
      <c r="BA985" s="12" t="str">
        <f t="shared" si="219"/>
        <v>しっぷうダッシュなまけるざんぞうクロスドライブ</v>
      </c>
      <c r="BB985" s="11" t="str">
        <f t="shared" si="220"/>
        <v>DR－DRSC</v>
      </c>
      <c r="BC985" s="11" t="str">
        <f t="shared" si="221"/>
        <v>DR－DRSC</v>
      </c>
      <c r="BD985" s="11" t="str">
        <f t="shared" si="222"/>
        <v>DR－DRSC</v>
      </c>
      <c r="BE985" s="11" t="str">
        <f t="shared" si="223"/>
        <v>DR－DRSC</v>
      </c>
    </row>
    <row r="986" spans="1:57" ht="11.25" hidden="1" customHeight="1">
      <c r="A986" s="6">
        <v>984</v>
      </c>
      <c r="B986" s="7" t="s">
        <v>2356</v>
      </c>
      <c r="C986" s="8" t="s">
        <v>2357</v>
      </c>
      <c r="D986" s="7" t="s">
        <v>72</v>
      </c>
      <c r="E986" s="7" t="s">
        <v>73</v>
      </c>
      <c r="F986" s="7" t="s">
        <v>82</v>
      </c>
      <c r="G986" s="9">
        <v>91</v>
      </c>
      <c r="H986" s="9">
        <v>125</v>
      </c>
      <c r="I986" s="9">
        <v>47</v>
      </c>
      <c r="J986" s="9">
        <v>53</v>
      </c>
      <c r="K986" s="9">
        <v>52</v>
      </c>
      <c r="L986" s="9">
        <v>57</v>
      </c>
      <c r="M986" s="9">
        <v>66</v>
      </c>
      <c r="N986" s="9">
        <v>51</v>
      </c>
      <c r="O986" s="9">
        <v>56</v>
      </c>
      <c r="P986" s="9">
        <v>42</v>
      </c>
      <c r="Q986" s="10">
        <v>97</v>
      </c>
      <c r="R986" s="11">
        <v>16</v>
      </c>
      <c r="S986" s="11">
        <v>1</v>
      </c>
      <c r="T986" s="11">
        <v>107</v>
      </c>
      <c r="U986" s="11">
        <v>116</v>
      </c>
      <c r="V986" s="11">
        <v>1</v>
      </c>
      <c r="W986" s="11">
        <v>106</v>
      </c>
      <c r="X986" s="11">
        <f t="shared" si="210"/>
        <v>444</v>
      </c>
      <c r="Y986" s="11">
        <f t="shared" si="211"/>
        <v>4415</v>
      </c>
      <c r="Z986" s="11">
        <f t="shared" si="212"/>
        <v>1100</v>
      </c>
      <c r="AA986" s="11">
        <f t="shared" si="213"/>
        <v>4285</v>
      </c>
      <c r="AB986" s="11">
        <f t="shared" si="214"/>
        <v>4285</v>
      </c>
      <c r="AC986" s="6">
        <f t="shared" si="215"/>
        <v>4890</v>
      </c>
      <c r="AD986" s="9" t="s">
        <v>5013</v>
      </c>
      <c r="AE986" s="3" t="str">
        <f>IF(ISERROR(VLOOKUP($AD986,技まとめ!$A$1:$F$380,6,FALSE)),"－",VLOOKUP($AD986,技まとめ!$A$1:$F$380,6,FALSE))</f>
        <v>－</v>
      </c>
      <c r="AF986" s="3">
        <f>IF(ISERROR(VLOOKUP($AD986,技まとめ!$A$1:$F$380,3,FALSE)),"－",VLOOKUP($AD986,技まとめ!$A$1:$F$380,3,FALSE))</f>
        <v>0</v>
      </c>
      <c r="AG986" s="3">
        <f>IF(ISERROR(VLOOKUP($AD986,技まとめ!$A$1:$F$380,5,FALSE)),"－",VLOOKUP($AD986,技まとめ!$A$1:$F$380,5,FALSE))</f>
        <v>0</v>
      </c>
      <c r="AH986" s="3" t="str">
        <f>IF($E986=IF(ISERROR(VLOOKUP($AD986,技まとめ!$A$1:$F$380,4,FALSE)),"－",VLOOKUP($AD986,技まとめ!$A$1:$F$380,4,FALSE)),"一致","")</f>
        <v/>
      </c>
      <c r="AI986" s="9" t="s">
        <v>5059</v>
      </c>
      <c r="AJ986" s="3" t="str">
        <f>IF(ISERROR(VLOOKUP($AI986,技まとめ!$A$1:$F$380,6,FALSE)),"－",VLOOKUP($AI986,技まとめ!$A$1:$F$380,6,FALSE))</f>
        <v>BL</v>
      </c>
      <c r="AK986" s="3">
        <f>IF(ISERROR(VLOOKUP($AI986,技まとめ!$A$1:$F$380,3,FALSE)),"－",VLOOKUP($AI986,技まとめ!$A$1:$F$380,3,FALSE))</f>
        <v>33</v>
      </c>
      <c r="AL986" s="3">
        <f>IF(ISERROR(VLOOKUP($AI986,技まとめ!$A$1:$F$380,5,FALSE)),"－",VLOOKUP($AI986,技まとめ!$A$1:$F$380,5,FALSE))</f>
        <v>28</v>
      </c>
      <c r="AM986" s="3" t="str">
        <f>IF($E986=IF(ISERROR(VLOOKUP($AI986,技まとめ!$A$1:$F$380,4,FALSE)),"－",VLOOKUP($AI986,技まとめ!$A$1:$F$380,4,FALSE)),"一致","")</f>
        <v/>
      </c>
      <c r="AN986" s="9" t="s">
        <v>686</v>
      </c>
      <c r="AO986" s="3" t="str">
        <f>IF(ISERROR(VLOOKUP($AN986,技まとめ!$A$1:$F$380,6,FALSE)),"－",VLOOKUP($AN986,技まとめ!$A$1:$F$380,6,FALSE))</f>
        <v>DR</v>
      </c>
      <c r="AP986" s="3">
        <f>IF(ISERROR(VLOOKUP($AN986,技まとめ!$A$1:$F$380,3,FALSE)),"－",VLOOKUP($AN986,技まとめ!$A$1:$F$380,3,FALSE))</f>
        <v>34</v>
      </c>
      <c r="AQ986" s="3">
        <f>IF(ISERROR(VLOOKUP($AN986,技まとめ!$A$1:$F$380,5,FALSE)),"－",VLOOKUP($AN986,技まとめ!$A$1:$F$380,5,FALSE))</f>
        <v>27</v>
      </c>
      <c r="AR986" s="3" t="str">
        <f>IF($E986=IF(ISERROR(VLOOKUP($AN986,技まとめ!$A$1:$F$380,4,FALSE)),"－",VLOOKUP($AN986,技まとめ!$A$1:$F$380,4,FALSE)),"一致","")</f>
        <v/>
      </c>
      <c r="AS986" s="9" t="s">
        <v>132</v>
      </c>
      <c r="AT986" s="3" t="str">
        <f>IF(ISERROR(VLOOKUP($AS986,技まとめ!$A$1:$F$380,6,FALSE)),"－",VLOOKUP($AS986,技まとめ!$A$1:$F$380,6,FALSE))</f>
        <v>DR</v>
      </c>
      <c r="AU986" s="3">
        <f>IF(ISERROR(VLOOKUP($AS986,技まとめ!$A$1:$F$380,3,FALSE)),"－",VLOOKUP($AS986,技まとめ!$A$1:$F$380,3,FALSE))</f>
        <v>78</v>
      </c>
      <c r="AV986" s="3">
        <f>IF(ISERROR(VLOOKUP($AS986,技まとめ!$A$1:$F$380,5,FALSE)),"－",VLOOKUP($AS986,技まとめ!$A$1:$F$380,5,FALSE))</f>
        <v>46</v>
      </c>
      <c r="AW986" s="3" t="str">
        <f>IF($E986=IF(ISERROR(VLOOKUP($AS986,技まとめ!$A$1:$F$380,4,FALSE)),"－",VLOOKUP($AS986,技まとめ!$A$1:$F$380,4,FALSE)),"一致","")</f>
        <v/>
      </c>
      <c r="AX986" s="12" t="str">
        <f t="shared" si="216"/>
        <v>セツヤク！スーパースキャン（Ｂ）ヒートタックルダッシュストーム</v>
      </c>
      <c r="AY986" s="12" t="str">
        <f t="shared" si="217"/>
        <v>セツヤク！スーパースキャン（Ｂ）ヒートタックルダッシュストーム</v>
      </c>
      <c r="AZ986" s="12" t="str">
        <f t="shared" si="218"/>
        <v>セツヤク！スーパースキャン（Ｂ）ヒートタックルダッシュストーム</v>
      </c>
      <c r="BA986" s="12" t="str">
        <f t="shared" si="219"/>
        <v>セツヤク！スーパースキャン（Ｂ）ヒートタックルダッシュストーム</v>
      </c>
      <c r="BB986" s="11" t="str">
        <f t="shared" si="220"/>
        <v>－BLDRDR</v>
      </c>
      <c r="BC986" s="11" t="str">
        <f t="shared" si="221"/>
        <v>－BLDRDR</v>
      </c>
      <c r="BD986" s="11" t="str">
        <f t="shared" si="222"/>
        <v>－BLDRDR</v>
      </c>
      <c r="BE986" s="11" t="str">
        <f t="shared" si="223"/>
        <v>－BLDRDR</v>
      </c>
    </row>
    <row r="987" spans="1:57" ht="11.25" hidden="1" customHeight="1">
      <c r="A987" s="6">
        <v>985</v>
      </c>
      <c r="B987" s="7" t="s">
        <v>2358</v>
      </c>
      <c r="C987" s="8" t="s">
        <v>2359</v>
      </c>
      <c r="D987" s="7" t="s">
        <v>72</v>
      </c>
      <c r="E987" s="7" t="s">
        <v>102</v>
      </c>
      <c r="F987" s="7" t="s">
        <v>128</v>
      </c>
      <c r="G987" s="9">
        <v>117</v>
      </c>
      <c r="H987" s="9">
        <v>92</v>
      </c>
      <c r="I987" s="9">
        <v>48</v>
      </c>
      <c r="J987" s="9">
        <v>51</v>
      </c>
      <c r="K987" s="9">
        <v>59</v>
      </c>
      <c r="L987" s="9">
        <v>48</v>
      </c>
      <c r="M987" s="9">
        <v>53</v>
      </c>
      <c r="N987" s="9">
        <v>54</v>
      </c>
      <c r="O987" s="9">
        <v>52</v>
      </c>
      <c r="P987" s="9">
        <v>73</v>
      </c>
      <c r="Q987" s="10">
        <v>98</v>
      </c>
      <c r="R987" s="11">
        <v>55</v>
      </c>
      <c r="S987" s="11">
        <v>1</v>
      </c>
      <c r="T987" s="11">
        <v>98</v>
      </c>
      <c r="U987" s="11">
        <v>103</v>
      </c>
      <c r="V987" s="11">
        <v>1</v>
      </c>
      <c r="W987" s="11">
        <v>102</v>
      </c>
      <c r="X987" s="11">
        <f t="shared" si="210"/>
        <v>458</v>
      </c>
      <c r="Y987" s="11">
        <f t="shared" si="211"/>
        <v>4435</v>
      </c>
      <c r="Z987" s="11">
        <f t="shared" si="212"/>
        <v>2445</v>
      </c>
      <c r="AA987" s="11">
        <f t="shared" si="213"/>
        <v>3950</v>
      </c>
      <c r="AB987" s="11">
        <f t="shared" si="214"/>
        <v>3950</v>
      </c>
      <c r="AC987" s="6">
        <f t="shared" si="215"/>
        <v>4705</v>
      </c>
      <c r="AD987" s="9" t="s">
        <v>322</v>
      </c>
      <c r="AE987" s="3" t="str">
        <f>IF(ISERROR(VLOOKUP($AD987,技まとめ!$A$1:$F$380,6,FALSE)),"－",VLOOKUP($AD987,技まとめ!$A$1:$F$380,6,FALSE))</f>
        <v>SC</v>
      </c>
      <c r="AF987" s="3">
        <f>IF(ISERROR(VLOOKUP($AD987,技まとめ!$A$1:$F$380,3,FALSE)),"－",VLOOKUP($AD987,技まとめ!$A$1:$F$380,3,FALSE))</f>
        <v>25</v>
      </c>
      <c r="AG987" s="3">
        <f>IF(ISERROR(VLOOKUP($AD987,技まとめ!$A$1:$F$380,5,FALSE)),"－",VLOOKUP($AD987,技まとめ!$A$1:$F$380,5,FALSE))</f>
        <v>20</v>
      </c>
      <c r="AH987" s="3" t="str">
        <f>IF($E987=IF(ISERROR(VLOOKUP($AD987,技まとめ!$A$1:$F$380,4,FALSE)),"－",VLOOKUP($AD987,技まとめ!$A$1:$F$380,4,FALSE)),"一致","")</f>
        <v/>
      </c>
      <c r="AI987" s="9" t="s">
        <v>178</v>
      </c>
      <c r="AJ987" s="3" t="str">
        <f>IF(ISERROR(VLOOKUP($AI987,技まとめ!$A$1:$F$380,6,FALSE)),"－",VLOOKUP($AI987,技まとめ!$A$1:$F$380,6,FALSE))</f>
        <v>NS</v>
      </c>
      <c r="AK987" s="3">
        <f>IF(ISERROR(VLOOKUP($AI987,技まとめ!$A$1:$F$380,3,FALSE)),"－",VLOOKUP($AI987,技まとめ!$A$1:$F$380,3,FALSE))</f>
        <v>38</v>
      </c>
      <c r="AL987" s="3">
        <f>IF(ISERROR(VLOOKUP($AI987,技まとめ!$A$1:$F$380,5,FALSE)),"－",VLOOKUP($AI987,技まとめ!$A$1:$F$380,5,FALSE))</f>
        <v>25</v>
      </c>
      <c r="AM987" s="3" t="str">
        <f>IF($E987=IF(ISERROR(VLOOKUP($AI987,技まとめ!$A$1:$F$380,4,FALSE)),"－",VLOOKUP($AI987,技まとめ!$A$1:$F$380,4,FALSE)),"一致","")</f>
        <v/>
      </c>
      <c r="AN987" s="9" t="s">
        <v>110</v>
      </c>
      <c r="AO987" s="3" t="str">
        <f>IF(ISERROR(VLOOKUP($AN987,技まとめ!$A$1:$F$380,6,FALSE)),"－",VLOOKUP($AN987,技まとめ!$A$1:$F$380,6,FALSE))</f>
        <v>DR</v>
      </c>
      <c r="AP987" s="3">
        <f>IF(ISERROR(VLOOKUP($AN987,技まとめ!$A$1:$F$380,3,FALSE)),"－",VLOOKUP($AN987,技まとめ!$A$1:$F$380,3,FALSE))</f>
        <v>34</v>
      </c>
      <c r="AQ987" s="3">
        <f>IF(ISERROR(VLOOKUP($AN987,技まとめ!$A$1:$F$380,5,FALSE)),"－",VLOOKUP($AN987,技まとめ!$A$1:$F$380,5,FALSE))</f>
        <v>27</v>
      </c>
      <c r="AR987" s="3" t="str">
        <f>IF($E987=IF(ISERROR(VLOOKUP($AN987,技まとめ!$A$1:$F$380,4,FALSE)),"－",VLOOKUP($AN987,技まとめ!$A$1:$F$380,4,FALSE)),"一致","")</f>
        <v/>
      </c>
      <c r="AS987" s="9" t="s">
        <v>1357</v>
      </c>
      <c r="AT987" s="3" t="str">
        <f>IF(ISERROR(VLOOKUP($AS987,技まとめ!$A$1:$F$380,6,FALSE)),"－",VLOOKUP($AS987,技まとめ!$A$1:$F$380,6,FALSE))</f>
        <v>SC</v>
      </c>
      <c r="AU987" s="3">
        <f>IF(ISERROR(VLOOKUP($AS987,技まとめ!$A$1:$F$380,3,FALSE)),"－",VLOOKUP($AS987,技まとめ!$A$1:$F$380,3,FALSE))</f>
        <v>94</v>
      </c>
      <c r="AV987" s="3">
        <f>IF(ISERROR(VLOOKUP($AS987,技まとめ!$A$1:$F$380,5,FALSE)),"－",VLOOKUP($AS987,技まとめ!$A$1:$F$380,5,FALSE))</f>
        <v>52</v>
      </c>
      <c r="AW987" s="3" t="str">
        <f>IF($E987=IF(ISERROR(VLOOKUP($AS987,技まとめ!$A$1:$F$380,4,FALSE)),"－",VLOOKUP($AS987,技まとめ!$A$1:$F$380,4,FALSE)),"一致","")</f>
        <v/>
      </c>
      <c r="AX987" s="12" t="str">
        <f t="shared" si="216"/>
        <v>ターザンキックフリーズショットジグザグスパークノーザンインパクト</v>
      </c>
      <c r="AY987" s="12" t="str">
        <f t="shared" si="217"/>
        <v>ターザンキックフリーズショットジグザグスパークノーザンインパクト</v>
      </c>
      <c r="AZ987" s="12" t="str">
        <f t="shared" si="218"/>
        <v>ターザンキックフリーズショットジグザグスパークノーザンインパクト</v>
      </c>
      <c r="BA987" s="12" t="str">
        <f t="shared" si="219"/>
        <v>ターザンキックフリーズショットジグザグスパークノーザンインパクト</v>
      </c>
      <c r="BB987" s="11" t="str">
        <f t="shared" si="220"/>
        <v>SCNSDRSC</v>
      </c>
      <c r="BC987" s="11" t="str">
        <f t="shared" si="221"/>
        <v>SCNSDRSC</v>
      </c>
      <c r="BD987" s="11" t="str">
        <f t="shared" si="222"/>
        <v>SCNSDRSC</v>
      </c>
      <c r="BE987" s="11" t="str">
        <f t="shared" si="223"/>
        <v>SCNSDRSC</v>
      </c>
    </row>
    <row r="988" spans="1:57" ht="11.25" hidden="1" customHeight="1">
      <c r="A988" s="6">
        <v>986</v>
      </c>
      <c r="B988" s="7" t="s">
        <v>2360</v>
      </c>
      <c r="C988" s="8" t="s">
        <v>2361</v>
      </c>
      <c r="D988" s="7" t="s">
        <v>72</v>
      </c>
      <c r="E988" s="7" t="s">
        <v>81</v>
      </c>
      <c r="F988" s="7" t="s">
        <v>109</v>
      </c>
      <c r="G988" s="9">
        <v>91</v>
      </c>
      <c r="H988" s="9">
        <v>126</v>
      </c>
      <c r="I988" s="9">
        <v>44</v>
      </c>
      <c r="J988" s="9">
        <v>52</v>
      </c>
      <c r="K988" s="9">
        <v>51</v>
      </c>
      <c r="L988" s="9">
        <v>56</v>
      </c>
      <c r="M988" s="9">
        <v>58</v>
      </c>
      <c r="N988" s="9">
        <v>57</v>
      </c>
      <c r="O988" s="9">
        <v>56</v>
      </c>
      <c r="P988" s="9">
        <v>62</v>
      </c>
      <c r="Q988" s="10">
        <v>94</v>
      </c>
      <c r="R988" s="11">
        <v>40</v>
      </c>
      <c r="S988" s="11">
        <v>1</v>
      </c>
      <c r="T988" s="11">
        <v>106</v>
      </c>
      <c r="U988" s="11">
        <v>108</v>
      </c>
      <c r="V988" s="11">
        <v>1</v>
      </c>
      <c r="W988" s="11">
        <v>106</v>
      </c>
      <c r="X988" s="11">
        <f t="shared" si="210"/>
        <v>456</v>
      </c>
      <c r="Y988" s="11">
        <f t="shared" si="211"/>
        <v>4295</v>
      </c>
      <c r="Z988" s="11">
        <f t="shared" si="212"/>
        <v>1940</v>
      </c>
      <c r="AA988" s="11">
        <f t="shared" si="213"/>
        <v>4250</v>
      </c>
      <c r="AB988" s="11">
        <f t="shared" si="214"/>
        <v>4250</v>
      </c>
      <c r="AC988" s="6">
        <f t="shared" si="215"/>
        <v>4970</v>
      </c>
      <c r="AD988" s="9" t="s">
        <v>83</v>
      </c>
      <c r="AE988" s="3" t="str">
        <f>IF(ISERROR(VLOOKUP($AD988,技まとめ!$A$1:$F$380,6,FALSE)),"－",VLOOKUP($AD988,技まとめ!$A$1:$F$380,6,FALSE))</f>
        <v>DR</v>
      </c>
      <c r="AF988" s="3">
        <f>IF(ISERROR(VLOOKUP($AD988,技まとめ!$A$1:$F$380,3,FALSE)),"－",VLOOKUP($AD988,技まとめ!$A$1:$F$380,3,FALSE))</f>
        <v>13</v>
      </c>
      <c r="AG988" s="3">
        <f>IF(ISERROR(VLOOKUP($AD988,技まとめ!$A$1:$F$380,5,FALSE)),"－",VLOOKUP($AD988,技まとめ!$A$1:$F$380,5,FALSE))</f>
        <v>20</v>
      </c>
      <c r="AH988" s="3" t="str">
        <f>IF($E988=IF(ISERROR(VLOOKUP($AD988,技まとめ!$A$1:$F$380,4,FALSE)),"－",VLOOKUP($AD988,技まとめ!$A$1:$F$380,4,FALSE)),"一致","")</f>
        <v>一致</v>
      </c>
      <c r="AI988" s="9" t="s">
        <v>5063</v>
      </c>
      <c r="AJ988" s="3" t="str">
        <f>IF(ISERROR(VLOOKUP($AI988,技まとめ!$A$1:$F$380,6,FALSE)),"－",VLOOKUP($AI988,技まとめ!$A$1:$F$380,6,FALSE))</f>
        <v>BL</v>
      </c>
      <c r="AK988" s="3">
        <f>IF(ISERROR(VLOOKUP($AI988,技まとめ!$A$1:$F$380,3,FALSE)),"－",VLOOKUP($AI988,技まとめ!$A$1:$F$380,3,FALSE))</f>
        <v>33</v>
      </c>
      <c r="AL988" s="3">
        <f>IF(ISERROR(VLOOKUP($AI988,技まとめ!$A$1:$F$380,5,FALSE)),"－",VLOOKUP($AI988,技まとめ!$A$1:$F$380,5,FALSE))</f>
        <v>28</v>
      </c>
      <c r="AM988" s="3" t="str">
        <f>IF($E988=IF(ISERROR(VLOOKUP($AI988,技まとめ!$A$1:$F$380,4,FALSE)),"－",VLOOKUP($AI988,技まとめ!$A$1:$F$380,4,FALSE)),"一致","")</f>
        <v/>
      </c>
      <c r="AN988" s="9" t="s">
        <v>5060</v>
      </c>
      <c r="AO988" s="3" t="str">
        <f>IF(ISERROR(VLOOKUP($AN988,技まとめ!$A$1:$F$380,6,FALSE)),"－",VLOOKUP($AN988,技まとめ!$A$1:$F$380,6,FALSE))</f>
        <v>DR</v>
      </c>
      <c r="AP988" s="3">
        <f>IF(ISERROR(VLOOKUP($AN988,技まとめ!$A$1:$F$380,3,FALSE)),"－",VLOOKUP($AN988,技まとめ!$A$1:$F$380,3,FALSE))</f>
        <v>27</v>
      </c>
      <c r="AQ988" s="3">
        <f>IF(ISERROR(VLOOKUP($AN988,技まとめ!$A$1:$F$380,5,FALSE)),"－",VLOOKUP($AN988,技まとめ!$A$1:$F$380,5,FALSE))</f>
        <v>25</v>
      </c>
      <c r="AR988" s="3" t="str">
        <f>IF($E988=IF(ISERROR(VLOOKUP($AN988,技まとめ!$A$1:$F$380,4,FALSE)),"－",VLOOKUP($AN988,技まとめ!$A$1:$F$380,4,FALSE)),"一致","")</f>
        <v/>
      </c>
      <c r="AS988" s="9" t="s">
        <v>570</v>
      </c>
      <c r="AT988" s="3" t="str">
        <f>IF(ISERROR(VLOOKUP($AS988,技まとめ!$A$1:$F$380,6,FALSE)),"－",VLOOKUP($AS988,技まとめ!$A$1:$F$380,6,FALSE))</f>
        <v>BS</v>
      </c>
      <c r="AU988" s="3">
        <f>IF(ISERROR(VLOOKUP($AS988,技まとめ!$A$1:$F$380,3,FALSE)),"－",VLOOKUP($AS988,技まとめ!$A$1:$F$380,3,FALSE))</f>
        <v>70</v>
      </c>
      <c r="AV988" s="3">
        <f>IF(ISERROR(VLOOKUP($AS988,技まとめ!$A$1:$F$380,5,FALSE)),"－",VLOOKUP($AS988,技まとめ!$A$1:$F$380,5,FALSE))</f>
        <v>40</v>
      </c>
      <c r="AW988" s="3" t="str">
        <f>IF($E988=IF(ISERROR(VLOOKUP($AS988,技まとめ!$A$1:$F$380,4,FALSE)),"－",VLOOKUP($AS988,技まとめ!$A$1:$F$380,4,FALSE)),"一致","")</f>
        <v>一致</v>
      </c>
      <c r="AX988" s="12" t="str">
        <f t="shared" si="216"/>
        <v>しっぷうダッシュスーパースキャン（Ｂ）スーパースキャン（Ｄ）イナズマ１ごう</v>
      </c>
      <c r="AY988" s="12" t="str">
        <f t="shared" si="217"/>
        <v>しっぷうダッシュスーパースキャン（Ｂ）スーパースキャン（Ｄ）イナズマ１ごう</v>
      </c>
      <c r="AZ988" s="12" t="str">
        <f t="shared" si="218"/>
        <v>しっぷうダッシュスーパースキャン（Ｂ）スーパースキャン（Ｄ）イナズマ１ごう</v>
      </c>
      <c r="BA988" s="12" t="str">
        <f t="shared" si="219"/>
        <v>しっぷうダッシュスーパースキャン（Ｂ）スーパースキャン（Ｄ）イナズマ１ごう</v>
      </c>
      <c r="BB988" s="11" t="str">
        <f t="shared" si="220"/>
        <v>DRBLDRBS</v>
      </c>
      <c r="BC988" s="11" t="str">
        <f t="shared" si="221"/>
        <v>DRBLDRBS</v>
      </c>
      <c r="BD988" s="11" t="str">
        <f t="shared" si="222"/>
        <v>DRBLDRBS</v>
      </c>
      <c r="BE988" s="11" t="str">
        <f t="shared" si="223"/>
        <v>DRBLDRBS</v>
      </c>
    </row>
    <row r="989" spans="1:57" ht="11.25" hidden="1" customHeight="1">
      <c r="A989" s="6">
        <v>987</v>
      </c>
      <c r="B989" s="7" t="s">
        <v>2362</v>
      </c>
      <c r="C989" s="8" t="s">
        <v>2363</v>
      </c>
      <c r="D989" s="7" t="s">
        <v>72</v>
      </c>
      <c r="E989" s="7" t="s">
        <v>95</v>
      </c>
      <c r="F989" s="7" t="s">
        <v>128</v>
      </c>
      <c r="G989" s="9">
        <v>127</v>
      </c>
      <c r="H989" s="9">
        <v>93</v>
      </c>
      <c r="I989" s="9">
        <v>46</v>
      </c>
      <c r="J989" s="9">
        <v>57</v>
      </c>
      <c r="K989" s="9">
        <v>56</v>
      </c>
      <c r="L989" s="9">
        <v>53</v>
      </c>
      <c r="M989" s="9">
        <v>60</v>
      </c>
      <c r="N989" s="9">
        <v>62</v>
      </c>
      <c r="O989" s="9">
        <v>51</v>
      </c>
      <c r="P989" s="9">
        <v>40</v>
      </c>
      <c r="Q989" s="10">
        <v>96</v>
      </c>
      <c r="R989" s="11">
        <v>33</v>
      </c>
      <c r="S989" s="11">
        <v>1</v>
      </c>
      <c r="T989" s="11">
        <v>103</v>
      </c>
      <c r="U989" s="11">
        <v>110</v>
      </c>
      <c r="V989" s="11">
        <v>1</v>
      </c>
      <c r="W989" s="11">
        <v>101</v>
      </c>
      <c r="X989" s="11">
        <f t="shared" si="210"/>
        <v>445</v>
      </c>
      <c r="Y989" s="11">
        <f t="shared" si="211"/>
        <v>4350</v>
      </c>
      <c r="Z989" s="11">
        <f t="shared" si="212"/>
        <v>1670</v>
      </c>
      <c r="AA989" s="11">
        <f t="shared" si="213"/>
        <v>4120</v>
      </c>
      <c r="AB989" s="11">
        <f t="shared" si="214"/>
        <v>4120</v>
      </c>
      <c r="AC989" s="6">
        <f t="shared" si="215"/>
        <v>4790</v>
      </c>
      <c r="AD989" s="9" t="s">
        <v>322</v>
      </c>
      <c r="AE989" s="3" t="str">
        <f>IF(ISERROR(VLOOKUP($AD989,技まとめ!$A$1:$F$380,6,FALSE)),"－",VLOOKUP($AD989,技まとめ!$A$1:$F$380,6,FALSE))</f>
        <v>SC</v>
      </c>
      <c r="AF989" s="3">
        <f>IF(ISERROR(VLOOKUP($AD989,技まとめ!$A$1:$F$380,3,FALSE)),"－",VLOOKUP($AD989,技まとめ!$A$1:$F$380,3,FALSE))</f>
        <v>25</v>
      </c>
      <c r="AG989" s="3">
        <f>IF(ISERROR(VLOOKUP($AD989,技まとめ!$A$1:$F$380,5,FALSE)),"－",VLOOKUP($AD989,技まとめ!$A$1:$F$380,5,FALSE))</f>
        <v>20</v>
      </c>
      <c r="AH989" s="3" t="str">
        <f>IF($E989=IF(ISERROR(VLOOKUP($AD989,技まとめ!$A$1:$F$380,4,FALSE)),"－",VLOOKUP($AD989,技まとめ!$A$1:$F$380,4,FALSE)),"一致","")</f>
        <v/>
      </c>
      <c r="AI989" s="9" t="s">
        <v>182</v>
      </c>
      <c r="AJ989" s="3" t="str">
        <f>IF(ISERROR(VLOOKUP($AI989,技まとめ!$A$1:$F$380,6,FALSE)),"－",VLOOKUP($AI989,技まとめ!$A$1:$F$380,6,FALSE))</f>
        <v>SC</v>
      </c>
      <c r="AK989" s="3">
        <f>IF(ISERROR(VLOOKUP($AI989,技まとめ!$A$1:$F$380,3,FALSE)),"－",VLOOKUP($AI989,技まとめ!$A$1:$F$380,3,FALSE))</f>
        <v>31</v>
      </c>
      <c r="AL989" s="3">
        <f>IF(ISERROR(VLOOKUP($AI989,技まとめ!$A$1:$F$380,5,FALSE)),"－",VLOOKUP($AI989,技まとめ!$A$1:$F$380,5,FALSE))</f>
        <v>22</v>
      </c>
      <c r="AM989" s="3" t="str">
        <f>IF($E989=IF(ISERROR(VLOOKUP($AI989,技まとめ!$A$1:$F$380,4,FALSE)),"－",VLOOKUP($AI989,技まとめ!$A$1:$F$380,4,FALSE)),"一致","")</f>
        <v>一致</v>
      </c>
      <c r="AN989" s="9" t="s">
        <v>97</v>
      </c>
      <c r="AO989" s="3" t="str">
        <f>IF(ISERROR(VLOOKUP($AN989,技まとめ!$A$1:$F$380,6,FALSE)),"－",VLOOKUP($AN989,技まとめ!$A$1:$F$380,6,FALSE))</f>
        <v>BL</v>
      </c>
      <c r="AP989" s="3">
        <f>IF(ISERROR(VLOOKUP($AN989,技まとめ!$A$1:$F$380,3,FALSE)),"－",VLOOKUP($AN989,技まとめ!$A$1:$F$380,3,FALSE))</f>
        <v>38</v>
      </c>
      <c r="AQ989" s="3">
        <f>IF(ISERROR(VLOOKUP($AN989,技まとめ!$A$1:$F$380,5,FALSE)),"－",VLOOKUP($AN989,技まとめ!$A$1:$F$380,5,FALSE))</f>
        <v>16</v>
      </c>
      <c r="AR989" s="3" t="str">
        <f>IF($E989=IF(ISERROR(VLOOKUP($AN989,技まとめ!$A$1:$F$380,4,FALSE)),"－",VLOOKUP($AN989,技まとめ!$A$1:$F$380,4,FALSE)),"一致","")</f>
        <v/>
      </c>
      <c r="AS989" s="9" t="s">
        <v>335</v>
      </c>
      <c r="AT989" s="3" t="str">
        <f>IF(ISERROR(VLOOKUP($AS989,技まとめ!$A$1:$F$380,6,FALSE)),"－",VLOOKUP($AS989,技まとめ!$A$1:$F$380,6,FALSE))</f>
        <v>SC</v>
      </c>
      <c r="AU989" s="3">
        <f>IF(ISERROR(VLOOKUP($AS989,技まとめ!$A$1:$F$380,3,FALSE)),"－",VLOOKUP($AS989,技まとめ!$A$1:$F$380,3,FALSE))</f>
        <v>51</v>
      </c>
      <c r="AV989" s="3">
        <f>IF(ISERROR(VLOOKUP($AS989,技まとめ!$A$1:$F$380,5,FALSE)),"－",VLOOKUP($AS989,技まとめ!$A$1:$F$380,5,FALSE))</f>
        <v>31</v>
      </c>
      <c r="AW989" s="3" t="str">
        <f>IF($E989=IF(ISERROR(VLOOKUP($AS989,技まとめ!$A$1:$F$380,4,FALSE)),"－",VLOOKUP($AS989,技まとめ!$A$1:$F$380,4,FALSE)),"一致","")</f>
        <v/>
      </c>
      <c r="AX989" s="12" t="str">
        <f t="shared" si="216"/>
        <v>ターザンキックひゃくれつショットうしろのしょうめんダイナマイトシュート</v>
      </c>
      <c r="AY989" s="12" t="str">
        <f t="shared" si="217"/>
        <v>ターザンキックひゃくれつショットうしろのしょうめんダイナマイトシュート</v>
      </c>
      <c r="AZ989" s="12" t="str">
        <f t="shared" si="218"/>
        <v>ターザンキックひゃくれつショットうしろのしょうめんダイナマイトシュート</v>
      </c>
      <c r="BA989" s="12" t="str">
        <f t="shared" si="219"/>
        <v>ターザンキックひゃくれつショットうしろのしょうめんダイナマイトシュート</v>
      </c>
      <c r="BB989" s="11" t="str">
        <f t="shared" si="220"/>
        <v>SCSCBLSC</v>
      </c>
      <c r="BC989" s="11" t="str">
        <f t="shared" si="221"/>
        <v>SCSCBLSC</v>
      </c>
      <c r="BD989" s="11" t="str">
        <f t="shared" si="222"/>
        <v>SCSCBLSC</v>
      </c>
      <c r="BE989" s="11" t="str">
        <f t="shared" si="223"/>
        <v>SCSCBLSC</v>
      </c>
    </row>
    <row r="990" spans="1:57" ht="11.25" hidden="1" customHeight="1">
      <c r="A990" s="6">
        <v>988</v>
      </c>
      <c r="B990" s="7" t="s">
        <v>2364</v>
      </c>
      <c r="C990" s="8" t="s">
        <v>2365</v>
      </c>
      <c r="D990" s="7" t="s">
        <v>72</v>
      </c>
      <c r="E990" s="7" t="s">
        <v>81</v>
      </c>
      <c r="F990" s="7" t="s">
        <v>82</v>
      </c>
      <c r="G990" s="9">
        <v>123</v>
      </c>
      <c r="H990" s="9">
        <v>99</v>
      </c>
      <c r="I990" s="9">
        <v>47</v>
      </c>
      <c r="J990" s="9">
        <v>53</v>
      </c>
      <c r="K990" s="9">
        <v>56</v>
      </c>
      <c r="L990" s="9">
        <v>57</v>
      </c>
      <c r="M990" s="9">
        <v>61</v>
      </c>
      <c r="N990" s="9">
        <v>57</v>
      </c>
      <c r="O990" s="9">
        <v>52</v>
      </c>
      <c r="P990" s="9">
        <v>33</v>
      </c>
      <c r="Q990" s="10">
        <v>97</v>
      </c>
      <c r="R990" s="11">
        <v>17</v>
      </c>
      <c r="S990" s="11">
        <v>1</v>
      </c>
      <c r="T990" s="11">
        <v>107</v>
      </c>
      <c r="U990" s="11">
        <v>111</v>
      </c>
      <c r="V990" s="11">
        <v>1</v>
      </c>
      <c r="W990" s="11">
        <v>102</v>
      </c>
      <c r="X990" s="11">
        <f t="shared" si="210"/>
        <v>436</v>
      </c>
      <c r="Y990" s="11">
        <f t="shared" si="211"/>
        <v>4395</v>
      </c>
      <c r="Z990" s="11">
        <f t="shared" si="212"/>
        <v>1115</v>
      </c>
      <c r="AA990" s="11">
        <f t="shared" si="213"/>
        <v>4265</v>
      </c>
      <c r="AB990" s="11">
        <f t="shared" si="214"/>
        <v>4265</v>
      </c>
      <c r="AC990" s="6">
        <f t="shared" si="215"/>
        <v>4875</v>
      </c>
      <c r="AD990" s="9" t="s">
        <v>560</v>
      </c>
      <c r="AE990" s="3" t="str">
        <f>IF(ISERROR(VLOOKUP($AD990,技まとめ!$A$1:$F$380,6,FALSE)),"－",VLOOKUP($AD990,技まとめ!$A$1:$F$380,6,FALSE))</f>
        <v>BL</v>
      </c>
      <c r="AF990" s="3">
        <f>IF(ISERROR(VLOOKUP($AD990,技まとめ!$A$1:$F$380,3,FALSE)),"－",VLOOKUP($AD990,技まとめ!$A$1:$F$380,3,FALSE))</f>
        <v>28</v>
      </c>
      <c r="AG990" s="3">
        <f>IF(ISERROR(VLOOKUP($AD990,技まとめ!$A$1:$F$380,5,FALSE)),"－",VLOOKUP($AD990,技まとめ!$A$1:$F$380,5,FALSE))</f>
        <v>24</v>
      </c>
      <c r="AH990" s="3" t="str">
        <f>IF($E990=IF(ISERROR(VLOOKUP($AD990,技まとめ!$A$1:$F$380,4,FALSE)),"－",VLOOKUP($AD990,技まとめ!$A$1:$F$380,4,FALSE)),"一致","")</f>
        <v>一致</v>
      </c>
      <c r="AI990" s="9" t="s">
        <v>321</v>
      </c>
      <c r="AJ990" s="3" t="str">
        <f>IF(ISERROR(VLOOKUP($AI990,技まとめ!$A$1:$F$380,6,FALSE)),"－",VLOOKUP($AI990,技まとめ!$A$1:$F$380,6,FALSE))</f>
        <v>DR</v>
      </c>
      <c r="AK990" s="3">
        <f>IF(ISERROR(VLOOKUP($AI990,技まとめ!$A$1:$F$380,3,FALSE)),"－",VLOOKUP($AI990,技まとめ!$A$1:$F$380,3,FALSE))</f>
        <v>13</v>
      </c>
      <c r="AL990" s="3">
        <f>IF(ISERROR(VLOOKUP($AI990,技まとめ!$A$1:$F$380,5,FALSE)),"－",VLOOKUP($AI990,技まとめ!$A$1:$F$380,5,FALSE))</f>
        <v>20</v>
      </c>
      <c r="AM990" s="3" t="str">
        <f>IF($E990=IF(ISERROR(VLOOKUP($AI990,技まとめ!$A$1:$F$380,4,FALSE)),"－",VLOOKUP($AI990,技まとめ!$A$1:$F$380,4,FALSE)),"一致","")</f>
        <v/>
      </c>
      <c r="AN990" s="9" t="s">
        <v>110</v>
      </c>
      <c r="AO990" s="3" t="str">
        <f>IF(ISERROR(VLOOKUP($AN990,技まとめ!$A$1:$F$380,6,FALSE)),"－",VLOOKUP($AN990,技まとめ!$A$1:$F$380,6,FALSE))</f>
        <v>DR</v>
      </c>
      <c r="AP990" s="3">
        <f>IF(ISERROR(VLOOKUP($AN990,技まとめ!$A$1:$F$380,3,FALSE)),"－",VLOOKUP($AN990,技まとめ!$A$1:$F$380,3,FALSE))</f>
        <v>34</v>
      </c>
      <c r="AQ990" s="3">
        <f>IF(ISERROR(VLOOKUP($AN990,技まとめ!$A$1:$F$380,5,FALSE)),"－",VLOOKUP($AN990,技まとめ!$A$1:$F$380,5,FALSE))</f>
        <v>27</v>
      </c>
      <c r="AR990" s="3" t="str">
        <f>IF($E990=IF(ISERROR(VLOOKUP($AN990,技まとめ!$A$1:$F$380,4,FALSE)),"－",VLOOKUP($AN990,技まとめ!$A$1:$F$380,4,FALSE)),"一致","")</f>
        <v>一致</v>
      </c>
      <c r="AS990" s="9" t="s">
        <v>513</v>
      </c>
      <c r="AT990" s="3" t="str">
        <f>IF(ISERROR(VLOOKUP($AS990,技まとめ!$A$1:$F$380,6,FALSE)),"－",VLOOKUP($AS990,技まとめ!$A$1:$F$380,6,FALSE))</f>
        <v>NS</v>
      </c>
      <c r="AU990" s="3">
        <f>IF(ISERROR(VLOOKUP($AS990,技まとめ!$A$1:$F$380,3,FALSE)),"－",VLOOKUP($AS990,技まとめ!$A$1:$F$380,3,FALSE))</f>
        <v>114</v>
      </c>
      <c r="AV990" s="3">
        <f>IF(ISERROR(VLOOKUP($AS990,技まとめ!$A$1:$F$380,5,FALSE)),"－",VLOOKUP($AS990,技まとめ!$A$1:$F$380,5,FALSE))</f>
        <v>61</v>
      </c>
      <c r="AW990" s="3" t="str">
        <f>IF($E990=IF(ISERROR(VLOOKUP($AS990,技まとめ!$A$1:$F$380,4,FALSE)),"－",VLOOKUP($AS990,技まとめ!$A$1:$F$380,4,FALSE)),"一致","")</f>
        <v/>
      </c>
      <c r="AX990" s="12" t="str">
        <f t="shared" si="216"/>
        <v>ブレードアタックモンキーターンジグザグスパークガイアブレイク</v>
      </c>
      <c r="AY990" s="12" t="str">
        <f t="shared" si="217"/>
        <v>ブレードアタックモンキーターンジグザグスパークガイアブレイク</v>
      </c>
      <c r="AZ990" s="12" t="str">
        <f t="shared" si="218"/>
        <v>ブレードアタックモンキーターンジグザグスパークガイアブレイク</v>
      </c>
      <c r="BA990" s="12" t="str">
        <f t="shared" si="219"/>
        <v>ブレードアタックモンキーターンジグザグスパークガイアブレイク</v>
      </c>
      <c r="BB990" s="11" t="str">
        <f t="shared" si="220"/>
        <v>BLDRDRNS</v>
      </c>
      <c r="BC990" s="11" t="str">
        <f t="shared" si="221"/>
        <v>BLDRDRNS</v>
      </c>
      <c r="BD990" s="11" t="str">
        <f t="shared" si="222"/>
        <v>BLDRDRNS</v>
      </c>
      <c r="BE990" s="11" t="str">
        <f t="shared" si="223"/>
        <v>BLDRDRNS</v>
      </c>
    </row>
    <row r="991" spans="1:57" ht="11.25" hidden="1" customHeight="1">
      <c r="A991" s="6">
        <v>989</v>
      </c>
      <c r="B991" s="7" t="s">
        <v>2366</v>
      </c>
      <c r="C991" s="8" t="s">
        <v>2367</v>
      </c>
      <c r="D991" s="7" t="s">
        <v>72</v>
      </c>
      <c r="E991" s="7" t="s">
        <v>95</v>
      </c>
      <c r="F991" s="7" t="s">
        <v>109</v>
      </c>
      <c r="G991" s="9">
        <v>126</v>
      </c>
      <c r="H991" s="9">
        <v>100</v>
      </c>
      <c r="I991" s="9">
        <v>60</v>
      </c>
      <c r="J991" s="9">
        <v>60</v>
      </c>
      <c r="K991" s="9">
        <v>59</v>
      </c>
      <c r="L991" s="9">
        <v>60</v>
      </c>
      <c r="M991" s="9">
        <v>59</v>
      </c>
      <c r="N991" s="9">
        <v>60</v>
      </c>
      <c r="O991" s="9">
        <v>56</v>
      </c>
      <c r="P991" s="9">
        <v>22</v>
      </c>
      <c r="Q991" s="10">
        <v>110</v>
      </c>
      <c r="R991" s="11">
        <v>19</v>
      </c>
      <c r="S991" s="11">
        <v>1</v>
      </c>
      <c r="T991" s="11">
        <v>110</v>
      </c>
      <c r="U991" s="11">
        <v>109</v>
      </c>
      <c r="V991" s="11">
        <v>1</v>
      </c>
      <c r="W991" s="11">
        <v>106</v>
      </c>
      <c r="X991" s="11">
        <f t="shared" si="210"/>
        <v>456</v>
      </c>
      <c r="Y991" s="11">
        <f t="shared" si="211"/>
        <v>4935</v>
      </c>
      <c r="Z991" s="11">
        <f t="shared" si="212"/>
        <v>1205</v>
      </c>
      <c r="AA991" s="11">
        <f t="shared" si="213"/>
        <v>4390</v>
      </c>
      <c r="AB991" s="11">
        <f t="shared" si="214"/>
        <v>4390</v>
      </c>
      <c r="AC991" s="6">
        <f t="shared" si="215"/>
        <v>5025</v>
      </c>
      <c r="AD991" s="9" t="s">
        <v>104</v>
      </c>
      <c r="AE991" s="3" t="str">
        <f>IF(ISERROR(VLOOKUP($AD991,技まとめ!$A$1:$F$380,6,FALSE)),"－",VLOOKUP($AD991,技まとめ!$A$1:$F$380,6,FALSE))</f>
        <v>LS</v>
      </c>
      <c r="AF991" s="3">
        <f>IF(ISERROR(VLOOKUP($AD991,技まとめ!$A$1:$F$380,3,FALSE)),"－",VLOOKUP($AD991,技まとめ!$A$1:$F$380,3,FALSE))</f>
        <v>30</v>
      </c>
      <c r="AG991" s="3">
        <f>IF(ISERROR(VLOOKUP($AD991,技まとめ!$A$1:$F$380,5,FALSE)),"－",VLOOKUP($AD991,技まとめ!$A$1:$F$380,5,FALSE))</f>
        <v>25</v>
      </c>
      <c r="AH991" s="3" t="str">
        <f>IF($E991=IF(ISERROR(VLOOKUP($AD991,技まとめ!$A$1:$F$380,4,FALSE)),"－",VLOOKUP($AD991,技まとめ!$A$1:$F$380,4,FALSE)),"一致","")</f>
        <v/>
      </c>
      <c r="AI991" s="9" t="s">
        <v>635</v>
      </c>
      <c r="AJ991" s="3" t="str">
        <f>IF(ISERROR(VLOOKUP($AI991,技まとめ!$A$1:$F$380,6,FALSE)),"－",VLOOKUP($AI991,技まとめ!$A$1:$F$380,6,FALSE))</f>
        <v>DR</v>
      </c>
      <c r="AK991" s="3">
        <f>IF(ISERROR(VLOOKUP($AI991,技まとめ!$A$1:$F$380,3,FALSE)),"－",VLOOKUP($AI991,技まとめ!$A$1:$F$380,3,FALSE))</f>
        <v>58</v>
      </c>
      <c r="AL991" s="3">
        <f>IF(ISERROR(VLOOKUP($AI991,技まとめ!$A$1:$F$380,5,FALSE)),"－",VLOOKUP($AI991,技まとめ!$A$1:$F$380,5,FALSE))</f>
        <v>39</v>
      </c>
      <c r="AM991" s="3" t="str">
        <f>IF($E991=IF(ISERROR(VLOOKUP($AI991,技まとめ!$A$1:$F$380,4,FALSE)),"－",VLOOKUP($AI991,技まとめ!$A$1:$F$380,4,FALSE)),"一致","")</f>
        <v/>
      </c>
      <c r="AN991" s="9" t="s">
        <v>590</v>
      </c>
      <c r="AO991" s="3" t="str">
        <f>IF(ISERROR(VLOOKUP($AN991,技まとめ!$A$1:$F$380,6,FALSE)),"－",VLOOKUP($AN991,技まとめ!$A$1:$F$380,6,FALSE))</f>
        <v>BL</v>
      </c>
      <c r="AP991" s="3">
        <f>IF(ISERROR(VLOOKUP($AN991,技まとめ!$A$1:$F$380,3,FALSE)),"－",VLOOKUP($AN991,技まとめ!$A$1:$F$380,3,FALSE))</f>
        <v>27</v>
      </c>
      <c r="AQ991" s="3">
        <f>IF(ISERROR(VLOOKUP($AN991,技まとめ!$A$1:$F$380,5,FALSE)),"－",VLOOKUP($AN991,技まとめ!$A$1:$F$380,5,FALSE))</f>
        <v>25</v>
      </c>
      <c r="AR991" s="3" t="str">
        <f>IF($E991=IF(ISERROR(VLOOKUP($AN991,技まとめ!$A$1:$F$380,4,FALSE)),"－",VLOOKUP($AN991,技まとめ!$A$1:$F$380,4,FALSE)),"一致","")</f>
        <v/>
      </c>
      <c r="AS991" s="9" t="s">
        <v>426</v>
      </c>
      <c r="AT991" s="3" t="str">
        <f>IF(ISERROR(VLOOKUP($AS991,技まとめ!$A$1:$F$380,6,FALSE)),"－",VLOOKUP($AS991,技まとめ!$A$1:$F$380,6,FALSE))</f>
        <v>NS</v>
      </c>
      <c r="AU991" s="3">
        <f>IF(ISERROR(VLOOKUP($AS991,技まとめ!$A$1:$F$380,3,FALSE)),"－",VLOOKUP($AS991,技まとめ!$A$1:$F$380,3,FALSE))</f>
        <v>57</v>
      </c>
      <c r="AV991" s="3">
        <f>IF(ISERROR(VLOOKUP($AS991,技まとめ!$A$1:$F$380,5,FALSE)),"－",VLOOKUP($AS991,技まとめ!$A$1:$F$380,5,FALSE))</f>
        <v>34</v>
      </c>
      <c r="AW991" s="3" t="str">
        <f>IF($E991=IF(ISERROR(VLOOKUP($AS991,技まとめ!$A$1:$F$380,4,FALSE)),"－",VLOOKUP($AS991,技まとめ!$A$1:$F$380,4,FALSE)),"一致","")</f>
        <v/>
      </c>
      <c r="AX991" s="12" t="str">
        <f t="shared" si="216"/>
        <v>すいせいシュートオーロラドリブルフォトンフラッシュシャインドライブ</v>
      </c>
      <c r="AY991" s="12" t="str">
        <f t="shared" si="217"/>
        <v>すいせいシュートオーロラドリブルフォトンフラッシュシャインドライブ</v>
      </c>
      <c r="AZ991" s="12" t="str">
        <f t="shared" si="218"/>
        <v>すいせいシュートオーロラドリブルフォトンフラッシュシャインドライブ</v>
      </c>
      <c r="BA991" s="12" t="str">
        <f t="shared" si="219"/>
        <v>すいせいシュートオーロラドリブルフォトンフラッシュシャインドライブ</v>
      </c>
      <c r="BB991" s="11" t="str">
        <f t="shared" si="220"/>
        <v>LSDRBLNS</v>
      </c>
      <c r="BC991" s="11" t="str">
        <f t="shared" si="221"/>
        <v>LSDRBLNS</v>
      </c>
      <c r="BD991" s="11" t="str">
        <f t="shared" si="222"/>
        <v>LSDRBLNS</v>
      </c>
      <c r="BE991" s="11" t="str">
        <f t="shared" si="223"/>
        <v>LSDRBLNS</v>
      </c>
    </row>
    <row r="992" spans="1:57" ht="11.25" hidden="1" customHeight="1">
      <c r="A992" s="6">
        <v>990</v>
      </c>
      <c r="B992" s="7" t="s">
        <v>2368</v>
      </c>
      <c r="C992" s="8" t="s">
        <v>2369</v>
      </c>
      <c r="D992" s="7" t="s">
        <v>72</v>
      </c>
      <c r="E992" s="7" t="s">
        <v>81</v>
      </c>
      <c r="F992" s="7" t="s">
        <v>128</v>
      </c>
      <c r="G992" s="9">
        <v>121</v>
      </c>
      <c r="H992" s="9">
        <v>101</v>
      </c>
      <c r="I992" s="9">
        <v>59</v>
      </c>
      <c r="J992" s="9">
        <v>57</v>
      </c>
      <c r="K992" s="9">
        <v>56</v>
      </c>
      <c r="L992" s="9">
        <v>58</v>
      </c>
      <c r="M992" s="9">
        <v>60</v>
      </c>
      <c r="N992" s="9">
        <v>60</v>
      </c>
      <c r="O992" s="9">
        <v>60</v>
      </c>
      <c r="P992" s="9">
        <v>25</v>
      </c>
      <c r="Q992" s="10">
        <v>109</v>
      </c>
      <c r="R992" s="11">
        <v>16</v>
      </c>
      <c r="S992" s="11">
        <v>1</v>
      </c>
      <c r="T992" s="11">
        <v>108</v>
      </c>
      <c r="U992" s="11">
        <v>110</v>
      </c>
      <c r="V992" s="11">
        <v>1</v>
      </c>
      <c r="W992" s="11">
        <v>110</v>
      </c>
      <c r="X992" s="11">
        <f t="shared" si="210"/>
        <v>455</v>
      </c>
      <c r="Y992" s="11">
        <f t="shared" si="211"/>
        <v>4915</v>
      </c>
      <c r="Z992" s="11">
        <f t="shared" si="212"/>
        <v>1120</v>
      </c>
      <c r="AA992" s="11">
        <f t="shared" si="213"/>
        <v>4340</v>
      </c>
      <c r="AB992" s="11">
        <f t="shared" si="214"/>
        <v>4340</v>
      </c>
      <c r="AC992" s="6">
        <f t="shared" si="215"/>
        <v>4950</v>
      </c>
      <c r="AD992" s="9" t="s">
        <v>710</v>
      </c>
      <c r="AE992" s="3" t="str">
        <f>IF(ISERROR(VLOOKUP($AD992,技まとめ!$A$1:$F$380,6,FALSE)),"－",VLOOKUP($AD992,技まとめ!$A$1:$F$380,6,FALSE))</f>
        <v>DR</v>
      </c>
      <c r="AF992" s="3">
        <f>IF(ISERROR(VLOOKUP($AD992,技まとめ!$A$1:$F$380,3,FALSE)),"－",VLOOKUP($AD992,技まとめ!$A$1:$F$380,3,FALSE))</f>
        <v>15</v>
      </c>
      <c r="AG992" s="3">
        <f>IF(ISERROR(VLOOKUP($AD992,技まとめ!$A$1:$F$380,5,FALSE)),"－",VLOOKUP($AD992,技まとめ!$A$1:$F$380,5,FALSE))</f>
        <v>20</v>
      </c>
      <c r="AH992" s="3" t="str">
        <f>IF($E992=IF(ISERROR(VLOOKUP($AD992,技まとめ!$A$1:$F$380,4,FALSE)),"－",VLOOKUP($AD992,技まとめ!$A$1:$F$380,4,FALSE)),"一致","")</f>
        <v/>
      </c>
      <c r="AI992" s="9" t="s">
        <v>131</v>
      </c>
      <c r="AJ992" s="3" t="str">
        <f>IF(ISERROR(VLOOKUP($AI992,技まとめ!$A$1:$F$380,6,FALSE)),"－",VLOOKUP($AI992,技まとめ!$A$1:$F$380,6,FALSE))</f>
        <v>DR</v>
      </c>
      <c r="AK992" s="3">
        <f>IF(ISERROR(VLOOKUP($AI992,技まとめ!$A$1:$F$380,3,FALSE)),"－",VLOOKUP($AI992,技まとめ!$A$1:$F$380,3,FALSE))</f>
        <v>33</v>
      </c>
      <c r="AL992" s="3">
        <f>IF(ISERROR(VLOOKUP($AI992,技まとめ!$A$1:$F$380,5,FALSE)),"－",VLOOKUP($AI992,技まとめ!$A$1:$F$380,5,FALSE))</f>
        <v>28</v>
      </c>
      <c r="AM992" s="3" t="str">
        <f>IF($E992=IF(ISERROR(VLOOKUP($AI992,技まとめ!$A$1:$F$380,4,FALSE)),"－",VLOOKUP($AI992,技まとめ!$A$1:$F$380,4,FALSE)),"一致","")</f>
        <v/>
      </c>
      <c r="AN992" s="9" t="s">
        <v>301</v>
      </c>
      <c r="AO992" s="3" t="str">
        <f>IF(ISERROR(VLOOKUP($AN992,技まとめ!$A$1:$F$380,6,FALSE)),"－",VLOOKUP($AN992,技まとめ!$A$1:$F$380,6,FALSE))</f>
        <v>LS</v>
      </c>
      <c r="AP992" s="3">
        <f>IF(ISERROR(VLOOKUP($AN992,技まとめ!$A$1:$F$380,3,FALSE)),"－",VLOOKUP($AN992,技まとめ!$A$1:$F$380,3,FALSE))</f>
        <v>55</v>
      </c>
      <c r="AQ992" s="3">
        <f>IF(ISERROR(VLOOKUP($AN992,技まとめ!$A$1:$F$380,5,FALSE)),"－",VLOOKUP($AN992,技まとめ!$A$1:$F$380,5,FALSE))</f>
        <v>40</v>
      </c>
      <c r="AR992" s="3" t="str">
        <f>IF($E992=IF(ISERROR(VLOOKUP($AN992,技まとめ!$A$1:$F$380,4,FALSE)),"－",VLOOKUP($AN992,技まとめ!$A$1:$F$380,4,FALSE)),"一致","")</f>
        <v>一致</v>
      </c>
      <c r="AS992" s="9" t="s">
        <v>360</v>
      </c>
      <c r="AT992" s="3" t="str">
        <f>IF(ISERROR(VLOOKUP($AS992,技まとめ!$A$1:$F$380,6,FALSE)),"－",VLOOKUP($AS992,技まとめ!$A$1:$F$380,6,FALSE))</f>
        <v>LS</v>
      </c>
      <c r="AU992" s="3">
        <f>IF(ISERROR(VLOOKUP($AS992,技まとめ!$A$1:$F$380,3,FALSE)),"－",VLOOKUP($AS992,技まとめ!$A$1:$F$380,3,FALSE))</f>
        <v>64</v>
      </c>
      <c r="AV992" s="3">
        <f>IF(ISERROR(VLOOKUP($AS992,技まとめ!$A$1:$F$380,5,FALSE)),"－",VLOOKUP($AS992,技まとめ!$A$1:$F$380,5,FALSE))</f>
        <v>44</v>
      </c>
      <c r="AW992" s="3" t="str">
        <f>IF($E992=IF(ISERROR(VLOOKUP($AS992,技まとめ!$A$1:$F$380,4,FALSE)),"－",VLOOKUP($AS992,技まとめ!$A$1:$F$380,4,FALSE)),"一致","")</f>
        <v/>
      </c>
      <c r="AX992" s="12" t="str">
        <f t="shared" si="216"/>
        <v>ひとりワンツーイリュージョンボールツナミブーストアサルトシュート</v>
      </c>
      <c r="AY992" s="12" t="str">
        <f t="shared" si="217"/>
        <v>ひとりワンツーイリュージョンボールツナミブーストアサルトシュート</v>
      </c>
      <c r="AZ992" s="12" t="str">
        <f t="shared" si="218"/>
        <v>ひとりワンツーイリュージョンボールツナミブーストアサルトシュート</v>
      </c>
      <c r="BA992" s="12" t="str">
        <f t="shared" si="219"/>
        <v>ひとりワンツーイリュージョンボールツナミブーストアサルトシュート</v>
      </c>
      <c r="BB992" s="11" t="str">
        <f t="shared" si="220"/>
        <v>DRDRLSLS</v>
      </c>
      <c r="BC992" s="11" t="str">
        <f t="shared" si="221"/>
        <v>DRDRLSLS</v>
      </c>
      <c r="BD992" s="11" t="str">
        <f t="shared" si="222"/>
        <v>DRDRLSLS</v>
      </c>
      <c r="BE992" s="11" t="str">
        <f t="shared" si="223"/>
        <v>DRDRLSLS</v>
      </c>
    </row>
    <row r="993" spans="1:57" ht="11.25" hidden="1" customHeight="1">
      <c r="A993" s="6">
        <v>991</v>
      </c>
      <c r="B993" s="7" t="s">
        <v>2370</v>
      </c>
      <c r="C993" s="8" t="s">
        <v>2371</v>
      </c>
      <c r="D993" s="7" t="s">
        <v>72</v>
      </c>
      <c r="E993" s="7" t="s">
        <v>95</v>
      </c>
      <c r="F993" s="7" t="s">
        <v>109</v>
      </c>
      <c r="G993" s="9">
        <v>125</v>
      </c>
      <c r="H993" s="9">
        <v>101</v>
      </c>
      <c r="I993" s="9">
        <v>56</v>
      </c>
      <c r="J993" s="9">
        <v>62</v>
      </c>
      <c r="K993" s="9">
        <v>56</v>
      </c>
      <c r="L993" s="9">
        <v>60</v>
      </c>
      <c r="M993" s="9">
        <v>67</v>
      </c>
      <c r="N993" s="9">
        <v>57</v>
      </c>
      <c r="O993" s="9">
        <v>60</v>
      </c>
      <c r="P993" s="9">
        <v>33</v>
      </c>
      <c r="Q993" s="10">
        <v>106</v>
      </c>
      <c r="R993" s="11">
        <v>26</v>
      </c>
      <c r="S993" s="11">
        <v>1</v>
      </c>
      <c r="T993" s="11">
        <v>110</v>
      </c>
      <c r="U993" s="11">
        <v>117</v>
      </c>
      <c r="V993" s="11">
        <v>1</v>
      </c>
      <c r="W993" s="11">
        <v>110</v>
      </c>
      <c r="X993" s="11">
        <f t="shared" si="210"/>
        <v>471</v>
      </c>
      <c r="Y993" s="11">
        <f t="shared" si="211"/>
        <v>4795</v>
      </c>
      <c r="Z993" s="11">
        <f t="shared" si="212"/>
        <v>1470</v>
      </c>
      <c r="AA993" s="11">
        <f t="shared" si="213"/>
        <v>4410</v>
      </c>
      <c r="AB993" s="11">
        <f t="shared" si="214"/>
        <v>4410</v>
      </c>
      <c r="AC993" s="6">
        <f t="shared" si="215"/>
        <v>5080</v>
      </c>
      <c r="AD993" s="9" t="s">
        <v>5012</v>
      </c>
      <c r="AE993" s="3" t="str">
        <f>IF(ISERROR(VLOOKUP($AD993,技まとめ!$A$1:$F$380,6,FALSE)),"－",VLOOKUP($AD993,技まとめ!$A$1:$F$380,6,FALSE))</f>
        <v>－</v>
      </c>
      <c r="AF993" s="3">
        <f>IF(ISERROR(VLOOKUP($AD993,技まとめ!$A$1:$F$380,3,FALSE)),"－",VLOOKUP($AD993,技まとめ!$A$1:$F$380,3,FALSE))</f>
        <v>0</v>
      </c>
      <c r="AG993" s="3">
        <f>IF(ISERROR(VLOOKUP($AD993,技まとめ!$A$1:$F$380,5,FALSE)),"－",VLOOKUP($AD993,技まとめ!$A$1:$F$380,5,FALSE))</f>
        <v>0</v>
      </c>
      <c r="AH993" s="3" t="str">
        <f>IF($E993=IF(ISERROR(VLOOKUP($AD993,技まとめ!$A$1:$F$380,4,FALSE)),"－",VLOOKUP($AD993,技まとめ!$A$1:$F$380,4,FALSE)),"一致","")</f>
        <v/>
      </c>
      <c r="AI993" s="9" t="s">
        <v>129</v>
      </c>
      <c r="AJ993" s="3" t="str">
        <f>IF(ISERROR(VLOOKUP($AI993,技まとめ!$A$1:$F$380,6,FALSE)),"－",VLOOKUP($AI993,技まとめ!$A$1:$F$380,6,FALSE))</f>
        <v>BL</v>
      </c>
      <c r="AK993" s="3">
        <f>IF(ISERROR(VLOOKUP($AI993,技まとめ!$A$1:$F$380,3,FALSE)),"－",VLOOKUP($AI993,技まとめ!$A$1:$F$380,3,FALSE))</f>
        <v>13</v>
      </c>
      <c r="AL993" s="3">
        <f>IF(ISERROR(VLOOKUP($AI993,技まとめ!$A$1:$F$380,5,FALSE)),"－",VLOOKUP($AI993,技まとめ!$A$1:$F$380,5,FALSE))</f>
        <v>20</v>
      </c>
      <c r="AM993" s="3" t="str">
        <f>IF($E993=IF(ISERROR(VLOOKUP($AI993,技まとめ!$A$1:$F$380,4,FALSE)),"－",VLOOKUP($AI993,技まとめ!$A$1:$F$380,4,FALSE)),"一致","")</f>
        <v>一致</v>
      </c>
      <c r="AN993" s="9" t="s">
        <v>331</v>
      </c>
      <c r="AO993" s="3" t="str">
        <f>IF(ISERROR(VLOOKUP($AN993,技まとめ!$A$1:$F$380,6,FALSE)),"－",VLOOKUP($AN993,技まとめ!$A$1:$F$380,6,FALSE))</f>
        <v>DR</v>
      </c>
      <c r="AP993" s="3">
        <f>IF(ISERROR(VLOOKUP($AN993,技まとめ!$A$1:$F$380,3,FALSE)),"－",VLOOKUP($AN993,技まとめ!$A$1:$F$380,3,FALSE))</f>
        <v>77</v>
      </c>
      <c r="AQ993" s="3">
        <f>IF(ISERROR(VLOOKUP($AN993,技まとめ!$A$1:$F$380,5,FALSE)),"－",VLOOKUP($AN993,技まとめ!$A$1:$F$380,5,FALSE))</f>
        <v>47</v>
      </c>
      <c r="AR993" s="3" t="str">
        <f>IF($E993=IF(ISERROR(VLOOKUP($AN993,技まとめ!$A$1:$F$380,4,FALSE)),"－",VLOOKUP($AN993,技まとめ!$A$1:$F$380,4,FALSE)),"一致","")</f>
        <v/>
      </c>
      <c r="AS993" s="9" t="s">
        <v>1555</v>
      </c>
      <c r="AT993" s="3" t="str">
        <f>IF(ISERROR(VLOOKUP($AS993,技まとめ!$A$1:$F$380,6,FALSE)),"－",VLOOKUP($AS993,技まとめ!$A$1:$F$380,6,FALSE))</f>
        <v>DR</v>
      </c>
      <c r="AU993" s="3">
        <f>IF(ISERROR(VLOOKUP($AS993,技まとめ!$A$1:$F$380,3,FALSE)),"－",VLOOKUP($AS993,技まとめ!$A$1:$F$380,3,FALSE))</f>
        <v>102</v>
      </c>
      <c r="AV993" s="3">
        <f>IF(ISERROR(VLOOKUP($AS993,技まとめ!$A$1:$F$380,5,FALSE)),"－",VLOOKUP($AS993,技まとめ!$A$1:$F$380,5,FALSE))</f>
        <v>57</v>
      </c>
      <c r="AW993" s="3" t="str">
        <f>IF($E993=IF(ISERROR(VLOOKUP($AS993,技まとめ!$A$1:$F$380,4,FALSE)),"－",VLOOKUP($AS993,技まとめ!$A$1:$F$380,4,FALSE)),"一致","")</f>
        <v/>
      </c>
      <c r="AX993" s="12" t="str">
        <f t="shared" si="216"/>
        <v>クリティカル！クイックドロウライトニングアクセルトリプルダッシュ</v>
      </c>
      <c r="AY993" s="12" t="str">
        <f t="shared" si="217"/>
        <v>クリティカル！クイックドロウライトニングアクセルトリプルダッシュ</v>
      </c>
      <c r="AZ993" s="12" t="str">
        <f t="shared" si="218"/>
        <v>クリティカル！クイックドロウライトニングアクセルトリプルダッシュ</v>
      </c>
      <c r="BA993" s="12" t="str">
        <f t="shared" si="219"/>
        <v>クリティカル！クイックドロウライトニングアクセルトリプルダッシュ</v>
      </c>
      <c r="BB993" s="11" t="str">
        <f t="shared" si="220"/>
        <v>－BLDRDR</v>
      </c>
      <c r="BC993" s="11" t="str">
        <f t="shared" si="221"/>
        <v>－BLDRDR</v>
      </c>
      <c r="BD993" s="11" t="str">
        <f t="shared" si="222"/>
        <v>－BLDRDR</v>
      </c>
      <c r="BE993" s="11" t="str">
        <f t="shared" si="223"/>
        <v>－BLDRDR</v>
      </c>
    </row>
    <row r="994" spans="1:57" ht="11.25" hidden="1" customHeight="1">
      <c r="A994" s="6">
        <v>992</v>
      </c>
      <c r="B994" s="7" t="s">
        <v>2372</v>
      </c>
      <c r="C994" s="8" t="s">
        <v>2373</v>
      </c>
      <c r="D994" s="7" t="s">
        <v>72</v>
      </c>
      <c r="E994" s="7" t="s">
        <v>102</v>
      </c>
      <c r="F994" s="7" t="s">
        <v>82</v>
      </c>
      <c r="G994" s="9">
        <v>117</v>
      </c>
      <c r="H994" s="9">
        <v>108</v>
      </c>
      <c r="I994" s="9">
        <v>57</v>
      </c>
      <c r="J994" s="9">
        <v>48</v>
      </c>
      <c r="K994" s="9">
        <v>46</v>
      </c>
      <c r="L994" s="9">
        <v>56</v>
      </c>
      <c r="M994" s="9">
        <v>63</v>
      </c>
      <c r="N994" s="9">
        <v>62</v>
      </c>
      <c r="O994" s="9">
        <v>59</v>
      </c>
      <c r="P994" s="9">
        <v>32</v>
      </c>
      <c r="Q994" s="10">
        <v>107</v>
      </c>
      <c r="R994" s="11">
        <v>6</v>
      </c>
      <c r="S994" s="11">
        <v>1</v>
      </c>
      <c r="T994" s="11">
        <v>106</v>
      </c>
      <c r="U994" s="11">
        <v>113</v>
      </c>
      <c r="V994" s="11">
        <v>1</v>
      </c>
      <c r="W994" s="11">
        <v>109</v>
      </c>
      <c r="X994" s="11">
        <f t="shared" si="210"/>
        <v>443</v>
      </c>
      <c r="Y994" s="11">
        <f t="shared" si="211"/>
        <v>4830</v>
      </c>
      <c r="Z994" s="11">
        <f t="shared" si="212"/>
        <v>765</v>
      </c>
      <c r="AA994" s="11">
        <f t="shared" si="213"/>
        <v>4265</v>
      </c>
      <c r="AB994" s="11">
        <f t="shared" si="214"/>
        <v>4265</v>
      </c>
      <c r="AC994" s="6">
        <f t="shared" si="215"/>
        <v>4815</v>
      </c>
      <c r="AD994" s="9" t="s">
        <v>5019</v>
      </c>
      <c r="AE994" s="3" t="str">
        <f>IF(ISERROR(VLOOKUP($AD994,技まとめ!$A$1:$F$380,6,FALSE)),"－",VLOOKUP($AD994,技まとめ!$A$1:$F$380,6,FALSE))</f>
        <v>－</v>
      </c>
      <c r="AF994" s="3">
        <f>IF(ISERROR(VLOOKUP($AD994,技まとめ!$A$1:$F$380,3,FALSE)),"－",VLOOKUP($AD994,技まとめ!$A$1:$F$380,3,FALSE))</f>
        <v>0</v>
      </c>
      <c r="AG994" s="3">
        <f>IF(ISERROR(VLOOKUP($AD994,技まとめ!$A$1:$F$380,5,FALSE)),"－",VLOOKUP($AD994,技まとめ!$A$1:$F$380,5,FALSE))</f>
        <v>0</v>
      </c>
      <c r="AH994" s="3" t="str">
        <f>IF($E994=IF(ISERROR(VLOOKUP($AD994,技まとめ!$A$1:$F$380,4,FALSE)),"－",VLOOKUP($AD994,技まとめ!$A$1:$F$380,4,FALSE)),"一致","")</f>
        <v/>
      </c>
      <c r="AI994" s="9" t="s">
        <v>124</v>
      </c>
      <c r="AJ994" s="3" t="str">
        <f>IF(ISERROR(VLOOKUP($AI994,技まとめ!$A$1:$F$380,6,FALSE)),"－",VLOOKUP($AI994,技まとめ!$A$1:$F$380,6,FALSE))</f>
        <v>BL</v>
      </c>
      <c r="AK994" s="3">
        <f>IF(ISERROR(VLOOKUP($AI994,技まとめ!$A$1:$F$380,3,FALSE)),"－",VLOOKUP($AI994,技まとめ!$A$1:$F$380,3,FALSE))</f>
        <v>42</v>
      </c>
      <c r="AL994" s="3">
        <f>IF(ISERROR(VLOOKUP($AI994,技まとめ!$A$1:$F$380,5,FALSE)),"－",VLOOKUP($AI994,技まとめ!$A$1:$F$380,5,FALSE))</f>
        <v>29</v>
      </c>
      <c r="AM994" s="3" t="str">
        <f>IF($E994=IF(ISERROR(VLOOKUP($AI994,技まとめ!$A$1:$F$380,4,FALSE)),"－",VLOOKUP($AI994,技まとめ!$A$1:$F$380,4,FALSE)),"一致","")</f>
        <v>一致</v>
      </c>
      <c r="AN994" s="9" t="s">
        <v>671</v>
      </c>
      <c r="AO994" s="3" t="str">
        <f>IF(ISERROR(VLOOKUP($AN994,技まとめ!$A$1:$F$380,6,FALSE)),"－",VLOOKUP($AN994,技まとめ!$A$1:$F$380,6,FALSE))</f>
        <v>BL</v>
      </c>
      <c r="AP994" s="3">
        <f>IF(ISERROR(VLOOKUP($AN994,技まとめ!$A$1:$F$380,3,FALSE)),"－",VLOOKUP($AN994,技まとめ!$A$1:$F$380,3,FALSE))</f>
        <v>56</v>
      </c>
      <c r="AQ994" s="3">
        <f>IF(ISERROR(VLOOKUP($AN994,技まとめ!$A$1:$F$380,5,FALSE)),"－",VLOOKUP($AN994,技まとめ!$A$1:$F$380,5,FALSE))</f>
        <v>39</v>
      </c>
      <c r="AR994" s="3" t="str">
        <f>IF($E994=IF(ISERROR(VLOOKUP($AN994,技まとめ!$A$1:$F$380,4,FALSE)),"－",VLOOKUP($AN994,技まとめ!$A$1:$F$380,4,FALSE)),"一致","")</f>
        <v>一致</v>
      </c>
      <c r="AS994" s="9" t="s">
        <v>756</v>
      </c>
      <c r="AT994" s="3" t="str">
        <f>IF(ISERROR(VLOOKUP($AS994,技まとめ!$A$1:$F$380,6,FALSE)),"－",VLOOKUP($AS994,技まとめ!$A$1:$F$380,6,FALSE))</f>
        <v>BB</v>
      </c>
      <c r="AU994" s="3">
        <f>IF(ISERROR(VLOOKUP($AS994,技まとめ!$A$1:$F$380,3,FALSE)),"－",VLOOKUP($AS994,技まとめ!$A$1:$F$380,3,FALSE))</f>
        <v>65</v>
      </c>
      <c r="AV994" s="3">
        <f>IF(ISERROR(VLOOKUP($AS994,技まとめ!$A$1:$F$380,5,FALSE)),"－",VLOOKUP($AS994,技まとめ!$A$1:$F$380,5,FALSE))</f>
        <v>42</v>
      </c>
      <c r="AW994" s="3" t="str">
        <f>IF($E994=IF(ISERROR(VLOOKUP($AS994,技まとめ!$A$1:$F$380,4,FALSE)),"－",VLOOKUP($AS994,技まとめ!$A$1:$F$380,4,FALSE)),"一致","")</f>
        <v>一致</v>
      </c>
      <c r="AX994" s="12" t="str">
        <f t="shared" si="216"/>
        <v>イケメンＵＰ！フェイクボンバーフレイムダンスボルケイノカット</v>
      </c>
      <c r="AY994" s="12" t="str">
        <f t="shared" si="217"/>
        <v>イケメンＵＰ！フェイクボンバーフレイムダンスボルケイノカット</v>
      </c>
      <c r="AZ994" s="12" t="str">
        <f t="shared" si="218"/>
        <v>イケメンＵＰ！フェイクボンバーフレイムダンスボルケイノカット</v>
      </c>
      <c r="BA994" s="12" t="str">
        <f t="shared" si="219"/>
        <v>イケメンＵＰ！フェイクボンバーフレイムダンスボルケイノカット</v>
      </c>
      <c r="BB994" s="11" t="str">
        <f t="shared" si="220"/>
        <v>－BLBLBB</v>
      </c>
      <c r="BC994" s="11" t="str">
        <f t="shared" si="221"/>
        <v>－BLBLBB</v>
      </c>
      <c r="BD994" s="11" t="str">
        <f t="shared" si="222"/>
        <v>－BLBLBB</v>
      </c>
      <c r="BE994" s="11" t="str">
        <f t="shared" si="223"/>
        <v>－BLBLBB</v>
      </c>
    </row>
    <row r="995" spans="1:57" ht="11.25" hidden="1" customHeight="1">
      <c r="A995" s="6">
        <v>993</v>
      </c>
      <c r="B995" s="7" t="s">
        <v>2374</v>
      </c>
      <c r="C995" s="8" t="s">
        <v>2375</v>
      </c>
      <c r="D995" s="7" t="s">
        <v>72</v>
      </c>
      <c r="E995" s="7" t="s">
        <v>102</v>
      </c>
      <c r="F995" s="7" t="s">
        <v>109</v>
      </c>
      <c r="G995" s="9">
        <v>118</v>
      </c>
      <c r="H995" s="9">
        <v>109</v>
      </c>
      <c r="I995" s="9">
        <v>56</v>
      </c>
      <c r="J995" s="9">
        <v>49</v>
      </c>
      <c r="K995" s="9">
        <v>44</v>
      </c>
      <c r="L995" s="9">
        <v>61</v>
      </c>
      <c r="M995" s="9">
        <v>60</v>
      </c>
      <c r="N995" s="9">
        <v>56</v>
      </c>
      <c r="O995" s="9">
        <v>56</v>
      </c>
      <c r="P995" s="9">
        <v>43</v>
      </c>
      <c r="Q995" s="10">
        <v>106</v>
      </c>
      <c r="R995" s="11">
        <v>10</v>
      </c>
      <c r="S995" s="11">
        <v>1</v>
      </c>
      <c r="T995" s="11">
        <v>111</v>
      </c>
      <c r="U995" s="11">
        <v>110</v>
      </c>
      <c r="V995" s="11">
        <v>1</v>
      </c>
      <c r="W995" s="11">
        <v>106</v>
      </c>
      <c r="X995" s="11">
        <f t="shared" si="210"/>
        <v>445</v>
      </c>
      <c r="Y995" s="11">
        <f t="shared" si="211"/>
        <v>4775</v>
      </c>
      <c r="Z995" s="11">
        <f t="shared" si="212"/>
        <v>890</v>
      </c>
      <c r="AA995" s="11">
        <f t="shared" si="213"/>
        <v>4425</v>
      </c>
      <c r="AB995" s="11">
        <f t="shared" si="214"/>
        <v>4425</v>
      </c>
      <c r="AC995" s="6">
        <f t="shared" si="215"/>
        <v>5020</v>
      </c>
      <c r="AD995" s="9" t="s">
        <v>5015</v>
      </c>
      <c r="AE995" s="3" t="str">
        <f>IF(ISERROR(VLOOKUP($AD995,技まとめ!$A$1:$F$380,6,FALSE)),"－",VLOOKUP($AD995,技まとめ!$A$1:$F$380,6,FALSE))</f>
        <v>－</v>
      </c>
      <c r="AF995" s="3">
        <f>IF(ISERROR(VLOOKUP($AD995,技まとめ!$A$1:$F$380,3,FALSE)),"－",VLOOKUP($AD995,技まとめ!$A$1:$F$380,3,FALSE))</f>
        <v>0</v>
      </c>
      <c r="AG995" s="3">
        <f>IF(ISERROR(VLOOKUP($AD995,技まとめ!$A$1:$F$380,5,FALSE)),"－",VLOOKUP($AD995,技まとめ!$A$1:$F$380,5,FALSE))</f>
        <v>0</v>
      </c>
      <c r="AH995" s="3" t="str">
        <f>IF($E995=IF(ISERROR(VLOOKUP($AD995,技まとめ!$A$1:$F$380,4,FALSE)),"－",VLOOKUP($AD995,技まとめ!$A$1:$F$380,4,FALSE)),"一致","")</f>
        <v/>
      </c>
      <c r="AI995" s="9" t="s">
        <v>135</v>
      </c>
      <c r="AJ995" s="3" t="str">
        <f>IF(ISERROR(VLOOKUP($AI995,技まとめ!$A$1:$F$380,6,FALSE)),"－",VLOOKUP($AI995,技まとめ!$A$1:$F$380,6,FALSE))</f>
        <v>SC</v>
      </c>
      <c r="AK995" s="3">
        <f>IF(ISERROR(VLOOKUP($AI995,技まとめ!$A$1:$F$380,3,FALSE)),"－",VLOOKUP($AI995,技まとめ!$A$1:$F$380,3,FALSE))</f>
        <v>36</v>
      </c>
      <c r="AL995" s="3">
        <f>IF(ISERROR(VLOOKUP($AI995,技まとめ!$A$1:$F$380,5,FALSE)),"－",VLOOKUP($AI995,技まとめ!$A$1:$F$380,5,FALSE))</f>
        <v>25</v>
      </c>
      <c r="AM995" s="3" t="str">
        <f>IF($E995=IF(ISERROR(VLOOKUP($AI995,技まとめ!$A$1:$F$380,4,FALSE)),"－",VLOOKUP($AI995,技まとめ!$A$1:$F$380,4,FALSE)),"一致","")</f>
        <v>一致</v>
      </c>
      <c r="AN995" s="9" t="s">
        <v>576</v>
      </c>
      <c r="AO995" s="3" t="str">
        <f>IF(ISERROR(VLOOKUP($AN995,技まとめ!$A$1:$F$380,6,FALSE)),"－",VLOOKUP($AN995,技まとめ!$A$1:$F$380,6,FALSE))</f>
        <v>BB</v>
      </c>
      <c r="AP995" s="3">
        <f>IF(ISERROR(VLOOKUP($AN995,技まとめ!$A$1:$F$380,3,FALSE)),"－",VLOOKUP($AN995,技まとめ!$A$1:$F$380,3,FALSE))</f>
        <v>72</v>
      </c>
      <c r="AQ995" s="3">
        <f>IF(ISERROR(VLOOKUP($AN995,技まとめ!$A$1:$F$380,5,FALSE)),"－",VLOOKUP($AN995,技まとめ!$A$1:$F$380,5,FALSE))</f>
        <v>43</v>
      </c>
      <c r="AR995" s="3" t="str">
        <f>IF($E995=IF(ISERROR(VLOOKUP($AN995,技まとめ!$A$1:$F$380,4,FALSE)),"－",VLOOKUP($AN995,技まとめ!$A$1:$F$380,4,FALSE)),"一致","")</f>
        <v>一致</v>
      </c>
      <c r="AS995" s="9" t="s">
        <v>647</v>
      </c>
      <c r="AT995" s="3" t="str">
        <f>IF(ISERROR(VLOOKUP($AS995,技まとめ!$A$1:$F$380,6,FALSE)),"－",VLOOKUP($AS995,技まとめ!$A$1:$F$380,6,FALSE))</f>
        <v>NS</v>
      </c>
      <c r="AU995" s="3">
        <f>IF(ISERROR(VLOOKUP($AS995,技まとめ!$A$1:$F$380,3,FALSE)),"－",VLOOKUP($AS995,技まとめ!$A$1:$F$380,3,FALSE))</f>
        <v>103</v>
      </c>
      <c r="AV995" s="3">
        <f>IF(ISERROR(VLOOKUP($AS995,技まとめ!$A$1:$F$380,5,FALSE)),"－",VLOOKUP($AS995,技まとめ!$A$1:$F$380,5,FALSE))</f>
        <v>55</v>
      </c>
      <c r="AW995" s="3" t="str">
        <f>IF($E995=IF(ISERROR(VLOOKUP($AS995,技まとめ!$A$1:$F$380,4,FALSE)),"－",VLOOKUP($AS995,技まとめ!$A$1:$F$380,4,FALSE)),"一致","")</f>
        <v/>
      </c>
      <c r="AX995" s="12" t="str">
        <f t="shared" si="216"/>
        <v>みんなイケイケ！ファイアトルネードさばきのてっついストライクサンバ</v>
      </c>
      <c r="AY995" s="12" t="str">
        <f t="shared" si="217"/>
        <v>みんなイケイケ！ファイアトルネードさばきのてっついストライクサンバ</v>
      </c>
      <c r="AZ995" s="12" t="str">
        <f t="shared" si="218"/>
        <v>みんなイケイケ！ファイアトルネードさばきのてっついストライクサンバ</v>
      </c>
      <c r="BA995" s="12" t="str">
        <f t="shared" si="219"/>
        <v>みんなイケイケ！ファイアトルネードさばきのてっついストライクサンバ</v>
      </c>
      <c r="BB995" s="11" t="str">
        <f t="shared" si="220"/>
        <v>－SCBBNS</v>
      </c>
      <c r="BC995" s="11" t="str">
        <f t="shared" si="221"/>
        <v>－SCBBNS</v>
      </c>
      <c r="BD995" s="11" t="str">
        <f t="shared" si="222"/>
        <v>－SCBBNS</v>
      </c>
      <c r="BE995" s="11" t="str">
        <f t="shared" si="223"/>
        <v>－SCBBNS</v>
      </c>
    </row>
    <row r="996" spans="1:57" ht="11.25" customHeight="1">
      <c r="A996" s="6">
        <v>994</v>
      </c>
      <c r="B996" s="7" t="s">
        <v>2376</v>
      </c>
      <c r="C996" s="8" t="s">
        <v>2377</v>
      </c>
      <c r="D996" s="7" t="s">
        <v>72</v>
      </c>
      <c r="E996" s="7" t="s">
        <v>95</v>
      </c>
      <c r="F996" s="7" t="s">
        <v>82</v>
      </c>
      <c r="G996" s="9">
        <v>120</v>
      </c>
      <c r="H996" s="9">
        <v>99</v>
      </c>
      <c r="I996" s="9">
        <v>65</v>
      </c>
      <c r="J996" s="9">
        <v>67</v>
      </c>
      <c r="K996" s="9">
        <v>56</v>
      </c>
      <c r="L996" s="9">
        <v>63</v>
      </c>
      <c r="M996" s="9">
        <v>38</v>
      </c>
      <c r="N996" s="9">
        <v>67</v>
      </c>
      <c r="O996" s="9">
        <v>63</v>
      </c>
      <c r="P996" s="9">
        <v>14</v>
      </c>
      <c r="Q996" s="10">
        <v>115</v>
      </c>
      <c r="R996" s="11">
        <v>22</v>
      </c>
      <c r="S996" s="11">
        <v>1</v>
      </c>
      <c r="T996" s="11">
        <v>113</v>
      </c>
      <c r="U996" s="11">
        <v>88</v>
      </c>
      <c r="V996" s="11">
        <v>1</v>
      </c>
      <c r="W996" s="11">
        <v>113</v>
      </c>
      <c r="X996" s="11">
        <f t="shared" si="210"/>
        <v>453</v>
      </c>
      <c r="Y996" s="11">
        <f t="shared" si="211"/>
        <v>5170</v>
      </c>
      <c r="Z996" s="11">
        <f t="shared" si="212"/>
        <v>1345</v>
      </c>
      <c r="AA996" s="11">
        <f t="shared" si="213"/>
        <v>4530</v>
      </c>
      <c r="AB996" s="11">
        <f t="shared" si="214"/>
        <v>4530</v>
      </c>
      <c r="AC996" s="6">
        <f t="shared" si="215"/>
        <v>5195</v>
      </c>
      <c r="AD996" s="9" t="s">
        <v>5007</v>
      </c>
      <c r="AE996" s="3" t="str">
        <f>IF(ISERROR(VLOOKUP($AD996,技まとめ!$A$1:$F$380,6,FALSE)),"－",VLOOKUP($AD996,技まとめ!$A$1:$F$380,6,FALSE))</f>
        <v>－</v>
      </c>
      <c r="AF996" s="3">
        <f>IF(ISERROR(VLOOKUP($AD996,技まとめ!$A$1:$F$380,3,FALSE)),"－",VLOOKUP($AD996,技まとめ!$A$1:$F$380,3,FALSE))</f>
        <v>0</v>
      </c>
      <c r="AG996" s="3">
        <f>IF(ISERROR(VLOOKUP($AD996,技まとめ!$A$1:$F$380,5,FALSE)),"－",VLOOKUP($AD996,技まとめ!$A$1:$F$380,5,FALSE))</f>
        <v>0</v>
      </c>
      <c r="AH996" s="3" t="str">
        <f>IF($E996=IF(ISERROR(VLOOKUP($AD996,技まとめ!$A$1:$F$380,4,FALSE)),"－",VLOOKUP($AD996,技まとめ!$A$1:$F$380,4,FALSE)),"一致","")</f>
        <v/>
      </c>
      <c r="AI996" s="9" t="s">
        <v>413</v>
      </c>
      <c r="AJ996" s="3" t="str">
        <f>IF(ISERROR(VLOOKUP($AI996,技まとめ!$A$1:$F$380,6,FALSE)),"－",VLOOKUP($AI996,技まとめ!$A$1:$F$380,6,FALSE))</f>
        <v>BB</v>
      </c>
      <c r="AK996" s="3">
        <f>IF(ISERROR(VLOOKUP($AI996,技まとめ!$A$1:$F$380,3,FALSE)),"－",VLOOKUP($AI996,技まとめ!$A$1:$F$380,3,FALSE))</f>
        <v>31</v>
      </c>
      <c r="AL996" s="3">
        <f>IF(ISERROR(VLOOKUP($AI996,技まとめ!$A$1:$F$380,5,FALSE)),"－",VLOOKUP($AI996,技まとめ!$A$1:$F$380,5,FALSE))</f>
        <v>28</v>
      </c>
      <c r="AM996" s="3" t="str">
        <f>IF($E996=IF(ISERROR(VLOOKUP($AI996,技まとめ!$A$1:$F$380,4,FALSE)),"－",VLOOKUP($AI996,技まとめ!$A$1:$F$380,4,FALSE)),"一致","")</f>
        <v/>
      </c>
      <c r="AN996" s="9" t="s">
        <v>585</v>
      </c>
      <c r="AO996" s="3" t="str">
        <f>IF(ISERROR(VLOOKUP($AN996,技まとめ!$A$1:$F$380,6,FALSE)),"－",VLOOKUP($AN996,技まとめ!$A$1:$F$380,6,FALSE))</f>
        <v>BL</v>
      </c>
      <c r="AP996" s="3">
        <f>IF(ISERROR(VLOOKUP($AN996,技まとめ!$A$1:$F$380,3,FALSE)),"－",VLOOKUP($AN996,技まとめ!$A$1:$F$380,3,FALSE))</f>
        <v>71</v>
      </c>
      <c r="AQ996" s="3">
        <f>IF(ISERROR(VLOOKUP($AN996,技まとめ!$A$1:$F$380,5,FALSE)),"－",VLOOKUP($AN996,技まとめ!$A$1:$F$380,5,FALSE))</f>
        <v>44</v>
      </c>
      <c r="AR996" s="3" t="str">
        <f>IF($E996=IF(ISERROR(VLOOKUP($AN996,技まとめ!$A$1:$F$380,4,FALSE)),"－",VLOOKUP($AN996,技まとめ!$A$1:$F$380,4,FALSE)),"一致","")</f>
        <v/>
      </c>
      <c r="AS996" s="9" t="s">
        <v>254</v>
      </c>
      <c r="AT996" s="3" t="str">
        <f>IF(ISERROR(VLOOKUP($AS996,技まとめ!$A$1:$F$380,6,FALSE)),"－",VLOOKUP($AS996,技まとめ!$A$1:$F$380,6,FALSE))</f>
        <v>BL</v>
      </c>
      <c r="AU996" s="3">
        <f>IF(ISERROR(VLOOKUP($AS996,技まとめ!$A$1:$F$380,3,FALSE)),"－",VLOOKUP($AS996,技まとめ!$A$1:$F$380,3,FALSE))</f>
        <v>106</v>
      </c>
      <c r="AV996" s="3">
        <f>IF(ISERROR(VLOOKUP($AS996,技まとめ!$A$1:$F$380,5,FALSE)),"－",VLOOKUP($AS996,技まとめ!$A$1:$F$380,5,FALSE))</f>
        <v>57</v>
      </c>
      <c r="AW996" s="3" t="str">
        <f>IF($E996=IF(ISERROR(VLOOKUP($AS996,技まとめ!$A$1:$F$380,4,FALSE)),"－",VLOOKUP($AS996,技まとめ!$A$1:$F$380,4,FALSE)),"一致","")</f>
        <v/>
      </c>
      <c r="AX996" s="12" t="str">
        <f t="shared" si="216"/>
        <v>ちょうわざ！スーパーしこふみメガクェイクハリケーンアロー</v>
      </c>
      <c r="AY996" s="12" t="str">
        <f t="shared" si="217"/>
        <v>ちょうわざ！スーパーしこふみメガクェイクハリケーンアロー</v>
      </c>
      <c r="AZ996" s="12" t="str">
        <f t="shared" si="218"/>
        <v>ちょうわざ！スーパーしこふみメガクェイクハリケーンアロー</v>
      </c>
      <c r="BA996" s="12" t="str">
        <f t="shared" si="219"/>
        <v>ちょうわざ！スーパーしこふみメガクェイクハリケーンアロー</v>
      </c>
      <c r="BB996" s="11" t="str">
        <f t="shared" si="220"/>
        <v>－BBBLBL</v>
      </c>
      <c r="BC996" s="11" t="str">
        <f t="shared" si="221"/>
        <v>－BBBLBL</v>
      </c>
      <c r="BD996" s="11" t="str">
        <f t="shared" si="222"/>
        <v>－BBBLBL</v>
      </c>
      <c r="BE996" s="11" t="str">
        <f t="shared" si="223"/>
        <v>－BBBLBL</v>
      </c>
    </row>
    <row r="997" spans="1:57" ht="11.25" customHeight="1">
      <c r="A997" s="6">
        <v>995</v>
      </c>
      <c r="B997" s="7" t="s">
        <v>2378</v>
      </c>
      <c r="C997" s="8" t="s">
        <v>2379</v>
      </c>
      <c r="D997" s="7" t="s">
        <v>72</v>
      </c>
      <c r="E997" s="7" t="s">
        <v>102</v>
      </c>
      <c r="F997" s="7" t="s">
        <v>109</v>
      </c>
      <c r="G997" s="9">
        <v>126</v>
      </c>
      <c r="H997" s="9">
        <v>92</v>
      </c>
      <c r="I997" s="9">
        <v>67</v>
      </c>
      <c r="J997" s="9">
        <v>65</v>
      </c>
      <c r="K997" s="9">
        <v>47</v>
      </c>
      <c r="L997" s="9">
        <v>62</v>
      </c>
      <c r="M997" s="9">
        <v>53</v>
      </c>
      <c r="N997" s="9">
        <v>65</v>
      </c>
      <c r="O997" s="9">
        <v>51</v>
      </c>
      <c r="P997" s="9">
        <v>12</v>
      </c>
      <c r="Q997" s="10">
        <v>117</v>
      </c>
      <c r="R997" s="11">
        <v>7</v>
      </c>
      <c r="S997" s="11">
        <v>1</v>
      </c>
      <c r="T997" s="11">
        <v>112</v>
      </c>
      <c r="U997" s="11">
        <v>103</v>
      </c>
      <c r="V997" s="11">
        <v>1</v>
      </c>
      <c r="W997" s="11">
        <v>101</v>
      </c>
      <c r="X997" s="11">
        <f t="shared" si="210"/>
        <v>442</v>
      </c>
      <c r="Y997" s="11">
        <f t="shared" si="211"/>
        <v>5190</v>
      </c>
      <c r="Z997" s="11">
        <f t="shared" si="212"/>
        <v>760</v>
      </c>
      <c r="AA997" s="11">
        <f t="shared" si="213"/>
        <v>4435</v>
      </c>
      <c r="AB997" s="11">
        <f t="shared" si="214"/>
        <v>4435</v>
      </c>
      <c r="AC997" s="6">
        <f t="shared" si="215"/>
        <v>5020</v>
      </c>
      <c r="AD997" s="9" t="s">
        <v>5007</v>
      </c>
      <c r="AE997" s="3" t="str">
        <f>IF(ISERROR(VLOOKUP($AD997,技まとめ!$A$1:$F$380,6,FALSE)),"－",VLOOKUP($AD997,技まとめ!$A$1:$F$380,6,FALSE))</f>
        <v>－</v>
      </c>
      <c r="AF997" s="3">
        <f>IF(ISERROR(VLOOKUP($AD997,技まとめ!$A$1:$F$380,3,FALSE)),"－",VLOOKUP($AD997,技まとめ!$A$1:$F$380,3,FALSE))</f>
        <v>0</v>
      </c>
      <c r="AG997" s="3">
        <f>IF(ISERROR(VLOOKUP($AD997,技まとめ!$A$1:$F$380,5,FALSE)),"－",VLOOKUP($AD997,技まとめ!$A$1:$F$380,5,FALSE))</f>
        <v>0</v>
      </c>
      <c r="AH997" s="3" t="str">
        <f>IF($E997=IF(ISERROR(VLOOKUP($AD997,技まとめ!$A$1:$F$380,4,FALSE)),"－",VLOOKUP($AD997,技まとめ!$A$1:$F$380,4,FALSE)),"一致","")</f>
        <v/>
      </c>
      <c r="AI997" s="9" t="s">
        <v>295</v>
      </c>
      <c r="AJ997" s="3" t="str">
        <f>IF(ISERROR(VLOOKUP($AI997,技まとめ!$A$1:$F$380,6,FALSE)),"－",VLOOKUP($AI997,技まとめ!$A$1:$F$380,6,FALSE))</f>
        <v>DR</v>
      </c>
      <c r="AK997" s="3">
        <f>IF(ISERROR(VLOOKUP($AI997,技まとめ!$A$1:$F$380,3,FALSE)),"－",VLOOKUP($AI997,技まとめ!$A$1:$F$380,3,FALSE))</f>
        <v>13</v>
      </c>
      <c r="AL997" s="3">
        <f>IF(ISERROR(VLOOKUP($AI997,技まとめ!$A$1:$F$380,5,FALSE)),"－",VLOOKUP($AI997,技まとめ!$A$1:$F$380,5,FALSE))</f>
        <v>20</v>
      </c>
      <c r="AM997" s="3" t="str">
        <f>IF($E997=IF(ISERROR(VLOOKUP($AI997,技まとめ!$A$1:$F$380,4,FALSE)),"－",VLOOKUP($AI997,技まとめ!$A$1:$F$380,4,FALSE)),"一致","")</f>
        <v/>
      </c>
      <c r="AN997" s="9" t="s">
        <v>756</v>
      </c>
      <c r="AO997" s="3" t="str">
        <f>IF(ISERROR(VLOOKUP($AN997,技まとめ!$A$1:$F$380,6,FALSE)),"－",VLOOKUP($AN997,技まとめ!$A$1:$F$380,6,FALSE))</f>
        <v>BB</v>
      </c>
      <c r="AP997" s="3">
        <f>IF(ISERROR(VLOOKUP($AN997,技まとめ!$A$1:$F$380,3,FALSE)),"－",VLOOKUP($AN997,技まとめ!$A$1:$F$380,3,FALSE))</f>
        <v>65</v>
      </c>
      <c r="AQ997" s="3">
        <f>IF(ISERROR(VLOOKUP($AN997,技まとめ!$A$1:$F$380,5,FALSE)),"－",VLOOKUP($AN997,技まとめ!$A$1:$F$380,5,FALSE))</f>
        <v>42</v>
      </c>
      <c r="AR997" s="3" t="str">
        <f>IF($E997=IF(ISERROR(VLOOKUP($AN997,技まとめ!$A$1:$F$380,4,FALSE)),"－",VLOOKUP($AN997,技まとめ!$A$1:$F$380,4,FALSE)),"一致","")</f>
        <v>一致</v>
      </c>
      <c r="AS997" s="9" t="s">
        <v>551</v>
      </c>
      <c r="AT997" s="3" t="str">
        <f>IF(ISERROR(VLOOKUP($AS997,技まとめ!$A$1:$F$380,6,FALSE)),"－",VLOOKUP($AS997,技まとめ!$A$1:$F$380,6,FALSE))</f>
        <v>NS</v>
      </c>
      <c r="AU997" s="3">
        <f>IF(ISERROR(VLOOKUP($AS997,技まとめ!$A$1:$F$380,3,FALSE)),"－",VLOOKUP($AS997,技まとめ!$A$1:$F$380,3,FALSE))</f>
        <v>101</v>
      </c>
      <c r="AV997" s="3">
        <f>IF(ISERROR(VLOOKUP($AS997,技まとめ!$A$1:$F$380,5,FALSE)),"－",VLOOKUP($AS997,技まとめ!$A$1:$F$380,5,FALSE))</f>
        <v>55</v>
      </c>
      <c r="AW997" s="3" t="str">
        <f>IF($E997=IF(ISERROR(VLOOKUP($AS997,技まとめ!$A$1:$F$380,4,FALSE)),"－",VLOOKUP($AS997,技まとめ!$A$1:$F$380,4,FALSE)),"一致","")</f>
        <v>一致</v>
      </c>
      <c r="AX997" s="12" t="str">
        <f t="shared" si="216"/>
        <v>ちょうわざ！ダッシュアクセルボルケイノカットトライアングルＺ</v>
      </c>
      <c r="AY997" s="12" t="str">
        <f t="shared" si="217"/>
        <v>ちょうわざ！ダッシュアクセルボルケイノカットトライアングルＺ</v>
      </c>
      <c r="AZ997" s="12" t="str">
        <f t="shared" si="218"/>
        <v>ちょうわざ！ダッシュアクセルボルケイノカットトライアングルＺ</v>
      </c>
      <c r="BA997" s="12" t="str">
        <f t="shared" si="219"/>
        <v>ちょうわざ！ダッシュアクセルボルケイノカットトライアングルＺ</v>
      </c>
      <c r="BB997" s="11" t="str">
        <f t="shared" si="220"/>
        <v>－DRBBNS</v>
      </c>
      <c r="BC997" s="11" t="str">
        <f t="shared" si="221"/>
        <v>－DRBBNS</v>
      </c>
      <c r="BD997" s="11" t="str">
        <f t="shared" si="222"/>
        <v>－DRBBNS</v>
      </c>
      <c r="BE997" s="11" t="str">
        <f t="shared" si="223"/>
        <v>－DRBBNS</v>
      </c>
    </row>
    <row r="998" spans="1:57" ht="11.25" hidden="1" customHeight="1">
      <c r="A998" s="6">
        <v>996</v>
      </c>
      <c r="B998" s="7" t="s">
        <v>2380</v>
      </c>
      <c r="C998" s="8" t="s">
        <v>2381</v>
      </c>
      <c r="D998" s="7" t="s">
        <v>72</v>
      </c>
      <c r="E998" s="7" t="s">
        <v>95</v>
      </c>
      <c r="F998" s="7" t="s">
        <v>74</v>
      </c>
      <c r="G998" s="9">
        <v>121</v>
      </c>
      <c r="H998" s="9">
        <v>106</v>
      </c>
      <c r="I998" s="9">
        <v>48</v>
      </c>
      <c r="J998" s="9">
        <v>46</v>
      </c>
      <c r="K998" s="9">
        <v>47</v>
      </c>
      <c r="L998" s="9">
        <v>51</v>
      </c>
      <c r="M998" s="9">
        <v>48</v>
      </c>
      <c r="N998" s="9">
        <v>49</v>
      </c>
      <c r="O998" s="9">
        <v>46</v>
      </c>
      <c r="P998" s="9">
        <v>91</v>
      </c>
      <c r="Q998" s="10">
        <v>98</v>
      </c>
      <c r="R998" s="11">
        <v>51</v>
      </c>
      <c r="S998" s="11">
        <v>1</v>
      </c>
      <c r="T998" s="11">
        <v>101</v>
      </c>
      <c r="U998" s="11">
        <v>98</v>
      </c>
      <c r="V998" s="11">
        <v>1</v>
      </c>
      <c r="W998" s="11">
        <v>96</v>
      </c>
      <c r="X998" s="11">
        <f t="shared" si="210"/>
        <v>446</v>
      </c>
      <c r="Y998" s="11">
        <f t="shared" si="211"/>
        <v>4405</v>
      </c>
      <c r="Z998" s="11">
        <f t="shared" si="212"/>
        <v>2275</v>
      </c>
      <c r="AA998" s="11">
        <f t="shared" si="213"/>
        <v>4025</v>
      </c>
      <c r="AB998" s="11">
        <f t="shared" si="214"/>
        <v>4025</v>
      </c>
      <c r="AC998" s="6">
        <f t="shared" si="215"/>
        <v>4775</v>
      </c>
      <c r="AD998" s="9" t="s">
        <v>665</v>
      </c>
      <c r="AE998" s="3" t="str">
        <f>IF(ISERROR(VLOOKUP($AD998,技まとめ!$A$1:$F$380,6,FALSE)),"－",VLOOKUP($AD998,技まとめ!$A$1:$F$380,6,FALSE))</f>
        <v>CA</v>
      </c>
      <c r="AF998" s="3">
        <f>IF(ISERROR(VLOOKUP($AD998,技まとめ!$A$1:$F$380,3,FALSE)),"－",VLOOKUP($AD998,技まとめ!$A$1:$F$380,3,FALSE))</f>
        <v>19</v>
      </c>
      <c r="AG998" s="3">
        <f>IF(ISERROR(VLOOKUP($AD998,技まとめ!$A$1:$F$380,5,FALSE)),"－",VLOOKUP($AD998,技まとめ!$A$1:$F$380,5,FALSE))</f>
        <v>22</v>
      </c>
      <c r="AH998" s="3" t="str">
        <f>IF($E998=IF(ISERROR(VLOOKUP($AD998,技まとめ!$A$1:$F$380,4,FALSE)),"－",VLOOKUP($AD998,技まとめ!$A$1:$F$380,4,FALSE)),"一致","")</f>
        <v/>
      </c>
      <c r="AI998" s="9" t="s">
        <v>693</v>
      </c>
      <c r="AJ998" s="3" t="str">
        <f>IF(ISERROR(VLOOKUP($AI998,技まとめ!$A$1:$F$380,6,FALSE)),"－",VLOOKUP($AI998,技まとめ!$A$1:$F$380,6,FALSE))</f>
        <v>CA</v>
      </c>
      <c r="AK998" s="3">
        <f>IF(ISERROR(VLOOKUP($AI998,技まとめ!$A$1:$F$380,3,FALSE)),"－",VLOOKUP($AI998,技まとめ!$A$1:$F$380,3,FALSE))</f>
        <v>69</v>
      </c>
      <c r="AL998" s="3">
        <f>IF(ISERROR(VLOOKUP($AI998,技まとめ!$A$1:$F$380,5,FALSE)),"－",VLOOKUP($AI998,技まとめ!$A$1:$F$380,5,FALSE))</f>
        <v>42</v>
      </c>
      <c r="AM998" s="3" t="str">
        <f>IF($E998=IF(ISERROR(VLOOKUP($AI998,技まとめ!$A$1:$F$380,4,FALSE)),"－",VLOOKUP($AI998,技まとめ!$A$1:$F$380,4,FALSE)),"一致","")</f>
        <v/>
      </c>
      <c r="AN998" s="9" t="s">
        <v>1070</v>
      </c>
      <c r="AO998" s="3" t="str">
        <f>IF(ISERROR(VLOOKUP($AN998,技まとめ!$A$1:$F$380,6,FALSE)),"－",VLOOKUP($AN998,技まとめ!$A$1:$F$380,6,FALSE))</f>
        <v>BB</v>
      </c>
      <c r="AP998" s="3">
        <f>IF(ISERROR(VLOOKUP($AN998,技まとめ!$A$1:$F$380,3,FALSE)),"－",VLOOKUP($AN998,技まとめ!$A$1:$F$380,3,FALSE))</f>
        <v>78</v>
      </c>
      <c r="AQ998" s="3">
        <f>IF(ISERROR(VLOOKUP($AN998,技まとめ!$A$1:$F$380,5,FALSE)),"－",VLOOKUP($AN998,技まとめ!$A$1:$F$380,5,FALSE))</f>
        <v>46</v>
      </c>
      <c r="AR998" s="3" t="str">
        <f>IF($E998=IF(ISERROR(VLOOKUP($AN998,技まとめ!$A$1:$F$380,4,FALSE)),"－",VLOOKUP($AN998,技まとめ!$A$1:$F$380,4,FALSE)),"一致","")</f>
        <v>一致</v>
      </c>
      <c r="AS998" s="9" t="s">
        <v>978</v>
      </c>
      <c r="AT998" s="3" t="str">
        <f>IF(ISERROR(VLOOKUP($AS998,技まとめ!$A$1:$F$380,6,FALSE)),"－",VLOOKUP($AS998,技まとめ!$A$1:$F$380,6,FALSE))</f>
        <v>－</v>
      </c>
      <c r="AU998" s="3">
        <f>IF(ISERROR(VLOOKUP($AS998,技まとめ!$A$1:$F$380,3,FALSE)),"－",VLOOKUP($AS998,技まとめ!$A$1:$F$380,3,FALSE))</f>
        <v>0</v>
      </c>
      <c r="AV998" s="3">
        <f>IF(ISERROR(VLOOKUP($AS998,技まとめ!$A$1:$F$380,5,FALSE)),"－",VLOOKUP($AS998,技まとめ!$A$1:$F$380,5,FALSE))</f>
        <v>0</v>
      </c>
      <c r="AW998" s="3" t="str">
        <f>IF($E998=IF(ISERROR(VLOOKUP($AS998,技まとめ!$A$1:$F$380,4,FALSE)),"－",VLOOKUP($AS998,技まとめ!$A$1:$F$380,4,FALSE)),"一致","")</f>
        <v/>
      </c>
      <c r="AX998" s="12" t="str">
        <f t="shared" si="216"/>
        <v>トルネードキャッチストームライダーアステロイドベルトキーパープラス</v>
      </c>
      <c r="AY998" s="12" t="str">
        <f t="shared" si="217"/>
        <v>トルネードキャッチストームライダーアステロイドベルトキーパープラス</v>
      </c>
      <c r="AZ998" s="12" t="str">
        <f t="shared" si="218"/>
        <v>トルネードキャッチストームライダーアステロイドベルトキーパープラス</v>
      </c>
      <c r="BA998" s="12" t="str">
        <f t="shared" si="219"/>
        <v>トルネードキャッチストームライダーアステロイドベルトキーパープラス</v>
      </c>
      <c r="BB998" s="11" t="str">
        <f t="shared" si="220"/>
        <v>CACABB－</v>
      </c>
      <c r="BC998" s="11" t="str">
        <f t="shared" si="221"/>
        <v>CACABB－</v>
      </c>
      <c r="BD998" s="11" t="str">
        <f t="shared" si="222"/>
        <v>CACABB－</v>
      </c>
      <c r="BE998" s="11" t="str">
        <f t="shared" si="223"/>
        <v>CACABB－</v>
      </c>
    </row>
    <row r="999" spans="1:57" ht="11.25" hidden="1" customHeight="1">
      <c r="A999" s="6">
        <v>997</v>
      </c>
      <c r="B999" s="7" t="s">
        <v>2382</v>
      </c>
      <c r="C999" s="8" t="s">
        <v>2383</v>
      </c>
      <c r="D999" s="7" t="s">
        <v>72</v>
      </c>
      <c r="E999" s="7" t="s">
        <v>73</v>
      </c>
      <c r="F999" s="7" t="s">
        <v>82</v>
      </c>
      <c r="G999" s="9">
        <v>101</v>
      </c>
      <c r="H999" s="9">
        <v>126</v>
      </c>
      <c r="I999" s="9">
        <v>54</v>
      </c>
      <c r="J999" s="9">
        <v>56</v>
      </c>
      <c r="K999" s="9">
        <v>60</v>
      </c>
      <c r="L999" s="9">
        <v>62</v>
      </c>
      <c r="M999" s="9">
        <v>62</v>
      </c>
      <c r="N999" s="9">
        <v>60</v>
      </c>
      <c r="O999" s="9">
        <v>62</v>
      </c>
      <c r="P999" s="9">
        <v>32</v>
      </c>
      <c r="Q999" s="10">
        <v>104</v>
      </c>
      <c r="R999" s="11">
        <v>26</v>
      </c>
      <c r="S999" s="11">
        <v>1</v>
      </c>
      <c r="T999" s="11">
        <v>112</v>
      </c>
      <c r="U999" s="11">
        <v>112</v>
      </c>
      <c r="V999" s="11">
        <v>1</v>
      </c>
      <c r="W999" s="11">
        <v>112</v>
      </c>
      <c r="X999" s="11">
        <f t="shared" si="210"/>
        <v>468</v>
      </c>
      <c r="Y999" s="11">
        <f t="shared" si="211"/>
        <v>4725</v>
      </c>
      <c r="Z999" s="11">
        <f t="shared" si="212"/>
        <v>1480</v>
      </c>
      <c r="AA999" s="11">
        <f t="shared" si="213"/>
        <v>4490</v>
      </c>
      <c r="AB999" s="11">
        <f t="shared" si="214"/>
        <v>4490</v>
      </c>
      <c r="AC999" s="6">
        <f t="shared" si="215"/>
        <v>5170</v>
      </c>
      <c r="AD999" s="9" t="s">
        <v>560</v>
      </c>
      <c r="AE999" s="3" t="str">
        <f>IF(ISERROR(VLOOKUP($AD999,技まとめ!$A$1:$F$380,6,FALSE)),"－",VLOOKUP($AD999,技まとめ!$A$1:$F$380,6,FALSE))</f>
        <v>BL</v>
      </c>
      <c r="AF999" s="3">
        <f>IF(ISERROR(VLOOKUP($AD999,技まとめ!$A$1:$F$380,3,FALSE)),"－",VLOOKUP($AD999,技まとめ!$A$1:$F$380,3,FALSE))</f>
        <v>28</v>
      </c>
      <c r="AG999" s="3">
        <f>IF(ISERROR(VLOOKUP($AD999,技まとめ!$A$1:$F$380,5,FALSE)),"－",VLOOKUP($AD999,技まとめ!$A$1:$F$380,5,FALSE))</f>
        <v>24</v>
      </c>
      <c r="AH999" s="3" t="str">
        <f>IF($E999=IF(ISERROR(VLOOKUP($AD999,技まとめ!$A$1:$F$380,4,FALSE)),"－",VLOOKUP($AD999,技まとめ!$A$1:$F$380,4,FALSE)),"一致","")</f>
        <v/>
      </c>
      <c r="AI999" s="9" t="s">
        <v>123</v>
      </c>
      <c r="AJ999" s="3" t="str">
        <f>IF(ISERROR(VLOOKUP($AI999,技まとめ!$A$1:$F$380,6,FALSE)),"－",VLOOKUP($AI999,技まとめ!$A$1:$F$380,6,FALSE))</f>
        <v>DR</v>
      </c>
      <c r="AK999" s="3">
        <f>IF(ISERROR(VLOOKUP($AI999,技まとめ!$A$1:$F$380,3,FALSE)),"－",VLOOKUP($AI999,技まとめ!$A$1:$F$380,3,FALSE))</f>
        <v>36</v>
      </c>
      <c r="AL999" s="3">
        <f>IF(ISERROR(VLOOKUP($AI999,技まとめ!$A$1:$F$380,5,FALSE)),"－",VLOOKUP($AI999,技まとめ!$A$1:$F$380,5,FALSE))</f>
        <v>27</v>
      </c>
      <c r="AM999" s="3" t="str">
        <f>IF($E999=IF(ISERROR(VLOOKUP($AI999,技まとめ!$A$1:$F$380,4,FALSE)),"－",VLOOKUP($AI999,技まとめ!$A$1:$F$380,4,FALSE)),"一致","")</f>
        <v>一致</v>
      </c>
      <c r="AN999" s="9" t="s">
        <v>2384</v>
      </c>
      <c r="AO999" s="3" t="str">
        <f>IF(ISERROR(VLOOKUP($AN999,技まとめ!$A$1:$F$380,6,FALSE)),"－",VLOOKUP($AN999,技まとめ!$A$1:$F$380,6,FALSE))</f>
        <v>NS</v>
      </c>
      <c r="AP999" s="3">
        <f>IF(ISERROR(VLOOKUP($AN999,技まとめ!$A$1:$F$380,3,FALSE)),"－",VLOOKUP($AN999,技まとめ!$A$1:$F$380,3,FALSE))</f>
        <v>81</v>
      </c>
      <c r="AQ999" s="3">
        <f>IF(ISERROR(VLOOKUP($AN999,技まとめ!$A$1:$F$380,5,FALSE)),"－",VLOOKUP($AN999,技まとめ!$A$1:$F$380,5,FALSE))</f>
        <v>46</v>
      </c>
      <c r="AR999" s="3" t="str">
        <f>IF($E999=IF(ISERROR(VLOOKUP($AN999,技まとめ!$A$1:$F$380,4,FALSE)),"－",VLOOKUP($AN999,技まとめ!$A$1:$F$380,4,FALSE)),"一致","")</f>
        <v/>
      </c>
      <c r="AS999" s="9" t="s">
        <v>301</v>
      </c>
      <c r="AT999" s="3" t="str">
        <f>IF(ISERROR(VLOOKUP($AS999,技まとめ!$A$1:$F$380,6,FALSE)),"－",VLOOKUP($AS999,技まとめ!$A$1:$F$380,6,FALSE))</f>
        <v>LS</v>
      </c>
      <c r="AU999" s="3">
        <f>IF(ISERROR(VLOOKUP($AS999,技まとめ!$A$1:$F$380,3,FALSE)),"－",VLOOKUP($AS999,技まとめ!$A$1:$F$380,3,FALSE))</f>
        <v>55</v>
      </c>
      <c r="AV999" s="3">
        <f>IF(ISERROR(VLOOKUP($AS999,技まとめ!$A$1:$F$380,5,FALSE)),"－",VLOOKUP($AS999,技まとめ!$A$1:$F$380,5,FALSE))</f>
        <v>40</v>
      </c>
      <c r="AW999" s="3" t="str">
        <f>IF($E999=IF(ISERROR(VLOOKUP($AS999,技まとめ!$A$1:$F$380,4,FALSE)),"－",VLOOKUP($AS999,技まとめ!$A$1:$F$380,4,FALSE)),"一致","")</f>
        <v/>
      </c>
      <c r="AX999" s="12" t="str">
        <f t="shared" si="216"/>
        <v>ブレードアタックごりむちゅうザ・タイフーンツナミブースト</v>
      </c>
      <c r="AY999" s="12" t="str">
        <f t="shared" si="217"/>
        <v>ブレードアタックごりむちゅうザ・タイフーンツナミブースト</v>
      </c>
      <c r="AZ999" s="12" t="str">
        <f t="shared" si="218"/>
        <v>ブレードアタックごりむちゅうザ・タイフーンツナミブースト</v>
      </c>
      <c r="BA999" s="12" t="str">
        <f t="shared" si="219"/>
        <v>ブレードアタックごりむちゅうザ・タイフーンツナミブースト</v>
      </c>
      <c r="BB999" s="11" t="str">
        <f t="shared" si="220"/>
        <v>BLDRNSLS</v>
      </c>
      <c r="BC999" s="11" t="str">
        <f t="shared" si="221"/>
        <v>BLDRNSLS</v>
      </c>
      <c r="BD999" s="11" t="str">
        <f t="shared" si="222"/>
        <v>BLDRNSLS</v>
      </c>
      <c r="BE999" s="11" t="str">
        <f t="shared" si="223"/>
        <v>BLDRNSLS</v>
      </c>
    </row>
    <row r="1000" spans="1:57" ht="11.25" hidden="1" customHeight="1">
      <c r="A1000" s="6">
        <v>998</v>
      </c>
      <c r="B1000" s="7" t="s">
        <v>2385</v>
      </c>
      <c r="C1000" s="8" t="s">
        <v>2386</v>
      </c>
      <c r="D1000" s="7" t="s">
        <v>72</v>
      </c>
      <c r="E1000" s="7" t="s">
        <v>102</v>
      </c>
      <c r="F1000" s="7" t="s">
        <v>128</v>
      </c>
      <c r="G1000" s="9">
        <v>122</v>
      </c>
      <c r="H1000" s="9">
        <v>108</v>
      </c>
      <c r="I1000" s="9">
        <v>51</v>
      </c>
      <c r="J1000" s="9">
        <v>57</v>
      </c>
      <c r="K1000" s="9">
        <v>58</v>
      </c>
      <c r="L1000" s="9">
        <v>60</v>
      </c>
      <c r="M1000" s="9">
        <v>60</v>
      </c>
      <c r="N1000" s="9">
        <v>63</v>
      </c>
      <c r="O1000" s="9">
        <v>56</v>
      </c>
      <c r="P1000" s="9">
        <v>41</v>
      </c>
      <c r="Q1000" s="10">
        <v>101</v>
      </c>
      <c r="R1000" s="11">
        <v>37</v>
      </c>
      <c r="S1000" s="11">
        <v>1</v>
      </c>
      <c r="T1000" s="11">
        <v>110</v>
      </c>
      <c r="U1000" s="11">
        <v>110</v>
      </c>
      <c r="V1000" s="11">
        <v>1</v>
      </c>
      <c r="W1000" s="11">
        <v>106</v>
      </c>
      <c r="X1000" s="11">
        <f t="shared" si="210"/>
        <v>466</v>
      </c>
      <c r="Y1000" s="11">
        <f t="shared" si="211"/>
        <v>4575</v>
      </c>
      <c r="Z1000" s="11">
        <f t="shared" si="212"/>
        <v>1835</v>
      </c>
      <c r="AA1000" s="11">
        <f t="shared" si="213"/>
        <v>4390</v>
      </c>
      <c r="AB1000" s="11">
        <f t="shared" si="214"/>
        <v>4390</v>
      </c>
      <c r="AC1000" s="6">
        <f t="shared" si="215"/>
        <v>5115</v>
      </c>
      <c r="AD1000" s="9" t="s">
        <v>211</v>
      </c>
      <c r="AE1000" s="3" t="str">
        <f>IF(ISERROR(VLOOKUP($AD1000,技まとめ!$A$1:$F$380,6,FALSE)),"－",VLOOKUP($AD1000,技まとめ!$A$1:$F$380,6,FALSE))</f>
        <v>NS</v>
      </c>
      <c r="AF1000" s="3">
        <f>IF(ISERROR(VLOOKUP($AD1000,技まとめ!$A$1:$F$380,3,FALSE)),"－",VLOOKUP($AD1000,技まとめ!$A$1:$F$380,3,FALSE))</f>
        <v>36</v>
      </c>
      <c r="AG1000" s="3">
        <f>IF(ISERROR(VLOOKUP($AD1000,技まとめ!$A$1:$F$380,5,FALSE)),"－",VLOOKUP($AD1000,技まとめ!$A$1:$F$380,5,FALSE))</f>
        <v>25</v>
      </c>
      <c r="AH1000" s="3" t="str">
        <f>IF($E1000=IF(ISERROR(VLOOKUP($AD1000,技まとめ!$A$1:$F$380,4,FALSE)),"－",VLOOKUP($AD1000,技まとめ!$A$1:$F$380,4,FALSE)),"一致","")</f>
        <v/>
      </c>
      <c r="AI1000" s="9" t="s">
        <v>220</v>
      </c>
      <c r="AJ1000" s="3" t="str">
        <f>IF(ISERROR(VLOOKUP($AI1000,技まとめ!$A$1:$F$380,6,FALSE)),"－",VLOOKUP($AI1000,技まとめ!$A$1:$F$380,6,FALSE))</f>
        <v>－</v>
      </c>
      <c r="AK1000" s="3">
        <f>IF(ISERROR(VLOOKUP($AI1000,技まとめ!$A$1:$F$380,3,FALSE)),"－",VLOOKUP($AI1000,技まとめ!$A$1:$F$380,3,FALSE))</f>
        <v>0</v>
      </c>
      <c r="AL1000" s="3">
        <f>IF(ISERROR(VLOOKUP($AI1000,技まとめ!$A$1:$F$380,5,FALSE)),"－",VLOOKUP($AI1000,技まとめ!$A$1:$F$380,5,FALSE))</f>
        <v>0</v>
      </c>
      <c r="AM1000" s="3" t="str">
        <f>IF($E1000=IF(ISERROR(VLOOKUP($AI1000,技まとめ!$A$1:$F$380,4,FALSE)),"－",VLOOKUP($AI1000,技まとめ!$A$1:$F$380,4,FALSE)),"一致","")</f>
        <v/>
      </c>
      <c r="AN1000" s="9" t="s">
        <v>118</v>
      </c>
      <c r="AO1000" s="3" t="str">
        <f>IF(ISERROR(VLOOKUP($AN1000,技まとめ!$A$1:$F$380,6,FALSE)),"－",VLOOKUP($AN1000,技まとめ!$A$1:$F$380,6,FALSE))</f>
        <v>BS</v>
      </c>
      <c r="AP1000" s="3">
        <f>IF(ISERROR(VLOOKUP($AN1000,技まとめ!$A$1:$F$380,3,FALSE)),"－",VLOOKUP($AN1000,技まとめ!$A$1:$F$380,3,FALSE))</f>
        <v>64</v>
      </c>
      <c r="AQ1000" s="3">
        <f>IF(ISERROR(VLOOKUP($AN1000,技まとめ!$A$1:$F$380,5,FALSE)),"－",VLOOKUP($AN1000,技まとめ!$A$1:$F$380,5,FALSE))</f>
        <v>37</v>
      </c>
      <c r="AR1000" s="3" t="str">
        <f>IF($E1000=IF(ISERROR(VLOOKUP($AN1000,技まとめ!$A$1:$F$380,4,FALSE)),"－",VLOOKUP($AN1000,技まとめ!$A$1:$F$380,4,FALSE)),"一致","")</f>
        <v/>
      </c>
      <c r="AS1000" s="9" t="s">
        <v>360</v>
      </c>
      <c r="AT1000" s="3" t="str">
        <f>IF(ISERROR(VLOOKUP($AS1000,技まとめ!$A$1:$F$380,6,FALSE)),"－",VLOOKUP($AS1000,技まとめ!$A$1:$F$380,6,FALSE))</f>
        <v>LS</v>
      </c>
      <c r="AU1000" s="3">
        <f>IF(ISERROR(VLOOKUP($AS1000,技まとめ!$A$1:$F$380,3,FALSE)),"－",VLOOKUP($AS1000,技まとめ!$A$1:$F$380,3,FALSE))</f>
        <v>64</v>
      </c>
      <c r="AV1000" s="3">
        <f>IF(ISERROR(VLOOKUP($AS1000,技まとめ!$A$1:$F$380,5,FALSE)),"－",VLOOKUP($AS1000,技まとめ!$A$1:$F$380,5,FALSE))</f>
        <v>44</v>
      </c>
      <c r="AW1000" s="3" t="str">
        <f>IF($E1000=IF(ISERROR(VLOOKUP($AS1000,技まとめ!$A$1:$F$380,4,FALSE)),"－",VLOOKUP($AS1000,技まとめ!$A$1:$F$380,4,FALSE)),"一致","")</f>
        <v>一致</v>
      </c>
      <c r="AX1000" s="12" t="str">
        <f t="shared" si="216"/>
        <v>コロドラシュートネバーギブアップクンフーアタックアサルトシュート</v>
      </c>
      <c r="AY1000" s="12" t="str">
        <f t="shared" si="217"/>
        <v>コロドラシュートネバーギブアップクンフーアタックアサルトシュート</v>
      </c>
      <c r="AZ1000" s="12" t="str">
        <f t="shared" si="218"/>
        <v>コロドラシュートネバーギブアップクンフーアタックアサルトシュート</v>
      </c>
      <c r="BA1000" s="12" t="str">
        <f t="shared" si="219"/>
        <v>コロドラシュートネバーギブアップクンフーアタックアサルトシュート</v>
      </c>
      <c r="BB1000" s="11" t="str">
        <f t="shared" si="220"/>
        <v>NS－BSLS</v>
      </c>
      <c r="BC1000" s="11" t="str">
        <f t="shared" si="221"/>
        <v>NS－BSLS</v>
      </c>
      <c r="BD1000" s="11" t="str">
        <f t="shared" si="222"/>
        <v>NS－BSLS</v>
      </c>
      <c r="BE1000" s="11" t="str">
        <f t="shared" si="223"/>
        <v>NS－BSLS</v>
      </c>
    </row>
    <row r="1001" spans="1:57" ht="11.25" hidden="1" customHeight="1">
      <c r="A1001" s="6">
        <v>999</v>
      </c>
      <c r="B1001" s="7" t="s">
        <v>2387</v>
      </c>
      <c r="C1001" s="8" t="s">
        <v>2388</v>
      </c>
      <c r="D1001" s="7" t="s">
        <v>72</v>
      </c>
      <c r="E1001" s="7" t="s">
        <v>95</v>
      </c>
      <c r="F1001" s="7" t="s">
        <v>109</v>
      </c>
      <c r="G1001" s="9">
        <v>127</v>
      </c>
      <c r="H1001" s="9">
        <v>113</v>
      </c>
      <c r="I1001" s="9">
        <v>70</v>
      </c>
      <c r="J1001" s="9">
        <v>60</v>
      </c>
      <c r="K1001" s="9">
        <v>75</v>
      </c>
      <c r="L1001" s="9">
        <v>54</v>
      </c>
      <c r="M1001" s="9">
        <v>63</v>
      </c>
      <c r="N1001" s="9">
        <v>53</v>
      </c>
      <c r="O1001" s="9">
        <v>61</v>
      </c>
      <c r="P1001" s="9">
        <v>6</v>
      </c>
      <c r="Q1001" s="10">
        <v>120</v>
      </c>
      <c r="R1001" s="11">
        <v>12</v>
      </c>
      <c r="S1001" s="11">
        <v>1</v>
      </c>
      <c r="T1001" s="11">
        <v>104</v>
      </c>
      <c r="U1001" s="11">
        <v>113</v>
      </c>
      <c r="V1001" s="11">
        <v>1</v>
      </c>
      <c r="W1001" s="11">
        <v>111</v>
      </c>
      <c r="X1001" s="11">
        <f t="shared" si="210"/>
        <v>462</v>
      </c>
      <c r="Y1001" s="11">
        <f t="shared" si="211"/>
        <v>5360</v>
      </c>
      <c r="Z1001" s="11">
        <f t="shared" si="212"/>
        <v>985</v>
      </c>
      <c r="AA1001" s="11">
        <f t="shared" si="213"/>
        <v>4205</v>
      </c>
      <c r="AB1001" s="11">
        <f t="shared" si="214"/>
        <v>4205</v>
      </c>
      <c r="AC1001" s="6">
        <f t="shared" si="215"/>
        <v>4775</v>
      </c>
      <c r="AD1001" s="9" t="s">
        <v>543</v>
      </c>
      <c r="AE1001" s="3" t="str">
        <f>IF(ISERROR(VLOOKUP($AD1001,技まとめ!$A$1:$F$380,6,FALSE)),"－",VLOOKUP($AD1001,技まとめ!$A$1:$F$380,6,FALSE))</f>
        <v>SC</v>
      </c>
      <c r="AF1001" s="3">
        <f>IF(ISERROR(VLOOKUP($AD1001,技まとめ!$A$1:$F$380,3,FALSE)),"－",VLOOKUP($AD1001,技まとめ!$A$1:$F$380,3,FALSE))</f>
        <v>25</v>
      </c>
      <c r="AG1001" s="3">
        <f>IF(ISERROR(VLOOKUP($AD1001,技まとめ!$A$1:$F$380,5,FALSE)),"－",VLOOKUP($AD1001,技まとめ!$A$1:$F$380,5,FALSE))</f>
        <v>20</v>
      </c>
      <c r="AH1001" s="3" t="str">
        <f>IF($E1001=IF(ISERROR(VLOOKUP($AD1001,技まとめ!$A$1:$F$380,4,FALSE)),"－",VLOOKUP($AD1001,技まとめ!$A$1:$F$380,4,FALSE)),"一致","")</f>
        <v/>
      </c>
      <c r="AI1001" s="9" t="s">
        <v>214</v>
      </c>
      <c r="AJ1001" s="3" t="str">
        <f>IF(ISERROR(VLOOKUP($AI1001,技まとめ!$A$1:$F$380,6,FALSE)),"－",VLOOKUP($AI1001,技まとめ!$A$1:$F$380,6,FALSE))</f>
        <v>DR</v>
      </c>
      <c r="AK1001" s="3">
        <f>IF(ISERROR(VLOOKUP($AI1001,技まとめ!$A$1:$F$380,3,FALSE)),"－",VLOOKUP($AI1001,技まとめ!$A$1:$F$380,3,FALSE))</f>
        <v>27</v>
      </c>
      <c r="AL1001" s="3">
        <f>IF(ISERROR(VLOOKUP($AI1001,技まとめ!$A$1:$F$380,5,FALSE)),"－",VLOOKUP($AI1001,技まとめ!$A$1:$F$380,5,FALSE))</f>
        <v>25</v>
      </c>
      <c r="AM1001" s="3" t="str">
        <f>IF($E1001=IF(ISERROR(VLOOKUP($AI1001,技まとめ!$A$1:$F$380,4,FALSE)),"－",VLOOKUP($AI1001,技まとめ!$A$1:$F$380,4,FALSE)),"一致","")</f>
        <v/>
      </c>
      <c r="AN1001" s="9" t="s">
        <v>671</v>
      </c>
      <c r="AO1001" s="3" t="str">
        <f>IF(ISERROR(VLOOKUP($AN1001,技まとめ!$A$1:$F$380,6,FALSE)),"－",VLOOKUP($AN1001,技まとめ!$A$1:$F$380,6,FALSE))</f>
        <v>BL</v>
      </c>
      <c r="AP1001" s="3">
        <f>IF(ISERROR(VLOOKUP($AN1001,技まとめ!$A$1:$F$380,3,FALSE)),"－",VLOOKUP($AN1001,技まとめ!$A$1:$F$380,3,FALSE))</f>
        <v>56</v>
      </c>
      <c r="AQ1001" s="3">
        <f>IF(ISERROR(VLOOKUP($AN1001,技まとめ!$A$1:$F$380,5,FALSE)),"－",VLOOKUP($AN1001,技まとめ!$A$1:$F$380,5,FALSE))</f>
        <v>39</v>
      </c>
      <c r="AR1001" s="3" t="str">
        <f>IF($E1001=IF(ISERROR(VLOOKUP($AN1001,技まとめ!$A$1:$F$380,4,FALSE)),"－",VLOOKUP($AN1001,技まとめ!$A$1:$F$380,4,FALSE)),"一致","")</f>
        <v/>
      </c>
      <c r="AS1001" s="9" t="s">
        <v>864</v>
      </c>
      <c r="AT1001" s="3" t="str">
        <f>IF(ISERROR(VLOOKUP($AS1001,技まとめ!$A$1:$F$380,6,FALSE)),"－",VLOOKUP($AS1001,技まとめ!$A$1:$F$380,6,FALSE))</f>
        <v>BS</v>
      </c>
      <c r="AU1001" s="3">
        <f>IF(ISERROR(VLOOKUP($AS1001,技まとめ!$A$1:$F$380,3,FALSE)),"－",VLOOKUP($AS1001,技まとめ!$A$1:$F$380,3,FALSE))</f>
        <v>94</v>
      </c>
      <c r="AV1001" s="3">
        <f>IF(ISERROR(VLOOKUP($AS1001,技まとめ!$A$1:$F$380,5,FALSE)),"－",VLOOKUP($AS1001,技まとめ!$A$1:$F$380,5,FALSE))</f>
        <v>52</v>
      </c>
      <c r="AW1001" s="3" t="str">
        <f>IF($E1001=IF(ISERROR(VLOOKUP($AS1001,技まとめ!$A$1:$F$380,4,FALSE)),"－",VLOOKUP($AS1001,技まとめ!$A$1:$F$380,4,FALSE)),"一致","")</f>
        <v/>
      </c>
      <c r="AX1001" s="12" t="str">
        <f t="shared" si="216"/>
        <v>スピニングシュートムーンサルトフレイムダンスアトミックフレア</v>
      </c>
      <c r="AY1001" s="12" t="str">
        <f t="shared" si="217"/>
        <v>スピニングシュートムーンサルトフレイムダンスアトミックフレア</v>
      </c>
      <c r="AZ1001" s="12" t="str">
        <f t="shared" si="218"/>
        <v>スピニングシュートムーンサルトフレイムダンスアトミックフレア</v>
      </c>
      <c r="BA1001" s="12" t="str">
        <f t="shared" si="219"/>
        <v>スピニングシュートムーンサルトフレイムダンスアトミックフレア</v>
      </c>
      <c r="BB1001" s="11" t="str">
        <f t="shared" si="220"/>
        <v>SCDRBLBS</v>
      </c>
      <c r="BC1001" s="11" t="str">
        <f t="shared" si="221"/>
        <v>SCDRBLBS</v>
      </c>
      <c r="BD1001" s="11" t="str">
        <f t="shared" si="222"/>
        <v>SCDRBLBS</v>
      </c>
      <c r="BE1001" s="11" t="str">
        <f t="shared" si="223"/>
        <v>SCDRBLBS</v>
      </c>
    </row>
    <row r="1002" spans="1:57" ht="11.25" hidden="1" customHeight="1">
      <c r="A1002" s="6">
        <v>1000</v>
      </c>
      <c r="B1002" s="7" t="s">
        <v>2389</v>
      </c>
      <c r="C1002" s="8" t="s">
        <v>2390</v>
      </c>
      <c r="D1002" s="7" t="s">
        <v>72</v>
      </c>
      <c r="E1002" s="7" t="s">
        <v>95</v>
      </c>
      <c r="F1002" s="7" t="s">
        <v>82</v>
      </c>
      <c r="G1002" s="9">
        <v>128</v>
      </c>
      <c r="H1002" s="9">
        <v>109</v>
      </c>
      <c r="I1002" s="9">
        <v>56</v>
      </c>
      <c r="J1002" s="9">
        <v>61</v>
      </c>
      <c r="K1002" s="9">
        <v>52</v>
      </c>
      <c r="L1002" s="9">
        <v>76</v>
      </c>
      <c r="M1002" s="9">
        <v>60</v>
      </c>
      <c r="N1002" s="9">
        <v>72</v>
      </c>
      <c r="O1002" s="9">
        <v>52</v>
      </c>
      <c r="P1002" s="9">
        <v>6</v>
      </c>
      <c r="Q1002" s="10">
        <v>106</v>
      </c>
      <c r="R1002" s="11">
        <v>9</v>
      </c>
      <c r="S1002" s="11">
        <v>1</v>
      </c>
      <c r="T1002" s="11">
        <v>126</v>
      </c>
      <c r="U1002" s="11">
        <v>110</v>
      </c>
      <c r="V1002" s="11">
        <v>1</v>
      </c>
      <c r="W1002" s="11">
        <v>102</v>
      </c>
      <c r="X1002" s="11">
        <f t="shared" si="210"/>
        <v>455</v>
      </c>
      <c r="Y1002" s="11">
        <f t="shared" si="211"/>
        <v>4755</v>
      </c>
      <c r="Z1002" s="11">
        <f t="shared" si="212"/>
        <v>835</v>
      </c>
      <c r="AA1002" s="11">
        <f t="shared" si="213"/>
        <v>4930</v>
      </c>
      <c r="AB1002" s="11">
        <f t="shared" si="214"/>
        <v>4930</v>
      </c>
      <c r="AC1002" s="6">
        <f t="shared" si="215"/>
        <v>5595</v>
      </c>
      <c r="AD1002" s="9" t="s">
        <v>168</v>
      </c>
      <c r="AE1002" s="3" t="str">
        <f>IF(ISERROR(VLOOKUP($AD1002,技まとめ!$A$1:$F$380,6,FALSE)),"－",VLOOKUP($AD1002,技まとめ!$A$1:$F$380,6,FALSE))</f>
        <v>BL</v>
      </c>
      <c r="AF1002" s="3">
        <f>IF(ISERROR(VLOOKUP($AD1002,技まとめ!$A$1:$F$380,3,FALSE)),"－",VLOOKUP($AD1002,技まとめ!$A$1:$F$380,3,FALSE))</f>
        <v>25</v>
      </c>
      <c r="AG1002" s="3">
        <f>IF(ISERROR(VLOOKUP($AD1002,技まとめ!$A$1:$F$380,5,FALSE)),"－",VLOOKUP($AD1002,技まとめ!$A$1:$F$380,5,FALSE))</f>
        <v>12</v>
      </c>
      <c r="AH1002" s="3" t="str">
        <f>IF($E1002=IF(ISERROR(VLOOKUP($AD1002,技まとめ!$A$1:$F$380,4,FALSE)),"－",VLOOKUP($AD1002,技まとめ!$A$1:$F$380,4,FALSE)),"一致","")</f>
        <v>一致</v>
      </c>
      <c r="AI1002" s="9" t="s">
        <v>756</v>
      </c>
      <c r="AJ1002" s="3" t="str">
        <f>IF(ISERROR(VLOOKUP($AI1002,技まとめ!$A$1:$F$380,6,FALSE)),"－",VLOOKUP($AI1002,技まとめ!$A$1:$F$380,6,FALSE))</f>
        <v>BB</v>
      </c>
      <c r="AK1002" s="3">
        <f>IF(ISERROR(VLOOKUP($AI1002,技まとめ!$A$1:$F$380,3,FALSE)),"－",VLOOKUP($AI1002,技まとめ!$A$1:$F$380,3,FALSE))</f>
        <v>65</v>
      </c>
      <c r="AL1002" s="3">
        <f>IF(ISERROR(VLOOKUP($AI1002,技まとめ!$A$1:$F$380,5,FALSE)),"－",VLOOKUP($AI1002,技まとめ!$A$1:$F$380,5,FALSE))</f>
        <v>42</v>
      </c>
      <c r="AM1002" s="3" t="str">
        <f>IF($E1002=IF(ISERROR(VLOOKUP($AI1002,技まとめ!$A$1:$F$380,4,FALSE)),"－",VLOOKUP($AI1002,技まとめ!$A$1:$F$380,4,FALSE)),"一致","")</f>
        <v/>
      </c>
      <c r="AN1002" s="9" t="s">
        <v>540</v>
      </c>
      <c r="AO1002" s="3" t="str">
        <f>IF(ISERROR(VLOOKUP($AN1002,技まとめ!$A$1:$F$380,6,FALSE)),"－",VLOOKUP($AN1002,技まとめ!$A$1:$F$380,6,FALSE))</f>
        <v>BS</v>
      </c>
      <c r="AP1002" s="3">
        <f>IF(ISERROR(VLOOKUP($AN1002,技まとめ!$A$1:$F$380,3,FALSE)),"－",VLOOKUP($AN1002,技まとめ!$A$1:$F$380,3,FALSE))</f>
        <v>51</v>
      </c>
      <c r="AQ1002" s="3">
        <f>IF(ISERROR(VLOOKUP($AN1002,技まとめ!$A$1:$F$380,5,FALSE)),"－",VLOOKUP($AN1002,技まとめ!$A$1:$F$380,5,FALSE))</f>
        <v>31</v>
      </c>
      <c r="AR1002" s="3" t="str">
        <f>IF($E1002=IF(ISERROR(VLOOKUP($AN1002,技まとめ!$A$1:$F$380,4,FALSE)),"－",VLOOKUP($AN1002,技まとめ!$A$1:$F$380,4,FALSE)),"一致","")</f>
        <v/>
      </c>
      <c r="AS1002" s="9" t="s">
        <v>1945</v>
      </c>
      <c r="AT1002" s="3" t="str">
        <f>IF(ISERROR(VLOOKUP($AS1002,技まとめ!$A$1:$F$380,6,FALSE)),"－",VLOOKUP($AS1002,技まとめ!$A$1:$F$380,6,FALSE))</f>
        <v>NS</v>
      </c>
      <c r="AU1002" s="3">
        <f>IF(ISERROR(VLOOKUP($AS1002,技まとめ!$A$1:$F$380,3,FALSE)),"－",VLOOKUP($AS1002,技まとめ!$A$1:$F$380,3,FALSE))</f>
        <v>125</v>
      </c>
      <c r="AV1002" s="3">
        <f>IF(ISERROR(VLOOKUP($AS1002,技まとめ!$A$1:$F$380,5,FALSE)),"－",VLOOKUP($AS1002,技まとめ!$A$1:$F$380,5,FALSE))</f>
        <v>64</v>
      </c>
      <c r="AW1002" s="3" t="str">
        <f>IF($E1002=IF(ISERROR(VLOOKUP($AS1002,技まとめ!$A$1:$F$380,4,FALSE)),"－",VLOOKUP($AS1002,技まとめ!$A$1:$F$380,4,FALSE)),"一致","")</f>
        <v/>
      </c>
      <c r="AX1002" s="12" t="str">
        <f t="shared" si="216"/>
        <v>キラースライドボルケイノカットバックトルネードザ・ギャラクシー</v>
      </c>
      <c r="AY1002" s="12" t="str">
        <f t="shared" si="217"/>
        <v>キラースライドボルケイノカットバックトルネードザ・ギャラクシー</v>
      </c>
      <c r="AZ1002" s="12" t="str">
        <f t="shared" si="218"/>
        <v>キラースライドボルケイノカットバックトルネードザ・ギャラクシー</v>
      </c>
      <c r="BA1002" s="12" t="str">
        <f t="shared" si="219"/>
        <v>キラースライドボルケイノカットバックトルネードザ・ギャラクシー</v>
      </c>
      <c r="BB1002" s="11" t="str">
        <f t="shared" si="220"/>
        <v>BLBBBSNS</v>
      </c>
      <c r="BC1002" s="11" t="str">
        <f t="shared" si="221"/>
        <v>BLBBBSNS</v>
      </c>
      <c r="BD1002" s="11" t="str">
        <f t="shared" si="222"/>
        <v>BLBBBSNS</v>
      </c>
      <c r="BE1002" s="11" t="str">
        <f t="shared" si="223"/>
        <v>BLBBBSNS</v>
      </c>
    </row>
    <row r="1003" spans="1:57" ht="11.25" hidden="1" customHeight="1">
      <c r="A1003" s="6">
        <v>1001</v>
      </c>
      <c r="B1003" s="7" t="s">
        <v>2391</v>
      </c>
      <c r="C1003" s="8" t="s">
        <v>2392</v>
      </c>
      <c r="D1003" s="7" t="s">
        <v>72</v>
      </c>
      <c r="E1003" s="7" t="s">
        <v>81</v>
      </c>
      <c r="F1003" s="7" t="s">
        <v>82</v>
      </c>
      <c r="G1003" s="9">
        <v>126</v>
      </c>
      <c r="H1003" s="9">
        <v>130</v>
      </c>
      <c r="I1003" s="9">
        <v>45</v>
      </c>
      <c r="J1003" s="9">
        <v>52</v>
      </c>
      <c r="K1003" s="9">
        <v>62</v>
      </c>
      <c r="L1003" s="9">
        <v>70</v>
      </c>
      <c r="M1003" s="9">
        <v>64</v>
      </c>
      <c r="N1003" s="9">
        <v>73</v>
      </c>
      <c r="O1003" s="9">
        <v>74</v>
      </c>
      <c r="P1003" s="9">
        <v>5</v>
      </c>
      <c r="Q1003" s="10">
        <v>95</v>
      </c>
      <c r="R1003" s="11">
        <v>10</v>
      </c>
      <c r="S1003" s="11">
        <v>1</v>
      </c>
      <c r="T1003" s="11">
        <v>120</v>
      </c>
      <c r="U1003" s="11">
        <v>114</v>
      </c>
      <c r="V1003" s="11">
        <v>1</v>
      </c>
      <c r="W1003" s="11">
        <v>124</v>
      </c>
      <c r="X1003" s="11">
        <f t="shared" si="210"/>
        <v>465</v>
      </c>
      <c r="Y1003" s="11">
        <f t="shared" si="211"/>
        <v>4425</v>
      </c>
      <c r="Z1003" s="11">
        <f t="shared" si="212"/>
        <v>980</v>
      </c>
      <c r="AA1003" s="11">
        <f t="shared" si="213"/>
        <v>4830</v>
      </c>
      <c r="AB1003" s="11">
        <f t="shared" si="214"/>
        <v>4830</v>
      </c>
      <c r="AC1003" s="6">
        <f t="shared" si="215"/>
        <v>5470</v>
      </c>
      <c r="AD1003" s="9" t="s">
        <v>123</v>
      </c>
      <c r="AE1003" s="3" t="str">
        <f>IF(ISERROR(VLOOKUP($AD1003,技まとめ!$A$1:$F$380,6,FALSE)),"－",VLOOKUP($AD1003,技まとめ!$A$1:$F$380,6,FALSE))</f>
        <v>DR</v>
      </c>
      <c r="AF1003" s="3">
        <f>IF(ISERROR(VLOOKUP($AD1003,技まとめ!$A$1:$F$380,3,FALSE)),"－",VLOOKUP($AD1003,技まとめ!$A$1:$F$380,3,FALSE))</f>
        <v>36</v>
      </c>
      <c r="AG1003" s="3">
        <f>IF(ISERROR(VLOOKUP($AD1003,技まとめ!$A$1:$F$380,5,FALSE)),"－",VLOOKUP($AD1003,技まとめ!$A$1:$F$380,5,FALSE))</f>
        <v>27</v>
      </c>
      <c r="AH1003" s="3" t="str">
        <f>IF($E1003=IF(ISERROR(VLOOKUP($AD1003,技まとめ!$A$1:$F$380,4,FALSE)),"－",VLOOKUP($AD1003,技まとめ!$A$1:$F$380,4,FALSE)),"一致","")</f>
        <v/>
      </c>
      <c r="AI1003" s="9" t="s">
        <v>957</v>
      </c>
      <c r="AJ1003" s="3" t="str">
        <f>IF(ISERROR(VLOOKUP($AI1003,技まとめ!$A$1:$F$380,6,FALSE)),"－",VLOOKUP($AI1003,技まとめ!$A$1:$F$380,6,FALSE))</f>
        <v>CA</v>
      </c>
      <c r="AK1003" s="3">
        <f>IF(ISERROR(VLOOKUP($AI1003,技まとめ!$A$1:$F$380,3,FALSE)),"－",VLOOKUP($AI1003,技まとめ!$A$1:$F$380,3,FALSE))</f>
        <v>23</v>
      </c>
      <c r="AL1003" s="3">
        <f>IF(ISERROR(VLOOKUP($AI1003,技まとめ!$A$1:$F$380,5,FALSE)),"－",VLOOKUP($AI1003,技まとめ!$A$1:$F$380,5,FALSE))</f>
        <v>22</v>
      </c>
      <c r="AM1003" s="3" t="str">
        <f>IF($E1003=IF(ISERROR(VLOOKUP($AI1003,技まとめ!$A$1:$F$380,4,FALSE)),"－",VLOOKUP($AI1003,技まとめ!$A$1:$F$380,4,FALSE)),"一致","")</f>
        <v/>
      </c>
      <c r="AN1003" s="9" t="s">
        <v>930</v>
      </c>
      <c r="AO1003" s="3" t="str">
        <f>IF(ISERROR(VLOOKUP($AN1003,技まとめ!$A$1:$F$380,6,FALSE)),"－",VLOOKUP($AN1003,技まとめ!$A$1:$F$380,6,FALSE))</f>
        <v>CA</v>
      </c>
      <c r="AP1003" s="3">
        <f>IF(ISERROR(VLOOKUP($AN1003,技まとめ!$A$1:$F$380,3,FALSE)),"－",VLOOKUP($AN1003,技まとめ!$A$1:$F$380,3,FALSE))</f>
        <v>44</v>
      </c>
      <c r="AQ1003" s="3">
        <f>IF(ISERROR(VLOOKUP($AN1003,技まとめ!$A$1:$F$380,5,FALSE)),"－",VLOOKUP($AN1003,技まとめ!$A$1:$F$380,5,FALSE))</f>
        <v>32</v>
      </c>
      <c r="AR1003" s="3" t="str">
        <f>IF($E1003=IF(ISERROR(VLOOKUP($AN1003,技まとめ!$A$1:$F$380,4,FALSE)),"－",VLOOKUP($AN1003,技まとめ!$A$1:$F$380,4,FALSE)),"一致","")</f>
        <v/>
      </c>
      <c r="AS1003" s="9" t="s">
        <v>2393</v>
      </c>
      <c r="AT1003" s="3" t="str">
        <f>IF(ISERROR(VLOOKUP($AS1003,技まとめ!$A$1:$F$380,6,FALSE)),"－",VLOOKUP($AS1003,技まとめ!$A$1:$F$380,6,FALSE))</f>
        <v>CA</v>
      </c>
      <c r="AU1003" s="3">
        <f>IF(ISERROR(VLOOKUP($AS1003,技まとめ!$A$1:$F$380,3,FALSE)),"－",VLOOKUP($AS1003,技まとめ!$A$1:$F$380,3,FALSE))</f>
        <v>123</v>
      </c>
      <c r="AV1003" s="3">
        <f>IF(ISERROR(VLOOKUP($AS1003,技まとめ!$A$1:$F$380,5,FALSE)),"－",VLOOKUP($AS1003,技まとめ!$A$1:$F$380,5,FALSE))</f>
        <v>60</v>
      </c>
      <c r="AW1003" s="3" t="str">
        <f>IF($E1003=IF(ISERROR(VLOOKUP($AS1003,技まとめ!$A$1:$F$380,4,FALSE)),"－",VLOOKUP($AS1003,技まとめ!$A$1:$F$380,4,FALSE)),"一致","")</f>
        <v/>
      </c>
      <c r="AX1003" s="12" t="str">
        <f t="shared" si="216"/>
        <v>ごりむちゅうゴッドハンドマジン・ザ・ハンドタマシイ・ザ・ハンド</v>
      </c>
      <c r="AY1003" s="12" t="str">
        <f t="shared" si="217"/>
        <v>ごりむちゅうゴッドハンドマジン・ザ・ハンドタマシイ・ザ・ハンド</v>
      </c>
      <c r="AZ1003" s="12" t="str">
        <f t="shared" si="218"/>
        <v>ごりむちゅうゴッドハンドマジン・ザ・ハンドタマシイ・ザ・ハンド</v>
      </c>
      <c r="BA1003" s="12" t="str">
        <f t="shared" si="219"/>
        <v>ごりむちゅうゴッドハンドマジン・ザ・ハンドタマシイ・ザ・ハンド</v>
      </c>
      <c r="BB1003" s="11" t="str">
        <f t="shared" si="220"/>
        <v>DRCACACA</v>
      </c>
      <c r="BC1003" s="11" t="str">
        <f t="shared" si="221"/>
        <v>DRCACACA</v>
      </c>
      <c r="BD1003" s="11" t="str">
        <f t="shared" si="222"/>
        <v>DRCACACA</v>
      </c>
      <c r="BE1003" s="11" t="str">
        <f t="shared" si="223"/>
        <v>DRCACACA</v>
      </c>
    </row>
    <row r="1004" spans="1:57" ht="11.25" hidden="1" customHeight="1">
      <c r="A1004" s="6">
        <v>1002</v>
      </c>
      <c r="B1004" s="7" t="s">
        <v>2394</v>
      </c>
      <c r="C1004" s="8" t="s">
        <v>2395</v>
      </c>
      <c r="D1004" s="7" t="s">
        <v>72</v>
      </c>
      <c r="E1004" s="7" t="s">
        <v>95</v>
      </c>
      <c r="F1004" s="7" t="s">
        <v>109</v>
      </c>
      <c r="G1004" s="9">
        <v>125</v>
      </c>
      <c r="H1004" s="9">
        <v>111</v>
      </c>
      <c r="I1004" s="9">
        <v>55</v>
      </c>
      <c r="J1004" s="9">
        <v>72</v>
      </c>
      <c r="K1004" s="9">
        <v>71</v>
      </c>
      <c r="L1004" s="9">
        <v>58</v>
      </c>
      <c r="M1004" s="9">
        <v>63</v>
      </c>
      <c r="N1004" s="9">
        <v>59</v>
      </c>
      <c r="O1004" s="9">
        <v>59</v>
      </c>
      <c r="P1004" s="9">
        <v>11</v>
      </c>
      <c r="Q1004" s="10">
        <v>105</v>
      </c>
      <c r="R1004" s="11">
        <v>31</v>
      </c>
      <c r="S1004" s="11">
        <v>1</v>
      </c>
      <c r="T1004" s="11">
        <v>108</v>
      </c>
      <c r="U1004" s="11">
        <v>113</v>
      </c>
      <c r="V1004" s="11">
        <v>1</v>
      </c>
      <c r="W1004" s="11">
        <v>109</v>
      </c>
      <c r="X1004" s="11">
        <f t="shared" si="210"/>
        <v>468</v>
      </c>
      <c r="Y1004" s="11">
        <f t="shared" si="211"/>
        <v>4750</v>
      </c>
      <c r="Z1004" s="11">
        <f t="shared" si="212"/>
        <v>1640</v>
      </c>
      <c r="AA1004" s="11">
        <f t="shared" si="213"/>
        <v>4335</v>
      </c>
      <c r="AB1004" s="11">
        <f t="shared" si="214"/>
        <v>4335</v>
      </c>
      <c r="AC1004" s="6">
        <f t="shared" si="215"/>
        <v>5020</v>
      </c>
      <c r="AD1004" s="9" t="s">
        <v>123</v>
      </c>
      <c r="AE1004" s="3" t="str">
        <f>IF(ISERROR(VLOOKUP($AD1004,技まとめ!$A$1:$F$380,6,FALSE)),"－",VLOOKUP($AD1004,技まとめ!$A$1:$F$380,6,FALSE))</f>
        <v>DR</v>
      </c>
      <c r="AF1004" s="3">
        <f>IF(ISERROR(VLOOKUP($AD1004,技まとめ!$A$1:$F$380,3,FALSE)),"－",VLOOKUP($AD1004,技まとめ!$A$1:$F$380,3,FALSE))</f>
        <v>36</v>
      </c>
      <c r="AG1004" s="3">
        <f>IF(ISERROR(VLOOKUP($AD1004,技まとめ!$A$1:$F$380,5,FALSE)),"－",VLOOKUP($AD1004,技まとめ!$A$1:$F$380,5,FALSE))</f>
        <v>27</v>
      </c>
      <c r="AH1004" s="3" t="str">
        <f>IF($E1004=IF(ISERROR(VLOOKUP($AD1004,技まとめ!$A$1:$F$380,4,FALSE)),"－",VLOOKUP($AD1004,技まとめ!$A$1:$F$380,4,FALSE)),"一致","")</f>
        <v/>
      </c>
      <c r="AI1004" s="9" t="s">
        <v>5059</v>
      </c>
      <c r="AJ1004" s="3" t="str">
        <f>IF(ISERROR(VLOOKUP($AI1004,技まとめ!$A$1:$F$380,6,FALSE)),"－",VLOOKUP($AI1004,技まとめ!$A$1:$F$380,6,FALSE))</f>
        <v>BL</v>
      </c>
      <c r="AK1004" s="3">
        <f>IF(ISERROR(VLOOKUP($AI1004,技まとめ!$A$1:$F$380,3,FALSE)),"－",VLOOKUP($AI1004,技まとめ!$A$1:$F$380,3,FALSE))</f>
        <v>33</v>
      </c>
      <c r="AL1004" s="3">
        <f>IF(ISERROR(VLOOKUP($AI1004,技まとめ!$A$1:$F$380,5,FALSE)),"－",VLOOKUP($AI1004,技まとめ!$A$1:$F$380,5,FALSE))</f>
        <v>28</v>
      </c>
      <c r="AM1004" s="3" t="str">
        <f>IF($E1004=IF(ISERROR(VLOOKUP($AI1004,技まとめ!$A$1:$F$380,4,FALSE)),"－",VLOOKUP($AI1004,技まとめ!$A$1:$F$380,4,FALSE)),"一致","")</f>
        <v>一致</v>
      </c>
      <c r="AN1004" s="9" t="s">
        <v>148</v>
      </c>
      <c r="AO1004" s="3" t="str">
        <f>IF(ISERROR(VLOOKUP($AN1004,技まとめ!$A$1:$F$380,6,FALSE)),"－",VLOOKUP($AN1004,技まとめ!$A$1:$F$380,6,FALSE))</f>
        <v>SC</v>
      </c>
      <c r="AP1004" s="3">
        <f>IF(ISERROR(VLOOKUP($AN1004,技まとめ!$A$1:$F$380,3,FALSE)),"－",VLOOKUP($AN1004,技まとめ!$A$1:$F$380,3,FALSE))</f>
        <v>66</v>
      </c>
      <c r="AQ1004" s="3">
        <f>IF(ISERROR(VLOOKUP($AN1004,技まとめ!$A$1:$F$380,5,FALSE)),"－",VLOOKUP($AN1004,技まとめ!$A$1:$F$380,5,FALSE))</f>
        <v>37</v>
      </c>
      <c r="AR1004" s="3" t="str">
        <f>IF($E1004=IF(ISERROR(VLOOKUP($AN1004,技まとめ!$A$1:$F$380,4,FALSE)),"－",VLOOKUP($AN1004,技まとめ!$A$1:$F$380,4,FALSE)),"一致","")</f>
        <v/>
      </c>
      <c r="AS1004" s="9" t="s">
        <v>169</v>
      </c>
      <c r="AT1004" s="3" t="str">
        <f>IF(ISERROR(VLOOKUP($AS1004,技まとめ!$A$1:$F$380,6,FALSE)),"－",VLOOKUP($AS1004,技まとめ!$A$1:$F$380,6,FALSE))</f>
        <v>DR</v>
      </c>
      <c r="AU1004" s="3">
        <f>IF(ISERROR(VLOOKUP($AS1004,技まとめ!$A$1:$F$380,3,FALSE)),"－",VLOOKUP($AS1004,技まとめ!$A$1:$F$380,3,FALSE))</f>
        <v>71</v>
      </c>
      <c r="AV1004" s="3">
        <f>IF(ISERROR(VLOOKUP($AS1004,技まとめ!$A$1:$F$380,5,FALSE)),"－",VLOOKUP($AS1004,技まとめ!$A$1:$F$380,5,FALSE))</f>
        <v>44</v>
      </c>
      <c r="AW1004" s="3" t="str">
        <f>IF($E1004=IF(ISERROR(VLOOKUP($AS1004,技まとめ!$A$1:$F$380,4,FALSE)),"－",VLOOKUP($AS1004,技まとめ!$A$1:$F$380,4,FALSE)),"一致","")</f>
        <v>一致</v>
      </c>
      <c r="AX1004" s="12" t="str">
        <f t="shared" si="216"/>
        <v>ごりむちゅうスーパースキャン（Ｂ）メガネクラッシュエコーボール</v>
      </c>
      <c r="AY1004" s="12" t="str">
        <f t="shared" si="217"/>
        <v>ごりむちゅうスーパースキャン（Ｂ）メガネクラッシュエコーボール</v>
      </c>
      <c r="AZ1004" s="12" t="str">
        <f t="shared" si="218"/>
        <v>ごりむちゅうスーパースキャン（Ｂ）メガネクラッシュエコーボール</v>
      </c>
      <c r="BA1004" s="12" t="str">
        <f t="shared" si="219"/>
        <v>ごりむちゅうスーパースキャン（Ｂ）メガネクラッシュエコーボール</v>
      </c>
      <c r="BB1004" s="11" t="str">
        <f t="shared" si="220"/>
        <v>DRBLSCDR</v>
      </c>
      <c r="BC1004" s="11" t="str">
        <f t="shared" si="221"/>
        <v>DRBLSCDR</v>
      </c>
      <c r="BD1004" s="11" t="str">
        <f t="shared" si="222"/>
        <v>DRBLSCDR</v>
      </c>
      <c r="BE1004" s="11" t="str">
        <f t="shared" si="223"/>
        <v>DRBLSCDR</v>
      </c>
    </row>
    <row r="1005" spans="1:57" ht="11.25" hidden="1" customHeight="1">
      <c r="A1005" s="6">
        <v>1004</v>
      </c>
      <c r="B1005" s="7" t="s">
        <v>2396</v>
      </c>
      <c r="C1005" s="8" t="s">
        <v>2397</v>
      </c>
      <c r="D1005" s="7" t="s">
        <v>72</v>
      </c>
      <c r="E1005" s="7" t="s">
        <v>95</v>
      </c>
      <c r="F1005" s="7" t="s">
        <v>128</v>
      </c>
      <c r="G1005" s="9">
        <v>136</v>
      </c>
      <c r="H1005" s="9">
        <v>114</v>
      </c>
      <c r="I1005" s="9">
        <v>77</v>
      </c>
      <c r="J1005" s="9">
        <v>71</v>
      </c>
      <c r="K1005" s="9">
        <v>51</v>
      </c>
      <c r="L1005" s="9">
        <v>50</v>
      </c>
      <c r="M1005" s="9">
        <v>52</v>
      </c>
      <c r="N1005" s="9">
        <v>61</v>
      </c>
      <c r="O1005" s="9">
        <v>67</v>
      </c>
      <c r="P1005" s="9">
        <v>19</v>
      </c>
      <c r="Q1005" s="10">
        <v>127</v>
      </c>
      <c r="R1005" s="11">
        <v>20</v>
      </c>
      <c r="S1005" s="11">
        <v>1</v>
      </c>
      <c r="T1005" s="11">
        <v>100</v>
      </c>
      <c r="U1005" s="11">
        <v>102</v>
      </c>
      <c r="V1005" s="11">
        <v>1</v>
      </c>
      <c r="W1005" s="11">
        <v>117</v>
      </c>
      <c r="X1005" s="11">
        <f t="shared" si="210"/>
        <v>468</v>
      </c>
      <c r="Y1005" s="11">
        <f t="shared" si="211"/>
        <v>5670</v>
      </c>
      <c r="Z1005" s="11">
        <f t="shared" si="212"/>
        <v>1295</v>
      </c>
      <c r="AA1005" s="11">
        <f t="shared" si="213"/>
        <v>4095</v>
      </c>
      <c r="AB1005" s="11">
        <f t="shared" si="214"/>
        <v>4095</v>
      </c>
      <c r="AC1005" s="6">
        <f t="shared" si="215"/>
        <v>4685</v>
      </c>
      <c r="AD1005" s="9" t="s">
        <v>295</v>
      </c>
      <c r="AE1005" s="3" t="str">
        <f>IF(ISERROR(VLOOKUP($AD1005,技まとめ!$A$1:$F$380,6,FALSE)),"－",VLOOKUP($AD1005,技まとめ!$A$1:$F$380,6,FALSE))</f>
        <v>DR</v>
      </c>
      <c r="AF1005" s="3">
        <f>IF(ISERROR(VLOOKUP($AD1005,技まとめ!$A$1:$F$380,3,FALSE)),"－",VLOOKUP($AD1005,技まとめ!$A$1:$F$380,3,FALSE))</f>
        <v>13</v>
      </c>
      <c r="AG1005" s="3">
        <f>IF(ISERROR(VLOOKUP($AD1005,技まとめ!$A$1:$F$380,5,FALSE)),"－",VLOOKUP($AD1005,技まとめ!$A$1:$F$380,5,FALSE))</f>
        <v>20</v>
      </c>
      <c r="AH1005" s="3" t="str">
        <f>IF($E1005=IF(ISERROR(VLOOKUP($AD1005,技まとめ!$A$1:$F$380,4,FALSE)),"－",VLOOKUP($AD1005,技まとめ!$A$1:$F$380,4,FALSE)),"一致","")</f>
        <v/>
      </c>
      <c r="AI1005" s="9" t="s">
        <v>158</v>
      </c>
      <c r="AJ1005" s="3" t="str">
        <f>IF(ISERROR(VLOOKUP($AI1005,技まとめ!$A$1:$F$380,6,FALSE)),"－",VLOOKUP($AI1005,技まとめ!$A$1:$F$380,6,FALSE))</f>
        <v>NS</v>
      </c>
      <c r="AK1005" s="3">
        <f>IF(ISERROR(VLOOKUP($AI1005,技まとめ!$A$1:$F$380,3,FALSE)),"－",VLOOKUP($AI1005,技まとめ!$A$1:$F$380,3,FALSE))</f>
        <v>70</v>
      </c>
      <c r="AL1005" s="3">
        <f>IF(ISERROR(VLOOKUP($AI1005,技まとめ!$A$1:$F$380,5,FALSE)),"－",VLOOKUP($AI1005,技まとめ!$A$1:$F$380,5,FALSE))</f>
        <v>40</v>
      </c>
      <c r="AM1005" s="3" t="str">
        <f>IF($E1005=IF(ISERROR(VLOOKUP($AI1005,技まとめ!$A$1:$F$380,4,FALSE)),"－",VLOOKUP($AI1005,技まとめ!$A$1:$F$380,4,FALSE)),"一致","")</f>
        <v/>
      </c>
      <c r="AN1005" s="9" t="s">
        <v>875</v>
      </c>
      <c r="AO1005" s="3" t="str">
        <f>IF(ISERROR(VLOOKUP($AN1005,技まとめ!$A$1:$F$380,6,FALSE)),"－",VLOOKUP($AN1005,技まとめ!$A$1:$F$380,6,FALSE))</f>
        <v>DR</v>
      </c>
      <c r="AP1005" s="3">
        <f>IF(ISERROR(VLOOKUP($AN1005,技まとめ!$A$1:$F$380,3,FALSE)),"－",VLOOKUP($AN1005,技まとめ!$A$1:$F$380,3,FALSE))</f>
        <v>60</v>
      </c>
      <c r="AQ1005" s="3">
        <f>IF(ISERROR(VLOOKUP($AN1005,技まとめ!$A$1:$F$380,5,FALSE)),"－",VLOOKUP($AN1005,技まとめ!$A$1:$F$380,5,FALSE))</f>
        <v>39</v>
      </c>
      <c r="AR1005" s="3" t="str">
        <f>IF($E1005=IF(ISERROR(VLOOKUP($AN1005,技まとめ!$A$1:$F$380,4,FALSE)),"－",VLOOKUP($AN1005,技まとめ!$A$1:$F$380,4,FALSE)),"一致","")</f>
        <v/>
      </c>
      <c r="AS1005" s="9" t="s">
        <v>551</v>
      </c>
      <c r="AT1005" s="3" t="str">
        <f>IF(ISERROR(VLOOKUP($AS1005,技まとめ!$A$1:$F$380,6,FALSE)),"－",VLOOKUP($AS1005,技まとめ!$A$1:$F$380,6,FALSE))</f>
        <v>NS</v>
      </c>
      <c r="AU1005" s="3">
        <f>IF(ISERROR(VLOOKUP($AS1005,技まとめ!$A$1:$F$380,3,FALSE)),"－",VLOOKUP($AS1005,技まとめ!$A$1:$F$380,3,FALSE))</f>
        <v>101</v>
      </c>
      <c r="AV1005" s="3">
        <f>IF(ISERROR(VLOOKUP($AS1005,技まとめ!$A$1:$F$380,5,FALSE)),"－",VLOOKUP($AS1005,技まとめ!$A$1:$F$380,5,FALSE))</f>
        <v>55</v>
      </c>
      <c r="AW1005" s="3" t="str">
        <f>IF($E1005=IF(ISERROR(VLOOKUP($AS1005,技まとめ!$A$1:$F$380,4,FALSE)),"－",VLOOKUP($AS1005,技まとめ!$A$1:$F$380,4,FALSE)),"一致","")</f>
        <v/>
      </c>
      <c r="AX1005" s="12" t="str">
        <f t="shared" si="216"/>
        <v>ダッシュアクセルリフレクトバスターシザース・ボムトライアングルＺ</v>
      </c>
      <c r="AY1005" s="12" t="str">
        <f t="shared" si="217"/>
        <v>ダッシュアクセルリフレクトバスターシザース・ボムトライアングルＺ</v>
      </c>
      <c r="AZ1005" s="12" t="str">
        <f t="shared" si="218"/>
        <v>ダッシュアクセルリフレクトバスターシザース・ボムトライアングルＺ</v>
      </c>
      <c r="BA1005" s="12" t="str">
        <f t="shared" si="219"/>
        <v>ダッシュアクセルリフレクトバスターシザース・ボムトライアングルＺ</v>
      </c>
      <c r="BB1005" s="11" t="str">
        <f t="shared" si="220"/>
        <v>DRNSDRNS</v>
      </c>
      <c r="BC1005" s="11" t="str">
        <f t="shared" si="221"/>
        <v>DRNSDRNS</v>
      </c>
      <c r="BD1005" s="11" t="str">
        <f t="shared" si="222"/>
        <v>DRNSDRNS</v>
      </c>
      <c r="BE1005" s="11" t="str">
        <f t="shared" si="223"/>
        <v>DRNSDRNS</v>
      </c>
    </row>
    <row r="1006" spans="1:57" ht="11.25" hidden="1" customHeight="1">
      <c r="A1006" s="6">
        <v>1005</v>
      </c>
      <c r="B1006" s="7" t="s">
        <v>191</v>
      </c>
      <c r="C1006" s="8" t="s">
        <v>2398</v>
      </c>
      <c r="D1006" s="7" t="s">
        <v>72</v>
      </c>
      <c r="E1006" s="7" t="s">
        <v>81</v>
      </c>
      <c r="F1006" s="7" t="s">
        <v>109</v>
      </c>
      <c r="G1006" s="9">
        <v>123</v>
      </c>
      <c r="H1006" s="9">
        <v>126</v>
      </c>
      <c r="I1006" s="9">
        <v>63</v>
      </c>
      <c r="J1006" s="9">
        <v>59</v>
      </c>
      <c r="K1006" s="9">
        <v>79</v>
      </c>
      <c r="L1006" s="9">
        <v>52</v>
      </c>
      <c r="M1006" s="9">
        <v>68</v>
      </c>
      <c r="N1006" s="9">
        <v>56</v>
      </c>
      <c r="O1006" s="9">
        <v>68</v>
      </c>
      <c r="P1006" s="9">
        <v>17</v>
      </c>
      <c r="Q1006" s="10">
        <v>113</v>
      </c>
      <c r="R1006" s="11">
        <v>29</v>
      </c>
      <c r="S1006" s="11">
        <v>1</v>
      </c>
      <c r="T1006" s="11">
        <v>102</v>
      </c>
      <c r="U1006" s="11">
        <v>118</v>
      </c>
      <c r="V1006" s="11">
        <v>1</v>
      </c>
      <c r="W1006" s="11">
        <v>118</v>
      </c>
      <c r="X1006" s="11">
        <f t="shared" si="210"/>
        <v>482</v>
      </c>
      <c r="Y1006" s="11">
        <f t="shared" si="211"/>
        <v>5115</v>
      </c>
      <c r="Z1006" s="11">
        <f t="shared" si="212"/>
        <v>1615</v>
      </c>
      <c r="AA1006" s="11">
        <f t="shared" si="213"/>
        <v>4170</v>
      </c>
      <c r="AB1006" s="11">
        <f t="shared" si="214"/>
        <v>4170</v>
      </c>
      <c r="AC1006" s="6">
        <f t="shared" si="215"/>
        <v>4815</v>
      </c>
      <c r="AD1006" s="9" t="s">
        <v>277</v>
      </c>
      <c r="AE1006" s="3" t="str">
        <f>IF(ISERROR(VLOOKUP($AD1006,技まとめ!$A$1:$F$380,6,FALSE)),"－",VLOOKUP($AD1006,技まとめ!$A$1:$F$380,6,FALSE))</f>
        <v>DR</v>
      </c>
      <c r="AF1006" s="3">
        <f>IF(ISERROR(VLOOKUP($AD1006,技まとめ!$A$1:$F$380,3,FALSE)),"－",VLOOKUP($AD1006,技まとめ!$A$1:$F$380,3,FALSE))</f>
        <v>75</v>
      </c>
      <c r="AG1006" s="3">
        <f>IF(ISERROR(VLOOKUP($AD1006,技まとめ!$A$1:$F$380,5,FALSE)),"－",VLOOKUP($AD1006,技まとめ!$A$1:$F$380,5,FALSE))</f>
        <v>47</v>
      </c>
      <c r="AH1006" s="3" t="str">
        <f>IF($E1006=IF(ISERROR(VLOOKUP($AD1006,技まとめ!$A$1:$F$380,4,FALSE)),"－",VLOOKUP($AD1006,技まとめ!$A$1:$F$380,4,FALSE)),"一致","")</f>
        <v>一致</v>
      </c>
      <c r="AI1006" s="9" t="s">
        <v>300</v>
      </c>
      <c r="AJ1006" s="3" t="str">
        <f>IF(ISERROR(VLOOKUP($AI1006,技まとめ!$A$1:$F$380,6,FALSE)),"－",VLOOKUP($AI1006,技まとめ!$A$1:$F$380,6,FALSE))</f>
        <v>BB</v>
      </c>
      <c r="AK1006" s="3">
        <f>IF(ISERROR(VLOOKUP($AI1006,技まとめ!$A$1:$F$380,3,FALSE)),"－",VLOOKUP($AI1006,技まとめ!$A$1:$F$380,3,FALSE))</f>
        <v>49</v>
      </c>
      <c r="AL1006" s="3">
        <f>IF(ISERROR(VLOOKUP($AI1006,技まとめ!$A$1:$F$380,5,FALSE)),"－",VLOOKUP($AI1006,技まとめ!$A$1:$F$380,5,FALSE))</f>
        <v>32</v>
      </c>
      <c r="AM1006" s="3" t="str">
        <f>IF($E1006=IF(ISERROR(VLOOKUP($AI1006,技まとめ!$A$1:$F$380,4,FALSE)),"－",VLOOKUP($AI1006,技まとめ!$A$1:$F$380,4,FALSE)),"一致","")</f>
        <v>一致</v>
      </c>
      <c r="AN1006" s="9" t="s">
        <v>2399</v>
      </c>
      <c r="AO1006" s="3" t="str">
        <f>IF(ISERROR(VLOOKUP($AN1006,技まとめ!$A$1:$F$380,6,FALSE)),"－",VLOOKUP($AN1006,技まとめ!$A$1:$F$380,6,FALSE))</f>
        <v>NS</v>
      </c>
      <c r="AP1006" s="3">
        <f>IF(ISERROR(VLOOKUP($AN1006,技まとめ!$A$1:$F$380,3,FALSE)),"－",VLOOKUP($AN1006,技まとめ!$A$1:$F$380,3,FALSE))</f>
        <v>94</v>
      </c>
      <c r="AQ1006" s="3">
        <f>IF(ISERROR(VLOOKUP($AN1006,技まとめ!$A$1:$F$380,5,FALSE)),"－",VLOOKUP($AN1006,技まとめ!$A$1:$F$380,5,FALSE))</f>
        <v>52</v>
      </c>
      <c r="AR1006" s="3" t="str">
        <f>IF($E1006=IF(ISERROR(VLOOKUP($AN1006,技まとめ!$A$1:$F$380,4,FALSE)),"－",VLOOKUP($AN1006,技まとめ!$A$1:$F$380,4,FALSE)),"一致","")</f>
        <v>一致</v>
      </c>
      <c r="AS1006" s="9" t="s">
        <v>187</v>
      </c>
      <c r="AT1006" s="3" t="str">
        <f>IF(ISERROR(VLOOKUP($AS1006,技まとめ!$A$1:$F$380,6,FALSE)),"－",VLOOKUP($AS1006,技まとめ!$A$1:$F$380,6,FALSE))</f>
        <v>NS</v>
      </c>
      <c r="AU1006" s="3">
        <f>IF(ISERROR(VLOOKUP($AS1006,技まとめ!$A$1:$F$380,3,FALSE)),"－",VLOOKUP($AS1006,技まとめ!$A$1:$F$380,3,FALSE))</f>
        <v>120</v>
      </c>
      <c r="AV1006" s="3">
        <f>IF(ISERROR(VLOOKUP($AS1006,技まとめ!$A$1:$F$380,5,FALSE)),"－",VLOOKUP($AS1006,技まとめ!$A$1:$F$380,5,FALSE))</f>
        <v>61</v>
      </c>
      <c r="AW1006" s="3" t="str">
        <f>IF($E1006=IF(ISERROR(VLOOKUP($AS1006,技まとめ!$A$1:$F$380,4,FALSE)),"－",VLOOKUP($AS1006,技まとめ!$A$1:$F$380,4,FALSE)),"一致","")</f>
        <v/>
      </c>
      <c r="AX1006" s="12" t="str">
        <f t="shared" si="216"/>
        <v>あいきどうスピニングカットイナズマブレイクデスゾーン２</v>
      </c>
      <c r="AY1006" s="12" t="str">
        <f t="shared" si="217"/>
        <v>あいきどうスピニングカットイナズマブレイクデスゾーン２</v>
      </c>
      <c r="AZ1006" s="12" t="str">
        <f t="shared" si="218"/>
        <v>あいきどうスピニングカットイナズマブレイクデスゾーン２</v>
      </c>
      <c r="BA1006" s="12" t="str">
        <f t="shared" si="219"/>
        <v>あいきどうスピニングカットイナズマブレイクデスゾーン２</v>
      </c>
      <c r="BB1006" s="11" t="str">
        <f t="shared" si="220"/>
        <v>DRBBNSNS</v>
      </c>
      <c r="BC1006" s="11" t="str">
        <f t="shared" si="221"/>
        <v>DRBBNSNS</v>
      </c>
      <c r="BD1006" s="11" t="str">
        <f t="shared" si="222"/>
        <v>DRBBNSNS</v>
      </c>
      <c r="BE1006" s="11" t="str">
        <f t="shared" si="223"/>
        <v>DRBBNSNS</v>
      </c>
    </row>
    <row r="1007" spans="1:57" ht="11.25" hidden="1" customHeight="1">
      <c r="A1007" s="6">
        <v>1006</v>
      </c>
      <c r="B1007" s="7" t="s">
        <v>2400</v>
      </c>
      <c r="C1007" s="8" t="s">
        <v>2401</v>
      </c>
      <c r="D1007" s="7" t="s">
        <v>72</v>
      </c>
      <c r="E1007" s="7" t="s">
        <v>95</v>
      </c>
      <c r="F1007" s="7" t="s">
        <v>128</v>
      </c>
      <c r="G1007" s="9">
        <v>104</v>
      </c>
      <c r="H1007" s="9">
        <v>118</v>
      </c>
      <c r="I1007" s="9">
        <v>60</v>
      </c>
      <c r="J1007" s="9">
        <v>74</v>
      </c>
      <c r="K1007" s="9">
        <v>68</v>
      </c>
      <c r="L1007" s="9">
        <v>68</v>
      </c>
      <c r="M1007" s="9">
        <v>63</v>
      </c>
      <c r="N1007" s="9">
        <v>52</v>
      </c>
      <c r="O1007" s="9">
        <v>56</v>
      </c>
      <c r="P1007" s="9">
        <v>23</v>
      </c>
      <c r="Q1007" s="10">
        <v>110</v>
      </c>
      <c r="R1007" s="11">
        <v>35</v>
      </c>
      <c r="S1007" s="11">
        <v>1</v>
      </c>
      <c r="T1007" s="11">
        <v>118</v>
      </c>
      <c r="U1007" s="11">
        <v>113</v>
      </c>
      <c r="V1007" s="11">
        <v>1</v>
      </c>
      <c r="W1007" s="11">
        <v>106</v>
      </c>
      <c r="X1007" s="11">
        <f t="shared" si="210"/>
        <v>484</v>
      </c>
      <c r="Y1007" s="11">
        <f t="shared" si="211"/>
        <v>4935</v>
      </c>
      <c r="Z1007" s="11">
        <f t="shared" si="212"/>
        <v>1765</v>
      </c>
      <c r="AA1007" s="11">
        <f t="shared" si="213"/>
        <v>4670</v>
      </c>
      <c r="AB1007" s="11">
        <f t="shared" si="214"/>
        <v>4670</v>
      </c>
      <c r="AC1007" s="6">
        <f t="shared" si="215"/>
        <v>5425</v>
      </c>
      <c r="AD1007" s="9" t="s">
        <v>678</v>
      </c>
      <c r="AE1007" s="3" t="str">
        <f>IF(ISERROR(VLOOKUP($AD1007,技まとめ!$A$1:$F$380,6,FALSE)),"－",VLOOKUP($AD1007,技まとめ!$A$1:$F$380,6,FALSE))</f>
        <v>BS</v>
      </c>
      <c r="AF1007" s="3">
        <f>IF(ISERROR(VLOOKUP($AD1007,技まとめ!$A$1:$F$380,3,FALSE)),"－",VLOOKUP($AD1007,技まとめ!$A$1:$F$380,3,FALSE))</f>
        <v>57</v>
      </c>
      <c r="AG1007" s="3">
        <f>IF(ISERROR(VLOOKUP($AD1007,技まとめ!$A$1:$F$380,5,FALSE)),"－",VLOOKUP($AD1007,技まとめ!$A$1:$F$380,5,FALSE))</f>
        <v>34</v>
      </c>
      <c r="AH1007" s="3" t="str">
        <f>IF($E1007=IF(ISERROR(VLOOKUP($AD1007,技まとめ!$A$1:$F$380,4,FALSE)),"－",VLOOKUP($AD1007,技まとめ!$A$1:$F$380,4,FALSE)),"一致","")</f>
        <v>一致</v>
      </c>
      <c r="AI1007" s="9" t="s">
        <v>2402</v>
      </c>
      <c r="AJ1007" s="3" t="str">
        <f>IF(ISERROR(VLOOKUP($AI1007,技まとめ!$A$1:$F$380,6,FALSE)),"－",VLOOKUP($AI1007,技まとめ!$A$1:$F$380,6,FALSE))</f>
        <v>NS</v>
      </c>
      <c r="AK1007" s="3">
        <f>IF(ISERROR(VLOOKUP($AI1007,技まとめ!$A$1:$F$380,3,FALSE)),"－",VLOOKUP($AI1007,技まとめ!$A$1:$F$380,3,FALSE))</f>
        <v>75</v>
      </c>
      <c r="AL1007" s="3">
        <f>IF(ISERROR(VLOOKUP($AI1007,技まとめ!$A$1:$F$380,5,FALSE)),"－",VLOOKUP($AI1007,技まとめ!$A$1:$F$380,5,FALSE))</f>
        <v>43</v>
      </c>
      <c r="AM1007" s="3" t="str">
        <f>IF($E1007=IF(ISERROR(VLOOKUP($AI1007,技まとめ!$A$1:$F$380,4,FALSE)),"－",VLOOKUP($AI1007,技まとめ!$A$1:$F$380,4,FALSE)),"一致","")</f>
        <v>一致</v>
      </c>
      <c r="AN1007" s="9" t="s">
        <v>621</v>
      </c>
      <c r="AO1007" s="3" t="str">
        <f>IF(ISERROR(VLOOKUP($AN1007,技まとめ!$A$1:$F$380,6,FALSE)),"－",VLOOKUP($AN1007,技まとめ!$A$1:$F$380,6,FALSE))</f>
        <v>BB</v>
      </c>
      <c r="AP1007" s="3">
        <f>IF(ISERROR(VLOOKUP($AN1007,技まとめ!$A$1:$F$380,3,FALSE)),"－",VLOOKUP($AN1007,技まとめ!$A$1:$F$380,3,FALSE))</f>
        <v>92</v>
      </c>
      <c r="AQ1007" s="3">
        <f>IF(ISERROR(VLOOKUP($AN1007,技まとめ!$A$1:$F$380,5,FALSE)),"－",VLOOKUP($AN1007,技まとめ!$A$1:$F$380,5,FALSE))</f>
        <v>53</v>
      </c>
      <c r="AR1007" s="3" t="str">
        <f>IF($E1007=IF(ISERROR(VLOOKUP($AN1007,技まとめ!$A$1:$F$380,4,FALSE)),"－",VLOOKUP($AN1007,技まとめ!$A$1:$F$380,4,FALSE)),"一致","")</f>
        <v>一致</v>
      </c>
      <c r="AS1007" s="9" t="s">
        <v>768</v>
      </c>
      <c r="AT1007" s="3" t="str">
        <f>IF(ISERROR(VLOOKUP($AS1007,技まとめ!$A$1:$F$380,6,FALSE)),"－",VLOOKUP($AS1007,技まとめ!$A$1:$F$380,6,FALSE))</f>
        <v>NS</v>
      </c>
      <c r="AU1007" s="3">
        <f>IF(ISERROR(VLOOKUP($AS1007,技まとめ!$A$1:$F$380,3,FALSE)),"－",VLOOKUP($AS1007,技まとめ!$A$1:$F$380,3,FALSE))</f>
        <v>114</v>
      </c>
      <c r="AV1007" s="3">
        <f>IF(ISERROR(VLOOKUP($AS1007,技まとめ!$A$1:$F$380,5,FALSE)),"－",VLOOKUP($AS1007,技まとめ!$A$1:$F$380,5,FALSE))</f>
        <v>61</v>
      </c>
      <c r="AW1007" s="3" t="str">
        <f>IF($E1007=IF(ISERROR(VLOOKUP($AS1007,技まとめ!$A$1:$F$380,4,FALSE)),"－",VLOOKUP($AS1007,技まとめ!$A$1:$F$380,4,FALSE)),"一致","")</f>
        <v>一致</v>
      </c>
      <c r="AX1007" s="12" t="str">
        <f t="shared" si="216"/>
        <v>ダークトルネードカードバスターデーモンカットダークフェニックス</v>
      </c>
      <c r="AY1007" s="12" t="str">
        <f t="shared" si="217"/>
        <v>ダークトルネードカードバスターデーモンカットダークフェニックス</v>
      </c>
      <c r="AZ1007" s="12" t="str">
        <f t="shared" si="218"/>
        <v>ダークトルネードカードバスターデーモンカットダークフェニックス</v>
      </c>
      <c r="BA1007" s="12" t="str">
        <f t="shared" si="219"/>
        <v>ダークトルネードカードバスターデーモンカットダークフェニックス</v>
      </c>
      <c r="BB1007" s="11" t="str">
        <f t="shared" si="220"/>
        <v>BSNSBBNS</v>
      </c>
      <c r="BC1007" s="11" t="str">
        <f t="shared" si="221"/>
        <v>BSNSBBNS</v>
      </c>
      <c r="BD1007" s="11" t="str">
        <f t="shared" si="222"/>
        <v>BSNSBBNS</v>
      </c>
      <c r="BE1007" s="11" t="str">
        <f t="shared" si="223"/>
        <v>BSNSBBNS</v>
      </c>
    </row>
    <row r="1008" spans="1:57" ht="11.25" customHeight="1">
      <c r="A1008" s="6">
        <v>1007</v>
      </c>
      <c r="B1008" s="7" t="s">
        <v>2403</v>
      </c>
      <c r="C1008" s="8" t="s">
        <v>2404</v>
      </c>
      <c r="D1008" s="7" t="s">
        <v>72</v>
      </c>
      <c r="E1008" s="7" t="s">
        <v>95</v>
      </c>
      <c r="F1008" s="7" t="s">
        <v>74</v>
      </c>
      <c r="G1008" s="9">
        <v>108</v>
      </c>
      <c r="H1008" s="9">
        <v>138</v>
      </c>
      <c r="I1008" s="9">
        <v>55</v>
      </c>
      <c r="J1008" s="9">
        <v>68</v>
      </c>
      <c r="K1008" s="9">
        <v>56</v>
      </c>
      <c r="L1008" s="9">
        <v>67</v>
      </c>
      <c r="M1008" s="9">
        <v>53</v>
      </c>
      <c r="N1008" s="9">
        <v>51</v>
      </c>
      <c r="O1008" s="9">
        <v>59</v>
      </c>
      <c r="P1008" s="9">
        <v>15</v>
      </c>
      <c r="Q1008" s="10">
        <v>105</v>
      </c>
      <c r="R1008" s="11">
        <v>8</v>
      </c>
      <c r="S1008" s="11">
        <v>1</v>
      </c>
      <c r="T1008" s="11">
        <v>117</v>
      </c>
      <c r="U1008" s="11">
        <v>103</v>
      </c>
      <c r="V1008" s="11">
        <v>1</v>
      </c>
      <c r="W1008" s="11">
        <v>109</v>
      </c>
      <c r="X1008" s="11">
        <f t="shared" si="210"/>
        <v>444</v>
      </c>
      <c r="Y1008" s="11">
        <f t="shared" si="211"/>
        <v>4750</v>
      </c>
      <c r="Z1008" s="11">
        <f t="shared" si="212"/>
        <v>835</v>
      </c>
      <c r="AA1008" s="11">
        <f t="shared" si="213"/>
        <v>4650</v>
      </c>
      <c r="AB1008" s="11">
        <f t="shared" si="214"/>
        <v>4650</v>
      </c>
      <c r="AC1008" s="6">
        <f t="shared" si="215"/>
        <v>5265</v>
      </c>
      <c r="AD1008" s="9" t="s">
        <v>5007</v>
      </c>
      <c r="AE1008" s="3" t="str">
        <f>IF(ISERROR(VLOOKUP($AD1008,技まとめ!$A$1:$F$380,6,FALSE)),"－",VLOOKUP($AD1008,技まとめ!$A$1:$F$380,6,FALSE))</f>
        <v>－</v>
      </c>
      <c r="AF1008" s="3">
        <f>IF(ISERROR(VLOOKUP($AD1008,技まとめ!$A$1:$F$380,3,FALSE)),"－",VLOOKUP($AD1008,技まとめ!$A$1:$F$380,3,FALSE))</f>
        <v>0</v>
      </c>
      <c r="AG1008" s="3">
        <f>IF(ISERROR(VLOOKUP($AD1008,技まとめ!$A$1:$F$380,5,FALSE)),"－",VLOOKUP($AD1008,技まとめ!$A$1:$F$380,5,FALSE))</f>
        <v>0</v>
      </c>
      <c r="AH1008" s="3" t="str">
        <f>IF($E1008=IF(ISERROR(VLOOKUP($AD1008,技まとめ!$A$1:$F$380,4,FALSE)),"－",VLOOKUP($AD1008,技まとめ!$A$1:$F$380,4,FALSE)),"一致","")</f>
        <v/>
      </c>
      <c r="AI1008" s="9" t="s">
        <v>801</v>
      </c>
      <c r="AJ1008" s="3" t="str">
        <f>IF(ISERROR(VLOOKUP($AI1008,技まとめ!$A$1:$F$380,6,FALSE)),"－",VLOOKUP($AI1008,技まとめ!$A$1:$F$380,6,FALSE))</f>
        <v>CA</v>
      </c>
      <c r="AK1008" s="3">
        <f>IF(ISERROR(VLOOKUP($AI1008,技まとめ!$A$1:$F$380,3,FALSE)),"－",VLOOKUP($AI1008,技まとめ!$A$1:$F$380,3,FALSE))</f>
        <v>50</v>
      </c>
      <c r="AL1008" s="3">
        <f>IF(ISERROR(VLOOKUP($AI1008,技まとめ!$A$1:$F$380,5,FALSE)),"－",VLOOKUP($AI1008,技まとめ!$A$1:$F$380,5,FALSE))</f>
        <v>35</v>
      </c>
      <c r="AM1008" s="3" t="str">
        <f>IF($E1008=IF(ISERROR(VLOOKUP($AI1008,技まとめ!$A$1:$F$380,4,FALSE)),"－",VLOOKUP($AI1008,技まとめ!$A$1:$F$380,4,FALSE)),"一致","")</f>
        <v>一致</v>
      </c>
      <c r="AN1008" s="9" t="s">
        <v>988</v>
      </c>
      <c r="AO1008" s="3" t="str">
        <f>IF(ISERROR(VLOOKUP($AN1008,技まとめ!$A$1:$F$380,6,FALSE)),"－",VLOOKUP($AN1008,技まとめ!$A$1:$F$380,6,FALSE))</f>
        <v>CA</v>
      </c>
      <c r="AP1008" s="3">
        <f>IF(ISERROR(VLOOKUP($AN1008,技まとめ!$A$1:$F$380,3,FALSE)),"－",VLOOKUP($AN1008,技まとめ!$A$1:$F$380,3,FALSE))</f>
        <v>65</v>
      </c>
      <c r="AQ1008" s="3">
        <f>IF(ISERROR(VLOOKUP($AN1008,技まとめ!$A$1:$F$380,5,FALSE)),"－",VLOOKUP($AN1008,技まとめ!$A$1:$F$380,5,FALSE))</f>
        <v>40</v>
      </c>
      <c r="AR1008" s="3" t="str">
        <f>IF($E1008=IF(ISERROR(VLOOKUP($AN1008,技まとめ!$A$1:$F$380,4,FALSE)),"－",VLOOKUP($AN1008,技まとめ!$A$1:$F$380,4,FALSE)),"一致","")</f>
        <v>一致</v>
      </c>
      <c r="AS1008" s="9" t="s">
        <v>152</v>
      </c>
      <c r="AT1008" s="3" t="str">
        <f>IF(ISERROR(VLOOKUP($AS1008,技まとめ!$A$1:$F$380,6,FALSE)),"－",VLOOKUP($AS1008,技まとめ!$A$1:$F$380,6,FALSE))</f>
        <v>P1</v>
      </c>
      <c r="AU1008" s="3">
        <f>IF(ISERROR(VLOOKUP($AS1008,技まとめ!$A$1:$F$380,3,FALSE)),"－",VLOOKUP($AS1008,技まとめ!$A$1:$F$380,3,FALSE))</f>
        <v>88</v>
      </c>
      <c r="AV1008" s="3">
        <f>IF(ISERROR(VLOOKUP($AS1008,技まとめ!$A$1:$F$380,5,FALSE)),"－",VLOOKUP($AS1008,技まとめ!$A$1:$F$380,5,FALSE))</f>
        <v>50</v>
      </c>
      <c r="AW1008" s="3" t="str">
        <f>IF($E1008=IF(ISERROR(VLOOKUP($AS1008,技まとめ!$A$1:$F$380,4,FALSE)),"－",VLOOKUP($AS1008,技まとめ!$A$1:$F$380,4,FALSE)),"一致","")</f>
        <v/>
      </c>
      <c r="AX1008" s="12" t="str">
        <f t="shared" si="216"/>
        <v>ちょうわざ！ブラックホールワームホールドリルスマッシャー</v>
      </c>
      <c r="AY1008" s="12" t="str">
        <f t="shared" si="217"/>
        <v>ちょうわざ！ブラックホールワームホールドリルスマッシャー</v>
      </c>
      <c r="AZ1008" s="12" t="str">
        <f t="shared" si="218"/>
        <v>ちょうわざ！ブラックホールワームホールドリルスマッシャー</v>
      </c>
      <c r="BA1008" s="12" t="str">
        <f t="shared" si="219"/>
        <v>ちょうわざ！ブラックホールワームホールドリルスマッシャー</v>
      </c>
      <c r="BB1008" s="11" t="str">
        <f t="shared" si="220"/>
        <v>－CACAP1</v>
      </c>
      <c r="BC1008" s="11" t="str">
        <f t="shared" si="221"/>
        <v>－CACAP1</v>
      </c>
      <c r="BD1008" s="11" t="str">
        <f t="shared" si="222"/>
        <v>－CACAP1</v>
      </c>
      <c r="BE1008" s="11" t="str">
        <f t="shared" si="223"/>
        <v>－CACAP1</v>
      </c>
    </row>
    <row r="1009" spans="1:57" ht="11.25" hidden="1" customHeight="1">
      <c r="A1009" s="6">
        <v>1008</v>
      </c>
      <c r="B1009" s="7" t="s">
        <v>2405</v>
      </c>
      <c r="C1009" s="8" t="s">
        <v>2406</v>
      </c>
      <c r="D1009" s="7" t="s">
        <v>72</v>
      </c>
      <c r="E1009" s="7" t="s">
        <v>81</v>
      </c>
      <c r="F1009" s="7" t="s">
        <v>82</v>
      </c>
      <c r="G1009" s="9">
        <v>106</v>
      </c>
      <c r="H1009" s="9">
        <v>113</v>
      </c>
      <c r="I1009" s="9">
        <v>53</v>
      </c>
      <c r="J1009" s="9">
        <v>54</v>
      </c>
      <c r="K1009" s="9">
        <v>69</v>
      </c>
      <c r="L1009" s="9">
        <v>63</v>
      </c>
      <c r="M1009" s="9">
        <v>68</v>
      </c>
      <c r="N1009" s="9">
        <v>56</v>
      </c>
      <c r="O1009" s="9">
        <v>56</v>
      </c>
      <c r="P1009" s="9">
        <v>9</v>
      </c>
      <c r="Q1009" s="10">
        <v>103</v>
      </c>
      <c r="R1009" s="11">
        <v>6</v>
      </c>
      <c r="S1009" s="11">
        <v>1</v>
      </c>
      <c r="T1009" s="11">
        <v>113</v>
      </c>
      <c r="U1009" s="11">
        <v>118</v>
      </c>
      <c r="V1009" s="11">
        <v>1</v>
      </c>
      <c r="W1009" s="11">
        <v>106</v>
      </c>
      <c r="X1009" s="11">
        <f t="shared" si="210"/>
        <v>448</v>
      </c>
      <c r="Y1009" s="11">
        <f t="shared" si="211"/>
        <v>4655</v>
      </c>
      <c r="Z1009" s="11">
        <f t="shared" si="212"/>
        <v>750</v>
      </c>
      <c r="AA1009" s="11">
        <f t="shared" si="213"/>
        <v>4495</v>
      </c>
      <c r="AB1009" s="11">
        <f t="shared" si="214"/>
        <v>4495</v>
      </c>
      <c r="AC1009" s="6">
        <f t="shared" si="215"/>
        <v>5080</v>
      </c>
      <c r="AD1009" s="9" t="s">
        <v>1070</v>
      </c>
      <c r="AE1009" s="3" t="str">
        <f>IF(ISERROR(VLOOKUP($AD1009,技まとめ!$A$1:$F$380,6,FALSE)),"－",VLOOKUP($AD1009,技まとめ!$A$1:$F$380,6,FALSE))</f>
        <v>BB</v>
      </c>
      <c r="AF1009" s="3">
        <f>IF(ISERROR(VLOOKUP($AD1009,技まとめ!$A$1:$F$380,3,FALSE)),"－",VLOOKUP($AD1009,技まとめ!$A$1:$F$380,3,FALSE))</f>
        <v>78</v>
      </c>
      <c r="AG1009" s="3">
        <f>IF(ISERROR(VLOOKUP($AD1009,技まとめ!$A$1:$F$380,5,FALSE)),"－",VLOOKUP($AD1009,技まとめ!$A$1:$F$380,5,FALSE))</f>
        <v>46</v>
      </c>
      <c r="AH1009" s="3" t="str">
        <f>IF($E1009=IF(ISERROR(VLOOKUP($AD1009,技まとめ!$A$1:$F$380,4,FALSE)),"－",VLOOKUP($AD1009,技まとめ!$A$1:$F$380,4,FALSE)),"一致","")</f>
        <v/>
      </c>
      <c r="AI1009" s="9" t="s">
        <v>214</v>
      </c>
      <c r="AJ1009" s="3" t="str">
        <f>IF(ISERROR(VLOOKUP($AI1009,技まとめ!$A$1:$F$380,6,FALSE)),"－",VLOOKUP($AI1009,技まとめ!$A$1:$F$380,6,FALSE))</f>
        <v>DR</v>
      </c>
      <c r="AK1009" s="3">
        <f>IF(ISERROR(VLOOKUP($AI1009,技まとめ!$A$1:$F$380,3,FALSE)),"－",VLOOKUP($AI1009,技まとめ!$A$1:$F$380,3,FALSE))</f>
        <v>27</v>
      </c>
      <c r="AL1009" s="3">
        <f>IF(ISERROR(VLOOKUP($AI1009,技まとめ!$A$1:$F$380,5,FALSE)),"－",VLOOKUP($AI1009,技まとめ!$A$1:$F$380,5,FALSE))</f>
        <v>25</v>
      </c>
      <c r="AM1009" s="3" t="str">
        <f>IF($E1009=IF(ISERROR(VLOOKUP($AI1009,技まとめ!$A$1:$F$380,4,FALSE)),"－",VLOOKUP($AI1009,技まとめ!$A$1:$F$380,4,FALSE)),"一致","")</f>
        <v>一致</v>
      </c>
      <c r="AN1009" s="9" t="s">
        <v>98</v>
      </c>
      <c r="AO1009" s="3" t="str">
        <f>IF(ISERROR(VLOOKUP($AN1009,技まとめ!$A$1:$F$380,6,FALSE)),"－",VLOOKUP($AN1009,技まとめ!$A$1:$F$380,6,FALSE))</f>
        <v>BL</v>
      </c>
      <c r="AP1009" s="3">
        <f>IF(ISERROR(VLOOKUP($AN1009,技まとめ!$A$1:$F$380,3,FALSE)),"－",VLOOKUP($AN1009,技まとめ!$A$1:$F$380,3,FALSE))</f>
        <v>58</v>
      </c>
      <c r="AQ1009" s="3">
        <f>IF(ISERROR(VLOOKUP($AN1009,技まとめ!$A$1:$F$380,5,FALSE)),"－",VLOOKUP($AN1009,技まとめ!$A$1:$F$380,5,FALSE))</f>
        <v>39</v>
      </c>
      <c r="AR1009" s="3" t="str">
        <f>IF($E1009=IF(ISERROR(VLOOKUP($AN1009,技まとめ!$A$1:$F$380,4,FALSE)),"－",VLOOKUP($AN1009,技まとめ!$A$1:$F$380,4,FALSE)),"一致","")</f>
        <v/>
      </c>
      <c r="AS1009" s="9" t="s">
        <v>889</v>
      </c>
      <c r="AT1009" s="3" t="str">
        <f>IF(ISERROR(VLOOKUP($AS1009,技まとめ!$A$1:$F$380,6,FALSE)),"－",VLOOKUP($AS1009,技まとめ!$A$1:$F$380,6,FALSE))</f>
        <v>CA</v>
      </c>
      <c r="AU1009" s="3">
        <f>IF(ISERROR(VLOOKUP($AS1009,技まとめ!$A$1:$F$380,3,FALSE)),"－",VLOOKUP($AS1009,技まとめ!$A$1:$F$380,3,FALSE))</f>
        <v>96</v>
      </c>
      <c r="AV1009" s="3">
        <f>IF(ISERROR(VLOOKUP($AS1009,技まとめ!$A$1:$F$380,5,FALSE)),"－",VLOOKUP($AS1009,技まとめ!$A$1:$F$380,5,FALSE))</f>
        <v>52</v>
      </c>
      <c r="AW1009" s="3" t="str">
        <f>IF($E1009=IF(ISERROR(VLOOKUP($AS1009,技まとめ!$A$1:$F$380,4,FALSE)),"－",VLOOKUP($AS1009,技まとめ!$A$1:$F$380,4,FALSE)),"一致","")</f>
        <v>一致</v>
      </c>
      <c r="AX1009" s="12" t="str">
        <f t="shared" si="216"/>
        <v>アステロイドベルトムーンサルトかげぬいプロキオンネット</v>
      </c>
      <c r="AY1009" s="12" t="str">
        <f t="shared" si="217"/>
        <v>アステロイドベルトムーンサルトかげぬいプロキオンネット</v>
      </c>
      <c r="AZ1009" s="12" t="str">
        <f t="shared" si="218"/>
        <v>アステロイドベルトムーンサルトかげぬいプロキオンネット</v>
      </c>
      <c r="BA1009" s="12" t="str">
        <f t="shared" si="219"/>
        <v>アステロイドベルトムーンサルトかげぬいプロキオンネット</v>
      </c>
      <c r="BB1009" s="11" t="str">
        <f t="shared" si="220"/>
        <v>BBDRBLCA</v>
      </c>
      <c r="BC1009" s="11" t="str">
        <f t="shared" si="221"/>
        <v>BBDRBLCA</v>
      </c>
      <c r="BD1009" s="11" t="str">
        <f t="shared" si="222"/>
        <v>BBDRBLCA</v>
      </c>
      <c r="BE1009" s="11" t="str">
        <f t="shared" si="223"/>
        <v>BBDRBLCA</v>
      </c>
    </row>
    <row r="1010" spans="1:57" ht="11.25" hidden="1" customHeight="1">
      <c r="A1010" s="6">
        <v>1009</v>
      </c>
      <c r="B1010" s="7" t="s">
        <v>2407</v>
      </c>
      <c r="C1010" s="8" t="s">
        <v>2408</v>
      </c>
      <c r="D1010" s="7" t="s">
        <v>72</v>
      </c>
      <c r="E1010" s="7" t="s">
        <v>102</v>
      </c>
      <c r="F1010" s="7" t="s">
        <v>82</v>
      </c>
      <c r="G1010" s="9">
        <v>118</v>
      </c>
      <c r="H1010" s="9">
        <v>116</v>
      </c>
      <c r="I1010" s="9">
        <v>55</v>
      </c>
      <c r="J1010" s="9">
        <v>58</v>
      </c>
      <c r="K1010" s="9">
        <v>61</v>
      </c>
      <c r="L1010" s="9">
        <v>67</v>
      </c>
      <c r="M1010" s="9">
        <v>70</v>
      </c>
      <c r="N1010" s="9">
        <v>56</v>
      </c>
      <c r="O1010" s="9">
        <v>55</v>
      </c>
      <c r="P1010" s="9">
        <v>13</v>
      </c>
      <c r="Q1010" s="10">
        <v>105</v>
      </c>
      <c r="R1010" s="11">
        <v>6</v>
      </c>
      <c r="S1010" s="11">
        <v>1</v>
      </c>
      <c r="T1010" s="11">
        <v>117</v>
      </c>
      <c r="U1010" s="11">
        <v>120</v>
      </c>
      <c r="V1010" s="11">
        <v>1</v>
      </c>
      <c r="W1010" s="11">
        <v>105</v>
      </c>
      <c r="X1010" s="11">
        <f t="shared" si="210"/>
        <v>455</v>
      </c>
      <c r="Y1010" s="11">
        <f t="shared" si="211"/>
        <v>4730</v>
      </c>
      <c r="Z1010" s="11">
        <f t="shared" si="212"/>
        <v>745</v>
      </c>
      <c r="AA1010" s="11">
        <f t="shared" si="213"/>
        <v>4630</v>
      </c>
      <c r="AB1010" s="11">
        <f t="shared" si="214"/>
        <v>4630</v>
      </c>
      <c r="AC1010" s="6">
        <f t="shared" si="215"/>
        <v>5235</v>
      </c>
      <c r="AD1010" s="9" t="s">
        <v>289</v>
      </c>
      <c r="AE1010" s="3" t="str">
        <f>IF(ISERROR(VLOOKUP($AD1010,技まとめ!$A$1:$F$380,6,FALSE)),"－",VLOOKUP($AD1010,技まとめ!$A$1:$F$380,6,FALSE))</f>
        <v>－</v>
      </c>
      <c r="AF1010" s="3">
        <f>IF(ISERROR(VLOOKUP($AD1010,技まとめ!$A$1:$F$380,3,FALSE)),"－",VLOOKUP($AD1010,技まとめ!$A$1:$F$380,3,FALSE))</f>
        <v>0</v>
      </c>
      <c r="AG1010" s="3">
        <f>IF(ISERROR(VLOOKUP($AD1010,技まとめ!$A$1:$F$380,5,FALSE)),"－",VLOOKUP($AD1010,技まとめ!$A$1:$F$380,5,FALSE))</f>
        <v>0</v>
      </c>
      <c r="AH1010" s="3" t="str">
        <f>IF($E1010=IF(ISERROR(VLOOKUP($AD1010,技まとめ!$A$1:$F$380,4,FALSE)),"－",VLOOKUP($AD1010,技まとめ!$A$1:$F$380,4,FALSE)),"一致","")</f>
        <v/>
      </c>
      <c r="AI1010" s="9" t="s">
        <v>713</v>
      </c>
      <c r="AJ1010" s="3" t="str">
        <f>IF(ISERROR(VLOOKUP($AI1010,技まとめ!$A$1:$F$380,6,FALSE)),"－",VLOOKUP($AI1010,技まとめ!$A$1:$F$380,6,FALSE))</f>
        <v>BB</v>
      </c>
      <c r="AK1010" s="3">
        <f>IF(ISERROR(VLOOKUP($AI1010,技まとめ!$A$1:$F$380,3,FALSE)),"－",VLOOKUP($AI1010,技まとめ!$A$1:$F$380,3,FALSE))</f>
        <v>59</v>
      </c>
      <c r="AL1010" s="3">
        <f>IF(ISERROR(VLOOKUP($AI1010,技まとめ!$A$1:$F$380,5,FALSE)),"－",VLOOKUP($AI1010,技まとめ!$A$1:$F$380,5,FALSE))</f>
        <v>38</v>
      </c>
      <c r="AM1010" s="3" t="str">
        <f>IF($E1010=IF(ISERROR(VLOOKUP($AI1010,技まとめ!$A$1:$F$380,4,FALSE)),"－",VLOOKUP($AI1010,技まとめ!$A$1:$F$380,4,FALSE)),"一致","")</f>
        <v/>
      </c>
      <c r="AN1010" s="9" t="s">
        <v>413</v>
      </c>
      <c r="AO1010" s="3" t="str">
        <f>IF(ISERROR(VLOOKUP($AN1010,技まとめ!$A$1:$F$380,6,FALSE)),"－",VLOOKUP($AN1010,技まとめ!$A$1:$F$380,6,FALSE))</f>
        <v>BB</v>
      </c>
      <c r="AP1010" s="3">
        <f>IF(ISERROR(VLOOKUP($AN1010,技まとめ!$A$1:$F$380,3,FALSE)),"－",VLOOKUP($AN1010,技まとめ!$A$1:$F$380,3,FALSE))</f>
        <v>31</v>
      </c>
      <c r="AQ1010" s="3">
        <f>IF(ISERROR(VLOOKUP($AN1010,技まとめ!$A$1:$F$380,5,FALSE)),"－",VLOOKUP($AN1010,技まとめ!$A$1:$F$380,5,FALSE))</f>
        <v>28</v>
      </c>
      <c r="AR1010" s="3" t="str">
        <f>IF($E1010=IF(ISERROR(VLOOKUP($AN1010,技まとめ!$A$1:$F$380,4,FALSE)),"－",VLOOKUP($AN1010,技まとめ!$A$1:$F$380,4,FALSE)),"一致","")</f>
        <v>一致</v>
      </c>
      <c r="AS1010" s="9" t="s">
        <v>77</v>
      </c>
      <c r="AT1010" s="3" t="str">
        <f>IF(ISERROR(VLOOKUP($AS1010,技まとめ!$A$1:$F$380,6,FALSE)),"－",VLOOKUP($AS1010,技まとめ!$A$1:$F$380,6,FALSE))</f>
        <v>CA</v>
      </c>
      <c r="AU1010" s="3">
        <f>IF(ISERROR(VLOOKUP($AS1010,技まとめ!$A$1:$F$380,3,FALSE)),"－",VLOOKUP($AS1010,技まとめ!$A$1:$F$380,3,FALSE))</f>
        <v>71</v>
      </c>
      <c r="AV1010" s="3">
        <f>IF(ISERROR(VLOOKUP($AS1010,技まとめ!$A$1:$F$380,5,FALSE)),"－",VLOOKUP($AS1010,技まとめ!$A$1:$F$380,5,FALSE))</f>
        <v>42</v>
      </c>
      <c r="AW1010" s="3" t="str">
        <f>IF($E1010=IF(ISERROR(VLOOKUP($AS1010,技まとめ!$A$1:$F$380,4,FALSE)),"－",VLOOKUP($AS1010,技まとめ!$A$1:$F$380,4,FALSE)),"一致","")</f>
        <v/>
      </c>
      <c r="AX1010" s="12" t="str">
        <f t="shared" si="216"/>
        <v>リカバリーグラビテイションスーパーしこふみいかりのてっつい</v>
      </c>
      <c r="AY1010" s="12" t="str">
        <f t="shared" si="217"/>
        <v>リカバリーグラビテイションスーパーしこふみいかりのてっつい</v>
      </c>
      <c r="AZ1010" s="12" t="str">
        <f t="shared" si="218"/>
        <v>リカバリーグラビテイションスーパーしこふみいかりのてっつい</v>
      </c>
      <c r="BA1010" s="12" t="str">
        <f t="shared" si="219"/>
        <v>リカバリーグラビテイションスーパーしこふみいかりのてっつい</v>
      </c>
      <c r="BB1010" s="11" t="str">
        <f t="shared" si="220"/>
        <v>－BBBBCA</v>
      </c>
      <c r="BC1010" s="11" t="str">
        <f t="shared" si="221"/>
        <v>－BBBBCA</v>
      </c>
      <c r="BD1010" s="11" t="str">
        <f t="shared" si="222"/>
        <v>－BBBBCA</v>
      </c>
      <c r="BE1010" s="11" t="str">
        <f t="shared" si="223"/>
        <v>－BBBBCA</v>
      </c>
    </row>
    <row r="1011" spans="1:57" ht="11.25" hidden="1" customHeight="1">
      <c r="A1011" s="6">
        <v>1010</v>
      </c>
      <c r="B1011" s="7" t="s">
        <v>2409</v>
      </c>
      <c r="C1011" s="8" t="s">
        <v>2410</v>
      </c>
      <c r="D1011" s="7" t="s">
        <v>72</v>
      </c>
      <c r="E1011" s="7" t="s">
        <v>73</v>
      </c>
      <c r="F1011" s="7" t="s">
        <v>82</v>
      </c>
      <c r="G1011" s="9">
        <v>112</v>
      </c>
      <c r="H1011" s="9">
        <v>108</v>
      </c>
      <c r="I1011" s="9">
        <v>64</v>
      </c>
      <c r="J1011" s="9">
        <v>68</v>
      </c>
      <c r="K1011" s="9">
        <v>58</v>
      </c>
      <c r="L1011" s="9">
        <v>53</v>
      </c>
      <c r="M1011" s="9">
        <v>59</v>
      </c>
      <c r="N1011" s="9">
        <v>55</v>
      </c>
      <c r="O1011" s="9">
        <v>56</v>
      </c>
      <c r="P1011" s="9">
        <v>16</v>
      </c>
      <c r="Q1011" s="10">
        <v>114</v>
      </c>
      <c r="R1011" s="11">
        <v>15</v>
      </c>
      <c r="S1011" s="11">
        <v>1</v>
      </c>
      <c r="T1011" s="11">
        <v>103</v>
      </c>
      <c r="U1011" s="11">
        <v>109</v>
      </c>
      <c r="V1011" s="11">
        <v>1</v>
      </c>
      <c r="W1011" s="11">
        <v>106</v>
      </c>
      <c r="X1011" s="11">
        <f t="shared" si="210"/>
        <v>449</v>
      </c>
      <c r="Y1011" s="11">
        <f t="shared" si="211"/>
        <v>5095</v>
      </c>
      <c r="Z1011" s="11">
        <f t="shared" si="212"/>
        <v>1065</v>
      </c>
      <c r="AA1011" s="11">
        <f t="shared" si="213"/>
        <v>4145</v>
      </c>
      <c r="AB1011" s="11">
        <f t="shared" si="214"/>
        <v>4145</v>
      </c>
      <c r="AC1011" s="6">
        <f t="shared" si="215"/>
        <v>4725</v>
      </c>
      <c r="AD1011" s="9" t="s">
        <v>713</v>
      </c>
      <c r="AE1011" s="3" t="str">
        <f>IF(ISERROR(VLOOKUP($AD1011,技まとめ!$A$1:$F$380,6,FALSE)),"－",VLOOKUP($AD1011,技まとめ!$A$1:$F$380,6,FALSE))</f>
        <v>BB</v>
      </c>
      <c r="AF1011" s="3">
        <f>IF(ISERROR(VLOOKUP($AD1011,技まとめ!$A$1:$F$380,3,FALSE)),"－",VLOOKUP($AD1011,技まとめ!$A$1:$F$380,3,FALSE))</f>
        <v>59</v>
      </c>
      <c r="AG1011" s="3">
        <f>IF(ISERROR(VLOOKUP($AD1011,技まとめ!$A$1:$F$380,5,FALSE)),"－",VLOOKUP($AD1011,技まとめ!$A$1:$F$380,5,FALSE))</f>
        <v>38</v>
      </c>
      <c r="AH1011" s="3" t="str">
        <f>IF($E1011=IF(ISERROR(VLOOKUP($AD1011,技まとめ!$A$1:$F$380,4,FALSE)),"－",VLOOKUP($AD1011,技まとめ!$A$1:$F$380,4,FALSE)),"一致","")</f>
        <v>一致</v>
      </c>
      <c r="AI1011" s="9" t="s">
        <v>247</v>
      </c>
      <c r="AJ1011" s="3" t="str">
        <f>IF(ISERROR(VLOOKUP($AI1011,技まとめ!$A$1:$F$380,6,FALSE)),"－",VLOOKUP($AI1011,技まとめ!$A$1:$F$380,6,FALSE))</f>
        <v>NS</v>
      </c>
      <c r="AK1011" s="3">
        <f>IF(ISERROR(VLOOKUP($AI1011,技まとめ!$A$1:$F$380,3,FALSE)),"－",VLOOKUP($AI1011,技まとめ!$A$1:$F$380,3,FALSE))</f>
        <v>72</v>
      </c>
      <c r="AL1011" s="3">
        <f>IF(ISERROR(VLOOKUP($AI1011,技まとめ!$A$1:$F$380,5,FALSE)),"－",VLOOKUP($AI1011,技まとめ!$A$1:$F$380,5,FALSE))</f>
        <v>40</v>
      </c>
      <c r="AM1011" s="3" t="str">
        <f>IF($E1011=IF(ISERROR(VLOOKUP($AI1011,技まとめ!$A$1:$F$380,4,FALSE)),"－",VLOOKUP($AI1011,技まとめ!$A$1:$F$380,4,FALSE)),"一致","")</f>
        <v/>
      </c>
      <c r="AN1011" s="9" t="s">
        <v>447</v>
      </c>
      <c r="AO1011" s="3" t="str">
        <f>IF(ISERROR(VLOOKUP($AN1011,技まとめ!$A$1:$F$380,6,FALSE)),"－",VLOOKUP($AN1011,技まとめ!$A$1:$F$380,6,FALSE))</f>
        <v>BB</v>
      </c>
      <c r="AP1011" s="3">
        <f>IF(ISERROR(VLOOKUP($AN1011,技まとめ!$A$1:$F$380,3,FALSE)),"－",VLOOKUP($AN1011,技まとめ!$A$1:$F$380,3,FALSE))</f>
        <v>65</v>
      </c>
      <c r="AQ1011" s="3">
        <f>IF(ISERROR(VLOOKUP($AN1011,技まとめ!$A$1:$F$380,5,FALSE)),"－",VLOOKUP($AN1011,技まとめ!$A$1:$F$380,5,FALSE))</f>
        <v>42</v>
      </c>
      <c r="AR1011" s="3" t="str">
        <f>IF($E1011=IF(ISERROR(VLOOKUP($AN1011,技まとめ!$A$1:$F$380,4,FALSE)),"－",VLOOKUP($AN1011,技まとめ!$A$1:$F$380,4,FALSE)),"一致","")</f>
        <v>一致</v>
      </c>
      <c r="AS1011" s="9" t="s">
        <v>735</v>
      </c>
      <c r="AT1011" s="3" t="str">
        <f>IF(ISERROR(VLOOKUP($AS1011,技まとめ!$A$1:$F$380,6,FALSE)),"－",VLOOKUP($AS1011,技まとめ!$A$1:$F$380,6,FALSE))</f>
        <v>SC</v>
      </c>
      <c r="AU1011" s="3">
        <f>IF(ISERROR(VLOOKUP($AS1011,技まとめ!$A$1:$F$380,3,FALSE)),"－",VLOOKUP($AS1011,技まとめ!$A$1:$F$380,3,FALSE))</f>
        <v>51</v>
      </c>
      <c r="AV1011" s="3">
        <f>IF(ISERROR(VLOOKUP($AS1011,技まとめ!$A$1:$F$380,5,FALSE)),"－",VLOOKUP($AS1011,技まとめ!$A$1:$F$380,5,FALSE))</f>
        <v>31</v>
      </c>
      <c r="AW1011" s="3" t="str">
        <f>IF($E1011=IF(ISERROR(VLOOKUP($AS1011,技まとめ!$A$1:$F$380,4,FALSE)),"－",VLOOKUP($AS1011,技まとめ!$A$1:$F$380,4,FALSE)),"一致","")</f>
        <v/>
      </c>
      <c r="AX1011" s="12" t="str">
        <f t="shared" si="216"/>
        <v>グラビテイションガニメデプロトンヘビーベイビーダブルグレネード</v>
      </c>
      <c r="AY1011" s="12" t="str">
        <f t="shared" si="217"/>
        <v>グラビテイションガニメデプロトンヘビーベイビーダブルグレネード</v>
      </c>
      <c r="AZ1011" s="12" t="str">
        <f t="shared" si="218"/>
        <v>グラビテイションガニメデプロトンヘビーベイビーダブルグレネード</v>
      </c>
      <c r="BA1011" s="12" t="str">
        <f t="shared" si="219"/>
        <v>グラビテイションガニメデプロトンヘビーベイビーダブルグレネード</v>
      </c>
      <c r="BB1011" s="11" t="str">
        <f t="shared" si="220"/>
        <v>BBNSBBSC</v>
      </c>
      <c r="BC1011" s="11" t="str">
        <f t="shared" si="221"/>
        <v>BBNSBBSC</v>
      </c>
      <c r="BD1011" s="11" t="str">
        <f t="shared" si="222"/>
        <v>BBNSBBSC</v>
      </c>
      <c r="BE1011" s="11" t="str">
        <f t="shared" si="223"/>
        <v>BBNSBBSC</v>
      </c>
    </row>
    <row r="1012" spans="1:57" ht="11.25" hidden="1" customHeight="1">
      <c r="A1012" s="6">
        <v>1011</v>
      </c>
      <c r="B1012" s="7" t="s">
        <v>2411</v>
      </c>
      <c r="C1012" s="8" t="s">
        <v>2412</v>
      </c>
      <c r="D1012" s="7" t="s">
        <v>72</v>
      </c>
      <c r="E1012" s="7" t="s">
        <v>102</v>
      </c>
      <c r="F1012" s="7" t="s">
        <v>82</v>
      </c>
      <c r="G1012" s="9">
        <v>104</v>
      </c>
      <c r="H1012" s="9">
        <v>120</v>
      </c>
      <c r="I1012" s="9">
        <v>56</v>
      </c>
      <c r="J1012" s="9">
        <v>55</v>
      </c>
      <c r="K1012" s="9">
        <v>57</v>
      </c>
      <c r="L1012" s="9">
        <v>70</v>
      </c>
      <c r="M1012" s="9">
        <v>61</v>
      </c>
      <c r="N1012" s="9">
        <v>52</v>
      </c>
      <c r="O1012" s="9">
        <v>70</v>
      </c>
      <c r="P1012" s="9">
        <v>10</v>
      </c>
      <c r="Q1012" s="10">
        <v>106</v>
      </c>
      <c r="R1012" s="11">
        <v>1</v>
      </c>
      <c r="S1012" s="11">
        <v>1</v>
      </c>
      <c r="T1012" s="11">
        <v>120</v>
      </c>
      <c r="U1012" s="11">
        <v>111</v>
      </c>
      <c r="V1012" s="11">
        <v>1</v>
      </c>
      <c r="W1012" s="11">
        <v>111</v>
      </c>
      <c r="X1012" s="11">
        <f t="shared" si="210"/>
        <v>451</v>
      </c>
      <c r="Y1012" s="11">
        <f t="shared" si="211"/>
        <v>4800</v>
      </c>
      <c r="Z1012" s="11">
        <f t="shared" si="212"/>
        <v>600</v>
      </c>
      <c r="AA1012" s="11">
        <f t="shared" si="213"/>
        <v>4765</v>
      </c>
      <c r="AB1012" s="11">
        <f t="shared" si="214"/>
        <v>4765</v>
      </c>
      <c r="AC1012" s="6">
        <f t="shared" si="215"/>
        <v>5360</v>
      </c>
      <c r="AD1012" s="9" t="s">
        <v>162</v>
      </c>
      <c r="AE1012" s="3" t="str">
        <f>IF(ISERROR(VLOOKUP($AD1012,技まとめ!$A$1:$F$380,6,FALSE)),"－",VLOOKUP($AD1012,技まとめ!$A$1:$F$380,6,FALSE))</f>
        <v>DR</v>
      </c>
      <c r="AF1012" s="3">
        <f>IF(ISERROR(VLOOKUP($AD1012,技まとめ!$A$1:$F$380,3,FALSE)),"－",VLOOKUP($AD1012,技まとめ!$A$1:$F$380,3,FALSE))</f>
        <v>56</v>
      </c>
      <c r="AG1012" s="3">
        <f>IF(ISERROR(VLOOKUP($AD1012,技まとめ!$A$1:$F$380,5,FALSE)),"－",VLOOKUP($AD1012,技まとめ!$A$1:$F$380,5,FALSE))</f>
        <v>25</v>
      </c>
      <c r="AH1012" s="3" t="str">
        <f>IF($E1012=IF(ISERROR(VLOOKUP($AD1012,技まとめ!$A$1:$F$380,4,FALSE)),"－",VLOOKUP($AD1012,技まとめ!$A$1:$F$380,4,FALSE)),"一致","")</f>
        <v>一致</v>
      </c>
      <c r="AI1012" s="9" t="s">
        <v>165</v>
      </c>
      <c r="AJ1012" s="3" t="str">
        <f>IF(ISERROR(VLOOKUP($AI1012,技まとめ!$A$1:$F$380,6,FALSE)),"－",VLOOKUP($AI1012,技まとめ!$A$1:$F$380,6,FALSE))</f>
        <v>BL</v>
      </c>
      <c r="AK1012" s="3">
        <f>IF(ISERROR(VLOOKUP($AI1012,技まとめ!$A$1:$F$380,3,FALSE)),"－",VLOOKUP($AI1012,技まとめ!$A$1:$F$380,3,FALSE))</f>
        <v>78</v>
      </c>
      <c r="AL1012" s="3">
        <f>IF(ISERROR(VLOOKUP($AI1012,技まとめ!$A$1:$F$380,5,FALSE)),"－",VLOOKUP($AI1012,技まとめ!$A$1:$F$380,5,FALSE))</f>
        <v>46</v>
      </c>
      <c r="AM1012" s="3" t="str">
        <f>IF($E1012=IF(ISERROR(VLOOKUP($AI1012,技まとめ!$A$1:$F$380,4,FALSE)),"－",VLOOKUP($AI1012,技まとめ!$A$1:$F$380,4,FALSE)),"一致","")</f>
        <v/>
      </c>
      <c r="AN1012" s="9" t="s">
        <v>259</v>
      </c>
      <c r="AO1012" s="3" t="str">
        <f>IF(ISERROR(VLOOKUP($AN1012,技まとめ!$A$1:$F$380,6,FALSE)),"－",VLOOKUP($AN1012,技まとめ!$A$1:$F$380,6,FALSE))</f>
        <v>NS</v>
      </c>
      <c r="AP1012" s="3">
        <f>IF(ISERROR(VLOOKUP($AN1012,技まとめ!$A$1:$F$380,3,FALSE)),"－",VLOOKUP($AN1012,技まとめ!$A$1:$F$380,3,FALSE))</f>
        <v>64</v>
      </c>
      <c r="AQ1012" s="3">
        <f>IF(ISERROR(VLOOKUP($AN1012,技まとめ!$A$1:$F$380,5,FALSE)),"－",VLOOKUP($AN1012,技まとめ!$A$1:$F$380,5,FALSE))</f>
        <v>37</v>
      </c>
      <c r="AR1012" s="3" t="str">
        <f>IF($E1012=IF(ISERROR(VLOOKUP($AN1012,技まとめ!$A$1:$F$380,4,FALSE)),"－",VLOOKUP($AN1012,技まとめ!$A$1:$F$380,4,FALSE)),"一致","")</f>
        <v/>
      </c>
      <c r="AS1012" s="9" t="s">
        <v>1070</v>
      </c>
      <c r="AT1012" s="3" t="str">
        <f>IF(ISERROR(VLOOKUP($AS1012,技まとめ!$A$1:$F$380,6,FALSE)),"－",VLOOKUP($AS1012,技まとめ!$A$1:$F$380,6,FALSE))</f>
        <v>BB</v>
      </c>
      <c r="AU1012" s="3">
        <f>IF(ISERROR(VLOOKUP($AS1012,技まとめ!$A$1:$F$380,3,FALSE)),"－",VLOOKUP($AS1012,技まとめ!$A$1:$F$380,3,FALSE))</f>
        <v>78</v>
      </c>
      <c r="AV1012" s="3">
        <f>IF(ISERROR(VLOOKUP($AS1012,技まとめ!$A$1:$F$380,5,FALSE)),"－",VLOOKUP($AS1012,技まとめ!$A$1:$F$380,5,FALSE))</f>
        <v>46</v>
      </c>
      <c r="AW1012" s="3" t="str">
        <f>IF($E1012=IF(ISERROR(VLOOKUP($AS1012,技まとめ!$A$1:$F$380,4,FALSE)),"－",VLOOKUP($AS1012,技まとめ!$A$1:$F$380,4,FALSE)),"一致","")</f>
        <v/>
      </c>
      <c r="AX1012" s="12" t="str">
        <f t="shared" si="216"/>
        <v>ジャッジスルーダブルサイクロンアストロブレイクアステロイドベルト</v>
      </c>
      <c r="AY1012" s="12" t="str">
        <f t="shared" si="217"/>
        <v>ジャッジスルーダブルサイクロンアストロブレイクアステロイドベルト</v>
      </c>
      <c r="AZ1012" s="12" t="str">
        <f t="shared" si="218"/>
        <v>ジャッジスルーダブルサイクロンアストロブレイクアステロイドベルト</v>
      </c>
      <c r="BA1012" s="12" t="str">
        <f t="shared" si="219"/>
        <v>ジャッジスルーダブルサイクロンアストロブレイクアステロイドベルト</v>
      </c>
      <c r="BB1012" s="11" t="str">
        <f t="shared" si="220"/>
        <v>DRBLNSBB</v>
      </c>
      <c r="BC1012" s="11" t="str">
        <f t="shared" si="221"/>
        <v>DRBLNSBB</v>
      </c>
      <c r="BD1012" s="11" t="str">
        <f t="shared" si="222"/>
        <v>DRBLNSBB</v>
      </c>
      <c r="BE1012" s="11" t="str">
        <f t="shared" si="223"/>
        <v>DRBLNSBB</v>
      </c>
    </row>
    <row r="1013" spans="1:57" ht="11.25" hidden="1" customHeight="1">
      <c r="A1013" s="6">
        <v>1012</v>
      </c>
      <c r="B1013" s="7" t="s">
        <v>2413</v>
      </c>
      <c r="C1013" s="8" t="s">
        <v>2414</v>
      </c>
      <c r="D1013" s="7" t="s">
        <v>650</v>
      </c>
      <c r="E1013" s="7" t="s">
        <v>81</v>
      </c>
      <c r="F1013" s="7" t="s">
        <v>109</v>
      </c>
      <c r="G1013" s="9">
        <v>105</v>
      </c>
      <c r="H1013" s="9">
        <v>129</v>
      </c>
      <c r="I1013" s="9">
        <v>58</v>
      </c>
      <c r="J1013" s="9">
        <v>59</v>
      </c>
      <c r="K1013" s="9">
        <v>67</v>
      </c>
      <c r="L1013" s="9">
        <v>54</v>
      </c>
      <c r="M1013" s="9">
        <v>58</v>
      </c>
      <c r="N1013" s="9">
        <v>56</v>
      </c>
      <c r="O1013" s="9">
        <v>54</v>
      </c>
      <c r="P1013" s="9">
        <v>26</v>
      </c>
      <c r="Q1013" s="10">
        <v>108</v>
      </c>
      <c r="R1013" s="11">
        <v>26</v>
      </c>
      <c r="S1013" s="11">
        <v>1</v>
      </c>
      <c r="T1013" s="11">
        <v>104</v>
      </c>
      <c r="U1013" s="11">
        <v>108</v>
      </c>
      <c r="V1013" s="11">
        <v>1</v>
      </c>
      <c r="W1013" s="11">
        <v>104</v>
      </c>
      <c r="X1013" s="11">
        <f t="shared" si="210"/>
        <v>452</v>
      </c>
      <c r="Y1013" s="11">
        <f t="shared" si="211"/>
        <v>4845</v>
      </c>
      <c r="Z1013" s="11">
        <f t="shared" si="212"/>
        <v>1440</v>
      </c>
      <c r="AA1013" s="11">
        <f t="shared" si="213"/>
        <v>4170</v>
      </c>
      <c r="AB1013" s="11">
        <f t="shared" si="214"/>
        <v>4170</v>
      </c>
      <c r="AC1013" s="6">
        <f t="shared" si="215"/>
        <v>4810</v>
      </c>
      <c r="AD1013" s="9" t="s">
        <v>713</v>
      </c>
      <c r="AE1013" s="3" t="str">
        <f>IF(ISERROR(VLOOKUP($AD1013,技まとめ!$A$1:$F$380,6,FALSE)),"－",VLOOKUP($AD1013,技まとめ!$A$1:$F$380,6,FALSE))</f>
        <v>BB</v>
      </c>
      <c r="AF1013" s="3">
        <f>IF(ISERROR(VLOOKUP($AD1013,技まとめ!$A$1:$F$380,3,FALSE)),"－",VLOOKUP($AD1013,技まとめ!$A$1:$F$380,3,FALSE))</f>
        <v>59</v>
      </c>
      <c r="AG1013" s="3">
        <f>IF(ISERROR(VLOOKUP($AD1013,技まとめ!$A$1:$F$380,5,FALSE)),"－",VLOOKUP($AD1013,技まとめ!$A$1:$F$380,5,FALSE))</f>
        <v>38</v>
      </c>
      <c r="AH1013" s="3" t="str">
        <f>IF($E1013=IF(ISERROR(VLOOKUP($AD1013,技まとめ!$A$1:$F$380,4,FALSE)),"－",VLOOKUP($AD1013,技まとめ!$A$1:$F$380,4,FALSE)),"一致","")</f>
        <v/>
      </c>
      <c r="AI1013" s="9" t="s">
        <v>96</v>
      </c>
      <c r="AJ1013" s="3" t="str">
        <f>IF(ISERROR(VLOOKUP($AI1013,技まとめ!$A$1:$F$380,6,FALSE)),"－",VLOOKUP($AI1013,技まとめ!$A$1:$F$380,6,FALSE))</f>
        <v>DR</v>
      </c>
      <c r="AK1013" s="3">
        <f>IF(ISERROR(VLOOKUP($AI1013,技まとめ!$A$1:$F$380,3,FALSE)),"－",VLOOKUP($AI1013,技まとめ!$A$1:$F$380,3,FALSE))</f>
        <v>52</v>
      </c>
      <c r="AL1013" s="3">
        <f>IF(ISERROR(VLOOKUP($AI1013,技まとめ!$A$1:$F$380,5,FALSE)),"－",VLOOKUP($AI1013,技まとめ!$A$1:$F$380,5,FALSE))</f>
        <v>36</v>
      </c>
      <c r="AM1013" s="3" t="str">
        <f>IF($E1013=IF(ISERROR(VLOOKUP($AI1013,技まとめ!$A$1:$F$380,4,FALSE)),"－",VLOOKUP($AI1013,技まとめ!$A$1:$F$380,4,FALSE)),"一致","")</f>
        <v/>
      </c>
      <c r="AN1013" s="9" t="s">
        <v>302</v>
      </c>
      <c r="AO1013" s="3" t="str">
        <f>IF(ISERROR(VLOOKUP($AN1013,技まとめ!$A$1:$F$380,6,FALSE)),"－",VLOOKUP($AN1013,技まとめ!$A$1:$F$380,6,FALSE))</f>
        <v>DR</v>
      </c>
      <c r="AP1013" s="3">
        <f>IF(ISERROR(VLOOKUP($AN1013,技まとめ!$A$1:$F$380,3,FALSE)),"－",VLOOKUP($AN1013,技まとめ!$A$1:$F$380,3,FALSE))</f>
        <v>90</v>
      </c>
      <c r="AQ1013" s="3">
        <f>IF(ISERROR(VLOOKUP($AN1013,技まとめ!$A$1:$F$380,5,FALSE)),"－",VLOOKUP($AN1013,技まとめ!$A$1:$F$380,5,FALSE))</f>
        <v>53</v>
      </c>
      <c r="AR1013" s="3" t="str">
        <f>IF($E1013=IF(ISERROR(VLOOKUP($AN1013,技まとめ!$A$1:$F$380,4,FALSE)),"－",VLOOKUP($AN1013,技まとめ!$A$1:$F$380,4,FALSE)),"一致","")</f>
        <v>一致</v>
      </c>
      <c r="AS1013" s="9" t="s">
        <v>618</v>
      </c>
      <c r="AT1013" s="3" t="str">
        <f>IF(ISERROR(VLOOKUP($AS1013,技まとめ!$A$1:$F$380,6,FALSE)),"－",VLOOKUP($AS1013,技まとめ!$A$1:$F$380,6,FALSE))</f>
        <v>P2</v>
      </c>
      <c r="AU1013" s="3">
        <f>IF(ISERROR(VLOOKUP($AS1013,技まとめ!$A$1:$F$380,3,FALSE)),"－",VLOOKUP($AS1013,技まとめ!$A$1:$F$380,3,FALSE))</f>
        <v>117</v>
      </c>
      <c r="AV1013" s="3">
        <f>IF(ISERROR(VLOOKUP($AS1013,技まとめ!$A$1:$F$380,5,FALSE)),"－",VLOOKUP($AS1013,技まとめ!$A$1:$F$380,5,FALSE))</f>
        <v>60</v>
      </c>
      <c r="AW1013" s="3" t="str">
        <f>IF($E1013=IF(ISERROR(VLOOKUP($AS1013,技まとめ!$A$1:$F$380,4,FALSE)),"－",VLOOKUP($AS1013,技まとめ!$A$1:$F$380,4,FALSE)),"一致","")</f>
        <v>一致</v>
      </c>
      <c r="AX1013" s="12" t="str">
        <f t="shared" si="216"/>
        <v>グラビテイションワープドライブウォーターベールじくうのかべ</v>
      </c>
      <c r="AY1013" s="12" t="str">
        <f t="shared" si="217"/>
        <v>グラビテイションワープドライブウォーターベールじくうのかべ</v>
      </c>
      <c r="AZ1013" s="12" t="str">
        <f t="shared" si="218"/>
        <v>グラビテイションワープドライブウォーターベールじくうのかべ</v>
      </c>
      <c r="BA1013" s="12" t="str">
        <f t="shared" si="219"/>
        <v>グラビテイションワープドライブウォーターベールじくうのかべ</v>
      </c>
      <c r="BB1013" s="11" t="str">
        <f t="shared" si="220"/>
        <v>BBDRDRP2</v>
      </c>
      <c r="BC1013" s="11" t="str">
        <f t="shared" si="221"/>
        <v>BBDRDRP2</v>
      </c>
      <c r="BD1013" s="11" t="str">
        <f t="shared" si="222"/>
        <v>BBDRDRP2</v>
      </c>
      <c r="BE1013" s="11" t="str">
        <f t="shared" si="223"/>
        <v>BBDRDRP2</v>
      </c>
    </row>
    <row r="1014" spans="1:57" ht="11.25" hidden="1" customHeight="1">
      <c r="A1014" s="6">
        <v>1013</v>
      </c>
      <c r="B1014" s="7" t="s">
        <v>2415</v>
      </c>
      <c r="C1014" s="8" t="s">
        <v>2416</v>
      </c>
      <c r="D1014" s="7" t="s">
        <v>72</v>
      </c>
      <c r="E1014" s="7" t="s">
        <v>73</v>
      </c>
      <c r="F1014" s="7" t="s">
        <v>109</v>
      </c>
      <c r="G1014" s="9">
        <v>110</v>
      </c>
      <c r="H1014" s="9">
        <v>115</v>
      </c>
      <c r="I1014" s="9">
        <v>53</v>
      </c>
      <c r="J1014" s="9">
        <v>66</v>
      </c>
      <c r="K1014" s="9">
        <v>52</v>
      </c>
      <c r="L1014" s="9">
        <v>64</v>
      </c>
      <c r="M1014" s="9">
        <v>57</v>
      </c>
      <c r="N1014" s="9">
        <v>61</v>
      </c>
      <c r="O1014" s="9">
        <v>65</v>
      </c>
      <c r="P1014" s="9">
        <v>8</v>
      </c>
      <c r="Q1014" s="10">
        <v>103</v>
      </c>
      <c r="R1014" s="11">
        <v>5</v>
      </c>
      <c r="S1014" s="11">
        <v>1</v>
      </c>
      <c r="T1014" s="11">
        <v>114</v>
      </c>
      <c r="U1014" s="11">
        <v>107</v>
      </c>
      <c r="V1014" s="11">
        <v>1</v>
      </c>
      <c r="W1014" s="11">
        <v>115</v>
      </c>
      <c r="X1014" s="11">
        <f t="shared" si="210"/>
        <v>446</v>
      </c>
      <c r="Y1014" s="11">
        <f t="shared" si="211"/>
        <v>4700</v>
      </c>
      <c r="Z1014" s="11">
        <f t="shared" si="212"/>
        <v>760</v>
      </c>
      <c r="AA1014" s="11">
        <f t="shared" si="213"/>
        <v>4575</v>
      </c>
      <c r="AB1014" s="11">
        <f t="shared" si="214"/>
        <v>4575</v>
      </c>
      <c r="AC1014" s="6">
        <f t="shared" si="215"/>
        <v>5160</v>
      </c>
      <c r="AD1014" s="9" t="s">
        <v>147</v>
      </c>
      <c r="AE1014" s="3" t="str">
        <f>IF(ISERROR(VLOOKUP($AD1014,技まとめ!$A$1:$F$380,6,FALSE)),"－",VLOOKUP($AD1014,技まとめ!$A$1:$F$380,6,FALSE))</f>
        <v>－</v>
      </c>
      <c r="AF1014" s="3">
        <f>IF(ISERROR(VLOOKUP($AD1014,技まとめ!$A$1:$F$380,3,FALSE)),"－",VLOOKUP($AD1014,技まとめ!$A$1:$F$380,3,FALSE))</f>
        <v>0</v>
      </c>
      <c r="AG1014" s="3">
        <f>IF(ISERROR(VLOOKUP($AD1014,技まとめ!$A$1:$F$380,5,FALSE)),"－",VLOOKUP($AD1014,技まとめ!$A$1:$F$380,5,FALSE))</f>
        <v>0</v>
      </c>
      <c r="AH1014" s="3" t="str">
        <f>IF($E1014=IF(ISERROR(VLOOKUP($AD1014,技まとめ!$A$1:$F$380,4,FALSE)),"－",VLOOKUP($AD1014,技まとめ!$A$1:$F$380,4,FALSE)),"一致","")</f>
        <v/>
      </c>
      <c r="AI1014" s="9" t="s">
        <v>5012</v>
      </c>
      <c r="AJ1014" s="3" t="str">
        <f>IF(ISERROR(VLOOKUP($AI1014,技まとめ!$A$1:$F$380,6,FALSE)),"－",VLOOKUP($AI1014,技まとめ!$A$1:$F$380,6,FALSE))</f>
        <v>－</v>
      </c>
      <c r="AK1014" s="3">
        <f>IF(ISERROR(VLOOKUP($AI1014,技まとめ!$A$1:$F$380,3,FALSE)),"－",VLOOKUP($AI1014,技まとめ!$A$1:$F$380,3,FALSE))</f>
        <v>0</v>
      </c>
      <c r="AL1014" s="3">
        <f>IF(ISERROR(VLOOKUP($AI1014,技まとめ!$A$1:$F$380,5,FALSE)),"－",VLOOKUP($AI1014,技まとめ!$A$1:$F$380,5,FALSE))</f>
        <v>0</v>
      </c>
      <c r="AM1014" s="3" t="str">
        <f>IF($E1014=IF(ISERROR(VLOOKUP($AI1014,技まとめ!$A$1:$F$380,4,FALSE)),"－",VLOOKUP($AI1014,技まとめ!$A$1:$F$380,4,FALSE)),"一致","")</f>
        <v/>
      </c>
      <c r="AN1014" s="9" t="s">
        <v>96</v>
      </c>
      <c r="AO1014" s="3" t="str">
        <f>IF(ISERROR(VLOOKUP($AN1014,技まとめ!$A$1:$F$380,6,FALSE)),"－",VLOOKUP($AN1014,技まとめ!$A$1:$F$380,6,FALSE))</f>
        <v>DR</v>
      </c>
      <c r="AP1014" s="3">
        <f>IF(ISERROR(VLOOKUP($AN1014,技まとめ!$A$1:$F$380,3,FALSE)),"－",VLOOKUP($AN1014,技まとめ!$A$1:$F$380,3,FALSE))</f>
        <v>52</v>
      </c>
      <c r="AQ1014" s="3">
        <f>IF(ISERROR(VLOOKUP($AN1014,技まとめ!$A$1:$F$380,5,FALSE)),"－",VLOOKUP($AN1014,技まとめ!$A$1:$F$380,5,FALSE))</f>
        <v>36</v>
      </c>
      <c r="AR1014" s="3" t="str">
        <f>IF($E1014=IF(ISERROR(VLOOKUP($AN1014,技まとめ!$A$1:$F$380,4,FALSE)),"－",VLOOKUP($AN1014,技まとめ!$A$1:$F$380,4,FALSE)),"一致","")</f>
        <v/>
      </c>
      <c r="AS1014" s="9" t="s">
        <v>382</v>
      </c>
      <c r="AT1014" s="3" t="str">
        <f>IF(ISERROR(VLOOKUP($AS1014,技まとめ!$A$1:$F$380,6,FALSE)),"－",VLOOKUP($AS1014,技まとめ!$A$1:$F$380,6,FALSE))</f>
        <v>LS</v>
      </c>
      <c r="AU1014" s="3">
        <f>IF(ISERROR(VLOOKUP($AS1014,技まとめ!$A$1:$F$380,3,FALSE)),"－",VLOOKUP($AS1014,技まとめ!$A$1:$F$380,3,FALSE))</f>
        <v>103</v>
      </c>
      <c r="AV1014" s="3">
        <f>IF(ISERROR(VLOOKUP($AS1014,技まとめ!$A$1:$F$380,5,FALSE)),"－",VLOOKUP($AS1014,技まとめ!$A$1:$F$380,5,FALSE))</f>
        <v>66</v>
      </c>
      <c r="AW1014" s="3" t="str">
        <f>IF($E1014=IF(ISERROR(VLOOKUP($AS1014,技まとめ!$A$1:$F$380,4,FALSE)),"－",VLOOKUP($AS1014,技まとめ!$A$1:$F$380,4,FALSE)),"一致","")</f>
        <v/>
      </c>
      <c r="AX1014" s="12" t="str">
        <f t="shared" si="216"/>
        <v>やくびょうがみクリティカル！ワープドライブグングニル</v>
      </c>
      <c r="AY1014" s="12" t="str">
        <f t="shared" si="217"/>
        <v>やくびょうがみクリティカル！ワープドライブグングニル</v>
      </c>
      <c r="AZ1014" s="12" t="str">
        <f t="shared" si="218"/>
        <v>やくびょうがみクリティカル！ワープドライブグングニル</v>
      </c>
      <c r="BA1014" s="12" t="str">
        <f t="shared" si="219"/>
        <v>やくびょうがみクリティカル！ワープドライブグングニル</v>
      </c>
      <c r="BB1014" s="11" t="str">
        <f t="shared" si="220"/>
        <v>－－DRLS</v>
      </c>
      <c r="BC1014" s="11" t="str">
        <f t="shared" si="221"/>
        <v>－－DRLS</v>
      </c>
      <c r="BD1014" s="11" t="str">
        <f t="shared" si="222"/>
        <v>－－DRLS</v>
      </c>
      <c r="BE1014" s="11" t="str">
        <f t="shared" si="223"/>
        <v>－－DRLS</v>
      </c>
    </row>
    <row r="1015" spans="1:57" ht="11.25" hidden="1" customHeight="1">
      <c r="A1015" s="6">
        <v>1014</v>
      </c>
      <c r="B1015" s="7" t="s">
        <v>2417</v>
      </c>
      <c r="C1015" s="8" t="s">
        <v>2418</v>
      </c>
      <c r="D1015" s="7" t="s">
        <v>72</v>
      </c>
      <c r="E1015" s="7" t="s">
        <v>102</v>
      </c>
      <c r="F1015" s="7" t="s">
        <v>109</v>
      </c>
      <c r="G1015" s="9">
        <v>113</v>
      </c>
      <c r="H1015" s="9">
        <v>108</v>
      </c>
      <c r="I1015" s="9">
        <v>52</v>
      </c>
      <c r="J1015" s="9">
        <v>55</v>
      </c>
      <c r="K1015" s="9">
        <v>62</v>
      </c>
      <c r="L1015" s="9">
        <v>63</v>
      </c>
      <c r="M1015" s="9">
        <v>70</v>
      </c>
      <c r="N1015" s="9">
        <v>54</v>
      </c>
      <c r="O1015" s="9">
        <v>63</v>
      </c>
      <c r="P1015" s="9">
        <v>9</v>
      </c>
      <c r="Q1015" s="10">
        <v>102</v>
      </c>
      <c r="R1015" s="11">
        <v>1</v>
      </c>
      <c r="S1015" s="11">
        <v>1</v>
      </c>
      <c r="T1015" s="11">
        <v>113</v>
      </c>
      <c r="U1015" s="11">
        <v>120</v>
      </c>
      <c r="V1015" s="11">
        <v>1</v>
      </c>
      <c r="W1015" s="11">
        <v>110</v>
      </c>
      <c r="X1015" s="11">
        <f t="shared" si="210"/>
        <v>448</v>
      </c>
      <c r="Y1015" s="11">
        <f t="shared" si="211"/>
        <v>4635</v>
      </c>
      <c r="Z1015" s="11">
        <f t="shared" si="212"/>
        <v>595</v>
      </c>
      <c r="AA1015" s="11">
        <f t="shared" si="213"/>
        <v>4515</v>
      </c>
      <c r="AB1015" s="11">
        <f t="shared" si="214"/>
        <v>4515</v>
      </c>
      <c r="AC1015" s="6">
        <f t="shared" si="215"/>
        <v>5075</v>
      </c>
      <c r="AD1015" s="9" t="s">
        <v>96</v>
      </c>
      <c r="AE1015" s="3" t="str">
        <f>IF(ISERROR(VLOOKUP($AD1015,技まとめ!$A$1:$F$380,6,FALSE)),"－",VLOOKUP($AD1015,技まとめ!$A$1:$F$380,6,FALSE))</f>
        <v>DR</v>
      </c>
      <c r="AF1015" s="3">
        <f>IF(ISERROR(VLOOKUP($AD1015,技まとめ!$A$1:$F$380,3,FALSE)),"－",VLOOKUP($AD1015,技まとめ!$A$1:$F$380,3,FALSE))</f>
        <v>52</v>
      </c>
      <c r="AG1015" s="3">
        <f>IF(ISERROR(VLOOKUP($AD1015,技まとめ!$A$1:$F$380,5,FALSE)),"－",VLOOKUP($AD1015,技まとめ!$A$1:$F$380,5,FALSE))</f>
        <v>36</v>
      </c>
      <c r="AH1015" s="3" t="str">
        <f>IF($E1015=IF(ISERROR(VLOOKUP($AD1015,技まとめ!$A$1:$F$380,4,FALSE)),"－",VLOOKUP($AD1015,技まとめ!$A$1:$F$380,4,FALSE)),"一致","")</f>
        <v/>
      </c>
      <c r="AI1015" s="9" t="s">
        <v>713</v>
      </c>
      <c r="AJ1015" s="3" t="str">
        <f>IF(ISERROR(VLOOKUP($AI1015,技まとめ!$A$1:$F$380,6,FALSE)),"－",VLOOKUP($AI1015,技まとめ!$A$1:$F$380,6,FALSE))</f>
        <v>BB</v>
      </c>
      <c r="AK1015" s="3">
        <f>IF(ISERROR(VLOOKUP($AI1015,技まとめ!$A$1:$F$380,3,FALSE)),"－",VLOOKUP($AI1015,技まとめ!$A$1:$F$380,3,FALSE))</f>
        <v>59</v>
      </c>
      <c r="AL1015" s="3">
        <f>IF(ISERROR(VLOOKUP($AI1015,技まとめ!$A$1:$F$380,5,FALSE)),"－",VLOOKUP($AI1015,技まとめ!$A$1:$F$380,5,FALSE))</f>
        <v>38</v>
      </c>
      <c r="AM1015" s="3" t="str">
        <f>IF($E1015=IF(ISERROR(VLOOKUP($AI1015,技まとめ!$A$1:$F$380,4,FALSE)),"－",VLOOKUP($AI1015,技まとめ!$A$1:$F$380,4,FALSE)),"一致","")</f>
        <v/>
      </c>
      <c r="AN1015" s="9" t="s">
        <v>1334</v>
      </c>
      <c r="AO1015" s="3" t="str">
        <f>IF(ISERROR(VLOOKUP($AN1015,技まとめ!$A$1:$F$380,6,FALSE)),"－",VLOOKUP($AN1015,技まとめ!$A$1:$F$380,6,FALSE))</f>
        <v>DR</v>
      </c>
      <c r="AP1015" s="3">
        <f>IF(ISERROR(VLOOKUP($AN1015,技まとめ!$A$1:$F$380,3,FALSE)),"－",VLOOKUP($AN1015,技まとめ!$A$1:$F$380,3,FALSE))</f>
        <v>90</v>
      </c>
      <c r="AQ1015" s="3">
        <f>IF(ISERROR(VLOOKUP($AN1015,技まとめ!$A$1:$F$380,5,FALSE)),"－",VLOOKUP($AN1015,技まとめ!$A$1:$F$380,5,FALSE))</f>
        <v>53</v>
      </c>
      <c r="AR1015" s="3" t="str">
        <f>IF($E1015=IF(ISERROR(VLOOKUP($AN1015,技まとめ!$A$1:$F$380,4,FALSE)),"－",VLOOKUP($AN1015,技まとめ!$A$1:$F$380,4,FALSE)),"一致","")</f>
        <v>一致</v>
      </c>
      <c r="AS1015" s="9" t="s">
        <v>727</v>
      </c>
      <c r="AT1015" s="3" t="str">
        <f>IF(ISERROR(VLOOKUP($AS1015,技まとめ!$A$1:$F$380,6,FALSE)),"－",VLOOKUP($AS1015,技まとめ!$A$1:$F$380,6,FALSE))</f>
        <v>BS</v>
      </c>
      <c r="AU1015" s="3">
        <f>IF(ISERROR(VLOOKUP($AS1015,技まとめ!$A$1:$F$380,3,FALSE)),"－",VLOOKUP($AS1015,技まとめ!$A$1:$F$380,3,FALSE))</f>
        <v>90</v>
      </c>
      <c r="AV1015" s="3">
        <f>IF(ISERROR(VLOOKUP($AS1015,技まとめ!$A$1:$F$380,5,FALSE)),"－",VLOOKUP($AS1015,技まとめ!$A$1:$F$380,5,FALSE))</f>
        <v>49</v>
      </c>
      <c r="AW1015" s="3" t="str">
        <f>IF($E1015=IF(ISERROR(VLOOKUP($AS1015,技まとめ!$A$1:$F$380,4,FALSE)),"－",VLOOKUP($AS1015,技まとめ!$A$1:$F$380,4,FALSE)),"一致","")</f>
        <v>一致</v>
      </c>
      <c r="AX1015" s="12" t="str">
        <f t="shared" si="216"/>
        <v>ワープドライブグラビテイションフレイムベールりゅうせいブレード</v>
      </c>
      <c r="AY1015" s="12" t="str">
        <f t="shared" si="217"/>
        <v>ワープドライブグラビテイションフレイムベールりゅうせいブレード</v>
      </c>
      <c r="AZ1015" s="12" t="str">
        <f t="shared" si="218"/>
        <v>ワープドライブグラビテイションフレイムベールりゅうせいブレード</v>
      </c>
      <c r="BA1015" s="12" t="str">
        <f t="shared" si="219"/>
        <v>ワープドライブグラビテイションフレイムベールりゅうせいブレード</v>
      </c>
      <c r="BB1015" s="11" t="str">
        <f t="shared" si="220"/>
        <v>DRBBDRBS</v>
      </c>
      <c r="BC1015" s="11" t="str">
        <f t="shared" si="221"/>
        <v>DRBBDRBS</v>
      </c>
      <c r="BD1015" s="11" t="str">
        <f t="shared" si="222"/>
        <v>DRBBDRBS</v>
      </c>
      <c r="BE1015" s="11" t="str">
        <f t="shared" si="223"/>
        <v>DRBBDRBS</v>
      </c>
    </row>
    <row r="1016" spans="1:57" ht="11.25" hidden="1" customHeight="1">
      <c r="A1016" s="6">
        <v>1015</v>
      </c>
      <c r="B1016" s="7" t="s">
        <v>2419</v>
      </c>
      <c r="C1016" s="8" t="s">
        <v>2420</v>
      </c>
      <c r="D1016" s="7" t="s">
        <v>650</v>
      </c>
      <c r="E1016" s="7" t="s">
        <v>95</v>
      </c>
      <c r="F1016" s="7" t="s">
        <v>128</v>
      </c>
      <c r="G1016" s="9">
        <v>112</v>
      </c>
      <c r="H1016" s="9">
        <v>124</v>
      </c>
      <c r="I1016" s="9">
        <v>60</v>
      </c>
      <c r="J1016" s="9">
        <v>54</v>
      </c>
      <c r="K1016" s="9">
        <v>58</v>
      </c>
      <c r="L1016" s="9">
        <v>49</v>
      </c>
      <c r="M1016" s="9">
        <v>62</v>
      </c>
      <c r="N1016" s="9">
        <v>63</v>
      </c>
      <c r="O1016" s="9">
        <v>57</v>
      </c>
      <c r="P1016" s="9">
        <v>29</v>
      </c>
      <c r="Q1016" s="10">
        <v>110</v>
      </c>
      <c r="R1016" s="11">
        <v>22</v>
      </c>
      <c r="S1016" s="11">
        <v>1</v>
      </c>
      <c r="T1016" s="11">
        <v>99</v>
      </c>
      <c r="U1016" s="11">
        <v>112</v>
      </c>
      <c r="V1016" s="11">
        <v>1</v>
      </c>
      <c r="W1016" s="11">
        <v>107</v>
      </c>
      <c r="X1016" s="11">
        <f t="shared" si="210"/>
        <v>452</v>
      </c>
      <c r="Y1016" s="11">
        <f t="shared" si="211"/>
        <v>4940</v>
      </c>
      <c r="Z1016" s="11">
        <f t="shared" si="212"/>
        <v>1315</v>
      </c>
      <c r="AA1016" s="11">
        <f t="shared" si="213"/>
        <v>4010</v>
      </c>
      <c r="AB1016" s="11">
        <f t="shared" si="214"/>
        <v>4010</v>
      </c>
      <c r="AC1016" s="6">
        <f t="shared" si="215"/>
        <v>4605</v>
      </c>
      <c r="AD1016" s="9" t="s">
        <v>280</v>
      </c>
      <c r="AE1016" s="3" t="str">
        <f>IF(ISERROR(VLOOKUP($AD1016,技まとめ!$A$1:$F$380,6,FALSE)),"－",VLOOKUP($AD1016,技まとめ!$A$1:$F$380,6,FALSE))</f>
        <v>SC</v>
      </c>
      <c r="AF1016" s="3">
        <f>IF(ISERROR(VLOOKUP($AD1016,技まとめ!$A$1:$F$380,3,FALSE)),"－",VLOOKUP($AD1016,技まとめ!$A$1:$F$380,3,FALSE))</f>
        <v>98</v>
      </c>
      <c r="AG1016" s="3">
        <f>IF(ISERROR(VLOOKUP($AD1016,技まとめ!$A$1:$F$380,5,FALSE)),"－",VLOOKUP($AD1016,技まとめ!$A$1:$F$380,5,FALSE))</f>
        <v>52</v>
      </c>
      <c r="AH1016" s="3" t="str">
        <f>IF($E1016=IF(ISERROR(VLOOKUP($AD1016,技まとめ!$A$1:$F$380,4,FALSE)),"－",VLOOKUP($AD1016,技まとめ!$A$1:$F$380,4,FALSE)),"一致","")</f>
        <v>一致</v>
      </c>
      <c r="AI1016" s="9" t="s">
        <v>96</v>
      </c>
      <c r="AJ1016" s="3" t="str">
        <f>IF(ISERROR(VLOOKUP($AI1016,技まとめ!$A$1:$F$380,6,FALSE)),"－",VLOOKUP($AI1016,技まとめ!$A$1:$F$380,6,FALSE))</f>
        <v>DR</v>
      </c>
      <c r="AK1016" s="3">
        <f>IF(ISERROR(VLOOKUP($AI1016,技まとめ!$A$1:$F$380,3,FALSE)),"－",VLOOKUP($AI1016,技まとめ!$A$1:$F$380,3,FALSE))</f>
        <v>52</v>
      </c>
      <c r="AL1016" s="3">
        <f>IF(ISERROR(VLOOKUP($AI1016,技まとめ!$A$1:$F$380,5,FALSE)),"－",VLOOKUP($AI1016,技まとめ!$A$1:$F$380,5,FALSE))</f>
        <v>36</v>
      </c>
      <c r="AM1016" s="3" t="str">
        <f>IF($E1016=IF(ISERROR(VLOOKUP($AI1016,技まとめ!$A$1:$F$380,4,FALSE)),"－",VLOOKUP($AI1016,技まとめ!$A$1:$F$380,4,FALSE)),"一致","")</f>
        <v>一致</v>
      </c>
      <c r="AN1016" s="9" t="s">
        <v>112</v>
      </c>
      <c r="AO1016" s="3" t="str">
        <f>IF(ISERROR(VLOOKUP($AN1016,技まとめ!$A$1:$F$380,6,FALSE)),"－",VLOOKUP($AN1016,技まとめ!$A$1:$F$380,6,FALSE))</f>
        <v>BB</v>
      </c>
      <c r="AP1016" s="3">
        <f>IF(ISERROR(VLOOKUP($AN1016,技まとめ!$A$1:$F$380,3,FALSE)),"－",VLOOKUP($AN1016,技まとめ!$A$1:$F$380,3,FALSE))</f>
        <v>77</v>
      </c>
      <c r="AQ1016" s="3">
        <f>IF(ISERROR(VLOOKUP($AN1016,技まとめ!$A$1:$F$380,5,FALSE)),"－",VLOOKUP($AN1016,技まとめ!$A$1:$F$380,5,FALSE))</f>
        <v>47</v>
      </c>
      <c r="AR1016" s="3" t="str">
        <f>IF($E1016=IF(ISERROR(VLOOKUP($AN1016,技まとめ!$A$1:$F$380,4,FALSE)),"－",VLOOKUP($AN1016,技まとめ!$A$1:$F$380,4,FALSE)),"一致","")</f>
        <v/>
      </c>
      <c r="AS1016" s="9" t="s">
        <v>199</v>
      </c>
      <c r="AT1016" s="3" t="str">
        <f>IF(ISERROR(VLOOKUP($AS1016,技まとめ!$A$1:$F$380,6,FALSE)),"－",VLOOKUP($AS1016,技まとめ!$A$1:$F$380,6,FALSE))</f>
        <v>NS</v>
      </c>
      <c r="AU1016" s="3">
        <f>IF(ISERROR(VLOOKUP($AS1016,技まとめ!$A$1:$F$380,3,FALSE)),"－",VLOOKUP($AS1016,技まとめ!$A$1:$F$380,3,FALSE))</f>
        <v>114</v>
      </c>
      <c r="AV1016" s="3">
        <f>IF(ISERROR(VLOOKUP($AS1016,技まとめ!$A$1:$F$380,5,FALSE)),"－",VLOOKUP($AS1016,技まとめ!$A$1:$F$380,5,FALSE))</f>
        <v>61</v>
      </c>
      <c r="AW1016" s="3" t="str">
        <f>IF($E1016=IF(ISERROR(VLOOKUP($AS1016,技まとめ!$A$1:$F$380,4,FALSE)),"－",VLOOKUP($AS1016,技まとめ!$A$1:$F$380,4,FALSE)),"一致","")</f>
        <v/>
      </c>
      <c r="AX1016" s="12" t="str">
        <f t="shared" si="216"/>
        <v>ユニバースブラストワープドライブシューティングスタースペースペンギン</v>
      </c>
      <c r="AY1016" s="12" t="str">
        <f t="shared" si="217"/>
        <v>ユニバースブラストワープドライブシューティングスタースペースペンギン</v>
      </c>
      <c r="AZ1016" s="12" t="str">
        <f t="shared" si="218"/>
        <v>ユニバースブラストワープドライブシューティングスタースペースペンギン</v>
      </c>
      <c r="BA1016" s="12" t="str">
        <f t="shared" si="219"/>
        <v>ユニバースブラストワープドライブシューティングスタースペースペンギン</v>
      </c>
      <c r="BB1016" s="11" t="str">
        <f t="shared" si="220"/>
        <v>SCDRBBNS</v>
      </c>
      <c r="BC1016" s="11" t="str">
        <f t="shared" si="221"/>
        <v>SCDRBBNS</v>
      </c>
      <c r="BD1016" s="11" t="str">
        <f t="shared" si="222"/>
        <v>SCDRBBNS</v>
      </c>
      <c r="BE1016" s="11" t="str">
        <f t="shared" si="223"/>
        <v>SCDRBBNS</v>
      </c>
    </row>
    <row r="1017" spans="1:57" ht="11.25" hidden="1" customHeight="1">
      <c r="A1017" s="6">
        <v>1016</v>
      </c>
      <c r="B1017" s="7" t="s">
        <v>2421</v>
      </c>
      <c r="C1017" s="8" t="s">
        <v>2421</v>
      </c>
      <c r="D1017" s="7" t="s">
        <v>72</v>
      </c>
      <c r="E1017" s="7" t="s">
        <v>95</v>
      </c>
      <c r="F1017" s="7" t="s">
        <v>109</v>
      </c>
      <c r="G1017" s="9">
        <v>108</v>
      </c>
      <c r="H1017" s="9">
        <v>104</v>
      </c>
      <c r="I1017" s="9">
        <v>63</v>
      </c>
      <c r="J1017" s="9">
        <v>55</v>
      </c>
      <c r="K1017" s="9">
        <v>73</v>
      </c>
      <c r="L1017" s="9">
        <v>52</v>
      </c>
      <c r="M1017" s="9">
        <v>71</v>
      </c>
      <c r="N1017" s="9">
        <v>51</v>
      </c>
      <c r="O1017" s="9">
        <v>60</v>
      </c>
      <c r="P1017" s="9">
        <v>23</v>
      </c>
      <c r="Q1017" s="10">
        <v>113</v>
      </c>
      <c r="R1017" s="11">
        <v>20</v>
      </c>
      <c r="S1017" s="11">
        <v>1</v>
      </c>
      <c r="T1017" s="11">
        <v>102</v>
      </c>
      <c r="U1017" s="11">
        <v>121</v>
      </c>
      <c r="V1017" s="11">
        <v>1</v>
      </c>
      <c r="W1017" s="11">
        <v>110</v>
      </c>
      <c r="X1017" s="11">
        <f t="shared" si="210"/>
        <v>468</v>
      </c>
      <c r="Y1017" s="11">
        <f t="shared" si="211"/>
        <v>5075</v>
      </c>
      <c r="Z1017" s="11">
        <f t="shared" si="212"/>
        <v>1260</v>
      </c>
      <c r="AA1017" s="11">
        <f t="shared" si="213"/>
        <v>4130</v>
      </c>
      <c r="AB1017" s="11">
        <f t="shared" si="214"/>
        <v>4130</v>
      </c>
      <c r="AC1017" s="6">
        <f t="shared" si="215"/>
        <v>4730</v>
      </c>
      <c r="AD1017" s="9" t="s">
        <v>259</v>
      </c>
      <c r="AE1017" s="3" t="str">
        <f>IF(ISERROR(VLOOKUP($AD1017,技まとめ!$A$1:$F$380,6,FALSE)),"－",VLOOKUP($AD1017,技まとめ!$A$1:$F$380,6,FALSE))</f>
        <v>NS</v>
      </c>
      <c r="AF1017" s="3">
        <f>IF(ISERROR(VLOOKUP($AD1017,技まとめ!$A$1:$F$380,3,FALSE)),"－",VLOOKUP($AD1017,技まとめ!$A$1:$F$380,3,FALSE))</f>
        <v>64</v>
      </c>
      <c r="AG1017" s="3">
        <f>IF(ISERROR(VLOOKUP($AD1017,技まとめ!$A$1:$F$380,5,FALSE)),"－",VLOOKUP($AD1017,技まとめ!$A$1:$F$380,5,FALSE))</f>
        <v>37</v>
      </c>
      <c r="AH1017" s="3" t="str">
        <f>IF($E1017=IF(ISERROR(VLOOKUP($AD1017,技まとめ!$A$1:$F$380,4,FALSE)),"－",VLOOKUP($AD1017,技まとめ!$A$1:$F$380,4,FALSE)),"一致","")</f>
        <v>一致</v>
      </c>
      <c r="AI1017" s="9" t="s">
        <v>96</v>
      </c>
      <c r="AJ1017" s="3" t="str">
        <f>IF(ISERROR(VLOOKUP($AI1017,技まとめ!$A$1:$F$380,6,FALSE)),"－",VLOOKUP($AI1017,技まとめ!$A$1:$F$380,6,FALSE))</f>
        <v>DR</v>
      </c>
      <c r="AK1017" s="3">
        <f>IF(ISERROR(VLOOKUP($AI1017,技まとめ!$A$1:$F$380,3,FALSE)),"－",VLOOKUP($AI1017,技まとめ!$A$1:$F$380,3,FALSE))</f>
        <v>52</v>
      </c>
      <c r="AL1017" s="3">
        <f>IF(ISERROR(VLOOKUP($AI1017,技まとめ!$A$1:$F$380,5,FALSE)),"－",VLOOKUP($AI1017,技まとめ!$A$1:$F$380,5,FALSE))</f>
        <v>36</v>
      </c>
      <c r="AM1017" s="3" t="str">
        <f>IF($E1017=IF(ISERROR(VLOOKUP($AI1017,技まとめ!$A$1:$F$380,4,FALSE)),"－",VLOOKUP($AI1017,技まとめ!$A$1:$F$380,4,FALSE)),"一致","")</f>
        <v>一致</v>
      </c>
      <c r="AN1017" s="9" t="s">
        <v>247</v>
      </c>
      <c r="AO1017" s="3" t="str">
        <f>IF(ISERROR(VLOOKUP($AN1017,技まとめ!$A$1:$F$380,6,FALSE)),"－",VLOOKUP($AN1017,技まとめ!$A$1:$F$380,6,FALSE))</f>
        <v>NS</v>
      </c>
      <c r="AP1017" s="3">
        <f>IF(ISERROR(VLOOKUP($AN1017,技まとめ!$A$1:$F$380,3,FALSE)),"－",VLOOKUP($AN1017,技まとめ!$A$1:$F$380,3,FALSE))</f>
        <v>72</v>
      </c>
      <c r="AQ1017" s="3">
        <f>IF(ISERROR(VLOOKUP($AN1017,技まとめ!$A$1:$F$380,5,FALSE)),"－",VLOOKUP($AN1017,技まとめ!$A$1:$F$380,5,FALSE))</f>
        <v>40</v>
      </c>
      <c r="AR1017" s="3" t="str">
        <f>IF($E1017=IF(ISERROR(VLOOKUP($AN1017,技まとめ!$A$1:$F$380,4,FALSE)),"－",VLOOKUP($AN1017,技まとめ!$A$1:$F$380,4,FALSE)),"一致","")</f>
        <v>一致</v>
      </c>
      <c r="AS1017" s="9" t="s">
        <v>2422</v>
      </c>
      <c r="AT1017" s="3" t="str">
        <f>IF(ISERROR(VLOOKUP($AS1017,技まとめ!$A$1:$F$380,6,FALSE)),"－",VLOOKUP($AS1017,技まとめ!$A$1:$F$380,6,FALSE))</f>
        <v>－</v>
      </c>
      <c r="AU1017" s="3">
        <f>IF(ISERROR(VLOOKUP($AS1017,技まとめ!$A$1:$F$380,3,FALSE)),"－",VLOOKUP($AS1017,技まとめ!$A$1:$F$380,3,FALSE))</f>
        <v>0</v>
      </c>
      <c r="AV1017" s="3">
        <f>IF(ISERROR(VLOOKUP($AS1017,技まとめ!$A$1:$F$380,5,FALSE)),"－",VLOOKUP($AS1017,技まとめ!$A$1:$F$380,5,FALSE))</f>
        <v>0</v>
      </c>
      <c r="AW1017" s="3" t="str">
        <f>IF($E1017=IF(ISERROR(VLOOKUP($AS1017,技まとめ!$A$1:$F$380,4,FALSE)),"－",VLOOKUP($AS1017,技まとめ!$A$1:$F$380,4,FALSE)),"一致","")</f>
        <v/>
      </c>
      <c r="AX1017" s="12" t="str">
        <f t="shared" si="216"/>
        <v>アストロブレイクワープドライブガニメデプロトンオフェンスプラス</v>
      </c>
      <c r="AY1017" s="12" t="str">
        <f t="shared" si="217"/>
        <v>アストロブレイクワープドライブガニメデプロトンオフェンスプラス</v>
      </c>
      <c r="AZ1017" s="12" t="str">
        <f t="shared" si="218"/>
        <v>アストロブレイクワープドライブガニメデプロトンオフェンスプラス</v>
      </c>
      <c r="BA1017" s="12" t="str">
        <f t="shared" si="219"/>
        <v>アストロブレイクワープドライブガニメデプロトンオフェンスプラス</v>
      </c>
      <c r="BB1017" s="11" t="str">
        <f t="shared" si="220"/>
        <v>NSDRNS－</v>
      </c>
      <c r="BC1017" s="11" t="str">
        <f t="shared" si="221"/>
        <v>NSDRNS－</v>
      </c>
      <c r="BD1017" s="11" t="str">
        <f t="shared" si="222"/>
        <v>NSDRNS－</v>
      </c>
      <c r="BE1017" s="11" t="str">
        <f t="shared" si="223"/>
        <v>NSDRNS－</v>
      </c>
    </row>
    <row r="1018" spans="1:57" ht="11.25" hidden="1" customHeight="1">
      <c r="A1018" s="6">
        <v>1017</v>
      </c>
      <c r="B1018" s="7" t="s">
        <v>2423</v>
      </c>
      <c r="C1018" s="8" t="s">
        <v>2424</v>
      </c>
      <c r="D1018" s="7" t="s">
        <v>72</v>
      </c>
      <c r="E1018" s="7" t="s">
        <v>95</v>
      </c>
      <c r="F1018" s="7" t="s">
        <v>128</v>
      </c>
      <c r="G1018" s="9">
        <v>119</v>
      </c>
      <c r="H1018" s="9">
        <v>115</v>
      </c>
      <c r="I1018" s="9">
        <v>73</v>
      </c>
      <c r="J1018" s="9">
        <v>59</v>
      </c>
      <c r="K1018" s="9">
        <v>59</v>
      </c>
      <c r="L1018" s="9">
        <v>50</v>
      </c>
      <c r="M1018" s="9">
        <v>52</v>
      </c>
      <c r="N1018" s="9">
        <v>54</v>
      </c>
      <c r="O1018" s="9">
        <v>52</v>
      </c>
      <c r="P1018" s="9">
        <v>38</v>
      </c>
      <c r="Q1018" s="10">
        <v>123</v>
      </c>
      <c r="R1018" s="11">
        <v>28</v>
      </c>
      <c r="S1018" s="11">
        <v>1</v>
      </c>
      <c r="T1018" s="11">
        <v>100</v>
      </c>
      <c r="U1018" s="11">
        <v>102</v>
      </c>
      <c r="V1018" s="11">
        <v>1</v>
      </c>
      <c r="W1018" s="11">
        <v>102</v>
      </c>
      <c r="X1018" s="11">
        <f t="shared" si="210"/>
        <v>457</v>
      </c>
      <c r="Y1018" s="11">
        <f t="shared" si="211"/>
        <v>5435</v>
      </c>
      <c r="Z1018" s="11">
        <f t="shared" si="212"/>
        <v>1500</v>
      </c>
      <c r="AA1018" s="11">
        <f t="shared" si="213"/>
        <v>4020</v>
      </c>
      <c r="AB1018" s="11">
        <f t="shared" si="214"/>
        <v>4020</v>
      </c>
      <c r="AC1018" s="6">
        <f t="shared" si="215"/>
        <v>4650</v>
      </c>
      <c r="AD1018" s="9" t="s">
        <v>678</v>
      </c>
      <c r="AE1018" s="3" t="str">
        <f>IF(ISERROR(VLOOKUP($AD1018,技まとめ!$A$1:$F$380,6,FALSE)),"－",VLOOKUP($AD1018,技まとめ!$A$1:$F$380,6,FALSE))</f>
        <v>BS</v>
      </c>
      <c r="AF1018" s="3">
        <f>IF(ISERROR(VLOOKUP($AD1018,技まとめ!$A$1:$F$380,3,FALSE)),"－",VLOOKUP($AD1018,技まとめ!$A$1:$F$380,3,FALSE))</f>
        <v>57</v>
      </c>
      <c r="AG1018" s="3">
        <f>IF(ISERROR(VLOOKUP($AD1018,技まとめ!$A$1:$F$380,5,FALSE)),"－",VLOOKUP($AD1018,技まとめ!$A$1:$F$380,5,FALSE))</f>
        <v>34</v>
      </c>
      <c r="AH1018" s="3" t="str">
        <f>IF($E1018=IF(ISERROR(VLOOKUP($AD1018,技まとめ!$A$1:$F$380,4,FALSE)),"－",VLOOKUP($AD1018,技まとめ!$A$1:$F$380,4,FALSE)),"一致","")</f>
        <v>一致</v>
      </c>
      <c r="AI1018" s="9" t="s">
        <v>96</v>
      </c>
      <c r="AJ1018" s="3" t="str">
        <f>IF(ISERROR(VLOOKUP($AI1018,技まとめ!$A$1:$F$380,6,FALSE)),"－",VLOOKUP($AI1018,技まとめ!$A$1:$F$380,6,FALSE))</f>
        <v>DR</v>
      </c>
      <c r="AK1018" s="3">
        <f>IF(ISERROR(VLOOKUP($AI1018,技まとめ!$A$1:$F$380,3,FALSE)),"－",VLOOKUP($AI1018,技まとめ!$A$1:$F$380,3,FALSE))</f>
        <v>52</v>
      </c>
      <c r="AL1018" s="3">
        <f>IF(ISERROR(VLOOKUP($AI1018,技まとめ!$A$1:$F$380,5,FALSE)),"－",VLOOKUP($AI1018,技まとめ!$A$1:$F$380,5,FALSE))</f>
        <v>36</v>
      </c>
      <c r="AM1018" s="3" t="str">
        <f>IF($E1018=IF(ISERROR(VLOOKUP($AI1018,技まとめ!$A$1:$F$380,4,FALSE)),"－",VLOOKUP($AI1018,技まとめ!$A$1:$F$380,4,FALSE)),"一致","")</f>
        <v>一致</v>
      </c>
      <c r="AN1018" s="9" t="s">
        <v>280</v>
      </c>
      <c r="AO1018" s="3" t="str">
        <f>IF(ISERROR(VLOOKUP($AN1018,技まとめ!$A$1:$F$380,6,FALSE)),"－",VLOOKUP($AN1018,技まとめ!$A$1:$F$380,6,FALSE))</f>
        <v>SC</v>
      </c>
      <c r="AP1018" s="3">
        <f>IF(ISERROR(VLOOKUP($AN1018,技まとめ!$A$1:$F$380,3,FALSE)),"－",VLOOKUP($AN1018,技まとめ!$A$1:$F$380,3,FALSE))</f>
        <v>98</v>
      </c>
      <c r="AQ1018" s="3">
        <f>IF(ISERROR(VLOOKUP($AN1018,技まとめ!$A$1:$F$380,5,FALSE)),"－",VLOOKUP($AN1018,技まとめ!$A$1:$F$380,5,FALSE))</f>
        <v>52</v>
      </c>
      <c r="AR1018" s="3" t="str">
        <f>IF($E1018=IF(ISERROR(VLOOKUP($AN1018,技まとめ!$A$1:$F$380,4,FALSE)),"－",VLOOKUP($AN1018,技まとめ!$A$1:$F$380,4,FALSE)),"一致","")</f>
        <v>一致</v>
      </c>
      <c r="AS1018" s="9" t="s">
        <v>482</v>
      </c>
      <c r="AT1018" s="3" t="str">
        <f>IF(ISERROR(VLOOKUP($AS1018,技まとめ!$A$1:$F$380,6,FALSE)),"－",VLOOKUP($AS1018,技まとめ!$A$1:$F$380,6,FALSE))</f>
        <v>BL</v>
      </c>
      <c r="AU1018" s="3">
        <f>IF(ISERROR(VLOOKUP($AS1018,技まとめ!$A$1:$F$380,3,FALSE)),"－",VLOOKUP($AS1018,技まとめ!$A$1:$F$380,3,FALSE))</f>
        <v>83</v>
      </c>
      <c r="AV1018" s="3">
        <f>IF(ISERROR(VLOOKUP($AS1018,技まとめ!$A$1:$F$380,5,FALSE)),"－",VLOOKUP($AS1018,技まとめ!$A$1:$F$380,5,FALSE))</f>
        <v>48</v>
      </c>
      <c r="AW1018" s="3" t="str">
        <f>IF($E1018=IF(ISERROR(VLOOKUP($AS1018,技まとめ!$A$1:$F$380,4,FALSE)),"－",VLOOKUP($AS1018,技まとめ!$A$1:$F$380,4,FALSE)),"一致","")</f>
        <v>一致</v>
      </c>
      <c r="AX1018" s="12" t="str">
        <f t="shared" si="216"/>
        <v>ダークトルネードワープドライブユニバースブラストハーヴェスト</v>
      </c>
      <c r="AY1018" s="12" t="str">
        <f t="shared" si="217"/>
        <v>ダークトルネードワープドライブユニバースブラストハーヴェスト</v>
      </c>
      <c r="AZ1018" s="12" t="str">
        <f t="shared" si="218"/>
        <v>ダークトルネードワープドライブユニバースブラストハーヴェスト</v>
      </c>
      <c r="BA1018" s="12" t="str">
        <f t="shared" si="219"/>
        <v>ダークトルネードワープドライブユニバースブラストハーヴェスト</v>
      </c>
      <c r="BB1018" s="11" t="str">
        <f t="shared" si="220"/>
        <v>BSDRSCBL</v>
      </c>
      <c r="BC1018" s="11" t="str">
        <f t="shared" si="221"/>
        <v>BSDRSCBL</v>
      </c>
      <c r="BD1018" s="11" t="str">
        <f t="shared" si="222"/>
        <v>BSDRSCBL</v>
      </c>
      <c r="BE1018" s="11" t="str">
        <f t="shared" si="223"/>
        <v>BSDRSCBL</v>
      </c>
    </row>
    <row r="1019" spans="1:57" ht="11.25" hidden="1" customHeight="1">
      <c r="A1019" s="6">
        <v>1018</v>
      </c>
      <c r="B1019" s="7" t="s">
        <v>2425</v>
      </c>
      <c r="C1019" s="8" t="s">
        <v>2426</v>
      </c>
      <c r="D1019" s="7" t="s">
        <v>72</v>
      </c>
      <c r="E1019" s="7" t="s">
        <v>102</v>
      </c>
      <c r="F1019" s="7" t="s">
        <v>74</v>
      </c>
      <c r="G1019" s="9">
        <v>124</v>
      </c>
      <c r="H1019" s="9">
        <v>128</v>
      </c>
      <c r="I1019" s="9">
        <v>70</v>
      </c>
      <c r="J1019" s="9">
        <v>70</v>
      </c>
      <c r="K1019" s="9">
        <v>57</v>
      </c>
      <c r="L1019" s="9">
        <v>60</v>
      </c>
      <c r="M1019" s="9">
        <v>60</v>
      </c>
      <c r="N1019" s="9">
        <v>51</v>
      </c>
      <c r="O1019" s="9">
        <v>50</v>
      </c>
      <c r="P1019" s="9">
        <v>20</v>
      </c>
      <c r="Q1019" s="10">
        <v>120</v>
      </c>
      <c r="R1019" s="11">
        <v>16</v>
      </c>
      <c r="S1019" s="11">
        <v>1</v>
      </c>
      <c r="T1019" s="11">
        <v>110</v>
      </c>
      <c r="U1019" s="11">
        <v>110</v>
      </c>
      <c r="V1019" s="11">
        <v>1</v>
      </c>
      <c r="W1019" s="11">
        <v>100</v>
      </c>
      <c r="X1019" s="11">
        <f t="shared" si="210"/>
        <v>458</v>
      </c>
      <c r="Y1019" s="11">
        <f t="shared" si="211"/>
        <v>5305</v>
      </c>
      <c r="Z1019" s="11">
        <f t="shared" si="212"/>
        <v>1070</v>
      </c>
      <c r="AA1019" s="11">
        <f t="shared" si="213"/>
        <v>4360</v>
      </c>
      <c r="AB1019" s="11">
        <f t="shared" si="214"/>
        <v>4360</v>
      </c>
      <c r="AC1019" s="6">
        <f t="shared" si="215"/>
        <v>4980</v>
      </c>
      <c r="AD1019" s="9" t="s">
        <v>988</v>
      </c>
      <c r="AE1019" s="3" t="str">
        <f>IF(ISERROR(VLOOKUP($AD1019,技まとめ!$A$1:$F$380,6,FALSE)),"－",VLOOKUP($AD1019,技まとめ!$A$1:$F$380,6,FALSE))</f>
        <v>CA</v>
      </c>
      <c r="AF1019" s="3">
        <f>IF(ISERROR(VLOOKUP($AD1019,技まとめ!$A$1:$F$380,3,FALSE)),"－",VLOOKUP($AD1019,技まとめ!$A$1:$F$380,3,FALSE))</f>
        <v>65</v>
      </c>
      <c r="AG1019" s="3">
        <f>IF(ISERROR(VLOOKUP($AD1019,技まとめ!$A$1:$F$380,5,FALSE)),"－",VLOOKUP($AD1019,技まとめ!$A$1:$F$380,5,FALSE))</f>
        <v>40</v>
      </c>
      <c r="AH1019" s="3" t="str">
        <f>IF($E1019=IF(ISERROR(VLOOKUP($AD1019,技まとめ!$A$1:$F$380,4,FALSE)),"－",VLOOKUP($AD1019,技まとめ!$A$1:$F$380,4,FALSE)),"一致","")</f>
        <v/>
      </c>
      <c r="AI1019" s="9" t="s">
        <v>152</v>
      </c>
      <c r="AJ1019" s="3" t="str">
        <f>IF(ISERROR(VLOOKUP($AI1019,技まとめ!$A$1:$F$380,6,FALSE)),"－",VLOOKUP($AI1019,技まとめ!$A$1:$F$380,6,FALSE))</f>
        <v>P1</v>
      </c>
      <c r="AK1019" s="3">
        <f>IF(ISERROR(VLOOKUP($AI1019,技まとめ!$A$1:$F$380,3,FALSE)),"－",VLOOKUP($AI1019,技まとめ!$A$1:$F$380,3,FALSE))</f>
        <v>88</v>
      </c>
      <c r="AL1019" s="3">
        <f>IF(ISERROR(VLOOKUP($AI1019,技まとめ!$A$1:$F$380,5,FALSE)),"－",VLOOKUP($AI1019,技まとめ!$A$1:$F$380,5,FALSE))</f>
        <v>50</v>
      </c>
      <c r="AM1019" s="3" t="str">
        <f>IF($E1019=IF(ISERROR(VLOOKUP($AI1019,技まとめ!$A$1:$F$380,4,FALSE)),"－",VLOOKUP($AI1019,技まとめ!$A$1:$F$380,4,FALSE)),"一致","")</f>
        <v>一致</v>
      </c>
      <c r="AN1019" s="9" t="s">
        <v>382</v>
      </c>
      <c r="AO1019" s="3" t="str">
        <f>IF(ISERROR(VLOOKUP($AN1019,技まとめ!$A$1:$F$380,6,FALSE)),"－",VLOOKUP($AN1019,技まとめ!$A$1:$F$380,6,FALSE))</f>
        <v>LS</v>
      </c>
      <c r="AP1019" s="3">
        <f>IF(ISERROR(VLOOKUP($AN1019,技まとめ!$A$1:$F$380,3,FALSE)),"－",VLOOKUP($AN1019,技まとめ!$A$1:$F$380,3,FALSE))</f>
        <v>103</v>
      </c>
      <c r="AQ1019" s="3">
        <f>IF(ISERROR(VLOOKUP($AN1019,技まとめ!$A$1:$F$380,5,FALSE)),"－",VLOOKUP($AN1019,技まとめ!$A$1:$F$380,5,FALSE))</f>
        <v>66</v>
      </c>
      <c r="AR1019" s="3" t="str">
        <f>IF($E1019=IF(ISERROR(VLOOKUP($AN1019,技まとめ!$A$1:$F$380,4,FALSE)),"－",VLOOKUP($AN1019,技まとめ!$A$1:$F$380,4,FALSE)),"一致","")</f>
        <v/>
      </c>
      <c r="AS1019" s="9" t="s">
        <v>247</v>
      </c>
      <c r="AT1019" s="3" t="str">
        <f>IF(ISERROR(VLOOKUP($AS1019,技まとめ!$A$1:$F$380,6,FALSE)),"－",VLOOKUP($AS1019,技まとめ!$A$1:$F$380,6,FALSE))</f>
        <v>NS</v>
      </c>
      <c r="AU1019" s="3">
        <f>IF(ISERROR(VLOOKUP($AS1019,技まとめ!$A$1:$F$380,3,FALSE)),"－",VLOOKUP($AS1019,技まとめ!$A$1:$F$380,3,FALSE))</f>
        <v>72</v>
      </c>
      <c r="AV1019" s="3">
        <f>IF(ISERROR(VLOOKUP($AS1019,技まとめ!$A$1:$F$380,5,FALSE)),"－",VLOOKUP($AS1019,技まとめ!$A$1:$F$380,5,FALSE))</f>
        <v>40</v>
      </c>
      <c r="AW1019" s="3" t="str">
        <f>IF($E1019=IF(ISERROR(VLOOKUP($AS1019,技まとめ!$A$1:$F$380,4,FALSE)),"－",VLOOKUP($AS1019,技まとめ!$A$1:$F$380,4,FALSE)),"一致","")</f>
        <v/>
      </c>
      <c r="AX1019" s="12" t="str">
        <f t="shared" si="216"/>
        <v>ワームホールドリルスマッシャーグングニルガニメデプロトン</v>
      </c>
      <c r="AY1019" s="12" t="str">
        <f t="shared" si="217"/>
        <v>ワームホールドリルスマッシャーグングニルガニメデプロトン</v>
      </c>
      <c r="AZ1019" s="12" t="str">
        <f t="shared" si="218"/>
        <v>ワームホールドリルスマッシャーグングニルガニメデプロトン</v>
      </c>
      <c r="BA1019" s="12" t="str">
        <f t="shared" si="219"/>
        <v>ワームホールドリルスマッシャーグングニルガニメデプロトン</v>
      </c>
      <c r="BB1019" s="11" t="str">
        <f t="shared" si="220"/>
        <v>CAP1LSNS</v>
      </c>
      <c r="BC1019" s="11" t="str">
        <f t="shared" si="221"/>
        <v>CAP1LSNS</v>
      </c>
      <c r="BD1019" s="11" t="str">
        <f t="shared" si="222"/>
        <v>CAP1LSNS</v>
      </c>
      <c r="BE1019" s="11" t="str">
        <f t="shared" si="223"/>
        <v>CAP1LSNS</v>
      </c>
    </row>
    <row r="1020" spans="1:57" ht="11.25" hidden="1" customHeight="1">
      <c r="A1020" s="6">
        <v>1019</v>
      </c>
      <c r="B1020" s="7" t="s">
        <v>2427</v>
      </c>
      <c r="C1020" s="8" t="s">
        <v>2428</v>
      </c>
      <c r="D1020" s="7" t="s">
        <v>72</v>
      </c>
      <c r="E1020" s="7" t="s">
        <v>102</v>
      </c>
      <c r="F1020" s="7" t="s">
        <v>82</v>
      </c>
      <c r="G1020" s="9">
        <v>107</v>
      </c>
      <c r="H1020" s="9">
        <v>115</v>
      </c>
      <c r="I1020" s="9">
        <v>59</v>
      </c>
      <c r="J1020" s="9">
        <v>53</v>
      </c>
      <c r="K1020" s="9">
        <v>64</v>
      </c>
      <c r="L1020" s="9">
        <v>52</v>
      </c>
      <c r="M1020" s="9">
        <v>64</v>
      </c>
      <c r="N1020" s="9">
        <v>60</v>
      </c>
      <c r="O1020" s="9">
        <v>60</v>
      </c>
      <c r="P1020" s="9">
        <v>17</v>
      </c>
      <c r="Q1020" s="10">
        <v>109</v>
      </c>
      <c r="R1020" s="11">
        <v>12</v>
      </c>
      <c r="S1020" s="11">
        <v>1</v>
      </c>
      <c r="T1020" s="11">
        <v>102</v>
      </c>
      <c r="U1020" s="11">
        <v>114</v>
      </c>
      <c r="V1020" s="11">
        <v>1</v>
      </c>
      <c r="W1020" s="11">
        <v>110</v>
      </c>
      <c r="X1020" s="11">
        <f t="shared" si="210"/>
        <v>449</v>
      </c>
      <c r="Y1020" s="11">
        <f t="shared" si="211"/>
        <v>4915</v>
      </c>
      <c r="Z1020" s="11">
        <f t="shared" si="212"/>
        <v>980</v>
      </c>
      <c r="AA1020" s="11">
        <f t="shared" si="213"/>
        <v>4130</v>
      </c>
      <c r="AB1020" s="11">
        <f t="shared" si="214"/>
        <v>4130</v>
      </c>
      <c r="AC1020" s="6">
        <f t="shared" si="215"/>
        <v>4690</v>
      </c>
      <c r="AD1020" s="9" t="s">
        <v>96</v>
      </c>
      <c r="AE1020" s="3" t="str">
        <f>IF(ISERROR(VLOOKUP($AD1020,技まとめ!$A$1:$F$380,6,FALSE)),"－",VLOOKUP($AD1020,技まとめ!$A$1:$F$380,6,FALSE))</f>
        <v>DR</v>
      </c>
      <c r="AF1020" s="3">
        <f>IF(ISERROR(VLOOKUP($AD1020,技まとめ!$A$1:$F$380,3,FALSE)),"－",VLOOKUP($AD1020,技まとめ!$A$1:$F$380,3,FALSE))</f>
        <v>52</v>
      </c>
      <c r="AG1020" s="3">
        <f>IF(ISERROR(VLOOKUP($AD1020,技まとめ!$A$1:$F$380,5,FALSE)),"－",VLOOKUP($AD1020,技まとめ!$A$1:$F$380,5,FALSE))</f>
        <v>36</v>
      </c>
      <c r="AH1020" s="3" t="str">
        <f>IF($E1020=IF(ISERROR(VLOOKUP($AD1020,技まとめ!$A$1:$F$380,4,FALSE)),"－",VLOOKUP($AD1020,技まとめ!$A$1:$F$380,4,FALSE)),"一致","")</f>
        <v/>
      </c>
      <c r="AI1020" s="9" t="s">
        <v>447</v>
      </c>
      <c r="AJ1020" s="3" t="str">
        <f>IF(ISERROR(VLOOKUP($AI1020,技まとめ!$A$1:$F$380,6,FALSE)),"－",VLOOKUP($AI1020,技まとめ!$A$1:$F$380,6,FALSE))</f>
        <v>BB</v>
      </c>
      <c r="AK1020" s="3">
        <f>IF(ISERROR(VLOOKUP($AI1020,技まとめ!$A$1:$F$380,3,FALSE)),"－",VLOOKUP($AI1020,技まとめ!$A$1:$F$380,3,FALSE))</f>
        <v>65</v>
      </c>
      <c r="AL1020" s="3">
        <f>IF(ISERROR(VLOOKUP($AI1020,技まとめ!$A$1:$F$380,5,FALSE)),"－",VLOOKUP($AI1020,技まとめ!$A$1:$F$380,5,FALSE))</f>
        <v>42</v>
      </c>
      <c r="AM1020" s="3" t="str">
        <f>IF($E1020=IF(ISERROR(VLOOKUP($AI1020,技まとめ!$A$1:$F$380,4,FALSE)),"－",VLOOKUP($AI1020,技まとめ!$A$1:$F$380,4,FALSE)),"一致","")</f>
        <v/>
      </c>
      <c r="AN1020" s="9" t="s">
        <v>426</v>
      </c>
      <c r="AO1020" s="3" t="str">
        <f>IF(ISERROR(VLOOKUP($AN1020,技まとめ!$A$1:$F$380,6,FALSE)),"－",VLOOKUP($AN1020,技まとめ!$A$1:$F$380,6,FALSE))</f>
        <v>NS</v>
      </c>
      <c r="AP1020" s="3">
        <f>IF(ISERROR(VLOOKUP($AN1020,技まとめ!$A$1:$F$380,3,FALSE)),"－",VLOOKUP($AN1020,技まとめ!$A$1:$F$380,3,FALSE))</f>
        <v>57</v>
      </c>
      <c r="AQ1020" s="3">
        <f>IF(ISERROR(VLOOKUP($AN1020,技まとめ!$A$1:$F$380,5,FALSE)),"－",VLOOKUP($AN1020,技まとめ!$A$1:$F$380,5,FALSE))</f>
        <v>34</v>
      </c>
      <c r="AR1020" s="3" t="str">
        <f>IF($E1020=IF(ISERROR(VLOOKUP($AN1020,技まとめ!$A$1:$F$380,4,FALSE)),"－",VLOOKUP($AN1020,技まとめ!$A$1:$F$380,4,FALSE)),"一致","")</f>
        <v>一致</v>
      </c>
      <c r="AS1020" s="9" t="s">
        <v>1070</v>
      </c>
      <c r="AT1020" s="3" t="str">
        <f>IF(ISERROR(VLOOKUP($AS1020,技まとめ!$A$1:$F$380,6,FALSE)),"－",VLOOKUP($AS1020,技まとめ!$A$1:$F$380,6,FALSE))</f>
        <v>BB</v>
      </c>
      <c r="AU1020" s="3">
        <f>IF(ISERROR(VLOOKUP($AS1020,技まとめ!$A$1:$F$380,3,FALSE)),"－",VLOOKUP($AS1020,技まとめ!$A$1:$F$380,3,FALSE))</f>
        <v>78</v>
      </c>
      <c r="AV1020" s="3">
        <f>IF(ISERROR(VLOOKUP($AS1020,技まとめ!$A$1:$F$380,5,FALSE)),"－",VLOOKUP($AS1020,技まとめ!$A$1:$F$380,5,FALSE))</f>
        <v>46</v>
      </c>
      <c r="AW1020" s="3" t="str">
        <f>IF($E1020=IF(ISERROR(VLOOKUP($AS1020,技まとめ!$A$1:$F$380,4,FALSE)),"－",VLOOKUP($AS1020,技まとめ!$A$1:$F$380,4,FALSE)),"一致","")</f>
        <v/>
      </c>
      <c r="AX1020" s="12" t="str">
        <f t="shared" si="216"/>
        <v>ワープドライブヘビーベイビーシャインドライブアステロイドベルト</v>
      </c>
      <c r="AY1020" s="12" t="str">
        <f t="shared" si="217"/>
        <v>ワープドライブヘビーベイビーシャインドライブアステロイドベルト</v>
      </c>
      <c r="AZ1020" s="12" t="str">
        <f t="shared" si="218"/>
        <v>ワープドライブヘビーベイビーシャインドライブアステロイドベルト</v>
      </c>
      <c r="BA1020" s="12" t="str">
        <f t="shared" si="219"/>
        <v>ワープドライブヘビーベイビーシャインドライブアステロイドベルト</v>
      </c>
      <c r="BB1020" s="11" t="str">
        <f t="shared" si="220"/>
        <v>DRBBNSBB</v>
      </c>
      <c r="BC1020" s="11" t="str">
        <f t="shared" si="221"/>
        <v>DRBBNSBB</v>
      </c>
      <c r="BD1020" s="11" t="str">
        <f t="shared" si="222"/>
        <v>DRBBNSBB</v>
      </c>
      <c r="BE1020" s="11" t="str">
        <f t="shared" si="223"/>
        <v>DRBBNSBB</v>
      </c>
    </row>
    <row r="1021" spans="1:57" ht="11.25" hidden="1" customHeight="1">
      <c r="A1021" s="6">
        <v>1020</v>
      </c>
      <c r="B1021" s="7" t="s">
        <v>2429</v>
      </c>
      <c r="C1021" s="8" t="s">
        <v>2430</v>
      </c>
      <c r="D1021" s="7" t="s">
        <v>650</v>
      </c>
      <c r="E1021" s="7" t="s">
        <v>95</v>
      </c>
      <c r="F1021" s="7" t="s">
        <v>82</v>
      </c>
      <c r="G1021" s="9">
        <v>121</v>
      </c>
      <c r="H1021" s="9">
        <v>134</v>
      </c>
      <c r="I1021" s="9">
        <v>58</v>
      </c>
      <c r="J1021" s="9">
        <v>57</v>
      </c>
      <c r="K1021" s="9">
        <v>63</v>
      </c>
      <c r="L1021" s="9">
        <v>54</v>
      </c>
      <c r="M1021" s="9">
        <v>66</v>
      </c>
      <c r="N1021" s="9">
        <v>54</v>
      </c>
      <c r="O1021" s="9">
        <v>54</v>
      </c>
      <c r="P1021" s="9">
        <v>25</v>
      </c>
      <c r="Q1021" s="10">
        <v>108</v>
      </c>
      <c r="R1021" s="11">
        <v>17</v>
      </c>
      <c r="S1021" s="11">
        <v>1</v>
      </c>
      <c r="T1021" s="11">
        <v>104</v>
      </c>
      <c r="U1021" s="11">
        <v>116</v>
      </c>
      <c r="V1021" s="11">
        <v>1</v>
      </c>
      <c r="W1021" s="11">
        <v>104</v>
      </c>
      <c r="X1021" s="11">
        <f t="shared" si="210"/>
        <v>451</v>
      </c>
      <c r="Y1021" s="11">
        <f t="shared" si="211"/>
        <v>4845</v>
      </c>
      <c r="Z1021" s="11">
        <f t="shared" si="212"/>
        <v>1125</v>
      </c>
      <c r="AA1021" s="11">
        <f t="shared" si="213"/>
        <v>4170</v>
      </c>
      <c r="AB1021" s="11">
        <f t="shared" si="214"/>
        <v>4170</v>
      </c>
      <c r="AC1021" s="6">
        <f t="shared" si="215"/>
        <v>4765</v>
      </c>
      <c r="AD1021" s="9" t="s">
        <v>96</v>
      </c>
      <c r="AE1021" s="3" t="str">
        <f>IF(ISERROR(VLOOKUP($AD1021,技まとめ!$A$1:$F$380,6,FALSE)),"－",VLOOKUP($AD1021,技まとめ!$A$1:$F$380,6,FALSE))</f>
        <v>DR</v>
      </c>
      <c r="AF1021" s="3">
        <f>IF(ISERROR(VLOOKUP($AD1021,技まとめ!$A$1:$F$380,3,FALSE)),"－",VLOOKUP($AD1021,技まとめ!$A$1:$F$380,3,FALSE))</f>
        <v>52</v>
      </c>
      <c r="AG1021" s="3">
        <f>IF(ISERROR(VLOOKUP($AD1021,技まとめ!$A$1:$F$380,5,FALSE)),"－",VLOOKUP($AD1021,技まとめ!$A$1:$F$380,5,FALSE))</f>
        <v>36</v>
      </c>
      <c r="AH1021" s="3" t="str">
        <f>IF($E1021=IF(ISERROR(VLOOKUP($AD1021,技まとめ!$A$1:$F$380,4,FALSE)),"－",VLOOKUP($AD1021,技まとめ!$A$1:$F$380,4,FALSE)),"一致","")</f>
        <v>一致</v>
      </c>
      <c r="AI1021" s="9" t="s">
        <v>186</v>
      </c>
      <c r="AJ1021" s="3" t="str">
        <f>IF(ISERROR(VLOOKUP($AI1021,技まとめ!$A$1:$F$380,6,FALSE)),"－",VLOOKUP($AI1021,技まとめ!$A$1:$F$380,6,FALSE))</f>
        <v>DR</v>
      </c>
      <c r="AK1021" s="3">
        <f>IF(ISERROR(VLOOKUP($AI1021,技まとめ!$A$1:$F$380,3,FALSE)),"－",VLOOKUP($AI1021,技まとめ!$A$1:$F$380,3,FALSE))</f>
        <v>27</v>
      </c>
      <c r="AL1021" s="3">
        <f>IF(ISERROR(VLOOKUP($AI1021,技まとめ!$A$1:$F$380,5,FALSE)),"－",VLOOKUP($AI1021,技まとめ!$A$1:$F$380,5,FALSE))</f>
        <v>25</v>
      </c>
      <c r="AM1021" s="3" t="str">
        <f>IF($E1021=IF(ISERROR(VLOOKUP($AI1021,技まとめ!$A$1:$F$380,4,FALSE)),"－",VLOOKUP($AI1021,技まとめ!$A$1:$F$380,4,FALSE)),"一致","")</f>
        <v/>
      </c>
      <c r="AN1021" s="9" t="s">
        <v>886</v>
      </c>
      <c r="AO1021" s="3" t="str">
        <f>IF(ISERROR(VLOOKUP($AN1021,技まとめ!$A$1:$F$380,6,FALSE)),"－",VLOOKUP($AN1021,技まとめ!$A$1:$F$380,6,FALSE))</f>
        <v>CA</v>
      </c>
      <c r="AP1021" s="3">
        <f>IF(ISERROR(VLOOKUP($AN1021,技まとめ!$A$1:$F$380,3,FALSE)),"－",VLOOKUP($AN1021,技まとめ!$A$1:$F$380,3,FALSE))</f>
        <v>58</v>
      </c>
      <c r="AQ1021" s="3">
        <f>IF(ISERROR(VLOOKUP($AN1021,技まとめ!$A$1:$F$380,5,FALSE)),"－",VLOOKUP($AN1021,技まとめ!$A$1:$F$380,5,FALSE))</f>
        <v>37</v>
      </c>
      <c r="AR1021" s="3" t="str">
        <f>IF($E1021=IF(ISERROR(VLOOKUP($AN1021,技まとめ!$A$1:$F$380,4,FALSE)),"－",VLOOKUP($AN1021,技まとめ!$A$1:$F$380,4,FALSE)),"一致","")</f>
        <v/>
      </c>
      <c r="AS1021" s="9" t="s">
        <v>152</v>
      </c>
      <c r="AT1021" s="3" t="str">
        <f>IF(ISERROR(VLOOKUP($AS1021,技まとめ!$A$1:$F$380,6,FALSE)),"－",VLOOKUP($AS1021,技まとめ!$A$1:$F$380,6,FALSE))</f>
        <v>P1</v>
      </c>
      <c r="AU1021" s="3">
        <f>IF(ISERROR(VLOOKUP($AS1021,技まとめ!$A$1:$F$380,3,FALSE)),"－",VLOOKUP($AS1021,技まとめ!$A$1:$F$380,3,FALSE))</f>
        <v>88</v>
      </c>
      <c r="AV1021" s="3">
        <f>IF(ISERROR(VLOOKUP($AS1021,技まとめ!$A$1:$F$380,5,FALSE)),"－",VLOOKUP($AS1021,技まとめ!$A$1:$F$380,5,FALSE))</f>
        <v>50</v>
      </c>
      <c r="AW1021" s="3" t="str">
        <f>IF($E1021=IF(ISERROR(VLOOKUP($AS1021,技まとめ!$A$1:$F$380,4,FALSE)),"－",VLOOKUP($AS1021,技まとめ!$A$1:$F$380,4,FALSE)),"一致","")</f>
        <v/>
      </c>
      <c r="AX1021" s="12" t="str">
        <f t="shared" si="216"/>
        <v>ワープドライブフーセンガムかえんほうしゃドリルスマッシャー</v>
      </c>
      <c r="AY1021" s="12" t="str">
        <f t="shared" si="217"/>
        <v>ワープドライブフーセンガムかえんほうしゃドリルスマッシャー</v>
      </c>
      <c r="AZ1021" s="12" t="str">
        <f t="shared" si="218"/>
        <v>ワープドライブフーセンガムかえんほうしゃドリルスマッシャー</v>
      </c>
      <c r="BA1021" s="12" t="str">
        <f t="shared" si="219"/>
        <v>ワープドライブフーセンガムかえんほうしゃドリルスマッシャー</v>
      </c>
      <c r="BB1021" s="11" t="str">
        <f t="shared" si="220"/>
        <v>DRDRCAP1</v>
      </c>
      <c r="BC1021" s="11" t="str">
        <f t="shared" si="221"/>
        <v>DRDRCAP1</v>
      </c>
      <c r="BD1021" s="11" t="str">
        <f t="shared" si="222"/>
        <v>DRDRCAP1</v>
      </c>
      <c r="BE1021" s="11" t="str">
        <f t="shared" si="223"/>
        <v>DRDRCAP1</v>
      </c>
    </row>
    <row r="1022" spans="1:57" ht="11.25" hidden="1" customHeight="1">
      <c r="A1022" s="6">
        <v>1021</v>
      </c>
      <c r="B1022" s="7" t="s">
        <v>2431</v>
      </c>
      <c r="C1022" s="8" t="s">
        <v>2432</v>
      </c>
      <c r="D1022" s="7" t="s">
        <v>72</v>
      </c>
      <c r="E1022" s="7" t="s">
        <v>81</v>
      </c>
      <c r="F1022" s="7" t="s">
        <v>82</v>
      </c>
      <c r="G1022" s="9">
        <v>103</v>
      </c>
      <c r="H1022" s="9">
        <v>112</v>
      </c>
      <c r="I1022" s="9">
        <v>62</v>
      </c>
      <c r="J1022" s="9">
        <v>65</v>
      </c>
      <c r="K1022" s="9">
        <v>58</v>
      </c>
      <c r="L1022" s="9">
        <v>60</v>
      </c>
      <c r="M1022" s="9">
        <v>59</v>
      </c>
      <c r="N1022" s="9">
        <v>56</v>
      </c>
      <c r="O1022" s="9">
        <v>55</v>
      </c>
      <c r="P1022" s="9">
        <v>6</v>
      </c>
      <c r="Q1022" s="10">
        <v>112</v>
      </c>
      <c r="R1022" s="11">
        <v>3</v>
      </c>
      <c r="S1022" s="11">
        <v>1</v>
      </c>
      <c r="T1022" s="11">
        <v>110</v>
      </c>
      <c r="U1022" s="11">
        <v>109</v>
      </c>
      <c r="V1022" s="11">
        <v>1</v>
      </c>
      <c r="W1022" s="11">
        <v>105</v>
      </c>
      <c r="X1022" s="11">
        <f t="shared" si="210"/>
        <v>441</v>
      </c>
      <c r="Y1022" s="11">
        <f t="shared" si="211"/>
        <v>5010</v>
      </c>
      <c r="Z1022" s="11">
        <f t="shared" si="212"/>
        <v>640</v>
      </c>
      <c r="AA1022" s="11">
        <f t="shared" si="213"/>
        <v>4385</v>
      </c>
      <c r="AB1022" s="11">
        <f t="shared" si="214"/>
        <v>4385</v>
      </c>
      <c r="AC1022" s="6">
        <f t="shared" si="215"/>
        <v>4940</v>
      </c>
      <c r="AD1022" s="9" t="s">
        <v>447</v>
      </c>
      <c r="AE1022" s="3" t="str">
        <f>IF(ISERROR(VLOOKUP($AD1022,技まとめ!$A$1:$F$380,6,FALSE)),"－",VLOOKUP($AD1022,技まとめ!$A$1:$F$380,6,FALSE))</f>
        <v>BB</v>
      </c>
      <c r="AF1022" s="3">
        <f>IF(ISERROR(VLOOKUP($AD1022,技まとめ!$A$1:$F$380,3,FALSE)),"－",VLOOKUP($AD1022,技まとめ!$A$1:$F$380,3,FALSE))</f>
        <v>65</v>
      </c>
      <c r="AG1022" s="3">
        <f>IF(ISERROR(VLOOKUP($AD1022,技まとめ!$A$1:$F$380,5,FALSE)),"－",VLOOKUP($AD1022,技まとめ!$A$1:$F$380,5,FALSE))</f>
        <v>42</v>
      </c>
      <c r="AH1022" s="3" t="str">
        <f>IF($E1022=IF(ISERROR(VLOOKUP($AD1022,技まとめ!$A$1:$F$380,4,FALSE)),"－",VLOOKUP($AD1022,技まとめ!$A$1:$F$380,4,FALSE)),"一致","")</f>
        <v/>
      </c>
      <c r="AI1022" s="9" t="s">
        <v>1070</v>
      </c>
      <c r="AJ1022" s="3" t="str">
        <f>IF(ISERROR(VLOOKUP($AI1022,技まとめ!$A$1:$F$380,6,FALSE)),"－",VLOOKUP($AI1022,技まとめ!$A$1:$F$380,6,FALSE))</f>
        <v>BB</v>
      </c>
      <c r="AK1022" s="3">
        <f>IF(ISERROR(VLOOKUP($AI1022,技まとめ!$A$1:$F$380,3,FALSE)),"－",VLOOKUP($AI1022,技まとめ!$A$1:$F$380,3,FALSE))</f>
        <v>78</v>
      </c>
      <c r="AL1022" s="3">
        <f>IF(ISERROR(VLOOKUP($AI1022,技まとめ!$A$1:$F$380,5,FALSE)),"－",VLOOKUP($AI1022,技まとめ!$A$1:$F$380,5,FALSE))</f>
        <v>46</v>
      </c>
      <c r="AM1022" s="3" t="str">
        <f>IF($E1022=IF(ISERROR(VLOOKUP($AI1022,技まとめ!$A$1:$F$380,4,FALSE)),"－",VLOOKUP($AI1022,技まとめ!$A$1:$F$380,4,FALSE)),"一致","")</f>
        <v/>
      </c>
      <c r="AN1022" s="9" t="s">
        <v>248</v>
      </c>
      <c r="AO1022" s="3" t="str">
        <f>IF(ISERROR(VLOOKUP($AN1022,技まとめ!$A$1:$F$380,6,FALSE)),"－",VLOOKUP($AN1022,技まとめ!$A$1:$F$380,6,FALSE))</f>
        <v>DR</v>
      </c>
      <c r="AP1022" s="3">
        <f>IF(ISERROR(VLOOKUP($AN1022,技まとめ!$A$1:$F$380,3,FALSE)),"－",VLOOKUP($AN1022,技まとめ!$A$1:$F$380,3,FALSE))</f>
        <v>53</v>
      </c>
      <c r="AQ1022" s="3">
        <f>IF(ISERROR(VLOOKUP($AN1022,技まとめ!$A$1:$F$380,5,FALSE)),"－",VLOOKUP($AN1022,技まとめ!$A$1:$F$380,5,FALSE))</f>
        <v>35</v>
      </c>
      <c r="AR1022" s="3" t="str">
        <f>IF($E1022=IF(ISERROR(VLOOKUP($AN1022,技まとめ!$A$1:$F$380,4,FALSE)),"－",VLOOKUP($AN1022,技まとめ!$A$1:$F$380,4,FALSE)),"一致","")</f>
        <v/>
      </c>
      <c r="AS1022" s="9" t="s">
        <v>162</v>
      </c>
      <c r="AT1022" s="3" t="str">
        <f>IF(ISERROR(VLOOKUP($AS1022,技まとめ!$A$1:$F$380,6,FALSE)),"－",VLOOKUP($AS1022,技まとめ!$A$1:$F$380,6,FALSE))</f>
        <v>DR</v>
      </c>
      <c r="AU1022" s="3">
        <f>IF(ISERROR(VLOOKUP($AS1022,技まとめ!$A$1:$F$380,3,FALSE)),"－",VLOOKUP($AS1022,技まとめ!$A$1:$F$380,3,FALSE))</f>
        <v>56</v>
      </c>
      <c r="AV1022" s="3">
        <f>IF(ISERROR(VLOOKUP($AS1022,技まとめ!$A$1:$F$380,5,FALSE)),"－",VLOOKUP($AS1022,技まとめ!$A$1:$F$380,5,FALSE))</f>
        <v>25</v>
      </c>
      <c r="AW1022" s="3" t="str">
        <f>IF($E1022=IF(ISERROR(VLOOKUP($AS1022,技まとめ!$A$1:$F$380,4,FALSE)),"－",VLOOKUP($AS1022,技まとめ!$A$1:$F$380,4,FALSE)),"一致","")</f>
        <v/>
      </c>
      <c r="AX1022" s="12" t="str">
        <f t="shared" si="216"/>
        <v>ヘビーベイビーアステロイドベルトたつまきどくぎりジャッジスルー</v>
      </c>
      <c r="AY1022" s="12" t="str">
        <f t="shared" si="217"/>
        <v>ヘビーベイビーアステロイドベルトたつまきどくぎりジャッジスルー</v>
      </c>
      <c r="AZ1022" s="12" t="str">
        <f t="shared" si="218"/>
        <v>ヘビーベイビーアステロイドベルトたつまきどくぎりジャッジスルー</v>
      </c>
      <c r="BA1022" s="12" t="str">
        <f t="shared" si="219"/>
        <v>ヘビーベイビーアステロイドベルトたつまきどくぎりジャッジスルー</v>
      </c>
      <c r="BB1022" s="11" t="str">
        <f t="shared" si="220"/>
        <v>BBBBDRDR</v>
      </c>
      <c r="BC1022" s="11" t="str">
        <f t="shared" si="221"/>
        <v>BBBBDRDR</v>
      </c>
      <c r="BD1022" s="11" t="str">
        <f t="shared" si="222"/>
        <v>BBBBDRDR</v>
      </c>
      <c r="BE1022" s="11" t="str">
        <f t="shared" si="223"/>
        <v>BBBBDRDR</v>
      </c>
    </row>
    <row r="1023" spans="1:57" ht="11.25" hidden="1" customHeight="1">
      <c r="A1023" s="6">
        <v>1022</v>
      </c>
      <c r="B1023" s="7" t="s">
        <v>2433</v>
      </c>
      <c r="C1023" s="8" t="s">
        <v>2434</v>
      </c>
      <c r="D1023" s="7" t="s">
        <v>72</v>
      </c>
      <c r="E1023" s="7" t="s">
        <v>73</v>
      </c>
      <c r="F1023" s="7" t="s">
        <v>82</v>
      </c>
      <c r="G1023" s="9">
        <v>118</v>
      </c>
      <c r="H1023" s="9">
        <v>104</v>
      </c>
      <c r="I1023" s="9">
        <v>70</v>
      </c>
      <c r="J1023" s="9">
        <v>64</v>
      </c>
      <c r="K1023" s="9">
        <v>54</v>
      </c>
      <c r="L1023" s="9">
        <v>52</v>
      </c>
      <c r="M1023" s="9">
        <v>57</v>
      </c>
      <c r="N1023" s="9">
        <v>61</v>
      </c>
      <c r="O1023" s="9">
        <v>64</v>
      </c>
      <c r="P1023" s="9">
        <v>12</v>
      </c>
      <c r="Q1023" s="10">
        <v>120</v>
      </c>
      <c r="R1023" s="11">
        <v>9</v>
      </c>
      <c r="S1023" s="11">
        <v>1</v>
      </c>
      <c r="T1023" s="11">
        <v>102</v>
      </c>
      <c r="U1023" s="11">
        <v>107</v>
      </c>
      <c r="V1023" s="11">
        <v>1</v>
      </c>
      <c r="W1023" s="11">
        <v>114</v>
      </c>
      <c r="X1023" s="11">
        <f t="shared" si="210"/>
        <v>454</v>
      </c>
      <c r="Y1023" s="11">
        <f t="shared" si="211"/>
        <v>5375</v>
      </c>
      <c r="Z1023" s="11">
        <f t="shared" si="212"/>
        <v>895</v>
      </c>
      <c r="AA1023" s="11">
        <f t="shared" si="213"/>
        <v>4150</v>
      </c>
      <c r="AB1023" s="11">
        <f t="shared" si="214"/>
        <v>4150</v>
      </c>
      <c r="AC1023" s="6">
        <f t="shared" si="215"/>
        <v>4695</v>
      </c>
      <c r="AD1023" s="9" t="s">
        <v>713</v>
      </c>
      <c r="AE1023" s="3" t="str">
        <f>IF(ISERROR(VLOOKUP($AD1023,技まとめ!$A$1:$F$380,6,FALSE)),"－",VLOOKUP($AD1023,技まとめ!$A$1:$F$380,6,FALSE))</f>
        <v>BB</v>
      </c>
      <c r="AF1023" s="3">
        <f>IF(ISERROR(VLOOKUP($AD1023,技まとめ!$A$1:$F$380,3,FALSE)),"－",VLOOKUP($AD1023,技まとめ!$A$1:$F$380,3,FALSE))</f>
        <v>59</v>
      </c>
      <c r="AG1023" s="3">
        <f>IF(ISERROR(VLOOKUP($AD1023,技まとめ!$A$1:$F$380,5,FALSE)),"－",VLOOKUP($AD1023,技まとめ!$A$1:$F$380,5,FALSE))</f>
        <v>38</v>
      </c>
      <c r="AH1023" s="3" t="str">
        <f>IF($E1023=IF(ISERROR(VLOOKUP($AD1023,技まとめ!$A$1:$F$380,4,FALSE)),"－",VLOOKUP($AD1023,技まとめ!$A$1:$F$380,4,FALSE)),"一致","")</f>
        <v>一致</v>
      </c>
      <c r="AI1023" s="9" t="s">
        <v>157</v>
      </c>
      <c r="AJ1023" s="3" t="str">
        <f>IF(ISERROR(VLOOKUP($AI1023,技まとめ!$A$1:$F$380,6,FALSE)),"－",VLOOKUP($AI1023,技まとめ!$A$1:$F$380,6,FALSE))</f>
        <v>BL</v>
      </c>
      <c r="AK1023" s="3">
        <f>IF(ISERROR(VLOOKUP($AI1023,技まとめ!$A$1:$F$380,3,FALSE)),"－",VLOOKUP($AI1023,技まとめ!$A$1:$F$380,3,FALSE))</f>
        <v>47</v>
      </c>
      <c r="AL1023" s="3">
        <f>IF(ISERROR(VLOOKUP($AI1023,技まとめ!$A$1:$F$380,5,FALSE)),"－",VLOOKUP($AI1023,技まとめ!$A$1:$F$380,5,FALSE))</f>
        <v>32</v>
      </c>
      <c r="AM1023" s="3" t="str">
        <f>IF($E1023=IF(ISERROR(VLOOKUP($AI1023,技まとめ!$A$1:$F$380,4,FALSE)),"－",VLOOKUP($AI1023,技まとめ!$A$1:$F$380,4,FALSE)),"一致","")</f>
        <v>一致</v>
      </c>
      <c r="AN1023" s="9" t="s">
        <v>447</v>
      </c>
      <c r="AO1023" s="3" t="str">
        <f>IF(ISERROR(VLOOKUP($AN1023,技まとめ!$A$1:$F$380,6,FALSE)),"－",VLOOKUP($AN1023,技まとめ!$A$1:$F$380,6,FALSE))</f>
        <v>BB</v>
      </c>
      <c r="AP1023" s="3">
        <f>IF(ISERROR(VLOOKUP($AN1023,技まとめ!$A$1:$F$380,3,FALSE)),"－",VLOOKUP($AN1023,技まとめ!$A$1:$F$380,3,FALSE))</f>
        <v>65</v>
      </c>
      <c r="AQ1023" s="3">
        <f>IF(ISERROR(VLOOKUP($AN1023,技まとめ!$A$1:$F$380,5,FALSE)),"－",VLOOKUP($AN1023,技まとめ!$A$1:$F$380,5,FALSE))</f>
        <v>42</v>
      </c>
      <c r="AR1023" s="3" t="str">
        <f>IF($E1023=IF(ISERROR(VLOOKUP($AN1023,技まとめ!$A$1:$F$380,4,FALSE)),"－",VLOOKUP($AN1023,技まとめ!$A$1:$F$380,4,FALSE)),"一致","")</f>
        <v>一致</v>
      </c>
      <c r="AS1023" s="9" t="s">
        <v>363</v>
      </c>
      <c r="AT1023" s="3" t="str">
        <f>IF(ISERROR(VLOOKUP($AS1023,技まとめ!$A$1:$F$380,6,FALSE)),"－",VLOOKUP($AS1023,技まとめ!$A$1:$F$380,6,FALSE))</f>
        <v>BL</v>
      </c>
      <c r="AU1023" s="3">
        <f>IF(ISERROR(VLOOKUP($AS1023,技まとめ!$A$1:$F$380,3,FALSE)),"－",VLOOKUP($AS1023,技まとめ!$A$1:$F$380,3,FALSE))</f>
        <v>102</v>
      </c>
      <c r="AV1023" s="3">
        <f>IF(ISERROR(VLOOKUP($AS1023,技まとめ!$A$1:$F$380,5,FALSE)),"－",VLOOKUP($AS1023,技まとめ!$A$1:$F$380,5,FALSE))</f>
        <v>57</v>
      </c>
      <c r="AW1023" s="3" t="str">
        <f>IF($E1023=IF(ISERROR(VLOOKUP($AS1023,技まとめ!$A$1:$F$380,4,FALSE)),"－",VLOOKUP($AS1023,技まとめ!$A$1:$F$380,4,FALSE)),"一致","")</f>
        <v/>
      </c>
      <c r="AX1023" s="12" t="str">
        <f t="shared" si="216"/>
        <v>グラビテイションアースクェイクヘビーベイビーマッドエクスプレス</v>
      </c>
      <c r="AY1023" s="12" t="str">
        <f t="shared" si="217"/>
        <v>グラビテイションアースクェイクヘビーベイビーマッドエクスプレス</v>
      </c>
      <c r="AZ1023" s="12" t="str">
        <f t="shared" si="218"/>
        <v>グラビテイションアースクェイクヘビーベイビーマッドエクスプレス</v>
      </c>
      <c r="BA1023" s="12" t="str">
        <f t="shared" si="219"/>
        <v>グラビテイションアースクェイクヘビーベイビーマッドエクスプレス</v>
      </c>
      <c r="BB1023" s="11" t="str">
        <f t="shared" si="220"/>
        <v>BBBLBBBL</v>
      </c>
      <c r="BC1023" s="11" t="str">
        <f t="shared" si="221"/>
        <v>BBBLBBBL</v>
      </c>
      <c r="BD1023" s="11" t="str">
        <f t="shared" si="222"/>
        <v>BBBLBBBL</v>
      </c>
      <c r="BE1023" s="11" t="str">
        <f t="shared" si="223"/>
        <v>BBBLBBBL</v>
      </c>
    </row>
    <row r="1024" spans="1:57" ht="11.25" hidden="1" customHeight="1">
      <c r="A1024" s="6">
        <v>1023</v>
      </c>
      <c r="B1024" s="7" t="s">
        <v>2435</v>
      </c>
      <c r="C1024" s="8" t="s">
        <v>2436</v>
      </c>
      <c r="D1024" s="7" t="s">
        <v>72</v>
      </c>
      <c r="E1024" s="7" t="s">
        <v>102</v>
      </c>
      <c r="F1024" s="7" t="s">
        <v>109</v>
      </c>
      <c r="G1024" s="9">
        <v>116</v>
      </c>
      <c r="H1024" s="9">
        <v>118</v>
      </c>
      <c r="I1024" s="9">
        <v>63</v>
      </c>
      <c r="J1024" s="9">
        <v>56</v>
      </c>
      <c r="K1024" s="9">
        <v>63</v>
      </c>
      <c r="L1024" s="9">
        <v>52</v>
      </c>
      <c r="M1024" s="9">
        <v>60</v>
      </c>
      <c r="N1024" s="9">
        <v>57</v>
      </c>
      <c r="O1024" s="9">
        <v>60</v>
      </c>
      <c r="P1024" s="9">
        <v>8</v>
      </c>
      <c r="Q1024" s="10">
        <v>113</v>
      </c>
      <c r="R1024" s="11">
        <v>2</v>
      </c>
      <c r="S1024" s="11">
        <v>1</v>
      </c>
      <c r="T1024" s="11">
        <v>102</v>
      </c>
      <c r="U1024" s="11">
        <v>110</v>
      </c>
      <c r="V1024" s="11">
        <v>1</v>
      </c>
      <c r="W1024" s="11">
        <v>110</v>
      </c>
      <c r="X1024" s="11">
        <f t="shared" si="210"/>
        <v>439</v>
      </c>
      <c r="Y1024" s="11">
        <f t="shared" si="211"/>
        <v>5075</v>
      </c>
      <c r="Z1024" s="11">
        <f t="shared" si="212"/>
        <v>630</v>
      </c>
      <c r="AA1024" s="11">
        <f t="shared" si="213"/>
        <v>4130</v>
      </c>
      <c r="AB1024" s="11">
        <f t="shared" si="214"/>
        <v>4130</v>
      </c>
      <c r="AC1024" s="6">
        <f t="shared" si="215"/>
        <v>4640</v>
      </c>
      <c r="AD1024" s="9" t="s">
        <v>392</v>
      </c>
      <c r="AE1024" s="3" t="str">
        <f>IF(ISERROR(VLOOKUP($AD1024,技まとめ!$A$1:$F$380,6,FALSE)),"－",VLOOKUP($AD1024,技まとめ!$A$1:$F$380,6,FALSE))</f>
        <v>DR</v>
      </c>
      <c r="AF1024" s="3">
        <f>IF(ISERROR(VLOOKUP($AD1024,技まとめ!$A$1:$F$380,3,FALSE)),"－",VLOOKUP($AD1024,技まとめ!$A$1:$F$380,3,FALSE))</f>
        <v>59</v>
      </c>
      <c r="AG1024" s="3">
        <f>IF(ISERROR(VLOOKUP($AD1024,技まとめ!$A$1:$F$380,5,FALSE)),"－",VLOOKUP($AD1024,技まとめ!$A$1:$F$380,5,FALSE))</f>
        <v>38</v>
      </c>
      <c r="AH1024" s="3" t="str">
        <f>IF($E1024=IF(ISERROR(VLOOKUP($AD1024,技まとめ!$A$1:$F$380,4,FALSE)),"－",VLOOKUP($AD1024,技まとめ!$A$1:$F$380,4,FALSE)),"一致","")</f>
        <v>一致</v>
      </c>
      <c r="AI1024" s="9" t="s">
        <v>590</v>
      </c>
      <c r="AJ1024" s="3" t="str">
        <f>IF(ISERROR(VLOOKUP($AI1024,技まとめ!$A$1:$F$380,6,FALSE)),"－",VLOOKUP($AI1024,技まとめ!$A$1:$F$380,6,FALSE))</f>
        <v>BL</v>
      </c>
      <c r="AK1024" s="3">
        <f>IF(ISERROR(VLOOKUP($AI1024,技まとめ!$A$1:$F$380,3,FALSE)),"－",VLOOKUP($AI1024,技まとめ!$A$1:$F$380,3,FALSE))</f>
        <v>27</v>
      </c>
      <c r="AL1024" s="3">
        <f>IF(ISERROR(VLOOKUP($AI1024,技まとめ!$A$1:$F$380,5,FALSE)),"－",VLOOKUP($AI1024,技まとめ!$A$1:$F$380,5,FALSE))</f>
        <v>25</v>
      </c>
      <c r="AM1024" s="3" t="str">
        <f>IF($E1024=IF(ISERROR(VLOOKUP($AI1024,技まとめ!$A$1:$F$380,4,FALSE)),"－",VLOOKUP($AI1024,技まとめ!$A$1:$F$380,4,FALSE)),"一致","")</f>
        <v>一致</v>
      </c>
      <c r="AN1024" s="9" t="s">
        <v>124</v>
      </c>
      <c r="AO1024" s="3" t="str">
        <f>IF(ISERROR(VLOOKUP($AN1024,技まとめ!$A$1:$F$380,6,FALSE)),"－",VLOOKUP($AN1024,技まとめ!$A$1:$F$380,6,FALSE))</f>
        <v>BL</v>
      </c>
      <c r="AP1024" s="3">
        <f>IF(ISERROR(VLOOKUP($AN1024,技まとめ!$A$1:$F$380,3,FALSE)),"－",VLOOKUP($AN1024,技まとめ!$A$1:$F$380,3,FALSE))</f>
        <v>42</v>
      </c>
      <c r="AQ1024" s="3">
        <f>IF(ISERROR(VLOOKUP($AN1024,技まとめ!$A$1:$F$380,5,FALSE)),"－",VLOOKUP($AN1024,技まとめ!$A$1:$F$380,5,FALSE))</f>
        <v>29</v>
      </c>
      <c r="AR1024" s="3" t="str">
        <f>IF($E1024=IF(ISERROR(VLOOKUP($AN1024,技まとめ!$A$1:$F$380,4,FALSE)),"－",VLOOKUP($AN1024,技まとめ!$A$1:$F$380,4,FALSE)),"一致","")</f>
        <v>一致</v>
      </c>
      <c r="AS1024" s="9" t="s">
        <v>360</v>
      </c>
      <c r="AT1024" s="3" t="str">
        <f>IF(ISERROR(VLOOKUP($AS1024,技まとめ!$A$1:$F$380,6,FALSE)),"－",VLOOKUP($AS1024,技まとめ!$A$1:$F$380,6,FALSE))</f>
        <v>LS</v>
      </c>
      <c r="AU1024" s="3">
        <f>IF(ISERROR(VLOOKUP($AS1024,技まとめ!$A$1:$F$380,3,FALSE)),"－",VLOOKUP($AS1024,技まとめ!$A$1:$F$380,3,FALSE))</f>
        <v>64</v>
      </c>
      <c r="AV1024" s="3">
        <f>IF(ISERROR(VLOOKUP($AS1024,技まとめ!$A$1:$F$380,5,FALSE)),"－",VLOOKUP($AS1024,技まとめ!$A$1:$F$380,5,FALSE))</f>
        <v>44</v>
      </c>
      <c r="AW1024" s="3" t="str">
        <f>IF($E1024=IF(ISERROR(VLOOKUP($AS1024,技まとめ!$A$1:$F$380,4,FALSE)),"－",VLOOKUP($AS1024,技まとめ!$A$1:$F$380,4,FALSE)),"一致","")</f>
        <v>一致</v>
      </c>
      <c r="AX1024" s="12" t="str">
        <f t="shared" si="216"/>
        <v>メテオシャワーフォトンフラッシュフェイクボンバーアサルトシュート</v>
      </c>
      <c r="AY1024" s="12" t="str">
        <f t="shared" si="217"/>
        <v>メテオシャワーフォトンフラッシュフェイクボンバーアサルトシュート</v>
      </c>
      <c r="AZ1024" s="12" t="str">
        <f t="shared" si="218"/>
        <v>メテオシャワーフォトンフラッシュフェイクボンバーアサルトシュート</v>
      </c>
      <c r="BA1024" s="12" t="str">
        <f t="shared" si="219"/>
        <v>メテオシャワーフォトンフラッシュフェイクボンバーアサルトシュート</v>
      </c>
      <c r="BB1024" s="11" t="str">
        <f t="shared" si="220"/>
        <v>DRBLBLLS</v>
      </c>
      <c r="BC1024" s="11" t="str">
        <f t="shared" si="221"/>
        <v>DRBLBLLS</v>
      </c>
      <c r="BD1024" s="11" t="str">
        <f t="shared" si="222"/>
        <v>DRBLBLLS</v>
      </c>
      <c r="BE1024" s="11" t="str">
        <f t="shared" si="223"/>
        <v>DRBLBLLS</v>
      </c>
    </row>
    <row r="1025" spans="1:57" ht="11.25" hidden="1" customHeight="1">
      <c r="A1025" s="6">
        <v>1024</v>
      </c>
      <c r="B1025" s="7" t="s">
        <v>2437</v>
      </c>
      <c r="C1025" s="8" t="s">
        <v>2438</v>
      </c>
      <c r="D1025" s="7" t="s">
        <v>650</v>
      </c>
      <c r="E1025" s="7" t="s">
        <v>81</v>
      </c>
      <c r="F1025" s="7" t="s">
        <v>109</v>
      </c>
      <c r="G1025" s="9">
        <v>107</v>
      </c>
      <c r="H1025" s="9">
        <v>129</v>
      </c>
      <c r="I1025" s="9">
        <v>59</v>
      </c>
      <c r="J1025" s="9">
        <v>62</v>
      </c>
      <c r="K1025" s="9">
        <v>58</v>
      </c>
      <c r="L1025" s="9">
        <v>56</v>
      </c>
      <c r="M1025" s="9">
        <v>65</v>
      </c>
      <c r="N1025" s="9">
        <v>53</v>
      </c>
      <c r="O1025" s="9">
        <v>56</v>
      </c>
      <c r="P1025" s="9">
        <v>19</v>
      </c>
      <c r="Q1025" s="10">
        <v>109</v>
      </c>
      <c r="R1025" s="11">
        <v>10</v>
      </c>
      <c r="S1025" s="11">
        <v>1</v>
      </c>
      <c r="T1025" s="11">
        <v>106</v>
      </c>
      <c r="U1025" s="11">
        <v>115</v>
      </c>
      <c r="V1025" s="11">
        <v>1</v>
      </c>
      <c r="W1025" s="11">
        <v>106</v>
      </c>
      <c r="X1025" s="11">
        <f t="shared" si="210"/>
        <v>448</v>
      </c>
      <c r="Y1025" s="11">
        <f t="shared" si="211"/>
        <v>4895</v>
      </c>
      <c r="Z1025" s="11">
        <f t="shared" si="212"/>
        <v>890</v>
      </c>
      <c r="AA1025" s="11">
        <f t="shared" si="213"/>
        <v>4250</v>
      </c>
      <c r="AB1025" s="11">
        <f t="shared" si="214"/>
        <v>4250</v>
      </c>
      <c r="AC1025" s="6">
        <f t="shared" si="215"/>
        <v>4820</v>
      </c>
      <c r="AD1025" s="9" t="s">
        <v>259</v>
      </c>
      <c r="AE1025" s="3" t="str">
        <f>IF(ISERROR(VLOOKUP($AD1025,技まとめ!$A$1:$F$380,6,FALSE)),"－",VLOOKUP($AD1025,技まとめ!$A$1:$F$380,6,FALSE))</f>
        <v>NS</v>
      </c>
      <c r="AF1025" s="3">
        <f>IF(ISERROR(VLOOKUP($AD1025,技まとめ!$A$1:$F$380,3,FALSE)),"－",VLOOKUP($AD1025,技まとめ!$A$1:$F$380,3,FALSE))</f>
        <v>64</v>
      </c>
      <c r="AG1025" s="3">
        <f>IF(ISERROR(VLOOKUP($AD1025,技まとめ!$A$1:$F$380,5,FALSE)),"－",VLOOKUP($AD1025,技まとめ!$A$1:$F$380,5,FALSE))</f>
        <v>37</v>
      </c>
      <c r="AH1025" s="3" t="str">
        <f>IF($E1025=IF(ISERROR(VLOOKUP($AD1025,技まとめ!$A$1:$F$380,4,FALSE)),"－",VLOOKUP($AD1025,技まとめ!$A$1:$F$380,4,FALSE)),"一致","")</f>
        <v/>
      </c>
      <c r="AI1025" s="9" t="s">
        <v>392</v>
      </c>
      <c r="AJ1025" s="3" t="str">
        <f>IF(ISERROR(VLOOKUP($AI1025,技まとめ!$A$1:$F$380,6,FALSE)),"－",VLOOKUP($AI1025,技まとめ!$A$1:$F$380,6,FALSE))</f>
        <v>DR</v>
      </c>
      <c r="AK1025" s="3">
        <f>IF(ISERROR(VLOOKUP($AI1025,技まとめ!$A$1:$F$380,3,FALSE)),"－",VLOOKUP($AI1025,技まとめ!$A$1:$F$380,3,FALSE))</f>
        <v>59</v>
      </c>
      <c r="AL1025" s="3">
        <f>IF(ISERROR(VLOOKUP($AI1025,技まとめ!$A$1:$F$380,5,FALSE)),"－",VLOOKUP($AI1025,技まとめ!$A$1:$F$380,5,FALSE))</f>
        <v>38</v>
      </c>
      <c r="AM1025" s="3" t="str">
        <f>IF($E1025=IF(ISERROR(VLOOKUP($AI1025,技まとめ!$A$1:$F$380,4,FALSE)),"－",VLOOKUP($AI1025,技まとめ!$A$1:$F$380,4,FALSE)),"一致","")</f>
        <v/>
      </c>
      <c r="AN1025" s="9" t="s">
        <v>369</v>
      </c>
      <c r="AO1025" s="3" t="str">
        <f>IF(ISERROR(VLOOKUP($AN1025,技まとめ!$A$1:$F$380,6,FALSE)),"－",VLOOKUP($AN1025,技まとめ!$A$1:$F$380,6,FALSE))</f>
        <v>NS</v>
      </c>
      <c r="AP1025" s="3">
        <f>IF(ISERROR(VLOOKUP($AN1025,技まとめ!$A$1:$F$380,3,FALSE)),"－",VLOOKUP($AN1025,技まとめ!$A$1:$F$380,3,FALSE))</f>
        <v>90</v>
      </c>
      <c r="AQ1025" s="3">
        <f>IF(ISERROR(VLOOKUP($AN1025,技まとめ!$A$1:$F$380,5,FALSE)),"－",VLOOKUP($AN1025,技まとめ!$A$1:$F$380,5,FALSE))</f>
        <v>49</v>
      </c>
      <c r="AR1025" s="3" t="str">
        <f>IF($E1025=IF(ISERROR(VLOOKUP($AN1025,技まとめ!$A$1:$F$380,4,FALSE)),"－",VLOOKUP($AN1025,技まとめ!$A$1:$F$380,4,FALSE)),"一致","")</f>
        <v/>
      </c>
      <c r="AS1025" s="9" t="s">
        <v>334</v>
      </c>
      <c r="AT1025" s="3" t="str">
        <f>IF(ISERROR(VLOOKUP($AS1025,技まとめ!$A$1:$F$380,6,FALSE)),"－",VLOOKUP($AS1025,技まとめ!$A$1:$F$380,6,FALSE))</f>
        <v>DR</v>
      </c>
      <c r="AU1025" s="3">
        <f>IF(ISERROR(VLOOKUP($AS1025,技まとめ!$A$1:$F$380,3,FALSE)),"－",VLOOKUP($AS1025,技まとめ!$A$1:$F$380,3,FALSE))</f>
        <v>86</v>
      </c>
      <c r="AV1025" s="3">
        <f>IF(ISERROR(VLOOKUP($AS1025,技まとめ!$A$1:$F$380,5,FALSE)),"－",VLOOKUP($AS1025,技まとめ!$A$1:$F$380,5,FALSE))</f>
        <v>49</v>
      </c>
      <c r="AW1025" s="3" t="str">
        <f>IF($E1025=IF(ISERROR(VLOOKUP($AS1025,技まとめ!$A$1:$F$380,4,FALSE)),"－",VLOOKUP($AS1025,技まとめ!$A$1:$F$380,4,FALSE)),"一致","")</f>
        <v/>
      </c>
      <c r="AX1025" s="12" t="str">
        <f t="shared" si="216"/>
        <v>アストロブレイクメテオシャワースリングショットサザンクロスカット</v>
      </c>
      <c r="AY1025" s="12" t="str">
        <f t="shared" si="217"/>
        <v>アストロブレイクメテオシャワースリングショットサザンクロスカット</v>
      </c>
      <c r="AZ1025" s="12" t="str">
        <f t="shared" si="218"/>
        <v>アストロブレイクメテオシャワースリングショットサザンクロスカット</v>
      </c>
      <c r="BA1025" s="12" t="str">
        <f t="shared" si="219"/>
        <v>アストロブレイクメテオシャワースリングショットサザンクロスカット</v>
      </c>
      <c r="BB1025" s="11" t="str">
        <f t="shared" si="220"/>
        <v>NSDRNSDR</v>
      </c>
      <c r="BC1025" s="11" t="str">
        <f t="shared" si="221"/>
        <v>NSDRNSDR</v>
      </c>
      <c r="BD1025" s="11" t="str">
        <f t="shared" si="222"/>
        <v>NSDRNSDR</v>
      </c>
      <c r="BE1025" s="11" t="str">
        <f t="shared" si="223"/>
        <v>NSDRNSDR</v>
      </c>
    </row>
    <row r="1026" spans="1:57" ht="11.25" hidden="1" customHeight="1">
      <c r="A1026" s="6">
        <v>1025</v>
      </c>
      <c r="B1026" s="7" t="s">
        <v>2439</v>
      </c>
      <c r="C1026" s="8" t="s">
        <v>2440</v>
      </c>
      <c r="D1026" s="7" t="s">
        <v>72</v>
      </c>
      <c r="E1026" s="7" t="s">
        <v>95</v>
      </c>
      <c r="F1026" s="7" t="s">
        <v>109</v>
      </c>
      <c r="G1026" s="9">
        <v>119</v>
      </c>
      <c r="H1026" s="9">
        <v>117</v>
      </c>
      <c r="I1026" s="9">
        <v>53</v>
      </c>
      <c r="J1026" s="9">
        <v>68</v>
      </c>
      <c r="K1026" s="9">
        <v>70</v>
      </c>
      <c r="L1026" s="9">
        <v>63</v>
      </c>
      <c r="M1026" s="9">
        <v>59</v>
      </c>
      <c r="N1026" s="9">
        <v>61</v>
      </c>
      <c r="O1026" s="9">
        <v>52</v>
      </c>
      <c r="P1026" s="9">
        <v>9</v>
      </c>
      <c r="Q1026" s="10">
        <v>103</v>
      </c>
      <c r="R1026" s="11">
        <v>26</v>
      </c>
      <c r="S1026" s="11">
        <v>1</v>
      </c>
      <c r="T1026" s="11">
        <v>113</v>
      </c>
      <c r="U1026" s="11">
        <v>109</v>
      </c>
      <c r="V1026" s="11">
        <v>1</v>
      </c>
      <c r="W1026" s="11">
        <v>102</v>
      </c>
      <c r="X1026" s="11">
        <f t="shared" si="210"/>
        <v>455</v>
      </c>
      <c r="Y1026" s="11">
        <f t="shared" si="211"/>
        <v>4635</v>
      </c>
      <c r="Z1026" s="11">
        <f t="shared" si="212"/>
        <v>1430</v>
      </c>
      <c r="AA1026" s="11">
        <f t="shared" si="213"/>
        <v>4475</v>
      </c>
      <c r="AB1026" s="11">
        <f t="shared" si="214"/>
        <v>4475</v>
      </c>
      <c r="AC1026" s="6">
        <f t="shared" si="215"/>
        <v>5160</v>
      </c>
      <c r="AD1026" s="9" t="s">
        <v>392</v>
      </c>
      <c r="AE1026" s="3" t="str">
        <f>IF(ISERROR(VLOOKUP($AD1026,技まとめ!$A$1:$F$380,6,FALSE)),"－",VLOOKUP($AD1026,技まとめ!$A$1:$F$380,6,FALSE))</f>
        <v>DR</v>
      </c>
      <c r="AF1026" s="3">
        <f>IF(ISERROR(VLOOKUP($AD1026,技まとめ!$A$1:$F$380,3,FALSE)),"－",VLOOKUP($AD1026,技まとめ!$A$1:$F$380,3,FALSE))</f>
        <v>59</v>
      </c>
      <c r="AG1026" s="3">
        <f>IF(ISERROR(VLOOKUP($AD1026,技まとめ!$A$1:$F$380,5,FALSE)),"－",VLOOKUP($AD1026,技まとめ!$A$1:$F$380,5,FALSE))</f>
        <v>38</v>
      </c>
      <c r="AH1026" s="3" t="str">
        <f>IF($E1026=IF(ISERROR(VLOOKUP($AD1026,技まとめ!$A$1:$F$380,4,FALSE)),"－",VLOOKUP($AD1026,技まとめ!$A$1:$F$380,4,FALSE)),"一致","")</f>
        <v/>
      </c>
      <c r="AI1026" s="9" t="s">
        <v>590</v>
      </c>
      <c r="AJ1026" s="3" t="str">
        <f>IF(ISERROR(VLOOKUP($AI1026,技まとめ!$A$1:$F$380,6,FALSE)),"－",VLOOKUP($AI1026,技まとめ!$A$1:$F$380,6,FALSE))</f>
        <v>BL</v>
      </c>
      <c r="AK1026" s="3">
        <f>IF(ISERROR(VLOOKUP($AI1026,技まとめ!$A$1:$F$380,3,FALSE)),"－",VLOOKUP($AI1026,技まとめ!$A$1:$F$380,3,FALSE))</f>
        <v>27</v>
      </c>
      <c r="AL1026" s="3">
        <f>IF(ISERROR(VLOOKUP($AI1026,技まとめ!$A$1:$F$380,5,FALSE)),"－",VLOOKUP($AI1026,技まとめ!$A$1:$F$380,5,FALSE))</f>
        <v>25</v>
      </c>
      <c r="AM1026" s="3" t="str">
        <f>IF($E1026=IF(ISERROR(VLOOKUP($AI1026,技まとめ!$A$1:$F$380,4,FALSE)),"－",VLOOKUP($AI1026,技まとめ!$A$1:$F$380,4,FALSE)),"一致","")</f>
        <v/>
      </c>
      <c r="AN1026" s="9" t="s">
        <v>247</v>
      </c>
      <c r="AO1026" s="3" t="str">
        <f>IF(ISERROR(VLOOKUP($AN1026,技まとめ!$A$1:$F$380,6,FALSE)),"－",VLOOKUP($AN1026,技まとめ!$A$1:$F$380,6,FALSE))</f>
        <v>NS</v>
      </c>
      <c r="AP1026" s="3">
        <f>IF(ISERROR(VLOOKUP($AN1026,技まとめ!$A$1:$F$380,3,FALSE)),"－",VLOOKUP($AN1026,技まとめ!$A$1:$F$380,3,FALSE))</f>
        <v>72</v>
      </c>
      <c r="AQ1026" s="3">
        <f>IF(ISERROR(VLOOKUP($AN1026,技まとめ!$A$1:$F$380,5,FALSE)),"－",VLOOKUP($AN1026,技まとめ!$A$1:$F$380,5,FALSE))</f>
        <v>40</v>
      </c>
      <c r="AR1026" s="3" t="str">
        <f>IF($E1026=IF(ISERROR(VLOOKUP($AN1026,技まとめ!$A$1:$F$380,4,FALSE)),"－",VLOOKUP($AN1026,技まとめ!$A$1:$F$380,4,FALSE)),"一致","")</f>
        <v>一致</v>
      </c>
      <c r="AS1026" s="9" t="s">
        <v>280</v>
      </c>
      <c r="AT1026" s="3" t="str">
        <f>IF(ISERROR(VLOOKUP($AS1026,技まとめ!$A$1:$F$380,6,FALSE)),"－",VLOOKUP($AS1026,技まとめ!$A$1:$F$380,6,FALSE))</f>
        <v>SC</v>
      </c>
      <c r="AU1026" s="3">
        <f>IF(ISERROR(VLOOKUP($AS1026,技まとめ!$A$1:$F$380,3,FALSE)),"－",VLOOKUP($AS1026,技まとめ!$A$1:$F$380,3,FALSE))</f>
        <v>98</v>
      </c>
      <c r="AV1026" s="3">
        <f>IF(ISERROR(VLOOKUP($AS1026,技まとめ!$A$1:$F$380,5,FALSE)),"－",VLOOKUP($AS1026,技まとめ!$A$1:$F$380,5,FALSE))</f>
        <v>52</v>
      </c>
      <c r="AW1026" s="3" t="str">
        <f>IF($E1026=IF(ISERROR(VLOOKUP($AS1026,技まとめ!$A$1:$F$380,4,FALSE)),"－",VLOOKUP($AS1026,技まとめ!$A$1:$F$380,4,FALSE)),"一致","")</f>
        <v>一致</v>
      </c>
      <c r="AX1026" s="12" t="str">
        <f t="shared" si="216"/>
        <v>メテオシャワーフォトンフラッシュガニメデプロトンユニバースブラスト</v>
      </c>
      <c r="AY1026" s="12" t="str">
        <f t="shared" si="217"/>
        <v>メテオシャワーフォトンフラッシュガニメデプロトンユニバースブラスト</v>
      </c>
      <c r="AZ1026" s="12" t="str">
        <f t="shared" si="218"/>
        <v>メテオシャワーフォトンフラッシュガニメデプロトンユニバースブラスト</v>
      </c>
      <c r="BA1026" s="12" t="str">
        <f t="shared" si="219"/>
        <v>メテオシャワーフォトンフラッシュガニメデプロトンユニバースブラスト</v>
      </c>
      <c r="BB1026" s="11" t="str">
        <f t="shared" si="220"/>
        <v>DRBLNSSC</v>
      </c>
      <c r="BC1026" s="11" t="str">
        <f t="shared" si="221"/>
        <v>DRBLNSSC</v>
      </c>
      <c r="BD1026" s="11" t="str">
        <f t="shared" si="222"/>
        <v>DRBLNSSC</v>
      </c>
      <c r="BE1026" s="11" t="str">
        <f t="shared" si="223"/>
        <v>DRBLNSSC</v>
      </c>
    </row>
    <row r="1027" spans="1:57" ht="11.25" hidden="1" customHeight="1">
      <c r="A1027" s="6">
        <v>1026</v>
      </c>
      <c r="B1027" s="7" t="s">
        <v>2441</v>
      </c>
      <c r="C1027" s="8" t="s">
        <v>2442</v>
      </c>
      <c r="D1027" s="7" t="s">
        <v>650</v>
      </c>
      <c r="E1027" s="7" t="s">
        <v>81</v>
      </c>
      <c r="F1027" s="7" t="s">
        <v>128</v>
      </c>
      <c r="G1027" s="9">
        <v>112</v>
      </c>
      <c r="H1027" s="9">
        <v>132</v>
      </c>
      <c r="I1027" s="9">
        <v>67</v>
      </c>
      <c r="J1027" s="9">
        <v>53</v>
      </c>
      <c r="K1027" s="9">
        <v>61</v>
      </c>
      <c r="L1027" s="9">
        <v>52</v>
      </c>
      <c r="M1027" s="9">
        <v>64</v>
      </c>
      <c r="N1027" s="9">
        <v>53</v>
      </c>
      <c r="O1027" s="9">
        <v>53</v>
      </c>
      <c r="P1027" s="9">
        <v>37</v>
      </c>
      <c r="Q1027" s="10">
        <v>117</v>
      </c>
      <c r="R1027" s="11">
        <v>22</v>
      </c>
      <c r="S1027" s="11">
        <v>1</v>
      </c>
      <c r="T1027" s="11">
        <v>102</v>
      </c>
      <c r="U1027" s="11">
        <v>114</v>
      </c>
      <c r="V1027" s="11">
        <v>1</v>
      </c>
      <c r="W1027" s="11">
        <v>103</v>
      </c>
      <c r="X1027" s="11">
        <f t="shared" ref="X1027:X1090" si="224">SUM(Q1027:W1027)</f>
        <v>460</v>
      </c>
      <c r="Y1027" s="11">
        <f t="shared" ref="Y1027:Y1090" si="225">Q1027*40+V1027*5+W1027*5</f>
        <v>5200</v>
      </c>
      <c r="Z1027" s="11">
        <f t="shared" ref="Z1027:Z1090" si="226">R1027*35+S1027*5+V1027*5+W1027*5</f>
        <v>1295</v>
      </c>
      <c r="AA1027" s="11">
        <f t="shared" ref="AA1027:AA1090" si="227">T1027*35+S1027*5+V1027*5+W1027*5</f>
        <v>4095</v>
      </c>
      <c r="AB1027" s="11">
        <f t="shared" ref="AB1027:AB1090" si="228">T1027*35+V1027*10+W1027*5</f>
        <v>4095</v>
      </c>
      <c r="AC1027" s="6">
        <f t="shared" ref="AC1027:AC1090" si="229">T1027*40+R1027*5+W1027*5</f>
        <v>4705</v>
      </c>
      <c r="AD1027" s="9" t="s">
        <v>540</v>
      </c>
      <c r="AE1027" s="3" t="str">
        <f>IF(ISERROR(VLOOKUP($AD1027,技まとめ!$A$1:$F$380,6,FALSE)),"－",VLOOKUP($AD1027,技まとめ!$A$1:$F$380,6,FALSE))</f>
        <v>BS</v>
      </c>
      <c r="AF1027" s="3">
        <f>IF(ISERROR(VLOOKUP($AD1027,技まとめ!$A$1:$F$380,3,FALSE)),"－",VLOOKUP($AD1027,技まとめ!$A$1:$F$380,3,FALSE))</f>
        <v>51</v>
      </c>
      <c r="AG1027" s="3">
        <f>IF(ISERROR(VLOOKUP($AD1027,技まとめ!$A$1:$F$380,5,FALSE)),"－",VLOOKUP($AD1027,技まとめ!$A$1:$F$380,5,FALSE))</f>
        <v>31</v>
      </c>
      <c r="AH1027" s="3" t="str">
        <f>IF($E1027=IF(ISERROR(VLOOKUP($AD1027,技まとめ!$A$1:$F$380,4,FALSE)),"－",VLOOKUP($AD1027,技まとめ!$A$1:$F$380,4,FALSE)),"一致","")</f>
        <v>一致</v>
      </c>
      <c r="AI1027" s="9" t="s">
        <v>392</v>
      </c>
      <c r="AJ1027" s="3" t="str">
        <f>IF(ISERROR(VLOOKUP($AI1027,技まとめ!$A$1:$F$380,6,FALSE)),"－",VLOOKUP($AI1027,技まとめ!$A$1:$F$380,6,FALSE))</f>
        <v>DR</v>
      </c>
      <c r="AK1027" s="3">
        <f>IF(ISERROR(VLOOKUP($AI1027,技まとめ!$A$1:$F$380,3,FALSE)),"－",VLOOKUP($AI1027,技まとめ!$A$1:$F$380,3,FALSE))</f>
        <v>59</v>
      </c>
      <c r="AL1027" s="3">
        <f>IF(ISERROR(VLOOKUP($AI1027,技まとめ!$A$1:$F$380,5,FALSE)),"－",VLOOKUP($AI1027,技まとめ!$A$1:$F$380,5,FALSE))</f>
        <v>38</v>
      </c>
      <c r="AM1027" s="3" t="str">
        <f>IF($E1027=IF(ISERROR(VLOOKUP($AI1027,技まとめ!$A$1:$F$380,4,FALSE)),"－",VLOOKUP($AI1027,技まとめ!$A$1:$F$380,4,FALSE)),"一致","")</f>
        <v/>
      </c>
      <c r="AN1027" s="9" t="s">
        <v>372</v>
      </c>
      <c r="AO1027" s="3" t="str">
        <f>IF(ISERROR(VLOOKUP($AN1027,技まとめ!$A$1:$F$380,6,FALSE)),"－",VLOOKUP($AN1027,技まとめ!$A$1:$F$380,6,FALSE))</f>
        <v>NS</v>
      </c>
      <c r="AP1027" s="3">
        <f>IF(ISERROR(VLOOKUP($AN1027,技まとめ!$A$1:$F$380,3,FALSE)),"－",VLOOKUP($AN1027,技まとめ!$A$1:$F$380,3,FALSE))</f>
        <v>75</v>
      </c>
      <c r="AQ1027" s="3">
        <f>IF(ISERROR(VLOOKUP($AN1027,技まとめ!$A$1:$F$380,5,FALSE)),"－",VLOOKUP($AN1027,技まとめ!$A$1:$F$380,5,FALSE))</f>
        <v>43</v>
      </c>
      <c r="AR1027" s="3" t="str">
        <f>IF($E1027=IF(ISERROR(VLOOKUP($AN1027,技まとめ!$A$1:$F$380,4,FALSE)),"－",VLOOKUP($AN1027,技まとめ!$A$1:$F$380,4,FALSE)),"一致","")</f>
        <v/>
      </c>
      <c r="AS1027" s="9" t="s">
        <v>382</v>
      </c>
      <c r="AT1027" s="3" t="str">
        <f>IF(ISERROR(VLOOKUP($AS1027,技まとめ!$A$1:$F$380,6,FALSE)),"－",VLOOKUP($AS1027,技まとめ!$A$1:$F$380,6,FALSE))</f>
        <v>LS</v>
      </c>
      <c r="AU1027" s="3">
        <f>IF(ISERROR(VLOOKUP($AS1027,技まとめ!$A$1:$F$380,3,FALSE)),"－",VLOOKUP($AS1027,技まとめ!$A$1:$F$380,3,FALSE))</f>
        <v>103</v>
      </c>
      <c r="AV1027" s="3">
        <f>IF(ISERROR(VLOOKUP($AS1027,技まとめ!$A$1:$F$380,5,FALSE)),"－",VLOOKUP($AS1027,技まとめ!$A$1:$F$380,5,FALSE))</f>
        <v>66</v>
      </c>
      <c r="AW1027" s="3" t="str">
        <f>IF($E1027=IF(ISERROR(VLOOKUP($AS1027,技まとめ!$A$1:$F$380,4,FALSE)),"－",VLOOKUP($AS1027,技まとめ!$A$1:$F$380,4,FALSE)),"一致","")</f>
        <v>一致</v>
      </c>
      <c r="AX1027" s="12" t="str">
        <f t="shared" ref="AX1027:AX1090" si="230">AD1027&amp;AI1027&amp;AN1027&amp;AS1027</f>
        <v>バックトルネードメテオシャワーガンショットグングニル</v>
      </c>
      <c r="AY1027" s="12" t="str">
        <f t="shared" ref="AY1027:AY1090" si="231">AD1027&amp;AI1027&amp;AN1027&amp;AS1027</f>
        <v>バックトルネードメテオシャワーガンショットグングニル</v>
      </c>
      <c r="AZ1027" s="12" t="str">
        <f t="shared" ref="AZ1027:AZ1090" si="232">AD1027&amp;AI1027&amp;AN1027&amp;AS1027</f>
        <v>バックトルネードメテオシャワーガンショットグングニル</v>
      </c>
      <c r="BA1027" s="12" t="str">
        <f t="shared" ref="BA1027:BA1090" si="233">AD1027&amp;AI1027&amp;AN1027&amp;AS1027</f>
        <v>バックトルネードメテオシャワーガンショットグングニル</v>
      </c>
      <c r="BB1027" s="11" t="str">
        <f t="shared" ref="BB1027:BB1090" si="234">AE1027&amp;AJ1027&amp;AO1027&amp;AT1027</f>
        <v>BSDRNSLS</v>
      </c>
      <c r="BC1027" s="11" t="str">
        <f t="shared" ref="BC1027:BC1090" si="235">AE1027&amp;AJ1027&amp;AO1027&amp;AT1027</f>
        <v>BSDRNSLS</v>
      </c>
      <c r="BD1027" s="11" t="str">
        <f t="shared" ref="BD1027:BD1090" si="236">AE1027&amp;AJ1027&amp;AO1027&amp;AT1027</f>
        <v>BSDRNSLS</v>
      </c>
      <c r="BE1027" s="11" t="str">
        <f t="shared" ref="BE1027:BE1090" si="237">AE1027&amp;AJ1027&amp;AO1027&amp;AT1027</f>
        <v>BSDRNSLS</v>
      </c>
    </row>
    <row r="1028" spans="1:57" ht="11.25" hidden="1" customHeight="1">
      <c r="A1028" s="6">
        <v>1027</v>
      </c>
      <c r="B1028" s="7" t="s">
        <v>2443</v>
      </c>
      <c r="C1028" s="8" t="s">
        <v>2444</v>
      </c>
      <c r="D1028" s="7" t="s">
        <v>72</v>
      </c>
      <c r="E1028" s="7" t="s">
        <v>81</v>
      </c>
      <c r="F1028" s="7" t="s">
        <v>128</v>
      </c>
      <c r="G1028" s="9">
        <v>114</v>
      </c>
      <c r="H1028" s="9">
        <v>116</v>
      </c>
      <c r="I1028" s="9">
        <v>63</v>
      </c>
      <c r="J1028" s="9">
        <v>60</v>
      </c>
      <c r="K1028" s="9">
        <v>71</v>
      </c>
      <c r="L1028" s="9">
        <v>54</v>
      </c>
      <c r="M1028" s="9">
        <v>67</v>
      </c>
      <c r="N1028" s="9">
        <v>55</v>
      </c>
      <c r="O1028" s="9">
        <v>59</v>
      </c>
      <c r="P1028" s="9">
        <v>5</v>
      </c>
      <c r="Q1028" s="10">
        <v>113</v>
      </c>
      <c r="R1028" s="11">
        <v>9</v>
      </c>
      <c r="S1028" s="11">
        <v>1</v>
      </c>
      <c r="T1028" s="11">
        <v>104</v>
      </c>
      <c r="U1028" s="11">
        <v>117</v>
      </c>
      <c r="V1028" s="11">
        <v>1</v>
      </c>
      <c r="W1028" s="11">
        <v>109</v>
      </c>
      <c r="X1028" s="11">
        <f t="shared" si="224"/>
        <v>454</v>
      </c>
      <c r="Y1028" s="11">
        <f t="shared" si="225"/>
        <v>5070</v>
      </c>
      <c r="Z1028" s="11">
        <f t="shared" si="226"/>
        <v>870</v>
      </c>
      <c r="AA1028" s="11">
        <f t="shared" si="227"/>
        <v>4195</v>
      </c>
      <c r="AB1028" s="11">
        <f t="shared" si="228"/>
        <v>4195</v>
      </c>
      <c r="AC1028" s="6">
        <f t="shared" si="229"/>
        <v>4750</v>
      </c>
      <c r="AD1028" s="9" t="s">
        <v>513</v>
      </c>
      <c r="AE1028" s="3" t="str">
        <f>IF(ISERROR(VLOOKUP($AD1028,技まとめ!$A$1:$F$380,6,FALSE)),"－",VLOOKUP($AD1028,技まとめ!$A$1:$F$380,6,FALSE))</f>
        <v>NS</v>
      </c>
      <c r="AF1028" s="3">
        <f>IF(ISERROR(VLOOKUP($AD1028,技まとめ!$A$1:$F$380,3,FALSE)),"－",VLOOKUP($AD1028,技まとめ!$A$1:$F$380,3,FALSE))</f>
        <v>114</v>
      </c>
      <c r="AG1028" s="3">
        <f>IF(ISERROR(VLOOKUP($AD1028,技まとめ!$A$1:$F$380,5,FALSE)),"－",VLOOKUP($AD1028,技まとめ!$A$1:$F$380,5,FALSE))</f>
        <v>61</v>
      </c>
      <c r="AH1028" s="3" t="str">
        <f>IF($E1028=IF(ISERROR(VLOOKUP($AD1028,技まとめ!$A$1:$F$380,4,FALSE)),"－",VLOOKUP($AD1028,技まとめ!$A$1:$F$380,4,FALSE)),"一致","")</f>
        <v/>
      </c>
      <c r="AI1028" s="9" t="s">
        <v>96</v>
      </c>
      <c r="AJ1028" s="3" t="str">
        <f>IF(ISERROR(VLOOKUP($AI1028,技まとめ!$A$1:$F$380,6,FALSE)),"－",VLOOKUP($AI1028,技まとめ!$A$1:$F$380,6,FALSE))</f>
        <v>DR</v>
      </c>
      <c r="AK1028" s="3">
        <f>IF(ISERROR(VLOOKUP($AI1028,技まとめ!$A$1:$F$380,3,FALSE)),"－",VLOOKUP($AI1028,技まとめ!$A$1:$F$380,3,FALSE))</f>
        <v>52</v>
      </c>
      <c r="AL1028" s="3">
        <f>IF(ISERROR(VLOOKUP($AI1028,技まとめ!$A$1:$F$380,5,FALSE)),"－",VLOOKUP($AI1028,技まとめ!$A$1:$F$380,5,FALSE))</f>
        <v>36</v>
      </c>
      <c r="AM1028" s="3" t="str">
        <f>IF($E1028=IF(ISERROR(VLOOKUP($AI1028,技まとめ!$A$1:$F$380,4,FALSE)),"－",VLOOKUP($AI1028,技まとめ!$A$1:$F$380,4,FALSE)),"一致","")</f>
        <v/>
      </c>
      <c r="AN1028" s="9" t="s">
        <v>5010</v>
      </c>
      <c r="AO1028" s="3" t="str">
        <f>IF(ISERROR(VLOOKUP($AN1028,技まとめ!$A$1:$F$380,6,FALSE)),"－",VLOOKUP($AN1028,技まとめ!$A$1:$F$380,6,FALSE))</f>
        <v>－</v>
      </c>
      <c r="AP1028" s="3">
        <f>IF(ISERROR(VLOOKUP($AN1028,技まとめ!$A$1:$F$380,3,FALSE)),"－",VLOOKUP($AN1028,技まとめ!$A$1:$F$380,3,FALSE))</f>
        <v>0</v>
      </c>
      <c r="AQ1028" s="3">
        <f>IF(ISERROR(VLOOKUP($AN1028,技まとめ!$A$1:$F$380,5,FALSE)),"－",VLOOKUP($AN1028,技まとめ!$A$1:$F$380,5,FALSE))</f>
        <v>0</v>
      </c>
      <c r="AR1028" s="3" t="str">
        <f>IF($E1028=IF(ISERROR(VLOOKUP($AN1028,技まとめ!$A$1:$F$380,4,FALSE)),"－",VLOOKUP($AN1028,技まとめ!$A$1:$F$380,4,FALSE)),"一致","")</f>
        <v/>
      </c>
      <c r="AS1028" s="9" t="s">
        <v>259</v>
      </c>
      <c r="AT1028" s="3" t="str">
        <f>IF(ISERROR(VLOOKUP($AS1028,技まとめ!$A$1:$F$380,6,FALSE)),"－",VLOOKUP($AS1028,技まとめ!$A$1:$F$380,6,FALSE))</f>
        <v>NS</v>
      </c>
      <c r="AU1028" s="3">
        <f>IF(ISERROR(VLOOKUP($AS1028,技まとめ!$A$1:$F$380,3,FALSE)),"－",VLOOKUP($AS1028,技まとめ!$A$1:$F$380,3,FALSE))</f>
        <v>64</v>
      </c>
      <c r="AV1028" s="3">
        <f>IF(ISERROR(VLOOKUP($AS1028,技まとめ!$A$1:$F$380,5,FALSE)),"－",VLOOKUP($AS1028,技まとめ!$A$1:$F$380,5,FALSE))</f>
        <v>37</v>
      </c>
      <c r="AW1028" s="3" t="str">
        <f>IF($E1028=IF(ISERROR(VLOOKUP($AS1028,技まとめ!$A$1:$F$380,4,FALSE)),"－",VLOOKUP($AS1028,技まとめ!$A$1:$F$380,4,FALSE)),"一致","")</f>
        <v/>
      </c>
      <c r="AX1028" s="12" t="str">
        <f t="shared" si="230"/>
        <v>ガイアブレイクワープドライブイカサマ！アストロブレイク</v>
      </c>
      <c r="AY1028" s="12" t="str">
        <f t="shared" si="231"/>
        <v>ガイアブレイクワープドライブイカサマ！アストロブレイク</v>
      </c>
      <c r="AZ1028" s="12" t="str">
        <f t="shared" si="232"/>
        <v>ガイアブレイクワープドライブイカサマ！アストロブレイク</v>
      </c>
      <c r="BA1028" s="12" t="str">
        <f t="shared" si="233"/>
        <v>ガイアブレイクワープドライブイカサマ！アストロブレイク</v>
      </c>
      <c r="BB1028" s="11" t="str">
        <f t="shared" si="234"/>
        <v>NSDR－NS</v>
      </c>
      <c r="BC1028" s="11" t="str">
        <f t="shared" si="235"/>
        <v>NSDR－NS</v>
      </c>
      <c r="BD1028" s="11" t="str">
        <f t="shared" si="236"/>
        <v>NSDR－NS</v>
      </c>
      <c r="BE1028" s="11" t="str">
        <f t="shared" si="237"/>
        <v>NSDR－NS</v>
      </c>
    </row>
    <row r="1029" spans="1:57" ht="11.25" hidden="1" customHeight="1">
      <c r="A1029" s="6">
        <v>1028</v>
      </c>
      <c r="B1029" s="7" t="s">
        <v>2445</v>
      </c>
      <c r="C1029" s="8" t="s">
        <v>2446</v>
      </c>
      <c r="D1029" s="7" t="s">
        <v>72</v>
      </c>
      <c r="E1029" s="7" t="s">
        <v>81</v>
      </c>
      <c r="F1029" s="7" t="s">
        <v>128</v>
      </c>
      <c r="G1029" s="9">
        <v>125</v>
      </c>
      <c r="H1029" s="9">
        <v>128</v>
      </c>
      <c r="I1029" s="9">
        <v>58</v>
      </c>
      <c r="J1029" s="9">
        <v>57</v>
      </c>
      <c r="K1029" s="9">
        <v>52</v>
      </c>
      <c r="L1029" s="9">
        <v>75</v>
      </c>
      <c r="M1029" s="9">
        <v>63</v>
      </c>
      <c r="N1029" s="9">
        <v>68</v>
      </c>
      <c r="O1029" s="9">
        <v>60</v>
      </c>
      <c r="P1029" s="9">
        <v>9</v>
      </c>
      <c r="Q1029" s="10">
        <v>108</v>
      </c>
      <c r="R1029" s="11">
        <v>4</v>
      </c>
      <c r="S1029" s="11">
        <v>1</v>
      </c>
      <c r="T1029" s="11">
        <v>125</v>
      </c>
      <c r="U1029" s="11">
        <v>113</v>
      </c>
      <c r="V1029" s="11">
        <v>1</v>
      </c>
      <c r="W1029" s="11">
        <v>110</v>
      </c>
      <c r="X1029" s="11">
        <f t="shared" si="224"/>
        <v>462</v>
      </c>
      <c r="Y1029" s="11">
        <f t="shared" si="225"/>
        <v>4875</v>
      </c>
      <c r="Z1029" s="11">
        <f t="shared" si="226"/>
        <v>700</v>
      </c>
      <c r="AA1029" s="11">
        <f t="shared" si="227"/>
        <v>4935</v>
      </c>
      <c r="AB1029" s="11">
        <f t="shared" si="228"/>
        <v>4935</v>
      </c>
      <c r="AC1029" s="6">
        <f t="shared" si="229"/>
        <v>5570</v>
      </c>
      <c r="AD1029" s="9" t="s">
        <v>247</v>
      </c>
      <c r="AE1029" s="3" t="str">
        <f>IF(ISERROR(VLOOKUP($AD1029,技まとめ!$A$1:$F$380,6,FALSE)),"－",VLOOKUP($AD1029,技まとめ!$A$1:$F$380,6,FALSE))</f>
        <v>NS</v>
      </c>
      <c r="AF1029" s="3">
        <f>IF(ISERROR(VLOOKUP($AD1029,技まとめ!$A$1:$F$380,3,FALSE)),"－",VLOOKUP($AD1029,技まとめ!$A$1:$F$380,3,FALSE))</f>
        <v>72</v>
      </c>
      <c r="AG1029" s="3">
        <f>IF(ISERROR(VLOOKUP($AD1029,技まとめ!$A$1:$F$380,5,FALSE)),"－",VLOOKUP($AD1029,技まとめ!$A$1:$F$380,5,FALSE))</f>
        <v>40</v>
      </c>
      <c r="AH1029" s="3" t="str">
        <f>IF($E1029=IF(ISERROR(VLOOKUP($AD1029,技まとめ!$A$1:$F$380,4,FALSE)),"－",VLOOKUP($AD1029,技まとめ!$A$1:$F$380,4,FALSE)),"一致","")</f>
        <v/>
      </c>
      <c r="AI1029" s="9" t="s">
        <v>551</v>
      </c>
      <c r="AJ1029" s="3" t="str">
        <f>IF(ISERROR(VLOOKUP($AI1029,技まとめ!$A$1:$F$380,6,FALSE)),"－",VLOOKUP($AI1029,技まとめ!$A$1:$F$380,6,FALSE))</f>
        <v>NS</v>
      </c>
      <c r="AK1029" s="3">
        <f>IF(ISERROR(VLOOKUP($AI1029,技まとめ!$A$1:$F$380,3,FALSE)),"－",VLOOKUP($AI1029,技まとめ!$A$1:$F$380,3,FALSE))</f>
        <v>101</v>
      </c>
      <c r="AL1029" s="3">
        <f>IF(ISERROR(VLOOKUP($AI1029,技まとめ!$A$1:$F$380,5,FALSE)),"－",VLOOKUP($AI1029,技まとめ!$A$1:$F$380,5,FALSE))</f>
        <v>55</v>
      </c>
      <c r="AM1029" s="3" t="str">
        <f>IF($E1029=IF(ISERROR(VLOOKUP($AI1029,技まとめ!$A$1:$F$380,4,FALSE)),"－",VLOOKUP($AI1029,技まとめ!$A$1:$F$380,4,FALSE)),"一致","")</f>
        <v/>
      </c>
      <c r="AN1029" s="9" t="s">
        <v>158</v>
      </c>
      <c r="AO1029" s="3" t="str">
        <f>IF(ISERROR(VLOOKUP($AN1029,技まとめ!$A$1:$F$380,6,FALSE)),"－",VLOOKUP($AN1029,技まとめ!$A$1:$F$380,6,FALSE))</f>
        <v>NS</v>
      </c>
      <c r="AP1029" s="3">
        <f>IF(ISERROR(VLOOKUP($AN1029,技まとめ!$A$1:$F$380,3,FALSE)),"－",VLOOKUP($AN1029,技まとめ!$A$1:$F$380,3,FALSE))</f>
        <v>70</v>
      </c>
      <c r="AQ1029" s="3">
        <f>IF(ISERROR(VLOOKUP($AN1029,技まとめ!$A$1:$F$380,5,FALSE)),"－",VLOOKUP($AN1029,技まとめ!$A$1:$F$380,5,FALSE))</f>
        <v>40</v>
      </c>
      <c r="AR1029" s="3" t="str">
        <f>IF($E1029=IF(ISERROR(VLOOKUP($AN1029,技まとめ!$A$1:$F$380,4,FALSE)),"－",VLOOKUP($AN1029,技まとめ!$A$1:$F$380,4,FALSE)),"一致","")</f>
        <v/>
      </c>
      <c r="AS1029" s="9" t="s">
        <v>988</v>
      </c>
      <c r="AT1029" s="3" t="str">
        <f>IF(ISERROR(VLOOKUP($AS1029,技まとめ!$A$1:$F$380,6,FALSE)),"－",VLOOKUP($AS1029,技まとめ!$A$1:$F$380,6,FALSE))</f>
        <v>CA</v>
      </c>
      <c r="AU1029" s="3">
        <f>IF(ISERROR(VLOOKUP($AS1029,技まとめ!$A$1:$F$380,3,FALSE)),"－",VLOOKUP($AS1029,技まとめ!$A$1:$F$380,3,FALSE))</f>
        <v>65</v>
      </c>
      <c r="AV1029" s="3">
        <f>IF(ISERROR(VLOOKUP($AS1029,技まとめ!$A$1:$F$380,5,FALSE)),"－",VLOOKUP($AS1029,技まとめ!$A$1:$F$380,5,FALSE))</f>
        <v>40</v>
      </c>
      <c r="AW1029" s="3" t="str">
        <f>IF($E1029=IF(ISERROR(VLOOKUP($AS1029,技まとめ!$A$1:$F$380,4,FALSE)),"－",VLOOKUP($AS1029,技まとめ!$A$1:$F$380,4,FALSE)),"一致","")</f>
        <v/>
      </c>
      <c r="AX1029" s="12" t="str">
        <f t="shared" si="230"/>
        <v>ガニメデプロトントライアングルＺリフレクトバスターワームホール</v>
      </c>
      <c r="AY1029" s="12" t="str">
        <f t="shared" si="231"/>
        <v>ガニメデプロトントライアングルＺリフレクトバスターワームホール</v>
      </c>
      <c r="AZ1029" s="12" t="str">
        <f t="shared" si="232"/>
        <v>ガニメデプロトントライアングルＺリフレクトバスターワームホール</v>
      </c>
      <c r="BA1029" s="12" t="str">
        <f t="shared" si="233"/>
        <v>ガニメデプロトントライアングルＺリフレクトバスターワームホール</v>
      </c>
      <c r="BB1029" s="11" t="str">
        <f t="shared" si="234"/>
        <v>NSNSNSCA</v>
      </c>
      <c r="BC1029" s="11" t="str">
        <f t="shared" si="235"/>
        <v>NSNSNSCA</v>
      </c>
      <c r="BD1029" s="11" t="str">
        <f t="shared" si="236"/>
        <v>NSNSNSCA</v>
      </c>
      <c r="BE1029" s="11" t="str">
        <f t="shared" si="237"/>
        <v>NSNSNSCA</v>
      </c>
    </row>
    <row r="1030" spans="1:57" ht="11.25" hidden="1" customHeight="1">
      <c r="A1030" s="6">
        <v>1029</v>
      </c>
      <c r="B1030" s="7" t="s">
        <v>2447</v>
      </c>
      <c r="C1030" s="8" t="s">
        <v>2448</v>
      </c>
      <c r="D1030" s="7" t="s">
        <v>72</v>
      </c>
      <c r="E1030" s="7" t="s">
        <v>81</v>
      </c>
      <c r="F1030" s="7" t="s">
        <v>74</v>
      </c>
      <c r="G1030" s="9">
        <v>104</v>
      </c>
      <c r="H1030" s="9">
        <v>113</v>
      </c>
      <c r="I1030" s="9">
        <v>59</v>
      </c>
      <c r="J1030" s="9">
        <v>60</v>
      </c>
      <c r="K1030" s="9">
        <v>57</v>
      </c>
      <c r="L1030" s="9">
        <v>73</v>
      </c>
      <c r="M1030" s="9">
        <v>72</v>
      </c>
      <c r="N1030" s="9">
        <v>56</v>
      </c>
      <c r="O1030" s="9">
        <v>58</v>
      </c>
      <c r="P1030" s="9">
        <v>8</v>
      </c>
      <c r="Q1030" s="10">
        <v>109</v>
      </c>
      <c r="R1030" s="11">
        <v>1</v>
      </c>
      <c r="S1030" s="11">
        <v>1</v>
      </c>
      <c r="T1030" s="11">
        <v>123</v>
      </c>
      <c r="U1030" s="11">
        <v>122</v>
      </c>
      <c r="V1030" s="11">
        <v>1</v>
      </c>
      <c r="W1030" s="11">
        <v>106</v>
      </c>
      <c r="X1030" s="11">
        <f t="shared" si="224"/>
        <v>463</v>
      </c>
      <c r="Y1030" s="11">
        <f t="shared" si="225"/>
        <v>4895</v>
      </c>
      <c r="Z1030" s="11">
        <f t="shared" si="226"/>
        <v>575</v>
      </c>
      <c r="AA1030" s="11">
        <f t="shared" si="227"/>
        <v>4845</v>
      </c>
      <c r="AB1030" s="11">
        <f t="shared" si="228"/>
        <v>4845</v>
      </c>
      <c r="AC1030" s="6">
        <f t="shared" si="229"/>
        <v>5455</v>
      </c>
      <c r="AD1030" s="9" t="s">
        <v>889</v>
      </c>
      <c r="AE1030" s="3" t="str">
        <f>IF(ISERROR(VLOOKUP($AD1030,技まとめ!$A$1:$F$380,6,FALSE)),"－",VLOOKUP($AD1030,技まとめ!$A$1:$F$380,6,FALSE))</f>
        <v>CA</v>
      </c>
      <c r="AF1030" s="3">
        <f>IF(ISERROR(VLOOKUP($AD1030,技まとめ!$A$1:$F$380,3,FALSE)),"－",VLOOKUP($AD1030,技まとめ!$A$1:$F$380,3,FALSE))</f>
        <v>96</v>
      </c>
      <c r="AG1030" s="3">
        <f>IF(ISERROR(VLOOKUP($AD1030,技まとめ!$A$1:$F$380,5,FALSE)),"－",VLOOKUP($AD1030,技まとめ!$A$1:$F$380,5,FALSE))</f>
        <v>52</v>
      </c>
      <c r="AH1030" s="3" t="str">
        <f>IF($E1030=IF(ISERROR(VLOOKUP($AD1030,技まとめ!$A$1:$F$380,4,FALSE)),"－",VLOOKUP($AD1030,技まとめ!$A$1:$F$380,4,FALSE)),"一致","")</f>
        <v>一致</v>
      </c>
      <c r="AI1030" s="9" t="s">
        <v>618</v>
      </c>
      <c r="AJ1030" s="3" t="str">
        <f>IF(ISERROR(VLOOKUP($AI1030,技まとめ!$A$1:$F$380,6,FALSE)),"－",VLOOKUP($AI1030,技まとめ!$A$1:$F$380,6,FALSE))</f>
        <v>P2</v>
      </c>
      <c r="AK1030" s="3">
        <f>IF(ISERROR(VLOOKUP($AI1030,技まとめ!$A$1:$F$380,3,FALSE)),"－",VLOOKUP($AI1030,技まとめ!$A$1:$F$380,3,FALSE))</f>
        <v>117</v>
      </c>
      <c r="AL1030" s="3">
        <f>IF(ISERROR(VLOOKUP($AI1030,技まとめ!$A$1:$F$380,5,FALSE)),"－",VLOOKUP($AI1030,技まとめ!$A$1:$F$380,5,FALSE))</f>
        <v>60</v>
      </c>
      <c r="AM1030" s="3" t="str">
        <f>IF($E1030=IF(ISERROR(VLOOKUP($AI1030,技まとめ!$A$1:$F$380,4,FALSE)),"－",VLOOKUP($AI1030,技まとめ!$A$1:$F$380,4,FALSE)),"一致","")</f>
        <v>一致</v>
      </c>
      <c r="AN1030" s="9" t="s">
        <v>5012</v>
      </c>
      <c r="AO1030" s="3" t="str">
        <f>IF(ISERROR(VLOOKUP($AN1030,技まとめ!$A$1:$F$380,6,FALSE)),"－",VLOOKUP($AN1030,技まとめ!$A$1:$F$380,6,FALSE))</f>
        <v>－</v>
      </c>
      <c r="AP1030" s="3">
        <f>IF(ISERROR(VLOOKUP($AN1030,技まとめ!$A$1:$F$380,3,FALSE)),"－",VLOOKUP($AN1030,技まとめ!$A$1:$F$380,3,FALSE))</f>
        <v>0</v>
      </c>
      <c r="AQ1030" s="3">
        <f>IF(ISERROR(VLOOKUP($AN1030,技まとめ!$A$1:$F$380,5,FALSE)),"－",VLOOKUP($AN1030,技まとめ!$A$1:$F$380,5,FALSE))</f>
        <v>0</v>
      </c>
      <c r="AR1030" s="3" t="str">
        <f>IF($E1030=IF(ISERROR(VLOOKUP($AN1030,技まとめ!$A$1:$F$380,4,FALSE)),"－",VLOOKUP($AN1030,技まとめ!$A$1:$F$380,4,FALSE)),"一致","")</f>
        <v/>
      </c>
      <c r="AS1030" s="9" t="s">
        <v>1115</v>
      </c>
      <c r="AT1030" s="3" t="str">
        <f>IF(ISERROR(VLOOKUP($AS1030,技まとめ!$A$1:$F$380,6,FALSE)),"－",VLOOKUP($AS1030,技まとめ!$A$1:$F$380,6,FALSE))</f>
        <v>－</v>
      </c>
      <c r="AU1030" s="3">
        <f>IF(ISERROR(VLOOKUP($AS1030,技まとめ!$A$1:$F$380,3,FALSE)),"－",VLOOKUP($AS1030,技まとめ!$A$1:$F$380,3,FALSE))</f>
        <v>0</v>
      </c>
      <c r="AV1030" s="3">
        <f>IF(ISERROR(VLOOKUP($AS1030,技まとめ!$A$1:$F$380,5,FALSE)),"－",VLOOKUP($AS1030,技まとめ!$A$1:$F$380,5,FALSE))</f>
        <v>0</v>
      </c>
      <c r="AW1030" s="3" t="str">
        <f>IF($E1030=IF(ISERROR(VLOOKUP($AS1030,技まとめ!$A$1:$F$380,4,FALSE)),"－",VLOOKUP($AS1030,技まとめ!$A$1:$F$380,4,FALSE)),"一致","")</f>
        <v/>
      </c>
      <c r="AX1030" s="12" t="str">
        <f t="shared" si="230"/>
        <v>プロキオンネットじくうのかべクリティカル！ぞくせいきょうか</v>
      </c>
      <c r="AY1030" s="12" t="str">
        <f t="shared" si="231"/>
        <v>プロキオンネットじくうのかべクリティカル！ぞくせいきょうか</v>
      </c>
      <c r="AZ1030" s="12" t="str">
        <f t="shared" si="232"/>
        <v>プロキオンネットじくうのかべクリティカル！ぞくせいきょうか</v>
      </c>
      <c r="BA1030" s="12" t="str">
        <f t="shared" si="233"/>
        <v>プロキオンネットじくうのかべクリティカル！ぞくせいきょうか</v>
      </c>
      <c r="BB1030" s="11" t="str">
        <f t="shared" si="234"/>
        <v>CAP2－－</v>
      </c>
      <c r="BC1030" s="11" t="str">
        <f t="shared" si="235"/>
        <v>CAP2－－</v>
      </c>
      <c r="BD1030" s="11" t="str">
        <f t="shared" si="236"/>
        <v>CAP2－－</v>
      </c>
      <c r="BE1030" s="11" t="str">
        <f t="shared" si="237"/>
        <v>CAP2－－</v>
      </c>
    </row>
    <row r="1031" spans="1:57" ht="11.25" hidden="1" customHeight="1">
      <c r="A1031" s="6">
        <v>1030</v>
      </c>
      <c r="B1031" s="7" t="s">
        <v>2449</v>
      </c>
      <c r="C1031" s="8" t="s">
        <v>2450</v>
      </c>
      <c r="D1031" s="7" t="s">
        <v>72</v>
      </c>
      <c r="E1031" s="7" t="s">
        <v>81</v>
      </c>
      <c r="F1031" s="7" t="s">
        <v>82</v>
      </c>
      <c r="G1031" s="9">
        <v>117</v>
      </c>
      <c r="H1031" s="9">
        <v>118</v>
      </c>
      <c r="I1031" s="9">
        <v>57</v>
      </c>
      <c r="J1031" s="9">
        <v>53</v>
      </c>
      <c r="K1031" s="9">
        <v>60</v>
      </c>
      <c r="L1031" s="9">
        <v>55</v>
      </c>
      <c r="M1031" s="9">
        <v>79</v>
      </c>
      <c r="N1031" s="9">
        <v>60</v>
      </c>
      <c r="O1031" s="9">
        <v>56</v>
      </c>
      <c r="P1031" s="9">
        <v>24</v>
      </c>
      <c r="Q1031" s="10">
        <v>107</v>
      </c>
      <c r="R1031" s="11">
        <v>15</v>
      </c>
      <c r="S1031" s="11">
        <v>1</v>
      </c>
      <c r="T1031" s="11">
        <v>105</v>
      </c>
      <c r="U1031" s="11">
        <v>129</v>
      </c>
      <c r="V1031" s="11">
        <v>1</v>
      </c>
      <c r="W1031" s="11">
        <v>106</v>
      </c>
      <c r="X1031" s="11">
        <f t="shared" si="224"/>
        <v>464</v>
      </c>
      <c r="Y1031" s="11">
        <f t="shared" si="225"/>
        <v>4815</v>
      </c>
      <c r="Z1031" s="11">
        <f t="shared" si="226"/>
        <v>1065</v>
      </c>
      <c r="AA1031" s="11">
        <f t="shared" si="227"/>
        <v>4215</v>
      </c>
      <c r="AB1031" s="11">
        <f t="shared" si="228"/>
        <v>4215</v>
      </c>
      <c r="AC1031" s="6">
        <f t="shared" si="229"/>
        <v>4805</v>
      </c>
      <c r="AD1031" s="9" t="s">
        <v>174</v>
      </c>
      <c r="AE1031" s="3" t="str">
        <f>IF(ISERROR(VLOOKUP($AD1031,技まとめ!$A$1:$F$380,6,FALSE)),"－",VLOOKUP($AD1031,技まとめ!$A$1:$F$380,6,FALSE))</f>
        <v>BL</v>
      </c>
      <c r="AF1031" s="3">
        <f>IF(ISERROR(VLOOKUP($AD1031,技まとめ!$A$1:$F$380,3,FALSE)),"－",VLOOKUP($AD1031,技まとめ!$A$1:$F$380,3,FALSE))</f>
        <v>102</v>
      </c>
      <c r="AG1031" s="3">
        <f>IF(ISERROR(VLOOKUP($AD1031,技まとめ!$A$1:$F$380,5,FALSE)),"－",VLOOKUP($AD1031,技まとめ!$A$1:$F$380,5,FALSE))</f>
        <v>57</v>
      </c>
      <c r="AH1031" s="3" t="str">
        <f>IF($E1031=IF(ISERROR(VLOOKUP($AD1031,技まとめ!$A$1:$F$380,4,FALSE)),"－",VLOOKUP($AD1031,技まとめ!$A$1:$F$380,4,FALSE)),"一致","")</f>
        <v/>
      </c>
      <c r="AI1031" s="9" t="s">
        <v>417</v>
      </c>
      <c r="AJ1031" s="3" t="str">
        <f>IF(ISERROR(VLOOKUP($AI1031,技まとめ!$A$1:$F$380,6,FALSE)),"－",VLOOKUP($AI1031,技まとめ!$A$1:$F$380,6,FALSE))</f>
        <v>BL</v>
      </c>
      <c r="AK1031" s="3">
        <f>IF(ISERROR(VLOOKUP($AI1031,技まとめ!$A$1:$F$380,3,FALSE)),"－",VLOOKUP($AI1031,技まとめ!$A$1:$F$380,3,FALSE))</f>
        <v>50</v>
      </c>
      <c r="AL1031" s="3">
        <f>IF(ISERROR(VLOOKUP($AI1031,技まとめ!$A$1:$F$380,5,FALSE)),"－",VLOOKUP($AI1031,技まとめ!$A$1:$F$380,5,FALSE))</f>
        <v>36</v>
      </c>
      <c r="AM1031" s="3" t="str">
        <f>IF($E1031=IF(ISERROR(VLOOKUP($AI1031,技まとめ!$A$1:$F$380,4,FALSE)),"－",VLOOKUP($AI1031,技まとめ!$A$1:$F$380,4,FALSE)),"一致","")</f>
        <v>一致</v>
      </c>
      <c r="AN1031" s="9" t="s">
        <v>331</v>
      </c>
      <c r="AO1031" s="3" t="str">
        <f>IF(ISERROR(VLOOKUP($AN1031,技まとめ!$A$1:$F$380,6,FALSE)),"－",VLOOKUP($AN1031,技まとめ!$A$1:$F$380,6,FALSE))</f>
        <v>DR</v>
      </c>
      <c r="AP1031" s="3">
        <f>IF(ISERROR(VLOOKUP($AN1031,技まとめ!$A$1:$F$380,3,FALSE)),"－",VLOOKUP($AN1031,技まとめ!$A$1:$F$380,3,FALSE))</f>
        <v>77</v>
      </c>
      <c r="AQ1031" s="3">
        <f>IF(ISERROR(VLOOKUP($AN1031,技まとめ!$A$1:$F$380,5,FALSE)),"－",VLOOKUP($AN1031,技まとめ!$A$1:$F$380,5,FALSE))</f>
        <v>47</v>
      </c>
      <c r="AR1031" s="3" t="str">
        <f>IF($E1031=IF(ISERROR(VLOOKUP($AN1031,技まとめ!$A$1:$F$380,4,FALSE)),"－",VLOOKUP($AN1031,技まとめ!$A$1:$F$380,4,FALSE)),"一致","")</f>
        <v/>
      </c>
      <c r="AS1031" s="9" t="s">
        <v>270</v>
      </c>
      <c r="AT1031" s="3" t="str">
        <f>IF(ISERROR(VLOOKUP($AS1031,技まとめ!$A$1:$F$380,6,FALSE)),"－",VLOOKUP($AS1031,技まとめ!$A$1:$F$380,6,FALSE))</f>
        <v>BB</v>
      </c>
      <c r="AU1031" s="3">
        <f>IF(ISERROR(VLOOKUP($AS1031,技まとめ!$A$1:$F$380,3,FALSE)),"－",VLOOKUP($AS1031,技まとめ!$A$1:$F$380,3,FALSE))</f>
        <v>92</v>
      </c>
      <c r="AV1031" s="3">
        <f>IF(ISERROR(VLOOKUP($AS1031,技まとめ!$A$1:$F$380,5,FALSE)),"－",VLOOKUP($AS1031,技まとめ!$A$1:$F$380,5,FALSE))</f>
        <v>53</v>
      </c>
      <c r="AW1031" s="3" t="str">
        <f>IF($E1031=IF(ISERROR(VLOOKUP($AS1031,技まとめ!$A$1:$F$380,4,FALSE)),"－",VLOOKUP($AS1031,技まとめ!$A$1:$F$380,4,FALSE)),"一致","")</f>
        <v/>
      </c>
      <c r="AX1031" s="12" t="str">
        <f t="shared" si="230"/>
        <v>シグマゾーンデザートストームライトニングアクセルバーバリアンのたて</v>
      </c>
      <c r="AY1031" s="12" t="str">
        <f t="shared" si="231"/>
        <v>シグマゾーンデザートストームライトニングアクセルバーバリアンのたて</v>
      </c>
      <c r="AZ1031" s="12" t="str">
        <f t="shared" si="232"/>
        <v>シグマゾーンデザートストームライトニングアクセルバーバリアンのたて</v>
      </c>
      <c r="BA1031" s="12" t="str">
        <f t="shared" si="233"/>
        <v>シグマゾーンデザートストームライトニングアクセルバーバリアンのたて</v>
      </c>
      <c r="BB1031" s="11" t="str">
        <f t="shared" si="234"/>
        <v>BLBLDRBB</v>
      </c>
      <c r="BC1031" s="11" t="str">
        <f t="shared" si="235"/>
        <v>BLBLDRBB</v>
      </c>
      <c r="BD1031" s="11" t="str">
        <f t="shared" si="236"/>
        <v>BLBLDRBB</v>
      </c>
      <c r="BE1031" s="11" t="str">
        <f t="shared" si="237"/>
        <v>BLBLDRBB</v>
      </c>
    </row>
    <row r="1032" spans="1:57" ht="11.25" hidden="1" customHeight="1">
      <c r="A1032" s="6">
        <v>1031</v>
      </c>
      <c r="B1032" s="7" t="s">
        <v>2451</v>
      </c>
      <c r="C1032" s="8" t="s">
        <v>2452</v>
      </c>
      <c r="D1032" s="7" t="s">
        <v>650</v>
      </c>
      <c r="E1032" s="7" t="s">
        <v>102</v>
      </c>
      <c r="F1032" s="7" t="s">
        <v>82</v>
      </c>
      <c r="G1032" s="9">
        <v>120</v>
      </c>
      <c r="H1032" s="9">
        <v>136</v>
      </c>
      <c r="I1032" s="9">
        <v>56</v>
      </c>
      <c r="J1032" s="9">
        <v>63</v>
      </c>
      <c r="K1032" s="9">
        <v>77</v>
      </c>
      <c r="L1032" s="9">
        <v>54</v>
      </c>
      <c r="M1032" s="9">
        <v>62</v>
      </c>
      <c r="N1032" s="9">
        <v>57</v>
      </c>
      <c r="O1032" s="9">
        <v>58</v>
      </c>
      <c r="P1032" s="9">
        <v>4</v>
      </c>
      <c r="Q1032" s="10">
        <v>106</v>
      </c>
      <c r="R1032" s="11">
        <v>19</v>
      </c>
      <c r="S1032" s="11">
        <v>1</v>
      </c>
      <c r="T1032" s="11">
        <v>104</v>
      </c>
      <c r="U1032" s="11">
        <v>112</v>
      </c>
      <c r="V1032" s="11">
        <v>1</v>
      </c>
      <c r="W1032" s="11">
        <v>108</v>
      </c>
      <c r="X1032" s="11">
        <f t="shared" si="224"/>
        <v>451</v>
      </c>
      <c r="Y1032" s="11">
        <f t="shared" si="225"/>
        <v>4785</v>
      </c>
      <c r="Z1032" s="11">
        <f t="shared" si="226"/>
        <v>1215</v>
      </c>
      <c r="AA1032" s="11">
        <f t="shared" si="227"/>
        <v>4190</v>
      </c>
      <c r="AB1032" s="11">
        <f t="shared" si="228"/>
        <v>4190</v>
      </c>
      <c r="AC1032" s="6">
        <f t="shared" si="229"/>
        <v>4795</v>
      </c>
      <c r="AD1032" s="9" t="s">
        <v>331</v>
      </c>
      <c r="AE1032" s="3" t="str">
        <f>IF(ISERROR(VLOOKUP($AD1032,技まとめ!$A$1:$F$380,6,FALSE)),"－",VLOOKUP($AD1032,技まとめ!$A$1:$F$380,6,FALSE))</f>
        <v>DR</v>
      </c>
      <c r="AF1032" s="3">
        <f>IF(ISERROR(VLOOKUP($AD1032,技まとめ!$A$1:$F$380,3,FALSE)),"－",VLOOKUP($AD1032,技まとめ!$A$1:$F$380,3,FALSE))</f>
        <v>77</v>
      </c>
      <c r="AG1032" s="3">
        <f>IF(ISERROR(VLOOKUP($AD1032,技まとめ!$A$1:$F$380,5,FALSE)),"－",VLOOKUP($AD1032,技まとめ!$A$1:$F$380,5,FALSE))</f>
        <v>47</v>
      </c>
      <c r="AH1032" s="3" t="str">
        <f>IF($E1032=IF(ISERROR(VLOOKUP($AD1032,技まとめ!$A$1:$F$380,4,FALSE)),"－",VLOOKUP($AD1032,技まとめ!$A$1:$F$380,4,FALSE)),"一致","")</f>
        <v>一致</v>
      </c>
      <c r="AI1032" s="9" t="s">
        <v>713</v>
      </c>
      <c r="AJ1032" s="3" t="str">
        <f>IF(ISERROR(VLOOKUP($AI1032,技まとめ!$A$1:$F$380,6,FALSE)),"－",VLOOKUP($AI1032,技まとめ!$A$1:$F$380,6,FALSE))</f>
        <v>BB</v>
      </c>
      <c r="AK1032" s="3">
        <f>IF(ISERROR(VLOOKUP($AI1032,技まとめ!$A$1:$F$380,3,FALSE)),"－",VLOOKUP($AI1032,技まとめ!$A$1:$F$380,3,FALSE))</f>
        <v>59</v>
      </c>
      <c r="AL1032" s="3">
        <f>IF(ISERROR(VLOOKUP($AI1032,技まとめ!$A$1:$F$380,5,FALSE)),"－",VLOOKUP($AI1032,技まとめ!$A$1:$F$380,5,FALSE))</f>
        <v>38</v>
      </c>
      <c r="AM1032" s="3" t="str">
        <f>IF($E1032=IF(ISERROR(VLOOKUP($AI1032,技まとめ!$A$1:$F$380,4,FALSE)),"－",VLOOKUP($AI1032,技まとめ!$A$1:$F$380,4,FALSE)),"一致","")</f>
        <v/>
      </c>
      <c r="AN1032" s="9" t="s">
        <v>889</v>
      </c>
      <c r="AO1032" s="3" t="str">
        <f>IF(ISERROR(VLOOKUP($AN1032,技まとめ!$A$1:$F$380,6,FALSE)),"－",VLOOKUP($AN1032,技まとめ!$A$1:$F$380,6,FALSE))</f>
        <v>CA</v>
      </c>
      <c r="AP1032" s="3">
        <f>IF(ISERROR(VLOOKUP($AN1032,技まとめ!$A$1:$F$380,3,FALSE)),"－",VLOOKUP($AN1032,技まとめ!$A$1:$F$380,3,FALSE))</f>
        <v>96</v>
      </c>
      <c r="AQ1032" s="3">
        <f>IF(ISERROR(VLOOKUP($AN1032,技まとめ!$A$1:$F$380,5,FALSE)),"－",VLOOKUP($AN1032,技まとめ!$A$1:$F$380,5,FALSE))</f>
        <v>52</v>
      </c>
      <c r="AR1032" s="3" t="str">
        <f>IF($E1032=IF(ISERROR(VLOOKUP($AN1032,技まとめ!$A$1:$F$380,4,FALSE)),"－",VLOOKUP($AN1032,技まとめ!$A$1:$F$380,4,FALSE)),"一致","")</f>
        <v/>
      </c>
      <c r="AS1032" s="9" t="s">
        <v>372</v>
      </c>
      <c r="AT1032" s="3" t="str">
        <f>IF(ISERROR(VLOOKUP($AS1032,技まとめ!$A$1:$F$380,6,FALSE)),"－",VLOOKUP($AS1032,技まとめ!$A$1:$F$380,6,FALSE))</f>
        <v>NS</v>
      </c>
      <c r="AU1032" s="3">
        <f>IF(ISERROR(VLOOKUP($AS1032,技まとめ!$A$1:$F$380,3,FALSE)),"－",VLOOKUP($AS1032,技まとめ!$A$1:$F$380,3,FALSE))</f>
        <v>75</v>
      </c>
      <c r="AV1032" s="3">
        <f>IF(ISERROR(VLOOKUP($AS1032,技まとめ!$A$1:$F$380,5,FALSE)),"－",VLOOKUP($AS1032,技まとめ!$A$1:$F$380,5,FALSE))</f>
        <v>43</v>
      </c>
      <c r="AW1032" s="3" t="str">
        <f>IF($E1032=IF(ISERROR(VLOOKUP($AS1032,技まとめ!$A$1:$F$380,4,FALSE)),"－",VLOOKUP($AS1032,技まとめ!$A$1:$F$380,4,FALSE)),"一致","")</f>
        <v>一致</v>
      </c>
      <c r="AX1032" s="12" t="str">
        <f t="shared" si="230"/>
        <v>ライトニングアクセルグラビテイションプロキオンネットガンショット</v>
      </c>
      <c r="AY1032" s="12" t="str">
        <f t="shared" si="231"/>
        <v>ライトニングアクセルグラビテイションプロキオンネットガンショット</v>
      </c>
      <c r="AZ1032" s="12" t="str">
        <f t="shared" si="232"/>
        <v>ライトニングアクセルグラビテイションプロキオンネットガンショット</v>
      </c>
      <c r="BA1032" s="12" t="str">
        <f t="shared" si="233"/>
        <v>ライトニングアクセルグラビテイションプロキオンネットガンショット</v>
      </c>
      <c r="BB1032" s="11" t="str">
        <f t="shared" si="234"/>
        <v>DRBBCANS</v>
      </c>
      <c r="BC1032" s="11" t="str">
        <f t="shared" si="235"/>
        <v>DRBBCANS</v>
      </c>
      <c r="BD1032" s="11" t="str">
        <f t="shared" si="236"/>
        <v>DRBBCANS</v>
      </c>
      <c r="BE1032" s="11" t="str">
        <f t="shared" si="237"/>
        <v>DRBBCANS</v>
      </c>
    </row>
    <row r="1033" spans="1:57" ht="11.25" hidden="1" customHeight="1">
      <c r="A1033" s="6">
        <v>1032</v>
      </c>
      <c r="B1033" s="7" t="s">
        <v>2453</v>
      </c>
      <c r="C1033" s="8" t="s">
        <v>2454</v>
      </c>
      <c r="D1033" s="7" t="s">
        <v>72</v>
      </c>
      <c r="E1033" s="7" t="s">
        <v>73</v>
      </c>
      <c r="F1033" s="7" t="s">
        <v>82</v>
      </c>
      <c r="G1033" s="9">
        <v>115</v>
      </c>
      <c r="H1033" s="9">
        <v>118</v>
      </c>
      <c r="I1033" s="9">
        <v>68</v>
      </c>
      <c r="J1033" s="9">
        <v>76</v>
      </c>
      <c r="K1033" s="9">
        <v>53</v>
      </c>
      <c r="L1033" s="9">
        <v>70</v>
      </c>
      <c r="M1033" s="9">
        <v>53</v>
      </c>
      <c r="N1033" s="9">
        <v>56</v>
      </c>
      <c r="O1033" s="9">
        <v>56</v>
      </c>
      <c r="P1033" s="9">
        <v>10</v>
      </c>
      <c r="Q1033" s="10">
        <v>118</v>
      </c>
      <c r="R1033" s="11">
        <v>13</v>
      </c>
      <c r="S1033" s="11">
        <v>1</v>
      </c>
      <c r="T1033" s="11">
        <v>120</v>
      </c>
      <c r="U1033" s="11">
        <v>103</v>
      </c>
      <c r="V1033" s="11">
        <v>1</v>
      </c>
      <c r="W1033" s="11">
        <v>106</v>
      </c>
      <c r="X1033" s="11">
        <f t="shared" si="224"/>
        <v>462</v>
      </c>
      <c r="Y1033" s="11">
        <f t="shared" si="225"/>
        <v>5255</v>
      </c>
      <c r="Z1033" s="11">
        <f t="shared" si="226"/>
        <v>995</v>
      </c>
      <c r="AA1033" s="11">
        <f t="shared" si="227"/>
        <v>4740</v>
      </c>
      <c r="AB1033" s="11">
        <f t="shared" si="228"/>
        <v>4740</v>
      </c>
      <c r="AC1033" s="6">
        <f t="shared" si="229"/>
        <v>5395</v>
      </c>
      <c r="AD1033" s="9" t="s">
        <v>289</v>
      </c>
      <c r="AE1033" s="3" t="str">
        <f>IF(ISERROR(VLOOKUP($AD1033,技まとめ!$A$1:$F$380,6,FALSE)),"－",VLOOKUP($AD1033,技まとめ!$A$1:$F$380,6,FALSE))</f>
        <v>－</v>
      </c>
      <c r="AF1033" s="3">
        <f>IF(ISERROR(VLOOKUP($AD1033,技まとめ!$A$1:$F$380,3,FALSE)),"－",VLOOKUP($AD1033,技まとめ!$A$1:$F$380,3,FALSE))</f>
        <v>0</v>
      </c>
      <c r="AG1033" s="3">
        <f>IF(ISERROR(VLOOKUP($AD1033,技まとめ!$A$1:$F$380,5,FALSE)),"－",VLOOKUP($AD1033,技まとめ!$A$1:$F$380,5,FALSE))</f>
        <v>0</v>
      </c>
      <c r="AH1033" s="3" t="str">
        <f>IF($E1033=IF(ISERROR(VLOOKUP($AD1033,技まとめ!$A$1:$F$380,4,FALSE)),"－",VLOOKUP($AD1033,技まとめ!$A$1:$F$380,4,FALSE)),"一致","")</f>
        <v/>
      </c>
      <c r="AI1033" s="9" t="s">
        <v>157</v>
      </c>
      <c r="AJ1033" s="3" t="str">
        <f>IF(ISERROR(VLOOKUP($AI1033,技まとめ!$A$1:$F$380,6,FALSE)),"－",VLOOKUP($AI1033,技まとめ!$A$1:$F$380,6,FALSE))</f>
        <v>BL</v>
      </c>
      <c r="AK1033" s="3">
        <f>IF(ISERROR(VLOOKUP($AI1033,技まとめ!$A$1:$F$380,3,FALSE)),"－",VLOOKUP($AI1033,技まとめ!$A$1:$F$380,3,FALSE))</f>
        <v>47</v>
      </c>
      <c r="AL1033" s="3">
        <f>IF(ISERROR(VLOOKUP($AI1033,技まとめ!$A$1:$F$380,5,FALSE)),"－",VLOOKUP($AI1033,技まとめ!$A$1:$F$380,5,FALSE))</f>
        <v>32</v>
      </c>
      <c r="AM1033" s="3" t="str">
        <f>IF($E1033=IF(ISERROR(VLOOKUP($AI1033,技まとめ!$A$1:$F$380,4,FALSE)),"－",VLOOKUP($AI1033,技まとめ!$A$1:$F$380,4,FALSE)),"一致","")</f>
        <v>一致</v>
      </c>
      <c r="AN1033" s="9" t="s">
        <v>482</v>
      </c>
      <c r="AO1033" s="3" t="str">
        <f>IF(ISERROR(VLOOKUP($AN1033,技まとめ!$A$1:$F$380,6,FALSE)),"－",VLOOKUP($AN1033,技まとめ!$A$1:$F$380,6,FALSE))</f>
        <v>BL</v>
      </c>
      <c r="AP1033" s="3">
        <f>IF(ISERROR(VLOOKUP($AN1033,技まとめ!$A$1:$F$380,3,FALSE)),"－",VLOOKUP($AN1033,技まとめ!$A$1:$F$380,3,FALSE))</f>
        <v>83</v>
      </c>
      <c r="AQ1033" s="3">
        <f>IF(ISERROR(VLOOKUP($AN1033,技まとめ!$A$1:$F$380,5,FALSE)),"－",VLOOKUP($AN1033,技まとめ!$A$1:$F$380,5,FALSE))</f>
        <v>48</v>
      </c>
      <c r="AR1033" s="3" t="str">
        <f>IF($E1033=IF(ISERROR(VLOOKUP($AN1033,技まとめ!$A$1:$F$380,4,FALSE)),"－",VLOOKUP($AN1033,技まとめ!$A$1:$F$380,4,FALSE)),"一致","")</f>
        <v/>
      </c>
      <c r="AS1033" s="9" t="s">
        <v>297</v>
      </c>
      <c r="AT1033" s="3" t="str">
        <f>IF(ISERROR(VLOOKUP($AS1033,技まとめ!$A$1:$F$380,6,FALSE)),"－",VLOOKUP($AS1033,技まとめ!$A$1:$F$380,6,FALSE))</f>
        <v>DR</v>
      </c>
      <c r="AU1033" s="3">
        <f>IF(ISERROR(VLOOKUP($AS1033,技まとめ!$A$1:$F$380,3,FALSE)),"－",VLOOKUP($AS1033,技まとめ!$A$1:$F$380,3,FALSE))</f>
        <v>106</v>
      </c>
      <c r="AV1033" s="3">
        <f>IF(ISERROR(VLOOKUP($AS1033,技まとめ!$A$1:$F$380,5,FALSE)),"－",VLOOKUP($AS1033,技まとめ!$A$1:$F$380,5,FALSE))</f>
        <v>57</v>
      </c>
      <c r="AW1033" s="3" t="str">
        <f>IF($E1033=IF(ISERROR(VLOOKUP($AS1033,技まとめ!$A$1:$F$380,4,FALSE)),"－",VLOOKUP($AS1033,技まとめ!$A$1:$F$380,4,FALSE)),"一致","")</f>
        <v/>
      </c>
      <c r="AX1033" s="12" t="str">
        <f t="shared" si="230"/>
        <v>リカバリーアースクェイクハーヴェストブーストグライダー</v>
      </c>
      <c r="AY1033" s="12" t="str">
        <f t="shared" si="231"/>
        <v>リカバリーアースクェイクハーヴェストブーストグライダー</v>
      </c>
      <c r="AZ1033" s="12" t="str">
        <f t="shared" si="232"/>
        <v>リカバリーアースクェイクハーヴェストブーストグライダー</v>
      </c>
      <c r="BA1033" s="12" t="str">
        <f t="shared" si="233"/>
        <v>リカバリーアースクェイクハーヴェストブーストグライダー</v>
      </c>
      <c r="BB1033" s="11" t="str">
        <f t="shared" si="234"/>
        <v>－BLBLDR</v>
      </c>
      <c r="BC1033" s="11" t="str">
        <f t="shared" si="235"/>
        <v>－BLBLDR</v>
      </c>
      <c r="BD1033" s="11" t="str">
        <f t="shared" si="236"/>
        <v>－BLBLDR</v>
      </c>
      <c r="BE1033" s="11" t="str">
        <f t="shared" si="237"/>
        <v>－BLBLDR</v>
      </c>
    </row>
    <row r="1034" spans="1:57" ht="11.25" hidden="1" customHeight="1">
      <c r="A1034" s="6">
        <v>1033</v>
      </c>
      <c r="B1034" s="7" t="s">
        <v>2455</v>
      </c>
      <c r="C1034" s="8" t="s">
        <v>2456</v>
      </c>
      <c r="D1034" s="7" t="s">
        <v>72</v>
      </c>
      <c r="E1034" s="7" t="s">
        <v>73</v>
      </c>
      <c r="F1034" s="7" t="s">
        <v>82</v>
      </c>
      <c r="G1034" s="9">
        <v>119</v>
      </c>
      <c r="H1034" s="9">
        <v>120</v>
      </c>
      <c r="I1034" s="9">
        <v>60</v>
      </c>
      <c r="J1034" s="9">
        <v>61</v>
      </c>
      <c r="K1034" s="9">
        <v>60</v>
      </c>
      <c r="L1034" s="9">
        <v>61</v>
      </c>
      <c r="M1034" s="9">
        <v>53</v>
      </c>
      <c r="N1034" s="9">
        <v>63</v>
      </c>
      <c r="O1034" s="9">
        <v>61</v>
      </c>
      <c r="P1034" s="9">
        <v>22</v>
      </c>
      <c r="Q1034" s="10">
        <v>110</v>
      </c>
      <c r="R1034" s="11">
        <v>24</v>
      </c>
      <c r="S1034" s="11">
        <v>1</v>
      </c>
      <c r="T1034" s="11">
        <v>111</v>
      </c>
      <c r="U1034" s="11">
        <v>103</v>
      </c>
      <c r="V1034" s="11">
        <v>1</v>
      </c>
      <c r="W1034" s="11">
        <v>111</v>
      </c>
      <c r="X1034" s="11">
        <f t="shared" si="224"/>
        <v>461</v>
      </c>
      <c r="Y1034" s="11">
        <f t="shared" si="225"/>
        <v>4960</v>
      </c>
      <c r="Z1034" s="11">
        <f t="shared" si="226"/>
        <v>1405</v>
      </c>
      <c r="AA1034" s="11">
        <f t="shared" si="227"/>
        <v>4450</v>
      </c>
      <c r="AB1034" s="11">
        <f t="shared" si="228"/>
        <v>4450</v>
      </c>
      <c r="AC1034" s="6">
        <f t="shared" si="229"/>
        <v>5115</v>
      </c>
      <c r="AD1034" s="9" t="s">
        <v>447</v>
      </c>
      <c r="AE1034" s="3" t="str">
        <f>IF(ISERROR(VLOOKUP($AD1034,技まとめ!$A$1:$F$380,6,FALSE)),"－",VLOOKUP($AD1034,技まとめ!$A$1:$F$380,6,FALSE))</f>
        <v>BB</v>
      </c>
      <c r="AF1034" s="3">
        <f>IF(ISERROR(VLOOKUP($AD1034,技まとめ!$A$1:$F$380,3,FALSE)),"－",VLOOKUP($AD1034,技まとめ!$A$1:$F$380,3,FALSE))</f>
        <v>65</v>
      </c>
      <c r="AG1034" s="3">
        <f>IF(ISERROR(VLOOKUP($AD1034,技まとめ!$A$1:$F$380,5,FALSE)),"－",VLOOKUP($AD1034,技まとめ!$A$1:$F$380,5,FALSE))</f>
        <v>42</v>
      </c>
      <c r="AH1034" s="3" t="str">
        <f>IF($E1034=IF(ISERROR(VLOOKUP($AD1034,技まとめ!$A$1:$F$380,4,FALSE)),"－",VLOOKUP($AD1034,技まとめ!$A$1:$F$380,4,FALSE)),"一致","")</f>
        <v>一致</v>
      </c>
      <c r="AI1034" s="9" t="s">
        <v>413</v>
      </c>
      <c r="AJ1034" s="3" t="str">
        <f>IF(ISERROR(VLOOKUP($AI1034,技まとめ!$A$1:$F$380,6,FALSE)),"－",VLOOKUP($AI1034,技まとめ!$A$1:$F$380,6,FALSE))</f>
        <v>BB</v>
      </c>
      <c r="AK1034" s="3">
        <f>IF(ISERROR(VLOOKUP($AI1034,技まとめ!$A$1:$F$380,3,FALSE)),"－",VLOOKUP($AI1034,技まとめ!$A$1:$F$380,3,FALSE))</f>
        <v>31</v>
      </c>
      <c r="AL1034" s="3">
        <f>IF(ISERROR(VLOOKUP($AI1034,技まとめ!$A$1:$F$380,5,FALSE)),"－",VLOOKUP($AI1034,技まとめ!$A$1:$F$380,5,FALSE))</f>
        <v>28</v>
      </c>
      <c r="AM1034" s="3" t="str">
        <f>IF($E1034=IF(ISERROR(VLOOKUP($AI1034,技まとめ!$A$1:$F$380,4,FALSE)),"－",VLOOKUP($AI1034,技まとめ!$A$1:$F$380,4,FALSE)),"一致","")</f>
        <v/>
      </c>
      <c r="AN1034" s="9" t="s">
        <v>608</v>
      </c>
      <c r="AO1034" s="3" t="str">
        <f>IF(ISERROR(VLOOKUP($AN1034,技まとめ!$A$1:$F$380,6,FALSE)),"－",VLOOKUP($AN1034,技まとめ!$A$1:$F$380,6,FALSE))</f>
        <v>BL</v>
      </c>
      <c r="AP1034" s="3">
        <f>IF(ISERROR(VLOOKUP($AN1034,技まとめ!$A$1:$F$380,3,FALSE)),"－",VLOOKUP($AN1034,技まとめ!$A$1:$F$380,3,FALSE))</f>
        <v>83</v>
      </c>
      <c r="AQ1034" s="3">
        <f>IF(ISERROR(VLOOKUP($AN1034,技まとめ!$A$1:$F$380,5,FALSE)),"－",VLOOKUP($AN1034,技まとめ!$A$1:$F$380,5,FALSE))</f>
        <v>50</v>
      </c>
      <c r="AR1034" s="3" t="str">
        <f>IF($E1034=IF(ISERROR(VLOOKUP($AN1034,技まとめ!$A$1:$F$380,4,FALSE)),"－",VLOOKUP($AN1034,技まとめ!$A$1:$F$380,4,FALSE)),"一致","")</f>
        <v/>
      </c>
      <c r="AS1034" s="9" t="s">
        <v>280</v>
      </c>
      <c r="AT1034" s="3" t="str">
        <f>IF(ISERROR(VLOOKUP($AS1034,技まとめ!$A$1:$F$380,6,FALSE)),"－",VLOOKUP($AS1034,技まとめ!$A$1:$F$380,6,FALSE))</f>
        <v>SC</v>
      </c>
      <c r="AU1034" s="3">
        <f>IF(ISERROR(VLOOKUP($AS1034,技まとめ!$A$1:$F$380,3,FALSE)),"－",VLOOKUP($AS1034,技まとめ!$A$1:$F$380,3,FALSE))</f>
        <v>98</v>
      </c>
      <c r="AV1034" s="3">
        <f>IF(ISERROR(VLOOKUP($AS1034,技まとめ!$A$1:$F$380,5,FALSE)),"－",VLOOKUP($AS1034,技まとめ!$A$1:$F$380,5,FALSE))</f>
        <v>52</v>
      </c>
      <c r="AW1034" s="3" t="str">
        <f>IF($E1034=IF(ISERROR(VLOOKUP($AS1034,技まとめ!$A$1:$F$380,4,FALSE)),"－",VLOOKUP($AS1034,技まとめ!$A$1:$F$380,4,FALSE)),"一致","")</f>
        <v/>
      </c>
      <c r="AX1034" s="12" t="str">
        <f t="shared" si="230"/>
        <v>ヘビーベイビースーパーしこふみプラネットシールドユニバースブラスト</v>
      </c>
      <c r="AY1034" s="12" t="str">
        <f t="shared" si="231"/>
        <v>ヘビーベイビースーパーしこふみプラネットシールドユニバースブラスト</v>
      </c>
      <c r="AZ1034" s="12" t="str">
        <f t="shared" si="232"/>
        <v>ヘビーベイビースーパーしこふみプラネットシールドユニバースブラスト</v>
      </c>
      <c r="BA1034" s="12" t="str">
        <f t="shared" si="233"/>
        <v>ヘビーベイビースーパーしこふみプラネットシールドユニバースブラスト</v>
      </c>
      <c r="BB1034" s="11" t="str">
        <f t="shared" si="234"/>
        <v>BBBBBLSC</v>
      </c>
      <c r="BC1034" s="11" t="str">
        <f t="shared" si="235"/>
        <v>BBBBBLSC</v>
      </c>
      <c r="BD1034" s="11" t="str">
        <f t="shared" si="236"/>
        <v>BBBBBLSC</v>
      </c>
      <c r="BE1034" s="11" t="str">
        <f t="shared" si="237"/>
        <v>BBBBBLSC</v>
      </c>
    </row>
    <row r="1035" spans="1:57" ht="11.25" hidden="1" customHeight="1">
      <c r="A1035" s="6">
        <v>1034</v>
      </c>
      <c r="B1035" s="7" t="s">
        <v>2457</v>
      </c>
      <c r="C1035" s="8" t="s">
        <v>2458</v>
      </c>
      <c r="D1035" s="7" t="s">
        <v>72</v>
      </c>
      <c r="E1035" s="7" t="s">
        <v>102</v>
      </c>
      <c r="F1035" s="7" t="s">
        <v>109</v>
      </c>
      <c r="G1035" s="9">
        <v>125</v>
      </c>
      <c r="H1035" s="9">
        <v>121</v>
      </c>
      <c r="I1035" s="9">
        <v>57</v>
      </c>
      <c r="J1035" s="9">
        <v>61</v>
      </c>
      <c r="K1035" s="9">
        <v>72</v>
      </c>
      <c r="L1035" s="9">
        <v>58</v>
      </c>
      <c r="M1035" s="9">
        <v>62</v>
      </c>
      <c r="N1035" s="9">
        <v>52</v>
      </c>
      <c r="O1035" s="9">
        <v>57</v>
      </c>
      <c r="P1035" s="9">
        <v>24</v>
      </c>
      <c r="Q1035" s="10">
        <v>107</v>
      </c>
      <c r="R1035" s="11">
        <v>27</v>
      </c>
      <c r="S1035" s="11">
        <v>1</v>
      </c>
      <c r="T1035" s="11">
        <v>108</v>
      </c>
      <c r="U1035" s="11">
        <v>112</v>
      </c>
      <c r="V1035" s="11">
        <v>1</v>
      </c>
      <c r="W1035" s="11">
        <v>107</v>
      </c>
      <c r="X1035" s="11">
        <f t="shared" si="224"/>
        <v>463</v>
      </c>
      <c r="Y1035" s="11">
        <f t="shared" si="225"/>
        <v>4820</v>
      </c>
      <c r="Z1035" s="11">
        <f t="shared" si="226"/>
        <v>1490</v>
      </c>
      <c r="AA1035" s="11">
        <f t="shared" si="227"/>
        <v>4325</v>
      </c>
      <c r="AB1035" s="11">
        <f t="shared" si="228"/>
        <v>4325</v>
      </c>
      <c r="AC1035" s="6">
        <f t="shared" si="229"/>
        <v>4990</v>
      </c>
      <c r="AD1035" s="9" t="s">
        <v>331</v>
      </c>
      <c r="AE1035" s="3" t="str">
        <f>IF(ISERROR(VLOOKUP($AD1035,技まとめ!$A$1:$F$380,6,FALSE)),"－",VLOOKUP($AD1035,技まとめ!$A$1:$F$380,6,FALSE))</f>
        <v>DR</v>
      </c>
      <c r="AF1035" s="3">
        <f>IF(ISERROR(VLOOKUP($AD1035,技まとめ!$A$1:$F$380,3,FALSE)),"－",VLOOKUP($AD1035,技まとめ!$A$1:$F$380,3,FALSE))</f>
        <v>77</v>
      </c>
      <c r="AG1035" s="3">
        <f>IF(ISERROR(VLOOKUP($AD1035,技まとめ!$A$1:$F$380,5,FALSE)),"－",VLOOKUP($AD1035,技まとめ!$A$1:$F$380,5,FALSE))</f>
        <v>47</v>
      </c>
      <c r="AH1035" s="3" t="str">
        <f>IF($E1035=IF(ISERROR(VLOOKUP($AD1035,技まとめ!$A$1:$F$380,4,FALSE)),"－",VLOOKUP($AD1035,技まとめ!$A$1:$F$380,4,FALSE)),"一致","")</f>
        <v>一致</v>
      </c>
      <c r="AI1035" s="9" t="s">
        <v>258</v>
      </c>
      <c r="AJ1035" s="3" t="str">
        <f>IF(ISERROR(VLOOKUP($AI1035,技まとめ!$A$1:$F$380,6,FALSE)),"－",VLOOKUP($AI1035,技まとめ!$A$1:$F$380,6,FALSE))</f>
        <v>SC</v>
      </c>
      <c r="AK1035" s="3">
        <f>IF(ISERROR(VLOOKUP($AI1035,技まとめ!$A$1:$F$380,3,FALSE)),"－",VLOOKUP($AI1035,技まとめ!$A$1:$F$380,3,FALSE))</f>
        <v>28</v>
      </c>
      <c r="AL1035" s="3">
        <f>IF(ISERROR(VLOOKUP($AI1035,技まとめ!$A$1:$F$380,5,FALSE)),"－",VLOOKUP($AI1035,技まとめ!$A$1:$F$380,5,FALSE))</f>
        <v>21</v>
      </c>
      <c r="AM1035" s="3" t="str">
        <f>IF($E1035=IF(ISERROR(VLOOKUP($AI1035,技まとめ!$A$1:$F$380,4,FALSE)),"－",VLOOKUP($AI1035,技まとめ!$A$1:$F$380,4,FALSE)),"一致","")</f>
        <v/>
      </c>
      <c r="AN1035" s="9" t="s">
        <v>264</v>
      </c>
      <c r="AO1035" s="3" t="str">
        <f>IF(ISERROR(VLOOKUP($AN1035,技まとめ!$A$1:$F$380,6,FALSE)),"－",VLOOKUP($AN1035,技まとめ!$A$1:$F$380,6,FALSE))</f>
        <v>DR</v>
      </c>
      <c r="AP1035" s="3">
        <f>IF(ISERROR(VLOOKUP($AN1035,技まとめ!$A$1:$F$380,3,FALSE)),"－",VLOOKUP($AN1035,技まとめ!$A$1:$F$380,3,FALSE))</f>
        <v>69</v>
      </c>
      <c r="AQ1035" s="3">
        <f>IF(ISERROR(VLOOKUP($AN1035,技まとめ!$A$1:$F$380,5,FALSE)),"－",VLOOKUP($AN1035,技まとめ!$A$1:$F$380,5,FALSE))</f>
        <v>44</v>
      </c>
      <c r="AR1035" s="3" t="str">
        <f>IF($E1035=IF(ISERROR(VLOOKUP($AN1035,技まとめ!$A$1:$F$380,4,FALSE)),"－",VLOOKUP($AN1035,技まとめ!$A$1:$F$380,4,FALSE)),"一致","")</f>
        <v/>
      </c>
      <c r="AS1035" s="9" t="s">
        <v>199</v>
      </c>
      <c r="AT1035" s="3" t="str">
        <f>IF(ISERROR(VLOOKUP($AS1035,技まとめ!$A$1:$F$380,6,FALSE)),"－",VLOOKUP($AS1035,技まとめ!$A$1:$F$380,6,FALSE))</f>
        <v>NS</v>
      </c>
      <c r="AU1035" s="3">
        <f>IF(ISERROR(VLOOKUP($AS1035,技まとめ!$A$1:$F$380,3,FALSE)),"－",VLOOKUP($AS1035,技まとめ!$A$1:$F$380,3,FALSE))</f>
        <v>114</v>
      </c>
      <c r="AV1035" s="3">
        <f>IF(ISERROR(VLOOKUP($AS1035,技まとめ!$A$1:$F$380,5,FALSE)),"－",VLOOKUP($AS1035,技まとめ!$A$1:$F$380,5,FALSE))</f>
        <v>61</v>
      </c>
      <c r="AW1035" s="3" t="str">
        <f>IF($E1035=IF(ISERROR(VLOOKUP($AS1035,技まとめ!$A$1:$F$380,4,FALSE)),"－",VLOOKUP($AS1035,技まとめ!$A$1:$F$380,4,FALSE)),"一致","")</f>
        <v/>
      </c>
      <c r="AX1035" s="12" t="str">
        <f t="shared" si="230"/>
        <v>ライトニングアクセルかみかくしウルトラムーンスペースペンギン</v>
      </c>
      <c r="AY1035" s="12" t="str">
        <f t="shared" si="231"/>
        <v>ライトニングアクセルかみかくしウルトラムーンスペースペンギン</v>
      </c>
      <c r="AZ1035" s="12" t="str">
        <f t="shared" si="232"/>
        <v>ライトニングアクセルかみかくしウルトラムーンスペースペンギン</v>
      </c>
      <c r="BA1035" s="12" t="str">
        <f t="shared" si="233"/>
        <v>ライトニングアクセルかみかくしウルトラムーンスペースペンギン</v>
      </c>
      <c r="BB1035" s="11" t="str">
        <f t="shared" si="234"/>
        <v>DRSCDRNS</v>
      </c>
      <c r="BC1035" s="11" t="str">
        <f t="shared" si="235"/>
        <v>DRSCDRNS</v>
      </c>
      <c r="BD1035" s="11" t="str">
        <f t="shared" si="236"/>
        <v>DRSCDRNS</v>
      </c>
      <c r="BE1035" s="11" t="str">
        <f t="shared" si="237"/>
        <v>DRSCDRNS</v>
      </c>
    </row>
    <row r="1036" spans="1:57" ht="11.25" hidden="1" customHeight="1">
      <c r="A1036" s="6">
        <v>1035</v>
      </c>
      <c r="B1036" s="7" t="s">
        <v>2459</v>
      </c>
      <c r="C1036" s="8" t="s">
        <v>2460</v>
      </c>
      <c r="D1036" s="7" t="s">
        <v>650</v>
      </c>
      <c r="E1036" s="7" t="s">
        <v>95</v>
      </c>
      <c r="F1036" s="7" t="s">
        <v>109</v>
      </c>
      <c r="G1036" s="9">
        <v>115</v>
      </c>
      <c r="H1036" s="9">
        <v>135</v>
      </c>
      <c r="I1036" s="9">
        <v>58</v>
      </c>
      <c r="J1036" s="9">
        <v>58</v>
      </c>
      <c r="K1036" s="9">
        <v>68</v>
      </c>
      <c r="L1036" s="9">
        <v>57</v>
      </c>
      <c r="M1036" s="9">
        <v>60</v>
      </c>
      <c r="N1036" s="9">
        <v>59</v>
      </c>
      <c r="O1036" s="9">
        <v>61</v>
      </c>
      <c r="P1036" s="9">
        <v>10</v>
      </c>
      <c r="Q1036" s="10">
        <v>108</v>
      </c>
      <c r="R1036" s="11">
        <v>13</v>
      </c>
      <c r="S1036" s="11">
        <v>1</v>
      </c>
      <c r="T1036" s="11">
        <v>107</v>
      </c>
      <c r="U1036" s="11">
        <v>110</v>
      </c>
      <c r="V1036" s="11">
        <v>1</v>
      </c>
      <c r="W1036" s="11">
        <v>111</v>
      </c>
      <c r="X1036" s="11">
        <f t="shared" si="224"/>
        <v>451</v>
      </c>
      <c r="Y1036" s="11">
        <f t="shared" si="225"/>
        <v>4880</v>
      </c>
      <c r="Z1036" s="11">
        <f t="shared" si="226"/>
        <v>1020</v>
      </c>
      <c r="AA1036" s="11">
        <f t="shared" si="227"/>
        <v>4310</v>
      </c>
      <c r="AB1036" s="11">
        <f t="shared" si="228"/>
        <v>4310</v>
      </c>
      <c r="AC1036" s="6">
        <f t="shared" si="229"/>
        <v>4900</v>
      </c>
      <c r="AD1036" s="9" t="s">
        <v>334</v>
      </c>
      <c r="AE1036" s="3" t="str">
        <f>IF(ISERROR(VLOOKUP($AD1036,技まとめ!$A$1:$F$380,6,FALSE)),"－",VLOOKUP($AD1036,技まとめ!$A$1:$F$380,6,FALSE))</f>
        <v>DR</v>
      </c>
      <c r="AF1036" s="3">
        <f>IF(ISERROR(VLOOKUP($AD1036,技まとめ!$A$1:$F$380,3,FALSE)),"－",VLOOKUP($AD1036,技まとめ!$A$1:$F$380,3,FALSE))</f>
        <v>86</v>
      </c>
      <c r="AG1036" s="3">
        <f>IF(ISERROR(VLOOKUP($AD1036,技まとめ!$A$1:$F$380,5,FALSE)),"－",VLOOKUP($AD1036,技まとめ!$A$1:$F$380,5,FALSE))</f>
        <v>49</v>
      </c>
      <c r="AH1036" s="3" t="str">
        <f>IF($E1036=IF(ISERROR(VLOOKUP($AD1036,技まとめ!$A$1:$F$380,4,FALSE)),"－",VLOOKUP($AD1036,技まとめ!$A$1:$F$380,4,FALSE)),"一致","")</f>
        <v>一致</v>
      </c>
      <c r="AI1036" s="9" t="s">
        <v>210</v>
      </c>
      <c r="AJ1036" s="3" t="str">
        <f>IF(ISERROR(VLOOKUP($AI1036,技まとめ!$A$1:$F$380,6,FALSE)),"－",VLOOKUP($AI1036,技まとめ!$A$1:$F$380,6,FALSE))</f>
        <v>NS</v>
      </c>
      <c r="AK1036" s="3">
        <f>IF(ISERROR(VLOOKUP($AI1036,技まとめ!$A$1:$F$380,3,FALSE)),"－",VLOOKUP($AI1036,技まとめ!$A$1:$F$380,3,FALSE))</f>
        <v>25</v>
      </c>
      <c r="AL1036" s="3">
        <f>IF(ISERROR(VLOOKUP($AI1036,技まとめ!$A$1:$F$380,5,FALSE)),"－",VLOOKUP($AI1036,技まとめ!$A$1:$F$380,5,FALSE))</f>
        <v>20</v>
      </c>
      <c r="AM1036" s="3" t="str">
        <f>IF($E1036=IF(ISERROR(VLOOKUP($AI1036,技まとめ!$A$1:$F$380,4,FALSE)),"－",VLOOKUP($AI1036,技まとめ!$A$1:$F$380,4,FALSE)),"一致","")</f>
        <v/>
      </c>
      <c r="AN1036" s="9" t="s">
        <v>414</v>
      </c>
      <c r="AO1036" s="3" t="str">
        <f>IF(ISERROR(VLOOKUP($AN1036,技まとめ!$A$1:$F$380,6,FALSE)),"－",VLOOKUP($AN1036,技まとめ!$A$1:$F$380,6,FALSE))</f>
        <v>DR</v>
      </c>
      <c r="AP1036" s="3">
        <f>IF(ISERROR(VLOOKUP($AN1036,技まとめ!$A$1:$F$380,3,FALSE)),"－",VLOOKUP($AN1036,技まとめ!$A$1:$F$380,3,FALSE))</f>
        <v>69</v>
      </c>
      <c r="AQ1036" s="3">
        <f>IF(ISERROR(VLOOKUP($AN1036,技まとめ!$A$1:$F$380,5,FALSE)),"－",VLOOKUP($AN1036,技まとめ!$A$1:$F$380,5,FALSE))</f>
        <v>44</v>
      </c>
      <c r="AR1036" s="3" t="str">
        <f>IF($E1036=IF(ISERROR(VLOOKUP($AN1036,技まとめ!$A$1:$F$380,4,FALSE)),"－",VLOOKUP($AN1036,技まとめ!$A$1:$F$380,4,FALSE)),"一致","")</f>
        <v/>
      </c>
      <c r="AS1036" s="9" t="s">
        <v>174</v>
      </c>
      <c r="AT1036" s="3" t="str">
        <f>IF(ISERROR(VLOOKUP($AS1036,技まとめ!$A$1:$F$380,6,FALSE)),"－",VLOOKUP($AS1036,技まとめ!$A$1:$F$380,6,FALSE))</f>
        <v>BL</v>
      </c>
      <c r="AU1036" s="3">
        <f>IF(ISERROR(VLOOKUP($AS1036,技まとめ!$A$1:$F$380,3,FALSE)),"－",VLOOKUP($AS1036,技まとめ!$A$1:$F$380,3,FALSE))</f>
        <v>102</v>
      </c>
      <c r="AV1036" s="3">
        <f>IF(ISERROR(VLOOKUP($AS1036,技まとめ!$A$1:$F$380,5,FALSE)),"－",VLOOKUP($AS1036,技まとめ!$A$1:$F$380,5,FALSE))</f>
        <v>57</v>
      </c>
      <c r="AW1036" s="3" t="str">
        <f>IF($E1036=IF(ISERROR(VLOOKUP($AS1036,技まとめ!$A$1:$F$380,4,FALSE)),"－",VLOOKUP($AS1036,技まとめ!$A$1:$F$380,4,FALSE)),"一致","")</f>
        <v>一致</v>
      </c>
      <c r="AX1036" s="12" t="str">
        <f t="shared" si="230"/>
        <v>サザンクロスカットスパイラルショットライアーショットシグマゾーン</v>
      </c>
      <c r="AY1036" s="12" t="str">
        <f t="shared" si="231"/>
        <v>サザンクロスカットスパイラルショットライアーショットシグマゾーン</v>
      </c>
      <c r="AZ1036" s="12" t="str">
        <f t="shared" si="232"/>
        <v>サザンクロスカットスパイラルショットライアーショットシグマゾーン</v>
      </c>
      <c r="BA1036" s="12" t="str">
        <f t="shared" si="233"/>
        <v>サザンクロスカットスパイラルショットライアーショットシグマゾーン</v>
      </c>
      <c r="BB1036" s="11" t="str">
        <f t="shared" si="234"/>
        <v>DRNSDRBL</v>
      </c>
      <c r="BC1036" s="11" t="str">
        <f t="shared" si="235"/>
        <v>DRNSDRBL</v>
      </c>
      <c r="BD1036" s="11" t="str">
        <f t="shared" si="236"/>
        <v>DRNSDRBL</v>
      </c>
      <c r="BE1036" s="11" t="str">
        <f t="shared" si="237"/>
        <v>DRNSDRBL</v>
      </c>
    </row>
    <row r="1037" spans="1:57" ht="11.25" hidden="1" customHeight="1">
      <c r="A1037" s="6">
        <v>1036</v>
      </c>
      <c r="B1037" s="7" t="s">
        <v>2461</v>
      </c>
      <c r="C1037" s="8" t="s">
        <v>2462</v>
      </c>
      <c r="D1037" s="7" t="s">
        <v>72</v>
      </c>
      <c r="E1037" s="7" t="s">
        <v>95</v>
      </c>
      <c r="F1037" s="7" t="s">
        <v>109</v>
      </c>
      <c r="G1037" s="9">
        <v>118</v>
      </c>
      <c r="H1037" s="9">
        <v>119</v>
      </c>
      <c r="I1037" s="9">
        <v>57</v>
      </c>
      <c r="J1037" s="9">
        <v>56</v>
      </c>
      <c r="K1037" s="9">
        <v>72</v>
      </c>
      <c r="L1037" s="9">
        <v>65</v>
      </c>
      <c r="M1037" s="9">
        <v>66</v>
      </c>
      <c r="N1037" s="9">
        <v>58</v>
      </c>
      <c r="O1037" s="9">
        <v>64</v>
      </c>
      <c r="P1037" s="9">
        <v>7</v>
      </c>
      <c r="Q1037" s="10">
        <v>107</v>
      </c>
      <c r="R1037" s="11">
        <v>11</v>
      </c>
      <c r="S1037" s="11">
        <v>1</v>
      </c>
      <c r="T1037" s="11">
        <v>115</v>
      </c>
      <c r="U1037" s="11">
        <v>116</v>
      </c>
      <c r="V1037" s="11">
        <v>1</v>
      </c>
      <c r="W1037" s="11">
        <v>114</v>
      </c>
      <c r="X1037" s="11">
        <f t="shared" si="224"/>
        <v>465</v>
      </c>
      <c r="Y1037" s="11">
        <f t="shared" si="225"/>
        <v>4855</v>
      </c>
      <c r="Z1037" s="11">
        <f t="shared" si="226"/>
        <v>965</v>
      </c>
      <c r="AA1037" s="11">
        <f t="shared" si="227"/>
        <v>4605</v>
      </c>
      <c r="AB1037" s="11">
        <f t="shared" si="228"/>
        <v>4605</v>
      </c>
      <c r="AC1037" s="6">
        <f t="shared" si="229"/>
        <v>5225</v>
      </c>
      <c r="AD1037" s="9" t="s">
        <v>331</v>
      </c>
      <c r="AE1037" s="3" t="str">
        <f>IF(ISERROR(VLOOKUP($AD1037,技まとめ!$A$1:$F$380,6,FALSE)),"－",VLOOKUP($AD1037,技まとめ!$A$1:$F$380,6,FALSE))</f>
        <v>DR</v>
      </c>
      <c r="AF1037" s="3">
        <f>IF(ISERROR(VLOOKUP($AD1037,技まとめ!$A$1:$F$380,3,FALSE)),"－",VLOOKUP($AD1037,技まとめ!$A$1:$F$380,3,FALSE))</f>
        <v>77</v>
      </c>
      <c r="AG1037" s="3">
        <f>IF(ISERROR(VLOOKUP($AD1037,技まとめ!$A$1:$F$380,5,FALSE)),"－",VLOOKUP($AD1037,技まとめ!$A$1:$F$380,5,FALSE))</f>
        <v>47</v>
      </c>
      <c r="AH1037" s="3" t="str">
        <f>IF($E1037=IF(ISERROR(VLOOKUP($AD1037,技まとめ!$A$1:$F$380,4,FALSE)),"－",VLOOKUP($AD1037,技まとめ!$A$1:$F$380,4,FALSE)),"一致","")</f>
        <v/>
      </c>
      <c r="AI1037" s="9" t="s">
        <v>283</v>
      </c>
      <c r="AJ1037" s="3" t="str">
        <f>IF(ISERROR(VLOOKUP($AI1037,技まとめ!$A$1:$F$380,6,FALSE)),"－",VLOOKUP($AI1037,技まとめ!$A$1:$F$380,6,FALSE))</f>
        <v>NS</v>
      </c>
      <c r="AK1037" s="3">
        <f>IF(ISERROR(VLOOKUP($AI1037,技まとめ!$A$1:$F$380,3,FALSE)),"－",VLOOKUP($AI1037,技まとめ!$A$1:$F$380,3,FALSE))</f>
        <v>27</v>
      </c>
      <c r="AL1037" s="3">
        <f>IF(ISERROR(VLOOKUP($AI1037,技まとめ!$A$1:$F$380,5,FALSE)),"－",VLOOKUP($AI1037,技まとめ!$A$1:$F$380,5,FALSE))</f>
        <v>20</v>
      </c>
      <c r="AM1037" s="3" t="str">
        <f>IF($E1037=IF(ISERROR(VLOOKUP($AI1037,技まとめ!$A$1:$F$380,4,FALSE)),"－",VLOOKUP($AI1037,技まとめ!$A$1:$F$380,4,FALSE)),"一致","")</f>
        <v>一致</v>
      </c>
      <c r="AN1037" s="9" t="s">
        <v>727</v>
      </c>
      <c r="AO1037" s="3" t="str">
        <f>IF(ISERROR(VLOOKUP($AN1037,技まとめ!$A$1:$F$380,6,FALSE)),"－",VLOOKUP($AN1037,技まとめ!$A$1:$F$380,6,FALSE))</f>
        <v>BS</v>
      </c>
      <c r="AP1037" s="3">
        <f>IF(ISERROR(VLOOKUP($AN1037,技まとめ!$A$1:$F$380,3,FALSE)),"－",VLOOKUP($AN1037,技まとめ!$A$1:$F$380,3,FALSE))</f>
        <v>90</v>
      </c>
      <c r="AQ1037" s="3">
        <f>IF(ISERROR(VLOOKUP($AN1037,技まとめ!$A$1:$F$380,5,FALSE)),"－",VLOOKUP($AN1037,技まとめ!$A$1:$F$380,5,FALSE))</f>
        <v>49</v>
      </c>
      <c r="AR1037" s="3" t="str">
        <f>IF($E1037=IF(ISERROR(VLOOKUP($AN1037,技まとめ!$A$1:$F$380,4,FALSE)),"－",VLOOKUP($AN1037,技まとめ!$A$1:$F$380,4,FALSE)),"一致","")</f>
        <v/>
      </c>
      <c r="AS1037" s="9" t="s">
        <v>821</v>
      </c>
      <c r="AT1037" s="3" t="str">
        <f>IF(ISERROR(VLOOKUP($AS1037,技まとめ!$A$1:$F$380,6,FALSE)),"－",VLOOKUP($AS1037,技まとめ!$A$1:$F$380,6,FALSE))</f>
        <v>BL</v>
      </c>
      <c r="AU1037" s="3">
        <f>IF(ISERROR(VLOOKUP($AS1037,技まとめ!$A$1:$F$380,3,FALSE)),"－",VLOOKUP($AS1037,技まとめ!$A$1:$F$380,3,FALSE))</f>
        <v>52</v>
      </c>
      <c r="AV1037" s="3">
        <f>IF(ISERROR(VLOOKUP($AS1037,技まとめ!$A$1:$F$380,5,FALSE)),"－",VLOOKUP($AS1037,技まとめ!$A$1:$F$380,5,FALSE))</f>
        <v>36</v>
      </c>
      <c r="AW1037" s="3" t="str">
        <f>IF($E1037=IF(ISERROR(VLOOKUP($AS1037,技まとめ!$A$1:$F$380,4,FALSE)),"－",VLOOKUP($AS1037,技まとめ!$A$1:$F$380,4,FALSE)),"一致","")</f>
        <v>一致</v>
      </c>
      <c r="AX1037" s="12" t="str">
        <f t="shared" si="230"/>
        <v>ライトニングアクセルサイコショットりゅうせいブレードウェルカムバック</v>
      </c>
      <c r="AY1037" s="12" t="str">
        <f t="shared" si="231"/>
        <v>ライトニングアクセルサイコショットりゅうせいブレードウェルカムバック</v>
      </c>
      <c r="AZ1037" s="12" t="str">
        <f t="shared" si="232"/>
        <v>ライトニングアクセルサイコショットりゅうせいブレードウェルカムバック</v>
      </c>
      <c r="BA1037" s="12" t="str">
        <f t="shared" si="233"/>
        <v>ライトニングアクセルサイコショットりゅうせいブレードウェルカムバック</v>
      </c>
      <c r="BB1037" s="11" t="str">
        <f t="shared" si="234"/>
        <v>DRNSBSBL</v>
      </c>
      <c r="BC1037" s="11" t="str">
        <f t="shared" si="235"/>
        <v>DRNSBSBL</v>
      </c>
      <c r="BD1037" s="11" t="str">
        <f t="shared" si="236"/>
        <v>DRNSBSBL</v>
      </c>
      <c r="BE1037" s="11" t="str">
        <f t="shared" si="237"/>
        <v>DRNSBSBL</v>
      </c>
    </row>
    <row r="1038" spans="1:57" ht="11.25" customHeight="1">
      <c r="A1038" s="6">
        <v>1037</v>
      </c>
      <c r="B1038" s="7" t="s">
        <v>2463</v>
      </c>
      <c r="C1038" s="8" t="s">
        <v>2464</v>
      </c>
      <c r="D1038" s="7" t="s">
        <v>72</v>
      </c>
      <c r="E1038" s="7" t="s">
        <v>95</v>
      </c>
      <c r="F1038" s="7" t="s">
        <v>128</v>
      </c>
      <c r="G1038" s="9">
        <v>117</v>
      </c>
      <c r="H1038" s="9">
        <v>123</v>
      </c>
      <c r="I1038" s="9">
        <v>78</v>
      </c>
      <c r="J1038" s="9">
        <v>67</v>
      </c>
      <c r="K1038" s="9">
        <v>62</v>
      </c>
      <c r="L1038" s="9">
        <v>53</v>
      </c>
      <c r="M1038" s="9">
        <v>48</v>
      </c>
      <c r="N1038" s="9">
        <v>46</v>
      </c>
      <c r="O1038" s="9">
        <v>67</v>
      </c>
      <c r="P1038" s="9">
        <v>15</v>
      </c>
      <c r="Q1038" s="10">
        <v>128</v>
      </c>
      <c r="R1038" s="11">
        <v>8</v>
      </c>
      <c r="S1038" s="11">
        <v>1</v>
      </c>
      <c r="T1038" s="11">
        <v>103</v>
      </c>
      <c r="U1038" s="11">
        <v>98</v>
      </c>
      <c r="V1038" s="11">
        <v>1</v>
      </c>
      <c r="W1038" s="11">
        <v>117</v>
      </c>
      <c r="X1038" s="11">
        <f t="shared" si="224"/>
        <v>456</v>
      </c>
      <c r="Y1038" s="11">
        <f t="shared" si="225"/>
        <v>5710</v>
      </c>
      <c r="Z1038" s="11">
        <f t="shared" si="226"/>
        <v>875</v>
      </c>
      <c r="AA1038" s="11">
        <f t="shared" si="227"/>
        <v>4200</v>
      </c>
      <c r="AB1038" s="11">
        <f t="shared" si="228"/>
        <v>4200</v>
      </c>
      <c r="AC1038" s="6">
        <f t="shared" si="229"/>
        <v>4745</v>
      </c>
      <c r="AD1038" s="9" t="s">
        <v>5007</v>
      </c>
      <c r="AE1038" s="3" t="str">
        <f>IF(ISERROR(VLOOKUP($AD1038,技まとめ!$A$1:$F$380,6,FALSE)),"－",VLOOKUP($AD1038,技まとめ!$A$1:$F$380,6,FALSE))</f>
        <v>－</v>
      </c>
      <c r="AF1038" s="3">
        <f>IF(ISERROR(VLOOKUP($AD1038,技まとめ!$A$1:$F$380,3,FALSE)),"－",VLOOKUP($AD1038,技まとめ!$A$1:$F$380,3,FALSE))</f>
        <v>0</v>
      </c>
      <c r="AG1038" s="3">
        <f>IF(ISERROR(VLOOKUP($AD1038,技まとめ!$A$1:$F$380,5,FALSE)),"－",VLOOKUP($AD1038,技まとめ!$A$1:$F$380,5,FALSE))</f>
        <v>0</v>
      </c>
      <c r="AH1038" s="3" t="str">
        <f>IF($E1038=IF(ISERROR(VLOOKUP($AD1038,技まとめ!$A$1:$F$380,4,FALSE)),"－",VLOOKUP($AD1038,技まとめ!$A$1:$F$380,4,FALSE)),"一致","")</f>
        <v/>
      </c>
      <c r="AI1038" s="9" t="s">
        <v>247</v>
      </c>
      <c r="AJ1038" s="3" t="str">
        <f>IF(ISERROR(VLOOKUP($AI1038,技まとめ!$A$1:$F$380,6,FALSE)),"－",VLOOKUP($AI1038,技まとめ!$A$1:$F$380,6,FALSE))</f>
        <v>NS</v>
      </c>
      <c r="AK1038" s="3">
        <f>IF(ISERROR(VLOOKUP($AI1038,技まとめ!$A$1:$F$380,3,FALSE)),"－",VLOOKUP($AI1038,技まとめ!$A$1:$F$380,3,FALSE))</f>
        <v>72</v>
      </c>
      <c r="AL1038" s="3">
        <f>IF(ISERROR(VLOOKUP($AI1038,技まとめ!$A$1:$F$380,5,FALSE)),"－",VLOOKUP($AI1038,技まとめ!$A$1:$F$380,5,FALSE))</f>
        <v>40</v>
      </c>
      <c r="AM1038" s="3" t="str">
        <f>IF($E1038=IF(ISERROR(VLOOKUP($AI1038,技まとめ!$A$1:$F$380,4,FALSE)),"－",VLOOKUP($AI1038,技まとめ!$A$1:$F$380,4,FALSE)),"一致","")</f>
        <v>一致</v>
      </c>
      <c r="AN1038" s="9" t="s">
        <v>576</v>
      </c>
      <c r="AO1038" s="3" t="str">
        <f>IF(ISERROR(VLOOKUP($AN1038,技まとめ!$A$1:$F$380,6,FALSE)),"－",VLOOKUP($AN1038,技まとめ!$A$1:$F$380,6,FALSE))</f>
        <v>BB</v>
      </c>
      <c r="AP1038" s="3">
        <f>IF(ISERROR(VLOOKUP($AN1038,技まとめ!$A$1:$F$380,3,FALSE)),"－",VLOOKUP($AN1038,技まとめ!$A$1:$F$380,3,FALSE))</f>
        <v>72</v>
      </c>
      <c r="AQ1038" s="3">
        <f>IF(ISERROR(VLOOKUP($AN1038,技まとめ!$A$1:$F$380,5,FALSE)),"－",VLOOKUP($AN1038,技まとめ!$A$1:$F$380,5,FALSE))</f>
        <v>43</v>
      </c>
      <c r="AR1038" s="3" t="str">
        <f>IF($E1038=IF(ISERROR(VLOOKUP($AN1038,技まとめ!$A$1:$F$380,4,FALSE)),"－",VLOOKUP($AN1038,技まとめ!$A$1:$F$380,4,FALSE)),"一致","")</f>
        <v/>
      </c>
      <c r="AS1038" s="9" t="s">
        <v>2465</v>
      </c>
      <c r="AT1038" s="3" t="str">
        <f>IF(ISERROR(VLOOKUP($AS1038,技まとめ!$A$1:$F$380,6,FALSE)),"－",VLOOKUP($AS1038,技まとめ!$A$1:$F$380,6,FALSE))</f>
        <v>NS</v>
      </c>
      <c r="AU1038" s="3">
        <f>IF(ISERROR(VLOOKUP($AS1038,技まとめ!$A$1:$F$380,3,FALSE)),"－",VLOOKUP($AS1038,技まとめ!$A$1:$F$380,3,FALSE))</f>
        <v>114</v>
      </c>
      <c r="AV1038" s="3">
        <f>IF(ISERROR(VLOOKUP($AS1038,技まとめ!$A$1:$F$380,5,FALSE)),"－",VLOOKUP($AS1038,技まとめ!$A$1:$F$380,5,FALSE))</f>
        <v>61</v>
      </c>
      <c r="AW1038" s="3" t="str">
        <f>IF($E1038=IF(ISERROR(VLOOKUP($AS1038,技まとめ!$A$1:$F$380,4,FALSE)),"－",VLOOKUP($AS1038,技まとめ!$A$1:$F$380,4,FALSE)),"一致","")</f>
        <v>一致</v>
      </c>
      <c r="AX1038" s="12" t="str">
        <f t="shared" si="230"/>
        <v>ちょうわざ！ガニメデプロトンさばきのてっついスーパーノヴァ</v>
      </c>
      <c r="AY1038" s="12" t="str">
        <f t="shared" si="231"/>
        <v>ちょうわざ！ガニメデプロトンさばきのてっついスーパーノヴァ</v>
      </c>
      <c r="AZ1038" s="12" t="str">
        <f t="shared" si="232"/>
        <v>ちょうわざ！ガニメデプロトンさばきのてっついスーパーノヴァ</v>
      </c>
      <c r="BA1038" s="12" t="str">
        <f t="shared" si="233"/>
        <v>ちょうわざ！ガニメデプロトンさばきのてっついスーパーノヴァ</v>
      </c>
      <c r="BB1038" s="11" t="str">
        <f t="shared" si="234"/>
        <v>－NSBBNS</v>
      </c>
      <c r="BC1038" s="11" t="str">
        <f t="shared" si="235"/>
        <v>－NSBBNS</v>
      </c>
      <c r="BD1038" s="11" t="str">
        <f t="shared" si="236"/>
        <v>－NSBBNS</v>
      </c>
      <c r="BE1038" s="11" t="str">
        <f t="shared" si="237"/>
        <v>－NSBBNS</v>
      </c>
    </row>
    <row r="1039" spans="1:57" ht="11.25" hidden="1" customHeight="1">
      <c r="A1039" s="6">
        <v>1038</v>
      </c>
      <c r="B1039" s="7" t="s">
        <v>2466</v>
      </c>
      <c r="C1039" s="8" t="s">
        <v>2467</v>
      </c>
      <c r="D1039" s="7" t="s">
        <v>650</v>
      </c>
      <c r="E1039" s="7" t="s">
        <v>81</v>
      </c>
      <c r="F1039" s="7" t="s">
        <v>109</v>
      </c>
      <c r="G1039" s="9">
        <v>112</v>
      </c>
      <c r="H1039" s="9">
        <v>130</v>
      </c>
      <c r="I1039" s="9">
        <v>64</v>
      </c>
      <c r="J1039" s="9">
        <v>60</v>
      </c>
      <c r="K1039" s="9">
        <v>69</v>
      </c>
      <c r="L1039" s="9">
        <v>55</v>
      </c>
      <c r="M1039" s="9">
        <v>62</v>
      </c>
      <c r="N1039" s="9">
        <v>55</v>
      </c>
      <c r="O1039" s="9">
        <v>60</v>
      </c>
      <c r="P1039" s="9">
        <v>17</v>
      </c>
      <c r="Q1039" s="10">
        <v>114</v>
      </c>
      <c r="R1039" s="11">
        <v>19</v>
      </c>
      <c r="S1039" s="11">
        <v>1</v>
      </c>
      <c r="T1039" s="11">
        <v>105</v>
      </c>
      <c r="U1039" s="11">
        <v>112</v>
      </c>
      <c r="V1039" s="11">
        <v>1</v>
      </c>
      <c r="W1039" s="11">
        <v>110</v>
      </c>
      <c r="X1039" s="11">
        <f t="shared" si="224"/>
        <v>462</v>
      </c>
      <c r="Y1039" s="11">
        <f t="shared" si="225"/>
        <v>5115</v>
      </c>
      <c r="Z1039" s="11">
        <f t="shared" si="226"/>
        <v>1225</v>
      </c>
      <c r="AA1039" s="11">
        <f t="shared" si="227"/>
        <v>4235</v>
      </c>
      <c r="AB1039" s="11">
        <f t="shared" si="228"/>
        <v>4235</v>
      </c>
      <c r="AC1039" s="6">
        <f t="shared" si="229"/>
        <v>4845</v>
      </c>
      <c r="AD1039" s="9" t="s">
        <v>259</v>
      </c>
      <c r="AE1039" s="3" t="str">
        <f>IF(ISERROR(VLOOKUP($AD1039,技まとめ!$A$1:$F$380,6,FALSE)),"－",VLOOKUP($AD1039,技まとめ!$A$1:$F$380,6,FALSE))</f>
        <v>NS</v>
      </c>
      <c r="AF1039" s="3">
        <f>IF(ISERROR(VLOOKUP($AD1039,技まとめ!$A$1:$F$380,3,FALSE)),"－",VLOOKUP($AD1039,技まとめ!$A$1:$F$380,3,FALSE))</f>
        <v>64</v>
      </c>
      <c r="AG1039" s="3">
        <f>IF(ISERROR(VLOOKUP($AD1039,技まとめ!$A$1:$F$380,5,FALSE)),"－",VLOOKUP($AD1039,技まとめ!$A$1:$F$380,5,FALSE))</f>
        <v>37</v>
      </c>
      <c r="AH1039" s="3" t="str">
        <f>IF($E1039=IF(ISERROR(VLOOKUP($AD1039,技まとめ!$A$1:$F$380,4,FALSE)),"－",VLOOKUP($AD1039,技まとめ!$A$1:$F$380,4,FALSE)),"一致","")</f>
        <v/>
      </c>
      <c r="AI1039" s="9" t="s">
        <v>615</v>
      </c>
      <c r="AJ1039" s="3" t="str">
        <f>IF(ISERROR(VLOOKUP($AI1039,技まとめ!$A$1:$F$380,6,FALSE)),"－",VLOOKUP($AI1039,技まとめ!$A$1:$F$380,6,FALSE))</f>
        <v>DR</v>
      </c>
      <c r="AK1039" s="3">
        <f>IF(ISERROR(VLOOKUP($AI1039,技まとめ!$A$1:$F$380,3,FALSE)),"－",VLOOKUP($AI1039,技まとめ!$A$1:$F$380,3,FALSE))</f>
        <v>75</v>
      </c>
      <c r="AL1039" s="3">
        <f>IF(ISERROR(VLOOKUP($AI1039,技まとめ!$A$1:$F$380,5,FALSE)),"－",VLOOKUP($AI1039,技まとめ!$A$1:$F$380,5,FALSE))</f>
        <v>47</v>
      </c>
      <c r="AM1039" s="3" t="str">
        <f>IF($E1039=IF(ISERROR(VLOOKUP($AI1039,技まとめ!$A$1:$F$380,4,FALSE)),"－",VLOOKUP($AI1039,技まとめ!$A$1:$F$380,4,FALSE)),"一致","")</f>
        <v/>
      </c>
      <c r="AN1039" s="9" t="s">
        <v>1940</v>
      </c>
      <c r="AO1039" s="3" t="str">
        <f>IF(ISERROR(VLOOKUP($AN1039,技まとめ!$A$1:$F$380,6,FALSE)),"－",VLOOKUP($AN1039,技まとめ!$A$1:$F$380,6,FALSE))</f>
        <v>DR</v>
      </c>
      <c r="AP1039" s="3">
        <f>IF(ISERROR(VLOOKUP($AN1039,技まとめ!$A$1:$F$380,3,FALSE)),"－",VLOOKUP($AN1039,技まとめ!$A$1:$F$380,3,FALSE))</f>
        <v>94</v>
      </c>
      <c r="AQ1039" s="3">
        <f>IF(ISERROR(VLOOKUP($AN1039,技まとめ!$A$1:$F$380,5,FALSE)),"－",VLOOKUP($AN1039,技まとめ!$A$1:$F$380,5,FALSE))</f>
        <v>56</v>
      </c>
      <c r="AR1039" s="3" t="str">
        <f>IF($E1039=IF(ISERROR(VLOOKUP($AN1039,技まとめ!$A$1:$F$380,4,FALSE)),"－",VLOOKUP($AN1039,技まとめ!$A$1:$F$380,4,FALSE)),"一致","")</f>
        <v/>
      </c>
      <c r="AS1039" s="9" t="s">
        <v>2468</v>
      </c>
      <c r="AT1039" s="3" t="str">
        <f>IF(ISERROR(VLOOKUP($AS1039,技まとめ!$A$1:$F$380,6,FALSE)),"－",VLOOKUP($AS1039,技まとめ!$A$1:$F$380,6,FALSE))</f>
        <v>NS</v>
      </c>
      <c r="AU1039" s="3">
        <f>IF(ISERROR(VLOOKUP($AS1039,技まとめ!$A$1:$F$380,3,FALSE)),"－",VLOOKUP($AS1039,技まとめ!$A$1:$F$380,3,FALSE))</f>
        <v>130</v>
      </c>
      <c r="AV1039" s="3">
        <f>IF(ISERROR(VLOOKUP($AS1039,技まとめ!$A$1:$F$380,5,FALSE)),"－",VLOOKUP($AS1039,技まとめ!$A$1:$F$380,5,FALSE))</f>
        <v>67</v>
      </c>
      <c r="AW1039" s="3" t="str">
        <f>IF($E1039=IF(ISERROR(VLOOKUP($AS1039,技まとめ!$A$1:$F$380,4,FALSE)),"－",VLOOKUP($AS1039,技まとめ!$A$1:$F$380,4,FALSE)),"一致","")</f>
        <v/>
      </c>
      <c r="AX1039" s="12" t="str">
        <f t="shared" si="230"/>
        <v>アストロブレイクマタドールフェイントスーパーエラシコＸブラスト</v>
      </c>
      <c r="AY1039" s="12" t="str">
        <f t="shared" si="231"/>
        <v>アストロブレイクマタドールフェイントスーパーエラシコＸブラスト</v>
      </c>
      <c r="AZ1039" s="12" t="str">
        <f t="shared" si="232"/>
        <v>アストロブレイクマタドールフェイントスーパーエラシコＸブラスト</v>
      </c>
      <c r="BA1039" s="12" t="str">
        <f t="shared" si="233"/>
        <v>アストロブレイクマタドールフェイントスーパーエラシコＸブラスト</v>
      </c>
      <c r="BB1039" s="11" t="str">
        <f t="shared" si="234"/>
        <v>NSDRDRNS</v>
      </c>
      <c r="BC1039" s="11" t="str">
        <f t="shared" si="235"/>
        <v>NSDRDRNS</v>
      </c>
      <c r="BD1039" s="11" t="str">
        <f t="shared" si="236"/>
        <v>NSDRDRNS</v>
      </c>
      <c r="BE1039" s="11" t="str">
        <f t="shared" si="237"/>
        <v>NSDRDRNS</v>
      </c>
    </row>
    <row r="1040" spans="1:57" ht="11.25" hidden="1" customHeight="1">
      <c r="A1040" s="6">
        <v>1039</v>
      </c>
      <c r="B1040" s="7" t="s">
        <v>2469</v>
      </c>
      <c r="C1040" s="8" t="s">
        <v>2469</v>
      </c>
      <c r="D1040" s="7" t="s">
        <v>72</v>
      </c>
      <c r="E1040" s="7" t="s">
        <v>102</v>
      </c>
      <c r="F1040" s="7" t="s">
        <v>128</v>
      </c>
      <c r="G1040" s="9">
        <v>125</v>
      </c>
      <c r="H1040" s="9">
        <v>128</v>
      </c>
      <c r="I1040" s="9">
        <v>71</v>
      </c>
      <c r="J1040" s="9">
        <v>71</v>
      </c>
      <c r="K1040" s="9">
        <v>63</v>
      </c>
      <c r="L1040" s="9">
        <v>64</v>
      </c>
      <c r="M1040" s="9">
        <v>61</v>
      </c>
      <c r="N1040" s="9">
        <v>62</v>
      </c>
      <c r="O1040" s="9">
        <v>61</v>
      </c>
      <c r="P1040" s="9">
        <v>6</v>
      </c>
      <c r="Q1040" s="10">
        <v>121</v>
      </c>
      <c r="R1040" s="11">
        <v>20</v>
      </c>
      <c r="S1040" s="11">
        <v>1</v>
      </c>
      <c r="T1040" s="11">
        <v>114</v>
      </c>
      <c r="U1040" s="11">
        <v>111</v>
      </c>
      <c r="V1040" s="11">
        <v>1</v>
      </c>
      <c r="W1040" s="11">
        <v>111</v>
      </c>
      <c r="X1040" s="11">
        <f t="shared" si="224"/>
        <v>479</v>
      </c>
      <c r="Y1040" s="11">
        <f t="shared" si="225"/>
        <v>5400</v>
      </c>
      <c r="Z1040" s="11">
        <f t="shared" si="226"/>
        <v>1265</v>
      </c>
      <c r="AA1040" s="11">
        <f t="shared" si="227"/>
        <v>4555</v>
      </c>
      <c r="AB1040" s="11">
        <f t="shared" si="228"/>
        <v>4555</v>
      </c>
      <c r="AC1040" s="6">
        <f t="shared" si="229"/>
        <v>5215</v>
      </c>
      <c r="AD1040" s="9" t="s">
        <v>727</v>
      </c>
      <c r="AE1040" s="3" t="str">
        <f>IF(ISERROR(VLOOKUP($AD1040,技まとめ!$A$1:$F$380,6,FALSE)),"－",VLOOKUP($AD1040,技まとめ!$A$1:$F$380,6,FALSE))</f>
        <v>BS</v>
      </c>
      <c r="AF1040" s="3">
        <f>IF(ISERROR(VLOOKUP($AD1040,技まとめ!$A$1:$F$380,3,FALSE)),"－",VLOOKUP($AD1040,技まとめ!$A$1:$F$380,3,FALSE))</f>
        <v>90</v>
      </c>
      <c r="AG1040" s="3">
        <f>IF(ISERROR(VLOOKUP($AD1040,技まとめ!$A$1:$F$380,5,FALSE)),"－",VLOOKUP($AD1040,技まとめ!$A$1:$F$380,5,FALSE))</f>
        <v>49</v>
      </c>
      <c r="AH1040" s="3" t="str">
        <f>IF($E1040=IF(ISERROR(VLOOKUP($AD1040,技まとめ!$A$1:$F$380,4,FALSE)),"－",VLOOKUP($AD1040,技まとめ!$A$1:$F$380,4,FALSE)),"一致","")</f>
        <v>一致</v>
      </c>
      <c r="AI1040" s="9" t="s">
        <v>2465</v>
      </c>
      <c r="AJ1040" s="3" t="str">
        <f>IF(ISERROR(VLOOKUP($AI1040,技まとめ!$A$1:$F$380,6,FALSE)),"－",VLOOKUP($AI1040,技まとめ!$A$1:$F$380,6,FALSE))</f>
        <v>NS</v>
      </c>
      <c r="AK1040" s="3">
        <f>IF(ISERROR(VLOOKUP($AI1040,技まとめ!$A$1:$F$380,3,FALSE)),"－",VLOOKUP($AI1040,技まとめ!$A$1:$F$380,3,FALSE))</f>
        <v>114</v>
      </c>
      <c r="AL1040" s="3">
        <f>IF(ISERROR(VLOOKUP($AI1040,技まとめ!$A$1:$F$380,5,FALSE)),"－",VLOOKUP($AI1040,技まとめ!$A$1:$F$380,5,FALSE))</f>
        <v>61</v>
      </c>
      <c r="AM1040" s="3" t="str">
        <f>IF($E1040=IF(ISERROR(VLOOKUP($AI1040,技まとめ!$A$1:$F$380,4,FALSE)),"－",VLOOKUP($AI1040,技まとめ!$A$1:$F$380,4,FALSE)),"一致","")</f>
        <v/>
      </c>
      <c r="AN1040" s="9" t="s">
        <v>590</v>
      </c>
      <c r="AO1040" s="3" t="str">
        <f>IF(ISERROR(VLOOKUP($AN1040,技まとめ!$A$1:$F$380,6,FALSE)),"－",VLOOKUP($AN1040,技まとめ!$A$1:$F$380,6,FALSE))</f>
        <v>BL</v>
      </c>
      <c r="AP1040" s="3">
        <f>IF(ISERROR(VLOOKUP($AN1040,技まとめ!$A$1:$F$380,3,FALSE)),"－",VLOOKUP($AN1040,技まとめ!$A$1:$F$380,3,FALSE))</f>
        <v>27</v>
      </c>
      <c r="AQ1040" s="3">
        <f>IF(ISERROR(VLOOKUP($AN1040,技まとめ!$A$1:$F$380,5,FALSE)),"－",VLOOKUP($AN1040,技まとめ!$A$1:$F$380,5,FALSE))</f>
        <v>25</v>
      </c>
      <c r="AR1040" s="3" t="str">
        <f>IF($E1040=IF(ISERROR(VLOOKUP($AN1040,技まとめ!$A$1:$F$380,4,FALSE)),"－",VLOOKUP($AN1040,技まとめ!$A$1:$F$380,4,FALSE)),"一致","")</f>
        <v>一致</v>
      </c>
      <c r="AS1040" s="9" t="s">
        <v>875</v>
      </c>
      <c r="AT1040" s="3" t="str">
        <f>IF(ISERROR(VLOOKUP($AS1040,技まとめ!$A$1:$F$380,6,FALSE)),"－",VLOOKUP($AS1040,技まとめ!$A$1:$F$380,6,FALSE))</f>
        <v>DR</v>
      </c>
      <c r="AU1040" s="3">
        <f>IF(ISERROR(VLOOKUP($AS1040,技まとめ!$A$1:$F$380,3,FALSE)),"－",VLOOKUP($AS1040,技まとめ!$A$1:$F$380,3,FALSE))</f>
        <v>60</v>
      </c>
      <c r="AV1040" s="3">
        <f>IF(ISERROR(VLOOKUP($AS1040,技まとめ!$A$1:$F$380,5,FALSE)),"－",VLOOKUP($AS1040,技まとめ!$A$1:$F$380,5,FALSE))</f>
        <v>39</v>
      </c>
      <c r="AW1040" s="3" t="str">
        <f>IF($E1040=IF(ISERROR(VLOOKUP($AS1040,技まとめ!$A$1:$F$380,4,FALSE)),"－",VLOOKUP($AS1040,技まとめ!$A$1:$F$380,4,FALSE)),"一致","")</f>
        <v/>
      </c>
      <c r="AX1040" s="12" t="str">
        <f t="shared" si="230"/>
        <v>りゅうせいブレードスーパーノヴァフォトンフラッシュシザース・ボム</v>
      </c>
      <c r="AY1040" s="12" t="str">
        <f t="shared" si="231"/>
        <v>りゅうせいブレードスーパーノヴァフォトンフラッシュシザース・ボム</v>
      </c>
      <c r="AZ1040" s="12" t="str">
        <f t="shared" si="232"/>
        <v>りゅうせいブレードスーパーノヴァフォトンフラッシュシザース・ボム</v>
      </c>
      <c r="BA1040" s="12" t="str">
        <f t="shared" si="233"/>
        <v>りゅうせいブレードスーパーノヴァフォトンフラッシュシザース・ボム</v>
      </c>
      <c r="BB1040" s="11" t="str">
        <f t="shared" si="234"/>
        <v>BSNSBLDR</v>
      </c>
      <c r="BC1040" s="11" t="str">
        <f t="shared" si="235"/>
        <v>BSNSBLDR</v>
      </c>
      <c r="BD1040" s="11" t="str">
        <f t="shared" si="236"/>
        <v>BSNSBLDR</v>
      </c>
      <c r="BE1040" s="11" t="str">
        <f t="shared" si="237"/>
        <v>BSNSBLDR</v>
      </c>
    </row>
    <row r="1041" spans="1:57" ht="11.25" hidden="1" customHeight="1">
      <c r="A1041" s="6">
        <v>1040</v>
      </c>
      <c r="B1041" s="7" t="s">
        <v>2470</v>
      </c>
      <c r="C1041" s="8" t="s">
        <v>2471</v>
      </c>
      <c r="D1041" s="7" t="s">
        <v>72</v>
      </c>
      <c r="E1041" s="7" t="s">
        <v>73</v>
      </c>
      <c r="F1041" s="7" t="s">
        <v>74</v>
      </c>
      <c r="G1041" s="9">
        <v>117</v>
      </c>
      <c r="H1041" s="9">
        <v>141</v>
      </c>
      <c r="I1041" s="9">
        <v>59</v>
      </c>
      <c r="J1041" s="9">
        <v>61</v>
      </c>
      <c r="K1041" s="9">
        <v>53</v>
      </c>
      <c r="L1041" s="9">
        <v>70</v>
      </c>
      <c r="M1041" s="9">
        <v>59</v>
      </c>
      <c r="N1041" s="9">
        <v>63</v>
      </c>
      <c r="O1041" s="9">
        <v>61</v>
      </c>
      <c r="P1041" s="9">
        <v>8</v>
      </c>
      <c r="Q1041" s="10">
        <v>109</v>
      </c>
      <c r="R1041" s="11">
        <v>3</v>
      </c>
      <c r="S1041" s="11">
        <v>1</v>
      </c>
      <c r="T1041" s="11">
        <v>120</v>
      </c>
      <c r="U1041" s="11">
        <v>109</v>
      </c>
      <c r="V1041" s="11">
        <v>1</v>
      </c>
      <c r="W1041" s="11">
        <v>111</v>
      </c>
      <c r="X1041" s="11">
        <f t="shared" si="224"/>
        <v>454</v>
      </c>
      <c r="Y1041" s="11">
        <f t="shared" si="225"/>
        <v>4920</v>
      </c>
      <c r="Z1041" s="11">
        <f t="shared" si="226"/>
        <v>670</v>
      </c>
      <c r="AA1041" s="11">
        <f t="shared" si="227"/>
        <v>4765</v>
      </c>
      <c r="AB1041" s="11">
        <f t="shared" si="228"/>
        <v>4765</v>
      </c>
      <c r="AC1041" s="6">
        <f t="shared" si="229"/>
        <v>5370</v>
      </c>
      <c r="AD1041" s="9" t="s">
        <v>268</v>
      </c>
      <c r="AE1041" s="3" t="str">
        <f>IF(ISERROR(VLOOKUP($AD1041,技まとめ!$A$1:$F$380,6,FALSE)),"－",VLOOKUP($AD1041,技まとめ!$A$1:$F$380,6,FALSE))</f>
        <v>－</v>
      </c>
      <c r="AF1041" s="3">
        <f>IF(ISERROR(VLOOKUP($AD1041,技まとめ!$A$1:$F$380,3,FALSE)),"－",VLOOKUP($AD1041,技まとめ!$A$1:$F$380,3,FALSE))</f>
        <v>0</v>
      </c>
      <c r="AG1041" s="3">
        <f>IF(ISERROR(VLOOKUP($AD1041,技まとめ!$A$1:$F$380,5,FALSE)),"－",VLOOKUP($AD1041,技まとめ!$A$1:$F$380,5,FALSE))</f>
        <v>0</v>
      </c>
      <c r="AH1041" s="3" t="str">
        <f>IF($E1041=IF(ISERROR(VLOOKUP($AD1041,技まとめ!$A$1:$F$380,4,FALSE)),"－",VLOOKUP($AD1041,技まとめ!$A$1:$F$380,4,FALSE)),"一致","")</f>
        <v/>
      </c>
      <c r="AI1041" s="9" t="s">
        <v>957</v>
      </c>
      <c r="AJ1041" s="3" t="str">
        <f>IF(ISERROR(VLOOKUP($AI1041,技まとめ!$A$1:$F$380,6,FALSE)),"－",VLOOKUP($AI1041,技まとめ!$A$1:$F$380,6,FALSE))</f>
        <v>CA</v>
      </c>
      <c r="AK1041" s="3">
        <f>IF(ISERROR(VLOOKUP($AI1041,技まとめ!$A$1:$F$380,3,FALSE)),"－",VLOOKUP($AI1041,技まとめ!$A$1:$F$380,3,FALSE))</f>
        <v>23</v>
      </c>
      <c r="AL1041" s="3">
        <f>IF(ISERROR(VLOOKUP($AI1041,技まとめ!$A$1:$F$380,5,FALSE)),"－",VLOOKUP($AI1041,技まとめ!$A$1:$F$380,5,FALSE))</f>
        <v>22</v>
      </c>
      <c r="AM1041" s="3" t="str">
        <f>IF($E1041=IF(ISERROR(VLOOKUP($AI1041,技まとめ!$A$1:$F$380,4,FALSE)),"－",VLOOKUP($AI1041,技まとめ!$A$1:$F$380,4,FALSE)),"一致","")</f>
        <v>一致</v>
      </c>
      <c r="AN1041" s="9" t="s">
        <v>385</v>
      </c>
      <c r="AO1041" s="3" t="str">
        <f>IF(ISERROR(VLOOKUP($AN1041,技まとめ!$A$1:$F$380,6,FALSE)),"－",VLOOKUP($AN1041,技まとめ!$A$1:$F$380,6,FALSE))</f>
        <v>CA</v>
      </c>
      <c r="AP1041" s="3">
        <f>IF(ISERROR(VLOOKUP($AN1041,技まとめ!$A$1:$F$380,3,FALSE)),"－",VLOOKUP($AN1041,技まとめ!$A$1:$F$380,3,FALSE))</f>
        <v>81</v>
      </c>
      <c r="AQ1041" s="3">
        <f>IF(ISERROR(VLOOKUP($AN1041,技まとめ!$A$1:$F$380,5,FALSE)),"－",VLOOKUP($AN1041,技まとめ!$A$1:$F$380,5,FALSE))</f>
        <v>47</v>
      </c>
      <c r="AR1041" s="3" t="str">
        <f>IF($E1041=IF(ISERROR(VLOOKUP($AN1041,技まとめ!$A$1:$F$380,4,FALSE)),"－",VLOOKUP($AN1041,技まとめ!$A$1:$F$380,4,FALSE)),"一致","")</f>
        <v>一致</v>
      </c>
      <c r="AS1041" s="9" t="s">
        <v>889</v>
      </c>
      <c r="AT1041" s="3" t="str">
        <f>IF(ISERROR(VLOOKUP($AS1041,技まとめ!$A$1:$F$380,6,FALSE)),"－",VLOOKUP($AS1041,技まとめ!$A$1:$F$380,6,FALSE))</f>
        <v>CA</v>
      </c>
      <c r="AU1041" s="3">
        <f>IF(ISERROR(VLOOKUP($AS1041,技まとめ!$A$1:$F$380,3,FALSE)),"－",VLOOKUP($AS1041,技まとめ!$A$1:$F$380,3,FALSE))</f>
        <v>96</v>
      </c>
      <c r="AV1041" s="3">
        <f>IF(ISERROR(VLOOKUP($AS1041,技まとめ!$A$1:$F$380,5,FALSE)),"－",VLOOKUP($AS1041,技まとめ!$A$1:$F$380,5,FALSE))</f>
        <v>52</v>
      </c>
      <c r="AW1041" s="3" t="str">
        <f>IF($E1041=IF(ISERROR(VLOOKUP($AS1041,技まとめ!$A$1:$F$380,4,FALSE)),"－",VLOOKUP($AS1041,技まとめ!$A$1:$F$380,4,FALSE)),"一致","")</f>
        <v/>
      </c>
      <c r="AX1041" s="12" t="str">
        <f t="shared" si="230"/>
        <v>むぞくせいゴッドハンドトリプルディフェンスプロキオンネット</v>
      </c>
      <c r="AY1041" s="12" t="str">
        <f t="shared" si="231"/>
        <v>むぞくせいゴッドハンドトリプルディフェンスプロキオンネット</v>
      </c>
      <c r="AZ1041" s="12" t="str">
        <f t="shared" si="232"/>
        <v>むぞくせいゴッドハンドトリプルディフェンスプロキオンネット</v>
      </c>
      <c r="BA1041" s="12" t="str">
        <f t="shared" si="233"/>
        <v>むぞくせいゴッドハンドトリプルディフェンスプロキオンネット</v>
      </c>
      <c r="BB1041" s="11" t="str">
        <f t="shared" si="234"/>
        <v>－CACACA</v>
      </c>
      <c r="BC1041" s="11" t="str">
        <f t="shared" si="235"/>
        <v>－CACACA</v>
      </c>
      <c r="BD1041" s="11" t="str">
        <f t="shared" si="236"/>
        <v>－CACACA</v>
      </c>
      <c r="BE1041" s="11" t="str">
        <f t="shared" si="237"/>
        <v>－CACACA</v>
      </c>
    </row>
    <row r="1042" spans="1:57" ht="11.25" hidden="1" customHeight="1">
      <c r="A1042" s="6">
        <v>1041</v>
      </c>
      <c r="B1042" s="7" t="s">
        <v>2472</v>
      </c>
      <c r="C1042" s="8" t="s">
        <v>2473</v>
      </c>
      <c r="D1042" s="7" t="s">
        <v>72</v>
      </c>
      <c r="E1042" s="7" t="s">
        <v>81</v>
      </c>
      <c r="F1042" s="7" t="s">
        <v>82</v>
      </c>
      <c r="G1042" s="9">
        <v>99</v>
      </c>
      <c r="H1042" s="9">
        <v>125</v>
      </c>
      <c r="I1042" s="9">
        <v>54</v>
      </c>
      <c r="J1042" s="9">
        <v>57</v>
      </c>
      <c r="K1042" s="9">
        <v>61</v>
      </c>
      <c r="L1042" s="9">
        <v>59</v>
      </c>
      <c r="M1042" s="9">
        <v>62</v>
      </c>
      <c r="N1042" s="9">
        <v>58</v>
      </c>
      <c r="O1042" s="9">
        <v>55</v>
      </c>
      <c r="P1042" s="9">
        <v>20</v>
      </c>
      <c r="Q1042" s="10">
        <v>104</v>
      </c>
      <c r="R1042" s="11">
        <v>14</v>
      </c>
      <c r="S1042" s="11">
        <v>1</v>
      </c>
      <c r="T1042" s="11">
        <v>109</v>
      </c>
      <c r="U1042" s="11">
        <v>112</v>
      </c>
      <c r="V1042" s="11">
        <v>1</v>
      </c>
      <c r="W1042" s="11">
        <v>105</v>
      </c>
      <c r="X1042" s="11">
        <f t="shared" si="224"/>
        <v>446</v>
      </c>
      <c r="Y1042" s="11">
        <f t="shared" si="225"/>
        <v>4690</v>
      </c>
      <c r="Z1042" s="11">
        <f t="shared" si="226"/>
        <v>1025</v>
      </c>
      <c r="AA1042" s="11">
        <f t="shared" si="227"/>
        <v>4350</v>
      </c>
      <c r="AB1042" s="11">
        <f t="shared" si="228"/>
        <v>4350</v>
      </c>
      <c r="AC1042" s="6">
        <f t="shared" si="229"/>
        <v>4955</v>
      </c>
      <c r="AD1042" s="9" t="s">
        <v>268</v>
      </c>
      <c r="AE1042" s="3" t="str">
        <f>IF(ISERROR(VLOOKUP($AD1042,技まとめ!$A$1:$F$380,6,FALSE)),"－",VLOOKUP($AD1042,技まとめ!$A$1:$F$380,6,FALSE))</f>
        <v>－</v>
      </c>
      <c r="AF1042" s="3">
        <f>IF(ISERROR(VLOOKUP($AD1042,技まとめ!$A$1:$F$380,3,FALSE)),"－",VLOOKUP($AD1042,技まとめ!$A$1:$F$380,3,FALSE))</f>
        <v>0</v>
      </c>
      <c r="AG1042" s="3">
        <f>IF(ISERROR(VLOOKUP($AD1042,技まとめ!$A$1:$F$380,5,FALSE)),"－",VLOOKUP($AD1042,技まとめ!$A$1:$F$380,5,FALSE))</f>
        <v>0</v>
      </c>
      <c r="AH1042" s="3" t="str">
        <f>IF($E1042=IF(ISERROR(VLOOKUP($AD1042,技まとめ!$A$1:$F$380,4,FALSE)),"－",VLOOKUP($AD1042,技まとめ!$A$1:$F$380,4,FALSE)),"一致","")</f>
        <v/>
      </c>
      <c r="AI1042" s="9" t="s">
        <v>784</v>
      </c>
      <c r="AJ1042" s="3" t="str">
        <f>IF(ISERROR(VLOOKUP($AI1042,技まとめ!$A$1:$F$380,6,FALSE)),"－",VLOOKUP($AI1042,技まとめ!$A$1:$F$380,6,FALSE))</f>
        <v>BL</v>
      </c>
      <c r="AK1042" s="3">
        <f>IF(ISERROR(VLOOKUP($AI1042,技まとめ!$A$1:$F$380,3,FALSE)),"－",VLOOKUP($AI1042,技まとめ!$A$1:$F$380,3,FALSE))</f>
        <v>71</v>
      </c>
      <c r="AL1042" s="3">
        <f>IF(ISERROR(VLOOKUP($AI1042,技まとめ!$A$1:$F$380,5,FALSE)),"－",VLOOKUP($AI1042,技まとめ!$A$1:$F$380,5,FALSE))</f>
        <v>44</v>
      </c>
      <c r="AM1042" s="3" t="str">
        <f>IF($E1042=IF(ISERROR(VLOOKUP($AI1042,技まとめ!$A$1:$F$380,4,FALSE)),"－",VLOOKUP($AI1042,技まとめ!$A$1:$F$380,4,FALSE)),"一致","")</f>
        <v/>
      </c>
      <c r="AN1042" s="9" t="s">
        <v>296</v>
      </c>
      <c r="AO1042" s="3" t="str">
        <f>IF(ISERROR(VLOOKUP($AN1042,技まとめ!$A$1:$F$380,6,FALSE)),"－",VLOOKUP($AN1042,技まとめ!$A$1:$F$380,6,FALSE))</f>
        <v>LS</v>
      </c>
      <c r="AP1042" s="3">
        <f>IF(ISERROR(VLOOKUP($AN1042,技まとめ!$A$1:$F$380,3,FALSE)),"－",VLOOKUP($AN1042,技まとめ!$A$1:$F$380,3,FALSE))</f>
        <v>96</v>
      </c>
      <c r="AQ1042" s="3">
        <f>IF(ISERROR(VLOOKUP($AN1042,技まとめ!$A$1:$F$380,5,FALSE)),"－",VLOOKUP($AN1042,技まとめ!$A$1:$F$380,5,FALSE))</f>
        <v>62</v>
      </c>
      <c r="AR1042" s="3" t="str">
        <f>IF($E1042=IF(ISERROR(VLOOKUP($AN1042,技まとめ!$A$1:$F$380,4,FALSE)),"－",VLOOKUP($AN1042,技まとめ!$A$1:$F$380,4,FALSE)),"一致","")</f>
        <v/>
      </c>
      <c r="AS1042" s="9" t="s">
        <v>1001</v>
      </c>
      <c r="AT1042" s="3" t="str">
        <f>IF(ISERROR(VLOOKUP($AS1042,技まとめ!$A$1:$F$380,6,FALSE)),"－",VLOOKUP($AS1042,技まとめ!$A$1:$F$380,6,FALSE))</f>
        <v>DR</v>
      </c>
      <c r="AU1042" s="3">
        <f>IF(ISERROR(VLOOKUP($AS1042,技まとめ!$A$1:$F$380,3,FALSE)),"－",VLOOKUP($AS1042,技まとめ!$A$1:$F$380,3,FALSE))</f>
        <v>83</v>
      </c>
      <c r="AV1042" s="3">
        <f>IF(ISERROR(VLOOKUP($AS1042,技まとめ!$A$1:$F$380,5,FALSE)),"－",VLOOKUP($AS1042,技まとめ!$A$1:$F$380,5,FALSE))</f>
        <v>50</v>
      </c>
      <c r="AW1042" s="3" t="str">
        <f>IF($E1042=IF(ISERROR(VLOOKUP($AS1042,技まとめ!$A$1:$F$380,4,FALSE)),"－",VLOOKUP($AS1042,技まとめ!$A$1:$F$380,4,FALSE)),"一致","")</f>
        <v/>
      </c>
      <c r="AX1042" s="12" t="str">
        <f t="shared" si="230"/>
        <v>むぞくせいスニーキングレイドほのおのかざみどりニニンサンキャク</v>
      </c>
      <c r="AY1042" s="12" t="str">
        <f t="shared" si="231"/>
        <v>むぞくせいスニーキングレイドほのおのかざみどりニニンサンキャク</v>
      </c>
      <c r="AZ1042" s="12" t="str">
        <f t="shared" si="232"/>
        <v>むぞくせいスニーキングレイドほのおのかざみどりニニンサンキャク</v>
      </c>
      <c r="BA1042" s="12" t="str">
        <f t="shared" si="233"/>
        <v>むぞくせいスニーキングレイドほのおのかざみどりニニンサンキャク</v>
      </c>
      <c r="BB1042" s="11" t="str">
        <f t="shared" si="234"/>
        <v>－BLLSDR</v>
      </c>
      <c r="BC1042" s="11" t="str">
        <f t="shared" si="235"/>
        <v>－BLLSDR</v>
      </c>
      <c r="BD1042" s="11" t="str">
        <f t="shared" si="236"/>
        <v>－BLLSDR</v>
      </c>
      <c r="BE1042" s="11" t="str">
        <f t="shared" si="237"/>
        <v>－BLLSDR</v>
      </c>
    </row>
    <row r="1043" spans="1:57" ht="11.25" hidden="1" customHeight="1">
      <c r="A1043" s="6">
        <v>1042</v>
      </c>
      <c r="B1043" s="7" t="s">
        <v>2474</v>
      </c>
      <c r="C1043" s="8" t="s">
        <v>2475</v>
      </c>
      <c r="D1043" s="7" t="s">
        <v>72</v>
      </c>
      <c r="E1043" s="7" t="s">
        <v>81</v>
      </c>
      <c r="F1043" s="7" t="s">
        <v>82</v>
      </c>
      <c r="G1043" s="9">
        <v>108</v>
      </c>
      <c r="H1043" s="9">
        <v>121</v>
      </c>
      <c r="I1043" s="9">
        <v>57</v>
      </c>
      <c r="J1043" s="9">
        <v>60</v>
      </c>
      <c r="K1043" s="9">
        <v>52</v>
      </c>
      <c r="L1043" s="9">
        <v>57</v>
      </c>
      <c r="M1043" s="9">
        <v>58</v>
      </c>
      <c r="N1043" s="9">
        <v>62</v>
      </c>
      <c r="O1043" s="9">
        <v>54</v>
      </c>
      <c r="P1043" s="9">
        <v>19</v>
      </c>
      <c r="Q1043" s="10">
        <v>107</v>
      </c>
      <c r="R1043" s="11">
        <v>11</v>
      </c>
      <c r="S1043" s="11">
        <v>1</v>
      </c>
      <c r="T1043" s="11">
        <v>107</v>
      </c>
      <c r="U1043" s="11">
        <v>108</v>
      </c>
      <c r="V1043" s="11">
        <v>1</v>
      </c>
      <c r="W1043" s="11">
        <v>104</v>
      </c>
      <c r="X1043" s="11">
        <f t="shared" si="224"/>
        <v>439</v>
      </c>
      <c r="Y1043" s="11">
        <f t="shared" si="225"/>
        <v>4805</v>
      </c>
      <c r="Z1043" s="11">
        <f t="shared" si="226"/>
        <v>915</v>
      </c>
      <c r="AA1043" s="11">
        <f t="shared" si="227"/>
        <v>4275</v>
      </c>
      <c r="AB1043" s="11">
        <f t="shared" si="228"/>
        <v>4275</v>
      </c>
      <c r="AC1043" s="6">
        <f t="shared" si="229"/>
        <v>4855</v>
      </c>
      <c r="AD1043" s="9" t="s">
        <v>268</v>
      </c>
      <c r="AE1043" s="3" t="str">
        <f>IF(ISERROR(VLOOKUP($AD1043,技まとめ!$A$1:$F$380,6,FALSE)),"－",VLOOKUP($AD1043,技まとめ!$A$1:$F$380,6,FALSE))</f>
        <v>－</v>
      </c>
      <c r="AF1043" s="3">
        <f>IF(ISERROR(VLOOKUP($AD1043,技まとめ!$A$1:$F$380,3,FALSE)),"－",VLOOKUP($AD1043,技まとめ!$A$1:$F$380,3,FALSE))</f>
        <v>0</v>
      </c>
      <c r="AG1043" s="3">
        <f>IF(ISERROR(VLOOKUP($AD1043,技まとめ!$A$1:$F$380,5,FALSE)),"－",VLOOKUP($AD1043,技まとめ!$A$1:$F$380,5,FALSE))</f>
        <v>0</v>
      </c>
      <c r="AH1043" s="3" t="str">
        <f>IF($E1043=IF(ISERROR(VLOOKUP($AD1043,技まとめ!$A$1:$F$380,4,FALSE)),"－",VLOOKUP($AD1043,技まとめ!$A$1:$F$380,4,FALSE)),"一致","")</f>
        <v/>
      </c>
      <c r="AI1043" s="9" t="s">
        <v>784</v>
      </c>
      <c r="AJ1043" s="3" t="str">
        <f>IF(ISERROR(VLOOKUP($AI1043,技まとめ!$A$1:$F$380,6,FALSE)),"－",VLOOKUP($AI1043,技まとめ!$A$1:$F$380,6,FALSE))</f>
        <v>BL</v>
      </c>
      <c r="AK1043" s="3">
        <f>IF(ISERROR(VLOOKUP($AI1043,技まとめ!$A$1:$F$380,3,FALSE)),"－",VLOOKUP($AI1043,技まとめ!$A$1:$F$380,3,FALSE))</f>
        <v>71</v>
      </c>
      <c r="AL1043" s="3">
        <f>IF(ISERROR(VLOOKUP($AI1043,技まとめ!$A$1:$F$380,5,FALSE)),"－",VLOOKUP($AI1043,技まとめ!$A$1:$F$380,5,FALSE))</f>
        <v>44</v>
      </c>
      <c r="AM1043" s="3" t="str">
        <f>IF($E1043=IF(ISERROR(VLOOKUP($AI1043,技まとめ!$A$1:$F$380,4,FALSE)),"－",VLOOKUP($AI1043,技まとめ!$A$1:$F$380,4,FALSE)),"一致","")</f>
        <v/>
      </c>
      <c r="AN1043" s="9" t="s">
        <v>406</v>
      </c>
      <c r="AO1043" s="3" t="str">
        <f>IF(ISERROR(VLOOKUP($AN1043,技まとめ!$A$1:$F$380,6,FALSE)),"－",VLOOKUP($AN1043,技まとめ!$A$1:$F$380,6,FALSE))</f>
        <v>BS</v>
      </c>
      <c r="AP1043" s="3">
        <f>IF(ISERROR(VLOOKUP($AN1043,技まとめ!$A$1:$F$380,3,FALSE)),"－",VLOOKUP($AN1043,技まとめ!$A$1:$F$380,3,FALSE))</f>
        <v>59</v>
      </c>
      <c r="AQ1043" s="3">
        <f>IF(ISERROR(VLOOKUP($AN1043,技まとめ!$A$1:$F$380,5,FALSE)),"－",VLOOKUP($AN1043,技まとめ!$A$1:$F$380,5,FALSE))</f>
        <v>34</v>
      </c>
      <c r="AR1043" s="3" t="str">
        <f>IF($E1043=IF(ISERROR(VLOOKUP($AN1043,技まとめ!$A$1:$F$380,4,FALSE)),"－",VLOOKUP($AN1043,技まとめ!$A$1:$F$380,4,FALSE)),"一致","")</f>
        <v/>
      </c>
      <c r="AS1043" s="9" t="s">
        <v>91</v>
      </c>
      <c r="AT1043" s="3" t="str">
        <f>IF(ISERROR(VLOOKUP($AS1043,技まとめ!$A$1:$F$380,6,FALSE)),"－",VLOOKUP($AS1043,技まとめ!$A$1:$F$380,6,FALSE))</f>
        <v>BB</v>
      </c>
      <c r="AU1043" s="3">
        <f>IF(ISERROR(VLOOKUP($AS1043,技まとめ!$A$1:$F$380,3,FALSE)),"－",VLOOKUP($AS1043,技まとめ!$A$1:$F$380,3,FALSE))</f>
        <v>92</v>
      </c>
      <c r="AV1043" s="3">
        <f>IF(ISERROR(VLOOKUP($AS1043,技まとめ!$A$1:$F$380,5,FALSE)),"－",VLOOKUP($AS1043,技まとめ!$A$1:$F$380,5,FALSE))</f>
        <v>53</v>
      </c>
      <c r="AW1043" s="3" t="str">
        <f>IF($E1043=IF(ISERROR(VLOOKUP($AS1043,技まとめ!$A$1:$F$380,4,FALSE)),"－",VLOOKUP($AS1043,技まとめ!$A$1:$F$380,4,FALSE)),"一致","")</f>
        <v/>
      </c>
      <c r="AX1043" s="12" t="str">
        <f t="shared" si="230"/>
        <v>むぞくせいスニーキングレイドドこんじょうバットロックウォールダム</v>
      </c>
      <c r="AY1043" s="12" t="str">
        <f t="shared" si="231"/>
        <v>むぞくせいスニーキングレイドドこんじょうバットロックウォールダム</v>
      </c>
      <c r="AZ1043" s="12" t="str">
        <f t="shared" si="232"/>
        <v>むぞくせいスニーキングレイドドこんじょうバットロックウォールダム</v>
      </c>
      <c r="BA1043" s="12" t="str">
        <f t="shared" si="233"/>
        <v>むぞくせいスニーキングレイドドこんじょうバットロックウォールダム</v>
      </c>
      <c r="BB1043" s="11" t="str">
        <f t="shared" si="234"/>
        <v>－BLBSBB</v>
      </c>
      <c r="BC1043" s="11" t="str">
        <f t="shared" si="235"/>
        <v>－BLBSBB</v>
      </c>
      <c r="BD1043" s="11" t="str">
        <f t="shared" si="236"/>
        <v>－BLBSBB</v>
      </c>
      <c r="BE1043" s="11" t="str">
        <f t="shared" si="237"/>
        <v>－BLBSBB</v>
      </c>
    </row>
    <row r="1044" spans="1:57" ht="11.25" hidden="1" customHeight="1">
      <c r="A1044" s="6">
        <v>1043</v>
      </c>
      <c r="B1044" s="7" t="s">
        <v>2476</v>
      </c>
      <c r="C1044" s="8" t="s">
        <v>2477</v>
      </c>
      <c r="D1044" s="7" t="s">
        <v>72</v>
      </c>
      <c r="E1044" s="7" t="s">
        <v>95</v>
      </c>
      <c r="F1044" s="7" t="s">
        <v>82</v>
      </c>
      <c r="G1044" s="9">
        <v>102</v>
      </c>
      <c r="H1044" s="9">
        <v>127</v>
      </c>
      <c r="I1044" s="9">
        <v>53</v>
      </c>
      <c r="J1044" s="9">
        <v>53</v>
      </c>
      <c r="K1044" s="9">
        <v>56</v>
      </c>
      <c r="L1044" s="9">
        <v>60</v>
      </c>
      <c r="M1044" s="9">
        <v>60</v>
      </c>
      <c r="N1044" s="9">
        <v>54</v>
      </c>
      <c r="O1044" s="9">
        <v>47</v>
      </c>
      <c r="P1044" s="9">
        <v>35</v>
      </c>
      <c r="Q1044" s="10">
        <v>103</v>
      </c>
      <c r="R1044" s="11">
        <v>16</v>
      </c>
      <c r="S1044" s="11">
        <v>1</v>
      </c>
      <c r="T1044" s="11">
        <v>110</v>
      </c>
      <c r="U1044" s="11">
        <v>110</v>
      </c>
      <c r="V1044" s="11">
        <v>1</v>
      </c>
      <c r="W1044" s="11">
        <v>97</v>
      </c>
      <c r="X1044" s="11">
        <f t="shared" si="224"/>
        <v>438</v>
      </c>
      <c r="Y1044" s="11">
        <f t="shared" si="225"/>
        <v>4610</v>
      </c>
      <c r="Z1044" s="11">
        <f t="shared" si="226"/>
        <v>1055</v>
      </c>
      <c r="AA1044" s="11">
        <f t="shared" si="227"/>
        <v>4345</v>
      </c>
      <c r="AB1044" s="11">
        <f t="shared" si="228"/>
        <v>4345</v>
      </c>
      <c r="AC1044" s="6">
        <f t="shared" si="229"/>
        <v>4965</v>
      </c>
      <c r="AD1044" s="9" t="s">
        <v>268</v>
      </c>
      <c r="AE1044" s="3" t="str">
        <f>IF(ISERROR(VLOOKUP($AD1044,技まとめ!$A$1:$F$380,6,FALSE)),"－",VLOOKUP($AD1044,技まとめ!$A$1:$F$380,6,FALSE))</f>
        <v>－</v>
      </c>
      <c r="AF1044" s="3">
        <f>IF(ISERROR(VLOOKUP($AD1044,技まとめ!$A$1:$F$380,3,FALSE)),"－",VLOOKUP($AD1044,技まとめ!$A$1:$F$380,3,FALSE))</f>
        <v>0</v>
      </c>
      <c r="AG1044" s="3">
        <f>IF(ISERROR(VLOOKUP($AD1044,技まとめ!$A$1:$F$380,5,FALSE)),"－",VLOOKUP($AD1044,技まとめ!$A$1:$F$380,5,FALSE))</f>
        <v>0</v>
      </c>
      <c r="AH1044" s="3" t="str">
        <f>IF($E1044=IF(ISERROR(VLOOKUP($AD1044,技まとめ!$A$1:$F$380,4,FALSE)),"－",VLOOKUP($AD1044,技まとめ!$A$1:$F$380,4,FALSE)),"一致","")</f>
        <v/>
      </c>
      <c r="AI1044" s="9" t="s">
        <v>784</v>
      </c>
      <c r="AJ1044" s="3" t="str">
        <f>IF(ISERROR(VLOOKUP($AI1044,技まとめ!$A$1:$F$380,6,FALSE)),"－",VLOOKUP($AI1044,技まとめ!$A$1:$F$380,6,FALSE))</f>
        <v>BL</v>
      </c>
      <c r="AK1044" s="3">
        <f>IF(ISERROR(VLOOKUP($AI1044,技まとめ!$A$1:$F$380,3,FALSE)),"－",VLOOKUP($AI1044,技まとめ!$A$1:$F$380,3,FALSE))</f>
        <v>71</v>
      </c>
      <c r="AL1044" s="3">
        <f>IF(ISERROR(VLOOKUP($AI1044,技まとめ!$A$1:$F$380,5,FALSE)),"－",VLOOKUP($AI1044,技まとめ!$A$1:$F$380,5,FALSE))</f>
        <v>44</v>
      </c>
      <c r="AM1044" s="3" t="str">
        <f>IF($E1044=IF(ISERROR(VLOOKUP($AI1044,技まとめ!$A$1:$F$380,4,FALSE)),"－",VLOOKUP($AI1044,技まとめ!$A$1:$F$380,4,FALSE)),"一致","")</f>
        <v>一致</v>
      </c>
      <c r="AN1044" s="9" t="s">
        <v>163</v>
      </c>
      <c r="AO1044" s="3" t="str">
        <f>IF(ISERROR(VLOOKUP($AN1044,技まとめ!$A$1:$F$380,6,FALSE)),"－",VLOOKUP($AN1044,技まとめ!$A$1:$F$380,6,FALSE))</f>
        <v>BL</v>
      </c>
      <c r="AP1044" s="3">
        <f>IF(ISERROR(VLOOKUP($AN1044,技まとめ!$A$1:$F$380,3,FALSE)),"－",VLOOKUP($AN1044,技まとめ!$A$1:$F$380,3,FALSE))</f>
        <v>59</v>
      </c>
      <c r="AQ1044" s="3">
        <f>IF(ISERROR(VLOOKUP($AN1044,技まとめ!$A$1:$F$380,5,FALSE)),"－",VLOOKUP($AN1044,技まとめ!$A$1:$F$380,5,FALSE))</f>
        <v>38</v>
      </c>
      <c r="AR1044" s="3" t="str">
        <f>IF($E1044=IF(ISERROR(VLOOKUP($AN1044,技まとめ!$A$1:$F$380,4,FALSE)),"－",VLOOKUP($AN1044,技まとめ!$A$1:$F$380,4,FALSE)),"一致","")</f>
        <v/>
      </c>
      <c r="AS1044" s="9" t="s">
        <v>99</v>
      </c>
      <c r="AT1044" s="3" t="str">
        <f>IF(ISERROR(VLOOKUP($AS1044,技まとめ!$A$1:$F$380,6,FALSE)),"－",VLOOKUP($AS1044,技まとめ!$A$1:$F$380,6,FALSE))</f>
        <v>DR</v>
      </c>
      <c r="AU1044" s="3">
        <f>IF(ISERROR(VLOOKUP($AS1044,技まとめ!$A$1:$F$380,3,FALSE)),"－",VLOOKUP($AS1044,技まとめ!$A$1:$F$380,3,FALSE))</f>
        <v>77</v>
      </c>
      <c r="AV1044" s="3">
        <f>IF(ISERROR(VLOOKUP($AS1044,技まとめ!$A$1:$F$380,5,FALSE)),"－",VLOOKUP($AS1044,技まとめ!$A$1:$F$380,5,FALSE))</f>
        <v>47</v>
      </c>
      <c r="AW1044" s="3" t="str">
        <f>IF($E1044=IF(ISERROR(VLOOKUP($AS1044,技まとめ!$A$1:$F$380,4,FALSE)),"－",VLOOKUP($AS1044,技まとめ!$A$1:$F$380,4,FALSE)),"一致","")</f>
        <v/>
      </c>
      <c r="AX1044" s="12" t="str">
        <f t="shared" si="230"/>
        <v>むぞくせいスニーキングレイドサイクロンＵ・ボート</v>
      </c>
      <c r="AY1044" s="12" t="str">
        <f t="shared" si="231"/>
        <v>むぞくせいスニーキングレイドサイクロンＵ・ボート</v>
      </c>
      <c r="AZ1044" s="12" t="str">
        <f t="shared" si="232"/>
        <v>むぞくせいスニーキングレイドサイクロンＵ・ボート</v>
      </c>
      <c r="BA1044" s="12" t="str">
        <f t="shared" si="233"/>
        <v>むぞくせいスニーキングレイドサイクロンＵ・ボート</v>
      </c>
      <c r="BB1044" s="11" t="str">
        <f t="shared" si="234"/>
        <v>－BLBLDR</v>
      </c>
      <c r="BC1044" s="11" t="str">
        <f t="shared" si="235"/>
        <v>－BLBLDR</v>
      </c>
      <c r="BD1044" s="11" t="str">
        <f t="shared" si="236"/>
        <v>－BLBLDR</v>
      </c>
      <c r="BE1044" s="11" t="str">
        <f t="shared" si="237"/>
        <v>－BLBLDR</v>
      </c>
    </row>
    <row r="1045" spans="1:57" ht="11.25" hidden="1" customHeight="1">
      <c r="A1045" s="6">
        <v>1044</v>
      </c>
      <c r="B1045" s="7" t="s">
        <v>2478</v>
      </c>
      <c r="C1045" s="8" t="s">
        <v>2479</v>
      </c>
      <c r="D1045" s="7" t="s">
        <v>72</v>
      </c>
      <c r="E1045" s="7" t="s">
        <v>102</v>
      </c>
      <c r="F1045" s="7" t="s">
        <v>82</v>
      </c>
      <c r="G1045" s="9">
        <v>105</v>
      </c>
      <c r="H1045" s="9">
        <v>117</v>
      </c>
      <c r="I1045" s="9">
        <v>62</v>
      </c>
      <c r="J1045" s="9">
        <v>58</v>
      </c>
      <c r="K1045" s="9">
        <v>51</v>
      </c>
      <c r="L1045" s="9">
        <v>55</v>
      </c>
      <c r="M1045" s="9">
        <v>61</v>
      </c>
      <c r="N1045" s="9">
        <v>67</v>
      </c>
      <c r="O1045" s="9">
        <v>51</v>
      </c>
      <c r="P1045" s="9">
        <v>15</v>
      </c>
      <c r="Q1045" s="10">
        <v>112</v>
      </c>
      <c r="R1045" s="11">
        <v>9</v>
      </c>
      <c r="S1045" s="11">
        <v>1</v>
      </c>
      <c r="T1045" s="11">
        <v>105</v>
      </c>
      <c r="U1045" s="11">
        <v>111</v>
      </c>
      <c r="V1045" s="11">
        <v>1</v>
      </c>
      <c r="W1045" s="11">
        <v>101</v>
      </c>
      <c r="X1045" s="11">
        <f t="shared" si="224"/>
        <v>440</v>
      </c>
      <c r="Y1045" s="11">
        <f t="shared" si="225"/>
        <v>4990</v>
      </c>
      <c r="Z1045" s="11">
        <f t="shared" si="226"/>
        <v>830</v>
      </c>
      <c r="AA1045" s="11">
        <f t="shared" si="227"/>
        <v>4190</v>
      </c>
      <c r="AB1045" s="11">
        <f t="shared" si="228"/>
        <v>4190</v>
      </c>
      <c r="AC1045" s="6">
        <f t="shared" si="229"/>
        <v>4750</v>
      </c>
      <c r="AD1045" s="9" t="s">
        <v>268</v>
      </c>
      <c r="AE1045" s="3" t="str">
        <f>IF(ISERROR(VLOOKUP($AD1045,技まとめ!$A$1:$F$380,6,FALSE)),"－",VLOOKUP($AD1045,技まとめ!$A$1:$F$380,6,FALSE))</f>
        <v>－</v>
      </c>
      <c r="AF1045" s="3">
        <f>IF(ISERROR(VLOOKUP($AD1045,技まとめ!$A$1:$F$380,3,FALSE)),"－",VLOOKUP($AD1045,技まとめ!$A$1:$F$380,3,FALSE))</f>
        <v>0</v>
      </c>
      <c r="AG1045" s="3">
        <f>IF(ISERROR(VLOOKUP($AD1045,技まとめ!$A$1:$F$380,5,FALSE)),"－",VLOOKUP($AD1045,技まとめ!$A$1:$F$380,5,FALSE))</f>
        <v>0</v>
      </c>
      <c r="AH1045" s="3" t="str">
        <f>IF($E1045=IF(ISERROR(VLOOKUP($AD1045,技まとめ!$A$1:$F$380,4,FALSE)),"－",VLOOKUP($AD1045,技まとめ!$A$1:$F$380,4,FALSE)),"一致","")</f>
        <v/>
      </c>
      <c r="AI1045" s="9" t="s">
        <v>784</v>
      </c>
      <c r="AJ1045" s="3" t="str">
        <f>IF(ISERROR(VLOOKUP($AI1045,技まとめ!$A$1:$F$380,6,FALSE)),"－",VLOOKUP($AI1045,技まとめ!$A$1:$F$380,6,FALSE))</f>
        <v>BL</v>
      </c>
      <c r="AK1045" s="3">
        <f>IF(ISERROR(VLOOKUP($AI1045,技まとめ!$A$1:$F$380,3,FALSE)),"－",VLOOKUP($AI1045,技まとめ!$A$1:$F$380,3,FALSE))</f>
        <v>71</v>
      </c>
      <c r="AL1045" s="3">
        <f>IF(ISERROR(VLOOKUP($AI1045,技まとめ!$A$1:$F$380,5,FALSE)),"－",VLOOKUP($AI1045,技まとめ!$A$1:$F$380,5,FALSE))</f>
        <v>44</v>
      </c>
      <c r="AM1045" s="3" t="str">
        <f>IF($E1045=IF(ISERROR(VLOOKUP($AI1045,技まとめ!$A$1:$F$380,4,FALSE)),"－",VLOOKUP($AI1045,技まとめ!$A$1:$F$380,4,FALSE)),"一致","")</f>
        <v/>
      </c>
      <c r="AN1045" s="9" t="s">
        <v>576</v>
      </c>
      <c r="AO1045" s="3" t="str">
        <f>IF(ISERROR(VLOOKUP($AN1045,技まとめ!$A$1:$F$380,6,FALSE)),"－",VLOOKUP($AN1045,技まとめ!$A$1:$F$380,6,FALSE))</f>
        <v>BB</v>
      </c>
      <c r="AP1045" s="3">
        <f>IF(ISERROR(VLOOKUP($AN1045,技まとめ!$A$1:$F$380,3,FALSE)),"－",VLOOKUP($AN1045,技まとめ!$A$1:$F$380,3,FALSE))</f>
        <v>72</v>
      </c>
      <c r="AQ1045" s="3">
        <f>IF(ISERROR(VLOOKUP($AN1045,技まとめ!$A$1:$F$380,5,FALSE)),"－",VLOOKUP($AN1045,技まとめ!$A$1:$F$380,5,FALSE))</f>
        <v>43</v>
      </c>
      <c r="AR1045" s="3" t="str">
        <f>IF($E1045=IF(ISERROR(VLOOKUP($AN1045,技まとめ!$A$1:$F$380,4,FALSE)),"－",VLOOKUP($AN1045,技まとめ!$A$1:$F$380,4,FALSE)),"一致","")</f>
        <v>一致</v>
      </c>
      <c r="AS1045" s="9" t="s">
        <v>314</v>
      </c>
      <c r="AT1045" s="3" t="str">
        <f>IF(ISERROR(VLOOKUP($AS1045,技まとめ!$A$1:$F$380,6,FALSE)),"－",VLOOKUP($AS1045,技まとめ!$A$1:$F$380,6,FALSE))</f>
        <v>SC</v>
      </c>
      <c r="AU1045" s="3">
        <f>IF(ISERROR(VLOOKUP($AS1045,技まとめ!$A$1:$F$380,3,FALSE)),"－",VLOOKUP($AS1045,技まとめ!$A$1:$F$380,3,FALSE))</f>
        <v>79</v>
      </c>
      <c r="AV1045" s="3">
        <f>IF(ISERROR(VLOOKUP($AS1045,技まとめ!$A$1:$F$380,5,FALSE)),"－",VLOOKUP($AS1045,技まとめ!$A$1:$F$380,5,FALSE))</f>
        <v>43</v>
      </c>
      <c r="AW1045" s="3" t="str">
        <f>IF($E1045=IF(ISERROR(VLOOKUP($AS1045,技まとめ!$A$1:$F$380,4,FALSE)),"－",VLOOKUP($AS1045,技まとめ!$A$1:$F$380,4,FALSE)),"一致","")</f>
        <v/>
      </c>
      <c r="AX1045" s="12" t="str">
        <f t="shared" si="230"/>
        <v>むぞくせいスニーキングレイドさばきのてっついミラージュシュート</v>
      </c>
      <c r="AY1045" s="12" t="str">
        <f t="shared" si="231"/>
        <v>むぞくせいスニーキングレイドさばきのてっついミラージュシュート</v>
      </c>
      <c r="AZ1045" s="12" t="str">
        <f t="shared" si="232"/>
        <v>むぞくせいスニーキングレイドさばきのてっついミラージュシュート</v>
      </c>
      <c r="BA1045" s="12" t="str">
        <f t="shared" si="233"/>
        <v>むぞくせいスニーキングレイドさばきのてっついミラージュシュート</v>
      </c>
      <c r="BB1045" s="11" t="str">
        <f t="shared" si="234"/>
        <v>－BLBBSC</v>
      </c>
      <c r="BC1045" s="11" t="str">
        <f t="shared" si="235"/>
        <v>－BLBBSC</v>
      </c>
      <c r="BD1045" s="11" t="str">
        <f t="shared" si="236"/>
        <v>－BLBBSC</v>
      </c>
      <c r="BE1045" s="11" t="str">
        <f t="shared" si="237"/>
        <v>－BLBBSC</v>
      </c>
    </row>
    <row r="1046" spans="1:57" ht="11.25" hidden="1" customHeight="1">
      <c r="A1046" s="6">
        <v>1045</v>
      </c>
      <c r="B1046" s="7" t="s">
        <v>2480</v>
      </c>
      <c r="C1046" s="8" t="s">
        <v>2481</v>
      </c>
      <c r="D1046" s="7" t="s">
        <v>72</v>
      </c>
      <c r="E1046" s="7" t="s">
        <v>102</v>
      </c>
      <c r="F1046" s="7" t="s">
        <v>109</v>
      </c>
      <c r="G1046" s="9">
        <v>97</v>
      </c>
      <c r="H1046" s="9">
        <v>119</v>
      </c>
      <c r="I1046" s="9">
        <v>56</v>
      </c>
      <c r="J1046" s="9">
        <v>51</v>
      </c>
      <c r="K1046" s="9">
        <v>55</v>
      </c>
      <c r="L1046" s="9">
        <v>49</v>
      </c>
      <c r="M1046" s="9">
        <v>66</v>
      </c>
      <c r="N1046" s="9">
        <v>53</v>
      </c>
      <c r="O1046" s="9">
        <v>42</v>
      </c>
      <c r="P1046" s="9">
        <v>42</v>
      </c>
      <c r="Q1046" s="10">
        <v>106</v>
      </c>
      <c r="R1046" s="11">
        <v>19</v>
      </c>
      <c r="S1046" s="11">
        <v>1</v>
      </c>
      <c r="T1046" s="11">
        <v>99</v>
      </c>
      <c r="U1046" s="11">
        <v>116</v>
      </c>
      <c r="V1046" s="11">
        <v>1</v>
      </c>
      <c r="W1046" s="11">
        <v>92</v>
      </c>
      <c r="X1046" s="11">
        <f t="shared" si="224"/>
        <v>434</v>
      </c>
      <c r="Y1046" s="11">
        <f t="shared" si="225"/>
        <v>4705</v>
      </c>
      <c r="Z1046" s="11">
        <f t="shared" si="226"/>
        <v>1135</v>
      </c>
      <c r="AA1046" s="11">
        <f t="shared" si="227"/>
        <v>3935</v>
      </c>
      <c r="AB1046" s="11">
        <f t="shared" si="228"/>
        <v>3935</v>
      </c>
      <c r="AC1046" s="6">
        <f t="shared" si="229"/>
        <v>4515</v>
      </c>
      <c r="AD1046" s="9" t="s">
        <v>268</v>
      </c>
      <c r="AE1046" s="3" t="str">
        <f>IF(ISERROR(VLOOKUP($AD1046,技まとめ!$A$1:$F$380,6,FALSE)),"－",VLOOKUP($AD1046,技まとめ!$A$1:$F$380,6,FALSE))</f>
        <v>－</v>
      </c>
      <c r="AF1046" s="3">
        <f>IF(ISERROR(VLOOKUP($AD1046,技まとめ!$A$1:$F$380,3,FALSE)),"－",VLOOKUP($AD1046,技まとめ!$A$1:$F$380,3,FALSE))</f>
        <v>0</v>
      </c>
      <c r="AG1046" s="3">
        <f>IF(ISERROR(VLOOKUP($AD1046,技まとめ!$A$1:$F$380,5,FALSE)),"－",VLOOKUP($AD1046,技まとめ!$A$1:$F$380,5,FALSE))</f>
        <v>0</v>
      </c>
      <c r="AH1046" s="3" t="str">
        <f>IF($E1046=IF(ISERROR(VLOOKUP($AD1046,技まとめ!$A$1:$F$380,4,FALSE)),"－",VLOOKUP($AD1046,技まとめ!$A$1:$F$380,4,FALSE)),"一致","")</f>
        <v/>
      </c>
      <c r="AI1046" s="9" t="s">
        <v>842</v>
      </c>
      <c r="AJ1046" s="3" t="str">
        <f>IF(ISERROR(VLOOKUP($AI1046,技まとめ!$A$1:$F$380,6,FALSE)),"－",VLOOKUP($AI1046,技まとめ!$A$1:$F$380,6,FALSE))</f>
        <v>－</v>
      </c>
      <c r="AK1046" s="3">
        <f>IF(ISERROR(VLOOKUP($AI1046,技まとめ!$A$1:$F$380,3,FALSE)),"－",VLOOKUP($AI1046,技まとめ!$A$1:$F$380,3,FALSE))</f>
        <v>0</v>
      </c>
      <c r="AL1046" s="3">
        <f>IF(ISERROR(VLOOKUP($AI1046,技まとめ!$A$1:$F$380,5,FALSE)),"－",VLOOKUP($AI1046,技まとめ!$A$1:$F$380,5,FALSE))</f>
        <v>0</v>
      </c>
      <c r="AM1046" s="3" t="str">
        <f>IF($E1046=IF(ISERROR(VLOOKUP($AI1046,技まとめ!$A$1:$F$380,4,FALSE)),"－",VLOOKUP($AI1046,技まとめ!$A$1:$F$380,4,FALSE)),"一致","")</f>
        <v/>
      </c>
      <c r="AN1046" s="9" t="s">
        <v>329</v>
      </c>
      <c r="AO1046" s="3" t="str">
        <f>IF(ISERROR(VLOOKUP($AN1046,技まとめ!$A$1:$F$380,6,FALSE)),"－",VLOOKUP($AN1046,技まとめ!$A$1:$F$380,6,FALSE))</f>
        <v>SC</v>
      </c>
      <c r="AP1046" s="3">
        <f>IF(ISERROR(VLOOKUP($AN1046,技まとめ!$A$1:$F$380,3,FALSE)),"－",VLOOKUP($AN1046,技まとめ!$A$1:$F$380,3,FALSE))</f>
        <v>23</v>
      </c>
      <c r="AQ1046" s="3">
        <f>IF(ISERROR(VLOOKUP($AN1046,技まとめ!$A$1:$F$380,5,FALSE)),"－",VLOOKUP($AN1046,技まとめ!$A$1:$F$380,5,FALSE))</f>
        <v>20</v>
      </c>
      <c r="AR1046" s="3" t="str">
        <f>IF($E1046=IF(ISERROR(VLOOKUP($AN1046,技まとめ!$A$1:$F$380,4,FALSE)),"－",VLOOKUP($AN1046,技まとめ!$A$1:$F$380,4,FALSE)),"一致","")</f>
        <v/>
      </c>
      <c r="AS1046" s="9" t="s">
        <v>1187</v>
      </c>
      <c r="AT1046" s="3" t="str">
        <f>IF(ISERROR(VLOOKUP($AS1046,技まとめ!$A$1:$F$380,6,FALSE)),"－",VLOOKUP($AS1046,技まとめ!$A$1:$F$380,6,FALSE))</f>
        <v>DR</v>
      </c>
      <c r="AU1046" s="3">
        <f>IF(ISERROR(VLOOKUP($AS1046,技まとめ!$A$1:$F$380,3,FALSE)),"－",VLOOKUP($AS1046,技まとめ!$A$1:$F$380,3,FALSE))</f>
        <v>90</v>
      </c>
      <c r="AV1046" s="3">
        <f>IF(ISERROR(VLOOKUP($AS1046,技まとめ!$A$1:$F$380,5,FALSE)),"－",VLOOKUP($AS1046,技まとめ!$A$1:$F$380,5,FALSE))</f>
        <v>53</v>
      </c>
      <c r="AW1046" s="3" t="str">
        <f>IF($E1046=IF(ISERROR(VLOOKUP($AS1046,技まとめ!$A$1:$F$380,4,FALSE)),"－",VLOOKUP($AS1046,技まとめ!$A$1:$F$380,4,FALSE)),"一致","")</f>
        <v/>
      </c>
      <c r="AX1046" s="12" t="str">
        <f t="shared" si="230"/>
        <v>むぞくせいなまけるスネークショットデュアルパス</v>
      </c>
      <c r="AY1046" s="12" t="str">
        <f t="shared" si="231"/>
        <v>むぞくせいなまけるスネークショットデュアルパス</v>
      </c>
      <c r="AZ1046" s="12" t="str">
        <f t="shared" si="232"/>
        <v>むぞくせいなまけるスネークショットデュアルパス</v>
      </c>
      <c r="BA1046" s="12" t="str">
        <f t="shared" si="233"/>
        <v>むぞくせいなまけるスネークショットデュアルパス</v>
      </c>
      <c r="BB1046" s="11" t="str">
        <f t="shared" si="234"/>
        <v>－－SCDR</v>
      </c>
      <c r="BC1046" s="11" t="str">
        <f t="shared" si="235"/>
        <v>－－SCDR</v>
      </c>
      <c r="BD1046" s="11" t="str">
        <f t="shared" si="236"/>
        <v>－－SCDR</v>
      </c>
      <c r="BE1046" s="11" t="str">
        <f t="shared" si="237"/>
        <v>－－SCDR</v>
      </c>
    </row>
    <row r="1047" spans="1:57" ht="11.25" hidden="1" customHeight="1">
      <c r="A1047" s="6">
        <v>1046</v>
      </c>
      <c r="B1047" s="7" t="s">
        <v>2482</v>
      </c>
      <c r="C1047" s="8" t="s">
        <v>2483</v>
      </c>
      <c r="D1047" s="7" t="s">
        <v>72</v>
      </c>
      <c r="E1047" s="7" t="s">
        <v>95</v>
      </c>
      <c r="F1047" s="7" t="s">
        <v>109</v>
      </c>
      <c r="G1047" s="9">
        <v>98</v>
      </c>
      <c r="H1047" s="9">
        <v>124</v>
      </c>
      <c r="I1047" s="9">
        <v>46</v>
      </c>
      <c r="J1047" s="9">
        <v>57</v>
      </c>
      <c r="K1047" s="9">
        <v>49</v>
      </c>
      <c r="L1047" s="9">
        <v>48</v>
      </c>
      <c r="M1047" s="9">
        <v>68</v>
      </c>
      <c r="N1047" s="9">
        <v>60</v>
      </c>
      <c r="O1047" s="9">
        <v>53</v>
      </c>
      <c r="P1047" s="9">
        <v>34</v>
      </c>
      <c r="Q1047" s="10">
        <v>96</v>
      </c>
      <c r="R1047" s="11">
        <v>18</v>
      </c>
      <c r="S1047" s="11">
        <v>1</v>
      </c>
      <c r="T1047" s="11">
        <v>98</v>
      </c>
      <c r="U1047" s="11">
        <v>118</v>
      </c>
      <c r="V1047" s="11">
        <v>1</v>
      </c>
      <c r="W1047" s="11">
        <v>103</v>
      </c>
      <c r="X1047" s="11">
        <f t="shared" si="224"/>
        <v>435</v>
      </c>
      <c r="Y1047" s="11">
        <f t="shared" si="225"/>
        <v>4360</v>
      </c>
      <c r="Z1047" s="11">
        <f t="shared" si="226"/>
        <v>1155</v>
      </c>
      <c r="AA1047" s="11">
        <f t="shared" si="227"/>
        <v>3955</v>
      </c>
      <c r="AB1047" s="11">
        <f t="shared" si="228"/>
        <v>3955</v>
      </c>
      <c r="AC1047" s="6">
        <f t="shared" si="229"/>
        <v>4525</v>
      </c>
      <c r="AD1047" s="9" t="s">
        <v>268</v>
      </c>
      <c r="AE1047" s="3" t="str">
        <f>IF(ISERROR(VLOOKUP($AD1047,技まとめ!$A$1:$F$380,6,FALSE)),"－",VLOOKUP($AD1047,技まとめ!$A$1:$F$380,6,FALSE))</f>
        <v>－</v>
      </c>
      <c r="AF1047" s="3">
        <f>IF(ISERROR(VLOOKUP($AD1047,技まとめ!$A$1:$F$380,3,FALSE)),"－",VLOOKUP($AD1047,技まとめ!$A$1:$F$380,3,FALSE))</f>
        <v>0</v>
      </c>
      <c r="AG1047" s="3">
        <f>IF(ISERROR(VLOOKUP($AD1047,技まとめ!$A$1:$F$380,5,FALSE)),"－",VLOOKUP($AD1047,技まとめ!$A$1:$F$380,5,FALSE))</f>
        <v>0</v>
      </c>
      <c r="AH1047" s="3" t="str">
        <f>IF($E1047=IF(ISERROR(VLOOKUP($AD1047,技まとめ!$A$1:$F$380,4,FALSE)),"－",VLOOKUP($AD1047,技まとめ!$A$1:$F$380,4,FALSE)),"一致","")</f>
        <v/>
      </c>
      <c r="AI1047" s="9" t="s">
        <v>784</v>
      </c>
      <c r="AJ1047" s="3" t="str">
        <f>IF(ISERROR(VLOOKUP($AI1047,技まとめ!$A$1:$F$380,6,FALSE)),"－",VLOOKUP($AI1047,技まとめ!$A$1:$F$380,6,FALSE))</f>
        <v>BL</v>
      </c>
      <c r="AK1047" s="3">
        <f>IF(ISERROR(VLOOKUP($AI1047,技まとめ!$A$1:$F$380,3,FALSE)),"－",VLOOKUP($AI1047,技まとめ!$A$1:$F$380,3,FALSE))</f>
        <v>71</v>
      </c>
      <c r="AL1047" s="3">
        <f>IF(ISERROR(VLOOKUP($AI1047,技まとめ!$A$1:$F$380,5,FALSE)),"－",VLOOKUP($AI1047,技まとめ!$A$1:$F$380,5,FALSE))</f>
        <v>44</v>
      </c>
      <c r="AM1047" s="3" t="str">
        <f>IF($E1047=IF(ISERROR(VLOOKUP($AI1047,技まとめ!$A$1:$F$380,4,FALSE)),"－",VLOOKUP($AI1047,技まとめ!$A$1:$F$380,4,FALSE)),"一致","")</f>
        <v>一致</v>
      </c>
      <c r="AN1047" s="9" t="s">
        <v>248</v>
      </c>
      <c r="AO1047" s="3" t="str">
        <f>IF(ISERROR(VLOOKUP($AN1047,技まとめ!$A$1:$F$380,6,FALSE)),"－",VLOOKUP($AN1047,技まとめ!$A$1:$F$380,6,FALSE))</f>
        <v>DR</v>
      </c>
      <c r="AP1047" s="3">
        <f>IF(ISERROR(VLOOKUP($AN1047,技まとめ!$A$1:$F$380,3,FALSE)),"－",VLOOKUP($AN1047,技まとめ!$A$1:$F$380,3,FALSE))</f>
        <v>53</v>
      </c>
      <c r="AQ1047" s="3">
        <f>IF(ISERROR(VLOOKUP($AN1047,技まとめ!$A$1:$F$380,5,FALSE)),"－",VLOOKUP($AN1047,技まとめ!$A$1:$F$380,5,FALSE))</f>
        <v>35</v>
      </c>
      <c r="AR1047" s="3" t="str">
        <f>IF($E1047=IF(ISERROR(VLOOKUP($AN1047,技まとめ!$A$1:$F$380,4,FALSE)),"－",VLOOKUP($AN1047,技まとめ!$A$1:$F$380,4,FALSE)),"一致","")</f>
        <v>一致</v>
      </c>
      <c r="AS1047" s="9" t="s">
        <v>106</v>
      </c>
      <c r="AT1047" s="3" t="str">
        <f>IF(ISERROR(VLOOKUP($AS1047,技まとめ!$A$1:$F$380,6,FALSE)),"－",VLOOKUP($AS1047,技まとめ!$A$1:$F$380,6,FALSE))</f>
        <v>BL</v>
      </c>
      <c r="AU1047" s="3">
        <f>IF(ISERROR(VLOOKUP($AS1047,技まとめ!$A$1:$F$380,3,FALSE)),"－",VLOOKUP($AS1047,技まとめ!$A$1:$F$380,3,FALSE))</f>
        <v>77</v>
      </c>
      <c r="AV1047" s="3">
        <f>IF(ISERROR(VLOOKUP($AS1047,技まとめ!$A$1:$F$380,5,FALSE)),"－",VLOOKUP($AS1047,技まとめ!$A$1:$F$380,5,FALSE))</f>
        <v>47</v>
      </c>
      <c r="AW1047" s="3" t="str">
        <f>IF($E1047=IF(ISERROR(VLOOKUP($AS1047,技まとめ!$A$1:$F$380,4,FALSE)),"－",VLOOKUP($AS1047,技まとめ!$A$1:$F$380,4,FALSE)),"一致","")</f>
        <v/>
      </c>
      <c r="AX1047" s="12" t="str">
        <f t="shared" si="230"/>
        <v>むぞくせいスニーキングレイドたつまきどくぎりブロックサーカス</v>
      </c>
      <c r="AY1047" s="12" t="str">
        <f t="shared" si="231"/>
        <v>むぞくせいスニーキングレイドたつまきどくぎりブロックサーカス</v>
      </c>
      <c r="AZ1047" s="12" t="str">
        <f t="shared" si="232"/>
        <v>むぞくせいスニーキングレイドたつまきどくぎりブロックサーカス</v>
      </c>
      <c r="BA1047" s="12" t="str">
        <f t="shared" si="233"/>
        <v>むぞくせいスニーキングレイドたつまきどくぎりブロックサーカス</v>
      </c>
      <c r="BB1047" s="11" t="str">
        <f t="shared" si="234"/>
        <v>－BLDRBL</v>
      </c>
      <c r="BC1047" s="11" t="str">
        <f t="shared" si="235"/>
        <v>－BLDRBL</v>
      </c>
      <c r="BD1047" s="11" t="str">
        <f t="shared" si="236"/>
        <v>－BLDRBL</v>
      </c>
      <c r="BE1047" s="11" t="str">
        <f t="shared" si="237"/>
        <v>－BLDRBL</v>
      </c>
    </row>
    <row r="1048" spans="1:57" ht="11.25" hidden="1" customHeight="1">
      <c r="A1048" s="6">
        <v>1047</v>
      </c>
      <c r="B1048" s="7" t="s">
        <v>2484</v>
      </c>
      <c r="C1048" s="8" t="s">
        <v>2485</v>
      </c>
      <c r="D1048" s="7" t="s">
        <v>72</v>
      </c>
      <c r="E1048" s="7" t="s">
        <v>73</v>
      </c>
      <c r="F1048" s="7" t="s">
        <v>109</v>
      </c>
      <c r="G1048" s="9">
        <v>106</v>
      </c>
      <c r="H1048" s="9">
        <v>122</v>
      </c>
      <c r="I1048" s="9">
        <v>58</v>
      </c>
      <c r="J1048" s="9">
        <v>62</v>
      </c>
      <c r="K1048" s="9">
        <v>52</v>
      </c>
      <c r="L1048" s="9">
        <v>56</v>
      </c>
      <c r="M1048" s="9">
        <v>57</v>
      </c>
      <c r="N1048" s="9">
        <v>57</v>
      </c>
      <c r="O1048" s="9">
        <v>58</v>
      </c>
      <c r="P1048" s="9">
        <v>17</v>
      </c>
      <c r="Q1048" s="10">
        <v>108</v>
      </c>
      <c r="R1048" s="11">
        <v>6</v>
      </c>
      <c r="S1048" s="11">
        <v>1</v>
      </c>
      <c r="T1048" s="11">
        <v>106</v>
      </c>
      <c r="U1048" s="11">
        <v>107</v>
      </c>
      <c r="V1048" s="11">
        <v>1</v>
      </c>
      <c r="W1048" s="11">
        <v>108</v>
      </c>
      <c r="X1048" s="11">
        <f t="shared" si="224"/>
        <v>437</v>
      </c>
      <c r="Y1048" s="11">
        <f t="shared" si="225"/>
        <v>4865</v>
      </c>
      <c r="Z1048" s="11">
        <f t="shared" si="226"/>
        <v>760</v>
      </c>
      <c r="AA1048" s="11">
        <f t="shared" si="227"/>
        <v>4260</v>
      </c>
      <c r="AB1048" s="11">
        <f t="shared" si="228"/>
        <v>4260</v>
      </c>
      <c r="AC1048" s="6">
        <f t="shared" si="229"/>
        <v>4810</v>
      </c>
      <c r="AD1048" s="9" t="s">
        <v>268</v>
      </c>
      <c r="AE1048" s="3" t="str">
        <f>IF(ISERROR(VLOOKUP($AD1048,技まとめ!$A$1:$F$380,6,FALSE)),"－",VLOOKUP($AD1048,技まとめ!$A$1:$F$380,6,FALSE))</f>
        <v>－</v>
      </c>
      <c r="AF1048" s="3">
        <f>IF(ISERROR(VLOOKUP($AD1048,技まとめ!$A$1:$F$380,3,FALSE)),"－",VLOOKUP($AD1048,技まとめ!$A$1:$F$380,3,FALSE))</f>
        <v>0</v>
      </c>
      <c r="AG1048" s="3">
        <f>IF(ISERROR(VLOOKUP($AD1048,技まとめ!$A$1:$F$380,5,FALSE)),"－",VLOOKUP($AD1048,技まとめ!$A$1:$F$380,5,FALSE))</f>
        <v>0</v>
      </c>
      <c r="AH1048" s="3" t="str">
        <f>IF($E1048=IF(ISERROR(VLOOKUP($AD1048,技まとめ!$A$1:$F$380,4,FALSE)),"－",VLOOKUP($AD1048,技まとめ!$A$1:$F$380,4,FALSE)),"一致","")</f>
        <v/>
      </c>
      <c r="AI1048" s="9" t="s">
        <v>784</v>
      </c>
      <c r="AJ1048" s="3" t="str">
        <f>IF(ISERROR(VLOOKUP($AI1048,技まとめ!$A$1:$F$380,6,FALSE)),"－",VLOOKUP($AI1048,技まとめ!$A$1:$F$380,6,FALSE))</f>
        <v>BL</v>
      </c>
      <c r="AK1048" s="3">
        <f>IF(ISERROR(VLOOKUP($AI1048,技まとめ!$A$1:$F$380,3,FALSE)),"－",VLOOKUP($AI1048,技まとめ!$A$1:$F$380,3,FALSE))</f>
        <v>71</v>
      </c>
      <c r="AL1048" s="3">
        <f>IF(ISERROR(VLOOKUP($AI1048,技まとめ!$A$1:$F$380,5,FALSE)),"－",VLOOKUP($AI1048,技まとめ!$A$1:$F$380,5,FALSE))</f>
        <v>44</v>
      </c>
      <c r="AM1048" s="3" t="str">
        <f>IF($E1048=IF(ISERROR(VLOOKUP($AI1048,技まとめ!$A$1:$F$380,4,FALSE)),"－",VLOOKUP($AI1048,技まとめ!$A$1:$F$380,4,FALSE)),"一致","")</f>
        <v/>
      </c>
      <c r="AN1048" s="9" t="s">
        <v>119</v>
      </c>
      <c r="AO1048" s="3" t="str">
        <f>IF(ISERROR(VLOOKUP($AN1048,技まとめ!$A$1:$F$380,6,FALSE)),"－",VLOOKUP($AN1048,技まとめ!$A$1:$F$380,6,FALSE))</f>
        <v>NS</v>
      </c>
      <c r="AP1048" s="3">
        <f>IF(ISERROR(VLOOKUP($AN1048,技まとめ!$A$1:$F$380,3,FALSE)),"－",VLOOKUP($AN1048,技まとめ!$A$1:$F$380,3,FALSE))</f>
        <v>85</v>
      </c>
      <c r="AQ1048" s="3">
        <f>IF(ISERROR(VLOOKUP($AN1048,技まとめ!$A$1:$F$380,5,FALSE)),"－",VLOOKUP($AN1048,技まとめ!$A$1:$F$380,5,FALSE))</f>
        <v>46</v>
      </c>
      <c r="AR1048" s="3" t="str">
        <f>IF($E1048=IF(ISERROR(VLOOKUP($AN1048,技まとめ!$A$1:$F$380,4,FALSE)),"－",VLOOKUP($AN1048,技まとめ!$A$1:$F$380,4,FALSE)),"一致","")</f>
        <v>一致</v>
      </c>
      <c r="AS1048" s="9" t="s">
        <v>236</v>
      </c>
      <c r="AT1048" s="3" t="str">
        <f>IF(ISERROR(VLOOKUP($AS1048,技まとめ!$A$1:$F$380,6,FALSE)),"－",VLOOKUP($AS1048,技まとめ!$A$1:$F$380,6,FALSE))</f>
        <v>DR</v>
      </c>
      <c r="AU1048" s="3">
        <f>IF(ISERROR(VLOOKUP($AS1048,技まとめ!$A$1:$F$380,3,FALSE)),"－",VLOOKUP($AS1048,技まとめ!$A$1:$F$380,3,FALSE))</f>
        <v>65</v>
      </c>
      <c r="AV1048" s="3">
        <f>IF(ISERROR(VLOOKUP($AS1048,技まとめ!$A$1:$F$380,5,FALSE)),"－",VLOOKUP($AS1048,技まとめ!$A$1:$F$380,5,FALSE))</f>
        <v>42</v>
      </c>
      <c r="AW1048" s="3" t="str">
        <f>IF($E1048=IF(ISERROR(VLOOKUP($AS1048,技まとめ!$A$1:$F$380,4,FALSE)),"－",VLOOKUP($AS1048,技まとめ!$A$1:$F$380,4,FALSE)),"一致","")</f>
        <v>一致</v>
      </c>
      <c r="AX1048" s="12" t="str">
        <f t="shared" si="230"/>
        <v>むぞくせいスニーキングレイドドラゴングランドとうめいフェイント</v>
      </c>
      <c r="AY1048" s="12" t="str">
        <f t="shared" si="231"/>
        <v>むぞくせいスニーキングレイドドラゴングランドとうめいフェイント</v>
      </c>
      <c r="AZ1048" s="12" t="str">
        <f t="shared" si="232"/>
        <v>むぞくせいスニーキングレイドドラゴングランドとうめいフェイント</v>
      </c>
      <c r="BA1048" s="12" t="str">
        <f t="shared" si="233"/>
        <v>むぞくせいスニーキングレイドドラゴングランドとうめいフェイント</v>
      </c>
      <c r="BB1048" s="11" t="str">
        <f t="shared" si="234"/>
        <v>－BLNSDR</v>
      </c>
      <c r="BC1048" s="11" t="str">
        <f t="shared" si="235"/>
        <v>－BLNSDR</v>
      </c>
      <c r="BD1048" s="11" t="str">
        <f t="shared" si="236"/>
        <v>－BLNSDR</v>
      </c>
      <c r="BE1048" s="11" t="str">
        <f t="shared" si="237"/>
        <v>－BLNSDR</v>
      </c>
    </row>
    <row r="1049" spans="1:57" ht="11.25" hidden="1" customHeight="1">
      <c r="A1049" s="6">
        <v>1048</v>
      </c>
      <c r="B1049" s="7" t="s">
        <v>2486</v>
      </c>
      <c r="C1049" s="8" t="s">
        <v>2487</v>
      </c>
      <c r="D1049" s="7" t="s">
        <v>72</v>
      </c>
      <c r="E1049" s="7" t="s">
        <v>81</v>
      </c>
      <c r="F1049" s="7" t="s">
        <v>128</v>
      </c>
      <c r="G1049" s="9">
        <v>104</v>
      </c>
      <c r="H1049" s="9">
        <v>131</v>
      </c>
      <c r="I1049" s="9">
        <v>54</v>
      </c>
      <c r="J1049" s="9">
        <v>52</v>
      </c>
      <c r="K1049" s="9">
        <v>60</v>
      </c>
      <c r="L1049" s="9">
        <v>50</v>
      </c>
      <c r="M1049" s="9">
        <v>63</v>
      </c>
      <c r="N1049" s="9">
        <v>56</v>
      </c>
      <c r="O1049" s="9">
        <v>52</v>
      </c>
      <c r="P1049" s="9">
        <v>29</v>
      </c>
      <c r="Q1049" s="10">
        <v>104</v>
      </c>
      <c r="R1049" s="11">
        <v>15</v>
      </c>
      <c r="S1049" s="11">
        <v>1</v>
      </c>
      <c r="T1049" s="11">
        <v>100</v>
      </c>
      <c r="U1049" s="11">
        <v>113</v>
      </c>
      <c r="V1049" s="11">
        <v>1</v>
      </c>
      <c r="W1049" s="11">
        <v>102</v>
      </c>
      <c r="X1049" s="11">
        <f t="shared" si="224"/>
        <v>436</v>
      </c>
      <c r="Y1049" s="11">
        <f t="shared" si="225"/>
        <v>4675</v>
      </c>
      <c r="Z1049" s="11">
        <f t="shared" si="226"/>
        <v>1045</v>
      </c>
      <c r="AA1049" s="11">
        <f t="shared" si="227"/>
        <v>4020</v>
      </c>
      <c r="AB1049" s="11">
        <f t="shared" si="228"/>
        <v>4020</v>
      </c>
      <c r="AC1049" s="6">
        <f t="shared" si="229"/>
        <v>4585</v>
      </c>
      <c r="AD1049" s="9" t="s">
        <v>268</v>
      </c>
      <c r="AE1049" s="3" t="str">
        <f>IF(ISERROR(VLOOKUP($AD1049,技まとめ!$A$1:$F$380,6,FALSE)),"－",VLOOKUP($AD1049,技まとめ!$A$1:$F$380,6,FALSE))</f>
        <v>－</v>
      </c>
      <c r="AF1049" s="3">
        <f>IF(ISERROR(VLOOKUP($AD1049,技まとめ!$A$1:$F$380,3,FALSE)),"－",VLOOKUP($AD1049,技まとめ!$A$1:$F$380,3,FALSE))</f>
        <v>0</v>
      </c>
      <c r="AG1049" s="3">
        <f>IF(ISERROR(VLOOKUP($AD1049,技まとめ!$A$1:$F$380,5,FALSE)),"－",VLOOKUP($AD1049,技まとめ!$A$1:$F$380,5,FALSE))</f>
        <v>0</v>
      </c>
      <c r="AH1049" s="3" t="str">
        <f>IF($E1049=IF(ISERROR(VLOOKUP($AD1049,技まとめ!$A$1:$F$380,4,FALSE)),"－",VLOOKUP($AD1049,技まとめ!$A$1:$F$380,4,FALSE)),"一致","")</f>
        <v/>
      </c>
      <c r="AI1049" s="9" t="s">
        <v>784</v>
      </c>
      <c r="AJ1049" s="3" t="str">
        <f>IF(ISERROR(VLOOKUP($AI1049,技まとめ!$A$1:$F$380,6,FALSE)),"－",VLOOKUP($AI1049,技まとめ!$A$1:$F$380,6,FALSE))</f>
        <v>BL</v>
      </c>
      <c r="AK1049" s="3">
        <f>IF(ISERROR(VLOOKUP($AI1049,技まとめ!$A$1:$F$380,3,FALSE)),"－",VLOOKUP($AI1049,技まとめ!$A$1:$F$380,3,FALSE))</f>
        <v>71</v>
      </c>
      <c r="AL1049" s="3">
        <f>IF(ISERROR(VLOOKUP($AI1049,技まとめ!$A$1:$F$380,5,FALSE)),"－",VLOOKUP($AI1049,技まとめ!$A$1:$F$380,5,FALSE))</f>
        <v>44</v>
      </c>
      <c r="AM1049" s="3" t="str">
        <f>IF($E1049=IF(ISERROR(VLOOKUP($AI1049,技まとめ!$A$1:$F$380,4,FALSE)),"－",VLOOKUP($AI1049,技まとめ!$A$1:$F$380,4,FALSE)),"一致","")</f>
        <v/>
      </c>
      <c r="AN1049" s="9" t="s">
        <v>222</v>
      </c>
      <c r="AO1049" s="3" t="str">
        <f>IF(ISERROR(VLOOKUP($AN1049,技まとめ!$A$1:$F$380,6,FALSE)),"－",VLOOKUP($AN1049,技まとめ!$A$1:$F$380,6,FALSE))</f>
        <v>BS</v>
      </c>
      <c r="AP1049" s="3">
        <f>IF(ISERROR(VLOOKUP($AN1049,技まとめ!$A$1:$F$380,3,FALSE)),"－",VLOOKUP($AN1049,技まとめ!$A$1:$F$380,3,FALSE))</f>
        <v>57</v>
      </c>
      <c r="AQ1049" s="3">
        <f>IF(ISERROR(VLOOKUP($AN1049,技まとめ!$A$1:$F$380,5,FALSE)),"－",VLOOKUP($AN1049,技まとめ!$A$1:$F$380,5,FALSE))</f>
        <v>34</v>
      </c>
      <c r="AR1049" s="3" t="str">
        <f>IF($E1049=IF(ISERROR(VLOOKUP($AN1049,技まとめ!$A$1:$F$380,4,FALSE)),"－",VLOOKUP($AN1049,技まとめ!$A$1:$F$380,4,FALSE)),"一致","")</f>
        <v>一致</v>
      </c>
      <c r="AS1049" s="9" t="s">
        <v>1001</v>
      </c>
      <c r="AT1049" s="3" t="str">
        <f>IF(ISERROR(VLOOKUP($AS1049,技まとめ!$A$1:$F$380,6,FALSE)),"－",VLOOKUP($AS1049,技まとめ!$A$1:$F$380,6,FALSE))</f>
        <v>DR</v>
      </c>
      <c r="AU1049" s="3">
        <f>IF(ISERROR(VLOOKUP($AS1049,技まとめ!$A$1:$F$380,3,FALSE)),"－",VLOOKUP($AS1049,技まとめ!$A$1:$F$380,3,FALSE))</f>
        <v>83</v>
      </c>
      <c r="AV1049" s="3">
        <f>IF(ISERROR(VLOOKUP($AS1049,技まとめ!$A$1:$F$380,5,FALSE)),"－",VLOOKUP($AS1049,技まとめ!$A$1:$F$380,5,FALSE))</f>
        <v>50</v>
      </c>
      <c r="AW1049" s="3" t="str">
        <f>IF($E1049=IF(ISERROR(VLOOKUP($AS1049,技まとめ!$A$1:$F$380,4,FALSE)),"－",VLOOKUP($AS1049,技まとめ!$A$1:$F$380,4,FALSE)),"一致","")</f>
        <v/>
      </c>
      <c r="AX1049" s="12" t="str">
        <f t="shared" si="230"/>
        <v>むぞくせいスニーキングレイドホークショットニニンサンキャク</v>
      </c>
      <c r="AY1049" s="12" t="str">
        <f t="shared" si="231"/>
        <v>むぞくせいスニーキングレイドホークショットニニンサンキャク</v>
      </c>
      <c r="AZ1049" s="12" t="str">
        <f t="shared" si="232"/>
        <v>むぞくせいスニーキングレイドホークショットニニンサンキャク</v>
      </c>
      <c r="BA1049" s="12" t="str">
        <f t="shared" si="233"/>
        <v>むぞくせいスニーキングレイドホークショットニニンサンキャク</v>
      </c>
      <c r="BB1049" s="11" t="str">
        <f t="shared" si="234"/>
        <v>－BLBSDR</v>
      </c>
      <c r="BC1049" s="11" t="str">
        <f t="shared" si="235"/>
        <v>－BLBSDR</v>
      </c>
      <c r="BD1049" s="11" t="str">
        <f t="shared" si="236"/>
        <v>－BLBSDR</v>
      </c>
      <c r="BE1049" s="11" t="str">
        <f t="shared" si="237"/>
        <v>－BLBSDR</v>
      </c>
    </row>
    <row r="1050" spans="1:57" ht="11.25" hidden="1" customHeight="1">
      <c r="A1050" s="6">
        <v>1049</v>
      </c>
      <c r="B1050" s="7" t="s">
        <v>2488</v>
      </c>
      <c r="C1050" s="8" t="s">
        <v>2489</v>
      </c>
      <c r="D1050" s="7" t="s">
        <v>72</v>
      </c>
      <c r="E1050" s="7" t="s">
        <v>95</v>
      </c>
      <c r="F1050" s="7" t="s">
        <v>128</v>
      </c>
      <c r="G1050" s="9">
        <v>100</v>
      </c>
      <c r="H1050" s="9">
        <v>128</v>
      </c>
      <c r="I1050" s="9">
        <v>59</v>
      </c>
      <c r="J1050" s="9">
        <v>55</v>
      </c>
      <c r="K1050" s="9">
        <v>57</v>
      </c>
      <c r="L1050" s="9">
        <v>46</v>
      </c>
      <c r="M1050" s="9">
        <v>64</v>
      </c>
      <c r="N1050" s="9">
        <v>58</v>
      </c>
      <c r="O1050" s="9">
        <v>51</v>
      </c>
      <c r="P1050" s="9">
        <v>36</v>
      </c>
      <c r="Q1050" s="10">
        <v>109</v>
      </c>
      <c r="R1050" s="11">
        <v>24</v>
      </c>
      <c r="S1050" s="11">
        <v>1</v>
      </c>
      <c r="T1050" s="11">
        <v>96</v>
      </c>
      <c r="U1050" s="11">
        <v>114</v>
      </c>
      <c r="V1050" s="11">
        <v>1</v>
      </c>
      <c r="W1050" s="11">
        <v>101</v>
      </c>
      <c r="X1050" s="11">
        <f t="shared" si="224"/>
        <v>446</v>
      </c>
      <c r="Y1050" s="11">
        <f t="shared" si="225"/>
        <v>4870</v>
      </c>
      <c r="Z1050" s="11">
        <f t="shared" si="226"/>
        <v>1355</v>
      </c>
      <c r="AA1050" s="11">
        <f t="shared" si="227"/>
        <v>3875</v>
      </c>
      <c r="AB1050" s="11">
        <f t="shared" si="228"/>
        <v>3875</v>
      </c>
      <c r="AC1050" s="6">
        <f t="shared" si="229"/>
        <v>4465</v>
      </c>
      <c r="AD1050" s="9" t="s">
        <v>268</v>
      </c>
      <c r="AE1050" s="3" t="str">
        <f>IF(ISERROR(VLOOKUP($AD1050,技まとめ!$A$1:$F$380,6,FALSE)),"－",VLOOKUP($AD1050,技まとめ!$A$1:$F$380,6,FALSE))</f>
        <v>－</v>
      </c>
      <c r="AF1050" s="3">
        <f>IF(ISERROR(VLOOKUP($AD1050,技まとめ!$A$1:$F$380,3,FALSE)),"－",VLOOKUP($AD1050,技まとめ!$A$1:$F$380,3,FALSE))</f>
        <v>0</v>
      </c>
      <c r="AG1050" s="3">
        <f>IF(ISERROR(VLOOKUP($AD1050,技まとめ!$A$1:$F$380,5,FALSE)),"－",VLOOKUP($AD1050,技まとめ!$A$1:$F$380,5,FALSE))</f>
        <v>0</v>
      </c>
      <c r="AH1050" s="3" t="str">
        <f>IF($E1050=IF(ISERROR(VLOOKUP($AD1050,技まとめ!$A$1:$F$380,4,FALSE)),"－",VLOOKUP($AD1050,技まとめ!$A$1:$F$380,4,FALSE)),"一致","")</f>
        <v/>
      </c>
      <c r="AI1050" s="9" t="s">
        <v>784</v>
      </c>
      <c r="AJ1050" s="3" t="str">
        <f>IF(ISERROR(VLOOKUP($AI1050,技まとめ!$A$1:$F$380,6,FALSE)),"－",VLOOKUP($AI1050,技まとめ!$A$1:$F$380,6,FALSE))</f>
        <v>BL</v>
      </c>
      <c r="AK1050" s="3">
        <f>IF(ISERROR(VLOOKUP($AI1050,技まとめ!$A$1:$F$380,3,FALSE)),"－",VLOOKUP($AI1050,技まとめ!$A$1:$F$380,3,FALSE))</f>
        <v>71</v>
      </c>
      <c r="AL1050" s="3">
        <f>IF(ISERROR(VLOOKUP($AI1050,技まとめ!$A$1:$F$380,5,FALSE)),"－",VLOOKUP($AI1050,技まとめ!$A$1:$F$380,5,FALSE))</f>
        <v>44</v>
      </c>
      <c r="AM1050" s="3" t="str">
        <f>IF($E1050=IF(ISERROR(VLOOKUP($AI1050,技まとめ!$A$1:$F$380,4,FALSE)),"－",VLOOKUP($AI1050,技まとめ!$A$1:$F$380,4,FALSE)),"一致","")</f>
        <v>一致</v>
      </c>
      <c r="AN1050" s="9" t="s">
        <v>336</v>
      </c>
      <c r="AO1050" s="3" t="str">
        <f>IF(ISERROR(VLOOKUP($AN1050,技まとめ!$A$1:$F$380,6,FALSE)),"－",VLOOKUP($AN1050,技まとめ!$A$1:$F$380,6,FALSE))</f>
        <v>SC</v>
      </c>
      <c r="AP1050" s="3">
        <f>IF(ISERROR(VLOOKUP($AN1050,技まとめ!$A$1:$F$380,3,FALSE)),"－",VLOOKUP($AN1050,技まとめ!$A$1:$F$380,3,FALSE))</f>
        <v>83</v>
      </c>
      <c r="AQ1050" s="3">
        <f>IF(ISERROR(VLOOKUP($AN1050,技まとめ!$A$1:$F$380,5,FALSE)),"－",VLOOKUP($AN1050,技まとめ!$A$1:$F$380,5,FALSE))</f>
        <v>46</v>
      </c>
      <c r="AR1050" s="3" t="str">
        <f>IF($E1050=IF(ISERROR(VLOOKUP($AN1050,技まとめ!$A$1:$F$380,4,FALSE)),"－",VLOOKUP($AN1050,技まとめ!$A$1:$F$380,4,FALSE)),"一致","")</f>
        <v>一致</v>
      </c>
      <c r="AS1050" s="9" t="s">
        <v>5019</v>
      </c>
      <c r="AT1050" s="3" t="str">
        <f>IF(ISERROR(VLOOKUP($AS1050,技まとめ!$A$1:$F$380,6,FALSE)),"－",VLOOKUP($AS1050,技まとめ!$A$1:$F$380,6,FALSE))</f>
        <v>－</v>
      </c>
      <c r="AU1050" s="3">
        <f>IF(ISERROR(VLOOKUP($AS1050,技まとめ!$A$1:$F$380,3,FALSE)),"－",VLOOKUP($AS1050,技まとめ!$A$1:$F$380,3,FALSE))</f>
        <v>0</v>
      </c>
      <c r="AV1050" s="3">
        <f>IF(ISERROR(VLOOKUP($AS1050,技まとめ!$A$1:$F$380,5,FALSE)),"－",VLOOKUP($AS1050,技まとめ!$A$1:$F$380,5,FALSE))</f>
        <v>0</v>
      </c>
      <c r="AW1050" s="3" t="str">
        <f>IF($E1050=IF(ISERROR(VLOOKUP($AS1050,技まとめ!$A$1:$F$380,4,FALSE)),"－",VLOOKUP($AS1050,技まとめ!$A$1:$F$380,4,FALSE)),"一致","")</f>
        <v/>
      </c>
      <c r="AX1050" s="12" t="str">
        <f t="shared" si="230"/>
        <v>むぞくせいスニーキングレイドぶんしんシュートイケメンＵＰ！</v>
      </c>
      <c r="AY1050" s="12" t="str">
        <f t="shared" si="231"/>
        <v>むぞくせいスニーキングレイドぶんしんシュートイケメンＵＰ！</v>
      </c>
      <c r="AZ1050" s="12" t="str">
        <f t="shared" si="232"/>
        <v>むぞくせいスニーキングレイドぶんしんシュートイケメンＵＰ！</v>
      </c>
      <c r="BA1050" s="12" t="str">
        <f t="shared" si="233"/>
        <v>むぞくせいスニーキングレイドぶんしんシュートイケメンＵＰ！</v>
      </c>
      <c r="BB1050" s="11" t="str">
        <f t="shared" si="234"/>
        <v>－BLSC－</v>
      </c>
      <c r="BC1050" s="11" t="str">
        <f t="shared" si="235"/>
        <v>－BLSC－</v>
      </c>
      <c r="BD1050" s="11" t="str">
        <f t="shared" si="236"/>
        <v>－BLSC－</v>
      </c>
      <c r="BE1050" s="11" t="str">
        <f t="shared" si="237"/>
        <v>－BLSC－</v>
      </c>
    </row>
    <row r="1051" spans="1:57" ht="11.25" hidden="1" customHeight="1">
      <c r="A1051" s="6">
        <v>1050</v>
      </c>
      <c r="B1051" s="7" t="s">
        <v>2490</v>
      </c>
      <c r="C1051" s="8" t="s">
        <v>2491</v>
      </c>
      <c r="D1051" s="7" t="s">
        <v>72</v>
      </c>
      <c r="E1051" s="7" t="s">
        <v>102</v>
      </c>
      <c r="F1051" s="7" t="s">
        <v>128</v>
      </c>
      <c r="G1051" s="9">
        <v>113</v>
      </c>
      <c r="H1051" s="9">
        <v>121</v>
      </c>
      <c r="I1051" s="9">
        <v>63</v>
      </c>
      <c r="J1051" s="9">
        <v>60</v>
      </c>
      <c r="K1051" s="9">
        <v>48</v>
      </c>
      <c r="L1051" s="9">
        <v>43</v>
      </c>
      <c r="M1051" s="9">
        <v>59</v>
      </c>
      <c r="N1051" s="9">
        <v>57</v>
      </c>
      <c r="O1051" s="9">
        <v>54</v>
      </c>
      <c r="P1051" s="9">
        <v>38</v>
      </c>
      <c r="Q1051" s="10">
        <v>113</v>
      </c>
      <c r="R1051" s="11">
        <v>21</v>
      </c>
      <c r="S1051" s="11">
        <v>1</v>
      </c>
      <c r="T1051" s="11">
        <v>93</v>
      </c>
      <c r="U1051" s="11">
        <v>109</v>
      </c>
      <c r="V1051" s="11">
        <v>1</v>
      </c>
      <c r="W1051" s="11">
        <v>104</v>
      </c>
      <c r="X1051" s="11">
        <f t="shared" si="224"/>
        <v>442</v>
      </c>
      <c r="Y1051" s="11">
        <f t="shared" si="225"/>
        <v>5045</v>
      </c>
      <c r="Z1051" s="11">
        <f t="shared" si="226"/>
        <v>1265</v>
      </c>
      <c r="AA1051" s="11">
        <f t="shared" si="227"/>
        <v>3785</v>
      </c>
      <c r="AB1051" s="11">
        <f t="shared" si="228"/>
        <v>3785</v>
      </c>
      <c r="AC1051" s="6">
        <f t="shared" si="229"/>
        <v>4345</v>
      </c>
      <c r="AD1051" s="9" t="s">
        <v>268</v>
      </c>
      <c r="AE1051" s="3" t="str">
        <f>IF(ISERROR(VLOOKUP($AD1051,技まとめ!$A$1:$F$380,6,FALSE)),"－",VLOOKUP($AD1051,技まとめ!$A$1:$F$380,6,FALSE))</f>
        <v>－</v>
      </c>
      <c r="AF1051" s="3">
        <f>IF(ISERROR(VLOOKUP($AD1051,技まとめ!$A$1:$F$380,3,FALSE)),"－",VLOOKUP($AD1051,技まとめ!$A$1:$F$380,3,FALSE))</f>
        <v>0</v>
      </c>
      <c r="AG1051" s="3">
        <f>IF(ISERROR(VLOOKUP($AD1051,技まとめ!$A$1:$F$380,5,FALSE)),"－",VLOOKUP($AD1051,技まとめ!$A$1:$F$380,5,FALSE))</f>
        <v>0</v>
      </c>
      <c r="AH1051" s="3" t="str">
        <f>IF($E1051=IF(ISERROR(VLOOKUP($AD1051,技まとめ!$A$1:$F$380,4,FALSE)),"－",VLOOKUP($AD1051,技まとめ!$A$1:$F$380,4,FALSE)),"一致","")</f>
        <v/>
      </c>
      <c r="AI1051" s="9" t="s">
        <v>784</v>
      </c>
      <c r="AJ1051" s="3" t="str">
        <f>IF(ISERROR(VLOOKUP($AI1051,技まとめ!$A$1:$F$380,6,FALSE)),"－",VLOOKUP($AI1051,技まとめ!$A$1:$F$380,6,FALSE))</f>
        <v>BL</v>
      </c>
      <c r="AK1051" s="3">
        <f>IF(ISERROR(VLOOKUP($AI1051,技まとめ!$A$1:$F$380,3,FALSE)),"－",VLOOKUP($AI1051,技まとめ!$A$1:$F$380,3,FALSE))</f>
        <v>71</v>
      </c>
      <c r="AL1051" s="3">
        <f>IF(ISERROR(VLOOKUP($AI1051,技まとめ!$A$1:$F$380,5,FALSE)),"－",VLOOKUP($AI1051,技まとめ!$A$1:$F$380,5,FALSE))</f>
        <v>44</v>
      </c>
      <c r="AM1051" s="3" t="str">
        <f>IF($E1051=IF(ISERROR(VLOOKUP($AI1051,技まとめ!$A$1:$F$380,4,FALSE)),"－",VLOOKUP($AI1051,技まとめ!$A$1:$F$380,4,FALSE)),"一致","")</f>
        <v/>
      </c>
      <c r="AN1051" s="9" t="s">
        <v>426</v>
      </c>
      <c r="AO1051" s="3" t="str">
        <f>IF(ISERROR(VLOOKUP($AN1051,技まとめ!$A$1:$F$380,6,FALSE)),"－",VLOOKUP($AN1051,技まとめ!$A$1:$F$380,6,FALSE))</f>
        <v>NS</v>
      </c>
      <c r="AP1051" s="3">
        <f>IF(ISERROR(VLOOKUP($AN1051,技まとめ!$A$1:$F$380,3,FALSE)),"－",VLOOKUP($AN1051,技まとめ!$A$1:$F$380,3,FALSE))</f>
        <v>57</v>
      </c>
      <c r="AQ1051" s="3">
        <f>IF(ISERROR(VLOOKUP($AN1051,技まとめ!$A$1:$F$380,5,FALSE)),"－",VLOOKUP($AN1051,技まとめ!$A$1:$F$380,5,FALSE))</f>
        <v>34</v>
      </c>
      <c r="AR1051" s="3" t="str">
        <f>IF($E1051=IF(ISERROR(VLOOKUP($AN1051,技まとめ!$A$1:$F$380,4,FALSE)),"－",VLOOKUP($AN1051,技まとめ!$A$1:$F$380,4,FALSE)),"一致","")</f>
        <v>一致</v>
      </c>
      <c r="AS1051" s="9" t="s">
        <v>1945</v>
      </c>
      <c r="AT1051" s="3" t="str">
        <f>IF(ISERROR(VLOOKUP($AS1051,技まとめ!$A$1:$F$380,6,FALSE)),"－",VLOOKUP($AS1051,技まとめ!$A$1:$F$380,6,FALSE))</f>
        <v>NS</v>
      </c>
      <c r="AU1051" s="3">
        <f>IF(ISERROR(VLOOKUP($AS1051,技まとめ!$A$1:$F$380,3,FALSE)),"－",VLOOKUP($AS1051,技まとめ!$A$1:$F$380,3,FALSE))</f>
        <v>125</v>
      </c>
      <c r="AV1051" s="3">
        <f>IF(ISERROR(VLOOKUP($AS1051,技まとめ!$A$1:$F$380,5,FALSE)),"－",VLOOKUP($AS1051,技まとめ!$A$1:$F$380,5,FALSE))</f>
        <v>64</v>
      </c>
      <c r="AW1051" s="3" t="str">
        <f>IF($E1051=IF(ISERROR(VLOOKUP($AS1051,技まとめ!$A$1:$F$380,4,FALSE)),"－",VLOOKUP($AS1051,技まとめ!$A$1:$F$380,4,FALSE)),"一致","")</f>
        <v>一致</v>
      </c>
      <c r="AX1051" s="12" t="str">
        <f t="shared" si="230"/>
        <v>むぞくせいスニーキングレイドシャインドライブザ・ギャラクシー</v>
      </c>
      <c r="AY1051" s="12" t="str">
        <f t="shared" si="231"/>
        <v>むぞくせいスニーキングレイドシャインドライブザ・ギャラクシー</v>
      </c>
      <c r="AZ1051" s="12" t="str">
        <f t="shared" si="232"/>
        <v>むぞくせいスニーキングレイドシャインドライブザ・ギャラクシー</v>
      </c>
      <c r="BA1051" s="12" t="str">
        <f t="shared" si="233"/>
        <v>むぞくせいスニーキングレイドシャインドライブザ・ギャラクシー</v>
      </c>
      <c r="BB1051" s="11" t="str">
        <f t="shared" si="234"/>
        <v>－BLNSNS</v>
      </c>
      <c r="BC1051" s="11" t="str">
        <f t="shared" si="235"/>
        <v>－BLNSNS</v>
      </c>
      <c r="BD1051" s="11" t="str">
        <f t="shared" si="236"/>
        <v>－BLNSNS</v>
      </c>
      <c r="BE1051" s="11" t="str">
        <f t="shared" si="237"/>
        <v>－BLNSNS</v>
      </c>
    </row>
    <row r="1052" spans="1:57" ht="11.25" hidden="1" customHeight="1">
      <c r="A1052" s="6">
        <v>1051</v>
      </c>
      <c r="B1052" s="7" t="s">
        <v>2492</v>
      </c>
      <c r="C1052" s="8" t="s">
        <v>2493</v>
      </c>
      <c r="D1052" s="7" t="s">
        <v>72</v>
      </c>
      <c r="E1052" s="7" t="s">
        <v>73</v>
      </c>
      <c r="F1052" s="7" t="s">
        <v>74</v>
      </c>
      <c r="G1052" s="9">
        <v>130</v>
      </c>
      <c r="H1052" s="9">
        <v>140</v>
      </c>
      <c r="I1052" s="9">
        <v>53</v>
      </c>
      <c r="J1052" s="9">
        <v>70</v>
      </c>
      <c r="K1052" s="9">
        <v>65</v>
      </c>
      <c r="L1052" s="9">
        <v>77</v>
      </c>
      <c r="M1052" s="9">
        <v>50</v>
      </c>
      <c r="N1052" s="9">
        <v>57</v>
      </c>
      <c r="O1052" s="9">
        <v>73</v>
      </c>
      <c r="P1052" s="9">
        <v>3</v>
      </c>
      <c r="Q1052" s="10">
        <v>103</v>
      </c>
      <c r="R1052" s="11">
        <v>13</v>
      </c>
      <c r="S1052" s="11">
        <v>1</v>
      </c>
      <c r="T1052" s="11">
        <v>127</v>
      </c>
      <c r="U1052" s="11">
        <v>100</v>
      </c>
      <c r="V1052" s="11">
        <v>1</v>
      </c>
      <c r="W1052" s="11">
        <v>123</v>
      </c>
      <c r="X1052" s="11">
        <f t="shared" si="224"/>
        <v>468</v>
      </c>
      <c r="Y1052" s="11">
        <f t="shared" si="225"/>
        <v>4740</v>
      </c>
      <c r="Z1052" s="11">
        <f t="shared" si="226"/>
        <v>1080</v>
      </c>
      <c r="AA1052" s="11">
        <f t="shared" si="227"/>
        <v>5070</v>
      </c>
      <c r="AB1052" s="11">
        <f t="shared" si="228"/>
        <v>5070</v>
      </c>
      <c r="AC1052" s="6">
        <f t="shared" si="229"/>
        <v>5760</v>
      </c>
      <c r="AD1052" s="9" t="s">
        <v>2494</v>
      </c>
      <c r="AE1052" s="3" t="str">
        <f>IF(ISERROR(VLOOKUP($AD1052,技まとめ!$A$1:$F$380,6,FALSE)),"－",VLOOKUP($AD1052,技まとめ!$A$1:$F$380,6,FALSE))</f>
        <v>－</v>
      </c>
      <c r="AF1052" s="3">
        <f>IF(ISERROR(VLOOKUP($AD1052,技まとめ!$A$1:$F$380,3,FALSE)),"－",VLOOKUP($AD1052,技まとめ!$A$1:$F$380,3,FALSE))</f>
        <v>0</v>
      </c>
      <c r="AG1052" s="3">
        <f>IF(ISERROR(VLOOKUP($AD1052,技まとめ!$A$1:$F$380,5,FALSE)),"－",VLOOKUP($AD1052,技まとめ!$A$1:$F$380,5,FALSE))</f>
        <v>0</v>
      </c>
      <c r="AH1052" s="3" t="str">
        <f>IF($E1052=IF(ISERROR(VLOOKUP($AD1052,技まとめ!$A$1:$F$380,4,FALSE)),"－",VLOOKUP($AD1052,技まとめ!$A$1:$F$380,4,FALSE)),"一致","")</f>
        <v/>
      </c>
      <c r="AI1052" s="9" t="s">
        <v>957</v>
      </c>
      <c r="AJ1052" s="3" t="str">
        <f>IF(ISERROR(VLOOKUP($AI1052,技まとめ!$A$1:$F$380,6,FALSE)),"－",VLOOKUP($AI1052,技まとめ!$A$1:$F$380,6,FALSE))</f>
        <v>CA</v>
      </c>
      <c r="AK1052" s="3">
        <f>IF(ISERROR(VLOOKUP($AI1052,技まとめ!$A$1:$F$380,3,FALSE)),"－",VLOOKUP($AI1052,技まとめ!$A$1:$F$380,3,FALSE))</f>
        <v>23</v>
      </c>
      <c r="AL1052" s="3">
        <f>IF(ISERROR(VLOOKUP($AI1052,技まとめ!$A$1:$F$380,5,FALSE)),"－",VLOOKUP($AI1052,技まとめ!$A$1:$F$380,5,FALSE))</f>
        <v>22</v>
      </c>
      <c r="AM1052" s="3" t="str">
        <f>IF($E1052=IF(ISERROR(VLOOKUP($AI1052,技まとめ!$A$1:$F$380,4,FALSE)),"－",VLOOKUP($AI1052,技まとめ!$A$1:$F$380,4,FALSE)),"一致","")</f>
        <v>一致</v>
      </c>
      <c r="AN1052" s="9" t="s">
        <v>1143</v>
      </c>
      <c r="AO1052" s="3" t="str">
        <f>IF(ISERROR(VLOOKUP($AN1052,技まとめ!$A$1:$F$380,6,FALSE)),"－",VLOOKUP($AN1052,技まとめ!$A$1:$F$380,6,FALSE))</f>
        <v>CA</v>
      </c>
      <c r="AP1052" s="3">
        <f>IF(ISERROR(VLOOKUP($AN1052,技まとめ!$A$1:$F$380,3,FALSE)),"－",VLOOKUP($AN1052,技まとめ!$A$1:$F$380,3,FALSE))</f>
        <v>112</v>
      </c>
      <c r="AQ1052" s="3">
        <f>IF(ISERROR(VLOOKUP($AN1052,技まとめ!$A$1:$F$380,5,FALSE)),"－",VLOOKUP($AN1052,技まとめ!$A$1:$F$380,5,FALSE))</f>
        <v>57</v>
      </c>
      <c r="AR1052" s="3" t="str">
        <f>IF($E1052=IF(ISERROR(VLOOKUP($AN1052,技まとめ!$A$1:$F$380,4,FALSE)),"－",VLOOKUP($AN1052,技まとめ!$A$1:$F$380,4,FALSE)),"一致","")</f>
        <v/>
      </c>
      <c r="AS1052" s="9" t="s">
        <v>1172</v>
      </c>
      <c r="AT1052" s="3" t="str">
        <f>IF(ISERROR(VLOOKUP($AS1052,技まとめ!$A$1:$F$380,6,FALSE)),"－",VLOOKUP($AS1052,技まとめ!$A$1:$F$380,6,FALSE))</f>
        <v>P2</v>
      </c>
      <c r="AU1052" s="3">
        <f>IF(ISERROR(VLOOKUP($AS1052,技まとめ!$A$1:$F$380,3,FALSE)),"－",VLOOKUP($AS1052,技まとめ!$A$1:$F$380,3,FALSE))</f>
        <v>104</v>
      </c>
      <c r="AV1052" s="3">
        <f>IF(ISERROR(VLOOKUP($AS1052,技まとめ!$A$1:$F$380,5,FALSE)),"－",VLOOKUP($AS1052,技まとめ!$A$1:$F$380,5,FALSE))</f>
        <v>55</v>
      </c>
      <c r="AW1052" s="3" t="str">
        <f>IF($E1052=IF(ISERROR(VLOOKUP($AS1052,技まとめ!$A$1:$F$380,4,FALSE)),"－",VLOOKUP($AS1052,技まとめ!$A$1:$F$380,4,FALSE)),"一致","")</f>
        <v/>
      </c>
      <c r="AX1052" s="12" t="str">
        <f t="shared" si="230"/>
        <v>ディフェンスフォースゴッドハンドゴッドハンドトリプルミリオンハンズ</v>
      </c>
      <c r="AY1052" s="12" t="str">
        <f t="shared" si="231"/>
        <v>ディフェンスフォースゴッドハンドゴッドハンドトリプルミリオンハンズ</v>
      </c>
      <c r="AZ1052" s="12" t="str">
        <f t="shared" si="232"/>
        <v>ディフェンスフォースゴッドハンドゴッドハンドトリプルミリオンハンズ</v>
      </c>
      <c r="BA1052" s="12" t="str">
        <f t="shared" si="233"/>
        <v>ディフェンスフォースゴッドハンドゴッドハンドトリプルミリオンハンズ</v>
      </c>
      <c r="BB1052" s="11" t="str">
        <f t="shared" si="234"/>
        <v>－CACAP2</v>
      </c>
      <c r="BC1052" s="11" t="str">
        <f t="shared" si="235"/>
        <v>－CACAP2</v>
      </c>
      <c r="BD1052" s="11" t="str">
        <f t="shared" si="236"/>
        <v>－CACAP2</v>
      </c>
      <c r="BE1052" s="11" t="str">
        <f t="shared" si="237"/>
        <v>－CACAP2</v>
      </c>
    </row>
    <row r="1053" spans="1:57" ht="11.25" hidden="1" customHeight="1">
      <c r="A1053" s="6">
        <v>1052</v>
      </c>
      <c r="B1053" s="7" t="s">
        <v>2495</v>
      </c>
      <c r="C1053" s="8" t="s">
        <v>2496</v>
      </c>
      <c r="D1053" s="7" t="s">
        <v>72</v>
      </c>
      <c r="E1053" s="7" t="s">
        <v>95</v>
      </c>
      <c r="F1053" s="7" t="s">
        <v>82</v>
      </c>
      <c r="G1053" s="9">
        <v>126</v>
      </c>
      <c r="H1053" s="9">
        <v>126</v>
      </c>
      <c r="I1053" s="9">
        <v>69</v>
      </c>
      <c r="J1053" s="9">
        <v>64</v>
      </c>
      <c r="K1053" s="9">
        <v>63</v>
      </c>
      <c r="L1053" s="9">
        <v>70</v>
      </c>
      <c r="M1053" s="9">
        <v>62</v>
      </c>
      <c r="N1053" s="9">
        <v>54</v>
      </c>
      <c r="O1053" s="9">
        <v>56</v>
      </c>
      <c r="P1053" s="9">
        <v>3</v>
      </c>
      <c r="Q1053" s="10">
        <v>119</v>
      </c>
      <c r="R1053" s="11">
        <v>2</v>
      </c>
      <c r="S1053" s="11">
        <v>1</v>
      </c>
      <c r="T1053" s="11">
        <v>120</v>
      </c>
      <c r="U1053" s="11">
        <v>112</v>
      </c>
      <c r="V1053" s="11">
        <v>1</v>
      </c>
      <c r="W1053" s="11">
        <v>106</v>
      </c>
      <c r="X1053" s="11">
        <f t="shared" si="224"/>
        <v>461</v>
      </c>
      <c r="Y1053" s="11">
        <f t="shared" si="225"/>
        <v>5295</v>
      </c>
      <c r="Z1053" s="11">
        <f t="shared" si="226"/>
        <v>610</v>
      </c>
      <c r="AA1053" s="11">
        <f t="shared" si="227"/>
        <v>4740</v>
      </c>
      <c r="AB1053" s="11">
        <f t="shared" si="228"/>
        <v>4740</v>
      </c>
      <c r="AC1053" s="6">
        <f t="shared" si="229"/>
        <v>5340</v>
      </c>
      <c r="AD1053" s="9" t="s">
        <v>5019</v>
      </c>
      <c r="AE1053" s="3" t="str">
        <f>IF(ISERROR(VLOOKUP($AD1053,技まとめ!$A$1:$F$380,6,FALSE)),"－",VLOOKUP($AD1053,技まとめ!$A$1:$F$380,6,FALSE))</f>
        <v>－</v>
      </c>
      <c r="AF1053" s="3">
        <f>IF(ISERROR(VLOOKUP($AD1053,技まとめ!$A$1:$F$380,3,FALSE)),"－",VLOOKUP($AD1053,技まとめ!$A$1:$F$380,3,FALSE))</f>
        <v>0</v>
      </c>
      <c r="AG1053" s="3">
        <f>IF(ISERROR(VLOOKUP($AD1053,技まとめ!$A$1:$F$380,5,FALSE)),"－",VLOOKUP($AD1053,技まとめ!$A$1:$F$380,5,FALSE))</f>
        <v>0</v>
      </c>
      <c r="AH1053" s="3" t="str">
        <f>IF($E1053=IF(ISERROR(VLOOKUP($AD1053,技まとめ!$A$1:$F$380,4,FALSE)),"－",VLOOKUP($AD1053,技まとめ!$A$1:$F$380,4,FALSE)),"一致","")</f>
        <v/>
      </c>
      <c r="AI1053" s="9" t="s">
        <v>264</v>
      </c>
      <c r="AJ1053" s="3" t="str">
        <f>IF(ISERROR(VLOOKUP($AI1053,技まとめ!$A$1:$F$380,6,FALSE)),"－",VLOOKUP($AI1053,技まとめ!$A$1:$F$380,6,FALSE))</f>
        <v>DR</v>
      </c>
      <c r="AK1053" s="3">
        <f>IF(ISERROR(VLOOKUP($AI1053,技まとめ!$A$1:$F$380,3,FALSE)),"－",VLOOKUP($AI1053,技まとめ!$A$1:$F$380,3,FALSE))</f>
        <v>69</v>
      </c>
      <c r="AL1053" s="3">
        <f>IF(ISERROR(VLOOKUP($AI1053,技まとめ!$A$1:$F$380,5,FALSE)),"－",VLOOKUP($AI1053,技まとめ!$A$1:$F$380,5,FALSE))</f>
        <v>44</v>
      </c>
      <c r="AM1053" s="3" t="str">
        <f>IF($E1053=IF(ISERROR(VLOOKUP($AI1053,技まとめ!$A$1:$F$380,4,FALSE)),"－",VLOOKUP($AI1053,技まとめ!$A$1:$F$380,4,FALSE)),"一致","")</f>
        <v>一致</v>
      </c>
      <c r="AN1053" s="9" t="s">
        <v>165</v>
      </c>
      <c r="AO1053" s="3" t="str">
        <f>IF(ISERROR(VLOOKUP($AN1053,技まとめ!$A$1:$F$380,6,FALSE)),"－",VLOOKUP($AN1053,技まとめ!$A$1:$F$380,6,FALSE))</f>
        <v>BL</v>
      </c>
      <c r="AP1053" s="3">
        <f>IF(ISERROR(VLOOKUP($AN1053,技まとめ!$A$1:$F$380,3,FALSE)),"－",VLOOKUP($AN1053,技まとめ!$A$1:$F$380,3,FALSE))</f>
        <v>78</v>
      </c>
      <c r="AQ1053" s="3">
        <f>IF(ISERROR(VLOOKUP($AN1053,技まとめ!$A$1:$F$380,5,FALSE)),"－",VLOOKUP($AN1053,技まとめ!$A$1:$F$380,5,FALSE))</f>
        <v>46</v>
      </c>
      <c r="AR1053" s="3" t="str">
        <f>IF($E1053=IF(ISERROR(VLOOKUP($AN1053,技まとめ!$A$1:$F$380,4,FALSE)),"－",VLOOKUP($AN1053,技まとめ!$A$1:$F$380,4,FALSE)),"一致","")</f>
        <v/>
      </c>
      <c r="AS1053" s="9" t="s">
        <v>577</v>
      </c>
      <c r="AT1053" s="3" t="str">
        <f>IF(ISERROR(VLOOKUP($AS1053,技まとめ!$A$1:$F$380,6,FALSE)),"－",VLOOKUP($AS1053,技まとめ!$A$1:$F$380,6,FALSE))</f>
        <v>BL</v>
      </c>
      <c r="AU1053" s="3">
        <f>IF(ISERROR(VLOOKUP($AS1053,技まとめ!$A$1:$F$380,3,FALSE)),"－",VLOOKUP($AS1053,技まとめ!$A$1:$F$380,3,FALSE))</f>
        <v>78</v>
      </c>
      <c r="AV1053" s="3">
        <f>IF(ISERROR(VLOOKUP($AS1053,技まとめ!$A$1:$F$380,5,FALSE)),"－",VLOOKUP($AS1053,技まとめ!$A$1:$F$380,5,FALSE))</f>
        <v>46</v>
      </c>
      <c r="AW1053" s="3" t="str">
        <f>IF($E1053=IF(ISERROR(VLOOKUP($AS1053,技まとめ!$A$1:$F$380,4,FALSE)),"－",VLOOKUP($AS1053,技まとめ!$A$1:$F$380,4,FALSE)),"一致","")</f>
        <v>一致</v>
      </c>
      <c r="AX1053" s="12" t="str">
        <f t="shared" si="230"/>
        <v>イケメンＵＰ！ウルトラムーンダブルサイクロンデュアルストーム</v>
      </c>
      <c r="AY1053" s="12" t="str">
        <f t="shared" si="231"/>
        <v>イケメンＵＰ！ウルトラムーンダブルサイクロンデュアルストーム</v>
      </c>
      <c r="AZ1053" s="12" t="str">
        <f t="shared" si="232"/>
        <v>イケメンＵＰ！ウルトラムーンダブルサイクロンデュアルストーム</v>
      </c>
      <c r="BA1053" s="12" t="str">
        <f t="shared" si="233"/>
        <v>イケメンＵＰ！ウルトラムーンダブルサイクロンデュアルストーム</v>
      </c>
      <c r="BB1053" s="11" t="str">
        <f t="shared" si="234"/>
        <v>－DRBLBL</v>
      </c>
      <c r="BC1053" s="11" t="str">
        <f t="shared" si="235"/>
        <v>－DRBLBL</v>
      </c>
      <c r="BD1053" s="11" t="str">
        <f t="shared" si="236"/>
        <v>－DRBLBL</v>
      </c>
      <c r="BE1053" s="11" t="str">
        <f t="shared" si="237"/>
        <v>－DRBLBL</v>
      </c>
    </row>
    <row r="1054" spans="1:57" ht="11.25" hidden="1" customHeight="1">
      <c r="A1054" s="6">
        <v>1053</v>
      </c>
      <c r="B1054" s="7" t="s">
        <v>2497</v>
      </c>
      <c r="C1054" s="8" t="s">
        <v>2498</v>
      </c>
      <c r="D1054" s="7" t="s">
        <v>72</v>
      </c>
      <c r="E1054" s="7" t="s">
        <v>81</v>
      </c>
      <c r="F1054" s="7" t="s">
        <v>82</v>
      </c>
      <c r="G1054" s="9">
        <v>117</v>
      </c>
      <c r="H1054" s="9">
        <v>128</v>
      </c>
      <c r="I1054" s="9">
        <v>53</v>
      </c>
      <c r="J1054" s="9">
        <v>57</v>
      </c>
      <c r="K1054" s="9">
        <v>65</v>
      </c>
      <c r="L1054" s="9">
        <v>66</v>
      </c>
      <c r="M1054" s="9">
        <v>65</v>
      </c>
      <c r="N1054" s="9">
        <v>63</v>
      </c>
      <c r="O1054" s="9">
        <v>54</v>
      </c>
      <c r="P1054" s="9">
        <v>3</v>
      </c>
      <c r="Q1054" s="10">
        <v>103</v>
      </c>
      <c r="R1054" s="11">
        <v>6</v>
      </c>
      <c r="S1054" s="11">
        <v>1</v>
      </c>
      <c r="T1054" s="11">
        <v>116</v>
      </c>
      <c r="U1054" s="11">
        <v>115</v>
      </c>
      <c r="V1054" s="11">
        <v>1</v>
      </c>
      <c r="W1054" s="11">
        <v>104</v>
      </c>
      <c r="X1054" s="11">
        <f t="shared" si="224"/>
        <v>446</v>
      </c>
      <c r="Y1054" s="11">
        <f t="shared" si="225"/>
        <v>4645</v>
      </c>
      <c r="Z1054" s="11">
        <f t="shared" si="226"/>
        <v>740</v>
      </c>
      <c r="AA1054" s="11">
        <f t="shared" si="227"/>
        <v>4590</v>
      </c>
      <c r="AB1054" s="11">
        <f t="shared" si="228"/>
        <v>4590</v>
      </c>
      <c r="AC1054" s="6">
        <f t="shared" si="229"/>
        <v>5190</v>
      </c>
      <c r="AD1054" s="9" t="s">
        <v>300</v>
      </c>
      <c r="AE1054" s="3" t="str">
        <f>IF(ISERROR(VLOOKUP($AD1054,技まとめ!$A$1:$F$380,6,FALSE)),"－",VLOOKUP($AD1054,技まとめ!$A$1:$F$380,6,FALSE))</f>
        <v>BB</v>
      </c>
      <c r="AF1054" s="3">
        <f>IF(ISERROR(VLOOKUP($AD1054,技まとめ!$A$1:$F$380,3,FALSE)),"－",VLOOKUP($AD1054,技まとめ!$A$1:$F$380,3,FALSE))</f>
        <v>49</v>
      </c>
      <c r="AG1054" s="3">
        <f>IF(ISERROR(VLOOKUP($AD1054,技まとめ!$A$1:$F$380,5,FALSE)),"－",VLOOKUP($AD1054,技まとめ!$A$1:$F$380,5,FALSE))</f>
        <v>32</v>
      </c>
      <c r="AH1054" s="3" t="str">
        <f>IF($E1054=IF(ISERROR(VLOOKUP($AD1054,技まとめ!$A$1:$F$380,4,FALSE)),"－",VLOOKUP($AD1054,技まとめ!$A$1:$F$380,4,FALSE)),"一致","")</f>
        <v>一致</v>
      </c>
      <c r="AI1054" s="9" t="s">
        <v>296</v>
      </c>
      <c r="AJ1054" s="3" t="str">
        <f>IF(ISERROR(VLOOKUP($AI1054,技まとめ!$A$1:$F$380,6,FALSE)),"－",VLOOKUP($AI1054,技まとめ!$A$1:$F$380,6,FALSE))</f>
        <v>LS</v>
      </c>
      <c r="AK1054" s="3">
        <f>IF(ISERROR(VLOOKUP($AI1054,技まとめ!$A$1:$F$380,3,FALSE)),"－",VLOOKUP($AI1054,技まとめ!$A$1:$F$380,3,FALSE))</f>
        <v>96</v>
      </c>
      <c r="AL1054" s="3">
        <f>IF(ISERROR(VLOOKUP($AI1054,技まとめ!$A$1:$F$380,5,FALSE)),"－",VLOOKUP($AI1054,技まとめ!$A$1:$F$380,5,FALSE))</f>
        <v>62</v>
      </c>
      <c r="AM1054" s="3" t="str">
        <f>IF($E1054=IF(ISERROR(VLOOKUP($AI1054,技まとめ!$A$1:$F$380,4,FALSE)),"－",VLOOKUP($AI1054,技まとめ!$A$1:$F$380,4,FALSE)),"一致","")</f>
        <v/>
      </c>
      <c r="AN1054" s="9" t="s">
        <v>255</v>
      </c>
      <c r="AO1054" s="3" t="str">
        <f>IF(ISERROR(VLOOKUP($AN1054,技まとめ!$A$1:$F$380,6,FALSE)),"－",VLOOKUP($AN1054,技まとめ!$A$1:$F$380,6,FALSE))</f>
        <v>DR</v>
      </c>
      <c r="AP1054" s="3">
        <f>IF(ISERROR(VLOOKUP($AN1054,技まとめ!$A$1:$F$380,3,FALSE)),"－",VLOOKUP($AN1054,技まとめ!$A$1:$F$380,3,FALSE))</f>
        <v>52</v>
      </c>
      <c r="AQ1054" s="3">
        <f>IF(ISERROR(VLOOKUP($AN1054,技まとめ!$A$1:$F$380,5,FALSE)),"－",VLOOKUP($AN1054,技まとめ!$A$1:$F$380,5,FALSE))</f>
        <v>36</v>
      </c>
      <c r="AR1054" s="3" t="str">
        <f>IF($E1054=IF(ISERROR(VLOOKUP($AN1054,技まとめ!$A$1:$F$380,4,FALSE)),"－",VLOOKUP($AN1054,技まとめ!$A$1:$F$380,4,FALSE)),"一致","")</f>
        <v>一致</v>
      </c>
      <c r="AS1054" s="9" t="s">
        <v>106</v>
      </c>
      <c r="AT1054" s="3" t="str">
        <f>IF(ISERROR(VLOOKUP($AS1054,技まとめ!$A$1:$F$380,6,FALSE)),"－",VLOOKUP($AS1054,技まとめ!$A$1:$F$380,6,FALSE))</f>
        <v>BL</v>
      </c>
      <c r="AU1054" s="3">
        <f>IF(ISERROR(VLOOKUP($AS1054,技まとめ!$A$1:$F$380,3,FALSE)),"－",VLOOKUP($AS1054,技まとめ!$A$1:$F$380,3,FALSE))</f>
        <v>77</v>
      </c>
      <c r="AV1054" s="3">
        <f>IF(ISERROR(VLOOKUP($AS1054,技まとめ!$A$1:$F$380,5,FALSE)),"－",VLOOKUP($AS1054,技まとめ!$A$1:$F$380,5,FALSE))</f>
        <v>47</v>
      </c>
      <c r="AW1054" s="3" t="str">
        <f>IF($E1054=IF(ISERROR(VLOOKUP($AS1054,技まとめ!$A$1:$F$380,4,FALSE)),"－",VLOOKUP($AS1054,技まとめ!$A$1:$F$380,4,FALSE)),"一致","")</f>
        <v/>
      </c>
      <c r="AX1054" s="12" t="str">
        <f t="shared" si="230"/>
        <v>スピニングカットほのおのかざみどりカマイタチブロックサーカス</v>
      </c>
      <c r="AY1054" s="12" t="str">
        <f t="shared" si="231"/>
        <v>スピニングカットほのおのかざみどりカマイタチブロックサーカス</v>
      </c>
      <c r="AZ1054" s="12" t="str">
        <f t="shared" si="232"/>
        <v>スピニングカットほのおのかざみどりカマイタチブロックサーカス</v>
      </c>
      <c r="BA1054" s="12" t="str">
        <f t="shared" si="233"/>
        <v>スピニングカットほのおのかざみどりカマイタチブロックサーカス</v>
      </c>
      <c r="BB1054" s="11" t="str">
        <f t="shared" si="234"/>
        <v>BBLSDRBL</v>
      </c>
      <c r="BC1054" s="11" t="str">
        <f t="shared" si="235"/>
        <v>BBLSDRBL</v>
      </c>
      <c r="BD1054" s="11" t="str">
        <f t="shared" si="236"/>
        <v>BBLSDRBL</v>
      </c>
      <c r="BE1054" s="11" t="str">
        <f t="shared" si="237"/>
        <v>BBLSDRBL</v>
      </c>
    </row>
    <row r="1055" spans="1:57" ht="11.25" hidden="1" customHeight="1">
      <c r="A1055" s="6">
        <v>1054</v>
      </c>
      <c r="B1055" s="7" t="s">
        <v>2499</v>
      </c>
      <c r="C1055" s="8" t="s">
        <v>2500</v>
      </c>
      <c r="D1055" s="7" t="s">
        <v>72</v>
      </c>
      <c r="E1055" s="7" t="s">
        <v>73</v>
      </c>
      <c r="F1055" s="7" t="s">
        <v>82</v>
      </c>
      <c r="G1055" s="9">
        <v>132</v>
      </c>
      <c r="H1055" s="9">
        <v>129</v>
      </c>
      <c r="I1055" s="9">
        <v>52</v>
      </c>
      <c r="J1055" s="9">
        <v>67</v>
      </c>
      <c r="K1055" s="9">
        <v>65</v>
      </c>
      <c r="L1055" s="9">
        <v>66</v>
      </c>
      <c r="M1055" s="9">
        <v>67</v>
      </c>
      <c r="N1055" s="9">
        <v>60</v>
      </c>
      <c r="O1055" s="9">
        <v>63</v>
      </c>
      <c r="P1055" s="9">
        <v>3</v>
      </c>
      <c r="Q1055" s="10">
        <v>102</v>
      </c>
      <c r="R1055" s="11">
        <v>13</v>
      </c>
      <c r="S1055" s="11">
        <v>1</v>
      </c>
      <c r="T1055" s="11">
        <v>116</v>
      </c>
      <c r="U1055" s="11">
        <v>117</v>
      </c>
      <c r="V1055" s="11">
        <v>1</v>
      </c>
      <c r="W1055" s="11">
        <v>113</v>
      </c>
      <c r="X1055" s="11">
        <f t="shared" si="224"/>
        <v>463</v>
      </c>
      <c r="Y1055" s="11">
        <f t="shared" si="225"/>
        <v>4650</v>
      </c>
      <c r="Z1055" s="11">
        <f t="shared" si="226"/>
        <v>1030</v>
      </c>
      <c r="AA1055" s="11">
        <f t="shared" si="227"/>
        <v>4635</v>
      </c>
      <c r="AB1055" s="11">
        <f t="shared" si="228"/>
        <v>4635</v>
      </c>
      <c r="AC1055" s="6">
        <f t="shared" si="229"/>
        <v>5270</v>
      </c>
      <c r="AD1055" s="9" t="s">
        <v>5010</v>
      </c>
      <c r="AE1055" s="3" t="str">
        <f>IF(ISERROR(VLOOKUP($AD1055,技まとめ!$A$1:$F$380,6,FALSE)),"－",VLOOKUP($AD1055,技まとめ!$A$1:$F$380,6,FALSE))</f>
        <v>－</v>
      </c>
      <c r="AF1055" s="3">
        <f>IF(ISERROR(VLOOKUP($AD1055,技まとめ!$A$1:$F$380,3,FALSE)),"－",VLOOKUP($AD1055,技まとめ!$A$1:$F$380,3,FALSE))</f>
        <v>0</v>
      </c>
      <c r="AG1055" s="3">
        <f>IF(ISERROR(VLOOKUP($AD1055,技まとめ!$A$1:$F$380,5,FALSE)),"－",VLOOKUP($AD1055,技まとめ!$A$1:$F$380,5,FALSE))</f>
        <v>0</v>
      </c>
      <c r="AH1055" s="3" t="str">
        <f>IF($E1055=IF(ISERROR(VLOOKUP($AD1055,技まとめ!$A$1:$F$380,4,FALSE)),"－",VLOOKUP($AD1055,技まとめ!$A$1:$F$380,4,FALSE)),"一致","")</f>
        <v/>
      </c>
      <c r="AI1055" s="9" t="s">
        <v>141</v>
      </c>
      <c r="AJ1055" s="3" t="str">
        <f>IF(ISERROR(VLOOKUP($AI1055,技まとめ!$A$1:$F$380,6,FALSE)),"－",VLOOKUP($AI1055,技まとめ!$A$1:$F$380,6,FALSE))</f>
        <v>SC</v>
      </c>
      <c r="AK1055" s="3">
        <f>IF(ISERROR(VLOOKUP($AI1055,技まとめ!$A$1:$F$380,3,FALSE)),"－",VLOOKUP($AI1055,技まとめ!$A$1:$F$380,3,FALSE))</f>
        <v>42</v>
      </c>
      <c r="AL1055" s="3">
        <f>IF(ISERROR(VLOOKUP($AI1055,技まとめ!$A$1:$F$380,5,FALSE)),"－",VLOOKUP($AI1055,技まとめ!$A$1:$F$380,5,FALSE))</f>
        <v>28</v>
      </c>
      <c r="AM1055" s="3" t="str">
        <f>IF($E1055=IF(ISERROR(VLOOKUP($AI1055,技まとめ!$A$1:$F$380,4,FALSE)),"－",VLOOKUP($AI1055,技まとめ!$A$1:$F$380,4,FALSE)),"一致","")</f>
        <v/>
      </c>
      <c r="AN1055" s="9" t="s">
        <v>529</v>
      </c>
      <c r="AO1055" s="3" t="str">
        <f>IF(ISERROR(VLOOKUP($AN1055,技まとめ!$A$1:$F$380,6,FALSE)),"－",VLOOKUP($AN1055,技まとめ!$A$1:$F$380,6,FALSE))</f>
        <v>BB</v>
      </c>
      <c r="AP1055" s="3">
        <f>IF(ISERROR(VLOOKUP($AN1055,技まとめ!$A$1:$F$380,3,FALSE)),"－",VLOOKUP($AN1055,技まとめ!$A$1:$F$380,3,FALSE))</f>
        <v>83</v>
      </c>
      <c r="AQ1055" s="3">
        <f>IF(ISERROR(VLOOKUP($AN1055,技まとめ!$A$1:$F$380,5,FALSE)),"－",VLOOKUP($AN1055,技まとめ!$A$1:$F$380,5,FALSE))</f>
        <v>50</v>
      </c>
      <c r="AR1055" s="3" t="str">
        <f>IF($E1055=IF(ISERROR(VLOOKUP($AN1055,技まとめ!$A$1:$F$380,4,FALSE)),"－",VLOOKUP($AN1055,技まとめ!$A$1:$F$380,4,FALSE)),"一致","")</f>
        <v>一致</v>
      </c>
      <c r="AS1055" s="9" t="s">
        <v>143</v>
      </c>
      <c r="AT1055" s="3" t="str">
        <f>IF(ISERROR(VLOOKUP($AS1055,技まとめ!$A$1:$F$380,6,FALSE)),"－",VLOOKUP($AS1055,技まとめ!$A$1:$F$380,6,FALSE))</f>
        <v>NS</v>
      </c>
      <c r="AU1055" s="3">
        <f>IF(ISERROR(VLOOKUP($AS1055,技まとめ!$A$1:$F$380,3,FALSE)),"－",VLOOKUP($AS1055,技まとめ!$A$1:$F$380,3,FALSE))</f>
        <v>88</v>
      </c>
      <c r="AV1055" s="3">
        <f>IF(ISERROR(VLOOKUP($AS1055,技まとめ!$A$1:$F$380,5,FALSE)),"－",VLOOKUP($AS1055,技まとめ!$A$1:$F$380,5,FALSE))</f>
        <v>49</v>
      </c>
      <c r="AW1055" s="3" t="str">
        <f>IF($E1055=IF(ISERROR(VLOOKUP($AS1055,技まとめ!$A$1:$F$380,4,FALSE)),"－",VLOOKUP($AS1055,技まとめ!$A$1:$F$380,4,FALSE)),"一致","")</f>
        <v/>
      </c>
      <c r="AX1055" s="12" t="str">
        <f t="shared" si="230"/>
        <v>イカサマ！ドラゴンクラッシュメガウォールワイバーンクラッシュ</v>
      </c>
      <c r="AY1055" s="12" t="str">
        <f t="shared" si="231"/>
        <v>イカサマ！ドラゴンクラッシュメガウォールワイバーンクラッシュ</v>
      </c>
      <c r="AZ1055" s="12" t="str">
        <f t="shared" si="232"/>
        <v>イカサマ！ドラゴンクラッシュメガウォールワイバーンクラッシュ</v>
      </c>
      <c r="BA1055" s="12" t="str">
        <f t="shared" si="233"/>
        <v>イカサマ！ドラゴンクラッシュメガウォールワイバーンクラッシュ</v>
      </c>
      <c r="BB1055" s="11" t="str">
        <f t="shared" si="234"/>
        <v>－SCBBNS</v>
      </c>
      <c r="BC1055" s="11" t="str">
        <f t="shared" si="235"/>
        <v>－SCBBNS</v>
      </c>
      <c r="BD1055" s="11" t="str">
        <f t="shared" si="236"/>
        <v>－SCBBNS</v>
      </c>
      <c r="BE1055" s="11" t="str">
        <f t="shared" si="237"/>
        <v>－SCBBNS</v>
      </c>
    </row>
    <row r="1056" spans="1:57" ht="11.25" hidden="1" customHeight="1">
      <c r="A1056" s="6">
        <v>1055</v>
      </c>
      <c r="B1056" s="7" t="s">
        <v>2501</v>
      </c>
      <c r="C1056" s="8" t="s">
        <v>2502</v>
      </c>
      <c r="D1056" s="7" t="s">
        <v>72</v>
      </c>
      <c r="E1056" s="7" t="s">
        <v>95</v>
      </c>
      <c r="F1056" s="7" t="s">
        <v>109</v>
      </c>
      <c r="G1056" s="9">
        <v>118</v>
      </c>
      <c r="H1056" s="9">
        <v>128</v>
      </c>
      <c r="I1056" s="9">
        <v>59</v>
      </c>
      <c r="J1056" s="9">
        <v>59</v>
      </c>
      <c r="K1056" s="9">
        <v>68</v>
      </c>
      <c r="L1056" s="9">
        <v>68</v>
      </c>
      <c r="M1056" s="9">
        <v>60</v>
      </c>
      <c r="N1056" s="9">
        <v>68</v>
      </c>
      <c r="O1056" s="9">
        <v>64</v>
      </c>
      <c r="P1056" s="9">
        <v>3</v>
      </c>
      <c r="Q1056" s="10">
        <v>109</v>
      </c>
      <c r="R1056" s="11">
        <v>16</v>
      </c>
      <c r="S1056" s="11">
        <v>1</v>
      </c>
      <c r="T1056" s="11">
        <v>118</v>
      </c>
      <c r="U1056" s="11">
        <v>110</v>
      </c>
      <c r="V1056" s="11">
        <v>1</v>
      </c>
      <c r="W1056" s="11">
        <v>114</v>
      </c>
      <c r="X1056" s="11">
        <f t="shared" si="224"/>
        <v>469</v>
      </c>
      <c r="Y1056" s="11">
        <f t="shared" si="225"/>
        <v>4935</v>
      </c>
      <c r="Z1056" s="11">
        <f t="shared" si="226"/>
        <v>1140</v>
      </c>
      <c r="AA1056" s="11">
        <f t="shared" si="227"/>
        <v>4710</v>
      </c>
      <c r="AB1056" s="11">
        <f t="shared" si="228"/>
        <v>4710</v>
      </c>
      <c r="AC1056" s="6">
        <f t="shared" si="229"/>
        <v>5370</v>
      </c>
      <c r="AD1056" s="9" t="s">
        <v>560</v>
      </c>
      <c r="AE1056" s="3" t="str">
        <f>IF(ISERROR(VLOOKUP($AD1056,技まとめ!$A$1:$F$380,6,FALSE)),"－",VLOOKUP($AD1056,技まとめ!$A$1:$F$380,6,FALSE))</f>
        <v>BL</v>
      </c>
      <c r="AF1056" s="3">
        <f>IF(ISERROR(VLOOKUP($AD1056,技まとめ!$A$1:$F$380,3,FALSE)),"－",VLOOKUP($AD1056,技まとめ!$A$1:$F$380,3,FALSE))</f>
        <v>28</v>
      </c>
      <c r="AG1056" s="3">
        <f>IF(ISERROR(VLOOKUP($AD1056,技まとめ!$A$1:$F$380,5,FALSE)),"－",VLOOKUP($AD1056,技まとめ!$A$1:$F$380,5,FALSE))</f>
        <v>24</v>
      </c>
      <c r="AH1056" s="3" t="str">
        <f>IF($E1056=IF(ISERROR(VLOOKUP($AD1056,技まとめ!$A$1:$F$380,4,FALSE)),"－",VLOOKUP($AD1056,技まとめ!$A$1:$F$380,4,FALSE)),"一致","")</f>
        <v/>
      </c>
      <c r="AI1056" s="9" t="s">
        <v>277</v>
      </c>
      <c r="AJ1056" s="3" t="str">
        <f>IF(ISERROR(VLOOKUP($AI1056,技まとめ!$A$1:$F$380,6,FALSE)),"－",VLOOKUP($AI1056,技まとめ!$A$1:$F$380,6,FALSE))</f>
        <v>DR</v>
      </c>
      <c r="AK1056" s="3">
        <f>IF(ISERROR(VLOOKUP($AI1056,技まとめ!$A$1:$F$380,3,FALSE)),"－",VLOOKUP($AI1056,技まとめ!$A$1:$F$380,3,FALSE))</f>
        <v>75</v>
      </c>
      <c r="AL1056" s="3">
        <f>IF(ISERROR(VLOOKUP($AI1056,技まとめ!$A$1:$F$380,5,FALSE)),"－",VLOOKUP($AI1056,技まとめ!$A$1:$F$380,5,FALSE))</f>
        <v>47</v>
      </c>
      <c r="AM1056" s="3" t="str">
        <f>IF($E1056=IF(ISERROR(VLOOKUP($AI1056,技まとめ!$A$1:$F$380,4,FALSE)),"－",VLOOKUP($AI1056,技まとめ!$A$1:$F$380,4,FALSE)),"一致","")</f>
        <v/>
      </c>
      <c r="AN1056" s="9" t="s">
        <v>366</v>
      </c>
      <c r="AO1056" s="3" t="str">
        <f>IF(ISERROR(VLOOKUP($AN1056,技まとめ!$A$1:$F$380,6,FALSE)),"－",VLOOKUP($AN1056,技まとめ!$A$1:$F$380,6,FALSE))</f>
        <v>BL</v>
      </c>
      <c r="AP1056" s="3">
        <f>IF(ISERROR(VLOOKUP($AN1056,技まとめ!$A$1:$F$380,3,FALSE)),"－",VLOOKUP($AN1056,技まとめ!$A$1:$F$380,3,FALSE))</f>
        <v>65</v>
      </c>
      <c r="AQ1056" s="3">
        <f>IF(ISERROR(VLOOKUP($AN1056,技まとめ!$A$1:$F$380,5,FALSE)),"－",VLOOKUP($AN1056,技まとめ!$A$1:$F$380,5,FALSE))</f>
        <v>42</v>
      </c>
      <c r="AR1056" s="3" t="str">
        <f>IF($E1056=IF(ISERROR(VLOOKUP($AN1056,技まとめ!$A$1:$F$380,4,FALSE)),"－",VLOOKUP($AN1056,技まとめ!$A$1:$F$380,4,FALSE)),"一致","")</f>
        <v/>
      </c>
      <c r="AS1056" s="9" t="s">
        <v>577</v>
      </c>
      <c r="AT1056" s="3" t="str">
        <f>IF(ISERROR(VLOOKUP($AS1056,技まとめ!$A$1:$F$380,6,FALSE)),"－",VLOOKUP($AS1056,技まとめ!$A$1:$F$380,6,FALSE))</f>
        <v>BL</v>
      </c>
      <c r="AU1056" s="3">
        <f>IF(ISERROR(VLOOKUP($AS1056,技まとめ!$A$1:$F$380,3,FALSE)),"－",VLOOKUP($AS1056,技まとめ!$A$1:$F$380,3,FALSE))</f>
        <v>78</v>
      </c>
      <c r="AV1056" s="3">
        <f>IF(ISERROR(VLOOKUP($AS1056,技まとめ!$A$1:$F$380,5,FALSE)),"－",VLOOKUP($AS1056,技まとめ!$A$1:$F$380,5,FALSE))</f>
        <v>46</v>
      </c>
      <c r="AW1056" s="3" t="str">
        <f>IF($E1056=IF(ISERROR(VLOOKUP($AS1056,技まとめ!$A$1:$F$380,4,FALSE)),"－",VLOOKUP($AS1056,技まとめ!$A$1:$F$380,4,FALSE)),"一致","")</f>
        <v>一致</v>
      </c>
      <c r="AX1056" s="12" t="str">
        <f t="shared" si="230"/>
        <v>ブレードアタックあいきどうプロファイルゾーンデュアルストーム</v>
      </c>
      <c r="AY1056" s="12" t="str">
        <f t="shared" si="231"/>
        <v>ブレードアタックあいきどうプロファイルゾーンデュアルストーム</v>
      </c>
      <c r="AZ1056" s="12" t="str">
        <f t="shared" si="232"/>
        <v>ブレードアタックあいきどうプロファイルゾーンデュアルストーム</v>
      </c>
      <c r="BA1056" s="12" t="str">
        <f t="shared" si="233"/>
        <v>ブレードアタックあいきどうプロファイルゾーンデュアルストーム</v>
      </c>
      <c r="BB1056" s="11" t="str">
        <f t="shared" si="234"/>
        <v>BLDRBLBL</v>
      </c>
      <c r="BC1056" s="11" t="str">
        <f t="shared" si="235"/>
        <v>BLDRBLBL</v>
      </c>
      <c r="BD1056" s="11" t="str">
        <f t="shared" si="236"/>
        <v>BLDRBLBL</v>
      </c>
      <c r="BE1056" s="11" t="str">
        <f t="shared" si="237"/>
        <v>BLDRBLBL</v>
      </c>
    </row>
    <row r="1057" spans="1:57" ht="11.25" hidden="1" customHeight="1">
      <c r="A1057" s="6">
        <v>1056</v>
      </c>
      <c r="B1057" s="7" t="s">
        <v>2503</v>
      </c>
      <c r="C1057" s="8" t="s">
        <v>2504</v>
      </c>
      <c r="D1057" s="7" t="s">
        <v>72</v>
      </c>
      <c r="E1057" s="7" t="s">
        <v>95</v>
      </c>
      <c r="F1057" s="7" t="s">
        <v>109</v>
      </c>
      <c r="G1057" s="9">
        <v>119</v>
      </c>
      <c r="H1057" s="9">
        <v>125</v>
      </c>
      <c r="I1057" s="9">
        <v>62</v>
      </c>
      <c r="J1057" s="9">
        <v>62</v>
      </c>
      <c r="K1057" s="9">
        <v>66</v>
      </c>
      <c r="L1057" s="9">
        <v>62</v>
      </c>
      <c r="M1057" s="9">
        <v>62</v>
      </c>
      <c r="N1057" s="9">
        <v>61</v>
      </c>
      <c r="O1057" s="9">
        <v>62</v>
      </c>
      <c r="P1057" s="9">
        <v>3</v>
      </c>
      <c r="Q1057" s="10">
        <v>112</v>
      </c>
      <c r="R1057" s="11">
        <v>10</v>
      </c>
      <c r="S1057" s="11">
        <v>1</v>
      </c>
      <c r="T1057" s="11">
        <v>112</v>
      </c>
      <c r="U1057" s="11">
        <v>112</v>
      </c>
      <c r="V1057" s="11">
        <v>1</v>
      </c>
      <c r="W1057" s="11">
        <v>112</v>
      </c>
      <c r="X1057" s="11">
        <f t="shared" si="224"/>
        <v>460</v>
      </c>
      <c r="Y1057" s="11">
        <f t="shared" si="225"/>
        <v>5045</v>
      </c>
      <c r="Z1057" s="11">
        <f t="shared" si="226"/>
        <v>920</v>
      </c>
      <c r="AA1057" s="11">
        <f t="shared" si="227"/>
        <v>4490</v>
      </c>
      <c r="AB1057" s="11">
        <f t="shared" si="228"/>
        <v>4490</v>
      </c>
      <c r="AC1057" s="6">
        <f t="shared" si="229"/>
        <v>5090</v>
      </c>
      <c r="AD1057" s="9" t="s">
        <v>110</v>
      </c>
      <c r="AE1057" s="3" t="str">
        <f>IF(ISERROR(VLOOKUP($AD1057,技まとめ!$A$1:$F$380,6,FALSE)),"－",VLOOKUP($AD1057,技まとめ!$A$1:$F$380,6,FALSE))</f>
        <v>DR</v>
      </c>
      <c r="AF1057" s="3">
        <f>IF(ISERROR(VLOOKUP($AD1057,技まとめ!$A$1:$F$380,3,FALSE)),"－",VLOOKUP($AD1057,技まとめ!$A$1:$F$380,3,FALSE))</f>
        <v>34</v>
      </c>
      <c r="AG1057" s="3">
        <f>IF(ISERROR(VLOOKUP($AD1057,技まとめ!$A$1:$F$380,5,FALSE)),"－",VLOOKUP($AD1057,技まとめ!$A$1:$F$380,5,FALSE))</f>
        <v>27</v>
      </c>
      <c r="AH1057" s="3" t="str">
        <f>IF($E1057=IF(ISERROR(VLOOKUP($AD1057,技まとめ!$A$1:$F$380,4,FALSE)),"－",VLOOKUP($AD1057,技まとめ!$A$1:$F$380,4,FALSE)),"一致","")</f>
        <v/>
      </c>
      <c r="AI1057" s="9" t="s">
        <v>297</v>
      </c>
      <c r="AJ1057" s="3" t="str">
        <f>IF(ISERROR(VLOOKUP($AI1057,技まとめ!$A$1:$F$380,6,FALSE)),"－",VLOOKUP($AI1057,技まとめ!$A$1:$F$380,6,FALSE))</f>
        <v>DR</v>
      </c>
      <c r="AK1057" s="3">
        <f>IF(ISERROR(VLOOKUP($AI1057,技まとめ!$A$1:$F$380,3,FALSE)),"－",VLOOKUP($AI1057,技まとめ!$A$1:$F$380,3,FALSE))</f>
        <v>106</v>
      </c>
      <c r="AL1057" s="3">
        <f>IF(ISERROR(VLOOKUP($AI1057,技まとめ!$A$1:$F$380,5,FALSE)),"－",VLOOKUP($AI1057,技まとめ!$A$1:$F$380,5,FALSE))</f>
        <v>57</v>
      </c>
      <c r="AM1057" s="3" t="str">
        <f>IF($E1057=IF(ISERROR(VLOOKUP($AI1057,技まとめ!$A$1:$F$380,4,FALSE)),"－",VLOOKUP($AI1057,技まとめ!$A$1:$F$380,4,FALSE)),"一致","")</f>
        <v/>
      </c>
      <c r="AN1057" s="9" t="s">
        <v>251</v>
      </c>
      <c r="AO1057" s="3" t="str">
        <f>IF(ISERROR(VLOOKUP($AN1057,技まとめ!$A$1:$F$380,6,FALSE)),"－",VLOOKUP($AN1057,技まとめ!$A$1:$F$380,6,FALSE))</f>
        <v>BL</v>
      </c>
      <c r="AP1057" s="3">
        <f>IF(ISERROR(VLOOKUP($AN1057,技まとめ!$A$1:$F$380,3,FALSE)),"－",VLOOKUP($AN1057,技まとめ!$A$1:$F$380,3,FALSE))</f>
        <v>46</v>
      </c>
      <c r="AQ1057" s="3">
        <f>IF(ISERROR(VLOOKUP($AN1057,技まとめ!$A$1:$F$380,5,FALSE)),"－",VLOOKUP($AN1057,技まとめ!$A$1:$F$380,5,FALSE))</f>
        <v>33</v>
      </c>
      <c r="AR1057" s="3" t="str">
        <f>IF($E1057=IF(ISERROR(VLOOKUP($AN1057,技まとめ!$A$1:$F$380,4,FALSE)),"－",VLOOKUP($AN1057,技まとめ!$A$1:$F$380,4,FALSE)),"一致","")</f>
        <v>一致</v>
      </c>
      <c r="AS1057" s="9" t="s">
        <v>503</v>
      </c>
      <c r="AT1057" s="3" t="str">
        <f>IF(ISERROR(VLOOKUP($AS1057,技まとめ!$A$1:$F$380,6,FALSE)),"－",VLOOKUP($AS1057,技まとめ!$A$1:$F$380,6,FALSE))</f>
        <v>DR</v>
      </c>
      <c r="AU1057" s="3">
        <f>IF(ISERROR(VLOOKUP($AS1057,技まとめ!$A$1:$F$380,3,FALSE)),"－",VLOOKUP($AS1057,技まとめ!$A$1:$F$380,3,FALSE))</f>
        <v>68</v>
      </c>
      <c r="AV1057" s="3">
        <f>IF(ISERROR(VLOOKUP($AS1057,技まとめ!$A$1:$F$380,5,FALSE)),"－",VLOOKUP($AS1057,技まとめ!$A$1:$F$380,5,FALSE))</f>
        <v>41</v>
      </c>
      <c r="AW1057" s="3" t="str">
        <f>IF($E1057=IF(ISERROR(VLOOKUP($AS1057,技まとめ!$A$1:$F$380,4,FALSE)),"－",VLOOKUP($AS1057,技まとめ!$A$1:$F$380,4,FALSE)),"一致","")</f>
        <v/>
      </c>
      <c r="AX1057" s="12" t="str">
        <f t="shared" si="230"/>
        <v>ジグザグスパークブーストグライダーくものいとオオウチワ</v>
      </c>
      <c r="AY1057" s="12" t="str">
        <f t="shared" si="231"/>
        <v>ジグザグスパークブーストグライダーくものいとオオウチワ</v>
      </c>
      <c r="AZ1057" s="12" t="str">
        <f t="shared" si="232"/>
        <v>ジグザグスパークブーストグライダーくものいとオオウチワ</v>
      </c>
      <c r="BA1057" s="12" t="str">
        <f t="shared" si="233"/>
        <v>ジグザグスパークブーストグライダーくものいとオオウチワ</v>
      </c>
      <c r="BB1057" s="11" t="str">
        <f t="shared" si="234"/>
        <v>DRDRBLDR</v>
      </c>
      <c r="BC1057" s="11" t="str">
        <f t="shared" si="235"/>
        <v>DRDRBLDR</v>
      </c>
      <c r="BD1057" s="11" t="str">
        <f t="shared" si="236"/>
        <v>DRDRBLDR</v>
      </c>
      <c r="BE1057" s="11" t="str">
        <f t="shared" si="237"/>
        <v>DRDRBLDR</v>
      </c>
    </row>
    <row r="1058" spans="1:57" ht="11.25" hidden="1" customHeight="1">
      <c r="A1058" s="6">
        <v>1057</v>
      </c>
      <c r="B1058" s="7" t="s">
        <v>2505</v>
      </c>
      <c r="C1058" s="8" t="s">
        <v>2506</v>
      </c>
      <c r="D1058" s="7" t="s">
        <v>72</v>
      </c>
      <c r="E1058" s="7" t="s">
        <v>102</v>
      </c>
      <c r="F1058" s="7" t="s">
        <v>109</v>
      </c>
      <c r="G1058" s="9">
        <v>130</v>
      </c>
      <c r="H1058" s="9">
        <v>117</v>
      </c>
      <c r="I1058" s="9">
        <v>62</v>
      </c>
      <c r="J1058" s="9">
        <v>64</v>
      </c>
      <c r="K1058" s="9">
        <v>67</v>
      </c>
      <c r="L1058" s="9">
        <v>62</v>
      </c>
      <c r="M1058" s="9">
        <v>61</v>
      </c>
      <c r="N1058" s="9">
        <v>54</v>
      </c>
      <c r="O1058" s="9">
        <v>71</v>
      </c>
      <c r="P1058" s="9">
        <v>3</v>
      </c>
      <c r="Q1058" s="10">
        <v>112</v>
      </c>
      <c r="R1058" s="11">
        <v>6</v>
      </c>
      <c r="S1058" s="11">
        <v>1</v>
      </c>
      <c r="T1058" s="11">
        <v>112</v>
      </c>
      <c r="U1058" s="11">
        <v>111</v>
      </c>
      <c r="V1058" s="11">
        <v>1</v>
      </c>
      <c r="W1058" s="11">
        <v>121</v>
      </c>
      <c r="X1058" s="11">
        <f t="shared" si="224"/>
        <v>464</v>
      </c>
      <c r="Y1058" s="11">
        <f t="shared" si="225"/>
        <v>5090</v>
      </c>
      <c r="Z1058" s="11">
        <f t="shared" si="226"/>
        <v>825</v>
      </c>
      <c r="AA1058" s="11">
        <f t="shared" si="227"/>
        <v>4535</v>
      </c>
      <c r="AB1058" s="11">
        <f t="shared" si="228"/>
        <v>4535</v>
      </c>
      <c r="AC1058" s="6">
        <f t="shared" si="229"/>
        <v>5115</v>
      </c>
      <c r="AD1058" s="9" t="s">
        <v>730</v>
      </c>
      <c r="AE1058" s="3" t="str">
        <f>IF(ISERROR(VLOOKUP($AD1058,技まとめ!$A$1:$F$380,6,FALSE)),"－",VLOOKUP($AD1058,技まとめ!$A$1:$F$380,6,FALSE))</f>
        <v>BS</v>
      </c>
      <c r="AF1058" s="3">
        <f>IF(ISERROR(VLOOKUP($AD1058,技まとめ!$A$1:$F$380,3,FALSE)),"－",VLOOKUP($AD1058,技まとめ!$A$1:$F$380,3,FALSE))</f>
        <v>83</v>
      </c>
      <c r="AG1058" s="3">
        <f>IF(ISERROR(VLOOKUP($AD1058,技まとめ!$A$1:$F$380,5,FALSE)),"－",VLOOKUP($AD1058,技まとめ!$A$1:$F$380,5,FALSE))</f>
        <v>46</v>
      </c>
      <c r="AH1058" s="3" t="str">
        <f>IF($E1058=IF(ISERROR(VLOOKUP($AD1058,技まとめ!$A$1:$F$380,4,FALSE)),"－",VLOOKUP($AD1058,技まとめ!$A$1:$F$380,4,FALSE)),"一致","")</f>
        <v>一致</v>
      </c>
      <c r="AI1058" s="9" t="s">
        <v>503</v>
      </c>
      <c r="AJ1058" s="3" t="str">
        <f>IF(ISERROR(VLOOKUP($AI1058,技まとめ!$A$1:$F$380,6,FALSE)),"－",VLOOKUP($AI1058,技まとめ!$A$1:$F$380,6,FALSE))</f>
        <v>DR</v>
      </c>
      <c r="AK1058" s="3">
        <f>IF(ISERROR(VLOOKUP($AI1058,技まとめ!$A$1:$F$380,3,FALSE)),"－",VLOOKUP($AI1058,技まとめ!$A$1:$F$380,3,FALSE))</f>
        <v>68</v>
      </c>
      <c r="AL1058" s="3">
        <f>IF(ISERROR(VLOOKUP($AI1058,技まとめ!$A$1:$F$380,5,FALSE)),"－",VLOOKUP($AI1058,技まとめ!$A$1:$F$380,5,FALSE))</f>
        <v>41</v>
      </c>
      <c r="AM1058" s="3" t="str">
        <f>IF($E1058=IF(ISERROR(VLOOKUP($AI1058,技まとめ!$A$1:$F$380,4,FALSE)),"－",VLOOKUP($AI1058,技まとめ!$A$1:$F$380,4,FALSE)),"一致","")</f>
        <v/>
      </c>
      <c r="AN1058" s="9" t="s">
        <v>277</v>
      </c>
      <c r="AO1058" s="3" t="str">
        <f>IF(ISERROR(VLOOKUP($AN1058,技まとめ!$A$1:$F$380,6,FALSE)),"－",VLOOKUP($AN1058,技まとめ!$A$1:$F$380,6,FALSE))</f>
        <v>DR</v>
      </c>
      <c r="AP1058" s="3">
        <f>IF(ISERROR(VLOOKUP($AN1058,技まとめ!$A$1:$F$380,3,FALSE)),"－",VLOOKUP($AN1058,技まとめ!$A$1:$F$380,3,FALSE))</f>
        <v>75</v>
      </c>
      <c r="AQ1058" s="3">
        <f>IF(ISERROR(VLOOKUP($AN1058,技まとめ!$A$1:$F$380,5,FALSE)),"－",VLOOKUP($AN1058,技まとめ!$A$1:$F$380,5,FALSE))</f>
        <v>47</v>
      </c>
      <c r="AR1058" s="3" t="str">
        <f>IF($E1058=IF(ISERROR(VLOOKUP($AN1058,技まとめ!$A$1:$F$380,4,FALSE)),"－",VLOOKUP($AN1058,技まとめ!$A$1:$F$380,4,FALSE)),"一致","")</f>
        <v/>
      </c>
      <c r="AS1058" s="9" t="s">
        <v>576</v>
      </c>
      <c r="AT1058" s="3" t="str">
        <f>IF(ISERROR(VLOOKUP($AS1058,技まとめ!$A$1:$F$380,6,FALSE)),"－",VLOOKUP($AS1058,技まとめ!$A$1:$F$380,6,FALSE))</f>
        <v>BB</v>
      </c>
      <c r="AU1058" s="3">
        <f>IF(ISERROR(VLOOKUP($AS1058,技まとめ!$A$1:$F$380,3,FALSE)),"－",VLOOKUP($AS1058,技まとめ!$A$1:$F$380,3,FALSE))</f>
        <v>72</v>
      </c>
      <c r="AV1058" s="3">
        <f>IF(ISERROR(VLOOKUP($AS1058,技まとめ!$A$1:$F$380,5,FALSE)),"－",VLOOKUP($AS1058,技まとめ!$A$1:$F$380,5,FALSE))</f>
        <v>43</v>
      </c>
      <c r="AW1058" s="3" t="str">
        <f>IF($E1058=IF(ISERROR(VLOOKUP($AS1058,技まとめ!$A$1:$F$380,4,FALSE)),"－",VLOOKUP($AS1058,技まとめ!$A$1:$F$380,4,FALSE)),"一致","")</f>
        <v>一致</v>
      </c>
      <c r="AX1058" s="12" t="str">
        <f t="shared" si="230"/>
        <v>ドラゴンキャノンオオウチワあいきどうさばきのてっつい</v>
      </c>
      <c r="AY1058" s="12" t="str">
        <f t="shared" si="231"/>
        <v>ドラゴンキャノンオオウチワあいきどうさばきのてっつい</v>
      </c>
      <c r="AZ1058" s="12" t="str">
        <f t="shared" si="232"/>
        <v>ドラゴンキャノンオオウチワあいきどうさばきのてっつい</v>
      </c>
      <c r="BA1058" s="12" t="str">
        <f t="shared" si="233"/>
        <v>ドラゴンキャノンオオウチワあいきどうさばきのてっつい</v>
      </c>
      <c r="BB1058" s="11" t="str">
        <f t="shared" si="234"/>
        <v>BSDRDRBB</v>
      </c>
      <c r="BC1058" s="11" t="str">
        <f t="shared" si="235"/>
        <v>BSDRDRBB</v>
      </c>
      <c r="BD1058" s="11" t="str">
        <f t="shared" si="236"/>
        <v>BSDRDRBB</v>
      </c>
      <c r="BE1058" s="11" t="str">
        <f t="shared" si="237"/>
        <v>BSDRDRBB</v>
      </c>
    </row>
    <row r="1059" spans="1:57" ht="11.25" hidden="1" customHeight="1">
      <c r="A1059" s="6">
        <v>1058</v>
      </c>
      <c r="B1059" s="7" t="s">
        <v>2507</v>
      </c>
      <c r="C1059" s="8" t="s">
        <v>2508</v>
      </c>
      <c r="D1059" s="7" t="s">
        <v>72</v>
      </c>
      <c r="E1059" s="7" t="s">
        <v>73</v>
      </c>
      <c r="F1059" s="7" t="s">
        <v>109</v>
      </c>
      <c r="G1059" s="9">
        <v>134</v>
      </c>
      <c r="H1059" s="9">
        <v>126</v>
      </c>
      <c r="I1059" s="9">
        <v>67</v>
      </c>
      <c r="J1059" s="9">
        <v>67</v>
      </c>
      <c r="K1059" s="9">
        <v>64</v>
      </c>
      <c r="L1059" s="9">
        <v>64</v>
      </c>
      <c r="M1059" s="9">
        <v>69</v>
      </c>
      <c r="N1059" s="9">
        <v>56</v>
      </c>
      <c r="O1059" s="9">
        <v>52</v>
      </c>
      <c r="P1059" s="9">
        <v>3</v>
      </c>
      <c r="Q1059" s="10">
        <v>117</v>
      </c>
      <c r="R1059" s="11">
        <v>8</v>
      </c>
      <c r="S1059" s="11">
        <v>1</v>
      </c>
      <c r="T1059" s="11">
        <v>114</v>
      </c>
      <c r="U1059" s="11">
        <v>119</v>
      </c>
      <c r="V1059" s="11">
        <v>1</v>
      </c>
      <c r="W1059" s="11">
        <v>102</v>
      </c>
      <c r="X1059" s="11">
        <f t="shared" si="224"/>
        <v>462</v>
      </c>
      <c r="Y1059" s="11">
        <f t="shared" si="225"/>
        <v>5195</v>
      </c>
      <c r="Z1059" s="11">
        <f t="shared" si="226"/>
        <v>800</v>
      </c>
      <c r="AA1059" s="11">
        <f t="shared" si="227"/>
        <v>4510</v>
      </c>
      <c r="AB1059" s="11">
        <f t="shared" si="228"/>
        <v>4510</v>
      </c>
      <c r="AC1059" s="6">
        <f t="shared" si="229"/>
        <v>5110</v>
      </c>
      <c r="AD1059" s="9" t="s">
        <v>263</v>
      </c>
      <c r="AE1059" s="3" t="str">
        <f>IF(ISERROR(VLOOKUP($AD1059,技まとめ!$A$1:$F$380,6,FALSE)),"－",VLOOKUP($AD1059,技まとめ!$A$1:$F$380,6,FALSE))</f>
        <v>DR</v>
      </c>
      <c r="AF1059" s="3">
        <f>IF(ISERROR(VLOOKUP($AD1059,技まとめ!$A$1:$F$380,3,FALSE)),"－",VLOOKUP($AD1059,技まとめ!$A$1:$F$380,3,FALSE))</f>
        <v>16</v>
      </c>
      <c r="AG1059" s="3">
        <f>IF(ISERROR(VLOOKUP($AD1059,技まとめ!$A$1:$F$380,5,FALSE)),"－",VLOOKUP($AD1059,技まとめ!$A$1:$F$380,5,FALSE))</f>
        <v>21</v>
      </c>
      <c r="AH1059" s="3" t="str">
        <f>IF($E1059=IF(ISERROR(VLOOKUP($AD1059,技まとめ!$A$1:$F$380,4,FALSE)),"－",VLOOKUP($AD1059,技まとめ!$A$1:$F$380,4,FALSE)),"一致","")</f>
        <v/>
      </c>
      <c r="AI1059" s="9" t="s">
        <v>236</v>
      </c>
      <c r="AJ1059" s="3" t="str">
        <f>IF(ISERROR(VLOOKUP($AI1059,技まとめ!$A$1:$F$380,6,FALSE)),"－",VLOOKUP($AI1059,技まとめ!$A$1:$F$380,6,FALSE))</f>
        <v>DR</v>
      </c>
      <c r="AK1059" s="3">
        <f>IF(ISERROR(VLOOKUP($AI1059,技まとめ!$A$1:$F$380,3,FALSE)),"－",VLOOKUP($AI1059,技まとめ!$A$1:$F$380,3,FALSE))</f>
        <v>65</v>
      </c>
      <c r="AL1059" s="3">
        <f>IF(ISERROR(VLOOKUP($AI1059,技まとめ!$A$1:$F$380,5,FALSE)),"－",VLOOKUP($AI1059,技まとめ!$A$1:$F$380,5,FALSE))</f>
        <v>42</v>
      </c>
      <c r="AM1059" s="3" t="str">
        <f>IF($E1059=IF(ISERROR(VLOOKUP($AI1059,技まとめ!$A$1:$F$380,4,FALSE)),"－",VLOOKUP($AI1059,技まとめ!$A$1:$F$380,4,FALSE)),"一致","")</f>
        <v>一致</v>
      </c>
      <c r="AN1059" s="9" t="s">
        <v>124</v>
      </c>
      <c r="AO1059" s="3" t="str">
        <f>IF(ISERROR(VLOOKUP($AN1059,技まとめ!$A$1:$F$380,6,FALSE)),"－",VLOOKUP($AN1059,技まとめ!$A$1:$F$380,6,FALSE))</f>
        <v>BL</v>
      </c>
      <c r="AP1059" s="3">
        <f>IF(ISERROR(VLOOKUP($AN1059,技まとめ!$A$1:$F$380,3,FALSE)),"－",VLOOKUP($AN1059,技まとめ!$A$1:$F$380,3,FALSE))</f>
        <v>42</v>
      </c>
      <c r="AQ1059" s="3">
        <f>IF(ISERROR(VLOOKUP($AN1059,技まとめ!$A$1:$F$380,5,FALSE)),"－",VLOOKUP($AN1059,技まとめ!$A$1:$F$380,5,FALSE))</f>
        <v>29</v>
      </c>
      <c r="AR1059" s="3" t="str">
        <f>IF($E1059=IF(ISERROR(VLOOKUP($AN1059,技まとめ!$A$1:$F$380,4,FALSE)),"－",VLOOKUP($AN1059,技まとめ!$A$1:$F$380,4,FALSE)),"一致","")</f>
        <v/>
      </c>
      <c r="AS1059" s="9" t="s">
        <v>481</v>
      </c>
      <c r="AT1059" s="3" t="str">
        <f>IF(ISERROR(VLOOKUP($AS1059,技まとめ!$A$1:$F$380,6,FALSE)),"－",VLOOKUP($AS1059,技まとめ!$A$1:$F$380,6,FALSE))</f>
        <v>SC</v>
      </c>
      <c r="AU1059" s="3">
        <f>IF(ISERROR(VLOOKUP($AS1059,技まとめ!$A$1:$F$380,3,FALSE)),"－",VLOOKUP($AS1059,技まとめ!$A$1:$F$380,3,FALSE))</f>
        <v>59</v>
      </c>
      <c r="AV1059" s="3">
        <f>IF(ISERROR(VLOOKUP($AS1059,技まとめ!$A$1:$F$380,5,FALSE)),"－",VLOOKUP($AS1059,技まとめ!$A$1:$F$380,5,FALSE))</f>
        <v>34</v>
      </c>
      <c r="AW1059" s="3" t="str">
        <f>IF($E1059=IF(ISERROR(VLOOKUP($AS1059,技まとめ!$A$1:$F$380,4,FALSE)),"－",VLOOKUP($AS1059,技まとめ!$A$1:$F$380,4,FALSE)),"一致","")</f>
        <v/>
      </c>
      <c r="AX1059" s="12" t="str">
        <f t="shared" si="230"/>
        <v>マジックとうめいフェイントフェイクボンバートカチェフボンバー</v>
      </c>
      <c r="AY1059" s="12" t="str">
        <f t="shared" si="231"/>
        <v>マジックとうめいフェイントフェイクボンバートカチェフボンバー</v>
      </c>
      <c r="AZ1059" s="12" t="str">
        <f t="shared" si="232"/>
        <v>マジックとうめいフェイントフェイクボンバートカチェフボンバー</v>
      </c>
      <c r="BA1059" s="12" t="str">
        <f t="shared" si="233"/>
        <v>マジックとうめいフェイントフェイクボンバートカチェフボンバー</v>
      </c>
      <c r="BB1059" s="11" t="str">
        <f t="shared" si="234"/>
        <v>DRDRBLSC</v>
      </c>
      <c r="BC1059" s="11" t="str">
        <f t="shared" si="235"/>
        <v>DRDRBLSC</v>
      </c>
      <c r="BD1059" s="11" t="str">
        <f t="shared" si="236"/>
        <v>DRDRBLSC</v>
      </c>
      <c r="BE1059" s="11" t="str">
        <f t="shared" si="237"/>
        <v>DRDRBLSC</v>
      </c>
    </row>
    <row r="1060" spans="1:57" ht="11.25" hidden="1" customHeight="1">
      <c r="A1060" s="6">
        <v>1059</v>
      </c>
      <c r="B1060" s="7" t="s">
        <v>2509</v>
      </c>
      <c r="C1060" s="8" t="s">
        <v>2510</v>
      </c>
      <c r="D1060" s="7" t="s">
        <v>72</v>
      </c>
      <c r="E1060" s="7" t="s">
        <v>81</v>
      </c>
      <c r="F1060" s="7" t="s">
        <v>128</v>
      </c>
      <c r="G1060" s="9">
        <v>135</v>
      </c>
      <c r="H1060" s="9">
        <v>134</v>
      </c>
      <c r="I1060" s="9">
        <v>55</v>
      </c>
      <c r="J1060" s="9">
        <v>54</v>
      </c>
      <c r="K1060" s="9">
        <v>70</v>
      </c>
      <c r="L1060" s="9">
        <v>67</v>
      </c>
      <c r="M1060" s="9">
        <v>65</v>
      </c>
      <c r="N1060" s="9">
        <v>61</v>
      </c>
      <c r="O1060" s="9">
        <v>68</v>
      </c>
      <c r="P1060" s="9">
        <v>3</v>
      </c>
      <c r="Q1060" s="10">
        <v>105</v>
      </c>
      <c r="R1060" s="11">
        <v>6</v>
      </c>
      <c r="S1060" s="11">
        <v>1</v>
      </c>
      <c r="T1060" s="11">
        <v>117</v>
      </c>
      <c r="U1060" s="11">
        <v>115</v>
      </c>
      <c r="V1060" s="11">
        <v>1</v>
      </c>
      <c r="W1060" s="11">
        <v>118</v>
      </c>
      <c r="X1060" s="11">
        <f t="shared" si="224"/>
        <v>463</v>
      </c>
      <c r="Y1060" s="11">
        <f t="shared" si="225"/>
        <v>4795</v>
      </c>
      <c r="Z1060" s="11">
        <f t="shared" si="226"/>
        <v>810</v>
      </c>
      <c r="AA1060" s="11">
        <f t="shared" si="227"/>
        <v>4695</v>
      </c>
      <c r="AB1060" s="11">
        <f t="shared" si="228"/>
        <v>4695</v>
      </c>
      <c r="AC1060" s="6">
        <f t="shared" si="229"/>
        <v>5300</v>
      </c>
      <c r="AD1060" s="9" t="s">
        <v>420</v>
      </c>
      <c r="AE1060" s="3" t="str">
        <f>IF(ISERROR(VLOOKUP($AD1060,技まとめ!$A$1:$F$380,6,FALSE)),"－",VLOOKUP($AD1060,技まとめ!$A$1:$F$380,6,FALSE))</f>
        <v>BS</v>
      </c>
      <c r="AF1060" s="3">
        <f>IF(ISERROR(VLOOKUP($AD1060,技まとめ!$A$1:$F$380,3,FALSE)),"－",VLOOKUP($AD1060,技まとめ!$A$1:$F$380,3,FALSE))</f>
        <v>62</v>
      </c>
      <c r="AG1060" s="3">
        <f>IF(ISERROR(VLOOKUP($AD1060,技まとめ!$A$1:$F$380,5,FALSE)),"－",VLOOKUP($AD1060,技まとめ!$A$1:$F$380,5,FALSE))</f>
        <v>37</v>
      </c>
      <c r="AH1060" s="3" t="str">
        <f>IF($E1060=IF(ISERROR(VLOOKUP($AD1060,技まとめ!$A$1:$F$380,4,FALSE)),"－",VLOOKUP($AD1060,技まとめ!$A$1:$F$380,4,FALSE)),"一致","")</f>
        <v>一致</v>
      </c>
      <c r="AI1060" s="9" t="s">
        <v>2399</v>
      </c>
      <c r="AJ1060" s="3" t="str">
        <f>IF(ISERROR(VLOOKUP($AI1060,技まとめ!$A$1:$F$380,6,FALSE)),"－",VLOOKUP($AI1060,技まとめ!$A$1:$F$380,6,FALSE))</f>
        <v>NS</v>
      </c>
      <c r="AK1060" s="3">
        <f>IF(ISERROR(VLOOKUP($AI1060,技まとめ!$A$1:$F$380,3,FALSE)),"－",VLOOKUP($AI1060,技まとめ!$A$1:$F$380,3,FALSE))</f>
        <v>94</v>
      </c>
      <c r="AL1060" s="3">
        <f>IF(ISERROR(VLOOKUP($AI1060,技まとめ!$A$1:$F$380,5,FALSE)),"－",VLOOKUP($AI1060,技まとめ!$A$1:$F$380,5,FALSE))</f>
        <v>52</v>
      </c>
      <c r="AM1060" s="3" t="str">
        <f>IF($E1060=IF(ISERROR(VLOOKUP($AI1060,技まとめ!$A$1:$F$380,4,FALSE)),"－",VLOOKUP($AI1060,技まとめ!$A$1:$F$380,4,FALSE)),"一致","")</f>
        <v>一致</v>
      </c>
      <c r="AN1060" s="9" t="s">
        <v>85</v>
      </c>
      <c r="AO1060" s="3" t="str">
        <f>IF(ISERROR(VLOOKUP($AN1060,技まとめ!$A$1:$F$380,6,FALSE)),"－",VLOOKUP($AN1060,技まとめ!$A$1:$F$380,6,FALSE))</f>
        <v>SC</v>
      </c>
      <c r="AP1060" s="3">
        <f>IF(ISERROR(VLOOKUP($AN1060,技まとめ!$A$1:$F$380,3,FALSE)),"－",VLOOKUP($AN1060,技まとめ!$A$1:$F$380,3,FALSE))</f>
        <v>90</v>
      </c>
      <c r="AQ1060" s="3">
        <f>IF(ISERROR(VLOOKUP($AN1060,技まとめ!$A$1:$F$380,5,FALSE)),"－",VLOOKUP($AN1060,技まとめ!$A$1:$F$380,5,FALSE))</f>
        <v>49</v>
      </c>
      <c r="AR1060" s="3" t="str">
        <f>IF($E1060=IF(ISERROR(VLOOKUP($AN1060,技まとめ!$A$1:$F$380,4,FALSE)),"－",VLOOKUP($AN1060,技まとめ!$A$1:$F$380,4,FALSE)),"一致","")</f>
        <v>一致</v>
      </c>
      <c r="AS1060" s="9" t="s">
        <v>546</v>
      </c>
      <c r="AT1060" s="3" t="str">
        <f>IF(ISERROR(VLOOKUP($AS1060,技まとめ!$A$1:$F$380,6,FALSE)),"－",VLOOKUP($AS1060,技まとめ!$A$1:$F$380,6,FALSE))</f>
        <v>NS</v>
      </c>
      <c r="AU1060" s="3">
        <f>IF(ISERROR(VLOOKUP($AS1060,技まとめ!$A$1:$F$380,3,FALSE)),"－",VLOOKUP($AS1060,技まとめ!$A$1:$F$380,3,FALSE))</f>
        <v>88</v>
      </c>
      <c r="AV1060" s="3">
        <f>IF(ISERROR(VLOOKUP($AS1060,技まとめ!$A$1:$F$380,5,FALSE)),"－",VLOOKUP($AS1060,技まとめ!$A$1:$F$380,5,FALSE))</f>
        <v>49</v>
      </c>
      <c r="AW1060" s="3" t="str">
        <f>IF($E1060=IF(ISERROR(VLOOKUP($AS1060,技まとめ!$A$1:$F$380,4,FALSE)),"－",VLOOKUP($AS1060,技まとめ!$A$1:$F$380,4,FALSE)),"一致","")</f>
        <v>一致</v>
      </c>
      <c r="AX1060" s="12" t="str">
        <f t="shared" si="230"/>
        <v>イナズマおとしイナズマブレイクたつまきおとしレボリューションＶ</v>
      </c>
      <c r="AY1060" s="12" t="str">
        <f t="shared" si="231"/>
        <v>イナズマおとしイナズマブレイクたつまきおとしレボリューションＶ</v>
      </c>
      <c r="AZ1060" s="12" t="str">
        <f t="shared" si="232"/>
        <v>イナズマおとしイナズマブレイクたつまきおとしレボリューションＶ</v>
      </c>
      <c r="BA1060" s="12" t="str">
        <f t="shared" si="233"/>
        <v>イナズマおとしイナズマブレイクたつまきおとしレボリューションＶ</v>
      </c>
      <c r="BB1060" s="11" t="str">
        <f t="shared" si="234"/>
        <v>BSNSSCNS</v>
      </c>
      <c r="BC1060" s="11" t="str">
        <f t="shared" si="235"/>
        <v>BSNSSCNS</v>
      </c>
      <c r="BD1060" s="11" t="str">
        <f t="shared" si="236"/>
        <v>BSNSSCNS</v>
      </c>
      <c r="BE1060" s="11" t="str">
        <f t="shared" si="237"/>
        <v>BSNSSCNS</v>
      </c>
    </row>
    <row r="1061" spans="1:57" ht="11.25" hidden="1" customHeight="1">
      <c r="A1061" s="6">
        <v>1060</v>
      </c>
      <c r="B1061" s="7" t="s">
        <v>2511</v>
      </c>
      <c r="C1061" s="8" t="s">
        <v>2512</v>
      </c>
      <c r="D1061" s="7" t="s">
        <v>72</v>
      </c>
      <c r="E1061" s="7" t="s">
        <v>102</v>
      </c>
      <c r="F1061" s="7" t="s">
        <v>109</v>
      </c>
      <c r="G1061" s="9">
        <v>127</v>
      </c>
      <c r="H1061" s="9">
        <v>128</v>
      </c>
      <c r="I1061" s="9">
        <v>66</v>
      </c>
      <c r="J1061" s="9">
        <v>70</v>
      </c>
      <c r="K1061" s="9">
        <v>55</v>
      </c>
      <c r="L1061" s="9">
        <v>63</v>
      </c>
      <c r="M1061" s="9">
        <v>59</v>
      </c>
      <c r="N1061" s="9">
        <v>62</v>
      </c>
      <c r="O1061" s="9">
        <v>64</v>
      </c>
      <c r="P1061" s="9">
        <v>3</v>
      </c>
      <c r="Q1061" s="10">
        <v>116</v>
      </c>
      <c r="R1061" s="11">
        <v>8</v>
      </c>
      <c r="S1061" s="11">
        <v>1</v>
      </c>
      <c r="T1061" s="11">
        <v>113</v>
      </c>
      <c r="U1061" s="11">
        <v>109</v>
      </c>
      <c r="V1061" s="11">
        <v>1</v>
      </c>
      <c r="W1061" s="11">
        <v>114</v>
      </c>
      <c r="X1061" s="11">
        <f t="shared" si="224"/>
        <v>462</v>
      </c>
      <c r="Y1061" s="11">
        <f t="shared" si="225"/>
        <v>5215</v>
      </c>
      <c r="Z1061" s="11">
        <f t="shared" si="226"/>
        <v>860</v>
      </c>
      <c r="AA1061" s="11">
        <f t="shared" si="227"/>
        <v>4535</v>
      </c>
      <c r="AB1061" s="11">
        <f t="shared" si="228"/>
        <v>4535</v>
      </c>
      <c r="AC1061" s="6">
        <f t="shared" si="229"/>
        <v>5130</v>
      </c>
      <c r="AD1061" s="9" t="s">
        <v>296</v>
      </c>
      <c r="AE1061" s="3" t="str">
        <f>IF(ISERROR(VLOOKUP($AD1061,技まとめ!$A$1:$F$380,6,FALSE)),"－",VLOOKUP($AD1061,技まとめ!$A$1:$F$380,6,FALSE))</f>
        <v>LS</v>
      </c>
      <c r="AF1061" s="3">
        <f>IF(ISERROR(VLOOKUP($AD1061,技まとめ!$A$1:$F$380,3,FALSE)),"－",VLOOKUP($AD1061,技まとめ!$A$1:$F$380,3,FALSE))</f>
        <v>96</v>
      </c>
      <c r="AG1061" s="3">
        <f>IF(ISERROR(VLOOKUP($AD1061,技まとめ!$A$1:$F$380,5,FALSE)),"－",VLOOKUP($AD1061,技まとめ!$A$1:$F$380,5,FALSE))</f>
        <v>62</v>
      </c>
      <c r="AH1061" s="3" t="str">
        <f>IF($E1061=IF(ISERROR(VLOOKUP($AD1061,技まとめ!$A$1:$F$380,4,FALSE)),"－",VLOOKUP($AD1061,技まとめ!$A$1:$F$380,4,FALSE)),"一致","")</f>
        <v>一致</v>
      </c>
      <c r="AI1061" s="9" t="s">
        <v>686</v>
      </c>
      <c r="AJ1061" s="3" t="str">
        <f>IF(ISERROR(VLOOKUP($AI1061,技まとめ!$A$1:$F$380,6,FALSE)),"－",VLOOKUP($AI1061,技まとめ!$A$1:$F$380,6,FALSE))</f>
        <v>DR</v>
      </c>
      <c r="AK1061" s="3">
        <f>IF(ISERROR(VLOOKUP($AI1061,技まとめ!$A$1:$F$380,3,FALSE)),"－",VLOOKUP($AI1061,技まとめ!$A$1:$F$380,3,FALSE))</f>
        <v>34</v>
      </c>
      <c r="AL1061" s="3">
        <f>IF(ISERROR(VLOOKUP($AI1061,技まとめ!$A$1:$F$380,5,FALSE)),"－",VLOOKUP($AI1061,技まとめ!$A$1:$F$380,5,FALSE))</f>
        <v>27</v>
      </c>
      <c r="AM1061" s="3" t="str">
        <f>IF($E1061=IF(ISERROR(VLOOKUP($AI1061,技まとめ!$A$1:$F$380,4,FALSE)),"－",VLOOKUP($AI1061,技まとめ!$A$1:$F$380,4,FALSE)),"一致","")</f>
        <v>一致</v>
      </c>
      <c r="AN1061" s="9" t="s">
        <v>2513</v>
      </c>
      <c r="AO1061" s="3" t="str">
        <f>IF(ISERROR(VLOOKUP($AN1061,技まとめ!$A$1:$F$380,6,FALSE)),"－",VLOOKUP($AN1061,技まとめ!$A$1:$F$380,6,FALSE))</f>
        <v>NS</v>
      </c>
      <c r="AP1061" s="3">
        <f>IF(ISERROR(VLOOKUP($AN1061,技まとめ!$A$1:$F$380,3,FALSE)),"－",VLOOKUP($AN1061,技まとめ!$A$1:$F$380,3,FALSE))</f>
        <v>105</v>
      </c>
      <c r="AQ1061" s="3">
        <f>IF(ISERROR(VLOOKUP($AN1061,技まとめ!$A$1:$F$380,5,FALSE)),"－",VLOOKUP($AN1061,技まとめ!$A$1:$F$380,5,FALSE))</f>
        <v>55</v>
      </c>
      <c r="AR1061" s="3" t="str">
        <f>IF($E1061=IF(ISERROR(VLOOKUP($AN1061,技まとめ!$A$1:$F$380,4,FALSE)),"－",VLOOKUP($AN1061,技まとめ!$A$1:$F$380,4,FALSE)),"一致","")</f>
        <v>一致</v>
      </c>
      <c r="AS1061" s="9" t="s">
        <v>110</v>
      </c>
      <c r="AT1061" s="3" t="str">
        <f>IF(ISERROR(VLOOKUP($AS1061,技まとめ!$A$1:$F$380,6,FALSE)),"－",VLOOKUP($AS1061,技まとめ!$A$1:$F$380,6,FALSE))</f>
        <v>DR</v>
      </c>
      <c r="AU1061" s="3">
        <f>IF(ISERROR(VLOOKUP($AS1061,技まとめ!$A$1:$F$380,3,FALSE)),"－",VLOOKUP($AS1061,技まとめ!$A$1:$F$380,3,FALSE))</f>
        <v>34</v>
      </c>
      <c r="AV1061" s="3">
        <f>IF(ISERROR(VLOOKUP($AS1061,技まとめ!$A$1:$F$380,5,FALSE)),"－",VLOOKUP($AS1061,技まとめ!$A$1:$F$380,5,FALSE))</f>
        <v>27</v>
      </c>
      <c r="AW1061" s="3" t="str">
        <f>IF($E1061=IF(ISERROR(VLOOKUP($AS1061,技まとめ!$A$1:$F$380,4,FALSE)),"－",VLOOKUP($AS1061,技まとめ!$A$1:$F$380,4,FALSE)),"一致","")</f>
        <v/>
      </c>
      <c r="AX1061" s="12" t="str">
        <f t="shared" si="230"/>
        <v>ほのおのかざみどりヒートタックルザ・フェニックスジグザグスパーク</v>
      </c>
      <c r="AY1061" s="12" t="str">
        <f t="shared" si="231"/>
        <v>ほのおのかざみどりヒートタックルザ・フェニックスジグザグスパーク</v>
      </c>
      <c r="AZ1061" s="12" t="str">
        <f t="shared" si="232"/>
        <v>ほのおのかざみどりヒートタックルザ・フェニックスジグザグスパーク</v>
      </c>
      <c r="BA1061" s="12" t="str">
        <f t="shared" si="233"/>
        <v>ほのおのかざみどりヒートタックルザ・フェニックスジグザグスパーク</v>
      </c>
      <c r="BB1061" s="11" t="str">
        <f t="shared" si="234"/>
        <v>LSDRNSDR</v>
      </c>
      <c r="BC1061" s="11" t="str">
        <f t="shared" si="235"/>
        <v>LSDRNSDR</v>
      </c>
      <c r="BD1061" s="11" t="str">
        <f t="shared" si="236"/>
        <v>LSDRNSDR</v>
      </c>
      <c r="BE1061" s="11" t="str">
        <f t="shared" si="237"/>
        <v>LSDRNSDR</v>
      </c>
    </row>
    <row r="1062" spans="1:57" ht="11.25" hidden="1" customHeight="1">
      <c r="A1062" s="6">
        <v>1061</v>
      </c>
      <c r="B1062" s="7" t="s">
        <v>2514</v>
      </c>
      <c r="C1062" s="8" t="s">
        <v>2515</v>
      </c>
      <c r="D1062" s="7" t="s">
        <v>72</v>
      </c>
      <c r="E1062" s="7" t="s">
        <v>102</v>
      </c>
      <c r="F1062" s="7" t="s">
        <v>128</v>
      </c>
      <c r="G1062" s="9">
        <v>129</v>
      </c>
      <c r="H1062" s="9">
        <v>128</v>
      </c>
      <c r="I1062" s="9">
        <v>73</v>
      </c>
      <c r="J1062" s="9">
        <v>63</v>
      </c>
      <c r="K1062" s="9">
        <v>68</v>
      </c>
      <c r="L1062" s="9">
        <v>43</v>
      </c>
      <c r="M1062" s="9">
        <v>61</v>
      </c>
      <c r="N1062" s="9">
        <v>70</v>
      </c>
      <c r="O1062" s="9">
        <v>73</v>
      </c>
      <c r="P1062" s="9">
        <v>3</v>
      </c>
      <c r="Q1062" s="10">
        <v>123</v>
      </c>
      <c r="R1062" s="11">
        <v>22</v>
      </c>
      <c r="S1062" s="11">
        <v>1</v>
      </c>
      <c r="T1062" s="11">
        <v>93</v>
      </c>
      <c r="U1062" s="11">
        <v>111</v>
      </c>
      <c r="V1062" s="11">
        <v>1</v>
      </c>
      <c r="W1062" s="11">
        <v>123</v>
      </c>
      <c r="X1062" s="11">
        <f t="shared" si="224"/>
        <v>474</v>
      </c>
      <c r="Y1062" s="11">
        <f t="shared" si="225"/>
        <v>5540</v>
      </c>
      <c r="Z1062" s="11">
        <f t="shared" si="226"/>
        <v>1395</v>
      </c>
      <c r="AA1062" s="11">
        <f t="shared" si="227"/>
        <v>3880</v>
      </c>
      <c r="AB1062" s="11">
        <f t="shared" si="228"/>
        <v>3880</v>
      </c>
      <c r="AC1062" s="6">
        <f t="shared" si="229"/>
        <v>4445</v>
      </c>
      <c r="AD1062" s="9" t="s">
        <v>5012</v>
      </c>
      <c r="AE1062" s="3" t="str">
        <f>IF(ISERROR(VLOOKUP($AD1062,技まとめ!$A$1:$F$380,6,FALSE)),"－",VLOOKUP($AD1062,技まとめ!$A$1:$F$380,6,FALSE))</f>
        <v>－</v>
      </c>
      <c r="AF1062" s="3">
        <f>IF(ISERROR(VLOOKUP($AD1062,技まとめ!$A$1:$F$380,3,FALSE)),"－",VLOOKUP($AD1062,技まとめ!$A$1:$F$380,3,FALSE))</f>
        <v>0</v>
      </c>
      <c r="AG1062" s="3">
        <f>IF(ISERROR(VLOOKUP($AD1062,技まとめ!$A$1:$F$380,5,FALSE)),"－",VLOOKUP($AD1062,技まとめ!$A$1:$F$380,5,FALSE))</f>
        <v>0</v>
      </c>
      <c r="AH1062" s="3" t="str">
        <f>IF($E1062=IF(ISERROR(VLOOKUP($AD1062,技まとめ!$A$1:$F$380,4,FALSE)),"－",VLOOKUP($AD1062,技まとめ!$A$1:$F$380,4,FALSE)),"一致","")</f>
        <v/>
      </c>
      <c r="AI1062" s="9" t="s">
        <v>570</v>
      </c>
      <c r="AJ1062" s="3" t="str">
        <f>IF(ISERROR(VLOOKUP($AI1062,技まとめ!$A$1:$F$380,6,FALSE)),"－",VLOOKUP($AI1062,技まとめ!$A$1:$F$380,6,FALSE))</f>
        <v>BS</v>
      </c>
      <c r="AK1062" s="3">
        <f>IF(ISERROR(VLOOKUP($AI1062,技まとめ!$A$1:$F$380,3,FALSE)),"－",VLOOKUP($AI1062,技まとめ!$A$1:$F$380,3,FALSE))</f>
        <v>70</v>
      </c>
      <c r="AL1062" s="3">
        <f>IF(ISERROR(VLOOKUP($AI1062,技まとめ!$A$1:$F$380,5,FALSE)),"－",VLOOKUP($AI1062,技まとめ!$A$1:$F$380,5,FALSE))</f>
        <v>40</v>
      </c>
      <c r="AM1062" s="3" t="str">
        <f>IF($E1062=IF(ISERROR(VLOOKUP($AI1062,技まとめ!$A$1:$F$380,4,FALSE)),"－",VLOOKUP($AI1062,技まとめ!$A$1:$F$380,4,FALSE)),"一致","")</f>
        <v/>
      </c>
      <c r="AN1062" s="9" t="s">
        <v>116</v>
      </c>
      <c r="AO1062" s="3" t="str">
        <f>IF(ISERROR(VLOOKUP($AN1062,技まとめ!$A$1:$F$380,6,FALSE)),"－",VLOOKUP($AN1062,技まとめ!$A$1:$F$380,6,FALSE))</f>
        <v>DR</v>
      </c>
      <c r="AP1062" s="3">
        <f>IF(ISERROR(VLOOKUP($AN1062,技まとめ!$A$1:$F$380,3,FALSE)),"－",VLOOKUP($AN1062,技まとめ!$A$1:$F$380,3,FALSE))</f>
        <v>63</v>
      </c>
      <c r="AQ1062" s="3">
        <f>IF(ISERROR(VLOOKUP($AN1062,技まとめ!$A$1:$F$380,5,FALSE)),"－",VLOOKUP($AN1062,技まとめ!$A$1:$F$380,5,FALSE))</f>
        <v>42</v>
      </c>
      <c r="AR1062" s="3" t="str">
        <f>IF($E1062=IF(ISERROR(VLOOKUP($AN1062,技まとめ!$A$1:$F$380,4,FALSE)),"－",VLOOKUP($AN1062,技まとめ!$A$1:$F$380,4,FALSE)),"一致","")</f>
        <v>一致</v>
      </c>
      <c r="AS1062" s="9" t="s">
        <v>2516</v>
      </c>
      <c r="AT1062" s="3" t="str">
        <f>IF(ISERROR(VLOOKUP($AS1062,技まとめ!$A$1:$F$380,6,FALSE)),"－",VLOOKUP($AS1062,技まとめ!$A$1:$F$380,6,FALSE))</f>
        <v>NS</v>
      </c>
      <c r="AU1062" s="3">
        <f>IF(ISERROR(VLOOKUP($AS1062,技まとめ!$A$1:$F$380,3,FALSE)),"－",VLOOKUP($AS1062,技まとめ!$A$1:$F$380,3,FALSE))</f>
        <v>123</v>
      </c>
      <c r="AV1062" s="3">
        <f>IF(ISERROR(VLOOKUP($AS1062,技まとめ!$A$1:$F$380,5,FALSE)),"－",VLOOKUP($AS1062,技まとめ!$A$1:$F$380,5,FALSE))</f>
        <v>64</v>
      </c>
      <c r="AW1062" s="3" t="str">
        <f>IF($E1062=IF(ISERROR(VLOOKUP($AS1062,技まとめ!$A$1:$F$380,4,FALSE)),"－",VLOOKUP($AS1062,技まとめ!$A$1:$F$380,4,FALSE)),"一致","")</f>
        <v>一致</v>
      </c>
      <c r="AX1062" s="12" t="str">
        <f t="shared" si="230"/>
        <v>クリティカル！イナズマ１ごうれっぷうダッシュネオ・ギャラクシー</v>
      </c>
      <c r="AY1062" s="12" t="str">
        <f t="shared" si="231"/>
        <v>クリティカル！イナズマ１ごうれっぷうダッシュネオ・ギャラクシー</v>
      </c>
      <c r="AZ1062" s="12" t="str">
        <f t="shared" si="232"/>
        <v>クリティカル！イナズマ１ごうれっぷうダッシュネオ・ギャラクシー</v>
      </c>
      <c r="BA1062" s="12" t="str">
        <f t="shared" si="233"/>
        <v>クリティカル！イナズマ１ごうれっぷうダッシュネオ・ギャラクシー</v>
      </c>
      <c r="BB1062" s="11" t="str">
        <f t="shared" si="234"/>
        <v>－BSDRNS</v>
      </c>
      <c r="BC1062" s="11" t="str">
        <f t="shared" si="235"/>
        <v>－BSDRNS</v>
      </c>
      <c r="BD1062" s="11" t="str">
        <f t="shared" si="236"/>
        <v>－BSDRNS</v>
      </c>
      <c r="BE1062" s="11" t="str">
        <f t="shared" si="237"/>
        <v>－BSDRNS</v>
      </c>
    </row>
    <row r="1063" spans="1:57" ht="11.25" hidden="1" customHeight="1">
      <c r="A1063" s="6">
        <v>1062</v>
      </c>
      <c r="B1063" s="7" t="s">
        <v>2517</v>
      </c>
      <c r="C1063" s="8" t="s">
        <v>2518</v>
      </c>
      <c r="D1063" s="7" t="s">
        <v>72</v>
      </c>
      <c r="E1063" s="7" t="s">
        <v>102</v>
      </c>
      <c r="F1063" s="7" t="s">
        <v>74</v>
      </c>
      <c r="G1063" s="9">
        <v>108</v>
      </c>
      <c r="H1063" s="9">
        <v>121</v>
      </c>
      <c r="I1063" s="9">
        <v>68</v>
      </c>
      <c r="J1063" s="9">
        <v>60</v>
      </c>
      <c r="K1063" s="9">
        <v>52</v>
      </c>
      <c r="L1063" s="9">
        <v>68</v>
      </c>
      <c r="M1063" s="9">
        <v>52</v>
      </c>
      <c r="N1063" s="9">
        <v>56</v>
      </c>
      <c r="O1063" s="9">
        <v>48</v>
      </c>
      <c r="P1063" s="9">
        <v>37</v>
      </c>
      <c r="Q1063" s="10">
        <v>118</v>
      </c>
      <c r="R1063" s="11">
        <v>23</v>
      </c>
      <c r="S1063" s="11">
        <v>1</v>
      </c>
      <c r="T1063" s="11">
        <v>118</v>
      </c>
      <c r="U1063" s="11">
        <v>102</v>
      </c>
      <c r="V1063" s="11">
        <v>1</v>
      </c>
      <c r="W1063" s="11">
        <v>98</v>
      </c>
      <c r="X1063" s="11">
        <f t="shared" si="224"/>
        <v>461</v>
      </c>
      <c r="Y1063" s="11">
        <f t="shared" si="225"/>
        <v>5215</v>
      </c>
      <c r="Z1063" s="11">
        <f t="shared" si="226"/>
        <v>1305</v>
      </c>
      <c r="AA1063" s="11">
        <f t="shared" si="227"/>
        <v>4630</v>
      </c>
      <c r="AB1063" s="11">
        <f t="shared" si="228"/>
        <v>4630</v>
      </c>
      <c r="AC1063" s="6">
        <f t="shared" si="229"/>
        <v>5325</v>
      </c>
      <c r="AD1063" s="9" t="s">
        <v>292</v>
      </c>
      <c r="AE1063" s="3" t="str">
        <f>IF(ISERROR(VLOOKUP($AD1063,技まとめ!$A$1:$F$380,6,FALSE)),"－",VLOOKUP($AD1063,技まとめ!$A$1:$F$380,6,FALSE))</f>
        <v>CA</v>
      </c>
      <c r="AF1063" s="3">
        <f>IF(ISERROR(VLOOKUP($AD1063,技まとめ!$A$1:$F$380,3,FALSE)),"－",VLOOKUP($AD1063,技まとめ!$A$1:$F$380,3,FALSE))</f>
        <v>90</v>
      </c>
      <c r="AG1063" s="3">
        <f>IF(ISERROR(VLOOKUP($AD1063,技まとめ!$A$1:$F$380,5,FALSE)),"－",VLOOKUP($AD1063,技まとめ!$A$1:$F$380,5,FALSE))</f>
        <v>50</v>
      </c>
      <c r="AH1063" s="3" t="str">
        <f>IF($E1063=IF(ISERROR(VLOOKUP($AD1063,技まとめ!$A$1:$F$380,4,FALSE)),"－",VLOOKUP($AD1063,技まとめ!$A$1:$F$380,4,FALSE)),"一致","")</f>
        <v>一致</v>
      </c>
      <c r="AI1063" s="9" t="s">
        <v>5016</v>
      </c>
      <c r="AJ1063" s="3" t="str">
        <f>IF(ISERROR(VLOOKUP($AI1063,技まとめ!$A$1:$F$380,6,FALSE)),"－",VLOOKUP($AI1063,技まとめ!$A$1:$F$380,6,FALSE))</f>
        <v>－</v>
      </c>
      <c r="AK1063" s="3">
        <f>IF(ISERROR(VLOOKUP($AI1063,技まとめ!$A$1:$F$380,3,FALSE)),"－",VLOOKUP($AI1063,技まとめ!$A$1:$F$380,3,FALSE))</f>
        <v>0</v>
      </c>
      <c r="AL1063" s="3">
        <f>IF(ISERROR(VLOOKUP($AI1063,技まとめ!$A$1:$F$380,5,FALSE)),"－",VLOOKUP($AI1063,技まとめ!$A$1:$F$380,5,FALSE))</f>
        <v>0</v>
      </c>
      <c r="AM1063" s="3" t="str">
        <f>IF($E1063=IF(ISERROR(VLOOKUP($AI1063,技まとめ!$A$1:$F$380,4,FALSE)),"－",VLOOKUP($AI1063,技まとめ!$A$1:$F$380,4,FALSE)),"一致","")</f>
        <v/>
      </c>
      <c r="AN1063" s="9" t="s">
        <v>241</v>
      </c>
      <c r="AO1063" s="3" t="str">
        <f>IF(ISERROR(VLOOKUP($AN1063,技まとめ!$A$1:$F$380,6,FALSE)),"－",VLOOKUP($AN1063,技まとめ!$A$1:$F$380,6,FALSE))</f>
        <v>P1</v>
      </c>
      <c r="AP1063" s="3">
        <f>IF(ISERROR(VLOOKUP($AN1063,技まとめ!$A$1:$F$380,3,FALSE)),"－",VLOOKUP($AN1063,技まとめ!$A$1:$F$380,3,FALSE))</f>
        <v>52</v>
      </c>
      <c r="AQ1063" s="3">
        <f>IF(ISERROR(VLOOKUP($AN1063,技まとめ!$A$1:$F$380,5,FALSE)),"－",VLOOKUP($AN1063,技まとめ!$A$1:$F$380,5,FALSE))</f>
        <v>35</v>
      </c>
      <c r="AR1063" s="3" t="str">
        <f>IF($E1063=IF(ISERROR(VLOOKUP($AN1063,技まとめ!$A$1:$F$380,4,FALSE)),"－",VLOOKUP($AN1063,技まとめ!$A$1:$F$380,4,FALSE)),"一致","")</f>
        <v>一致</v>
      </c>
      <c r="AS1063" s="9" t="s">
        <v>2136</v>
      </c>
      <c r="AT1063" s="3" t="str">
        <f>IF(ISERROR(VLOOKUP($AS1063,技まとめ!$A$1:$F$380,6,FALSE)),"－",VLOOKUP($AS1063,技まとめ!$A$1:$F$380,6,FALSE))</f>
        <v>BL</v>
      </c>
      <c r="AU1063" s="3">
        <f>IF(ISERROR(VLOOKUP($AS1063,技まとめ!$A$1:$F$380,3,FALSE)),"－",VLOOKUP($AS1063,技まとめ!$A$1:$F$380,3,FALSE))</f>
        <v>90</v>
      </c>
      <c r="AV1063" s="3">
        <f>IF(ISERROR(VLOOKUP($AS1063,技まとめ!$A$1:$F$380,5,FALSE)),"－",VLOOKUP($AS1063,技まとめ!$A$1:$F$380,5,FALSE))</f>
        <v>53</v>
      </c>
      <c r="AW1063" s="3" t="str">
        <f>IF($E1063=IF(ISERROR(VLOOKUP($AS1063,技まとめ!$A$1:$F$380,4,FALSE)),"－",VLOOKUP($AS1063,技まとめ!$A$1:$F$380,4,FALSE)),"一致","")</f>
        <v>一致</v>
      </c>
      <c r="AX1063" s="12" t="str">
        <f t="shared" si="230"/>
        <v>バーンアウトラッキー！ばくれつパンチイグナイトスティール</v>
      </c>
      <c r="AY1063" s="12" t="str">
        <f t="shared" si="231"/>
        <v>バーンアウトラッキー！ばくれつパンチイグナイトスティール</v>
      </c>
      <c r="AZ1063" s="12" t="str">
        <f t="shared" si="232"/>
        <v>バーンアウトラッキー！ばくれつパンチイグナイトスティール</v>
      </c>
      <c r="BA1063" s="12" t="str">
        <f t="shared" si="233"/>
        <v>バーンアウトラッキー！ばくれつパンチイグナイトスティール</v>
      </c>
      <c r="BB1063" s="11" t="str">
        <f t="shared" si="234"/>
        <v>CA－P1BL</v>
      </c>
      <c r="BC1063" s="11" t="str">
        <f t="shared" si="235"/>
        <v>CA－P1BL</v>
      </c>
      <c r="BD1063" s="11" t="str">
        <f t="shared" si="236"/>
        <v>CA－P1BL</v>
      </c>
      <c r="BE1063" s="11" t="str">
        <f t="shared" si="237"/>
        <v>CA－P1BL</v>
      </c>
    </row>
    <row r="1064" spans="1:57" ht="11.25" hidden="1" customHeight="1">
      <c r="A1064" s="6">
        <v>1063</v>
      </c>
      <c r="B1064" s="7" t="s">
        <v>2519</v>
      </c>
      <c r="C1064" s="8" t="s">
        <v>2520</v>
      </c>
      <c r="D1064" s="7" t="s">
        <v>650</v>
      </c>
      <c r="E1064" s="7" t="s">
        <v>95</v>
      </c>
      <c r="F1064" s="7" t="s">
        <v>82</v>
      </c>
      <c r="G1064" s="9">
        <v>115</v>
      </c>
      <c r="H1064" s="9">
        <v>132</v>
      </c>
      <c r="I1064" s="9">
        <v>62</v>
      </c>
      <c r="J1064" s="9">
        <v>64</v>
      </c>
      <c r="K1064" s="9">
        <v>62</v>
      </c>
      <c r="L1064" s="9">
        <v>59</v>
      </c>
      <c r="M1064" s="9">
        <v>61</v>
      </c>
      <c r="N1064" s="9">
        <v>58</v>
      </c>
      <c r="O1064" s="9">
        <v>51</v>
      </c>
      <c r="P1064" s="9">
        <v>15</v>
      </c>
      <c r="Q1064" s="10">
        <v>112</v>
      </c>
      <c r="R1064" s="11">
        <v>17</v>
      </c>
      <c r="S1064" s="11">
        <v>1</v>
      </c>
      <c r="T1064" s="11">
        <v>109</v>
      </c>
      <c r="U1064" s="11">
        <v>111</v>
      </c>
      <c r="V1064" s="11">
        <v>1</v>
      </c>
      <c r="W1064" s="11">
        <v>101</v>
      </c>
      <c r="X1064" s="11">
        <f t="shared" si="224"/>
        <v>452</v>
      </c>
      <c r="Y1064" s="11">
        <f t="shared" si="225"/>
        <v>4990</v>
      </c>
      <c r="Z1064" s="11">
        <f t="shared" si="226"/>
        <v>1110</v>
      </c>
      <c r="AA1064" s="11">
        <f t="shared" si="227"/>
        <v>4330</v>
      </c>
      <c r="AB1064" s="11">
        <f t="shared" si="228"/>
        <v>4330</v>
      </c>
      <c r="AC1064" s="6">
        <f t="shared" si="229"/>
        <v>4950</v>
      </c>
      <c r="AD1064" s="9" t="s">
        <v>2136</v>
      </c>
      <c r="AE1064" s="3" t="str">
        <f>IF(ISERROR(VLOOKUP($AD1064,技まとめ!$A$1:$F$380,6,FALSE)),"－",VLOOKUP($AD1064,技まとめ!$A$1:$F$380,6,FALSE))</f>
        <v>BL</v>
      </c>
      <c r="AF1064" s="3">
        <f>IF(ISERROR(VLOOKUP($AD1064,技まとめ!$A$1:$F$380,3,FALSE)),"－",VLOOKUP($AD1064,技まとめ!$A$1:$F$380,3,FALSE))</f>
        <v>90</v>
      </c>
      <c r="AG1064" s="3">
        <f>IF(ISERROR(VLOOKUP($AD1064,技まとめ!$A$1:$F$380,5,FALSE)),"－",VLOOKUP($AD1064,技まとめ!$A$1:$F$380,5,FALSE))</f>
        <v>53</v>
      </c>
      <c r="AH1064" s="3" t="str">
        <f>IF($E1064=IF(ISERROR(VLOOKUP($AD1064,技まとめ!$A$1:$F$380,4,FALSE)),"－",VLOOKUP($AD1064,技まとめ!$A$1:$F$380,4,FALSE)),"一致","")</f>
        <v/>
      </c>
      <c r="AI1064" s="9" t="s">
        <v>638</v>
      </c>
      <c r="AJ1064" s="3" t="str">
        <f>IF(ISERROR(VLOOKUP($AI1064,技まとめ!$A$1:$F$380,6,FALSE)),"－",VLOOKUP($AI1064,技まとめ!$A$1:$F$380,6,FALSE))</f>
        <v>BL</v>
      </c>
      <c r="AK1064" s="3">
        <f>IF(ISERROR(VLOOKUP($AI1064,技まとめ!$A$1:$F$380,3,FALSE)),"－",VLOOKUP($AI1064,技まとめ!$A$1:$F$380,3,FALSE))</f>
        <v>52</v>
      </c>
      <c r="AL1064" s="3">
        <f>IF(ISERROR(VLOOKUP($AI1064,技まとめ!$A$1:$F$380,5,FALSE)),"－",VLOOKUP($AI1064,技まとめ!$A$1:$F$380,5,FALSE))</f>
        <v>36</v>
      </c>
      <c r="AM1064" s="3" t="str">
        <f>IF($E1064=IF(ISERROR(VLOOKUP($AI1064,技まとめ!$A$1:$F$380,4,FALSE)),"－",VLOOKUP($AI1064,技まとめ!$A$1:$F$380,4,FALSE)),"一致","")</f>
        <v/>
      </c>
      <c r="AN1064" s="9" t="s">
        <v>392</v>
      </c>
      <c r="AO1064" s="3" t="str">
        <f>IF(ISERROR(VLOOKUP($AN1064,技まとめ!$A$1:$F$380,6,FALSE)),"－",VLOOKUP($AN1064,技まとめ!$A$1:$F$380,6,FALSE))</f>
        <v>DR</v>
      </c>
      <c r="AP1064" s="3">
        <f>IF(ISERROR(VLOOKUP($AN1064,技まとめ!$A$1:$F$380,3,FALSE)),"－",VLOOKUP($AN1064,技まとめ!$A$1:$F$380,3,FALSE))</f>
        <v>59</v>
      </c>
      <c r="AQ1064" s="3">
        <f>IF(ISERROR(VLOOKUP($AN1064,技まとめ!$A$1:$F$380,5,FALSE)),"－",VLOOKUP($AN1064,技まとめ!$A$1:$F$380,5,FALSE))</f>
        <v>38</v>
      </c>
      <c r="AR1064" s="3" t="str">
        <f>IF($E1064=IF(ISERROR(VLOOKUP($AN1064,技まとめ!$A$1:$F$380,4,FALSE)),"－",VLOOKUP($AN1064,技まとめ!$A$1:$F$380,4,FALSE)),"一致","")</f>
        <v/>
      </c>
      <c r="AS1064" s="9" t="s">
        <v>292</v>
      </c>
      <c r="AT1064" s="3" t="str">
        <f>IF(ISERROR(VLOOKUP($AS1064,技まとめ!$A$1:$F$380,6,FALSE)),"－",VLOOKUP($AS1064,技まとめ!$A$1:$F$380,6,FALSE))</f>
        <v>CA</v>
      </c>
      <c r="AU1064" s="3">
        <f>IF(ISERROR(VLOOKUP($AS1064,技まとめ!$A$1:$F$380,3,FALSE)),"－",VLOOKUP($AS1064,技まとめ!$A$1:$F$380,3,FALSE))</f>
        <v>90</v>
      </c>
      <c r="AV1064" s="3">
        <f>IF(ISERROR(VLOOKUP($AS1064,技まとめ!$A$1:$F$380,5,FALSE)),"－",VLOOKUP($AS1064,技まとめ!$A$1:$F$380,5,FALSE))</f>
        <v>50</v>
      </c>
      <c r="AW1064" s="3" t="str">
        <f>IF($E1064=IF(ISERROR(VLOOKUP($AS1064,技まとめ!$A$1:$F$380,4,FALSE)),"－",VLOOKUP($AS1064,技まとめ!$A$1:$F$380,4,FALSE)),"一致","")</f>
        <v/>
      </c>
      <c r="AX1064" s="12" t="str">
        <f t="shared" si="230"/>
        <v>イグナイトスティールジグザグフレイムメテオシャワーバーンアウト</v>
      </c>
      <c r="AY1064" s="12" t="str">
        <f t="shared" si="231"/>
        <v>イグナイトスティールジグザグフレイムメテオシャワーバーンアウト</v>
      </c>
      <c r="AZ1064" s="12" t="str">
        <f t="shared" si="232"/>
        <v>イグナイトスティールジグザグフレイムメテオシャワーバーンアウト</v>
      </c>
      <c r="BA1064" s="12" t="str">
        <f t="shared" si="233"/>
        <v>イグナイトスティールジグザグフレイムメテオシャワーバーンアウト</v>
      </c>
      <c r="BB1064" s="11" t="str">
        <f t="shared" si="234"/>
        <v>BLBLDRCA</v>
      </c>
      <c r="BC1064" s="11" t="str">
        <f t="shared" si="235"/>
        <v>BLBLDRCA</v>
      </c>
      <c r="BD1064" s="11" t="str">
        <f t="shared" si="236"/>
        <v>BLBLDRCA</v>
      </c>
      <c r="BE1064" s="11" t="str">
        <f t="shared" si="237"/>
        <v>BLBLDRCA</v>
      </c>
    </row>
    <row r="1065" spans="1:57" ht="11.25" hidden="1" customHeight="1">
      <c r="A1065" s="6">
        <v>1064</v>
      </c>
      <c r="B1065" s="7" t="s">
        <v>2521</v>
      </c>
      <c r="C1065" s="8" t="s">
        <v>2522</v>
      </c>
      <c r="D1065" s="7" t="s">
        <v>72</v>
      </c>
      <c r="E1065" s="7" t="s">
        <v>102</v>
      </c>
      <c r="F1065" s="7" t="s">
        <v>82</v>
      </c>
      <c r="G1065" s="9">
        <v>120</v>
      </c>
      <c r="H1065" s="9">
        <v>118</v>
      </c>
      <c r="I1065" s="9">
        <v>66</v>
      </c>
      <c r="J1065" s="9">
        <v>62</v>
      </c>
      <c r="K1065" s="9">
        <v>57</v>
      </c>
      <c r="L1065" s="9">
        <v>58</v>
      </c>
      <c r="M1065" s="9">
        <v>57</v>
      </c>
      <c r="N1065" s="9">
        <v>60</v>
      </c>
      <c r="O1065" s="9">
        <v>62</v>
      </c>
      <c r="P1065" s="9">
        <v>19</v>
      </c>
      <c r="Q1065" s="10">
        <v>116</v>
      </c>
      <c r="R1065" s="11">
        <v>16</v>
      </c>
      <c r="S1065" s="11">
        <v>1</v>
      </c>
      <c r="T1065" s="11">
        <v>108</v>
      </c>
      <c r="U1065" s="11">
        <v>107</v>
      </c>
      <c r="V1065" s="11">
        <v>1</v>
      </c>
      <c r="W1065" s="11">
        <v>112</v>
      </c>
      <c r="X1065" s="11">
        <f t="shared" si="224"/>
        <v>461</v>
      </c>
      <c r="Y1065" s="11">
        <f t="shared" si="225"/>
        <v>5205</v>
      </c>
      <c r="Z1065" s="11">
        <f t="shared" si="226"/>
        <v>1130</v>
      </c>
      <c r="AA1065" s="11">
        <f t="shared" si="227"/>
        <v>4350</v>
      </c>
      <c r="AB1065" s="11">
        <f t="shared" si="228"/>
        <v>4350</v>
      </c>
      <c r="AC1065" s="6">
        <f t="shared" si="229"/>
        <v>4960</v>
      </c>
      <c r="AD1065" s="9" t="s">
        <v>713</v>
      </c>
      <c r="AE1065" s="3" t="str">
        <f>IF(ISERROR(VLOOKUP($AD1065,技まとめ!$A$1:$F$380,6,FALSE)),"－",VLOOKUP($AD1065,技まとめ!$A$1:$F$380,6,FALSE))</f>
        <v>BB</v>
      </c>
      <c r="AF1065" s="3">
        <f>IF(ISERROR(VLOOKUP($AD1065,技まとめ!$A$1:$F$380,3,FALSE)),"－",VLOOKUP($AD1065,技まとめ!$A$1:$F$380,3,FALSE))</f>
        <v>59</v>
      </c>
      <c r="AG1065" s="3">
        <f>IF(ISERROR(VLOOKUP($AD1065,技まとめ!$A$1:$F$380,5,FALSE)),"－",VLOOKUP($AD1065,技まとめ!$A$1:$F$380,5,FALSE))</f>
        <v>38</v>
      </c>
      <c r="AH1065" s="3" t="str">
        <f>IF($E1065=IF(ISERROR(VLOOKUP($AD1065,技まとめ!$A$1:$F$380,4,FALSE)),"－",VLOOKUP($AD1065,技まとめ!$A$1:$F$380,4,FALSE)),"一致","")</f>
        <v/>
      </c>
      <c r="AI1065" s="9" t="s">
        <v>334</v>
      </c>
      <c r="AJ1065" s="3" t="str">
        <f>IF(ISERROR(VLOOKUP($AI1065,技まとめ!$A$1:$F$380,6,FALSE)),"－",VLOOKUP($AI1065,技まとめ!$A$1:$F$380,6,FALSE))</f>
        <v>DR</v>
      </c>
      <c r="AK1065" s="3">
        <f>IF(ISERROR(VLOOKUP($AI1065,技まとめ!$A$1:$F$380,3,FALSE)),"－",VLOOKUP($AI1065,技まとめ!$A$1:$F$380,3,FALSE))</f>
        <v>86</v>
      </c>
      <c r="AL1065" s="3">
        <f>IF(ISERROR(VLOOKUP($AI1065,技まとめ!$A$1:$F$380,5,FALSE)),"－",VLOOKUP($AI1065,技まとめ!$A$1:$F$380,5,FALSE))</f>
        <v>49</v>
      </c>
      <c r="AM1065" s="3" t="str">
        <f>IF($E1065=IF(ISERROR(VLOOKUP($AI1065,技まとめ!$A$1:$F$380,4,FALSE)),"－",VLOOKUP($AI1065,技まとめ!$A$1:$F$380,4,FALSE)),"一致","")</f>
        <v/>
      </c>
      <c r="AN1065" s="9" t="s">
        <v>608</v>
      </c>
      <c r="AO1065" s="3" t="str">
        <f>IF(ISERROR(VLOOKUP($AN1065,技まとめ!$A$1:$F$380,6,FALSE)),"－",VLOOKUP($AN1065,技まとめ!$A$1:$F$380,6,FALSE))</f>
        <v>BL</v>
      </c>
      <c r="AP1065" s="3">
        <f>IF(ISERROR(VLOOKUP($AN1065,技まとめ!$A$1:$F$380,3,FALSE)),"－",VLOOKUP($AN1065,技まとめ!$A$1:$F$380,3,FALSE))</f>
        <v>83</v>
      </c>
      <c r="AQ1065" s="3">
        <f>IF(ISERROR(VLOOKUP($AN1065,技まとめ!$A$1:$F$380,5,FALSE)),"－",VLOOKUP($AN1065,技まとめ!$A$1:$F$380,5,FALSE))</f>
        <v>50</v>
      </c>
      <c r="AR1065" s="3" t="str">
        <f>IF($E1065=IF(ISERROR(VLOOKUP($AN1065,技まとめ!$A$1:$F$380,4,FALSE)),"－",VLOOKUP($AN1065,技まとめ!$A$1:$F$380,4,FALSE)),"一致","")</f>
        <v>一致</v>
      </c>
      <c r="AS1065" s="9" t="s">
        <v>2523</v>
      </c>
      <c r="AT1065" s="3" t="str">
        <f>IF(ISERROR(VLOOKUP($AS1065,技まとめ!$A$1:$F$380,6,FALSE)),"－",VLOOKUP($AS1065,技まとめ!$A$1:$F$380,6,FALSE))</f>
        <v>NS</v>
      </c>
      <c r="AU1065" s="3">
        <f>IF(ISERROR(VLOOKUP($AS1065,技まとめ!$A$1:$F$380,3,FALSE)),"－",VLOOKUP($AS1065,技まとめ!$A$1:$F$380,3,FALSE))</f>
        <v>111</v>
      </c>
      <c r="AV1065" s="3">
        <f>IF(ISERROR(VLOOKUP($AS1065,技まとめ!$A$1:$F$380,5,FALSE)),"－",VLOOKUP($AS1065,技まとめ!$A$1:$F$380,5,FALSE))</f>
        <v>58</v>
      </c>
      <c r="AW1065" s="3" t="str">
        <f>IF($E1065=IF(ISERROR(VLOOKUP($AS1065,技まとめ!$A$1:$F$380,4,FALSE)),"－",VLOOKUP($AS1065,技まとめ!$A$1:$F$380,4,FALSE)),"一致","")</f>
        <v>一致</v>
      </c>
      <c r="AX1065" s="12" t="str">
        <f t="shared" si="230"/>
        <v>グラビテイションサザンクロスカットプラネットシールドこうていペンギンＸ</v>
      </c>
      <c r="AY1065" s="12" t="str">
        <f t="shared" si="231"/>
        <v>グラビテイションサザンクロスカットプラネットシールドこうていペンギンＸ</v>
      </c>
      <c r="AZ1065" s="12" t="str">
        <f t="shared" si="232"/>
        <v>グラビテイションサザンクロスカットプラネットシールドこうていペンギンＸ</v>
      </c>
      <c r="BA1065" s="12" t="str">
        <f t="shared" si="233"/>
        <v>グラビテイションサザンクロスカットプラネットシールドこうていペンギンＸ</v>
      </c>
      <c r="BB1065" s="11" t="str">
        <f t="shared" si="234"/>
        <v>BBDRBLNS</v>
      </c>
      <c r="BC1065" s="11" t="str">
        <f t="shared" si="235"/>
        <v>BBDRBLNS</v>
      </c>
      <c r="BD1065" s="11" t="str">
        <f t="shared" si="236"/>
        <v>BBDRBLNS</v>
      </c>
      <c r="BE1065" s="11" t="str">
        <f t="shared" si="237"/>
        <v>BBDRBLNS</v>
      </c>
    </row>
    <row r="1066" spans="1:57" ht="11.25" hidden="1" customHeight="1">
      <c r="A1066" s="6">
        <v>1065</v>
      </c>
      <c r="B1066" s="7" t="s">
        <v>2524</v>
      </c>
      <c r="C1066" s="8" t="s">
        <v>2525</v>
      </c>
      <c r="D1066" s="7" t="s">
        <v>72</v>
      </c>
      <c r="E1066" s="7" t="s">
        <v>95</v>
      </c>
      <c r="F1066" s="7" t="s">
        <v>82</v>
      </c>
      <c r="G1066" s="9">
        <v>124</v>
      </c>
      <c r="H1066" s="9">
        <v>120</v>
      </c>
      <c r="I1066" s="9">
        <v>64</v>
      </c>
      <c r="J1066" s="9">
        <v>64</v>
      </c>
      <c r="K1066" s="9">
        <v>63</v>
      </c>
      <c r="L1066" s="9">
        <v>62</v>
      </c>
      <c r="M1066" s="9">
        <v>56</v>
      </c>
      <c r="N1066" s="9">
        <v>56</v>
      </c>
      <c r="O1066" s="9">
        <v>61</v>
      </c>
      <c r="P1066" s="9">
        <v>18</v>
      </c>
      <c r="Q1066" s="10">
        <v>114</v>
      </c>
      <c r="R1066" s="11">
        <v>19</v>
      </c>
      <c r="S1066" s="11">
        <v>1</v>
      </c>
      <c r="T1066" s="11">
        <v>112</v>
      </c>
      <c r="U1066" s="11">
        <v>106</v>
      </c>
      <c r="V1066" s="11">
        <v>1</v>
      </c>
      <c r="W1066" s="11">
        <v>111</v>
      </c>
      <c r="X1066" s="11">
        <f t="shared" si="224"/>
        <v>464</v>
      </c>
      <c r="Y1066" s="11">
        <f t="shared" si="225"/>
        <v>5120</v>
      </c>
      <c r="Z1066" s="11">
        <f t="shared" si="226"/>
        <v>1230</v>
      </c>
      <c r="AA1066" s="11">
        <f t="shared" si="227"/>
        <v>4485</v>
      </c>
      <c r="AB1066" s="11">
        <f t="shared" si="228"/>
        <v>4485</v>
      </c>
      <c r="AC1066" s="6">
        <f t="shared" si="229"/>
        <v>5130</v>
      </c>
      <c r="AD1066" s="9" t="s">
        <v>221</v>
      </c>
      <c r="AE1066" s="3" t="str">
        <f>IF(ISERROR(VLOOKUP($AD1066,技まとめ!$A$1:$F$380,6,FALSE)),"－",VLOOKUP($AD1066,技まとめ!$A$1:$F$380,6,FALSE))</f>
        <v>DR</v>
      </c>
      <c r="AF1066" s="3">
        <f>IF(ISERROR(VLOOKUP($AD1066,技まとめ!$A$1:$F$380,3,FALSE)),"－",VLOOKUP($AD1066,技まとめ!$A$1:$F$380,3,FALSE))</f>
        <v>44</v>
      </c>
      <c r="AG1066" s="3">
        <f>IF(ISERROR(VLOOKUP($AD1066,技まとめ!$A$1:$F$380,5,FALSE)),"－",VLOOKUP($AD1066,技まとめ!$A$1:$F$380,5,FALSE))</f>
        <v>33</v>
      </c>
      <c r="AH1066" s="3" t="str">
        <f>IF($E1066=IF(ISERROR(VLOOKUP($AD1066,技まとめ!$A$1:$F$380,4,FALSE)),"－",VLOOKUP($AD1066,技まとめ!$A$1:$F$380,4,FALSE)),"一致","")</f>
        <v/>
      </c>
      <c r="AI1066" s="9" t="s">
        <v>2136</v>
      </c>
      <c r="AJ1066" s="3" t="str">
        <f>IF(ISERROR(VLOOKUP($AI1066,技まとめ!$A$1:$F$380,6,FALSE)),"－",VLOOKUP($AI1066,技まとめ!$A$1:$F$380,6,FALSE))</f>
        <v>BL</v>
      </c>
      <c r="AK1066" s="3">
        <f>IF(ISERROR(VLOOKUP($AI1066,技まとめ!$A$1:$F$380,3,FALSE)),"－",VLOOKUP($AI1066,技まとめ!$A$1:$F$380,3,FALSE))</f>
        <v>90</v>
      </c>
      <c r="AL1066" s="3">
        <f>IF(ISERROR(VLOOKUP($AI1066,技まとめ!$A$1:$F$380,5,FALSE)),"－",VLOOKUP($AI1066,技まとめ!$A$1:$F$380,5,FALSE))</f>
        <v>53</v>
      </c>
      <c r="AM1066" s="3" t="str">
        <f>IF($E1066=IF(ISERROR(VLOOKUP($AI1066,技まとめ!$A$1:$F$380,4,FALSE)),"－",VLOOKUP($AI1066,技まとめ!$A$1:$F$380,4,FALSE)),"一致","")</f>
        <v/>
      </c>
      <c r="AN1066" s="9" t="s">
        <v>360</v>
      </c>
      <c r="AO1066" s="3" t="str">
        <f>IF(ISERROR(VLOOKUP($AN1066,技まとめ!$A$1:$F$380,6,FALSE)),"－",VLOOKUP($AN1066,技まとめ!$A$1:$F$380,6,FALSE))</f>
        <v>LS</v>
      </c>
      <c r="AP1066" s="3">
        <f>IF(ISERROR(VLOOKUP($AN1066,技まとめ!$A$1:$F$380,3,FALSE)),"－",VLOOKUP($AN1066,技まとめ!$A$1:$F$380,3,FALSE))</f>
        <v>64</v>
      </c>
      <c r="AQ1066" s="3">
        <f>IF(ISERROR(VLOOKUP($AN1066,技まとめ!$A$1:$F$380,5,FALSE)),"－",VLOOKUP($AN1066,技まとめ!$A$1:$F$380,5,FALSE))</f>
        <v>44</v>
      </c>
      <c r="AR1066" s="3" t="str">
        <f>IF($E1066=IF(ISERROR(VLOOKUP($AN1066,技まとめ!$A$1:$F$380,4,FALSE)),"－",VLOOKUP($AN1066,技まとめ!$A$1:$F$380,4,FALSE)),"一致","")</f>
        <v/>
      </c>
      <c r="AS1066" s="9" t="s">
        <v>2465</v>
      </c>
      <c r="AT1066" s="3" t="str">
        <f>IF(ISERROR(VLOOKUP($AS1066,技まとめ!$A$1:$F$380,6,FALSE)),"－",VLOOKUP($AS1066,技まとめ!$A$1:$F$380,6,FALSE))</f>
        <v>NS</v>
      </c>
      <c r="AU1066" s="3">
        <f>IF(ISERROR(VLOOKUP($AS1066,技まとめ!$A$1:$F$380,3,FALSE)),"－",VLOOKUP($AS1066,技まとめ!$A$1:$F$380,3,FALSE))</f>
        <v>114</v>
      </c>
      <c r="AV1066" s="3">
        <f>IF(ISERROR(VLOOKUP($AS1066,技まとめ!$A$1:$F$380,5,FALSE)),"－",VLOOKUP($AS1066,技まとめ!$A$1:$F$380,5,FALSE))</f>
        <v>61</v>
      </c>
      <c r="AW1066" s="3" t="str">
        <f>IF($E1066=IF(ISERROR(VLOOKUP($AS1066,技まとめ!$A$1:$F$380,4,FALSE)),"－",VLOOKUP($AS1066,技まとめ!$A$1:$F$380,4,FALSE)),"一致","")</f>
        <v>一致</v>
      </c>
      <c r="AX1066" s="12" t="str">
        <f t="shared" si="230"/>
        <v>ならくおとしイグナイトスティールアサルトシュートスーパーノヴァ</v>
      </c>
      <c r="AY1066" s="12" t="str">
        <f t="shared" si="231"/>
        <v>ならくおとしイグナイトスティールアサルトシュートスーパーノヴァ</v>
      </c>
      <c r="AZ1066" s="12" t="str">
        <f t="shared" si="232"/>
        <v>ならくおとしイグナイトスティールアサルトシュートスーパーノヴァ</v>
      </c>
      <c r="BA1066" s="12" t="str">
        <f t="shared" si="233"/>
        <v>ならくおとしイグナイトスティールアサルトシュートスーパーノヴァ</v>
      </c>
      <c r="BB1066" s="11" t="str">
        <f t="shared" si="234"/>
        <v>DRBLLSNS</v>
      </c>
      <c r="BC1066" s="11" t="str">
        <f t="shared" si="235"/>
        <v>DRBLLSNS</v>
      </c>
      <c r="BD1066" s="11" t="str">
        <f t="shared" si="236"/>
        <v>DRBLLSNS</v>
      </c>
      <c r="BE1066" s="11" t="str">
        <f t="shared" si="237"/>
        <v>DRBLLSNS</v>
      </c>
    </row>
    <row r="1067" spans="1:57" ht="11.25" hidden="1" customHeight="1">
      <c r="A1067" s="6">
        <v>1066</v>
      </c>
      <c r="B1067" s="7" t="s">
        <v>2526</v>
      </c>
      <c r="C1067" s="8" t="s">
        <v>2527</v>
      </c>
      <c r="D1067" s="7" t="s">
        <v>72</v>
      </c>
      <c r="E1067" s="7" t="s">
        <v>102</v>
      </c>
      <c r="F1067" s="7" t="s">
        <v>109</v>
      </c>
      <c r="G1067" s="9">
        <v>135</v>
      </c>
      <c r="H1067" s="9">
        <v>115</v>
      </c>
      <c r="I1067" s="9">
        <v>55</v>
      </c>
      <c r="J1067" s="9">
        <v>63</v>
      </c>
      <c r="K1067" s="9">
        <v>52</v>
      </c>
      <c r="L1067" s="9">
        <v>62</v>
      </c>
      <c r="M1067" s="9">
        <v>58</v>
      </c>
      <c r="N1067" s="9">
        <v>70</v>
      </c>
      <c r="O1067" s="9">
        <v>65</v>
      </c>
      <c r="P1067" s="9">
        <v>21</v>
      </c>
      <c r="Q1067" s="10">
        <v>105</v>
      </c>
      <c r="R1067" s="11">
        <v>24</v>
      </c>
      <c r="S1067" s="11">
        <v>1</v>
      </c>
      <c r="T1067" s="11">
        <v>112</v>
      </c>
      <c r="U1067" s="11">
        <v>108</v>
      </c>
      <c r="V1067" s="11">
        <v>1</v>
      </c>
      <c r="W1067" s="11">
        <v>115</v>
      </c>
      <c r="X1067" s="11">
        <f t="shared" si="224"/>
        <v>466</v>
      </c>
      <c r="Y1067" s="11">
        <f t="shared" si="225"/>
        <v>4780</v>
      </c>
      <c r="Z1067" s="11">
        <f t="shared" si="226"/>
        <v>1425</v>
      </c>
      <c r="AA1067" s="11">
        <f t="shared" si="227"/>
        <v>4505</v>
      </c>
      <c r="AB1067" s="11">
        <f t="shared" si="228"/>
        <v>4505</v>
      </c>
      <c r="AC1067" s="6">
        <f t="shared" si="229"/>
        <v>5175</v>
      </c>
      <c r="AD1067" s="9" t="s">
        <v>2136</v>
      </c>
      <c r="AE1067" s="3" t="str">
        <f>IF(ISERROR(VLOOKUP($AD1067,技まとめ!$A$1:$F$380,6,FALSE)),"－",VLOOKUP($AD1067,技まとめ!$A$1:$F$380,6,FALSE))</f>
        <v>BL</v>
      </c>
      <c r="AF1067" s="3">
        <f>IF(ISERROR(VLOOKUP($AD1067,技まとめ!$A$1:$F$380,3,FALSE)),"－",VLOOKUP($AD1067,技まとめ!$A$1:$F$380,3,FALSE))</f>
        <v>90</v>
      </c>
      <c r="AG1067" s="3">
        <f>IF(ISERROR(VLOOKUP($AD1067,技まとめ!$A$1:$F$380,5,FALSE)),"－",VLOOKUP($AD1067,技まとめ!$A$1:$F$380,5,FALSE))</f>
        <v>53</v>
      </c>
      <c r="AH1067" s="3" t="str">
        <f>IF($E1067=IF(ISERROR(VLOOKUP($AD1067,技まとめ!$A$1:$F$380,4,FALSE)),"－",VLOOKUP($AD1067,技まとめ!$A$1:$F$380,4,FALSE)),"一致","")</f>
        <v>一致</v>
      </c>
      <c r="AI1067" s="9" t="s">
        <v>668</v>
      </c>
      <c r="AJ1067" s="3" t="str">
        <f>IF(ISERROR(VLOOKUP($AI1067,技まとめ!$A$1:$F$380,6,FALSE)),"－",VLOOKUP($AI1067,技まとめ!$A$1:$F$380,6,FALSE))</f>
        <v>BL</v>
      </c>
      <c r="AK1067" s="3">
        <f>IF(ISERROR(VLOOKUP($AI1067,技まとめ!$A$1:$F$380,3,FALSE)),"－",VLOOKUP($AI1067,技まとめ!$A$1:$F$380,3,FALSE))</f>
        <v>46</v>
      </c>
      <c r="AL1067" s="3">
        <f>IF(ISERROR(VLOOKUP($AI1067,技まとめ!$A$1:$F$380,5,FALSE)),"－",VLOOKUP($AI1067,技まとめ!$A$1:$F$380,5,FALSE))</f>
        <v>33</v>
      </c>
      <c r="AM1067" s="3" t="str">
        <f>IF($E1067=IF(ISERROR(VLOOKUP($AI1067,技まとめ!$A$1:$F$380,4,FALSE)),"－",VLOOKUP($AI1067,技まとめ!$A$1:$F$380,4,FALSE)),"一致","")</f>
        <v>一致</v>
      </c>
      <c r="AN1067" s="9" t="s">
        <v>308</v>
      </c>
      <c r="AO1067" s="3" t="str">
        <f>IF(ISERROR(VLOOKUP($AN1067,技まとめ!$A$1:$F$380,6,FALSE)),"－",VLOOKUP($AN1067,技まとめ!$A$1:$F$380,6,FALSE))</f>
        <v>DR</v>
      </c>
      <c r="AP1067" s="3">
        <f>IF(ISERROR(VLOOKUP($AN1067,技まとめ!$A$1:$F$380,3,FALSE)),"－",VLOOKUP($AN1067,技まとめ!$A$1:$F$380,3,FALSE))</f>
        <v>28</v>
      </c>
      <c r="AQ1067" s="3">
        <f>IF(ISERROR(VLOOKUP($AN1067,技まとめ!$A$1:$F$380,5,FALSE)),"－",VLOOKUP($AN1067,技まとめ!$A$1:$F$380,5,FALSE))</f>
        <v>24</v>
      </c>
      <c r="AR1067" s="3" t="str">
        <f>IF($E1067=IF(ISERROR(VLOOKUP($AN1067,技まとめ!$A$1:$F$380,4,FALSE)),"－",VLOOKUP($AN1067,技まとめ!$A$1:$F$380,4,FALSE)),"一致","")</f>
        <v/>
      </c>
      <c r="AS1067" s="9" t="s">
        <v>311</v>
      </c>
      <c r="AT1067" s="3" t="str">
        <f>IF(ISERROR(VLOOKUP($AS1067,技まとめ!$A$1:$F$380,6,FALSE)),"－",VLOOKUP($AS1067,技まとめ!$A$1:$F$380,6,FALSE))</f>
        <v>CA</v>
      </c>
      <c r="AU1067" s="3">
        <f>IF(ISERROR(VLOOKUP($AS1067,技まとめ!$A$1:$F$380,3,FALSE)),"－",VLOOKUP($AS1067,技まとめ!$A$1:$F$380,3,FALSE))</f>
        <v>104</v>
      </c>
      <c r="AV1067" s="3">
        <f>IF(ISERROR(VLOOKUP($AS1067,技まとめ!$A$1:$F$380,5,FALSE)),"－",VLOOKUP($AS1067,技まとめ!$A$1:$F$380,5,FALSE))</f>
        <v>52</v>
      </c>
      <c r="AW1067" s="3" t="str">
        <f>IF($E1067=IF(ISERROR(VLOOKUP($AS1067,技まとめ!$A$1:$F$380,4,FALSE)),"－",VLOOKUP($AS1067,技まとめ!$A$1:$F$380,4,FALSE)),"一致","")</f>
        <v>一致</v>
      </c>
      <c r="AX1067" s="12" t="str">
        <f t="shared" si="230"/>
        <v>イグナイトスティールじばしりかえんスーパーアルマジロビーストファング</v>
      </c>
      <c r="AY1067" s="12" t="str">
        <f t="shared" si="231"/>
        <v>イグナイトスティールじばしりかえんスーパーアルマジロビーストファング</v>
      </c>
      <c r="AZ1067" s="12" t="str">
        <f t="shared" si="232"/>
        <v>イグナイトスティールじばしりかえんスーパーアルマジロビーストファング</v>
      </c>
      <c r="BA1067" s="12" t="str">
        <f t="shared" si="233"/>
        <v>イグナイトスティールじばしりかえんスーパーアルマジロビーストファング</v>
      </c>
      <c r="BB1067" s="11" t="str">
        <f t="shared" si="234"/>
        <v>BLBLDRCA</v>
      </c>
      <c r="BC1067" s="11" t="str">
        <f t="shared" si="235"/>
        <v>BLBLDRCA</v>
      </c>
      <c r="BD1067" s="11" t="str">
        <f t="shared" si="236"/>
        <v>BLBLDRCA</v>
      </c>
      <c r="BE1067" s="11" t="str">
        <f t="shared" si="237"/>
        <v>BLBLDRCA</v>
      </c>
    </row>
    <row r="1068" spans="1:57" ht="11.25" hidden="1" customHeight="1">
      <c r="A1068" s="6">
        <v>1067</v>
      </c>
      <c r="B1068" s="7" t="s">
        <v>2528</v>
      </c>
      <c r="C1068" s="8" t="s">
        <v>2529</v>
      </c>
      <c r="D1068" s="7" t="s">
        <v>72</v>
      </c>
      <c r="E1068" s="7" t="s">
        <v>95</v>
      </c>
      <c r="F1068" s="7" t="s">
        <v>109</v>
      </c>
      <c r="G1068" s="9">
        <v>133</v>
      </c>
      <c r="H1068" s="9">
        <v>128</v>
      </c>
      <c r="I1068" s="9">
        <v>52</v>
      </c>
      <c r="J1068" s="9">
        <v>79</v>
      </c>
      <c r="K1068" s="9">
        <v>60</v>
      </c>
      <c r="L1068" s="9">
        <v>60</v>
      </c>
      <c r="M1068" s="9">
        <v>62</v>
      </c>
      <c r="N1068" s="9">
        <v>71</v>
      </c>
      <c r="O1068" s="9">
        <v>55</v>
      </c>
      <c r="P1068" s="9">
        <v>50</v>
      </c>
      <c r="Q1068" s="10">
        <v>102</v>
      </c>
      <c r="R1068" s="11">
        <v>78</v>
      </c>
      <c r="S1068" s="11">
        <v>1</v>
      </c>
      <c r="T1068" s="11">
        <v>110</v>
      </c>
      <c r="U1068" s="11">
        <v>112</v>
      </c>
      <c r="V1068" s="11">
        <v>1</v>
      </c>
      <c r="W1068" s="11">
        <v>105</v>
      </c>
      <c r="X1068" s="11">
        <f t="shared" si="224"/>
        <v>509</v>
      </c>
      <c r="Y1068" s="11">
        <f t="shared" si="225"/>
        <v>4610</v>
      </c>
      <c r="Z1068" s="11">
        <f t="shared" si="226"/>
        <v>3265</v>
      </c>
      <c r="AA1068" s="11">
        <f t="shared" si="227"/>
        <v>4385</v>
      </c>
      <c r="AB1068" s="11">
        <f t="shared" si="228"/>
        <v>4385</v>
      </c>
      <c r="AC1068" s="6">
        <f t="shared" si="229"/>
        <v>5315</v>
      </c>
      <c r="AD1068" s="9" t="s">
        <v>5019</v>
      </c>
      <c r="AE1068" s="3" t="str">
        <f>IF(ISERROR(VLOOKUP($AD1068,技まとめ!$A$1:$F$380,6,FALSE)),"－",VLOOKUP($AD1068,技まとめ!$A$1:$F$380,6,FALSE))</f>
        <v>－</v>
      </c>
      <c r="AF1068" s="3">
        <f>IF(ISERROR(VLOOKUP($AD1068,技まとめ!$A$1:$F$380,3,FALSE)),"－",VLOOKUP($AD1068,技まとめ!$A$1:$F$380,3,FALSE))</f>
        <v>0</v>
      </c>
      <c r="AG1068" s="3">
        <f>IF(ISERROR(VLOOKUP($AD1068,技まとめ!$A$1:$F$380,5,FALSE)),"－",VLOOKUP($AD1068,技まとめ!$A$1:$F$380,5,FALSE))</f>
        <v>0</v>
      </c>
      <c r="AH1068" s="3" t="str">
        <f>IF($E1068=IF(ISERROR(VLOOKUP($AD1068,技まとめ!$A$1:$F$380,4,FALSE)),"－",VLOOKUP($AD1068,技まとめ!$A$1:$F$380,4,FALSE)),"一致","")</f>
        <v/>
      </c>
      <c r="AI1068" s="9" t="s">
        <v>311</v>
      </c>
      <c r="AJ1068" s="3" t="str">
        <f>IF(ISERROR(VLOOKUP($AI1068,技まとめ!$A$1:$F$380,6,FALSE)),"－",VLOOKUP($AI1068,技まとめ!$A$1:$F$380,6,FALSE))</f>
        <v>CA</v>
      </c>
      <c r="AK1068" s="3">
        <f>IF(ISERROR(VLOOKUP($AI1068,技まとめ!$A$1:$F$380,3,FALSE)),"－",VLOOKUP($AI1068,技まとめ!$A$1:$F$380,3,FALSE))</f>
        <v>104</v>
      </c>
      <c r="AL1068" s="3">
        <f>IF(ISERROR(VLOOKUP($AI1068,技まとめ!$A$1:$F$380,5,FALSE)),"－",VLOOKUP($AI1068,技まとめ!$A$1:$F$380,5,FALSE))</f>
        <v>52</v>
      </c>
      <c r="AM1068" s="3" t="str">
        <f>IF($E1068=IF(ISERROR(VLOOKUP($AI1068,技まとめ!$A$1:$F$380,4,FALSE)),"－",VLOOKUP($AI1068,技まとめ!$A$1:$F$380,4,FALSE)),"一致","")</f>
        <v/>
      </c>
      <c r="AN1068" s="9" t="s">
        <v>392</v>
      </c>
      <c r="AO1068" s="3" t="str">
        <f>IF(ISERROR(VLOOKUP($AN1068,技まとめ!$A$1:$F$380,6,FALSE)),"－",VLOOKUP($AN1068,技まとめ!$A$1:$F$380,6,FALSE))</f>
        <v>DR</v>
      </c>
      <c r="AP1068" s="3">
        <f>IF(ISERROR(VLOOKUP($AN1068,技まとめ!$A$1:$F$380,3,FALSE)),"－",VLOOKUP($AN1068,技まとめ!$A$1:$F$380,3,FALSE))</f>
        <v>59</v>
      </c>
      <c r="AQ1068" s="3">
        <f>IF(ISERROR(VLOOKUP($AN1068,技まとめ!$A$1:$F$380,5,FALSE)),"－",VLOOKUP($AN1068,技まとめ!$A$1:$F$380,5,FALSE))</f>
        <v>38</v>
      </c>
      <c r="AR1068" s="3" t="str">
        <f>IF($E1068=IF(ISERROR(VLOOKUP($AN1068,技まとめ!$A$1:$F$380,4,FALSE)),"－",VLOOKUP($AN1068,技まとめ!$A$1:$F$380,4,FALSE)),"一致","")</f>
        <v/>
      </c>
      <c r="AS1068" s="9" t="s">
        <v>207</v>
      </c>
      <c r="AT1068" s="3" t="str">
        <f>IF(ISERROR(VLOOKUP($AS1068,技まとめ!$A$1:$F$380,6,FALSE)),"－",VLOOKUP($AS1068,技まとめ!$A$1:$F$380,6,FALSE))</f>
        <v>NS</v>
      </c>
      <c r="AU1068" s="3">
        <f>IF(ISERROR(VLOOKUP($AS1068,技まとめ!$A$1:$F$380,3,FALSE)),"－",VLOOKUP($AS1068,技まとめ!$A$1:$F$380,3,FALSE))</f>
        <v>103</v>
      </c>
      <c r="AV1068" s="3">
        <f>IF(ISERROR(VLOOKUP($AS1068,技まとめ!$A$1:$F$380,5,FALSE)),"－",VLOOKUP($AS1068,技まとめ!$A$1:$F$380,5,FALSE))</f>
        <v>55</v>
      </c>
      <c r="AW1068" s="3" t="str">
        <f>IF($E1068=IF(ISERROR(VLOOKUP($AS1068,技まとめ!$A$1:$F$380,4,FALSE)),"－",VLOOKUP($AS1068,技まとめ!$A$1:$F$380,4,FALSE)),"一致","")</f>
        <v/>
      </c>
      <c r="AX1068" s="12" t="str">
        <f t="shared" si="230"/>
        <v>イケメンＵＰ！ビーストファングメテオシャワーツインブーストＦ</v>
      </c>
      <c r="AY1068" s="12" t="str">
        <f t="shared" si="231"/>
        <v>イケメンＵＰ！ビーストファングメテオシャワーツインブーストＦ</v>
      </c>
      <c r="AZ1068" s="12" t="str">
        <f t="shared" si="232"/>
        <v>イケメンＵＰ！ビーストファングメテオシャワーツインブーストＦ</v>
      </c>
      <c r="BA1068" s="12" t="str">
        <f t="shared" si="233"/>
        <v>イケメンＵＰ！ビーストファングメテオシャワーツインブーストＦ</v>
      </c>
      <c r="BB1068" s="11" t="str">
        <f t="shared" si="234"/>
        <v>－CADRNS</v>
      </c>
      <c r="BC1068" s="11" t="str">
        <f t="shared" si="235"/>
        <v>－CADRNS</v>
      </c>
      <c r="BD1068" s="11" t="str">
        <f t="shared" si="236"/>
        <v>－CADRNS</v>
      </c>
      <c r="BE1068" s="11" t="str">
        <f t="shared" si="237"/>
        <v>－CADRNS</v>
      </c>
    </row>
    <row r="1069" spans="1:57" ht="11.25" hidden="1" customHeight="1">
      <c r="A1069" s="6">
        <v>1068</v>
      </c>
      <c r="B1069" s="7" t="s">
        <v>2530</v>
      </c>
      <c r="C1069" s="8" t="s">
        <v>2531</v>
      </c>
      <c r="D1069" s="7" t="s">
        <v>650</v>
      </c>
      <c r="E1069" s="7" t="s">
        <v>102</v>
      </c>
      <c r="F1069" s="7" t="s">
        <v>109</v>
      </c>
      <c r="G1069" s="9">
        <v>117</v>
      </c>
      <c r="H1069" s="9">
        <v>133</v>
      </c>
      <c r="I1069" s="9">
        <v>65</v>
      </c>
      <c r="J1069" s="9">
        <v>59</v>
      </c>
      <c r="K1069" s="9">
        <v>58</v>
      </c>
      <c r="L1069" s="9">
        <v>56</v>
      </c>
      <c r="M1069" s="9">
        <v>61</v>
      </c>
      <c r="N1069" s="9">
        <v>61</v>
      </c>
      <c r="O1069" s="9">
        <v>52</v>
      </c>
      <c r="P1069" s="9">
        <v>17</v>
      </c>
      <c r="Q1069" s="10">
        <v>115</v>
      </c>
      <c r="R1069" s="11">
        <v>13</v>
      </c>
      <c r="S1069" s="11">
        <v>1</v>
      </c>
      <c r="T1069" s="11">
        <v>106</v>
      </c>
      <c r="U1069" s="11">
        <v>111</v>
      </c>
      <c r="V1069" s="11">
        <v>1</v>
      </c>
      <c r="W1069" s="11">
        <v>102</v>
      </c>
      <c r="X1069" s="11">
        <f t="shared" si="224"/>
        <v>449</v>
      </c>
      <c r="Y1069" s="11">
        <f t="shared" si="225"/>
        <v>5115</v>
      </c>
      <c r="Z1069" s="11">
        <f t="shared" si="226"/>
        <v>975</v>
      </c>
      <c r="AA1069" s="11">
        <f t="shared" si="227"/>
        <v>4230</v>
      </c>
      <c r="AB1069" s="11">
        <f t="shared" si="228"/>
        <v>4230</v>
      </c>
      <c r="AC1069" s="6">
        <f t="shared" si="229"/>
        <v>4815</v>
      </c>
      <c r="AD1069" s="9" t="s">
        <v>686</v>
      </c>
      <c r="AE1069" s="3" t="str">
        <f>IF(ISERROR(VLOOKUP($AD1069,技まとめ!$A$1:$F$380,6,FALSE)),"－",VLOOKUP($AD1069,技まとめ!$A$1:$F$380,6,FALSE))</f>
        <v>DR</v>
      </c>
      <c r="AF1069" s="3">
        <f>IF(ISERROR(VLOOKUP($AD1069,技まとめ!$A$1:$F$380,3,FALSE)),"－",VLOOKUP($AD1069,技まとめ!$A$1:$F$380,3,FALSE))</f>
        <v>34</v>
      </c>
      <c r="AG1069" s="3">
        <f>IF(ISERROR(VLOOKUP($AD1069,技まとめ!$A$1:$F$380,5,FALSE)),"－",VLOOKUP($AD1069,技まとめ!$A$1:$F$380,5,FALSE))</f>
        <v>27</v>
      </c>
      <c r="AH1069" s="3" t="str">
        <f>IF($E1069=IF(ISERROR(VLOOKUP($AD1069,技まとめ!$A$1:$F$380,4,FALSE)),"－",VLOOKUP($AD1069,技まとめ!$A$1:$F$380,4,FALSE)),"一致","")</f>
        <v>一致</v>
      </c>
      <c r="AI1069" s="9" t="s">
        <v>580</v>
      </c>
      <c r="AJ1069" s="3" t="str">
        <f>IF(ISERROR(VLOOKUP($AI1069,技まとめ!$A$1:$F$380,6,FALSE)),"－",VLOOKUP($AI1069,技まとめ!$A$1:$F$380,6,FALSE))</f>
        <v>NS</v>
      </c>
      <c r="AK1069" s="3">
        <f>IF(ISERROR(VLOOKUP($AI1069,技まとめ!$A$1:$F$380,3,FALSE)),"－",VLOOKUP($AI1069,技まとめ!$A$1:$F$380,3,FALSE))</f>
        <v>81</v>
      </c>
      <c r="AL1069" s="3">
        <f>IF(ISERROR(VLOOKUP($AI1069,技まとめ!$A$1:$F$380,5,FALSE)),"－",VLOOKUP($AI1069,技まとめ!$A$1:$F$380,5,FALSE))</f>
        <v>46</v>
      </c>
      <c r="AM1069" s="3" t="str">
        <f>IF($E1069=IF(ISERROR(VLOOKUP($AI1069,技まとめ!$A$1:$F$380,4,FALSE)),"－",VLOOKUP($AI1069,技まとめ!$A$1:$F$380,4,FALSE)),"一致","")</f>
        <v>一致</v>
      </c>
      <c r="AN1069" s="9" t="s">
        <v>2422</v>
      </c>
      <c r="AO1069" s="3" t="str">
        <f>IF(ISERROR(VLOOKUP($AN1069,技まとめ!$A$1:$F$380,6,FALSE)),"－",VLOOKUP($AN1069,技まとめ!$A$1:$F$380,6,FALSE))</f>
        <v>－</v>
      </c>
      <c r="AP1069" s="3">
        <f>IF(ISERROR(VLOOKUP($AN1069,技まとめ!$A$1:$F$380,3,FALSE)),"－",VLOOKUP($AN1069,技まとめ!$A$1:$F$380,3,FALSE))</f>
        <v>0</v>
      </c>
      <c r="AQ1069" s="3">
        <f>IF(ISERROR(VLOOKUP($AN1069,技まとめ!$A$1:$F$380,5,FALSE)),"－",VLOOKUP($AN1069,技まとめ!$A$1:$F$380,5,FALSE))</f>
        <v>0</v>
      </c>
      <c r="AR1069" s="3" t="str">
        <f>IF($E1069=IF(ISERROR(VLOOKUP($AN1069,技まとめ!$A$1:$F$380,4,FALSE)),"－",VLOOKUP($AN1069,技まとめ!$A$1:$F$380,4,FALSE)),"一致","")</f>
        <v/>
      </c>
      <c r="AS1069" s="9" t="s">
        <v>138</v>
      </c>
      <c r="AT1069" s="3" t="str">
        <f>IF(ISERROR(VLOOKUP($AS1069,技まとめ!$A$1:$F$380,6,FALSE)),"－",VLOOKUP($AS1069,技まとめ!$A$1:$F$380,6,FALSE))</f>
        <v>LS</v>
      </c>
      <c r="AU1069" s="3">
        <f>IF(ISERROR(VLOOKUP($AS1069,技まとめ!$A$1:$F$380,3,FALSE)),"－",VLOOKUP($AS1069,技まとめ!$A$1:$F$380,3,FALSE))</f>
        <v>131</v>
      </c>
      <c r="AV1069" s="3">
        <f>IF(ISERROR(VLOOKUP($AS1069,技まとめ!$A$1:$F$380,5,FALSE)),"－",VLOOKUP($AS1069,技まとめ!$A$1:$F$380,5,FALSE))</f>
        <v>76</v>
      </c>
      <c r="AW1069" s="3" t="str">
        <f>IF($E1069=IF(ISERROR(VLOOKUP($AS1069,技まとめ!$A$1:$F$380,4,FALSE)),"－",VLOOKUP($AS1069,技まとめ!$A$1:$F$380,4,FALSE)),"一致","")</f>
        <v>一致</v>
      </c>
      <c r="AX1069" s="12" t="str">
        <f t="shared" si="230"/>
        <v>ヒートタックルヘルファイアオフェンスプラスグランドファイア</v>
      </c>
      <c r="AY1069" s="12" t="str">
        <f t="shared" si="231"/>
        <v>ヒートタックルヘルファイアオフェンスプラスグランドファイア</v>
      </c>
      <c r="AZ1069" s="12" t="str">
        <f t="shared" si="232"/>
        <v>ヒートタックルヘルファイアオフェンスプラスグランドファイア</v>
      </c>
      <c r="BA1069" s="12" t="str">
        <f t="shared" si="233"/>
        <v>ヒートタックルヘルファイアオフェンスプラスグランドファイア</v>
      </c>
      <c r="BB1069" s="11" t="str">
        <f t="shared" si="234"/>
        <v>DRNS－LS</v>
      </c>
      <c r="BC1069" s="11" t="str">
        <f t="shared" si="235"/>
        <v>DRNS－LS</v>
      </c>
      <c r="BD1069" s="11" t="str">
        <f t="shared" si="236"/>
        <v>DRNS－LS</v>
      </c>
      <c r="BE1069" s="11" t="str">
        <f t="shared" si="237"/>
        <v>DRNS－LS</v>
      </c>
    </row>
    <row r="1070" spans="1:57" ht="11.25" hidden="1" customHeight="1">
      <c r="A1070" s="6">
        <v>1069</v>
      </c>
      <c r="B1070" s="7" t="s">
        <v>2532</v>
      </c>
      <c r="C1070" s="8" t="s">
        <v>2533</v>
      </c>
      <c r="D1070" s="7" t="s">
        <v>650</v>
      </c>
      <c r="E1070" s="7" t="s">
        <v>95</v>
      </c>
      <c r="F1070" s="7" t="s">
        <v>109</v>
      </c>
      <c r="G1070" s="9">
        <v>121</v>
      </c>
      <c r="H1070" s="9">
        <v>132</v>
      </c>
      <c r="I1070" s="9">
        <v>63</v>
      </c>
      <c r="J1070" s="9">
        <v>62</v>
      </c>
      <c r="K1070" s="9">
        <v>67</v>
      </c>
      <c r="L1070" s="9">
        <v>59</v>
      </c>
      <c r="M1070" s="9">
        <v>63</v>
      </c>
      <c r="N1070" s="9">
        <v>52</v>
      </c>
      <c r="O1070" s="9">
        <v>51</v>
      </c>
      <c r="P1070" s="9">
        <v>16</v>
      </c>
      <c r="Q1070" s="10">
        <v>113</v>
      </c>
      <c r="R1070" s="11">
        <v>15</v>
      </c>
      <c r="S1070" s="11">
        <v>1</v>
      </c>
      <c r="T1070" s="11">
        <v>109</v>
      </c>
      <c r="U1070" s="11">
        <v>113</v>
      </c>
      <c r="V1070" s="11">
        <v>1</v>
      </c>
      <c r="W1070" s="11">
        <v>101</v>
      </c>
      <c r="X1070" s="11">
        <f t="shared" si="224"/>
        <v>453</v>
      </c>
      <c r="Y1070" s="11">
        <f t="shared" si="225"/>
        <v>5030</v>
      </c>
      <c r="Z1070" s="11">
        <f t="shared" si="226"/>
        <v>1040</v>
      </c>
      <c r="AA1070" s="11">
        <f t="shared" si="227"/>
        <v>4330</v>
      </c>
      <c r="AB1070" s="11">
        <f t="shared" si="228"/>
        <v>4330</v>
      </c>
      <c r="AC1070" s="6">
        <f t="shared" si="229"/>
        <v>4940</v>
      </c>
      <c r="AD1070" s="9" t="s">
        <v>726</v>
      </c>
      <c r="AE1070" s="3" t="str">
        <f>IF(ISERROR(VLOOKUP($AD1070,技まとめ!$A$1:$F$380,6,FALSE)),"－",VLOOKUP($AD1070,技まとめ!$A$1:$F$380,6,FALSE))</f>
        <v>DR</v>
      </c>
      <c r="AF1070" s="3">
        <f>IF(ISERROR(VLOOKUP($AD1070,技まとめ!$A$1:$F$380,3,FALSE)),"－",VLOOKUP($AD1070,技まとめ!$A$1:$F$380,3,FALSE))</f>
        <v>60</v>
      </c>
      <c r="AG1070" s="3">
        <f>IF(ISERROR(VLOOKUP($AD1070,技まとめ!$A$1:$F$380,5,FALSE)),"－",VLOOKUP($AD1070,技まとめ!$A$1:$F$380,5,FALSE))</f>
        <v>39</v>
      </c>
      <c r="AH1070" s="3" t="str">
        <f>IF($E1070=IF(ISERROR(VLOOKUP($AD1070,技まとめ!$A$1:$F$380,4,FALSE)),"－",VLOOKUP($AD1070,技まとめ!$A$1:$F$380,4,FALSE)),"一致","")</f>
        <v/>
      </c>
      <c r="AI1070" s="9" t="s">
        <v>5020</v>
      </c>
      <c r="AJ1070" s="3" t="str">
        <f>IF(ISERROR(VLOOKUP($AI1070,技まとめ!$A$1:$F$380,6,FALSE)),"－",VLOOKUP($AI1070,技まとめ!$A$1:$F$380,6,FALSE))</f>
        <v>－</v>
      </c>
      <c r="AK1070" s="3">
        <f>IF(ISERROR(VLOOKUP($AI1070,技まとめ!$A$1:$F$380,3,FALSE)),"－",VLOOKUP($AI1070,技まとめ!$A$1:$F$380,3,FALSE))</f>
        <v>0</v>
      </c>
      <c r="AL1070" s="3">
        <f>IF(ISERROR(VLOOKUP($AI1070,技まとめ!$A$1:$F$380,5,FALSE)),"－",VLOOKUP($AI1070,技まとめ!$A$1:$F$380,5,FALSE))</f>
        <v>0</v>
      </c>
      <c r="AM1070" s="3" t="str">
        <f>IF($E1070=IF(ISERROR(VLOOKUP($AI1070,技まとめ!$A$1:$F$380,4,FALSE)),"－",VLOOKUP($AI1070,技まとめ!$A$1:$F$380,4,FALSE)),"一致","")</f>
        <v/>
      </c>
      <c r="AN1070" s="9" t="s">
        <v>382</v>
      </c>
      <c r="AO1070" s="3" t="str">
        <f>IF(ISERROR(VLOOKUP($AN1070,技まとめ!$A$1:$F$380,6,FALSE)),"－",VLOOKUP($AN1070,技まとめ!$A$1:$F$380,6,FALSE))</f>
        <v>LS</v>
      </c>
      <c r="AP1070" s="3">
        <f>IF(ISERROR(VLOOKUP($AN1070,技まとめ!$A$1:$F$380,3,FALSE)),"－",VLOOKUP($AN1070,技まとめ!$A$1:$F$380,3,FALSE))</f>
        <v>103</v>
      </c>
      <c r="AQ1070" s="3">
        <f>IF(ISERROR(VLOOKUP($AN1070,技まとめ!$A$1:$F$380,5,FALSE)),"－",VLOOKUP($AN1070,技まとめ!$A$1:$F$380,5,FALSE))</f>
        <v>66</v>
      </c>
      <c r="AR1070" s="3" t="str">
        <f>IF($E1070=IF(ISERROR(VLOOKUP($AN1070,技まとめ!$A$1:$F$380,4,FALSE)),"－",VLOOKUP($AN1070,技まとめ!$A$1:$F$380,4,FALSE)),"一致","")</f>
        <v/>
      </c>
      <c r="AS1070" s="9" t="s">
        <v>2136</v>
      </c>
      <c r="AT1070" s="3" t="str">
        <f>IF(ISERROR(VLOOKUP($AS1070,技まとめ!$A$1:$F$380,6,FALSE)),"－",VLOOKUP($AS1070,技まとめ!$A$1:$F$380,6,FALSE))</f>
        <v>BL</v>
      </c>
      <c r="AU1070" s="3">
        <f>IF(ISERROR(VLOOKUP($AS1070,技まとめ!$A$1:$F$380,3,FALSE)),"－",VLOOKUP($AS1070,技まとめ!$A$1:$F$380,3,FALSE))</f>
        <v>90</v>
      </c>
      <c r="AV1070" s="3">
        <f>IF(ISERROR(VLOOKUP($AS1070,技まとめ!$A$1:$F$380,5,FALSE)),"－",VLOOKUP($AS1070,技まとめ!$A$1:$F$380,5,FALSE))</f>
        <v>53</v>
      </c>
      <c r="AW1070" s="3" t="str">
        <f>IF($E1070=IF(ISERROR(VLOOKUP($AS1070,技まとめ!$A$1:$F$380,4,FALSE)),"－",VLOOKUP($AS1070,技まとめ!$A$1:$F$380,4,FALSE)),"一致","")</f>
        <v/>
      </c>
      <c r="AX1070" s="12" t="str">
        <f t="shared" si="230"/>
        <v>プリマドンナおいろけＵＰ！グングニルイグナイトスティール</v>
      </c>
      <c r="AY1070" s="12" t="str">
        <f t="shared" si="231"/>
        <v>プリマドンナおいろけＵＰ！グングニルイグナイトスティール</v>
      </c>
      <c r="AZ1070" s="12" t="str">
        <f t="shared" si="232"/>
        <v>プリマドンナおいろけＵＰ！グングニルイグナイトスティール</v>
      </c>
      <c r="BA1070" s="12" t="str">
        <f t="shared" si="233"/>
        <v>プリマドンナおいろけＵＰ！グングニルイグナイトスティール</v>
      </c>
      <c r="BB1070" s="11" t="str">
        <f t="shared" si="234"/>
        <v>DR－LSBL</v>
      </c>
      <c r="BC1070" s="11" t="str">
        <f t="shared" si="235"/>
        <v>DR－LSBL</v>
      </c>
      <c r="BD1070" s="11" t="str">
        <f t="shared" si="236"/>
        <v>DR－LSBL</v>
      </c>
      <c r="BE1070" s="11" t="str">
        <f t="shared" si="237"/>
        <v>DR－LSBL</v>
      </c>
    </row>
    <row r="1071" spans="1:57" ht="11.25" customHeight="1">
      <c r="A1071" s="6">
        <v>1070</v>
      </c>
      <c r="B1071" s="7" t="s">
        <v>2534</v>
      </c>
      <c r="C1071" s="8" t="s">
        <v>2535</v>
      </c>
      <c r="D1071" s="7" t="s">
        <v>72</v>
      </c>
      <c r="E1071" s="7" t="s">
        <v>102</v>
      </c>
      <c r="F1071" s="7" t="s">
        <v>128</v>
      </c>
      <c r="G1071" s="9">
        <v>125</v>
      </c>
      <c r="H1071" s="9">
        <v>110</v>
      </c>
      <c r="I1071" s="9">
        <v>52</v>
      </c>
      <c r="J1071" s="9">
        <v>77</v>
      </c>
      <c r="K1071" s="9">
        <v>59</v>
      </c>
      <c r="L1071" s="9">
        <v>52</v>
      </c>
      <c r="M1071" s="9">
        <v>62</v>
      </c>
      <c r="N1071" s="9">
        <v>54</v>
      </c>
      <c r="O1071" s="9">
        <v>69</v>
      </c>
      <c r="P1071" s="9">
        <v>22</v>
      </c>
      <c r="Q1071" s="10">
        <v>102</v>
      </c>
      <c r="R1071" s="11">
        <v>30</v>
      </c>
      <c r="S1071" s="11">
        <v>1</v>
      </c>
      <c r="T1071" s="11">
        <v>102</v>
      </c>
      <c r="U1071" s="11">
        <v>112</v>
      </c>
      <c r="V1071" s="11">
        <v>1</v>
      </c>
      <c r="W1071" s="11">
        <v>119</v>
      </c>
      <c r="X1071" s="11">
        <f t="shared" si="224"/>
        <v>467</v>
      </c>
      <c r="Y1071" s="11">
        <f t="shared" si="225"/>
        <v>4680</v>
      </c>
      <c r="Z1071" s="11">
        <f t="shared" si="226"/>
        <v>1655</v>
      </c>
      <c r="AA1071" s="11">
        <f t="shared" si="227"/>
        <v>4175</v>
      </c>
      <c r="AB1071" s="11">
        <f t="shared" si="228"/>
        <v>4175</v>
      </c>
      <c r="AC1071" s="6">
        <f t="shared" si="229"/>
        <v>4825</v>
      </c>
      <c r="AD1071" s="9" t="s">
        <v>5007</v>
      </c>
      <c r="AE1071" s="3" t="str">
        <f>IF(ISERROR(VLOOKUP($AD1071,技まとめ!$A$1:$F$380,6,FALSE)),"－",VLOOKUP($AD1071,技まとめ!$A$1:$F$380,6,FALSE))</f>
        <v>－</v>
      </c>
      <c r="AF1071" s="3">
        <f>IF(ISERROR(VLOOKUP($AD1071,技まとめ!$A$1:$F$380,3,FALSE)),"－",VLOOKUP($AD1071,技まとめ!$A$1:$F$380,3,FALSE))</f>
        <v>0</v>
      </c>
      <c r="AG1071" s="3">
        <f>IF(ISERROR(VLOOKUP($AD1071,技まとめ!$A$1:$F$380,5,FALSE)),"－",VLOOKUP($AD1071,技まとめ!$A$1:$F$380,5,FALSE))</f>
        <v>0</v>
      </c>
      <c r="AH1071" s="3" t="str">
        <f>IF($E1071=IF(ISERROR(VLOOKUP($AD1071,技まとめ!$A$1:$F$380,4,FALSE)),"－",VLOOKUP($AD1071,技まとめ!$A$1:$F$380,4,FALSE)),"一致","")</f>
        <v/>
      </c>
      <c r="AI1071" s="9" t="s">
        <v>326</v>
      </c>
      <c r="AJ1071" s="3" t="str">
        <f>IF(ISERROR(VLOOKUP($AI1071,技まとめ!$A$1:$F$380,6,FALSE)),"－",VLOOKUP($AI1071,技まとめ!$A$1:$F$380,6,FALSE))</f>
        <v>BL</v>
      </c>
      <c r="AK1071" s="3">
        <f>IF(ISERROR(VLOOKUP($AI1071,技まとめ!$A$1:$F$380,3,FALSE)),"－",VLOOKUP($AI1071,技まとめ!$A$1:$F$380,3,FALSE))</f>
        <v>56</v>
      </c>
      <c r="AL1071" s="3">
        <f>IF(ISERROR(VLOOKUP($AI1071,技まとめ!$A$1:$F$380,5,FALSE)),"－",VLOOKUP($AI1071,技まとめ!$A$1:$F$380,5,FALSE))</f>
        <v>39</v>
      </c>
      <c r="AM1071" s="3" t="str">
        <f>IF($E1071=IF(ISERROR(VLOOKUP($AI1071,技まとめ!$A$1:$F$380,4,FALSE)),"－",VLOOKUP($AI1071,技まとめ!$A$1:$F$380,4,FALSE)),"一致","")</f>
        <v/>
      </c>
      <c r="AN1071" s="9" t="s">
        <v>296</v>
      </c>
      <c r="AO1071" s="3" t="str">
        <f>IF(ISERROR(VLOOKUP($AN1071,技まとめ!$A$1:$F$380,6,FALSE)),"－",VLOOKUP($AN1071,技まとめ!$A$1:$F$380,6,FALSE))</f>
        <v>LS</v>
      </c>
      <c r="AP1071" s="3">
        <f>IF(ISERROR(VLOOKUP($AN1071,技まとめ!$A$1:$F$380,3,FALSE)),"－",VLOOKUP($AN1071,技まとめ!$A$1:$F$380,3,FALSE))</f>
        <v>96</v>
      </c>
      <c r="AQ1071" s="3">
        <f>IF(ISERROR(VLOOKUP($AN1071,技まとめ!$A$1:$F$380,5,FALSE)),"－",VLOOKUP($AN1071,技まとめ!$A$1:$F$380,5,FALSE))</f>
        <v>62</v>
      </c>
      <c r="AR1071" s="3" t="str">
        <f>IF($E1071=IF(ISERROR(VLOOKUP($AN1071,技まとめ!$A$1:$F$380,4,FALSE)),"－",VLOOKUP($AN1071,技まとめ!$A$1:$F$380,4,FALSE)),"一致","")</f>
        <v>一致</v>
      </c>
      <c r="AS1071" s="9" t="s">
        <v>864</v>
      </c>
      <c r="AT1071" s="3" t="str">
        <f>IF(ISERROR(VLOOKUP($AS1071,技まとめ!$A$1:$F$380,6,FALSE)),"－",VLOOKUP($AS1071,技まとめ!$A$1:$F$380,6,FALSE))</f>
        <v>BS</v>
      </c>
      <c r="AU1071" s="3">
        <f>IF(ISERROR(VLOOKUP($AS1071,技まとめ!$A$1:$F$380,3,FALSE)),"－",VLOOKUP($AS1071,技まとめ!$A$1:$F$380,3,FALSE))</f>
        <v>94</v>
      </c>
      <c r="AV1071" s="3">
        <f>IF(ISERROR(VLOOKUP($AS1071,技まとめ!$A$1:$F$380,5,FALSE)),"－",VLOOKUP($AS1071,技まとめ!$A$1:$F$380,5,FALSE))</f>
        <v>52</v>
      </c>
      <c r="AW1071" s="3" t="str">
        <f>IF($E1071=IF(ISERROR(VLOOKUP($AS1071,技まとめ!$A$1:$F$380,4,FALSE)),"－",VLOOKUP($AS1071,技まとめ!$A$1:$F$380,4,FALSE)),"一致","")</f>
        <v>一致</v>
      </c>
      <c r="AX1071" s="12" t="str">
        <f t="shared" si="230"/>
        <v>ちょうわざ！パワーチャージほのおのかざみどりアトミックフレア</v>
      </c>
      <c r="AY1071" s="12" t="str">
        <f t="shared" si="231"/>
        <v>ちょうわざ！パワーチャージほのおのかざみどりアトミックフレア</v>
      </c>
      <c r="AZ1071" s="12" t="str">
        <f t="shared" si="232"/>
        <v>ちょうわざ！パワーチャージほのおのかざみどりアトミックフレア</v>
      </c>
      <c r="BA1071" s="12" t="str">
        <f t="shared" si="233"/>
        <v>ちょうわざ！パワーチャージほのおのかざみどりアトミックフレア</v>
      </c>
      <c r="BB1071" s="11" t="str">
        <f t="shared" si="234"/>
        <v>－BLLSBS</v>
      </c>
      <c r="BC1071" s="11" t="str">
        <f t="shared" si="235"/>
        <v>－BLLSBS</v>
      </c>
      <c r="BD1071" s="11" t="str">
        <f t="shared" si="236"/>
        <v>－BLLSBS</v>
      </c>
      <c r="BE1071" s="11" t="str">
        <f t="shared" si="237"/>
        <v>－BLLSBS</v>
      </c>
    </row>
    <row r="1072" spans="1:57" ht="11.25" hidden="1" customHeight="1">
      <c r="A1072" s="6">
        <v>1071</v>
      </c>
      <c r="B1072" s="7" t="s">
        <v>2536</v>
      </c>
      <c r="C1072" s="8" t="s">
        <v>2537</v>
      </c>
      <c r="D1072" s="7" t="s">
        <v>72</v>
      </c>
      <c r="E1072" s="7" t="s">
        <v>95</v>
      </c>
      <c r="F1072" s="7" t="s">
        <v>128</v>
      </c>
      <c r="G1072" s="9">
        <v>123</v>
      </c>
      <c r="H1072" s="9">
        <v>118</v>
      </c>
      <c r="I1072" s="9">
        <v>63</v>
      </c>
      <c r="J1072" s="9">
        <v>60</v>
      </c>
      <c r="K1072" s="9">
        <v>61</v>
      </c>
      <c r="L1072" s="9">
        <v>59</v>
      </c>
      <c r="M1072" s="9">
        <v>61</v>
      </c>
      <c r="N1072" s="9">
        <v>67</v>
      </c>
      <c r="O1072" s="9">
        <v>60</v>
      </c>
      <c r="P1072" s="11">
        <v>11</v>
      </c>
      <c r="Q1072" s="10">
        <v>113</v>
      </c>
      <c r="R1072" s="11">
        <v>6</v>
      </c>
      <c r="S1072" s="11">
        <v>1</v>
      </c>
      <c r="T1072" s="11">
        <v>109</v>
      </c>
      <c r="U1072" s="11">
        <v>111</v>
      </c>
      <c r="V1072" s="11">
        <v>1</v>
      </c>
      <c r="W1072" s="11">
        <v>110</v>
      </c>
      <c r="X1072" s="11">
        <f t="shared" si="224"/>
        <v>451</v>
      </c>
      <c r="Y1072" s="11">
        <f t="shared" si="225"/>
        <v>5075</v>
      </c>
      <c r="Z1072" s="11">
        <f t="shared" si="226"/>
        <v>770</v>
      </c>
      <c r="AA1072" s="11">
        <f t="shared" si="227"/>
        <v>4375</v>
      </c>
      <c r="AB1072" s="11">
        <f t="shared" si="228"/>
        <v>4375</v>
      </c>
      <c r="AC1072" s="6">
        <f t="shared" si="229"/>
        <v>4940</v>
      </c>
      <c r="AD1072" s="9" t="s">
        <v>207</v>
      </c>
      <c r="AE1072" s="3" t="str">
        <f>IF(ISERROR(VLOOKUP($AD1072,技まとめ!$A$1:$F$380,6,FALSE)),"－",VLOOKUP($AD1072,技まとめ!$A$1:$F$380,6,FALSE))</f>
        <v>NS</v>
      </c>
      <c r="AF1072" s="3">
        <f>IF(ISERROR(VLOOKUP($AD1072,技まとめ!$A$1:$F$380,3,FALSE)),"－",VLOOKUP($AD1072,技まとめ!$A$1:$F$380,3,FALSE))</f>
        <v>103</v>
      </c>
      <c r="AG1072" s="3">
        <f>IF(ISERROR(VLOOKUP($AD1072,技まとめ!$A$1:$F$380,5,FALSE)),"－",VLOOKUP($AD1072,技まとめ!$A$1:$F$380,5,FALSE))</f>
        <v>55</v>
      </c>
      <c r="AH1072" s="3" t="str">
        <f>IF($E1072=IF(ISERROR(VLOOKUP($AD1072,技まとめ!$A$1:$F$380,4,FALSE)),"－",VLOOKUP($AD1072,技まとめ!$A$1:$F$380,4,FALSE)),"一致","")</f>
        <v/>
      </c>
      <c r="AI1072" s="9" t="s">
        <v>1334</v>
      </c>
      <c r="AJ1072" s="3" t="str">
        <f>IF(ISERROR(VLOOKUP($AI1072,技まとめ!$A$1:$F$380,6,FALSE)),"－",VLOOKUP($AI1072,技まとめ!$A$1:$F$380,6,FALSE))</f>
        <v>DR</v>
      </c>
      <c r="AK1072" s="3">
        <f>IF(ISERROR(VLOOKUP($AI1072,技まとめ!$A$1:$F$380,3,FALSE)),"－",VLOOKUP($AI1072,技まとめ!$A$1:$F$380,3,FALSE))</f>
        <v>90</v>
      </c>
      <c r="AL1072" s="3">
        <f>IF(ISERROR(VLOOKUP($AI1072,技まとめ!$A$1:$F$380,5,FALSE)),"－",VLOOKUP($AI1072,技まとめ!$A$1:$F$380,5,FALSE))</f>
        <v>53</v>
      </c>
      <c r="AM1072" s="3" t="str">
        <f>IF($E1072=IF(ISERROR(VLOOKUP($AI1072,技まとめ!$A$1:$F$380,4,FALSE)),"－",VLOOKUP($AI1072,技まとめ!$A$1:$F$380,4,FALSE)),"一致","")</f>
        <v/>
      </c>
      <c r="AN1072" s="9" t="s">
        <v>864</v>
      </c>
      <c r="AO1072" s="3" t="str">
        <f>IF(ISERROR(VLOOKUP($AN1072,技まとめ!$A$1:$F$380,6,FALSE)),"－",VLOOKUP($AN1072,技まとめ!$A$1:$F$380,6,FALSE))</f>
        <v>BS</v>
      </c>
      <c r="AP1072" s="3">
        <f>IF(ISERROR(VLOOKUP($AN1072,技まとめ!$A$1:$F$380,3,FALSE)),"－",VLOOKUP($AN1072,技まとめ!$A$1:$F$380,3,FALSE))</f>
        <v>94</v>
      </c>
      <c r="AQ1072" s="3">
        <f>IF(ISERROR(VLOOKUP($AN1072,技まとめ!$A$1:$F$380,5,FALSE)),"－",VLOOKUP($AN1072,技まとめ!$A$1:$F$380,5,FALSE))</f>
        <v>52</v>
      </c>
      <c r="AR1072" s="3" t="str">
        <f>IF($E1072=IF(ISERROR(VLOOKUP($AN1072,技まとめ!$A$1:$F$380,4,FALSE)),"－",VLOOKUP($AN1072,技まとめ!$A$1:$F$380,4,FALSE)),"一致","")</f>
        <v/>
      </c>
      <c r="AS1072" s="9" t="s">
        <v>516</v>
      </c>
      <c r="AT1072" s="3" t="str">
        <f>IF(ISERROR(VLOOKUP($AS1072,技まとめ!$A$1:$F$380,6,FALSE)),"－",VLOOKUP($AS1072,技まとめ!$A$1:$F$380,6,FALSE))</f>
        <v>－</v>
      </c>
      <c r="AU1072" s="3">
        <f>IF(ISERROR(VLOOKUP($AS1072,技まとめ!$A$1:$F$380,3,FALSE)),"－",VLOOKUP($AS1072,技まとめ!$A$1:$F$380,3,FALSE))</f>
        <v>0</v>
      </c>
      <c r="AV1072" s="3">
        <f>IF(ISERROR(VLOOKUP($AS1072,技まとめ!$A$1:$F$380,5,FALSE)),"－",VLOOKUP($AS1072,技まとめ!$A$1:$F$380,5,FALSE))</f>
        <v>0</v>
      </c>
      <c r="AW1072" s="3" t="str">
        <f>IF($E1072=IF(ISERROR(VLOOKUP($AS1072,技まとめ!$A$1:$F$380,4,FALSE)),"－",VLOOKUP($AS1072,技まとめ!$A$1:$F$380,4,FALSE)),"一致","")</f>
        <v/>
      </c>
      <c r="AX1072" s="12" t="str">
        <f t="shared" si="230"/>
        <v>ツインブーストＦフレイムベールアトミックフレアスピードプラス</v>
      </c>
      <c r="AY1072" s="12" t="str">
        <f t="shared" si="231"/>
        <v>ツインブーストＦフレイムベールアトミックフレアスピードプラス</v>
      </c>
      <c r="AZ1072" s="12" t="str">
        <f t="shared" si="232"/>
        <v>ツインブーストＦフレイムベールアトミックフレアスピードプラス</v>
      </c>
      <c r="BA1072" s="12" t="str">
        <f t="shared" si="233"/>
        <v>ツインブーストＦフレイムベールアトミックフレアスピードプラス</v>
      </c>
      <c r="BB1072" s="11" t="str">
        <f t="shared" si="234"/>
        <v>NSDRBS－</v>
      </c>
      <c r="BC1072" s="11" t="str">
        <f t="shared" si="235"/>
        <v>NSDRBS－</v>
      </c>
      <c r="BD1072" s="11" t="str">
        <f t="shared" si="236"/>
        <v>NSDRBS－</v>
      </c>
      <c r="BE1072" s="11" t="str">
        <f t="shared" si="237"/>
        <v>NSDRBS－</v>
      </c>
    </row>
    <row r="1073" spans="1:57" ht="11.25" hidden="1" customHeight="1">
      <c r="A1073" s="6">
        <v>1072</v>
      </c>
      <c r="B1073" s="7" t="s">
        <v>2538</v>
      </c>
      <c r="C1073" s="8" t="s">
        <v>2539</v>
      </c>
      <c r="D1073" s="7" t="s">
        <v>72</v>
      </c>
      <c r="E1073" s="7" t="s">
        <v>73</v>
      </c>
      <c r="F1073" s="7" t="s">
        <v>74</v>
      </c>
      <c r="G1073" s="9">
        <v>105</v>
      </c>
      <c r="H1073" s="9">
        <v>124</v>
      </c>
      <c r="I1073" s="9">
        <v>61</v>
      </c>
      <c r="J1073" s="9">
        <v>60</v>
      </c>
      <c r="K1073" s="9">
        <v>53</v>
      </c>
      <c r="L1073" s="9">
        <v>71</v>
      </c>
      <c r="M1073" s="9">
        <v>60</v>
      </c>
      <c r="N1073" s="9">
        <v>52</v>
      </c>
      <c r="O1073" s="9">
        <v>52</v>
      </c>
      <c r="P1073" s="9">
        <v>32</v>
      </c>
      <c r="Q1073" s="10">
        <v>111</v>
      </c>
      <c r="R1073" s="11">
        <v>15</v>
      </c>
      <c r="S1073" s="11">
        <v>1</v>
      </c>
      <c r="T1073" s="11">
        <v>121</v>
      </c>
      <c r="U1073" s="11">
        <v>110</v>
      </c>
      <c r="V1073" s="11">
        <v>1</v>
      </c>
      <c r="W1073" s="11">
        <v>102</v>
      </c>
      <c r="X1073" s="11">
        <f t="shared" si="224"/>
        <v>461</v>
      </c>
      <c r="Y1073" s="11">
        <f t="shared" si="225"/>
        <v>4955</v>
      </c>
      <c r="Z1073" s="11">
        <f t="shared" si="226"/>
        <v>1045</v>
      </c>
      <c r="AA1073" s="11">
        <f t="shared" si="227"/>
        <v>4755</v>
      </c>
      <c r="AB1073" s="11">
        <f t="shared" si="228"/>
        <v>4755</v>
      </c>
      <c r="AC1073" s="6">
        <f t="shared" si="229"/>
        <v>5425</v>
      </c>
      <c r="AD1073" s="9" t="s">
        <v>1675</v>
      </c>
      <c r="AE1073" s="3" t="str">
        <f>IF(ISERROR(VLOOKUP($AD1073,技まとめ!$A$1:$F$380,6,FALSE)),"－",VLOOKUP($AD1073,技まとめ!$A$1:$F$380,6,FALSE))</f>
        <v>CA</v>
      </c>
      <c r="AF1073" s="3">
        <f>IF(ISERROR(VLOOKUP($AD1073,技まとめ!$A$1:$F$380,3,FALSE)),"－",VLOOKUP($AD1073,技まとめ!$A$1:$F$380,3,FALSE))</f>
        <v>90</v>
      </c>
      <c r="AG1073" s="3">
        <f>IF(ISERROR(VLOOKUP($AD1073,技まとめ!$A$1:$F$380,5,FALSE)),"－",VLOOKUP($AD1073,技まとめ!$A$1:$F$380,5,FALSE))</f>
        <v>50</v>
      </c>
      <c r="AH1073" s="3" t="str">
        <f>IF($E1073=IF(ISERROR(VLOOKUP($AD1073,技まとめ!$A$1:$F$380,4,FALSE)),"－",VLOOKUP($AD1073,技まとめ!$A$1:$F$380,4,FALSE)),"一致","")</f>
        <v/>
      </c>
      <c r="AI1073" s="9" t="s">
        <v>5016</v>
      </c>
      <c r="AJ1073" s="3" t="str">
        <f>IF(ISERROR(VLOOKUP($AI1073,技まとめ!$A$1:$F$380,6,FALSE)),"－",VLOOKUP($AI1073,技まとめ!$A$1:$F$380,6,FALSE))</f>
        <v>－</v>
      </c>
      <c r="AK1073" s="3">
        <f>IF(ISERROR(VLOOKUP($AI1073,技まとめ!$A$1:$F$380,3,FALSE)),"－",VLOOKUP($AI1073,技まとめ!$A$1:$F$380,3,FALSE))</f>
        <v>0</v>
      </c>
      <c r="AL1073" s="3">
        <f>IF(ISERROR(VLOOKUP($AI1073,技まとめ!$A$1:$F$380,5,FALSE)),"－",VLOOKUP($AI1073,技まとめ!$A$1:$F$380,5,FALSE))</f>
        <v>0</v>
      </c>
      <c r="AM1073" s="3" t="str">
        <f>IF($E1073=IF(ISERROR(VLOOKUP($AI1073,技まとめ!$A$1:$F$380,4,FALSE)),"－",VLOOKUP($AI1073,技まとめ!$A$1:$F$380,4,FALSE)),"一致","")</f>
        <v/>
      </c>
      <c r="AN1073" s="9" t="s">
        <v>988</v>
      </c>
      <c r="AO1073" s="3" t="str">
        <f>IF(ISERROR(VLOOKUP($AN1073,技まとめ!$A$1:$F$380,6,FALSE)),"－",VLOOKUP($AN1073,技まとめ!$A$1:$F$380,6,FALSE))</f>
        <v>CA</v>
      </c>
      <c r="AP1073" s="3">
        <f>IF(ISERROR(VLOOKUP($AN1073,技まとめ!$A$1:$F$380,3,FALSE)),"－",VLOOKUP($AN1073,技まとめ!$A$1:$F$380,3,FALSE))</f>
        <v>65</v>
      </c>
      <c r="AQ1073" s="3">
        <f>IF(ISERROR(VLOOKUP($AN1073,技まとめ!$A$1:$F$380,5,FALSE)),"－",VLOOKUP($AN1073,技まとめ!$A$1:$F$380,5,FALSE))</f>
        <v>40</v>
      </c>
      <c r="AR1073" s="3" t="str">
        <f>IF($E1073=IF(ISERROR(VLOOKUP($AN1073,技まとめ!$A$1:$F$380,4,FALSE)),"－",VLOOKUP($AN1073,技まとめ!$A$1:$F$380,4,FALSE)),"一致","")</f>
        <v/>
      </c>
      <c r="AS1073" s="9" t="s">
        <v>1429</v>
      </c>
      <c r="AT1073" s="3" t="str">
        <f>IF(ISERROR(VLOOKUP($AS1073,技まとめ!$A$1:$F$380,6,FALSE)),"－",VLOOKUP($AS1073,技まとめ!$A$1:$F$380,6,FALSE))</f>
        <v>BL</v>
      </c>
      <c r="AU1073" s="3">
        <f>IF(ISERROR(VLOOKUP($AS1073,技まとめ!$A$1:$F$380,3,FALSE)),"－",VLOOKUP($AS1073,技まとめ!$A$1:$F$380,3,FALSE))</f>
        <v>90</v>
      </c>
      <c r="AV1073" s="3">
        <f>IF(ISERROR(VLOOKUP($AS1073,技まとめ!$A$1:$F$380,5,FALSE)),"－",VLOOKUP($AS1073,技まとめ!$A$1:$F$380,5,FALSE))</f>
        <v>53</v>
      </c>
      <c r="AW1073" s="3" t="str">
        <f>IF($E1073=IF(ISERROR(VLOOKUP($AS1073,技まとめ!$A$1:$F$380,4,FALSE)),"－",VLOOKUP($AS1073,技まとめ!$A$1:$F$380,4,FALSE)),"一致","")</f>
        <v/>
      </c>
      <c r="AX1073" s="12" t="str">
        <f t="shared" si="230"/>
        <v>アイスブロックラッキー！ワームホールフローズンスティール</v>
      </c>
      <c r="AY1073" s="12" t="str">
        <f t="shared" si="231"/>
        <v>アイスブロックラッキー！ワームホールフローズンスティール</v>
      </c>
      <c r="AZ1073" s="12" t="str">
        <f t="shared" si="232"/>
        <v>アイスブロックラッキー！ワームホールフローズンスティール</v>
      </c>
      <c r="BA1073" s="12" t="str">
        <f t="shared" si="233"/>
        <v>アイスブロックラッキー！ワームホールフローズンスティール</v>
      </c>
      <c r="BB1073" s="11" t="str">
        <f t="shared" si="234"/>
        <v>CA－CABL</v>
      </c>
      <c r="BC1073" s="11" t="str">
        <f t="shared" si="235"/>
        <v>CA－CABL</v>
      </c>
      <c r="BD1073" s="11" t="str">
        <f t="shared" si="236"/>
        <v>CA－CABL</v>
      </c>
      <c r="BE1073" s="11" t="str">
        <f t="shared" si="237"/>
        <v>CA－CABL</v>
      </c>
    </row>
    <row r="1074" spans="1:57" ht="11.25" hidden="1" customHeight="1">
      <c r="A1074" s="6">
        <v>1073</v>
      </c>
      <c r="B1074" s="7" t="s">
        <v>2540</v>
      </c>
      <c r="C1074" s="8" t="s">
        <v>2541</v>
      </c>
      <c r="D1074" s="7" t="s">
        <v>72</v>
      </c>
      <c r="E1074" s="7" t="s">
        <v>81</v>
      </c>
      <c r="F1074" s="7" t="s">
        <v>82</v>
      </c>
      <c r="G1074" s="9">
        <v>108</v>
      </c>
      <c r="H1074" s="9">
        <v>112</v>
      </c>
      <c r="I1074" s="9">
        <v>64</v>
      </c>
      <c r="J1074" s="9">
        <v>67</v>
      </c>
      <c r="K1074" s="9">
        <v>56</v>
      </c>
      <c r="L1074" s="9">
        <v>64</v>
      </c>
      <c r="M1074" s="9">
        <v>62</v>
      </c>
      <c r="N1074" s="9">
        <v>52</v>
      </c>
      <c r="O1074" s="9">
        <v>60</v>
      </c>
      <c r="P1074" s="9">
        <v>19</v>
      </c>
      <c r="Q1074" s="10">
        <v>114</v>
      </c>
      <c r="R1074" s="11">
        <v>12</v>
      </c>
      <c r="S1074" s="11">
        <v>1</v>
      </c>
      <c r="T1074" s="11">
        <v>114</v>
      </c>
      <c r="U1074" s="11">
        <v>112</v>
      </c>
      <c r="V1074" s="11">
        <v>1</v>
      </c>
      <c r="W1074" s="11">
        <v>110</v>
      </c>
      <c r="X1074" s="11">
        <f t="shared" si="224"/>
        <v>464</v>
      </c>
      <c r="Y1074" s="11">
        <f t="shared" si="225"/>
        <v>5115</v>
      </c>
      <c r="Z1074" s="11">
        <f t="shared" si="226"/>
        <v>980</v>
      </c>
      <c r="AA1074" s="11">
        <f t="shared" si="227"/>
        <v>4550</v>
      </c>
      <c r="AB1074" s="11">
        <f t="shared" si="228"/>
        <v>4550</v>
      </c>
      <c r="AC1074" s="6">
        <f t="shared" si="229"/>
        <v>5170</v>
      </c>
      <c r="AD1074" s="9" t="s">
        <v>5019</v>
      </c>
      <c r="AE1074" s="3" t="str">
        <f>IF(ISERROR(VLOOKUP($AD1074,技まとめ!$A$1:$F$380,6,FALSE)),"－",VLOOKUP($AD1074,技まとめ!$A$1:$F$380,6,FALSE))</f>
        <v>－</v>
      </c>
      <c r="AF1074" s="3">
        <f>IF(ISERROR(VLOOKUP($AD1074,技まとめ!$A$1:$F$380,3,FALSE)),"－",VLOOKUP($AD1074,技まとめ!$A$1:$F$380,3,FALSE))</f>
        <v>0</v>
      </c>
      <c r="AG1074" s="3">
        <f>IF(ISERROR(VLOOKUP($AD1074,技まとめ!$A$1:$F$380,5,FALSE)),"－",VLOOKUP($AD1074,技まとめ!$A$1:$F$380,5,FALSE))</f>
        <v>0</v>
      </c>
      <c r="AH1074" s="3" t="str">
        <f>IF($E1074=IF(ISERROR(VLOOKUP($AD1074,技まとめ!$A$1:$F$380,4,FALSE)),"－",VLOOKUP($AD1074,技まとめ!$A$1:$F$380,4,FALSE)),"一致","")</f>
        <v/>
      </c>
      <c r="AI1074" s="9" t="s">
        <v>1429</v>
      </c>
      <c r="AJ1074" s="3" t="str">
        <f>IF(ISERROR(VLOOKUP($AI1074,技まとめ!$A$1:$F$380,6,FALSE)),"－",VLOOKUP($AI1074,技まとめ!$A$1:$F$380,6,FALSE))</f>
        <v>BL</v>
      </c>
      <c r="AK1074" s="3">
        <f>IF(ISERROR(VLOOKUP($AI1074,技まとめ!$A$1:$F$380,3,FALSE)),"－",VLOOKUP($AI1074,技まとめ!$A$1:$F$380,3,FALSE))</f>
        <v>90</v>
      </c>
      <c r="AL1074" s="3">
        <f>IF(ISERROR(VLOOKUP($AI1074,技まとめ!$A$1:$F$380,5,FALSE)),"－",VLOOKUP($AI1074,技まとめ!$A$1:$F$380,5,FALSE))</f>
        <v>53</v>
      </c>
      <c r="AM1074" s="3" t="str">
        <f>IF($E1074=IF(ISERROR(VLOOKUP($AI1074,技まとめ!$A$1:$F$380,4,FALSE)),"－",VLOOKUP($AI1074,技まとめ!$A$1:$F$380,4,FALSE)),"一致","")</f>
        <v>一致</v>
      </c>
      <c r="AN1074" s="9" t="s">
        <v>1357</v>
      </c>
      <c r="AO1074" s="3" t="str">
        <f>IF(ISERROR(VLOOKUP($AN1074,技まとめ!$A$1:$F$380,6,FALSE)),"－",VLOOKUP($AN1074,技まとめ!$A$1:$F$380,6,FALSE))</f>
        <v>SC</v>
      </c>
      <c r="AP1074" s="3">
        <f>IF(ISERROR(VLOOKUP($AN1074,技まとめ!$A$1:$F$380,3,FALSE)),"－",VLOOKUP($AN1074,技まとめ!$A$1:$F$380,3,FALSE))</f>
        <v>94</v>
      </c>
      <c r="AQ1074" s="3">
        <f>IF(ISERROR(VLOOKUP($AN1074,技まとめ!$A$1:$F$380,5,FALSE)),"－",VLOOKUP($AN1074,技まとめ!$A$1:$F$380,5,FALSE))</f>
        <v>52</v>
      </c>
      <c r="AR1074" s="3" t="str">
        <f>IF($E1074=IF(ISERROR(VLOOKUP($AN1074,技まとめ!$A$1:$F$380,4,FALSE)),"－",VLOOKUP($AN1074,技まとめ!$A$1:$F$380,4,FALSE)),"一致","")</f>
        <v>一致</v>
      </c>
      <c r="AS1074" s="9" t="s">
        <v>644</v>
      </c>
      <c r="AT1074" s="3" t="str">
        <f>IF(ISERROR(VLOOKUP($AS1074,技まとめ!$A$1:$F$380,6,FALSE)),"－",VLOOKUP($AS1074,技まとめ!$A$1:$F$380,6,FALSE))</f>
        <v>－</v>
      </c>
      <c r="AU1074" s="3">
        <f>IF(ISERROR(VLOOKUP($AS1074,技まとめ!$A$1:$F$380,3,FALSE)),"－",VLOOKUP($AS1074,技まとめ!$A$1:$F$380,3,FALSE))</f>
        <v>0</v>
      </c>
      <c r="AV1074" s="3">
        <f>IF(ISERROR(VLOOKUP($AS1074,技まとめ!$A$1:$F$380,5,FALSE)),"－",VLOOKUP($AS1074,技まとめ!$A$1:$F$380,5,FALSE))</f>
        <v>0</v>
      </c>
      <c r="AW1074" s="3" t="str">
        <f>IF($E1074=IF(ISERROR(VLOOKUP($AS1074,技まとめ!$A$1:$F$380,4,FALSE)),"－",VLOOKUP($AS1074,技まとめ!$A$1:$F$380,4,FALSE)),"一致","")</f>
        <v/>
      </c>
      <c r="AX1074" s="12" t="str">
        <f t="shared" si="230"/>
        <v>イケメンＵＰ！フローズンスティールノーザンインパクトがくしゅう</v>
      </c>
      <c r="AY1074" s="12" t="str">
        <f t="shared" si="231"/>
        <v>イケメンＵＰ！フローズンスティールノーザンインパクトがくしゅう</v>
      </c>
      <c r="AZ1074" s="12" t="str">
        <f t="shared" si="232"/>
        <v>イケメンＵＰ！フローズンスティールノーザンインパクトがくしゅう</v>
      </c>
      <c r="BA1074" s="12" t="str">
        <f t="shared" si="233"/>
        <v>イケメンＵＰ！フローズンスティールノーザンインパクトがくしゅう</v>
      </c>
      <c r="BB1074" s="11" t="str">
        <f t="shared" si="234"/>
        <v>－BLSC－</v>
      </c>
      <c r="BC1074" s="11" t="str">
        <f t="shared" si="235"/>
        <v>－BLSC－</v>
      </c>
      <c r="BD1074" s="11" t="str">
        <f t="shared" si="236"/>
        <v>－BLSC－</v>
      </c>
      <c r="BE1074" s="11" t="str">
        <f t="shared" si="237"/>
        <v>－BLSC－</v>
      </c>
    </row>
    <row r="1075" spans="1:57" ht="11.25" hidden="1" customHeight="1">
      <c r="A1075" s="6">
        <v>1074</v>
      </c>
      <c r="B1075" s="7" t="s">
        <v>2542</v>
      </c>
      <c r="C1075" s="8" t="s">
        <v>2543</v>
      </c>
      <c r="D1075" s="7" t="s">
        <v>650</v>
      </c>
      <c r="E1075" s="7" t="s">
        <v>81</v>
      </c>
      <c r="F1075" s="7" t="s">
        <v>82</v>
      </c>
      <c r="G1075" s="9">
        <v>115</v>
      </c>
      <c r="H1075" s="9">
        <v>138</v>
      </c>
      <c r="I1075" s="9">
        <v>52</v>
      </c>
      <c r="J1075" s="9">
        <v>58</v>
      </c>
      <c r="K1075" s="9">
        <v>60</v>
      </c>
      <c r="L1075" s="9">
        <v>73</v>
      </c>
      <c r="M1075" s="9">
        <v>50</v>
      </c>
      <c r="N1075" s="9">
        <v>60</v>
      </c>
      <c r="O1075" s="9">
        <v>56</v>
      </c>
      <c r="P1075" s="9">
        <v>24</v>
      </c>
      <c r="Q1075" s="10">
        <v>102</v>
      </c>
      <c r="R1075" s="11">
        <v>20</v>
      </c>
      <c r="S1075" s="11">
        <v>1</v>
      </c>
      <c r="T1075" s="11">
        <v>123</v>
      </c>
      <c r="U1075" s="11">
        <v>100</v>
      </c>
      <c r="V1075" s="11">
        <v>1</v>
      </c>
      <c r="W1075" s="11">
        <v>106</v>
      </c>
      <c r="X1075" s="11">
        <f t="shared" si="224"/>
        <v>453</v>
      </c>
      <c r="Y1075" s="11">
        <f t="shared" si="225"/>
        <v>4615</v>
      </c>
      <c r="Z1075" s="11">
        <f t="shared" si="226"/>
        <v>1240</v>
      </c>
      <c r="AA1075" s="11">
        <f t="shared" si="227"/>
        <v>4845</v>
      </c>
      <c r="AB1075" s="11">
        <f t="shared" si="228"/>
        <v>4845</v>
      </c>
      <c r="AC1075" s="6">
        <f t="shared" si="229"/>
        <v>5550</v>
      </c>
      <c r="AD1075" s="9" t="s">
        <v>1429</v>
      </c>
      <c r="AE1075" s="3" t="str">
        <f>IF(ISERROR(VLOOKUP($AD1075,技まとめ!$A$1:$F$380,6,FALSE)),"－",VLOOKUP($AD1075,技まとめ!$A$1:$F$380,6,FALSE))</f>
        <v>BL</v>
      </c>
      <c r="AF1075" s="3">
        <f>IF(ISERROR(VLOOKUP($AD1075,技まとめ!$A$1:$F$380,3,FALSE)),"－",VLOOKUP($AD1075,技まとめ!$A$1:$F$380,3,FALSE))</f>
        <v>90</v>
      </c>
      <c r="AG1075" s="3">
        <f>IF(ISERROR(VLOOKUP($AD1075,技まとめ!$A$1:$F$380,5,FALSE)),"－",VLOOKUP($AD1075,技まとめ!$A$1:$F$380,5,FALSE))</f>
        <v>53</v>
      </c>
      <c r="AH1075" s="3" t="str">
        <f>IF($E1075=IF(ISERROR(VLOOKUP($AD1075,技まとめ!$A$1:$F$380,4,FALSE)),"－",VLOOKUP($AD1075,技まとめ!$A$1:$F$380,4,FALSE)),"一致","")</f>
        <v>一致</v>
      </c>
      <c r="AI1075" s="9" t="s">
        <v>1675</v>
      </c>
      <c r="AJ1075" s="3" t="str">
        <f>IF(ISERROR(VLOOKUP($AI1075,技まとめ!$A$1:$F$380,6,FALSE)),"－",VLOOKUP($AI1075,技まとめ!$A$1:$F$380,6,FALSE))</f>
        <v>CA</v>
      </c>
      <c r="AK1075" s="3">
        <f>IF(ISERROR(VLOOKUP($AI1075,技まとめ!$A$1:$F$380,3,FALSE)),"－",VLOOKUP($AI1075,技まとめ!$A$1:$F$380,3,FALSE))</f>
        <v>90</v>
      </c>
      <c r="AL1075" s="3">
        <f>IF(ISERROR(VLOOKUP($AI1075,技まとめ!$A$1:$F$380,5,FALSE)),"－",VLOOKUP($AI1075,技まとめ!$A$1:$F$380,5,FALSE))</f>
        <v>50</v>
      </c>
      <c r="AM1075" s="3" t="str">
        <f>IF($E1075=IF(ISERROR(VLOOKUP($AI1075,技まとめ!$A$1:$F$380,4,FALSE)),"－",VLOOKUP($AI1075,技まとめ!$A$1:$F$380,4,FALSE)),"一致","")</f>
        <v>一致</v>
      </c>
      <c r="AN1075" s="9" t="s">
        <v>2544</v>
      </c>
      <c r="AO1075" s="3" t="str">
        <f>IF(ISERROR(VLOOKUP($AN1075,技まとめ!$A$1:$F$380,6,FALSE)),"－",VLOOKUP($AN1075,技まとめ!$A$1:$F$380,6,FALSE))</f>
        <v>CA</v>
      </c>
      <c r="AP1075" s="3">
        <f>IF(ISERROR(VLOOKUP($AN1075,技まとめ!$A$1:$F$380,3,FALSE)),"－",VLOOKUP($AN1075,技まとめ!$A$1:$F$380,3,FALSE))</f>
        <v>75</v>
      </c>
      <c r="AQ1075" s="3">
        <f>IF(ISERROR(VLOOKUP($AN1075,技まとめ!$A$1:$F$380,5,FALSE)),"－",VLOOKUP($AN1075,技まとめ!$A$1:$F$380,5,FALSE))</f>
        <v>45</v>
      </c>
      <c r="AR1075" s="3" t="str">
        <f>IF($E1075=IF(ISERROR(VLOOKUP($AN1075,技まとめ!$A$1:$F$380,4,FALSE)),"－",VLOOKUP($AN1075,技まとめ!$A$1:$F$380,4,FALSE)),"一致","")</f>
        <v/>
      </c>
      <c r="AS1075" s="9" t="s">
        <v>5013</v>
      </c>
      <c r="AT1075" s="3" t="str">
        <f>IF(ISERROR(VLOOKUP($AS1075,技まとめ!$A$1:$F$380,6,FALSE)),"－",VLOOKUP($AS1075,技まとめ!$A$1:$F$380,6,FALSE))</f>
        <v>－</v>
      </c>
      <c r="AU1075" s="3">
        <f>IF(ISERROR(VLOOKUP($AS1075,技まとめ!$A$1:$F$380,3,FALSE)),"－",VLOOKUP($AS1075,技まとめ!$A$1:$F$380,3,FALSE))</f>
        <v>0</v>
      </c>
      <c r="AV1075" s="3">
        <f>IF(ISERROR(VLOOKUP($AS1075,技まとめ!$A$1:$F$380,5,FALSE)),"－",VLOOKUP($AS1075,技まとめ!$A$1:$F$380,5,FALSE))</f>
        <v>0</v>
      </c>
      <c r="AW1075" s="3" t="str">
        <f>IF($E1075=IF(ISERROR(VLOOKUP($AS1075,技まとめ!$A$1:$F$380,4,FALSE)),"－",VLOOKUP($AS1075,技まとめ!$A$1:$F$380,4,FALSE)),"一致","")</f>
        <v/>
      </c>
      <c r="AX1075" s="12" t="str">
        <f t="shared" si="230"/>
        <v>フローズンスティールアイスブロックゴッドハンドＸセツヤク！</v>
      </c>
      <c r="AY1075" s="12" t="str">
        <f t="shared" si="231"/>
        <v>フローズンスティールアイスブロックゴッドハンドＸセツヤク！</v>
      </c>
      <c r="AZ1075" s="12" t="str">
        <f t="shared" si="232"/>
        <v>フローズンスティールアイスブロックゴッドハンドＸセツヤク！</v>
      </c>
      <c r="BA1075" s="12" t="str">
        <f t="shared" si="233"/>
        <v>フローズンスティールアイスブロックゴッドハンドＸセツヤク！</v>
      </c>
      <c r="BB1075" s="11" t="str">
        <f t="shared" si="234"/>
        <v>BLCACA－</v>
      </c>
      <c r="BC1075" s="11" t="str">
        <f t="shared" si="235"/>
        <v>BLCACA－</v>
      </c>
      <c r="BD1075" s="11" t="str">
        <f t="shared" si="236"/>
        <v>BLCACA－</v>
      </c>
      <c r="BE1075" s="11" t="str">
        <f t="shared" si="237"/>
        <v>BLCACA－</v>
      </c>
    </row>
    <row r="1076" spans="1:57" ht="11.25" hidden="1" customHeight="1">
      <c r="A1076" s="6">
        <v>1075</v>
      </c>
      <c r="B1076" s="7" t="s">
        <v>2545</v>
      </c>
      <c r="C1076" s="8" t="s">
        <v>2546</v>
      </c>
      <c r="D1076" s="7" t="s">
        <v>72</v>
      </c>
      <c r="E1076" s="7" t="s">
        <v>73</v>
      </c>
      <c r="F1076" s="7" t="s">
        <v>82</v>
      </c>
      <c r="G1076" s="9">
        <v>125</v>
      </c>
      <c r="H1076" s="9">
        <v>110</v>
      </c>
      <c r="I1076" s="9">
        <v>57</v>
      </c>
      <c r="J1076" s="9">
        <v>70</v>
      </c>
      <c r="K1076" s="9">
        <v>52</v>
      </c>
      <c r="L1076" s="9">
        <v>70</v>
      </c>
      <c r="M1076" s="9">
        <v>53</v>
      </c>
      <c r="N1076" s="9">
        <v>66</v>
      </c>
      <c r="O1076" s="9">
        <v>63</v>
      </c>
      <c r="P1076" s="9">
        <v>17</v>
      </c>
      <c r="Q1076" s="10">
        <v>107</v>
      </c>
      <c r="R1076" s="11">
        <v>23</v>
      </c>
      <c r="S1076" s="11">
        <v>1</v>
      </c>
      <c r="T1076" s="11">
        <v>120</v>
      </c>
      <c r="U1076" s="11">
        <v>103</v>
      </c>
      <c r="V1076" s="11">
        <v>1</v>
      </c>
      <c r="W1076" s="11">
        <v>113</v>
      </c>
      <c r="X1076" s="11">
        <f t="shared" si="224"/>
        <v>468</v>
      </c>
      <c r="Y1076" s="11">
        <f t="shared" si="225"/>
        <v>4850</v>
      </c>
      <c r="Z1076" s="11">
        <f t="shared" si="226"/>
        <v>1380</v>
      </c>
      <c r="AA1076" s="11">
        <f t="shared" si="227"/>
        <v>4775</v>
      </c>
      <c r="AB1076" s="11">
        <f t="shared" si="228"/>
        <v>4775</v>
      </c>
      <c r="AC1076" s="6">
        <f t="shared" si="229"/>
        <v>5480</v>
      </c>
      <c r="AD1076" s="9" t="s">
        <v>273</v>
      </c>
      <c r="AE1076" s="3" t="str">
        <f>IF(ISERROR(VLOOKUP($AD1076,技まとめ!$A$1:$F$380,6,FALSE)),"－",VLOOKUP($AD1076,技まとめ!$A$1:$F$380,6,FALSE))</f>
        <v>BL</v>
      </c>
      <c r="AF1076" s="3">
        <f>IF(ISERROR(VLOOKUP($AD1076,技まとめ!$A$1:$F$380,3,FALSE)),"－",VLOOKUP($AD1076,技まとめ!$A$1:$F$380,3,FALSE))</f>
        <v>17</v>
      </c>
      <c r="AG1076" s="3">
        <f>IF(ISERROR(VLOOKUP($AD1076,技まとめ!$A$1:$F$380,5,FALSE)),"－",VLOOKUP($AD1076,技まとめ!$A$1:$F$380,5,FALSE))</f>
        <v>20</v>
      </c>
      <c r="AH1076" s="3" t="str">
        <f>IF($E1076=IF(ISERROR(VLOOKUP($AD1076,技まとめ!$A$1:$F$380,4,FALSE)),"－",VLOOKUP($AD1076,技まとめ!$A$1:$F$380,4,FALSE)),"一致","")</f>
        <v>一致</v>
      </c>
      <c r="AI1076" s="9" t="s">
        <v>105</v>
      </c>
      <c r="AJ1076" s="3" t="str">
        <f>IF(ISERROR(VLOOKUP($AI1076,技まとめ!$A$1:$F$380,6,FALSE)),"－",VLOOKUP($AI1076,技まとめ!$A$1:$F$380,6,FALSE))</f>
        <v>－</v>
      </c>
      <c r="AK1076" s="3">
        <f>IF(ISERROR(VLOOKUP($AI1076,技まとめ!$A$1:$F$380,3,FALSE)),"－",VLOOKUP($AI1076,技まとめ!$A$1:$F$380,3,FALSE))</f>
        <v>0</v>
      </c>
      <c r="AL1076" s="3">
        <f>IF(ISERROR(VLOOKUP($AI1076,技まとめ!$A$1:$F$380,5,FALSE)),"－",VLOOKUP($AI1076,技まとめ!$A$1:$F$380,5,FALSE))</f>
        <v>0</v>
      </c>
      <c r="AM1076" s="3" t="str">
        <f>IF($E1076=IF(ISERROR(VLOOKUP($AI1076,技まとめ!$A$1:$F$380,4,FALSE)),"－",VLOOKUP($AI1076,技まとめ!$A$1:$F$380,4,FALSE)),"一致","")</f>
        <v/>
      </c>
      <c r="AN1076" s="9" t="s">
        <v>503</v>
      </c>
      <c r="AO1076" s="3" t="str">
        <f>IF(ISERROR(VLOOKUP($AN1076,技まとめ!$A$1:$F$380,6,FALSE)),"－",VLOOKUP($AN1076,技まとめ!$A$1:$F$380,6,FALSE))</f>
        <v>DR</v>
      </c>
      <c r="AP1076" s="3">
        <f>IF(ISERROR(VLOOKUP($AN1076,技まとめ!$A$1:$F$380,3,FALSE)),"－",VLOOKUP($AN1076,技まとめ!$A$1:$F$380,3,FALSE))</f>
        <v>68</v>
      </c>
      <c r="AQ1076" s="3">
        <f>IF(ISERROR(VLOOKUP($AN1076,技まとめ!$A$1:$F$380,5,FALSE)),"－",VLOOKUP($AN1076,技まとめ!$A$1:$F$380,5,FALSE))</f>
        <v>41</v>
      </c>
      <c r="AR1076" s="3" t="str">
        <f>IF($E1076=IF(ISERROR(VLOOKUP($AN1076,技まとめ!$A$1:$F$380,4,FALSE)),"－",VLOOKUP($AN1076,技まとめ!$A$1:$F$380,4,FALSE)),"一致","")</f>
        <v/>
      </c>
      <c r="AS1076" s="9" t="s">
        <v>159</v>
      </c>
      <c r="AT1076" s="3" t="str">
        <f>IF(ISERROR(VLOOKUP($AS1076,技まとめ!$A$1:$F$380,6,FALSE)),"－",VLOOKUP($AS1076,技まとめ!$A$1:$F$380,6,FALSE))</f>
        <v>BB</v>
      </c>
      <c r="AU1076" s="3">
        <f>IF(ISERROR(VLOOKUP($AS1076,技まとめ!$A$1:$F$380,3,FALSE)),"－",VLOOKUP($AS1076,技まとめ!$A$1:$F$380,3,FALSE))</f>
        <v>96</v>
      </c>
      <c r="AV1076" s="3">
        <f>IF(ISERROR(VLOOKUP($AS1076,技まとめ!$A$1:$F$380,5,FALSE)),"－",VLOOKUP($AS1076,技まとめ!$A$1:$F$380,5,FALSE))</f>
        <v>56</v>
      </c>
      <c r="AW1076" s="3" t="str">
        <f>IF($E1076=IF(ISERROR(VLOOKUP($AS1076,技まとめ!$A$1:$F$380,4,FALSE)),"－",VLOOKUP($AS1076,技まとめ!$A$1:$F$380,4,FALSE)),"一致","")</f>
        <v>一致</v>
      </c>
      <c r="AX1076" s="12" t="str">
        <f t="shared" si="230"/>
        <v>しこふみディフェンスプラスオオウチワグランドクェイク</v>
      </c>
      <c r="AY1076" s="12" t="str">
        <f t="shared" si="231"/>
        <v>しこふみディフェンスプラスオオウチワグランドクェイク</v>
      </c>
      <c r="AZ1076" s="12" t="str">
        <f t="shared" si="232"/>
        <v>しこふみディフェンスプラスオオウチワグランドクェイク</v>
      </c>
      <c r="BA1076" s="12" t="str">
        <f t="shared" si="233"/>
        <v>しこふみディフェンスプラスオオウチワグランドクェイク</v>
      </c>
      <c r="BB1076" s="11" t="str">
        <f t="shared" si="234"/>
        <v>BL－DRBB</v>
      </c>
      <c r="BC1076" s="11" t="str">
        <f t="shared" si="235"/>
        <v>BL－DRBB</v>
      </c>
      <c r="BD1076" s="11" t="str">
        <f t="shared" si="236"/>
        <v>BL－DRBB</v>
      </c>
      <c r="BE1076" s="11" t="str">
        <f t="shared" si="237"/>
        <v>BL－DRBB</v>
      </c>
    </row>
    <row r="1077" spans="1:57" ht="11.25" hidden="1" customHeight="1">
      <c r="A1077" s="6">
        <v>1076</v>
      </c>
      <c r="B1077" s="7" t="s">
        <v>2547</v>
      </c>
      <c r="C1077" s="8" t="s">
        <v>2548</v>
      </c>
      <c r="D1077" s="7" t="s">
        <v>650</v>
      </c>
      <c r="E1077" s="7" t="s">
        <v>81</v>
      </c>
      <c r="F1077" s="7" t="s">
        <v>109</v>
      </c>
      <c r="G1077" s="9">
        <v>116</v>
      </c>
      <c r="H1077" s="9">
        <v>132</v>
      </c>
      <c r="I1077" s="9">
        <v>53</v>
      </c>
      <c r="J1077" s="9">
        <v>55</v>
      </c>
      <c r="K1077" s="9">
        <v>63</v>
      </c>
      <c r="L1077" s="9">
        <v>68</v>
      </c>
      <c r="M1077" s="9">
        <v>65</v>
      </c>
      <c r="N1077" s="9">
        <v>52</v>
      </c>
      <c r="O1077" s="9">
        <v>54</v>
      </c>
      <c r="P1077" s="9">
        <v>22</v>
      </c>
      <c r="Q1077" s="10">
        <v>103</v>
      </c>
      <c r="R1077" s="11">
        <v>10</v>
      </c>
      <c r="S1077" s="11">
        <v>1</v>
      </c>
      <c r="T1077" s="11">
        <v>118</v>
      </c>
      <c r="U1077" s="11">
        <v>115</v>
      </c>
      <c r="V1077" s="11">
        <v>1</v>
      </c>
      <c r="W1077" s="11">
        <v>104</v>
      </c>
      <c r="X1077" s="11">
        <f t="shared" si="224"/>
        <v>452</v>
      </c>
      <c r="Y1077" s="11">
        <f t="shared" si="225"/>
        <v>4645</v>
      </c>
      <c r="Z1077" s="11">
        <f t="shared" si="226"/>
        <v>880</v>
      </c>
      <c r="AA1077" s="11">
        <f t="shared" si="227"/>
        <v>4660</v>
      </c>
      <c r="AB1077" s="11">
        <f t="shared" si="228"/>
        <v>4660</v>
      </c>
      <c r="AC1077" s="6">
        <f t="shared" si="229"/>
        <v>5290</v>
      </c>
      <c r="AD1077" s="9" t="s">
        <v>1070</v>
      </c>
      <c r="AE1077" s="3" t="str">
        <f>IF(ISERROR(VLOOKUP($AD1077,技まとめ!$A$1:$F$380,6,FALSE)),"－",VLOOKUP($AD1077,技まとめ!$A$1:$F$380,6,FALSE))</f>
        <v>BB</v>
      </c>
      <c r="AF1077" s="3">
        <f>IF(ISERROR(VLOOKUP($AD1077,技まとめ!$A$1:$F$380,3,FALSE)),"－",VLOOKUP($AD1077,技まとめ!$A$1:$F$380,3,FALSE))</f>
        <v>78</v>
      </c>
      <c r="AG1077" s="3">
        <f>IF(ISERROR(VLOOKUP($AD1077,技まとめ!$A$1:$F$380,5,FALSE)),"－",VLOOKUP($AD1077,技まとめ!$A$1:$F$380,5,FALSE))</f>
        <v>46</v>
      </c>
      <c r="AH1077" s="3" t="str">
        <f>IF($E1077=IF(ISERROR(VLOOKUP($AD1077,技まとめ!$A$1:$F$380,4,FALSE)),"－",VLOOKUP($AD1077,技まとめ!$A$1:$F$380,4,FALSE)),"一致","")</f>
        <v/>
      </c>
      <c r="AI1077" s="9" t="s">
        <v>178</v>
      </c>
      <c r="AJ1077" s="3" t="str">
        <f>IF(ISERROR(VLOOKUP($AI1077,技まとめ!$A$1:$F$380,6,FALSE)),"－",VLOOKUP($AI1077,技まとめ!$A$1:$F$380,6,FALSE))</f>
        <v>NS</v>
      </c>
      <c r="AK1077" s="3">
        <f>IF(ISERROR(VLOOKUP($AI1077,技まとめ!$A$1:$F$380,3,FALSE)),"－",VLOOKUP($AI1077,技まとめ!$A$1:$F$380,3,FALSE))</f>
        <v>38</v>
      </c>
      <c r="AL1077" s="3">
        <f>IF(ISERROR(VLOOKUP($AI1077,技まとめ!$A$1:$F$380,5,FALSE)),"－",VLOOKUP($AI1077,技まとめ!$A$1:$F$380,5,FALSE))</f>
        <v>25</v>
      </c>
      <c r="AM1077" s="3" t="str">
        <f>IF($E1077=IF(ISERROR(VLOOKUP($AI1077,技まとめ!$A$1:$F$380,4,FALSE)),"－",VLOOKUP($AI1077,技まとめ!$A$1:$F$380,4,FALSE)),"一致","")</f>
        <v/>
      </c>
      <c r="AN1077" s="9" t="s">
        <v>5020</v>
      </c>
      <c r="AO1077" s="3" t="str">
        <f>IF(ISERROR(VLOOKUP($AN1077,技まとめ!$A$1:$F$380,6,FALSE)),"－",VLOOKUP($AN1077,技まとめ!$A$1:$F$380,6,FALSE))</f>
        <v>－</v>
      </c>
      <c r="AP1077" s="3">
        <f>IF(ISERROR(VLOOKUP($AN1077,技まとめ!$A$1:$F$380,3,FALSE)),"－",VLOOKUP($AN1077,技まとめ!$A$1:$F$380,3,FALSE))</f>
        <v>0</v>
      </c>
      <c r="AQ1077" s="3">
        <f>IF(ISERROR(VLOOKUP($AN1077,技まとめ!$A$1:$F$380,5,FALSE)),"－",VLOOKUP($AN1077,技まとめ!$A$1:$F$380,5,FALSE))</f>
        <v>0</v>
      </c>
      <c r="AR1077" s="3" t="str">
        <f>IF($E1077=IF(ISERROR(VLOOKUP($AN1077,技まとめ!$A$1:$F$380,4,FALSE)),"－",VLOOKUP($AN1077,技まとめ!$A$1:$F$380,4,FALSE)),"一致","")</f>
        <v/>
      </c>
      <c r="AS1077" s="9" t="s">
        <v>759</v>
      </c>
      <c r="AT1077" s="3" t="str">
        <f>IF(ISERROR(VLOOKUP($AS1077,技まとめ!$A$1:$F$380,6,FALSE)),"－",VLOOKUP($AS1077,技まとめ!$A$1:$F$380,6,FALSE))</f>
        <v>NS</v>
      </c>
      <c r="AU1077" s="3">
        <f>IF(ISERROR(VLOOKUP($AS1077,技まとめ!$A$1:$F$380,3,FALSE)),"－",VLOOKUP($AS1077,技まとめ!$A$1:$F$380,3,FALSE))</f>
        <v>127</v>
      </c>
      <c r="AV1077" s="3">
        <f>IF(ISERROR(VLOOKUP($AS1077,技まとめ!$A$1:$F$380,5,FALSE)),"－",VLOOKUP($AS1077,技まとめ!$A$1:$F$380,5,FALSE))</f>
        <v>64</v>
      </c>
      <c r="AW1077" s="3" t="str">
        <f>IF($E1077=IF(ISERROR(VLOOKUP($AS1077,技まとめ!$A$1:$F$380,4,FALSE)),"－",VLOOKUP($AS1077,技まとめ!$A$1:$F$380,4,FALSE)),"一致","")</f>
        <v/>
      </c>
      <c r="AX1077" s="12" t="str">
        <f t="shared" si="230"/>
        <v>アステロイドベルトフリーズショットおいろけＵＰ！グランフェンリル</v>
      </c>
      <c r="AY1077" s="12" t="str">
        <f t="shared" si="231"/>
        <v>アステロイドベルトフリーズショットおいろけＵＰ！グランフェンリル</v>
      </c>
      <c r="AZ1077" s="12" t="str">
        <f t="shared" si="232"/>
        <v>アステロイドベルトフリーズショットおいろけＵＰ！グランフェンリル</v>
      </c>
      <c r="BA1077" s="12" t="str">
        <f t="shared" si="233"/>
        <v>アステロイドベルトフリーズショットおいろけＵＰ！グランフェンリル</v>
      </c>
      <c r="BB1077" s="11" t="str">
        <f t="shared" si="234"/>
        <v>BBNS－NS</v>
      </c>
      <c r="BC1077" s="11" t="str">
        <f t="shared" si="235"/>
        <v>BBNS－NS</v>
      </c>
      <c r="BD1077" s="11" t="str">
        <f t="shared" si="236"/>
        <v>BBNS－NS</v>
      </c>
      <c r="BE1077" s="11" t="str">
        <f t="shared" si="237"/>
        <v>BBNS－NS</v>
      </c>
    </row>
    <row r="1078" spans="1:57" ht="11.25" hidden="1" customHeight="1">
      <c r="A1078" s="6">
        <v>1077</v>
      </c>
      <c r="B1078" s="7" t="s">
        <v>2549</v>
      </c>
      <c r="C1078" s="8" t="s">
        <v>2550</v>
      </c>
      <c r="D1078" s="7" t="s">
        <v>72</v>
      </c>
      <c r="E1078" s="7" t="s">
        <v>73</v>
      </c>
      <c r="F1078" s="7" t="s">
        <v>109</v>
      </c>
      <c r="G1078" s="9">
        <v>110</v>
      </c>
      <c r="H1078" s="9">
        <v>115</v>
      </c>
      <c r="I1078" s="9">
        <v>58</v>
      </c>
      <c r="J1078" s="9">
        <v>62</v>
      </c>
      <c r="K1078" s="9">
        <v>62</v>
      </c>
      <c r="L1078" s="9">
        <v>61</v>
      </c>
      <c r="M1078" s="9">
        <v>64</v>
      </c>
      <c r="N1078" s="9">
        <v>60</v>
      </c>
      <c r="O1078" s="9">
        <v>61</v>
      </c>
      <c r="P1078" s="9">
        <v>10</v>
      </c>
      <c r="Q1078" s="10">
        <v>108</v>
      </c>
      <c r="R1078" s="11">
        <v>12</v>
      </c>
      <c r="S1078" s="11">
        <v>1</v>
      </c>
      <c r="T1078" s="11">
        <v>111</v>
      </c>
      <c r="U1078" s="11">
        <v>114</v>
      </c>
      <c r="V1078" s="11">
        <v>1</v>
      </c>
      <c r="W1078" s="11">
        <v>111</v>
      </c>
      <c r="X1078" s="11">
        <f t="shared" si="224"/>
        <v>458</v>
      </c>
      <c r="Y1078" s="11">
        <f t="shared" si="225"/>
        <v>4880</v>
      </c>
      <c r="Z1078" s="11">
        <f t="shared" si="226"/>
        <v>985</v>
      </c>
      <c r="AA1078" s="11">
        <f t="shared" si="227"/>
        <v>4450</v>
      </c>
      <c r="AB1078" s="11">
        <f t="shared" si="228"/>
        <v>4450</v>
      </c>
      <c r="AC1078" s="6">
        <f t="shared" si="229"/>
        <v>5055</v>
      </c>
      <c r="AD1078" s="9" t="s">
        <v>302</v>
      </c>
      <c r="AE1078" s="3" t="str">
        <f>IF(ISERROR(VLOOKUP($AD1078,技まとめ!$A$1:$F$380,6,FALSE)),"－",VLOOKUP($AD1078,技まとめ!$A$1:$F$380,6,FALSE))</f>
        <v>DR</v>
      </c>
      <c r="AF1078" s="3">
        <f>IF(ISERROR(VLOOKUP($AD1078,技まとめ!$A$1:$F$380,3,FALSE)),"－",VLOOKUP($AD1078,技まとめ!$A$1:$F$380,3,FALSE))</f>
        <v>90</v>
      </c>
      <c r="AG1078" s="3">
        <f>IF(ISERROR(VLOOKUP($AD1078,技まとめ!$A$1:$F$380,5,FALSE)),"－",VLOOKUP($AD1078,技まとめ!$A$1:$F$380,5,FALSE))</f>
        <v>53</v>
      </c>
      <c r="AH1078" s="3" t="str">
        <f>IF($E1078=IF(ISERROR(VLOOKUP($AD1078,技まとめ!$A$1:$F$380,4,FALSE)),"－",VLOOKUP($AD1078,技まとめ!$A$1:$F$380,4,FALSE)),"一致","")</f>
        <v/>
      </c>
      <c r="AI1078" s="9" t="s">
        <v>300</v>
      </c>
      <c r="AJ1078" s="3" t="str">
        <f>IF(ISERROR(VLOOKUP($AI1078,技まとめ!$A$1:$F$380,6,FALSE)),"－",VLOOKUP($AI1078,技まとめ!$A$1:$F$380,6,FALSE))</f>
        <v>BB</v>
      </c>
      <c r="AK1078" s="3">
        <f>IF(ISERROR(VLOOKUP($AI1078,技まとめ!$A$1:$F$380,3,FALSE)),"－",VLOOKUP($AI1078,技まとめ!$A$1:$F$380,3,FALSE))</f>
        <v>49</v>
      </c>
      <c r="AL1078" s="3">
        <f>IF(ISERROR(VLOOKUP($AI1078,技まとめ!$A$1:$F$380,5,FALSE)),"－",VLOOKUP($AI1078,技まとめ!$A$1:$F$380,5,FALSE))</f>
        <v>32</v>
      </c>
      <c r="AM1078" s="3" t="str">
        <f>IF($E1078=IF(ISERROR(VLOOKUP($AI1078,技まとめ!$A$1:$F$380,4,FALSE)),"－",VLOOKUP($AI1078,技まとめ!$A$1:$F$380,4,FALSE)),"一致","")</f>
        <v/>
      </c>
      <c r="AN1078" s="9" t="s">
        <v>554</v>
      </c>
      <c r="AO1078" s="3" t="str">
        <f>IF(ISERROR(VLOOKUP($AN1078,技まとめ!$A$1:$F$380,6,FALSE)),"－",VLOOKUP($AN1078,技まとめ!$A$1:$F$380,6,FALSE))</f>
        <v>BL</v>
      </c>
      <c r="AP1078" s="3">
        <f>IF(ISERROR(VLOOKUP($AN1078,技まとめ!$A$1:$F$380,3,FALSE)),"－",VLOOKUP($AN1078,技まとめ!$A$1:$F$380,3,FALSE))</f>
        <v>65</v>
      </c>
      <c r="AQ1078" s="3">
        <f>IF(ISERROR(VLOOKUP($AN1078,技まとめ!$A$1:$F$380,5,FALSE)),"－",VLOOKUP($AN1078,技まとめ!$A$1:$F$380,5,FALSE))</f>
        <v>42</v>
      </c>
      <c r="AR1078" s="3" t="str">
        <f>IF($E1078=IF(ISERROR(VLOOKUP($AN1078,技まとめ!$A$1:$F$380,4,FALSE)),"－",VLOOKUP($AN1078,技まとめ!$A$1:$F$380,4,FALSE)),"一致","")</f>
        <v/>
      </c>
      <c r="AS1078" s="9" t="s">
        <v>198</v>
      </c>
      <c r="AT1078" s="3" t="str">
        <f>IF(ISERROR(VLOOKUP($AS1078,技まとめ!$A$1:$F$380,6,FALSE)),"－",VLOOKUP($AS1078,技まとめ!$A$1:$F$380,6,FALSE))</f>
        <v>NS</v>
      </c>
      <c r="AU1078" s="3">
        <f>IF(ISERROR(VLOOKUP($AS1078,技まとめ!$A$1:$F$380,3,FALSE)),"－",VLOOKUP($AS1078,技まとめ!$A$1:$F$380,3,FALSE))</f>
        <v>94</v>
      </c>
      <c r="AV1078" s="3">
        <f>IF(ISERROR(VLOOKUP($AS1078,技まとめ!$A$1:$F$380,5,FALSE)),"－",VLOOKUP($AS1078,技まとめ!$A$1:$F$380,5,FALSE))</f>
        <v>52</v>
      </c>
      <c r="AW1078" s="3" t="str">
        <f>IF($E1078=IF(ISERROR(VLOOKUP($AS1078,技まとめ!$A$1:$F$380,4,FALSE)),"－",VLOOKUP($AS1078,技まとめ!$A$1:$F$380,4,FALSE)),"一致","")</f>
        <v/>
      </c>
      <c r="AX1078" s="12" t="str">
        <f t="shared" si="230"/>
        <v>ウォーターベールスピニングカットローリングスライドこうていペンギン２ごう</v>
      </c>
      <c r="AY1078" s="12" t="str">
        <f t="shared" si="231"/>
        <v>ウォーターベールスピニングカットローリングスライドこうていペンギン２ごう</v>
      </c>
      <c r="AZ1078" s="12" t="str">
        <f t="shared" si="232"/>
        <v>ウォーターベールスピニングカットローリングスライドこうていペンギン２ごう</v>
      </c>
      <c r="BA1078" s="12" t="str">
        <f t="shared" si="233"/>
        <v>ウォーターベールスピニングカットローリングスライドこうていペンギン２ごう</v>
      </c>
      <c r="BB1078" s="11" t="str">
        <f t="shared" si="234"/>
        <v>DRBBBLNS</v>
      </c>
      <c r="BC1078" s="11" t="str">
        <f t="shared" si="235"/>
        <v>DRBBBLNS</v>
      </c>
      <c r="BD1078" s="11" t="str">
        <f t="shared" si="236"/>
        <v>DRBBBLNS</v>
      </c>
      <c r="BE1078" s="11" t="str">
        <f t="shared" si="237"/>
        <v>DRBBBLNS</v>
      </c>
    </row>
    <row r="1079" spans="1:57" ht="11.25" hidden="1" customHeight="1">
      <c r="A1079" s="6">
        <v>1078</v>
      </c>
      <c r="B1079" s="7" t="s">
        <v>2551</v>
      </c>
      <c r="C1079" s="8" t="s">
        <v>2552</v>
      </c>
      <c r="D1079" s="7" t="s">
        <v>72</v>
      </c>
      <c r="E1079" s="7" t="s">
        <v>81</v>
      </c>
      <c r="F1079" s="7" t="s">
        <v>109</v>
      </c>
      <c r="G1079" s="9">
        <v>120</v>
      </c>
      <c r="H1079" s="9">
        <v>115</v>
      </c>
      <c r="I1079" s="9">
        <v>62</v>
      </c>
      <c r="J1079" s="9">
        <v>59</v>
      </c>
      <c r="K1079" s="9">
        <v>62</v>
      </c>
      <c r="L1079" s="9">
        <v>64</v>
      </c>
      <c r="M1079" s="9">
        <v>59</v>
      </c>
      <c r="N1079" s="9">
        <v>62</v>
      </c>
      <c r="O1079" s="9">
        <v>61</v>
      </c>
      <c r="P1079" s="9">
        <v>12</v>
      </c>
      <c r="Q1079" s="10">
        <v>112</v>
      </c>
      <c r="R1079" s="11">
        <v>13</v>
      </c>
      <c r="S1079" s="11">
        <v>1</v>
      </c>
      <c r="T1079" s="11">
        <v>114</v>
      </c>
      <c r="U1079" s="11">
        <v>109</v>
      </c>
      <c r="V1079" s="11">
        <v>1</v>
      </c>
      <c r="W1079" s="11">
        <v>111</v>
      </c>
      <c r="X1079" s="11">
        <f t="shared" si="224"/>
        <v>461</v>
      </c>
      <c r="Y1079" s="11">
        <f t="shared" si="225"/>
        <v>5040</v>
      </c>
      <c r="Z1079" s="11">
        <f t="shared" si="226"/>
        <v>1020</v>
      </c>
      <c r="AA1079" s="11">
        <f t="shared" si="227"/>
        <v>4555</v>
      </c>
      <c r="AB1079" s="11">
        <f t="shared" si="228"/>
        <v>4555</v>
      </c>
      <c r="AC1079" s="6">
        <f t="shared" si="229"/>
        <v>5180</v>
      </c>
      <c r="AD1079" s="9" t="s">
        <v>302</v>
      </c>
      <c r="AE1079" s="3" t="str">
        <f>IF(ISERROR(VLOOKUP($AD1079,技まとめ!$A$1:$F$380,6,FALSE)),"－",VLOOKUP($AD1079,技まとめ!$A$1:$F$380,6,FALSE))</f>
        <v>DR</v>
      </c>
      <c r="AF1079" s="3">
        <f>IF(ISERROR(VLOOKUP($AD1079,技まとめ!$A$1:$F$380,3,FALSE)),"－",VLOOKUP($AD1079,技まとめ!$A$1:$F$380,3,FALSE))</f>
        <v>90</v>
      </c>
      <c r="AG1079" s="3">
        <f>IF(ISERROR(VLOOKUP($AD1079,技まとめ!$A$1:$F$380,5,FALSE)),"－",VLOOKUP($AD1079,技まとめ!$A$1:$F$380,5,FALSE))</f>
        <v>53</v>
      </c>
      <c r="AH1079" s="3" t="str">
        <f>IF($E1079=IF(ISERROR(VLOOKUP($AD1079,技まとめ!$A$1:$F$380,4,FALSE)),"－",VLOOKUP($AD1079,技まとめ!$A$1:$F$380,4,FALSE)),"一致","")</f>
        <v>一致</v>
      </c>
      <c r="AI1079" s="9" t="s">
        <v>845</v>
      </c>
      <c r="AJ1079" s="3" t="str">
        <f>IF(ISERROR(VLOOKUP($AI1079,技まとめ!$A$1:$F$380,6,FALSE)),"－",VLOOKUP($AI1079,技まとめ!$A$1:$F$380,6,FALSE))</f>
        <v>BL</v>
      </c>
      <c r="AK1079" s="3">
        <f>IF(ISERROR(VLOOKUP($AI1079,技まとめ!$A$1:$F$380,3,FALSE)),"－",VLOOKUP($AI1079,技まとめ!$A$1:$F$380,3,FALSE))</f>
        <v>31</v>
      </c>
      <c r="AL1079" s="3">
        <f>IF(ISERROR(VLOOKUP($AI1079,技まとめ!$A$1:$F$380,5,FALSE)),"－",VLOOKUP($AI1079,技まとめ!$A$1:$F$380,5,FALSE))</f>
        <v>28</v>
      </c>
      <c r="AM1079" s="3" t="str">
        <f>IF($E1079=IF(ISERROR(VLOOKUP($AI1079,技まとめ!$A$1:$F$380,4,FALSE)),"－",VLOOKUP($AI1079,技まとめ!$A$1:$F$380,4,FALSE)),"一致","")</f>
        <v>一致</v>
      </c>
      <c r="AN1079" s="9" t="s">
        <v>589</v>
      </c>
      <c r="AO1079" s="3" t="str">
        <f>IF(ISERROR(VLOOKUP($AN1079,技まとめ!$A$1:$F$380,6,FALSE)),"－",VLOOKUP($AN1079,技まとめ!$A$1:$F$380,6,FALSE))</f>
        <v>DR</v>
      </c>
      <c r="AP1079" s="3">
        <f>IF(ISERROR(VLOOKUP($AN1079,技まとめ!$A$1:$F$380,3,FALSE)),"－",VLOOKUP($AN1079,技まとめ!$A$1:$F$380,3,FALSE))</f>
        <v>83</v>
      </c>
      <c r="AQ1079" s="3">
        <f>IF(ISERROR(VLOOKUP($AN1079,技まとめ!$A$1:$F$380,5,FALSE)),"－",VLOOKUP($AN1079,技まとめ!$A$1:$F$380,5,FALSE))</f>
        <v>50</v>
      </c>
      <c r="AR1079" s="3" t="str">
        <f>IF($E1079=IF(ISERROR(VLOOKUP($AN1079,技まとめ!$A$1:$F$380,4,FALSE)),"－",VLOOKUP($AN1079,技まとめ!$A$1:$F$380,4,FALSE)),"一致","")</f>
        <v>一致</v>
      </c>
      <c r="AS1079" s="9" t="s">
        <v>280</v>
      </c>
      <c r="AT1079" s="3" t="str">
        <f>IF(ISERROR(VLOOKUP($AS1079,技まとめ!$A$1:$F$380,6,FALSE)),"－",VLOOKUP($AS1079,技まとめ!$A$1:$F$380,6,FALSE))</f>
        <v>SC</v>
      </c>
      <c r="AU1079" s="3">
        <f>IF(ISERROR(VLOOKUP($AS1079,技まとめ!$A$1:$F$380,3,FALSE)),"－",VLOOKUP($AS1079,技まとめ!$A$1:$F$380,3,FALSE))</f>
        <v>98</v>
      </c>
      <c r="AV1079" s="3">
        <f>IF(ISERROR(VLOOKUP($AS1079,技まとめ!$A$1:$F$380,5,FALSE)),"－",VLOOKUP($AS1079,技まとめ!$A$1:$F$380,5,FALSE))</f>
        <v>52</v>
      </c>
      <c r="AW1079" s="3" t="str">
        <f>IF($E1079=IF(ISERROR(VLOOKUP($AS1079,技まとめ!$A$1:$F$380,4,FALSE)),"－",VLOOKUP($AS1079,技まとめ!$A$1:$F$380,4,FALSE)),"一致","")</f>
        <v/>
      </c>
      <c r="AX1079" s="12" t="str">
        <f t="shared" si="230"/>
        <v>ウォーターベールアイスグランドヘブンズタイムユニバースブラスト</v>
      </c>
      <c r="AY1079" s="12" t="str">
        <f t="shared" si="231"/>
        <v>ウォーターベールアイスグランドヘブンズタイムユニバースブラスト</v>
      </c>
      <c r="AZ1079" s="12" t="str">
        <f t="shared" si="232"/>
        <v>ウォーターベールアイスグランドヘブンズタイムユニバースブラスト</v>
      </c>
      <c r="BA1079" s="12" t="str">
        <f t="shared" si="233"/>
        <v>ウォーターベールアイスグランドヘブンズタイムユニバースブラスト</v>
      </c>
      <c r="BB1079" s="11" t="str">
        <f t="shared" si="234"/>
        <v>DRBLDRSC</v>
      </c>
      <c r="BC1079" s="11" t="str">
        <f t="shared" si="235"/>
        <v>DRBLDRSC</v>
      </c>
      <c r="BD1079" s="11" t="str">
        <f t="shared" si="236"/>
        <v>DRBLDRSC</v>
      </c>
      <c r="BE1079" s="11" t="str">
        <f t="shared" si="237"/>
        <v>DRBLDRSC</v>
      </c>
    </row>
    <row r="1080" spans="1:57" ht="11.25" hidden="1" customHeight="1">
      <c r="A1080" s="6">
        <v>1079</v>
      </c>
      <c r="B1080" s="7" t="s">
        <v>2553</v>
      </c>
      <c r="C1080" s="8" t="s">
        <v>2554</v>
      </c>
      <c r="D1080" s="7" t="s">
        <v>650</v>
      </c>
      <c r="E1080" s="7" t="s">
        <v>81</v>
      </c>
      <c r="F1080" s="7" t="s">
        <v>109</v>
      </c>
      <c r="G1080" s="9">
        <v>112</v>
      </c>
      <c r="H1080" s="9">
        <v>135</v>
      </c>
      <c r="I1080" s="9">
        <v>63</v>
      </c>
      <c r="J1080" s="9">
        <v>61</v>
      </c>
      <c r="K1080" s="9">
        <v>54</v>
      </c>
      <c r="L1080" s="9">
        <v>58</v>
      </c>
      <c r="M1080" s="9">
        <v>60</v>
      </c>
      <c r="N1080" s="9">
        <v>60</v>
      </c>
      <c r="O1080" s="9">
        <v>60</v>
      </c>
      <c r="P1080" s="9">
        <v>17</v>
      </c>
      <c r="Q1080" s="10">
        <v>113</v>
      </c>
      <c r="R1080" s="11">
        <v>10</v>
      </c>
      <c r="S1080" s="11">
        <v>1</v>
      </c>
      <c r="T1080" s="11">
        <v>108</v>
      </c>
      <c r="U1080" s="11">
        <v>110</v>
      </c>
      <c r="V1080" s="11">
        <v>1</v>
      </c>
      <c r="W1080" s="11">
        <v>110</v>
      </c>
      <c r="X1080" s="11">
        <f t="shared" si="224"/>
        <v>453</v>
      </c>
      <c r="Y1080" s="11">
        <f t="shared" si="225"/>
        <v>5075</v>
      </c>
      <c r="Z1080" s="11">
        <f t="shared" si="226"/>
        <v>910</v>
      </c>
      <c r="AA1080" s="11">
        <f t="shared" si="227"/>
        <v>4340</v>
      </c>
      <c r="AB1080" s="11">
        <f t="shared" si="228"/>
        <v>4340</v>
      </c>
      <c r="AC1080" s="6">
        <f t="shared" si="229"/>
        <v>4920</v>
      </c>
      <c r="AD1080" s="9" t="s">
        <v>331</v>
      </c>
      <c r="AE1080" s="3" t="str">
        <f>IF(ISERROR(VLOOKUP($AD1080,技まとめ!$A$1:$F$380,6,FALSE)),"－",VLOOKUP($AD1080,技まとめ!$A$1:$F$380,6,FALSE))</f>
        <v>DR</v>
      </c>
      <c r="AF1080" s="3">
        <f>IF(ISERROR(VLOOKUP($AD1080,技まとめ!$A$1:$F$380,3,FALSE)),"－",VLOOKUP($AD1080,技まとめ!$A$1:$F$380,3,FALSE))</f>
        <v>77</v>
      </c>
      <c r="AG1080" s="3">
        <f>IF(ISERROR(VLOOKUP($AD1080,技まとめ!$A$1:$F$380,5,FALSE)),"－",VLOOKUP($AD1080,技まとめ!$A$1:$F$380,5,FALSE))</f>
        <v>47</v>
      </c>
      <c r="AH1080" s="3" t="str">
        <f>IF($E1080=IF(ISERROR(VLOOKUP($AD1080,技まとめ!$A$1:$F$380,4,FALSE)),"－",VLOOKUP($AD1080,技まとめ!$A$1:$F$380,4,FALSE)),"一致","")</f>
        <v/>
      </c>
      <c r="AI1080" s="9" t="s">
        <v>210</v>
      </c>
      <c r="AJ1080" s="3" t="str">
        <f>IF(ISERROR(VLOOKUP($AI1080,技まとめ!$A$1:$F$380,6,FALSE)),"－",VLOOKUP($AI1080,技まとめ!$A$1:$F$380,6,FALSE))</f>
        <v>NS</v>
      </c>
      <c r="AK1080" s="3">
        <f>IF(ISERROR(VLOOKUP($AI1080,技まとめ!$A$1:$F$380,3,FALSE)),"－",VLOOKUP($AI1080,技まとめ!$A$1:$F$380,3,FALSE))</f>
        <v>25</v>
      </c>
      <c r="AL1080" s="3">
        <f>IF(ISERROR(VLOOKUP($AI1080,技まとめ!$A$1:$F$380,5,FALSE)),"－",VLOOKUP($AI1080,技まとめ!$A$1:$F$380,5,FALSE))</f>
        <v>20</v>
      </c>
      <c r="AM1080" s="3" t="str">
        <f>IF($E1080=IF(ISERROR(VLOOKUP($AI1080,技まとめ!$A$1:$F$380,4,FALSE)),"－",VLOOKUP($AI1080,技まとめ!$A$1:$F$380,4,FALSE)),"一致","")</f>
        <v>一致</v>
      </c>
      <c r="AN1080" s="9" t="s">
        <v>302</v>
      </c>
      <c r="AO1080" s="3" t="str">
        <f>IF(ISERROR(VLOOKUP($AN1080,技まとめ!$A$1:$F$380,6,FALSE)),"－",VLOOKUP($AN1080,技まとめ!$A$1:$F$380,6,FALSE))</f>
        <v>DR</v>
      </c>
      <c r="AP1080" s="3">
        <f>IF(ISERROR(VLOOKUP($AN1080,技まとめ!$A$1:$F$380,3,FALSE)),"－",VLOOKUP($AN1080,技まとめ!$A$1:$F$380,3,FALSE))</f>
        <v>90</v>
      </c>
      <c r="AQ1080" s="3">
        <f>IF(ISERROR(VLOOKUP($AN1080,技まとめ!$A$1:$F$380,5,FALSE)),"－",VLOOKUP($AN1080,技まとめ!$A$1:$F$380,5,FALSE))</f>
        <v>53</v>
      </c>
      <c r="AR1080" s="3" t="str">
        <f>IF($E1080=IF(ISERROR(VLOOKUP($AN1080,技まとめ!$A$1:$F$380,4,FALSE)),"－",VLOOKUP($AN1080,技まとめ!$A$1:$F$380,4,FALSE)),"一致","")</f>
        <v>一致</v>
      </c>
      <c r="AS1080" s="9" t="s">
        <v>199</v>
      </c>
      <c r="AT1080" s="3" t="str">
        <f>IF(ISERROR(VLOOKUP($AS1080,技まとめ!$A$1:$F$380,6,FALSE)),"－",VLOOKUP($AS1080,技まとめ!$A$1:$F$380,6,FALSE))</f>
        <v>NS</v>
      </c>
      <c r="AU1080" s="3">
        <f>IF(ISERROR(VLOOKUP($AS1080,技まとめ!$A$1:$F$380,3,FALSE)),"－",VLOOKUP($AS1080,技まとめ!$A$1:$F$380,3,FALSE))</f>
        <v>114</v>
      </c>
      <c r="AV1080" s="3">
        <f>IF(ISERROR(VLOOKUP($AS1080,技まとめ!$A$1:$F$380,5,FALSE)),"－",VLOOKUP($AS1080,技まとめ!$A$1:$F$380,5,FALSE))</f>
        <v>61</v>
      </c>
      <c r="AW1080" s="3" t="str">
        <f>IF($E1080=IF(ISERROR(VLOOKUP($AS1080,技まとめ!$A$1:$F$380,4,FALSE)),"－",VLOOKUP($AS1080,技まとめ!$A$1:$F$380,4,FALSE)),"一致","")</f>
        <v>一致</v>
      </c>
      <c r="AX1080" s="12" t="str">
        <f t="shared" si="230"/>
        <v>ライトニングアクセルスパイラルショットウォーターベールスペースペンギン</v>
      </c>
      <c r="AY1080" s="12" t="str">
        <f t="shared" si="231"/>
        <v>ライトニングアクセルスパイラルショットウォーターベールスペースペンギン</v>
      </c>
      <c r="AZ1080" s="12" t="str">
        <f t="shared" si="232"/>
        <v>ライトニングアクセルスパイラルショットウォーターベールスペースペンギン</v>
      </c>
      <c r="BA1080" s="12" t="str">
        <f t="shared" si="233"/>
        <v>ライトニングアクセルスパイラルショットウォーターベールスペースペンギン</v>
      </c>
      <c r="BB1080" s="11" t="str">
        <f t="shared" si="234"/>
        <v>DRNSDRNS</v>
      </c>
      <c r="BC1080" s="11" t="str">
        <f t="shared" si="235"/>
        <v>DRNSDRNS</v>
      </c>
      <c r="BD1080" s="11" t="str">
        <f t="shared" si="236"/>
        <v>DRNSDRNS</v>
      </c>
      <c r="BE1080" s="11" t="str">
        <f t="shared" si="237"/>
        <v>DRNSDRNS</v>
      </c>
    </row>
    <row r="1081" spans="1:57" ht="11.25" hidden="1" customHeight="1">
      <c r="A1081" s="6">
        <v>1080</v>
      </c>
      <c r="B1081" s="7" t="s">
        <v>2555</v>
      </c>
      <c r="C1081" s="8" t="s">
        <v>2556</v>
      </c>
      <c r="D1081" s="7" t="s">
        <v>72</v>
      </c>
      <c r="E1081" s="7" t="s">
        <v>81</v>
      </c>
      <c r="F1081" s="7" t="s">
        <v>128</v>
      </c>
      <c r="G1081" s="9">
        <v>106</v>
      </c>
      <c r="H1081" s="9">
        <v>120</v>
      </c>
      <c r="I1081" s="9">
        <v>66</v>
      </c>
      <c r="J1081" s="9">
        <v>60</v>
      </c>
      <c r="K1081" s="9">
        <v>56</v>
      </c>
      <c r="L1081" s="9">
        <v>55</v>
      </c>
      <c r="M1081" s="9">
        <v>68</v>
      </c>
      <c r="N1081" s="9">
        <v>57</v>
      </c>
      <c r="O1081" s="9">
        <v>52</v>
      </c>
      <c r="P1081" s="9">
        <v>31</v>
      </c>
      <c r="Q1081" s="10">
        <v>116</v>
      </c>
      <c r="R1081" s="11">
        <v>22</v>
      </c>
      <c r="S1081" s="11">
        <v>1</v>
      </c>
      <c r="T1081" s="11">
        <v>105</v>
      </c>
      <c r="U1081" s="11">
        <v>118</v>
      </c>
      <c r="V1081" s="11">
        <v>1</v>
      </c>
      <c r="W1081" s="11">
        <v>102</v>
      </c>
      <c r="X1081" s="11">
        <f t="shared" si="224"/>
        <v>465</v>
      </c>
      <c r="Y1081" s="11">
        <f t="shared" si="225"/>
        <v>5155</v>
      </c>
      <c r="Z1081" s="11">
        <f t="shared" si="226"/>
        <v>1290</v>
      </c>
      <c r="AA1081" s="11">
        <f t="shared" si="227"/>
        <v>4195</v>
      </c>
      <c r="AB1081" s="11">
        <f t="shared" si="228"/>
        <v>4195</v>
      </c>
      <c r="AC1081" s="6">
        <f t="shared" si="229"/>
        <v>4820</v>
      </c>
      <c r="AD1081" s="9" t="s">
        <v>259</v>
      </c>
      <c r="AE1081" s="3" t="str">
        <f>IF(ISERROR(VLOOKUP($AD1081,技まとめ!$A$1:$F$380,6,FALSE)),"－",VLOOKUP($AD1081,技まとめ!$A$1:$F$380,6,FALSE))</f>
        <v>NS</v>
      </c>
      <c r="AF1081" s="3">
        <f>IF(ISERROR(VLOOKUP($AD1081,技まとめ!$A$1:$F$380,3,FALSE)),"－",VLOOKUP($AD1081,技まとめ!$A$1:$F$380,3,FALSE))</f>
        <v>64</v>
      </c>
      <c r="AG1081" s="3">
        <f>IF(ISERROR(VLOOKUP($AD1081,技まとめ!$A$1:$F$380,5,FALSE)),"－",VLOOKUP($AD1081,技まとめ!$A$1:$F$380,5,FALSE))</f>
        <v>37</v>
      </c>
      <c r="AH1081" s="3" t="str">
        <f>IF($E1081=IF(ISERROR(VLOOKUP($AD1081,技まとめ!$A$1:$F$380,4,FALSE)),"－",VLOOKUP($AD1081,技まとめ!$A$1:$F$380,4,FALSE)),"一致","")</f>
        <v/>
      </c>
      <c r="AI1081" s="9" t="s">
        <v>302</v>
      </c>
      <c r="AJ1081" s="3" t="str">
        <f>IF(ISERROR(VLOOKUP($AI1081,技まとめ!$A$1:$F$380,6,FALSE)),"－",VLOOKUP($AI1081,技まとめ!$A$1:$F$380,6,FALSE))</f>
        <v>DR</v>
      </c>
      <c r="AK1081" s="3">
        <f>IF(ISERROR(VLOOKUP($AI1081,技まとめ!$A$1:$F$380,3,FALSE)),"－",VLOOKUP($AI1081,技まとめ!$A$1:$F$380,3,FALSE))</f>
        <v>90</v>
      </c>
      <c r="AL1081" s="3">
        <f>IF(ISERROR(VLOOKUP($AI1081,技まとめ!$A$1:$F$380,5,FALSE)),"－",VLOOKUP($AI1081,技まとめ!$A$1:$F$380,5,FALSE))</f>
        <v>53</v>
      </c>
      <c r="AM1081" s="3" t="str">
        <f>IF($E1081=IF(ISERROR(VLOOKUP($AI1081,技まとめ!$A$1:$F$380,4,FALSE)),"－",VLOOKUP($AI1081,技まとめ!$A$1:$F$380,4,FALSE)),"一致","")</f>
        <v>一致</v>
      </c>
      <c r="AN1081" s="9" t="s">
        <v>635</v>
      </c>
      <c r="AO1081" s="3" t="str">
        <f>IF(ISERROR(VLOOKUP($AN1081,技まとめ!$A$1:$F$380,6,FALSE)),"－",VLOOKUP($AN1081,技まとめ!$A$1:$F$380,6,FALSE))</f>
        <v>DR</v>
      </c>
      <c r="AP1081" s="3">
        <f>IF(ISERROR(VLOOKUP($AN1081,技まとめ!$A$1:$F$380,3,FALSE)),"－",VLOOKUP($AN1081,技まとめ!$A$1:$F$380,3,FALSE))</f>
        <v>58</v>
      </c>
      <c r="AQ1081" s="3">
        <f>IF(ISERROR(VLOOKUP($AN1081,技まとめ!$A$1:$F$380,5,FALSE)),"－",VLOOKUP($AN1081,技まとめ!$A$1:$F$380,5,FALSE))</f>
        <v>39</v>
      </c>
      <c r="AR1081" s="3" t="str">
        <f>IF($E1081=IF(ISERROR(VLOOKUP($AN1081,技まとめ!$A$1:$F$380,4,FALSE)),"－",VLOOKUP($AN1081,技まとめ!$A$1:$F$380,4,FALSE)),"一致","")</f>
        <v>一致</v>
      </c>
      <c r="AS1081" s="9" t="s">
        <v>1357</v>
      </c>
      <c r="AT1081" s="3" t="str">
        <f>IF(ISERROR(VLOOKUP($AS1081,技まとめ!$A$1:$F$380,6,FALSE)),"－",VLOOKUP($AS1081,技まとめ!$A$1:$F$380,6,FALSE))</f>
        <v>SC</v>
      </c>
      <c r="AU1081" s="3">
        <f>IF(ISERROR(VLOOKUP($AS1081,技まとめ!$A$1:$F$380,3,FALSE)),"－",VLOOKUP($AS1081,技まとめ!$A$1:$F$380,3,FALSE))</f>
        <v>94</v>
      </c>
      <c r="AV1081" s="3">
        <f>IF(ISERROR(VLOOKUP($AS1081,技まとめ!$A$1:$F$380,5,FALSE)),"－",VLOOKUP($AS1081,技まとめ!$A$1:$F$380,5,FALSE))</f>
        <v>52</v>
      </c>
      <c r="AW1081" s="3" t="str">
        <f>IF($E1081=IF(ISERROR(VLOOKUP($AS1081,技まとめ!$A$1:$F$380,4,FALSE)),"－",VLOOKUP($AS1081,技まとめ!$A$1:$F$380,4,FALSE)),"一致","")</f>
        <v>一致</v>
      </c>
      <c r="AX1081" s="12" t="str">
        <f t="shared" si="230"/>
        <v>アストロブレイクウォーターベールオーロラドリブルノーザンインパクト</v>
      </c>
      <c r="AY1081" s="12" t="str">
        <f t="shared" si="231"/>
        <v>アストロブレイクウォーターベールオーロラドリブルノーザンインパクト</v>
      </c>
      <c r="AZ1081" s="12" t="str">
        <f t="shared" si="232"/>
        <v>アストロブレイクウォーターベールオーロラドリブルノーザンインパクト</v>
      </c>
      <c r="BA1081" s="12" t="str">
        <f t="shared" si="233"/>
        <v>アストロブレイクウォーターベールオーロラドリブルノーザンインパクト</v>
      </c>
      <c r="BB1081" s="11" t="str">
        <f t="shared" si="234"/>
        <v>NSDRDRSC</v>
      </c>
      <c r="BC1081" s="11" t="str">
        <f t="shared" si="235"/>
        <v>NSDRDRSC</v>
      </c>
      <c r="BD1081" s="11" t="str">
        <f t="shared" si="236"/>
        <v>NSDRDRSC</v>
      </c>
      <c r="BE1081" s="11" t="str">
        <f t="shared" si="237"/>
        <v>NSDRDRSC</v>
      </c>
    </row>
    <row r="1082" spans="1:57" ht="11.25" hidden="1" customHeight="1">
      <c r="A1082" s="6">
        <v>1081</v>
      </c>
      <c r="B1082" s="7" t="s">
        <v>2557</v>
      </c>
      <c r="C1082" s="8" t="s">
        <v>2558</v>
      </c>
      <c r="D1082" s="7" t="s">
        <v>72</v>
      </c>
      <c r="E1082" s="7" t="s">
        <v>73</v>
      </c>
      <c r="F1082" s="7" t="s">
        <v>128</v>
      </c>
      <c r="G1082" s="9">
        <v>108</v>
      </c>
      <c r="H1082" s="9">
        <v>122</v>
      </c>
      <c r="I1082" s="9">
        <v>52</v>
      </c>
      <c r="J1082" s="9">
        <v>68</v>
      </c>
      <c r="K1082" s="9">
        <v>62</v>
      </c>
      <c r="L1082" s="9">
        <v>56</v>
      </c>
      <c r="M1082" s="9">
        <v>60</v>
      </c>
      <c r="N1082" s="9">
        <v>68</v>
      </c>
      <c r="O1082" s="9">
        <v>63</v>
      </c>
      <c r="P1082" s="9">
        <v>15</v>
      </c>
      <c r="Q1082" s="10">
        <v>102</v>
      </c>
      <c r="R1082" s="11">
        <v>31</v>
      </c>
      <c r="S1082" s="11">
        <v>1</v>
      </c>
      <c r="T1082" s="11">
        <v>106</v>
      </c>
      <c r="U1082" s="11">
        <v>110</v>
      </c>
      <c r="V1082" s="11">
        <v>1</v>
      </c>
      <c r="W1082" s="11">
        <v>113</v>
      </c>
      <c r="X1082" s="11">
        <f t="shared" si="224"/>
        <v>464</v>
      </c>
      <c r="Y1082" s="11">
        <f t="shared" si="225"/>
        <v>4650</v>
      </c>
      <c r="Z1082" s="11">
        <f t="shared" si="226"/>
        <v>1660</v>
      </c>
      <c r="AA1082" s="11">
        <f t="shared" si="227"/>
        <v>4285</v>
      </c>
      <c r="AB1082" s="11">
        <f t="shared" si="228"/>
        <v>4285</v>
      </c>
      <c r="AC1082" s="6">
        <f t="shared" si="229"/>
        <v>4960</v>
      </c>
      <c r="AD1082" s="9" t="s">
        <v>259</v>
      </c>
      <c r="AE1082" s="3" t="str">
        <f>IF(ISERROR(VLOOKUP($AD1082,技まとめ!$A$1:$F$380,6,FALSE)),"－",VLOOKUP($AD1082,技まとめ!$A$1:$F$380,6,FALSE))</f>
        <v>NS</v>
      </c>
      <c r="AF1082" s="3">
        <f>IF(ISERROR(VLOOKUP($AD1082,技まとめ!$A$1:$F$380,3,FALSE)),"－",VLOOKUP($AD1082,技まとめ!$A$1:$F$380,3,FALSE))</f>
        <v>64</v>
      </c>
      <c r="AG1082" s="3">
        <f>IF(ISERROR(VLOOKUP($AD1082,技まとめ!$A$1:$F$380,5,FALSE)),"－",VLOOKUP($AD1082,技まとめ!$A$1:$F$380,5,FALSE))</f>
        <v>37</v>
      </c>
      <c r="AH1082" s="3" t="str">
        <f>IF($E1082=IF(ISERROR(VLOOKUP($AD1082,技まとめ!$A$1:$F$380,4,FALSE)),"－",VLOOKUP($AD1082,技まとめ!$A$1:$F$380,4,FALSE)),"一致","")</f>
        <v/>
      </c>
      <c r="AI1082" s="9" t="s">
        <v>143</v>
      </c>
      <c r="AJ1082" s="3" t="str">
        <f>IF(ISERROR(VLOOKUP($AI1082,技まとめ!$A$1:$F$380,6,FALSE)),"－",VLOOKUP($AI1082,技まとめ!$A$1:$F$380,6,FALSE))</f>
        <v>NS</v>
      </c>
      <c r="AK1082" s="3">
        <f>IF(ISERROR(VLOOKUP($AI1082,技まとめ!$A$1:$F$380,3,FALSE)),"－",VLOOKUP($AI1082,技まとめ!$A$1:$F$380,3,FALSE))</f>
        <v>88</v>
      </c>
      <c r="AL1082" s="3">
        <f>IF(ISERROR(VLOOKUP($AI1082,技まとめ!$A$1:$F$380,5,FALSE)),"－",VLOOKUP($AI1082,技まとめ!$A$1:$F$380,5,FALSE))</f>
        <v>49</v>
      </c>
      <c r="AM1082" s="3" t="str">
        <f>IF($E1082=IF(ISERROR(VLOOKUP($AI1082,技まとめ!$A$1:$F$380,4,FALSE)),"－",VLOOKUP($AI1082,技まとめ!$A$1:$F$380,4,FALSE)),"一致","")</f>
        <v/>
      </c>
      <c r="AN1082" s="9" t="s">
        <v>302</v>
      </c>
      <c r="AO1082" s="3" t="str">
        <f>IF(ISERROR(VLOOKUP($AN1082,技まとめ!$A$1:$F$380,6,FALSE)),"－",VLOOKUP($AN1082,技まとめ!$A$1:$F$380,6,FALSE))</f>
        <v>DR</v>
      </c>
      <c r="AP1082" s="3">
        <f>IF(ISERROR(VLOOKUP($AN1082,技まとめ!$A$1:$F$380,3,FALSE)),"－",VLOOKUP($AN1082,技まとめ!$A$1:$F$380,3,FALSE))</f>
        <v>90</v>
      </c>
      <c r="AQ1082" s="3">
        <f>IF(ISERROR(VLOOKUP($AN1082,技まとめ!$A$1:$F$380,5,FALSE)),"－",VLOOKUP($AN1082,技まとめ!$A$1:$F$380,5,FALSE))</f>
        <v>53</v>
      </c>
      <c r="AR1082" s="3" t="str">
        <f>IF($E1082=IF(ISERROR(VLOOKUP($AN1082,技まとめ!$A$1:$F$380,4,FALSE)),"－",VLOOKUP($AN1082,技まとめ!$A$1:$F$380,4,FALSE)),"一致","")</f>
        <v/>
      </c>
      <c r="AS1082" s="9" t="s">
        <v>1192</v>
      </c>
      <c r="AT1082" s="3" t="str">
        <f>IF(ISERROR(VLOOKUP($AS1082,技まとめ!$A$1:$F$380,6,FALSE)),"－",VLOOKUP($AS1082,技まとめ!$A$1:$F$380,6,FALSE))</f>
        <v>SC</v>
      </c>
      <c r="AU1082" s="3">
        <f>IF(ISERROR(VLOOKUP($AS1082,技まとめ!$A$1:$F$380,3,FALSE)),"－",VLOOKUP($AS1082,技まとめ!$A$1:$F$380,3,FALSE))</f>
        <v>90</v>
      </c>
      <c r="AV1082" s="3">
        <f>IF(ISERROR(VLOOKUP($AS1082,技まとめ!$A$1:$F$380,5,FALSE)),"－",VLOOKUP($AS1082,技まとめ!$A$1:$F$380,5,FALSE))</f>
        <v>49</v>
      </c>
      <c r="AW1082" s="3" t="str">
        <f>IF($E1082=IF(ISERROR(VLOOKUP($AS1082,技まとめ!$A$1:$F$380,4,FALSE)),"－",VLOOKUP($AS1082,技まとめ!$A$1:$F$380,4,FALSE)),"一致","")</f>
        <v/>
      </c>
      <c r="AX1082" s="12" t="str">
        <f t="shared" si="230"/>
        <v>アストロブレイクワイバーンクラッシュウォーターベールアストロゲート</v>
      </c>
      <c r="AY1082" s="12" t="str">
        <f t="shared" si="231"/>
        <v>アストロブレイクワイバーンクラッシュウォーターベールアストロゲート</v>
      </c>
      <c r="AZ1082" s="12" t="str">
        <f t="shared" si="232"/>
        <v>アストロブレイクワイバーンクラッシュウォーターベールアストロゲート</v>
      </c>
      <c r="BA1082" s="12" t="str">
        <f t="shared" si="233"/>
        <v>アストロブレイクワイバーンクラッシュウォーターベールアストロゲート</v>
      </c>
      <c r="BB1082" s="11" t="str">
        <f t="shared" si="234"/>
        <v>NSNSDRSC</v>
      </c>
      <c r="BC1082" s="11" t="str">
        <f t="shared" si="235"/>
        <v>NSNSDRSC</v>
      </c>
      <c r="BD1082" s="11" t="str">
        <f t="shared" si="236"/>
        <v>NSNSDRSC</v>
      </c>
      <c r="BE1082" s="11" t="str">
        <f t="shared" si="237"/>
        <v>NSNSDRSC</v>
      </c>
    </row>
    <row r="1083" spans="1:57" ht="11.25" hidden="1" customHeight="1">
      <c r="A1083" s="6">
        <v>1082</v>
      </c>
      <c r="B1083" s="7" t="s">
        <v>2559</v>
      </c>
      <c r="C1083" s="8" t="s">
        <v>2560</v>
      </c>
      <c r="D1083" s="7" t="s">
        <v>72</v>
      </c>
      <c r="E1083" s="7" t="s">
        <v>73</v>
      </c>
      <c r="F1083" s="7" t="s">
        <v>74</v>
      </c>
      <c r="G1083" s="9">
        <v>118</v>
      </c>
      <c r="H1083" s="9">
        <v>130</v>
      </c>
      <c r="I1083" s="9">
        <v>59</v>
      </c>
      <c r="J1083" s="9">
        <v>69</v>
      </c>
      <c r="K1083" s="9">
        <v>51</v>
      </c>
      <c r="L1083" s="9">
        <v>72</v>
      </c>
      <c r="M1083" s="9">
        <v>52</v>
      </c>
      <c r="N1083" s="9">
        <v>68</v>
      </c>
      <c r="O1083" s="9">
        <v>56</v>
      </c>
      <c r="P1083" s="9">
        <v>3</v>
      </c>
      <c r="Q1083" s="10">
        <v>109</v>
      </c>
      <c r="R1083" s="11">
        <v>9</v>
      </c>
      <c r="S1083" s="11">
        <v>1</v>
      </c>
      <c r="T1083" s="11">
        <v>122</v>
      </c>
      <c r="U1083" s="11">
        <v>102</v>
      </c>
      <c r="V1083" s="11">
        <v>1</v>
      </c>
      <c r="W1083" s="11">
        <v>106</v>
      </c>
      <c r="X1083" s="11">
        <f t="shared" si="224"/>
        <v>450</v>
      </c>
      <c r="Y1083" s="11">
        <f t="shared" si="225"/>
        <v>4895</v>
      </c>
      <c r="Z1083" s="11">
        <f t="shared" si="226"/>
        <v>855</v>
      </c>
      <c r="AA1083" s="11">
        <f t="shared" si="227"/>
        <v>4810</v>
      </c>
      <c r="AB1083" s="11">
        <f t="shared" si="228"/>
        <v>4810</v>
      </c>
      <c r="AC1083" s="6">
        <f t="shared" si="229"/>
        <v>5455</v>
      </c>
      <c r="AD1083" s="9" t="s">
        <v>1303</v>
      </c>
      <c r="AE1083" s="3" t="str">
        <f>IF(ISERROR(VLOOKUP($AD1083,技まとめ!$A$1:$F$380,6,FALSE)),"－",VLOOKUP($AD1083,技まとめ!$A$1:$F$380,6,FALSE))</f>
        <v>P1</v>
      </c>
      <c r="AF1083" s="3">
        <f>IF(ISERROR(VLOOKUP($AD1083,技まとめ!$A$1:$F$380,3,FALSE)),"－",VLOOKUP($AD1083,技まとめ!$A$1:$F$380,3,FALSE))</f>
        <v>65</v>
      </c>
      <c r="AG1083" s="3">
        <f>IF(ISERROR(VLOOKUP($AD1083,技まとめ!$A$1:$F$380,5,FALSE)),"－",VLOOKUP($AD1083,技まとめ!$A$1:$F$380,5,FALSE))</f>
        <v>40</v>
      </c>
      <c r="AH1083" s="3" t="str">
        <f>IF($E1083=IF(ISERROR(VLOOKUP($AD1083,技まとめ!$A$1:$F$380,4,FALSE)),"－",VLOOKUP($AD1083,技まとめ!$A$1:$F$380,4,FALSE)),"一致","")</f>
        <v/>
      </c>
      <c r="AI1083" s="9" t="s">
        <v>274</v>
      </c>
      <c r="AJ1083" s="3" t="str">
        <f>IF(ISERROR(VLOOKUP($AI1083,技まとめ!$A$1:$F$380,6,FALSE)),"－",VLOOKUP($AI1083,技まとめ!$A$1:$F$380,6,FALSE))</f>
        <v>P1</v>
      </c>
      <c r="AK1083" s="3">
        <f>IF(ISERROR(VLOOKUP($AI1083,技まとめ!$A$1:$F$380,3,FALSE)),"－",VLOOKUP($AI1083,技まとめ!$A$1:$F$380,3,FALSE))</f>
        <v>27</v>
      </c>
      <c r="AL1083" s="3">
        <f>IF(ISERROR(VLOOKUP($AI1083,技まとめ!$A$1:$F$380,5,FALSE)),"－",VLOOKUP($AI1083,技まとめ!$A$1:$F$380,5,FALSE))</f>
        <v>25</v>
      </c>
      <c r="AM1083" s="3" t="str">
        <f>IF($E1083=IF(ISERROR(VLOOKUP($AI1083,技まとめ!$A$1:$F$380,4,FALSE)),"－",VLOOKUP($AI1083,技まとめ!$A$1:$F$380,4,FALSE)),"一致","")</f>
        <v/>
      </c>
      <c r="AN1083" s="9" t="s">
        <v>89</v>
      </c>
      <c r="AO1083" s="3" t="str">
        <f>IF(ISERROR(VLOOKUP($AN1083,技まとめ!$A$1:$F$380,6,FALSE)),"－",VLOOKUP($AN1083,技まとめ!$A$1:$F$380,6,FALSE))</f>
        <v>BB</v>
      </c>
      <c r="AP1083" s="3">
        <f>IF(ISERROR(VLOOKUP($AN1083,技まとめ!$A$1:$F$380,3,FALSE)),"－",VLOOKUP($AN1083,技まとめ!$A$1:$F$380,3,FALSE))</f>
        <v>43</v>
      </c>
      <c r="AQ1083" s="3">
        <f>IF(ISERROR(VLOOKUP($AN1083,技まとめ!$A$1:$F$380,5,FALSE)),"－",VLOOKUP($AN1083,技まとめ!$A$1:$F$380,5,FALSE))</f>
        <v>30</v>
      </c>
      <c r="AR1083" s="3" t="str">
        <f>IF($E1083=IF(ISERROR(VLOOKUP($AN1083,技まとめ!$A$1:$F$380,4,FALSE)),"－",VLOOKUP($AN1083,技まとめ!$A$1:$F$380,4,FALSE)),"一致","")</f>
        <v>一致</v>
      </c>
      <c r="AS1083" s="9" t="s">
        <v>398</v>
      </c>
      <c r="AT1083" s="3" t="str">
        <f>IF(ISERROR(VLOOKUP($AS1083,技まとめ!$A$1:$F$380,6,FALSE)),"－",VLOOKUP($AS1083,技まとめ!$A$1:$F$380,6,FALSE))</f>
        <v>BB</v>
      </c>
      <c r="AU1083" s="3">
        <f>IF(ISERROR(VLOOKUP($AS1083,技まとめ!$A$1:$F$380,3,FALSE)),"－",VLOOKUP($AS1083,技まとめ!$A$1:$F$380,3,FALSE))</f>
        <v>71</v>
      </c>
      <c r="AV1083" s="3">
        <f>IF(ISERROR(VLOOKUP($AS1083,技まとめ!$A$1:$F$380,5,FALSE)),"－",VLOOKUP($AS1083,技まとめ!$A$1:$F$380,5,FALSE))</f>
        <v>44</v>
      </c>
      <c r="AW1083" s="3" t="str">
        <f>IF($E1083=IF(ISERROR(VLOOKUP($AS1083,技まとめ!$A$1:$F$380,4,FALSE)),"－",VLOOKUP($AS1083,技まとめ!$A$1:$F$380,4,FALSE)),"一致","")</f>
        <v>一致</v>
      </c>
      <c r="AX1083" s="12" t="str">
        <f t="shared" si="230"/>
        <v>セーフティプロテクトロケットこぶしザ・ウォールアイアンウォール</v>
      </c>
      <c r="AY1083" s="12" t="str">
        <f t="shared" si="231"/>
        <v>セーフティプロテクトロケットこぶしザ・ウォールアイアンウォール</v>
      </c>
      <c r="AZ1083" s="12" t="str">
        <f t="shared" si="232"/>
        <v>セーフティプロテクトロケットこぶしザ・ウォールアイアンウォール</v>
      </c>
      <c r="BA1083" s="12" t="str">
        <f t="shared" si="233"/>
        <v>セーフティプロテクトロケットこぶしザ・ウォールアイアンウォール</v>
      </c>
      <c r="BB1083" s="11" t="str">
        <f t="shared" si="234"/>
        <v>P1P1BBBB</v>
      </c>
      <c r="BC1083" s="11" t="str">
        <f t="shared" si="235"/>
        <v>P1P1BBBB</v>
      </c>
      <c r="BD1083" s="11" t="str">
        <f t="shared" si="236"/>
        <v>P1P1BBBB</v>
      </c>
      <c r="BE1083" s="11" t="str">
        <f t="shared" si="237"/>
        <v>P1P1BBBB</v>
      </c>
    </row>
    <row r="1084" spans="1:57" ht="11.25" hidden="1" customHeight="1">
      <c r="A1084" s="6">
        <v>1083</v>
      </c>
      <c r="B1084" s="7" t="s">
        <v>2561</v>
      </c>
      <c r="C1084" s="8" t="s">
        <v>2562</v>
      </c>
      <c r="D1084" s="7" t="s">
        <v>72</v>
      </c>
      <c r="E1084" s="7" t="s">
        <v>81</v>
      </c>
      <c r="F1084" s="7" t="s">
        <v>82</v>
      </c>
      <c r="G1084" s="9">
        <v>115</v>
      </c>
      <c r="H1084" s="9">
        <v>119</v>
      </c>
      <c r="I1084" s="9">
        <v>52</v>
      </c>
      <c r="J1084" s="9">
        <v>60</v>
      </c>
      <c r="K1084" s="9">
        <v>70</v>
      </c>
      <c r="L1084" s="9">
        <v>61</v>
      </c>
      <c r="M1084" s="9">
        <v>58</v>
      </c>
      <c r="N1084" s="9">
        <v>53</v>
      </c>
      <c r="O1084" s="9">
        <v>63</v>
      </c>
      <c r="P1084" s="9">
        <v>18</v>
      </c>
      <c r="Q1084" s="10">
        <v>102</v>
      </c>
      <c r="R1084" s="11">
        <v>19</v>
      </c>
      <c r="S1084" s="11">
        <v>1</v>
      </c>
      <c r="T1084" s="11">
        <v>111</v>
      </c>
      <c r="U1084" s="11">
        <v>108</v>
      </c>
      <c r="V1084" s="11">
        <v>1</v>
      </c>
      <c r="W1084" s="11">
        <v>113</v>
      </c>
      <c r="X1084" s="11">
        <f t="shared" si="224"/>
        <v>455</v>
      </c>
      <c r="Y1084" s="11">
        <f t="shared" si="225"/>
        <v>4650</v>
      </c>
      <c r="Z1084" s="11">
        <f t="shared" si="226"/>
        <v>1240</v>
      </c>
      <c r="AA1084" s="11">
        <f t="shared" si="227"/>
        <v>4460</v>
      </c>
      <c r="AB1084" s="11">
        <f t="shared" si="228"/>
        <v>4460</v>
      </c>
      <c r="AC1084" s="6">
        <f t="shared" si="229"/>
        <v>5100</v>
      </c>
      <c r="AD1084" s="9" t="s">
        <v>5060</v>
      </c>
      <c r="AE1084" s="3" t="str">
        <f>IF(ISERROR(VLOOKUP($AD1084,技まとめ!$A$1:$F$380,6,FALSE)),"－",VLOOKUP($AD1084,技まとめ!$A$1:$F$380,6,FALSE))</f>
        <v>DR</v>
      </c>
      <c r="AF1084" s="3">
        <f>IF(ISERROR(VLOOKUP($AD1084,技まとめ!$A$1:$F$380,3,FALSE)),"－",VLOOKUP($AD1084,技まとめ!$A$1:$F$380,3,FALSE))</f>
        <v>27</v>
      </c>
      <c r="AG1084" s="3">
        <f>IF(ISERROR(VLOOKUP($AD1084,技まとめ!$A$1:$F$380,5,FALSE)),"－",VLOOKUP($AD1084,技まとめ!$A$1:$F$380,5,FALSE))</f>
        <v>25</v>
      </c>
      <c r="AH1084" s="3" t="str">
        <f>IF($E1084=IF(ISERROR(VLOOKUP($AD1084,技まとめ!$A$1:$F$380,4,FALSE)),"－",VLOOKUP($AD1084,技まとめ!$A$1:$F$380,4,FALSE)),"一致","")</f>
        <v/>
      </c>
      <c r="AI1084" s="9" t="s">
        <v>5065</v>
      </c>
      <c r="AJ1084" s="3" t="str">
        <f>IF(ISERROR(VLOOKUP($AI1084,技まとめ!$A$1:$F$380,6,FALSE)),"－",VLOOKUP($AI1084,技まとめ!$A$1:$F$380,6,FALSE))</f>
        <v>BL</v>
      </c>
      <c r="AK1084" s="3">
        <f>IF(ISERROR(VLOOKUP($AI1084,技まとめ!$A$1:$F$380,3,FALSE)),"－",VLOOKUP($AI1084,技まとめ!$A$1:$F$380,3,FALSE))</f>
        <v>33</v>
      </c>
      <c r="AL1084" s="3">
        <f>IF(ISERROR(VLOOKUP($AI1084,技まとめ!$A$1:$F$380,5,FALSE)),"－",VLOOKUP($AI1084,技まとめ!$A$1:$F$380,5,FALSE))</f>
        <v>28</v>
      </c>
      <c r="AM1084" s="3" t="str">
        <f>IF($E1084=IF(ISERROR(VLOOKUP($AI1084,技まとめ!$A$1:$F$380,4,FALSE)),"－",VLOOKUP($AI1084,技まとめ!$A$1:$F$380,4,FALSE)),"一致","")</f>
        <v/>
      </c>
      <c r="AN1084" s="9" t="s">
        <v>366</v>
      </c>
      <c r="AO1084" s="3" t="str">
        <f>IF(ISERROR(VLOOKUP($AN1084,技まとめ!$A$1:$F$380,6,FALSE)),"－",VLOOKUP($AN1084,技まとめ!$A$1:$F$380,6,FALSE))</f>
        <v>BL</v>
      </c>
      <c r="AP1084" s="3">
        <f>IF(ISERROR(VLOOKUP($AN1084,技まとめ!$A$1:$F$380,3,FALSE)),"－",VLOOKUP($AN1084,技まとめ!$A$1:$F$380,3,FALSE))</f>
        <v>65</v>
      </c>
      <c r="AQ1084" s="3">
        <f>IF(ISERROR(VLOOKUP($AN1084,技まとめ!$A$1:$F$380,5,FALSE)),"－",VLOOKUP($AN1084,技まとめ!$A$1:$F$380,5,FALSE))</f>
        <v>42</v>
      </c>
      <c r="AR1084" s="3" t="str">
        <f>IF($E1084=IF(ISERROR(VLOOKUP($AN1084,技まとめ!$A$1:$F$380,4,FALSE)),"－",VLOOKUP($AN1084,技まとめ!$A$1:$F$380,4,FALSE)),"一致","")</f>
        <v>一致</v>
      </c>
      <c r="AS1084" s="9" t="s">
        <v>174</v>
      </c>
      <c r="AT1084" s="3" t="str">
        <f>IF(ISERROR(VLOOKUP($AS1084,技まとめ!$A$1:$F$380,6,FALSE)),"－",VLOOKUP($AS1084,技まとめ!$A$1:$F$380,6,FALSE))</f>
        <v>BL</v>
      </c>
      <c r="AU1084" s="3">
        <f>IF(ISERROR(VLOOKUP($AS1084,技まとめ!$A$1:$F$380,3,FALSE)),"－",VLOOKUP($AS1084,技まとめ!$A$1:$F$380,3,FALSE))</f>
        <v>102</v>
      </c>
      <c r="AV1084" s="3">
        <f>IF(ISERROR(VLOOKUP($AS1084,技まとめ!$A$1:$F$380,5,FALSE)),"－",VLOOKUP($AS1084,技まとめ!$A$1:$F$380,5,FALSE))</f>
        <v>57</v>
      </c>
      <c r="AW1084" s="3" t="str">
        <f>IF($E1084=IF(ISERROR(VLOOKUP($AS1084,技まとめ!$A$1:$F$380,4,FALSE)),"－",VLOOKUP($AS1084,技まとめ!$A$1:$F$380,4,FALSE)),"一致","")</f>
        <v/>
      </c>
      <c r="AX1084" s="12" t="str">
        <f t="shared" si="230"/>
        <v>スーパースキャン（Ｄ）スーパースキャン（Ｂ）プロファイルゾーンシグマゾーン</v>
      </c>
      <c r="AY1084" s="12" t="str">
        <f t="shared" si="231"/>
        <v>スーパースキャン（Ｄ）スーパースキャン（Ｂ）プロファイルゾーンシグマゾーン</v>
      </c>
      <c r="AZ1084" s="12" t="str">
        <f t="shared" si="232"/>
        <v>スーパースキャン（Ｄ）スーパースキャン（Ｂ）プロファイルゾーンシグマゾーン</v>
      </c>
      <c r="BA1084" s="12" t="str">
        <f t="shared" si="233"/>
        <v>スーパースキャン（Ｄ）スーパースキャン（Ｂ）プロファイルゾーンシグマゾーン</v>
      </c>
      <c r="BB1084" s="11" t="str">
        <f t="shared" si="234"/>
        <v>DRBLBLBL</v>
      </c>
      <c r="BC1084" s="11" t="str">
        <f t="shared" si="235"/>
        <v>DRBLBLBL</v>
      </c>
      <c r="BD1084" s="11" t="str">
        <f t="shared" si="236"/>
        <v>DRBLBLBL</v>
      </c>
      <c r="BE1084" s="11" t="str">
        <f t="shared" si="237"/>
        <v>DRBLBLBL</v>
      </c>
    </row>
    <row r="1085" spans="1:57" ht="11.25" hidden="1" customHeight="1">
      <c r="A1085" s="6">
        <v>1084</v>
      </c>
      <c r="B1085" s="7" t="s">
        <v>2563</v>
      </c>
      <c r="C1085" s="8" t="s">
        <v>2564</v>
      </c>
      <c r="D1085" s="7" t="s">
        <v>72</v>
      </c>
      <c r="E1085" s="7" t="s">
        <v>81</v>
      </c>
      <c r="F1085" s="7" t="s">
        <v>82</v>
      </c>
      <c r="G1085" s="9">
        <v>108</v>
      </c>
      <c r="H1085" s="9">
        <v>107</v>
      </c>
      <c r="I1085" s="9">
        <v>59</v>
      </c>
      <c r="J1085" s="9">
        <v>57</v>
      </c>
      <c r="K1085" s="9">
        <v>64</v>
      </c>
      <c r="L1085" s="9">
        <v>56</v>
      </c>
      <c r="M1085" s="9">
        <v>73</v>
      </c>
      <c r="N1085" s="9">
        <v>49</v>
      </c>
      <c r="O1085" s="9">
        <v>53</v>
      </c>
      <c r="P1085" s="9">
        <v>31</v>
      </c>
      <c r="Q1085" s="10">
        <v>109</v>
      </c>
      <c r="R1085" s="11">
        <v>19</v>
      </c>
      <c r="S1085" s="11">
        <v>1</v>
      </c>
      <c r="T1085" s="11">
        <v>106</v>
      </c>
      <c r="U1085" s="11">
        <v>123</v>
      </c>
      <c r="V1085" s="11">
        <v>1</v>
      </c>
      <c r="W1085" s="11">
        <v>103</v>
      </c>
      <c r="X1085" s="11">
        <f t="shared" si="224"/>
        <v>462</v>
      </c>
      <c r="Y1085" s="11">
        <f t="shared" si="225"/>
        <v>4880</v>
      </c>
      <c r="Z1085" s="11">
        <f t="shared" si="226"/>
        <v>1190</v>
      </c>
      <c r="AA1085" s="11">
        <f t="shared" si="227"/>
        <v>4235</v>
      </c>
      <c r="AB1085" s="11">
        <f t="shared" si="228"/>
        <v>4235</v>
      </c>
      <c r="AC1085" s="6">
        <f t="shared" si="229"/>
        <v>4850</v>
      </c>
      <c r="AD1085" s="9" t="s">
        <v>83</v>
      </c>
      <c r="AE1085" s="3" t="str">
        <f>IF(ISERROR(VLOOKUP($AD1085,技まとめ!$A$1:$F$380,6,FALSE)),"－",VLOOKUP($AD1085,技まとめ!$A$1:$F$380,6,FALSE))</f>
        <v>DR</v>
      </c>
      <c r="AF1085" s="3">
        <f>IF(ISERROR(VLOOKUP($AD1085,技まとめ!$A$1:$F$380,3,FALSE)),"－",VLOOKUP($AD1085,技まとめ!$A$1:$F$380,3,FALSE))</f>
        <v>13</v>
      </c>
      <c r="AG1085" s="3">
        <f>IF(ISERROR(VLOOKUP($AD1085,技まとめ!$A$1:$F$380,5,FALSE)),"－",VLOOKUP($AD1085,技まとめ!$A$1:$F$380,5,FALSE))</f>
        <v>20</v>
      </c>
      <c r="AH1085" s="3" t="str">
        <f>IF($E1085=IF(ISERROR(VLOOKUP($AD1085,技まとめ!$A$1:$F$380,4,FALSE)),"－",VLOOKUP($AD1085,技まとめ!$A$1:$F$380,4,FALSE)),"一致","")</f>
        <v>一致</v>
      </c>
      <c r="AI1085" s="9" t="s">
        <v>236</v>
      </c>
      <c r="AJ1085" s="3" t="str">
        <f>IF(ISERROR(VLOOKUP($AI1085,技まとめ!$A$1:$F$380,6,FALSE)),"－",VLOOKUP($AI1085,技まとめ!$A$1:$F$380,6,FALSE))</f>
        <v>DR</v>
      </c>
      <c r="AK1085" s="3">
        <f>IF(ISERROR(VLOOKUP($AI1085,技まとめ!$A$1:$F$380,3,FALSE)),"－",VLOOKUP($AI1085,技まとめ!$A$1:$F$380,3,FALSE))</f>
        <v>65</v>
      </c>
      <c r="AL1085" s="3">
        <f>IF(ISERROR(VLOOKUP($AI1085,技まとめ!$A$1:$F$380,5,FALSE)),"－",VLOOKUP($AI1085,技まとめ!$A$1:$F$380,5,FALSE))</f>
        <v>42</v>
      </c>
      <c r="AM1085" s="3" t="str">
        <f>IF($E1085=IF(ISERROR(VLOOKUP($AI1085,技まとめ!$A$1:$F$380,4,FALSE)),"－",VLOOKUP($AI1085,技まとめ!$A$1:$F$380,4,FALSE)),"一致","")</f>
        <v/>
      </c>
      <c r="AN1085" s="9" t="s">
        <v>366</v>
      </c>
      <c r="AO1085" s="3" t="str">
        <f>IF(ISERROR(VLOOKUP($AN1085,技まとめ!$A$1:$F$380,6,FALSE)),"－",VLOOKUP($AN1085,技まとめ!$A$1:$F$380,6,FALSE))</f>
        <v>BL</v>
      </c>
      <c r="AP1085" s="3">
        <f>IF(ISERROR(VLOOKUP($AN1085,技まとめ!$A$1:$F$380,3,FALSE)),"－",VLOOKUP($AN1085,技まとめ!$A$1:$F$380,3,FALSE))</f>
        <v>65</v>
      </c>
      <c r="AQ1085" s="3">
        <f>IF(ISERROR(VLOOKUP($AN1085,技まとめ!$A$1:$F$380,5,FALSE)),"－",VLOOKUP($AN1085,技まとめ!$A$1:$F$380,5,FALSE))</f>
        <v>42</v>
      </c>
      <c r="AR1085" s="3" t="str">
        <f>IF($E1085=IF(ISERROR(VLOOKUP($AN1085,技まとめ!$A$1:$F$380,4,FALSE)),"－",VLOOKUP($AN1085,技まとめ!$A$1:$F$380,4,FALSE)),"一致","")</f>
        <v>一致</v>
      </c>
      <c r="AS1085" s="9" t="s">
        <v>331</v>
      </c>
      <c r="AT1085" s="3" t="str">
        <f>IF(ISERROR(VLOOKUP($AS1085,技まとめ!$A$1:$F$380,6,FALSE)),"－",VLOOKUP($AS1085,技まとめ!$A$1:$F$380,6,FALSE))</f>
        <v>DR</v>
      </c>
      <c r="AU1085" s="3">
        <f>IF(ISERROR(VLOOKUP($AS1085,技まとめ!$A$1:$F$380,3,FALSE)),"－",VLOOKUP($AS1085,技まとめ!$A$1:$F$380,3,FALSE))</f>
        <v>77</v>
      </c>
      <c r="AV1085" s="3">
        <f>IF(ISERROR(VLOOKUP($AS1085,技まとめ!$A$1:$F$380,5,FALSE)),"－",VLOOKUP($AS1085,技まとめ!$A$1:$F$380,5,FALSE))</f>
        <v>47</v>
      </c>
      <c r="AW1085" s="3" t="str">
        <f>IF($E1085=IF(ISERROR(VLOOKUP($AS1085,技まとめ!$A$1:$F$380,4,FALSE)),"－",VLOOKUP($AS1085,技まとめ!$A$1:$F$380,4,FALSE)),"一致","")</f>
        <v/>
      </c>
      <c r="AX1085" s="12" t="str">
        <f t="shared" si="230"/>
        <v>しっぷうダッシュとうめいフェイントプロファイルゾーンライトニングアクセル</v>
      </c>
      <c r="AY1085" s="12" t="str">
        <f t="shared" si="231"/>
        <v>しっぷうダッシュとうめいフェイントプロファイルゾーンライトニングアクセル</v>
      </c>
      <c r="AZ1085" s="12" t="str">
        <f t="shared" si="232"/>
        <v>しっぷうダッシュとうめいフェイントプロファイルゾーンライトニングアクセル</v>
      </c>
      <c r="BA1085" s="12" t="str">
        <f t="shared" si="233"/>
        <v>しっぷうダッシュとうめいフェイントプロファイルゾーンライトニングアクセル</v>
      </c>
      <c r="BB1085" s="11" t="str">
        <f t="shared" si="234"/>
        <v>DRDRBLDR</v>
      </c>
      <c r="BC1085" s="11" t="str">
        <f t="shared" si="235"/>
        <v>DRDRBLDR</v>
      </c>
      <c r="BD1085" s="11" t="str">
        <f t="shared" si="236"/>
        <v>DRDRBLDR</v>
      </c>
      <c r="BE1085" s="11" t="str">
        <f t="shared" si="237"/>
        <v>DRDRBLDR</v>
      </c>
    </row>
    <row r="1086" spans="1:57" ht="11.25" hidden="1" customHeight="1">
      <c r="A1086" s="6">
        <v>1085</v>
      </c>
      <c r="B1086" s="7" t="s">
        <v>2565</v>
      </c>
      <c r="C1086" s="8" t="s">
        <v>2566</v>
      </c>
      <c r="D1086" s="7" t="s">
        <v>72</v>
      </c>
      <c r="E1086" s="7" t="s">
        <v>95</v>
      </c>
      <c r="F1086" s="7" t="s">
        <v>82</v>
      </c>
      <c r="G1086" s="9">
        <v>124</v>
      </c>
      <c r="H1086" s="9">
        <v>113</v>
      </c>
      <c r="I1086" s="9">
        <v>64</v>
      </c>
      <c r="J1086" s="9">
        <v>60</v>
      </c>
      <c r="K1086" s="9">
        <v>56</v>
      </c>
      <c r="L1086" s="9">
        <v>60</v>
      </c>
      <c r="M1086" s="9">
        <v>54</v>
      </c>
      <c r="N1086" s="9">
        <v>60</v>
      </c>
      <c r="O1086" s="9">
        <v>54</v>
      </c>
      <c r="P1086" s="9">
        <v>12</v>
      </c>
      <c r="Q1086" s="10">
        <v>114</v>
      </c>
      <c r="R1086" s="11">
        <v>6</v>
      </c>
      <c r="S1086" s="11">
        <v>1</v>
      </c>
      <c r="T1086" s="11">
        <v>110</v>
      </c>
      <c r="U1086" s="11">
        <v>104</v>
      </c>
      <c r="V1086" s="11">
        <v>1</v>
      </c>
      <c r="W1086" s="11">
        <v>104</v>
      </c>
      <c r="X1086" s="11">
        <f t="shared" si="224"/>
        <v>440</v>
      </c>
      <c r="Y1086" s="11">
        <f t="shared" si="225"/>
        <v>5085</v>
      </c>
      <c r="Z1086" s="11">
        <f t="shared" si="226"/>
        <v>740</v>
      </c>
      <c r="AA1086" s="11">
        <f t="shared" si="227"/>
        <v>4380</v>
      </c>
      <c r="AB1086" s="11">
        <f t="shared" si="228"/>
        <v>4380</v>
      </c>
      <c r="AC1086" s="6">
        <f t="shared" si="229"/>
        <v>4950</v>
      </c>
      <c r="AD1086" s="9" t="s">
        <v>366</v>
      </c>
      <c r="AE1086" s="3" t="str">
        <f>IF(ISERROR(VLOOKUP($AD1086,技まとめ!$A$1:$F$380,6,FALSE)),"－",VLOOKUP($AD1086,技まとめ!$A$1:$F$380,6,FALSE))</f>
        <v>BL</v>
      </c>
      <c r="AF1086" s="3">
        <f>IF(ISERROR(VLOOKUP($AD1086,技まとめ!$A$1:$F$380,3,FALSE)),"－",VLOOKUP($AD1086,技まとめ!$A$1:$F$380,3,FALSE))</f>
        <v>65</v>
      </c>
      <c r="AG1086" s="3">
        <f>IF(ISERROR(VLOOKUP($AD1086,技まとめ!$A$1:$F$380,5,FALSE)),"－",VLOOKUP($AD1086,技まとめ!$A$1:$F$380,5,FALSE))</f>
        <v>42</v>
      </c>
      <c r="AH1086" s="3" t="str">
        <f>IF($E1086=IF(ISERROR(VLOOKUP($AD1086,技まとめ!$A$1:$F$380,4,FALSE)),"－",VLOOKUP($AD1086,技まとめ!$A$1:$F$380,4,FALSE)),"一致","")</f>
        <v/>
      </c>
      <c r="AI1086" s="9" t="s">
        <v>106</v>
      </c>
      <c r="AJ1086" s="3" t="str">
        <f>IF(ISERROR(VLOOKUP($AI1086,技まとめ!$A$1:$F$380,6,FALSE)),"－",VLOOKUP($AI1086,技まとめ!$A$1:$F$380,6,FALSE))</f>
        <v>BL</v>
      </c>
      <c r="AK1086" s="3">
        <f>IF(ISERROR(VLOOKUP($AI1086,技まとめ!$A$1:$F$380,3,FALSE)),"－",VLOOKUP($AI1086,技まとめ!$A$1:$F$380,3,FALSE))</f>
        <v>77</v>
      </c>
      <c r="AL1086" s="3">
        <f>IF(ISERROR(VLOOKUP($AI1086,技まとめ!$A$1:$F$380,5,FALSE)),"－",VLOOKUP($AI1086,技まとめ!$A$1:$F$380,5,FALSE))</f>
        <v>47</v>
      </c>
      <c r="AM1086" s="3" t="str">
        <f>IF($E1086=IF(ISERROR(VLOOKUP($AI1086,技まとめ!$A$1:$F$380,4,FALSE)),"－",VLOOKUP($AI1086,技まとめ!$A$1:$F$380,4,FALSE)),"一致","")</f>
        <v/>
      </c>
      <c r="AN1086" s="9" t="s">
        <v>1213</v>
      </c>
      <c r="AO1086" s="3" t="str">
        <f>IF(ISERROR(VLOOKUP($AN1086,技まとめ!$A$1:$F$380,6,FALSE)),"－",VLOOKUP($AN1086,技まとめ!$A$1:$F$380,6,FALSE))</f>
        <v>NS</v>
      </c>
      <c r="AP1086" s="3">
        <f>IF(ISERROR(VLOOKUP($AN1086,技まとめ!$A$1:$F$380,3,FALSE)),"－",VLOOKUP($AN1086,技まとめ!$A$1:$F$380,3,FALSE))</f>
        <v>64</v>
      </c>
      <c r="AQ1086" s="3">
        <f>IF(ISERROR(VLOOKUP($AN1086,技まとめ!$A$1:$F$380,5,FALSE)),"－",VLOOKUP($AN1086,技まとめ!$A$1:$F$380,5,FALSE))</f>
        <v>37</v>
      </c>
      <c r="AR1086" s="3" t="str">
        <f>IF($E1086=IF(ISERROR(VLOOKUP($AN1086,技まとめ!$A$1:$F$380,4,FALSE)),"－",VLOOKUP($AN1086,技まとめ!$A$1:$F$380,4,FALSE)),"一致","")</f>
        <v>一致</v>
      </c>
      <c r="AS1086" s="9" t="s">
        <v>837</v>
      </c>
      <c r="AT1086" s="3" t="str">
        <f>IF(ISERROR(VLOOKUP($AS1086,技まとめ!$A$1:$F$380,6,FALSE)),"－",VLOOKUP($AS1086,技まとめ!$A$1:$F$380,6,FALSE))</f>
        <v>BL</v>
      </c>
      <c r="AU1086" s="3">
        <f>IF(ISERROR(VLOOKUP($AS1086,技まとめ!$A$1:$F$380,3,FALSE)),"－",VLOOKUP($AS1086,技まとめ!$A$1:$F$380,3,FALSE))</f>
        <v>104</v>
      </c>
      <c r="AV1086" s="3">
        <f>IF(ISERROR(VLOOKUP($AS1086,技まとめ!$A$1:$F$380,5,FALSE)),"－",VLOOKUP($AS1086,技まとめ!$A$1:$F$380,5,FALSE))</f>
        <v>57</v>
      </c>
      <c r="AW1086" s="3" t="str">
        <f>IF($E1086=IF(ISERROR(VLOOKUP($AS1086,技まとめ!$A$1:$F$380,4,FALSE)),"－",VLOOKUP($AS1086,技まとめ!$A$1:$F$380,4,FALSE)),"一致","")</f>
        <v/>
      </c>
      <c r="AX1086" s="12" t="str">
        <f t="shared" si="230"/>
        <v>プロファイルゾーンブロックサーカスセキュリティショットボディシールド</v>
      </c>
      <c r="AY1086" s="12" t="str">
        <f t="shared" si="231"/>
        <v>プロファイルゾーンブロックサーカスセキュリティショットボディシールド</v>
      </c>
      <c r="AZ1086" s="12" t="str">
        <f t="shared" si="232"/>
        <v>プロファイルゾーンブロックサーカスセキュリティショットボディシールド</v>
      </c>
      <c r="BA1086" s="12" t="str">
        <f t="shared" si="233"/>
        <v>プロファイルゾーンブロックサーカスセキュリティショットボディシールド</v>
      </c>
      <c r="BB1086" s="11" t="str">
        <f t="shared" si="234"/>
        <v>BLBLNSBL</v>
      </c>
      <c r="BC1086" s="11" t="str">
        <f t="shared" si="235"/>
        <v>BLBLNSBL</v>
      </c>
      <c r="BD1086" s="11" t="str">
        <f t="shared" si="236"/>
        <v>BLBLNSBL</v>
      </c>
      <c r="BE1086" s="11" t="str">
        <f t="shared" si="237"/>
        <v>BLBLNSBL</v>
      </c>
    </row>
    <row r="1087" spans="1:57" ht="11.25" hidden="1" customHeight="1">
      <c r="A1087" s="6">
        <v>1086</v>
      </c>
      <c r="B1087" s="7" t="s">
        <v>2567</v>
      </c>
      <c r="C1087" s="8" t="s">
        <v>2568</v>
      </c>
      <c r="D1087" s="7" t="s">
        <v>72</v>
      </c>
      <c r="E1087" s="7" t="s">
        <v>95</v>
      </c>
      <c r="F1087" s="7" t="s">
        <v>82</v>
      </c>
      <c r="G1087" s="9">
        <v>120</v>
      </c>
      <c r="H1087" s="9">
        <v>118</v>
      </c>
      <c r="I1087" s="9">
        <v>71</v>
      </c>
      <c r="J1087" s="9">
        <v>63</v>
      </c>
      <c r="K1087" s="9">
        <v>54</v>
      </c>
      <c r="L1087" s="9">
        <v>58</v>
      </c>
      <c r="M1087" s="9">
        <v>52</v>
      </c>
      <c r="N1087" s="9">
        <v>60</v>
      </c>
      <c r="O1087" s="9">
        <v>61</v>
      </c>
      <c r="P1087" s="9">
        <v>15</v>
      </c>
      <c r="Q1087" s="10">
        <v>121</v>
      </c>
      <c r="R1087" s="11">
        <v>10</v>
      </c>
      <c r="S1087" s="11">
        <v>1</v>
      </c>
      <c r="T1087" s="11">
        <v>108</v>
      </c>
      <c r="U1087" s="11">
        <v>102</v>
      </c>
      <c r="V1087" s="11">
        <v>1</v>
      </c>
      <c r="W1087" s="11">
        <v>111</v>
      </c>
      <c r="X1087" s="11">
        <f t="shared" si="224"/>
        <v>454</v>
      </c>
      <c r="Y1087" s="11">
        <f t="shared" si="225"/>
        <v>5400</v>
      </c>
      <c r="Z1087" s="11">
        <f t="shared" si="226"/>
        <v>915</v>
      </c>
      <c r="AA1087" s="11">
        <f t="shared" si="227"/>
        <v>4345</v>
      </c>
      <c r="AB1087" s="11">
        <f t="shared" si="228"/>
        <v>4345</v>
      </c>
      <c r="AC1087" s="6">
        <f t="shared" si="229"/>
        <v>4925</v>
      </c>
      <c r="AD1087" s="9" t="s">
        <v>837</v>
      </c>
      <c r="AE1087" s="3" t="str">
        <f>IF(ISERROR(VLOOKUP($AD1087,技まとめ!$A$1:$F$380,6,FALSE)),"－",VLOOKUP($AD1087,技まとめ!$A$1:$F$380,6,FALSE))</f>
        <v>BL</v>
      </c>
      <c r="AF1087" s="3">
        <f>IF(ISERROR(VLOOKUP($AD1087,技まとめ!$A$1:$F$380,3,FALSE)),"－",VLOOKUP($AD1087,技まとめ!$A$1:$F$380,3,FALSE))</f>
        <v>104</v>
      </c>
      <c r="AG1087" s="3">
        <f>IF(ISERROR(VLOOKUP($AD1087,技まとめ!$A$1:$F$380,5,FALSE)),"－",VLOOKUP($AD1087,技まとめ!$A$1:$F$380,5,FALSE))</f>
        <v>57</v>
      </c>
      <c r="AH1087" s="3" t="str">
        <f>IF($E1087=IF(ISERROR(VLOOKUP($AD1087,技まとめ!$A$1:$F$380,4,FALSE)),"－",VLOOKUP($AD1087,技まとめ!$A$1:$F$380,4,FALSE)),"一致","")</f>
        <v/>
      </c>
      <c r="AI1087" s="9" t="s">
        <v>350</v>
      </c>
      <c r="AJ1087" s="3" t="str">
        <f>IF(ISERROR(VLOOKUP($AI1087,技まとめ!$A$1:$F$380,6,FALSE)),"－",VLOOKUP($AI1087,技まとめ!$A$1:$F$380,6,FALSE))</f>
        <v>CA</v>
      </c>
      <c r="AK1087" s="3">
        <f>IF(ISERROR(VLOOKUP($AI1087,技まとめ!$A$1:$F$380,3,FALSE)),"－",VLOOKUP($AI1087,技まとめ!$A$1:$F$380,3,FALSE))</f>
        <v>15</v>
      </c>
      <c r="AL1087" s="3">
        <f>IF(ISERROR(VLOOKUP($AI1087,技まとめ!$A$1:$F$380,5,FALSE)),"－",VLOOKUP($AI1087,技まとめ!$A$1:$F$380,5,FALSE))</f>
        <v>20</v>
      </c>
      <c r="AM1087" s="3" t="str">
        <f>IF($E1087=IF(ISERROR(VLOOKUP($AI1087,技まとめ!$A$1:$F$380,4,FALSE)),"－",VLOOKUP($AI1087,技まとめ!$A$1:$F$380,4,FALSE)),"一致","")</f>
        <v/>
      </c>
      <c r="AN1087" s="9" t="s">
        <v>1303</v>
      </c>
      <c r="AO1087" s="3" t="str">
        <f>IF(ISERROR(VLOOKUP($AN1087,技まとめ!$A$1:$F$380,6,FALSE)),"－",VLOOKUP($AN1087,技まとめ!$A$1:$F$380,6,FALSE))</f>
        <v>P1</v>
      </c>
      <c r="AP1087" s="3">
        <f>IF(ISERROR(VLOOKUP($AN1087,技まとめ!$A$1:$F$380,3,FALSE)),"－",VLOOKUP($AN1087,技まとめ!$A$1:$F$380,3,FALSE))</f>
        <v>65</v>
      </c>
      <c r="AQ1087" s="3">
        <f>IF(ISERROR(VLOOKUP($AN1087,技まとめ!$A$1:$F$380,5,FALSE)),"－",VLOOKUP($AN1087,技まとめ!$A$1:$F$380,5,FALSE))</f>
        <v>40</v>
      </c>
      <c r="AR1087" s="3" t="str">
        <f>IF($E1087=IF(ISERROR(VLOOKUP($AN1087,技まとめ!$A$1:$F$380,4,FALSE)),"－",VLOOKUP($AN1087,技まとめ!$A$1:$F$380,4,FALSE)),"一致","")</f>
        <v/>
      </c>
      <c r="AS1087" s="9" t="s">
        <v>576</v>
      </c>
      <c r="AT1087" s="3" t="str">
        <f>IF(ISERROR(VLOOKUP($AS1087,技まとめ!$A$1:$F$380,6,FALSE)),"－",VLOOKUP($AS1087,技まとめ!$A$1:$F$380,6,FALSE))</f>
        <v>BB</v>
      </c>
      <c r="AU1087" s="3">
        <f>IF(ISERROR(VLOOKUP($AS1087,技まとめ!$A$1:$F$380,3,FALSE)),"－",VLOOKUP($AS1087,技まとめ!$A$1:$F$380,3,FALSE))</f>
        <v>72</v>
      </c>
      <c r="AV1087" s="3">
        <f>IF(ISERROR(VLOOKUP($AS1087,技まとめ!$A$1:$F$380,5,FALSE)),"－",VLOOKUP($AS1087,技まとめ!$A$1:$F$380,5,FALSE))</f>
        <v>43</v>
      </c>
      <c r="AW1087" s="3" t="str">
        <f>IF($E1087=IF(ISERROR(VLOOKUP($AS1087,技まとめ!$A$1:$F$380,4,FALSE)),"－",VLOOKUP($AS1087,技まとめ!$A$1:$F$380,4,FALSE)),"一致","")</f>
        <v/>
      </c>
      <c r="AX1087" s="12" t="str">
        <f t="shared" si="230"/>
        <v>ボディシールドタフネスブロックセーフティプロテクトさばきのてっつい</v>
      </c>
      <c r="AY1087" s="12" t="str">
        <f t="shared" si="231"/>
        <v>ボディシールドタフネスブロックセーフティプロテクトさばきのてっつい</v>
      </c>
      <c r="AZ1087" s="12" t="str">
        <f t="shared" si="232"/>
        <v>ボディシールドタフネスブロックセーフティプロテクトさばきのてっつい</v>
      </c>
      <c r="BA1087" s="12" t="str">
        <f t="shared" si="233"/>
        <v>ボディシールドタフネスブロックセーフティプロテクトさばきのてっつい</v>
      </c>
      <c r="BB1087" s="11" t="str">
        <f t="shared" si="234"/>
        <v>BLCAP1BB</v>
      </c>
      <c r="BC1087" s="11" t="str">
        <f t="shared" si="235"/>
        <v>BLCAP1BB</v>
      </c>
      <c r="BD1087" s="11" t="str">
        <f t="shared" si="236"/>
        <v>BLCAP1BB</v>
      </c>
      <c r="BE1087" s="11" t="str">
        <f t="shared" si="237"/>
        <v>BLCAP1BB</v>
      </c>
    </row>
    <row r="1088" spans="1:57" ht="11.25" hidden="1" customHeight="1">
      <c r="A1088" s="6">
        <v>1087</v>
      </c>
      <c r="B1088" s="7" t="s">
        <v>2569</v>
      </c>
      <c r="C1088" s="8" t="s">
        <v>2570</v>
      </c>
      <c r="D1088" s="7" t="s">
        <v>72</v>
      </c>
      <c r="E1088" s="7" t="s">
        <v>81</v>
      </c>
      <c r="F1088" s="7" t="s">
        <v>109</v>
      </c>
      <c r="G1088" s="9">
        <v>103</v>
      </c>
      <c r="H1088" s="9">
        <v>109</v>
      </c>
      <c r="I1088" s="9">
        <v>57</v>
      </c>
      <c r="J1088" s="9">
        <v>52</v>
      </c>
      <c r="K1088" s="9">
        <v>62</v>
      </c>
      <c r="L1088" s="9">
        <v>66</v>
      </c>
      <c r="M1088" s="9">
        <v>57</v>
      </c>
      <c r="N1088" s="9">
        <v>56</v>
      </c>
      <c r="O1088" s="9">
        <v>57</v>
      </c>
      <c r="P1088" s="9">
        <v>15</v>
      </c>
      <c r="Q1088" s="10">
        <v>107</v>
      </c>
      <c r="R1088" s="11">
        <v>3</v>
      </c>
      <c r="S1088" s="11">
        <v>1</v>
      </c>
      <c r="T1088" s="11">
        <v>116</v>
      </c>
      <c r="U1088" s="11">
        <v>107</v>
      </c>
      <c r="V1088" s="11">
        <v>1</v>
      </c>
      <c r="W1088" s="11">
        <v>107</v>
      </c>
      <c r="X1088" s="11">
        <f t="shared" si="224"/>
        <v>442</v>
      </c>
      <c r="Y1088" s="11">
        <f t="shared" si="225"/>
        <v>4820</v>
      </c>
      <c r="Z1088" s="11">
        <f t="shared" si="226"/>
        <v>650</v>
      </c>
      <c r="AA1088" s="11">
        <f t="shared" si="227"/>
        <v>4605</v>
      </c>
      <c r="AB1088" s="11">
        <f t="shared" si="228"/>
        <v>4605</v>
      </c>
      <c r="AC1088" s="6">
        <f t="shared" si="229"/>
        <v>5190</v>
      </c>
      <c r="AD1088" s="9" t="s">
        <v>277</v>
      </c>
      <c r="AE1088" s="3" t="str">
        <f>IF(ISERROR(VLOOKUP($AD1088,技まとめ!$A$1:$F$380,6,FALSE)),"－",VLOOKUP($AD1088,技まとめ!$A$1:$F$380,6,FALSE))</f>
        <v>DR</v>
      </c>
      <c r="AF1088" s="3">
        <f>IF(ISERROR(VLOOKUP($AD1088,技まとめ!$A$1:$F$380,3,FALSE)),"－",VLOOKUP($AD1088,技まとめ!$A$1:$F$380,3,FALSE))</f>
        <v>75</v>
      </c>
      <c r="AG1088" s="3">
        <f>IF(ISERROR(VLOOKUP($AD1088,技まとめ!$A$1:$F$380,5,FALSE)),"－",VLOOKUP($AD1088,技まとめ!$A$1:$F$380,5,FALSE))</f>
        <v>47</v>
      </c>
      <c r="AH1088" s="3" t="str">
        <f>IF($E1088=IF(ISERROR(VLOOKUP($AD1088,技まとめ!$A$1:$F$380,4,FALSE)),"－",VLOOKUP($AD1088,技まとめ!$A$1:$F$380,4,FALSE)),"一致","")</f>
        <v>一致</v>
      </c>
      <c r="AI1088" s="9" t="s">
        <v>357</v>
      </c>
      <c r="AJ1088" s="3" t="str">
        <f>IF(ISERROR(VLOOKUP($AI1088,技まとめ!$A$1:$F$380,6,FALSE)),"－",VLOOKUP($AI1088,技まとめ!$A$1:$F$380,6,FALSE))</f>
        <v>LS</v>
      </c>
      <c r="AK1088" s="3">
        <f>IF(ISERROR(VLOOKUP($AI1088,技まとめ!$A$1:$F$380,3,FALSE)),"－",VLOOKUP($AI1088,技まとめ!$A$1:$F$380,3,FALSE))</f>
        <v>40</v>
      </c>
      <c r="AL1088" s="3">
        <f>IF(ISERROR(VLOOKUP($AI1088,技まとめ!$A$1:$F$380,5,FALSE)),"－",VLOOKUP($AI1088,技まとめ!$A$1:$F$380,5,FALSE))</f>
        <v>30</v>
      </c>
      <c r="AM1088" s="3" t="str">
        <f>IF($E1088=IF(ISERROR(VLOOKUP($AI1088,技まとめ!$A$1:$F$380,4,FALSE)),"－",VLOOKUP($AI1088,技まとめ!$A$1:$F$380,4,FALSE)),"一致","")</f>
        <v/>
      </c>
      <c r="AN1088" s="9" t="s">
        <v>481</v>
      </c>
      <c r="AO1088" s="3" t="str">
        <f>IF(ISERROR(VLOOKUP($AN1088,技まとめ!$A$1:$F$380,6,FALSE)),"－",VLOOKUP($AN1088,技まとめ!$A$1:$F$380,6,FALSE))</f>
        <v>SC</v>
      </c>
      <c r="AP1088" s="3">
        <f>IF(ISERROR(VLOOKUP($AN1088,技まとめ!$A$1:$F$380,3,FALSE)),"－",VLOOKUP($AN1088,技まとめ!$A$1:$F$380,3,FALSE))</f>
        <v>59</v>
      </c>
      <c r="AQ1088" s="3">
        <f>IF(ISERROR(VLOOKUP($AN1088,技まとめ!$A$1:$F$380,5,FALSE)),"－",VLOOKUP($AN1088,技まとめ!$A$1:$F$380,5,FALSE))</f>
        <v>34</v>
      </c>
      <c r="AR1088" s="3" t="str">
        <f>IF($E1088=IF(ISERROR(VLOOKUP($AN1088,技まとめ!$A$1:$F$380,4,FALSE)),"－",VLOOKUP($AN1088,技まとめ!$A$1:$F$380,4,FALSE)),"一致","")</f>
        <v/>
      </c>
      <c r="AS1088" s="9" t="s">
        <v>360</v>
      </c>
      <c r="AT1088" s="3" t="str">
        <f>IF(ISERROR(VLOOKUP($AS1088,技まとめ!$A$1:$F$380,6,FALSE)),"－",VLOOKUP($AS1088,技まとめ!$A$1:$F$380,6,FALSE))</f>
        <v>LS</v>
      </c>
      <c r="AU1088" s="3">
        <f>IF(ISERROR(VLOOKUP($AS1088,技まとめ!$A$1:$F$380,3,FALSE)),"－",VLOOKUP($AS1088,技まとめ!$A$1:$F$380,3,FALSE))</f>
        <v>64</v>
      </c>
      <c r="AV1088" s="3">
        <f>IF(ISERROR(VLOOKUP($AS1088,技まとめ!$A$1:$F$380,5,FALSE)),"－",VLOOKUP($AS1088,技まとめ!$A$1:$F$380,5,FALSE))</f>
        <v>44</v>
      </c>
      <c r="AW1088" s="3" t="str">
        <f>IF($E1088=IF(ISERROR(VLOOKUP($AS1088,技まとめ!$A$1:$F$380,4,FALSE)),"－",VLOOKUP($AS1088,技まとめ!$A$1:$F$380,4,FALSE)),"一致","")</f>
        <v/>
      </c>
      <c r="AX1088" s="12" t="str">
        <f t="shared" si="230"/>
        <v>あいきどうパトリオットシュートトカチェフボンバーアサルトシュート</v>
      </c>
      <c r="AY1088" s="12" t="str">
        <f t="shared" si="231"/>
        <v>あいきどうパトリオットシュートトカチェフボンバーアサルトシュート</v>
      </c>
      <c r="AZ1088" s="12" t="str">
        <f t="shared" si="232"/>
        <v>あいきどうパトリオットシュートトカチェフボンバーアサルトシュート</v>
      </c>
      <c r="BA1088" s="12" t="str">
        <f t="shared" si="233"/>
        <v>あいきどうパトリオットシュートトカチェフボンバーアサルトシュート</v>
      </c>
      <c r="BB1088" s="11" t="str">
        <f t="shared" si="234"/>
        <v>DRLSSCLS</v>
      </c>
      <c r="BC1088" s="11" t="str">
        <f t="shared" si="235"/>
        <v>DRLSSCLS</v>
      </c>
      <c r="BD1088" s="11" t="str">
        <f t="shared" si="236"/>
        <v>DRLSSCLS</v>
      </c>
      <c r="BE1088" s="11" t="str">
        <f t="shared" si="237"/>
        <v>DRLSSCLS</v>
      </c>
    </row>
    <row r="1089" spans="1:57" ht="11.25" hidden="1" customHeight="1">
      <c r="A1089" s="6">
        <v>1088</v>
      </c>
      <c r="B1089" s="7" t="s">
        <v>2571</v>
      </c>
      <c r="C1089" s="8" t="s">
        <v>2572</v>
      </c>
      <c r="D1089" s="7" t="s">
        <v>650</v>
      </c>
      <c r="E1089" s="7" t="s">
        <v>81</v>
      </c>
      <c r="F1089" s="7" t="s">
        <v>109</v>
      </c>
      <c r="G1089" s="9">
        <v>129</v>
      </c>
      <c r="H1089" s="9">
        <v>129</v>
      </c>
      <c r="I1089" s="9">
        <v>60</v>
      </c>
      <c r="J1089" s="9">
        <v>58</v>
      </c>
      <c r="K1089" s="9">
        <v>64</v>
      </c>
      <c r="L1089" s="9">
        <v>53</v>
      </c>
      <c r="M1089" s="9">
        <v>69</v>
      </c>
      <c r="N1089" s="9">
        <v>58</v>
      </c>
      <c r="O1089" s="9">
        <v>60</v>
      </c>
      <c r="P1089" s="9">
        <v>26</v>
      </c>
      <c r="Q1089" s="10">
        <v>110</v>
      </c>
      <c r="R1089" s="11">
        <v>24</v>
      </c>
      <c r="S1089" s="11">
        <v>1</v>
      </c>
      <c r="T1089" s="11">
        <v>103</v>
      </c>
      <c r="U1089" s="11">
        <v>119</v>
      </c>
      <c r="V1089" s="11">
        <v>1</v>
      </c>
      <c r="W1089" s="11">
        <v>110</v>
      </c>
      <c r="X1089" s="11">
        <f t="shared" si="224"/>
        <v>468</v>
      </c>
      <c r="Y1089" s="11">
        <f t="shared" si="225"/>
        <v>4955</v>
      </c>
      <c r="Z1089" s="11">
        <f t="shared" si="226"/>
        <v>1400</v>
      </c>
      <c r="AA1089" s="11">
        <f t="shared" si="227"/>
        <v>4165</v>
      </c>
      <c r="AB1089" s="11">
        <f t="shared" si="228"/>
        <v>4165</v>
      </c>
      <c r="AC1089" s="6">
        <f t="shared" si="229"/>
        <v>4790</v>
      </c>
      <c r="AD1089" s="9" t="s">
        <v>5020</v>
      </c>
      <c r="AE1089" s="3" t="str">
        <f>IF(ISERROR(VLOOKUP($AD1089,技まとめ!$A$1:$F$380,6,FALSE)),"－",VLOOKUP($AD1089,技まとめ!$A$1:$F$380,6,FALSE))</f>
        <v>－</v>
      </c>
      <c r="AF1089" s="3">
        <f>IF(ISERROR(VLOOKUP($AD1089,技まとめ!$A$1:$F$380,3,FALSE)),"－",VLOOKUP($AD1089,技まとめ!$A$1:$F$380,3,FALSE))</f>
        <v>0</v>
      </c>
      <c r="AG1089" s="3">
        <f>IF(ISERROR(VLOOKUP($AD1089,技まとめ!$A$1:$F$380,5,FALSE)),"－",VLOOKUP($AD1089,技まとめ!$A$1:$F$380,5,FALSE))</f>
        <v>0</v>
      </c>
      <c r="AH1089" s="3" t="str">
        <f>IF($E1089=IF(ISERROR(VLOOKUP($AD1089,技まとめ!$A$1:$F$380,4,FALSE)),"－",VLOOKUP($AD1089,技まとめ!$A$1:$F$380,4,FALSE)),"一致","")</f>
        <v/>
      </c>
      <c r="AI1089" s="9" t="s">
        <v>277</v>
      </c>
      <c r="AJ1089" s="3" t="str">
        <f>IF(ISERROR(VLOOKUP($AI1089,技まとめ!$A$1:$F$380,6,FALSE)),"－",VLOOKUP($AI1089,技まとめ!$A$1:$F$380,6,FALSE))</f>
        <v>DR</v>
      </c>
      <c r="AK1089" s="3">
        <f>IF(ISERROR(VLOOKUP($AI1089,技まとめ!$A$1:$F$380,3,FALSE)),"－",VLOOKUP($AI1089,技まとめ!$A$1:$F$380,3,FALSE))</f>
        <v>75</v>
      </c>
      <c r="AL1089" s="3">
        <f>IF(ISERROR(VLOOKUP($AI1089,技まとめ!$A$1:$F$380,5,FALSE)),"－",VLOOKUP($AI1089,技まとめ!$A$1:$F$380,5,FALSE))</f>
        <v>47</v>
      </c>
      <c r="AM1089" s="3" t="str">
        <f>IF($E1089=IF(ISERROR(VLOOKUP($AI1089,技まとめ!$A$1:$F$380,4,FALSE)),"－",VLOOKUP($AI1089,技まとめ!$A$1:$F$380,4,FALSE)),"一致","")</f>
        <v>一致</v>
      </c>
      <c r="AN1089" s="9" t="s">
        <v>2573</v>
      </c>
      <c r="AO1089" s="3" t="str">
        <f>IF(ISERROR(VLOOKUP($AN1089,技まとめ!$A$1:$F$380,6,FALSE)),"－",VLOOKUP($AN1089,技まとめ!$A$1:$F$380,6,FALSE))</f>
        <v>BB</v>
      </c>
      <c r="AP1089" s="3">
        <f>IF(ISERROR(VLOOKUP($AN1089,技まとめ!$A$1:$F$380,3,FALSE)),"－",VLOOKUP($AN1089,技まとめ!$A$1:$F$380,3,FALSE))</f>
        <v>63</v>
      </c>
      <c r="AQ1089" s="3">
        <f>IF(ISERROR(VLOOKUP($AN1089,技まとめ!$A$1:$F$380,5,FALSE)),"－",VLOOKUP($AN1089,技まとめ!$A$1:$F$380,5,FALSE))</f>
        <v>42</v>
      </c>
      <c r="AR1089" s="3" t="str">
        <f>IF($E1089=IF(ISERROR(VLOOKUP($AN1089,技まとめ!$A$1:$F$380,4,FALSE)),"－",VLOOKUP($AN1089,技まとめ!$A$1:$F$380,4,FALSE)),"一致","")</f>
        <v>一致</v>
      </c>
      <c r="AS1089" s="9" t="s">
        <v>546</v>
      </c>
      <c r="AT1089" s="3" t="str">
        <f>IF(ISERROR(VLOOKUP($AS1089,技まとめ!$A$1:$F$380,6,FALSE)),"－",VLOOKUP($AS1089,技まとめ!$A$1:$F$380,6,FALSE))</f>
        <v>NS</v>
      </c>
      <c r="AU1089" s="3">
        <f>IF(ISERROR(VLOOKUP($AS1089,技まとめ!$A$1:$F$380,3,FALSE)),"－",VLOOKUP($AS1089,技まとめ!$A$1:$F$380,3,FALSE))</f>
        <v>88</v>
      </c>
      <c r="AV1089" s="3">
        <f>IF(ISERROR(VLOOKUP($AS1089,技まとめ!$A$1:$F$380,5,FALSE)),"－",VLOOKUP($AS1089,技まとめ!$A$1:$F$380,5,FALSE))</f>
        <v>49</v>
      </c>
      <c r="AW1089" s="3" t="str">
        <f>IF($E1089=IF(ISERROR(VLOOKUP($AS1089,技まとめ!$A$1:$F$380,4,FALSE)),"－",VLOOKUP($AS1089,技まとめ!$A$1:$F$380,4,FALSE)),"一致","")</f>
        <v>一致</v>
      </c>
      <c r="AX1089" s="12" t="str">
        <f t="shared" si="230"/>
        <v>おいろけＵＰ！あいきどうザ・タワーレボリューションＶ</v>
      </c>
      <c r="AY1089" s="12" t="str">
        <f t="shared" si="231"/>
        <v>おいろけＵＰ！あいきどうザ・タワーレボリューションＶ</v>
      </c>
      <c r="AZ1089" s="12" t="str">
        <f t="shared" si="232"/>
        <v>おいろけＵＰ！あいきどうザ・タワーレボリューションＶ</v>
      </c>
      <c r="BA1089" s="12" t="str">
        <f t="shared" si="233"/>
        <v>おいろけＵＰ！あいきどうザ・タワーレボリューションＶ</v>
      </c>
      <c r="BB1089" s="11" t="str">
        <f t="shared" si="234"/>
        <v>－DRBBNS</v>
      </c>
      <c r="BC1089" s="11" t="str">
        <f t="shared" si="235"/>
        <v>－DRBBNS</v>
      </c>
      <c r="BD1089" s="11" t="str">
        <f t="shared" si="236"/>
        <v>－DRBBNS</v>
      </c>
      <c r="BE1089" s="11" t="str">
        <f t="shared" si="237"/>
        <v>－DRBBNS</v>
      </c>
    </row>
    <row r="1090" spans="1:57" ht="11.25" hidden="1" customHeight="1">
      <c r="A1090" s="6">
        <v>1089</v>
      </c>
      <c r="B1090" s="7" t="s">
        <v>2574</v>
      </c>
      <c r="C1090" s="8" t="s">
        <v>2575</v>
      </c>
      <c r="D1090" s="7" t="s">
        <v>72</v>
      </c>
      <c r="E1090" s="7" t="s">
        <v>95</v>
      </c>
      <c r="F1090" s="7" t="s">
        <v>109</v>
      </c>
      <c r="G1090" s="9">
        <v>101</v>
      </c>
      <c r="H1090" s="9">
        <v>115</v>
      </c>
      <c r="I1090" s="9">
        <v>51</v>
      </c>
      <c r="J1090" s="9">
        <v>58</v>
      </c>
      <c r="K1090" s="9">
        <v>55</v>
      </c>
      <c r="L1090" s="9">
        <v>60</v>
      </c>
      <c r="M1090" s="9">
        <v>68</v>
      </c>
      <c r="N1090" s="9">
        <v>57</v>
      </c>
      <c r="O1090" s="9">
        <v>62</v>
      </c>
      <c r="P1090" s="9">
        <v>19</v>
      </c>
      <c r="Q1090" s="10">
        <v>101</v>
      </c>
      <c r="R1090" s="11">
        <v>7</v>
      </c>
      <c r="S1090" s="11">
        <v>1</v>
      </c>
      <c r="T1090" s="11">
        <v>110</v>
      </c>
      <c r="U1090" s="11">
        <v>118</v>
      </c>
      <c r="V1090" s="11">
        <v>1</v>
      </c>
      <c r="W1090" s="11">
        <v>112</v>
      </c>
      <c r="X1090" s="11">
        <f t="shared" si="224"/>
        <v>450</v>
      </c>
      <c r="Y1090" s="11">
        <f t="shared" si="225"/>
        <v>4605</v>
      </c>
      <c r="Z1090" s="11">
        <f t="shared" si="226"/>
        <v>815</v>
      </c>
      <c r="AA1090" s="11">
        <f t="shared" si="227"/>
        <v>4420</v>
      </c>
      <c r="AB1090" s="11">
        <f t="shared" si="228"/>
        <v>4420</v>
      </c>
      <c r="AC1090" s="6">
        <f t="shared" si="229"/>
        <v>4995</v>
      </c>
      <c r="AD1090" s="9" t="s">
        <v>5061</v>
      </c>
      <c r="AE1090" s="3" t="str">
        <f>IF(ISERROR(VLOOKUP($AD1090,技まとめ!$A$1:$F$380,6,FALSE)),"－",VLOOKUP($AD1090,技まとめ!$A$1:$F$380,6,FALSE))</f>
        <v>BL</v>
      </c>
      <c r="AF1090" s="3">
        <f>IF(ISERROR(VLOOKUP($AD1090,技まとめ!$A$1:$F$380,3,FALSE)),"－",VLOOKUP($AD1090,技まとめ!$A$1:$F$380,3,FALSE))</f>
        <v>33</v>
      </c>
      <c r="AG1090" s="3">
        <f>IF(ISERROR(VLOOKUP($AD1090,技まとめ!$A$1:$F$380,5,FALSE)),"－",VLOOKUP($AD1090,技まとめ!$A$1:$F$380,5,FALSE))</f>
        <v>28</v>
      </c>
      <c r="AH1090" s="3" t="str">
        <f>IF($E1090=IF(ISERROR(VLOOKUP($AD1090,技まとめ!$A$1:$F$380,4,FALSE)),"－",VLOOKUP($AD1090,技まとめ!$A$1:$F$380,4,FALSE)),"一致","")</f>
        <v>一致</v>
      </c>
      <c r="AI1090" s="9" t="s">
        <v>124</v>
      </c>
      <c r="AJ1090" s="3" t="str">
        <f>IF(ISERROR(VLOOKUP($AI1090,技まとめ!$A$1:$F$380,6,FALSE)),"－",VLOOKUP($AI1090,技まとめ!$A$1:$F$380,6,FALSE))</f>
        <v>BL</v>
      </c>
      <c r="AK1090" s="3">
        <f>IF(ISERROR(VLOOKUP($AI1090,技まとめ!$A$1:$F$380,3,FALSE)),"－",VLOOKUP($AI1090,技まとめ!$A$1:$F$380,3,FALSE))</f>
        <v>42</v>
      </c>
      <c r="AL1090" s="3">
        <f>IF(ISERROR(VLOOKUP($AI1090,技まとめ!$A$1:$F$380,5,FALSE)),"－",VLOOKUP($AI1090,技まとめ!$A$1:$F$380,5,FALSE))</f>
        <v>29</v>
      </c>
      <c r="AM1090" s="3" t="str">
        <f>IF($E1090=IF(ISERROR(VLOOKUP($AI1090,技まとめ!$A$1:$F$380,4,FALSE)),"－",VLOOKUP($AI1090,技まとめ!$A$1:$F$380,4,FALSE)),"一致","")</f>
        <v/>
      </c>
      <c r="AN1090" s="9" t="s">
        <v>366</v>
      </c>
      <c r="AO1090" s="3" t="str">
        <f>IF(ISERROR(VLOOKUP($AN1090,技まとめ!$A$1:$F$380,6,FALSE)),"－",VLOOKUP($AN1090,技まとめ!$A$1:$F$380,6,FALSE))</f>
        <v>BL</v>
      </c>
      <c r="AP1090" s="3">
        <f>IF(ISERROR(VLOOKUP($AN1090,技まとめ!$A$1:$F$380,3,FALSE)),"－",VLOOKUP($AN1090,技まとめ!$A$1:$F$380,3,FALSE))</f>
        <v>65</v>
      </c>
      <c r="AQ1090" s="3">
        <f>IF(ISERROR(VLOOKUP($AN1090,技まとめ!$A$1:$F$380,5,FALSE)),"－",VLOOKUP($AN1090,技まとめ!$A$1:$F$380,5,FALSE))</f>
        <v>42</v>
      </c>
      <c r="AR1090" s="3" t="str">
        <f>IF($E1090=IF(ISERROR(VLOOKUP($AN1090,技まとめ!$A$1:$F$380,4,FALSE)),"－",VLOOKUP($AN1090,技まとめ!$A$1:$F$380,4,FALSE)),"一致","")</f>
        <v/>
      </c>
      <c r="AS1090" s="9" t="s">
        <v>1213</v>
      </c>
      <c r="AT1090" s="3" t="str">
        <f>IF(ISERROR(VLOOKUP($AS1090,技まとめ!$A$1:$F$380,6,FALSE)),"－",VLOOKUP($AS1090,技まとめ!$A$1:$F$380,6,FALSE))</f>
        <v>NS</v>
      </c>
      <c r="AU1090" s="3">
        <f>IF(ISERROR(VLOOKUP($AS1090,技まとめ!$A$1:$F$380,3,FALSE)),"－",VLOOKUP($AS1090,技まとめ!$A$1:$F$380,3,FALSE))</f>
        <v>64</v>
      </c>
      <c r="AV1090" s="3">
        <f>IF(ISERROR(VLOOKUP($AS1090,技まとめ!$A$1:$F$380,5,FALSE)),"－",VLOOKUP($AS1090,技まとめ!$A$1:$F$380,5,FALSE))</f>
        <v>37</v>
      </c>
      <c r="AW1090" s="3" t="str">
        <f>IF($E1090=IF(ISERROR(VLOOKUP($AS1090,技まとめ!$A$1:$F$380,4,FALSE)),"－",VLOOKUP($AS1090,技まとめ!$A$1:$F$380,4,FALSE)),"一致","")</f>
        <v>一致</v>
      </c>
      <c r="AX1090" s="12" t="str">
        <f t="shared" si="230"/>
        <v>スーパースキャン（Ｂ）フェイクボンバープロファイルゾーンセキュリティショット</v>
      </c>
      <c r="AY1090" s="12" t="str">
        <f t="shared" si="231"/>
        <v>スーパースキャン（Ｂ）フェイクボンバープロファイルゾーンセキュリティショット</v>
      </c>
      <c r="AZ1090" s="12" t="str">
        <f t="shared" si="232"/>
        <v>スーパースキャン（Ｂ）フェイクボンバープロファイルゾーンセキュリティショット</v>
      </c>
      <c r="BA1090" s="12" t="str">
        <f t="shared" si="233"/>
        <v>スーパースキャン（Ｂ）フェイクボンバープロファイルゾーンセキュリティショット</v>
      </c>
      <c r="BB1090" s="11" t="str">
        <f t="shared" si="234"/>
        <v>BLBLBLNS</v>
      </c>
      <c r="BC1090" s="11" t="str">
        <f t="shared" si="235"/>
        <v>BLBLBLNS</v>
      </c>
      <c r="BD1090" s="11" t="str">
        <f t="shared" si="236"/>
        <v>BLBLBLNS</v>
      </c>
      <c r="BE1090" s="11" t="str">
        <f t="shared" si="237"/>
        <v>BLBLBLNS</v>
      </c>
    </row>
    <row r="1091" spans="1:57" ht="11.25" hidden="1" customHeight="1">
      <c r="A1091" s="6">
        <v>1090</v>
      </c>
      <c r="B1091" s="7" t="s">
        <v>2576</v>
      </c>
      <c r="C1091" s="8" t="s">
        <v>2577</v>
      </c>
      <c r="D1091" s="7" t="s">
        <v>650</v>
      </c>
      <c r="E1091" s="7" t="s">
        <v>102</v>
      </c>
      <c r="F1091" s="7" t="s">
        <v>128</v>
      </c>
      <c r="G1091" s="9">
        <v>97</v>
      </c>
      <c r="H1091" s="9">
        <v>128</v>
      </c>
      <c r="I1091" s="9">
        <v>57</v>
      </c>
      <c r="J1091" s="9">
        <v>59</v>
      </c>
      <c r="K1091" s="9">
        <v>66</v>
      </c>
      <c r="L1091" s="9">
        <v>63</v>
      </c>
      <c r="M1091" s="9">
        <v>60</v>
      </c>
      <c r="N1091" s="9">
        <v>59</v>
      </c>
      <c r="O1091" s="9">
        <v>57</v>
      </c>
      <c r="P1091" s="9">
        <v>17</v>
      </c>
      <c r="Q1091" s="10">
        <v>107</v>
      </c>
      <c r="R1091" s="11">
        <v>19</v>
      </c>
      <c r="S1091" s="11">
        <v>1</v>
      </c>
      <c r="T1091" s="11">
        <v>113</v>
      </c>
      <c r="U1091" s="11">
        <v>110</v>
      </c>
      <c r="V1091" s="11">
        <v>1</v>
      </c>
      <c r="W1091" s="11">
        <v>107</v>
      </c>
      <c r="X1091" s="11">
        <f t="shared" ref="X1091:X1154" si="238">SUM(Q1091:W1091)</f>
        <v>458</v>
      </c>
      <c r="Y1091" s="11">
        <f t="shared" ref="Y1091:Y1154" si="239">Q1091*40+V1091*5+W1091*5</f>
        <v>4820</v>
      </c>
      <c r="Z1091" s="11">
        <f t="shared" ref="Z1091:Z1154" si="240">R1091*35+S1091*5+V1091*5+W1091*5</f>
        <v>1210</v>
      </c>
      <c r="AA1091" s="11">
        <f t="shared" ref="AA1091:AA1154" si="241">T1091*35+S1091*5+V1091*5+W1091*5</f>
        <v>4500</v>
      </c>
      <c r="AB1091" s="11">
        <f t="shared" ref="AB1091:AB1154" si="242">T1091*35+V1091*10+W1091*5</f>
        <v>4500</v>
      </c>
      <c r="AC1091" s="6">
        <f t="shared" ref="AC1091:AC1154" si="243">T1091*40+R1091*5+W1091*5</f>
        <v>5150</v>
      </c>
      <c r="AD1091" s="9" t="s">
        <v>1213</v>
      </c>
      <c r="AE1091" s="3" t="str">
        <f>IF(ISERROR(VLOOKUP($AD1091,技まとめ!$A$1:$F$380,6,FALSE)),"－",VLOOKUP($AD1091,技まとめ!$A$1:$F$380,6,FALSE))</f>
        <v>NS</v>
      </c>
      <c r="AF1091" s="3">
        <f>IF(ISERROR(VLOOKUP($AD1091,技まとめ!$A$1:$F$380,3,FALSE)),"－",VLOOKUP($AD1091,技まとめ!$A$1:$F$380,3,FALSE))</f>
        <v>64</v>
      </c>
      <c r="AG1091" s="3">
        <f>IF(ISERROR(VLOOKUP($AD1091,技まとめ!$A$1:$F$380,5,FALSE)),"－",VLOOKUP($AD1091,技まとめ!$A$1:$F$380,5,FALSE))</f>
        <v>37</v>
      </c>
      <c r="AH1091" s="3" t="str">
        <f>IF($E1091=IF(ISERROR(VLOOKUP($AD1091,技まとめ!$A$1:$F$380,4,FALSE)),"－",VLOOKUP($AD1091,技まとめ!$A$1:$F$380,4,FALSE)),"一致","")</f>
        <v/>
      </c>
      <c r="AI1091" s="9" t="s">
        <v>210</v>
      </c>
      <c r="AJ1091" s="3" t="str">
        <f>IF(ISERROR(VLOOKUP($AI1091,技まとめ!$A$1:$F$380,6,FALSE)),"－",VLOOKUP($AI1091,技まとめ!$A$1:$F$380,6,FALSE))</f>
        <v>NS</v>
      </c>
      <c r="AK1091" s="3">
        <f>IF(ISERROR(VLOOKUP($AI1091,技まとめ!$A$1:$F$380,3,FALSE)),"－",VLOOKUP($AI1091,技まとめ!$A$1:$F$380,3,FALSE))</f>
        <v>25</v>
      </c>
      <c r="AL1091" s="3">
        <f>IF(ISERROR(VLOOKUP($AI1091,技まとめ!$A$1:$F$380,5,FALSE)),"－",VLOOKUP($AI1091,技まとめ!$A$1:$F$380,5,FALSE))</f>
        <v>20</v>
      </c>
      <c r="AM1091" s="3" t="str">
        <f>IF($E1091=IF(ISERROR(VLOOKUP($AI1091,技まとめ!$A$1:$F$380,4,FALSE)),"－",VLOOKUP($AI1091,技まとめ!$A$1:$F$380,4,FALSE)),"一致","")</f>
        <v/>
      </c>
      <c r="AN1091" s="9" t="s">
        <v>366</v>
      </c>
      <c r="AO1091" s="3" t="str">
        <f>IF(ISERROR(VLOOKUP($AN1091,技まとめ!$A$1:$F$380,6,FALSE)),"－",VLOOKUP($AN1091,技まとめ!$A$1:$F$380,6,FALSE))</f>
        <v>BL</v>
      </c>
      <c r="AP1091" s="3">
        <f>IF(ISERROR(VLOOKUP($AN1091,技まとめ!$A$1:$F$380,3,FALSE)),"－",VLOOKUP($AN1091,技まとめ!$A$1:$F$380,3,FALSE))</f>
        <v>65</v>
      </c>
      <c r="AQ1091" s="3">
        <f>IF(ISERROR(VLOOKUP($AN1091,技まとめ!$A$1:$F$380,5,FALSE)),"－",VLOOKUP($AN1091,技まとめ!$A$1:$F$380,5,FALSE))</f>
        <v>42</v>
      </c>
      <c r="AR1091" s="3" t="str">
        <f>IF($E1091=IF(ISERROR(VLOOKUP($AN1091,技まとめ!$A$1:$F$380,4,FALSE)),"－",VLOOKUP($AN1091,技まとめ!$A$1:$F$380,4,FALSE)),"一致","")</f>
        <v/>
      </c>
      <c r="AS1091" s="9" t="s">
        <v>2573</v>
      </c>
      <c r="AT1091" s="3" t="str">
        <f>IF(ISERROR(VLOOKUP($AS1091,技まとめ!$A$1:$F$380,6,FALSE)),"－",VLOOKUP($AS1091,技まとめ!$A$1:$F$380,6,FALSE))</f>
        <v>BB</v>
      </c>
      <c r="AU1091" s="3">
        <f>IF(ISERROR(VLOOKUP($AS1091,技まとめ!$A$1:$F$380,3,FALSE)),"－",VLOOKUP($AS1091,技まとめ!$A$1:$F$380,3,FALSE))</f>
        <v>63</v>
      </c>
      <c r="AV1091" s="3">
        <f>IF(ISERROR(VLOOKUP($AS1091,技まとめ!$A$1:$F$380,5,FALSE)),"－",VLOOKUP($AS1091,技まとめ!$A$1:$F$380,5,FALSE))</f>
        <v>42</v>
      </c>
      <c r="AW1091" s="3" t="str">
        <f>IF($E1091=IF(ISERROR(VLOOKUP($AS1091,技まとめ!$A$1:$F$380,4,FALSE)),"－",VLOOKUP($AS1091,技まとめ!$A$1:$F$380,4,FALSE)),"一致","")</f>
        <v/>
      </c>
      <c r="AX1091" s="12" t="str">
        <f t="shared" ref="AX1091:AX1154" si="244">AD1091&amp;AI1091&amp;AN1091&amp;AS1091</f>
        <v>セキュリティショットスパイラルショットプロファイルゾーンザ・タワー</v>
      </c>
      <c r="AY1091" s="12" t="str">
        <f t="shared" ref="AY1091:AY1154" si="245">AD1091&amp;AI1091&amp;AN1091&amp;AS1091</f>
        <v>セキュリティショットスパイラルショットプロファイルゾーンザ・タワー</v>
      </c>
      <c r="AZ1091" s="12" t="str">
        <f t="shared" ref="AZ1091:AZ1154" si="246">AD1091&amp;AI1091&amp;AN1091&amp;AS1091</f>
        <v>セキュリティショットスパイラルショットプロファイルゾーンザ・タワー</v>
      </c>
      <c r="BA1091" s="12" t="str">
        <f t="shared" ref="BA1091:BA1154" si="247">AD1091&amp;AI1091&amp;AN1091&amp;AS1091</f>
        <v>セキュリティショットスパイラルショットプロファイルゾーンザ・タワー</v>
      </c>
      <c r="BB1091" s="11" t="str">
        <f t="shared" ref="BB1091:BB1154" si="248">AE1091&amp;AJ1091&amp;AO1091&amp;AT1091</f>
        <v>NSNSBLBB</v>
      </c>
      <c r="BC1091" s="11" t="str">
        <f t="shared" ref="BC1091:BC1154" si="249">AE1091&amp;AJ1091&amp;AO1091&amp;AT1091</f>
        <v>NSNSBLBB</v>
      </c>
      <c r="BD1091" s="11" t="str">
        <f t="shared" ref="BD1091:BD1154" si="250">AE1091&amp;AJ1091&amp;AO1091&amp;AT1091</f>
        <v>NSNSBLBB</v>
      </c>
      <c r="BE1091" s="11" t="str">
        <f t="shared" ref="BE1091:BE1154" si="251">AE1091&amp;AJ1091&amp;AO1091&amp;AT1091</f>
        <v>NSNSBLBB</v>
      </c>
    </row>
    <row r="1092" spans="1:57" ht="11.25" hidden="1" customHeight="1">
      <c r="A1092" s="6">
        <v>1091</v>
      </c>
      <c r="B1092" s="7" t="s">
        <v>2578</v>
      </c>
      <c r="C1092" s="8" t="s">
        <v>2579</v>
      </c>
      <c r="D1092" s="7" t="s">
        <v>650</v>
      </c>
      <c r="E1092" s="7" t="s">
        <v>81</v>
      </c>
      <c r="F1092" s="7" t="s">
        <v>109</v>
      </c>
      <c r="G1092" s="9">
        <v>108</v>
      </c>
      <c r="H1092" s="9">
        <v>130</v>
      </c>
      <c r="I1092" s="9">
        <v>61</v>
      </c>
      <c r="J1092" s="9">
        <v>51</v>
      </c>
      <c r="K1092" s="9">
        <v>62</v>
      </c>
      <c r="L1092" s="9">
        <v>61</v>
      </c>
      <c r="M1092" s="9">
        <v>52</v>
      </c>
      <c r="N1092" s="9">
        <v>61</v>
      </c>
      <c r="O1092" s="9">
        <v>52</v>
      </c>
      <c r="P1092" s="9">
        <v>38</v>
      </c>
      <c r="Q1092" s="10">
        <v>111</v>
      </c>
      <c r="R1092" s="11">
        <v>30</v>
      </c>
      <c r="S1092" s="11">
        <v>1</v>
      </c>
      <c r="T1092" s="11">
        <v>111</v>
      </c>
      <c r="U1092" s="11">
        <v>102</v>
      </c>
      <c r="V1092" s="11">
        <v>1</v>
      </c>
      <c r="W1092" s="11">
        <v>102</v>
      </c>
      <c r="X1092" s="11">
        <f t="shared" si="238"/>
        <v>458</v>
      </c>
      <c r="Y1092" s="11">
        <f t="shared" si="239"/>
        <v>4955</v>
      </c>
      <c r="Z1092" s="11">
        <f t="shared" si="240"/>
        <v>1570</v>
      </c>
      <c r="AA1092" s="11">
        <f t="shared" si="241"/>
        <v>4405</v>
      </c>
      <c r="AB1092" s="11">
        <f t="shared" si="242"/>
        <v>4405</v>
      </c>
      <c r="AC1092" s="6">
        <f t="shared" si="243"/>
        <v>5100</v>
      </c>
      <c r="AD1092" s="9" t="s">
        <v>2573</v>
      </c>
      <c r="AE1092" s="3" t="str">
        <f>IF(ISERROR(VLOOKUP($AD1092,技まとめ!$A$1:$F$380,6,FALSE)),"－",VLOOKUP($AD1092,技まとめ!$A$1:$F$380,6,FALSE))</f>
        <v>BB</v>
      </c>
      <c r="AF1092" s="3">
        <f>IF(ISERROR(VLOOKUP($AD1092,技まとめ!$A$1:$F$380,3,FALSE)),"－",VLOOKUP($AD1092,技まとめ!$A$1:$F$380,3,FALSE))</f>
        <v>63</v>
      </c>
      <c r="AG1092" s="3">
        <f>IF(ISERROR(VLOOKUP($AD1092,技まとめ!$A$1:$F$380,5,FALSE)),"－",VLOOKUP($AD1092,技まとめ!$A$1:$F$380,5,FALSE))</f>
        <v>42</v>
      </c>
      <c r="AH1092" s="3" t="str">
        <f>IF($E1092=IF(ISERROR(VLOOKUP($AD1092,技まとめ!$A$1:$F$380,4,FALSE)),"－",VLOOKUP($AD1092,技まとめ!$A$1:$F$380,4,FALSE)),"一致","")</f>
        <v>一致</v>
      </c>
      <c r="AI1092" s="9" t="s">
        <v>2580</v>
      </c>
      <c r="AJ1092" s="3" t="str">
        <f>IF(ISERROR(VLOOKUP($AI1092,技まとめ!$A$1:$F$380,6,FALSE)),"－",VLOOKUP($AI1092,技まとめ!$A$1:$F$380,6,FALSE))</f>
        <v>BS</v>
      </c>
      <c r="AK1092" s="3">
        <f>IF(ISERROR(VLOOKUP($AI1092,技まとめ!$A$1:$F$380,3,FALSE)),"－",VLOOKUP($AI1092,技まとめ!$A$1:$F$380,3,FALSE))</f>
        <v>92</v>
      </c>
      <c r="AL1092" s="3">
        <f>IF(ISERROR(VLOOKUP($AI1092,技まとめ!$A$1:$F$380,5,FALSE)),"－",VLOOKUP($AI1092,技まとめ!$A$1:$F$380,5,FALSE))</f>
        <v>49</v>
      </c>
      <c r="AM1092" s="3" t="str">
        <f>IF($E1092=IF(ISERROR(VLOOKUP($AI1092,技まとめ!$A$1:$F$380,4,FALSE)),"－",VLOOKUP($AI1092,技まとめ!$A$1:$F$380,4,FALSE)),"一致","")</f>
        <v/>
      </c>
      <c r="AN1092" s="9" t="s">
        <v>277</v>
      </c>
      <c r="AO1092" s="3" t="str">
        <f>IF(ISERROR(VLOOKUP($AN1092,技まとめ!$A$1:$F$380,6,FALSE)),"－",VLOOKUP($AN1092,技まとめ!$A$1:$F$380,6,FALSE))</f>
        <v>DR</v>
      </c>
      <c r="AP1092" s="3">
        <f>IF(ISERROR(VLOOKUP($AN1092,技まとめ!$A$1:$F$380,3,FALSE)),"－",VLOOKUP($AN1092,技まとめ!$A$1:$F$380,3,FALSE))</f>
        <v>75</v>
      </c>
      <c r="AQ1092" s="3">
        <f>IF(ISERROR(VLOOKUP($AN1092,技まとめ!$A$1:$F$380,5,FALSE)),"－",VLOOKUP($AN1092,技まとめ!$A$1:$F$380,5,FALSE))</f>
        <v>47</v>
      </c>
      <c r="AR1092" s="3" t="str">
        <f>IF($E1092=IF(ISERROR(VLOOKUP($AN1092,技まとめ!$A$1:$F$380,4,FALSE)),"－",VLOOKUP($AN1092,技まとめ!$A$1:$F$380,4,FALSE)),"一致","")</f>
        <v>一致</v>
      </c>
      <c r="AS1092" s="9" t="s">
        <v>2581</v>
      </c>
      <c r="AT1092" s="3" t="str">
        <f>IF(ISERROR(VLOOKUP($AS1092,技まとめ!$A$1:$F$380,6,FALSE)),"－",VLOOKUP($AS1092,技まとめ!$A$1:$F$380,6,FALSE))</f>
        <v>BL</v>
      </c>
      <c r="AU1092" s="3">
        <f>IF(ISERROR(VLOOKUP($AS1092,技まとめ!$A$1:$F$380,3,FALSE)),"－",VLOOKUP($AS1092,技まとめ!$A$1:$F$380,3,FALSE))</f>
        <v>104</v>
      </c>
      <c r="AV1092" s="3">
        <f>IF(ISERROR(VLOOKUP($AS1092,技まとめ!$A$1:$F$380,5,FALSE)),"－",VLOOKUP($AS1092,技まとめ!$A$1:$F$380,5,FALSE))</f>
        <v>57</v>
      </c>
      <c r="AW1092" s="3" t="str">
        <f>IF($E1092=IF(ISERROR(VLOOKUP($AS1092,技まとめ!$A$1:$F$380,4,FALSE)),"－",VLOOKUP($AS1092,技まとめ!$A$1:$F$380,4,FALSE)),"一致","")</f>
        <v>一致</v>
      </c>
      <c r="AX1092" s="12" t="str">
        <f t="shared" si="244"/>
        <v>ザ・タワーバタフライドリームあいきどうパーフェクト・タワー</v>
      </c>
      <c r="AY1092" s="12" t="str">
        <f t="shared" si="245"/>
        <v>ザ・タワーバタフライドリームあいきどうパーフェクト・タワー</v>
      </c>
      <c r="AZ1092" s="12" t="str">
        <f t="shared" si="246"/>
        <v>ザ・タワーバタフライドリームあいきどうパーフェクト・タワー</v>
      </c>
      <c r="BA1092" s="12" t="str">
        <f t="shared" si="247"/>
        <v>ザ・タワーバタフライドリームあいきどうパーフェクト・タワー</v>
      </c>
      <c r="BB1092" s="11" t="str">
        <f t="shared" si="248"/>
        <v>BBBSDRBL</v>
      </c>
      <c r="BC1092" s="11" t="str">
        <f t="shared" si="249"/>
        <v>BBBSDRBL</v>
      </c>
      <c r="BD1092" s="11" t="str">
        <f t="shared" si="250"/>
        <v>BBBSDRBL</v>
      </c>
      <c r="BE1092" s="11" t="str">
        <f t="shared" si="251"/>
        <v>BBBSDRBL</v>
      </c>
    </row>
    <row r="1093" spans="1:57" ht="11.25" hidden="1" customHeight="1">
      <c r="A1093" s="6">
        <v>1092</v>
      </c>
      <c r="B1093" s="7" t="s">
        <v>2582</v>
      </c>
      <c r="C1093" s="8" t="s">
        <v>2583</v>
      </c>
      <c r="D1093" s="7" t="s">
        <v>72</v>
      </c>
      <c r="E1093" s="7" t="s">
        <v>95</v>
      </c>
      <c r="F1093" s="7" t="s">
        <v>128</v>
      </c>
      <c r="G1093" s="9">
        <v>115</v>
      </c>
      <c r="H1093" s="9">
        <v>104</v>
      </c>
      <c r="I1093" s="9">
        <v>56</v>
      </c>
      <c r="J1093" s="9">
        <v>68</v>
      </c>
      <c r="K1093" s="9">
        <v>65</v>
      </c>
      <c r="L1093" s="9">
        <v>64</v>
      </c>
      <c r="M1093" s="9">
        <v>53</v>
      </c>
      <c r="N1093" s="9">
        <v>57</v>
      </c>
      <c r="O1093" s="9">
        <v>56</v>
      </c>
      <c r="P1093" s="9">
        <v>10</v>
      </c>
      <c r="Q1093" s="10">
        <v>106</v>
      </c>
      <c r="R1093" s="11">
        <v>18</v>
      </c>
      <c r="S1093" s="11">
        <v>1</v>
      </c>
      <c r="T1093" s="11">
        <v>114</v>
      </c>
      <c r="U1093" s="11">
        <v>103</v>
      </c>
      <c r="V1093" s="11">
        <v>1</v>
      </c>
      <c r="W1093" s="11">
        <v>106</v>
      </c>
      <c r="X1093" s="11">
        <f t="shared" si="238"/>
        <v>449</v>
      </c>
      <c r="Y1093" s="11">
        <f t="shared" si="239"/>
        <v>4775</v>
      </c>
      <c r="Z1093" s="11">
        <f t="shared" si="240"/>
        <v>1170</v>
      </c>
      <c r="AA1093" s="11">
        <f t="shared" si="241"/>
        <v>4530</v>
      </c>
      <c r="AB1093" s="11">
        <f t="shared" si="242"/>
        <v>4530</v>
      </c>
      <c r="AC1093" s="6">
        <f t="shared" si="243"/>
        <v>5180</v>
      </c>
      <c r="AD1093" s="9" t="s">
        <v>1213</v>
      </c>
      <c r="AE1093" s="3" t="str">
        <f>IF(ISERROR(VLOOKUP($AD1093,技まとめ!$A$1:$F$380,6,FALSE)),"－",VLOOKUP($AD1093,技まとめ!$A$1:$F$380,6,FALSE))</f>
        <v>NS</v>
      </c>
      <c r="AF1093" s="3">
        <f>IF(ISERROR(VLOOKUP($AD1093,技まとめ!$A$1:$F$380,3,FALSE)),"－",VLOOKUP($AD1093,技まとめ!$A$1:$F$380,3,FALSE))</f>
        <v>64</v>
      </c>
      <c r="AG1093" s="3">
        <f>IF(ISERROR(VLOOKUP($AD1093,技まとめ!$A$1:$F$380,5,FALSE)),"－",VLOOKUP($AD1093,技まとめ!$A$1:$F$380,5,FALSE))</f>
        <v>37</v>
      </c>
      <c r="AH1093" s="3" t="str">
        <f>IF($E1093=IF(ISERROR(VLOOKUP($AD1093,技まとめ!$A$1:$F$380,4,FALSE)),"－",VLOOKUP($AD1093,技まとめ!$A$1:$F$380,4,FALSE)),"一致","")</f>
        <v>一致</v>
      </c>
      <c r="AI1093" s="9" t="s">
        <v>335</v>
      </c>
      <c r="AJ1093" s="3" t="str">
        <f>IF(ISERROR(VLOOKUP($AI1093,技まとめ!$A$1:$F$380,6,FALSE)),"－",VLOOKUP($AI1093,技まとめ!$A$1:$F$380,6,FALSE))</f>
        <v>SC</v>
      </c>
      <c r="AK1093" s="3">
        <f>IF(ISERROR(VLOOKUP($AI1093,技まとめ!$A$1:$F$380,3,FALSE)),"－",VLOOKUP($AI1093,技まとめ!$A$1:$F$380,3,FALSE))</f>
        <v>51</v>
      </c>
      <c r="AL1093" s="3">
        <f>IF(ISERROR(VLOOKUP($AI1093,技まとめ!$A$1:$F$380,5,FALSE)),"－",VLOOKUP($AI1093,技まとめ!$A$1:$F$380,5,FALSE))</f>
        <v>31</v>
      </c>
      <c r="AM1093" s="3" t="str">
        <f>IF($E1093=IF(ISERROR(VLOOKUP($AI1093,技まとめ!$A$1:$F$380,4,FALSE)),"－",VLOOKUP($AI1093,技まとめ!$A$1:$F$380,4,FALSE)),"一致","")</f>
        <v/>
      </c>
      <c r="AN1093" s="9" t="s">
        <v>124</v>
      </c>
      <c r="AO1093" s="3" t="str">
        <f>IF(ISERROR(VLOOKUP($AN1093,技まとめ!$A$1:$F$380,6,FALSE)),"－",VLOOKUP($AN1093,技まとめ!$A$1:$F$380,6,FALSE))</f>
        <v>BL</v>
      </c>
      <c r="AP1093" s="3">
        <f>IF(ISERROR(VLOOKUP($AN1093,技まとめ!$A$1:$F$380,3,FALSE)),"－",VLOOKUP($AN1093,技まとめ!$A$1:$F$380,3,FALSE))</f>
        <v>42</v>
      </c>
      <c r="AQ1093" s="3">
        <f>IF(ISERROR(VLOOKUP($AN1093,技まとめ!$A$1:$F$380,5,FALSE)),"－",VLOOKUP($AN1093,技まとめ!$A$1:$F$380,5,FALSE))</f>
        <v>29</v>
      </c>
      <c r="AR1093" s="3" t="str">
        <f>IF($E1093=IF(ISERROR(VLOOKUP($AN1093,技まとめ!$A$1:$F$380,4,FALSE)),"－",VLOOKUP($AN1093,技まとめ!$A$1:$F$380,4,FALSE)),"一致","")</f>
        <v/>
      </c>
      <c r="AS1093" s="9" t="s">
        <v>372</v>
      </c>
      <c r="AT1093" s="3" t="str">
        <f>IF(ISERROR(VLOOKUP($AS1093,技まとめ!$A$1:$F$380,6,FALSE)),"－",VLOOKUP($AS1093,技まとめ!$A$1:$F$380,6,FALSE))</f>
        <v>NS</v>
      </c>
      <c r="AU1093" s="3">
        <f>IF(ISERROR(VLOOKUP($AS1093,技まとめ!$A$1:$F$380,3,FALSE)),"－",VLOOKUP($AS1093,技まとめ!$A$1:$F$380,3,FALSE))</f>
        <v>75</v>
      </c>
      <c r="AV1093" s="3">
        <f>IF(ISERROR(VLOOKUP($AS1093,技まとめ!$A$1:$F$380,5,FALSE)),"－",VLOOKUP($AS1093,技まとめ!$A$1:$F$380,5,FALSE))</f>
        <v>43</v>
      </c>
      <c r="AW1093" s="3" t="str">
        <f>IF($E1093=IF(ISERROR(VLOOKUP($AS1093,技まとめ!$A$1:$F$380,4,FALSE)),"－",VLOOKUP($AS1093,技まとめ!$A$1:$F$380,4,FALSE)),"一致","")</f>
        <v/>
      </c>
      <c r="AX1093" s="12" t="str">
        <f t="shared" si="244"/>
        <v>セキュリティショットダイナマイトシュートフェイクボンバーガンショット</v>
      </c>
      <c r="AY1093" s="12" t="str">
        <f t="shared" si="245"/>
        <v>セキュリティショットダイナマイトシュートフェイクボンバーガンショット</v>
      </c>
      <c r="AZ1093" s="12" t="str">
        <f t="shared" si="246"/>
        <v>セキュリティショットダイナマイトシュートフェイクボンバーガンショット</v>
      </c>
      <c r="BA1093" s="12" t="str">
        <f t="shared" si="247"/>
        <v>セキュリティショットダイナマイトシュートフェイクボンバーガンショット</v>
      </c>
      <c r="BB1093" s="11" t="str">
        <f t="shared" si="248"/>
        <v>NSSCBLNS</v>
      </c>
      <c r="BC1093" s="11" t="str">
        <f t="shared" si="249"/>
        <v>NSSCBLNS</v>
      </c>
      <c r="BD1093" s="11" t="str">
        <f t="shared" si="250"/>
        <v>NSSCBLNS</v>
      </c>
      <c r="BE1093" s="11" t="str">
        <f t="shared" si="251"/>
        <v>NSSCBLNS</v>
      </c>
    </row>
    <row r="1094" spans="1:57" ht="11.25" hidden="1" customHeight="1">
      <c r="A1094" s="6">
        <v>1093</v>
      </c>
      <c r="B1094" s="7" t="s">
        <v>2584</v>
      </c>
      <c r="C1094" s="8" t="s">
        <v>2585</v>
      </c>
      <c r="D1094" s="7" t="s">
        <v>72</v>
      </c>
      <c r="E1094" s="7" t="s">
        <v>73</v>
      </c>
      <c r="F1094" s="7" t="s">
        <v>74</v>
      </c>
      <c r="G1094" s="9">
        <v>104</v>
      </c>
      <c r="H1094" s="9">
        <v>132</v>
      </c>
      <c r="I1094" s="9">
        <v>52</v>
      </c>
      <c r="J1094" s="9">
        <v>51</v>
      </c>
      <c r="K1094" s="9">
        <v>69</v>
      </c>
      <c r="L1094" s="9">
        <v>63</v>
      </c>
      <c r="M1094" s="9">
        <v>60</v>
      </c>
      <c r="N1094" s="9">
        <v>48</v>
      </c>
      <c r="O1094" s="9">
        <v>57</v>
      </c>
      <c r="P1094" s="9">
        <v>21</v>
      </c>
      <c r="Q1094" s="10">
        <v>102</v>
      </c>
      <c r="R1094" s="11">
        <v>7</v>
      </c>
      <c r="S1094" s="11">
        <v>1</v>
      </c>
      <c r="T1094" s="11">
        <v>113</v>
      </c>
      <c r="U1094" s="11">
        <v>110</v>
      </c>
      <c r="V1094" s="11">
        <v>1</v>
      </c>
      <c r="W1094" s="11">
        <v>107</v>
      </c>
      <c r="X1094" s="11">
        <f t="shared" si="238"/>
        <v>441</v>
      </c>
      <c r="Y1094" s="11">
        <f t="shared" si="239"/>
        <v>4620</v>
      </c>
      <c r="Z1094" s="11">
        <f t="shared" si="240"/>
        <v>790</v>
      </c>
      <c r="AA1094" s="11">
        <f t="shared" si="241"/>
        <v>4500</v>
      </c>
      <c r="AB1094" s="11">
        <f t="shared" si="242"/>
        <v>4500</v>
      </c>
      <c r="AC1094" s="6">
        <f t="shared" si="243"/>
        <v>5090</v>
      </c>
      <c r="AD1094" s="9" t="s">
        <v>225</v>
      </c>
      <c r="AE1094" s="3" t="str">
        <f>IF(ISERROR(VLOOKUP($AD1094,技まとめ!$A$1:$F$380,6,FALSE)),"－",VLOOKUP($AD1094,技まとめ!$A$1:$F$380,6,FALSE))</f>
        <v>CA</v>
      </c>
      <c r="AF1094" s="3">
        <f>IF(ISERROR(VLOOKUP($AD1094,技まとめ!$A$1:$F$380,3,FALSE)),"－",VLOOKUP($AD1094,技まとめ!$A$1:$F$380,3,FALSE))</f>
        <v>17</v>
      </c>
      <c r="AG1094" s="3">
        <f>IF(ISERROR(VLOOKUP($AD1094,技まとめ!$A$1:$F$380,5,FALSE)),"－",VLOOKUP($AD1094,技まとめ!$A$1:$F$380,5,FALSE))</f>
        <v>20</v>
      </c>
      <c r="AH1094" s="3" t="str">
        <f>IF($E1094=IF(ISERROR(VLOOKUP($AD1094,技まとめ!$A$1:$F$380,4,FALSE)),"－",VLOOKUP($AD1094,技まとめ!$A$1:$F$380,4,FALSE)),"一致","")</f>
        <v/>
      </c>
      <c r="AI1094" s="9" t="s">
        <v>240</v>
      </c>
      <c r="AJ1094" s="3" t="str">
        <f>IF(ISERROR(VLOOKUP($AI1094,技まとめ!$A$1:$F$380,6,FALSE)),"－",VLOOKUP($AI1094,技まとめ!$A$1:$F$380,6,FALSE))</f>
        <v>P1</v>
      </c>
      <c r="AK1094" s="3">
        <f>IF(ISERROR(VLOOKUP($AI1094,技まとめ!$A$1:$F$380,3,FALSE)),"－",VLOOKUP($AI1094,技まとめ!$A$1:$F$380,3,FALSE))</f>
        <v>83</v>
      </c>
      <c r="AL1094" s="3">
        <f>IF(ISERROR(VLOOKUP($AI1094,技まとめ!$A$1:$F$380,5,FALSE)),"－",VLOOKUP($AI1094,技まとめ!$A$1:$F$380,5,FALSE))</f>
        <v>47</v>
      </c>
      <c r="AM1094" s="3" t="str">
        <f>IF($E1094=IF(ISERROR(VLOOKUP($AI1094,技まとめ!$A$1:$F$380,4,FALSE)),"－",VLOOKUP($AI1094,技まとめ!$A$1:$F$380,4,FALSE)),"一致","")</f>
        <v/>
      </c>
      <c r="AN1094" s="9" t="s">
        <v>123</v>
      </c>
      <c r="AO1094" s="3" t="str">
        <f>IF(ISERROR(VLOOKUP($AN1094,技まとめ!$A$1:$F$380,6,FALSE)),"－",VLOOKUP($AN1094,技まとめ!$A$1:$F$380,6,FALSE))</f>
        <v>DR</v>
      </c>
      <c r="AP1094" s="3">
        <f>IF(ISERROR(VLOOKUP($AN1094,技まとめ!$A$1:$F$380,3,FALSE)),"－",VLOOKUP($AN1094,技まとめ!$A$1:$F$380,3,FALSE))</f>
        <v>36</v>
      </c>
      <c r="AQ1094" s="3">
        <f>IF(ISERROR(VLOOKUP($AN1094,技まとめ!$A$1:$F$380,5,FALSE)),"－",VLOOKUP($AN1094,技まとめ!$A$1:$F$380,5,FALSE))</f>
        <v>27</v>
      </c>
      <c r="AR1094" s="3" t="str">
        <f>IF($E1094=IF(ISERROR(VLOOKUP($AN1094,技まとめ!$A$1:$F$380,4,FALSE)),"－",VLOOKUP($AN1094,技まとめ!$A$1:$F$380,4,FALSE)),"一致","")</f>
        <v>一致</v>
      </c>
      <c r="AS1094" s="9" t="s">
        <v>372</v>
      </c>
      <c r="AT1094" s="3" t="str">
        <f>IF(ISERROR(VLOOKUP($AS1094,技まとめ!$A$1:$F$380,6,FALSE)),"－",VLOOKUP($AS1094,技まとめ!$A$1:$F$380,6,FALSE))</f>
        <v>NS</v>
      </c>
      <c r="AU1094" s="3">
        <f>IF(ISERROR(VLOOKUP($AS1094,技まとめ!$A$1:$F$380,3,FALSE)),"－",VLOOKUP($AS1094,技まとめ!$A$1:$F$380,3,FALSE))</f>
        <v>75</v>
      </c>
      <c r="AV1094" s="3">
        <f>IF(ISERROR(VLOOKUP($AS1094,技まとめ!$A$1:$F$380,5,FALSE)),"－",VLOOKUP($AS1094,技まとめ!$A$1:$F$380,5,FALSE))</f>
        <v>43</v>
      </c>
      <c r="AW1094" s="3" t="str">
        <f>IF($E1094=IF(ISERROR(VLOOKUP($AS1094,技まとめ!$A$1:$F$380,4,FALSE)),"－",VLOOKUP($AS1094,技まとめ!$A$1:$F$380,4,FALSE)),"一致","")</f>
        <v/>
      </c>
      <c r="AX1094" s="12" t="str">
        <f t="shared" si="244"/>
        <v>キラーブレードダブルロケットごりむちゅうガンショット</v>
      </c>
      <c r="AY1094" s="12" t="str">
        <f t="shared" si="245"/>
        <v>キラーブレードダブルロケットごりむちゅうガンショット</v>
      </c>
      <c r="AZ1094" s="12" t="str">
        <f t="shared" si="246"/>
        <v>キラーブレードダブルロケットごりむちゅうガンショット</v>
      </c>
      <c r="BA1094" s="12" t="str">
        <f t="shared" si="247"/>
        <v>キラーブレードダブルロケットごりむちゅうガンショット</v>
      </c>
      <c r="BB1094" s="11" t="str">
        <f t="shared" si="248"/>
        <v>CAP1DRNS</v>
      </c>
      <c r="BC1094" s="11" t="str">
        <f t="shared" si="249"/>
        <v>CAP1DRNS</v>
      </c>
      <c r="BD1094" s="11" t="str">
        <f t="shared" si="250"/>
        <v>CAP1DRNS</v>
      </c>
      <c r="BE1094" s="11" t="str">
        <f t="shared" si="251"/>
        <v>CAP1DRNS</v>
      </c>
    </row>
    <row r="1095" spans="1:57" ht="11.25" hidden="1" customHeight="1">
      <c r="A1095" s="6">
        <v>1094</v>
      </c>
      <c r="B1095" s="7" t="s">
        <v>2586</v>
      </c>
      <c r="C1095" s="8" t="s">
        <v>2587</v>
      </c>
      <c r="D1095" s="7" t="s">
        <v>72</v>
      </c>
      <c r="E1095" s="7" t="s">
        <v>81</v>
      </c>
      <c r="F1095" s="7" t="s">
        <v>82</v>
      </c>
      <c r="G1095" s="9">
        <v>123</v>
      </c>
      <c r="H1095" s="9">
        <v>104</v>
      </c>
      <c r="I1095" s="9">
        <v>63</v>
      </c>
      <c r="J1095" s="9">
        <v>67</v>
      </c>
      <c r="K1095" s="9">
        <v>54</v>
      </c>
      <c r="L1095" s="9">
        <v>51</v>
      </c>
      <c r="M1095" s="9">
        <v>52</v>
      </c>
      <c r="N1095" s="9">
        <v>68</v>
      </c>
      <c r="O1095" s="9">
        <v>62</v>
      </c>
      <c r="P1095" s="9">
        <v>14</v>
      </c>
      <c r="Q1095" s="10">
        <v>113</v>
      </c>
      <c r="R1095" s="11">
        <v>21</v>
      </c>
      <c r="S1095" s="11">
        <v>1</v>
      </c>
      <c r="T1095" s="11">
        <v>101</v>
      </c>
      <c r="U1095" s="11">
        <v>102</v>
      </c>
      <c r="V1095" s="11">
        <v>1</v>
      </c>
      <c r="W1095" s="11">
        <v>112</v>
      </c>
      <c r="X1095" s="11">
        <f t="shared" si="238"/>
        <v>451</v>
      </c>
      <c r="Y1095" s="11">
        <f t="shared" si="239"/>
        <v>5085</v>
      </c>
      <c r="Z1095" s="11">
        <f t="shared" si="240"/>
        <v>1305</v>
      </c>
      <c r="AA1095" s="11">
        <f t="shared" si="241"/>
        <v>4105</v>
      </c>
      <c r="AB1095" s="11">
        <f t="shared" si="242"/>
        <v>4105</v>
      </c>
      <c r="AC1095" s="6">
        <f t="shared" si="243"/>
        <v>4705</v>
      </c>
      <c r="AD1095" s="9" t="s">
        <v>756</v>
      </c>
      <c r="AE1095" s="3" t="str">
        <f>IF(ISERROR(VLOOKUP($AD1095,技まとめ!$A$1:$F$380,6,FALSE)),"－",VLOOKUP($AD1095,技まとめ!$A$1:$F$380,6,FALSE))</f>
        <v>BB</v>
      </c>
      <c r="AF1095" s="3">
        <f>IF(ISERROR(VLOOKUP($AD1095,技まとめ!$A$1:$F$380,3,FALSE)),"－",VLOOKUP($AD1095,技まとめ!$A$1:$F$380,3,FALSE))</f>
        <v>65</v>
      </c>
      <c r="AG1095" s="3">
        <f>IF(ISERROR(VLOOKUP($AD1095,技まとめ!$A$1:$F$380,5,FALSE)),"－",VLOOKUP($AD1095,技まとめ!$A$1:$F$380,5,FALSE))</f>
        <v>42</v>
      </c>
      <c r="AH1095" s="3" t="str">
        <f>IF($E1095=IF(ISERROR(VLOOKUP($AD1095,技まとめ!$A$1:$F$380,4,FALSE)),"－",VLOOKUP($AD1095,技まとめ!$A$1:$F$380,4,FALSE)),"一致","")</f>
        <v/>
      </c>
      <c r="AI1095" s="9" t="s">
        <v>305</v>
      </c>
      <c r="AJ1095" s="3" t="str">
        <f>IF(ISERROR(VLOOKUP($AI1095,技まとめ!$A$1:$F$380,6,FALSE)),"－",VLOOKUP($AI1095,技まとめ!$A$1:$F$380,6,FALSE))</f>
        <v>BL</v>
      </c>
      <c r="AK1095" s="3">
        <f>IF(ISERROR(VLOOKUP($AI1095,技まとめ!$A$1:$F$380,3,FALSE)),"－",VLOOKUP($AI1095,技まとめ!$A$1:$F$380,3,FALSE))</f>
        <v>41</v>
      </c>
      <c r="AL1095" s="3">
        <f>IF(ISERROR(VLOOKUP($AI1095,技まとめ!$A$1:$F$380,5,FALSE)),"－",VLOOKUP($AI1095,技まとめ!$A$1:$F$380,5,FALSE))</f>
        <v>30</v>
      </c>
      <c r="AM1095" s="3" t="str">
        <f>IF($E1095=IF(ISERROR(VLOOKUP($AI1095,技まとめ!$A$1:$F$380,4,FALSE)),"－",VLOOKUP($AI1095,技まとめ!$A$1:$F$380,4,FALSE)),"一致","")</f>
        <v/>
      </c>
      <c r="AN1095" s="9" t="s">
        <v>123</v>
      </c>
      <c r="AO1095" s="3" t="str">
        <f>IF(ISERROR(VLOOKUP($AN1095,技まとめ!$A$1:$F$380,6,FALSE)),"－",VLOOKUP($AN1095,技まとめ!$A$1:$F$380,6,FALSE))</f>
        <v>DR</v>
      </c>
      <c r="AP1095" s="3">
        <f>IF(ISERROR(VLOOKUP($AN1095,技まとめ!$A$1:$F$380,3,FALSE)),"－",VLOOKUP($AN1095,技まとめ!$A$1:$F$380,3,FALSE))</f>
        <v>36</v>
      </c>
      <c r="AQ1095" s="3">
        <f>IF(ISERROR(VLOOKUP($AN1095,技まとめ!$A$1:$F$380,5,FALSE)),"－",VLOOKUP($AN1095,技まとめ!$A$1:$F$380,5,FALSE))</f>
        <v>27</v>
      </c>
      <c r="AR1095" s="3" t="str">
        <f>IF($E1095=IF(ISERROR(VLOOKUP($AN1095,技まとめ!$A$1:$F$380,4,FALSE)),"－",VLOOKUP($AN1095,技まとめ!$A$1:$F$380,4,FALSE)),"一致","")</f>
        <v/>
      </c>
      <c r="AS1095" s="9" t="s">
        <v>366</v>
      </c>
      <c r="AT1095" s="3" t="str">
        <f>IF(ISERROR(VLOOKUP($AS1095,技まとめ!$A$1:$F$380,6,FALSE)),"－",VLOOKUP($AS1095,技まとめ!$A$1:$F$380,6,FALSE))</f>
        <v>BL</v>
      </c>
      <c r="AU1095" s="3">
        <f>IF(ISERROR(VLOOKUP($AS1095,技まとめ!$A$1:$F$380,3,FALSE)),"－",VLOOKUP($AS1095,技まとめ!$A$1:$F$380,3,FALSE))</f>
        <v>65</v>
      </c>
      <c r="AV1095" s="3">
        <f>IF(ISERROR(VLOOKUP($AS1095,技まとめ!$A$1:$F$380,5,FALSE)),"－",VLOOKUP($AS1095,技まとめ!$A$1:$F$380,5,FALSE))</f>
        <v>42</v>
      </c>
      <c r="AW1095" s="3" t="str">
        <f>IF($E1095=IF(ISERROR(VLOOKUP($AS1095,技まとめ!$A$1:$F$380,4,FALSE)),"－",VLOOKUP($AS1095,技まとめ!$A$1:$F$380,4,FALSE)),"一致","")</f>
        <v>一致</v>
      </c>
      <c r="AX1095" s="12" t="str">
        <f t="shared" si="244"/>
        <v>ボルケイノカットフェイクボールごりむちゅうプロファイルゾーン</v>
      </c>
      <c r="AY1095" s="12" t="str">
        <f t="shared" si="245"/>
        <v>ボルケイノカットフェイクボールごりむちゅうプロファイルゾーン</v>
      </c>
      <c r="AZ1095" s="12" t="str">
        <f t="shared" si="246"/>
        <v>ボルケイノカットフェイクボールごりむちゅうプロファイルゾーン</v>
      </c>
      <c r="BA1095" s="12" t="str">
        <f t="shared" si="247"/>
        <v>ボルケイノカットフェイクボールごりむちゅうプロファイルゾーン</v>
      </c>
      <c r="BB1095" s="11" t="str">
        <f t="shared" si="248"/>
        <v>BBBLDRBL</v>
      </c>
      <c r="BC1095" s="11" t="str">
        <f t="shared" si="249"/>
        <v>BBBLDRBL</v>
      </c>
      <c r="BD1095" s="11" t="str">
        <f t="shared" si="250"/>
        <v>BBBLDRBL</v>
      </c>
      <c r="BE1095" s="11" t="str">
        <f t="shared" si="251"/>
        <v>BBBLDRBL</v>
      </c>
    </row>
    <row r="1096" spans="1:57" ht="11.25" hidden="1" customHeight="1">
      <c r="A1096" s="6">
        <v>1095</v>
      </c>
      <c r="B1096" s="7" t="s">
        <v>2588</v>
      </c>
      <c r="C1096" s="8" t="s">
        <v>2589</v>
      </c>
      <c r="D1096" s="7" t="s">
        <v>72</v>
      </c>
      <c r="E1096" s="7" t="s">
        <v>95</v>
      </c>
      <c r="F1096" s="7" t="s">
        <v>109</v>
      </c>
      <c r="G1096" s="9">
        <v>94</v>
      </c>
      <c r="H1096" s="9">
        <v>128</v>
      </c>
      <c r="I1096" s="9">
        <v>68</v>
      </c>
      <c r="J1096" s="9">
        <v>48</v>
      </c>
      <c r="K1096" s="9">
        <v>68</v>
      </c>
      <c r="L1096" s="9">
        <v>52</v>
      </c>
      <c r="M1096" s="9">
        <v>54</v>
      </c>
      <c r="N1096" s="9">
        <v>58</v>
      </c>
      <c r="O1096" s="9">
        <v>59</v>
      </c>
      <c r="P1096" s="9">
        <v>11</v>
      </c>
      <c r="Q1096" s="10">
        <v>118</v>
      </c>
      <c r="R1096" s="11">
        <v>3</v>
      </c>
      <c r="S1096" s="11">
        <v>1</v>
      </c>
      <c r="T1096" s="11">
        <v>102</v>
      </c>
      <c r="U1096" s="11">
        <v>104</v>
      </c>
      <c r="V1096" s="11">
        <v>1</v>
      </c>
      <c r="W1096" s="11">
        <v>109</v>
      </c>
      <c r="X1096" s="11">
        <f t="shared" si="238"/>
        <v>438</v>
      </c>
      <c r="Y1096" s="11">
        <f t="shared" si="239"/>
        <v>5270</v>
      </c>
      <c r="Z1096" s="11">
        <f t="shared" si="240"/>
        <v>660</v>
      </c>
      <c r="AA1096" s="11">
        <f t="shared" si="241"/>
        <v>4125</v>
      </c>
      <c r="AB1096" s="11">
        <f t="shared" si="242"/>
        <v>4125</v>
      </c>
      <c r="AC1096" s="6">
        <f t="shared" si="243"/>
        <v>4640</v>
      </c>
      <c r="AD1096" s="9" t="s">
        <v>110</v>
      </c>
      <c r="AE1096" s="3" t="str">
        <f>IF(ISERROR(VLOOKUP($AD1096,技まとめ!$A$1:$F$380,6,FALSE)),"－",VLOOKUP($AD1096,技まとめ!$A$1:$F$380,6,FALSE))</f>
        <v>DR</v>
      </c>
      <c r="AF1096" s="3">
        <f>IF(ISERROR(VLOOKUP($AD1096,技まとめ!$A$1:$F$380,3,FALSE)),"－",VLOOKUP($AD1096,技まとめ!$A$1:$F$380,3,FALSE))</f>
        <v>34</v>
      </c>
      <c r="AG1096" s="3">
        <f>IF(ISERROR(VLOOKUP($AD1096,技まとめ!$A$1:$F$380,5,FALSE)),"－",VLOOKUP($AD1096,技まとめ!$A$1:$F$380,5,FALSE))</f>
        <v>27</v>
      </c>
      <c r="AH1096" s="3" t="str">
        <f>IF($E1096=IF(ISERROR(VLOOKUP($AD1096,技まとめ!$A$1:$F$380,4,FALSE)),"－",VLOOKUP($AD1096,技まとめ!$A$1:$F$380,4,FALSE)),"一致","")</f>
        <v/>
      </c>
      <c r="AI1096" s="9" t="s">
        <v>235</v>
      </c>
      <c r="AJ1096" s="3" t="str">
        <f>IF(ISERROR(VLOOKUP($AI1096,技まとめ!$A$1:$F$380,6,FALSE)),"－",VLOOKUP($AI1096,技まとめ!$A$1:$F$380,6,FALSE))</f>
        <v>BL</v>
      </c>
      <c r="AK1096" s="3">
        <f>IF(ISERROR(VLOOKUP($AI1096,技まとめ!$A$1:$F$380,3,FALSE)),"－",VLOOKUP($AI1096,技まとめ!$A$1:$F$380,3,FALSE))</f>
        <v>18</v>
      </c>
      <c r="AL1096" s="3">
        <f>IF(ISERROR(VLOOKUP($AI1096,技まとめ!$A$1:$F$380,5,FALSE)),"－",VLOOKUP($AI1096,技まとめ!$A$1:$F$380,5,FALSE))</f>
        <v>21</v>
      </c>
      <c r="AM1096" s="3" t="str">
        <f>IF($E1096=IF(ISERROR(VLOOKUP($AI1096,技まとめ!$A$1:$F$380,4,FALSE)),"－",VLOOKUP($AI1096,技まとめ!$A$1:$F$380,4,FALSE)),"一致","")</f>
        <v>一致</v>
      </c>
      <c r="AN1096" s="9" t="s">
        <v>173</v>
      </c>
      <c r="AO1096" s="3" t="str">
        <f>IF(ISERROR(VLOOKUP($AN1096,技まとめ!$A$1:$F$380,6,FALSE)),"－",VLOOKUP($AN1096,技まとめ!$A$1:$F$380,6,FALSE))</f>
        <v>DR</v>
      </c>
      <c r="AP1096" s="3">
        <f>IF(ISERROR(VLOOKUP($AN1096,技まとめ!$A$1:$F$380,3,FALSE)),"－",VLOOKUP($AN1096,技まとめ!$A$1:$F$380,3,FALSE))</f>
        <v>65</v>
      </c>
      <c r="AQ1096" s="3">
        <f>IF(ISERROR(VLOOKUP($AN1096,技まとめ!$A$1:$F$380,5,FALSE)),"－",VLOOKUP($AN1096,技まとめ!$A$1:$F$380,5,FALSE))</f>
        <v>42</v>
      </c>
      <c r="AR1096" s="3" t="str">
        <f>IF($E1096=IF(ISERROR(VLOOKUP($AN1096,技まとめ!$A$1:$F$380,4,FALSE)),"－",VLOOKUP($AN1096,技まとめ!$A$1:$F$380,4,FALSE)),"一致","")</f>
        <v>一致</v>
      </c>
      <c r="AS1096" s="9" t="s">
        <v>236</v>
      </c>
      <c r="AT1096" s="3" t="str">
        <f>IF(ISERROR(VLOOKUP($AS1096,技まとめ!$A$1:$F$380,6,FALSE)),"－",VLOOKUP($AS1096,技まとめ!$A$1:$F$380,6,FALSE))</f>
        <v>DR</v>
      </c>
      <c r="AU1096" s="3">
        <f>IF(ISERROR(VLOOKUP($AS1096,技まとめ!$A$1:$F$380,3,FALSE)),"－",VLOOKUP($AS1096,技まとめ!$A$1:$F$380,3,FALSE))</f>
        <v>65</v>
      </c>
      <c r="AV1096" s="3">
        <f>IF(ISERROR(VLOOKUP($AS1096,技まとめ!$A$1:$F$380,5,FALSE)),"－",VLOOKUP($AS1096,技まとめ!$A$1:$F$380,5,FALSE))</f>
        <v>42</v>
      </c>
      <c r="AW1096" s="3" t="str">
        <f>IF($E1096=IF(ISERROR(VLOOKUP($AS1096,技まとめ!$A$1:$F$380,4,FALSE)),"－",VLOOKUP($AS1096,技まとめ!$A$1:$F$380,4,FALSE)),"一致","")</f>
        <v/>
      </c>
      <c r="AX1096" s="12" t="str">
        <f t="shared" si="244"/>
        <v>ジグザグスパークドッペルゲンガーぶんしんフェイントとうめいフェイント</v>
      </c>
      <c r="AY1096" s="12" t="str">
        <f t="shared" si="245"/>
        <v>ジグザグスパークドッペルゲンガーぶんしんフェイントとうめいフェイント</v>
      </c>
      <c r="AZ1096" s="12" t="str">
        <f t="shared" si="246"/>
        <v>ジグザグスパークドッペルゲンガーぶんしんフェイントとうめいフェイント</v>
      </c>
      <c r="BA1096" s="12" t="str">
        <f t="shared" si="247"/>
        <v>ジグザグスパークドッペルゲンガーぶんしんフェイントとうめいフェイント</v>
      </c>
      <c r="BB1096" s="11" t="str">
        <f t="shared" si="248"/>
        <v>DRBLDRDR</v>
      </c>
      <c r="BC1096" s="11" t="str">
        <f t="shared" si="249"/>
        <v>DRBLDRDR</v>
      </c>
      <c r="BD1096" s="11" t="str">
        <f t="shared" si="250"/>
        <v>DRBLDRDR</v>
      </c>
      <c r="BE1096" s="11" t="str">
        <f t="shared" si="251"/>
        <v>DRBLDRDR</v>
      </c>
    </row>
    <row r="1097" spans="1:57" ht="11.25" hidden="1" customHeight="1">
      <c r="A1097" s="6">
        <v>1096</v>
      </c>
      <c r="B1097" s="7" t="s">
        <v>2590</v>
      </c>
      <c r="C1097" s="8" t="s">
        <v>2591</v>
      </c>
      <c r="D1097" s="7" t="s">
        <v>650</v>
      </c>
      <c r="E1097" s="7" t="s">
        <v>81</v>
      </c>
      <c r="F1097" s="7" t="s">
        <v>128</v>
      </c>
      <c r="G1097" s="9">
        <v>102</v>
      </c>
      <c r="H1097" s="9">
        <v>134</v>
      </c>
      <c r="I1097" s="9">
        <v>69</v>
      </c>
      <c r="J1097" s="9">
        <v>56</v>
      </c>
      <c r="K1097" s="9">
        <v>70</v>
      </c>
      <c r="L1097" s="9">
        <v>46</v>
      </c>
      <c r="M1097" s="9">
        <v>59</v>
      </c>
      <c r="N1097" s="9">
        <v>57</v>
      </c>
      <c r="O1097" s="9">
        <v>56</v>
      </c>
      <c r="P1097" s="9">
        <v>24</v>
      </c>
      <c r="Q1097" s="10">
        <v>119</v>
      </c>
      <c r="R1097" s="11">
        <v>25</v>
      </c>
      <c r="S1097" s="11">
        <v>1</v>
      </c>
      <c r="T1097" s="11">
        <v>96</v>
      </c>
      <c r="U1097" s="11">
        <v>109</v>
      </c>
      <c r="V1097" s="11">
        <v>1</v>
      </c>
      <c r="W1097" s="11">
        <v>106</v>
      </c>
      <c r="X1097" s="11">
        <f t="shared" si="238"/>
        <v>457</v>
      </c>
      <c r="Y1097" s="11">
        <f t="shared" si="239"/>
        <v>5295</v>
      </c>
      <c r="Z1097" s="11">
        <f t="shared" si="240"/>
        <v>1415</v>
      </c>
      <c r="AA1097" s="11">
        <f t="shared" si="241"/>
        <v>3900</v>
      </c>
      <c r="AB1097" s="11">
        <f t="shared" si="242"/>
        <v>3900</v>
      </c>
      <c r="AC1097" s="6">
        <f t="shared" si="243"/>
        <v>4495</v>
      </c>
      <c r="AD1097" s="9" t="s">
        <v>111</v>
      </c>
      <c r="AE1097" s="3" t="str">
        <f>IF(ISERROR(VLOOKUP($AD1097,技まとめ!$A$1:$F$380,6,FALSE)),"－",VLOOKUP($AD1097,技まとめ!$A$1:$F$380,6,FALSE))</f>
        <v>SC</v>
      </c>
      <c r="AF1097" s="3">
        <f>IF(ISERROR(VLOOKUP($AD1097,技まとめ!$A$1:$F$380,3,FALSE)),"－",VLOOKUP($AD1097,技まとめ!$A$1:$F$380,3,FALSE))</f>
        <v>23</v>
      </c>
      <c r="AG1097" s="3">
        <f>IF(ISERROR(VLOOKUP($AD1097,技まとめ!$A$1:$F$380,5,FALSE)),"－",VLOOKUP($AD1097,技まとめ!$A$1:$F$380,5,FALSE))</f>
        <v>20</v>
      </c>
      <c r="AH1097" s="3" t="str">
        <f>IF($E1097=IF(ISERROR(VLOOKUP($AD1097,技まとめ!$A$1:$F$380,4,FALSE)),"－",VLOOKUP($AD1097,技まとめ!$A$1:$F$380,4,FALSE)),"一致","")</f>
        <v/>
      </c>
      <c r="AI1097" s="9" t="s">
        <v>215</v>
      </c>
      <c r="AJ1097" s="3" t="str">
        <f>IF(ISERROR(VLOOKUP($AI1097,技まとめ!$A$1:$F$380,6,FALSE)),"－",VLOOKUP($AI1097,技まとめ!$A$1:$F$380,6,FALSE))</f>
        <v>DR</v>
      </c>
      <c r="AK1097" s="3">
        <f>IF(ISERROR(VLOOKUP($AI1097,技まとめ!$A$1:$F$380,3,FALSE)),"－",VLOOKUP($AI1097,技まとめ!$A$1:$F$380,3,FALSE))</f>
        <v>15</v>
      </c>
      <c r="AL1097" s="3">
        <f>IF(ISERROR(VLOOKUP($AI1097,技まとめ!$A$1:$F$380,5,FALSE)),"－",VLOOKUP($AI1097,技まとめ!$A$1:$F$380,5,FALSE))</f>
        <v>20</v>
      </c>
      <c r="AM1097" s="3" t="str">
        <f>IF($E1097=IF(ISERROR(VLOOKUP($AI1097,技まとめ!$A$1:$F$380,4,FALSE)),"－",VLOOKUP($AI1097,技まとめ!$A$1:$F$380,4,FALSE)),"一致","")</f>
        <v>一致</v>
      </c>
      <c r="AN1097" s="9" t="s">
        <v>277</v>
      </c>
      <c r="AO1097" s="3" t="str">
        <f>IF(ISERROR(VLOOKUP($AN1097,技まとめ!$A$1:$F$380,6,FALSE)),"－",VLOOKUP($AN1097,技まとめ!$A$1:$F$380,6,FALSE))</f>
        <v>DR</v>
      </c>
      <c r="AP1097" s="3">
        <f>IF(ISERROR(VLOOKUP($AN1097,技まとめ!$A$1:$F$380,3,FALSE)),"－",VLOOKUP($AN1097,技まとめ!$A$1:$F$380,3,FALSE))</f>
        <v>75</v>
      </c>
      <c r="AQ1097" s="3">
        <f>IF(ISERROR(VLOOKUP($AN1097,技まとめ!$A$1:$F$380,5,FALSE)),"－",VLOOKUP($AN1097,技まとめ!$A$1:$F$380,5,FALSE))</f>
        <v>47</v>
      </c>
      <c r="AR1097" s="3" t="str">
        <f>IF($E1097=IF(ISERROR(VLOOKUP($AN1097,技まとめ!$A$1:$F$380,4,FALSE)),"－",VLOOKUP($AN1097,技まとめ!$A$1:$F$380,4,FALSE)),"一致","")</f>
        <v>一致</v>
      </c>
      <c r="AS1097" s="9" t="s">
        <v>2580</v>
      </c>
      <c r="AT1097" s="3" t="str">
        <f>IF(ISERROR(VLOOKUP($AS1097,技まとめ!$A$1:$F$380,6,FALSE)),"－",VLOOKUP($AS1097,技まとめ!$A$1:$F$380,6,FALSE))</f>
        <v>BS</v>
      </c>
      <c r="AU1097" s="3">
        <f>IF(ISERROR(VLOOKUP($AS1097,技まとめ!$A$1:$F$380,3,FALSE)),"－",VLOOKUP($AS1097,技まとめ!$A$1:$F$380,3,FALSE))</f>
        <v>92</v>
      </c>
      <c r="AV1097" s="3">
        <f>IF(ISERROR(VLOOKUP($AS1097,技まとめ!$A$1:$F$380,5,FALSE)),"－",VLOOKUP($AS1097,技まとめ!$A$1:$F$380,5,FALSE))</f>
        <v>49</v>
      </c>
      <c r="AW1097" s="3" t="str">
        <f>IF($E1097=IF(ISERROR(VLOOKUP($AS1097,技まとめ!$A$1:$F$380,4,FALSE)),"－",VLOOKUP($AS1097,技まとめ!$A$1:$F$380,4,FALSE)),"一致","")</f>
        <v/>
      </c>
      <c r="AX1097" s="12" t="str">
        <f t="shared" si="244"/>
        <v>ローリングキックたつまきせんぷうあいきどうバタフライドリーム</v>
      </c>
      <c r="AY1097" s="12" t="str">
        <f t="shared" si="245"/>
        <v>ローリングキックたつまきせんぷうあいきどうバタフライドリーム</v>
      </c>
      <c r="AZ1097" s="12" t="str">
        <f t="shared" si="246"/>
        <v>ローリングキックたつまきせんぷうあいきどうバタフライドリーム</v>
      </c>
      <c r="BA1097" s="12" t="str">
        <f t="shared" si="247"/>
        <v>ローリングキックたつまきせんぷうあいきどうバタフライドリーム</v>
      </c>
      <c r="BB1097" s="11" t="str">
        <f t="shared" si="248"/>
        <v>SCDRDRBS</v>
      </c>
      <c r="BC1097" s="11" t="str">
        <f t="shared" si="249"/>
        <v>SCDRDRBS</v>
      </c>
      <c r="BD1097" s="11" t="str">
        <f t="shared" si="250"/>
        <v>SCDRDRBS</v>
      </c>
      <c r="BE1097" s="11" t="str">
        <f t="shared" si="251"/>
        <v>SCDRDRBS</v>
      </c>
    </row>
    <row r="1098" spans="1:57" ht="11.25" hidden="1" customHeight="1">
      <c r="A1098" s="6">
        <v>1097</v>
      </c>
      <c r="B1098" s="7" t="s">
        <v>2592</v>
      </c>
      <c r="C1098" s="8" t="s">
        <v>2593</v>
      </c>
      <c r="D1098" s="7" t="s">
        <v>72</v>
      </c>
      <c r="E1098" s="7" t="s">
        <v>102</v>
      </c>
      <c r="F1098" s="7" t="s">
        <v>82</v>
      </c>
      <c r="G1098" s="9">
        <v>126</v>
      </c>
      <c r="H1098" s="9">
        <v>117</v>
      </c>
      <c r="I1098" s="9">
        <v>62</v>
      </c>
      <c r="J1098" s="9">
        <v>67</v>
      </c>
      <c r="K1098" s="9">
        <v>53</v>
      </c>
      <c r="L1098" s="9">
        <v>65</v>
      </c>
      <c r="M1098" s="9">
        <v>53</v>
      </c>
      <c r="N1098" s="9">
        <v>61</v>
      </c>
      <c r="O1098" s="9">
        <v>58</v>
      </c>
      <c r="P1098" s="9">
        <v>21</v>
      </c>
      <c r="Q1098" s="10">
        <v>112</v>
      </c>
      <c r="R1098" s="11">
        <v>20</v>
      </c>
      <c r="S1098" s="11">
        <v>1</v>
      </c>
      <c r="T1098" s="11">
        <v>115</v>
      </c>
      <c r="U1098" s="11">
        <v>103</v>
      </c>
      <c r="V1098" s="11">
        <v>1</v>
      </c>
      <c r="W1098" s="11">
        <v>108</v>
      </c>
      <c r="X1098" s="11">
        <f t="shared" si="238"/>
        <v>460</v>
      </c>
      <c r="Y1098" s="11">
        <f t="shared" si="239"/>
        <v>5025</v>
      </c>
      <c r="Z1098" s="11">
        <f t="shared" si="240"/>
        <v>1250</v>
      </c>
      <c r="AA1098" s="11">
        <f t="shared" si="241"/>
        <v>4575</v>
      </c>
      <c r="AB1098" s="11">
        <f t="shared" si="242"/>
        <v>4575</v>
      </c>
      <c r="AC1098" s="6">
        <f t="shared" si="243"/>
        <v>5240</v>
      </c>
      <c r="AD1098" s="9" t="s">
        <v>156</v>
      </c>
      <c r="AE1098" s="3" t="str">
        <f>IF(ISERROR(VLOOKUP($AD1098,技まとめ!$A$1:$F$380,6,FALSE)),"－",VLOOKUP($AD1098,技まとめ!$A$1:$F$380,6,FALSE))</f>
        <v>BB</v>
      </c>
      <c r="AF1098" s="3">
        <f>IF(ISERROR(VLOOKUP($AD1098,技まとめ!$A$1:$F$380,3,FALSE)),"－",VLOOKUP($AD1098,技まとめ!$A$1:$F$380,3,FALSE))</f>
        <v>17</v>
      </c>
      <c r="AG1098" s="3">
        <f>IF(ISERROR(VLOOKUP($AD1098,技まとめ!$A$1:$F$380,5,FALSE)),"－",VLOOKUP($AD1098,技まとめ!$A$1:$F$380,5,FALSE))</f>
        <v>20</v>
      </c>
      <c r="AH1098" s="3" t="str">
        <f>IF($E1098=IF(ISERROR(VLOOKUP($AD1098,技まとめ!$A$1:$F$380,4,FALSE)),"－",VLOOKUP($AD1098,技まとめ!$A$1:$F$380,4,FALSE)),"一致","")</f>
        <v>一致</v>
      </c>
      <c r="AI1098" s="9" t="s">
        <v>529</v>
      </c>
      <c r="AJ1098" s="3" t="str">
        <f>IF(ISERROR(VLOOKUP($AI1098,技まとめ!$A$1:$F$380,6,FALSE)),"－",VLOOKUP($AI1098,技まとめ!$A$1:$F$380,6,FALSE))</f>
        <v>BB</v>
      </c>
      <c r="AK1098" s="3">
        <f>IF(ISERROR(VLOOKUP($AI1098,技まとめ!$A$1:$F$380,3,FALSE)),"－",VLOOKUP($AI1098,技まとめ!$A$1:$F$380,3,FALSE))</f>
        <v>83</v>
      </c>
      <c r="AL1098" s="3">
        <f>IF(ISERROR(VLOOKUP($AI1098,技まとめ!$A$1:$F$380,5,FALSE)),"－",VLOOKUP($AI1098,技まとめ!$A$1:$F$380,5,FALSE))</f>
        <v>50</v>
      </c>
      <c r="AM1098" s="3" t="str">
        <f>IF($E1098=IF(ISERROR(VLOOKUP($AI1098,技まとめ!$A$1:$F$380,4,FALSE)),"－",VLOOKUP($AI1098,技まとめ!$A$1:$F$380,4,FALSE)),"一致","")</f>
        <v/>
      </c>
      <c r="AN1098" s="9" t="s">
        <v>1172</v>
      </c>
      <c r="AO1098" s="3" t="str">
        <f>IF(ISERROR(VLOOKUP($AN1098,技まとめ!$A$1:$F$380,6,FALSE)),"－",VLOOKUP($AN1098,技まとめ!$A$1:$F$380,6,FALSE))</f>
        <v>P2</v>
      </c>
      <c r="AP1098" s="3">
        <f>IF(ISERROR(VLOOKUP($AN1098,技まとめ!$A$1:$F$380,3,FALSE)),"－",VLOOKUP($AN1098,技まとめ!$A$1:$F$380,3,FALSE))</f>
        <v>104</v>
      </c>
      <c r="AQ1098" s="3">
        <f>IF(ISERROR(VLOOKUP($AN1098,技まとめ!$A$1:$F$380,5,FALSE)),"－",VLOOKUP($AN1098,技まとめ!$A$1:$F$380,5,FALSE))</f>
        <v>55</v>
      </c>
      <c r="AR1098" s="3" t="str">
        <f>IF($E1098=IF(ISERROR(VLOOKUP($AN1098,技まとめ!$A$1:$F$380,4,FALSE)),"－",VLOOKUP($AN1098,技まとめ!$A$1:$F$380,4,FALSE)),"一致","")</f>
        <v>一致</v>
      </c>
      <c r="AS1098" s="9" t="s">
        <v>837</v>
      </c>
      <c r="AT1098" s="3" t="str">
        <f>IF(ISERROR(VLOOKUP($AS1098,技まとめ!$A$1:$F$380,6,FALSE)),"－",VLOOKUP($AS1098,技まとめ!$A$1:$F$380,6,FALSE))</f>
        <v>BL</v>
      </c>
      <c r="AU1098" s="3">
        <f>IF(ISERROR(VLOOKUP($AS1098,技まとめ!$A$1:$F$380,3,FALSE)),"－",VLOOKUP($AS1098,技まとめ!$A$1:$F$380,3,FALSE))</f>
        <v>104</v>
      </c>
      <c r="AV1098" s="3">
        <f>IF(ISERROR(VLOOKUP($AS1098,技まとめ!$A$1:$F$380,5,FALSE)),"－",VLOOKUP($AS1098,技まとめ!$A$1:$F$380,5,FALSE))</f>
        <v>57</v>
      </c>
      <c r="AW1098" s="3" t="str">
        <f>IF($E1098=IF(ISERROR(VLOOKUP($AS1098,技まとめ!$A$1:$F$380,4,FALSE)),"－",VLOOKUP($AS1098,技まとめ!$A$1:$F$380,4,FALSE)),"一致","")</f>
        <v/>
      </c>
      <c r="AX1098" s="12" t="str">
        <f t="shared" si="244"/>
        <v>ジャイアントスピンメガウォールミリオンハンズボディシールド</v>
      </c>
      <c r="AY1098" s="12" t="str">
        <f t="shared" si="245"/>
        <v>ジャイアントスピンメガウォールミリオンハンズボディシールド</v>
      </c>
      <c r="AZ1098" s="12" t="str">
        <f t="shared" si="246"/>
        <v>ジャイアントスピンメガウォールミリオンハンズボディシールド</v>
      </c>
      <c r="BA1098" s="12" t="str">
        <f t="shared" si="247"/>
        <v>ジャイアントスピンメガウォールミリオンハンズボディシールド</v>
      </c>
      <c r="BB1098" s="11" t="str">
        <f t="shared" si="248"/>
        <v>BBBBP2BL</v>
      </c>
      <c r="BC1098" s="11" t="str">
        <f t="shared" si="249"/>
        <v>BBBBP2BL</v>
      </c>
      <c r="BD1098" s="11" t="str">
        <f t="shared" si="250"/>
        <v>BBBBP2BL</v>
      </c>
      <c r="BE1098" s="11" t="str">
        <f t="shared" si="251"/>
        <v>BBBBP2BL</v>
      </c>
    </row>
    <row r="1099" spans="1:57" ht="11.25" hidden="1" customHeight="1">
      <c r="A1099" s="6">
        <v>1098</v>
      </c>
      <c r="B1099" s="7" t="s">
        <v>2594</v>
      </c>
      <c r="C1099" s="8" t="s">
        <v>2595</v>
      </c>
      <c r="D1099" s="7" t="s">
        <v>72</v>
      </c>
      <c r="E1099" s="7" t="s">
        <v>81</v>
      </c>
      <c r="F1099" s="7" t="s">
        <v>74</v>
      </c>
      <c r="G1099" s="9">
        <v>118</v>
      </c>
      <c r="H1099" s="9">
        <v>129</v>
      </c>
      <c r="I1099" s="9">
        <v>57</v>
      </c>
      <c r="J1099" s="9">
        <v>56</v>
      </c>
      <c r="K1099" s="9">
        <v>53</v>
      </c>
      <c r="L1099" s="9">
        <v>69</v>
      </c>
      <c r="M1099" s="9">
        <v>51</v>
      </c>
      <c r="N1099" s="9">
        <v>67</v>
      </c>
      <c r="O1099" s="9">
        <v>66</v>
      </c>
      <c r="P1099" s="9">
        <v>15</v>
      </c>
      <c r="Q1099" s="10">
        <v>107</v>
      </c>
      <c r="R1099" s="11">
        <v>9</v>
      </c>
      <c r="S1099" s="11">
        <v>1</v>
      </c>
      <c r="T1099" s="11">
        <v>119</v>
      </c>
      <c r="U1099" s="11">
        <v>101</v>
      </c>
      <c r="V1099" s="11">
        <v>1</v>
      </c>
      <c r="W1099" s="11">
        <v>116</v>
      </c>
      <c r="X1099" s="11">
        <f t="shared" si="238"/>
        <v>454</v>
      </c>
      <c r="Y1099" s="11">
        <f t="shared" si="239"/>
        <v>4865</v>
      </c>
      <c r="Z1099" s="11">
        <f t="shared" si="240"/>
        <v>905</v>
      </c>
      <c r="AA1099" s="11">
        <f t="shared" si="241"/>
        <v>4755</v>
      </c>
      <c r="AB1099" s="11">
        <f t="shared" si="242"/>
        <v>4755</v>
      </c>
      <c r="AC1099" s="6">
        <f t="shared" si="243"/>
        <v>5385</v>
      </c>
      <c r="AD1099" s="9" t="s">
        <v>662</v>
      </c>
      <c r="AE1099" s="3" t="str">
        <f>IF(ISERROR(VLOOKUP($AD1099,技まとめ!$A$1:$F$380,6,FALSE)),"－",VLOOKUP($AD1099,技まとめ!$A$1:$F$380,6,FALSE))</f>
        <v>CA</v>
      </c>
      <c r="AF1099" s="3">
        <f>IF(ISERROR(VLOOKUP($AD1099,技まとめ!$A$1:$F$380,3,FALSE)),"－",VLOOKUP($AD1099,技まとめ!$A$1:$F$380,3,FALSE))</f>
        <v>50</v>
      </c>
      <c r="AG1099" s="3">
        <f>IF(ISERROR(VLOOKUP($AD1099,技まとめ!$A$1:$F$380,5,FALSE)),"－",VLOOKUP($AD1099,技まとめ!$A$1:$F$380,5,FALSE))</f>
        <v>35</v>
      </c>
      <c r="AH1099" s="3" t="str">
        <f>IF($E1099=IF(ISERROR(VLOOKUP($AD1099,技まとめ!$A$1:$F$380,4,FALSE)),"－",VLOOKUP($AD1099,技まとめ!$A$1:$F$380,4,FALSE)),"一致","")</f>
        <v>一致</v>
      </c>
      <c r="AI1099" s="9" t="s">
        <v>1115</v>
      </c>
      <c r="AJ1099" s="3" t="str">
        <f>IF(ISERROR(VLOOKUP($AI1099,技まとめ!$A$1:$F$380,6,FALSE)),"－",VLOOKUP($AI1099,技まとめ!$A$1:$F$380,6,FALSE))</f>
        <v>－</v>
      </c>
      <c r="AK1099" s="3">
        <f>IF(ISERROR(VLOOKUP($AI1099,技まとめ!$A$1:$F$380,3,FALSE)),"－",VLOOKUP($AI1099,技まとめ!$A$1:$F$380,3,FALSE))</f>
        <v>0</v>
      </c>
      <c r="AL1099" s="3">
        <f>IF(ISERROR(VLOOKUP($AI1099,技まとめ!$A$1:$F$380,5,FALSE)),"－",VLOOKUP($AI1099,技まとめ!$A$1:$F$380,5,FALSE))</f>
        <v>0</v>
      </c>
      <c r="AM1099" s="3" t="str">
        <f>IF($E1099=IF(ISERROR(VLOOKUP($AI1099,技まとめ!$A$1:$F$380,4,FALSE)),"－",VLOOKUP($AI1099,技まとめ!$A$1:$F$380,4,FALSE)),"一致","")</f>
        <v/>
      </c>
      <c r="AN1099" s="9" t="s">
        <v>845</v>
      </c>
      <c r="AO1099" s="3" t="str">
        <f>IF(ISERROR(VLOOKUP($AN1099,技まとめ!$A$1:$F$380,6,FALSE)),"－",VLOOKUP($AN1099,技まとめ!$A$1:$F$380,6,FALSE))</f>
        <v>BL</v>
      </c>
      <c r="AP1099" s="3">
        <f>IF(ISERROR(VLOOKUP($AN1099,技まとめ!$A$1:$F$380,3,FALSE)),"－",VLOOKUP($AN1099,技まとめ!$A$1:$F$380,3,FALSE))</f>
        <v>31</v>
      </c>
      <c r="AQ1099" s="3">
        <f>IF(ISERROR(VLOOKUP($AN1099,技まとめ!$A$1:$F$380,5,FALSE)),"－",VLOOKUP($AN1099,技まとめ!$A$1:$F$380,5,FALSE))</f>
        <v>28</v>
      </c>
      <c r="AR1099" s="3" t="str">
        <f>IF($E1099=IF(ISERROR(VLOOKUP($AN1099,技まとめ!$A$1:$F$380,4,FALSE)),"－",VLOOKUP($AN1099,技まとめ!$A$1:$F$380,4,FALSE)),"一致","")</f>
        <v>一致</v>
      </c>
      <c r="AS1099" s="9" t="s">
        <v>1675</v>
      </c>
      <c r="AT1099" s="3" t="str">
        <f>IF(ISERROR(VLOOKUP($AS1099,技まとめ!$A$1:$F$380,6,FALSE)),"－",VLOOKUP($AS1099,技まとめ!$A$1:$F$380,6,FALSE))</f>
        <v>CA</v>
      </c>
      <c r="AU1099" s="3">
        <f>IF(ISERROR(VLOOKUP($AS1099,技まとめ!$A$1:$F$380,3,FALSE)),"－",VLOOKUP($AS1099,技まとめ!$A$1:$F$380,3,FALSE))</f>
        <v>90</v>
      </c>
      <c r="AV1099" s="3">
        <f>IF(ISERROR(VLOOKUP($AS1099,技まとめ!$A$1:$F$380,5,FALSE)),"－",VLOOKUP($AS1099,技まとめ!$A$1:$F$380,5,FALSE))</f>
        <v>50</v>
      </c>
      <c r="AW1099" s="3" t="str">
        <f>IF($E1099=IF(ISERROR(VLOOKUP($AS1099,技まとめ!$A$1:$F$380,4,FALSE)),"－",VLOOKUP($AS1099,技まとめ!$A$1:$F$380,4,FALSE)),"一致","")</f>
        <v>一致</v>
      </c>
      <c r="AX1099" s="12" t="str">
        <f t="shared" si="244"/>
        <v>オーロラカーテンぞくせいきょうかアイスグランドアイスブロック</v>
      </c>
      <c r="AY1099" s="12" t="str">
        <f t="shared" si="245"/>
        <v>オーロラカーテンぞくせいきょうかアイスグランドアイスブロック</v>
      </c>
      <c r="AZ1099" s="12" t="str">
        <f t="shared" si="246"/>
        <v>オーロラカーテンぞくせいきょうかアイスグランドアイスブロック</v>
      </c>
      <c r="BA1099" s="12" t="str">
        <f t="shared" si="247"/>
        <v>オーロラカーテンぞくせいきょうかアイスグランドアイスブロック</v>
      </c>
      <c r="BB1099" s="11" t="str">
        <f t="shared" si="248"/>
        <v>CA－BLCA</v>
      </c>
      <c r="BC1099" s="11" t="str">
        <f t="shared" si="249"/>
        <v>CA－BLCA</v>
      </c>
      <c r="BD1099" s="11" t="str">
        <f t="shared" si="250"/>
        <v>CA－BLCA</v>
      </c>
      <c r="BE1099" s="11" t="str">
        <f t="shared" si="251"/>
        <v>CA－BLCA</v>
      </c>
    </row>
    <row r="1100" spans="1:57" ht="11.25" hidden="1" customHeight="1">
      <c r="A1100" s="6">
        <v>1099</v>
      </c>
      <c r="B1100" s="7" t="s">
        <v>2596</v>
      </c>
      <c r="C1100" s="8" t="s">
        <v>2597</v>
      </c>
      <c r="D1100" s="7" t="s">
        <v>650</v>
      </c>
      <c r="E1100" s="7" t="s">
        <v>102</v>
      </c>
      <c r="F1100" s="7" t="s">
        <v>82</v>
      </c>
      <c r="G1100" s="9">
        <v>109</v>
      </c>
      <c r="H1100" s="9">
        <v>133</v>
      </c>
      <c r="I1100" s="9">
        <v>54</v>
      </c>
      <c r="J1100" s="9">
        <v>54</v>
      </c>
      <c r="K1100" s="9">
        <v>55</v>
      </c>
      <c r="L1100" s="9">
        <v>63</v>
      </c>
      <c r="M1100" s="9">
        <v>52</v>
      </c>
      <c r="N1100" s="9">
        <v>56</v>
      </c>
      <c r="O1100" s="9">
        <v>63</v>
      </c>
      <c r="P1100" s="9">
        <v>36</v>
      </c>
      <c r="Q1100" s="10">
        <v>104</v>
      </c>
      <c r="R1100" s="11">
        <v>19</v>
      </c>
      <c r="S1100" s="11">
        <v>1</v>
      </c>
      <c r="T1100" s="11">
        <v>113</v>
      </c>
      <c r="U1100" s="11">
        <v>102</v>
      </c>
      <c r="V1100" s="11">
        <v>1</v>
      </c>
      <c r="W1100" s="11">
        <v>113</v>
      </c>
      <c r="X1100" s="11">
        <f t="shared" si="238"/>
        <v>453</v>
      </c>
      <c r="Y1100" s="11">
        <f t="shared" si="239"/>
        <v>4730</v>
      </c>
      <c r="Z1100" s="11">
        <f t="shared" si="240"/>
        <v>1240</v>
      </c>
      <c r="AA1100" s="11">
        <f t="shared" si="241"/>
        <v>4530</v>
      </c>
      <c r="AB1100" s="11">
        <f t="shared" si="242"/>
        <v>4530</v>
      </c>
      <c r="AC1100" s="6">
        <f t="shared" si="243"/>
        <v>5180</v>
      </c>
      <c r="AD1100" s="9" t="s">
        <v>845</v>
      </c>
      <c r="AE1100" s="3" t="str">
        <f>IF(ISERROR(VLOOKUP($AD1100,技まとめ!$A$1:$F$380,6,FALSE)),"－",VLOOKUP($AD1100,技まとめ!$A$1:$F$380,6,FALSE))</f>
        <v>BL</v>
      </c>
      <c r="AF1100" s="3">
        <f>IF(ISERROR(VLOOKUP($AD1100,技まとめ!$A$1:$F$380,3,FALSE)),"－",VLOOKUP($AD1100,技まとめ!$A$1:$F$380,3,FALSE))</f>
        <v>31</v>
      </c>
      <c r="AG1100" s="3">
        <f>IF(ISERROR(VLOOKUP($AD1100,技まとめ!$A$1:$F$380,5,FALSE)),"－",VLOOKUP($AD1100,技まとめ!$A$1:$F$380,5,FALSE))</f>
        <v>28</v>
      </c>
      <c r="AH1100" s="3" t="str">
        <f>IF($E1100=IF(ISERROR(VLOOKUP($AD1100,技まとめ!$A$1:$F$380,4,FALSE)),"－",VLOOKUP($AD1100,技まとめ!$A$1:$F$380,4,FALSE)),"一致","")</f>
        <v/>
      </c>
      <c r="AI1100" s="9" t="s">
        <v>296</v>
      </c>
      <c r="AJ1100" s="3" t="str">
        <f>IF(ISERROR(VLOOKUP($AI1100,技まとめ!$A$1:$F$380,6,FALSE)),"－",VLOOKUP($AI1100,技まとめ!$A$1:$F$380,6,FALSE))</f>
        <v>LS</v>
      </c>
      <c r="AK1100" s="3">
        <f>IF(ISERROR(VLOOKUP($AI1100,技まとめ!$A$1:$F$380,3,FALSE)),"－",VLOOKUP($AI1100,技まとめ!$A$1:$F$380,3,FALSE))</f>
        <v>96</v>
      </c>
      <c r="AL1100" s="3">
        <f>IF(ISERROR(VLOOKUP($AI1100,技まとめ!$A$1:$F$380,5,FALSE)),"－",VLOOKUP($AI1100,技まとめ!$A$1:$F$380,5,FALSE))</f>
        <v>62</v>
      </c>
      <c r="AM1100" s="3" t="str">
        <f>IF($E1100=IF(ISERROR(VLOOKUP($AI1100,技まとめ!$A$1:$F$380,4,FALSE)),"－",VLOOKUP($AI1100,技まとめ!$A$1:$F$380,4,FALSE)),"一致","")</f>
        <v>一致</v>
      </c>
      <c r="AN1100" s="9" t="s">
        <v>981</v>
      </c>
      <c r="AO1100" s="3" t="str">
        <f>IF(ISERROR(VLOOKUP($AN1100,技まとめ!$A$1:$F$380,6,FALSE)),"－",VLOOKUP($AN1100,技まとめ!$A$1:$F$380,6,FALSE))</f>
        <v>BL</v>
      </c>
      <c r="AP1100" s="3">
        <f>IF(ISERROR(VLOOKUP($AN1100,技まとめ!$A$1:$F$380,3,FALSE)),"－",VLOOKUP($AN1100,技まとめ!$A$1:$F$380,3,FALSE))</f>
        <v>75</v>
      </c>
      <c r="AQ1100" s="3">
        <f>IF(ISERROR(VLOOKUP($AN1100,技まとめ!$A$1:$F$380,5,FALSE)),"－",VLOOKUP($AN1100,技まとめ!$A$1:$F$380,5,FALSE))</f>
        <v>47</v>
      </c>
      <c r="AR1100" s="3" t="str">
        <f>IF($E1100=IF(ISERROR(VLOOKUP($AN1100,技まとめ!$A$1:$F$380,4,FALSE)),"－",VLOOKUP($AN1100,技まとめ!$A$1:$F$380,4,FALSE)),"一致","")</f>
        <v/>
      </c>
      <c r="AS1100" s="9" t="s">
        <v>5014</v>
      </c>
      <c r="AT1100" s="3" t="str">
        <f>IF(ISERROR(VLOOKUP($AS1100,技まとめ!$A$1:$F$380,6,FALSE)),"－",VLOOKUP($AS1100,技まとめ!$A$1:$F$380,6,FALSE))</f>
        <v>－</v>
      </c>
      <c r="AU1100" s="3">
        <f>IF(ISERROR(VLOOKUP($AS1100,技まとめ!$A$1:$F$380,3,FALSE)),"－",VLOOKUP($AS1100,技まとめ!$A$1:$F$380,3,FALSE))</f>
        <v>0</v>
      </c>
      <c r="AV1100" s="3">
        <f>IF(ISERROR(VLOOKUP($AS1100,技まとめ!$A$1:$F$380,5,FALSE)),"－",VLOOKUP($AS1100,技まとめ!$A$1:$F$380,5,FALSE))</f>
        <v>0</v>
      </c>
      <c r="AW1100" s="3" t="str">
        <f>IF($E1100=IF(ISERROR(VLOOKUP($AS1100,技まとめ!$A$1:$F$380,4,FALSE)),"－",VLOOKUP($AS1100,技まとめ!$A$1:$F$380,4,FALSE)),"一致","")</f>
        <v/>
      </c>
      <c r="AX1100" s="12" t="str">
        <f t="shared" si="244"/>
        <v>アイスグランドほのおのかざみどりスノーエンジェルふっかつ！</v>
      </c>
      <c r="AY1100" s="12" t="str">
        <f t="shared" si="245"/>
        <v>アイスグランドほのおのかざみどりスノーエンジェルふっかつ！</v>
      </c>
      <c r="AZ1100" s="12" t="str">
        <f t="shared" si="246"/>
        <v>アイスグランドほのおのかざみどりスノーエンジェルふっかつ！</v>
      </c>
      <c r="BA1100" s="12" t="str">
        <f t="shared" si="247"/>
        <v>アイスグランドほのおのかざみどりスノーエンジェルふっかつ！</v>
      </c>
      <c r="BB1100" s="11" t="str">
        <f t="shared" si="248"/>
        <v>BLLSBL－</v>
      </c>
      <c r="BC1100" s="11" t="str">
        <f t="shared" si="249"/>
        <v>BLLSBL－</v>
      </c>
      <c r="BD1100" s="11" t="str">
        <f t="shared" si="250"/>
        <v>BLLSBL－</v>
      </c>
      <c r="BE1100" s="11" t="str">
        <f t="shared" si="251"/>
        <v>BLLSBL－</v>
      </c>
    </row>
    <row r="1101" spans="1:57" ht="11.25" hidden="1" customHeight="1">
      <c r="A1101" s="6">
        <v>1100</v>
      </c>
      <c r="B1101" s="7" t="s">
        <v>2598</v>
      </c>
      <c r="C1101" s="8" t="s">
        <v>2599</v>
      </c>
      <c r="D1101" s="7" t="s">
        <v>72</v>
      </c>
      <c r="E1101" s="7" t="s">
        <v>81</v>
      </c>
      <c r="F1101" s="7" t="s">
        <v>82</v>
      </c>
      <c r="G1101" s="9">
        <v>109</v>
      </c>
      <c r="H1101" s="9">
        <v>110</v>
      </c>
      <c r="I1101" s="9">
        <v>52</v>
      </c>
      <c r="J1101" s="9">
        <v>62</v>
      </c>
      <c r="K1101" s="9">
        <v>54</v>
      </c>
      <c r="L1101" s="9">
        <v>55</v>
      </c>
      <c r="M1101" s="9">
        <v>54</v>
      </c>
      <c r="N1101" s="9">
        <v>60</v>
      </c>
      <c r="O1101" s="9">
        <v>62</v>
      </c>
      <c r="P1101" s="9">
        <v>19</v>
      </c>
      <c r="Q1101" s="10">
        <v>102</v>
      </c>
      <c r="R1101" s="11">
        <v>13</v>
      </c>
      <c r="S1101" s="11">
        <v>1</v>
      </c>
      <c r="T1101" s="11">
        <v>105</v>
      </c>
      <c r="U1101" s="11">
        <v>104</v>
      </c>
      <c r="V1101" s="11">
        <v>1</v>
      </c>
      <c r="W1101" s="11">
        <v>112</v>
      </c>
      <c r="X1101" s="11">
        <f t="shared" si="238"/>
        <v>438</v>
      </c>
      <c r="Y1101" s="11">
        <f t="shared" si="239"/>
        <v>4645</v>
      </c>
      <c r="Z1101" s="11">
        <f t="shared" si="240"/>
        <v>1025</v>
      </c>
      <c r="AA1101" s="11">
        <f t="shared" si="241"/>
        <v>4245</v>
      </c>
      <c r="AB1101" s="11">
        <f t="shared" si="242"/>
        <v>4245</v>
      </c>
      <c r="AC1101" s="6">
        <f t="shared" si="243"/>
        <v>4825</v>
      </c>
      <c r="AD1101" s="9" t="s">
        <v>305</v>
      </c>
      <c r="AE1101" s="3" t="str">
        <f>IF(ISERROR(VLOOKUP($AD1101,技まとめ!$A$1:$F$380,6,FALSE)),"－",VLOOKUP($AD1101,技まとめ!$A$1:$F$380,6,FALSE))</f>
        <v>BL</v>
      </c>
      <c r="AF1101" s="3">
        <f>IF(ISERROR(VLOOKUP($AD1101,技まとめ!$A$1:$F$380,3,FALSE)),"－",VLOOKUP($AD1101,技まとめ!$A$1:$F$380,3,FALSE))</f>
        <v>41</v>
      </c>
      <c r="AG1101" s="3">
        <f>IF(ISERROR(VLOOKUP($AD1101,技まとめ!$A$1:$F$380,5,FALSE)),"－",VLOOKUP($AD1101,技まとめ!$A$1:$F$380,5,FALSE))</f>
        <v>30</v>
      </c>
      <c r="AH1101" s="3" t="str">
        <f>IF($E1101=IF(ISERROR(VLOOKUP($AD1101,技まとめ!$A$1:$F$380,4,FALSE)),"－",VLOOKUP($AD1101,技まとめ!$A$1:$F$380,4,FALSE)),"一致","")</f>
        <v/>
      </c>
      <c r="AI1101" s="9" t="s">
        <v>845</v>
      </c>
      <c r="AJ1101" s="3" t="str">
        <f>IF(ISERROR(VLOOKUP($AI1101,技まとめ!$A$1:$F$380,6,FALSE)),"－",VLOOKUP($AI1101,技まとめ!$A$1:$F$380,6,FALSE))</f>
        <v>BL</v>
      </c>
      <c r="AK1101" s="3">
        <f>IF(ISERROR(VLOOKUP($AI1101,技まとめ!$A$1:$F$380,3,FALSE)),"－",VLOOKUP($AI1101,技まとめ!$A$1:$F$380,3,FALSE))</f>
        <v>31</v>
      </c>
      <c r="AL1101" s="3">
        <f>IF(ISERROR(VLOOKUP($AI1101,技まとめ!$A$1:$F$380,5,FALSE)),"－",VLOOKUP($AI1101,技まとめ!$A$1:$F$380,5,FALSE))</f>
        <v>28</v>
      </c>
      <c r="AM1101" s="3" t="str">
        <f>IF($E1101=IF(ISERROR(VLOOKUP($AI1101,技まとめ!$A$1:$F$380,4,FALSE)),"－",VLOOKUP($AI1101,技まとめ!$A$1:$F$380,4,FALSE)),"一致","")</f>
        <v>一致</v>
      </c>
      <c r="AN1101" s="9" t="s">
        <v>339</v>
      </c>
      <c r="AO1101" s="3" t="str">
        <f>IF(ISERROR(VLOOKUP($AN1101,技まとめ!$A$1:$F$380,6,FALSE)),"－",VLOOKUP($AN1101,技まとめ!$A$1:$F$380,6,FALSE))</f>
        <v>NS</v>
      </c>
      <c r="AP1101" s="3">
        <f>IF(ISERROR(VLOOKUP($AN1101,技まとめ!$A$1:$F$380,3,FALSE)),"－",VLOOKUP($AN1101,技まとめ!$A$1:$F$380,3,FALSE))</f>
        <v>42</v>
      </c>
      <c r="AQ1101" s="3">
        <f>IF(ISERROR(VLOOKUP($AN1101,技まとめ!$A$1:$F$380,5,FALSE)),"－",VLOOKUP($AN1101,技まとめ!$A$1:$F$380,5,FALSE))</f>
        <v>28</v>
      </c>
      <c r="AR1101" s="3" t="str">
        <f>IF($E1101=IF(ISERROR(VLOOKUP($AN1101,技まとめ!$A$1:$F$380,4,FALSE)),"－",VLOOKUP($AN1101,技まとめ!$A$1:$F$380,4,FALSE)),"一致","")</f>
        <v/>
      </c>
      <c r="AS1101" s="9" t="s">
        <v>1429</v>
      </c>
      <c r="AT1101" s="3" t="str">
        <f>IF(ISERROR(VLOOKUP($AS1101,技まとめ!$A$1:$F$380,6,FALSE)),"－",VLOOKUP($AS1101,技まとめ!$A$1:$F$380,6,FALSE))</f>
        <v>BL</v>
      </c>
      <c r="AU1101" s="3">
        <f>IF(ISERROR(VLOOKUP($AS1101,技まとめ!$A$1:$F$380,3,FALSE)),"－",VLOOKUP($AS1101,技まとめ!$A$1:$F$380,3,FALSE))</f>
        <v>90</v>
      </c>
      <c r="AV1101" s="3">
        <f>IF(ISERROR(VLOOKUP($AS1101,技まとめ!$A$1:$F$380,5,FALSE)),"－",VLOOKUP($AS1101,技まとめ!$A$1:$F$380,5,FALSE))</f>
        <v>53</v>
      </c>
      <c r="AW1101" s="3" t="str">
        <f>IF($E1101=IF(ISERROR(VLOOKUP($AS1101,技まとめ!$A$1:$F$380,4,FALSE)),"－",VLOOKUP($AS1101,技まとめ!$A$1:$F$380,4,FALSE)),"一致","")</f>
        <v>一致</v>
      </c>
      <c r="AX1101" s="12" t="str">
        <f t="shared" si="244"/>
        <v>フェイクボールアイスグランドラン・ボール・ランフローズンスティール</v>
      </c>
      <c r="AY1101" s="12" t="str">
        <f t="shared" si="245"/>
        <v>フェイクボールアイスグランドラン・ボール・ランフローズンスティール</v>
      </c>
      <c r="AZ1101" s="12" t="str">
        <f t="shared" si="246"/>
        <v>フェイクボールアイスグランドラン・ボール・ランフローズンスティール</v>
      </c>
      <c r="BA1101" s="12" t="str">
        <f t="shared" si="247"/>
        <v>フェイクボールアイスグランドラン・ボール・ランフローズンスティール</v>
      </c>
      <c r="BB1101" s="11" t="str">
        <f t="shared" si="248"/>
        <v>BLBLNSBL</v>
      </c>
      <c r="BC1101" s="11" t="str">
        <f t="shared" si="249"/>
        <v>BLBLNSBL</v>
      </c>
      <c r="BD1101" s="11" t="str">
        <f t="shared" si="250"/>
        <v>BLBLNSBL</v>
      </c>
      <c r="BE1101" s="11" t="str">
        <f t="shared" si="251"/>
        <v>BLBLNSBL</v>
      </c>
    </row>
    <row r="1102" spans="1:57" ht="11.25" hidden="1" customHeight="1">
      <c r="A1102" s="6">
        <v>1101</v>
      </c>
      <c r="B1102" s="7" t="s">
        <v>2600</v>
      </c>
      <c r="C1102" s="8" t="s">
        <v>2601</v>
      </c>
      <c r="D1102" s="7" t="s">
        <v>72</v>
      </c>
      <c r="E1102" s="7" t="s">
        <v>95</v>
      </c>
      <c r="F1102" s="7" t="s">
        <v>82</v>
      </c>
      <c r="G1102" s="9">
        <v>104</v>
      </c>
      <c r="H1102" s="9">
        <v>122</v>
      </c>
      <c r="I1102" s="9">
        <v>57</v>
      </c>
      <c r="J1102" s="9">
        <v>61</v>
      </c>
      <c r="K1102" s="9">
        <v>65</v>
      </c>
      <c r="L1102" s="9">
        <v>52</v>
      </c>
      <c r="M1102" s="9">
        <v>52</v>
      </c>
      <c r="N1102" s="9">
        <v>53</v>
      </c>
      <c r="O1102" s="9">
        <v>69</v>
      </c>
      <c r="P1102" s="9">
        <v>23</v>
      </c>
      <c r="Q1102" s="10">
        <v>107</v>
      </c>
      <c r="R1102" s="11">
        <v>20</v>
      </c>
      <c r="S1102" s="11">
        <v>1</v>
      </c>
      <c r="T1102" s="11">
        <v>102</v>
      </c>
      <c r="U1102" s="11">
        <v>102</v>
      </c>
      <c r="V1102" s="11">
        <v>1</v>
      </c>
      <c r="W1102" s="11">
        <v>119</v>
      </c>
      <c r="X1102" s="11">
        <f t="shared" si="238"/>
        <v>452</v>
      </c>
      <c r="Y1102" s="11">
        <f t="shared" si="239"/>
        <v>4880</v>
      </c>
      <c r="Z1102" s="11">
        <f t="shared" si="240"/>
        <v>1305</v>
      </c>
      <c r="AA1102" s="11">
        <f t="shared" si="241"/>
        <v>4175</v>
      </c>
      <c r="AB1102" s="11">
        <f t="shared" si="242"/>
        <v>4175</v>
      </c>
      <c r="AC1102" s="6">
        <f t="shared" si="243"/>
        <v>4775</v>
      </c>
      <c r="AD1102" s="9" t="s">
        <v>300</v>
      </c>
      <c r="AE1102" s="3" t="str">
        <f>IF(ISERROR(VLOOKUP($AD1102,技まとめ!$A$1:$F$380,6,FALSE)),"－",VLOOKUP($AD1102,技まとめ!$A$1:$F$380,6,FALSE))</f>
        <v>BB</v>
      </c>
      <c r="AF1102" s="3">
        <f>IF(ISERROR(VLOOKUP($AD1102,技まとめ!$A$1:$F$380,3,FALSE)),"－",VLOOKUP($AD1102,技まとめ!$A$1:$F$380,3,FALSE))</f>
        <v>49</v>
      </c>
      <c r="AG1102" s="3">
        <f>IF(ISERROR(VLOOKUP($AD1102,技まとめ!$A$1:$F$380,5,FALSE)),"－",VLOOKUP($AD1102,技まとめ!$A$1:$F$380,5,FALSE))</f>
        <v>32</v>
      </c>
      <c r="AH1102" s="3" t="str">
        <f>IF($E1102=IF(ISERROR(VLOOKUP($AD1102,技まとめ!$A$1:$F$380,4,FALSE)),"－",VLOOKUP($AD1102,技まとめ!$A$1:$F$380,4,FALSE)),"一致","")</f>
        <v/>
      </c>
      <c r="AI1102" s="9" t="s">
        <v>235</v>
      </c>
      <c r="AJ1102" s="3" t="str">
        <f>IF(ISERROR(VLOOKUP($AI1102,技まとめ!$A$1:$F$380,6,FALSE)),"－",VLOOKUP($AI1102,技まとめ!$A$1:$F$380,6,FALSE))</f>
        <v>BL</v>
      </c>
      <c r="AK1102" s="3">
        <f>IF(ISERROR(VLOOKUP($AI1102,技まとめ!$A$1:$F$380,3,FALSE)),"－",VLOOKUP($AI1102,技まとめ!$A$1:$F$380,3,FALSE))</f>
        <v>18</v>
      </c>
      <c r="AL1102" s="3">
        <f>IF(ISERROR(VLOOKUP($AI1102,技まとめ!$A$1:$F$380,5,FALSE)),"－",VLOOKUP($AI1102,技まとめ!$A$1:$F$380,5,FALSE))</f>
        <v>21</v>
      </c>
      <c r="AM1102" s="3" t="str">
        <f>IF($E1102=IF(ISERROR(VLOOKUP($AI1102,技まとめ!$A$1:$F$380,4,FALSE)),"－",VLOOKUP($AI1102,技まとめ!$A$1:$F$380,4,FALSE)),"一致","")</f>
        <v>一致</v>
      </c>
      <c r="AN1102" s="9" t="s">
        <v>635</v>
      </c>
      <c r="AO1102" s="3" t="str">
        <f>IF(ISERROR(VLOOKUP($AN1102,技まとめ!$A$1:$F$380,6,FALSE)),"－",VLOOKUP($AN1102,技まとめ!$A$1:$F$380,6,FALSE))</f>
        <v>DR</v>
      </c>
      <c r="AP1102" s="3">
        <f>IF(ISERROR(VLOOKUP($AN1102,技まとめ!$A$1:$F$380,3,FALSE)),"－",VLOOKUP($AN1102,技まとめ!$A$1:$F$380,3,FALSE))</f>
        <v>58</v>
      </c>
      <c r="AQ1102" s="3">
        <f>IF(ISERROR(VLOOKUP($AN1102,技まとめ!$A$1:$F$380,5,FALSE)),"－",VLOOKUP($AN1102,技まとめ!$A$1:$F$380,5,FALSE))</f>
        <v>39</v>
      </c>
      <c r="AR1102" s="3" t="str">
        <f>IF($E1102=IF(ISERROR(VLOOKUP($AN1102,技まとめ!$A$1:$F$380,4,FALSE)),"－",VLOOKUP($AN1102,技まとめ!$A$1:$F$380,4,FALSE)),"一致","")</f>
        <v/>
      </c>
      <c r="AS1102" s="9" t="s">
        <v>98</v>
      </c>
      <c r="AT1102" s="3" t="str">
        <f>IF(ISERROR(VLOOKUP($AS1102,技まとめ!$A$1:$F$380,6,FALSE)),"－",VLOOKUP($AS1102,技まとめ!$A$1:$F$380,6,FALSE))</f>
        <v>BL</v>
      </c>
      <c r="AU1102" s="3">
        <f>IF(ISERROR(VLOOKUP($AS1102,技まとめ!$A$1:$F$380,3,FALSE)),"－",VLOOKUP($AS1102,技まとめ!$A$1:$F$380,3,FALSE))</f>
        <v>58</v>
      </c>
      <c r="AV1102" s="3">
        <f>IF(ISERROR(VLOOKUP($AS1102,技まとめ!$A$1:$F$380,5,FALSE)),"－",VLOOKUP($AS1102,技まとめ!$A$1:$F$380,5,FALSE))</f>
        <v>39</v>
      </c>
      <c r="AW1102" s="3" t="str">
        <f>IF($E1102=IF(ISERROR(VLOOKUP($AS1102,技まとめ!$A$1:$F$380,4,FALSE)),"－",VLOOKUP($AS1102,技まとめ!$A$1:$F$380,4,FALSE)),"一致","")</f>
        <v>一致</v>
      </c>
      <c r="AX1102" s="12" t="str">
        <f t="shared" si="244"/>
        <v>スピニングカットドッペルゲンガーオーロラドリブルかげぬい</v>
      </c>
      <c r="AY1102" s="12" t="str">
        <f t="shared" si="245"/>
        <v>スピニングカットドッペルゲンガーオーロラドリブルかげぬい</v>
      </c>
      <c r="AZ1102" s="12" t="str">
        <f t="shared" si="246"/>
        <v>スピニングカットドッペルゲンガーオーロラドリブルかげぬい</v>
      </c>
      <c r="BA1102" s="12" t="str">
        <f t="shared" si="247"/>
        <v>スピニングカットドッペルゲンガーオーロラドリブルかげぬい</v>
      </c>
      <c r="BB1102" s="11" t="str">
        <f t="shared" si="248"/>
        <v>BBBLDRBL</v>
      </c>
      <c r="BC1102" s="11" t="str">
        <f t="shared" si="249"/>
        <v>BBBLDRBL</v>
      </c>
      <c r="BD1102" s="11" t="str">
        <f t="shared" si="250"/>
        <v>BBBLDRBL</v>
      </c>
      <c r="BE1102" s="11" t="str">
        <f t="shared" si="251"/>
        <v>BBBLDRBL</v>
      </c>
    </row>
    <row r="1103" spans="1:57" ht="11.25" hidden="1" customHeight="1">
      <c r="A1103" s="6">
        <v>1102</v>
      </c>
      <c r="B1103" s="7" t="s">
        <v>2602</v>
      </c>
      <c r="C1103" s="8" t="s">
        <v>2603</v>
      </c>
      <c r="D1103" s="7" t="s">
        <v>72</v>
      </c>
      <c r="E1103" s="7" t="s">
        <v>73</v>
      </c>
      <c r="F1103" s="7" t="s">
        <v>109</v>
      </c>
      <c r="G1103" s="9">
        <v>113</v>
      </c>
      <c r="H1103" s="9">
        <v>115</v>
      </c>
      <c r="I1103" s="9">
        <v>53</v>
      </c>
      <c r="J1103" s="9">
        <v>65</v>
      </c>
      <c r="K1103" s="9">
        <v>51</v>
      </c>
      <c r="L1103" s="9">
        <v>72</v>
      </c>
      <c r="M1103" s="9">
        <v>58</v>
      </c>
      <c r="N1103" s="9">
        <v>62</v>
      </c>
      <c r="O1103" s="9">
        <v>68</v>
      </c>
      <c r="P1103" s="9">
        <v>10</v>
      </c>
      <c r="Q1103" s="10">
        <v>103</v>
      </c>
      <c r="R1103" s="11">
        <v>6</v>
      </c>
      <c r="S1103" s="11">
        <v>1</v>
      </c>
      <c r="T1103" s="11">
        <v>122</v>
      </c>
      <c r="U1103" s="11">
        <v>108</v>
      </c>
      <c r="V1103" s="11">
        <v>1</v>
      </c>
      <c r="W1103" s="11">
        <v>118</v>
      </c>
      <c r="X1103" s="11">
        <f t="shared" si="238"/>
        <v>459</v>
      </c>
      <c r="Y1103" s="11">
        <f t="shared" si="239"/>
        <v>4715</v>
      </c>
      <c r="Z1103" s="11">
        <f t="shared" si="240"/>
        <v>810</v>
      </c>
      <c r="AA1103" s="11">
        <f t="shared" si="241"/>
        <v>4870</v>
      </c>
      <c r="AB1103" s="11">
        <f t="shared" si="242"/>
        <v>4870</v>
      </c>
      <c r="AC1103" s="6">
        <f t="shared" si="243"/>
        <v>5500</v>
      </c>
      <c r="AD1103" s="9" t="s">
        <v>220</v>
      </c>
      <c r="AE1103" s="3" t="str">
        <f>IF(ISERROR(VLOOKUP($AD1103,技まとめ!$A$1:$F$380,6,FALSE)),"－",VLOOKUP($AD1103,技まとめ!$A$1:$F$380,6,FALSE))</f>
        <v>－</v>
      </c>
      <c r="AF1103" s="3">
        <f>IF(ISERROR(VLOOKUP($AD1103,技まとめ!$A$1:$F$380,3,FALSE)),"－",VLOOKUP($AD1103,技まとめ!$A$1:$F$380,3,FALSE))</f>
        <v>0</v>
      </c>
      <c r="AG1103" s="3">
        <f>IF(ISERROR(VLOOKUP($AD1103,技まとめ!$A$1:$F$380,5,FALSE)),"－",VLOOKUP($AD1103,技まとめ!$A$1:$F$380,5,FALSE))</f>
        <v>0</v>
      </c>
      <c r="AH1103" s="3" t="str">
        <f>IF($E1103=IF(ISERROR(VLOOKUP($AD1103,技まとめ!$A$1:$F$380,4,FALSE)),"－",VLOOKUP($AD1103,技まとめ!$A$1:$F$380,4,FALSE)),"一致","")</f>
        <v/>
      </c>
      <c r="AI1103" s="9" t="s">
        <v>97</v>
      </c>
      <c r="AJ1103" s="3" t="str">
        <f>IF(ISERROR(VLOOKUP($AI1103,技まとめ!$A$1:$F$380,6,FALSE)),"－",VLOOKUP($AI1103,技まとめ!$A$1:$F$380,6,FALSE))</f>
        <v>BL</v>
      </c>
      <c r="AK1103" s="3">
        <f>IF(ISERROR(VLOOKUP($AI1103,技まとめ!$A$1:$F$380,3,FALSE)),"－",VLOOKUP($AI1103,技まとめ!$A$1:$F$380,3,FALSE))</f>
        <v>38</v>
      </c>
      <c r="AL1103" s="3">
        <f>IF(ISERROR(VLOOKUP($AI1103,技まとめ!$A$1:$F$380,5,FALSE)),"－",VLOOKUP($AI1103,技まとめ!$A$1:$F$380,5,FALSE))</f>
        <v>16</v>
      </c>
      <c r="AM1103" s="3" t="str">
        <f>IF($E1103=IF(ISERROR(VLOOKUP($AI1103,技まとめ!$A$1:$F$380,4,FALSE)),"－",VLOOKUP($AI1103,技まとめ!$A$1:$F$380,4,FALSE)),"一致","")</f>
        <v>一致</v>
      </c>
      <c r="AN1103" s="9" t="s">
        <v>323</v>
      </c>
      <c r="AO1103" s="3" t="str">
        <f>IF(ISERROR(VLOOKUP($AN1103,技まとめ!$A$1:$F$380,6,FALSE)),"－",VLOOKUP($AN1103,技まとめ!$A$1:$F$380,6,FALSE))</f>
        <v>DR</v>
      </c>
      <c r="AP1103" s="3">
        <f>IF(ISERROR(VLOOKUP($AN1103,技まとめ!$A$1:$F$380,3,FALSE)),"－",VLOOKUP($AN1103,技まとめ!$A$1:$F$380,3,FALSE))</f>
        <v>42</v>
      </c>
      <c r="AQ1103" s="3">
        <f>IF(ISERROR(VLOOKUP($AN1103,技まとめ!$A$1:$F$380,5,FALSE)),"－",VLOOKUP($AN1103,技まとめ!$A$1:$F$380,5,FALSE))</f>
        <v>31</v>
      </c>
      <c r="AR1103" s="3" t="str">
        <f>IF($E1103=IF(ISERROR(VLOOKUP($AN1103,技まとめ!$A$1:$F$380,4,FALSE)),"－",VLOOKUP($AN1103,技まとめ!$A$1:$F$380,4,FALSE)),"一致","")</f>
        <v>一致</v>
      </c>
      <c r="AS1103" s="9" t="s">
        <v>585</v>
      </c>
      <c r="AT1103" s="3" t="str">
        <f>IF(ISERROR(VLOOKUP($AS1103,技まとめ!$A$1:$F$380,6,FALSE)),"－",VLOOKUP($AS1103,技まとめ!$A$1:$F$380,6,FALSE))</f>
        <v>BL</v>
      </c>
      <c r="AU1103" s="3">
        <f>IF(ISERROR(VLOOKUP($AS1103,技まとめ!$A$1:$F$380,3,FALSE)),"－",VLOOKUP($AS1103,技まとめ!$A$1:$F$380,3,FALSE))</f>
        <v>71</v>
      </c>
      <c r="AV1103" s="3">
        <f>IF(ISERROR(VLOOKUP($AS1103,技まとめ!$A$1:$F$380,5,FALSE)),"－",VLOOKUP($AS1103,技まとめ!$A$1:$F$380,5,FALSE))</f>
        <v>44</v>
      </c>
      <c r="AW1103" s="3" t="str">
        <f>IF($E1103=IF(ISERROR(VLOOKUP($AS1103,技まとめ!$A$1:$F$380,4,FALSE)),"－",VLOOKUP($AS1103,技まとめ!$A$1:$F$380,4,FALSE)),"一致","")</f>
        <v>一致</v>
      </c>
      <c r="AX1103" s="12" t="str">
        <f t="shared" si="244"/>
        <v>ネバーギブアップうしろのしょうめんカンガルーキックメガクェイク</v>
      </c>
      <c r="AY1103" s="12" t="str">
        <f t="shared" si="245"/>
        <v>ネバーギブアップうしろのしょうめんカンガルーキックメガクェイク</v>
      </c>
      <c r="AZ1103" s="12" t="str">
        <f t="shared" si="246"/>
        <v>ネバーギブアップうしろのしょうめんカンガルーキックメガクェイク</v>
      </c>
      <c r="BA1103" s="12" t="str">
        <f t="shared" si="247"/>
        <v>ネバーギブアップうしろのしょうめんカンガルーキックメガクェイク</v>
      </c>
      <c r="BB1103" s="11" t="str">
        <f t="shared" si="248"/>
        <v>－BLDRBL</v>
      </c>
      <c r="BC1103" s="11" t="str">
        <f t="shared" si="249"/>
        <v>－BLDRBL</v>
      </c>
      <c r="BD1103" s="11" t="str">
        <f t="shared" si="250"/>
        <v>－BLDRBL</v>
      </c>
      <c r="BE1103" s="11" t="str">
        <f t="shared" si="251"/>
        <v>－BLDRBL</v>
      </c>
    </row>
    <row r="1104" spans="1:57" ht="11.25" hidden="1" customHeight="1">
      <c r="A1104" s="6">
        <v>1103</v>
      </c>
      <c r="B1104" s="7" t="s">
        <v>2604</v>
      </c>
      <c r="C1104" s="8" t="s">
        <v>2605</v>
      </c>
      <c r="D1104" s="7" t="s">
        <v>650</v>
      </c>
      <c r="E1104" s="7" t="s">
        <v>81</v>
      </c>
      <c r="F1104" s="7" t="s">
        <v>109</v>
      </c>
      <c r="G1104" s="9">
        <v>102</v>
      </c>
      <c r="H1104" s="9">
        <v>136</v>
      </c>
      <c r="I1104" s="9">
        <v>48</v>
      </c>
      <c r="J1104" s="9">
        <v>59</v>
      </c>
      <c r="K1104" s="9">
        <v>57</v>
      </c>
      <c r="L1104" s="9">
        <v>54</v>
      </c>
      <c r="M1104" s="9">
        <v>63</v>
      </c>
      <c r="N1104" s="9">
        <v>57</v>
      </c>
      <c r="O1104" s="9">
        <v>60</v>
      </c>
      <c r="P1104" s="9">
        <v>30</v>
      </c>
      <c r="Q1104" s="10">
        <v>98</v>
      </c>
      <c r="R1104" s="11">
        <v>21</v>
      </c>
      <c r="S1104" s="11">
        <v>1</v>
      </c>
      <c r="T1104" s="11">
        <v>104</v>
      </c>
      <c r="U1104" s="11">
        <v>113</v>
      </c>
      <c r="V1104" s="11">
        <v>1</v>
      </c>
      <c r="W1104" s="11">
        <v>110</v>
      </c>
      <c r="X1104" s="11">
        <f t="shared" si="238"/>
        <v>448</v>
      </c>
      <c r="Y1104" s="11">
        <f t="shared" si="239"/>
        <v>4475</v>
      </c>
      <c r="Z1104" s="11">
        <f t="shared" si="240"/>
        <v>1295</v>
      </c>
      <c r="AA1104" s="11">
        <f t="shared" si="241"/>
        <v>4200</v>
      </c>
      <c r="AB1104" s="11">
        <f t="shared" si="242"/>
        <v>4200</v>
      </c>
      <c r="AC1104" s="6">
        <f t="shared" si="243"/>
        <v>4815</v>
      </c>
      <c r="AD1104" s="9" t="s">
        <v>97</v>
      </c>
      <c r="AE1104" s="3" t="str">
        <f>IF(ISERROR(VLOOKUP($AD1104,技まとめ!$A$1:$F$380,6,FALSE)),"－",VLOOKUP($AD1104,技まとめ!$A$1:$F$380,6,FALSE))</f>
        <v>BL</v>
      </c>
      <c r="AF1104" s="3">
        <f>IF(ISERROR(VLOOKUP($AD1104,技まとめ!$A$1:$F$380,3,FALSE)),"－",VLOOKUP($AD1104,技まとめ!$A$1:$F$380,3,FALSE))</f>
        <v>38</v>
      </c>
      <c r="AG1104" s="3">
        <f>IF(ISERROR(VLOOKUP($AD1104,技まとめ!$A$1:$F$380,5,FALSE)),"－",VLOOKUP($AD1104,技まとめ!$A$1:$F$380,5,FALSE))</f>
        <v>16</v>
      </c>
      <c r="AH1104" s="3" t="str">
        <f>IF($E1104=IF(ISERROR(VLOOKUP($AD1104,技まとめ!$A$1:$F$380,4,FALSE)),"－",VLOOKUP($AD1104,技まとめ!$A$1:$F$380,4,FALSE)),"一致","")</f>
        <v/>
      </c>
      <c r="AI1104" s="9" t="s">
        <v>1429</v>
      </c>
      <c r="AJ1104" s="3" t="str">
        <f>IF(ISERROR(VLOOKUP($AI1104,技まとめ!$A$1:$F$380,6,FALSE)),"－",VLOOKUP($AI1104,技まとめ!$A$1:$F$380,6,FALSE))</f>
        <v>BL</v>
      </c>
      <c r="AK1104" s="3">
        <f>IF(ISERROR(VLOOKUP($AI1104,技まとめ!$A$1:$F$380,3,FALSE)),"－",VLOOKUP($AI1104,技まとめ!$A$1:$F$380,3,FALSE))</f>
        <v>90</v>
      </c>
      <c r="AL1104" s="3">
        <f>IF(ISERROR(VLOOKUP($AI1104,技まとめ!$A$1:$F$380,5,FALSE)),"－",VLOOKUP($AI1104,技まとめ!$A$1:$F$380,5,FALSE))</f>
        <v>53</v>
      </c>
      <c r="AM1104" s="3" t="str">
        <f>IF($E1104=IF(ISERROR(VLOOKUP($AI1104,技まとめ!$A$1:$F$380,4,FALSE)),"－",VLOOKUP($AI1104,技まとめ!$A$1:$F$380,4,FALSE)),"一致","")</f>
        <v>一致</v>
      </c>
      <c r="AN1104" s="9" t="s">
        <v>546</v>
      </c>
      <c r="AO1104" s="3" t="str">
        <f>IF(ISERROR(VLOOKUP($AN1104,技まとめ!$A$1:$F$380,6,FALSE)),"－",VLOOKUP($AN1104,技まとめ!$A$1:$F$380,6,FALSE))</f>
        <v>NS</v>
      </c>
      <c r="AP1104" s="3">
        <f>IF(ISERROR(VLOOKUP($AN1104,技まとめ!$A$1:$F$380,3,FALSE)),"－",VLOOKUP($AN1104,技まとめ!$A$1:$F$380,3,FALSE))</f>
        <v>88</v>
      </c>
      <c r="AQ1104" s="3">
        <f>IF(ISERROR(VLOOKUP($AN1104,技まとめ!$A$1:$F$380,5,FALSE)),"－",VLOOKUP($AN1104,技まとめ!$A$1:$F$380,5,FALSE))</f>
        <v>49</v>
      </c>
      <c r="AR1104" s="3" t="str">
        <f>IF($E1104=IF(ISERROR(VLOOKUP($AN1104,技まとめ!$A$1:$F$380,4,FALSE)),"－",VLOOKUP($AN1104,技まとめ!$A$1:$F$380,4,FALSE)),"一致","")</f>
        <v>一致</v>
      </c>
      <c r="AS1104" s="9" t="s">
        <v>414</v>
      </c>
      <c r="AT1104" s="3" t="str">
        <f>IF(ISERROR(VLOOKUP($AS1104,技まとめ!$A$1:$F$380,6,FALSE)),"－",VLOOKUP($AS1104,技まとめ!$A$1:$F$380,6,FALSE))</f>
        <v>DR</v>
      </c>
      <c r="AU1104" s="3">
        <f>IF(ISERROR(VLOOKUP($AS1104,技まとめ!$A$1:$F$380,3,FALSE)),"－",VLOOKUP($AS1104,技まとめ!$A$1:$F$380,3,FALSE))</f>
        <v>69</v>
      </c>
      <c r="AV1104" s="3">
        <f>IF(ISERROR(VLOOKUP($AS1104,技まとめ!$A$1:$F$380,5,FALSE)),"－",VLOOKUP($AS1104,技まとめ!$A$1:$F$380,5,FALSE))</f>
        <v>44</v>
      </c>
      <c r="AW1104" s="3" t="str">
        <f>IF($E1104=IF(ISERROR(VLOOKUP($AS1104,技まとめ!$A$1:$F$380,4,FALSE)),"－",VLOOKUP($AS1104,技まとめ!$A$1:$F$380,4,FALSE)),"一致","")</f>
        <v/>
      </c>
      <c r="AX1104" s="12" t="str">
        <f t="shared" si="244"/>
        <v>うしろのしょうめんフローズンスティールレボリューションＶライアーショット</v>
      </c>
      <c r="AY1104" s="12" t="str">
        <f t="shared" si="245"/>
        <v>うしろのしょうめんフローズンスティールレボリューションＶライアーショット</v>
      </c>
      <c r="AZ1104" s="12" t="str">
        <f t="shared" si="246"/>
        <v>うしろのしょうめんフローズンスティールレボリューションＶライアーショット</v>
      </c>
      <c r="BA1104" s="12" t="str">
        <f t="shared" si="247"/>
        <v>うしろのしょうめんフローズンスティールレボリューションＶライアーショット</v>
      </c>
      <c r="BB1104" s="11" t="str">
        <f t="shared" si="248"/>
        <v>BLBLNSDR</v>
      </c>
      <c r="BC1104" s="11" t="str">
        <f t="shared" si="249"/>
        <v>BLBLNSDR</v>
      </c>
      <c r="BD1104" s="11" t="str">
        <f t="shared" si="250"/>
        <v>BLBLNSDR</v>
      </c>
      <c r="BE1104" s="11" t="str">
        <f t="shared" si="251"/>
        <v>BLBLNSDR</v>
      </c>
    </row>
    <row r="1105" spans="1:57" ht="11.25" hidden="1" customHeight="1">
      <c r="A1105" s="6">
        <v>1104</v>
      </c>
      <c r="B1105" s="7" t="s">
        <v>2606</v>
      </c>
      <c r="C1105" s="8" t="s">
        <v>2607</v>
      </c>
      <c r="D1105" s="7" t="s">
        <v>72</v>
      </c>
      <c r="E1105" s="7" t="s">
        <v>95</v>
      </c>
      <c r="F1105" s="7" t="s">
        <v>109</v>
      </c>
      <c r="G1105" s="9">
        <v>106</v>
      </c>
      <c r="H1105" s="9">
        <v>124</v>
      </c>
      <c r="I1105" s="9">
        <v>56</v>
      </c>
      <c r="J1105" s="9">
        <v>60</v>
      </c>
      <c r="K1105" s="9">
        <v>61</v>
      </c>
      <c r="L1105" s="9">
        <v>54</v>
      </c>
      <c r="M1105" s="9">
        <v>61</v>
      </c>
      <c r="N1105" s="9">
        <v>53</v>
      </c>
      <c r="O1105" s="9">
        <v>65</v>
      </c>
      <c r="P1105" s="9">
        <v>20</v>
      </c>
      <c r="Q1105" s="10">
        <v>106</v>
      </c>
      <c r="R1105" s="11">
        <v>12</v>
      </c>
      <c r="S1105" s="11">
        <v>1</v>
      </c>
      <c r="T1105" s="11">
        <v>104</v>
      </c>
      <c r="U1105" s="11">
        <v>111</v>
      </c>
      <c r="V1105" s="11">
        <v>1</v>
      </c>
      <c r="W1105" s="11">
        <v>115</v>
      </c>
      <c r="X1105" s="11">
        <f t="shared" si="238"/>
        <v>450</v>
      </c>
      <c r="Y1105" s="11">
        <f t="shared" si="239"/>
        <v>4820</v>
      </c>
      <c r="Z1105" s="11">
        <f t="shared" si="240"/>
        <v>1005</v>
      </c>
      <c r="AA1105" s="11">
        <f t="shared" si="241"/>
        <v>4225</v>
      </c>
      <c r="AB1105" s="11">
        <f t="shared" si="242"/>
        <v>4225</v>
      </c>
      <c r="AC1105" s="6">
        <f t="shared" si="243"/>
        <v>4795</v>
      </c>
      <c r="AD1105" s="9" t="s">
        <v>103</v>
      </c>
      <c r="AE1105" s="3" t="str">
        <f>IF(ISERROR(VLOOKUP($AD1105,技まとめ!$A$1:$F$380,6,FALSE)),"－",VLOOKUP($AD1105,技まとめ!$A$1:$F$380,6,FALSE))</f>
        <v>DR</v>
      </c>
      <c r="AF1105" s="3">
        <f>IF(ISERROR(VLOOKUP($AD1105,技まとめ!$A$1:$F$380,3,FALSE)),"－",VLOOKUP($AD1105,技まとめ!$A$1:$F$380,3,FALSE))</f>
        <v>56</v>
      </c>
      <c r="AG1105" s="3">
        <f>IF(ISERROR(VLOOKUP($AD1105,技まとめ!$A$1:$F$380,5,FALSE)),"－",VLOOKUP($AD1105,技まとめ!$A$1:$F$380,5,FALSE))</f>
        <v>39</v>
      </c>
      <c r="AH1105" s="3" t="str">
        <f>IF($E1105=IF(ISERROR(VLOOKUP($AD1105,技まとめ!$A$1:$F$380,4,FALSE)),"－",VLOOKUP($AD1105,技まとめ!$A$1:$F$380,4,FALSE)),"一致","")</f>
        <v>一致</v>
      </c>
      <c r="AI1105" s="9" t="s">
        <v>346</v>
      </c>
      <c r="AJ1105" s="3" t="str">
        <f>IF(ISERROR(VLOOKUP($AI1105,技まとめ!$A$1:$F$380,6,FALSE)),"－",VLOOKUP($AI1105,技まとめ!$A$1:$F$380,6,FALSE))</f>
        <v>LS</v>
      </c>
      <c r="AK1105" s="3">
        <f>IF(ISERROR(VLOOKUP($AI1105,技まとめ!$A$1:$F$380,3,FALSE)),"－",VLOOKUP($AI1105,技まとめ!$A$1:$F$380,3,FALSE))</f>
        <v>51</v>
      </c>
      <c r="AL1105" s="3">
        <f>IF(ISERROR(VLOOKUP($AI1105,技まとめ!$A$1:$F$380,5,FALSE)),"－",VLOOKUP($AI1105,技まとめ!$A$1:$F$380,5,FALSE))</f>
        <v>37</v>
      </c>
      <c r="AM1105" s="3" t="str">
        <f>IF($E1105=IF(ISERROR(VLOOKUP($AI1105,技まとめ!$A$1:$F$380,4,FALSE)),"－",VLOOKUP($AI1105,技まとめ!$A$1:$F$380,4,FALSE)),"一致","")</f>
        <v/>
      </c>
      <c r="AN1105" s="9" t="s">
        <v>117</v>
      </c>
      <c r="AO1105" s="3" t="str">
        <f>IF(ISERROR(VLOOKUP($AN1105,技まとめ!$A$1:$F$380,6,FALSE)),"－",VLOOKUP($AN1105,技まとめ!$A$1:$F$380,6,FALSE))</f>
        <v>SC</v>
      </c>
      <c r="AP1105" s="3">
        <f>IF(ISERROR(VLOOKUP($AN1105,技まとめ!$A$1:$F$380,3,FALSE)),"－",VLOOKUP($AN1105,技まとめ!$A$1:$F$380,3,FALSE))</f>
        <v>38</v>
      </c>
      <c r="AQ1105" s="3">
        <f>IF(ISERROR(VLOOKUP($AN1105,技まとめ!$A$1:$F$380,5,FALSE)),"－",VLOOKUP($AN1105,技まとめ!$A$1:$F$380,5,FALSE))</f>
        <v>25</v>
      </c>
      <c r="AR1105" s="3" t="str">
        <f>IF($E1105=IF(ISERROR(VLOOKUP($AN1105,技まとめ!$A$1:$F$380,4,FALSE)),"－",VLOOKUP($AN1105,技まとめ!$A$1:$F$380,4,FALSE)),"一致","")</f>
        <v/>
      </c>
      <c r="AS1105" s="9" t="s">
        <v>635</v>
      </c>
      <c r="AT1105" s="3" t="str">
        <f>IF(ISERROR(VLOOKUP($AS1105,技まとめ!$A$1:$F$380,6,FALSE)),"－",VLOOKUP($AS1105,技まとめ!$A$1:$F$380,6,FALSE))</f>
        <v>DR</v>
      </c>
      <c r="AU1105" s="3">
        <f>IF(ISERROR(VLOOKUP($AS1105,技まとめ!$A$1:$F$380,3,FALSE)),"－",VLOOKUP($AS1105,技まとめ!$A$1:$F$380,3,FALSE))</f>
        <v>58</v>
      </c>
      <c r="AV1105" s="3">
        <f>IF(ISERROR(VLOOKUP($AS1105,技まとめ!$A$1:$F$380,5,FALSE)),"－",VLOOKUP($AS1105,技まとめ!$A$1:$F$380,5,FALSE))</f>
        <v>39</v>
      </c>
      <c r="AW1105" s="3" t="str">
        <f>IF($E1105=IF(ISERROR(VLOOKUP($AS1105,技まとめ!$A$1:$F$380,4,FALSE)),"－",VLOOKUP($AS1105,技まとめ!$A$1:$F$380,4,FALSE)),"一致","")</f>
        <v/>
      </c>
      <c r="AX1105" s="12" t="str">
        <f t="shared" si="244"/>
        <v>まぼろしドリブルレインボーループクルクルヘッドオーロラドリブル</v>
      </c>
      <c r="AY1105" s="12" t="str">
        <f t="shared" si="245"/>
        <v>まぼろしドリブルレインボーループクルクルヘッドオーロラドリブル</v>
      </c>
      <c r="AZ1105" s="12" t="str">
        <f t="shared" si="246"/>
        <v>まぼろしドリブルレインボーループクルクルヘッドオーロラドリブル</v>
      </c>
      <c r="BA1105" s="12" t="str">
        <f t="shared" si="247"/>
        <v>まぼろしドリブルレインボーループクルクルヘッドオーロラドリブル</v>
      </c>
      <c r="BB1105" s="11" t="str">
        <f t="shared" si="248"/>
        <v>DRLSSCDR</v>
      </c>
      <c r="BC1105" s="11" t="str">
        <f t="shared" si="249"/>
        <v>DRLSSCDR</v>
      </c>
      <c r="BD1105" s="11" t="str">
        <f t="shared" si="250"/>
        <v>DRLSSCDR</v>
      </c>
      <c r="BE1105" s="11" t="str">
        <f t="shared" si="251"/>
        <v>DRLSSCDR</v>
      </c>
    </row>
    <row r="1106" spans="1:57" ht="11.25" hidden="1" customHeight="1">
      <c r="A1106" s="6">
        <v>1105</v>
      </c>
      <c r="B1106" s="7" t="s">
        <v>2608</v>
      </c>
      <c r="C1106" s="8" t="s">
        <v>2609</v>
      </c>
      <c r="D1106" s="7" t="s">
        <v>72</v>
      </c>
      <c r="E1106" s="7" t="s">
        <v>95</v>
      </c>
      <c r="F1106" s="7" t="s">
        <v>109</v>
      </c>
      <c r="G1106" s="9">
        <v>117</v>
      </c>
      <c r="H1106" s="9">
        <v>119</v>
      </c>
      <c r="I1106" s="9">
        <v>56</v>
      </c>
      <c r="J1106" s="9">
        <v>52</v>
      </c>
      <c r="K1106" s="9">
        <v>62</v>
      </c>
      <c r="L1106" s="9">
        <v>53</v>
      </c>
      <c r="M1106" s="9">
        <v>68</v>
      </c>
      <c r="N1106" s="9">
        <v>54</v>
      </c>
      <c r="O1106" s="9">
        <v>55</v>
      </c>
      <c r="P1106" s="9">
        <v>22</v>
      </c>
      <c r="Q1106" s="10">
        <v>106</v>
      </c>
      <c r="R1106" s="11">
        <v>8</v>
      </c>
      <c r="S1106" s="11">
        <v>1</v>
      </c>
      <c r="T1106" s="11">
        <v>103</v>
      </c>
      <c r="U1106" s="11">
        <v>118</v>
      </c>
      <c r="V1106" s="11">
        <v>1</v>
      </c>
      <c r="W1106" s="11">
        <v>105</v>
      </c>
      <c r="X1106" s="11">
        <f t="shared" si="238"/>
        <v>442</v>
      </c>
      <c r="Y1106" s="11">
        <f t="shared" si="239"/>
        <v>4770</v>
      </c>
      <c r="Z1106" s="11">
        <f t="shared" si="240"/>
        <v>815</v>
      </c>
      <c r="AA1106" s="11">
        <f t="shared" si="241"/>
        <v>4140</v>
      </c>
      <c r="AB1106" s="11">
        <f t="shared" si="242"/>
        <v>4140</v>
      </c>
      <c r="AC1106" s="6">
        <f t="shared" si="243"/>
        <v>4685</v>
      </c>
      <c r="AD1106" s="9" t="s">
        <v>104</v>
      </c>
      <c r="AE1106" s="3" t="str">
        <f>IF(ISERROR(VLOOKUP($AD1106,技まとめ!$A$1:$F$380,6,FALSE)),"－",VLOOKUP($AD1106,技まとめ!$A$1:$F$380,6,FALSE))</f>
        <v>LS</v>
      </c>
      <c r="AF1106" s="3">
        <f>IF(ISERROR(VLOOKUP($AD1106,技まとめ!$A$1:$F$380,3,FALSE)),"－",VLOOKUP($AD1106,技まとめ!$A$1:$F$380,3,FALSE))</f>
        <v>30</v>
      </c>
      <c r="AG1106" s="3">
        <f>IF(ISERROR(VLOOKUP($AD1106,技まとめ!$A$1:$F$380,5,FALSE)),"－",VLOOKUP($AD1106,技まとめ!$A$1:$F$380,5,FALSE))</f>
        <v>25</v>
      </c>
      <c r="AH1106" s="3" t="str">
        <f>IF($E1106=IF(ISERROR(VLOOKUP($AD1106,技まとめ!$A$1:$F$380,4,FALSE)),"－",VLOOKUP($AD1106,技まとめ!$A$1:$F$380,4,FALSE)),"一致","")</f>
        <v/>
      </c>
      <c r="AI1106" s="9" t="s">
        <v>103</v>
      </c>
      <c r="AJ1106" s="3" t="str">
        <f>IF(ISERROR(VLOOKUP($AI1106,技まとめ!$A$1:$F$380,6,FALSE)),"－",VLOOKUP($AI1106,技まとめ!$A$1:$F$380,6,FALSE))</f>
        <v>DR</v>
      </c>
      <c r="AK1106" s="3">
        <f>IF(ISERROR(VLOOKUP($AI1106,技まとめ!$A$1:$F$380,3,FALSE)),"－",VLOOKUP($AI1106,技まとめ!$A$1:$F$380,3,FALSE))</f>
        <v>56</v>
      </c>
      <c r="AL1106" s="3">
        <f>IF(ISERROR(VLOOKUP($AI1106,技まとめ!$A$1:$F$380,5,FALSE)),"－",VLOOKUP($AI1106,技まとめ!$A$1:$F$380,5,FALSE))</f>
        <v>39</v>
      </c>
      <c r="AM1106" s="3" t="str">
        <f>IF($E1106=IF(ISERROR(VLOOKUP($AI1106,技まとめ!$A$1:$F$380,4,FALSE)),"－",VLOOKUP($AI1106,技まとめ!$A$1:$F$380,4,FALSE)),"一致","")</f>
        <v>一致</v>
      </c>
      <c r="AN1106" s="9" t="s">
        <v>222</v>
      </c>
      <c r="AO1106" s="3" t="str">
        <f>IF(ISERROR(VLOOKUP($AN1106,技まとめ!$A$1:$F$380,6,FALSE)),"－",VLOOKUP($AN1106,技まとめ!$A$1:$F$380,6,FALSE))</f>
        <v>BS</v>
      </c>
      <c r="AP1106" s="3">
        <f>IF(ISERROR(VLOOKUP($AN1106,技まとめ!$A$1:$F$380,3,FALSE)),"－",VLOOKUP($AN1106,技まとめ!$A$1:$F$380,3,FALSE))</f>
        <v>57</v>
      </c>
      <c r="AQ1106" s="3">
        <f>IF(ISERROR(VLOOKUP($AN1106,技まとめ!$A$1:$F$380,5,FALSE)),"－",VLOOKUP($AN1106,技まとめ!$A$1:$F$380,5,FALSE))</f>
        <v>34</v>
      </c>
      <c r="AR1106" s="3" t="str">
        <f>IF($E1106=IF(ISERROR(VLOOKUP($AN1106,技まとめ!$A$1:$F$380,4,FALSE)),"－",VLOOKUP($AN1106,技まとめ!$A$1:$F$380,4,FALSE)),"一致","")</f>
        <v/>
      </c>
      <c r="AS1106" s="9" t="s">
        <v>641</v>
      </c>
      <c r="AT1106" s="3" t="str">
        <f>IF(ISERROR(VLOOKUP($AS1106,技まとめ!$A$1:$F$380,6,FALSE)),"－",VLOOKUP($AS1106,技まとめ!$A$1:$F$380,6,FALSE))</f>
        <v>DR</v>
      </c>
      <c r="AU1106" s="3">
        <f>IF(ISERROR(VLOOKUP($AS1106,技まとめ!$A$1:$F$380,3,FALSE)),"－",VLOOKUP($AS1106,技まとめ!$A$1:$F$380,3,FALSE))</f>
        <v>104</v>
      </c>
      <c r="AV1106" s="3">
        <f>IF(ISERROR(VLOOKUP($AS1106,技まとめ!$A$1:$F$380,5,FALSE)),"－",VLOOKUP($AS1106,技まとめ!$A$1:$F$380,5,FALSE))</f>
        <v>57</v>
      </c>
      <c r="AW1106" s="3" t="str">
        <f>IF($E1106=IF(ISERROR(VLOOKUP($AS1106,技まとめ!$A$1:$F$380,4,FALSE)),"－",VLOOKUP($AS1106,技まとめ!$A$1:$F$380,4,FALSE)),"一致","")</f>
        <v/>
      </c>
      <c r="AX1106" s="12" t="str">
        <f t="shared" si="244"/>
        <v>すいせいシュートまぼろしドリブルホークショットエアライド</v>
      </c>
      <c r="AY1106" s="12" t="str">
        <f t="shared" si="245"/>
        <v>すいせいシュートまぼろしドリブルホークショットエアライド</v>
      </c>
      <c r="AZ1106" s="12" t="str">
        <f t="shared" si="246"/>
        <v>すいせいシュートまぼろしドリブルホークショットエアライド</v>
      </c>
      <c r="BA1106" s="12" t="str">
        <f t="shared" si="247"/>
        <v>すいせいシュートまぼろしドリブルホークショットエアライド</v>
      </c>
      <c r="BB1106" s="11" t="str">
        <f t="shared" si="248"/>
        <v>LSDRBSDR</v>
      </c>
      <c r="BC1106" s="11" t="str">
        <f t="shared" si="249"/>
        <v>LSDRBSDR</v>
      </c>
      <c r="BD1106" s="11" t="str">
        <f t="shared" si="250"/>
        <v>LSDRBSDR</v>
      </c>
      <c r="BE1106" s="11" t="str">
        <f t="shared" si="251"/>
        <v>LSDRBSDR</v>
      </c>
    </row>
    <row r="1107" spans="1:57" ht="11.25" hidden="1" customHeight="1">
      <c r="A1107" s="6">
        <v>1106</v>
      </c>
      <c r="B1107" s="7" t="s">
        <v>2610</v>
      </c>
      <c r="C1107" s="8" t="s">
        <v>2611</v>
      </c>
      <c r="D1107" s="7" t="s">
        <v>72</v>
      </c>
      <c r="E1107" s="7" t="s">
        <v>81</v>
      </c>
      <c r="F1107" s="7" t="s">
        <v>82</v>
      </c>
      <c r="G1107" s="9">
        <v>108</v>
      </c>
      <c r="H1107" s="9">
        <v>120</v>
      </c>
      <c r="I1107" s="9">
        <v>59</v>
      </c>
      <c r="J1107" s="9">
        <v>57</v>
      </c>
      <c r="K1107" s="9">
        <v>68</v>
      </c>
      <c r="L1107" s="9">
        <v>64</v>
      </c>
      <c r="M1107" s="9">
        <v>70</v>
      </c>
      <c r="N1107" s="9">
        <v>69</v>
      </c>
      <c r="O1107" s="9">
        <v>50</v>
      </c>
      <c r="P1107" s="9">
        <v>8</v>
      </c>
      <c r="Q1107" s="10">
        <v>109</v>
      </c>
      <c r="R1107" s="11">
        <v>20</v>
      </c>
      <c r="S1107" s="11">
        <v>1</v>
      </c>
      <c r="T1107" s="11">
        <v>114</v>
      </c>
      <c r="U1107" s="11">
        <v>120</v>
      </c>
      <c r="V1107" s="11">
        <v>1</v>
      </c>
      <c r="W1107" s="11">
        <v>100</v>
      </c>
      <c r="X1107" s="11">
        <f t="shared" si="238"/>
        <v>465</v>
      </c>
      <c r="Y1107" s="11">
        <f t="shared" si="239"/>
        <v>4865</v>
      </c>
      <c r="Z1107" s="11">
        <f t="shared" si="240"/>
        <v>1210</v>
      </c>
      <c r="AA1107" s="11">
        <f t="shared" si="241"/>
        <v>4500</v>
      </c>
      <c r="AB1107" s="11">
        <f t="shared" si="242"/>
        <v>4500</v>
      </c>
      <c r="AC1107" s="6">
        <f t="shared" si="243"/>
        <v>5160</v>
      </c>
      <c r="AD1107" s="9" t="s">
        <v>845</v>
      </c>
      <c r="AE1107" s="3" t="str">
        <f>IF(ISERROR(VLOOKUP($AD1107,技まとめ!$A$1:$F$380,6,FALSE)),"－",VLOOKUP($AD1107,技まとめ!$A$1:$F$380,6,FALSE))</f>
        <v>BL</v>
      </c>
      <c r="AF1107" s="3">
        <f>IF(ISERROR(VLOOKUP($AD1107,技まとめ!$A$1:$F$380,3,FALSE)),"－",VLOOKUP($AD1107,技まとめ!$A$1:$F$380,3,FALSE))</f>
        <v>31</v>
      </c>
      <c r="AG1107" s="3">
        <f>IF(ISERROR(VLOOKUP($AD1107,技まとめ!$A$1:$F$380,5,FALSE)),"－",VLOOKUP($AD1107,技まとめ!$A$1:$F$380,5,FALSE))</f>
        <v>28</v>
      </c>
      <c r="AH1107" s="3" t="str">
        <f>IF($E1107=IF(ISERROR(VLOOKUP($AD1107,技まとめ!$A$1:$F$380,4,FALSE)),"－",VLOOKUP($AD1107,技まとめ!$A$1:$F$380,4,FALSE)),"一致","")</f>
        <v>一致</v>
      </c>
      <c r="AI1107" s="9" t="s">
        <v>300</v>
      </c>
      <c r="AJ1107" s="3" t="str">
        <f>IF(ISERROR(VLOOKUP($AI1107,技まとめ!$A$1:$F$380,6,FALSE)),"－",VLOOKUP($AI1107,技まとめ!$A$1:$F$380,6,FALSE))</f>
        <v>BB</v>
      </c>
      <c r="AK1107" s="3">
        <f>IF(ISERROR(VLOOKUP($AI1107,技まとめ!$A$1:$F$380,3,FALSE)),"－",VLOOKUP($AI1107,技まとめ!$A$1:$F$380,3,FALSE))</f>
        <v>49</v>
      </c>
      <c r="AL1107" s="3">
        <f>IF(ISERROR(VLOOKUP($AI1107,技まとめ!$A$1:$F$380,5,FALSE)),"－",VLOOKUP($AI1107,技まとめ!$A$1:$F$380,5,FALSE))</f>
        <v>32</v>
      </c>
      <c r="AM1107" s="3" t="str">
        <f>IF($E1107=IF(ISERROR(VLOOKUP($AI1107,技まとめ!$A$1:$F$380,4,FALSE)),"－",VLOOKUP($AI1107,技まとめ!$A$1:$F$380,4,FALSE)),"一致","")</f>
        <v>一致</v>
      </c>
      <c r="AN1107" s="9" t="s">
        <v>1650</v>
      </c>
      <c r="AO1107" s="3" t="str">
        <f>IF(ISERROR(VLOOKUP($AN1107,技まとめ!$A$1:$F$380,6,FALSE)),"－",VLOOKUP($AN1107,技まとめ!$A$1:$F$380,6,FALSE))</f>
        <v>NS</v>
      </c>
      <c r="AP1107" s="3">
        <f>IF(ISERROR(VLOOKUP($AN1107,技まとめ!$A$1:$F$380,3,FALSE)),"－",VLOOKUP($AN1107,技まとめ!$A$1:$F$380,3,FALSE))</f>
        <v>64</v>
      </c>
      <c r="AQ1107" s="3">
        <f>IF(ISERROR(VLOOKUP($AN1107,技まとめ!$A$1:$F$380,5,FALSE)),"－",VLOOKUP($AN1107,技まとめ!$A$1:$F$380,5,FALSE))</f>
        <v>37</v>
      </c>
      <c r="AR1107" s="3" t="str">
        <f>IF($E1107=IF(ISERROR(VLOOKUP($AN1107,技まとめ!$A$1:$F$380,4,FALSE)),"－",VLOOKUP($AN1107,技まとめ!$A$1:$F$380,4,FALSE)),"一致","")</f>
        <v>一致</v>
      </c>
      <c r="AS1107" s="9" t="s">
        <v>1429</v>
      </c>
      <c r="AT1107" s="3" t="str">
        <f>IF(ISERROR(VLOOKUP($AS1107,技まとめ!$A$1:$F$380,6,FALSE)),"－",VLOOKUP($AS1107,技まとめ!$A$1:$F$380,6,FALSE))</f>
        <v>BL</v>
      </c>
      <c r="AU1107" s="3">
        <f>IF(ISERROR(VLOOKUP($AS1107,技まとめ!$A$1:$F$380,3,FALSE)),"－",VLOOKUP($AS1107,技まとめ!$A$1:$F$380,3,FALSE))</f>
        <v>90</v>
      </c>
      <c r="AV1107" s="3">
        <f>IF(ISERROR(VLOOKUP($AS1107,技まとめ!$A$1:$F$380,5,FALSE)),"－",VLOOKUP($AS1107,技まとめ!$A$1:$F$380,5,FALSE))</f>
        <v>53</v>
      </c>
      <c r="AW1107" s="3" t="str">
        <f>IF($E1107=IF(ISERROR(VLOOKUP($AS1107,技まとめ!$A$1:$F$380,4,FALSE)),"－",VLOOKUP($AS1107,技まとめ!$A$1:$F$380,4,FALSE)),"一致","")</f>
        <v>一致</v>
      </c>
      <c r="AX1107" s="12" t="str">
        <f t="shared" si="244"/>
        <v>アイスグランドスピニングカットエターナルブリザードフローズンスティール</v>
      </c>
      <c r="AY1107" s="12" t="str">
        <f t="shared" si="245"/>
        <v>アイスグランドスピニングカットエターナルブリザードフローズンスティール</v>
      </c>
      <c r="AZ1107" s="12" t="str">
        <f t="shared" si="246"/>
        <v>アイスグランドスピニングカットエターナルブリザードフローズンスティール</v>
      </c>
      <c r="BA1107" s="12" t="str">
        <f t="shared" si="247"/>
        <v>アイスグランドスピニングカットエターナルブリザードフローズンスティール</v>
      </c>
      <c r="BB1107" s="11" t="str">
        <f t="shared" si="248"/>
        <v>BLBBNSBL</v>
      </c>
      <c r="BC1107" s="11" t="str">
        <f t="shared" si="249"/>
        <v>BLBBNSBL</v>
      </c>
      <c r="BD1107" s="11" t="str">
        <f t="shared" si="250"/>
        <v>BLBBNSBL</v>
      </c>
      <c r="BE1107" s="11" t="str">
        <f t="shared" si="251"/>
        <v>BLBBNSBL</v>
      </c>
    </row>
    <row r="1108" spans="1:57" ht="11.25" hidden="1" customHeight="1">
      <c r="A1108" s="6">
        <v>1107</v>
      </c>
      <c r="B1108" s="7" t="s">
        <v>2612</v>
      </c>
      <c r="C1108" s="8" t="s">
        <v>2613</v>
      </c>
      <c r="D1108" s="7" t="s">
        <v>72</v>
      </c>
      <c r="E1108" s="7" t="s">
        <v>81</v>
      </c>
      <c r="F1108" s="7" t="s">
        <v>128</v>
      </c>
      <c r="G1108" s="9">
        <v>125</v>
      </c>
      <c r="H1108" s="9">
        <v>127</v>
      </c>
      <c r="I1108" s="9">
        <v>65</v>
      </c>
      <c r="J1108" s="9">
        <v>62</v>
      </c>
      <c r="K1108" s="9">
        <v>52</v>
      </c>
      <c r="L1108" s="9">
        <v>59</v>
      </c>
      <c r="M1108" s="9">
        <v>58</v>
      </c>
      <c r="N1108" s="9">
        <v>58</v>
      </c>
      <c r="O1108" s="9">
        <v>61</v>
      </c>
      <c r="P1108" s="9">
        <v>27</v>
      </c>
      <c r="Q1108" s="10">
        <v>115</v>
      </c>
      <c r="R1108" s="11">
        <v>17</v>
      </c>
      <c r="S1108" s="11">
        <v>1</v>
      </c>
      <c r="T1108" s="11">
        <v>109</v>
      </c>
      <c r="U1108" s="11">
        <v>108</v>
      </c>
      <c r="V1108" s="11">
        <v>1</v>
      </c>
      <c r="W1108" s="11">
        <v>111</v>
      </c>
      <c r="X1108" s="11">
        <f t="shared" si="238"/>
        <v>462</v>
      </c>
      <c r="Y1108" s="11">
        <f t="shared" si="239"/>
        <v>5160</v>
      </c>
      <c r="Z1108" s="11">
        <f t="shared" si="240"/>
        <v>1160</v>
      </c>
      <c r="AA1108" s="11">
        <f t="shared" si="241"/>
        <v>4380</v>
      </c>
      <c r="AB1108" s="11">
        <f t="shared" si="242"/>
        <v>4380</v>
      </c>
      <c r="AC1108" s="6">
        <f t="shared" si="243"/>
        <v>5000</v>
      </c>
      <c r="AD1108" s="9" t="s">
        <v>5019</v>
      </c>
      <c r="AE1108" s="3" t="str">
        <f>IF(ISERROR(VLOOKUP($AD1108,技まとめ!$A$1:$F$380,6,FALSE)),"－",VLOOKUP($AD1108,技まとめ!$A$1:$F$380,6,FALSE))</f>
        <v>－</v>
      </c>
      <c r="AF1108" s="3">
        <f>IF(ISERROR(VLOOKUP($AD1108,技まとめ!$A$1:$F$380,3,FALSE)),"－",VLOOKUP($AD1108,技まとめ!$A$1:$F$380,3,FALSE))</f>
        <v>0</v>
      </c>
      <c r="AG1108" s="3">
        <f>IF(ISERROR(VLOOKUP($AD1108,技まとめ!$A$1:$F$380,5,FALSE)),"－",VLOOKUP($AD1108,技まとめ!$A$1:$F$380,5,FALSE))</f>
        <v>0</v>
      </c>
      <c r="AH1108" s="3" t="str">
        <f>IF($E1108=IF(ISERROR(VLOOKUP($AD1108,技まとめ!$A$1:$F$380,4,FALSE)),"－",VLOOKUP($AD1108,技まとめ!$A$1:$F$380,4,FALSE)),"一致","")</f>
        <v/>
      </c>
      <c r="AI1108" s="9" t="s">
        <v>845</v>
      </c>
      <c r="AJ1108" s="3" t="str">
        <f>IF(ISERROR(VLOOKUP($AI1108,技まとめ!$A$1:$F$380,6,FALSE)),"－",VLOOKUP($AI1108,技まとめ!$A$1:$F$380,6,FALSE))</f>
        <v>BL</v>
      </c>
      <c r="AK1108" s="3">
        <f>IF(ISERROR(VLOOKUP($AI1108,技まとめ!$A$1:$F$380,3,FALSE)),"－",VLOOKUP($AI1108,技まとめ!$A$1:$F$380,3,FALSE))</f>
        <v>31</v>
      </c>
      <c r="AL1108" s="3">
        <f>IF(ISERROR(VLOOKUP($AI1108,技まとめ!$A$1:$F$380,5,FALSE)),"－",VLOOKUP($AI1108,技まとめ!$A$1:$F$380,5,FALSE))</f>
        <v>28</v>
      </c>
      <c r="AM1108" s="3" t="str">
        <f>IF($E1108=IF(ISERROR(VLOOKUP($AI1108,技まとめ!$A$1:$F$380,4,FALSE)),"－",VLOOKUP($AI1108,技まとめ!$A$1:$F$380,4,FALSE)),"一致","")</f>
        <v>一致</v>
      </c>
      <c r="AN1108" s="9" t="s">
        <v>1650</v>
      </c>
      <c r="AO1108" s="3" t="str">
        <f>IF(ISERROR(VLOOKUP($AN1108,技まとめ!$A$1:$F$380,6,FALSE)),"－",VLOOKUP($AN1108,技まとめ!$A$1:$F$380,6,FALSE))</f>
        <v>NS</v>
      </c>
      <c r="AP1108" s="3">
        <f>IF(ISERROR(VLOOKUP($AN1108,技まとめ!$A$1:$F$380,3,FALSE)),"－",VLOOKUP($AN1108,技まとめ!$A$1:$F$380,3,FALSE))</f>
        <v>64</v>
      </c>
      <c r="AQ1108" s="3">
        <f>IF(ISERROR(VLOOKUP($AN1108,技まとめ!$A$1:$F$380,5,FALSE)),"－",VLOOKUP($AN1108,技まとめ!$A$1:$F$380,5,FALSE))</f>
        <v>37</v>
      </c>
      <c r="AR1108" s="3" t="str">
        <f>IF($E1108=IF(ISERROR(VLOOKUP($AN1108,技まとめ!$A$1:$F$380,4,FALSE)),"－",VLOOKUP($AN1108,技まとめ!$A$1:$F$380,4,FALSE)),"一致","")</f>
        <v>一致</v>
      </c>
      <c r="AS1108" s="9" t="s">
        <v>1357</v>
      </c>
      <c r="AT1108" s="3" t="str">
        <f>IF(ISERROR(VLOOKUP($AS1108,技まとめ!$A$1:$F$380,6,FALSE)),"－",VLOOKUP($AS1108,技まとめ!$A$1:$F$380,6,FALSE))</f>
        <v>SC</v>
      </c>
      <c r="AU1108" s="3">
        <f>IF(ISERROR(VLOOKUP($AS1108,技まとめ!$A$1:$F$380,3,FALSE)),"－",VLOOKUP($AS1108,技まとめ!$A$1:$F$380,3,FALSE))</f>
        <v>94</v>
      </c>
      <c r="AV1108" s="3">
        <f>IF(ISERROR(VLOOKUP($AS1108,技まとめ!$A$1:$F$380,5,FALSE)),"－",VLOOKUP($AS1108,技まとめ!$A$1:$F$380,5,FALSE))</f>
        <v>52</v>
      </c>
      <c r="AW1108" s="3" t="str">
        <f>IF($E1108=IF(ISERROR(VLOOKUP($AS1108,技まとめ!$A$1:$F$380,4,FALSE)),"－",VLOOKUP($AS1108,技まとめ!$A$1:$F$380,4,FALSE)),"一致","")</f>
        <v>一致</v>
      </c>
      <c r="AX1108" s="12" t="str">
        <f t="shared" si="244"/>
        <v>イケメンＵＰ！アイスグランドエターナルブリザードノーザンインパクト</v>
      </c>
      <c r="AY1108" s="12" t="str">
        <f t="shared" si="245"/>
        <v>イケメンＵＰ！アイスグランドエターナルブリザードノーザンインパクト</v>
      </c>
      <c r="AZ1108" s="12" t="str">
        <f t="shared" si="246"/>
        <v>イケメンＵＰ！アイスグランドエターナルブリザードノーザンインパクト</v>
      </c>
      <c r="BA1108" s="12" t="str">
        <f t="shared" si="247"/>
        <v>イケメンＵＰ！アイスグランドエターナルブリザードノーザンインパクト</v>
      </c>
      <c r="BB1108" s="11" t="str">
        <f t="shared" si="248"/>
        <v>－BLNSSC</v>
      </c>
      <c r="BC1108" s="11" t="str">
        <f t="shared" si="249"/>
        <v>－BLNSSC</v>
      </c>
      <c r="BD1108" s="11" t="str">
        <f t="shared" si="250"/>
        <v>－BLNSSC</v>
      </c>
      <c r="BE1108" s="11" t="str">
        <f t="shared" si="251"/>
        <v>－BLNSSC</v>
      </c>
    </row>
    <row r="1109" spans="1:57" ht="11.25" hidden="1" customHeight="1">
      <c r="A1109" s="6">
        <v>1108</v>
      </c>
      <c r="B1109" s="7" t="s">
        <v>2614</v>
      </c>
      <c r="C1109" s="8" t="s">
        <v>2615</v>
      </c>
      <c r="D1109" s="7" t="s">
        <v>72</v>
      </c>
      <c r="E1109" s="7" t="s">
        <v>95</v>
      </c>
      <c r="F1109" s="7" t="s">
        <v>128</v>
      </c>
      <c r="G1109" s="9">
        <v>118</v>
      </c>
      <c r="H1109" s="9">
        <v>117</v>
      </c>
      <c r="I1109" s="9">
        <v>56</v>
      </c>
      <c r="J1109" s="9">
        <v>57</v>
      </c>
      <c r="K1109" s="9">
        <v>56</v>
      </c>
      <c r="L1109" s="9">
        <v>58</v>
      </c>
      <c r="M1109" s="9">
        <v>64</v>
      </c>
      <c r="N1109" s="9">
        <v>65</v>
      </c>
      <c r="O1109" s="9">
        <v>64</v>
      </c>
      <c r="P1109" s="9">
        <v>18</v>
      </c>
      <c r="Q1109" s="10">
        <v>106</v>
      </c>
      <c r="R1109" s="11">
        <v>14</v>
      </c>
      <c r="S1109" s="11">
        <v>1</v>
      </c>
      <c r="T1109" s="11">
        <v>108</v>
      </c>
      <c r="U1109" s="11">
        <v>114</v>
      </c>
      <c r="V1109" s="11">
        <v>1</v>
      </c>
      <c r="W1109" s="11">
        <v>114</v>
      </c>
      <c r="X1109" s="11">
        <f t="shared" si="238"/>
        <v>458</v>
      </c>
      <c r="Y1109" s="11">
        <f t="shared" si="239"/>
        <v>4815</v>
      </c>
      <c r="Z1109" s="11">
        <f t="shared" si="240"/>
        <v>1070</v>
      </c>
      <c r="AA1109" s="11">
        <f t="shared" si="241"/>
        <v>4360</v>
      </c>
      <c r="AB1109" s="11">
        <f t="shared" si="242"/>
        <v>4360</v>
      </c>
      <c r="AC1109" s="6">
        <f t="shared" si="243"/>
        <v>4960</v>
      </c>
      <c r="AD1109" s="9" t="s">
        <v>198</v>
      </c>
      <c r="AE1109" s="3" t="str">
        <f>IF(ISERROR(VLOOKUP($AD1109,技まとめ!$A$1:$F$380,6,FALSE)),"－",VLOOKUP($AD1109,技まとめ!$A$1:$F$380,6,FALSE))</f>
        <v>NS</v>
      </c>
      <c r="AF1109" s="3">
        <f>IF(ISERROR(VLOOKUP($AD1109,技まとめ!$A$1:$F$380,3,FALSE)),"－",VLOOKUP($AD1109,技まとめ!$A$1:$F$380,3,FALSE))</f>
        <v>94</v>
      </c>
      <c r="AG1109" s="3">
        <f>IF(ISERROR(VLOOKUP($AD1109,技まとめ!$A$1:$F$380,5,FALSE)),"－",VLOOKUP($AD1109,技まとめ!$A$1:$F$380,5,FALSE))</f>
        <v>52</v>
      </c>
      <c r="AH1109" s="3" t="str">
        <f>IF($E1109=IF(ISERROR(VLOOKUP($AD1109,技まとめ!$A$1:$F$380,4,FALSE)),"－",VLOOKUP($AD1109,技まとめ!$A$1:$F$380,4,FALSE)),"一致","")</f>
        <v>一致</v>
      </c>
      <c r="AI1109" s="9" t="s">
        <v>1650</v>
      </c>
      <c r="AJ1109" s="3" t="str">
        <f>IF(ISERROR(VLOOKUP($AI1109,技まとめ!$A$1:$F$380,6,FALSE)),"－",VLOOKUP($AI1109,技まとめ!$A$1:$F$380,6,FALSE))</f>
        <v>NS</v>
      </c>
      <c r="AK1109" s="3">
        <f>IF(ISERROR(VLOOKUP($AI1109,技まとめ!$A$1:$F$380,3,FALSE)),"－",VLOOKUP($AI1109,技まとめ!$A$1:$F$380,3,FALSE))</f>
        <v>64</v>
      </c>
      <c r="AL1109" s="3">
        <f>IF(ISERROR(VLOOKUP($AI1109,技まとめ!$A$1:$F$380,5,FALSE)),"－",VLOOKUP($AI1109,技まとめ!$A$1:$F$380,5,FALSE))</f>
        <v>37</v>
      </c>
      <c r="AM1109" s="3" t="str">
        <f>IF($E1109=IF(ISERROR(VLOOKUP($AI1109,技まとめ!$A$1:$F$380,4,FALSE)),"－",VLOOKUP($AI1109,技まとめ!$A$1:$F$380,4,FALSE)),"一致","")</f>
        <v/>
      </c>
      <c r="AN1109" s="9" t="s">
        <v>255</v>
      </c>
      <c r="AO1109" s="3" t="str">
        <f>IF(ISERROR(VLOOKUP($AN1109,技まとめ!$A$1:$F$380,6,FALSE)),"－",VLOOKUP($AN1109,技まとめ!$A$1:$F$380,6,FALSE))</f>
        <v>DR</v>
      </c>
      <c r="AP1109" s="3">
        <f>IF(ISERROR(VLOOKUP($AN1109,技まとめ!$A$1:$F$380,3,FALSE)),"－",VLOOKUP($AN1109,技まとめ!$A$1:$F$380,3,FALSE))</f>
        <v>52</v>
      </c>
      <c r="AQ1109" s="3">
        <f>IF(ISERROR(VLOOKUP($AN1109,技まとめ!$A$1:$F$380,5,FALSE)),"－",VLOOKUP($AN1109,技まとめ!$A$1:$F$380,5,FALSE))</f>
        <v>36</v>
      </c>
      <c r="AR1109" s="3" t="str">
        <f>IF($E1109=IF(ISERROR(VLOOKUP($AN1109,技まとめ!$A$1:$F$380,4,FALSE)),"－",VLOOKUP($AN1109,技まとめ!$A$1:$F$380,4,FALSE)),"一致","")</f>
        <v/>
      </c>
      <c r="AS1109" s="9" t="s">
        <v>302</v>
      </c>
      <c r="AT1109" s="3" t="str">
        <f>IF(ISERROR(VLOOKUP($AS1109,技まとめ!$A$1:$F$380,6,FALSE)),"－",VLOOKUP($AS1109,技まとめ!$A$1:$F$380,6,FALSE))</f>
        <v>DR</v>
      </c>
      <c r="AU1109" s="3">
        <f>IF(ISERROR(VLOOKUP($AS1109,技まとめ!$A$1:$F$380,3,FALSE)),"－",VLOOKUP($AS1109,技まとめ!$A$1:$F$380,3,FALSE))</f>
        <v>90</v>
      </c>
      <c r="AV1109" s="3">
        <f>IF(ISERROR(VLOOKUP($AS1109,技まとめ!$A$1:$F$380,5,FALSE)),"－",VLOOKUP($AS1109,技まとめ!$A$1:$F$380,5,FALSE))</f>
        <v>53</v>
      </c>
      <c r="AW1109" s="3" t="str">
        <f>IF($E1109=IF(ISERROR(VLOOKUP($AS1109,技まとめ!$A$1:$F$380,4,FALSE)),"－",VLOOKUP($AS1109,技まとめ!$A$1:$F$380,4,FALSE)),"一致","")</f>
        <v/>
      </c>
      <c r="AX1109" s="12" t="str">
        <f t="shared" si="244"/>
        <v>こうていペンギン２ごうエターナルブリザードカマイタチウォーターベール</v>
      </c>
      <c r="AY1109" s="12" t="str">
        <f t="shared" si="245"/>
        <v>こうていペンギン２ごうエターナルブリザードカマイタチウォーターベール</v>
      </c>
      <c r="AZ1109" s="12" t="str">
        <f t="shared" si="246"/>
        <v>こうていペンギン２ごうエターナルブリザードカマイタチウォーターベール</v>
      </c>
      <c r="BA1109" s="12" t="str">
        <f t="shared" si="247"/>
        <v>こうていペンギン２ごうエターナルブリザードカマイタチウォーターベール</v>
      </c>
      <c r="BB1109" s="11" t="str">
        <f t="shared" si="248"/>
        <v>NSNSDRDR</v>
      </c>
      <c r="BC1109" s="11" t="str">
        <f t="shared" si="249"/>
        <v>NSNSDRDR</v>
      </c>
      <c r="BD1109" s="11" t="str">
        <f t="shared" si="250"/>
        <v>NSNSDRDR</v>
      </c>
      <c r="BE1109" s="11" t="str">
        <f t="shared" si="251"/>
        <v>NSNSDRDR</v>
      </c>
    </row>
    <row r="1110" spans="1:57" ht="11.25" hidden="1" customHeight="1">
      <c r="A1110" s="6">
        <v>1109</v>
      </c>
      <c r="B1110" s="7" t="s">
        <v>2616</v>
      </c>
      <c r="C1110" s="8" t="s">
        <v>2617</v>
      </c>
      <c r="D1110" s="7" t="s">
        <v>72</v>
      </c>
      <c r="E1110" s="7" t="s">
        <v>73</v>
      </c>
      <c r="F1110" s="7" t="s">
        <v>74</v>
      </c>
      <c r="G1110" s="9">
        <v>113</v>
      </c>
      <c r="H1110" s="9">
        <v>121</v>
      </c>
      <c r="I1110" s="9">
        <v>47</v>
      </c>
      <c r="J1110" s="9">
        <v>58</v>
      </c>
      <c r="K1110" s="9">
        <v>59</v>
      </c>
      <c r="L1110" s="9">
        <v>66</v>
      </c>
      <c r="M1110" s="9">
        <v>57</v>
      </c>
      <c r="N1110" s="9">
        <v>63</v>
      </c>
      <c r="O1110" s="9">
        <v>71</v>
      </c>
      <c r="P1110" s="9">
        <v>16</v>
      </c>
      <c r="Q1110" s="10">
        <v>97</v>
      </c>
      <c r="R1110" s="11">
        <v>14</v>
      </c>
      <c r="S1110" s="11">
        <v>1</v>
      </c>
      <c r="T1110" s="11">
        <v>116</v>
      </c>
      <c r="U1110" s="11">
        <v>107</v>
      </c>
      <c r="V1110" s="11">
        <v>1</v>
      </c>
      <c r="W1110" s="11">
        <v>121</v>
      </c>
      <c r="X1110" s="11">
        <f t="shared" si="238"/>
        <v>457</v>
      </c>
      <c r="Y1110" s="11">
        <f t="shared" si="239"/>
        <v>4490</v>
      </c>
      <c r="Z1110" s="11">
        <f t="shared" si="240"/>
        <v>1105</v>
      </c>
      <c r="AA1110" s="11">
        <f t="shared" si="241"/>
        <v>4675</v>
      </c>
      <c r="AB1110" s="11">
        <f t="shared" si="242"/>
        <v>4675</v>
      </c>
      <c r="AC1110" s="6">
        <f t="shared" si="243"/>
        <v>5315</v>
      </c>
      <c r="AD1110" s="9" t="s">
        <v>490</v>
      </c>
      <c r="AE1110" s="3" t="str">
        <f>IF(ISERROR(VLOOKUP($AD1110,技まとめ!$A$1:$F$380,6,FALSE)),"－",VLOOKUP($AD1110,技まとめ!$A$1:$F$380,6,FALSE))</f>
        <v>P1</v>
      </c>
      <c r="AF1110" s="3">
        <f>IF(ISERROR(VLOOKUP($AD1110,技まとめ!$A$1:$F$380,3,FALSE)),"－",VLOOKUP($AD1110,技まとめ!$A$1:$F$380,3,FALSE))</f>
        <v>18</v>
      </c>
      <c r="AG1110" s="3">
        <f>IF(ISERROR(VLOOKUP($AD1110,技まとめ!$A$1:$F$380,5,FALSE)),"－",VLOOKUP($AD1110,技まとめ!$A$1:$F$380,5,FALSE))</f>
        <v>21</v>
      </c>
      <c r="AH1110" s="3" t="str">
        <f>IF($E1110=IF(ISERROR(VLOOKUP($AD1110,技まとめ!$A$1:$F$380,4,FALSE)),"－",VLOOKUP($AD1110,技まとめ!$A$1:$F$380,4,FALSE)),"一致","")</f>
        <v>一致</v>
      </c>
      <c r="AI1110" s="9" t="s">
        <v>662</v>
      </c>
      <c r="AJ1110" s="3" t="str">
        <f>IF(ISERROR(VLOOKUP($AI1110,技まとめ!$A$1:$F$380,6,FALSE)),"－",VLOOKUP($AI1110,技まとめ!$A$1:$F$380,6,FALSE))</f>
        <v>CA</v>
      </c>
      <c r="AK1110" s="3">
        <f>IF(ISERROR(VLOOKUP($AI1110,技まとめ!$A$1:$F$380,3,FALSE)),"－",VLOOKUP($AI1110,技まとめ!$A$1:$F$380,3,FALSE))</f>
        <v>50</v>
      </c>
      <c r="AL1110" s="3">
        <f>IF(ISERROR(VLOOKUP($AI1110,技まとめ!$A$1:$F$380,5,FALSE)),"－",VLOOKUP($AI1110,技まとめ!$A$1:$F$380,5,FALSE))</f>
        <v>35</v>
      </c>
      <c r="AM1110" s="3" t="str">
        <f>IF($E1110=IF(ISERROR(VLOOKUP($AI1110,技まとめ!$A$1:$F$380,4,FALSE)),"－",VLOOKUP($AI1110,技まとめ!$A$1:$F$380,4,FALSE)),"一致","")</f>
        <v/>
      </c>
      <c r="AN1110" s="9" t="s">
        <v>450</v>
      </c>
      <c r="AO1110" s="3" t="str">
        <f>IF(ISERROR(VLOOKUP($AN1110,技まとめ!$A$1:$F$380,6,FALSE)),"－",VLOOKUP($AN1110,技まとめ!$A$1:$F$380,6,FALSE))</f>
        <v>CA</v>
      </c>
      <c r="AP1110" s="3">
        <f>IF(ISERROR(VLOOKUP($AN1110,技まとめ!$A$1:$F$380,3,FALSE)),"－",VLOOKUP($AN1110,技まとめ!$A$1:$F$380,3,FALSE))</f>
        <v>46</v>
      </c>
      <c r="AQ1110" s="3">
        <f>IF(ISERROR(VLOOKUP($AN1110,技まとめ!$A$1:$F$380,5,FALSE)),"－",VLOOKUP($AN1110,技まとめ!$A$1:$F$380,5,FALSE))</f>
        <v>32</v>
      </c>
      <c r="AR1110" s="3" t="str">
        <f>IF($E1110=IF(ISERROR(VLOOKUP($AN1110,技まとめ!$A$1:$F$380,4,FALSE)),"－",VLOOKUP($AN1110,技まとめ!$A$1:$F$380,4,FALSE)),"一致","")</f>
        <v/>
      </c>
      <c r="AS1110" s="9" t="s">
        <v>693</v>
      </c>
      <c r="AT1110" s="3" t="str">
        <f>IF(ISERROR(VLOOKUP($AS1110,技まとめ!$A$1:$F$380,6,FALSE)),"－",VLOOKUP($AS1110,技まとめ!$A$1:$F$380,6,FALSE))</f>
        <v>CA</v>
      </c>
      <c r="AU1110" s="3">
        <f>IF(ISERROR(VLOOKUP($AS1110,技まとめ!$A$1:$F$380,3,FALSE)),"－",VLOOKUP($AS1110,技まとめ!$A$1:$F$380,3,FALSE))</f>
        <v>69</v>
      </c>
      <c r="AV1110" s="3">
        <f>IF(ISERROR(VLOOKUP($AS1110,技まとめ!$A$1:$F$380,5,FALSE)),"－",VLOOKUP($AS1110,技まとめ!$A$1:$F$380,5,FALSE))</f>
        <v>42</v>
      </c>
      <c r="AW1110" s="3" t="str">
        <f>IF($E1110=IF(ISERROR(VLOOKUP($AS1110,技まとめ!$A$1:$F$380,4,FALSE)),"－",VLOOKUP($AS1110,技まとめ!$A$1:$F$380,4,FALSE)),"一致","")</f>
        <v/>
      </c>
      <c r="AX1110" s="12" t="str">
        <f t="shared" si="244"/>
        <v>まきわりチョップオーロラカーテンつむじストームライダー</v>
      </c>
      <c r="AY1110" s="12" t="str">
        <f t="shared" si="245"/>
        <v>まきわりチョップオーロラカーテンつむじストームライダー</v>
      </c>
      <c r="AZ1110" s="12" t="str">
        <f t="shared" si="246"/>
        <v>まきわりチョップオーロラカーテンつむじストームライダー</v>
      </c>
      <c r="BA1110" s="12" t="str">
        <f t="shared" si="247"/>
        <v>まきわりチョップオーロラカーテンつむじストームライダー</v>
      </c>
      <c r="BB1110" s="11" t="str">
        <f t="shared" si="248"/>
        <v>P1CACACA</v>
      </c>
      <c r="BC1110" s="11" t="str">
        <f t="shared" si="249"/>
        <v>P1CACACA</v>
      </c>
      <c r="BD1110" s="11" t="str">
        <f t="shared" si="250"/>
        <v>P1CACACA</v>
      </c>
      <c r="BE1110" s="11" t="str">
        <f t="shared" si="251"/>
        <v>P1CACACA</v>
      </c>
    </row>
    <row r="1111" spans="1:57" ht="11.25" hidden="1" customHeight="1">
      <c r="A1111" s="6">
        <v>1110</v>
      </c>
      <c r="B1111" s="7" t="s">
        <v>2618</v>
      </c>
      <c r="C1111" s="8" t="s">
        <v>2619</v>
      </c>
      <c r="D1111" s="7" t="s">
        <v>72</v>
      </c>
      <c r="E1111" s="7" t="s">
        <v>95</v>
      </c>
      <c r="F1111" s="7" t="s">
        <v>82</v>
      </c>
      <c r="G1111" s="9">
        <v>124</v>
      </c>
      <c r="H1111" s="9">
        <v>104</v>
      </c>
      <c r="I1111" s="9">
        <v>60</v>
      </c>
      <c r="J1111" s="9">
        <v>69</v>
      </c>
      <c r="K1111" s="9">
        <v>51</v>
      </c>
      <c r="L1111" s="9">
        <v>68</v>
      </c>
      <c r="M1111" s="9">
        <v>56</v>
      </c>
      <c r="N1111" s="9">
        <v>58</v>
      </c>
      <c r="O1111" s="9">
        <v>56</v>
      </c>
      <c r="P1111" s="9">
        <v>8</v>
      </c>
      <c r="Q1111" s="10">
        <v>110</v>
      </c>
      <c r="R1111" s="11">
        <v>4</v>
      </c>
      <c r="S1111" s="11">
        <v>1</v>
      </c>
      <c r="T1111" s="11">
        <v>118</v>
      </c>
      <c r="U1111" s="11">
        <v>106</v>
      </c>
      <c r="V1111" s="11">
        <v>1</v>
      </c>
      <c r="W1111" s="11">
        <v>106</v>
      </c>
      <c r="X1111" s="11">
        <f t="shared" si="238"/>
        <v>446</v>
      </c>
      <c r="Y1111" s="11">
        <f t="shared" si="239"/>
        <v>4935</v>
      </c>
      <c r="Z1111" s="11">
        <f t="shared" si="240"/>
        <v>680</v>
      </c>
      <c r="AA1111" s="11">
        <f t="shared" si="241"/>
        <v>4670</v>
      </c>
      <c r="AB1111" s="11">
        <f t="shared" si="242"/>
        <v>4670</v>
      </c>
      <c r="AC1111" s="6">
        <f t="shared" si="243"/>
        <v>5270</v>
      </c>
      <c r="AD1111" s="9" t="s">
        <v>105</v>
      </c>
      <c r="AE1111" s="3" t="str">
        <f>IF(ISERROR(VLOOKUP($AD1111,技まとめ!$A$1:$F$380,6,FALSE)),"－",VLOOKUP($AD1111,技まとめ!$A$1:$F$380,6,FALSE))</f>
        <v>－</v>
      </c>
      <c r="AF1111" s="3">
        <f>IF(ISERROR(VLOOKUP($AD1111,技まとめ!$A$1:$F$380,3,FALSE)),"－",VLOOKUP($AD1111,技まとめ!$A$1:$F$380,3,FALSE))</f>
        <v>0</v>
      </c>
      <c r="AG1111" s="3">
        <f>IF(ISERROR(VLOOKUP($AD1111,技まとめ!$A$1:$F$380,5,FALSE)),"－",VLOOKUP($AD1111,技まとめ!$A$1:$F$380,5,FALSE))</f>
        <v>0</v>
      </c>
      <c r="AH1111" s="3" t="str">
        <f>IF($E1111=IF(ISERROR(VLOOKUP($AD1111,技まとめ!$A$1:$F$380,4,FALSE)),"－",VLOOKUP($AD1111,技まとめ!$A$1:$F$380,4,FALSE)),"一致","")</f>
        <v/>
      </c>
      <c r="AI1111" s="9" t="s">
        <v>90</v>
      </c>
      <c r="AJ1111" s="3" t="str">
        <f>IF(ISERROR(VLOOKUP($AI1111,技まとめ!$A$1:$F$380,6,FALSE)),"－",VLOOKUP($AI1111,技まとめ!$A$1:$F$380,6,FALSE))</f>
        <v>DR</v>
      </c>
      <c r="AK1111" s="3">
        <f>IF(ISERROR(VLOOKUP($AI1111,技まとめ!$A$1:$F$380,3,FALSE)),"－",VLOOKUP($AI1111,技まとめ!$A$1:$F$380,3,FALSE))</f>
        <v>46</v>
      </c>
      <c r="AL1111" s="3">
        <f>IF(ISERROR(VLOOKUP($AI1111,技まとめ!$A$1:$F$380,5,FALSE)),"－",VLOOKUP($AI1111,技まとめ!$A$1:$F$380,5,FALSE))</f>
        <v>33</v>
      </c>
      <c r="AM1111" s="3" t="str">
        <f>IF($E1111=IF(ISERROR(VLOOKUP($AI1111,技まとめ!$A$1:$F$380,4,FALSE)),"－",VLOOKUP($AI1111,技まとめ!$A$1:$F$380,4,FALSE)),"一致","")</f>
        <v/>
      </c>
      <c r="AN1111" s="9" t="s">
        <v>845</v>
      </c>
      <c r="AO1111" s="3" t="str">
        <f>IF(ISERROR(VLOOKUP($AN1111,技まとめ!$A$1:$F$380,6,FALSE)),"－",VLOOKUP($AN1111,技まとめ!$A$1:$F$380,6,FALSE))</f>
        <v>BL</v>
      </c>
      <c r="AP1111" s="3">
        <f>IF(ISERROR(VLOOKUP($AN1111,技まとめ!$A$1:$F$380,3,FALSE)),"－",VLOOKUP($AN1111,技まとめ!$A$1:$F$380,3,FALSE))</f>
        <v>31</v>
      </c>
      <c r="AQ1111" s="3">
        <f>IF(ISERROR(VLOOKUP($AN1111,技まとめ!$A$1:$F$380,5,FALSE)),"－",VLOOKUP($AN1111,技まとめ!$A$1:$F$380,5,FALSE))</f>
        <v>28</v>
      </c>
      <c r="AR1111" s="3" t="str">
        <f>IF($E1111=IF(ISERROR(VLOOKUP($AN1111,技まとめ!$A$1:$F$380,4,FALSE)),"－",VLOOKUP($AN1111,技まとめ!$A$1:$F$380,4,FALSE)),"一致","")</f>
        <v/>
      </c>
      <c r="AS1111" s="9" t="s">
        <v>756</v>
      </c>
      <c r="AT1111" s="3" t="str">
        <f>IF(ISERROR(VLOOKUP($AS1111,技まとめ!$A$1:$F$380,6,FALSE)),"－",VLOOKUP($AS1111,技まとめ!$A$1:$F$380,6,FALSE))</f>
        <v>BB</v>
      </c>
      <c r="AU1111" s="3">
        <f>IF(ISERROR(VLOOKUP($AS1111,技まとめ!$A$1:$F$380,3,FALSE)),"－",VLOOKUP($AS1111,技まとめ!$A$1:$F$380,3,FALSE))</f>
        <v>65</v>
      </c>
      <c r="AV1111" s="3">
        <f>IF(ISERROR(VLOOKUP($AS1111,技まとめ!$A$1:$F$380,5,FALSE)),"－",VLOOKUP($AS1111,技まとめ!$A$1:$F$380,5,FALSE))</f>
        <v>42</v>
      </c>
      <c r="AW1111" s="3" t="str">
        <f>IF($E1111=IF(ISERROR(VLOOKUP($AS1111,技まとめ!$A$1:$F$380,4,FALSE)),"－",VLOOKUP($AS1111,技まとめ!$A$1:$F$380,4,FALSE)),"一致","")</f>
        <v/>
      </c>
      <c r="AX1111" s="12" t="str">
        <f t="shared" si="244"/>
        <v>ディフェンスプラスモグラフェイントアイスグランドボルケイノカット</v>
      </c>
      <c r="AY1111" s="12" t="str">
        <f t="shared" si="245"/>
        <v>ディフェンスプラスモグラフェイントアイスグランドボルケイノカット</v>
      </c>
      <c r="AZ1111" s="12" t="str">
        <f t="shared" si="246"/>
        <v>ディフェンスプラスモグラフェイントアイスグランドボルケイノカット</v>
      </c>
      <c r="BA1111" s="12" t="str">
        <f t="shared" si="247"/>
        <v>ディフェンスプラスモグラフェイントアイスグランドボルケイノカット</v>
      </c>
      <c r="BB1111" s="11" t="str">
        <f t="shared" si="248"/>
        <v>－DRBLBB</v>
      </c>
      <c r="BC1111" s="11" t="str">
        <f t="shared" si="249"/>
        <v>－DRBLBB</v>
      </c>
      <c r="BD1111" s="11" t="str">
        <f t="shared" si="250"/>
        <v>－DRBLBB</v>
      </c>
      <c r="BE1111" s="11" t="str">
        <f t="shared" si="251"/>
        <v>－DRBLBB</v>
      </c>
    </row>
    <row r="1112" spans="1:57" ht="11.25" hidden="1" customHeight="1">
      <c r="A1112" s="6">
        <v>1111</v>
      </c>
      <c r="B1112" s="7" t="s">
        <v>2620</v>
      </c>
      <c r="C1112" s="8" t="s">
        <v>2621</v>
      </c>
      <c r="D1112" s="7" t="s">
        <v>72</v>
      </c>
      <c r="E1112" s="7" t="s">
        <v>102</v>
      </c>
      <c r="F1112" s="7" t="s">
        <v>109</v>
      </c>
      <c r="G1112" s="9">
        <v>111</v>
      </c>
      <c r="H1112" s="9">
        <v>109</v>
      </c>
      <c r="I1112" s="9">
        <v>60</v>
      </c>
      <c r="J1112" s="9">
        <v>54</v>
      </c>
      <c r="K1112" s="9">
        <v>69</v>
      </c>
      <c r="L1112" s="9">
        <v>57</v>
      </c>
      <c r="M1112" s="9">
        <v>60</v>
      </c>
      <c r="N1112" s="9">
        <v>53</v>
      </c>
      <c r="O1112" s="9">
        <v>58</v>
      </c>
      <c r="P1112" s="9">
        <v>12</v>
      </c>
      <c r="Q1112" s="10">
        <v>110</v>
      </c>
      <c r="R1112" s="11">
        <v>6</v>
      </c>
      <c r="S1112" s="11">
        <v>1</v>
      </c>
      <c r="T1112" s="11">
        <v>107</v>
      </c>
      <c r="U1112" s="11">
        <v>110</v>
      </c>
      <c r="V1112" s="11">
        <v>1</v>
      </c>
      <c r="W1112" s="11">
        <v>108</v>
      </c>
      <c r="X1112" s="11">
        <f t="shared" si="238"/>
        <v>443</v>
      </c>
      <c r="Y1112" s="11">
        <f t="shared" si="239"/>
        <v>4945</v>
      </c>
      <c r="Z1112" s="11">
        <f t="shared" si="240"/>
        <v>760</v>
      </c>
      <c r="AA1112" s="11">
        <f t="shared" si="241"/>
        <v>4295</v>
      </c>
      <c r="AB1112" s="11">
        <f t="shared" si="242"/>
        <v>4295</v>
      </c>
      <c r="AC1112" s="6">
        <f t="shared" si="243"/>
        <v>4850</v>
      </c>
      <c r="AD1112" s="9" t="s">
        <v>710</v>
      </c>
      <c r="AE1112" s="3" t="str">
        <f>IF(ISERROR(VLOOKUP($AD1112,技まとめ!$A$1:$F$380,6,FALSE)),"－",VLOOKUP($AD1112,技まとめ!$A$1:$F$380,6,FALSE))</f>
        <v>DR</v>
      </c>
      <c r="AF1112" s="3">
        <f>IF(ISERROR(VLOOKUP($AD1112,技まとめ!$A$1:$F$380,3,FALSE)),"－",VLOOKUP($AD1112,技まとめ!$A$1:$F$380,3,FALSE))</f>
        <v>15</v>
      </c>
      <c r="AG1112" s="3">
        <f>IF(ISERROR(VLOOKUP($AD1112,技まとめ!$A$1:$F$380,5,FALSE)),"－",VLOOKUP($AD1112,技まとめ!$A$1:$F$380,5,FALSE))</f>
        <v>20</v>
      </c>
      <c r="AH1112" s="3" t="str">
        <f>IF($E1112=IF(ISERROR(VLOOKUP($AD1112,技まとめ!$A$1:$F$380,4,FALSE)),"－",VLOOKUP($AD1112,技まとめ!$A$1:$F$380,4,FALSE)),"一致","")</f>
        <v>一致</v>
      </c>
      <c r="AI1112" s="9" t="s">
        <v>388</v>
      </c>
      <c r="AJ1112" s="3" t="str">
        <f>IF(ISERROR(VLOOKUP($AI1112,技まとめ!$A$1:$F$380,6,FALSE)),"－",VLOOKUP($AI1112,技まとめ!$A$1:$F$380,6,FALSE))</f>
        <v>NS</v>
      </c>
      <c r="AK1112" s="3">
        <f>IF(ISERROR(VLOOKUP($AI1112,技まとめ!$A$1:$F$380,3,FALSE)),"－",VLOOKUP($AI1112,技まとめ!$A$1:$F$380,3,FALSE))</f>
        <v>31</v>
      </c>
      <c r="AL1112" s="3">
        <f>IF(ISERROR(VLOOKUP($AI1112,技まとめ!$A$1:$F$380,5,FALSE)),"－",VLOOKUP($AI1112,技まとめ!$A$1:$F$380,5,FALSE))</f>
        <v>22</v>
      </c>
      <c r="AM1112" s="3" t="str">
        <f>IF($E1112=IF(ISERROR(VLOOKUP($AI1112,技まとめ!$A$1:$F$380,4,FALSE)),"－",VLOOKUP($AI1112,技まとめ!$A$1:$F$380,4,FALSE)),"一致","")</f>
        <v>一致</v>
      </c>
      <c r="AN1112" s="9" t="s">
        <v>635</v>
      </c>
      <c r="AO1112" s="3" t="str">
        <f>IF(ISERROR(VLOOKUP($AN1112,技まとめ!$A$1:$F$380,6,FALSE)),"－",VLOOKUP($AN1112,技まとめ!$A$1:$F$380,6,FALSE))</f>
        <v>DR</v>
      </c>
      <c r="AP1112" s="3">
        <f>IF(ISERROR(VLOOKUP($AN1112,技まとめ!$A$1:$F$380,3,FALSE)),"－",VLOOKUP($AN1112,技まとめ!$A$1:$F$380,3,FALSE))</f>
        <v>58</v>
      </c>
      <c r="AQ1112" s="3">
        <f>IF(ISERROR(VLOOKUP($AN1112,技まとめ!$A$1:$F$380,5,FALSE)),"－",VLOOKUP($AN1112,技まとめ!$A$1:$F$380,5,FALSE))</f>
        <v>39</v>
      </c>
      <c r="AR1112" s="3" t="str">
        <f>IF($E1112=IF(ISERROR(VLOOKUP($AN1112,技まとめ!$A$1:$F$380,4,FALSE)),"－",VLOOKUP($AN1112,技まとめ!$A$1:$F$380,4,FALSE)),"一致","")</f>
        <v/>
      </c>
      <c r="AS1112" s="9" t="s">
        <v>437</v>
      </c>
      <c r="AT1112" s="3" t="str">
        <f>IF(ISERROR(VLOOKUP($AS1112,技まとめ!$A$1:$F$380,6,FALSE)),"－",VLOOKUP($AS1112,技まとめ!$A$1:$F$380,6,FALSE))</f>
        <v>NS</v>
      </c>
      <c r="AU1112" s="3">
        <f>IF(ISERROR(VLOOKUP($AS1112,技まとめ!$A$1:$F$380,3,FALSE)),"－",VLOOKUP($AS1112,技まとめ!$A$1:$F$380,3,FALSE))</f>
        <v>83</v>
      </c>
      <c r="AV1112" s="3">
        <f>IF(ISERROR(VLOOKUP($AS1112,技まとめ!$A$1:$F$380,5,FALSE)),"－",VLOOKUP($AS1112,技まとめ!$A$1:$F$380,5,FALSE))</f>
        <v>46</v>
      </c>
      <c r="AW1112" s="3" t="str">
        <f>IF($E1112=IF(ISERROR(VLOOKUP($AS1112,技まとめ!$A$1:$F$380,4,FALSE)),"－",VLOOKUP($AS1112,技まとめ!$A$1:$F$380,4,FALSE)),"一致","")</f>
        <v/>
      </c>
      <c r="AX1112" s="12" t="str">
        <f t="shared" si="244"/>
        <v>ひとりワンツーメテオアタックオーロラドリブルデュアルストライク</v>
      </c>
      <c r="AY1112" s="12" t="str">
        <f t="shared" si="245"/>
        <v>ひとりワンツーメテオアタックオーロラドリブルデュアルストライク</v>
      </c>
      <c r="AZ1112" s="12" t="str">
        <f t="shared" si="246"/>
        <v>ひとりワンツーメテオアタックオーロラドリブルデュアルストライク</v>
      </c>
      <c r="BA1112" s="12" t="str">
        <f t="shared" si="247"/>
        <v>ひとりワンツーメテオアタックオーロラドリブルデュアルストライク</v>
      </c>
      <c r="BB1112" s="11" t="str">
        <f t="shared" si="248"/>
        <v>DRNSDRNS</v>
      </c>
      <c r="BC1112" s="11" t="str">
        <f t="shared" si="249"/>
        <v>DRNSDRNS</v>
      </c>
      <c r="BD1112" s="11" t="str">
        <f t="shared" si="250"/>
        <v>DRNSDRNS</v>
      </c>
      <c r="BE1112" s="11" t="str">
        <f t="shared" si="251"/>
        <v>DRNSDRNS</v>
      </c>
    </row>
    <row r="1113" spans="1:57" ht="11.25" hidden="1" customHeight="1">
      <c r="A1113" s="6">
        <v>1112</v>
      </c>
      <c r="B1113" s="7" t="s">
        <v>2622</v>
      </c>
      <c r="C1113" s="8" t="s">
        <v>2623</v>
      </c>
      <c r="D1113" s="7" t="s">
        <v>72</v>
      </c>
      <c r="E1113" s="7" t="s">
        <v>102</v>
      </c>
      <c r="F1113" s="7" t="s">
        <v>82</v>
      </c>
      <c r="G1113" s="9">
        <v>107</v>
      </c>
      <c r="H1113" s="9">
        <v>116</v>
      </c>
      <c r="I1113" s="9">
        <v>56</v>
      </c>
      <c r="J1113" s="9">
        <v>57</v>
      </c>
      <c r="K1113" s="9">
        <v>52</v>
      </c>
      <c r="L1113" s="9">
        <v>53</v>
      </c>
      <c r="M1113" s="9">
        <v>60</v>
      </c>
      <c r="N1113" s="9">
        <v>53</v>
      </c>
      <c r="O1113" s="9">
        <v>60</v>
      </c>
      <c r="P1113" s="9">
        <v>26</v>
      </c>
      <c r="Q1113" s="10">
        <v>106</v>
      </c>
      <c r="R1113" s="11">
        <v>6</v>
      </c>
      <c r="S1113" s="11">
        <v>1</v>
      </c>
      <c r="T1113" s="11">
        <v>103</v>
      </c>
      <c r="U1113" s="11">
        <v>110</v>
      </c>
      <c r="V1113" s="11">
        <v>1</v>
      </c>
      <c r="W1113" s="11">
        <v>110</v>
      </c>
      <c r="X1113" s="11">
        <f t="shared" si="238"/>
        <v>437</v>
      </c>
      <c r="Y1113" s="11">
        <f t="shared" si="239"/>
        <v>4795</v>
      </c>
      <c r="Z1113" s="11">
        <f t="shared" si="240"/>
        <v>770</v>
      </c>
      <c r="AA1113" s="11">
        <f t="shared" si="241"/>
        <v>4165</v>
      </c>
      <c r="AB1113" s="11">
        <f t="shared" si="242"/>
        <v>4165</v>
      </c>
      <c r="AC1113" s="6">
        <f t="shared" si="243"/>
        <v>4700</v>
      </c>
      <c r="AD1113" s="9" t="s">
        <v>214</v>
      </c>
      <c r="AE1113" s="3" t="str">
        <f>IF(ISERROR(VLOOKUP($AD1113,技まとめ!$A$1:$F$380,6,FALSE)),"－",VLOOKUP($AD1113,技まとめ!$A$1:$F$380,6,FALSE))</f>
        <v>DR</v>
      </c>
      <c r="AF1113" s="3">
        <f>IF(ISERROR(VLOOKUP($AD1113,技まとめ!$A$1:$F$380,3,FALSE)),"－",VLOOKUP($AD1113,技まとめ!$A$1:$F$380,3,FALSE))</f>
        <v>27</v>
      </c>
      <c r="AG1113" s="3">
        <f>IF(ISERROR(VLOOKUP($AD1113,技まとめ!$A$1:$F$380,5,FALSE)),"－",VLOOKUP($AD1113,技まとめ!$A$1:$F$380,5,FALSE))</f>
        <v>25</v>
      </c>
      <c r="AH1113" s="3" t="str">
        <f>IF($E1113=IF(ISERROR(VLOOKUP($AD1113,技まとめ!$A$1:$F$380,4,FALSE)),"－",VLOOKUP($AD1113,技まとめ!$A$1:$F$380,4,FALSE)),"一致","")</f>
        <v/>
      </c>
      <c r="AI1113" s="9" t="s">
        <v>264</v>
      </c>
      <c r="AJ1113" s="3" t="str">
        <f>IF(ISERROR(VLOOKUP($AI1113,技まとめ!$A$1:$F$380,6,FALSE)),"－",VLOOKUP($AI1113,技まとめ!$A$1:$F$380,6,FALSE))</f>
        <v>DR</v>
      </c>
      <c r="AK1113" s="3">
        <f>IF(ISERROR(VLOOKUP($AI1113,技まとめ!$A$1:$F$380,3,FALSE)),"－",VLOOKUP($AI1113,技まとめ!$A$1:$F$380,3,FALSE))</f>
        <v>69</v>
      </c>
      <c r="AL1113" s="3">
        <f>IF(ISERROR(VLOOKUP($AI1113,技まとめ!$A$1:$F$380,5,FALSE)),"－",VLOOKUP($AI1113,技まとめ!$A$1:$F$380,5,FALSE))</f>
        <v>44</v>
      </c>
      <c r="AM1113" s="3" t="str">
        <f>IF($E1113=IF(ISERROR(VLOOKUP($AI1113,技まとめ!$A$1:$F$380,4,FALSE)),"－",VLOOKUP($AI1113,技まとめ!$A$1:$F$380,4,FALSE)),"一致","")</f>
        <v/>
      </c>
      <c r="AN1113" s="9" t="s">
        <v>535</v>
      </c>
      <c r="AO1113" s="3" t="str">
        <f>IF(ISERROR(VLOOKUP($AN1113,技まとめ!$A$1:$F$380,6,FALSE)),"－",VLOOKUP($AN1113,技まとめ!$A$1:$F$380,6,FALSE))</f>
        <v>SC</v>
      </c>
      <c r="AP1113" s="3">
        <f>IF(ISERROR(VLOOKUP($AN1113,技まとめ!$A$1:$F$380,3,FALSE)),"－",VLOOKUP($AN1113,技まとめ!$A$1:$F$380,3,FALSE))</f>
        <v>77</v>
      </c>
      <c r="AQ1113" s="3">
        <f>IF(ISERROR(VLOOKUP($AN1113,技まとめ!$A$1:$F$380,5,FALSE)),"－",VLOOKUP($AN1113,技まとめ!$A$1:$F$380,5,FALSE))</f>
        <v>43</v>
      </c>
      <c r="AR1113" s="3" t="str">
        <f>IF($E1113=IF(ISERROR(VLOOKUP($AN1113,技まとめ!$A$1:$F$380,4,FALSE)),"－",VLOOKUP($AN1113,技まとめ!$A$1:$F$380,4,FALSE)),"一致","")</f>
        <v/>
      </c>
      <c r="AS1113" s="9" t="s">
        <v>434</v>
      </c>
      <c r="AT1113" s="3" t="str">
        <f>IF(ISERROR(VLOOKUP($AS1113,技まとめ!$A$1:$F$380,6,FALSE)),"－",VLOOKUP($AS1113,技まとめ!$A$1:$F$380,6,FALSE))</f>
        <v>BL</v>
      </c>
      <c r="AU1113" s="3">
        <f>IF(ISERROR(VLOOKUP($AS1113,技まとめ!$A$1:$F$380,3,FALSE)),"－",VLOOKUP($AS1113,技まとめ!$A$1:$F$380,3,FALSE))</f>
        <v>65</v>
      </c>
      <c r="AV1113" s="3">
        <f>IF(ISERROR(VLOOKUP($AS1113,技まとめ!$A$1:$F$380,5,FALSE)),"－",VLOOKUP($AS1113,技まとめ!$A$1:$F$380,5,FALSE))</f>
        <v>42</v>
      </c>
      <c r="AW1113" s="3" t="str">
        <f>IF($E1113=IF(ISERROR(VLOOKUP($AS1113,技まとめ!$A$1:$F$380,4,FALSE)),"－",VLOOKUP($AS1113,技まとめ!$A$1:$F$380,4,FALSE)),"一致","")</f>
        <v/>
      </c>
      <c r="AX1113" s="12" t="str">
        <f t="shared" si="244"/>
        <v>ムーンサルトウルトラムーンエッフェルドライブストーンプリズン</v>
      </c>
      <c r="AY1113" s="12" t="str">
        <f t="shared" si="245"/>
        <v>ムーンサルトウルトラムーンエッフェルドライブストーンプリズン</v>
      </c>
      <c r="AZ1113" s="12" t="str">
        <f t="shared" si="246"/>
        <v>ムーンサルトウルトラムーンエッフェルドライブストーンプリズン</v>
      </c>
      <c r="BA1113" s="12" t="str">
        <f t="shared" si="247"/>
        <v>ムーンサルトウルトラムーンエッフェルドライブストーンプリズン</v>
      </c>
      <c r="BB1113" s="11" t="str">
        <f t="shared" si="248"/>
        <v>DRDRSCBL</v>
      </c>
      <c r="BC1113" s="11" t="str">
        <f t="shared" si="249"/>
        <v>DRDRSCBL</v>
      </c>
      <c r="BD1113" s="11" t="str">
        <f t="shared" si="250"/>
        <v>DRDRSCBL</v>
      </c>
      <c r="BE1113" s="11" t="str">
        <f t="shared" si="251"/>
        <v>DRDRSCBL</v>
      </c>
    </row>
    <row r="1114" spans="1:57" ht="11.25" hidden="1" customHeight="1">
      <c r="A1114" s="6">
        <v>1113</v>
      </c>
      <c r="B1114" s="7" t="s">
        <v>2624</v>
      </c>
      <c r="C1114" s="8" t="s">
        <v>2625</v>
      </c>
      <c r="D1114" s="7" t="s">
        <v>72</v>
      </c>
      <c r="E1114" s="7" t="s">
        <v>95</v>
      </c>
      <c r="F1114" s="7" t="s">
        <v>128</v>
      </c>
      <c r="G1114" s="9">
        <v>105</v>
      </c>
      <c r="H1114" s="9">
        <v>118</v>
      </c>
      <c r="I1114" s="9">
        <v>55</v>
      </c>
      <c r="J1114" s="9">
        <v>63</v>
      </c>
      <c r="K1114" s="9">
        <v>52</v>
      </c>
      <c r="L1114" s="9">
        <v>52</v>
      </c>
      <c r="M1114" s="9">
        <v>60</v>
      </c>
      <c r="N1114" s="9">
        <v>58</v>
      </c>
      <c r="O1114" s="9">
        <v>60</v>
      </c>
      <c r="P1114" s="9">
        <v>12</v>
      </c>
      <c r="Q1114" s="10">
        <v>105</v>
      </c>
      <c r="R1114" s="11">
        <v>3</v>
      </c>
      <c r="S1114" s="11">
        <v>1</v>
      </c>
      <c r="T1114" s="11">
        <v>102</v>
      </c>
      <c r="U1114" s="11">
        <v>110</v>
      </c>
      <c r="V1114" s="11">
        <v>1</v>
      </c>
      <c r="W1114" s="11">
        <v>110</v>
      </c>
      <c r="X1114" s="11">
        <f t="shared" si="238"/>
        <v>432</v>
      </c>
      <c r="Y1114" s="11">
        <f t="shared" si="239"/>
        <v>4755</v>
      </c>
      <c r="Z1114" s="11">
        <f t="shared" si="240"/>
        <v>665</v>
      </c>
      <c r="AA1114" s="11">
        <f t="shared" si="241"/>
        <v>4130</v>
      </c>
      <c r="AB1114" s="11">
        <f t="shared" si="242"/>
        <v>4130</v>
      </c>
      <c r="AC1114" s="6">
        <f t="shared" si="243"/>
        <v>4645</v>
      </c>
      <c r="AD1114" s="9" t="s">
        <v>111</v>
      </c>
      <c r="AE1114" s="3" t="str">
        <f>IF(ISERROR(VLOOKUP($AD1114,技まとめ!$A$1:$F$380,6,FALSE)),"－",VLOOKUP($AD1114,技まとめ!$A$1:$F$380,6,FALSE))</f>
        <v>SC</v>
      </c>
      <c r="AF1114" s="3">
        <f>IF(ISERROR(VLOOKUP($AD1114,技まとめ!$A$1:$F$380,3,FALSE)),"－",VLOOKUP($AD1114,技まとめ!$A$1:$F$380,3,FALSE))</f>
        <v>23</v>
      </c>
      <c r="AG1114" s="3">
        <f>IF(ISERROR(VLOOKUP($AD1114,技まとめ!$A$1:$F$380,5,FALSE)),"－",VLOOKUP($AD1114,技まとめ!$A$1:$F$380,5,FALSE))</f>
        <v>20</v>
      </c>
      <c r="AH1114" s="3" t="str">
        <f>IF($E1114=IF(ISERROR(VLOOKUP($AD1114,技まとめ!$A$1:$F$380,4,FALSE)),"－",VLOOKUP($AD1114,技まとめ!$A$1:$F$380,4,FALSE)),"一致","")</f>
        <v>一致</v>
      </c>
      <c r="AI1114" s="9" t="s">
        <v>83</v>
      </c>
      <c r="AJ1114" s="3" t="str">
        <f>IF(ISERROR(VLOOKUP($AI1114,技まとめ!$A$1:$F$380,6,FALSE)),"－",VLOOKUP($AI1114,技まとめ!$A$1:$F$380,6,FALSE))</f>
        <v>DR</v>
      </c>
      <c r="AK1114" s="3">
        <f>IF(ISERROR(VLOOKUP($AI1114,技まとめ!$A$1:$F$380,3,FALSE)),"－",VLOOKUP($AI1114,技まとめ!$A$1:$F$380,3,FALSE))</f>
        <v>13</v>
      </c>
      <c r="AL1114" s="3">
        <f>IF(ISERROR(VLOOKUP($AI1114,技まとめ!$A$1:$F$380,5,FALSE)),"－",VLOOKUP($AI1114,技まとめ!$A$1:$F$380,5,FALSE))</f>
        <v>20</v>
      </c>
      <c r="AM1114" s="3" t="str">
        <f>IF($E1114=IF(ISERROR(VLOOKUP($AI1114,技まとめ!$A$1:$F$380,4,FALSE)),"－",VLOOKUP($AI1114,技まとめ!$A$1:$F$380,4,FALSE)),"一致","")</f>
        <v/>
      </c>
      <c r="AN1114" s="9" t="s">
        <v>178</v>
      </c>
      <c r="AO1114" s="3" t="str">
        <f>IF(ISERROR(VLOOKUP($AN1114,技まとめ!$A$1:$F$380,6,FALSE)),"－",VLOOKUP($AN1114,技まとめ!$A$1:$F$380,6,FALSE))</f>
        <v>NS</v>
      </c>
      <c r="AP1114" s="3">
        <f>IF(ISERROR(VLOOKUP($AN1114,技まとめ!$A$1:$F$380,3,FALSE)),"－",VLOOKUP($AN1114,技まとめ!$A$1:$F$380,3,FALSE))</f>
        <v>38</v>
      </c>
      <c r="AQ1114" s="3">
        <f>IF(ISERROR(VLOOKUP($AN1114,技まとめ!$A$1:$F$380,5,FALSE)),"－",VLOOKUP($AN1114,技まとめ!$A$1:$F$380,5,FALSE))</f>
        <v>25</v>
      </c>
      <c r="AR1114" s="3" t="str">
        <f>IF($E1114=IF(ISERROR(VLOOKUP($AN1114,技まとめ!$A$1:$F$380,4,FALSE)),"－",VLOOKUP($AN1114,技まとめ!$A$1:$F$380,4,FALSE)),"一致","")</f>
        <v>一致</v>
      </c>
      <c r="AS1114" s="9" t="s">
        <v>302</v>
      </c>
      <c r="AT1114" s="3" t="str">
        <f>IF(ISERROR(VLOOKUP($AS1114,技まとめ!$A$1:$F$380,6,FALSE)),"－",VLOOKUP($AS1114,技まとめ!$A$1:$F$380,6,FALSE))</f>
        <v>DR</v>
      </c>
      <c r="AU1114" s="3">
        <f>IF(ISERROR(VLOOKUP($AS1114,技まとめ!$A$1:$F$380,3,FALSE)),"－",VLOOKUP($AS1114,技まとめ!$A$1:$F$380,3,FALSE))</f>
        <v>90</v>
      </c>
      <c r="AV1114" s="3">
        <f>IF(ISERROR(VLOOKUP($AS1114,技まとめ!$A$1:$F$380,5,FALSE)),"－",VLOOKUP($AS1114,技まとめ!$A$1:$F$380,5,FALSE))</f>
        <v>53</v>
      </c>
      <c r="AW1114" s="3" t="str">
        <f>IF($E1114=IF(ISERROR(VLOOKUP($AS1114,技まとめ!$A$1:$F$380,4,FALSE)),"－",VLOOKUP($AS1114,技まとめ!$A$1:$F$380,4,FALSE)),"一致","")</f>
        <v/>
      </c>
      <c r="AX1114" s="12" t="str">
        <f t="shared" si="244"/>
        <v>ローリングキックしっぷうダッシュフリーズショットウォーターベール</v>
      </c>
      <c r="AY1114" s="12" t="str">
        <f t="shared" si="245"/>
        <v>ローリングキックしっぷうダッシュフリーズショットウォーターベール</v>
      </c>
      <c r="AZ1114" s="12" t="str">
        <f t="shared" si="246"/>
        <v>ローリングキックしっぷうダッシュフリーズショットウォーターベール</v>
      </c>
      <c r="BA1114" s="12" t="str">
        <f t="shared" si="247"/>
        <v>ローリングキックしっぷうダッシュフリーズショットウォーターベール</v>
      </c>
      <c r="BB1114" s="11" t="str">
        <f t="shared" si="248"/>
        <v>SCDRNSDR</v>
      </c>
      <c r="BC1114" s="11" t="str">
        <f t="shared" si="249"/>
        <v>SCDRNSDR</v>
      </c>
      <c r="BD1114" s="11" t="str">
        <f t="shared" si="250"/>
        <v>SCDRNSDR</v>
      </c>
      <c r="BE1114" s="11" t="str">
        <f t="shared" si="251"/>
        <v>SCDRNSDR</v>
      </c>
    </row>
    <row r="1115" spans="1:57" ht="11.25" hidden="1" customHeight="1">
      <c r="A1115" s="6">
        <v>1114</v>
      </c>
      <c r="B1115" s="7" t="s">
        <v>2610</v>
      </c>
      <c r="C1115" s="8" t="s">
        <v>2626</v>
      </c>
      <c r="D1115" s="7" t="s">
        <v>72</v>
      </c>
      <c r="E1115" s="7" t="s">
        <v>81</v>
      </c>
      <c r="F1115" s="7" t="s">
        <v>128</v>
      </c>
      <c r="G1115" s="9">
        <v>120</v>
      </c>
      <c r="H1115" s="9">
        <v>120</v>
      </c>
      <c r="I1115" s="9">
        <v>68</v>
      </c>
      <c r="J1115" s="9">
        <v>59</v>
      </c>
      <c r="K1115" s="9">
        <v>64</v>
      </c>
      <c r="L1115" s="9">
        <v>46</v>
      </c>
      <c r="M1115" s="9">
        <v>77</v>
      </c>
      <c r="N1115" s="9">
        <v>60</v>
      </c>
      <c r="O1115" s="9">
        <v>50</v>
      </c>
      <c r="P1115" s="9">
        <v>29</v>
      </c>
      <c r="Q1115" s="10">
        <v>118</v>
      </c>
      <c r="R1115" s="11">
        <v>30</v>
      </c>
      <c r="S1115" s="11">
        <v>1</v>
      </c>
      <c r="T1115" s="11">
        <v>96</v>
      </c>
      <c r="U1115" s="11">
        <v>127</v>
      </c>
      <c r="V1115" s="11">
        <v>1</v>
      </c>
      <c r="W1115" s="11">
        <v>100</v>
      </c>
      <c r="X1115" s="11">
        <f t="shared" si="238"/>
        <v>473</v>
      </c>
      <c r="Y1115" s="11">
        <f t="shared" si="239"/>
        <v>5225</v>
      </c>
      <c r="Z1115" s="11">
        <f t="shared" si="240"/>
        <v>1560</v>
      </c>
      <c r="AA1115" s="11">
        <f t="shared" si="241"/>
        <v>3870</v>
      </c>
      <c r="AB1115" s="11">
        <f t="shared" si="242"/>
        <v>3870</v>
      </c>
      <c r="AC1115" s="6">
        <f t="shared" si="243"/>
        <v>4490</v>
      </c>
      <c r="AD1115" s="9" t="s">
        <v>1650</v>
      </c>
      <c r="AE1115" s="3" t="str">
        <f>IF(ISERROR(VLOOKUP($AD1115,技まとめ!$A$1:$F$380,6,FALSE)),"－",VLOOKUP($AD1115,技まとめ!$A$1:$F$380,6,FALSE))</f>
        <v>NS</v>
      </c>
      <c r="AF1115" s="3">
        <f>IF(ISERROR(VLOOKUP($AD1115,技まとめ!$A$1:$F$380,3,FALSE)),"－",VLOOKUP($AD1115,技まとめ!$A$1:$F$380,3,FALSE))</f>
        <v>64</v>
      </c>
      <c r="AG1115" s="3">
        <f>IF(ISERROR(VLOOKUP($AD1115,技まとめ!$A$1:$F$380,5,FALSE)),"－",VLOOKUP($AD1115,技まとめ!$A$1:$F$380,5,FALSE))</f>
        <v>37</v>
      </c>
      <c r="AH1115" s="3" t="str">
        <f>IF($E1115=IF(ISERROR(VLOOKUP($AD1115,技まとめ!$A$1:$F$380,4,FALSE)),"－",VLOOKUP($AD1115,技まとめ!$A$1:$F$380,4,FALSE)),"一致","")</f>
        <v>一致</v>
      </c>
      <c r="AI1115" s="9" t="s">
        <v>635</v>
      </c>
      <c r="AJ1115" s="3" t="str">
        <f>IF(ISERROR(VLOOKUP($AI1115,技まとめ!$A$1:$F$380,6,FALSE)),"－",VLOOKUP($AI1115,技まとめ!$A$1:$F$380,6,FALSE))</f>
        <v>DR</v>
      </c>
      <c r="AK1115" s="3">
        <f>IF(ISERROR(VLOOKUP($AI1115,技まとめ!$A$1:$F$380,3,FALSE)),"－",VLOOKUP($AI1115,技まとめ!$A$1:$F$380,3,FALSE))</f>
        <v>58</v>
      </c>
      <c r="AL1115" s="3">
        <f>IF(ISERROR(VLOOKUP($AI1115,技まとめ!$A$1:$F$380,5,FALSE)),"－",VLOOKUP($AI1115,技まとめ!$A$1:$F$380,5,FALSE))</f>
        <v>39</v>
      </c>
      <c r="AM1115" s="3" t="str">
        <f>IF($E1115=IF(ISERROR(VLOOKUP($AI1115,技まとめ!$A$1:$F$380,4,FALSE)),"－",VLOOKUP($AI1115,技まとめ!$A$1:$F$380,4,FALSE)),"一致","")</f>
        <v>一致</v>
      </c>
      <c r="AN1115" s="9" t="s">
        <v>164</v>
      </c>
      <c r="AO1115" s="3" t="str">
        <f>IF(ISERROR(VLOOKUP($AN1115,技まとめ!$A$1:$F$380,6,FALSE)),"－",VLOOKUP($AN1115,技まとめ!$A$1:$F$380,6,FALSE))</f>
        <v>DR</v>
      </c>
      <c r="AP1115" s="3">
        <f>IF(ISERROR(VLOOKUP($AN1115,技まとめ!$A$1:$F$380,3,FALSE)),"－",VLOOKUP($AN1115,技まとめ!$A$1:$F$380,3,FALSE))</f>
        <v>58</v>
      </c>
      <c r="AQ1115" s="3">
        <f>IF(ISERROR(VLOOKUP($AN1115,技まとめ!$A$1:$F$380,5,FALSE)),"－",VLOOKUP($AN1115,技まとめ!$A$1:$F$380,5,FALSE))</f>
        <v>39</v>
      </c>
      <c r="AR1115" s="3" t="str">
        <f>IF($E1115=IF(ISERROR(VLOOKUP($AN1115,技まとめ!$A$1:$F$380,4,FALSE)),"－",VLOOKUP($AN1115,技まとめ!$A$1:$F$380,4,FALSE)),"一致","")</f>
        <v/>
      </c>
      <c r="AS1115" s="9" t="s">
        <v>1357</v>
      </c>
      <c r="AT1115" s="3" t="str">
        <f>IF(ISERROR(VLOOKUP($AS1115,技まとめ!$A$1:$F$380,6,FALSE)),"－",VLOOKUP($AS1115,技まとめ!$A$1:$F$380,6,FALSE))</f>
        <v>SC</v>
      </c>
      <c r="AU1115" s="3">
        <f>IF(ISERROR(VLOOKUP($AS1115,技まとめ!$A$1:$F$380,3,FALSE)),"－",VLOOKUP($AS1115,技まとめ!$A$1:$F$380,3,FALSE))</f>
        <v>94</v>
      </c>
      <c r="AV1115" s="3">
        <f>IF(ISERROR(VLOOKUP($AS1115,技まとめ!$A$1:$F$380,5,FALSE)),"－",VLOOKUP($AS1115,技まとめ!$A$1:$F$380,5,FALSE))</f>
        <v>52</v>
      </c>
      <c r="AW1115" s="3" t="str">
        <f>IF($E1115=IF(ISERROR(VLOOKUP($AS1115,技まとめ!$A$1:$F$380,4,FALSE)),"－",VLOOKUP($AS1115,技まとめ!$A$1:$F$380,4,FALSE)),"一致","")</f>
        <v>一致</v>
      </c>
      <c r="AX1115" s="12" t="str">
        <f t="shared" si="244"/>
        <v>エターナルブリザードオーロラドリブルドッグランノーザンインパクト</v>
      </c>
      <c r="AY1115" s="12" t="str">
        <f t="shared" si="245"/>
        <v>エターナルブリザードオーロラドリブルドッグランノーザンインパクト</v>
      </c>
      <c r="AZ1115" s="12" t="str">
        <f t="shared" si="246"/>
        <v>エターナルブリザードオーロラドリブルドッグランノーザンインパクト</v>
      </c>
      <c r="BA1115" s="12" t="str">
        <f t="shared" si="247"/>
        <v>エターナルブリザードオーロラドリブルドッグランノーザンインパクト</v>
      </c>
      <c r="BB1115" s="11" t="str">
        <f t="shared" si="248"/>
        <v>NSDRDRSC</v>
      </c>
      <c r="BC1115" s="11" t="str">
        <f t="shared" si="249"/>
        <v>NSDRDRSC</v>
      </c>
      <c r="BD1115" s="11" t="str">
        <f t="shared" si="250"/>
        <v>NSDRDRSC</v>
      </c>
      <c r="BE1115" s="11" t="str">
        <f t="shared" si="251"/>
        <v>NSDRDRSC</v>
      </c>
    </row>
    <row r="1116" spans="1:57" ht="11.25" hidden="1" customHeight="1">
      <c r="A1116" s="6">
        <v>1115</v>
      </c>
      <c r="B1116" s="7" t="s">
        <v>2610</v>
      </c>
      <c r="C1116" s="8" t="s">
        <v>2627</v>
      </c>
      <c r="D1116" s="7" t="s">
        <v>72</v>
      </c>
      <c r="E1116" s="7" t="s">
        <v>81</v>
      </c>
      <c r="F1116" s="7" t="s">
        <v>128</v>
      </c>
      <c r="G1116" s="9">
        <v>120</v>
      </c>
      <c r="H1116" s="9">
        <v>120</v>
      </c>
      <c r="I1116" s="9">
        <v>61</v>
      </c>
      <c r="J1116" s="9">
        <v>59</v>
      </c>
      <c r="K1116" s="9">
        <v>72</v>
      </c>
      <c r="L1116" s="9">
        <v>59</v>
      </c>
      <c r="M1116" s="9">
        <v>77</v>
      </c>
      <c r="N1116" s="9">
        <v>62</v>
      </c>
      <c r="O1116" s="9">
        <v>57</v>
      </c>
      <c r="P1116" s="9">
        <v>7</v>
      </c>
      <c r="Q1116" s="10">
        <v>111</v>
      </c>
      <c r="R1116" s="11">
        <v>18</v>
      </c>
      <c r="S1116" s="11">
        <v>1</v>
      </c>
      <c r="T1116" s="11">
        <v>109</v>
      </c>
      <c r="U1116" s="11">
        <v>127</v>
      </c>
      <c r="V1116" s="11">
        <v>1</v>
      </c>
      <c r="W1116" s="11">
        <v>107</v>
      </c>
      <c r="X1116" s="11">
        <f t="shared" si="238"/>
        <v>474</v>
      </c>
      <c r="Y1116" s="11">
        <f t="shared" si="239"/>
        <v>4980</v>
      </c>
      <c r="Z1116" s="11">
        <f t="shared" si="240"/>
        <v>1175</v>
      </c>
      <c r="AA1116" s="11">
        <f t="shared" si="241"/>
        <v>4360</v>
      </c>
      <c r="AB1116" s="11">
        <f t="shared" si="242"/>
        <v>4360</v>
      </c>
      <c r="AC1116" s="6">
        <f t="shared" si="243"/>
        <v>4985</v>
      </c>
      <c r="AD1116" s="9" t="s">
        <v>1650</v>
      </c>
      <c r="AE1116" s="3" t="str">
        <f>IF(ISERROR(VLOOKUP($AD1116,技まとめ!$A$1:$F$380,6,FALSE)),"－",VLOOKUP($AD1116,技まとめ!$A$1:$F$380,6,FALSE))</f>
        <v>NS</v>
      </c>
      <c r="AF1116" s="3">
        <f>IF(ISERROR(VLOOKUP($AD1116,技まとめ!$A$1:$F$380,3,FALSE)),"－",VLOOKUP($AD1116,技まとめ!$A$1:$F$380,3,FALSE))</f>
        <v>64</v>
      </c>
      <c r="AG1116" s="3">
        <f>IF(ISERROR(VLOOKUP($AD1116,技まとめ!$A$1:$F$380,5,FALSE)),"－",VLOOKUP($AD1116,技まとめ!$A$1:$F$380,5,FALSE))</f>
        <v>37</v>
      </c>
      <c r="AH1116" s="3" t="str">
        <f>IF($E1116=IF(ISERROR(VLOOKUP($AD1116,技まとめ!$A$1:$F$380,4,FALSE)),"－",VLOOKUP($AD1116,技まとめ!$A$1:$F$380,4,FALSE)),"一致","")</f>
        <v>一致</v>
      </c>
      <c r="AI1116" s="9" t="s">
        <v>635</v>
      </c>
      <c r="AJ1116" s="3" t="str">
        <f>IF(ISERROR(VLOOKUP($AI1116,技まとめ!$A$1:$F$380,6,FALSE)),"－",VLOOKUP($AI1116,技まとめ!$A$1:$F$380,6,FALSE))</f>
        <v>DR</v>
      </c>
      <c r="AK1116" s="3">
        <f>IF(ISERROR(VLOOKUP($AI1116,技まとめ!$A$1:$F$380,3,FALSE)),"－",VLOOKUP($AI1116,技まとめ!$A$1:$F$380,3,FALSE))</f>
        <v>58</v>
      </c>
      <c r="AL1116" s="3">
        <f>IF(ISERROR(VLOOKUP($AI1116,技まとめ!$A$1:$F$380,5,FALSE)),"－",VLOOKUP($AI1116,技まとめ!$A$1:$F$380,5,FALSE))</f>
        <v>39</v>
      </c>
      <c r="AM1116" s="3" t="str">
        <f>IF($E1116=IF(ISERROR(VLOOKUP($AI1116,技まとめ!$A$1:$F$380,4,FALSE)),"－",VLOOKUP($AI1116,技まとめ!$A$1:$F$380,4,FALSE)),"一致","")</f>
        <v>一致</v>
      </c>
      <c r="AN1116" s="9" t="s">
        <v>981</v>
      </c>
      <c r="AO1116" s="3" t="str">
        <f>IF(ISERROR(VLOOKUP($AN1116,技まとめ!$A$1:$F$380,6,FALSE)),"－",VLOOKUP($AN1116,技まとめ!$A$1:$F$380,6,FALSE))</f>
        <v>BL</v>
      </c>
      <c r="AP1116" s="3">
        <f>IF(ISERROR(VLOOKUP($AN1116,技まとめ!$A$1:$F$380,3,FALSE)),"－",VLOOKUP($AN1116,技まとめ!$A$1:$F$380,3,FALSE))</f>
        <v>75</v>
      </c>
      <c r="AQ1116" s="3">
        <f>IF(ISERROR(VLOOKUP($AN1116,技まとめ!$A$1:$F$380,5,FALSE)),"－",VLOOKUP($AN1116,技まとめ!$A$1:$F$380,5,FALSE))</f>
        <v>47</v>
      </c>
      <c r="AR1116" s="3" t="str">
        <f>IF($E1116=IF(ISERROR(VLOOKUP($AN1116,技まとめ!$A$1:$F$380,4,FALSE)),"－",VLOOKUP($AN1116,技まとめ!$A$1:$F$380,4,FALSE)),"一致","")</f>
        <v>一致</v>
      </c>
      <c r="AS1116" s="9" t="s">
        <v>265</v>
      </c>
      <c r="AT1116" s="3" t="str">
        <f>IF(ISERROR(VLOOKUP($AS1116,技まとめ!$A$1:$F$380,6,FALSE)),"－",VLOOKUP($AS1116,技まとめ!$A$1:$F$380,6,FALSE))</f>
        <v>NS</v>
      </c>
      <c r="AU1116" s="3">
        <f>IF(ISERROR(VLOOKUP($AS1116,技まとめ!$A$1:$F$380,3,FALSE)),"－",VLOOKUP($AS1116,技まとめ!$A$1:$F$380,3,FALSE))</f>
        <v>102</v>
      </c>
      <c r="AV1116" s="3">
        <f>IF(ISERROR(VLOOKUP($AS1116,技まとめ!$A$1:$F$380,5,FALSE)),"－",VLOOKUP($AS1116,技まとめ!$A$1:$F$380,5,FALSE))</f>
        <v>52</v>
      </c>
      <c r="AW1116" s="3" t="str">
        <f>IF($E1116=IF(ISERROR(VLOOKUP($AS1116,技まとめ!$A$1:$F$380,4,FALSE)),"－",VLOOKUP($AS1116,技まとめ!$A$1:$F$380,4,FALSE)),"一致","")</f>
        <v>一致</v>
      </c>
      <c r="AX1116" s="12" t="str">
        <f t="shared" si="244"/>
        <v>エターナルブリザードオーロラドリブルスノーエンジェルウルフレジェンド</v>
      </c>
      <c r="AY1116" s="12" t="str">
        <f t="shared" si="245"/>
        <v>エターナルブリザードオーロラドリブルスノーエンジェルウルフレジェンド</v>
      </c>
      <c r="AZ1116" s="12" t="str">
        <f t="shared" si="246"/>
        <v>エターナルブリザードオーロラドリブルスノーエンジェルウルフレジェンド</v>
      </c>
      <c r="BA1116" s="12" t="str">
        <f t="shared" si="247"/>
        <v>エターナルブリザードオーロラドリブルスノーエンジェルウルフレジェンド</v>
      </c>
      <c r="BB1116" s="11" t="str">
        <f t="shared" si="248"/>
        <v>NSDRBLNS</v>
      </c>
      <c r="BC1116" s="11" t="str">
        <f t="shared" si="249"/>
        <v>NSDRBLNS</v>
      </c>
      <c r="BD1116" s="11" t="str">
        <f t="shared" si="250"/>
        <v>NSDRBLNS</v>
      </c>
      <c r="BE1116" s="11" t="str">
        <f t="shared" si="251"/>
        <v>NSDRBLNS</v>
      </c>
    </row>
    <row r="1117" spans="1:57" ht="11.25" hidden="1" customHeight="1">
      <c r="A1117" s="6">
        <v>1116</v>
      </c>
      <c r="B1117" s="7" t="s">
        <v>2628</v>
      </c>
      <c r="C1117" s="8" t="s">
        <v>2629</v>
      </c>
      <c r="D1117" s="7" t="s">
        <v>72</v>
      </c>
      <c r="E1117" s="7" t="s">
        <v>95</v>
      </c>
      <c r="F1117" s="7" t="s">
        <v>74</v>
      </c>
      <c r="G1117" s="9">
        <v>116</v>
      </c>
      <c r="H1117" s="9">
        <v>138</v>
      </c>
      <c r="I1117" s="9">
        <v>58</v>
      </c>
      <c r="J1117" s="9">
        <v>71</v>
      </c>
      <c r="K1117" s="9">
        <v>53</v>
      </c>
      <c r="L1117" s="9">
        <v>62</v>
      </c>
      <c r="M1117" s="9">
        <v>58</v>
      </c>
      <c r="N1117" s="9">
        <v>57</v>
      </c>
      <c r="O1117" s="9">
        <v>69</v>
      </c>
      <c r="P1117" s="9">
        <v>17</v>
      </c>
      <c r="Q1117" s="10">
        <v>108</v>
      </c>
      <c r="R1117" s="11">
        <v>16</v>
      </c>
      <c r="S1117" s="11">
        <v>1</v>
      </c>
      <c r="T1117" s="11">
        <v>112</v>
      </c>
      <c r="U1117" s="11">
        <v>108</v>
      </c>
      <c r="V1117" s="11">
        <v>1</v>
      </c>
      <c r="W1117" s="11">
        <v>119</v>
      </c>
      <c r="X1117" s="11">
        <f t="shared" si="238"/>
        <v>465</v>
      </c>
      <c r="Y1117" s="11">
        <f t="shared" si="239"/>
        <v>4920</v>
      </c>
      <c r="Z1117" s="11">
        <f t="shared" si="240"/>
        <v>1165</v>
      </c>
      <c r="AA1117" s="11">
        <f t="shared" si="241"/>
        <v>4525</v>
      </c>
      <c r="AB1117" s="11">
        <f t="shared" si="242"/>
        <v>4525</v>
      </c>
      <c r="AC1117" s="6">
        <f t="shared" si="243"/>
        <v>5155</v>
      </c>
      <c r="AD1117" s="9" t="s">
        <v>220</v>
      </c>
      <c r="AE1117" s="3" t="str">
        <f>IF(ISERROR(VLOOKUP($AD1117,技まとめ!$A$1:$F$380,6,FALSE)),"－",VLOOKUP($AD1117,技まとめ!$A$1:$F$380,6,FALSE))</f>
        <v>－</v>
      </c>
      <c r="AF1117" s="3">
        <f>IF(ISERROR(VLOOKUP($AD1117,技まとめ!$A$1:$F$380,3,FALSE)),"－",VLOOKUP($AD1117,技まとめ!$A$1:$F$380,3,FALSE))</f>
        <v>0</v>
      </c>
      <c r="AG1117" s="3">
        <f>IF(ISERROR(VLOOKUP($AD1117,技まとめ!$A$1:$F$380,5,FALSE)),"－",VLOOKUP($AD1117,技まとめ!$A$1:$F$380,5,FALSE))</f>
        <v>0</v>
      </c>
      <c r="AH1117" s="3" t="str">
        <f>IF($E1117=IF(ISERROR(VLOOKUP($AD1117,技まとめ!$A$1:$F$380,4,FALSE)),"－",VLOOKUP($AD1117,技まとめ!$A$1:$F$380,4,FALSE)),"一致","")</f>
        <v/>
      </c>
      <c r="AI1117" s="9" t="s">
        <v>886</v>
      </c>
      <c r="AJ1117" s="3" t="str">
        <f>IF(ISERROR(VLOOKUP($AI1117,技まとめ!$A$1:$F$380,6,FALSE)),"－",VLOOKUP($AI1117,技まとめ!$A$1:$F$380,6,FALSE))</f>
        <v>CA</v>
      </c>
      <c r="AK1117" s="3">
        <f>IF(ISERROR(VLOOKUP($AI1117,技まとめ!$A$1:$F$380,3,FALSE)),"－",VLOOKUP($AI1117,技まとめ!$A$1:$F$380,3,FALSE))</f>
        <v>58</v>
      </c>
      <c r="AL1117" s="3">
        <f>IF(ISERROR(VLOOKUP($AI1117,技まとめ!$A$1:$F$380,5,FALSE)),"－",VLOOKUP($AI1117,技まとめ!$A$1:$F$380,5,FALSE))</f>
        <v>37</v>
      </c>
      <c r="AM1117" s="3" t="str">
        <f>IF($E1117=IF(ISERROR(VLOOKUP($AI1117,技まとめ!$A$1:$F$380,4,FALSE)),"－",VLOOKUP($AI1117,技まとめ!$A$1:$F$380,4,FALSE)),"一致","")</f>
        <v/>
      </c>
      <c r="AN1117" s="9" t="s">
        <v>451</v>
      </c>
      <c r="AO1117" s="3" t="str">
        <f>IF(ISERROR(VLOOKUP($AN1117,技まとめ!$A$1:$F$380,6,FALSE)),"－",VLOOKUP($AN1117,技まとめ!$A$1:$F$380,6,FALSE))</f>
        <v>CA</v>
      </c>
      <c r="AP1117" s="3">
        <f>IF(ISERROR(VLOOKUP($AN1117,技まとめ!$A$1:$F$380,3,FALSE)),"－",VLOOKUP($AN1117,技まとめ!$A$1:$F$380,3,FALSE))</f>
        <v>77</v>
      </c>
      <c r="AQ1117" s="3">
        <f>IF(ISERROR(VLOOKUP($AN1117,技まとめ!$A$1:$F$380,5,FALSE)),"－",VLOOKUP($AN1117,技まとめ!$A$1:$F$380,5,FALSE))</f>
        <v>45</v>
      </c>
      <c r="AR1117" s="3" t="str">
        <f>IF($E1117=IF(ISERROR(VLOOKUP($AN1117,技まとめ!$A$1:$F$380,4,FALSE)),"－",VLOOKUP($AN1117,技まとめ!$A$1:$F$380,4,FALSE)),"一致","")</f>
        <v>一致</v>
      </c>
      <c r="AS1117" s="9" t="s">
        <v>75</v>
      </c>
      <c r="AT1117" s="3" t="str">
        <f>IF(ISERROR(VLOOKUP($AS1117,技まとめ!$A$1:$F$380,6,FALSE)),"－",VLOOKUP($AS1117,技まとめ!$A$1:$F$380,6,FALSE))</f>
        <v>P2</v>
      </c>
      <c r="AU1117" s="3">
        <f>IF(ISERROR(VLOOKUP($AS1117,技まとめ!$A$1:$F$380,3,FALSE)),"－",VLOOKUP($AS1117,技まとめ!$A$1:$F$380,3,FALSE))</f>
        <v>64</v>
      </c>
      <c r="AV1117" s="3">
        <f>IF(ISERROR(VLOOKUP($AS1117,技まとめ!$A$1:$F$380,5,FALSE)),"－",VLOOKUP($AS1117,技まとめ!$A$1:$F$380,5,FALSE))</f>
        <v>37</v>
      </c>
      <c r="AW1117" s="3" t="str">
        <f>IF($E1117=IF(ISERROR(VLOOKUP($AS1117,技まとめ!$A$1:$F$380,4,FALSE)),"－",VLOOKUP($AS1117,技まとめ!$A$1:$F$380,4,FALSE)),"一致","")</f>
        <v/>
      </c>
      <c r="AX1117" s="12" t="str">
        <f t="shared" si="244"/>
        <v>ネバーギブアップかえんほうしゃぶんしんブロックせいぎのてっけん</v>
      </c>
      <c r="AY1117" s="12" t="str">
        <f t="shared" si="245"/>
        <v>ネバーギブアップかえんほうしゃぶんしんブロックせいぎのてっけん</v>
      </c>
      <c r="AZ1117" s="12" t="str">
        <f t="shared" si="246"/>
        <v>ネバーギブアップかえんほうしゃぶんしんブロックせいぎのてっけん</v>
      </c>
      <c r="BA1117" s="12" t="str">
        <f t="shared" si="247"/>
        <v>ネバーギブアップかえんほうしゃぶんしんブロックせいぎのてっけん</v>
      </c>
      <c r="BB1117" s="11" t="str">
        <f t="shared" si="248"/>
        <v>－CACAP2</v>
      </c>
      <c r="BC1117" s="11" t="str">
        <f t="shared" si="249"/>
        <v>－CACAP2</v>
      </c>
      <c r="BD1117" s="11" t="str">
        <f t="shared" si="250"/>
        <v>－CACAP2</v>
      </c>
      <c r="BE1117" s="11" t="str">
        <f t="shared" si="251"/>
        <v>－CACAP2</v>
      </c>
    </row>
    <row r="1118" spans="1:57" ht="11.25" hidden="1" customHeight="1">
      <c r="A1118" s="6">
        <v>1117</v>
      </c>
      <c r="B1118" s="7" t="s">
        <v>2630</v>
      </c>
      <c r="C1118" s="8" t="s">
        <v>2631</v>
      </c>
      <c r="D1118" s="7" t="s">
        <v>72</v>
      </c>
      <c r="E1118" s="7" t="s">
        <v>81</v>
      </c>
      <c r="F1118" s="7" t="s">
        <v>82</v>
      </c>
      <c r="G1118" s="9">
        <v>115</v>
      </c>
      <c r="H1118" s="9">
        <v>110</v>
      </c>
      <c r="I1118" s="9">
        <v>60</v>
      </c>
      <c r="J1118" s="9">
        <v>60</v>
      </c>
      <c r="K1118" s="9">
        <v>68</v>
      </c>
      <c r="L1118" s="9">
        <v>60</v>
      </c>
      <c r="M1118" s="9">
        <v>62</v>
      </c>
      <c r="N1118" s="9">
        <v>54</v>
      </c>
      <c r="O1118" s="9">
        <v>56</v>
      </c>
      <c r="P1118" s="9">
        <v>12</v>
      </c>
      <c r="Q1118" s="10">
        <v>110</v>
      </c>
      <c r="R1118" s="11">
        <v>12</v>
      </c>
      <c r="S1118" s="11">
        <v>1</v>
      </c>
      <c r="T1118" s="11">
        <v>110</v>
      </c>
      <c r="U1118" s="11">
        <v>112</v>
      </c>
      <c r="V1118" s="11">
        <v>1</v>
      </c>
      <c r="W1118" s="11">
        <v>106</v>
      </c>
      <c r="X1118" s="11">
        <f t="shared" si="238"/>
        <v>452</v>
      </c>
      <c r="Y1118" s="11">
        <f t="shared" si="239"/>
        <v>4935</v>
      </c>
      <c r="Z1118" s="11">
        <f t="shared" si="240"/>
        <v>960</v>
      </c>
      <c r="AA1118" s="11">
        <f t="shared" si="241"/>
        <v>4390</v>
      </c>
      <c r="AB1118" s="11">
        <f t="shared" si="242"/>
        <v>4390</v>
      </c>
      <c r="AC1118" s="6">
        <f t="shared" si="243"/>
        <v>4990</v>
      </c>
      <c r="AD1118" s="9" t="s">
        <v>251</v>
      </c>
      <c r="AE1118" s="3" t="str">
        <f>IF(ISERROR(VLOOKUP($AD1118,技まとめ!$A$1:$F$380,6,FALSE)),"－",VLOOKUP($AD1118,技まとめ!$A$1:$F$380,6,FALSE))</f>
        <v>BL</v>
      </c>
      <c r="AF1118" s="3">
        <f>IF(ISERROR(VLOOKUP($AD1118,技まとめ!$A$1:$F$380,3,FALSE)),"－",VLOOKUP($AD1118,技まとめ!$A$1:$F$380,3,FALSE))</f>
        <v>46</v>
      </c>
      <c r="AG1118" s="3">
        <f>IF(ISERROR(VLOOKUP($AD1118,技まとめ!$A$1:$F$380,5,FALSE)),"－",VLOOKUP($AD1118,技まとめ!$A$1:$F$380,5,FALSE))</f>
        <v>33</v>
      </c>
      <c r="AH1118" s="3" t="str">
        <f>IF($E1118=IF(ISERROR(VLOOKUP($AD1118,技まとめ!$A$1:$F$380,4,FALSE)),"－",VLOOKUP($AD1118,技まとめ!$A$1:$F$380,4,FALSE)),"一致","")</f>
        <v/>
      </c>
      <c r="AI1118" s="9" t="s">
        <v>454</v>
      </c>
      <c r="AJ1118" s="3" t="str">
        <f>IF(ISERROR(VLOOKUP($AI1118,技まとめ!$A$1:$F$380,6,FALSE)),"－",VLOOKUP($AI1118,技まとめ!$A$1:$F$380,6,FALSE))</f>
        <v>BL</v>
      </c>
      <c r="AK1118" s="3">
        <f>IF(ISERROR(VLOOKUP($AI1118,技まとめ!$A$1:$F$380,3,FALSE)),"－",VLOOKUP($AI1118,技まとめ!$A$1:$F$380,3,FALSE))</f>
        <v>65</v>
      </c>
      <c r="AL1118" s="3">
        <f>IF(ISERROR(VLOOKUP($AI1118,技まとめ!$A$1:$F$380,5,FALSE)),"－",VLOOKUP($AI1118,技まとめ!$A$1:$F$380,5,FALSE))</f>
        <v>42</v>
      </c>
      <c r="AM1118" s="3" t="str">
        <f>IF($E1118=IF(ISERROR(VLOOKUP($AI1118,技まとめ!$A$1:$F$380,4,FALSE)),"－",VLOOKUP($AI1118,技まとめ!$A$1:$F$380,4,FALSE)),"一致","")</f>
        <v/>
      </c>
      <c r="AN1118" s="9" t="s">
        <v>347</v>
      </c>
      <c r="AO1118" s="3" t="str">
        <f>IF(ISERROR(VLOOKUP($AN1118,技まとめ!$A$1:$F$380,6,FALSE)),"－",VLOOKUP($AN1118,技まとめ!$A$1:$F$380,6,FALSE))</f>
        <v>DR</v>
      </c>
      <c r="AP1118" s="3">
        <f>IF(ISERROR(VLOOKUP($AN1118,技まとめ!$A$1:$F$380,3,FALSE)),"－",VLOOKUP($AN1118,技まとめ!$A$1:$F$380,3,FALSE))</f>
        <v>40</v>
      </c>
      <c r="AQ1118" s="3">
        <f>IF(ISERROR(VLOOKUP($AN1118,技まとめ!$A$1:$F$380,5,FALSE)),"－",VLOOKUP($AN1118,技まとめ!$A$1:$F$380,5,FALSE))</f>
        <v>31</v>
      </c>
      <c r="AR1118" s="3" t="str">
        <f>IF($E1118=IF(ISERROR(VLOOKUP($AN1118,技まとめ!$A$1:$F$380,4,FALSE)),"－",VLOOKUP($AN1118,技まとめ!$A$1:$F$380,4,FALSE)),"一致","")</f>
        <v/>
      </c>
      <c r="AS1118" s="9" t="s">
        <v>576</v>
      </c>
      <c r="AT1118" s="3" t="str">
        <f>IF(ISERROR(VLOOKUP($AS1118,技まとめ!$A$1:$F$380,6,FALSE)),"－",VLOOKUP($AS1118,技まとめ!$A$1:$F$380,6,FALSE))</f>
        <v>BB</v>
      </c>
      <c r="AU1118" s="3">
        <f>IF(ISERROR(VLOOKUP($AS1118,技まとめ!$A$1:$F$380,3,FALSE)),"－",VLOOKUP($AS1118,技まとめ!$A$1:$F$380,3,FALSE))</f>
        <v>72</v>
      </c>
      <c r="AV1118" s="3">
        <f>IF(ISERROR(VLOOKUP($AS1118,技まとめ!$A$1:$F$380,5,FALSE)),"－",VLOOKUP($AS1118,技まとめ!$A$1:$F$380,5,FALSE))</f>
        <v>43</v>
      </c>
      <c r="AW1118" s="3" t="str">
        <f>IF($E1118=IF(ISERROR(VLOOKUP($AS1118,技まとめ!$A$1:$F$380,4,FALSE)),"－",VLOOKUP($AS1118,技まとめ!$A$1:$F$380,4,FALSE)),"一致","")</f>
        <v/>
      </c>
      <c r="AX1118" s="12" t="str">
        <f t="shared" si="244"/>
        <v>くものいとぶんしんディフェンスざんぞうさばきのてっつい</v>
      </c>
      <c r="AY1118" s="12" t="str">
        <f t="shared" si="245"/>
        <v>くものいとぶんしんディフェンスざんぞうさばきのてっつい</v>
      </c>
      <c r="AZ1118" s="12" t="str">
        <f t="shared" si="246"/>
        <v>くものいとぶんしんディフェンスざんぞうさばきのてっつい</v>
      </c>
      <c r="BA1118" s="12" t="str">
        <f t="shared" si="247"/>
        <v>くものいとぶんしんディフェンスざんぞうさばきのてっつい</v>
      </c>
      <c r="BB1118" s="11" t="str">
        <f t="shared" si="248"/>
        <v>BLBLDRBB</v>
      </c>
      <c r="BC1118" s="11" t="str">
        <f t="shared" si="249"/>
        <v>BLBLDRBB</v>
      </c>
      <c r="BD1118" s="11" t="str">
        <f t="shared" si="250"/>
        <v>BLBLDRBB</v>
      </c>
      <c r="BE1118" s="11" t="str">
        <f t="shared" si="251"/>
        <v>BLBLDRBB</v>
      </c>
    </row>
    <row r="1119" spans="1:57" ht="11.25" hidden="1" customHeight="1">
      <c r="A1119" s="6">
        <v>1118</v>
      </c>
      <c r="B1119" s="7" t="s">
        <v>2632</v>
      </c>
      <c r="C1119" s="8" t="s">
        <v>2633</v>
      </c>
      <c r="D1119" s="7" t="s">
        <v>72</v>
      </c>
      <c r="E1119" s="7" t="s">
        <v>73</v>
      </c>
      <c r="F1119" s="7" t="s">
        <v>82</v>
      </c>
      <c r="G1119" s="9">
        <v>106</v>
      </c>
      <c r="H1119" s="9">
        <v>107</v>
      </c>
      <c r="I1119" s="9">
        <v>56</v>
      </c>
      <c r="J1119" s="9">
        <v>53</v>
      </c>
      <c r="K1119" s="9">
        <v>59</v>
      </c>
      <c r="L1119" s="9">
        <v>52</v>
      </c>
      <c r="M1119" s="9">
        <v>57</v>
      </c>
      <c r="N1119" s="9">
        <v>63</v>
      </c>
      <c r="O1119" s="9">
        <v>48</v>
      </c>
      <c r="P1119" s="9">
        <v>33</v>
      </c>
      <c r="Q1119" s="10">
        <v>106</v>
      </c>
      <c r="R1119" s="11">
        <v>26</v>
      </c>
      <c r="S1119" s="11">
        <v>1</v>
      </c>
      <c r="T1119" s="11">
        <v>102</v>
      </c>
      <c r="U1119" s="11">
        <v>107</v>
      </c>
      <c r="V1119" s="11">
        <v>1</v>
      </c>
      <c r="W1119" s="11">
        <v>98</v>
      </c>
      <c r="X1119" s="11">
        <f t="shared" si="238"/>
        <v>441</v>
      </c>
      <c r="Y1119" s="11">
        <f t="shared" si="239"/>
        <v>4735</v>
      </c>
      <c r="Z1119" s="11">
        <f t="shared" si="240"/>
        <v>1410</v>
      </c>
      <c r="AA1119" s="11">
        <f t="shared" si="241"/>
        <v>4070</v>
      </c>
      <c r="AB1119" s="11">
        <f t="shared" si="242"/>
        <v>4070</v>
      </c>
      <c r="AC1119" s="6">
        <f t="shared" si="243"/>
        <v>4700</v>
      </c>
      <c r="AD1119" s="9" t="s">
        <v>269</v>
      </c>
      <c r="AE1119" s="3" t="str">
        <f>IF(ISERROR(VLOOKUP($AD1119,技まとめ!$A$1:$F$380,6,FALSE)),"－",VLOOKUP($AD1119,技まとめ!$A$1:$F$380,6,FALSE))</f>
        <v>DR</v>
      </c>
      <c r="AF1119" s="3">
        <f>IF(ISERROR(VLOOKUP($AD1119,技まとめ!$A$1:$F$380,3,FALSE)),"－",VLOOKUP($AD1119,技まとめ!$A$1:$F$380,3,FALSE))</f>
        <v>19</v>
      </c>
      <c r="AG1119" s="3">
        <f>IF(ISERROR(VLOOKUP($AD1119,技まとめ!$A$1:$F$380,5,FALSE)),"－",VLOOKUP($AD1119,技まとめ!$A$1:$F$380,5,FALSE))</f>
        <v>20</v>
      </c>
      <c r="AH1119" s="3" t="str">
        <f>IF($E1119=IF(ISERROR(VLOOKUP($AD1119,技まとめ!$A$1:$F$380,4,FALSE)),"－",VLOOKUP($AD1119,技まとめ!$A$1:$F$380,4,FALSE)),"一致","")</f>
        <v/>
      </c>
      <c r="AI1119" s="9" t="s">
        <v>118</v>
      </c>
      <c r="AJ1119" s="3" t="str">
        <f>IF(ISERROR(VLOOKUP($AI1119,技まとめ!$A$1:$F$380,6,FALSE)),"－",VLOOKUP($AI1119,技まとめ!$A$1:$F$380,6,FALSE))</f>
        <v>BS</v>
      </c>
      <c r="AK1119" s="3">
        <f>IF(ISERROR(VLOOKUP($AI1119,技まとめ!$A$1:$F$380,3,FALSE)),"－",VLOOKUP($AI1119,技まとめ!$A$1:$F$380,3,FALSE))</f>
        <v>64</v>
      </c>
      <c r="AL1119" s="3">
        <f>IF(ISERROR(VLOOKUP($AI1119,技まとめ!$A$1:$F$380,5,FALSE)),"－",VLOOKUP($AI1119,技まとめ!$A$1:$F$380,5,FALSE))</f>
        <v>37</v>
      </c>
      <c r="AM1119" s="3" t="str">
        <f>IF($E1119=IF(ISERROR(VLOOKUP($AI1119,技まとめ!$A$1:$F$380,4,FALSE)),"－",VLOOKUP($AI1119,技まとめ!$A$1:$F$380,4,FALSE)),"一致","")</f>
        <v>一致</v>
      </c>
      <c r="AN1119" s="9" t="s">
        <v>248</v>
      </c>
      <c r="AO1119" s="3" t="str">
        <f>IF(ISERROR(VLOOKUP($AN1119,技まとめ!$A$1:$F$380,6,FALSE)),"－",VLOOKUP($AN1119,技まとめ!$A$1:$F$380,6,FALSE))</f>
        <v>DR</v>
      </c>
      <c r="AP1119" s="3">
        <f>IF(ISERROR(VLOOKUP($AN1119,技まとめ!$A$1:$F$380,3,FALSE)),"－",VLOOKUP($AN1119,技まとめ!$A$1:$F$380,3,FALSE))</f>
        <v>53</v>
      </c>
      <c r="AQ1119" s="3">
        <f>IF(ISERROR(VLOOKUP($AN1119,技まとめ!$A$1:$F$380,5,FALSE)),"－",VLOOKUP($AN1119,技まとめ!$A$1:$F$380,5,FALSE))</f>
        <v>35</v>
      </c>
      <c r="AR1119" s="3" t="str">
        <f>IF($E1119=IF(ISERROR(VLOOKUP($AN1119,技まとめ!$A$1:$F$380,4,FALSE)),"－",VLOOKUP($AN1119,技まとめ!$A$1:$F$380,4,FALSE)),"一致","")</f>
        <v/>
      </c>
      <c r="AS1119" s="9" t="s">
        <v>173</v>
      </c>
      <c r="AT1119" s="3" t="str">
        <f>IF(ISERROR(VLOOKUP($AS1119,技まとめ!$A$1:$F$380,6,FALSE)),"－",VLOOKUP($AS1119,技まとめ!$A$1:$F$380,6,FALSE))</f>
        <v>DR</v>
      </c>
      <c r="AU1119" s="3">
        <f>IF(ISERROR(VLOOKUP($AS1119,技まとめ!$A$1:$F$380,3,FALSE)),"－",VLOOKUP($AS1119,技まとめ!$A$1:$F$380,3,FALSE))</f>
        <v>65</v>
      </c>
      <c r="AV1119" s="3">
        <f>IF(ISERROR(VLOOKUP($AS1119,技まとめ!$A$1:$F$380,5,FALSE)),"－",VLOOKUP($AS1119,技まとめ!$A$1:$F$380,5,FALSE))</f>
        <v>42</v>
      </c>
      <c r="AW1119" s="3" t="str">
        <f>IF($E1119=IF(ISERROR(VLOOKUP($AS1119,技まとめ!$A$1:$F$380,4,FALSE)),"－",VLOOKUP($AS1119,技まとめ!$A$1:$F$380,4,FALSE)),"一致","")</f>
        <v/>
      </c>
      <c r="AX1119" s="12" t="str">
        <f t="shared" si="244"/>
        <v>どくぎりのじゅつクンフーアタックたつまきどくぎりぶんしんフェイント</v>
      </c>
      <c r="AY1119" s="12" t="str">
        <f t="shared" si="245"/>
        <v>どくぎりのじゅつクンフーアタックたつまきどくぎりぶんしんフェイント</v>
      </c>
      <c r="AZ1119" s="12" t="str">
        <f t="shared" si="246"/>
        <v>どくぎりのじゅつクンフーアタックたつまきどくぎりぶんしんフェイント</v>
      </c>
      <c r="BA1119" s="12" t="str">
        <f t="shared" si="247"/>
        <v>どくぎりのじゅつクンフーアタックたつまきどくぎりぶんしんフェイント</v>
      </c>
      <c r="BB1119" s="11" t="str">
        <f t="shared" si="248"/>
        <v>DRBSDRDR</v>
      </c>
      <c r="BC1119" s="11" t="str">
        <f t="shared" si="249"/>
        <v>DRBSDRDR</v>
      </c>
      <c r="BD1119" s="11" t="str">
        <f t="shared" si="250"/>
        <v>DRBSDRDR</v>
      </c>
      <c r="BE1119" s="11" t="str">
        <f t="shared" si="251"/>
        <v>DRBSDRDR</v>
      </c>
    </row>
    <row r="1120" spans="1:57" ht="11.25" hidden="1" customHeight="1">
      <c r="A1120" s="6">
        <v>1119</v>
      </c>
      <c r="B1120" s="7" t="s">
        <v>2634</v>
      </c>
      <c r="C1120" s="8" t="s">
        <v>2635</v>
      </c>
      <c r="D1120" s="7" t="s">
        <v>72</v>
      </c>
      <c r="E1120" s="7" t="s">
        <v>95</v>
      </c>
      <c r="F1120" s="7" t="s">
        <v>82</v>
      </c>
      <c r="G1120" s="9">
        <v>127</v>
      </c>
      <c r="H1120" s="9">
        <v>106</v>
      </c>
      <c r="I1120" s="9">
        <v>58</v>
      </c>
      <c r="J1120" s="9">
        <v>62</v>
      </c>
      <c r="K1120" s="9">
        <v>55</v>
      </c>
      <c r="L1120" s="9">
        <v>54</v>
      </c>
      <c r="M1120" s="9">
        <v>57</v>
      </c>
      <c r="N1120" s="9">
        <v>60</v>
      </c>
      <c r="O1120" s="9">
        <v>70</v>
      </c>
      <c r="P1120" s="9">
        <v>9</v>
      </c>
      <c r="Q1120" s="10">
        <v>108</v>
      </c>
      <c r="R1120" s="11">
        <v>4</v>
      </c>
      <c r="S1120" s="11">
        <v>1</v>
      </c>
      <c r="T1120" s="11">
        <v>104</v>
      </c>
      <c r="U1120" s="11">
        <v>107</v>
      </c>
      <c r="V1120" s="11">
        <v>1</v>
      </c>
      <c r="W1120" s="11">
        <v>120</v>
      </c>
      <c r="X1120" s="11">
        <f t="shared" si="238"/>
        <v>445</v>
      </c>
      <c r="Y1120" s="11">
        <f t="shared" si="239"/>
        <v>4925</v>
      </c>
      <c r="Z1120" s="11">
        <f t="shared" si="240"/>
        <v>750</v>
      </c>
      <c r="AA1120" s="11">
        <f t="shared" si="241"/>
        <v>4250</v>
      </c>
      <c r="AB1120" s="11">
        <f t="shared" si="242"/>
        <v>4250</v>
      </c>
      <c r="AC1120" s="6">
        <f t="shared" si="243"/>
        <v>4780</v>
      </c>
      <c r="AD1120" s="9" t="s">
        <v>215</v>
      </c>
      <c r="AE1120" s="3" t="str">
        <f>IF(ISERROR(VLOOKUP($AD1120,技まとめ!$A$1:$F$380,6,FALSE)),"－",VLOOKUP($AD1120,技まとめ!$A$1:$F$380,6,FALSE))</f>
        <v>DR</v>
      </c>
      <c r="AF1120" s="3">
        <f>IF(ISERROR(VLOOKUP($AD1120,技まとめ!$A$1:$F$380,3,FALSE)),"－",VLOOKUP($AD1120,技まとめ!$A$1:$F$380,3,FALSE))</f>
        <v>15</v>
      </c>
      <c r="AG1120" s="3">
        <f>IF(ISERROR(VLOOKUP($AD1120,技まとめ!$A$1:$F$380,5,FALSE)),"－",VLOOKUP($AD1120,技まとめ!$A$1:$F$380,5,FALSE))</f>
        <v>20</v>
      </c>
      <c r="AH1120" s="3" t="str">
        <f>IF($E1120=IF(ISERROR(VLOOKUP($AD1120,技まとめ!$A$1:$F$380,4,FALSE)),"－",VLOOKUP($AD1120,技まとめ!$A$1:$F$380,4,FALSE)),"一致","")</f>
        <v/>
      </c>
      <c r="AI1120" s="9" t="s">
        <v>454</v>
      </c>
      <c r="AJ1120" s="3" t="str">
        <f>IF(ISERROR(VLOOKUP($AI1120,技まとめ!$A$1:$F$380,6,FALSE)),"－",VLOOKUP($AI1120,技まとめ!$A$1:$F$380,6,FALSE))</f>
        <v>BL</v>
      </c>
      <c r="AK1120" s="3">
        <f>IF(ISERROR(VLOOKUP($AI1120,技まとめ!$A$1:$F$380,3,FALSE)),"－",VLOOKUP($AI1120,技まとめ!$A$1:$F$380,3,FALSE))</f>
        <v>65</v>
      </c>
      <c r="AL1120" s="3">
        <f>IF(ISERROR(VLOOKUP($AI1120,技まとめ!$A$1:$F$380,5,FALSE)),"－",VLOOKUP($AI1120,技まとめ!$A$1:$F$380,5,FALSE))</f>
        <v>42</v>
      </c>
      <c r="AM1120" s="3" t="str">
        <f>IF($E1120=IF(ISERROR(VLOOKUP($AI1120,技まとめ!$A$1:$F$380,4,FALSE)),"－",VLOOKUP($AI1120,技まとめ!$A$1:$F$380,4,FALSE)),"一致","")</f>
        <v>一致</v>
      </c>
      <c r="AN1120" s="9" t="s">
        <v>118</v>
      </c>
      <c r="AO1120" s="3" t="str">
        <f>IF(ISERROR(VLOOKUP($AN1120,技まとめ!$A$1:$F$380,6,FALSE)),"－",VLOOKUP($AN1120,技まとめ!$A$1:$F$380,6,FALSE))</f>
        <v>BS</v>
      </c>
      <c r="AP1120" s="3">
        <f>IF(ISERROR(VLOOKUP($AN1120,技まとめ!$A$1:$F$380,3,FALSE)),"－",VLOOKUP($AN1120,技まとめ!$A$1:$F$380,3,FALSE))</f>
        <v>64</v>
      </c>
      <c r="AQ1120" s="3">
        <f>IF(ISERROR(VLOOKUP($AN1120,技まとめ!$A$1:$F$380,5,FALSE)),"－",VLOOKUP($AN1120,技まとめ!$A$1:$F$380,5,FALSE))</f>
        <v>37</v>
      </c>
      <c r="AR1120" s="3" t="str">
        <f>IF($E1120=IF(ISERROR(VLOOKUP($AN1120,技まとめ!$A$1:$F$380,4,FALSE)),"－",VLOOKUP($AN1120,技まとめ!$A$1:$F$380,4,FALSE)),"一致","")</f>
        <v/>
      </c>
      <c r="AS1120" s="9" t="s">
        <v>576</v>
      </c>
      <c r="AT1120" s="3" t="str">
        <f>IF(ISERROR(VLOOKUP($AS1120,技まとめ!$A$1:$F$380,6,FALSE)),"－",VLOOKUP($AS1120,技まとめ!$A$1:$F$380,6,FALSE))</f>
        <v>BB</v>
      </c>
      <c r="AU1120" s="3">
        <f>IF(ISERROR(VLOOKUP($AS1120,技まとめ!$A$1:$F$380,3,FALSE)),"－",VLOOKUP($AS1120,技まとめ!$A$1:$F$380,3,FALSE))</f>
        <v>72</v>
      </c>
      <c r="AV1120" s="3">
        <f>IF(ISERROR(VLOOKUP($AS1120,技まとめ!$A$1:$F$380,5,FALSE)),"－",VLOOKUP($AS1120,技まとめ!$A$1:$F$380,5,FALSE))</f>
        <v>43</v>
      </c>
      <c r="AW1120" s="3" t="str">
        <f>IF($E1120=IF(ISERROR(VLOOKUP($AS1120,技まとめ!$A$1:$F$380,4,FALSE)),"－",VLOOKUP($AS1120,技まとめ!$A$1:$F$380,4,FALSE)),"一致","")</f>
        <v/>
      </c>
      <c r="AX1120" s="12" t="str">
        <f t="shared" si="244"/>
        <v>たつまきせんぷうぶんしんディフェンスクンフーアタックさばきのてっつい</v>
      </c>
      <c r="AY1120" s="12" t="str">
        <f t="shared" si="245"/>
        <v>たつまきせんぷうぶんしんディフェンスクンフーアタックさばきのてっつい</v>
      </c>
      <c r="AZ1120" s="12" t="str">
        <f t="shared" si="246"/>
        <v>たつまきせんぷうぶんしんディフェンスクンフーアタックさばきのてっつい</v>
      </c>
      <c r="BA1120" s="12" t="str">
        <f t="shared" si="247"/>
        <v>たつまきせんぷうぶんしんディフェンスクンフーアタックさばきのてっつい</v>
      </c>
      <c r="BB1120" s="11" t="str">
        <f t="shared" si="248"/>
        <v>DRBLBSBB</v>
      </c>
      <c r="BC1120" s="11" t="str">
        <f t="shared" si="249"/>
        <v>DRBLBSBB</v>
      </c>
      <c r="BD1120" s="11" t="str">
        <f t="shared" si="250"/>
        <v>DRBLBSBB</v>
      </c>
      <c r="BE1120" s="11" t="str">
        <f t="shared" si="251"/>
        <v>DRBLBSBB</v>
      </c>
    </row>
    <row r="1121" spans="1:57" ht="11.25" hidden="1" customHeight="1">
      <c r="A1121" s="6">
        <v>1120</v>
      </c>
      <c r="B1121" s="7" t="s">
        <v>2636</v>
      </c>
      <c r="C1121" s="8" t="s">
        <v>2637</v>
      </c>
      <c r="D1121" s="7" t="s">
        <v>72</v>
      </c>
      <c r="E1121" s="7" t="s">
        <v>102</v>
      </c>
      <c r="F1121" s="7" t="s">
        <v>82</v>
      </c>
      <c r="G1121" s="9">
        <v>107</v>
      </c>
      <c r="H1121" s="9">
        <v>113</v>
      </c>
      <c r="I1121" s="9">
        <v>53</v>
      </c>
      <c r="J1121" s="9">
        <v>58</v>
      </c>
      <c r="K1121" s="9">
        <v>67</v>
      </c>
      <c r="L1121" s="9">
        <v>56</v>
      </c>
      <c r="M1121" s="9">
        <v>62</v>
      </c>
      <c r="N1121" s="9">
        <v>59</v>
      </c>
      <c r="O1121" s="9">
        <v>53</v>
      </c>
      <c r="P1121" s="9">
        <v>23</v>
      </c>
      <c r="Q1121" s="10">
        <v>103</v>
      </c>
      <c r="R1121" s="11">
        <v>25</v>
      </c>
      <c r="S1121" s="11">
        <v>1</v>
      </c>
      <c r="T1121" s="11">
        <v>106</v>
      </c>
      <c r="U1121" s="11">
        <v>112</v>
      </c>
      <c r="V1121" s="11">
        <v>1</v>
      </c>
      <c r="W1121" s="11">
        <v>103</v>
      </c>
      <c r="X1121" s="11">
        <f t="shared" si="238"/>
        <v>451</v>
      </c>
      <c r="Y1121" s="11">
        <f t="shared" si="239"/>
        <v>4640</v>
      </c>
      <c r="Z1121" s="11">
        <f t="shared" si="240"/>
        <v>1400</v>
      </c>
      <c r="AA1121" s="11">
        <f t="shared" si="241"/>
        <v>4235</v>
      </c>
      <c r="AB1121" s="11">
        <f t="shared" si="242"/>
        <v>4235</v>
      </c>
      <c r="AC1121" s="6">
        <f t="shared" si="243"/>
        <v>4880</v>
      </c>
      <c r="AD1121" s="9" t="s">
        <v>273</v>
      </c>
      <c r="AE1121" s="3" t="str">
        <f>IF(ISERROR(VLOOKUP($AD1121,技まとめ!$A$1:$F$380,6,FALSE)),"－",VLOOKUP($AD1121,技まとめ!$A$1:$F$380,6,FALSE))</f>
        <v>BL</v>
      </c>
      <c r="AF1121" s="3">
        <f>IF(ISERROR(VLOOKUP($AD1121,技まとめ!$A$1:$F$380,3,FALSE)),"－",VLOOKUP($AD1121,技まとめ!$A$1:$F$380,3,FALSE))</f>
        <v>17</v>
      </c>
      <c r="AG1121" s="3">
        <f>IF(ISERROR(VLOOKUP($AD1121,技まとめ!$A$1:$F$380,5,FALSE)),"－",VLOOKUP($AD1121,技まとめ!$A$1:$F$380,5,FALSE))</f>
        <v>20</v>
      </c>
      <c r="AH1121" s="3" t="str">
        <f>IF($E1121=IF(ISERROR(VLOOKUP($AD1121,技まとめ!$A$1:$F$380,4,FALSE)),"－",VLOOKUP($AD1121,技まとめ!$A$1:$F$380,4,FALSE)),"一致","")</f>
        <v/>
      </c>
      <c r="AI1121" s="9" t="s">
        <v>413</v>
      </c>
      <c r="AJ1121" s="3" t="str">
        <f>IF(ISERROR(VLOOKUP($AI1121,技まとめ!$A$1:$F$380,6,FALSE)),"－",VLOOKUP($AI1121,技まとめ!$A$1:$F$380,6,FALSE))</f>
        <v>BB</v>
      </c>
      <c r="AK1121" s="3">
        <f>IF(ISERROR(VLOOKUP($AI1121,技まとめ!$A$1:$F$380,3,FALSE)),"－",VLOOKUP($AI1121,技まとめ!$A$1:$F$380,3,FALSE))</f>
        <v>31</v>
      </c>
      <c r="AL1121" s="3">
        <f>IF(ISERROR(VLOOKUP($AI1121,技まとめ!$A$1:$F$380,5,FALSE)),"－",VLOOKUP($AI1121,技まとめ!$A$1:$F$380,5,FALSE))</f>
        <v>28</v>
      </c>
      <c r="AM1121" s="3" t="str">
        <f>IF($E1121=IF(ISERROR(VLOOKUP($AI1121,技まとめ!$A$1:$F$380,4,FALSE)),"－",VLOOKUP($AI1121,技まとめ!$A$1:$F$380,4,FALSE)),"一致","")</f>
        <v>一致</v>
      </c>
      <c r="AN1121" s="9" t="s">
        <v>668</v>
      </c>
      <c r="AO1121" s="3" t="str">
        <f>IF(ISERROR(VLOOKUP($AN1121,技まとめ!$A$1:$F$380,6,FALSE)),"－",VLOOKUP($AN1121,技まとめ!$A$1:$F$380,6,FALSE))</f>
        <v>BL</v>
      </c>
      <c r="AP1121" s="3">
        <f>IF(ISERROR(VLOOKUP($AN1121,技まとめ!$A$1:$F$380,3,FALSE)),"－",VLOOKUP($AN1121,技まとめ!$A$1:$F$380,3,FALSE))</f>
        <v>46</v>
      </c>
      <c r="AQ1121" s="3">
        <f>IF(ISERROR(VLOOKUP($AN1121,技まとめ!$A$1:$F$380,5,FALSE)),"－",VLOOKUP($AN1121,技まとめ!$A$1:$F$380,5,FALSE))</f>
        <v>33</v>
      </c>
      <c r="AR1121" s="3" t="str">
        <f>IF($E1121=IF(ISERROR(VLOOKUP($AN1121,技まとめ!$A$1:$F$380,4,FALSE)),"－",VLOOKUP($AN1121,技まとめ!$A$1:$F$380,4,FALSE)),"一致","")</f>
        <v>一致</v>
      </c>
      <c r="AS1121" s="9" t="s">
        <v>90</v>
      </c>
      <c r="AT1121" s="3" t="str">
        <f>IF(ISERROR(VLOOKUP($AS1121,技まとめ!$A$1:$F$380,6,FALSE)),"－",VLOOKUP($AS1121,技まとめ!$A$1:$F$380,6,FALSE))</f>
        <v>DR</v>
      </c>
      <c r="AU1121" s="3">
        <f>IF(ISERROR(VLOOKUP($AS1121,技まとめ!$A$1:$F$380,3,FALSE)),"－",VLOOKUP($AS1121,技まとめ!$A$1:$F$380,3,FALSE))</f>
        <v>46</v>
      </c>
      <c r="AV1121" s="3">
        <f>IF(ISERROR(VLOOKUP($AS1121,技まとめ!$A$1:$F$380,5,FALSE)),"－",VLOOKUP($AS1121,技まとめ!$A$1:$F$380,5,FALSE))</f>
        <v>33</v>
      </c>
      <c r="AW1121" s="3" t="str">
        <f>IF($E1121=IF(ISERROR(VLOOKUP($AS1121,技まとめ!$A$1:$F$380,4,FALSE)),"－",VLOOKUP($AS1121,技まとめ!$A$1:$F$380,4,FALSE)),"一致","")</f>
        <v/>
      </c>
      <c r="AX1121" s="12" t="str">
        <f t="shared" si="244"/>
        <v>しこふみスーパーしこふみじばしりかえんモグラフェイント</v>
      </c>
      <c r="AY1121" s="12" t="str">
        <f t="shared" si="245"/>
        <v>しこふみスーパーしこふみじばしりかえんモグラフェイント</v>
      </c>
      <c r="AZ1121" s="12" t="str">
        <f t="shared" si="246"/>
        <v>しこふみスーパーしこふみじばしりかえんモグラフェイント</v>
      </c>
      <c r="BA1121" s="12" t="str">
        <f t="shared" si="247"/>
        <v>しこふみスーパーしこふみじばしりかえんモグラフェイント</v>
      </c>
      <c r="BB1121" s="11" t="str">
        <f t="shared" si="248"/>
        <v>BLBBBLDR</v>
      </c>
      <c r="BC1121" s="11" t="str">
        <f t="shared" si="249"/>
        <v>BLBBBLDR</v>
      </c>
      <c r="BD1121" s="11" t="str">
        <f t="shared" si="250"/>
        <v>BLBBBLDR</v>
      </c>
      <c r="BE1121" s="11" t="str">
        <f t="shared" si="251"/>
        <v>BLBBBLDR</v>
      </c>
    </row>
    <row r="1122" spans="1:57" ht="11.25" hidden="1" customHeight="1">
      <c r="A1122" s="6">
        <v>1121</v>
      </c>
      <c r="B1122" s="7" t="s">
        <v>2638</v>
      </c>
      <c r="C1122" s="8" t="s">
        <v>2639</v>
      </c>
      <c r="D1122" s="7" t="s">
        <v>72</v>
      </c>
      <c r="E1122" s="7" t="s">
        <v>95</v>
      </c>
      <c r="F1122" s="7" t="s">
        <v>109</v>
      </c>
      <c r="G1122" s="9">
        <v>113</v>
      </c>
      <c r="H1122" s="9">
        <v>117</v>
      </c>
      <c r="I1122" s="9">
        <v>58</v>
      </c>
      <c r="J1122" s="9">
        <v>53</v>
      </c>
      <c r="K1122" s="9">
        <v>70</v>
      </c>
      <c r="L1122" s="9">
        <v>62</v>
      </c>
      <c r="M1122" s="9">
        <v>54</v>
      </c>
      <c r="N1122" s="9">
        <v>61</v>
      </c>
      <c r="O1122" s="9">
        <v>59</v>
      </c>
      <c r="P1122" s="1">
        <v>19</v>
      </c>
      <c r="Q1122" s="10">
        <v>108</v>
      </c>
      <c r="R1122" s="11">
        <v>21</v>
      </c>
      <c r="S1122" s="11">
        <v>1</v>
      </c>
      <c r="T1122" s="11">
        <v>112</v>
      </c>
      <c r="U1122" s="11">
        <v>104</v>
      </c>
      <c r="V1122" s="11">
        <v>1</v>
      </c>
      <c r="W1122" s="11">
        <v>109</v>
      </c>
      <c r="X1122" s="11">
        <f t="shared" si="238"/>
        <v>456</v>
      </c>
      <c r="Y1122" s="11">
        <f t="shared" si="239"/>
        <v>4870</v>
      </c>
      <c r="Z1122" s="11">
        <f t="shared" si="240"/>
        <v>1290</v>
      </c>
      <c r="AA1122" s="11">
        <f t="shared" si="241"/>
        <v>4475</v>
      </c>
      <c r="AB1122" s="11">
        <f t="shared" si="242"/>
        <v>4475</v>
      </c>
      <c r="AC1122" s="6">
        <f t="shared" si="243"/>
        <v>5130</v>
      </c>
      <c r="AD1122" s="9" t="s">
        <v>268</v>
      </c>
      <c r="AE1122" s="3" t="str">
        <f>IF(ISERROR(VLOOKUP($AD1122,技まとめ!$A$1:$F$380,6,FALSE)),"－",VLOOKUP($AD1122,技まとめ!$A$1:$F$380,6,FALSE))</f>
        <v>－</v>
      </c>
      <c r="AF1122" s="3">
        <f>IF(ISERROR(VLOOKUP($AD1122,技まとめ!$A$1:$F$380,3,FALSE)),"－",VLOOKUP($AD1122,技まとめ!$A$1:$F$380,3,FALSE))</f>
        <v>0</v>
      </c>
      <c r="AG1122" s="3">
        <f>IF(ISERROR(VLOOKUP($AD1122,技まとめ!$A$1:$F$380,5,FALSE)),"－",VLOOKUP($AD1122,技まとめ!$A$1:$F$380,5,FALSE))</f>
        <v>0</v>
      </c>
      <c r="AH1122" s="3" t="str">
        <f>IF($E1122=IF(ISERROR(VLOOKUP($AD1122,技まとめ!$A$1:$F$380,4,FALSE)),"－",VLOOKUP($AD1122,技まとめ!$A$1:$F$380,4,FALSE)),"一致","")</f>
        <v/>
      </c>
      <c r="AI1122" s="9" t="s">
        <v>248</v>
      </c>
      <c r="AJ1122" s="3" t="str">
        <f>IF(ISERROR(VLOOKUP($AI1122,技まとめ!$A$1:$F$380,6,FALSE)),"－",VLOOKUP($AI1122,技まとめ!$A$1:$F$380,6,FALSE))</f>
        <v>DR</v>
      </c>
      <c r="AK1122" s="3">
        <f>IF(ISERROR(VLOOKUP($AI1122,技まとめ!$A$1:$F$380,3,FALSE)),"－",VLOOKUP($AI1122,技まとめ!$A$1:$F$380,3,FALSE))</f>
        <v>53</v>
      </c>
      <c r="AL1122" s="3">
        <f>IF(ISERROR(VLOOKUP($AI1122,技まとめ!$A$1:$F$380,5,FALSE)),"－",VLOOKUP($AI1122,技まとめ!$A$1:$F$380,5,FALSE))</f>
        <v>35</v>
      </c>
      <c r="AM1122" s="3" t="str">
        <f>IF($E1122=IF(ISERROR(VLOOKUP($AI1122,技まとめ!$A$1:$F$380,4,FALSE)),"－",VLOOKUP($AI1122,技まとめ!$A$1:$F$380,4,FALSE)),"一致","")</f>
        <v>一致</v>
      </c>
      <c r="AN1122" s="9" t="s">
        <v>98</v>
      </c>
      <c r="AO1122" s="3" t="str">
        <f>IF(ISERROR(VLOOKUP($AN1122,技まとめ!$A$1:$F$380,6,FALSE)),"－",VLOOKUP($AN1122,技まとめ!$A$1:$F$380,6,FALSE))</f>
        <v>BL</v>
      </c>
      <c r="AP1122" s="3">
        <f>IF(ISERROR(VLOOKUP($AN1122,技まとめ!$A$1:$F$380,3,FALSE)),"－",VLOOKUP($AN1122,技まとめ!$A$1:$F$380,3,FALSE))</f>
        <v>58</v>
      </c>
      <c r="AQ1122" s="3">
        <f>IF(ISERROR(VLOOKUP($AN1122,技まとめ!$A$1:$F$380,5,FALSE)),"－",VLOOKUP($AN1122,技まとめ!$A$1:$F$380,5,FALSE))</f>
        <v>39</v>
      </c>
      <c r="AR1122" s="3" t="str">
        <f>IF($E1122=IF(ISERROR(VLOOKUP($AN1122,技まとめ!$A$1:$F$380,4,FALSE)),"－",VLOOKUP($AN1122,技まとめ!$A$1:$F$380,4,FALSE)),"一致","")</f>
        <v>一致</v>
      </c>
      <c r="AS1122" s="9" t="s">
        <v>336</v>
      </c>
      <c r="AT1122" s="3" t="str">
        <f>IF(ISERROR(VLOOKUP($AS1122,技まとめ!$A$1:$F$380,6,FALSE)),"－",VLOOKUP($AS1122,技まとめ!$A$1:$F$380,6,FALSE))</f>
        <v>SC</v>
      </c>
      <c r="AU1122" s="3">
        <f>IF(ISERROR(VLOOKUP($AS1122,技まとめ!$A$1:$F$380,3,FALSE)),"－",VLOOKUP($AS1122,技まとめ!$A$1:$F$380,3,FALSE))</f>
        <v>83</v>
      </c>
      <c r="AV1122" s="3">
        <f>IF(ISERROR(VLOOKUP($AS1122,技まとめ!$A$1:$F$380,5,FALSE)),"－",VLOOKUP($AS1122,技まとめ!$A$1:$F$380,5,FALSE))</f>
        <v>46</v>
      </c>
      <c r="AW1122" s="3" t="str">
        <f>IF($E1122=IF(ISERROR(VLOOKUP($AS1122,技まとめ!$A$1:$F$380,4,FALSE)),"－",VLOOKUP($AS1122,技まとめ!$A$1:$F$380,4,FALSE)),"一致","")</f>
        <v>一致</v>
      </c>
      <c r="AX1122" s="12" t="str">
        <f t="shared" si="244"/>
        <v>むぞくせいたつまきどくぎりかげぬいぶんしんシュート</v>
      </c>
      <c r="AY1122" s="12" t="str">
        <f t="shared" si="245"/>
        <v>むぞくせいたつまきどくぎりかげぬいぶんしんシュート</v>
      </c>
      <c r="AZ1122" s="12" t="str">
        <f t="shared" si="246"/>
        <v>むぞくせいたつまきどくぎりかげぬいぶんしんシュート</v>
      </c>
      <c r="BA1122" s="12" t="str">
        <f t="shared" si="247"/>
        <v>むぞくせいたつまきどくぎりかげぬいぶんしんシュート</v>
      </c>
      <c r="BB1122" s="11" t="str">
        <f t="shared" si="248"/>
        <v>－DRBLSC</v>
      </c>
      <c r="BC1122" s="11" t="str">
        <f t="shared" si="249"/>
        <v>－DRBLSC</v>
      </c>
      <c r="BD1122" s="11" t="str">
        <f t="shared" si="250"/>
        <v>－DRBLSC</v>
      </c>
      <c r="BE1122" s="11" t="str">
        <f t="shared" si="251"/>
        <v>－DRBLSC</v>
      </c>
    </row>
    <row r="1123" spans="1:57" ht="11.25" hidden="1" customHeight="1">
      <c r="A1123" s="6">
        <v>1122</v>
      </c>
      <c r="B1123" s="7" t="s">
        <v>2640</v>
      </c>
      <c r="C1123" s="8" t="s">
        <v>2641</v>
      </c>
      <c r="D1123" s="7" t="s">
        <v>72</v>
      </c>
      <c r="E1123" s="7" t="s">
        <v>81</v>
      </c>
      <c r="F1123" s="7" t="s">
        <v>109</v>
      </c>
      <c r="G1123" s="9">
        <v>102</v>
      </c>
      <c r="H1123" s="9">
        <v>119</v>
      </c>
      <c r="I1123" s="9">
        <v>54</v>
      </c>
      <c r="J1123" s="9">
        <v>57</v>
      </c>
      <c r="K1123" s="9">
        <v>62</v>
      </c>
      <c r="L1123" s="9">
        <v>52</v>
      </c>
      <c r="M1123" s="9">
        <v>53</v>
      </c>
      <c r="N1123" s="9">
        <v>57</v>
      </c>
      <c r="O1123" s="9">
        <v>56</v>
      </c>
      <c r="P1123" s="9">
        <v>24</v>
      </c>
      <c r="Q1123" s="10">
        <v>104</v>
      </c>
      <c r="R1123" s="11">
        <v>18</v>
      </c>
      <c r="S1123" s="11">
        <v>1</v>
      </c>
      <c r="T1123" s="11">
        <v>102</v>
      </c>
      <c r="U1123" s="11">
        <v>103</v>
      </c>
      <c r="V1123" s="11">
        <v>1</v>
      </c>
      <c r="W1123" s="11">
        <v>106</v>
      </c>
      <c r="X1123" s="11">
        <f t="shared" si="238"/>
        <v>435</v>
      </c>
      <c r="Y1123" s="11">
        <f t="shared" si="239"/>
        <v>4695</v>
      </c>
      <c r="Z1123" s="11">
        <f t="shared" si="240"/>
        <v>1170</v>
      </c>
      <c r="AA1123" s="11">
        <f t="shared" si="241"/>
        <v>4110</v>
      </c>
      <c r="AB1123" s="11">
        <f t="shared" si="242"/>
        <v>4110</v>
      </c>
      <c r="AC1123" s="6">
        <f t="shared" si="243"/>
        <v>4700</v>
      </c>
      <c r="AD1123" s="9" t="s">
        <v>173</v>
      </c>
      <c r="AE1123" s="3" t="str">
        <f>IF(ISERROR(VLOOKUP($AD1123,技まとめ!$A$1:$F$380,6,FALSE)),"－",VLOOKUP($AD1123,技まとめ!$A$1:$F$380,6,FALSE))</f>
        <v>DR</v>
      </c>
      <c r="AF1123" s="3">
        <f>IF(ISERROR(VLOOKUP($AD1123,技まとめ!$A$1:$F$380,3,FALSE)),"－",VLOOKUP($AD1123,技まとめ!$A$1:$F$380,3,FALSE))</f>
        <v>65</v>
      </c>
      <c r="AG1123" s="3">
        <f>IF(ISERROR(VLOOKUP($AD1123,技まとめ!$A$1:$F$380,5,FALSE)),"－",VLOOKUP($AD1123,技まとめ!$A$1:$F$380,5,FALSE))</f>
        <v>42</v>
      </c>
      <c r="AH1123" s="3" t="str">
        <f>IF($E1123=IF(ISERROR(VLOOKUP($AD1123,技まとめ!$A$1:$F$380,4,FALSE)),"－",VLOOKUP($AD1123,技まとめ!$A$1:$F$380,4,FALSE)),"一致","")</f>
        <v/>
      </c>
      <c r="AI1123" s="9" t="s">
        <v>123</v>
      </c>
      <c r="AJ1123" s="3" t="str">
        <f>IF(ISERROR(VLOOKUP($AI1123,技まとめ!$A$1:$F$380,6,FALSE)),"－",VLOOKUP($AI1123,技まとめ!$A$1:$F$380,6,FALSE))</f>
        <v>DR</v>
      </c>
      <c r="AK1123" s="3">
        <f>IF(ISERROR(VLOOKUP($AI1123,技まとめ!$A$1:$F$380,3,FALSE)),"－",VLOOKUP($AI1123,技まとめ!$A$1:$F$380,3,FALSE))</f>
        <v>36</v>
      </c>
      <c r="AL1123" s="3">
        <f>IF(ISERROR(VLOOKUP($AI1123,技まとめ!$A$1:$F$380,5,FALSE)),"－",VLOOKUP($AI1123,技まとめ!$A$1:$F$380,5,FALSE))</f>
        <v>27</v>
      </c>
      <c r="AM1123" s="3" t="str">
        <f>IF($E1123=IF(ISERROR(VLOOKUP($AI1123,技まとめ!$A$1:$F$380,4,FALSE)),"－",VLOOKUP($AI1123,技まとめ!$A$1:$F$380,4,FALSE)),"一致","")</f>
        <v/>
      </c>
      <c r="AN1123" s="9" t="s">
        <v>286</v>
      </c>
      <c r="AO1123" s="3" t="str">
        <f>IF(ISERROR(VLOOKUP($AN1123,技まとめ!$A$1:$F$380,6,FALSE)),"－",VLOOKUP($AN1123,技まとめ!$A$1:$F$380,6,FALSE))</f>
        <v>DR</v>
      </c>
      <c r="AP1123" s="3">
        <f>IF(ISERROR(VLOOKUP($AN1123,技まとめ!$A$1:$F$380,3,FALSE)),"－",VLOOKUP($AN1123,技まとめ!$A$1:$F$380,3,FALSE))</f>
        <v>80</v>
      </c>
      <c r="AQ1123" s="3">
        <f>IF(ISERROR(VLOOKUP($AN1123,技まとめ!$A$1:$F$380,5,FALSE)),"－",VLOOKUP($AN1123,技まとめ!$A$1:$F$380,5,FALSE))</f>
        <v>46</v>
      </c>
      <c r="AR1123" s="3" t="str">
        <f>IF($E1123=IF(ISERROR(VLOOKUP($AN1123,技まとめ!$A$1:$F$380,4,FALSE)),"－",VLOOKUP($AN1123,技まとめ!$A$1:$F$380,4,FALSE)),"一致","")</f>
        <v/>
      </c>
      <c r="AS1123" s="9" t="s">
        <v>644</v>
      </c>
      <c r="AT1123" s="3" t="str">
        <f>IF(ISERROR(VLOOKUP($AS1123,技まとめ!$A$1:$F$380,6,FALSE)),"－",VLOOKUP($AS1123,技まとめ!$A$1:$F$380,6,FALSE))</f>
        <v>－</v>
      </c>
      <c r="AU1123" s="3">
        <f>IF(ISERROR(VLOOKUP($AS1123,技まとめ!$A$1:$F$380,3,FALSE)),"－",VLOOKUP($AS1123,技まとめ!$A$1:$F$380,3,FALSE))</f>
        <v>0</v>
      </c>
      <c r="AV1123" s="3">
        <f>IF(ISERROR(VLOOKUP($AS1123,技まとめ!$A$1:$F$380,5,FALSE)),"－",VLOOKUP($AS1123,技まとめ!$A$1:$F$380,5,FALSE))</f>
        <v>0</v>
      </c>
      <c r="AW1123" s="3" t="str">
        <f>IF($E1123=IF(ISERROR(VLOOKUP($AS1123,技まとめ!$A$1:$F$380,4,FALSE)),"－",VLOOKUP($AS1123,技まとめ!$A$1:$F$380,4,FALSE)),"一致","")</f>
        <v/>
      </c>
      <c r="AX1123" s="12" t="str">
        <f t="shared" si="244"/>
        <v>ぶんしんフェイントごりむちゅうじごくぐるまがくしゅう</v>
      </c>
      <c r="AY1123" s="12" t="str">
        <f t="shared" si="245"/>
        <v>ぶんしんフェイントごりむちゅうじごくぐるまがくしゅう</v>
      </c>
      <c r="AZ1123" s="12" t="str">
        <f t="shared" si="246"/>
        <v>ぶんしんフェイントごりむちゅうじごくぐるまがくしゅう</v>
      </c>
      <c r="BA1123" s="12" t="str">
        <f t="shared" si="247"/>
        <v>ぶんしんフェイントごりむちゅうじごくぐるまがくしゅう</v>
      </c>
      <c r="BB1123" s="11" t="str">
        <f t="shared" si="248"/>
        <v>DRDRDR－</v>
      </c>
      <c r="BC1123" s="11" t="str">
        <f t="shared" si="249"/>
        <v>DRDRDR－</v>
      </c>
      <c r="BD1123" s="11" t="str">
        <f t="shared" si="250"/>
        <v>DRDRDR－</v>
      </c>
      <c r="BE1123" s="11" t="str">
        <f t="shared" si="251"/>
        <v>DRDRDR－</v>
      </c>
    </row>
    <row r="1124" spans="1:57" ht="11.25" hidden="1" customHeight="1">
      <c r="A1124" s="6">
        <v>1123</v>
      </c>
      <c r="B1124" s="7" t="s">
        <v>2642</v>
      </c>
      <c r="C1124" s="8" t="s">
        <v>2643</v>
      </c>
      <c r="D1124" s="7" t="s">
        <v>72</v>
      </c>
      <c r="E1124" s="7" t="s">
        <v>95</v>
      </c>
      <c r="F1124" s="7" t="s">
        <v>109</v>
      </c>
      <c r="G1124" s="9">
        <v>114</v>
      </c>
      <c r="H1124" s="9">
        <v>121</v>
      </c>
      <c r="I1124" s="9">
        <v>57</v>
      </c>
      <c r="J1124" s="9">
        <v>52</v>
      </c>
      <c r="K1124" s="9">
        <v>70</v>
      </c>
      <c r="L1124" s="9">
        <v>61</v>
      </c>
      <c r="M1124" s="9">
        <v>56</v>
      </c>
      <c r="N1124" s="9">
        <v>56</v>
      </c>
      <c r="O1124" s="9">
        <v>64</v>
      </c>
      <c r="P1124" s="9">
        <v>12</v>
      </c>
      <c r="Q1124" s="10">
        <v>107</v>
      </c>
      <c r="R1124" s="11">
        <v>8</v>
      </c>
      <c r="S1124" s="11">
        <v>1</v>
      </c>
      <c r="T1124" s="11">
        <v>111</v>
      </c>
      <c r="U1124" s="11">
        <v>106</v>
      </c>
      <c r="V1124" s="11">
        <v>1</v>
      </c>
      <c r="W1124" s="11">
        <v>114</v>
      </c>
      <c r="X1124" s="11">
        <f t="shared" si="238"/>
        <v>448</v>
      </c>
      <c r="Y1124" s="11">
        <f t="shared" si="239"/>
        <v>4855</v>
      </c>
      <c r="Z1124" s="11">
        <f t="shared" si="240"/>
        <v>860</v>
      </c>
      <c r="AA1124" s="11">
        <f t="shared" si="241"/>
        <v>4465</v>
      </c>
      <c r="AB1124" s="11">
        <f t="shared" si="242"/>
        <v>4465</v>
      </c>
      <c r="AC1124" s="6">
        <f t="shared" si="243"/>
        <v>5050</v>
      </c>
      <c r="AD1124" s="9" t="s">
        <v>217</v>
      </c>
      <c r="AE1124" s="3" t="str">
        <f>IF(ISERROR(VLOOKUP($AD1124,技まとめ!$A$1:$F$380,6,FALSE)),"－",VLOOKUP($AD1124,技まとめ!$A$1:$F$380,6,FALSE))</f>
        <v>NS</v>
      </c>
      <c r="AF1124" s="3">
        <f>IF(ISERROR(VLOOKUP($AD1124,技まとめ!$A$1:$F$380,3,FALSE)),"－",VLOOKUP($AD1124,技まとめ!$A$1:$F$380,3,FALSE))</f>
        <v>51</v>
      </c>
      <c r="AG1124" s="3">
        <f>IF(ISERROR(VLOOKUP($AD1124,技まとめ!$A$1:$F$380,5,FALSE)),"－",VLOOKUP($AD1124,技まとめ!$A$1:$F$380,5,FALSE))</f>
        <v>31</v>
      </c>
      <c r="AH1124" s="3" t="str">
        <f>IF($E1124=IF(ISERROR(VLOOKUP($AD1124,技まとめ!$A$1:$F$380,4,FALSE)),"－",VLOOKUP($AD1124,技まとめ!$A$1:$F$380,4,FALSE)),"一致","")</f>
        <v>一致</v>
      </c>
      <c r="AI1124" s="9" t="s">
        <v>336</v>
      </c>
      <c r="AJ1124" s="3" t="str">
        <f>IF(ISERROR(VLOOKUP($AI1124,技まとめ!$A$1:$F$380,6,FALSE)),"－",VLOOKUP($AI1124,技まとめ!$A$1:$F$380,6,FALSE))</f>
        <v>SC</v>
      </c>
      <c r="AK1124" s="3">
        <f>IF(ISERROR(VLOOKUP($AI1124,技まとめ!$A$1:$F$380,3,FALSE)),"－",VLOOKUP($AI1124,技まとめ!$A$1:$F$380,3,FALSE))</f>
        <v>83</v>
      </c>
      <c r="AL1124" s="3">
        <f>IF(ISERROR(VLOOKUP($AI1124,技まとめ!$A$1:$F$380,5,FALSE)),"－",VLOOKUP($AI1124,技まとめ!$A$1:$F$380,5,FALSE))</f>
        <v>46</v>
      </c>
      <c r="AM1124" s="3" t="str">
        <f>IF($E1124=IF(ISERROR(VLOOKUP($AI1124,技まとめ!$A$1:$F$380,4,FALSE)),"－",VLOOKUP($AI1124,技まとめ!$A$1:$F$380,4,FALSE)),"一致","")</f>
        <v>一致</v>
      </c>
      <c r="AN1124" s="9" t="s">
        <v>235</v>
      </c>
      <c r="AO1124" s="3" t="str">
        <f>IF(ISERROR(VLOOKUP($AN1124,技まとめ!$A$1:$F$380,6,FALSE)),"－",VLOOKUP($AN1124,技まとめ!$A$1:$F$380,6,FALSE))</f>
        <v>BL</v>
      </c>
      <c r="AP1124" s="3">
        <f>IF(ISERROR(VLOOKUP($AN1124,技まとめ!$A$1:$F$380,3,FALSE)),"－",VLOOKUP($AN1124,技まとめ!$A$1:$F$380,3,FALSE))</f>
        <v>18</v>
      </c>
      <c r="AQ1124" s="3">
        <f>IF(ISERROR(VLOOKUP($AN1124,技まとめ!$A$1:$F$380,5,FALSE)),"－",VLOOKUP($AN1124,技まとめ!$A$1:$F$380,5,FALSE))</f>
        <v>21</v>
      </c>
      <c r="AR1124" s="3" t="str">
        <f>IF($E1124=IF(ISERROR(VLOOKUP($AN1124,技まとめ!$A$1:$F$380,4,FALSE)),"－",VLOOKUP($AN1124,技まとめ!$A$1:$F$380,4,FALSE)),"一致","")</f>
        <v>一致</v>
      </c>
      <c r="AS1124" s="9" t="s">
        <v>255</v>
      </c>
      <c r="AT1124" s="3" t="str">
        <f>IF(ISERROR(VLOOKUP($AS1124,技まとめ!$A$1:$F$380,6,FALSE)),"－",VLOOKUP($AS1124,技まとめ!$A$1:$F$380,6,FALSE))</f>
        <v>DR</v>
      </c>
      <c r="AU1124" s="3">
        <f>IF(ISERROR(VLOOKUP($AS1124,技まとめ!$A$1:$F$380,3,FALSE)),"－",VLOOKUP($AS1124,技まとめ!$A$1:$F$380,3,FALSE))</f>
        <v>52</v>
      </c>
      <c r="AV1124" s="3">
        <f>IF(ISERROR(VLOOKUP($AS1124,技まとめ!$A$1:$F$380,5,FALSE)),"－",VLOOKUP($AS1124,技まとめ!$A$1:$F$380,5,FALSE))</f>
        <v>36</v>
      </c>
      <c r="AW1124" s="3" t="str">
        <f>IF($E1124=IF(ISERROR(VLOOKUP($AS1124,技まとめ!$A$1:$F$380,4,FALSE)),"－",VLOOKUP($AS1124,技まとめ!$A$1:$F$380,4,FALSE)),"一致","")</f>
        <v/>
      </c>
      <c r="AX1124" s="12" t="str">
        <f t="shared" si="244"/>
        <v>クンフーヘッドぶんしんシュートドッペルゲンガーカマイタチ</v>
      </c>
      <c r="AY1124" s="12" t="str">
        <f t="shared" si="245"/>
        <v>クンフーヘッドぶんしんシュートドッペルゲンガーカマイタチ</v>
      </c>
      <c r="AZ1124" s="12" t="str">
        <f t="shared" si="246"/>
        <v>クンフーヘッドぶんしんシュートドッペルゲンガーカマイタチ</v>
      </c>
      <c r="BA1124" s="12" t="str">
        <f t="shared" si="247"/>
        <v>クンフーヘッドぶんしんシュートドッペルゲンガーカマイタチ</v>
      </c>
      <c r="BB1124" s="11" t="str">
        <f t="shared" si="248"/>
        <v>NSSCBLDR</v>
      </c>
      <c r="BC1124" s="11" t="str">
        <f t="shared" si="249"/>
        <v>NSSCBLDR</v>
      </c>
      <c r="BD1124" s="11" t="str">
        <f t="shared" si="250"/>
        <v>NSSCBLDR</v>
      </c>
      <c r="BE1124" s="11" t="str">
        <f t="shared" si="251"/>
        <v>NSSCBLDR</v>
      </c>
    </row>
    <row r="1125" spans="1:57" ht="11.25" customHeight="1">
      <c r="A1125" s="6">
        <v>1124</v>
      </c>
      <c r="B1125" s="7" t="s">
        <v>2644</v>
      </c>
      <c r="C1125" s="8" t="s">
        <v>2645</v>
      </c>
      <c r="D1125" s="7" t="s">
        <v>72</v>
      </c>
      <c r="E1125" s="7" t="s">
        <v>102</v>
      </c>
      <c r="F1125" s="7" t="s">
        <v>128</v>
      </c>
      <c r="G1125" s="9">
        <v>126</v>
      </c>
      <c r="H1125" s="9">
        <v>116</v>
      </c>
      <c r="I1125" s="9">
        <v>59</v>
      </c>
      <c r="J1125" s="9">
        <v>56</v>
      </c>
      <c r="K1125" s="9">
        <v>68</v>
      </c>
      <c r="L1125" s="9">
        <v>60</v>
      </c>
      <c r="M1125" s="9">
        <v>62</v>
      </c>
      <c r="N1125" s="9">
        <v>64</v>
      </c>
      <c r="O1125" s="9">
        <v>71</v>
      </c>
      <c r="P1125" s="9">
        <v>8</v>
      </c>
      <c r="Q1125" s="10">
        <v>109</v>
      </c>
      <c r="R1125" s="11">
        <v>14</v>
      </c>
      <c r="S1125" s="11">
        <v>1</v>
      </c>
      <c r="T1125" s="11">
        <v>110</v>
      </c>
      <c r="U1125" s="11">
        <v>112</v>
      </c>
      <c r="V1125" s="11">
        <v>1</v>
      </c>
      <c r="W1125" s="11">
        <v>121</v>
      </c>
      <c r="X1125" s="11">
        <f t="shared" si="238"/>
        <v>468</v>
      </c>
      <c r="Y1125" s="11">
        <f t="shared" si="239"/>
        <v>4970</v>
      </c>
      <c r="Z1125" s="11">
        <f t="shared" si="240"/>
        <v>1105</v>
      </c>
      <c r="AA1125" s="11">
        <f t="shared" si="241"/>
        <v>4465</v>
      </c>
      <c r="AB1125" s="11">
        <f t="shared" si="242"/>
        <v>4465</v>
      </c>
      <c r="AC1125" s="6">
        <f t="shared" si="243"/>
        <v>5075</v>
      </c>
      <c r="AD1125" s="9" t="s">
        <v>5007</v>
      </c>
      <c r="AE1125" s="3" t="str">
        <f>IF(ISERROR(VLOOKUP($AD1125,技まとめ!$A$1:$F$380,6,FALSE)),"－",VLOOKUP($AD1125,技まとめ!$A$1:$F$380,6,FALSE))</f>
        <v>－</v>
      </c>
      <c r="AF1125" s="3">
        <f>IF(ISERROR(VLOOKUP($AD1125,技まとめ!$A$1:$F$380,3,FALSE)),"－",VLOOKUP($AD1125,技まとめ!$A$1:$F$380,3,FALSE))</f>
        <v>0</v>
      </c>
      <c r="AG1125" s="3">
        <f>IF(ISERROR(VLOOKUP($AD1125,技まとめ!$A$1:$F$380,5,FALSE)),"－",VLOOKUP($AD1125,技まとめ!$A$1:$F$380,5,FALSE))</f>
        <v>0</v>
      </c>
      <c r="AH1125" s="3" t="str">
        <f>IF($E1125=IF(ISERROR(VLOOKUP($AD1125,技まとめ!$A$1:$F$380,4,FALSE)),"－",VLOOKUP($AD1125,技まとめ!$A$1:$F$380,4,FALSE)),"一致","")</f>
        <v/>
      </c>
      <c r="AI1125" s="9" t="s">
        <v>118</v>
      </c>
      <c r="AJ1125" s="3" t="str">
        <f>IF(ISERROR(VLOOKUP($AI1125,技まとめ!$A$1:$F$380,6,FALSE)),"－",VLOOKUP($AI1125,技まとめ!$A$1:$F$380,6,FALSE))</f>
        <v>BS</v>
      </c>
      <c r="AK1125" s="3">
        <f>IF(ISERROR(VLOOKUP($AI1125,技まとめ!$A$1:$F$380,3,FALSE)),"－",VLOOKUP($AI1125,技まとめ!$A$1:$F$380,3,FALSE))</f>
        <v>64</v>
      </c>
      <c r="AL1125" s="3">
        <f>IF(ISERROR(VLOOKUP($AI1125,技まとめ!$A$1:$F$380,5,FALSE)),"－",VLOOKUP($AI1125,技まとめ!$A$1:$F$380,5,FALSE))</f>
        <v>37</v>
      </c>
      <c r="AM1125" s="3" t="str">
        <f>IF($E1125=IF(ISERROR(VLOOKUP($AI1125,技まとめ!$A$1:$F$380,4,FALSE)),"－",VLOOKUP($AI1125,技まとめ!$A$1:$F$380,4,FALSE)),"一致","")</f>
        <v/>
      </c>
      <c r="AN1125" s="9" t="s">
        <v>215</v>
      </c>
      <c r="AO1125" s="3" t="str">
        <f>IF(ISERROR(VLOOKUP($AN1125,技まとめ!$A$1:$F$380,6,FALSE)),"－",VLOOKUP($AN1125,技まとめ!$A$1:$F$380,6,FALSE))</f>
        <v>DR</v>
      </c>
      <c r="AP1125" s="3">
        <f>IF(ISERROR(VLOOKUP($AN1125,技まとめ!$A$1:$F$380,3,FALSE)),"－",VLOOKUP($AN1125,技まとめ!$A$1:$F$380,3,FALSE))</f>
        <v>15</v>
      </c>
      <c r="AQ1125" s="3">
        <f>IF(ISERROR(VLOOKUP($AN1125,技まとめ!$A$1:$F$380,5,FALSE)),"－",VLOOKUP($AN1125,技まとめ!$A$1:$F$380,5,FALSE))</f>
        <v>20</v>
      </c>
      <c r="AR1125" s="3" t="str">
        <f>IF($E1125=IF(ISERROR(VLOOKUP($AN1125,技まとめ!$A$1:$F$380,4,FALSE)),"－",VLOOKUP($AN1125,技まとめ!$A$1:$F$380,4,FALSE)),"一致","")</f>
        <v/>
      </c>
      <c r="AS1125" s="9" t="s">
        <v>136</v>
      </c>
      <c r="AT1125" s="3" t="str">
        <f>IF(ISERROR(VLOOKUP($AS1125,技まとめ!$A$1:$F$380,6,FALSE)),"－",VLOOKUP($AS1125,技まとめ!$A$1:$F$380,6,FALSE))</f>
        <v>NS</v>
      </c>
      <c r="AU1125" s="3">
        <f>IF(ISERROR(VLOOKUP($AS1125,技まとめ!$A$1:$F$380,3,FALSE)),"－",VLOOKUP($AS1125,技まとめ!$A$1:$F$380,3,FALSE))</f>
        <v>89</v>
      </c>
      <c r="AV1125" s="3">
        <f>IF(ISERROR(VLOOKUP($AS1125,技まとめ!$A$1:$F$380,5,FALSE)),"－",VLOOKUP($AS1125,技まとめ!$A$1:$F$380,5,FALSE))</f>
        <v>46</v>
      </c>
      <c r="AW1125" s="3" t="str">
        <f>IF($E1125=IF(ISERROR(VLOOKUP($AS1125,技まとめ!$A$1:$F$380,4,FALSE)),"－",VLOOKUP($AS1125,技まとめ!$A$1:$F$380,4,FALSE)),"一致","")</f>
        <v>一致</v>
      </c>
      <c r="AX1125" s="12" t="str">
        <f t="shared" si="244"/>
        <v>ちょうわざ！クンフーアタックたつまきせんぷうばくねつストーム</v>
      </c>
      <c r="AY1125" s="12" t="str">
        <f t="shared" si="245"/>
        <v>ちょうわざ！クンフーアタックたつまきせんぷうばくねつストーム</v>
      </c>
      <c r="AZ1125" s="12" t="str">
        <f t="shared" si="246"/>
        <v>ちょうわざ！クンフーアタックたつまきせんぷうばくねつストーム</v>
      </c>
      <c r="BA1125" s="12" t="str">
        <f t="shared" si="247"/>
        <v>ちょうわざ！クンフーアタックたつまきせんぷうばくねつストーム</v>
      </c>
      <c r="BB1125" s="11" t="str">
        <f t="shared" si="248"/>
        <v>－BSDRNS</v>
      </c>
      <c r="BC1125" s="11" t="str">
        <f t="shared" si="249"/>
        <v>－BSDRNS</v>
      </c>
      <c r="BD1125" s="11" t="str">
        <f t="shared" si="250"/>
        <v>－BSDRNS</v>
      </c>
      <c r="BE1125" s="11" t="str">
        <f t="shared" si="251"/>
        <v>－BSDRNS</v>
      </c>
    </row>
    <row r="1126" spans="1:57" ht="11.25" hidden="1" customHeight="1">
      <c r="A1126" s="6">
        <v>1125</v>
      </c>
      <c r="B1126" s="7" t="s">
        <v>2646</v>
      </c>
      <c r="C1126" s="8" t="s">
        <v>2647</v>
      </c>
      <c r="D1126" s="7" t="s">
        <v>72</v>
      </c>
      <c r="E1126" s="7" t="s">
        <v>95</v>
      </c>
      <c r="F1126" s="7" t="s">
        <v>128</v>
      </c>
      <c r="G1126" s="9">
        <v>119</v>
      </c>
      <c r="H1126" s="9">
        <v>120</v>
      </c>
      <c r="I1126" s="9">
        <v>60</v>
      </c>
      <c r="J1126" s="9">
        <v>56</v>
      </c>
      <c r="K1126" s="9">
        <v>57</v>
      </c>
      <c r="L1126" s="9">
        <v>53</v>
      </c>
      <c r="M1126" s="9">
        <v>68</v>
      </c>
      <c r="N1126" s="9">
        <v>58</v>
      </c>
      <c r="O1126" s="9">
        <v>55</v>
      </c>
      <c r="P1126" s="9">
        <v>10</v>
      </c>
      <c r="Q1126" s="10">
        <v>110</v>
      </c>
      <c r="R1126" s="11">
        <v>1</v>
      </c>
      <c r="S1126" s="11">
        <v>1</v>
      </c>
      <c r="T1126" s="11">
        <v>103</v>
      </c>
      <c r="U1126" s="11">
        <v>118</v>
      </c>
      <c r="V1126" s="11">
        <v>1</v>
      </c>
      <c r="W1126" s="11">
        <v>103</v>
      </c>
      <c r="X1126" s="11">
        <f t="shared" si="238"/>
        <v>437</v>
      </c>
      <c r="Y1126" s="11">
        <f t="shared" si="239"/>
        <v>4920</v>
      </c>
      <c r="Z1126" s="11">
        <f t="shared" si="240"/>
        <v>560</v>
      </c>
      <c r="AA1126" s="11">
        <f t="shared" si="241"/>
        <v>4130</v>
      </c>
      <c r="AB1126" s="11">
        <f t="shared" si="242"/>
        <v>4130</v>
      </c>
      <c r="AC1126" s="6">
        <f t="shared" si="243"/>
        <v>4640</v>
      </c>
      <c r="AD1126" s="9" t="s">
        <v>710</v>
      </c>
      <c r="AE1126" s="3" t="str">
        <f>IF(ISERROR(VLOOKUP($AD1126,技まとめ!$A$1:$F$380,6,FALSE)),"－",VLOOKUP($AD1126,技まとめ!$A$1:$F$380,6,FALSE))</f>
        <v>DR</v>
      </c>
      <c r="AF1126" s="3">
        <f>IF(ISERROR(VLOOKUP($AD1126,技まとめ!$A$1:$F$380,3,FALSE)),"－",VLOOKUP($AD1126,技まとめ!$A$1:$F$380,3,FALSE))</f>
        <v>15</v>
      </c>
      <c r="AG1126" s="3">
        <f>IF(ISERROR(VLOOKUP($AD1126,技まとめ!$A$1:$F$380,5,FALSE)),"－",VLOOKUP($AD1126,技まとめ!$A$1:$F$380,5,FALSE))</f>
        <v>20</v>
      </c>
      <c r="AH1126" s="3" t="str">
        <f>IF($E1126=IF(ISERROR(VLOOKUP($AD1126,技まとめ!$A$1:$F$380,4,FALSE)),"－",VLOOKUP($AD1126,技まとめ!$A$1:$F$380,4,FALSE)),"一致","")</f>
        <v/>
      </c>
      <c r="AI1126" s="9" t="s">
        <v>141</v>
      </c>
      <c r="AJ1126" s="3" t="str">
        <f>IF(ISERROR(VLOOKUP($AI1126,技まとめ!$A$1:$F$380,6,FALSE)),"－",VLOOKUP($AI1126,技まとめ!$A$1:$F$380,6,FALSE))</f>
        <v>SC</v>
      </c>
      <c r="AK1126" s="3">
        <f>IF(ISERROR(VLOOKUP($AI1126,技まとめ!$A$1:$F$380,3,FALSE)),"－",VLOOKUP($AI1126,技まとめ!$A$1:$F$380,3,FALSE))</f>
        <v>42</v>
      </c>
      <c r="AL1126" s="3">
        <f>IF(ISERROR(VLOOKUP($AI1126,技まとめ!$A$1:$F$380,5,FALSE)),"－",VLOOKUP($AI1126,技まとめ!$A$1:$F$380,5,FALSE))</f>
        <v>28</v>
      </c>
      <c r="AM1126" s="3" t="str">
        <f>IF($E1126=IF(ISERROR(VLOOKUP($AI1126,技まとめ!$A$1:$F$380,4,FALSE)),"－",VLOOKUP($AI1126,技まとめ!$A$1:$F$380,4,FALSE)),"一致","")</f>
        <v>一致</v>
      </c>
      <c r="AN1126" s="9" t="s">
        <v>721</v>
      </c>
      <c r="AO1126" s="3" t="str">
        <f>IF(ISERROR(VLOOKUP($AN1126,技まとめ!$A$1:$F$380,6,FALSE)),"－",VLOOKUP($AN1126,技まとめ!$A$1:$F$380,6,FALSE))</f>
        <v>BS</v>
      </c>
      <c r="AP1126" s="3">
        <f>IF(ISERROR(VLOOKUP($AN1126,技まとめ!$A$1:$F$380,3,FALSE)),"－",VLOOKUP($AN1126,技まとめ!$A$1:$F$380,3,FALSE))</f>
        <v>48</v>
      </c>
      <c r="AQ1126" s="3">
        <f>IF(ISERROR(VLOOKUP($AN1126,技まとめ!$A$1:$F$380,5,FALSE)),"－",VLOOKUP($AN1126,技まとめ!$A$1:$F$380,5,FALSE))</f>
        <v>28</v>
      </c>
      <c r="AR1126" s="3" t="str">
        <f>IF($E1126=IF(ISERROR(VLOOKUP($AN1126,技まとめ!$A$1:$F$380,4,FALSE)),"－",VLOOKUP($AN1126,技まとめ!$A$1:$F$380,4,FALSE)),"一致","")</f>
        <v/>
      </c>
      <c r="AS1126" s="9" t="s">
        <v>119</v>
      </c>
      <c r="AT1126" s="3" t="str">
        <f>IF(ISERROR(VLOOKUP($AS1126,技まとめ!$A$1:$F$380,6,FALSE)),"－",VLOOKUP($AS1126,技まとめ!$A$1:$F$380,6,FALSE))</f>
        <v>NS</v>
      </c>
      <c r="AU1126" s="3">
        <f>IF(ISERROR(VLOOKUP($AS1126,技まとめ!$A$1:$F$380,3,FALSE)),"－",VLOOKUP($AS1126,技まとめ!$A$1:$F$380,3,FALSE))</f>
        <v>85</v>
      </c>
      <c r="AV1126" s="3">
        <f>IF(ISERROR(VLOOKUP($AS1126,技まとめ!$A$1:$F$380,5,FALSE)),"－",VLOOKUP($AS1126,技まとめ!$A$1:$F$380,5,FALSE))</f>
        <v>46</v>
      </c>
      <c r="AW1126" s="3" t="str">
        <f>IF($E1126=IF(ISERROR(VLOOKUP($AS1126,技まとめ!$A$1:$F$380,4,FALSE)),"－",VLOOKUP($AS1126,技まとめ!$A$1:$F$380,4,FALSE)),"一致","")</f>
        <v/>
      </c>
      <c r="AX1126" s="12" t="str">
        <f t="shared" si="244"/>
        <v>ひとりワンツードラゴンクラッシュメガトンヘッドドラゴングランド</v>
      </c>
      <c r="AY1126" s="12" t="str">
        <f t="shared" si="245"/>
        <v>ひとりワンツードラゴンクラッシュメガトンヘッドドラゴングランド</v>
      </c>
      <c r="AZ1126" s="12" t="str">
        <f t="shared" si="246"/>
        <v>ひとりワンツードラゴンクラッシュメガトンヘッドドラゴングランド</v>
      </c>
      <c r="BA1126" s="12" t="str">
        <f t="shared" si="247"/>
        <v>ひとりワンツードラゴンクラッシュメガトンヘッドドラゴングランド</v>
      </c>
      <c r="BB1126" s="11" t="str">
        <f t="shared" si="248"/>
        <v>DRSCBSNS</v>
      </c>
      <c r="BC1126" s="11" t="str">
        <f t="shared" si="249"/>
        <v>DRSCBSNS</v>
      </c>
      <c r="BD1126" s="11" t="str">
        <f t="shared" si="250"/>
        <v>DRSCBSNS</v>
      </c>
      <c r="BE1126" s="11" t="str">
        <f t="shared" si="251"/>
        <v>DRSCBSNS</v>
      </c>
    </row>
    <row r="1127" spans="1:57" ht="11.25" hidden="1" customHeight="1">
      <c r="A1127" s="6">
        <v>1126</v>
      </c>
      <c r="B1127" s="7" t="s">
        <v>2648</v>
      </c>
      <c r="C1127" s="8" t="s">
        <v>2649</v>
      </c>
      <c r="D1127" s="7" t="s">
        <v>72</v>
      </c>
      <c r="E1127" s="7" t="s">
        <v>81</v>
      </c>
      <c r="F1127" s="7" t="s">
        <v>128</v>
      </c>
      <c r="G1127" s="9">
        <v>126</v>
      </c>
      <c r="H1127" s="9">
        <v>118</v>
      </c>
      <c r="I1127" s="9">
        <v>75</v>
      </c>
      <c r="J1127" s="9">
        <v>55</v>
      </c>
      <c r="K1127" s="9">
        <v>59</v>
      </c>
      <c r="L1127" s="9">
        <v>57</v>
      </c>
      <c r="M1127" s="9">
        <v>72</v>
      </c>
      <c r="N1127" s="9">
        <v>52</v>
      </c>
      <c r="O1127" s="9">
        <v>71</v>
      </c>
      <c r="P1127" s="9">
        <v>10</v>
      </c>
      <c r="Q1127" s="10">
        <v>125</v>
      </c>
      <c r="R1127" s="11">
        <v>1</v>
      </c>
      <c r="S1127" s="11">
        <v>1</v>
      </c>
      <c r="T1127" s="11">
        <v>107</v>
      </c>
      <c r="U1127" s="11">
        <v>122</v>
      </c>
      <c r="V1127" s="11">
        <v>1</v>
      </c>
      <c r="W1127" s="11">
        <v>114</v>
      </c>
      <c r="X1127" s="11">
        <f t="shared" si="238"/>
        <v>471</v>
      </c>
      <c r="Y1127" s="11">
        <f t="shared" si="239"/>
        <v>5575</v>
      </c>
      <c r="Z1127" s="11">
        <f t="shared" si="240"/>
        <v>615</v>
      </c>
      <c r="AA1127" s="11">
        <f t="shared" si="241"/>
        <v>4325</v>
      </c>
      <c r="AB1127" s="11">
        <f t="shared" si="242"/>
        <v>4325</v>
      </c>
      <c r="AC1127" s="6">
        <f t="shared" si="243"/>
        <v>4855</v>
      </c>
      <c r="AD1127" s="9" t="s">
        <v>5012</v>
      </c>
      <c r="AE1127" s="3" t="str">
        <f>IF(ISERROR(VLOOKUP($AD1127,技まとめ!$A$1:$F$380,6,FALSE)),"－",VLOOKUP($AD1127,技まとめ!$A$1:$F$380,6,FALSE))</f>
        <v>－</v>
      </c>
      <c r="AF1127" s="3">
        <f>IF(ISERROR(VLOOKUP($AD1127,技まとめ!$A$1:$F$380,3,FALSE)),"－",VLOOKUP($AD1127,技まとめ!$A$1:$F$380,3,FALSE))</f>
        <v>0</v>
      </c>
      <c r="AG1127" s="3">
        <f>IF(ISERROR(VLOOKUP($AD1127,技まとめ!$A$1:$F$380,5,FALSE)),"－",VLOOKUP($AD1127,技まとめ!$A$1:$F$380,5,FALSE))</f>
        <v>0</v>
      </c>
      <c r="AH1127" s="3" t="str">
        <f>IF($E1127=IF(ISERROR(VLOOKUP($AD1127,技まとめ!$A$1:$F$380,4,FALSE)),"－",VLOOKUP($AD1127,技まとめ!$A$1:$F$380,4,FALSE)),"一致","")</f>
        <v/>
      </c>
      <c r="AI1127" s="9" t="s">
        <v>730</v>
      </c>
      <c r="AJ1127" s="3" t="str">
        <f>IF(ISERROR(VLOOKUP($AI1127,技まとめ!$A$1:$F$380,6,FALSE)),"－",VLOOKUP($AI1127,技まとめ!$A$1:$F$380,6,FALSE))</f>
        <v>BS</v>
      </c>
      <c r="AK1127" s="3">
        <f>IF(ISERROR(VLOOKUP($AI1127,技まとめ!$A$1:$F$380,3,FALSE)),"－",VLOOKUP($AI1127,技まとめ!$A$1:$F$380,3,FALSE))</f>
        <v>83</v>
      </c>
      <c r="AL1127" s="3">
        <f>IF(ISERROR(VLOOKUP($AI1127,技まとめ!$A$1:$F$380,5,FALSE)),"－",VLOOKUP($AI1127,技まとめ!$A$1:$F$380,5,FALSE))</f>
        <v>46</v>
      </c>
      <c r="AM1127" s="3" t="str">
        <f>IF($E1127=IF(ISERROR(VLOOKUP($AI1127,技まとめ!$A$1:$F$380,4,FALSE)),"－",VLOOKUP($AI1127,技まとめ!$A$1:$F$380,4,FALSE)),"一致","")</f>
        <v/>
      </c>
      <c r="AN1127" s="9" t="s">
        <v>116</v>
      </c>
      <c r="AO1127" s="3" t="str">
        <f>IF(ISERROR(VLOOKUP($AN1127,技まとめ!$A$1:$F$380,6,FALSE)),"－",VLOOKUP($AN1127,技まとめ!$A$1:$F$380,6,FALSE))</f>
        <v>DR</v>
      </c>
      <c r="AP1127" s="3">
        <f>IF(ISERROR(VLOOKUP($AN1127,技まとめ!$A$1:$F$380,3,FALSE)),"－",VLOOKUP($AN1127,技まとめ!$A$1:$F$380,3,FALSE))</f>
        <v>63</v>
      </c>
      <c r="AQ1127" s="3">
        <f>IF(ISERROR(VLOOKUP($AN1127,技まとめ!$A$1:$F$380,5,FALSE)),"－",VLOOKUP($AN1127,技まとめ!$A$1:$F$380,5,FALSE))</f>
        <v>42</v>
      </c>
      <c r="AR1127" s="3" t="str">
        <f>IF($E1127=IF(ISERROR(VLOOKUP($AN1127,技まとめ!$A$1:$F$380,4,FALSE)),"－",VLOOKUP($AN1127,技まとめ!$A$1:$F$380,4,FALSE)),"一致","")</f>
        <v/>
      </c>
      <c r="AS1127" s="9" t="s">
        <v>773</v>
      </c>
      <c r="AT1127" s="3" t="str">
        <f>IF(ISERROR(VLOOKUP($AS1127,技まとめ!$A$1:$F$380,6,FALSE)),"－",VLOOKUP($AS1127,技まとめ!$A$1:$F$380,6,FALSE))</f>
        <v>BB</v>
      </c>
      <c r="AU1127" s="3">
        <f>IF(ISERROR(VLOOKUP($AS1127,技まとめ!$A$1:$F$380,3,FALSE)),"－",VLOOKUP($AS1127,技まとめ!$A$1:$F$380,3,FALSE))</f>
        <v>71</v>
      </c>
      <c r="AV1127" s="3">
        <f>IF(ISERROR(VLOOKUP($AS1127,技まとめ!$A$1:$F$380,5,FALSE)),"－",VLOOKUP($AS1127,技まとめ!$A$1:$F$380,5,FALSE))</f>
        <v>44</v>
      </c>
      <c r="AW1127" s="3" t="str">
        <f>IF($E1127=IF(ISERROR(VLOOKUP($AS1127,技まとめ!$A$1:$F$380,4,FALSE)),"－",VLOOKUP($AS1127,技まとめ!$A$1:$F$380,4,FALSE)),"一致","")</f>
        <v>一致</v>
      </c>
      <c r="AX1127" s="12" t="str">
        <f t="shared" si="244"/>
        <v>クリティカル！ドラゴンキャノンれっぷうダッシュせんぷうじん</v>
      </c>
      <c r="AY1127" s="12" t="str">
        <f t="shared" si="245"/>
        <v>クリティカル！ドラゴンキャノンれっぷうダッシュせんぷうじん</v>
      </c>
      <c r="AZ1127" s="12" t="str">
        <f t="shared" si="246"/>
        <v>クリティカル！ドラゴンキャノンれっぷうダッシュせんぷうじん</v>
      </c>
      <c r="BA1127" s="12" t="str">
        <f t="shared" si="247"/>
        <v>クリティカル！ドラゴンキャノンれっぷうダッシュせんぷうじん</v>
      </c>
      <c r="BB1127" s="11" t="str">
        <f t="shared" si="248"/>
        <v>－BSDRBB</v>
      </c>
      <c r="BC1127" s="11" t="str">
        <f t="shared" si="249"/>
        <v>－BSDRBB</v>
      </c>
      <c r="BD1127" s="11" t="str">
        <f t="shared" si="250"/>
        <v>－BSDRBB</v>
      </c>
      <c r="BE1127" s="11" t="str">
        <f t="shared" si="251"/>
        <v>－BSDRBB</v>
      </c>
    </row>
    <row r="1128" spans="1:57" ht="11.25" hidden="1" customHeight="1">
      <c r="A1128" s="6">
        <v>1127</v>
      </c>
      <c r="B1128" s="7" t="s">
        <v>2650</v>
      </c>
      <c r="C1128" s="8" t="s">
        <v>2651</v>
      </c>
      <c r="D1128" s="7" t="s">
        <v>72</v>
      </c>
      <c r="E1128" s="7" t="s">
        <v>95</v>
      </c>
      <c r="F1128" s="7" t="s">
        <v>82</v>
      </c>
      <c r="G1128" s="9">
        <v>126</v>
      </c>
      <c r="H1128" s="9">
        <v>114</v>
      </c>
      <c r="I1128" s="9">
        <v>44</v>
      </c>
      <c r="J1128" s="9">
        <v>58</v>
      </c>
      <c r="K1128" s="9">
        <v>57</v>
      </c>
      <c r="L1128" s="9">
        <v>63</v>
      </c>
      <c r="M1128" s="9">
        <v>65</v>
      </c>
      <c r="N1128" s="9">
        <v>72</v>
      </c>
      <c r="O1128" s="9">
        <v>50</v>
      </c>
      <c r="P1128" s="9">
        <v>31</v>
      </c>
      <c r="Q1128" s="10">
        <v>94</v>
      </c>
      <c r="R1128" s="11">
        <v>36</v>
      </c>
      <c r="S1128" s="11">
        <v>1</v>
      </c>
      <c r="T1128" s="11">
        <v>113</v>
      </c>
      <c r="U1128" s="11">
        <v>115</v>
      </c>
      <c r="V1128" s="11">
        <v>1</v>
      </c>
      <c r="W1128" s="11">
        <v>100</v>
      </c>
      <c r="X1128" s="11">
        <f t="shared" si="238"/>
        <v>460</v>
      </c>
      <c r="Y1128" s="11">
        <f t="shared" si="239"/>
        <v>4265</v>
      </c>
      <c r="Z1128" s="11">
        <f t="shared" si="240"/>
        <v>1770</v>
      </c>
      <c r="AA1128" s="11">
        <f t="shared" si="241"/>
        <v>4465</v>
      </c>
      <c r="AB1128" s="11">
        <f t="shared" si="242"/>
        <v>4465</v>
      </c>
      <c r="AC1128" s="6">
        <f t="shared" si="243"/>
        <v>5200</v>
      </c>
      <c r="AD1128" s="9" t="s">
        <v>773</v>
      </c>
      <c r="AE1128" s="3" t="str">
        <f>IF(ISERROR(VLOOKUP($AD1128,技まとめ!$A$1:$F$380,6,FALSE)),"－",VLOOKUP($AD1128,技まとめ!$A$1:$F$380,6,FALSE))</f>
        <v>BB</v>
      </c>
      <c r="AF1128" s="3">
        <f>IF(ISERROR(VLOOKUP($AD1128,技まとめ!$A$1:$F$380,3,FALSE)),"－",VLOOKUP($AD1128,技まとめ!$A$1:$F$380,3,FALSE))</f>
        <v>71</v>
      </c>
      <c r="AG1128" s="3">
        <f>IF(ISERROR(VLOOKUP($AD1128,技まとめ!$A$1:$F$380,5,FALSE)),"－",VLOOKUP($AD1128,技まとめ!$A$1:$F$380,5,FALSE))</f>
        <v>44</v>
      </c>
      <c r="AH1128" s="3" t="str">
        <f>IF($E1128=IF(ISERROR(VLOOKUP($AD1128,技まとめ!$A$1:$F$380,4,FALSE)),"－",VLOOKUP($AD1128,技まとめ!$A$1:$F$380,4,FALSE)),"一致","")</f>
        <v/>
      </c>
      <c r="AI1128" s="9" t="s">
        <v>97</v>
      </c>
      <c r="AJ1128" s="3" t="str">
        <f>IF(ISERROR(VLOOKUP($AI1128,技まとめ!$A$1:$F$380,6,FALSE)),"－",VLOOKUP($AI1128,技まとめ!$A$1:$F$380,6,FALSE))</f>
        <v>BL</v>
      </c>
      <c r="AK1128" s="3">
        <f>IF(ISERROR(VLOOKUP($AI1128,技まとめ!$A$1:$F$380,3,FALSE)),"－",VLOOKUP($AI1128,技まとめ!$A$1:$F$380,3,FALSE))</f>
        <v>38</v>
      </c>
      <c r="AL1128" s="3">
        <f>IF(ISERROR(VLOOKUP($AI1128,技まとめ!$A$1:$F$380,5,FALSE)),"－",VLOOKUP($AI1128,技まとめ!$A$1:$F$380,5,FALSE))</f>
        <v>16</v>
      </c>
      <c r="AM1128" s="3" t="str">
        <f>IF($E1128=IF(ISERROR(VLOOKUP($AI1128,技まとめ!$A$1:$F$380,4,FALSE)),"－",VLOOKUP($AI1128,技まとめ!$A$1:$F$380,4,FALSE)),"一致","")</f>
        <v/>
      </c>
      <c r="AN1128" s="9" t="s">
        <v>116</v>
      </c>
      <c r="AO1128" s="3" t="str">
        <f>IF(ISERROR(VLOOKUP($AN1128,技まとめ!$A$1:$F$380,6,FALSE)),"－",VLOOKUP($AN1128,技まとめ!$A$1:$F$380,6,FALSE))</f>
        <v>DR</v>
      </c>
      <c r="AP1128" s="3">
        <f>IF(ISERROR(VLOOKUP($AN1128,技まとめ!$A$1:$F$380,3,FALSE)),"－",VLOOKUP($AN1128,技まとめ!$A$1:$F$380,3,FALSE))</f>
        <v>63</v>
      </c>
      <c r="AQ1128" s="3">
        <f>IF(ISERROR(VLOOKUP($AN1128,技まとめ!$A$1:$F$380,5,FALSE)),"－",VLOOKUP($AN1128,技まとめ!$A$1:$F$380,5,FALSE))</f>
        <v>42</v>
      </c>
      <c r="AR1128" s="3" t="str">
        <f>IF($E1128=IF(ISERROR(VLOOKUP($AN1128,技まとめ!$A$1:$F$380,4,FALSE)),"－",VLOOKUP($AN1128,技まとめ!$A$1:$F$380,4,FALSE)),"一致","")</f>
        <v/>
      </c>
      <c r="AS1128" s="9" t="s">
        <v>482</v>
      </c>
      <c r="AT1128" s="3" t="str">
        <f>IF(ISERROR(VLOOKUP($AS1128,技まとめ!$A$1:$F$380,6,FALSE)),"－",VLOOKUP($AS1128,技まとめ!$A$1:$F$380,6,FALSE))</f>
        <v>BL</v>
      </c>
      <c r="AU1128" s="3">
        <f>IF(ISERROR(VLOOKUP($AS1128,技まとめ!$A$1:$F$380,3,FALSE)),"－",VLOOKUP($AS1128,技まとめ!$A$1:$F$380,3,FALSE))</f>
        <v>83</v>
      </c>
      <c r="AV1128" s="3">
        <f>IF(ISERROR(VLOOKUP($AS1128,技まとめ!$A$1:$F$380,5,FALSE)),"－",VLOOKUP($AS1128,技まとめ!$A$1:$F$380,5,FALSE))</f>
        <v>48</v>
      </c>
      <c r="AW1128" s="3" t="str">
        <f>IF($E1128=IF(ISERROR(VLOOKUP($AS1128,技まとめ!$A$1:$F$380,4,FALSE)),"－",VLOOKUP($AS1128,技まとめ!$A$1:$F$380,4,FALSE)),"一致","")</f>
        <v>一致</v>
      </c>
      <c r="AX1128" s="12" t="str">
        <f t="shared" si="244"/>
        <v>せんぷうじんうしろのしょうめんれっぷうダッシュハーヴェスト</v>
      </c>
      <c r="AY1128" s="12" t="str">
        <f t="shared" si="245"/>
        <v>せんぷうじんうしろのしょうめんれっぷうダッシュハーヴェスト</v>
      </c>
      <c r="AZ1128" s="12" t="str">
        <f t="shared" si="246"/>
        <v>せんぷうじんうしろのしょうめんれっぷうダッシュハーヴェスト</v>
      </c>
      <c r="BA1128" s="12" t="str">
        <f t="shared" si="247"/>
        <v>せんぷうじんうしろのしょうめんれっぷうダッシュハーヴェスト</v>
      </c>
      <c r="BB1128" s="11" t="str">
        <f t="shared" si="248"/>
        <v>BBBLDRBL</v>
      </c>
      <c r="BC1128" s="11" t="str">
        <f t="shared" si="249"/>
        <v>BBBLDRBL</v>
      </c>
      <c r="BD1128" s="11" t="str">
        <f t="shared" si="250"/>
        <v>BBBLDRBL</v>
      </c>
      <c r="BE1128" s="11" t="str">
        <f t="shared" si="251"/>
        <v>BBBLDRBL</v>
      </c>
    </row>
    <row r="1129" spans="1:57" ht="11.25" hidden="1" customHeight="1">
      <c r="A1129" s="6">
        <v>1128</v>
      </c>
      <c r="B1129" s="7" t="s">
        <v>2652</v>
      </c>
      <c r="C1129" s="8" t="s">
        <v>2653</v>
      </c>
      <c r="D1129" s="7" t="s">
        <v>72</v>
      </c>
      <c r="E1129" s="7" t="s">
        <v>81</v>
      </c>
      <c r="F1129" s="7" t="s">
        <v>74</v>
      </c>
      <c r="G1129" s="9">
        <v>108</v>
      </c>
      <c r="H1129" s="9">
        <v>118</v>
      </c>
      <c r="I1129" s="9">
        <v>53</v>
      </c>
      <c r="J1129" s="9">
        <v>54</v>
      </c>
      <c r="K1129" s="9">
        <v>60</v>
      </c>
      <c r="L1129" s="9">
        <v>56</v>
      </c>
      <c r="M1129" s="9">
        <v>55</v>
      </c>
      <c r="N1129" s="9">
        <v>55</v>
      </c>
      <c r="O1129" s="9">
        <v>65</v>
      </c>
      <c r="P1129" s="9">
        <v>16</v>
      </c>
      <c r="Q1129" s="10">
        <v>103</v>
      </c>
      <c r="R1129" s="11">
        <v>3</v>
      </c>
      <c r="S1129" s="11">
        <v>1</v>
      </c>
      <c r="T1129" s="11">
        <v>106</v>
      </c>
      <c r="U1129" s="11">
        <v>105</v>
      </c>
      <c r="V1129" s="11">
        <v>1</v>
      </c>
      <c r="W1129" s="11">
        <v>115</v>
      </c>
      <c r="X1129" s="11">
        <f t="shared" si="238"/>
        <v>434</v>
      </c>
      <c r="Y1129" s="11">
        <f t="shared" si="239"/>
        <v>4700</v>
      </c>
      <c r="Z1129" s="11">
        <f t="shared" si="240"/>
        <v>690</v>
      </c>
      <c r="AA1129" s="11">
        <f t="shared" si="241"/>
        <v>4295</v>
      </c>
      <c r="AB1129" s="11">
        <f t="shared" si="242"/>
        <v>4295</v>
      </c>
      <c r="AC1129" s="6">
        <f t="shared" si="243"/>
        <v>4830</v>
      </c>
      <c r="AD1129" s="9" t="s">
        <v>665</v>
      </c>
      <c r="AE1129" s="3" t="str">
        <f>IF(ISERROR(VLOOKUP($AD1129,技まとめ!$A$1:$F$380,6,FALSE)),"－",VLOOKUP($AD1129,技まとめ!$A$1:$F$380,6,FALSE))</f>
        <v>CA</v>
      </c>
      <c r="AF1129" s="3">
        <f>IF(ISERROR(VLOOKUP($AD1129,技まとめ!$A$1:$F$380,3,FALSE)),"－",VLOOKUP($AD1129,技まとめ!$A$1:$F$380,3,FALSE))</f>
        <v>19</v>
      </c>
      <c r="AG1129" s="3">
        <f>IF(ISERROR(VLOOKUP($AD1129,技まとめ!$A$1:$F$380,5,FALSE)),"－",VLOOKUP($AD1129,技まとめ!$A$1:$F$380,5,FALSE))</f>
        <v>22</v>
      </c>
      <c r="AH1129" s="3" t="str">
        <f>IF($E1129=IF(ISERROR(VLOOKUP($AD1129,技まとめ!$A$1:$F$380,4,FALSE)),"－",VLOOKUP($AD1129,技まとめ!$A$1:$F$380,4,FALSE)),"一致","")</f>
        <v>一致</v>
      </c>
      <c r="AI1129" s="9" t="s">
        <v>239</v>
      </c>
      <c r="AJ1129" s="3" t="str">
        <f>IF(ISERROR(VLOOKUP($AI1129,技まとめ!$A$1:$F$380,6,FALSE)),"－",VLOOKUP($AI1129,技まとめ!$A$1:$F$380,6,FALSE))</f>
        <v>P1</v>
      </c>
      <c r="AK1129" s="3">
        <f>IF(ISERROR(VLOOKUP($AI1129,技まとめ!$A$1:$F$380,3,FALSE)),"－",VLOOKUP($AI1129,技まとめ!$A$1:$F$380,3,FALSE))</f>
        <v>40</v>
      </c>
      <c r="AL1129" s="3">
        <f>IF(ISERROR(VLOOKUP($AI1129,技まとめ!$A$1:$F$380,5,FALSE)),"－",VLOOKUP($AI1129,技まとめ!$A$1:$F$380,5,FALSE))</f>
        <v>30</v>
      </c>
      <c r="AM1129" s="3" t="str">
        <f>IF($E1129=IF(ISERROR(VLOOKUP($AI1129,技まとめ!$A$1:$F$380,4,FALSE)),"－",VLOOKUP($AI1129,技まとめ!$A$1:$F$380,4,FALSE)),"一致","")</f>
        <v/>
      </c>
      <c r="AN1129" s="9" t="s">
        <v>886</v>
      </c>
      <c r="AO1129" s="3" t="str">
        <f>IF(ISERROR(VLOOKUP($AN1129,技まとめ!$A$1:$F$380,6,FALSE)),"－",VLOOKUP($AN1129,技まとめ!$A$1:$F$380,6,FALSE))</f>
        <v>CA</v>
      </c>
      <c r="AP1129" s="3">
        <f>IF(ISERROR(VLOOKUP($AN1129,技まとめ!$A$1:$F$380,3,FALSE)),"－",VLOOKUP($AN1129,技まとめ!$A$1:$F$380,3,FALSE))</f>
        <v>58</v>
      </c>
      <c r="AQ1129" s="3">
        <f>IF(ISERROR(VLOOKUP($AN1129,技まとめ!$A$1:$F$380,5,FALSE)),"－",VLOOKUP($AN1129,技まとめ!$A$1:$F$380,5,FALSE))</f>
        <v>37</v>
      </c>
      <c r="AR1129" s="3" t="str">
        <f>IF($E1129=IF(ISERROR(VLOOKUP($AN1129,技まとめ!$A$1:$F$380,4,FALSE)),"－",VLOOKUP($AN1129,技まとめ!$A$1:$F$380,4,FALSE)),"一致","")</f>
        <v/>
      </c>
      <c r="AS1129" s="9" t="s">
        <v>291</v>
      </c>
      <c r="AT1129" s="3" t="str">
        <f>IF(ISERROR(VLOOKUP($AS1129,技まとめ!$A$1:$F$380,6,FALSE)),"－",VLOOKUP($AS1129,技まとめ!$A$1:$F$380,6,FALSE))</f>
        <v>P1</v>
      </c>
      <c r="AU1129" s="3">
        <f>IF(ISERROR(VLOOKUP($AS1129,技まとめ!$A$1:$F$380,3,FALSE)),"－",VLOOKUP($AS1129,技まとめ!$A$1:$F$380,3,FALSE))</f>
        <v>65</v>
      </c>
      <c r="AV1129" s="3">
        <f>IF(ISERROR(VLOOKUP($AS1129,技まとめ!$A$1:$F$380,5,FALSE)),"－",VLOOKUP($AS1129,技まとめ!$A$1:$F$380,5,FALSE))</f>
        <v>40</v>
      </c>
      <c r="AW1129" s="3" t="str">
        <f>IF($E1129=IF(ISERROR(VLOOKUP($AS1129,技まとめ!$A$1:$F$380,4,FALSE)),"－",VLOOKUP($AS1129,技まとめ!$A$1:$F$380,4,FALSE)),"一致","")</f>
        <v/>
      </c>
      <c r="AX1129" s="12" t="str">
        <f t="shared" si="244"/>
        <v>トルネードキャッチねっけつヘッドかえんほうしゃちゃぶだいがえし</v>
      </c>
      <c r="AY1129" s="12" t="str">
        <f t="shared" si="245"/>
        <v>トルネードキャッチねっけつヘッドかえんほうしゃちゃぶだいがえし</v>
      </c>
      <c r="AZ1129" s="12" t="str">
        <f t="shared" si="246"/>
        <v>トルネードキャッチねっけつヘッドかえんほうしゃちゃぶだいがえし</v>
      </c>
      <c r="BA1129" s="12" t="str">
        <f t="shared" si="247"/>
        <v>トルネードキャッチねっけつヘッドかえんほうしゃちゃぶだいがえし</v>
      </c>
      <c r="BB1129" s="11" t="str">
        <f t="shared" si="248"/>
        <v>CAP1CAP1</v>
      </c>
      <c r="BC1129" s="11" t="str">
        <f t="shared" si="249"/>
        <v>CAP1CAP1</v>
      </c>
      <c r="BD1129" s="11" t="str">
        <f t="shared" si="250"/>
        <v>CAP1CAP1</v>
      </c>
      <c r="BE1129" s="11" t="str">
        <f t="shared" si="251"/>
        <v>CAP1CAP1</v>
      </c>
    </row>
    <row r="1130" spans="1:57" ht="11.25" hidden="1" customHeight="1">
      <c r="A1130" s="6">
        <v>1129</v>
      </c>
      <c r="B1130" s="7" t="s">
        <v>2654</v>
      </c>
      <c r="C1130" s="8" t="s">
        <v>2655</v>
      </c>
      <c r="D1130" s="7" t="s">
        <v>72</v>
      </c>
      <c r="E1130" s="7" t="s">
        <v>95</v>
      </c>
      <c r="F1130" s="7" t="s">
        <v>82</v>
      </c>
      <c r="G1130" s="9">
        <v>106</v>
      </c>
      <c r="H1130" s="9">
        <v>120</v>
      </c>
      <c r="I1130" s="9">
        <v>58</v>
      </c>
      <c r="J1130" s="9">
        <v>57</v>
      </c>
      <c r="K1130" s="9">
        <v>59</v>
      </c>
      <c r="L1130" s="9">
        <v>58</v>
      </c>
      <c r="M1130" s="9">
        <v>57</v>
      </c>
      <c r="N1130" s="9">
        <v>60</v>
      </c>
      <c r="O1130" s="9">
        <v>58</v>
      </c>
      <c r="P1130" s="9">
        <v>10</v>
      </c>
      <c r="Q1130" s="10">
        <v>108</v>
      </c>
      <c r="R1130" s="11">
        <v>4</v>
      </c>
      <c r="S1130" s="11">
        <v>1</v>
      </c>
      <c r="T1130" s="11">
        <v>108</v>
      </c>
      <c r="U1130" s="11">
        <v>107</v>
      </c>
      <c r="V1130" s="11">
        <v>1</v>
      </c>
      <c r="W1130" s="11">
        <v>108</v>
      </c>
      <c r="X1130" s="11">
        <f t="shared" si="238"/>
        <v>437</v>
      </c>
      <c r="Y1130" s="11">
        <f t="shared" si="239"/>
        <v>4865</v>
      </c>
      <c r="Z1130" s="11">
        <f t="shared" si="240"/>
        <v>690</v>
      </c>
      <c r="AA1130" s="11">
        <f t="shared" si="241"/>
        <v>4330</v>
      </c>
      <c r="AB1130" s="11">
        <f t="shared" si="242"/>
        <v>4330</v>
      </c>
      <c r="AC1130" s="6">
        <f t="shared" si="243"/>
        <v>4880</v>
      </c>
      <c r="AD1130" s="9" t="s">
        <v>230</v>
      </c>
      <c r="AE1130" s="3" t="str">
        <f>IF(ISERROR(VLOOKUP($AD1130,技まとめ!$A$1:$F$380,6,FALSE)),"－",VLOOKUP($AD1130,技まとめ!$A$1:$F$380,6,FALSE))</f>
        <v>BL</v>
      </c>
      <c r="AF1130" s="3">
        <f>IF(ISERROR(VLOOKUP($AD1130,技まとめ!$A$1:$F$380,3,FALSE)),"－",VLOOKUP($AD1130,技まとめ!$A$1:$F$380,3,FALSE))</f>
        <v>21</v>
      </c>
      <c r="AG1130" s="3">
        <f>IF(ISERROR(VLOOKUP($AD1130,技まとめ!$A$1:$F$380,5,FALSE)),"－",VLOOKUP($AD1130,技まとめ!$A$1:$F$380,5,FALSE))</f>
        <v>22</v>
      </c>
      <c r="AH1130" s="3" t="str">
        <f>IF($E1130=IF(ISERROR(VLOOKUP($AD1130,技まとめ!$A$1:$F$380,4,FALSE)),"－",VLOOKUP($AD1130,技まとめ!$A$1:$F$380,4,FALSE)),"一致","")</f>
        <v>一致</v>
      </c>
      <c r="AI1130" s="9" t="s">
        <v>232</v>
      </c>
      <c r="AJ1130" s="3" t="str">
        <f>IF(ISERROR(VLOOKUP($AI1130,技まとめ!$A$1:$F$380,6,FALSE)),"－",VLOOKUP($AI1130,技まとめ!$A$1:$F$380,6,FALSE))</f>
        <v>DR</v>
      </c>
      <c r="AK1130" s="3">
        <f>IF(ISERROR(VLOOKUP($AI1130,技まとめ!$A$1:$F$380,3,FALSE)),"－",VLOOKUP($AI1130,技まとめ!$A$1:$F$380,3,FALSE))</f>
        <v>13</v>
      </c>
      <c r="AL1130" s="3">
        <f>IF(ISERROR(VLOOKUP($AI1130,技まとめ!$A$1:$F$380,5,FALSE)),"－",VLOOKUP($AI1130,技まとめ!$A$1:$F$380,5,FALSE))</f>
        <v>20</v>
      </c>
      <c r="AM1130" s="3" t="str">
        <f>IF($E1130=IF(ISERROR(VLOOKUP($AI1130,技まとめ!$A$1:$F$380,4,FALSE)),"－",VLOOKUP($AI1130,技まとめ!$A$1:$F$380,4,FALSE)),"一致","")</f>
        <v>一致</v>
      </c>
      <c r="AN1130" s="9" t="s">
        <v>258</v>
      </c>
      <c r="AO1130" s="3" t="str">
        <f>IF(ISERROR(VLOOKUP($AN1130,技まとめ!$A$1:$F$380,6,FALSE)),"－",VLOOKUP($AN1130,技まとめ!$A$1:$F$380,6,FALSE))</f>
        <v>SC</v>
      </c>
      <c r="AP1130" s="3">
        <f>IF(ISERROR(VLOOKUP($AN1130,技まとめ!$A$1:$F$380,3,FALSE)),"－",VLOOKUP($AN1130,技まとめ!$A$1:$F$380,3,FALSE))</f>
        <v>28</v>
      </c>
      <c r="AQ1130" s="3">
        <f>IF(ISERROR(VLOOKUP($AN1130,技まとめ!$A$1:$F$380,5,FALSE)),"－",VLOOKUP($AN1130,技まとめ!$A$1:$F$380,5,FALSE))</f>
        <v>21</v>
      </c>
      <c r="AR1130" s="3" t="str">
        <f>IF($E1130=IF(ISERROR(VLOOKUP($AN1130,技まとめ!$A$1:$F$380,4,FALSE)),"－",VLOOKUP($AN1130,技まとめ!$A$1:$F$380,4,FALSE)),"一致","")</f>
        <v/>
      </c>
      <c r="AS1130" s="9" t="s">
        <v>472</v>
      </c>
      <c r="AT1130" s="3" t="str">
        <f>IF(ISERROR(VLOOKUP($AS1130,技まとめ!$A$1:$F$380,6,FALSE)),"－",VLOOKUP($AS1130,技まとめ!$A$1:$F$380,6,FALSE))</f>
        <v>BL</v>
      </c>
      <c r="AU1130" s="3">
        <f>IF(ISERROR(VLOOKUP($AS1130,技まとめ!$A$1:$F$380,3,FALSE)),"－",VLOOKUP($AS1130,技まとめ!$A$1:$F$380,3,FALSE))</f>
        <v>106</v>
      </c>
      <c r="AV1130" s="3">
        <f>IF(ISERROR(VLOOKUP($AS1130,技まとめ!$A$1:$F$380,5,FALSE)),"－",VLOOKUP($AS1130,技まとめ!$A$1:$F$380,5,FALSE))</f>
        <v>57</v>
      </c>
      <c r="AW1130" s="3" t="str">
        <f>IF($E1130=IF(ISERROR(VLOOKUP($AS1130,技まとめ!$A$1:$F$380,4,FALSE)),"－",VLOOKUP($AS1130,技まとめ!$A$1:$F$380,4,FALSE)),"一致","")</f>
        <v/>
      </c>
      <c r="AX1130" s="12" t="str">
        <f t="shared" si="244"/>
        <v>おんりょうのろいかみかくしかごめかごめ</v>
      </c>
      <c r="AY1130" s="12" t="str">
        <f t="shared" si="245"/>
        <v>おんりょうのろいかみかくしかごめかごめ</v>
      </c>
      <c r="AZ1130" s="12" t="str">
        <f t="shared" si="246"/>
        <v>おんりょうのろいかみかくしかごめかごめ</v>
      </c>
      <c r="BA1130" s="12" t="str">
        <f t="shared" si="247"/>
        <v>おんりょうのろいかみかくしかごめかごめ</v>
      </c>
      <c r="BB1130" s="11" t="str">
        <f t="shared" si="248"/>
        <v>BLDRSCBL</v>
      </c>
      <c r="BC1130" s="11" t="str">
        <f t="shared" si="249"/>
        <v>BLDRSCBL</v>
      </c>
      <c r="BD1130" s="11" t="str">
        <f t="shared" si="250"/>
        <v>BLDRSCBL</v>
      </c>
      <c r="BE1130" s="11" t="str">
        <f t="shared" si="251"/>
        <v>BLDRSCBL</v>
      </c>
    </row>
    <row r="1131" spans="1:57" ht="11.25" hidden="1" customHeight="1">
      <c r="A1131" s="6">
        <v>1130</v>
      </c>
      <c r="B1131" s="7" t="s">
        <v>2656</v>
      </c>
      <c r="C1131" s="8" t="s">
        <v>2657</v>
      </c>
      <c r="D1131" s="7" t="s">
        <v>72</v>
      </c>
      <c r="E1131" s="7" t="s">
        <v>102</v>
      </c>
      <c r="F1131" s="7" t="s">
        <v>109</v>
      </c>
      <c r="G1131" s="9">
        <v>117</v>
      </c>
      <c r="H1131" s="9">
        <v>103</v>
      </c>
      <c r="I1131" s="9">
        <v>60</v>
      </c>
      <c r="J1131" s="9">
        <v>61</v>
      </c>
      <c r="K1131" s="9">
        <v>54</v>
      </c>
      <c r="L1131" s="9">
        <v>52</v>
      </c>
      <c r="M1131" s="9">
        <v>57</v>
      </c>
      <c r="N1131" s="9">
        <v>58</v>
      </c>
      <c r="O1131" s="9">
        <v>57</v>
      </c>
      <c r="P1131" s="9">
        <v>7</v>
      </c>
      <c r="Q1131" s="10">
        <v>110</v>
      </c>
      <c r="R1131" s="11">
        <v>1</v>
      </c>
      <c r="S1131" s="11">
        <v>1</v>
      </c>
      <c r="T1131" s="11">
        <v>102</v>
      </c>
      <c r="U1131" s="11">
        <v>107</v>
      </c>
      <c r="V1131" s="11">
        <v>1</v>
      </c>
      <c r="W1131" s="11">
        <v>104</v>
      </c>
      <c r="X1131" s="11">
        <f t="shared" si="238"/>
        <v>426</v>
      </c>
      <c r="Y1131" s="11">
        <f t="shared" si="239"/>
        <v>4925</v>
      </c>
      <c r="Z1131" s="11">
        <f t="shared" si="240"/>
        <v>565</v>
      </c>
      <c r="AA1131" s="11">
        <f t="shared" si="241"/>
        <v>4100</v>
      </c>
      <c r="AB1131" s="11">
        <f t="shared" si="242"/>
        <v>4100</v>
      </c>
      <c r="AC1131" s="6">
        <f t="shared" si="243"/>
        <v>4605</v>
      </c>
      <c r="AD1131" s="9" t="s">
        <v>321</v>
      </c>
      <c r="AE1131" s="3" t="str">
        <f>IF(ISERROR(VLOOKUP($AD1131,技まとめ!$A$1:$F$380,6,FALSE)),"－",VLOOKUP($AD1131,技まとめ!$A$1:$F$380,6,FALSE))</f>
        <v>DR</v>
      </c>
      <c r="AF1131" s="3">
        <f>IF(ISERROR(VLOOKUP($AD1131,技まとめ!$A$1:$F$380,3,FALSE)),"－",VLOOKUP($AD1131,技まとめ!$A$1:$F$380,3,FALSE))</f>
        <v>13</v>
      </c>
      <c r="AG1131" s="3">
        <f>IF(ISERROR(VLOOKUP($AD1131,技まとめ!$A$1:$F$380,5,FALSE)),"－",VLOOKUP($AD1131,技まとめ!$A$1:$F$380,5,FALSE))</f>
        <v>20</v>
      </c>
      <c r="AH1131" s="3" t="str">
        <f>IF($E1131=IF(ISERROR(VLOOKUP($AD1131,技まとめ!$A$1:$F$380,4,FALSE)),"－",VLOOKUP($AD1131,技まとめ!$A$1:$F$380,4,FALSE)),"一致","")</f>
        <v/>
      </c>
      <c r="AI1131" s="9" t="s">
        <v>686</v>
      </c>
      <c r="AJ1131" s="3" t="str">
        <f>IF(ISERROR(VLOOKUP($AI1131,技まとめ!$A$1:$F$380,6,FALSE)),"－",VLOOKUP($AI1131,技まとめ!$A$1:$F$380,6,FALSE))</f>
        <v>DR</v>
      </c>
      <c r="AK1131" s="3">
        <f>IF(ISERROR(VLOOKUP($AI1131,技まとめ!$A$1:$F$380,3,FALSE)),"－",VLOOKUP($AI1131,技まとめ!$A$1:$F$380,3,FALSE))</f>
        <v>34</v>
      </c>
      <c r="AL1131" s="3">
        <f>IF(ISERROR(VLOOKUP($AI1131,技まとめ!$A$1:$F$380,5,FALSE)),"－",VLOOKUP($AI1131,技まとめ!$A$1:$F$380,5,FALSE))</f>
        <v>27</v>
      </c>
      <c r="AM1131" s="3" t="str">
        <f>IF($E1131=IF(ISERROR(VLOOKUP($AI1131,技まとめ!$A$1:$F$380,4,FALSE)),"－",VLOOKUP($AI1131,技まとめ!$A$1:$F$380,4,FALSE)),"一致","")</f>
        <v>一致</v>
      </c>
      <c r="AN1131" s="9" t="s">
        <v>580</v>
      </c>
      <c r="AO1131" s="3" t="str">
        <f>IF(ISERROR(VLOOKUP($AN1131,技まとめ!$A$1:$F$380,6,FALSE)),"－",VLOOKUP($AN1131,技まとめ!$A$1:$F$380,6,FALSE))</f>
        <v>NS</v>
      </c>
      <c r="AP1131" s="3">
        <f>IF(ISERROR(VLOOKUP($AN1131,技まとめ!$A$1:$F$380,3,FALSE)),"－",VLOOKUP($AN1131,技まとめ!$A$1:$F$380,3,FALSE))</f>
        <v>81</v>
      </c>
      <c r="AQ1131" s="3">
        <f>IF(ISERROR(VLOOKUP($AN1131,技まとめ!$A$1:$F$380,5,FALSE)),"－",VLOOKUP($AN1131,技まとめ!$A$1:$F$380,5,FALSE))</f>
        <v>46</v>
      </c>
      <c r="AR1131" s="3" t="str">
        <f>IF($E1131=IF(ISERROR(VLOOKUP($AN1131,技まとめ!$A$1:$F$380,4,FALSE)),"－",VLOOKUP($AN1131,技まとめ!$A$1:$F$380,4,FALSE)),"一致","")</f>
        <v>一致</v>
      </c>
      <c r="AS1131" s="9" t="s">
        <v>756</v>
      </c>
      <c r="AT1131" s="3" t="str">
        <f>IF(ISERROR(VLOOKUP($AS1131,技まとめ!$A$1:$F$380,6,FALSE)),"－",VLOOKUP($AS1131,技まとめ!$A$1:$F$380,6,FALSE))</f>
        <v>BB</v>
      </c>
      <c r="AU1131" s="3">
        <f>IF(ISERROR(VLOOKUP($AS1131,技まとめ!$A$1:$F$380,3,FALSE)),"－",VLOOKUP($AS1131,技まとめ!$A$1:$F$380,3,FALSE))</f>
        <v>65</v>
      </c>
      <c r="AV1131" s="3">
        <f>IF(ISERROR(VLOOKUP($AS1131,技まとめ!$A$1:$F$380,5,FALSE)),"－",VLOOKUP($AS1131,技まとめ!$A$1:$F$380,5,FALSE))</f>
        <v>42</v>
      </c>
      <c r="AW1131" s="3" t="str">
        <f>IF($E1131=IF(ISERROR(VLOOKUP($AS1131,技まとめ!$A$1:$F$380,4,FALSE)),"－",VLOOKUP($AS1131,技まとめ!$A$1:$F$380,4,FALSE)),"一致","")</f>
        <v>一致</v>
      </c>
      <c r="AX1131" s="12" t="str">
        <f t="shared" si="244"/>
        <v>モンキーターンヒートタックルヘルファイアボルケイノカット</v>
      </c>
      <c r="AY1131" s="12" t="str">
        <f t="shared" si="245"/>
        <v>モンキーターンヒートタックルヘルファイアボルケイノカット</v>
      </c>
      <c r="AZ1131" s="12" t="str">
        <f t="shared" si="246"/>
        <v>モンキーターンヒートタックルヘルファイアボルケイノカット</v>
      </c>
      <c r="BA1131" s="12" t="str">
        <f t="shared" si="247"/>
        <v>モンキーターンヒートタックルヘルファイアボルケイノカット</v>
      </c>
      <c r="BB1131" s="11" t="str">
        <f t="shared" si="248"/>
        <v>DRDRNSBB</v>
      </c>
      <c r="BC1131" s="11" t="str">
        <f t="shared" si="249"/>
        <v>DRDRNSBB</v>
      </c>
      <c r="BD1131" s="11" t="str">
        <f t="shared" si="250"/>
        <v>DRDRNSBB</v>
      </c>
      <c r="BE1131" s="11" t="str">
        <f t="shared" si="251"/>
        <v>DRDRNSBB</v>
      </c>
    </row>
    <row r="1132" spans="1:57" ht="11.25" hidden="1" customHeight="1">
      <c r="A1132" s="6">
        <v>1131</v>
      </c>
      <c r="B1132" s="7" t="s">
        <v>2658</v>
      </c>
      <c r="C1132" s="8" t="s">
        <v>2659</v>
      </c>
      <c r="D1132" s="7" t="s">
        <v>72</v>
      </c>
      <c r="E1132" s="7" t="s">
        <v>81</v>
      </c>
      <c r="F1132" s="7" t="s">
        <v>128</v>
      </c>
      <c r="G1132" s="9">
        <v>110</v>
      </c>
      <c r="H1132" s="9">
        <v>107</v>
      </c>
      <c r="I1132" s="9">
        <v>63</v>
      </c>
      <c r="J1132" s="9">
        <v>60</v>
      </c>
      <c r="K1132" s="9">
        <v>54</v>
      </c>
      <c r="L1132" s="9">
        <v>57</v>
      </c>
      <c r="M1132" s="9">
        <v>52</v>
      </c>
      <c r="N1132" s="9">
        <v>56</v>
      </c>
      <c r="O1132" s="9">
        <v>57</v>
      </c>
      <c r="P1132" s="9">
        <v>22</v>
      </c>
      <c r="Q1132" s="10">
        <v>113</v>
      </c>
      <c r="R1132" s="11">
        <v>10</v>
      </c>
      <c r="S1132" s="11">
        <v>1</v>
      </c>
      <c r="T1132" s="11">
        <v>107</v>
      </c>
      <c r="U1132" s="11">
        <v>102</v>
      </c>
      <c r="V1132" s="11">
        <v>1</v>
      </c>
      <c r="W1132" s="11">
        <v>107</v>
      </c>
      <c r="X1132" s="11">
        <f t="shared" si="238"/>
        <v>441</v>
      </c>
      <c r="Y1132" s="11">
        <f t="shared" si="239"/>
        <v>5060</v>
      </c>
      <c r="Z1132" s="11">
        <f t="shared" si="240"/>
        <v>895</v>
      </c>
      <c r="AA1132" s="11">
        <f t="shared" si="241"/>
        <v>4290</v>
      </c>
      <c r="AB1132" s="11">
        <f t="shared" si="242"/>
        <v>4290</v>
      </c>
      <c r="AC1132" s="6">
        <f t="shared" si="243"/>
        <v>4865</v>
      </c>
      <c r="AD1132" s="9" t="s">
        <v>258</v>
      </c>
      <c r="AE1132" s="3" t="str">
        <f>IF(ISERROR(VLOOKUP($AD1132,技まとめ!$A$1:$F$380,6,FALSE)),"－",VLOOKUP($AD1132,技まとめ!$A$1:$F$380,6,FALSE))</f>
        <v>SC</v>
      </c>
      <c r="AF1132" s="3">
        <f>IF(ISERROR(VLOOKUP($AD1132,技まとめ!$A$1:$F$380,3,FALSE)),"－",VLOOKUP($AD1132,技まとめ!$A$1:$F$380,3,FALSE))</f>
        <v>28</v>
      </c>
      <c r="AG1132" s="3">
        <f>IF(ISERROR(VLOOKUP($AD1132,技まとめ!$A$1:$F$380,5,FALSE)),"－",VLOOKUP($AD1132,技まとめ!$A$1:$F$380,5,FALSE))</f>
        <v>21</v>
      </c>
      <c r="AH1132" s="3" t="str">
        <f>IF($E1132=IF(ISERROR(VLOOKUP($AD1132,技まとめ!$A$1:$F$380,4,FALSE)),"－",VLOOKUP($AD1132,技まとめ!$A$1:$F$380,4,FALSE)),"一致","")</f>
        <v/>
      </c>
      <c r="AI1132" s="9" t="s">
        <v>217</v>
      </c>
      <c r="AJ1132" s="3" t="str">
        <f>IF(ISERROR(VLOOKUP($AI1132,技まとめ!$A$1:$F$380,6,FALSE)),"－",VLOOKUP($AI1132,技まとめ!$A$1:$F$380,6,FALSE))</f>
        <v>NS</v>
      </c>
      <c r="AK1132" s="3">
        <f>IF(ISERROR(VLOOKUP($AI1132,技まとめ!$A$1:$F$380,3,FALSE)),"－",VLOOKUP($AI1132,技まとめ!$A$1:$F$380,3,FALSE))</f>
        <v>51</v>
      </c>
      <c r="AL1132" s="3">
        <f>IF(ISERROR(VLOOKUP($AI1132,技まとめ!$A$1:$F$380,5,FALSE)),"－",VLOOKUP($AI1132,技まとめ!$A$1:$F$380,5,FALSE))</f>
        <v>31</v>
      </c>
      <c r="AM1132" s="3" t="str">
        <f>IF($E1132=IF(ISERROR(VLOOKUP($AI1132,技まとめ!$A$1:$F$380,4,FALSE)),"－",VLOOKUP($AI1132,技まとめ!$A$1:$F$380,4,FALSE)),"一致","")</f>
        <v/>
      </c>
      <c r="AN1132" s="9" t="s">
        <v>773</v>
      </c>
      <c r="AO1132" s="3" t="str">
        <f>IF(ISERROR(VLOOKUP($AN1132,技まとめ!$A$1:$F$380,6,FALSE)),"－",VLOOKUP($AN1132,技まとめ!$A$1:$F$380,6,FALSE))</f>
        <v>BB</v>
      </c>
      <c r="AP1132" s="3">
        <f>IF(ISERROR(VLOOKUP($AN1132,技まとめ!$A$1:$F$380,3,FALSE)),"－",VLOOKUP($AN1132,技まとめ!$A$1:$F$380,3,FALSE))</f>
        <v>71</v>
      </c>
      <c r="AQ1132" s="3">
        <f>IF(ISERROR(VLOOKUP($AN1132,技まとめ!$A$1:$F$380,5,FALSE)),"－",VLOOKUP($AN1132,技まとめ!$A$1:$F$380,5,FALSE))</f>
        <v>44</v>
      </c>
      <c r="AR1132" s="3" t="str">
        <f>IF($E1132=IF(ISERROR(VLOOKUP($AN1132,技まとめ!$A$1:$F$380,4,FALSE)),"－",VLOOKUP($AN1132,技まとめ!$A$1:$F$380,4,FALSE)),"一致","")</f>
        <v>一致</v>
      </c>
      <c r="AS1132" s="9" t="s">
        <v>730</v>
      </c>
      <c r="AT1132" s="3" t="str">
        <f>IF(ISERROR(VLOOKUP($AS1132,技まとめ!$A$1:$F$380,6,FALSE)),"－",VLOOKUP($AS1132,技まとめ!$A$1:$F$380,6,FALSE))</f>
        <v>BS</v>
      </c>
      <c r="AU1132" s="3">
        <f>IF(ISERROR(VLOOKUP($AS1132,技まとめ!$A$1:$F$380,3,FALSE)),"－",VLOOKUP($AS1132,技まとめ!$A$1:$F$380,3,FALSE))</f>
        <v>83</v>
      </c>
      <c r="AV1132" s="3">
        <f>IF(ISERROR(VLOOKUP($AS1132,技まとめ!$A$1:$F$380,5,FALSE)),"－",VLOOKUP($AS1132,技まとめ!$A$1:$F$380,5,FALSE))</f>
        <v>46</v>
      </c>
      <c r="AW1132" s="3" t="str">
        <f>IF($E1132=IF(ISERROR(VLOOKUP($AS1132,技まとめ!$A$1:$F$380,4,FALSE)),"－",VLOOKUP($AS1132,技まとめ!$A$1:$F$380,4,FALSE)),"一致","")</f>
        <v/>
      </c>
      <c r="AX1132" s="12" t="str">
        <f t="shared" si="244"/>
        <v>かみかくしクンフーヘッドせんぷうじんドラゴンキャノン</v>
      </c>
      <c r="AY1132" s="12" t="str">
        <f t="shared" si="245"/>
        <v>かみかくしクンフーヘッドせんぷうじんドラゴンキャノン</v>
      </c>
      <c r="AZ1132" s="12" t="str">
        <f t="shared" si="246"/>
        <v>かみかくしクンフーヘッドせんぷうじんドラゴンキャノン</v>
      </c>
      <c r="BA1132" s="12" t="str">
        <f t="shared" si="247"/>
        <v>かみかくしクンフーヘッドせんぷうじんドラゴンキャノン</v>
      </c>
      <c r="BB1132" s="11" t="str">
        <f t="shared" si="248"/>
        <v>SCNSBBBS</v>
      </c>
      <c r="BC1132" s="11" t="str">
        <f t="shared" si="249"/>
        <v>SCNSBBBS</v>
      </c>
      <c r="BD1132" s="11" t="str">
        <f t="shared" si="250"/>
        <v>SCNSBBBS</v>
      </c>
      <c r="BE1132" s="11" t="str">
        <f t="shared" si="251"/>
        <v>SCNSBBBS</v>
      </c>
    </row>
    <row r="1133" spans="1:57" ht="11.25" hidden="1" customHeight="1">
      <c r="A1133" s="6">
        <v>1132</v>
      </c>
      <c r="B1133" s="7" t="s">
        <v>2650</v>
      </c>
      <c r="C1133" s="8" t="s">
        <v>2660</v>
      </c>
      <c r="D1133" s="7" t="s">
        <v>72</v>
      </c>
      <c r="E1133" s="7" t="s">
        <v>95</v>
      </c>
      <c r="F1133" s="7" t="s">
        <v>82</v>
      </c>
      <c r="G1133" s="9">
        <v>128</v>
      </c>
      <c r="H1133" s="9">
        <v>110</v>
      </c>
      <c r="I1133" s="9">
        <v>57</v>
      </c>
      <c r="J1133" s="9">
        <v>58</v>
      </c>
      <c r="K1133" s="9">
        <v>55</v>
      </c>
      <c r="L1133" s="9">
        <v>53</v>
      </c>
      <c r="M1133" s="9">
        <v>64</v>
      </c>
      <c r="N1133" s="9">
        <v>72</v>
      </c>
      <c r="O1133" s="9">
        <v>42</v>
      </c>
      <c r="P1133" s="9">
        <v>11</v>
      </c>
      <c r="Q1133" s="10">
        <v>107</v>
      </c>
      <c r="R1133" s="11">
        <v>14</v>
      </c>
      <c r="S1133" s="11">
        <v>1</v>
      </c>
      <c r="T1133" s="11">
        <v>103</v>
      </c>
      <c r="U1133" s="11">
        <v>114</v>
      </c>
      <c r="V1133" s="11">
        <v>1</v>
      </c>
      <c r="W1133" s="11">
        <v>92</v>
      </c>
      <c r="X1133" s="11">
        <f t="shared" si="238"/>
        <v>432</v>
      </c>
      <c r="Y1133" s="11">
        <f t="shared" si="239"/>
        <v>4745</v>
      </c>
      <c r="Z1133" s="11">
        <f t="shared" si="240"/>
        <v>960</v>
      </c>
      <c r="AA1133" s="11">
        <f t="shared" si="241"/>
        <v>4075</v>
      </c>
      <c r="AB1133" s="11">
        <f t="shared" si="242"/>
        <v>4075</v>
      </c>
      <c r="AC1133" s="6">
        <f t="shared" si="243"/>
        <v>4650</v>
      </c>
      <c r="AD1133" s="9" t="s">
        <v>147</v>
      </c>
      <c r="AE1133" s="3" t="str">
        <f>IF(ISERROR(VLOOKUP($AD1133,技まとめ!$A$1:$F$380,6,FALSE)),"－",VLOOKUP($AD1133,技まとめ!$A$1:$F$380,6,FALSE))</f>
        <v>－</v>
      </c>
      <c r="AF1133" s="3">
        <f>IF(ISERROR(VLOOKUP($AD1133,技まとめ!$A$1:$F$380,3,FALSE)),"－",VLOOKUP($AD1133,技まとめ!$A$1:$F$380,3,FALSE))</f>
        <v>0</v>
      </c>
      <c r="AG1133" s="3">
        <f>IF(ISERROR(VLOOKUP($AD1133,技まとめ!$A$1:$F$380,5,FALSE)),"－",VLOOKUP($AD1133,技まとめ!$A$1:$F$380,5,FALSE))</f>
        <v>0</v>
      </c>
      <c r="AH1133" s="3" t="str">
        <f>IF($E1133=IF(ISERROR(VLOOKUP($AD1133,技まとめ!$A$1:$F$380,4,FALSE)),"－",VLOOKUP($AD1133,技まとめ!$A$1:$F$380,4,FALSE)),"一致","")</f>
        <v/>
      </c>
      <c r="AI1133" s="9" t="s">
        <v>217</v>
      </c>
      <c r="AJ1133" s="3" t="str">
        <f>IF(ISERROR(VLOOKUP($AI1133,技まとめ!$A$1:$F$380,6,FALSE)),"－",VLOOKUP($AI1133,技まとめ!$A$1:$F$380,6,FALSE))</f>
        <v>NS</v>
      </c>
      <c r="AK1133" s="3">
        <f>IF(ISERROR(VLOOKUP($AI1133,技まとめ!$A$1:$F$380,3,FALSE)),"－",VLOOKUP($AI1133,技まとめ!$A$1:$F$380,3,FALSE))</f>
        <v>51</v>
      </c>
      <c r="AL1133" s="3">
        <f>IF(ISERROR(VLOOKUP($AI1133,技まとめ!$A$1:$F$380,5,FALSE)),"－",VLOOKUP($AI1133,技まとめ!$A$1:$F$380,5,FALSE))</f>
        <v>31</v>
      </c>
      <c r="AM1133" s="3" t="str">
        <f>IF($E1133=IF(ISERROR(VLOOKUP($AI1133,技まとめ!$A$1:$F$380,4,FALSE)),"－",VLOOKUP($AI1133,技まとめ!$A$1:$F$380,4,FALSE)),"一致","")</f>
        <v>一致</v>
      </c>
      <c r="AN1133" s="9" t="s">
        <v>116</v>
      </c>
      <c r="AO1133" s="3" t="str">
        <f>IF(ISERROR(VLOOKUP($AN1133,技まとめ!$A$1:$F$380,6,FALSE)),"－",VLOOKUP($AN1133,技まとめ!$A$1:$F$380,6,FALSE))</f>
        <v>DR</v>
      </c>
      <c r="AP1133" s="3">
        <f>IF(ISERROR(VLOOKUP($AN1133,技まとめ!$A$1:$F$380,3,FALSE)),"－",VLOOKUP($AN1133,技まとめ!$A$1:$F$380,3,FALSE))</f>
        <v>63</v>
      </c>
      <c r="AQ1133" s="3">
        <f>IF(ISERROR(VLOOKUP($AN1133,技まとめ!$A$1:$F$380,5,FALSE)),"－",VLOOKUP($AN1133,技まとめ!$A$1:$F$380,5,FALSE))</f>
        <v>42</v>
      </c>
      <c r="AR1133" s="3" t="str">
        <f>IF($E1133=IF(ISERROR(VLOOKUP($AN1133,技まとめ!$A$1:$F$380,4,FALSE)),"－",VLOOKUP($AN1133,技まとめ!$A$1:$F$380,4,FALSE)),"一致","")</f>
        <v/>
      </c>
      <c r="AS1133" s="9" t="s">
        <v>414</v>
      </c>
      <c r="AT1133" s="3" t="str">
        <f>IF(ISERROR(VLOOKUP($AS1133,技まとめ!$A$1:$F$380,6,FALSE)),"－",VLOOKUP($AS1133,技まとめ!$A$1:$F$380,6,FALSE))</f>
        <v>DR</v>
      </c>
      <c r="AU1133" s="3">
        <f>IF(ISERROR(VLOOKUP($AS1133,技まとめ!$A$1:$F$380,3,FALSE)),"－",VLOOKUP($AS1133,技まとめ!$A$1:$F$380,3,FALSE))</f>
        <v>69</v>
      </c>
      <c r="AV1133" s="3">
        <f>IF(ISERROR(VLOOKUP($AS1133,技まとめ!$A$1:$F$380,5,FALSE)),"－",VLOOKUP($AS1133,技まとめ!$A$1:$F$380,5,FALSE))</f>
        <v>44</v>
      </c>
      <c r="AW1133" s="3" t="str">
        <f>IF($E1133=IF(ISERROR(VLOOKUP($AS1133,技まとめ!$A$1:$F$380,4,FALSE)),"－",VLOOKUP($AS1133,技まとめ!$A$1:$F$380,4,FALSE)),"一致","")</f>
        <v/>
      </c>
      <c r="AX1133" s="12" t="str">
        <f t="shared" si="244"/>
        <v>やくびょうがみクンフーヘッドれっぷうダッシュライアーショット</v>
      </c>
      <c r="AY1133" s="12" t="str">
        <f t="shared" si="245"/>
        <v>やくびょうがみクンフーヘッドれっぷうダッシュライアーショット</v>
      </c>
      <c r="AZ1133" s="12" t="str">
        <f t="shared" si="246"/>
        <v>やくびょうがみクンフーヘッドれっぷうダッシュライアーショット</v>
      </c>
      <c r="BA1133" s="12" t="str">
        <f t="shared" si="247"/>
        <v>やくびょうがみクンフーヘッドれっぷうダッシュライアーショット</v>
      </c>
      <c r="BB1133" s="11" t="str">
        <f t="shared" si="248"/>
        <v>－NSDRDR</v>
      </c>
      <c r="BC1133" s="11" t="str">
        <f t="shared" si="249"/>
        <v>－NSDRDR</v>
      </c>
      <c r="BD1133" s="11" t="str">
        <f t="shared" si="250"/>
        <v>－NSDRDR</v>
      </c>
      <c r="BE1133" s="11" t="str">
        <f t="shared" si="251"/>
        <v>－NSDRDR</v>
      </c>
    </row>
    <row r="1134" spans="1:57" ht="11.25" hidden="1" customHeight="1">
      <c r="A1134" s="6">
        <v>1133</v>
      </c>
      <c r="B1134" s="7" t="s">
        <v>150</v>
      </c>
      <c r="C1134" s="8" t="s">
        <v>2661</v>
      </c>
      <c r="D1134" s="7" t="s">
        <v>72</v>
      </c>
      <c r="E1134" s="7" t="s">
        <v>102</v>
      </c>
      <c r="F1134" s="7" t="s">
        <v>74</v>
      </c>
      <c r="G1134" s="9">
        <v>130</v>
      </c>
      <c r="H1134" s="9">
        <v>120</v>
      </c>
      <c r="I1134" s="9">
        <v>58</v>
      </c>
      <c r="J1134" s="9">
        <v>56</v>
      </c>
      <c r="K1134" s="9">
        <v>61</v>
      </c>
      <c r="L1134" s="9">
        <v>72</v>
      </c>
      <c r="M1134" s="9">
        <v>57</v>
      </c>
      <c r="N1134" s="9">
        <v>62</v>
      </c>
      <c r="O1134" s="9">
        <v>53</v>
      </c>
      <c r="P1134" s="9">
        <v>22</v>
      </c>
      <c r="Q1134" s="10">
        <v>108</v>
      </c>
      <c r="R1134" s="11">
        <v>19</v>
      </c>
      <c r="S1134" s="11">
        <v>1</v>
      </c>
      <c r="T1134" s="11">
        <v>122</v>
      </c>
      <c r="U1134" s="11">
        <v>107</v>
      </c>
      <c r="V1134" s="11">
        <v>1</v>
      </c>
      <c r="W1134" s="11">
        <v>103</v>
      </c>
      <c r="X1134" s="11">
        <f t="shared" si="238"/>
        <v>461</v>
      </c>
      <c r="Y1134" s="11">
        <f t="shared" si="239"/>
        <v>4840</v>
      </c>
      <c r="Z1134" s="11">
        <f t="shared" si="240"/>
        <v>1190</v>
      </c>
      <c r="AA1134" s="11">
        <f t="shared" si="241"/>
        <v>4795</v>
      </c>
      <c r="AB1134" s="11">
        <f t="shared" si="242"/>
        <v>4795</v>
      </c>
      <c r="AC1134" s="6">
        <f t="shared" si="243"/>
        <v>5490</v>
      </c>
      <c r="AD1134" s="9" t="s">
        <v>5008</v>
      </c>
      <c r="AE1134" s="3" t="str">
        <f>IF(ISERROR(VLOOKUP($AD1134,技まとめ!$A$1:$F$380,6,FALSE)),"－",VLOOKUP($AD1134,技まとめ!$A$1:$F$380,6,FALSE))</f>
        <v>－</v>
      </c>
      <c r="AF1134" s="3">
        <f>IF(ISERROR(VLOOKUP($AD1134,技まとめ!$A$1:$F$380,3,FALSE)),"－",VLOOKUP($AD1134,技まとめ!$A$1:$F$380,3,FALSE))</f>
        <v>0</v>
      </c>
      <c r="AG1134" s="3">
        <f>IF(ISERROR(VLOOKUP($AD1134,技まとめ!$A$1:$F$380,5,FALSE)),"－",VLOOKUP($AD1134,技まとめ!$A$1:$F$380,5,FALSE))</f>
        <v>0</v>
      </c>
      <c r="AH1134" s="3" t="str">
        <f>IF($E1134=IF(ISERROR(VLOOKUP($AD1134,技まとめ!$A$1:$F$380,4,FALSE)),"－",VLOOKUP($AD1134,技まとめ!$A$1:$F$380,4,FALSE)),"一致","")</f>
        <v/>
      </c>
      <c r="AI1134" s="9" t="s">
        <v>311</v>
      </c>
      <c r="AJ1134" s="3" t="str">
        <f>IF(ISERROR(VLOOKUP($AI1134,技まとめ!$A$1:$F$380,6,FALSE)),"－",VLOOKUP($AI1134,技まとめ!$A$1:$F$380,6,FALSE))</f>
        <v>CA</v>
      </c>
      <c r="AK1134" s="3">
        <f>IF(ISERROR(VLOOKUP($AI1134,技まとめ!$A$1:$F$380,3,FALSE)),"－",VLOOKUP($AI1134,技まとめ!$A$1:$F$380,3,FALSE))</f>
        <v>104</v>
      </c>
      <c r="AL1134" s="3">
        <f>IF(ISERROR(VLOOKUP($AI1134,技まとめ!$A$1:$F$380,5,FALSE)),"－",VLOOKUP($AI1134,技まとめ!$A$1:$F$380,5,FALSE))</f>
        <v>52</v>
      </c>
      <c r="AM1134" s="3" t="str">
        <f>IF($E1134=IF(ISERROR(VLOOKUP($AI1134,技まとめ!$A$1:$F$380,4,FALSE)),"－",VLOOKUP($AI1134,技まとめ!$A$1:$F$380,4,FALSE)),"一致","")</f>
        <v>一致</v>
      </c>
      <c r="AN1134" s="9" t="s">
        <v>202</v>
      </c>
      <c r="AO1134" s="3" t="str">
        <f>IF(ISERROR(VLOOKUP($AN1134,技まとめ!$A$1:$F$380,6,FALSE)),"－",VLOOKUP($AN1134,技まとめ!$A$1:$F$380,6,FALSE))</f>
        <v>P1</v>
      </c>
      <c r="AP1134" s="3">
        <f>IF(ISERROR(VLOOKUP($AN1134,技まとめ!$A$1:$F$380,3,FALSE)),"－",VLOOKUP($AN1134,技まとめ!$A$1:$F$380,3,FALSE))</f>
        <v>25</v>
      </c>
      <c r="AQ1134" s="3">
        <f>IF(ISERROR(VLOOKUP($AN1134,技まとめ!$A$1:$F$380,5,FALSE)),"－",VLOOKUP($AN1134,技まとめ!$A$1:$F$380,5,FALSE))</f>
        <v>25</v>
      </c>
      <c r="AR1134" s="3" t="str">
        <f>IF($E1134=IF(ISERROR(VLOOKUP($AN1134,技まとめ!$A$1:$F$380,4,FALSE)),"－",VLOOKUP($AN1134,技まとめ!$A$1:$F$380,4,FALSE)),"一致","")</f>
        <v>一致</v>
      </c>
      <c r="AS1134" s="9" t="s">
        <v>203</v>
      </c>
      <c r="AT1134" s="3" t="str">
        <f>IF(ISERROR(VLOOKUP($AS1134,技まとめ!$A$1:$F$380,6,FALSE)),"－",VLOOKUP($AS1134,技まとめ!$A$1:$F$380,6,FALSE))</f>
        <v>P1</v>
      </c>
      <c r="AU1134" s="3">
        <f>IF(ISERROR(VLOOKUP($AS1134,技まとめ!$A$1:$F$380,3,FALSE)),"－",VLOOKUP($AS1134,技まとめ!$A$1:$F$380,3,FALSE))</f>
        <v>46</v>
      </c>
      <c r="AV1134" s="3">
        <f>IF(ISERROR(VLOOKUP($AS1134,技まとめ!$A$1:$F$380,5,FALSE)),"－",VLOOKUP($AS1134,技まとめ!$A$1:$F$380,5,FALSE))</f>
        <v>32</v>
      </c>
      <c r="AW1134" s="3" t="str">
        <f>IF($E1134=IF(ISERROR(VLOOKUP($AS1134,技まとめ!$A$1:$F$380,4,FALSE)),"－",VLOOKUP($AS1134,技まとめ!$A$1:$F$380,4,FALSE)),"一致","")</f>
        <v>一致</v>
      </c>
      <c r="AX1134" s="12" t="str">
        <f t="shared" si="244"/>
        <v>こんしん！ビーストファングパワーシールドフルパワーシールド</v>
      </c>
      <c r="AY1134" s="12" t="str">
        <f t="shared" si="245"/>
        <v>こんしん！ビーストファングパワーシールドフルパワーシールド</v>
      </c>
      <c r="AZ1134" s="12" t="str">
        <f t="shared" si="246"/>
        <v>こんしん！ビーストファングパワーシールドフルパワーシールド</v>
      </c>
      <c r="BA1134" s="12" t="str">
        <f t="shared" si="247"/>
        <v>こんしん！ビーストファングパワーシールドフルパワーシールド</v>
      </c>
      <c r="BB1134" s="11" t="str">
        <f t="shared" si="248"/>
        <v>－CAP1P1</v>
      </c>
      <c r="BC1134" s="11" t="str">
        <f t="shared" si="249"/>
        <v>－CAP1P1</v>
      </c>
      <c r="BD1134" s="11" t="str">
        <f t="shared" si="250"/>
        <v>－CAP1P1</v>
      </c>
      <c r="BE1134" s="11" t="str">
        <f t="shared" si="251"/>
        <v>－CAP1P1</v>
      </c>
    </row>
    <row r="1135" spans="1:57" ht="11.25" hidden="1" customHeight="1">
      <c r="A1135" s="6">
        <v>1134</v>
      </c>
      <c r="B1135" s="7" t="s">
        <v>2662</v>
      </c>
      <c r="C1135" s="8" t="s">
        <v>2663</v>
      </c>
      <c r="D1135" s="7" t="s">
        <v>72</v>
      </c>
      <c r="E1135" s="7" t="s">
        <v>81</v>
      </c>
      <c r="F1135" s="7" t="s">
        <v>82</v>
      </c>
      <c r="G1135" s="9">
        <v>116</v>
      </c>
      <c r="H1135" s="9">
        <v>112</v>
      </c>
      <c r="I1135" s="9">
        <v>56</v>
      </c>
      <c r="J1135" s="9">
        <v>62</v>
      </c>
      <c r="K1135" s="9">
        <v>63</v>
      </c>
      <c r="L1135" s="9">
        <v>60</v>
      </c>
      <c r="M1135" s="9">
        <v>62</v>
      </c>
      <c r="N1135" s="9">
        <v>63</v>
      </c>
      <c r="O1135" s="9">
        <v>58</v>
      </c>
      <c r="P1135" s="9">
        <v>8</v>
      </c>
      <c r="Q1135" s="10">
        <v>106</v>
      </c>
      <c r="R1135" s="11">
        <v>14</v>
      </c>
      <c r="S1135" s="11">
        <v>1</v>
      </c>
      <c r="T1135" s="11">
        <v>110</v>
      </c>
      <c r="U1135" s="11">
        <v>112</v>
      </c>
      <c r="V1135" s="11">
        <v>1</v>
      </c>
      <c r="W1135" s="11">
        <v>108</v>
      </c>
      <c r="X1135" s="11">
        <f t="shared" si="238"/>
        <v>452</v>
      </c>
      <c r="Y1135" s="11">
        <f t="shared" si="239"/>
        <v>4785</v>
      </c>
      <c r="Z1135" s="11">
        <f t="shared" si="240"/>
        <v>1040</v>
      </c>
      <c r="AA1135" s="11">
        <f t="shared" si="241"/>
        <v>4400</v>
      </c>
      <c r="AB1135" s="11">
        <f t="shared" si="242"/>
        <v>4400</v>
      </c>
      <c r="AC1135" s="6">
        <f t="shared" si="243"/>
        <v>5010</v>
      </c>
      <c r="AD1135" s="9" t="s">
        <v>163</v>
      </c>
      <c r="AE1135" s="3" t="str">
        <f>IF(ISERROR(VLOOKUP($AD1135,技まとめ!$A$1:$F$380,6,FALSE)),"－",VLOOKUP($AD1135,技まとめ!$A$1:$F$380,6,FALSE))</f>
        <v>BL</v>
      </c>
      <c r="AF1135" s="3">
        <f>IF(ISERROR(VLOOKUP($AD1135,技まとめ!$A$1:$F$380,3,FALSE)),"－",VLOOKUP($AD1135,技まとめ!$A$1:$F$380,3,FALSE))</f>
        <v>59</v>
      </c>
      <c r="AG1135" s="3">
        <f>IF(ISERROR(VLOOKUP($AD1135,技まとめ!$A$1:$F$380,5,FALSE)),"－",VLOOKUP($AD1135,技まとめ!$A$1:$F$380,5,FALSE))</f>
        <v>38</v>
      </c>
      <c r="AH1135" s="3" t="str">
        <f>IF($E1135=IF(ISERROR(VLOOKUP($AD1135,技まとめ!$A$1:$F$380,4,FALSE)),"－",VLOOKUP($AD1135,技まとめ!$A$1:$F$380,4,FALSE)),"一致","")</f>
        <v>一致</v>
      </c>
      <c r="AI1135" s="9" t="s">
        <v>165</v>
      </c>
      <c r="AJ1135" s="3" t="str">
        <f>IF(ISERROR(VLOOKUP($AI1135,技まとめ!$A$1:$F$380,6,FALSE)),"－",VLOOKUP($AI1135,技まとめ!$A$1:$F$380,6,FALSE))</f>
        <v>BL</v>
      </c>
      <c r="AK1135" s="3">
        <f>IF(ISERROR(VLOOKUP($AI1135,技まとめ!$A$1:$F$380,3,FALSE)),"－",VLOOKUP($AI1135,技まとめ!$A$1:$F$380,3,FALSE))</f>
        <v>78</v>
      </c>
      <c r="AL1135" s="3">
        <f>IF(ISERROR(VLOOKUP($AI1135,技まとめ!$A$1:$F$380,5,FALSE)),"－",VLOOKUP($AI1135,技まとめ!$A$1:$F$380,5,FALSE))</f>
        <v>46</v>
      </c>
      <c r="AM1135" s="3" t="str">
        <f>IF($E1135=IF(ISERROR(VLOOKUP($AI1135,技まとめ!$A$1:$F$380,4,FALSE)),"－",VLOOKUP($AI1135,技まとめ!$A$1:$F$380,4,FALSE)),"一致","")</f>
        <v>一致</v>
      </c>
      <c r="AN1135" s="9" t="s">
        <v>540</v>
      </c>
      <c r="AO1135" s="3" t="str">
        <f>IF(ISERROR(VLOOKUP($AN1135,技まとめ!$A$1:$F$380,6,FALSE)),"－",VLOOKUP($AN1135,技まとめ!$A$1:$F$380,6,FALSE))</f>
        <v>BS</v>
      </c>
      <c r="AP1135" s="3">
        <f>IF(ISERROR(VLOOKUP($AN1135,技まとめ!$A$1:$F$380,3,FALSE)),"－",VLOOKUP($AN1135,技まとめ!$A$1:$F$380,3,FALSE))</f>
        <v>51</v>
      </c>
      <c r="AQ1135" s="3">
        <f>IF(ISERROR(VLOOKUP($AN1135,技まとめ!$A$1:$F$380,5,FALSE)),"－",VLOOKUP($AN1135,技まとめ!$A$1:$F$380,5,FALSE))</f>
        <v>31</v>
      </c>
      <c r="AR1135" s="3" t="str">
        <f>IF($E1135=IF(ISERROR(VLOOKUP($AN1135,技まとめ!$A$1:$F$380,4,FALSE)),"－",VLOOKUP($AN1135,技まとめ!$A$1:$F$380,4,FALSE)),"一致","")</f>
        <v>一致</v>
      </c>
      <c r="AS1135" s="9" t="s">
        <v>745</v>
      </c>
      <c r="AT1135" s="3" t="str">
        <f>IF(ISERROR(VLOOKUP($AS1135,技まとめ!$A$1:$F$380,6,FALSE)),"－",VLOOKUP($AS1135,技まとめ!$A$1:$F$380,6,FALSE))</f>
        <v>BS</v>
      </c>
      <c r="AU1135" s="3">
        <f>IF(ISERROR(VLOOKUP($AS1135,技まとめ!$A$1:$F$380,3,FALSE)),"－",VLOOKUP($AS1135,技まとめ!$A$1:$F$380,3,FALSE))</f>
        <v>103</v>
      </c>
      <c r="AV1135" s="3">
        <f>IF(ISERROR(VLOOKUP($AS1135,技まとめ!$A$1:$F$380,5,FALSE)),"－",VLOOKUP($AS1135,技まとめ!$A$1:$F$380,5,FALSE))</f>
        <v>55</v>
      </c>
      <c r="AW1135" s="3" t="str">
        <f>IF($E1135=IF(ISERROR(VLOOKUP($AS1135,技まとめ!$A$1:$F$380,4,FALSE)),"－",VLOOKUP($AS1135,技まとめ!$A$1:$F$380,4,FALSE)),"一致","")</f>
        <v/>
      </c>
      <c r="AX1135" s="12" t="str">
        <f t="shared" si="244"/>
        <v>サイクロンダブルサイクロンバックトルネードダブルトルネード</v>
      </c>
      <c r="AY1135" s="12" t="str">
        <f t="shared" si="245"/>
        <v>サイクロンダブルサイクロンバックトルネードダブルトルネード</v>
      </c>
      <c r="AZ1135" s="12" t="str">
        <f t="shared" si="246"/>
        <v>サイクロンダブルサイクロンバックトルネードダブルトルネード</v>
      </c>
      <c r="BA1135" s="12" t="str">
        <f t="shared" si="247"/>
        <v>サイクロンダブルサイクロンバックトルネードダブルトルネード</v>
      </c>
      <c r="BB1135" s="11" t="str">
        <f t="shared" si="248"/>
        <v>BLBLBSBS</v>
      </c>
      <c r="BC1135" s="11" t="str">
        <f t="shared" si="249"/>
        <v>BLBLBSBS</v>
      </c>
      <c r="BD1135" s="11" t="str">
        <f t="shared" si="250"/>
        <v>BLBLBSBS</v>
      </c>
      <c r="BE1135" s="11" t="str">
        <f t="shared" si="251"/>
        <v>BLBLBSBS</v>
      </c>
    </row>
    <row r="1136" spans="1:57" ht="11.25" hidden="1" customHeight="1">
      <c r="A1136" s="6">
        <v>1135</v>
      </c>
      <c r="B1136" s="7" t="s">
        <v>2664</v>
      </c>
      <c r="C1136" s="8" t="s">
        <v>2665</v>
      </c>
      <c r="D1136" s="7" t="s">
        <v>72</v>
      </c>
      <c r="E1136" s="7" t="s">
        <v>73</v>
      </c>
      <c r="F1136" s="7" t="s">
        <v>82</v>
      </c>
      <c r="G1136" s="9">
        <v>112</v>
      </c>
      <c r="H1136" s="9">
        <v>106</v>
      </c>
      <c r="I1136" s="9">
        <v>53</v>
      </c>
      <c r="J1136" s="9">
        <v>56</v>
      </c>
      <c r="K1136" s="9">
        <v>62</v>
      </c>
      <c r="L1136" s="9">
        <v>64</v>
      </c>
      <c r="M1136" s="9">
        <v>62</v>
      </c>
      <c r="N1136" s="9">
        <v>67</v>
      </c>
      <c r="O1136" s="9">
        <v>62</v>
      </c>
      <c r="P1136" s="9">
        <v>8</v>
      </c>
      <c r="Q1136" s="10">
        <v>103</v>
      </c>
      <c r="R1136" s="11">
        <v>11</v>
      </c>
      <c r="S1136" s="11">
        <v>1</v>
      </c>
      <c r="T1136" s="11">
        <v>114</v>
      </c>
      <c r="U1136" s="11">
        <v>112</v>
      </c>
      <c r="V1136" s="11">
        <v>1</v>
      </c>
      <c r="W1136" s="11">
        <v>112</v>
      </c>
      <c r="X1136" s="11">
        <f t="shared" si="238"/>
        <v>454</v>
      </c>
      <c r="Y1136" s="11">
        <f t="shared" si="239"/>
        <v>4685</v>
      </c>
      <c r="Z1136" s="11">
        <f t="shared" si="240"/>
        <v>955</v>
      </c>
      <c r="AA1136" s="11">
        <f t="shared" si="241"/>
        <v>4560</v>
      </c>
      <c r="AB1136" s="11">
        <f t="shared" si="242"/>
        <v>4560</v>
      </c>
      <c r="AC1136" s="6">
        <f t="shared" si="243"/>
        <v>5175</v>
      </c>
      <c r="AD1136" s="9" t="s">
        <v>168</v>
      </c>
      <c r="AE1136" s="3" t="str">
        <f>IF(ISERROR(VLOOKUP($AD1136,技まとめ!$A$1:$F$380,6,FALSE)),"－",VLOOKUP($AD1136,技まとめ!$A$1:$F$380,6,FALSE))</f>
        <v>BL</v>
      </c>
      <c r="AF1136" s="3">
        <f>IF(ISERROR(VLOOKUP($AD1136,技まとめ!$A$1:$F$380,3,FALSE)),"－",VLOOKUP($AD1136,技まとめ!$A$1:$F$380,3,FALSE))</f>
        <v>25</v>
      </c>
      <c r="AG1136" s="3">
        <f>IF(ISERROR(VLOOKUP($AD1136,技まとめ!$A$1:$F$380,5,FALSE)),"－",VLOOKUP($AD1136,技まとめ!$A$1:$F$380,5,FALSE))</f>
        <v>12</v>
      </c>
      <c r="AH1136" s="3" t="str">
        <f>IF($E1136=IF(ISERROR(VLOOKUP($AD1136,技まとめ!$A$1:$F$380,4,FALSE)),"－",VLOOKUP($AD1136,技まとめ!$A$1:$F$380,4,FALSE)),"一致","")</f>
        <v/>
      </c>
      <c r="AI1136" s="9" t="s">
        <v>177</v>
      </c>
      <c r="AJ1136" s="3" t="str">
        <f>IF(ISERROR(VLOOKUP($AI1136,技まとめ!$A$1:$F$380,6,FALSE)),"－",VLOOKUP($AI1136,技まとめ!$A$1:$F$380,6,FALSE))</f>
        <v>DR</v>
      </c>
      <c r="AK1136" s="3">
        <f>IF(ISERROR(VLOOKUP($AI1136,技まとめ!$A$1:$F$380,3,FALSE)),"－",VLOOKUP($AI1136,技まとめ!$A$1:$F$380,3,FALSE))</f>
        <v>93</v>
      </c>
      <c r="AL1136" s="3">
        <f>IF(ISERROR(VLOOKUP($AI1136,技まとめ!$A$1:$F$380,5,FALSE)),"－",VLOOKUP($AI1136,技まとめ!$A$1:$F$380,5,FALSE))</f>
        <v>42</v>
      </c>
      <c r="AM1136" s="3" t="str">
        <f>IF($E1136=IF(ISERROR(VLOOKUP($AI1136,技まとめ!$A$1:$F$380,4,FALSE)),"－",VLOOKUP($AI1136,技まとめ!$A$1:$F$380,4,FALSE)),"一致","")</f>
        <v/>
      </c>
      <c r="AN1136" s="9" t="s">
        <v>97</v>
      </c>
      <c r="AO1136" s="3" t="str">
        <f>IF(ISERROR(VLOOKUP($AN1136,技まとめ!$A$1:$F$380,6,FALSE)),"－",VLOOKUP($AN1136,技まとめ!$A$1:$F$380,6,FALSE))</f>
        <v>BL</v>
      </c>
      <c r="AP1136" s="3">
        <f>IF(ISERROR(VLOOKUP($AN1136,技まとめ!$A$1:$F$380,3,FALSE)),"－",VLOOKUP($AN1136,技まとめ!$A$1:$F$380,3,FALSE))</f>
        <v>38</v>
      </c>
      <c r="AQ1136" s="3">
        <f>IF(ISERROR(VLOOKUP($AN1136,技まとめ!$A$1:$F$380,5,FALSE)),"－",VLOOKUP($AN1136,技まとめ!$A$1:$F$380,5,FALSE))</f>
        <v>16</v>
      </c>
      <c r="AR1136" s="3" t="str">
        <f>IF($E1136=IF(ISERROR(VLOOKUP($AN1136,技まとめ!$A$1:$F$380,4,FALSE)),"－",VLOOKUP($AN1136,技まとめ!$A$1:$F$380,4,FALSE)),"一致","")</f>
        <v>一致</v>
      </c>
      <c r="AS1136" s="9" t="s">
        <v>173</v>
      </c>
      <c r="AT1136" s="3" t="str">
        <f>IF(ISERROR(VLOOKUP($AS1136,技まとめ!$A$1:$F$380,6,FALSE)),"－",VLOOKUP($AS1136,技まとめ!$A$1:$F$380,6,FALSE))</f>
        <v>DR</v>
      </c>
      <c r="AU1136" s="3">
        <f>IF(ISERROR(VLOOKUP($AS1136,技まとめ!$A$1:$F$380,3,FALSE)),"－",VLOOKUP($AS1136,技まとめ!$A$1:$F$380,3,FALSE))</f>
        <v>65</v>
      </c>
      <c r="AV1136" s="3">
        <f>IF(ISERROR(VLOOKUP($AS1136,技まとめ!$A$1:$F$380,5,FALSE)),"－",VLOOKUP($AS1136,技まとめ!$A$1:$F$380,5,FALSE))</f>
        <v>42</v>
      </c>
      <c r="AW1136" s="3" t="str">
        <f>IF($E1136=IF(ISERROR(VLOOKUP($AS1136,技まとめ!$A$1:$F$380,4,FALSE)),"－",VLOOKUP($AS1136,技まとめ!$A$1:$F$380,4,FALSE)),"一致","")</f>
        <v/>
      </c>
      <c r="AX1136" s="12" t="str">
        <f t="shared" si="244"/>
        <v>キラースライドジャッジスルー２うしろのしょうめんぶんしんフェイント</v>
      </c>
      <c r="AY1136" s="12" t="str">
        <f t="shared" si="245"/>
        <v>キラースライドジャッジスルー２うしろのしょうめんぶんしんフェイント</v>
      </c>
      <c r="AZ1136" s="12" t="str">
        <f t="shared" si="246"/>
        <v>キラースライドジャッジスルー２うしろのしょうめんぶんしんフェイント</v>
      </c>
      <c r="BA1136" s="12" t="str">
        <f t="shared" si="247"/>
        <v>キラースライドジャッジスルー２うしろのしょうめんぶんしんフェイント</v>
      </c>
      <c r="BB1136" s="11" t="str">
        <f t="shared" si="248"/>
        <v>BLDRBLDR</v>
      </c>
      <c r="BC1136" s="11" t="str">
        <f t="shared" si="249"/>
        <v>BLDRBLDR</v>
      </c>
      <c r="BD1136" s="11" t="str">
        <f t="shared" si="250"/>
        <v>BLDRBLDR</v>
      </c>
      <c r="BE1136" s="11" t="str">
        <f t="shared" si="251"/>
        <v>BLDRBLDR</v>
      </c>
    </row>
    <row r="1137" spans="1:57" ht="11.25" hidden="1" customHeight="1">
      <c r="A1137" s="6">
        <v>1136</v>
      </c>
      <c r="B1137" s="7" t="s">
        <v>2666</v>
      </c>
      <c r="C1137" s="8" t="s">
        <v>2667</v>
      </c>
      <c r="D1137" s="7" t="s">
        <v>72</v>
      </c>
      <c r="E1137" s="7" t="s">
        <v>95</v>
      </c>
      <c r="F1137" s="7" t="s">
        <v>82</v>
      </c>
      <c r="G1137" s="9">
        <v>150</v>
      </c>
      <c r="H1137" s="9">
        <v>103</v>
      </c>
      <c r="I1137" s="9">
        <v>56</v>
      </c>
      <c r="J1137" s="9">
        <v>66</v>
      </c>
      <c r="K1137" s="9">
        <v>62</v>
      </c>
      <c r="L1137" s="9">
        <v>64</v>
      </c>
      <c r="M1137" s="9">
        <v>64</v>
      </c>
      <c r="N1137" s="9">
        <v>55</v>
      </c>
      <c r="O1137" s="9">
        <v>60</v>
      </c>
      <c r="P1137" s="9">
        <v>11</v>
      </c>
      <c r="Q1137" s="10">
        <v>106</v>
      </c>
      <c r="R1137" s="11">
        <v>12</v>
      </c>
      <c r="S1137" s="11">
        <v>1</v>
      </c>
      <c r="T1137" s="11">
        <v>114</v>
      </c>
      <c r="U1137" s="11">
        <v>114</v>
      </c>
      <c r="V1137" s="11">
        <v>1</v>
      </c>
      <c r="W1137" s="11">
        <v>110</v>
      </c>
      <c r="X1137" s="11">
        <f t="shared" si="238"/>
        <v>458</v>
      </c>
      <c r="Y1137" s="11">
        <f t="shared" si="239"/>
        <v>4795</v>
      </c>
      <c r="Z1137" s="11">
        <f t="shared" si="240"/>
        <v>980</v>
      </c>
      <c r="AA1137" s="11">
        <f t="shared" si="241"/>
        <v>4550</v>
      </c>
      <c r="AB1137" s="11">
        <f t="shared" si="242"/>
        <v>4550</v>
      </c>
      <c r="AC1137" s="6">
        <f t="shared" si="243"/>
        <v>5170</v>
      </c>
      <c r="AD1137" s="9" t="s">
        <v>289</v>
      </c>
      <c r="AE1137" s="3" t="str">
        <f>IF(ISERROR(VLOOKUP($AD1137,技まとめ!$A$1:$F$380,6,FALSE)),"－",VLOOKUP($AD1137,技まとめ!$A$1:$F$380,6,FALSE))</f>
        <v>－</v>
      </c>
      <c r="AF1137" s="3">
        <f>IF(ISERROR(VLOOKUP($AD1137,技まとめ!$A$1:$F$380,3,FALSE)),"－",VLOOKUP($AD1137,技まとめ!$A$1:$F$380,3,FALSE))</f>
        <v>0</v>
      </c>
      <c r="AG1137" s="3">
        <f>IF(ISERROR(VLOOKUP($AD1137,技まとめ!$A$1:$F$380,5,FALSE)),"－",VLOOKUP($AD1137,技まとめ!$A$1:$F$380,5,FALSE))</f>
        <v>0</v>
      </c>
      <c r="AH1137" s="3" t="str">
        <f>IF($E1137=IF(ISERROR(VLOOKUP($AD1137,技まとめ!$A$1:$F$380,4,FALSE)),"－",VLOOKUP($AD1137,技まとめ!$A$1:$F$380,4,FALSE)),"一致","")</f>
        <v/>
      </c>
      <c r="AI1137" s="9" t="s">
        <v>168</v>
      </c>
      <c r="AJ1137" s="3" t="str">
        <f>IF(ISERROR(VLOOKUP($AI1137,技まとめ!$A$1:$F$380,6,FALSE)),"－",VLOOKUP($AI1137,技まとめ!$A$1:$F$380,6,FALSE))</f>
        <v>BL</v>
      </c>
      <c r="AK1137" s="3">
        <f>IF(ISERROR(VLOOKUP($AI1137,技まとめ!$A$1:$F$380,3,FALSE)),"－",VLOOKUP($AI1137,技まとめ!$A$1:$F$380,3,FALSE))</f>
        <v>25</v>
      </c>
      <c r="AL1137" s="3">
        <f>IF(ISERROR(VLOOKUP($AI1137,技まとめ!$A$1:$F$380,5,FALSE)),"－",VLOOKUP($AI1137,技まとめ!$A$1:$F$380,5,FALSE))</f>
        <v>12</v>
      </c>
      <c r="AM1137" s="3" t="str">
        <f>IF($E1137=IF(ISERROR(VLOOKUP($AI1137,技まとめ!$A$1:$F$380,4,FALSE)),"－",VLOOKUP($AI1137,技まとめ!$A$1:$F$380,4,FALSE)),"一致","")</f>
        <v>一致</v>
      </c>
      <c r="AN1137" s="9" t="s">
        <v>165</v>
      </c>
      <c r="AO1137" s="3" t="str">
        <f>IF(ISERROR(VLOOKUP($AN1137,技まとめ!$A$1:$F$380,6,FALSE)),"－",VLOOKUP($AN1137,技まとめ!$A$1:$F$380,6,FALSE))</f>
        <v>BL</v>
      </c>
      <c r="AP1137" s="3">
        <f>IF(ISERROR(VLOOKUP($AN1137,技まとめ!$A$1:$F$380,3,FALSE)),"－",VLOOKUP($AN1137,技まとめ!$A$1:$F$380,3,FALSE))</f>
        <v>78</v>
      </c>
      <c r="AQ1137" s="3">
        <f>IF(ISERROR(VLOOKUP($AN1137,技まとめ!$A$1:$F$380,5,FALSE)),"－",VLOOKUP($AN1137,技まとめ!$A$1:$F$380,5,FALSE))</f>
        <v>46</v>
      </c>
      <c r="AR1137" s="3" t="str">
        <f>IF($E1137=IF(ISERROR(VLOOKUP($AN1137,技まとめ!$A$1:$F$380,4,FALSE)),"－",VLOOKUP($AN1137,技まとめ!$A$1:$F$380,4,FALSE)),"一致","")</f>
        <v/>
      </c>
      <c r="AS1137" s="9" t="s">
        <v>363</v>
      </c>
      <c r="AT1137" s="3" t="str">
        <f>IF(ISERROR(VLOOKUP($AS1137,技まとめ!$A$1:$F$380,6,FALSE)),"－",VLOOKUP($AS1137,技まとめ!$A$1:$F$380,6,FALSE))</f>
        <v>BL</v>
      </c>
      <c r="AU1137" s="3">
        <f>IF(ISERROR(VLOOKUP($AS1137,技まとめ!$A$1:$F$380,3,FALSE)),"－",VLOOKUP($AS1137,技まとめ!$A$1:$F$380,3,FALSE))</f>
        <v>102</v>
      </c>
      <c r="AV1137" s="3">
        <f>IF(ISERROR(VLOOKUP($AS1137,技まとめ!$A$1:$F$380,5,FALSE)),"－",VLOOKUP($AS1137,技まとめ!$A$1:$F$380,5,FALSE))</f>
        <v>57</v>
      </c>
      <c r="AW1137" s="3" t="str">
        <f>IF($E1137=IF(ISERROR(VLOOKUP($AS1137,技まとめ!$A$1:$F$380,4,FALSE)),"－",VLOOKUP($AS1137,技まとめ!$A$1:$F$380,4,FALSE)),"一致","")</f>
        <v/>
      </c>
      <c r="AX1137" s="12" t="str">
        <f t="shared" si="244"/>
        <v>リカバリーキラースライドダブルサイクロンマッドエクスプレス</v>
      </c>
      <c r="AY1137" s="12" t="str">
        <f t="shared" si="245"/>
        <v>リカバリーキラースライドダブルサイクロンマッドエクスプレス</v>
      </c>
      <c r="AZ1137" s="12" t="str">
        <f t="shared" si="246"/>
        <v>リカバリーキラースライドダブルサイクロンマッドエクスプレス</v>
      </c>
      <c r="BA1137" s="12" t="str">
        <f t="shared" si="247"/>
        <v>リカバリーキラースライドダブルサイクロンマッドエクスプレス</v>
      </c>
      <c r="BB1137" s="11" t="str">
        <f t="shared" si="248"/>
        <v>－BLBLBL</v>
      </c>
      <c r="BC1137" s="11" t="str">
        <f t="shared" si="249"/>
        <v>－BLBLBL</v>
      </c>
      <c r="BD1137" s="11" t="str">
        <f t="shared" si="250"/>
        <v>－BLBLBL</v>
      </c>
      <c r="BE1137" s="11" t="str">
        <f t="shared" si="251"/>
        <v>－BLBLBL</v>
      </c>
    </row>
    <row r="1138" spans="1:57" ht="11.25" hidden="1" customHeight="1">
      <c r="A1138" s="6">
        <v>1137</v>
      </c>
      <c r="B1138" s="7" t="s">
        <v>2668</v>
      </c>
      <c r="C1138" s="8" t="s">
        <v>2669</v>
      </c>
      <c r="D1138" s="7" t="s">
        <v>72</v>
      </c>
      <c r="E1138" s="7" t="s">
        <v>102</v>
      </c>
      <c r="F1138" s="7" t="s">
        <v>82</v>
      </c>
      <c r="G1138" s="9">
        <v>108</v>
      </c>
      <c r="H1138" s="9">
        <v>112</v>
      </c>
      <c r="I1138" s="9">
        <v>58</v>
      </c>
      <c r="J1138" s="9">
        <v>56</v>
      </c>
      <c r="K1138" s="9">
        <v>63</v>
      </c>
      <c r="L1138" s="9">
        <v>59</v>
      </c>
      <c r="M1138" s="9">
        <v>64</v>
      </c>
      <c r="N1138" s="9">
        <v>59</v>
      </c>
      <c r="O1138" s="9">
        <v>55</v>
      </c>
      <c r="P1138" s="9">
        <v>14</v>
      </c>
      <c r="Q1138" s="10">
        <v>108</v>
      </c>
      <c r="R1138" s="11">
        <v>10</v>
      </c>
      <c r="S1138" s="11">
        <v>1</v>
      </c>
      <c r="T1138" s="11">
        <v>109</v>
      </c>
      <c r="U1138" s="11">
        <v>114</v>
      </c>
      <c r="V1138" s="11">
        <v>1</v>
      </c>
      <c r="W1138" s="11">
        <v>105</v>
      </c>
      <c r="X1138" s="11">
        <f t="shared" si="238"/>
        <v>448</v>
      </c>
      <c r="Y1138" s="11">
        <f t="shared" si="239"/>
        <v>4850</v>
      </c>
      <c r="Z1138" s="11">
        <f t="shared" si="240"/>
        <v>885</v>
      </c>
      <c r="AA1138" s="11">
        <f t="shared" si="241"/>
        <v>4350</v>
      </c>
      <c r="AB1138" s="11">
        <f t="shared" si="242"/>
        <v>4350</v>
      </c>
      <c r="AC1138" s="6">
        <f t="shared" si="243"/>
        <v>4935</v>
      </c>
      <c r="AD1138" s="9" t="s">
        <v>423</v>
      </c>
      <c r="AE1138" s="3" t="str">
        <f>IF(ISERROR(VLOOKUP($AD1138,技まとめ!$A$1:$F$380,6,FALSE)),"－",VLOOKUP($AD1138,技まとめ!$A$1:$F$380,6,FALSE))</f>
        <v>BL</v>
      </c>
      <c r="AF1138" s="3">
        <f>IF(ISERROR(VLOOKUP($AD1138,技まとめ!$A$1:$F$380,3,FALSE)),"－",VLOOKUP($AD1138,技まとめ!$A$1:$F$380,3,FALSE))</f>
        <v>13</v>
      </c>
      <c r="AG1138" s="3">
        <f>IF(ISERROR(VLOOKUP($AD1138,技まとめ!$A$1:$F$380,5,FALSE)),"－",VLOOKUP($AD1138,技まとめ!$A$1:$F$380,5,FALSE))</f>
        <v>20</v>
      </c>
      <c r="AH1138" s="3" t="str">
        <f>IF($E1138=IF(ISERROR(VLOOKUP($AD1138,技まとめ!$A$1:$F$380,4,FALSE)),"－",VLOOKUP($AD1138,技まとめ!$A$1:$F$380,4,FALSE)),"一致","")</f>
        <v/>
      </c>
      <c r="AI1138" s="9" t="s">
        <v>177</v>
      </c>
      <c r="AJ1138" s="3" t="str">
        <f>IF(ISERROR(VLOOKUP($AI1138,技まとめ!$A$1:$F$380,6,FALSE)),"－",VLOOKUP($AI1138,技まとめ!$A$1:$F$380,6,FALSE))</f>
        <v>DR</v>
      </c>
      <c r="AK1138" s="3">
        <f>IF(ISERROR(VLOOKUP($AI1138,技まとめ!$A$1:$F$380,3,FALSE)),"－",VLOOKUP($AI1138,技まとめ!$A$1:$F$380,3,FALSE))</f>
        <v>93</v>
      </c>
      <c r="AL1138" s="3">
        <f>IF(ISERROR(VLOOKUP($AI1138,技まとめ!$A$1:$F$380,5,FALSE)),"－",VLOOKUP($AI1138,技まとめ!$A$1:$F$380,5,FALSE))</f>
        <v>42</v>
      </c>
      <c r="AM1138" s="3" t="str">
        <f>IF($E1138=IF(ISERROR(VLOOKUP($AI1138,技まとめ!$A$1:$F$380,4,FALSE)),"－",VLOOKUP($AI1138,技まとめ!$A$1:$F$380,4,FALSE)),"一致","")</f>
        <v>一致</v>
      </c>
      <c r="AN1138" s="9" t="s">
        <v>300</v>
      </c>
      <c r="AO1138" s="3" t="str">
        <f>IF(ISERROR(VLOOKUP($AN1138,技まとめ!$A$1:$F$380,6,FALSE)),"－",VLOOKUP($AN1138,技まとめ!$A$1:$F$380,6,FALSE))</f>
        <v>BB</v>
      </c>
      <c r="AP1138" s="3">
        <f>IF(ISERROR(VLOOKUP($AN1138,技まとめ!$A$1:$F$380,3,FALSE)),"－",VLOOKUP($AN1138,技まとめ!$A$1:$F$380,3,FALSE))</f>
        <v>49</v>
      </c>
      <c r="AQ1138" s="3">
        <f>IF(ISERROR(VLOOKUP($AN1138,技まとめ!$A$1:$F$380,5,FALSE)),"－",VLOOKUP($AN1138,技まとめ!$A$1:$F$380,5,FALSE))</f>
        <v>32</v>
      </c>
      <c r="AR1138" s="3" t="str">
        <f>IF($E1138=IF(ISERROR(VLOOKUP($AN1138,技まとめ!$A$1:$F$380,4,FALSE)),"－",VLOOKUP($AN1138,技まとめ!$A$1:$F$380,4,FALSE)),"一致","")</f>
        <v/>
      </c>
      <c r="AS1138" s="9" t="s">
        <v>331</v>
      </c>
      <c r="AT1138" s="3" t="str">
        <f>IF(ISERROR(VLOOKUP($AS1138,技まとめ!$A$1:$F$380,6,FALSE)),"－",VLOOKUP($AS1138,技まとめ!$A$1:$F$380,6,FALSE))</f>
        <v>DR</v>
      </c>
      <c r="AU1138" s="3">
        <f>IF(ISERROR(VLOOKUP($AS1138,技まとめ!$A$1:$F$380,3,FALSE)),"－",VLOOKUP($AS1138,技まとめ!$A$1:$F$380,3,FALSE))</f>
        <v>77</v>
      </c>
      <c r="AV1138" s="3">
        <f>IF(ISERROR(VLOOKUP($AS1138,技まとめ!$A$1:$F$380,5,FALSE)),"－",VLOOKUP($AS1138,技まとめ!$A$1:$F$380,5,FALSE))</f>
        <v>47</v>
      </c>
      <c r="AW1138" s="3" t="str">
        <f>IF($E1138=IF(ISERROR(VLOOKUP($AS1138,技まとめ!$A$1:$F$380,4,FALSE)),"－",VLOOKUP($AS1138,技まとめ!$A$1:$F$380,4,FALSE)),"一致","")</f>
        <v>一致</v>
      </c>
      <c r="AX1138" s="12" t="str">
        <f t="shared" si="244"/>
        <v>コイルターンジャッジスルー２スピニングカットライトニングアクセル</v>
      </c>
      <c r="AY1138" s="12" t="str">
        <f t="shared" si="245"/>
        <v>コイルターンジャッジスルー２スピニングカットライトニングアクセル</v>
      </c>
      <c r="AZ1138" s="12" t="str">
        <f t="shared" si="246"/>
        <v>コイルターンジャッジスルー２スピニングカットライトニングアクセル</v>
      </c>
      <c r="BA1138" s="12" t="str">
        <f t="shared" si="247"/>
        <v>コイルターンジャッジスルー２スピニングカットライトニングアクセル</v>
      </c>
      <c r="BB1138" s="11" t="str">
        <f t="shared" si="248"/>
        <v>BLDRBBDR</v>
      </c>
      <c r="BC1138" s="11" t="str">
        <f t="shared" si="249"/>
        <v>BLDRBBDR</v>
      </c>
      <c r="BD1138" s="11" t="str">
        <f t="shared" si="250"/>
        <v>BLDRBBDR</v>
      </c>
      <c r="BE1138" s="11" t="str">
        <f t="shared" si="251"/>
        <v>BLDRBBDR</v>
      </c>
    </row>
    <row r="1139" spans="1:57" ht="11.25" hidden="1" customHeight="1">
      <c r="A1139" s="6">
        <v>1138</v>
      </c>
      <c r="B1139" s="7" t="s">
        <v>2670</v>
      </c>
      <c r="C1139" s="8" t="s">
        <v>2671</v>
      </c>
      <c r="D1139" s="7" t="s">
        <v>72</v>
      </c>
      <c r="E1139" s="7" t="s">
        <v>95</v>
      </c>
      <c r="F1139" s="7" t="s">
        <v>109</v>
      </c>
      <c r="G1139" s="9">
        <v>109</v>
      </c>
      <c r="H1139" s="9">
        <v>117</v>
      </c>
      <c r="I1139" s="9">
        <v>52</v>
      </c>
      <c r="J1139" s="9">
        <v>63</v>
      </c>
      <c r="K1139" s="9">
        <v>70</v>
      </c>
      <c r="L1139" s="9">
        <v>52</v>
      </c>
      <c r="M1139" s="9">
        <v>57</v>
      </c>
      <c r="N1139" s="9">
        <v>51</v>
      </c>
      <c r="O1139" s="9">
        <v>58</v>
      </c>
      <c r="P1139" s="9">
        <v>18</v>
      </c>
      <c r="Q1139" s="10">
        <v>102</v>
      </c>
      <c r="R1139" s="11">
        <v>20</v>
      </c>
      <c r="S1139" s="11">
        <v>1</v>
      </c>
      <c r="T1139" s="11">
        <v>102</v>
      </c>
      <c r="U1139" s="11">
        <v>107</v>
      </c>
      <c r="V1139" s="11">
        <v>1</v>
      </c>
      <c r="W1139" s="11">
        <v>108</v>
      </c>
      <c r="X1139" s="11">
        <f t="shared" si="238"/>
        <v>441</v>
      </c>
      <c r="Y1139" s="11">
        <f t="shared" si="239"/>
        <v>4625</v>
      </c>
      <c r="Z1139" s="11">
        <f t="shared" si="240"/>
        <v>1250</v>
      </c>
      <c r="AA1139" s="11">
        <f t="shared" si="241"/>
        <v>4120</v>
      </c>
      <c r="AB1139" s="11">
        <f t="shared" si="242"/>
        <v>4120</v>
      </c>
      <c r="AC1139" s="6">
        <f t="shared" si="243"/>
        <v>4720</v>
      </c>
      <c r="AD1139" s="9" t="s">
        <v>190</v>
      </c>
      <c r="AE1139" s="3" t="str">
        <f>IF(ISERROR(VLOOKUP($AD1139,技まとめ!$A$1:$F$380,6,FALSE)),"－",VLOOKUP($AD1139,技まとめ!$A$1:$F$380,6,FALSE))</f>
        <v>BS</v>
      </c>
      <c r="AF1139" s="3">
        <f>IF(ISERROR(VLOOKUP($AD1139,技まとめ!$A$1:$F$380,3,FALSE)),"－",VLOOKUP($AD1139,技まとめ!$A$1:$F$380,3,FALSE))</f>
        <v>75</v>
      </c>
      <c r="AG1139" s="3">
        <f>IF(ISERROR(VLOOKUP($AD1139,技まとめ!$A$1:$F$380,5,FALSE)),"－",VLOOKUP($AD1139,技まとめ!$A$1:$F$380,5,FALSE))</f>
        <v>43</v>
      </c>
      <c r="AH1139" s="3" t="str">
        <f>IF($E1139=IF(ISERROR(VLOOKUP($AD1139,技まとめ!$A$1:$F$380,4,FALSE)),"－",VLOOKUP($AD1139,技まとめ!$A$1:$F$380,4,FALSE)),"一致","")</f>
        <v>一致</v>
      </c>
      <c r="AI1139" s="9" t="s">
        <v>5071</v>
      </c>
      <c r="AJ1139" s="3" t="str">
        <f>IF(ISERROR(VLOOKUP($AI1139,技まとめ!$A$1:$F$380,6,FALSE)),"－",VLOOKUP($AI1139,技まとめ!$A$1:$F$380,6,FALSE))</f>
        <v>BL</v>
      </c>
      <c r="AK1139" s="3">
        <f>IF(ISERROR(VLOOKUP($AI1139,技まとめ!$A$1:$F$380,3,FALSE)),"－",VLOOKUP($AI1139,技まとめ!$A$1:$F$380,3,FALSE))</f>
        <v>33</v>
      </c>
      <c r="AL1139" s="3">
        <f>IF(ISERROR(VLOOKUP($AI1139,技まとめ!$A$1:$F$380,5,FALSE)),"－",VLOOKUP($AI1139,技まとめ!$A$1:$F$380,5,FALSE))</f>
        <v>28</v>
      </c>
      <c r="AM1139" s="3" t="str">
        <f>IF($E1139=IF(ISERROR(VLOOKUP($AI1139,技まとめ!$A$1:$F$380,4,FALSE)),"－",VLOOKUP($AI1139,技まとめ!$A$1:$F$380,4,FALSE)),"一致","")</f>
        <v>一致</v>
      </c>
      <c r="AN1139" s="9" t="s">
        <v>5060</v>
      </c>
      <c r="AO1139" s="3" t="str">
        <f>IF(ISERROR(VLOOKUP($AN1139,技まとめ!$A$1:$F$380,6,FALSE)),"－",VLOOKUP($AN1139,技まとめ!$A$1:$F$380,6,FALSE))</f>
        <v>DR</v>
      </c>
      <c r="AP1139" s="3">
        <f>IF(ISERROR(VLOOKUP($AN1139,技まとめ!$A$1:$F$380,3,FALSE)),"－",VLOOKUP($AN1139,技まとめ!$A$1:$F$380,3,FALSE))</f>
        <v>27</v>
      </c>
      <c r="AQ1139" s="3">
        <f>IF(ISERROR(VLOOKUP($AN1139,技まとめ!$A$1:$F$380,5,FALSE)),"－",VLOOKUP($AN1139,技まとめ!$A$1:$F$380,5,FALSE))</f>
        <v>25</v>
      </c>
      <c r="AR1139" s="3" t="str">
        <f>IF($E1139=IF(ISERROR(VLOOKUP($AN1139,技まとめ!$A$1:$F$380,4,FALSE)),"－",VLOOKUP($AN1139,技まとめ!$A$1:$F$380,4,FALSE)),"一致","")</f>
        <v>一致</v>
      </c>
      <c r="AS1139" s="9" t="s">
        <v>236</v>
      </c>
      <c r="AT1139" s="3" t="str">
        <f>IF(ISERROR(VLOOKUP($AS1139,技まとめ!$A$1:$F$380,6,FALSE)),"－",VLOOKUP($AS1139,技まとめ!$A$1:$F$380,6,FALSE))</f>
        <v>DR</v>
      </c>
      <c r="AU1139" s="3">
        <f>IF(ISERROR(VLOOKUP($AS1139,技まとめ!$A$1:$F$380,3,FALSE)),"－",VLOOKUP($AS1139,技まとめ!$A$1:$F$380,3,FALSE))</f>
        <v>65</v>
      </c>
      <c r="AV1139" s="3">
        <f>IF(ISERROR(VLOOKUP($AS1139,技まとめ!$A$1:$F$380,5,FALSE)),"－",VLOOKUP($AS1139,技まとめ!$A$1:$F$380,5,FALSE))</f>
        <v>42</v>
      </c>
      <c r="AW1139" s="3" t="str">
        <f>IF($E1139=IF(ISERROR(VLOOKUP($AS1139,技まとめ!$A$1:$F$380,4,FALSE)),"－",VLOOKUP($AS1139,技まとめ!$A$1:$F$380,4,FALSE)),"一致","")</f>
        <v/>
      </c>
      <c r="AX1139" s="12" t="str">
        <f t="shared" si="244"/>
        <v>にひゃくれつショットスーパースキャン（Ｂ）スーパースキャン（Ｄ）とうめいフェイント</v>
      </c>
      <c r="AY1139" s="12" t="str">
        <f t="shared" si="245"/>
        <v>にひゃくれつショットスーパースキャン（Ｂ）スーパースキャン（Ｄ）とうめいフェイント</v>
      </c>
      <c r="AZ1139" s="12" t="str">
        <f t="shared" si="246"/>
        <v>にひゃくれつショットスーパースキャン（Ｂ）スーパースキャン（Ｄ）とうめいフェイント</v>
      </c>
      <c r="BA1139" s="12" t="str">
        <f t="shared" si="247"/>
        <v>にひゃくれつショットスーパースキャン（Ｂ）スーパースキャン（Ｄ）とうめいフェイント</v>
      </c>
      <c r="BB1139" s="11" t="str">
        <f t="shared" si="248"/>
        <v>BSBLDRDR</v>
      </c>
      <c r="BC1139" s="11" t="str">
        <f t="shared" si="249"/>
        <v>BSBLDRDR</v>
      </c>
      <c r="BD1139" s="11" t="str">
        <f t="shared" si="250"/>
        <v>BSBLDRDR</v>
      </c>
      <c r="BE1139" s="11" t="str">
        <f t="shared" si="251"/>
        <v>BSBLDRDR</v>
      </c>
    </row>
    <row r="1140" spans="1:57" ht="11.25" hidden="1" customHeight="1">
      <c r="A1140" s="6">
        <v>1139</v>
      </c>
      <c r="B1140" s="7" t="s">
        <v>2672</v>
      </c>
      <c r="C1140" s="8" t="s">
        <v>2673</v>
      </c>
      <c r="D1140" s="7" t="s">
        <v>72</v>
      </c>
      <c r="E1140" s="7" t="s">
        <v>73</v>
      </c>
      <c r="F1140" s="7" t="s">
        <v>109</v>
      </c>
      <c r="G1140" s="9">
        <v>126</v>
      </c>
      <c r="H1140" s="9">
        <v>110</v>
      </c>
      <c r="I1140" s="9">
        <v>56</v>
      </c>
      <c r="J1140" s="9">
        <v>64</v>
      </c>
      <c r="K1140" s="9">
        <v>58</v>
      </c>
      <c r="L1140" s="9">
        <v>57</v>
      </c>
      <c r="M1140" s="9">
        <v>66</v>
      </c>
      <c r="N1140" s="9">
        <v>63</v>
      </c>
      <c r="O1140" s="9">
        <v>61</v>
      </c>
      <c r="P1140" s="9">
        <v>14</v>
      </c>
      <c r="Q1140" s="10">
        <v>106</v>
      </c>
      <c r="R1140" s="11">
        <v>17</v>
      </c>
      <c r="S1140" s="11">
        <v>1</v>
      </c>
      <c r="T1140" s="11">
        <v>107</v>
      </c>
      <c r="U1140" s="11">
        <v>116</v>
      </c>
      <c r="V1140" s="11">
        <v>1</v>
      </c>
      <c r="W1140" s="11">
        <v>111</v>
      </c>
      <c r="X1140" s="11">
        <f t="shared" si="238"/>
        <v>459</v>
      </c>
      <c r="Y1140" s="11">
        <f t="shared" si="239"/>
        <v>4800</v>
      </c>
      <c r="Z1140" s="11">
        <f t="shared" si="240"/>
        <v>1160</v>
      </c>
      <c r="AA1140" s="11">
        <f t="shared" si="241"/>
        <v>4310</v>
      </c>
      <c r="AB1140" s="11">
        <f t="shared" si="242"/>
        <v>4310</v>
      </c>
      <c r="AC1140" s="6">
        <f t="shared" si="243"/>
        <v>4920</v>
      </c>
      <c r="AD1140" s="9" t="s">
        <v>230</v>
      </c>
      <c r="AE1140" s="3" t="str">
        <f>IF(ISERROR(VLOOKUP($AD1140,技まとめ!$A$1:$F$380,6,FALSE)),"－",VLOOKUP($AD1140,技まとめ!$A$1:$F$380,6,FALSE))</f>
        <v>BL</v>
      </c>
      <c r="AF1140" s="3">
        <f>IF(ISERROR(VLOOKUP($AD1140,技まとめ!$A$1:$F$380,3,FALSE)),"－",VLOOKUP($AD1140,技まとめ!$A$1:$F$380,3,FALSE))</f>
        <v>21</v>
      </c>
      <c r="AG1140" s="3">
        <f>IF(ISERROR(VLOOKUP($AD1140,技まとめ!$A$1:$F$380,5,FALSE)),"－",VLOOKUP($AD1140,技まとめ!$A$1:$F$380,5,FALSE))</f>
        <v>22</v>
      </c>
      <c r="AH1140" s="3" t="str">
        <f>IF($E1140=IF(ISERROR(VLOOKUP($AD1140,技まとめ!$A$1:$F$380,4,FALSE)),"－",VLOOKUP($AD1140,技まとめ!$A$1:$F$380,4,FALSE)),"一致","")</f>
        <v/>
      </c>
      <c r="AI1140" s="9" t="s">
        <v>131</v>
      </c>
      <c r="AJ1140" s="3" t="str">
        <f>IF(ISERROR(VLOOKUP($AI1140,技まとめ!$A$1:$F$380,6,FALSE)),"－",VLOOKUP($AI1140,技まとめ!$A$1:$F$380,6,FALSE))</f>
        <v>DR</v>
      </c>
      <c r="AK1140" s="3">
        <f>IF(ISERROR(VLOOKUP($AI1140,技まとめ!$A$1:$F$380,3,FALSE)),"－",VLOOKUP($AI1140,技まとめ!$A$1:$F$380,3,FALSE))</f>
        <v>33</v>
      </c>
      <c r="AL1140" s="3">
        <f>IF(ISERROR(VLOOKUP($AI1140,技まとめ!$A$1:$F$380,5,FALSE)),"－",VLOOKUP($AI1140,技まとめ!$A$1:$F$380,5,FALSE))</f>
        <v>28</v>
      </c>
      <c r="AM1140" s="3" t="str">
        <f>IF($E1140=IF(ISERROR(VLOOKUP($AI1140,技まとめ!$A$1:$F$380,4,FALSE)),"－",VLOOKUP($AI1140,技まとめ!$A$1:$F$380,4,FALSE)),"一致","")</f>
        <v/>
      </c>
      <c r="AN1140" s="9" t="s">
        <v>248</v>
      </c>
      <c r="AO1140" s="3" t="str">
        <f>IF(ISERROR(VLOOKUP($AN1140,技まとめ!$A$1:$F$380,6,FALSE)),"－",VLOOKUP($AN1140,技まとめ!$A$1:$F$380,6,FALSE))</f>
        <v>DR</v>
      </c>
      <c r="AP1140" s="3">
        <f>IF(ISERROR(VLOOKUP($AN1140,技まとめ!$A$1:$F$380,3,FALSE)),"－",VLOOKUP($AN1140,技まとめ!$A$1:$F$380,3,FALSE))</f>
        <v>53</v>
      </c>
      <c r="AQ1140" s="3">
        <f>IF(ISERROR(VLOOKUP($AN1140,技まとめ!$A$1:$F$380,5,FALSE)),"－",VLOOKUP($AN1140,技まとめ!$A$1:$F$380,5,FALSE))</f>
        <v>35</v>
      </c>
      <c r="AR1140" s="3" t="str">
        <f>IF($E1140=IF(ISERROR(VLOOKUP($AN1140,技まとめ!$A$1:$F$380,4,FALSE)),"－",VLOOKUP($AN1140,技まとめ!$A$1:$F$380,4,FALSE)),"一致","")</f>
        <v/>
      </c>
      <c r="AS1140" s="9" t="s">
        <v>447</v>
      </c>
      <c r="AT1140" s="3" t="str">
        <f>IF(ISERROR(VLOOKUP($AS1140,技まとめ!$A$1:$F$380,6,FALSE)),"－",VLOOKUP($AS1140,技まとめ!$A$1:$F$380,6,FALSE))</f>
        <v>BB</v>
      </c>
      <c r="AU1140" s="3">
        <f>IF(ISERROR(VLOOKUP($AS1140,技まとめ!$A$1:$F$380,3,FALSE)),"－",VLOOKUP($AS1140,技まとめ!$A$1:$F$380,3,FALSE))</f>
        <v>65</v>
      </c>
      <c r="AV1140" s="3">
        <f>IF(ISERROR(VLOOKUP($AS1140,技まとめ!$A$1:$F$380,5,FALSE)),"－",VLOOKUP($AS1140,技まとめ!$A$1:$F$380,5,FALSE))</f>
        <v>42</v>
      </c>
      <c r="AW1140" s="3" t="str">
        <f>IF($E1140=IF(ISERROR(VLOOKUP($AS1140,技まとめ!$A$1:$F$380,4,FALSE)),"－",VLOOKUP($AS1140,技まとめ!$A$1:$F$380,4,FALSE)),"一致","")</f>
        <v>一致</v>
      </c>
      <c r="AX1140" s="12" t="str">
        <f t="shared" si="244"/>
        <v>おんりょうイリュージョンボールたつまきどくぎりヘビーベイビー</v>
      </c>
      <c r="AY1140" s="12" t="str">
        <f t="shared" si="245"/>
        <v>おんりょうイリュージョンボールたつまきどくぎりヘビーベイビー</v>
      </c>
      <c r="AZ1140" s="12" t="str">
        <f t="shared" si="246"/>
        <v>おんりょうイリュージョンボールたつまきどくぎりヘビーベイビー</v>
      </c>
      <c r="BA1140" s="12" t="str">
        <f t="shared" si="247"/>
        <v>おんりょうイリュージョンボールたつまきどくぎりヘビーベイビー</v>
      </c>
      <c r="BB1140" s="11" t="str">
        <f t="shared" si="248"/>
        <v>BLDRDRBB</v>
      </c>
      <c r="BC1140" s="11" t="str">
        <f t="shared" si="249"/>
        <v>BLDRDRBB</v>
      </c>
      <c r="BD1140" s="11" t="str">
        <f t="shared" si="250"/>
        <v>BLDRDRBB</v>
      </c>
      <c r="BE1140" s="11" t="str">
        <f t="shared" si="251"/>
        <v>BLDRDRBB</v>
      </c>
    </row>
    <row r="1141" spans="1:57" ht="11.25" hidden="1" customHeight="1">
      <c r="A1141" s="6">
        <v>1140</v>
      </c>
      <c r="B1141" s="7" t="s">
        <v>2674</v>
      </c>
      <c r="C1141" s="8" t="s">
        <v>2675</v>
      </c>
      <c r="D1141" s="7" t="s">
        <v>650</v>
      </c>
      <c r="E1141" s="7" t="s">
        <v>81</v>
      </c>
      <c r="F1141" s="7" t="s">
        <v>109</v>
      </c>
      <c r="G1141" s="9">
        <v>105</v>
      </c>
      <c r="H1141" s="9">
        <v>138</v>
      </c>
      <c r="I1141" s="9">
        <v>57</v>
      </c>
      <c r="J1141" s="9">
        <v>63</v>
      </c>
      <c r="K1141" s="9">
        <v>64</v>
      </c>
      <c r="L1141" s="9">
        <v>54</v>
      </c>
      <c r="M1141" s="9">
        <v>58</v>
      </c>
      <c r="N1141" s="9">
        <v>59</v>
      </c>
      <c r="O1141" s="9">
        <v>60</v>
      </c>
      <c r="P1141" s="9">
        <v>13</v>
      </c>
      <c r="Q1141" s="10">
        <v>107</v>
      </c>
      <c r="R1141" s="11">
        <v>17</v>
      </c>
      <c r="S1141" s="11">
        <v>1</v>
      </c>
      <c r="T1141" s="11">
        <v>104</v>
      </c>
      <c r="U1141" s="11">
        <v>108</v>
      </c>
      <c r="V1141" s="11">
        <v>1</v>
      </c>
      <c r="W1141" s="11">
        <v>110</v>
      </c>
      <c r="X1141" s="11">
        <f t="shared" si="238"/>
        <v>448</v>
      </c>
      <c r="Y1141" s="11">
        <f t="shared" si="239"/>
        <v>4835</v>
      </c>
      <c r="Z1141" s="11">
        <f t="shared" si="240"/>
        <v>1155</v>
      </c>
      <c r="AA1141" s="11">
        <f t="shared" si="241"/>
        <v>4200</v>
      </c>
      <c r="AB1141" s="11">
        <f t="shared" si="242"/>
        <v>4200</v>
      </c>
      <c r="AC1141" s="6">
        <f t="shared" si="243"/>
        <v>4795</v>
      </c>
      <c r="AD1141" s="9" t="s">
        <v>540</v>
      </c>
      <c r="AE1141" s="3" t="str">
        <f>IF(ISERROR(VLOOKUP($AD1141,技まとめ!$A$1:$F$380,6,FALSE)),"－",VLOOKUP($AD1141,技まとめ!$A$1:$F$380,6,FALSE))</f>
        <v>BS</v>
      </c>
      <c r="AF1141" s="3">
        <f>IF(ISERROR(VLOOKUP($AD1141,技まとめ!$A$1:$F$380,3,FALSE)),"－",VLOOKUP($AD1141,技まとめ!$A$1:$F$380,3,FALSE))</f>
        <v>51</v>
      </c>
      <c r="AG1141" s="3">
        <f>IF(ISERROR(VLOOKUP($AD1141,技まとめ!$A$1:$F$380,5,FALSE)),"－",VLOOKUP($AD1141,技まとめ!$A$1:$F$380,5,FALSE))</f>
        <v>31</v>
      </c>
      <c r="AH1141" s="3" t="str">
        <f>IF($E1141=IF(ISERROR(VLOOKUP($AD1141,技まとめ!$A$1:$F$380,4,FALSE)),"－",VLOOKUP($AD1141,技まとめ!$A$1:$F$380,4,FALSE)),"一致","")</f>
        <v>一致</v>
      </c>
      <c r="AI1141" s="9" t="s">
        <v>392</v>
      </c>
      <c r="AJ1141" s="3" t="str">
        <f>IF(ISERROR(VLOOKUP($AI1141,技まとめ!$A$1:$F$380,6,FALSE)),"－",VLOOKUP($AI1141,技まとめ!$A$1:$F$380,6,FALSE))</f>
        <v>DR</v>
      </c>
      <c r="AK1141" s="3">
        <f>IF(ISERROR(VLOOKUP($AI1141,技まとめ!$A$1:$F$380,3,FALSE)),"－",VLOOKUP($AI1141,技まとめ!$A$1:$F$380,3,FALSE))</f>
        <v>59</v>
      </c>
      <c r="AL1141" s="3">
        <f>IF(ISERROR(VLOOKUP($AI1141,技まとめ!$A$1:$F$380,5,FALSE)),"－",VLOOKUP($AI1141,技まとめ!$A$1:$F$380,5,FALSE))</f>
        <v>38</v>
      </c>
      <c r="AM1141" s="3" t="str">
        <f>IF($E1141=IF(ISERROR(VLOOKUP($AI1141,技まとめ!$A$1:$F$380,4,FALSE)),"－",VLOOKUP($AI1141,技まとめ!$A$1:$F$380,4,FALSE)),"一致","")</f>
        <v/>
      </c>
      <c r="AN1141" s="9" t="s">
        <v>577</v>
      </c>
      <c r="AO1141" s="3" t="str">
        <f>IF(ISERROR(VLOOKUP($AN1141,技まとめ!$A$1:$F$380,6,FALSE)),"－",VLOOKUP($AN1141,技まとめ!$A$1:$F$380,6,FALSE))</f>
        <v>BL</v>
      </c>
      <c r="AP1141" s="3">
        <f>IF(ISERROR(VLOOKUP($AN1141,技まとめ!$A$1:$F$380,3,FALSE)),"－",VLOOKUP($AN1141,技まとめ!$A$1:$F$380,3,FALSE))</f>
        <v>78</v>
      </c>
      <c r="AQ1141" s="3">
        <f>IF(ISERROR(VLOOKUP($AN1141,技まとめ!$A$1:$F$380,5,FALSE)),"－",VLOOKUP($AN1141,技まとめ!$A$1:$F$380,5,FALSE))</f>
        <v>46</v>
      </c>
      <c r="AR1141" s="3" t="str">
        <f>IF($E1141=IF(ISERROR(VLOOKUP($AN1141,技まとめ!$A$1:$F$380,4,FALSE)),"－",VLOOKUP($AN1141,技まとめ!$A$1:$F$380,4,FALSE)),"一致","")</f>
        <v/>
      </c>
      <c r="AS1141" s="9" t="s">
        <v>195</v>
      </c>
      <c r="AT1141" s="3" t="str">
        <f>IF(ISERROR(VLOOKUP($AS1141,技まとめ!$A$1:$F$380,6,FALSE)),"－",VLOOKUP($AS1141,技まとめ!$A$1:$F$380,6,FALSE))</f>
        <v>DR</v>
      </c>
      <c r="AU1141" s="3">
        <f>IF(ISERROR(VLOOKUP($AS1141,技まとめ!$A$1:$F$380,3,FALSE)),"－",VLOOKUP($AS1141,技まとめ!$A$1:$F$380,3,FALSE))</f>
        <v>106</v>
      </c>
      <c r="AV1141" s="3">
        <f>IF(ISERROR(VLOOKUP($AS1141,技まとめ!$A$1:$F$380,5,FALSE)),"－",VLOOKUP($AS1141,技まとめ!$A$1:$F$380,5,FALSE))</f>
        <v>57</v>
      </c>
      <c r="AW1141" s="3" t="str">
        <f>IF($E1141=IF(ISERROR(VLOOKUP($AS1141,技まとめ!$A$1:$F$380,4,FALSE)),"－",VLOOKUP($AS1141,技まとめ!$A$1:$F$380,4,FALSE)),"一致","")</f>
        <v/>
      </c>
      <c r="AX1141" s="12" t="str">
        <f t="shared" si="244"/>
        <v>バックトルネードメテオシャワーデュアルストームキラーフィールズ</v>
      </c>
      <c r="AY1141" s="12" t="str">
        <f t="shared" si="245"/>
        <v>バックトルネードメテオシャワーデュアルストームキラーフィールズ</v>
      </c>
      <c r="AZ1141" s="12" t="str">
        <f t="shared" si="246"/>
        <v>バックトルネードメテオシャワーデュアルストームキラーフィールズ</v>
      </c>
      <c r="BA1141" s="12" t="str">
        <f t="shared" si="247"/>
        <v>バックトルネードメテオシャワーデュアルストームキラーフィールズ</v>
      </c>
      <c r="BB1141" s="11" t="str">
        <f t="shared" si="248"/>
        <v>BSDRBLDR</v>
      </c>
      <c r="BC1141" s="11" t="str">
        <f t="shared" si="249"/>
        <v>BSDRBLDR</v>
      </c>
      <c r="BD1141" s="11" t="str">
        <f t="shared" si="250"/>
        <v>BSDRBLDR</v>
      </c>
      <c r="BE1141" s="11" t="str">
        <f t="shared" si="251"/>
        <v>BSDRBLDR</v>
      </c>
    </row>
    <row r="1142" spans="1:57" ht="11.25" hidden="1" customHeight="1">
      <c r="A1142" s="6">
        <v>1141</v>
      </c>
      <c r="B1142" s="7" t="s">
        <v>2676</v>
      </c>
      <c r="C1142" s="8" t="s">
        <v>2677</v>
      </c>
      <c r="D1142" s="7" t="s">
        <v>72</v>
      </c>
      <c r="E1142" s="7" t="s">
        <v>95</v>
      </c>
      <c r="F1142" s="7" t="s">
        <v>128</v>
      </c>
      <c r="G1142" s="9">
        <v>103</v>
      </c>
      <c r="H1142" s="9">
        <v>126</v>
      </c>
      <c r="I1142" s="9">
        <v>63</v>
      </c>
      <c r="J1142" s="9">
        <v>60</v>
      </c>
      <c r="K1142" s="9">
        <v>57</v>
      </c>
      <c r="L1142" s="9">
        <v>54</v>
      </c>
      <c r="M1142" s="9">
        <v>60</v>
      </c>
      <c r="N1142" s="9">
        <v>69</v>
      </c>
      <c r="O1142" s="9">
        <v>52</v>
      </c>
      <c r="P1142" s="9">
        <v>16</v>
      </c>
      <c r="Q1142" s="10">
        <v>113</v>
      </c>
      <c r="R1142" s="11">
        <v>20</v>
      </c>
      <c r="S1142" s="11">
        <v>1</v>
      </c>
      <c r="T1142" s="11">
        <v>104</v>
      </c>
      <c r="U1142" s="11">
        <v>110</v>
      </c>
      <c r="V1142" s="11">
        <v>1</v>
      </c>
      <c r="W1142" s="11">
        <v>102</v>
      </c>
      <c r="X1142" s="11">
        <f t="shared" si="238"/>
        <v>451</v>
      </c>
      <c r="Y1142" s="11">
        <f t="shared" si="239"/>
        <v>5035</v>
      </c>
      <c r="Z1142" s="11">
        <f t="shared" si="240"/>
        <v>1220</v>
      </c>
      <c r="AA1142" s="11">
        <f t="shared" si="241"/>
        <v>4160</v>
      </c>
      <c r="AB1142" s="11">
        <f t="shared" si="242"/>
        <v>4160</v>
      </c>
      <c r="AC1142" s="6">
        <f t="shared" si="243"/>
        <v>4770</v>
      </c>
      <c r="AD1142" s="9" t="s">
        <v>182</v>
      </c>
      <c r="AE1142" s="3" t="str">
        <f>IF(ISERROR(VLOOKUP($AD1142,技まとめ!$A$1:$F$380,6,FALSE)),"－",VLOOKUP($AD1142,技まとめ!$A$1:$F$380,6,FALSE))</f>
        <v>SC</v>
      </c>
      <c r="AF1142" s="3">
        <f>IF(ISERROR(VLOOKUP($AD1142,技まとめ!$A$1:$F$380,3,FALSE)),"－",VLOOKUP($AD1142,技まとめ!$A$1:$F$380,3,FALSE))</f>
        <v>31</v>
      </c>
      <c r="AG1142" s="3">
        <f>IF(ISERROR(VLOOKUP($AD1142,技まとめ!$A$1:$F$380,5,FALSE)),"－",VLOOKUP($AD1142,技まとめ!$A$1:$F$380,5,FALSE))</f>
        <v>22</v>
      </c>
      <c r="AH1142" s="3" t="str">
        <f>IF($E1142=IF(ISERROR(VLOOKUP($AD1142,技まとめ!$A$1:$F$380,4,FALSE)),"－",VLOOKUP($AD1142,技まとめ!$A$1:$F$380,4,FALSE)),"一致","")</f>
        <v>一致</v>
      </c>
      <c r="AI1142" s="9" t="s">
        <v>190</v>
      </c>
      <c r="AJ1142" s="3" t="str">
        <f>IF(ISERROR(VLOOKUP($AI1142,技まとめ!$A$1:$F$380,6,FALSE)),"－",VLOOKUP($AI1142,技まとめ!$A$1:$F$380,6,FALSE))</f>
        <v>BS</v>
      </c>
      <c r="AK1142" s="3">
        <f>IF(ISERROR(VLOOKUP($AI1142,技まとめ!$A$1:$F$380,3,FALSE)),"－",VLOOKUP($AI1142,技まとめ!$A$1:$F$380,3,FALSE))</f>
        <v>75</v>
      </c>
      <c r="AL1142" s="3">
        <f>IF(ISERROR(VLOOKUP($AI1142,技まとめ!$A$1:$F$380,5,FALSE)),"－",VLOOKUP($AI1142,技まとめ!$A$1:$F$380,5,FALSE))</f>
        <v>43</v>
      </c>
      <c r="AM1142" s="3" t="str">
        <f>IF($E1142=IF(ISERROR(VLOOKUP($AI1142,技まとめ!$A$1:$F$380,4,FALSE)),"－",VLOOKUP($AI1142,技まとめ!$A$1:$F$380,4,FALSE)),"一致","")</f>
        <v>一致</v>
      </c>
      <c r="AN1142" s="9" t="s">
        <v>106</v>
      </c>
      <c r="AO1142" s="3" t="str">
        <f>IF(ISERROR(VLOOKUP($AN1142,技まとめ!$A$1:$F$380,6,FALSE)),"－",VLOOKUP($AN1142,技まとめ!$A$1:$F$380,6,FALSE))</f>
        <v>BL</v>
      </c>
      <c r="AP1142" s="3">
        <f>IF(ISERROR(VLOOKUP($AN1142,技まとめ!$A$1:$F$380,3,FALSE)),"－",VLOOKUP($AN1142,技まとめ!$A$1:$F$380,3,FALSE))</f>
        <v>77</v>
      </c>
      <c r="AQ1142" s="3">
        <f>IF(ISERROR(VLOOKUP($AN1142,技まとめ!$A$1:$F$380,5,FALSE)),"－",VLOOKUP($AN1142,技まとめ!$A$1:$F$380,5,FALSE))</f>
        <v>47</v>
      </c>
      <c r="AR1142" s="3" t="str">
        <f>IF($E1142=IF(ISERROR(VLOOKUP($AN1142,技まとめ!$A$1:$F$380,4,FALSE)),"－",VLOOKUP($AN1142,技まとめ!$A$1:$F$380,4,FALSE)),"一致","")</f>
        <v/>
      </c>
      <c r="AS1142" s="9" t="s">
        <v>260</v>
      </c>
      <c r="AT1142" s="3" t="str">
        <f>IF(ISERROR(VLOOKUP($AS1142,技まとめ!$A$1:$F$380,6,FALSE)),"－",VLOOKUP($AS1142,技まとめ!$A$1:$F$380,6,FALSE))</f>
        <v>NS</v>
      </c>
      <c r="AU1142" s="3">
        <f>IF(ISERROR(VLOOKUP($AS1142,技まとめ!$A$1:$F$380,3,FALSE)),"－",VLOOKUP($AS1142,技まとめ!$A$1:$F$380,3,FALSE))</f>
        <v>94</v>
      </c>
      <c r="AV1142" s="3">
        <f>IF(ISERROR(VLOOKUP($AS1142,技まとめ!$A$1:$F$380,5,FALSE)),"－",VLOOKUP($AS1142,技まとめ!$A$1:$F$380,5,FALSE))</f>
        <v>52</v>
      </c>
      <c r="AW1142" s="3" t="str">
        <f>IF($E1142=IF(ISERROR(VLOOKUP($AS1142,技まとめ!$A$1:$F$380,4,FALSE)),"－",VLOOKUP($AS1142,技まとめ!$A$1:$F$380,4,FALSE)),"一致","")</f>
        <v>一致</v>
      </c>
      <c r="AX1142" s="12" t="str">
        <f t="shared" si="244"/>
        <v>ひゃくれつショットにひゃくれつショットブロックサーカスデスゾーン</v>
      </c>
      <c r="AY1142" s="12" t="str">
        <f t="shared" si="245"/>
        <v>ひゃくれつショットにひゃくれつショットブロックサーカスデスゾーン</v>
      </c>
      <c r="AZ1142" s="12" t="str">
        <f t="shared" si="246"/>
        <v>ひゃくれつショットにひゃくれつショットブロックサーカスデスゾーン</v>
      </c>
      <c r="BA1142" s="12" t="str">
        <f t="shared" si="247"/>
        <v>ひゃくれつショットにひゃくれつショットブロックサーカスデスゾーン</v>
      </c>
      <c r="BB1142" s="11" t="str">
        <f t="shared" si="248"/>
        <v>SCBSBLNS</v>
      </c>
      <c r="BC1142" s="11" t="str">
        <f t="shared" si="249"/>
        <v>SCBSBLNS</v>
      </c>
      <c r="BD1142" s="11" t="str">
        <f t="shared" si="250"/>
        <v>SCBSBLNS</v>
      </c>
      <c r="BE1142" s="11" t="str">
        <f t="shared" si="251"/>
        <v>SCBSBLNS</v>
      </c>
    </row>
    <row r="1143" spans="1:57" ht="11.25" hidden="1" customHeight="1">
      <c r="A1143" s="6">
        <v>1142</v>
      </c>
      <c r="B1143" s="7" t="s">
        <v>2678</v>
      </c>
      <c r="C1143" s="8" t="s">
        <v>2679</v>
      </c>
      <c r="D1143" s="7" t="s">
        <v>72</v>
      </c>
      <c r="E1143" s="7" t="s">
        <v>102</v>
      </c>
      <c r="F1143" s="7" t="s">
        <v>109</v>
      </c>
      <c r="G1143" s="9">
        <v>118</v>
      </c>
      <c r="H1143" s="9">
        <v>127</v>
      </c>
      <c r="I1143" s="9">
        <v>61</v>
      </c>
      <c r="J1143" s="9">
        <v>78</v>
      </c>
      <c r="K1143" s="9">
        <v>66</v>
      </c>
      <c r="L1143" s="9">
        <v>54</v>
      </c>
      <c r="M1143" s="9">
        <v>64</v>
      </c>
      <c r="N1143" s="9">
        <v>50</v>
      </c>
      <c r="O1143" s="9">
        <v>53</v>
      </c>
      <c r="P1143" s="9">
        <v>23</v>
      </c>
      <c r="Q1143" s="10">
        <v>111</v>
      </c>
      <c r="R1143" s="11">
        <v>35</v>
      </c>
      <c r="S1143" s="11">
        <v>1</v>
      </c>
      <c r="T1143" s="11">
        <v>104</v>
      </c>
      <c r="U1143" s="11">
        <v>114</v>
      </c>
      <c r="V1143" s="11">
        <v>1</v>
      </c>
      <c r="W1143" s="11">
        <v>103</v>
      </c>
      <c r="X1143" s="11">
        <f t="shared" si="238"/>
        <v>469</v>
      </c>
      <c r="Y1143" s="11">
        <f t="shared" si="239"/>
        <v>4960</v>
      </c>
      <c r="Z1143" s="11">
        <f t="shared" si="240"/>
        <v>1750</v>
      </c>
      <c r="AA1143" s="11">
        <f t="shared" si="241"/>
        <v>4165</v>
      </c>
      <c r="AB1143" s="11">
        <f t="shared" si="242"/>
        <v>4165</v>
      </c>
      <c r="AC1143" s="6">
        <f t="shared" si="243"/>
        <v>4850</v>
      </c>
      <c r="AD1143" s="9" t="s">
        <v>5011</v>
      </c>
      <c r="AE1143" s="3" t="str">
        <f>IF(ISERROR(VLOOKUP($AD1143,技まとめ!$A$1:$F$380,6,FALSE)),"－",VLOOKUP($AD1143,技まとめ!$A$1:$F$380,6,FALSE))</f>
        <v>－</v>
      </c>
      <c r="AF1143" s="3">
        <f>IF(ISERROR(VLOOKUP($AD1143,技まとめ!$A$1:$F$380,3,FALSE)),"－",VLOOKUP($AD1143,技まとめ!$A$1:$F$380,3,FALSE))</f>
        <v>0</v>
      </c>
      <c r="AG1143" s="3">
        <f>IF(ISERROR(VLOOKUP($AD1143,技まとめ!$A$1:$F$380,5,FALSE)),"－",VLOOKUP($AD1143,技まとめ!$A$1:$F$380,5,FALSE))</f>
        <v>0</v>
      </c>
      <c r="AH1143" s="3" t="str">
        <f>IF($E1143=IF(ISERROR(VLOOKUP($AD1143,技まとめ!$A$1:$F$380,4,FALSE)),"－",VLOOKUP($AD1143,技まとめ!$A$1:$F$380,4,FALSE)),"一致","")</f>
        <v/>
      </c>
      <c r="AI1143" s="9" t="s">
        <v>557</v>
      </c>
      <c r="AJ1143" s="3" t="str">
        <f>IF(ISERROR(VLOOKUP($AI1143,技まとめ!$A$1:$F$380,6,FALSE)),"－",VLOOKUP($AI1143,技まとめ!$A$1:$F$380,6,FALSE))</f>
        <v>LS</v>
      </c>
      <c r="AK1143" s="3">
        <f>IF(ISERROR(VLOOKUP($AI1143,技まとめ!$A$1:$F$380,3,FALSE)),"－",VLOOKUP($AI1143,技まとめ!$A$1:$F$380,3,FALSE))</f>
        <v>101</v>
      </c>
      <c r="AL1143" s="3">
        <f>IF(ISERROR(VLOOKUP($AI1143,技まとめ!$A$1:$F$380,5,FALSE)),"－",VLOOKUP($AI1143,技まとめ!$A$1:$F$380,5,FALSE))</f>
        <v>66</v>
      </c>
      <c r="AM1143" s="3" t="str">
        <f>IF($E1143=IF(ISERROR(VLOOKUP($AI1143,技まとめ!$A$1:$F$380,4,FALSE)),"－",VLOOKUP($AI1143,技まとめ!$A$1:$F$380,4,FALSE)),"一致","")</f>
        <v>一致</v>
      </c>
      <c r="AN1143" s="9" t="s">
        <v>177</v>
      </c>
      <c r="AO1143" s="3" t="str">
        <f>IF(ISERROR(VLOOKUP($AN1143,技まとめ!$A$1:$F$380,6,FALSE)),"－",VLOOKUP($AN1143,技まとめ!$A$1:$F$380,6,FALSE))</f>
        <v>DR</v>
      </c>
      <c r="AP1143" s="3">
        <f>IF(ISERROR(VLOOKUP($AN1143,技まとめ!$A$1:$F$380,3,FALSE)),"－",VLOOKUP($AN1143,技まとめ!$A$1:$F$380,3,FALSE))</f>
        <v>93</v>
      </c>
      <c r="AQ1143" s="3">
        <f>IF(ISERROR(VLOOKUP($AN1143,技まとめ!$A$1:$F$380,5,FALSE)),"－",VLOOKUP($AN1143,技まとめ!$A$1:$F$380,5,FALSE))</f>
        <v>42</v>
      </c>
      <c r="AR1143" s="3" t="str">
        <f>IF($E1143=IF(ISERROR(VLOOKUP($AN1143,技まとめ!$A$1:$F$380,4,FALSE)),"－",VLOOKUP($AN1143,技まとめ!$A$1:$F$380,4,FALSE)),"一致","")</f>
        <v>一致</v>
      </c>
      <c r="AS1143" s="9" t="s">
        <v>821</v>
      </c>
      <c r="AT1143" s="3" t="str">
        <f>IF(ISERROR(VLOOKUP($AS1143,技まとめ!$A$1:$F$380,6,FALSE)),"－",VLOOKUP($AS1143,技まとめ!$A$1:$F$380,6,FALSE))</f>
        <v>BL</v>
      </c>
      <c r="AU1143" s="3">
        <f>IF(ISERROR(VLOOKUP($AS1143,技まとめ!$A$1:$F$380,3,FALSE)),"－",VLOOKUP($AS1143,技まとめ!$A$1:$F$380,3,FALSE))</f>
        <v>52</v>
      </c>
      <c r="AV1143" s="3">
        <f>IF(ISERROR(VLOOKUP($AS1143,技まとめ!$A$1:$F$380,5,FALSE)),"－",VLOOKUP($AS1143,技まとめ!$A$1:$F$380,5,FALSE))</f>
        <v>36</v>
      </c>
      <c r="AW1143" s="3" t="str">
        <f>IF($E1143=IF(ISERROR(VLOOKUP($AS1143,技まとめ!$A$1:$F$380,4,FALSE)),"－",VLOOKUP($AS1143,技まとめ!$A$1:$F$380,4,FALSE)),"一致","")</f>
        <v/>
      </c>
      <c r="AX1143" s="12" t="str">
        <f t="shared" si="244"/>
        <v>イケイケ！トリプルブーストジャッジスルー２ウェルカムバック</v>
      </c>
      <c r="AY1143" s="12" t="str">
        <f t="shared" si="245"/>
        <v>イケイケ！トリプルブーストジャッジスルー２ウェルカムバック</v>
      </c>
      <c r="AZ1143" s="12" t="str">
        <f t="shared" si="246"/>
        <v>イケイケ！トリプルブーストジャッジスルー２ウェルカムバック</v>
      </c>
      <c r="BA1143" s="12" t="str">
        <f t="shared" si="247"/>
        <v>イケイケ！トリプルブーストジャッジスルー２ウェルカムバック</v>
      </c>
      <c r="BB1143" s="11" t="str">
        <f t="shared" si="248"/>
        <v>－LSDRBL</v>
      </c>
      <c r="BC1143" s="11" t="str">
        <f t="shared" si="249"/>
        <v>－LSDRBL</v>
      </c>
      <c r="BD1143" s="11" t="str">
        <f t="shared" si="250"/>
        <v>－LSDRBL</v>
      </c>
      <c r="BE1143" s="11" t="str">
        <f t="shared" si="251"/>
        <v>－LSDRBL</v>
      </c>
    </row>
    <row r="1144" spans="1:57" ht="11.25" hidden="1" customHeight="1">
      <c r="A1144" s="6">
        <v>1143</v>
      </c>
      <c r="B1144" s="7" t="s">
        <v>196</v>
      </c>
      <c r="C1144" s="8" t="s">
        <v>2680</v>
      </c>
      <c r="D1144" s="7" t="s">
        <v>72</v>
      </c>
      <c r="E1144" s="7" t="s">
        <v>95</v>
      </c>
      <c r="F1144" s="7" t="s">
        <v>128</v>
      </c>
      <c r="G1144" s="9">
        <v>129</v>
      </c>
      <c r="H1144" s="9">
        <v>115</v>
      </c>
      <c r="I1144" s="9">
        <v>75</v>
      </c>
      <c r="J1144" s="9">
        <v>60</v>
      </c>
      <c r="K1144" s="9">
        <v>57</v>
      </c>
      <c r="L1144" s="9">
        <v>49</v>
      </c>
      <c r="M1144" s="9">
        <v>58</v>
      </c>
      <c r="N1144" s="9">
        <v>76</v>
      </c>
      <c r="O1144" s="9">
        <v>58</v>
      </c>
      <c r="P1144" s="9">
        <v>20</v>
      </c>
      <c r="Q1144" s="10">
        <v>125</v>
      </c>
      <c r="R1144" s="11">
        <v>31</v>
      </c>
      <c r="S1144" s="11">
        <v>1</v>
      </c>
      <c r="T1144" s="11">
        <v>99</v>
      </c>
      <c r="U1144" s="11">
        <v>108</v>
      </c>
      <c r="V1144" s="11">
        <v>1</v>
      </c>
      <c r="W1144" s="11">
        <v>108</v>
      </c>
      <c r="X1144" s="11">
        <f t="shared" si="238"/>
        <v>473</v>
      </c>
      <c r="Y1144" s="11">
        <f t="shared" si="239"/>
        <v>5545</v>
      </c>
      <c r="Z1144" s="11">
        <f t="shared" si="240"/>
        <v>1635</v>
      </c>
      <c r="AA1144" s="11">
        <f t="shared" si="241"/>
        <v>4015</v>
      </c>
      <c r="AB1144" s="11">
        <f t="shared" si="242"/>
        <v>4015</v>
      </c>
      <c r="AC1144" s="6">
        <f t="shared" si="243"/>
        <v>4655</v>
      </c>
      <c r="AD1144" s="9" t="s">
        <v>170</v>
      </c>
      <c r="AE1144" s="3" t="str">
        <f>IF(ISERROR(VLOOKUP($AD1144,技まとめ!$A$1:$F$380,6,FALSE)),"－",VLOOKUP($AD1144,技まとめ!$A$1:$F$380,6,FALSE))</f>
        <v>－</v>
      </c>
      <c r="AF1144" s="3">
        <f>IF(ISERROR(VLOOKUP($AD1144,技まとめ!$A$1:$F$380,3,FALSE)),"－",VLOOKUP($AD1144,技まとめ!$A$1:$F$380,3,FALSE))</f>
        <v>0</v>
      </c>
      <c r="AG1144" s="3">
        <f>IF(ISERROR(VLOOKUP($AD1144,技まとめ!$A$1:$F$380,5,FALSE)),"－",VLOOKUP($AD1144,技まとめ!$A$1:$F$380,5,FALSE))</f>
        <v>0</v>
      </c>
      <c r="AH1144" s="3" t="str">
        <f>IF($E1144=IF(ISERROR(VLOOKUP($AD1144,技まとめ!$A$1:$F$380,4,FALSE)),"－",VLOOKUP($AD1144,技まとめ!$A$1:$F$380,4,FALSE)),"一致","")</f>
        <v/>
      </c>
      <c r="AI1144" s="9" t="s">
        <v>2681</v>
      </c>
      <c r="AJ1144" s="3" t="str">
        <f>IF(ISERROR(VLOOKUP($AI1144,技まとめ!$A$1:$F$380,6,FALSE)),"－",VLOOKUP($AI1144,技まとめ!$A$1:$F$380,6,FALSE))</f>
        <v>NS</v>
      </c>
      <c r="AK1144" s="3">
        <f>IF(ISERROR(VLOOKUP($AI1144,技まとめ!$A$1:$F$380,3,FALSE)),"－",VLOOKUP($AI1144,技まとめ!$A$1:$F$380,3,FALSE))</f>
        <v>117</v>
      </c>
      <c r="AL1144" s="3">
        <f>IF(ISERROR(VLOOKUP($AI1144,技まとめ!$A$1:$F$380,5,FALSE)),"－",VLOOKUP($AI1144,技まとめ!$A$1:$F$380,5,FALSE))</f>
        <v>58</v>
      </c>
      <c r="AM1144" s="3" t="str">
        <f>IF($E1144=IF(ISERROR(VLOOKUP($AI1144,技まとめ!$A$1:$F$380,4,FALSE)),"－",VLOOKUP($AI1144,技まとめ!$A$1:$F$380,4,FALSE)),"一致","")</f>
        <v>一致</v>
      </c>
      <c r="AN1144" s="9" t="s">
        <v>221</v>
      </c>
      <c r="AO1144" s="3" t="str">
        <f>IF(ISERROR(VLOOKUP($AN1144,技まとめ!$A$1:$F$380,6,FALSE)),"－",VLOOKUP($AN1144,技まとめ!$A$1:$F$380,6,FALSE))</f>
        <v>DR</v>
      </c>
      <c r="AP1144" s="3">
        <f>IF(ISERROR(VLOOKUP($AN1144,技まとめ!$A$1:$F$380,3,FALSE)),"－",VLOOKUP($AN1144,技まとめ!$A$1:$F$380,3,FALSE))</f>
        <v>44</v>
      </c>
      <c r="AQ1144" s="3">
        <f>IF(ISERROR(VLOOKUP($AN1144,技まとめ!$A$1:$F$380,5,FALSE)),"－",VLOOKUP($AN1144,技まとめ!$A$1:$F$380,5,FALSE))</f>
        <v>33</v>
      </c>
      <c r="AR1144" s="3" t="str">
        <f>IF($E1144=IF(ISERROR(VLOOKUP($AN1144,技まとめ!$A$1:$F$380,4,FALSE)),"－",VLOOKUP($AN1144,技まとめ!$A$1:$F$380,4,FALSE)),"一致","")</f>
        <v/>
      </c>
      <c r="AS1144" s="9" t="s">
        <v>198</v>
      </c>
      <c r="AT1144" s="3" t="str">
        <f>IF(ISERROR(VLOOKUP($AS1144,技まとめ!$A$1:$F$380,6,FALSE)),"－",VLOOKUP($AS1144,技まとめ!$A$1:$F$380,6,FALSE))</f>
        <v>NS</v>
      </c>
      <c r="AU1144" s="3">
        <f>IF(ISERROR(VLOOKUP($AS1144,技まとめ!$A$1:$F$380,3,FALSE)),"－",VLOOKUP($AS1144,技まとめ!$A$1:$F$380,3,FALSE))</f>
        <v>94</v>
      </c>
      <c r="AV1144" s="3">
        <f>IF(ISERROR(VLOOKUP($AS1144,技まとめ!$A$1:$F$380,5,FALSE)),"－",VLOOKUP($AS1144,技まとめ!$A$1:$F$380,5,FALSE))</f>
        <v>52</v>
      </c>
      <c r="AW1144" s="3" t="str">
        <f>IF($E1144=IF(ISERROR(VLOOKUP($AS1144,技まとめ!$A$1:$F$380,4,FALSE)),"－",VLOOKUP($AS1144,技まとめ!$A$1:$F$380,4,FALSE)),"一致","")</f>
        <v>一致</v>
      </c>
      <c r="AX1144" s="12" t="str">
        <f t="shared" si="244"/>
        <v>オフェンスフォースこうていペンギン１ごうならくおとしこうていペンギン２ごう</v>
      </c>
      <c r="AY1144" s="12" t="str">
        <f t="shared" si="245"/>
        <v>オフェンスフォースこうていペンギン１ごうならくおとしこうていペンギン２ごう</v>
      </c>
      <c r="AZ1144" s="12" t="str">
        <f t="shared" si="246"/>
        <v>オフェンスフォースこうていペンギン１ごうならくおとしこうていペンギン２ごう</v>
      </c>
      <c r="BA1144" s="12" t="str">
        <f t="shared" si="247"/>
        <v>オフェンスフォースこうていペンギン１ごうならくおとしこうていペンギン２ごう</v>
      </c>
      <c r="BB1144" s="11" t="str">
        <f t="shared" si="248"/>
        <v>－NSDRNS</v>
      </c>
      <c r="BC1144" s="11" t="str">
        <f t="shared" si="249"/>
        <v>－NSDRNS</v>
      </c>
      <c r="BD1144" s="11" t="str">
        <f t="shared" si="250"/>
        <v>－NSDRNS</v>
      </c>
      <c r="BE1144" s="11" t="str">
        <f t="shared" si="251"/>
        <v>－NSDRNS</v>
      </c>
    </row>
    <row r="1145" spans="1:57" ht="11.25" hidden="1" customHeight="1">
      <c r="A1145" s="6">
        <v>1144</v>
      </c>
      <c r="B1145" s="7" t="s">
        <v>2682</v>
      </c>
      <c r="C1145" s="8" t="s">
        <v>2683</v>
      </c>
      <c r="D1145" s="7" t="s">
        <v>72</v>
      </c>
      <c r="E1145" s="7" t="s">
        <v>95</v>
      </c>
      <c r="F1145" s="7" t="s">
        <v>74</v>
      </c>
      <c r="G1145" s="9">
        <v>110</v>
      </c>
      <c r="H1145" s="9">
        <v>122</v>
      </c>
      <c r="I1145" s="9">
        <v>52</v>
      </c>
      <c r="J1145" s="9">
        <v>65</v>
      </c>
      <c r="K1145" s="9">
        <v>56</v>
      </c>
      <c r="L1145" s="9">
        <v>67</v>
      </c>
      <c r="M1145" s="9">
        <v>54</v>
      </c>
      <c r="N1145" s="9">
        <v>58</v>
      </c>
      <c r="O1145" s="9">
        <v>55</v>
      </c>
      <c r="P1145" s="9">
        <v>15</v>
      </c>
      <c r="Q1145" s="10">
        <v>102</v>
      </c>
      <c r="R1145" s="11">
        <v>12</v>
      </c>
      <c r="S1145" s="11">
        <v>1</v>
      </c>
      <c r="T1145" s="11">
        <v>117</v>
      </c>
      <c r="U1145" s="11">
        <v>104</v>
      </c>
      <c r="V1145" s="11">
        <v>1</v>
      </c>
      <c r="W1145" s="11">
        <v>105</v>
      </c>
      <c r="X1145" s="11">
        <f t="shared" si="238"/>
        <v>442</v>
      </c>
      <c r="Y1145" s="11">
        <f t="shared" si="239"/>
        <v>4610</v>
      </c>
      <c r="Z1145" s="11">
        <f t="shared" si="240"/>
        <v>955</v>
      </c>
      <c r="AA1145" s="11">
        <f t="shared" si="241"/>
        <v>4630</v>
      </c>
      <c r="AB1145" s="11">
        <f t="shared" si="242"/>
        <v>4630</v>
      </c>
      <c r="AC1145" s="6">
        <f t="shared" si="243"/>
        <v>5265</v>
      </c>
      <c r="AD1145" s="9" t="s">
        <v>168</v>
      </c>
      <c r="AE1145" s="3" t="str">
        <f>IF(ISERROR(VLOOKUP($AD1145,技まとめ!$A$1:$F$380,6,FALSE)),"－",VLOOKUP($AD1145,技まとめ!$A$1:$F$380,6,FALSE))</f>
        <v>BL</v>
      </c>
      <c r="AF1145" s="3">
        <f>IF(ISERROR(VLOOKUP($AD1145,技まとめ!$A$1:$F$380,3,FALSE)),"－",VLOOKUP($AD1145,技まとめ!$A$1:$F$380,3,FALSE))</f>
        <v>25</v>
      </c>
      <c r="AG1145" s="3">
        <f>IF(ISERROR(VLOOKUP($AD1145,技まとめ!$A$1:$F$380,5,FALSE)),"－",VLOOKUP($AD1145,技まとめ!$A$1:$F$380,5,FALSE))</f>
        <v>12</v>
      </c>
      <c r="AH1145" s="3" t="str">
        <f>IF($E1145=IF(ISERROR(VLOOKUP($AD1145,技まとめ!$A$1:$F$380,4,FALSE)),"－",VLOOKUP($AD1145,技まとめ!$A$1:$F$380,4,FALSE)),"一致","")</f>
        <v>一致</v>
      </c>
      <c r="AI1145" s="9" t="s">
        <v>354</v>
      </c>
      <c r="AJ1145" s="3" t="str">
        <f>IF(ISERROR(VLOOKUP($AI1145,技まとめ!$A$1:$F$380,6,FALSE)),"－",VLOOKUP($AI1145,技まとめ!$A$1:$F$380,6,FALSE))</f>
        <v>CA</v>
      </c>
      <c r="AK1145" s="3">
        <f>IF(ISERROR(VLOOKUP($AI1145,技まとめ!$A$1:$F$380,3,FALSE)),"－",VLOOKUP($AI1145,技まとめ!$A$1:$F$380,3,FALSE))</f>
        <v>38</v>
      </c>
      <c r="AL1145" s="3">
        <f>IF(ISERROR(VLOOKUP($AI1145,技まとめ!$A$1:$F$380,5,FALSE)),"－",VLOOKUP($AI1145,技まとめ!$A$1:$F$380,5,FALSE))</f>
        <v>30</v>
      </c>
      <c r="AM1145" s="3" t="str">
        <f>IF($E1145=IF(ISERROR(VLOOKUP($AI1145,技まとめ!$A$1:$F$380,4,FALSE)),"－",VLOOKUP($AI1145,技まとめ!$A$1:$F$380,4,FALSE)),"一致","")</f>
        <v>一致</v>
      </c>
      <c r="AN1145" s="9" t="s">
        <v>369</v>
      </c>
      <c r="AO1145" s="3" t="str">
        <f>IF(ISERROR(VLOOKUP($AN1145,技まとめ!$A$1:$F$380,6,FALSE)),"－",VLOOKUP($AN1145,技まとめ!$A$1:$F$380,6,FALSE))</f>
        <v>NS</v>
      </c>
      <c r="AP1145" s="3">
        <f>IF(ISERROR(VLOOKUP($AN1145,技まとめ!$A$1:$F$380,3,FALSE)),"－",VLOOKUP($AN1145,技まとめ!$A$1:$F$380,3,FALSE))</f>
        <v>90</v>
      </c>
      <c r="AQ1145" s="3">
        <f>IF(ISERROR(VLOOKUP($AN1145,技まとめ!$A$1:$F$380,5,FALSE)),"－",VLOOKUP($AN1145,技まとめ!$A$1:$F$380,5,FALSE))</f>
        <v>49</v>
      </c>
      <c r="AR1145" s="3" t="str">
        <f>IF($E1145=IF(ISERROR(VLOOKUP($AN1145,技まとめ!$A$1:$F$380,4,FALSE)),"－",VLOOKUP($AN1145,技まとめ!$A$1:$F$380,4,FALSE)),"一致","")</f>
        <v/>
      </c>
      <c r="AS1145" s="9" t="s">
        <v>227</v>
      </c>
      <c r="AT1145" s="3" t="str">
        <f>IF(ISERROR(VLOOKUP($AS1145,技まとめ!$A$1:$F$380,6,FALSE)),"－",VLOOKUP($AS1145,技まとめ!$A$1:$F$380,6,FALSE))</f>
        <v>CA</v>
      </c>
      <c r="AU1145" s="3">
        <f>IF(ISERROR(VLOOKUP($AS1145,技まとめ!$A$1:$F$380,3,FALSE)),"－",VLOOKUP($AS1145,技まとめ!$A$1:$F$380,3,FALSE))</f>
        <v>60</v>
      </c>
      <c r="AV1145" s="3">
        <f>IF(ISERROR(VLOOKUP($AS1145,技まとめ!$A$1:$F$380,5,FALSE)),"－",VLOOKUP($AS1145,技まとめ!$A$1:$F$380,5,FALSE))</f>
        <v>37</v>
      </c>
      <c r="AW1145" s="3" t="str">
        <f>IF($E1145=IF(ISERROR(VLOOKUP($AS1145,技まとめ!$A$1:$F$380,4,FALSE)),"－",VLOOKUP($AS1145,技まとめ!$A$1:$F$380,4,FALSE)),"一致","")</f>
        <v/>
      </c>
      <c r="AX1145" s="12" t="str">
        <f t="shared" si="244"/>
        <v>キラースライドシュートポケットスリングショットガラティーン</v>
      </c>
      <c r="AY1145" s="12" t="str">
        <f t="shared" si="245"/>
        <v>キラースライドシュートポケットスリングショットガラティーン</v>
      </c>
      <c r="AZ1145" s="12" t="str">
        <f t="shared" si="246"/>
        <v>キラースライドシュートポケットスリングショットガラティーン</v>
      </c>
      <c r="BA1145" s="12" t="str">
        <f t="shared" si="247"/>
        <v>キラースライドシュートポケットスリングショットガラティーン</v>
      </c>
      <c r="BB1145" s="11" t="str">
        <f t="shared" si="248"/>
        <v>BLCANSCA</v>
      </c>
      <c r="BC1145" s="11" t="str">
        <f t="shared" si="249"/>
        <v>BLCANSCA</v>
      </c>
      <c r="BD1145" s="11" t="str">
        <f t="shared" si="250"/>
        <v>BLCANSCA</v>
      </c>
      <c r="BE1145" s="11" t="str">
        <f t="shared" si="251"/>
        <v>BLCANSCA</v>
      </c>
    </row>
    <row r="1146" spans="1:57" ht="11.25" hidden="1" customHeight="1">
      <c r="A1146" s="6">
        <v>1145</v>
      </c>
      <c r="B1146" s="7" t="s">
        <v>2684</v>
      </c>
      <c r="C1146" s="8" t="s">
        <v>2685</v>
      </c>
      <c r="D1146" s="7" t="s">
        <v>72</v>
      </c>
      <c r="E1146" s="7" t="s">
        <v>81</v>
      </c>
      <c r="F1146" s="7" t="s">
        <v>128</v>
      </c>
      <c r="G1146" s="9">
        <v>106</v>
      </c>
      <c r="H1146" s="9">
        <v>104</v>
      </c>
      <c r="I1146" s="9">
        <v>57</v>
      </c>
      <c r="J1146" s="9">
        <v>57</v>
      </c>
      <c r="K1146" s="9">
        <v>61</v>
      </c>
      <c r="L1146" s="9">
        <v>51</v>
      </c>
      <c r="M1146" s="9">
        <v>60</v>
      </c>
      <c r="N1146" s="9">
        <v>56</v>
      </c>
      <c r="O1146" s="9">
        <v>62</v>
      </c>
      <c r="P1146" s="9">
        <v>20</v>
      </c>
      <c r="Q1146" s="10">
        <v>107</v>
      </c>
      <c r="R1146" s="11">
        <v>12</v>
      </c>
      <c r="S1146" s="11">
        <v>1</v>
      </c>
      <c r="T1146" s="11">
        <v>101</v>
      </c>
      <c r="U1146" s="11">
        <v>110</v>
      </c>
      <c r="V1146" s="11">
        <v>1</v>
      </c>
      <c r="W1146" s="11">
        <v>112</v>
      </c>
      <c r="X1146" s="11">
        <f t="shared" si="238"/>
        <v>444</v>
      </c>
      <c r="Y1146" s="11">
        <f t="shared" si="239"/>
        <v>4845</v>
      </c>
      <c r="Z1146" s="11">
        <f t="shared" si="240"/>
        <v>990</v>
      </c>
      <c r="AA1146" s="11">
        <f t="shared" si="241"/>
        <v>4105</v>
      </c>
      <c r="AB1146" s="11">
        <f t="shared" si="242"/>
        <v>4105</v>
      </c>
      <c r="AC1146" s="6">
        <f t="shared" si="243"/>
        <v>4660</v>
      </c>
      <c r="AD1146" s="9" t="s">
        <v>634</v>
      </c>
      <c r="AE1146" s="3" t="str">
        <f>IF(ISERROR(VLOOKUP($AD1146,技まとめ!$A$1:$F$380,6,FALSE)),"－",VLOOKUP($AD1146,技まとめ!$A$1:$F$380,6,FALSE))</f>
        <v>DR</v>
      </c>
      <c r="AF1146" s="3">
        <f>IF(ISERROR(VLOOKUP($AD1146,技まとめ!$A$1:$F$380,3,FALSE)),"－",VLOOKUP($AD1146,技まとめ!$A$1:$F$380,3,FALSE))</f>
        <v>13</v>
      </c>
      <c r="AG1146" s="3">
        <f>IF(ISERROR(VLOOKUP($AD1146,技まとめ!$A$1:$F$380,5,FALSE)),"－",VLOOKUP($AD1146,技まとめ!$A$1:$F$380,5,FALSE))</f>
        <v>20</v>
      </c>
      <c r="AH1146" s="3" t="str">
        <f>IF($E1146=IF(ISERROR(VLOOKUP($AD1146,技まとめ!$A$1:$F$380,4,FALSE)),"－",VLOOKUP($AD1146,技まとめ!$A$1:$F$380,4,FALSE)),"一致","")</f>
        <v>一致</v>
      </c>
      <c r="AI1146" s="9" t="s">
        <v>231</v>
      </c>
      <c r="AJ1146" s="3" t="str">
        <f>IF(ISERROR(VLOOKUP($AI1146,技まとめ!$A$1:$F$380,6,FALSE)),"－",VLOOKUP($AI1146,技まとめ!$A$1:$F$380,6,FALSE))</f>
        <v>SC</v>
      </c>
      <c r="AK1146" s="3">
        <f>IF(ISERROR(VLOOKUP($AI1146,技まとめ!$A$1:$F$380,3,FALSE)),"－",VLOOKUP($AI1146,技まとめ!$A$1:$F$380,3,FALSE))</f>
        <v>28</v>
      </c>
      <c r="AL1146" s="3">
        <f>IF(ISERROR(VLOOKUP($AI1146,技まとめ!$A$1:$F$380,5,FALSE)),"－",VLOOKUP($AI1146,技まとめ!$A$1:$F$380,5,FALSE))</f>
        <v>21</v>
      </c>
      <c r="AM1146" s="3" t="str">
        <f>IF($E1146=IF(ISERROR(VLOOKUP($AI1146,技まとめ!$A$1:$F$380,4,FALSE)),"－",VLOOKUP($AI1146,技まとめ!$A$1:$F$380,4,FALSE)),"一致","")</f>
        <v/>
      </c>
      <c r="AN1146" s="9" t="s">
        <v>131</v>
      </c>
      <c r="AO1146" s="3" t="str">
        <f>IF(ISERROR(VLOOKUP($AN1146,技まとめ!$A$1:$F$380,6,FALSE)),"－",VLOOKUP($AN1146,技まとめ!$A$1:$F$380,6,FALSE))</f>
        <v>DR</v>
      </c>
      <c r="AP1146" s="3">
        <f>IF(ISERROR(VLOOKUP($AN1146,技まとめ!$A$1:$F$380,3,FALSE)),"－",VLOOKUP($AN1146,技まとめ!$A$1:$F$380,3,FALSE))</f>
        <v>33</v>
      </c>
      <c r="AQ1146" s="3">
        <f>IF(ISERROR(VLOOKUP($AN1146,技まとめ!$A$1:$F$380,5,FALSE)),"－",VLOOKUP($AN1146,技まとめ!$A$1:$F$380,5,FALSE))</f>
        <v>28</v>
      </c>
      <c r="AR1146" s="3" t="str">
        <f>IF($E1146=IF(ISERROR(VLOOKUP($AN1146,技まとめ!$A$1:$F$380,4,FALSE)),"－",VLOOKUP($AN1146,技まとめ!$A$1:$F$380,4,FALSE)),"一致","")</f>
        <v/>
      </c>
      <c r="AS1146" s="9" t="s">
        <v>216</v>
      </c>
      <c r="AT1146" s="3" t="str">
        <f>IF(ISERROR(VLOOKUP($AS1146,技まとめ!$A$1:$F$380,6,FALSE)),"－",VLOOKUP($AS1146,技まとめ!$A$1:$F$380,6,FALSE))</f>
        <v>DR</v>
      </c>
      <c r="AU1146" s="3">
        <f>IF(ISERROR(VLOOKUP($AS1146,技まとめ!$A$1:$F$380,3,FALSE)),"－",VLOOKUP($AS1146,技まとめ!$A$1:$F$380,3,FALSE))</f>
        <v>77</v>
      </c>
      <c r="AV1146" s="3">
        <f>IF(ISERROR(VLOOKUP($AS1146,技まとめ!$A$1:$F$380,5,FALSE)),"－",VLOOKUP($AS1146,技まとめ!$A$1:$F$380,5,FALSE))</f>
        <v>47</v>
      </c>
      <c r="AW1146" s="3" t="str">
        <f>IF($E1146=IF(ISERROR(VLOOKUP($AS1146,技まとめ!$A$1:$F$380,4,FALSE)),"－",VLOOKUP($AS1146,技まとめ!$A$1:$F$380,4,FALSE)),"一致","")</f>
        <v/>
      </c>
      <c r="AX1146" s="12" t="str">
        <f t="shared" si="244"/>
        <v>たまのりピエロファントムシュートイリュージョンボールアルマジロサーカス</v>
      </c>
      <c r="AY1146" s="12" t="str">
        <f t="shared" si="245"/>
        <v>たまのりピエロファントムシュートイリュージョンボールアルマジロサーカス</v>
      </c>
      <c r="AZ1146" s="12" t="str">
        <f t="shared" si="246"/>
        <v>たまのりピエロファントムシュートイリュージョンボールアルマジロサーカス</v>
      </c>
      <c r="BA1146" s="12" t="str">
        <f t="shared" si="247"/>
        <v>たまのりピエロファントムシュートイリュージョンボールアルマジロサーカス</v>
      </c>
      <c r="BB1146" s="11" t="str">
        <f t="shared" si="248"/>
        <v>DRSCDRDR</v>
      </c>
      <c r="BC1146" s="11" t="str">
        <f t="shared" si="249"/>
        <v>DRSCDRDR</v>
      </c>
      <c r="BD1146" s="11" t="str">
        <f t="shared" si="250"/>
        <v>DRSCDRDR</v>
      </c>
      <c r="BE1146" s="11" t="str">
        <f t="shared" si="251"/>
        <v>DRSCDRDR</v>
      </c>
    </row>
    <row r="1147" spans="1:57" ht="11.25" hidden="1" customHeight="1">
      <c r="A1147" s="6">
        <v>1146</v>
      </c>
      <c r="B1147" s="7" t="s">
        <v>2686</v>
      </c>
      <c r="C1147" s="8" t="s">
        <v>2687</v>
      </c>
      <c r="D1147" s="7" t="s">
        <v>72</v>
      </c>
      <c r="E1147" s="7" t="s">
        <v>81</v>
      </c>
      <c r="F1147" s="7" t="s">
        <v>82</v>
      </c>
      <c r="G1147" s="9">
        <v>115</v>
      </c>
      <c r="H1147" s="9">
        <v>104</v>
      </c>
      <c r="I1147" s="9">
        <v>60</v>
      </c>
      <c r="J1147" s="9">
        <v>54</v>
      </c>
      <c r="K1147" s="9">
        <v>61</v>
      </c>
      <c r="L1147" s="9">
        <v>54</v>
      </c>
      <c r="M1147" s="9">
        <v>65</v>
      </c>
      <c r="N1147" s="9">
        <v>60</v>
      </c>
      <c r="O1147" s="9">
        <v>58</v>
      </c>
      <c r="P1147" s="9">
        <v>17</v>
      </c>
      <c r="Q1147" s="10">
        <v>110</v>
      </c>
      <c r="R1147" s="11">
        <v>10</v>
      </c>
      <c r="S1147" s="11">
        <v>1</v>
      </c>
      <c r="T1147" s="11">
        <v>104</v>
      </c>
      <c r="U1147" s="11">
        <v>115</v>
      </c>
      <c r="V1147" s="11">
        <v>1</v>
      </c>
      <c r="W1147" s="11">
        <v>108</v>
      </c>
      <c r="X1147" s="11">
        <f t="shared" si="238"/>
        <v>449</v>
      </c>
      <c r="Y1147" s="11">
        <f t="shared" si="239"/>
        <v>4945</v>
      </c>
      <c r="Z1147" s="11">
        <f t="shared" si="240"/>
        <v>900</v>
      </c>
      <c r="AA1147" s="11">
        <f t="shared" si="241"/>
        <v>4190</v>
      </c>
      <c r="AB1147" s="11">
        <f t="shared" si="242"/>
        <v>4190</v>
      </c>
      <c r="AC1147" s="6">
        <f t="shared" si="243"/>
        <v>4750</v>
      </c>
      <c r="AD1147" s="9" t="s">
        <v>129</v>
      </c>
      <c r="AE1147" s="3" t="str">
        <f>IF(ISERROR(VLOOKUP($AD1147,技まとめ!$A$1:$F$380,6,FALSE)),"－",VLOOKUP($AD1147,技まとめ!$A$1:$F$380,6,FALSE))</f>
        <v>BL</v>
      </c>
      <c r="AF1147" s="3">
        <f>IF(ISERROR(VLOOKUP($AD1147,技まとめ!$A$1:$F$380,3,FALSE)),"－",VLOOKUP($AD1147,技まとめ!$A$1:$F$380,3,FALSE))</f>
        <v>13</v>
      </c>
      <c r="AG1147" s="3">
        <f>IF(ISERROR(VLOOKUP($AD1147,技まとめ!$A$1:$F$380,5,FALSE)),"－",VLOOKUP($AD1147,技まとめ!$A$1:$F$380,5,FALSE))</f>
        <v>20</v>
      </c>
      <c r="AH1147" s="3" t="str">
        <f>IF($E1147=IF(ISERROR(VLOOKUP($AD1147,技まとめ!$A$1:$F$380,4,FALSE)),"－",VLOOKUP($AD1147,技まとめ!$A$1:$F$380,4,FALSE)),"一致","")</f>
        <v/>
      </c>
      <c r="AI1147" s="9" t="s">
        <v>5059</v>
      </c>
      <c r="AJ1147" s="3" t="str">
        <f>IF(ISERROR(VLOOKUP($AI1147,技まとめ!$A$1:$F$380,6,FALSE)),"－",VLOOKUP($AI1147,技まとめ!$A$1:$F$380,6,FALSE))</f>
        <v>BL</v>
      </c>
      <c r="AK1147" s="3">
        <f>IF(ISERROR(VLOOKUP($AI1147,技まとめ!$A$1:$F$380,3,FALSE)),"－",VLOOKUP($AI1147,技まとめ!$A$1:$F$380,3,FALSE))</f>
        <v>33</v>
      </c>
      <c r="AL1147" s="3">
        <f>IF(ISERROR(VLOOKUP($AI1147,技まとめ!$A$1:$F$380,5,FALSE)),"－",VLOOKUP($AI1147,技まとめ!$A$1:$F$380,5,FALSE))</f>
        <v>28</v>
      </c>
      <c r="AM1147" s="3" t="str">
        <f>IF($E1147=IF(ISERROR(VLOOKUP($AI1147,技まとめ!$A$1:$F$380,4,FALSE)),"－",VLOOKUP($AI1147,技まとめ!$A$1:$F$380,4,FALSE)),"一致","")</f>
        <v/>
      </c>
      <c r="AN1147" s="9" t="s">
        <v>110</v>
      </c>
      <c r="AO1147" s="3" t="str">
        <f>IF(ISERROR(VLOOKUP($AN1147,技まとめ!$A$1:$F$380,6,FALSE)),"－",VLOOKUP($AN1147,技まとめ!$A$1:$F$380,6,FALSE))</f>
        <v>DR</v>
      </c>
      <c r="AP1147" s="3">
        <f>IF(ISERROR(VLOOKUP($AN1147,技まとめ!$A$1:$F$380,3,FALSE)),"－",VLOOKUP($AN1147,技まとめ!$A$1:$F$380,3,FALSE))</f>
        <v>34</v>
      </c>
      <c r="AQ1147" s="3">
        <f>IF(ISERROR(VLOOKUP($AN1147,技まとめ!$A$1:$F$380,5,FALSE)),"－",VLOOKUP($AN1147,技まとめ!$A$1:$F$380,5,FALSE))</f>
        <v>27</v>
      </c>
      <c r="AR1147" s="3" t="str">
        <f>IF($E1147=IF(ISERROR(VLOOKUP($AN1147,技まとめ!$A$1:$F$380,4,FALSE)),"－",VLOOKUP($AN1147,技まとめ!$A$1:$F$380,4,FALSE)),"一致","")</f>
        <v>一致</v>
      </c>
      <c r="AS1147" s="9" t="s">
        <v>576</v>
      </c>
      <c r="AT1147" s="3" t="str">
        <f>IF(ISERROR(VLOOKUP($AS1147,技まとめ!$A$1:$F$380,6,FALSE)),"－",VLOOKUP($AS1147,技まとめ!$A$1:$F$380,6,FALSE))</f>
        <v>BB</v>
      </c>
      <c r="AU1147" s="3">
        <f>IF(ISERROR(VLOOKUP($AS1147,技まとめ!$A$1:$F$380,3,FALSE)),"－",VLOOKUP($AS1147,技まとめ!$A$1:$F$380,3,FALSE))</f>
        <v>72</v>
      </c>
      <c r="AV1147" s="3">
        <f>IF(ISERROR(VLOOKUP($AS1147,技まとめ!$A$1:$F$380,5,FALSE)),"－",VLOOKUP($AS1147,技まとめ!$A$1:$F$380,5,FALSE))</f>
        <v>43</v>
      </c>
      <c r="AW1147" s="3" t="str">
        <f>IF($E1147=IF(ISERROR(VLOOKUP($AS1147,技まとめ!$A$1:$F$380,4,FALSE)),"－",VLOOKUP($AS1147,技まとめ!$A$1:$F$380,4,FALSE)),"一致","")</f>
        <v/>
      </c>
      <c r="AX1147" s="12" t="str">
        <f t="shared" si="244"/>
        <v>クイックドロウスーパースキャン（Ｂ）ジグザグスパークさばきのてっつい</v>
      </c>
      <c r="AY1147" s="12" t="str">
        <f t="shared" si="245"/>
        <v>クイックドロウスーパースキャン（Ｂ）ジグザグスパークさばきのてっつい</v>
      </c>
      <c r="AZ1147" s="12" t="str">
        <f t="shared" si="246"/>
        <v>クイックドロウスーパースキャン（Ｂ）ジグザグスパークさばきのてっつい</v>
      </c>
      <c r="BA1147" s="12" t="str">
        <f t="shared" si="247"/>
        <v>クイックドロウスーパースキャン（Ｂ）ジグザグスパークさばきのてっつい</v>
      </c>
      <c r="BB1147" s="11" t="str">
        <f t="shared" si="248"/>
        <v>BLBLDRBB</v>
      </c>
      <c r="BC1147" s="11" t="str">
        <f t="shared" si="249"/>
        <v>BLBLDRBB</v>
      </c>
      <c r="BD1147" s="11" t="str">
        <f t="shared" si="250"/>
        <v>BLBLDRBB</v>
      </c>
      <c r="BE1147" s="11" t="str">
        <f t="shared" si="251"/>
        <v>BLBLDRBB</v>
      </c>
    </row>
    <row r="1148" spans="1:57" ht="11.25" hidden="1" customHeight="1">
      <c r="A1148" s="6">
        <v>1147</v>
      </c>
      <c r="B1148" s="7" t="s">
        <v>2688</v>
      </c>
      <c r="C1148" s="8" t="s">
        <v>2689</v>
      </c>
      <c r="D1148" s="7" t="s">
        <v>72</v>
      </c>
      <c r="E1148" s="7" t="s">
        <v>95</v>
      </c>
      <c r="F1148" s="7" t="s">
        <v>109</v>
      </c>
      <c r="G1148" s="9">
        <v>117</v>
      </c>
      <c r="H1148" s="9">
        <v>110</v>
      </c>
      <c r="I1148" s="9">
        <v>59</v>
      </c>
      <c r="J1148" s="9">
        <v>52</v>
      </c>
      <c r="K1148" s="9">
        <v>63</v>
      </c>
      <c r="L1148" s="9">
        <v>60</v>
      </c>
      <c r="M1148" s="9">
        <v>61</v>
      </c>
      <c r="N1148" s="9">
        <v>52</v>
      </c>
      <c r="O1148" s="9">
        <v>68</v>
      </c>
      <c r="P1148" s="9">
        <v>10</v>
      </c>
      <c r="Q1148" s="10">
        <v>109</v>
      </c>
      <c r="R1148" s="11">
        <v>1</v>
      </c>
      <c r="S1148" s="11">
        <v>1</v>
      </c>
      <c r="T1148" s="11">
        <v>110</v>
      </c>
      <c r="U1148" s="11">
        <v>111</v>
      </c>
      <c r="V1148" s="11">
        <v>1</v>
      </c>
      <c r="W1148" s="11">
        <v>112</v>
      </c>
      <c r="X1148" s="11">
        <f t="shared" si="238"/>
        <v>445</v>
      </c>
      <c r="Y1148" s="11">
        <f t="shared" si="239"/>
        <v>4925</v>
      </c>
      <c r="Z1148" s="11">
        <f t="shared" si="240"/>
        <v>605</v>
      </c>
      <c r="AA1148" s="11">
        <f t="shared" si="241"/>
        <v>4420</v>
      </c>
      <c r="AB1148" s="11">
        <f t="shared" si="242"/>
        <v>4420</v>
      </c>
      <c r="AC1148" s="6">
        <f t="shared" si="243"/>
        <v>4965</v>
      </c>
      <c r="AD1148" s="9" t="s">
        <v>406</v>
      </c>
      <c r="AE1148" s="3" t="str">
        <f>IF(ISERROR(VLOOKUP($AD1148,技まとめ!$A$1:$F$380,6,FALSE)),"－",VLOOKUP($AD1148,技まとめ!$A$1:$F$380,6,FALSE))</f>
        <v>BS</v>
      </c>
      <c r="AF1148" s="3">
        <f>IF(ISERROR(VLOOKUP($AD1148,技まとめ!$A$1:$F$380,3,FALSE)),"－",VLOOKUP($AD1148,技まとめ!$A$1:$F$380,3,FALSE))</f>
        <v>59</v>
      </c>
      <c r="AG1148" s="3">
        <f>IF(ISERROR(VLOOKUP($AD1148,技まとめ!$A$1:$F$380,5,FALSE)),"－",VLOOKUP($AD1148,技まとめ!$A$1:$F$380,5,FALSE))</f>
        <v>34</v>
      </c>
      <c r="AH1148" s="3" t="str">
        <f>IF($E1148=IF(ISERROR(VLOOKUP($AD1148,技まとめ!$A$1:$F$380,4,FALSE)),"－",VLOOKUP($AD1148,技まとめ!$A$1:$F$380,4,FALSE)),"一致","")</f>
        <v/>
      </c>
      <c r="AI1148" s="9" t="s">
        <v>395</v>
      </c>
      <c r="AJ1148" s="3" t="str">
        <f>IF(ISERROR(VLOOKUP($AI1148,技まとめ!$A$1:$F$380,6,FALSE)),"－",VLOOKUP($AI1148,技まとめ!$A$1:$F$380,6,FALSE))</f>
        <v>LS</v>
      </c>
      <c r="AK1148" s="3">
        <f>IF(ISERROR(VLOOKUP($AI1148,技まとめ!$A$1:$F$380,3,FALSE)),"－",VLOOKUP($AI1148,技まとめ!$A$1:$F$380,3,FALSE))</f>
        <v>81</v>
      </c>
      <c r="AL1148" s="3">
        <f>IF(ISERROR(VLOOKUP($AI1148,技まとめ!$A$1:$F$380,5,FALSE)),"－",VLOOKUP($AI1148,技まとめ!$A$1:$F$380,5,FALSE))</f>
        <v>55</v>
      </c>
      <c r="AM1148" s="3" t="str">
        <f>IF($E1148=IF(ISERROR(VLOOKUP($AI1148,技まとめ!$A$1:$F$380,4,FALSE)),"－",VLOOKUP($AI1148,技まとめ!$A$1:$F$380,4,FALSE)),"一致","")</f>
        <v/>
      </c>
      <c r="AN1148" s="9" t="s">
        <v>615</v>
      </c>
      <c r="AO1148" s="3" t="str">
        <f>IF(ISERROR(VLOOKUP($AN1148,技まとめ!$A$1:$F$380,6,FALSE)),"－",VLOOKUP($AN1148,技まとめ!$A$1:$F$380,6,FALSE))</f>
        <v>DR</v>
      </c>
      <c r="AP1148" s="3">
        <f>IF(ISERROR(VLOOKUP($AN1148,技まとめ!$A$1:$F$380,3,FALSE)),"－",VLOOKUP($AN1148,技まとめ!$A$1:$F$380,3,FALSE))</f>
        <v>75</v>
      </c>
      <c r="AQ1148" s="3">
        <f>IF(ISERROR(VLOOKUP($AN1148,技まとめ!$A$1:$F$380,5,FALSE)),"－",VLOOKUP($AN1148,技まとめ!$A$1:$F$380,5,FALSE))</f>
        <v>47</v>
      </c>
      <c r="AR1148" s="3" t="str">
        <f>IF($E1148=IF(ISERROR(VLOOKUP($AN1148,技まとめ!$A$1:$F$380,4,FALSE)),"－",VLOOKUP($AN1148,技まとめ!$A$1:$F$380,4,FALSE)),"一致","")</f>
        <v>一致</v>
      </c>
      <c r="AS1148" s="9" t="s">
        <v>442</v>
      </c>
      <c r="AT1148" s="3" t="str">
        <f>IF(ISERROR(VLOOKUP($AS1148,技まとめ!$A$1:$F$380,6,FALSE)),"－",VLOOKUP($AS1148,技まとめ!$A$1:$F$380,6,FALSE))</f>
        <v>CA</v>
      </c>
      <c r="AU1148" s="3">
        <f>IF(ISERROR(VLOOKUP($AS1148,技まとめ!$A$1:$F$380,3,FALSE)),"－",VLOOKUP($AS1148,技まとめ!$A$1:$F$380,3,FALSE))</f>
        <v>75</v>
      </c>
      <c r="AV1148" s="3">
        <f>IF(ISERROR(VLOOKUP($AS1148,技まとめ!$A$1:$F$380,5,FALSE)),"－",VLOOKUP($AS1148,技まとめ!$A$1:$F$380,5,FALSE))</f>
        <v>45</v>
      </c>
      <c r="AW1148" s="3" t="str">
        <f>IF($E1148=IF(ISERROR(VLOOKUP($AS1148,技まとめ!$A$1:$F$380,4,FALSE)),"－",VLOOKUP($AS1148,技まとめ!$A$1:$F$380,4,FALSE)),"一致","")</f>
        <v/>
      </c>
      <c r="AX1148" s="12" t="str">
        <f t="shared" si="244"/>
        <v>ドこんじょうバットドこんじょうクラブマタドールフェイントフラッシュアッパー</v>
      </c>
      <c r="AY1148" s="12" t="str">
        <f t="shared" si="245"/>
        <v>ドこんじょうバットドこんじょうクラブマタドールフェイントフラッシュアッパー</v>
      </c>
      <c r="AZ1148" s="12" t="str">
        <f t="shared" si="246"/>
        <v>ドこんじょうバットドこんじょうクラブマタドールフェイントフラッシュアッパー</v>
      </c>
      <c r="BA1148" s="12" t="str">
        <f t="shared" si="247"/>
        <v>ドこんじょうバットドこんじょうクラブマタドールフェイントフラッシュアッパー</v>
      </c>
      <c r="BB1148" s="11" t="str">
        <f t="shared" si="248"/>
        <v>BSLSDRCA</v>
      </c>
      <c r="BC1148" s="11" t="str">
        <f t="shared" si="249"/>
        <v>BSLSDRCA</v>
      </c>
      <c r="BD1148" s="11" t="str">
        <f t="shared" si="250"/>
        <v>BSLSDRCA</v>
      </c>
      <c r="BE1148" s="11" t="str">
        <f t="shared" si="251"/>
        <v>BSLSDRCA</v>
      </c>
    </row>
    <row r="1149" spans="1:57" ht="11.25" hidden="1" customHeight="1">
      <c r="A1149" s="6">
        <v>1148</v>
      </c>
      <c r="B1149" s="7" t="s">
        <v>2690</v>
      </c>
      <c r="C1149" s="8" t="s">
        <v>2691</v>
      </c>
      <c r="D1149" s="7" t="s">
        <v>72</v>
      </c>
      <c r="E1149" s="7" t="s">
        <v>73</v>
      </c>
      <c r="F1149" s="7" t="s">
        <v>109</v>
      </c>
      <c r="G1149" s="9">
        <v>119</v>
      </c>
      <c r="H1149" s="9">
        <v>118</v>
      </c>
      <c r="I1149" s="9">
        <v>68</v>
      </c>
      <c r="J1149" s="9">
        <v>56</v>
      </c>
      <c r="K1149" s="9">
        <v>52</v>
      </c>
      <c r="L1149" s="9">
        <v>64</v>
      </c>
      <c r="M1149" s="9">
        <v>53</v>
      </c>
      <c r="N1149" s="9">
        <v>66</v>
      </c>
      <c r="O1149" s="9">
        <v>48</v>
      </c>
      <c r="P1149" s="9">
        <v>15</v>
      </c>
      <c r="Q1149" s="10">
        <v>118</v>
      </c>
      <c r="R1149" s="11">
        <v>7</v>
      </c>
      <c r="S1149" s="11">
        <v>1</v>
      </c>
      <c r="T1149" s="11">
        <v>114</v>
      </c>
      <c r="U1149" s="11">
        <v>103</v>
      </c>
      <c r="V1149" s="11">
        <v>1</v>
      </c>
      <c r="W1149" s="11">
        <v>98</v>
      </c>
      <c r="X1149" s="11">
        <f t="shared" si="238"/>
        <v>442</v>
      </c>
      <c r="Y1149" s="11">
        <f t="shared" si="239"/>
        <v>5215</v>
      </c>
      <c r="Z1149" s="11">
        <f t="shared" si="240"/>
        <v>745</v>
      </c>
      <c r="AA1149" s="11">
        <f t="shared" si="241"/>
        <v>4490</v>
      </c>
      <c r="AB1149" s="11">
        <f t="shared" si="242"/>
        <v>4490</v>
      </c>
      <c r="AC1149" s="6">
        <f t="shared" si="243"/>
        <v>5085</v>
      </c>
      <c r="AD1149" s="9" t="s">
        <v>263</v>
      </c>
      <c r="AE1149" s="3" t="str">
        <f>IF(ISERROR(VLOOKUP($AD1149,技まとめ!$A$1:$F$380,6,FALSE)),"－",VLOOKUP($AD1149,技まとめ!$A$1:$F$380,6,FALSE))</f>
        <v>DR</v>
      </c>
      <c r="AF1149" s="3">
        <f>IF(ISERROR(VLOOKUP($AD1149,技まとめ!$A$1:$F$380,3,FALSE)),"－",VLOOKUP($AD1149,技まとめ!$A$1:$F$380,3,FALSE))</f>
        <v>16</v>
      </c>
      <c r="AG1149" s="3">
        <f>IF(ISERROR(VLOOKUP($AD1149,技まとめ!$A$1:$F$380,5,FALSE)),"－",VLOOKUP($AD1149,技まとめ!$A$1:$F$380,5,FALSE))</f>
        <v>21</v>
      </c>
      <c r="AH1149" s="3" t="str">
        <f>IF($E1149=IF(ISERROR(VLOOKUP($AD1149,技まとめ!$A$1:$F$380,4,FALSE)),"－",VLOOKUP($AD1149,技まとめ!$A$1:$F$380,4,FALSE)),"一致","")</f>
        <v/>
      </c>
      <c r="AI1149" s="9" t="s">
        <v>147</v>
      </c>
      <c r="AJ1149" s="3" t="str">
        <f>IF(ISERROR(VLOOKUP($AI1149,技まとめ!$A$1:$F$380,6,FALSE)),"－",VLOOKUP($AI1149,技まとめ!$A$1:$F$380,6,FALSE))</f>
        <v>－</v>
      </c>
      <c r="AK1149" s="3">
        <f>IF(ISERROR(VLOOKUP($AI1149,技まとめ!$A$1:$F$380,3,FALSE)),"－",VLOOKUP($AI1149,技まとめ!$A$1:$F$380,3,FALSE))</f>
        <v>0</v>
      </c>
      <c r="AL1149" s="3">
        <f>IF(ISERROR(VLOOKUP($AI1149,技まとめ!$A$1:$F$380,5,FALSE)),"－",VLOOKUP($AI1149,技まとめ!$A$1:$F$380,5,FALSE))</f>
        <v>0</v>
      </c>
      <c r="AM1149" s="3" t="str">
        <f>IF($E1149=IF(ISERROR(VLOOKUP($AI1149,技まとめ!$A$1:$F$380,4,FALSE)),"－",VLOOKUP($AI1149,技まとめ!$A$1:$F$380,4,FALSE)),"一致","")</f>
        <v/>
      </c>
      <c r="AN1149" s="9" t="s">
        <v>413</v>
      </c>
      <c r="AO1149" s="3" t="str">
        <f>IF(ISERROR(VLOOKUP($AN1149,技まとめ!$A$1:$F$380,6,FALSE)),"－",VLOOKUP($AN1149,技まとめ!$A$1:$F$380,6,FALSE))</f>
        <v>BB</v>
      </c>
      <c r="AP1149" s="3">
        <f>IF(ISERROR(VLOOKUP($AN1149,技まとめ!$A$1:$F$380,3,FALSE)),"－",VLOOKUP($AN1149,技まとめ!$A$1:$F$380,3,FALSE))</f>
        <v>31</v>
      </c>
      <c r="AQ1149" s="3">
        <f>IF(ISERROR(VLOOKUP($AN1149,技まとめ!$A$1:$F$380,5,FALSE)),"－",VLOOKUP($AN1149,技まとめ!$A$1:$F$380,5,FALSE))</f>
        <v>28</v>
      </c>
      <c r="AR1149" s="3" t="str">
        <f>IF($E1149=IF(ISERROR(VLOOKUP($AN1149,技まとめ!$A$1:$F$380,4,FALSE)),"－",VLOOKUP($AN1149,技まとめ!$A$1:$F$380,4,FALSE)),"一致","")</f>
        <v/>
      </c>
      <c r="AS1149" s="9" t="s">
        <v>310</v>
      </c>
      <c r="AT1149" s="3" t="str">
        <f>IF(ISERROR(VLOOKUP($AS1149,技まとめ!$A$1:$F$380,6,FALSE)),"－",VLOOKUP($AS1149,技まとめ!$A$1:$F$380,6,FALSE))</f>
        <v>DR</v>
      </c>
      <c r="AU1149" s="3">
        <f>IF(ISERROR(VLOOKUP($AS1149,技まとめ!$A$1:$F$380,3,FALSE)),"－",VLOOKUP($AS1149,技まとめ!$A$1:$F$380,3,FALSE))</f>
        <v>65</v>
      </c>
      <c r="AV1149" s="3">
        <f>IF(ISERROR(VLOOKUP($AS1149,技まとめ!$A$1:$F$380,5,FALSE)),"－",VLOOKUP($AS1149,技まとめ!$A$1:$F$380,5,FALSE))</f>
        <v>42</v>
      </c>
      <c r="AW1149" s="3" t="str">
        <f>IF($E1149=IF(ISERROR(VLOOKUP($AS1149,技まとめ!$A$1:$F$380,4,FALSE)),"－",VLOOKUP($AS1149,技まとめ!$A$1:$F$380,4,FALSE)),"一致","")</f>
        <v>一致</v>
      </c>
      <c r="AX1149" s="12" t="str">
        <f t="shared" si="244"/>
        <v>マジックやくびょうがみスーパーしこふみモグラシャッフル</v>
      </c>
      <c r="AY1149" s="12" t="str">
        <f t="shared" si="245"/>
        <v>マジックやくびょうがみスーパーしこふみモグラシャッフル</v>
      </c>
      <c r="AZ1149" s="12" t="str">
        <f t="shared" si="246"/>
        <v>マジックやくびょうがみスーパーしこふみモグラシャッフル</v>
      </c>
      <c r="BA1149" s="12" t="str">
        <f t="shared" si="247"/>
        <v>マジックやくびょうがみスーパーしこふみモグラシャッフル</v>
      </c>
      <c r="BB1149" s="11" t="str">
        <f t="shared" si="248"/>
        <v>DR－BBDR</v>
      </c>
      <c r="BC1149" s="11" t="str">
        <f t="shared" si="249"/>
        <v>DR－BBDR</v>
      </c>
      <c r="BD1149" s="11" t="str">
        <f t="shared" si="250"/>
        <v>DR－BBDR</v>
      </c>
      <c r="BE1149" s="11" t="str">
        <f t="shared" si="251"/>
        <v>DR－BBDR</v>
      </c>
    </row>
    <row r="1150" spans="1:57" ht="11.25" hidden="1" customHeight="1">
      <c r="A1150" s="6">
        <v>1149</v>
      </c>
      <c r="B1150" s="7" t="s">
        <v>2692</v>
      </c>
      <c r="C1150" s="8" t="s">
        <v>2693</v>
      </c>
      <c r="D1150" s="7" t="s">
        <v>72</v>
      </c>
      <c r="E1150" s="7" t="s">
        <v>95</v>
      </c>
      <c r="F1150" s="7" t="s">
        <v>74</v>
      </c>
      <c r="G1150" s="9">
        <v>113</v>
      </c>
      <c r="H1150" s="9">
        <v>142</v>
      </c>
      <c r="I1150" s="9">
        <v>59</v>
      </c>
      <c r="J1150" s="9">
        <v>54</v>
      </c>
      <c r="K1150" s="9">
        <v>66</v>
      </c>
      <c r="L1150" s="9">
        <v>72</v>
      </c>
      <c r="M1150" s="9">
        <v>56</v>
      </c>
      <c r="N1150" s="9">
        <v>60</v>
      </c>
      <c r="O1150" s="9">
        <v>64</v>
      </c>
      <c r="P1150" s="9">
        <v>25</v>
      </c>
      <c r="Q1150" s="10">
        <v>109</v>
      </c>
      <c r="R1150" s="11">
        <v>23</v>
      </c>
      <c r="S1150" s="11">
        <v>1</v>
      </c>
      <c r="T1150" s="11">
        <v>122</v>
      </c>
      <c r="U1150" s="11">
        <v>106</v>
      </c>
      <c r="V1150" s="11">
        <v>1</v>
      </c>
      <c r="W1150" s="11">
        <v>114</v>
      </c>
      <c r="X1150" s="11">
        <f t="shared" si="238"/>
        <v>476</v>
      </c>
      <c r="Y1150" s="11">
        <f t="shared" si="239"/>
        <v>4935</v>
      </c>
      <c r="Z1150" s="11">
        <f t="shared" si="240"/>
        <v>1385</v>
      </c>
      <c r="AA1150" s="11">
        <f t="shared" si="241"/>
        <v>4850</v>
      </c>
      <c r="AB1150" s="11">
        <f t="shared" si="242"/>
        <v>4850</v>
      </c>
      <c r="AC1150" s="6">
        <f t="shared" si="243"/>
        <v>5565</v>
      </c>
      <c r="AD1150" s="9" t="s">
        <v>5022</v>
      </c>
      <c r="AE1150" s="3" t="str">
        <f>IF(ISERROR(VLOOKUP($AD1150,技まとめ!$A$1:$F$380,6,FALSE)),"－",VLOOKUP($AD1150,技まとめ!$A$1:$F$380,6,FALSE))</f>
        <v>CA</v>
      </c>
      <c r="AF1150" s="3">
        <f>IF(ISERROR(VLOOKUP($AD1150,技まとめ!$A$1:$F$380,3,FALSE)),"－",VLOOKUP($AD1150,技まとめ!$A$1:$F$380,3,FALSE))</f>
        <v>23</v>
      </c>
      <c r="AG1150" s="3">
        <f>IF(ISERROR(VLOOKUP($AD1150,技まとめ!$A$1:$F$380,5,FALSE)),"－",VLOOKUP($AD1150,技まとめ!$A$1:$F$380,5,FALSE))</f>
        <v>22</v>
      </c>
      <c r="AH1150" s="3" t="str">
        <f>IF($E1150=IF(ISERROR(VLOOKUP($AD1150,技まとめ!$A$1:$F$380,4,FALSE)),"－",VLOOKUP($AD1150,技まとめ!$A$1:$F$380,4,FALSE)),"一致","")</f>
        <v>一致</v>
      </c>
      <c r="AI1150" s="9" t="s">
        <v>5023</v>
      </c>
      <c r="AJ1150" s="3" t="str">
        <f>IF(ISERROR(VLOOKUP($AI1150,技まとめ!$A$1:$F$380,6,FALSE)),"－",VLOOKUP($AI1150,技まとめ!$A$1:$F$380,6,FALSE))</f>
        <v>CA</v>
      </c>
      <c r="AK1150" s="3">
        <f>IF(ISERROR(VLOOKUP($AI1150,技まとめ!$A$1:$F$380,3,FALSE)),"－",VLOOKUP($AI1150,技まとめ!$A$1:$F$380,3,FALSE))</f>
        <v>44</v>
      </c>
      <c r="AL1150" s="3">
        <f>IF(ISERROR(VLOOKUP($AI1150,技まとめ!$A$1:$F$380,5,FALSE)),"－",VLOOKUP($AI1150,技まとめ!$A$1:$F$380,5,FALSE))</f>
        <v>32</v>
      </c>
      <c r="AM1150" s="3" t="str">
        <f>IF($E1150=IF(ISERROR(VLOOKUP($AI1150,技まとめ!$A$1:$F$380,4,FALSE)),"－",VLOOKUP($AI1150,技まとめ!$A$1:$F$380,4,FALSE)),"一致","")</f>
        <v>一致</v>
      </c>
      <c r="AN1150" s="9" t="s">
        <v>2694</v>
      </c>
      <c r="AO1150" s="3" t="str">
        <f>IF(ISERROR(VLOOKUP($AN1150,技まとめ!$A$1:$F$380,6,FALSE)),"－",VLOOKUP($AN1150,技まとめ!$A$1:$F$380,6,FALSE))</f>
        <v>CA</v>
      </c>
      <c r="AP1150" s="3">
        <f>IF(ISERROR(VLOOKUP($AN1150,技まとめ!$A$1:$F$380,3,FALSE)),"－",VLOOKUP($AN1150,技まとめ!$A$1:$F$380,3,FALSE))</f>
        <v>123</v>
      </c>
      <c r="AQ1150" s="3">
        <f>IF(ISERROR(VLOOKUP($AN1150,技まとめ!$A$1:$F$380,5,FALSE)),"－",VLOOKUP($AN1150,技まとめ!$A$1:$F$380,5,FALSE))</f>
        <v>60</v>
      </c>
      <c r="AR1150" s="3" t="str">
        <f>IF($E1150=IF(ISERROR(VLOOKUP($AN1150,技まとめ!$A$1:$F$380,4,FALSE)),"－",VLOOKUP($AN1150,技まとめ!$A$1:$F$380,4,FALSE)),"一致","")</f>
        <v>一致</v>
      </c>
      <c r="AS1150" s="9" t="s">
        <v>878</v>
      </c>
      <c r="AT1150" s="3" t="str">
        <f>IF(ISERROR(VLOOKUP($AS1150,技まとめ!$A$1:$F$380,6,FALSE)),"－",VLOOKUP($AS1150,技まとめ!$A$1:$F$380,6,FALSE))</f>
        <v>CA</v>
      </c>
      <c r="AU1150" s="3">
        <f>IF(ISERROR(VLOOKUP($AS1150,技まとめ!$A$1:$F$380,3,FALSE)),"－",VLOOKUP($AS1150,技まとめ!$A$1:$F$380,3,FALSE))</f>
        <v>98</v>
      </c>
      <c r="AV1150" s="3">
        <f>IF(ISERROR(VLOOKUP($AS1150,技まとめ!$A$1:$F$380,5,FALSE)),"－",VLOOKUP($AS1150,技まとめ!$A$1:$F$380,5,FALSE))</f>
        <v>50</v>
      </c>
      <c r="AW1150" s="3" t="str">
        <f>IF($E1150=IF(ISERROR(VLOOKUP($AS1150,技まとめ!$A$1:$F$380,4,FALSE)),"－",VLOOKUP($AS1150,技まとめ!$A$1:$F$380,4,FALSE)),"一致","")</f>
        <v>一致</v>
      </c>
      <c r="AX1150" s="12" t="str">
        <f t="shared" si="244"/>
        <v>ゴッドハンド（林）マジン・ザ・ハンド（林）まおう・ザ・ハンドムゲン・ザ・ハンド</v>
      </c>
      <c r="AY1150" s="12" t="str">
        <f t="shared" si="245"/>
        <v>ゴッドハンド（林）マジン・ザ・ハンド（林）まおう・ザ・ハンドムゲン・ザ・ハンド</v>
      </c>
      <c r="AZ1150" s="12" t="str">
        <f t="shared" si="246"/>
        <v>ゴッドハンド（林）マジン・ザ・ハンド（林）まおう・ザ・ハンドムゲン・ザ・ハンド</v>
      </c>
      <c r="BA1150" s="12" t="str">
        <f t="shared" si="247"/>
        <v>ゴッドハンド（林）マジン・ザ・ハンド（林）まおう・ザ・ハンドムゲン・ザ・ハンド</v>
      </c>
      <c r="BB1150" s="11" t="str">
        <f t="shared" si="248"/>
        <v>CACACACA</v>
      </c>
      <c r="BC1150" s="11" t="str">
        <f t="shared" si="249"/>
        <v>CACACACA</v>
      </c>
      <c r="BD1150" s="11" t="str">
        <f t="shared" si="250"/>
        <v>CACACACA</v>
      </c>
      <c r="BE1150" s="11" t="str">
        <f t="shared" si="251"/>
        <v>CACACACA</v>
      </c>
    </row>
    <row r="1151" spans="1:57" ht="11.25" hidden="1" customHeight="1">
      <c r="A1151" s="6">
        <v>1150</v>
      </c>
      <c r="B1151" s="7" t="s">
        <v>2695</v>
      </c>
      <c r="C1151" s="8" t="s">
        <v>2696</v>
      </c>
      <c r="D1151" s="7" t="s">
        <v>72</v>
      </c>
      <c r="E1151" s="7" t="s">
        <v>81</v>
      </c>
      <c r="F1151" s="7" t="s">
        <v>82</v>
      </c>
      <c r="G1151" s="9">
        <v>108</v>
      </c>
      <c r="H1151" s="9">
        <v>116</v>
      </c>
      <c r="I1151" s="9">
        <v>55</v>
      </c>
      <c r="J1151" s="9">
        <v>56</v>
      </c>
      <c r="K1151" s="9">
        <v>60</v>
      </c>
      <c r="L1151" s="9">
        <v>55</v>
      </c>
      <c r="M1151" s="9">
        <v>60</v>
      </c>
      <c r="N1151" s="9">
        <v>60</v>
      </c>
      <c r="O1151" s="9">
        <v>60</v>
      </c>
      <c r="P1151" s="9">
        <v>10</v>
      </c>
      <c r="Q1151" s="10">
        <v>105</v>
      </c>
      <c r="R1151" s="11">
        <v>4</v>
      </c>
      <c r="S1151" s="11">
        <v>1</v>
      </c>
      <c r="T1151" s="11">
        <v>105</v>
      </c>
      <c r="U1151" s="11">
        <v>110</v>
      </c>
      <c r="V1151" s="11">
        <v>1</v>
      </c>
      <c r="W1151" s="11">
        <v>110</v>
      </c>
      <c r="X1151" s="11">
        <f t="shared" si="238"/>
        <v>436</v>
      </c>
      <c r="Y1151" s="11">
        <f t="shared" si="239"/>
        <v>4755</v>
      </c>
      <c r="Z1151" s="11">
        <f t="shared" si="240"/>
        <v>700</v>
      </c>
      <c r="AA1151" s="11">
        <f t="shared" si="241"/>
        <v>4235</v>
      </c>
      <c r="AB1151" s="11">
        <f t="shared" si="242"/>
        <v>4235</v>
      </c>
      <c r="AC1151" s="6">
        <f t="shared" si="243"/>
        <v>4770</v>
      </c>
      <c r="AD1151" s="9" t="s">
        <v>5019</v>
      </c>
      <c r="AE1151" s="3" t="str">
        <f>IF(ISERROR(VLOOKUP($AD1151,技まとめ!$A$1:$F$380,6,FALSE)),"－",VLOOKUP($AD1151,技まとめ!$A$1:$F$380,6,FALSE))</f>
        <v>－</v>
      </c>
      <c r="AF1151" s="3">
        <f>IF(ISERROR(VLOOKUP($AD1151,技まとめ!$A$1:$F$380,3,FALSE)),"－",VLOOKUP($AD1151,技まとめ!$A$1:$F$380,3,FALSE))</f>
        <v>0</v>
      </c>
      <c r="AG1151" s="3">
        <f>IF(ISERROR(VLOOKUP($AD1151,技まとめ!$A$1:$F$380,5,FALSE)),"－",VLOOKUP($AD1151,技まとめ!$A$1:$F$380,5,FALSE))</f>
        <v>0</v>
      </c>
      <c r="AH1151" s="3" t="str">
        <f>IF($E1151=IF(ISERROR(VLOOKUP($AD1151,技まとめ!$A$1:$F$380,4,FALSE)),"－",VLOOKUP($AD1151,技まとめ!$A$1:$F$380,4,FALSE)),"一致","")</f>
        <v/>
      </c>
      <c r="AI1151" s="9" t="s">
        <v>106</v>
      </c>
      <c r="AJ1151" s="3" t="str">
        <f>IF(ISERROR(VLOOKUP($AI1151,技まとめ!$A$1:$F$380,6,FALSE)),"－",VLOOKUP($AI1151,技まとめ!$A$1:$F$380,6,FALSE))</f>
        <v>BL</v>
      </c>
      <c r="AK1151" s="3">
        <f>IF(ISERROR(VLOOKUP($AI1151,技まとめ!$A$1:$F$380,3,FALSE)),"－",VLOOKUP($AI1151,技まとめ!$A$1:$F$380,3,FALSE))</f>
        <v>77</v>
      </c>
      <c r="AL1151" s="3">
        <f>IF(ISERROR(VLOOKUP($AI1151,技まとめ!$A$1:$F$380,5,FALSE)),"－",VLOOKUP($AI1151,技まとめ!$A$1:$F$380,5,FALSE))</f>
        <v>47</v>
      </c>
      <c r="AM1151" s="3" t="str">
        <f>IF($E1151=IF(ISERROR(VLOOKUP($AI1151,技まとめ!$A$1:$F$380,4,FALSE)),"－",VLOOKUP($AI1151,技まとめ!$A$1:$F$380,4,FALSE)),"一致","")</f>
        <v/>
      </c>
      <c r="AN1151" s="9" t="s">
        <v>503</v>
      </c>
      <c r="AO1151" s="3" t="str">
        <f>IF(ISERROR(VLOOKUP($AN1151,技まとめ!$A$1:$F$380,6,FALSE)),"－",VLOOKUP($AN1151,技まとめ!$A$1:$F$380,6,FALSE))</f>
        <v>DR</v>
      </c>
      <c r="AP1151" s="3">
        <f>IF(ISERROR(VLOOKUP($AN1151,技まとめ!$A$1:$F$380,3,FALSE)),"－",VLOOKUP($AN1151,技まとめ!$A$1:$F$380,3,FALSE))</f>
        <v>68</v>
      </c>
      <c r="AQ1151" s="3">
        <f>IF(ISERROR(VLOOKUP($AN1151,技まとめ!$A$1:$F$380,5,FALSE)),"－",VLOOKUP($AN1151,技まとめ!$A$1:$F$380,5,FALSE))</f>
        <v>41</v>
      </c>
      <c r="AR1151" s="3" t="str">
        <f>IF($E1151=IF(ISERROR(VLOOKUP($AN1151,技まとめ!$A$1:$F$380,4,FALSE)),"－",VLOOKUP($AN1151,技まとめ!$A$1:$F$380,4,FALSE)),"一致","")</f>
        <v>一致</v>
      </c>
      <c r="AS1151" s="9" t="s">
        <v>535</v>
      </c>
      <c r="AT1151" s="3" t="str">
        <f>IF(ISERROR(VLOOKUP($AS1151,技まとめ!$A$1:$F$380,6,FALSE)),"－",VLOOKUP($AS1151,技まとめ!$A$1:$F$380,6,FALSE))</f>
        <v>SC</v>
      </c>
      <c r="AU1151" s="3">
        <f>IF(ISERROR(VLOOKUP($AS1151,技まとめ!$A$1:$F$380,3,FALSE)),"－",VLOOKUP($AS1151,技まとめ!$A$1:$F$380,3,FALSE))</f>
        <v>77</v>
      </c>
      <c r="AV1151" s="3">
        <f>IF(ISERROR(VLOOKUP($AS1151,技まとめ!$A$1:$F$380,5,FALSE)),"－",VLOOKUP($AS1151,技まとめ!$A$1:$F$380,5,FALSE))</f>
        <v>43</v>
      </c>
      <c r="AW1151" s="3" t="str">
        <f>IF($E1151=IF(ISERROR(VLOOKUP($AS1151,技まとめ!$A$1:$F$380,4,FALSE)),"－",VLOOKUP($AS1151,技まとめ!$A$1:$F$380,4,FALSE)),"一致","")</f>
        <v/>
      </c>
      <c r="AX1151" s="12" t="str">
        <f t="shared" si="244"/>
        <v>イケメンＵＰ！ブロックサーカスオオウチワエッフェルドライブ</v>
      </c>
      <c r="AY1151" s="12" t="str">
        <f t="shared" si="245"/>
        <v>イケメンＵＰ！ブロックサーカスオオウチワエッフェルドライブ</v>
      </c>
      <c r="AZ1151" s="12" t="str">
        <f t="shared" si="246"/>
        <v>イケメンＵＰ！ブロックサーカスオオウチワエッフェルドライブ</v>
      </c>
      <c r="BA1151" s="12" t="str">
        <f t="shared" si="247"/>
        <v>イケメンＵＰ！ブロックサーカスオオウチワエッフェルドライブ</v>
      </c>
      <c r="BB1151" s="11" t="str">
        <f t="shared" si="248"/>
        <v>－BLDRSC</v>
      </c>
      <c r="BC1151" s="11" t="str">
        <f t="shared" si="249"/>
        <v>－BLDRSC</v>
      </c>
      <c r="BD1151" s="11" t="str">
        <f t="shared" si="250"/>
        <v>－BLDRSC</v>
      </c>
      <c r="BE1151" s="11" t="str">
        <f t="shared" si="251"/>
        <v>－BLDRSC</v>
      </c>
    </row>
    <row r="1152" spans="1:57" ht="11.25" hidden="1" customHeight="1">
      <c r="A1152" s="6">
        <v>1151</v>
      </c>
      <c r="B1152" s="7" t="s">
        <v>2697</v>
      </c>
      <c r="C1152" s="8" t="s">
        <v>2698</v>
      </c>
      <c r="D1152" s="7" t="s">
        <v>72</v>
      </c>
      <c r="E1152" s="7" t="s">
        <v>95</v>
      </c>
      <c r="F1152" s="7" t="s">
        <v>82</v>
      </c>
      <c r="G1152" s="9">
        <v>116</v>
      </c>
      <c r="H1152" s="9">
        <v>107</v>
      </c>
      <c r="I1152" s="9">
        <v>60</v>
      </c>
      <c r="J1152" s="9">
        <v>60</v>
      </c>
      <c r="K1152" s="9">
        <v>53</v>
      </c>
      <c r="L1152" s="9">
        <v>60</v>
      </c>
      <c r="M1152" s="9">
        <v>59</v>
      </c>
      <c r="N1152" s="9">
        <v>66</v>
      </c>
      <c r="O1152" s="9">
        <v>60</v>
      </c>
      <c r="P1152" s="9">
        <v>6</v>
      </c>
      <c r="Q1152" s="10">
        <v>110</v>
      </c>
      <c r="R1152" s="11">
        <v>3</v>
      </c>
      <c r="S1152" s="11">
        <v>1</v>
      </c>
      <c r="T1152" s="11">
        <v>110</v>
      </c>
      <c r="U1152" s="11">
        <v>109</v>
      </c>
      <c r="V1152" s="11">
        <v>1</v>
      </c>
      <c r="W1152" s="11">
        <v>110</v>
      </c>
      <c r="X1152" s="11">
        <f t="shared" si="238"/>
        <v>444</v>
      </c>
      <c r="Y1152" s="11">
        <f t="shared" si="239"/>
        <v>4955</v>
      </c>
      <c r="Z1152" s="11">
        <f t="shared" si="240"/>
        <v>665</v>
      </c>
      <c r="AA1152" s="11">
        <f t="shared" si="241"/>
        <v>4410</v>
      </c>
      <c r="AB1152" s="11">
        <f t="shared" si="242"/>
        <v>4410</v>
      </c>
      <c r="AC1152" s="6">
        <f t="shared" si="243"/>
        <v>4965</v>
      </c>
      <c r="AD1152" s="9" t="s">
        <v>112</v>
      </c>
      <c r="AE1152" s="3" t="str">
        <f>IF(ISERROR(VLOOKUP($AD1152,技まとめ!$A$1:$F$380,6,FALSE)),"－",VLOOKUP($AD1152,技まとめ!$A$1:$F$380,6,FALSE))</f>
        <v>BB</v>
      </c>
      <c r="AF1152" s="3">
        <f>IF(ISERROR(VLOOKUP($AD1152,技まとめ!$A$1:$F$380,3,FALSE)),"－",VLOOKUP($AD1152,技まとめ!$A$1:$F$380,3,FALSE))</f>
        <v>77</v>
      </c>
      <c r="AG1152" s="3">
        <f>IF(ISERROR(VLOOKUP($AD1152,技まとめ!$A$1:$F$380,5,FALSE)),"－",VLOOKUP($AD1152,技まとめ!$A$1:$F$380,5,FALSE))</f>
        <v>47</v>
      </c>
      <c r="AH1152" s="3" t="str">
        <f>IF($E1152=IF(ISERROR(VLOOKUP($AD1152,技まとめ!$A$1:$F$380,4,FALSE)),"－",VLOOKUP($AD1152,技まとめ!$A$1:$F$380,4,FALSE)),"一致","")</f>
        <v/>
      </c>
      <c r="AI1152" s="9" t="s">
        <v>309</v>
      </c>
      <c r="AJ1152" s="3" t="str">
        <f>IF(ISERROR(VLOOKUP($AI1152,技まとめ!$A$1:$F$380,6,FALSE)),"－",VLOOKUP($AI1152,技まとめ!$A$1:$F$380,6,FALSE))</f>
        <v>BB</v>
      </c>
      <c r="AK1152" s="3">
        <f>IF(ISERROR(VLOOKUP($AI1152,技まとめ!$A$1:$F$380,3,FALSE)),"－",VLOOKUP($AI1152,技まとめ!$A$1:$F$380,3,FALSE))</f>
        <v>23</v>
      </c>
      <c r="AL1152" s="3">
        <f>IF(ISERROR(VLOOKUP($AI1152,技まとめ!$A$1:$F$380,5,FALSE)),"－",VLOOKUP($AI1152,技まとめ!$A$1:$F$380,5,FALSE))</f>
        <v>20</v>
      </c>
      <c r="AM1152" s="3" t="str">
        <f>IF($E1152=IF(ISERROR(VLOOKUP($AI1152,技まとめ!$A$1:$F$380,4,FALSE)),"－",VLOOKUP($AI1152,技まとめ!$A$1:$F$380,4,FALSE)),"一致","")</f>
        <v/>
      </c>
      <c r="AN1152" s="9" t="s">
        <v>116</v>
      </c>
      <c r="AO1152" s="3" t="str">
        <f>IF(ISERROR(VLOOKUP($AN1152,技まとめ!$A$1:$F$380,6,FALSE)),"－",VLOOKUP($AN1152,技まとめ!$A$1:$F$380,6,FALSE))</f>
        <v>DR</v>
      </c>
      <c r="AP1152" s="3">
        <f>IF(ISERROR(VLOOKUP($AN1152,技まとめ!$A$1:$F$380,3,FALSE)),"－",VLOOKUP($AN1152,技まとめ!$A$1:$F$380,3,FALSE))</f>
        <v>63</v>
      </c>
      <c r="AQ1152" s="3">
        <f>IF(ISERROR(VLOOKUP($AN1152,技まとめ!$A$1:$F$380,5,FALSE)),"－",VLOOKUP($AN1152,技まとめ!$A$1:$F$380,5,FALSE))</f>
        <v>42</v>
      </c>
      <c r="AR1152" s="3" t="str">
        <f>IF($E1152=IF(ISERROR(VLOOKUP($AN1152,技まとめ!$A$1:$F$380,4,FALSE)),"－",VLOOKUP($AN1152,技まとめ!$A$1:$F$380,4,FALSE)),"一致","")</f>
        <v/>
      </c>
      <c r="AS1152" s="9" t="s">
        <v>99</v>
      </c>
      <c r="AT1152" s="3" t="str">
        <f>IF(ISERROR(VLOOKUP($AS1152,技まとめ!$A$1:$F$380,6,FALSE)),"－",VLOOKUP($AS1152,技まとめ!$A$1:$F$380,6,FALSE))</f>
        <v>DR</v>
      </c>
      <c r="AU1152" s="3">
        <f>IF(ISERROR(VLOOKUP($AS1152,技まとめ!$A$1:$F$380,3,FALSE)),"－",VLOOKUP($AS1152,技まとめ!$A$1:$F$380,3,FALSE))</f>
        <v>77</v>
      </c>
      <c r="AV1152" s="3">
        <f>IF(ISERROR(VLOOKUP($AS1152,技まとめ!$A$1:$F$380,5,FALSE)),"－",VLOOKUP($AS1152,技まとめ!$A$1:$F$380,5,FALSE))</f>
        <v>47</v>
      </c>
      <c r="AW1152" s="3" t="str">
        <f>IF($E1152=IF(ISERROR(VLOOKUP($AS1152,技まとめ!$A$1:$F$380,4,FALSE)),"－",VLOOKUP($AS1152,技まとめ!$A$1:$F$380,4,FALSE)),"一致","")</f>
        <v/>
      </c>
      <c r="AX1152" s="12" t="str">
        <f t="shared" si="244"/>
        <v>シューティングスターホーントレインれっぷうダッシュＵ・ボート</v>
      </c>
      <c r="AY1152" s="12" t="str">
        <f t="shared" si="245"/>
        <v>シューティングスターホーントレインれっぷうダッシュＵ・ボート</v>
      </c>
      <c r="AZ1152" s="12" t="str">
        <f t="shared" si="246"/>
        <v>シューティングスターホーントレインれっぷうダッシュＵ・ボート</v>
      </c>
      <c r="BA1152" s="12" t="str">
        <f t="shared" si="247"/>
        <v>シューティングスターホーントレインれっぷうダッシュＵ・ボート</v>
      </c>
      <c r="BB1152" s="11" t="str">
        <f t="shared" si="248"/>
        <v>BBBBDRDR</v>
      </c>
      <c r="BC1152" s="11" t="str">
        <f t="shared" si="249"/>
        <v>BBBBDRDR</v>
      </c>
      <c r="BD1152" s="11" t="str">
        <f t="shared" si="250"/>
        <v>BBBBDRDR</v>
      </c>
      <c r="BE1152" s="11" t="str">
        <f t="shared" si="251"/>
        <v>BBBBDRDR</v>
      </c>
    </row>
    <row r="1153" spans="1:57" ht="11.25" hidden="1" customHeight="1">
      <c r="A1153" s="6">
        <v>1152</v>
      </c>
      <c r="B1153" s="7" t="s">
        <v>2699</v>
      </c>
      <c r="C1153" s="8" t="s">
        <v>2700</v>
      </c>
      <c r="D1153" s="7" t="s">
        <v>72</v>
      </c>
      <c r="E1153" s="7" t="s">
        <v>102</v>
      </c>
      <c r="F1153" s="7" t="s">
        <v>82</v>
      </c>
      <c r="G1153" s="9">
        <v>112</v>
      </c>
      <c r="H1153" s="9">
        <v>105</v>
      </c>
      <c r="I1153" s="9">
        <v>61</v>
      </c>
      <c r="J1153" s="9">
        <v>63</v>
      </c>
      <c r="K1153" s="9">
        <v>58</v>
      </c>
      <c r="L1153" s="9">
        <v>68</v>
      </c>
      <c r="M1153" s="9">
        <v>54</v>
      </c>
      <c r="N1153" s="9">
        <v>64</v>
      </c>
      <c r="O1153" s="9">
        <v>52</v>
      </c>
      <c r="P1153" s="9">
        <v>6</v>
      </c>
      <c r="Q1153" s="10">
        <v>111</v>
      </c>
      <c r="R1153" s="11">
        <v>9</v>
      </c>
      <c r="S1153" s="11">
        <v>1</v>
      </c>
      <c r="T1153" s="11">
        <v>118</v>
      </c>
      <c r="U1153" s="11">
        <v>104</v>
      </c>
      <c r="V1153" s="11">
        <v>1</v>
      </c>
      <c r="W1153" s="11">
        <v>102</v>
      </c>
      <c r="X1153" s="11">
        <f t="shared" si="238"/>
        <v>446</v>
      </c>
      <c r="Y1153" s="11">
        <f t="shared" si="239"/>
        <v>4955</v>
      </c>
      <c r="Z1153" s="11">
        <f t="shared" si="240"/>
        <v>835</v>
      </c>
      <c r="AA1153" s="11">
        <f t="shared" si="241"/>
        <v>4650</v>
      </c>
      <c r="AB1153" s="11">
        <f t="shared" si="242"/>
        <v>4650</v>
      </c>
      <c r="AC1153" s="6">
        <f t="shared" si="243"/>
        <v>5275</v>
      </c>
      <c r="AD1153" s="9" t="s">
        <v>395</v>
      </c>
      <c r="AE1153" s="3" t="str">
        <f>IF(ISERROR(VLOOKUP($AD1153,技まとめ!$A$1:$F$380,6,FALSE)),"－",VLOOKUP($AD1153,技まとめ!$A$1:$F$380,6,FALSE))</f>
        <v>LS</v>
      </c>
      <c r="AF1153" s="3">
        <f>IF(ISERROR(VLOOKUP($AD1153,技まとめ!$A$1:$F$380,3,FALSE)),"－",VLOOKUP($AD1153,技まとめ!$A$1:$F$380,3,FALSE))</f>
        <v>81</v>
      </c>
      <c r="AG1153" s="3">
        <f>IF(ISERROR(VLOOKUP($AD1153,技まとめ!$A$1:$F$380,5,FALSE)),"－",VLOOKUP($AD1153,技まとめ!$A$1:$F$380,5,FALSE))</f>
        <v>55</v>
      </c>
      <c r="AH1153" s="3" t="str">
        <f>IF($E1153=IF(ISERROR(VLOOKUP($AD1153,技まとめ!$A$1:$F$380,4,FALSE)),"－",VLOOKUP($AD1153,技まとめ!$A$1:$F$380,4,FALSE)),"一致","")</f>
        <v/>
      </c>
      <c r="AI1153" s="9" t="s">
        <v>309</v>
      </c>
      <c r="AJ1153" s="3" t="str">
        <f>IF(ISERROR(VLOOKUP($AI1153,技まとめ!$A$1:$F$380,6,FALSE)),"－",VLOOKUP($AI1153,技まとめ!$A$1:$F$380,6,FALSE))</f>
        <v>BB</v>
      </c>
      <c r="AK1153" s="3">
        <f>IF(ISERROR(VLOOKUP($AI1153,技まとめ!$A$1:$F$380,3,FALSE)),"－",VLOOKUP($AI1153,技まとめ!$A$1:$F$380,3,FALSE))</f>
        <v>23</v>
      </c>
      <c r="AL1153" s="3">
        <f>IF(ISERROR(VLOOKUP($AI1153,技まとめ!$A$1:$F$380,5,FALSE)),"－",VLOOKUP($AI1153,技まとめ!$A$1:$F$380,5,FALSE))</f>
        <v>20</v>
      </c>
      <c r="AM1153" s="3" t="str">
        <f>IF($E1153=IF(ISERROR(VLOOKUP($AI1153,技まとめ!$A$1:$F$380,4,FALSE)),"－",VLOOKUP($AI1153,技まとめ!$A$1:$F$380,4,FALSE)),"一致","")</f>
        <v/>
      </c>
      <c r="AN1153" s="9" t="s">
        <v>686</v>
      </c>
      <c r="AO1153" s="3" t="str">
        <f>IF(ISERROR(VLOOKUP($AN1153,技まとめ!$A$1:$F$380,6,FALSE)),"－",VLOOKUP($AN1153,技まとめ!$A$1:$F$380,6,FALSE))</f>
        <v>DR</v>
      </c>
      <c r="AP1153" s="3">
        <f>IF(ISERROR(VLOOKUP($AN1153,技まとめ!$A$1:$F$380,3,FALSE)),"－",VLOOKUP($AN1153,技まとめ!$A$1:$F$380,3,FALSE))</f>
        <v>34</v>
      </c>
      <c r="AQ1153" s="3">
        <f>IF(ISERROR(VLOOKUP($AN1153,技まとめ!$A$1:$F$380,5,FALSE)),"－",VLOOKUP($AN1153,技まとめ!$A$1:$F$380,5,FALSE))</f>
        <v>27</v>
      </c>
      <c r="AR1153" s="3" t="str">
        <f>IF($E1153=IF(ISERROR(VLOOKUP($AN1153,技まとめ!$A$1:$F$380,4,FALSE)),"－",VLOOKUP($AN1153,技まとめ!$A$1:$F$380,4,FALSE)),"一致","")</f>
        <v>一致</v>
      </c>
      <c r="AS1153" s="9" t="s">
        <v>363</v>
      </c>
      <c r="AT1153" s="3" t="str">
        <f>IF(ISERROR(VLOOKUP($AS1153,技まとめ!$A$1:$F$380,6,FALSE)),"－",VLOOKUP($AS1153,技まとめ!$A$1:$F$380,6,FALSE))</f>
        <v>BL</v>
      </c>
      <c r="AU1153" s="3">
        <f>IF(ISERROR(VLOOKUP($AS1153,技まとめ!$A$1:$F$380,3,FALSE)),"－",VLOOKUP($AS1153,技まとめ!$A$1:$F$380,3,FALSE))</f>
        <v>102</v>
      </c>
      <c r="AV1153" s="3">
        <f>IF(ISERROR(VLOOKUP($AS1153,技まとめ!$A$1:$F$380,5,FALSE)),"－",VLOOKUP($AS1153,技まとめ!$A$1:$F$380,5,FALSE))</f>
        <v>57</v>
      </c>
      <c r="AW1153" s="3" t="str">
        <f>IF($E1153=IF(ISERROR(VLOOKUP($AS1153,技まとめ!$A$1:$F$380,4,FALSE)),"－",VLOOKUP($AS1153,技まとめ!$A$1:$F$380,4,FALSE)),"一致","")</f>
        <v>一致</v>
      </c>
      <c r="AX1153" s="12" t="str">
        <f t="shared" si="244"/>
        <v>ドこんじょうクラブホーントレインヒートタックルマッドエクスプレス</v>
      </c>
      <c r="AY1153" s="12" t="str">
        <f t="shared" si="245"/>
        <v>ドこんじょうクラブホーントレインヒートタックルマッドエクスプレス</v>
      </c>
      <c r="AZ1153" s="12" t="str">
        <f t="shared" si="246"/>
        <v>ドこんじょうクラブホーントレインヒートタックルマッドエクスプレス</v>
      </c>
      <c r="BA1153" s="12" t="str">
        <f t="shared" si="247"/>
        <v>ドこんじょうクラブホーントレインヒートタックルマッドエクスプレス</v>
      </c>
      <c r="BB1153" s="11" t="str">
        <f t="shared" si="248"/>
        <v>LSBBDRBL</v>
      </c>
      <c r="BC1153" s="11" t="str">
        <f t="shared" si="249"/>
        <v>LSBBDRBL</v>
      </c>
      <c r="BD1153" s="11" t="str">
        <f t="shared" si="250"/>
        <v>LSBBDRBL</v>
      </c>
      <c r="BE1153" s="11" t="str">
        <f t="shared" si="251"/>
        <v>LSBBDRBL</v>
      </c>
    </row>
    <row r="1154" spans="1:57" ht="11.25" hidden="1" customHeight="1">
      <c r="A1154" s="6">
        <v>1153</v>
      </c>
      <c r="B1154" s="7" t="s">
        <v>2701</v>
      </c>
      <c r="C1154" s="8" t="s">
        <v>2702</v>
      </c>
      <c r="D1154" s="7" t="s">
        <v>72</v>
      </c>
      <c r="E1154" s="7" t="s">
        <v>73</v>
      </c>
      <c r="F1154" s="7" t="s">
        <v>82</v>
      </c>
      <c r="G1154" s="9">
        <v>117</v>
      </c>
      <c r="H1154" s="9">
        <v>108</v>
      </c>
      <c r="I1154" s="9">
        <v>60</v>
      </c>
      <c r="J1154" s="9">
        <v>66</v>
      </c>
      <c r="K1154" s="9">
        <v>52</v>
      </c>
      <c r="L1154" s="9">
        <v>64</v>
      </c>
      <c r="M1154" s="9">
        <v>52</v>
      </c>
      <c r="N1154" s="9">
        <v>65</v>
      </c>
      <c r="O1154" s="9">
        <v>58</v>
      </c>
      <c r="P1154" s="9">
        <v>16</v>
      </c>
      <c r="Q1154" s="10">
        <v>110</v>
      </c>
      <c r="R1154" s="11">
        <v>17</v>
      </c>
      <c r="S1154" s="11">
        <v>1</v>
      </c>
      <c r="T1154" s="11">
        <v>114</v>
      </c>
      <c r="U1154" s="11">
        <v>102</v>
      </c>
      <c r="V1154" s="11">
        <v>1</v>
      </c>
      <c r="W1154" s="11">
        <v>108</v>
      </c>
      <c r="X1154" s="11">
        <f t="shared" si="238"/>
        <v>453</v>
      </c>
      <c r="Y1154" s="11">
        <f t="shared" si="239"/>
        <v>4945</v>
      </c>
      <c r="Z1154" s="11">
        <f t="shared" si="240"/>
        <v>1145</v>
      </c>
      <c r="AA1154" s="11">
        <f t="shared" si="241"/>
        <v>4540</v>
      </c>
      <c r="AB1154" s="11">
        <f t="shared" si="242"/>
        <v>4540</v>
      </c>
      <c r="AC1154" s="6">
        <f t="shared" si="243"/>
        <v>5185</v>
      </c>
      <c r="AD1154" s="9" t="s">
        <v>89</v>
      </c>
      <c r="AE1154" s="3" t="str">
        <f>IF(ISERROR(VLOOKUP($AD1154,技まとめ!$A$1:$F$380,6,FALSE)),"－",VLOOKUP($AD1154,技まとめ!$A$1:$F$380,6,FALSE))</f>
        <v>BB</v>
      </c>
      <c r="AF1154" s="3">
        <f>IF(ISERROR(VLOOKUP($AD1154,技まとめ!$A$1:$F$380,3,FALSE)),"－",VLOOKUP($AD1154,技まとめ!$A$1:$F$380,3,FALSE))</f>
        <v>43</v>
      </c>
      <c r="AG1154" s="3">
        <f>IF(ISERROR(VLOOKUP($AD1154,技まとめ!$A$1:$F$380,5,FALSE)),"－",VLOOKUP($AD1154,技まとめ!$A$1:$F$380,5,FALSE))</f>
        <v>30</v>
      </c>
      <c r="AH1154" s="3" t="str">
        <f>IF($E1154=IF(ISERROR(VLOOKUP($AD1154,技まとめ!$A$1:$F$380,4,FALSE)),"－",VLOOKUP($AD1154,技まとめ!$A$1:$F$380,4,FALSE)),"一致","")</f>
        <v>一致</v>
      </c>
      <c r="AI1154" s="9" t="s">
        <v>503</v>
      </c>
      <c r="AJ1154" s="3" t="str">
        <f>IF(ISERROR(VLOOKUP($AI1154,技まとめ!$A$1:$F$380,6,FALSE)),"－",VLOOKUP($AI1154,技まとめ!$A$1:$F$380,6,FALSE))</f>
        <v>DR</v>
      </c>
      <c r="AK1154" s="3">
        <f>IF(ISERROR(VLOOKUP($AI1154,技まとめ!$A$1:$F$380,3,FALSE)),"－",VLOOKUP($AI1154,技まとめ!$A$1:$F$380,3,FALSE))</f>
        <v>68</v>
      </c>
      <c r="AL1154" s="3">
        <f>IF(ISERROR(VLOOKUP($AI1154,技まとめ!$A$1:$F$380,5,FALSE)),"－",VLOOKUP($AI1154,技まとめ!$A$1:$F$380,5,FALSE))</f>
        <v>41</v>
      </c>
      <c r="AM1154" s="3" t="str">
        <f>IF($E1154=IF(ISERROR(VLOOKUP($AI1154,技まとめ!$A$1:$F$380,4,FALSE)),"－",VLOOKUP($AI1154,技まとめ!$A$1:$F$380,4,FALSE)),"一致","")</f>
        <v/>
      </c>
      <c r="AN1154" s="9" t="s">
        <v>398</v>
      </c>
      <c r="AO1154" s="3" t="str">
        <f>IF(ISERROR(VLOOKUP($AN1154,技まとめ!$A$1:$F$380,6,FALSE)),"－",VLOOKUP($AN1154,技まとめ!$A$1:$F$380,6,FALSE))</f>
        <v>BB</v>
      </c>
      <c r="AP1154" s="3">
        <f>IF(ISERROR(VLOOKUP($AN1154,技まとめ!$A$1:$F$380,3,FALSE)),"－",VLOOKUP($AN1154,技まとめ!$A$1:$F$380,3,FALSE))</f>
        <v>71</v>
      </c>
      <c r="AQ1154" s="3">
        <f>IF(ISERROR(VLOOKUP($AN1154,技まとめ!$A$1:$F$380,5,FALSE)),"－",VLOOKUP($AN1154,技まとめ!$A$1:$F$380,5,FALSE))</f>
        <v>44</v>
      </c>
      <c r="AR1154" s="3" t="str">
        <f>IF($E1154=IF(ISERROR(VLOOKUP($AN1154,技まとめ!$A$1:$F$380,4,FALSE)),"－",VLOOKUP($AN1154,技まとめ!$A$1:$F$380,4,FALSE)),"一致","")</f>
        <v>一致</v>
      </c>
      <c r="AS1154" s="9" t="s">
        <v>291</v>
      </c>
      <c r="AT1154" s="3" t="str">
        <f>IF(ISERROR(VLOOKUP($AS1154,技まとめ!$A$1:$F$380,6,FALSE)),"－",VLOOKUP($AS1154,技まとめ!$A$1:$F$380,6,FALSE))</f>
        <v>P1</v>
      </c>
      <c r="AU1154" s="3">
        <f>IF(ISERROR(VLOOKUP($AS1154,技まとめ!$A$1:$F$380,3,FALSE)),"－",VLOOKUP($AS1154,技まとめ!$A$1:$F$380,3,FALSE))</f>
        <v>65</v>
      </c>
      <c r="AV1154" s="3">
        <f>IF(ISERROR(VLOOKUP($AS1154,技まとめ!$A$1:$F$380,5,FALSE)),"－",VLOOKUP($AS1154,技まとめ!$A$1:$F$380,5,FALSE))</f>
        <v>40</v>
      </c>
      <c r="AW1154" s="3" t="str">
        <f>IF($E1154=IF(ISERROR(VLOOKUP($AS1154,技まとめ!$A$1:$F$380,4,FALSE)),"－",VLOOKUP($AS1154,技まとめ!$A$1:$F$380,4,FALSE)),"一致","")</f>
        <v>一致</v>
      </c>
      <c r="AX1154" s="12" t="str">
        <f t="shared" si="244"/>
        <v>ザ・ウォールオオウチワアイアンウォールちゃぶだいがえし</v>
      </c>
      <c r="AY1154" s="12" t="str">
        <f t="shared" si="245"/>
        <v>ザ・ウォールオオウチワアイアンウォールちゃぶだいがえし</v>
      </c>
      <c r="AZ1154" s="12" t="str">
        <f t="shared" si="246"/>
        <v>ザ・ウォールオオウチワアイアンウォールちゃぶだいがえし</v>
      </c>
      <c r="BA1154" s="12" t="str">
        <f t="shared" si="247"/>
        <v>ザ・ウォールオオウチワアイアンウォールちゃぶだいがえし</v>
      </c>
      <c r="BB1154" s="11" t="str">
        <f t="shared" si="248"/>
        <v>BBDRBBP1</v>
      </c>
      <c r="BC1154" s="11" t="str">
        <f t="shared" si="249"/>
        <v>BBDRBBP1</v>
      </c>
      <c r="BD1154" s="11" t="str">
        <f t="shared" si="250"/>
        <v>BBDRBBP1</v>
      </c>
      <c r="BE1154" s="11" t="str">
        <f t="shared" si="251"/>
        <v>BBDRBBP1</v>
      </c>
    </row>
    <row r="1155" spans="1:57" ht="11.25" hidden="1" customHeight="1">
      <c r="A1155" s="6">
        <v>1154</v>
      </c>
      <c r="B1155" s="7" t="s">
        <v>2703</v>
      </c>
      <c r="C1155" s="8" t="s">
        <v>2704</v>
      </c>
      <c r="D1155" s="7" t="s">
        <v>72</v>
      </c>
      <c r="E1155" s="7" t="s">
        <v>102</v>
      </c>
      <c r="F1155" s="7" t="s">
        <v>109</v>
      </c>
      <c r="G1155" s="9">
        <v>107</v>
      </c>
      <c r="H1155" s="9">
        <v>117</v>
      </c>
      <c r="I1155" s="9">
        <v>53</v>
      </c>
      <c r="J1155" s="9">
        <v>62</v>
      </c>
      <c r="K1155" s="9">
        <v>60</v>
      </c>
      <c r="L1155" s="9">
        <v>53</v>
      </c>
      <c r="M1155" s="9">
        <v>68</v>
      </c>
      <c r="N1155" s="9">
        <v>63</v>
      </c>
      <c r="O1155" s="9">
        <v>55</v>
      </c>
      <c r="P1155" s="9">
        <v>10</v>
      </c>
      <c r="Q1155" s="10">
        <v>103</v>
      </c>
      <c r="R1155" s="11">
        <v>13</v>
      </c>
      <c r="S1155" s="11">
        <v>1</v>
      </c>
      <c r="T1155" s="11">
        <v>103</v>
      </c>
      <c r="U1155" s="11">
        <v>118</v>
      </c>
      <c r="V1155" s="11">
        <v>1</v>
      </c>
      <c r="W1155" s="11">
        <v>105</v>
      </c>
      <c r="X1155" s="11">
        <f t="shared" ref="X1155:X1218" si="252">SUM(Q1155:W1155)</f>
        <v>444</v>
      </c>
      <c r="Y1155" s="11">
        <f t="shared" ref="Y1155:Y1218" si="253">Q1155*40+V1155*5+W1155*5</f>
        <v>4650</v>
      </c>
      <c r="Z1155" s="11">
        <f t="shared" ref="Z1155:Z1218" si="254">R1155*35+S1155*5+V1155*5+W1155*5</f>
        <v>990</v>
      </c>
      <c r="AA1155" s="11">
        <f t="shared" ref="AA1155:AA1218" si="255">T1155*35+S1155*5+V1155*5+W1155*5</f>
        <v>4140</v>
      </c>
      <c r="AB1155" s="11">
        <f t="shared" ref="AB1155:AB1218" si="256">T1155*35+V1155*10+W1155*5</f>
        <v>4140</v>
      </c>
      <c r="AC1155" s="6">
        <f t="shared" ref="AC1155:AC1218" si="257">T1155*40+R1155*5+W1155*5</f>
        <v>4710</v>
      </c>
      <c r="AD1155" s="9" t="s">
        <v>129</v>
      </c>
      <c r="AE1155" s="3" t="str">
        <f>IF(ISERROR(VLOOKUP($AD1155,技まとめ!$A$1:$F$380,6,FALSE)),"－",VLOOKUP($AD1155,技まとめ!$A$1:$F$380,6,FALSE))</f>
        <v>BL</v>
      </c>
      <c r="AF1155" s="3">
        <f>IF(ISERROR(VLOOKUP($AD1155,技まとめ!$A$1:$F$380,3,FALSE)),"－",VLOOKUP($AD1155,技まとめ!$A$1:$F$380,3,FALSE))</f>
        <v>13</v>
      </c>
      <c r="AG1155" s="3">
        <f>IF(ISERROR(VLOOKUP($AD1155,技まとめ!$A$1:$F$380,5,FALSE)),"－",VLOOKUP($AD1155,技まとめ!$A$1:$F$380,5,FALSE))</f>
        <v>20</v>
      </c>
      <c r="AH1155" s="3" t="str">
        <f>IF($E1155=IF(ISERROR(VLOOKUP($AD1155,技まとめ!$A$1:$F$380,4,FALSE)),"－",VLOOKUP($AD1155,技まとめ!$A$1:$F$380,4,FALSE)),"一致","")</f>
        <v/>
      </c>
      <c r="AI1155" s="9" t="s">
        <v>216</v>
      </c>
      <c r="AJ1155" s="3" t="str">
        <f>IF(ISERROR(VLOOKUP($AI1155,技まとめ!$A$1:$F$380,6,FALSE)),"－",VLOOKUP($AI1155,技まとめ!$A$1:$F$380,6,FALSE))</f>
        <v>DR</v>
      </c>
      <c r="AK1155" s="3">
        <f>IF(ISERROR(VLOOKUP($AI1155,技まとめ!$A$1:$F$380,3,FALSE)),"－",VLOOKUP($AI1155,技まとめ!$A$1:$F$380,3,FALSE))</f>
        <v>77</v>
      </c>
      <c r="AL1155" s="3">
        <f>IF(ISERROR(VLOOKUP($AI1155,技まとめ!$A$1:$F$380,5,FALSE)),"－",VLOOKUP($AI1155,技まとめ!$A$1:$F$380,5,FALSE))</f>
        <v>47</v>
      </c>
      <c r="AM1155" s="3" t="str">
        <f>IF($E1155=IF(ISERROR(VLOOKUP($AI1155,技まとめ!$A$1:$F$380,4,FALSE)),"－",VLOOKUP($AI1155,技まとめ!$A$1:$F$380,4,FALSE)),"一致","")</f>
        <v>一致</v>
      </c>
      <c r="AN1155" s="9" t="s">
        <v>239</v>
      </c>
      <c r="AO1155" s="3" t="str">
        <f>IF(ISERROR(VLOOKUP($AN1155,技まとめ!$A$1:$F$380,6,FALSE)),"－",VLOOKUP($AN1155,技まとめ!$A$1:$F$380,6,FALSE))</f>
        <v>P1</v>
      </c>
      <c r="AP1155" s="3">
        <f>IF(ISERROR(VLOOKUP($AN1155,技まとめ!$A$1:$F$380,3,FALSE)),"－",VLOOKUP($AN1155,技まとめ!$A$1:$F$380,3,FALSE))</f>
        <v>40</v>
      </c>
      <c r="AQ1155" s="3">
        <f>IF(ISERROR(VLOOKUP($AN1155,技まとめ!$A$1:$F$380,5,FALSE)),"－",VLOOKUP($AN1155,技まとめ!$A$1:$F$380,5,FALSE))</f>
        <v>30</v>
      </c>
      <c r="AR1155" s="3" t="str">
        <f>IF($E1155=IF(ISERROR(VLOOKUP($AN1155,技まとめ!$A$1:$F$380,4,FALSE)),"－",VLOOKUP($AN1155,技まとめ!$A$1:$F$380,4,FALSE)),"一致","")</f>
        <v>一致</v>
      </c>
      <c r="AS1155" s="9" t="s">
        <v>580</v>
      </c>
      <c r="AT1155" s="3" t="str">
        <f>IF(ISERROR(VLOOKUP($AS1155,技まとめ!$A$1:$F$380,6,FALSE)),"－",VLOOKUP($AS1155,技まとめ!$A$1:$F$380,6,FALSE))</f>
        <v>NS</v>
      </c>
      <c r="AU1155" s="3">
        <f>IF(ISERROR(VLOOKUP($AS1155,技まとめ!$A$1:$F$380,3,FALSE)),"－",VLOOKUP($AS1155,技まとめ!$A$1:$F$380,3,FALSE))</f>
        <v>81</v>
      </c>
      <c r="AV1155" s="3">
        <f>IF(ISERROR(VLOOKUP($AS1155,技まとめ!$A$1:$F$380,5,FALSE)),"－",VLOOKUP($AS1155,技まとめ!$A$1:$F$380,5,FALSE))</f>
        <v>46</v>
      </c>
      <c r="AW1155" s="3" t="str">
        <f>IF($E1155=IF(ISERROR(VLOOKUP($AS1155,技まとめ!$A$1:$F$380,4,FALSE)),"－",VLOOKUP($AS1155,技まとめ!$A$1:$F$380,4,FALSE)),"一致","")</f>
        <v>一致</v>
      </c>
      <c r="AX1155" s="12" t="str">
        <f t="shared" ref="AX1155:AX1218" si="258">AD1155&amp;AI1155&amp;AN1155&amp;AS1155</f>
        <v>クイックドロウアルマジロサーカスねっけつヘッドヘルファイア</v>
      </c>
      <c r="AY1155" s="12" t="str">
        <f t="shared" ref="AY1155:AY1218" si="259">AD1155&amp;AI1155&amp;AN1155&amp;AS1155</f>
        <v>クイックドロウアルマジロサーカスねっけつヘッドヘルファイア</v>
      </c>
      <c r="AZ1155" s="12" t="str">
        <f t="shared" ref="AZ1155:AZ1218" si="260">AD1155&amp;AI1155&amp;AN1155&amp;AS1155</f>
        <v>クイックドロウアルマジロサーカスねっけつヘッドヘルファイア</v>
      </c>
      <c r="BA1155" s="12" t="str">
        <f t="shared" ref="BA1155:BA1218" si="261">AD1155&amp;AI1155&amp;AN1155&amp;AS1155</f>
        <v>クイックドロウアルマジロサーカスねっけつヘッドヘルファイア</v>
      </c>
      <c r="BB1155" s="11" t="str">
        <f t="shared" ref="BB1155:BB1218" si="262">AE1155&amp;AJ1155&amp;AO1155&amp;AT1155</f>
        <v>BLDRP1NS</v>
      </c>
      <c r="BC1155" s="11" t="str">
        <f t="shared" ref="BC1155:BC1218" si="263">AE1155&amp;AJ1155&amp;AO1155&amp;AT1155</f>
        <v>BLDRP1NS</v>
      </c>
      <c r="BD1155" s="11" t="str">
        <f t="shared" ref="BD1155:BD1218" si="264">AE1155&amp;AJ1155&amp;AO1155&amp;AT1155</f>
        <v>BLDRP1NS</v>
      </c>
      <c r="BE1155" s="11" t="str">
        <f t="shared" ref="BE1155:BE1218" si="265">AE1155&amp;AJ1155&amp;AO1155&amp;AT1155</f>
        <v>BLDRP1NS</v>
      </c>
    </row>
    <row r="1156" spans="1:57" ht="11.25" hidden="1" customHeight="1">
      <c r="A1156" s="6">
        <v>1155</v>
      </c>
      <c r="B1156" s="7" t="s">
        <v>2705</v>
      </c>
      <c r="C1156" s="8" t="s">
        <v>2706</v>
      </c>
      <c r="D1156" s="7" t="s">
        <v>72</v>
      </c>
      <c r="E1156" s="7" t="s">
        <v>95</v>
      </c>
      <c r="F1156" s="7" t="s">
        <v>109</v>
      </c>
      <c r="G1156" s="9">
        <v>118</v>
      </c>
      <c r="H1156" s="9">
        <v>113</v>
      </c>
      <c r="I1156" s="9">
        <v>62</v>
      </c>
      <c r="J1156" s="9">
        <v>61</v>
      </c>
      <c r="K1156" s="9">
        <v>59</v>
      </c>
      <c r="L1156" s="9">
        <v>55</v>
      </c>
      <c r="M1156" s="9">
        <v>57</v>
      </c>
      <c r="N1156" s="9">
        <v>61</v>
      </c>
      <c r="O1156" s="9">
        <v>58</v>
      </c>
      <c r="P1156" s="9">
        <v>18</v>
      </c>
      <c r="Q1156" s="10">
        <v>112</v>
      </c>
      <c r="R1156" s="11">
        <v>17</v>
      </c>
      <c r="S1156" s="11">
        <v>1</v>
      </c>
      <c r="T1156" s="11">
        <v>105</v>
      </c>
      <c r="U1156" s="11">
        <v>107</v>
      </c>
      <c r="V1156" s="11">
        <v>1</v>
      </c>
      <c r="W1156" s="11">
        <v>108</v>
      </c>
      <c r="X1156" s="11">
        <f t="shared" si="252"/>
        <v>451</v>
      </c>
      <c r="Y1156" s="11">
        <f t="shared" si="253"/>
        <v>5025</v>
      </c>
      <c r="Z1156" s="11">
        <f t="shared" si="254"/>
        <v>1145</v>
      </c>
      <c r="AA1156" s="11">
        <f t="shared" si="255"/>
        <v>4225</v>
      </c>
      <c r="AB1156" s="11">
        <f t="shared" si="256"/>
        <v>4225</v>
      </c>
      <c r="AC1156" s="6">
        <f t="shared" si="257"/>
        <v>4825</v>
      </c>
      <c r="AD1156" s="9" t="s">
        <v>329</v>
      </c>
      <c r="AE1156" s="3" t="str">
        <f>IF(ISERROR(VLOOKUP($AD1156,技まとめ!$A$1:$F$380,6,FALSE)),"－",VLOOKUP($AD1156,技まとめ!$A$1:$F$380,6,FALSE))</f>
        <v>SC</v>
      </c>
      <c r="AF1156" s="3">
        <f>IF(ISERROR(VLOOKUP($AD1156,技まとめ!$A$1:$F$380,3,FALSE)),"－",VLOOKUP($AD1156,技まとめ!$A$1:$F$380,3,FALSE))</f>
        <v>23</v>
      </c>
      <c r="AG1156" s="3">
        <f>IF(ISERROR(VLOOKUP($AD1156,技まとめ!$A$1:$F$380,5,FALSE)),"－",VLOOKUP($AD1156,技まとめ!$A$1:$F$380,5,FALSE))</f>
        <v>20</v>
      </c>
      <c r="AH1156" s="3" t="str">
        <f>IF($E1156=IF(ISERROR(VLOOKUP($AD1156,技まとめ!$A$1:$F$380,4,FALSE)),"－",VLOOKUP($AD1156,技まとめ!$A$1:$F$380,4,FALSE)),"一致","")</f>
        <v/>
      </c>
      <c r="AI1156" s="9" t="s">
        <v>106</v>
      </c>
      <c r="AJ1156" s="3" t="str">
        <f>IF(ISERROR(VLOOKUP($AI1156,技まとめ!$A$1:$F$380,6,FALSE)),"－",VLOOKUP($AI1156,技まとめ!$A$1:$F$380,6,FALSE))</f>
        <v>BL</v>
      </c>
      <c r="AK1156" s="3">
        <f>IF(ISERROR(VLOOKUP($AI1156,技まとめ!$A$1:$F$380,3,FALSE)),"－",VLOOKUP($AI1156,技まとめ!$A$1:$F$380,3,FALSE))</f>
        <v>77</v>
      </c>
      <c r="AL1156" s="3">
        <f>IF(ISERROR(VLOOKUP($AI1156,技まとめ!$A$1:$F$380,5,FALSE)),"－",VLOOKUP($AI1156,技まとめ!$A$1:$F$380,5,FALSE))</f>
        <v>47</v>
      </c>
      <c r="AM1156" s="3" t="str">
        <f>IF($E1156=IF(ISERROR(VLOOKUP($AI1156,技まとめ!$A$1:$F$380,4,FALSE)),"－",VLOOKUP($AI1156,技まとめ!$A$1:$F$380,4,FALSE)),"一致","")</f>
        <v/>
      </c>
      <c r="AN1156" s="9" t="s">
        <v>148</v>
      </c>
      <c r="AO1156" s="3" t="str">
        <f>IF(ISERROR(VLOOKUP($AN1156,技まとめ!$A$1:$F$380,6,FALSE)),"－",VLOOKUP($AN1156,技まとめ!$A$1:$F$380,6,FALSE))</f>
        <v>SC</v>
      </c>
      <c r="AP1156" s="3">
        <f>IF(ISERROR(VLOOKUP($AN1156,技まとめ!$A$1:$F$380,3,FALSE)),"－",VLOOKUP($AN1156,技まとめ!$A$1:$F$380,3,FALSE))</f>
        <v>66</v>
      </c>
      <c r="AQ1156" s="3">
        <f>IF(ISERROR(VLOOKUP($AN1156,技まとめ!$A$1:$F$380,5,FALSE)),"－",VLOOKUP($AN1156,技まとめ!$A$1:$F$380,5,FALSE))</f>
        <v>37</v>
      </c>
      <c r="AR1156" s="3" t="str">
        <f>IF($E1156=IF(ISERROR(VLOOKUP($AN1156,技まとめ!$A$1:$F$380,4,FALSE)),"－",VLOOKUP($AN1156,技まとめ!$A$1:$F$380,4,FALSE)),"一致","")</f>
        <v/>
      </c>
      <c r="AS1156" s="9" t="s">
        <v>481</v>
      </c>
      <c r="AT1156" s="3" t="str">
        <f>IF(ISERROR(VLOOKUP($AS1156,技まとめ!$A$1:$F$380,6,FALSE)),"－",VLOOKUP($AS1156,技まとめ!$A$1:$F$380,6,FALSE))</f>
        <v>SC</v>
      </c>
      <c r="AU1156" s="3">
        <f>IF(ISERROR(VLOOKUP($AS1156,技まとめ!$A$1:$F$380,3,FALSE)),"－",VLOOKUP($AS1156,技まとめ!$A$1:$F$380,3,FALSE))</f>
        <v>59</v>
      </c>
      <c r="AV1156" s="3">
        <f>IF(ISERROR(VLOOKUP($AS1156,技まとめ!$A$1:$F$380,5,FALSE)),"－",VLOOKUP($AS1156,技まとめ!$A$1:$F$380,5,FALSE))</f>
        <v>34</v>
      </c>
      <c r="AW1156" s="3" t="str">
        <f>IF($E1156=IF(ISERROR(VLOOKUP($AS1156,技まとめ!$A$1:$F$380,4,FALSE)),"－",VLOOKUP($AS1156,技まとめ!$A$1:$F$380,4,FALSE)),"一致","")</f>
        <v>一致</v>
      </c>
      <c r="AX1156" s="12" t="str">
        <f t="shared" si="258"/>
        <v>スネークショットブロックサーカスメガネクラッシュトカチェフボンバー</v>
      </c>
      <c r="AY1156" s="12" t="str">
        <f t="shared" si="259"/>
        <v>スネークショットブロックサーカスメガネクラッシュトカチェフボンバー</v>
      </c>
      <c r="AZ1156" s="12" t="str">
        <f t="shared" si="260"/>
        <v>スネークショットブロックサーカスメガネクラッシュトカチェフボンバー</v>
      </c>
      <c r="BA1156" s="12" t="str">
        <f t="shared" si="261"/>
        <v>スネークショットブロックサーカスメガネクラッシュトカチェフボンバー</v>
      </c>
      <c r="BB1156" s="11" t="str">
        <f t="shared" si="262"/>
        <v>SCBLSCSC</v>
      </c>
      <c r="BC1156" s="11" t="str">
        <f t="shared" si="263"/>
        <v>SCBLSCSC</v>
      </c>
      <c r="BD1156" s="11" t="str">
        <f t="shared" si="264"/>
        <v>SCBLSCSC</v>
      </c>
      <c r="BE1156" s="11" t="str">
        <f t="shared" si="265"/>
        <v>SCBLSCSC</v>
      </c>
    </row>
    <row r="1157" spans="1:57" ht="11.25" hidden="1" customHeight="1">
      <c r="A1157" s="6">
        <v>1156</v>
      </c>
      <c r="B1157" s="7" t="s">
        <v>2707</v>
      </c>
      <c r="C1157" s="8" t="s">
        <v>2708</v>
      </c>
      <c r="D1157" s="7" t="s">
        <v>72</v>
      </c>
      <c r="E1157" s="7" t="s">
        <v>73</v>
      </c>
      <c r="F1157" s="7" t="s">
        <v>128</v>
      </c>
      <c r="G1157" s="9">
        <v>106</v>
      </c>
      <c r="H1157" s="9">
        <v>104</v>
      </c>
      <c r="I1157" s="9">
        <v>54</v>
      </c>
      <c r="J1157" s="9">
        <v>64</v>
      </c>
      <c r="K1157" s="9">
        <v>54</v>
      </c>
      <c r="L1157" s="9">
        <v>51</v>
      </c>
      <c r="M1157" s="9">
        <v>63</v>
      </c>
      <c r="N1157" s="9">
        <v>62</v>
      </c>
      <c r="O1157" s="9">
        <v>61</v>
      </c>
      <c r="P1157" s="9">
        <v>12</v>
      </c>
      <c r="Q1157" s="10">
        <v>104</v>
      </c>
      <c r="R1157" s="11">
        <v>10</v>
      </c>
      <c r="S1157" s="11">
        <v>1</v>
      </c>
      <c r="T1157" s="11">
        <v>101</v>
      </c>
      <c r="U1157" s="11">
        <v>113</v>
      </c>
      <c r="V1157" s="11">
        <v>1</v>
      </c>
      <c r="W1157" s="11">
        <v>111</v>
      </c>
      <c r="X1157" s="11">
        <f t="shared" si="252"/>
        <v>441</v>
      </c>
      <c r="Y1157" s="11">
        <f t="shared" si="253"/>
        <v>4720</v>
      </c>
      <c r="Z1157" s="11">
        <f t="shared" si="254"/>
        <v>915</v>
      </c>
      <c r="AA1157" s="11">
        <f t="shared" si="255"/>
        <v>4100</v>
      </c>
      <c r="AB1157" s="11">
        <f t="shared" si="256"/>
        <v>4100</v>
      </c>
      <c r="AC1157" s="6">
        <f t="shared" si="257"/>
        <v>4645</v>
      </c>
      <c r="AD1157" s="9" t="s">
        <v>5011</v>
      </c>
      <c r="AE1157" s="3" t="str">
        <f>IF(ISERROR(VLOOKUP($AD1157,技まとめ!$A$1:$F$380,6,FALSE)),"－",VLOOKUP($AD1157,技まとめ!$A$1:$F$380,6,FALSE))</f>
        <v>－</v>
      </c>
      <c r="AF1157" s="3">
        <f>IF(ISERROR(VLOOKUP($AD1157,技まとめ!$A$1:$F$380,3,FALSE)),"－",VLOOKUP($AD1157,技まとめ!$A$1:$F$380,3,FALSE))</f>
        <v>0</v>
      </c>
      <c r="AG1157" s="3">
        <f>IF(ISERROR(VLOOKUP($AD1157,技まとめ!$A$1:$F$380,5,FALSE)),"－",VLOOKUP($AD1157,技まとめ!$A$1:$F$380,5,FALSE))</f>
        <v>0</v>
      </c>
      <c r="AH1157" s="3" t="str">
        <f>IF($E1157=IF(ISERROR(VLOOKUP($AD1157,技まとめ!$A$1:$F$380,4,FALSE)),"－",VLOOKUP($AD1157,技まとめ!$A$1:$F$380,4,FALSE)),"一致","")</f>
        <v/>
      </c>
      <c r="AI1157" s="9" t="s">
        <v>413</v>
      </c>
      <c r="AJ1157" s="3" t="str">
        <f>IF(ISERROR(VLOOKUP($AI1157,技まとめ!$A$1:$F$380,6,FALSE)),"－",VLOOKUP($AI1157,技まとめ!$A$1:$F$380,6,FALSE))</f>
        <v>BB</v>
      </c>
      <c r="AK1157" s="3">
        <f>IF(ISERROR(VLOOKUP($AI1157,技まとめ!$A$1:$F$380,3,FALSE)),"－",VLOOKUP($AI1157,技まとめ!$A$1:$F$380,3,FALSE))</f>
        <v>31</v>
      </c>
      <c r="AL1157" s="3">
        <f>IF(ISERROR(VLOOKUP($AI1157,技まとめ!$A$1:$F$380,5,FALSE)),"－",VLOOKUP($AI1157,技まとめ!$A$1:$F$380,5,FALSE))</f>
        <v>28</v>
      </c>
      <c r="AM1157" s="3" t="str">
        <f>IF($E1157=IF(ISERROR(VLOOKUP($AI1157,技まとめ!$A$1:$F$380,4,FALSE)),"－",VLOOKUP($AI1157,技まとめ!$A$1:$F$380,4,FALSE)),"一致","")</f>
        <v/>
      </c>
      <c r="AN1157" s="9" t="s">
        <v>503</v>
      </c>
      <c r="AO1157" s="3" t="str">
        <f>IF(ISERROR(VLOOKUP($AN1157,技まとめ!$A$1:$F$380,6,FALSE)),"－",VLOOKUP($AN1157,技まとめ!$A$1:$F$380,6,FALSE))</f>
        <v>DR</v>
      </c>
      <c r="AP1157" s="3">
        <f>IF(ISERROR(VLOOKUP($AN1157,技まとめ!$A$1:$F$380,3,FALSE)),"－",VLOOKUP($AN1157,技まとめ!$A$1:$F$380,3,FALSE))</f>
        <v>68</v>
      </c>
      <c r="AQ1157" s="3">
        <f>IF(ISERROR(VLOOKUP($AN1157,技まとめ!$A$1:$F$380,5,FALSE)),"－",VLOOKUP($AN1157,技まとめ!$A$1:$F$380,5,FALSE))</f>
        <v>41</v>
      </c>
      <c r="AR1157" s="3" t="str">
        <f>IF($E1157=IF(ISERROR(VLOOKUP($AN1157,技まとめ!$A$1:$F$380,4,FALSE)),"－",VLOOKUP($AN1157,技まとめ!$A$1:$F$380,4,FALSE)),"一致","")</f>
        <v/>
      </c>
      <c r="AS1157" s="9" t="s">
        <v>546</v>
      </c>
      <c r="AT1157" s="3" t="str">
        <f>IF(ISERROR(VLOOKUP($AS1157,技まとめ!$A$1:$F$380,6,FALSE)),"－",VLOOKUP($AS1157,技まとめ!$A$1:$F$380,6,FALSE))</f>
        <v>NS</v>
      </c>
      <c r="AU1157" s="3">
        <f>IF(ISERROR(VLOOKUP($AS1157,技まとめ!$A$1:$F$380,3,FALSE)),"－",VLOOKUP($AS1157,技まとめ!$A$1:$F$380,3,FALSE))</f>
        <v>88</v>
      </c>
      <c r="AV1157" s="3">
        <f>IF(ISERROR(VLOOKUP($AS1157,技まとめ!$A$1:$F$380,5,FALSE)),"－",VLOOKUP($AS1157,技まとめ!$A$1:$F$380,5,FALSE))</f>
        <v>49</v>
      </c>
      <c r="AW1157" s="3" t="str">
        <f>IF($E1157=IF(ISERROR(VLOOKUP($AS1157,技まとめ!$A$1:$F$380,4,FALSE)),"－",VLOOKUP($AS1157,技まとめ!$A$1:$F$380,4,FALSE)),"一致","")</f>
        <v/>
      </c>
      <c r="AX1157" s="12" t="str">
        <f t="shared" si="258"/>
        <v>イケイケ！スーパーしこふみオオウチワレボリューションＶ</v>
      </c>
      <c r="AY1157" s="12" t="str">
        <f t="shared" si="259"/>
        <v>イケイケ！スーパーしこふみオオウチワレボリューションＶ</v>
      </c>
      <c r="AZ1157" s="12" t="str">
        <f t="shared" si="260"/>
        <v>イケイケ！スーパーしこふみオオウチワレボリューションＶ</v>
      </c>
      <c r="BA1157" s="12" t="str">
        <f t="shared" si="261"/>
        <v>イケイケ！スーパーしこふみオオウチワレボリューションＶ</v>
      </c>
      <c r="BB1157" s="11" t="str">
        <f t="shared" si="262"/>
        <v>－BBDRNS</v>
      </c>
      <c r="BC1157" s="11" t="str">
        <f t="shared" si="263"/>
        <v>－BBDRNS</v>
      </c>
      <c r="BD1157" s="11" t="str">
        <f t="shared" si="264"/>
        <v>－BBDRNS</v>
      </c>
      <c r="BE1157" s="11" t="str">
        <f t="shared" si="265"/>
        <v>－BBDRNS</v>
      </c>
    </row>
    <row r="1158" spans="1:57" ht="11.25" hidden="1" customHeight="1">
      <c r="A1158" s="6">
        <v>1157</v>
      </c>
      <c r="B1158" s="7" t="s">
        <v>2709</v>
      </c>
      <c r="C1158" s="8" t="s">
        <v>2710</v>
      </c>
      <c r="D1158" s="7" t="s">
        <v>72</v>
      </c>
      <c r="E1158" s="7" t="s">
        <v>81</v>
      </c>
      <c r="F1158" s="7" t="s">
        <v>109</v>
      </c>
      <c r="G1158" s="9">
        <v>111</v>
      </c>
      <c r="H1158" s="9">
        <v>109</v>
      </c>
      <c r="I1158" s="9">
        <v>73</v>
      </c>
      <c r="J1158" s="9">
        <v>52</v>
      </c>
      <c r="K1158" s="9">
        <v>62</v>
      </c>
      <c r="L1158" s="9">
        <v>57</v>
      </c>
      <c r="M1158" s="9">
        <v>52</v>
      </c>
      <c r="N1158" s="9">
        <v>64</v>
      </c>
      <c r="O1158" s="9">
        <v>53</v>
      </c>
      <c r="P1158" s="9">
        <v>17</v>
      </c>
      <c r="Q1158" s="10">
        <v>123</v>
      </c>
      <c r="R1158" s="11">
        <v>13</v>
      </c>
      <c r="S1158" s="11">
        <v>1</v>
      </c>
      <c r="T1158" s="11">
        <v>107</v>
      </c>
      <c r="U1158" s="11">
        <v>102</v>
      </c>
      <c r="V1158" s="11">
        <v>1</v>
      </c>
      <c r="W1158" s="11">
        <v>103</v>
      </c>
      <c r="X1158" s="11">
        <f t="shared" si="252"/>
        <v>450</v>
      </c>
      <c r="Y1158" s="11">
        <f t="shared" si="253"/>
        <v>5440</v>
      </c>
      <c r="Z1158" s="11">
        <f t="shared" si="254"/>
        <v>980</v>
      </c>
      <c r="AA1158" s="11">
        <f t="shared" si="255"/>
        <v>4270</v>
      </c>
      <c r="AB1158" s="11">
        <f t="shared" si="256"/>
        <v>4270</v>
      </c>
      <c r="AC1158" s="6">
        <f t="shared" si="257"/>
        <v>4860</v>
      </c>
      <c r="AD1158" s="9" t="s">
        <v>735</v>
      </c>
      <c r="AE1158" s="3" t="str">
        <f>IF(ISERROR(VLOOKUP($AD1158,技まとめ!$A$1:$F$380,6,FALSE)),"－",VLOOKUP($AD1158,技まとめ!$A$1:$F$380,6,FALSE))</f>
        <v>SC</v>
      </c>
      <c r="AF1158" s="3">
        <f>IF(ISERROR(VLOOKUP($AD1158,技まとめ!$A$1:$F$380,3,FALSE)),"－",VLOOKUP($AD1158,技まとめ!$A$1:$F$380,3,FALSE))</f>
        <v>51</v>
      </c>
      <c r="AG1158" s="3">
        <f>IF(ISERROR(VLOOKUP($AD1158,技まとめ!$A$1:$F$380,5,FALSE)),"－",VLOOKUP($AD1158,技まとめ!$A$1:$F$380,5,FALSE))</f>
        <v>31</v>
      </c>
      <c r="AH1158" s="3" t="str">
        <f>IF($E1158=IF(ISERROR(VLOOKUP($AD1158,技まとめ!$A$1:$F$380,4,FALSE)),"－",VLOOKUP($AD1158,技まとめ!$A$1:$F$380,4,FALSE)),"一致","")</f>
        <v/>
      </c>
      <c r="AI1158" s="9" t="s">
        <v>570</v>
      </c>
      <c r="AJ1158" s="3" t="str">
        <f>IF(ISERROR(VLOOKUP($AI1158,技まとめ!$A$1:$F$380,6,FALSE)),"－",VLOOKUP($AI1158,技まとめ!$A$1:$F$380,6,FALSE))</f>
        <v>BS</v>
      </c>
      <c r="AK1158" s="3">
        <f>IF(ISERROR(VLOOKUP($AI1158,技まとめ!$A$1:$F$380,3,FALSE)),"－",VLOOKUP($AI1158,技まとめ!$A$1:$F$380,3,FALSE))</f>
        <v>70</v>
      </c>
      <c r="AL1158" s="3">
        <f>IF(ISERROR(VLOOKUP($AI1158,技まとめ!$A$1:$F$380,5,FALSE)),"－",VLOOKUP($AI1158,技まとめ!$A$1:$F$380,5,FALSE))</f>
        <v>40</v>
      </c>
      <c r="AM1158" s="3" t="str">
        <f>IF($E1158=IF(ISERROR(VLOOKUP($AI1158,技まとめ!$A$1:$F$380,4,FALSE)),"－",VLOOKUP($AI1158,技まとめ!$A$1:$F$380,4,FALSE)),"一致","")</f>
        <v>一致</v>
      </c>
      <c r="AN1158" s="9" t="s">
        <v>503</v>
      </c>
      <c r="AO1158" s="3" t="str">
        <f>IF(ISERROR(VLOOKUP($AN1158,技まとめ!$A$1:$F$380,6,FALSE)),"－",VLOOKUP($AN1158,技まとめ!$A$1:$F$380,6,FALSE))</f>
        <v>DR</v>
      </c>
      <c r="AP1158" s="3">
        <f>IF(ISERROR(VLOOKUP($AN1158,技まとめ!$A$1:$F$380,3,FALSE)),"－",VLOOKUP($AN1158,技まとめ!$A$1:$F$380,3,FALSE))</f>
        <v>68</v>
      </c>
      <c r="AQ1158" s="3">
        <f>IF(ISERROR(VLOOKUP($AN1158,技まとめ!$A$1:$F$380,5,FALSE)),"－",VLOOKUP($AN1158,技まとめ!$A$1:$F$380,5,FALSE))</f>
        <v>41</v>
      </c>
      <c r="AR1158" s="3" t="str">
        <f>IF($E1158=IF(ISERROR(VLOOKUP($AN1158,技まとめ!$A$1:$F$380,4,FALSE)),"－",VLOOKUP($AN1158,技まとめ!$A$1:$F$380,4,FALSE)),"一致","")</f>
        <v>一致</v>
      </c>
      <c r="AS1158" s="9" t="s">
        <v>395</v>
      </c>
      <c r="AT1158" s="3" t="str">
        <f>IF(ISERROR(VLOOKUP($AS1158,技まとめ!$A$1:$F$380,6,FALSE)),"－",VLOOKUP($AS1158,技まとめ!$A$1:$F$380,6,FALSE))</f>
        <v>LS</v>
      </c>
      <c r="AU1158" s="3">
        <f>IF(ISERROR(VLOOKUP($AS1158,技まとめ!$A$1:$F$380,3,FALSE)),"－",VLOOKUP($AS1158,技まとめ!$A$1:$F$380,3,FALSE))</f>
        <v>81</v>
      </c>
      <c r="AV1158" s="3">
        <f>IF(ISERROR(VLOOKUP($AS1158,技まとめ!$A$1:$F$380,5,FALSE)),"－",VLOOKUP($AS1158,技まとめ!$A$1:$F$380,5,FALSE))</f>
        <v>55</v>
      </c>
      <c r="AW1158" s="3" t="str">
        <f>IF($E1158=IF(ISERROR(VLOOKUP($AS1158,技まとめ!$A$1:$F$380,4,FALSE)),"－",VLOOKUP($AS1158,技まとめ!$A$1:$F$380,4,FALSE)),"一致","")</f>
        <v/>
      </c>
      <c r="AX1158" s="12" t="str">
        <f t="shared" si="258"/>
        <v>ダブルグレネードイナズマ１ごうオオウチワドこんじょうクラブ</v>
      </c>
      <c r="AY1158" s="12" t="str">
        <f t="shared" si="259"/>
        <v>ダブルグレネードイナズマ１ごうオオウチワドこんじょうクラブ</v>
      </c>
      <c r="AZ1158" s="12" t="str">
        <f t="shared" si="260"/>
        <v>ダブルグレネードイナズマ１ごうオオウチワドこんじょうクラブ</v>
      </c>
      <c r="BA1158" s="12" t="str">
        <f t="shared" si="261"/>
        <v>ダブルグレネードイナズマ１ごうオオウチワドこんじょうクラブ</v>
      </c>
      <c r="BB1158" s="11" t="str">
        <f t="shared" si="262"/>
        <v>SCBSDRLS</v>
      </c>
      <c r="BC1158" s="11" t="str">
        <f t="shared" si="263"/>
        <v>SCBSDRLS</v>
      </c>
      <c r="BD1158" s="11" t="str">
        <f t="shared" si="264"/>
        <v>SCBSDRLS</v>
      </c>
      <c r="BE1158" s="11" t="str">
        <f t="shared" si="265"/>
        <v>SCBSDRLS</v>
      </c>
    </row>
    <row r="1159" spans="1:57" ht="11.25" hidden="1" customHeight="1">
      <c r="A1159" s="6">
        <v>1158</v>
      </c>
      <c r="B1159" s="7" t="s">
        <v>2711</v>
      </c>
      <c r="C1159" s="8" t="s">
        <v>2712</v>
      </c>
      <c r="D1159" s="7" t="s">
        <v>72</v>
      </c>
      <c r="E1159" s="7" t="s">
        <v>95</v>
      </c>
      <c r="F1159" s="7" t="s">
        <v>128</v>
      </c>
      <c r="G1159" s="9">
        <v>117</v>
      </c>
      <c r="H1159" s="9">
        <v>121</v>
      </c>
      <c r="I1159" s="9">
        <v>65</v>
      </c>
      <c r="J1159" s="9">
        <v>62</v>
      </c>
      <c r="K1159" s="9">
        <v>57</v>
      </c>
      <c r="L1159" s="9">
        <v>56</v>
      </c>
      <c r="M1159" s="9">
        <v>65</v>
      </c>
      <c r="N1159" s="9">
        <v>61</v>
      </c>
      <c r="O1159" s="9">
        <v>64</v>
      </c>
      <c r="P1159" s="9">
        <v>14</v>
      </c>
      <c r="Q1159" s="10">
        <v>115</v>
      </c>
      <c r="R1159" s="11">
        <v>12</v>
      </c>
      <c r="S1159" s="11">
        <v>1</v>
      </c>
      <c r="T1159" s="11">
        <v>106</v>
      </c>
      <c r="U1159" s="11">
        <v>115</v>
      </c>
      <c r="V1159" s="11">
        <v>1</v>
      </c>
      <c r="W1159" s="11">
        <v>114</v>
      </c>
      <c r="X1159" s="11">
        <f t="shared" si="252"/>
        <v>464</v>
      </c>
      <c r="Y1159" s="11">
        <f t="shared" si="253"/>
        <v>5175</v>
      </c>
      <c r="Z1159" s="11">
        <f t="shared" si="254"/>
        <v>1000</v>
      </c>
      <c r="AA1159" s="11">
        <f t="shared" si="255"/>
        <v>4290</v>
      </c>
      <c r="AB1159" s="11">
        <f t="shared" si="256"/>
        <v>4290</v>
      </c>
      <c r="AC1159" s="6">
        <f t="shared" si="257"/>
        <v>4870</v>
      </c>
      <c r="AD1159" s="9" t="s">
        <v>220</v>
      </c>
      <c r="AE1159" s="3" t="str">
        <f>IF(ISERROR(VLOOKUP($AD1159,技まとめ!$A$1:$F$380,6,FALSE)),"－",VLOOKUP($AD1159,技まとめ!$A$1:$F$380,6,FALSE))</f>
        <v>－</v>
      </c>
      <c r="AF1159" s="3">
        <f>IF(ISERROR(VLOOKUP($AD1159,技まとめ!$A$1:$F$380,3,FALSE)),"－",VLOOKUP($AD1159,技まとめ!$A$1:$F$380,3,FALSE))</f>
        <v>0</v>
      </c>
      <c r="AG1159" s="3">
        <f>IF(ISERROR(VLOOKUP($AD1159,技まとめ!$A$1:$F$380,5,FALSE)),"－",VLOOKUP($AD1159,技まとめ!$A$1:$F$380,5,FALSE))</f>
        <v>0</v>
      </c>
      <c r="AH1159" s="3" t="str">
        <f>IF($E1159=IF(ISERROR(VLOOKUP($AD1159,技まとめ!$A$1:$F$380,4,FALSE)),"－",VLOOKUP($AD1159,技まとめ!$A$1:$F$380,4,FALSE)),"一致","")</f>
        <v/>
      </c>
      <c r="AI1159" s="9" t="s">
        <v>346</v>
      </c>
      <c r="AJ1159" s="3" t="str">
        <f>IF(ISERROR(VLOOKUP($AI1159,技まとめ!$A$1:$F$380,6,FALSE)),"－",VLOOKUP($AI1159,技まとめ!$A$1:$F$380,6,FALSE))</f>
        <v>LS</v>
      </c>
      <c r="AK1159" s="3">
        <f>IF(ISERROR(VLOOKUP($AI1159,技まとめ!$A$1:$F$380,3,FALSE)),"－",VLOOKUP($AI1159,技まとめ!$A$1:$F$380,3,FALSE))</f>
        <v>51</v>
      </c>
      <c r="AL1159" s="3">
        <f>IF(ISERROR(VLOOKUP($AI1159,技まとめ!$A$1:$F$380,5,FALSE)),"－",VLOOKUP($AI1159,技まとめ!$A$1:$F$380,5,FALSE))</f>
        <v>37</v>
      </c>
      <c r="AM1159" s="3" t="str">
        <f>IF($E1159=IF(ISERROR(VLOOKUP($AI1159,技まとめ!$A$1:$F$380,4,FALSE)),"－",VLOOKUP($AI1159,技まとめ!$A$1:$F$380,4,FALSE)),"一致","")</f>
        <v/>
      </c>
      <c r="AN1159" s="9" t="s">
        <v>1001</v>
      </c>
      <c r="AO1159" s="3" t="str">
        <f>IF(ISERROR(VLOOKUP($AN1159,技まとめ!$A$1:$F$380,6,FALSE)),"－",VLOOKUP($AN1159,技まとめ!$A$1:$F$380,6,FALSE))</f>
        <v>DR</v>
      </c>
      <c r="AP1159" s="3">
        <f>IF(ISERROR(VLOOKUP($AN1159,技まとめ!$A$1:$F$380,3,FALSE)),"－",VLOOKUP($AN1159,技まとめ!$A$1:$F$380,3,FALSE))</f>
        <v>83</v>
      </c>
      <c r="AQ1159" s="3">
        <f>IF(ISERROR(VLOOKUP($AN1159,技まとめ!$A$1:$F$380,5,FALSE)),"－",VLOOKUP($AN1159,技まとめ!$A$1:$F$380,5,FALSE))</f>
        <v>50</v>
      </c>
      <c r="AR1159" s="3" t="str">
        <f>IF($E1159=IF(ISERROR(VLOOKUP($AN1159,技まとめ!$A$1:$F$380,4,FALSE)),"－",VLOOKUP($AN1159,技まとめ!$A$1:$F$380,4,FALSE)),"一致","")</f>
        <v/>
      </c>
      <c r="AS1159" s="9" t="s">
        <v>2399</v>
      </c>
      <c r="AT1159" s="3" t="str">
        <f>IF(ISERROR(VLOOKUP($AS1159,技まとめ!$A$1:$F$380,6,FALSE)),"－",VLOOKUP($AS1159,技まとめ!$A$1:$F$380,6,FALSE))</f>
        <v>NS</v>
      </c>
      <c r="AU1159" s="3">
        <f>IF(ISERROR(VLOOKUP($AS1159,技まとめ!$A$1:$F$380,3,FALSE)),"－",VLOOKUP($AS1159,技まとめ!$A$1:$F$380,3,FALSE))</f>
        <v>94</v>
      </c>
      <c r="AV1159" s="3">
        <f>IF(ISERROR(VLOOKUP($AS1159,技まとめ!$A$1:$F$380,5,FALSE)),"－",VLOOKUP($AS1159,技まとめ!$A$1:$F$380,5,FALSE))</f>
        <v>52</v>
      </c>
      <c r="AW1159" s="3" t="str">
        <f>IF($E1159=IF(ISERROR(VLOOKUP($AS1159,技まとめ!$A$1:$F$380,4,FALSE)),"－",VLOOKUP($AS1159,技まとめ!$A$1:$F$380,4,FALSE)),"一致","")</f>
        <v/>
      </c>
      <c r="AX1159" s="12" t="str">
        <f t="shared" si="258"/>
        <v>ネバーギブアップレインボーループニニンサンキャクイナズマブレイク</v>
      </c>
      <c r="AY1159" s="12" t="str">
        <f t="shared" si="259"/>
        <v>ネバーギブアップレインボーループニニンサンキャクイナズマブレイク</v>
      </c>
      <c r="AZ1159" s="12" t="str">
        <f t="shared" si="260"/>
        <v>ネバーギブアップレインボーループニニンサンキャクイナズマブレイク</v>
      </c>
      <c r="BA1159" s="12" t="str">
        <f t="shared" si="261"/>
        <v>ネバーギブアップレインボーループニニンサンキャクイナズマブレイク</v>
      </c>
      <c r="BB1159" s="11" t="str">
        <f t="shared" si="262"/>
        <v>－LSDRNS</v>
      </c>
      <c r="BC1159" s="11" t="str">
        <f t="shared" si="263"/>
        <v>－LSDRNS</v>
      </c>
      <c r="BD1159" s="11" t="str">
        <f t="shared" si="264"/>
        <v>－LSDRNS</v>
      </c>
      <c r="BE1159" s="11" t="str">
        <f t="shared" si="265"/>
        <v>－LSDRNS</v>
      </c>
    </row>
    <row r="1160" spans="1:57" ht="11.25" hidden="1" customHeight="1">
      <c r="A1160" s="6">
        <v>1159</v>
      </c>
      <c r="B1160" s="7" t="s">
        <v>2713</v>
      </c>
      <c r="C1160" s="8" t="s">
        <v>2714</v>
      </c>
      <c r="D1160" s="7" t="s">
        <v>72</v>
      </c>
      <c r="E1160" s="7" t="s">
        <v>102</v>
      </c>
      <c r="F1160" s="7" t="s">
        <v>128</v>
      </c>
      <c r="G1160" s="9">
        <v>115</v>
      </c>
      <c r="H1160" s="9">
        <v>113</v>
      </c>
      <c r="I1160" s="9">
        <v>54</v>
      </c>
      <c r="J1160" s="9">
        <v>62</v>
      </c>
      <c r="K1160" s="9">
        <v>58</v>
      </c>
      <c r="L1160" s="9">
        <v>48</v>
      </c>
      <c r="M1160" s="9">
        <v>67</v>
      </c>
      <c r="N1160" s="9">
        <v>55</v>
      </c>
      <c r="O1160" s="9">
        <v>64</v>
      </c>
      <c r="P1160" s="9">
        <v>11</v>
      </c>
      <c r="Q1160" s="10">
        <v>104</v>
      </c>
      <c r="R1160" s="11">
        <v>4</v>
      </c>
      <c r="S1160" s="11">
        <v>1</v>
      </c>
      <c r="T1160" s="11">
        <v>98</v>
      </c>
      <c r="U1160" s="11">
        <v>117</v>
      </c>
      <c r="V1160" s="11">
        <v>1</v>
      </c>
      <c r="W1160" s="11">
        <v>114</v>
      </c>
      <c r="X1160" s="11">
        <f t="shared" si="252"/>
        <v>439</v>
      </c>
      <c r="Y1160" s="11">
        <f t="shared" si="253"/>
        <v>4735</v>
      </c>
      <c r="Z1160" s="11">
        <f t="shared" si="254"/>
        <v>720</v>
      </c>
      <c r="AA1160" s="11">
        <f t="shared" si="255"/>
        <v>4010</v>
      </c>
      <c r="AB1160" s="11">
        <f t="shared" si="256"/>
        <v>4010</v>
      </c>
      <c r="AC1160" s="6">
        <f t="shared" si="257"/>
        <v>4510</v>
      </c>
      <c r="AD1160" s="9" t="s">
        <v>406</v>
      </c>
      <c r="AE1160" s="3" t="str">
        <f>IF(ISERROR(VLOOKUP($AD1160,技まとめ!$A$1:$F$380,6,FALSE)),"－",VLOOKUP($AD1160,技まとめ!$A$1:$F$380,6,FALSE))</f>
        <v>BS</v>
      </c>
      <c r="AF1160" s="3">
        <f>IF(ISERROR(VLOOKUP($AD1160,技まとめ!$A$1:$F$380,3,FALSE)),"－",VLOOKUP($AD1160,技まとめ!$A$1:$F$380,3,FALSE))</f>
        <v>59</v>
      </c>
      <c r="AG1160" s="3">
        <f>IF(ISERROR(VLOOKUP($AD1160,技まとめ!$A$1:$F$380,5,FALSE)),"－",VLOOKUP($AD1160,技まとめ!$A$1:$F$380,5,FALSE))</f>
        <v>34</v>
      </c>
      <c r="AH1160" s="3" t="str">
        <f>IF($E1160=IF(ISERROR(VLOOKUP($AD1160,技まとめ!$A$1:$F$380,4,FALSE)),"－",VLOOKUP($AD1160,技まとめ!$A$1:$F$380,4,FALSE)),"一致","")</f>
        <v>一致</v>
      </c>
      <c r="AI1160" s="9" t="s">
        <v>346</v>
      </c>
      <c r="AJ1160" s="3" t="str">
        <f>IF(ISERROR(VLOOKUP($AI1160,技まとめ!$A$1:$F$380,6,FALSE)),"－",VLOOKUP($AI1160,技まとめ!$A$1:$F$380,6,FALSE))</f>
        <v>LS</v>
      </c>
      <c r="AK1160" s="3">
        <f>IF(ISERROR(VLOOKUP($AI1160,技まとめ!$A$1:$F$380,3,FALSE)),"－",VLOOKUP($AI1160,技まとめ!$A$1:$F$380,3,FALSE))</f>
        <v>51</v>
      </c>
      <c r="AL1160" s="3">
        <f>IF(ISERROR(VLOOKUP($AI1160,技まとめ!$A$1:$F$380,5,FALSE)),"－",VLOOKUP($AI1160,技まとめ!$A$1:$F$380,5,FALSE))</f>
        <v>37</v>
      </c>
      <c r="AM1160" s="3" t="str">
        <f>IF($E1160=IF(ISERROR(VLOOKUP($AI1160,技まとめ!$A$1:$F$380,4,FALSE)),"－",VLOOKUP($AI1160,技まとめ!$A$1:$F$380,4,FALSE)),"一致","")</f>
        <v/>
      </c>
      <c r="AN1160" s="9" t="s">
        <v>388</v>
      </c>
      <c r="AO1160" s="3" t="str">
        <f>IF(ISERROR(VLOOKUP($AN1160,技まとめ!$A$1:$F$380,6,FALSE)),"－",VLOOKUP($AN1160,技まとめ!$A$1:$F$380,6,FALSE))</f>
        <v>NS</v>
      </c>
      <c r="AP1160" s="3">
        <f>IF(ISERROR(VLOOKUP($AN1160,技まとめ!$A$1:$F$380,3,FALSE)),"－",VLOOKUP($AN1160,技まとめ!$A$1:$F$380,3,FALSE))</f>
        <v>31</v>
      </c>
      <c r="AQ1160" s="3">
        <f>IF(ISERROR(VLOOKUP($AN1160,技まとめ!$A$1:$F$380,5,FALSE)),"－",VLOOKUP($AN1160,技まとめ!$A$1:$F$380,5,FALSE))</f>
        <v>22</v>
      </c>
      <c r="AR1160" s="3" t="str">
        <f>IF($E1160=IF(ISERROR(VLOOKUP($AN1160,技まとめ!$A$1:$F$380,4,FALSE)),"－",VLOOKUP($AN1160,技まとめ!$A$1:$F$380,4,FALSE)),"一致","")</f>
        <v>一致</v>
      </c>
      <c r="AS1160" s="9" t="s">
        <v>577</v>
      </c>
      <c r="AT1160" s="3" t="str">
        <f>IF(ISERROR(VLOOKUP($AS1160,技まとめ!$A$1:$F$380,6,FALSE)),"－",VLOOKUP($AS1160,技まとめ!$A$1:$F$380,6,FALSE))</f>
        <v>BL</v>
      </c>
      <c r="AU1160" s="3">
        <f>IF(ISERROR(VLOOKUP($AS1160,技まとめ!$A$1:$F$380,3,FALSE)),"－",VLOOKUP($AS1160,技まとめ!$A$1:$F$380,3,FALSE))</f>
        <v>78</v>
      </c>
      <c r="AV1160" s="3">
        <f>IF(ISERROR(VLOOKUP($AS1160,技まとめ!$A$1:$F$380,5,FALSE)),"－",VLOOKUP($AS1160,技まとめ!$A$1:$F$380,5,FALSE))</f>
        <v>46</v>
      </c>
      <c r="AW1160" s="3" t="str">
        <f>IF($E1160=IF(ISERROR(VLOOKUP($AS1160,技まとめ!$A$1:$F$380,4,FALSE)),"－",VLOOKUP($AS1160,技まとめ!$A$1:$F$380,4,FALSE)),"一致","")</f>
        <v/>
      </c>
      <c r="AX1160" s="12" t="str">
        <f t="shared" si="258"/>
        <v>ドこんじょうバットレインボーループメテオアタックデュアルストーム</v>
      </c>
      <c r="AY1160" s="12" t="str">
        <f t="shared" si="259"/>
        <v>ドこんじょうバットレインボーループメテオアタックデュアルストーム</v>
      </c>
      <c r="AZ1160" s="12" t="str">
        <f t="shared" si="260"/>
        <v>ドこんじょうバットレインボーループメテオアタックデュアルストーム</v>
      </c>
      <c r="BA1160" s="12" t="str">
        <f t="shared" si="261"/>
        <v>ドこんじょうバットレインボーループメテオアタックデュアルストーム</v>
      </c>
      <c r="BB1160" s="11" t="str">
        <f t="shared" si="262"/>
        <v>BSLSNSBL</v>
      </c>
      <c r="BC1160" s="11" t="str">
        <f t="shared" si="263"/>
        <v>BSLSNSBL</v>
      </c>
      <c r="BD1160" s="11" t="str">
        <f t="shared" si="264"/>
        <v>BSLSNSBL</v>
      </c>
      <c r="BE1160" s="11" t="str">
        <f t="shared" si="265"/>
        <v>BSLSNSBL</v>
      </c>
    </row>
    <row r="1161" spans="1:57" ht="11.25" hidden="1" customHeight="1">
      <c r="A1161" s="6">
        <v>1160</v>
      </c>
      <c r="B1161" s="7" t="s">
        <v>2715</v>
      </c>
      <c r="C1161" s="8" t="s">
        <v>2716</v>
      </c>
      <c r="D1161" s="7" t="s">
        <v>72</v>
      </c>
      <c r="E1161" s="7" t="s">
        <v>102</v>
      </c>
      <c r="F1161" s="7" t="s">
        <v>74</v>
      </c>
      <c r="G1161" s="9">
        <v>102</v>
      </c>
      <c r="H1161" s="9">
        <v>127</v>
      </c>
      <c r="I1161" s="9">
        <v>52</v>
      </c>
      <c r="J1161" s="9">
        <v>64</v>
      </c>
      <c r="K1161" s="9">
        <v>56</v>
      </c>
      <c r="L1161" s="9">
        <v>66</v>
      </c>
      <c r="M1161" s="9">
        <v>60</v>
      </c>
      <c r="N1161" s="9">
        <v>56</v>
      </c>
      <c r="O1161" s="9">
        <v>56</v>
      </c>
      <c r="P1161" s="9">
        <v>12</v>
      </c>
      <c r="Q1161" s="10">
        <v>102</v>
      </c>
      <c r="R1161" s="11">
        <v>6</v>
      </c>
      <c r="S1161" s="11">
        <v>1</v>
      </c>
      <c r="T1161" s="11">
        <v>116</v>
      </c>
      <c r="U1161" s="11">
        <v>110</v>
      </c>
      <c r="V1161" s="11">
        <v>1</v>
      </c>
      <c r="W1161" s="11">
        <v>106</v>
      </c>
      <c r="X1161" s="11">
        <f t="shared" si="252"/>
        <v>442</v>
      </c>
      <c r="Y1161" s="11">
        <f t="shared" si="253"/>
        <v>4615</v>
      </c>
      <c r="Z1161" s="11">
        <f t="shared" si="254"/>
        <v>750</v>
      </c>
      <c r="AA1161" s="11">
        <f t="shared" si="255"/>
        <v>4600</v>
      </c>
      <c r="AB1161" s="11">
        <f t="shared" si="256"/>
        <v>4600</v>
      </c>
      <c r="AC1161" s="6">
        <f t="shared" si="257"/>
        <v>5200</v>
      </c>
      <c r="AD1161" s="9" t="s">
        <v>401</v>
      </c>
      <c r="AE1161" s="3" t="str">
        <f>IF(ISERROR(VLOOKUP($AD1161,技まとめ!$A$1:$F$380,6,FALSE)),"－",VLOOKUP($AD1161,技まとめ!$A$1:$F$380,6,FALSE))</f>
        <v>CA</v>
      </c>
      <c r="AF1161" s="3">
        <f>IF(ISERROR(VLOOKUP($AD1161,技まとめ!$A$1:$F$380,3,FALSE)),"－",VLOOKUP($AD1161,技まとめ!$A$1:$F$380,3,FALSE))</f>
        <v>48</v>
      </c>
      <c r="AG1161" s="3">
        <f>IF(ISERROR(VLOOKUP($AD1161,技まとめ!$A$1:$F$380,5,FALSE)),"－",VLOOKUP($AD1161,技まとめ!$A$1:$F$380,5,FALSE))</f>
        <v>32</v>
      </c>
      <c r="AH1161" s="3" t="str">
        <f>IF($E1161=IF(ISERROR(VLOOKUP($AD1161,技まとめ!$A$1:$F$380,4,FALSE)),"－",VLOOKUP($AD1161,技まとめ!$A$1:$F$380,4,FALSE)),"一致","")</f>
        <v/>
      </c>
      <c r="AI1161" s="9" t="s">
        <v>776</v>
      </c>
      <c r="AJ1161" s="3" t="str">
        <f>IF(ISERROR(VLOOKUP($AI1161,技まとめ!$A$1:$F$380,6,FALSE)),"－",VLOOKUP($AI1161,技まとめ!$A$1:$F$380,6,FALSE))</f>
        <v>P1</v>
      </c>
      <c r="AK1161" s="3">
        <f>IF(ISERROR(VLOOKUP($AI1161,技まとめ!$A$1:$F$380,3,FALSE)),"－",VLOOKUP($AI1161,技まとめ!$A$1:$F$380,3,FALSE))</f>
        <v>13</v>
      </c>
      <c r="AL1161" s="3">
        <f>IF(ISERROR(VLOOKUP($AI1161,技まとめ!$A$1:$F$380,5,FALSE)),"－",VLOOKUP($AI1161,技まとめ!$A$1:$F$380,5,FALSE))</f>
        <v>20</v>
      </c>
      <c r="AM1161" s="3" t="str">
        <f>IF($E1161=IF(ISERROR(VLOOKUP($AI1161,技まとめ!$A$1:$F$380,4,FALSE)),"－",VLOOKUP($AI1161,技まとめ!$A$1:$F$380,4,FALSE)),"一致","")</f>
        <v>一致</v>
      </c>
      <c r="AN1161" s="9" t="s">
        <v>389</v>
      </c>
      <c r="AO1161" s="3" t="str">
        <f>IF(ISERROR(VLOOKUP($AN1161,技まとめ!$A$1:$F$380,6,FALSE)),"－",VLOOKUP($AN1161,技まとめ!$A$1:$F$380,6,FALSE))</f>
        <v>CA</v>
      </c>
      <c r="AP1161" s="3">
        <f>IF(ISERROR(VLOOKUP($AN1161,技まとめ!$A$1:$F$380,3,FALSE)),"－",VLOOKUP($AN1161,技まとめ!$A$1:$F$380,3,FALSE))</f>
        <v>54</v>
      </c>
      <c r="AQ1161" s="3">
        <f>IF(ISERROR(VLOOKUP($AN1161,技まとめ!$A$1:$F$380,5,FALSE)),"－",VLOOKUP($AN1161,技まとめ!$A$1:$F$380,5,FALSE))</f>
        <v>35</v>
      </c>
      <c r="AR1161" s="3" t="str">
        <f>IF($E1161=IF(ISERROR(VLOOKUP($AN1161,技まとめ!$A$1:$F$380,4,FALSE)),"－",VLOOKUP($AN1161,技まとめ!$A$1:$F$380,4,FALSE)),"一致","")</f>
        <v/>
      </c>
      <c r="AS1161" s="9" t="s">
        <v>242</v>
      </c>
      <c r="AT1161" s="3" t="str">
        <f>IF(ISERROR(VLOOKUP($AS1161,技まとめ!$A$1:$F$380,6,FALSE)),"－",VLOOKUP($AS1161,技まとめ!$A$1:$F$380,6,FALSE))</f>
        <v>P2</v>
      </c>
      <c r="AU1161" s="3">
        <f>IF(ISERROR(VLOOKUP($AS1161,技まとめ!$A$1:$F$380,3,FALSE)),"－",VLOOKUP($AS1161,技まとめ!$A$1:$F$380,3,FALSE))</f>
        <v>65</v>
      </c>
      <c r="AV1161" s="3">
        <f>IF(ISERROR(VLOOKUP($AS1161,技まとめ!$A$1:$F$380,5,FALSE)),"－",VLOOKUP($AS1161,技まとめ!$A$1:$F$380,5,FALSE))</f>
        <v>40</v>
      </c>
      <c r="AW1161" s="3" t="str">
        <f>IF($E1161=IF(ISERROR(VLOOKUP($AS1161,技まとめ!$A$1:$F$380,4,FALSE)),"－",VLOOKUP($AS1161,技まとめ!$A$1:$F$380,4,FALSE)),"一致","")</f>
        <v>一致</v>
      </c>
      <c r="AX1161" s="12" t="str">
        <f t="shared" si="258"/>
        <v>ゴールずらしねっけつパンチドこんじょうキャッチカウンターストライク</v>
      </c>
      <c r="AY1161" s="12" t="str">
        <f t="shared" si="259"/>
        <v>ゴールずらしねっけつパンチドこんじょうキャッチカウンターストライク</v>
      </c>
      <c r="AZ1161" s="12" t="str">
        <f t="shared" si="260"/>
        <v>ゴールずらしねっけつパンチドこんじょうキャッチカウンターストライク</v>
      </c>
      <c r="BA1161" s="12" t="str">
        <f t="shared" si="261"/>
        <v>ゴールずらしねっけつパンチドこんじょうキャッチカウンターストライク</v>
      </c>
      <c r="BB1161" s="11" t="str">
        <f t="shared" si="262"/>
        <v>CAP1CAP2</v>
      </c>
      <c r="BC1161" s="11" t="str">
        <f t="shared" si="263"/>
        <v>CAP1CAP2</v>
      </c>
      <c r="BD1161" s="11" t="str">
        <f t="shared" si="264"/>
        <v>CAP1CAP2</v>
      </c>
      <c r="BE1161" s="11" t="str">
        <f t="shared" si="265"/>
        <v>CAP1CAP2</v>
      </c>
    </row>
    <row r="1162" spans="1:57" ht="11.25" hidden="1" customHeight="1">
      <c r="A1162" s="6">
        <v>1161</v>
      </c>
      <c r="B1162" s="7" t="s">
        <v>2717</v>
      </c>
      <c r="C1162" s="8" t="s">
        <v>2718</v>
      </c>
      <c r="D1162" s="7" t="s">
        <v>72</v>
      </c>
      <c r="E1162" s="7" t="s">
        <v>95</v>
      </c>
      <c r="F1162" s="7" t="s">
        <v>128</v>
      </c>
      <c r="G1162" s="9">
        <v>113</v>
      </c>
      <c r="H1162" s="9">
        <v>101</v>
      </c>
      <c r="I1162" s="9">
        <v>61</v>
      </c>
      <c r="J1162" s="9">
        <v>61</v>
      </c>
      <c r="K1162" s="9">
        <v>56</v>
      </c>
      <c r="L1162" s="9">
        <v>57</v>
      </c>
      <c r="M1162" s="9">
        <v>54</v>
      </c>
      <c r="N1162" s="9">
        <v>54</v>
      </c>
      <c r="O1162" s="9">
        <v>55</v>
      </c>
      <c r="P1162" s="9">
        <v>6</v>
      </c>
      <c r="Q1162" s="10">
        <v>111</v>
      </c>
      <c r="R1162" s="11">
        <v>1</v>
      </c>
      <c r="S1162" s="11">
        <v>1</v>
      </c>
      <c r="T1162" s="11">
        <v>107</v>
      </c>
      <c r="U1162" s="11">
        <v>104</v>
      </c>
      <c r="V1162" s="11">
        <v>1</v>
      </c>
      <c r="W1162" s="11">
        <v>99</v>
      </c>
      <c r="X1162" s="11">
        <f t="shared" si="252"/>
        <v>424</v>
      </c>
      <c r="Y1162" s="11">
        <f t="shared" si="253"/>
        <v>4940</v>
      </c>
      <c r="Z1162" s="11">
        <f t="shared" si="254"/>
        <v>540</v>
      </c>
      <c r="AA1162" s="11">
        <f t="shared" si="255"/>
        <v>4250</v>
      </c>
      <c r="AB1162" s="11">
        <f t="shared" si="256"/>
        <v>4250</v>
      </c>
      <c r="AC1162" s="6">
        <f t="shared" si="257"/>
        <v>4780</v>
      </c>
      <c r="AD1162" s="9" t="s">
        <v>186</v>
      </c>
      <c r="AE1162" s="3" t="str">
        <f>IF(ISERROR(VLOOKUP($AD1162,技まとめ!$A$1:$F$380,6,FALSE)),"－",VLOOKUP($AD1162,技まとめ!$A$1:$F$380,6,FALSE))</f>
        <v>DR</v>
      </c>
      <c r="AF1162" s="3">
        <f>IF(ISERROR(VLOOKUP($AD1162,技まとめ!$A$1:$F$380,3,FALSE)),"－",VLOOKUP($AD1162,技まとめ!$A$1:$F$380,3,FALSE))</f>
        <v>27</v>
      </c>
      <c r="AG1162" s="3">
        <f>IF(ISERROR(VLOOKUP($AD1162,技まとめ!$A$1:$F$380,5,FALSE)),"－",VLOOKUP($AD1162,技まとめ!$A$1:$F$380,5,FALSE))</f>
        <v>25</v>
      </c>
      <c r="AH1162" s="3" t="str">
        <f>IF($E1162=IF(ISERROR(VLOOKUP($AD1162,技まとめ!$A$1:$F$380,4,FALSE)),"－",VLOOKUP($AD1162,技まとめ!$A$1:$F$380,4,FALSE)),"一致","")</f>
        <v/>
      </c>
      <c r="AI1162" s="9" t="s">
        <v>122</v>
      </c>
      <c r="AJ1162" s="3" t="str">
        <f>IF(ISERROR(VLOOKUP($AI1162,技まとめ!$A$1:$F$380,6,FALSE)),"－",VLOOKUP($AI1162,技まとめ!$A$1:$F$380,6,FALSE))</f>
        <v>NS</v>
      </c>
      <c r="AK1162" s="3">
        <f>IF(ISERROR(VLOOKUP($AI1162,技まとめ!$A$1:$F$380,3,FALSE)),"－",VLOOKUP($AI1162,技まとめ!$A$1:$F$380,3,FALSE))</f>
        <v>25</v>
      </c>
      <c r="AL1162" s="3">
        <f>IF(ISERROR(VLOOKUP($AI1162,技まとめ!$A$1:$F$380,5,FALSE)),"－",VLOOKUP($AI1162,技まとめ!$A$1:$F$380,5,FALSE))</f>
        <v>20</v>
      </c>
      <c r="AM1162" s="3" t="str">
        <f>IF($E1162=IF(ISERROR(VLOOKUP($AI1162,技まとめ!$A$1:$F$380,4,FALSE)),"－",VLOOKUP($AI1162,技まとめ!$A$1:$F$380,4,FALSE)),"一致","")</f>
        <v/>
      </c>
      <c r="AN1162" s="9" t="s">
        <v>335</v>
      </c>
      <c r="AO1162" s="3" t="str">
        <f>IF(ISERROR(VLOOKUP($AN1162,技まとめ!$A$1:$F$380,6,FALSE)),"－",VLOOKUP($AN1162,技まとめ!$A$1:$F$380,6,FALSE))</f>
        <v>SC</v>
      </c>
      <c r="AP1162" s="3">
        <f>IF(ISERROR(VLOOKUP($AN1162,技まとめ!$A$1:$F$380,3,FALSE)),"－",VLOOKUP($AN1162,技まとめ!$A$1:$F$380,3,FALSE))</f>
        <v>51</v>
      </c>
      <c r="AQ1162" s="3">
        <f>IF(ISERROR(VLOOKUP($AN1162,技まとめ!$A$1:$F$380,5,FALSE)),"－",VLOOKUP($AN1162,技まとめ!$A$1:$F$380,5,FALSE))</f>
        <v>31</v>
      </c>
      <c r="AR1162" s="3" t="str">
        <f>IF($E1162=IF(ISERROR(VLOOKUP($AN1162,技まとめ!$A$1:$F$380,4,FALSE)),"－",VLOOKUP($AN1162,技まとめ!$A$1:$F$380,4,FALSE)),"一致","")</f>
        <v/>
      </c>
      <c r="AS1162" s="9" t="s">
        <v>277</v>
      </c>
      <c r="AT1162" s="3" t="str">
        <f>IF(ISERROR(VLOOKUP($AS1162,技まとめ!$A$1:$F$380,6,FALSE)),"－",VLOOKUP($AS1162,技まとめ!$A$1:$F$380,6,FALSE))</f>
        <v>DR</v>
      </c>
      <c r="AU1162" s="3">
        <f>IF(ISERROR(VLOOKUP($AS1162,技まとめ!$A$1:$F$380,3,FALSE)),"－",VLOOKUP($AS1162,技まとめ!$A$1:$F$380,3,FALSE))</f>
        <v>75</v>
      </c>
      <c r="AV1162" s="3">
        <f>IF(ISERROR(VLOOKUP($AS1162,技まとめ!$A$1:$F$380,5,FALSE)),"－",VLOOKUP($AS1162,技まとめ!$A$1:$F$380,5,FALSE))</f>
        <v>47</v>
      </c>
      <c r="AW1162" s="3" t="str">
        <f>IF($E1162=IF(ISERROR(VLOOKUP($AS1162,技まとめ!$A$1:$F$380,4,FALSE)),"－",VLOOKUP($AS1162,技まとめ!$A$1:$F$380,4,FALSE)),"一致","")</f>
        <v/>
      </c>
      <c r="AX1162" s="12" t="str">
        <f t="shared" si="258"/>
        <v>フーセンガムグレネードショットダイナマイトシュートあいきどう</v>
      </c>
      <c r="AY1162" s="12" t="str">
        <f t="shared" si="259"/>
        <v>フーセンガムグレネードショットダイナマイトシュートあいきどう</v>
      </c>
      <c r="AZ1162" s="12" t="str">
        <f t="shared" si="260"/>
        <v>フーセンガムグレネードショットダイナマイトシュートあいきどう</v>
      </c>
      <c r="BA1162" s="12" t="str">
        <f t="shared" si="261"/>
        <v>フーセンガムグレネードショットダイナマイトシュートあいきどう</v>
      </c>
      <c r="BB1162" s="11" t="str">
        <f t="shared" si="262"/>
        <v>DRNSSCDR</v>
      </c>
      <c r="BC1162" s="11" t="str">
        <f t="shared" si="263"/>
        <v>DRNSSCDR</v>
      </c>
      <c r="BD1162" s="11" t="str">
        <f t="shared" si="264"/>
        <v>DRNSSCDR</v>
      </c>
      <c r="BE1162" s="11" t="str">
        <f t="shared" si="265"/>
        <v>DRNSSCDR</v>
      </c>
    </row>
    <row r="1163" spans="1:57" ht="11.25" hidden="1" customHeight="1">
      <c r="A1163" s="6">
        <v>1162</v>
      </c>
      <c r="B1163" s="7" t="s">
        <v>2719</v>
      </c>
      <c r="C1163" s="8" t="s">
        <v>2720</v>
      </c>
      <c r="D1163" s="7" t="s">
        <v>72</v>
      </c>
      <c r="E1163" s="7" t="s">
        <v>73</v>
      </c>
      <c r="F1163" s="7" t="s">
        <v>109</v>
      </c>
      <c r="G1163" s="9">
        <v>119</v>
      </c>
      <c r="H1163" s="9">
        <v>108</v>
      </c>
      <c r="I1163" s="9">
        <v>55</v>
      </c>
      <c r="J1163" s="9">
        <v>64</v>
      </c>
      <c r="K1163" s="9">
        <v>51</v>
      </c>
      <c r="L1163" s="9">
        <v>71</v>
      </c>
      <c r="M1163" s="9">
        <v>48</v>
      </c>
      <c r="N1163" s="9">
        <v>68</v>
      </c>
      <c r="O1163" s="9">
        <v>67</v>
      </c>
      <c r="P1163" s="9">
        <v>7</v>
      </c>
      <c r="Q1163" s="10">
        <v>105</v>
      </c>
      <c r="R1163" s="11">
        <v>8</v>
      </c>
      <c r="S1163" s="11">
        <v>1</v>
      </c>
      <c r="T1163" s="11">
        <v>121</v>
      </c>
      <c r="U1163" s="11">
        <v>98</v>
      </c>
      <c r="V1163" s="11">
        <v>1</v>
      </c>
      <c r="W1163" s="11">
        <v>117</v>
      </c>
      <c r="X1163" s="11">
        <f t="shared" si="252"/>
        <v>451</v>
      </c>
      <c r="Y1163" s="11">
        <f t="shared" si="253"/>
        <v>4790</v>
      </c>
      <c r="Z1163" s="11">
        <f t="shared" si="254"/>
        <v>875</v>
      </c>
      <c r="AA1163" s="11">
        <f t="shared" si="255"/>
        <v>4830</v>
      </c>
      <c r="AB1163" s="11">
        <f t="shared" si="256"/>
        <v>4830</v>
      </c>
      <c r="AC1163" s="6">
        <f t="shared" si="257"/>
        <v>5465</v>
      </c>
      <c r="AD1163" s="9" t="s">
        <v>122</v>
      </c>
      <c r="AE1163" s="3" t="str">
        <f>IF(ISERROR(VLOOKUP($AD1163,技まとめ!$A$1:$F$380,6,FALSE)),"－",VLOOKUP($AD1163,技まとめ!$A$1:$F$380,6,FALSE))</f>
        <v>NS</v>
      </c>
      <c r="AF1163" s="3">
        <f>IF(ISERROR(VLOOKUP($AD1163,技まとめ!$A$1:$F$380,3,FALSE)),"－",VLOOKUP($AD1163,技まとめ!$A$1:$F$380,3,FALSE))</f>
        <v>25</v>
      </c>
      <c r="AG1163" s="3">
        <f>IF(ISERROR(VLOOKUP($AD1163,技まとめ!$A$1:$F$380,5,FALSE)),"－",VLOOKUP($AD1163,技まとめ!$A$1:$F$380,5,FALSE))</f>
        <v>20</v>
      </c>
      <c r="AH1163" s="3" t="str">
        <f>IF($E1163=IF(ISERROR(VLOOKUP($AD1163,技まとめ!$A$1:$F$380,4,FALSE)),"－",VLOOKUP($AD1163,技まとめ!$A$1:$F$380,4,FALSE)),"一致","")</f>
        <v/>
      </c>
      <c r="AI1163" s="9" t="s">
        <v>529</v>
      </c>
      <c r="AJ1163" s="3" t="str">
        <f>IF(ISERROR(VLOOKUP($AI1163,技まとめ!$A$1:$F$380,6,FALSE)),"－",VLOOKUP($AI1163,技まとめ!$A$1:$F$380,6,FALSE))</f>
        <v>BB</v>
      </c>
      <c r="AK1163" s="3">
        <f>IF(ISERROR(VLOOKUP($AI1163,技まとめ!$A$1:$F$380,3,FALSE)),"－",VLOOKUP($AI1163,技まとめ!$A$1:$F$380,3,FALSE))</f>
        <v>83</v>
      </c>
      <c r="AL1163" s="3">
        <f>IF(ISERROR(VLOOKUP($AI1163,技まとめ!$A$1:$F$380,5,FALSE)),"－",VLOOKUP($AI1163,技まとめ!$A$1:$F$380,5,FALSE))</f>
        <v>50</v>
      </c>
      <c r="AM1163" s="3" t="str">
        <f>IF($E1163=IF(ISERROR(VLOOKUP($AI1163,技まとめ!$A$1:$F$380,4,FALSE)),"－",VLOOKUP($AI1163,技まとめ!$A$1:$F$380,4,FALSE)),"一致","")</f>
        <v>一致</v>
      </c>
      <c r="AN1163" s="9" t="s">
        <v>346</v>
      </c>
      <c r="AO1163" s="3" t="str">
        <f>IF(ISERROR(VLOOKUP($AN1163,技まとめ!$A$1:$F$380,6,FALSE)),"－",VLOOKUP($AN1163,技まとめ!$A$1:$F$380,6,FALSE))</f>
        <v>LS</v>
      </c>
      <c r="AP1163" s="3">
        <f>IF(ISERROR(VLOOKUP($AN1163,技まとめ!$A$1:$F$380,3,FALSE)),"－",VLOOKUP($AN1163,技まとめ!$A$1:$F$380,3,FALSE))</f>
        <v>51</v>
      </c>
      <c r="AQ1163" s="3">
        <f>IF(ISERROR(VLOOKUP($AN1163,技まとめ!$A$1:$F$380,5,FALSE)),"－",VLOOKUP($AN1163,技まとめ!$A$1:$F$380,5,FALSE))</f>
        <v>37</v>
      </c>
      <c r="AR1163" s="3" t="str">
        <f>IF($E1163=IF(ISERROR(VLOOKUP($AN1163,技まとめ!$A$1:$F$380,4,FALSE)),"－",VLOOKUP($AN1163,技まとめ!$A$1:$F$380,4,FALSE)),"一致","")</f>
        <v>一致</v>
      </c>
      <c r="AS1163" s="9" t="s">
        <v>124</v>
      </c>
      <c r="AT1163" s="3" t="str">
        <f>IF(ISERROR(VLOOKUP($AS1163,技まとめ!$A$1:$F$380,6,FALSE)),"－",VLOOKUP($AS1163,技まとめ!$A$1:$F$380,6,FALSE))</f>
        <v>BL</v>
      </c>
      <c r="AU1163" s="3">
        <f>IF(ISERROR(VLOOKUP($AS1163,技まとめ!$A$1:$F$380,3,FALSE)),"－",VLOOKUP($AS1163,技まとめ!$A$1:$F$380,3,FALSE))</f>
        <v>42</v>
      </c>
      <c r="AV1163" s="3">
        <f>IF(ISERROR(VLOOKUP($AS1163,技まとめ!$A$1:$F$380,5,FALSE)),"－",VLOOKUP($AS1163,技まとめ!$A$1:$F$380,5,FALSE))</f>
        <v>29</v>
      </c>
      <c r="AW1163" s="3" t="str">
        <f>IF($E1163=IF(ISERROR(VLOOKUP($AS1163,技まとめ!$A$1:$F$380,4,FALSE)),"－",VLOOKUP($AS1163,技まとめ!$A$1:$F$380,4,FALSE)),"一致","")</f>
        <v/>
      </c>
      <c r="AX1163" s="12" t="str">
        <f t="shared" si="258"/>
        <v>グレネードショットメガウォールレインボーループフェイクボンバー</v>
      </c>
      <c r="AY1163" s="12" t="str">
        <f t="shared" si="259"/>
        <v>グレネードショットメガウォールレインボーループフェイクボンバー</v>
      </c>
      <c r="AZ1163" s="12" t="str">
        <f t="shared" si="260"/>
        <v>グレネードショットメガウォールレインボーループフェイクボンバー</v>
      </c>
      <c r="BA1163" s="12" t="str">
        <f t="shared" si="261"/>
        <v>グレネードショットメガウォールレインボーループフェイクボンバー</v>
      </c>
      <c r="BB1163" s="11" t="str">
        <f t="shared" si="262"/>
        <v>NSBBLSBL</v>
      </c>
      <c r="BC1163" s="11" t="str">
        <f t="shared" si="263"/>
        <v>NSBBLSBL</v>
      </c>
      <c r="BD1163" s="11" t="str">
        <f t="shared" si="264"/>
        <v>NSBBLSBL</v>
      </c>
      <c r="BE1163" s="11" t="str">
        <f t="shared" si="265"/>
        <v>NSBBLSBL</v>
      </c>
    </row>
    <row r="1164" spans="1:57" ht="11.25" hidden="1" customHeight="1">
      <c r="A1164" s="6">
        <v>1163</v>
      </c>
      <c r="B1164" s="7" t="s">
        <v>2721</v>
      </c>
      <c r="C1164" s="8" t="s">
        <v>2722</v>
      </c>
      <c r="D1164" s="7" t="s">
        <v>72</v>
      </c>
      <c r="E1164" s="7" t="s">
        <v>81</v>
      </c>
      <c r="F1164" s="7" t="s">
        <v>128</v>
      </c>
      <c r="G1164" s="9">
        <v>105</v>
      </c>
      <c r="H1164" s="9">
        <v>118</v>
      </c>
      <c r="I1164" s="9">
        <v>52</v>
      </c>
      <c r="J1164" s="9">
        <v>52</v>
      </c>
      <c r="K1164" s="9">
        <v>71</v>
      </c>
      <c r="L1164" s="9">
        <v>47</v>
      </c>
      <c r="M1164" s="9">
        <v>68</v>
      </c>
      <c r="N1164" s="9">
        <v>57</v>
      </c>
      <c r="O1164" s="9">
        <v>63</v>
      </c>
      <c r="P1164" s="9">
        <v>13</v>
      </c>
      <c r="Q1164" s="10">
        <v>102</v>
      </c>
      <c r="R1164" s="11">
        <v>11</v>
      </c>
      <c r="S1164" s="11">
        <v>1</v>
      </c>
      <c r="T1164" s="11">
        <v>97</v>
      </c>
      <c r="U1164" s="11">
        <v>118</v>
      </c>
      <c r="V1164" s="11">
        <v>1</v>
      </c>
      <c r="W1164" s="11">
        <v>113</v>
      </c>
      <c r="X1164" s="11">
        <f t="shared" si="252"/>
        <v>443</v>
      </c>
      <c r="Y1164" s="11">
        <f t="shared" si="253"/>
        <v>4650</v>
      </c>
      <c r="Z1164" s="11">
        <f t="shared" si="254"/>
        <v>960</v>
      </c>
      <c r="AA1164" s="11">
        <f t="shared" si="255"/>
        <v>3970</v>
      </c>
      <c r="AB1164" s="11">
        <f t="shared" si="256"/>
        <v>3970</v>
      </c>
      <c r="AC1164" s="6">
        <f t="shared" si="257"/>
        <v>4500</v>
      </c>
      <c r="AD1164" s="9" t="s">
        <v>5016</v>
      </c>
      <c r="AE1164" s="3" t="str">
        <f>IF(ISERROR(VLOOKUP($AD1164,技まとめ!$A$1:$F$380,6,FALSE)),"－",VLOOKUP($AD1164,技まとめ!$A$1:$F$380,6,FALSE))</f>
        <v>－</v>
      </c>
      <c r="AF1164" s="3">
        <f>IF(ISERROR(VLOOKUP($AD1164,技まとめ!$A$1:$F$380,3,FALSE)),"－",VLOOKUP($AD1164,技まとめ!$A$1:$F$380,3,FALSE))</f>
        <v>0</v>
      </c>
      <c r="AG1164" s="3">
        <f>IF(ISERROR(VLOOKUP($AD1164,技まとめ!$A$1:$F$380,5,FALSE)),"－",VLOOKUP($AD1164,技まとめ!$A$1:$F$380,5,FALSE))</f>
        <v>0</v>
      </c>
      <c r="AH1164" s="3" t="str">
        <f>IF($E1164=IF(ISERROR(VLOOKUP($AD1164,技まとめ!$A$1:$F$380,4,FALSE)),"－",VLOOKUP($AD1164,技まとめ!$A$1:$F$380,4,FALSE)),"一致","")</f>
        <v/>
      </c>
      <c r="AI1164" s="9" t="s">
        <v>117</v>
      </c>
      <c r="AJ1164" s="3" t="str">
        <f>IF(ISERROR(VLOOKUP($AI1164,技まとめ!$A$1:$F$380,6,FALSE)),"－",VLOOKUP($AI1164,技まとめ!$A$1:$F$380,6,FALSE))</f>
        <v>SC</v>
      </c>
      <c r="AK1164" s="3">
        <f>IF(ISERROR(VLOOKUP($AI1164,技まとめ!$A$1:$F$380,3,FALSE)),"－",VLOOKUP($AI1164,技まとめ!$A$1:$F$380,3,FALSE))</f>
        <v>38</v>
      </c>
      <c r="AL1164" s="3">
        <f>IF(ISERROR(VLOOKUP($AI1164,技まとめ!$A$1:$F$380,5,FALSE)),"－",VLOOKUP($AI1164,技まとめ!$A$1:$F$380,5,FALSE))</f>
        <v>25</v>
      </c>
      <c r="AM1164" s="3" t="str">
        <f>IF($E1164=IF(ISERROR(VLOOKUP($AI1164,技まとめ!$A$1:$F$380,4,FALSE)),"－",VLOOKUP($AI1164,技まとめ!$A$1:$F$380,4,FALSE)),"一致","")</f>
        <v/>
      </c>
      <c r="AN1164" s="9" t="s">
        <v>193</v>
      </c>
      <c r="AO1164" s="3" t="str">
        <f>IF(ISERROR(VLOOKUP($AN1164,技まとめ!$A$1:$F$380,6,FALSE)),"－",VLOOKUP($AN1164,技まとめ!$A$1:$F$380,6,FALSE))</f>
        <v>NS</v>
      </c>
      <c r="AP1164" s="3">
        <f>IF(ISERROR(VLOOKUP($AN1164,技まとめ!$A$1:$F$380,3,FALSE)),"－",VLOOKUP($AN1164,技まとめ!$A$1:$F$380,3,FALSE))</f>
        <v>66</v>
      </c>
      <c r="AQ1164" s="3">
        <f>IF(ISERROR(VLOOKUP($AN1164,技まとめ!$A$1:$F$380,5,FALSE)),"－",VLOOKUP($AN1164,技まとめ!$A$1:$F$380,5,FALSE))</f>
        <v>37</v>
      </c>
      <c r="AR1164" s="3" t="str">
        <f>IF($E1164=IF(ISERROR(VLOOKUP($AN1164,技まとめ!$A$1:$F$380,4,FALSE)),"－",VLOOKUP($AN1164,技まとめ!$A$1:$F$380,4,FALSE)),"一致","")</f>
        <v/>
      </c>
      <c r="AS1164" s="9" t="s">
        <v>1001</v>
      </c>
      <c r="AT1164" s="3" t="str">
        <f>IF(ISERROR(VLOOKUP($AS1164,技まとめ!$A$1:$F$380,6,FALSE)),"－",VLOOKUP($AS1164,技まとめ!$A$1:$F$380,6,FALSE))</f>
        <v>DR</v>
      </c>
      <c r="AU1164" s="3">
        <f>IF(ISERROR(VLOOKUP($AS1164,技まとめ!$A$1:$F$380,3,FALSE)),"－",VLOOKUP($AS1164,技まとめ!$A$1:$F$380,3,FALSE))</f>
        <v>83</v>
      </c>
      <c r="AV1164" s="3">
        <f>IF(ISERROR(VLOOKUP($AS1164,技まとめ!$A$1:$F$380,5,FALSE)),"－",VLOOKUP($AS1164,技まとめ!$A$1:$F$380,5,FALSE))</f>
        <v>50</v>
      </c>
      <c r="AW1164" s="3" t="str">
        <f>IF($E1164=IF(ISERROR(VLOOKUP($AS1164,技まとめ!$A$1:$F$380,4,FALSE)),"－",VLOOKUP($AS1164,技まとめ!$A$1:$F$380,4,FALSE)),"一致","")</f>
        <v/>
      </c>
      <c r="AX1164" s="12" t="str">
        <f t="shared" si="258"/>
        <v>ラッキー！クルクルヘッドツインブーストニニンサンキャク</v>
      </c>
      <c r="AY1164" s="12" t="str">
        <f t="shared" si="259"/>
        <v>ラッキー！クルクルヘッドツインブーストニニンサンキャク</v>
      </c>
      <c r="AZ1164" s="12" t="str">
        <f t="shared" si="260"/>
        <v>ラッキー！クルクルヘッドツインブーストニニンサンキャク</v>
      </c>
      <c r="BA1164" s="12" t="str">
        <f t="shared" si="261"/>
        <v>ラッキー！クルクルヘッドツインブーストニニンサンキャク</v>
      </c>
      <c r="BB1164" s="11" t="str">
        <f t="shared" si="262"/>
        <v>－SCNSDR</v>
      </c>
      <c r="BC1164" s="11" t="str">
        <f t="shared" si="263"/>
        <v>－SCNSDR</v>
      </c>
      <c r="BD1164" s="11" t="str">
        <f t="shared" si="264"/>
        <v>－SCNSDR</v>
      </c>
      <c r="BE1164" s="11" t="str">
        <f t="shared" si="265"/>
        <v>－SCNSDR</v>
      </c>
    </row>
    <row r="1165" spans="1:57" ht="11.25" hidden="1" customHeight="1">
      <c r="A1165" s="6">
        <v>1164</v>
      </c>
      <c r="B1165" s="7" t="s">
        <v>2723</v>
      </c>
      <c r="C1165" s="8" t="s">
        <v>2724</v>
      </c>
      <c r="D1165" s="7" t="s">
        <v>72</v>
      </c>
      <c r="E1165" s="7" t="s">
        <v>81</v>
      </c>
      <c r="F1165" s="7" t="s">
        <v>74</v>
      </c>
      <c r="G1165" s="9">
        <v>114</v>
      </c>
      <c r="H1165" s="9">
        <v>123</v>
      </c>
      <c r="I1165" s="9">
        <v>59</v>
      </c>
      <c r="J1165" s="9">
        <v>64</v>
      </c>
      <c r="K1165" s="9">
        <v>52</v>
      </c>
      <c r="L1165" s="9">
        <v>58</v>
      </c>
      <c r="M1165" s="9">
        <v>59</v>
      </c>
      <c r="N1165" s="9">
        <v>57</v>
      </c>
      <c r="O1165" s="9">
        <v>62</v>
      </c>
      <c r="P1165" s="9">
        <v>9</v>
      </c>
      <c r="Q1165" s="10">
        <v>109</v>
      </c>
      <c r="R1165" s="11">
        <v>1</v>
      </c>
      <c r="S1165" s="11">
        <v>1</v>
      </c>
      <c r="T1165" s="11">
        <v>108</v>
      </c>
      <c r="U1165" s="11">
        <v>109</v>
      </c>
      <c r="V1165" s="11">
        <v>1</v>
      </c>
      <c r="W1165" s="11">
        <v>111</v>
      </c>
      <c r="X1165" s="11">
        <f t="shared" si="252"/>
        <v>440</v>
      </c>
      <c r="Y1165" s="11">
        <f t="shared" si="253"/>
        <v>4920</v>
      </c>
      <c r="Z1165" s="11">
        <f t="shared" si="254"/>
        <v>600</v>
      </c>
      <c r="AA1165" s="11">
        <f t="shared" si="255"/>
        <v>4345</v>
      </c>
      <c r="AB1165" s="11">
        <f t="shared" si="256"/>
        <v>4345</v>
      </c>
      <c r="AC1165" s="6">
        <f t="shared" si="257"/>
        <v>4880</v>
      </c>
      <c r="AD1165" s="9" t="s">
        <v>450</v>
      </c>
      <c r="AE1165" s="3" t="str">
        <f>IF(ISERROR(VLOOKUP($AD1165,技まとめ!$A$1:$F$380,6,FALSE)),"－",VLOOKUP($AD1165,技まとめ!$A$1:$F$380,6,FALSE))</f>
        <v>CA</v>
      </c>
      <c r="AF1165" s="3">
        <f>IF(ISERROR(VLOOKUP($AD1165,技まとめ!$A$1:$F$380,3,FALSE)),"－",VLOOKUP($AD1165,技まとめ!$A$1:$F$380,3,FALSE))</f>
        <v>46</v>
      </c>
      <c r="AG1165" s="3">
        <f>IF(ISERROR(VLOOKUP($AD1165,技まとめ!$A$1:$F$380,5,FALSE)),"－",VLOOKUP($AD1165,技まとめ!$A$1:$F$380,5,FALSE))</f>
        <v>32</v>
      </c>
      <c r="AH1165" s="3" t="str">
        <f>IF($E1165=IF(ISERROR(VLOOKUP($AD1165,技まとめ!$A$1:$F$380,4,FALSE)),"－",VLOOKUP($AD1165,技まとめ!$A$1:$F$380,4,FALSE)),"一致","")</f>
        <v>一致</v>
      </c>
      <c r="AI1165" s="9" t="s">
        <v>239</v>
      </c>
      <c r="AJ1165" s="3" t="str">
        <f>IF(ISERROR(VLOOKUP($AI1165,技まとめ!$A$1:$F$380,6,FALSE)),"－",VLOOKUP($AI1165,技まとめ!$A$1:$F$380,6,FALSE))</f>
        <v>P1</v>
      </c>
      <c r="AK1165" s="3">
        <f>IF(ISERROR(VLOOKUP($AI1165,技まとめ!$A$1:$F$380,3,FALSE)),"－",VLOOKUP($AI1165,技まとめ!$A$1:$F$380,3,FALSE))</f>
        <v>40</v>
      </c>
      <c r="AL1165" s="3">
        <f>IF(ISERROR(VLOOKUP($AI1165,技まとめ!$A$1:$F$380,5,FALSE)),"－",VLOOKUP($AI1165,技まとめ!$A$1:$F$380,5,FALSE))</f>
        <v>30</v>
      </c>
      <c r="AM1165" s="3" t="str">
        <f>IF($E1165=IF(ISERROR(VLOOKUP($AI1165,技まとめ!$A$1:$F$380,4,FALSE)),"－",VLOOKUP($AI1165,技まとめ!$A$1:$F$380,4,FALSE)),"一致","")</f>
        <v/>
      </c>
      <c r="AN1165" s="9" t="s">
        <v>300</v>
      </c>
      <c r="AO1165" s="3" t="str">
        <f>IF(ISERROR(VLOOKUP($AN1165,技まとめ!$A$1:$F$380,6,FALSE)),"－",VLOOKUP($AN1165,技まとめ!$A$1:$F$380,6,FALSE))</f>
        <v>BB</v>
      </c>
      <c r="AP1165" s="3">
        <f>IF(ISERROR(VLOOKUP($AN1165,技まとめ!$A$1:$F$380,3,FALSE)),"－",VLOOKUP($AN1165,技まとめ!$A$1:$F$380,3,FALSE))</f>
        <v>49</v>
      </c>
      <c r="AQ1165" s="3">
        <f>IF(ISERROR(VLOOKUP($AN1165,技まとめ!$A$1:$F$380,5,FALSE)),"－",VLOOKUP($AN1165,技まとめ!$A$1:$F$380,5,FALSE))</f>
        <v>32</v>
      </c>
      <c r="AR1165" s="3" t="str">
        <f>IF($E1165=IF(ISERROR(VLOOKUP($AN1165,技まとめ!$A$1:$F$380,4,FALSE)),"－",VLOOKUP($AN1165,技まとめ!$A$1:$F$380,4,FALSE)),"一致","")</f>
        <v>一致</v>
      </c>
      <c r="AS1165" s="9" t="s">
        <v>240</v>
      </c>
      <c r="AT1165" s="3" t="str">
        <f>IF(ISERROR(VLOOKUP($AS1165,技まとめ!$A$1:$F$380,6,FALSE)),"－",VLOOKUP($AS1165,技まとめ!$A$1:$F$380,6,FALSE))</f>
        <v>P1</v>
      </c>
      <c r="AU1165" s="3">
        <f>IF(ISERROR(VLOOKUP($AS1165,技まとめ!$A$1:$F$380,3,FALSE)),"－",VLOOKUP($AS1165,技まとめ!$A$1:$F$380,3,FALSE))</f>
        <v>83</v>
      </c>
      <c r="AV1165" s="3">
        <f>IF(ISERROR(VLOOKUP($AS1165,技まとめ!$A$1:$F$380,5,FALSE)),"－",VLOOKUP($AS1165,技まとめ!$A$1:$F$380,5,FALSE))</f>
        <v>47</v>
      </c>
      <c r="AW1165" s="3" t="str">
        <f>IF($E1165=IF(ISERROR(VLOOKUP($AS1165,技まとめ!$A$1:$F$380,4,FALSE)),"－",VLOOKUP($AS1165,技まとめ!$A$1:$F$380,4,FALSE)),"一致","")</f>
        <v/>
      </c>
      <c r="AX1165" s="12" t="str">
        <f t="shared" si="258"/>
        <v>つむじねっけつヘッドスピニングカットダブルロケット</v>
      </c>
      <c r="AY1165" s="12" t="str">
        <f t="shared" si="259"/>
        <v>つむじねっけつヘッドスピニングカットダブルロケット</v>
      </c>
      <c r="AZ1165" s="12" t="str">
        <f t="shared" si="260"/>
        <v>つむじねっけつヘッドスピニングカットダブルロケット</v>
      </c>
      <c r="BA1165" s="12" t="str">
        <f t="shared" si="261"/>
        <v>つむじねっけつヘッドスピニングカットダブルロケット</v>
      </c>
      <c r="BB1165" s="11" t="str">
        <f t="shared" si="262"/>
        <v>CAP1BBP1</v>
      </c>
      <c r="BC1165" s="11" t="str">
        <f t="shared" si="263"/>
        <v>CAP1BBP1</v>
      </c>
      <c r="BD1165" s="11" t="str">
        <f t="shared" si="264"/>
        <v>CAP1BBP1</v>
      </c>
      <c r="BE1165" s="11" t="str">
        <f t="shared" si="265"/>
        <v>CAP1BBP1</v>
      </c>
    </row>
    <row r="1166" spans="1:57" ht="11.25" customHeight="1">
      <c r="A1166" s="6">
        <v>1165</v>
      </c>
      <c r="B1166" s="7" t="s">
        <v>2725</v>
      </c>
      <c r="C1166" s="8" t="s">
        <v>2726</v>
      </c>
      <c r="D1166" s="7" t="s">
        <v>72</v>
      </c>
      <c r="E1166" s="7" t="s">
        <v>102</v>
      </c>
      <c r="F1166" s="7" t="s">
        <v>74</v>
      </c>
      <c r="G1166" s="9">
        <v>104</v>
      </c>
      <c r="H1166" s="9">
        <v>125</v>
      </c>
      <c r="I1166" s="9">
        <v>58</v>
      </c>
      <c r="J1166" s="9">
        <v>68</v>
      </c>
      <c r="K1166" s="9">
        <v>52</v>
      </c>
      <c r="L1166" s="9">
        <v>76</v>
      </c>
      <c r="M1166" s="9">
        <v>50</v>
      </c>
      <c r="N1166" s="9">
        <v>59</v>
      </c>
      <c r="O1166" s="9">
        <v>64</v>
      </c>
      <c r="P1166" s="9">
        <v>10</v>
      </c>
      <c r="Q1166" s="10">
        <v>108</v>
      </c>
      <c r="R1166" s="11">
        <v>7</v>
      </c>
      <c r="S1166" s="11">
        <v>1</v>
      </c>
      <c r="T1166" s="11">
        <v>126</v>
      </c>
      <c r="U1166" s="11">
        <v>100</v>
      </c>
      <c r="V1166" s="11">
        <v>1</v>
      </c>
      <c r="W1166" s="11">
        <v>114</v>
      </c>
      <c r="X1166" s="11">
        <f t="shared" si="252"/>
        <v>457</v>
      </c>
      <c r="Y1166" s="11">
        <f t="shared" si="253"/>
        <v>4895</v>
      </c>
      <c r="Z1166" s="11">
        <f t="shared" si="254"/>
        <v>825</v>
      </c>
      <c r="AA1166" s="11">
        <f t="shared" si="255"/>
        <v>4990</v>
      </c>
      <c r="AB1166" s="11">
        <f t="shared" si="256"/>
        <v>4990</v>
      </c>
      <c r="AC1166" s="6">
        <f t="shared" si="257"/>
        <v>5645</v>
      </c>
      <c r="AD1166" s="9" t="s">
        <v>5007</v>
      </c>
      <c r="AE1166" s="3" t="str">
        <f>IF(ISERROR(VLOOKUP($AD1166,技まとめ!$A$1:$F$380,6,FALSE)),"－",VLOOKUP($AD1166,技まとめ!$A$1:$F$380,6,FALSE))</f>
        <v>－</v>
      </c>
      <c r="AF1166" s="3">
        <f>IF(ISERROR(VLOOKUP($AD1166,技まとめ!$A$1:$F$380,3,FALSE)),"－",VLOOKUP($AD1166,技まとめ!$A$1:$F$380,3,FALSE))</f>
        <v>0</v>
      </c>
      <c r="AG1166" s="3">
        <f>IF(ISERROR(VLOOKUP($AD1166,技まとめ!$A$1:$F$380,5,FALSE)),"－",VLOOKUP($AD1166,技まとめ!$A$1:$F$380,5,FALSE))</f>
        <v>0</v>
      </c>
      <c r="AH1166" s="3" t="str">
        <f>IF($E1166=IF(ISERROR(VLOOKUP($AD1166,技まとめ!$A$1:$F$380,4,FALSE)),"－",VLOOKUP($AD1166,技まとめ!$A$1:$F$380,4,FALSE)),"一致","")</f>
        <v/>
      </c>
      <c r="AI1166" s="9" t="s">
        <v>291</v>
      </c>
      <c r="AJ1166" s="3" t="str">
        <f>IF(ISERROR(VLOOKUP($AI1166,技まとめ!$A$1:$F$380,6,FALSE)),"－",VLOOKUP($AI1166,技まとめ!$A$1:$F$380,6,FALSE))</f>
        <v>P1</v>
      </c>
      <c r="AK1166" s="3">
        <f>IF(ISERROR(VLOOKUP($AI1166,技まとめ!$A$1:$F$380,3,FALSE)),"－",VLOOKUP($AI1166,技まとめ!$A$1:$F$380,3,FALSE))</f>
        <v>65</v>
      </c>
      <c r="AL1166" s="3">
        <f>IF(ISERROR(VLOOKUP($AI1166,技まとめ!$A$1:$F$380,5,FALSE)),"－",VLOOKUP($AI1166,技まとめ!$A$1:$F$380,5,FALSE))</f>
        <v>40</v>
      </c>
      <c r="AM1166" s="3" t="str">
        <f>IF($E1166=IF(ISERROR(VLOOKUP($AI1166,技まとめ!$A$1:$F$380,4,FALSE)),"－",VLOOKUP($AI1166,技まとめ!$A$1:$F$380,4,FALSE)),"一致","")</f>
        <v/>
      </c>
      <c r="AN1166" s="9" t="s">
        <v>573</v>
      </c>
      <c r="AO1166" s="3" t="str">
        <f>IF(ISERROR(VLOOKUP($AN1166,技まとめ!$A$1:$F$380,6,FALSE)),"－",VLOOKUP($AN1166,技まとめ!$A$1:$F$380,6,FALSE))</f>
        <v>P2</v>
      </c>
      <c r="AP1166" s="3">
        <f>IF(ISERROR(VLOOKUP($AN1166,技まとめ!$A$1:$F$380,3,FALSE)),"－",VLOOKUP($AN1166,技まとめ!$A$1:$F$380,3,FALSE))</f>
        <v>71</v>
      </c>
      <c r="AQ1166" s="3">
        <f>IF(ISERROR(VLOOKUP($AN1166,技まとめ!$A$1:$F$380,5,FALSE)),"－",VLOOKUP($AN1166,技まとめ!$A$1:$F$380,5,FALSE))</f>
        <v>42</v>
      </c>
      <c r="AR1166" s="3" t="str">
        <f>IF($E1166=IF(ISERROR(VLOOKUP($AN1166,技まとめ!$A$1:$F$380,4,FALSE)),"－",VLOOKUP($AN1166,技まとめ!$A$1:$F$380,4,FALSE)),"一致","")</f>
        <v/>
      </c>
      <c r="AS1166" s="9" t="s">
        <v>1406</v>
      </c>
      <c r="AT1166" s="3" t="str">
        <f>IF(ISERROR(VLOOKUP($AS1166,技まとめ!$A$1:$F$380,6,FALSE)),"－",VLOOKUP($AS1166,技まとめ!$A$1:$F$380,6,FALSE))</f>
        <v>CA</v>
      </c>
      <c r="AU1166" s="3">
        <f>IF(ISERROR(VLOOKUP($AS1166,技まとめ!$A$1:$F$380,3,FALSE)),"－",VLOOKUP($AS1166,技まとめ!$A$1:$F$380,3,FALSE))</f>
        <v>56</v>
      </c>
      <c r="AV1166" s="3">
        <f>IF(ISERROR(VLOOKUP($AS1166,技まとめ!$A$1:$F$380,5,FALSE)),"－",VLOOKUP($AS1166,技まとめ!$A$1:$F$380,5,FALSE))</f>
        <v>37</v>
      </c>
      <c r="AW1166" s="3" t="str">
        <f>IF($E1166=IF(ISERROR(VLOOKUP($AS1166,技まとめ!$A$1:$F$380,4,FALSE)),"－",VLOOKUP($AS1166,技まとめ!$A$1:$F$380,4,FALSE)),"一致","")</f>
        <v/>
      </c>
      <c r="AX1166" s="12" t="str">
        <f t="shared" si="258"/>
        <v>ちょうわざ！ちゃぶだいがえしつなみウォールグレートバリアリーフ</v>
      </c>
      <c r="AY1166" s="12" t="str">
        <f t="shared" si="259"/>
        <v>ちょうわざ！ちゃぶだいがえしつなみウォールグレートバリアリーフ</v>
      </c>
      <c r="AZ1166" s="12" t="str">
        <f t="shared" si="260"/>
        <v>ちょうわざ！ちゃぶだいがえしつなみウォールグレートバリアリーフ</v>
      </c>
      <c r="BA1166" s="12" t="str">
        <f t="shared" si="261"/>
        <v>ちょうわざ！ちゃぶだいがえしつなみウォールグレートバリアリーフ</v>
      </c>
      <c r="BB1166" s="11" t="str">
        <f t="shared" si="262"/>
        <v>－P1P2CA</v>
      </c>
      <c r="BC1166" s="11" t="str">
        <f t="shared" si="263"/>
        <v>－P1P2CA</v>
      </c>
      <c r="BD1166" s="11" t="str">
        <f t="shared" si="264"/>
        <v>－P1P2CA</v>
      </c>
      <c r="BE1166" s="11" t="str">
        <f t="shared" si="265"/>
        <v>－P1P2CA</v>
      </c>
    </row>
    <row r="1167" spans="1:57" ht="11.25" hidden="1" customHeight="1">
      <c r="A1167" s="6">
        <v>1166</v>
      </c>
      <c r="B1167" s="7" t="s">
        <v>2727</v>
      </c>
      <c r="C1167" s="8" t="s">
        <v>2728</v>
      </c>
      <c r="D1167" s="7" t="s">
        <v>72</v>
      </c>
      <c r="E1167" s="7" t="s">
        <v>81</v>
      </c>
      <c r="F1167" s="7" t="s">
        <v>82</v>
      </c>
      <c r="G1167" s="9">
        <v>124</v>
      </c>
      <c r="H1167" s="9">
        <v>108</v>
      </c>
      <c r="I1167" s="9">
        <v>61</v>
      </c>
      <c r="J1167" s="9">
        <v>55</v>
      </c>
      <c r="K1167" s="9">
        <v>60</v>
      </c>
      <c r="L1167" s="9">
        <v>53</v>
      </c>
      <c r="M1167" s="9">
        <v>58</v>
      </c>
      <c r="N1167" s="9">
        <v>68</v>
      </c>
      <c r="O1167" s="9">
        <v>57</v>
      </c>
      <c r="P1167" s="9">
        <v>10</v>
      </c>
      <c r="Q1167" s="10">
        <v>111</v>
      </c>
      <c r="R1167" s="11">
        <v>11</v>
      </c>
      <c r="S1167" s="11">
        <v>1</v>
      </c>
      <c r="T1167" s="11">
        <v>103</v>
      </c>
      <c r="U1167" s="11">
        <v>108</v>
      </c>
      <c r="V1167" s="11">
        <v>1</v>
      </c>
      <c r="W1167" s="11">
        <v>107</v>
      </c>
      <c r="X1167" s="11">
        <f t="shared" si="252"/>
        <v>442</v>
      </c>
      <c r="Y1167" s="11">
        <f t="shared" si="253"/>
        <v>4980</v>
      </c>
      <c r="Z1167" s="11">
        <f t="shared" si="254"/>
        <v>930</v>
      </c>
      <c r="AA1167" s="11">
        <f t="shared" si="255"/>
        <v>4150</v>
      </c>
      <c r="AB1167" s="11">
        <f t="shared" si="256"/>
        <v>4150</v>
      </c>
      <c r="AC1167" s="6">
        <f t="shared" si="257"/>
        <v>4710</v>
      </c>
      <c r="AD1167" s="9" t="s">
        <v>423</v>
      </c>
      <c r="AE1167" s="3" t="str">
        <f>IF(ISERROR(VLOOKUP($AD1167,技まとめ!$A$1:$F$380,6,FALSE)),"－",VLOOKUP($AD1167,技まとめ!$A$1:$F$380,6,FALSE))</f>
        <v>BL</v>
      </c>
      <c r="AF1167" s="3">
        <f>IF(ISERROR(VLOOKUP($AD1167,技まとめ!$A$1:$F$380,3,FALSE)),"－",VLOOKUP($AD1167,技まとめ!$A$1:$F$380,3,FALSE))</f>
        <v>13</v>
      </c>
      <c r="AG1167" s="3">
        <f>IF(ISERROR(VLOOKUP($AD1167,技まとめ!$A$1:$F$380,5,FALSE)),"－",VLOOKUP($AD1167,技まとめ!$A$1:$F$380,5,FALSE))</f>
        <v>20</v>
      </c>
      <c r="AH1167" s="3" t="str">
        <f>IF($E1167=IF(ISERROR(VLOOKUP($AD1167,技まとめ!$A$1:$F$380,4,FALSE)),"－",VLOOKUP($AD1167,技まとめ!$A$1:$F$380,4,FALSE)),"一致","")</f>
        <v>一致</v>
      </c>
      <c r="AI1167" s="9" t="s">
        <v>302</v>
      </c>
      <c r="AJ1167" s="3" t="str">
        <f>IF(ISERROR(VLOOKUP($AI1167,技まとめ!$A$1:$F$380,6,FALSE)),"－",VLOOKUP($AI1167,技まとめ!$A$1:$F$380,6,FALSE))</f>
        <v>DR</v>
      </c>
      <c r="AK1167" s="3">
        <f>IF(ISERROR(VLOOKUP($AI1167,技まとめ!$A$1:$F$380,3,FALSE)),"－",VLOOKUP($AI1167,技まとめ!$A$1:$F$380,3,FALSE))</f>
        <v>90</v>
      </c>
      <c r="AL1167" s="3">
        <f>IF(ISERROR(VLOOKUP($AI1167,技まとめ!$A$1:$F$380,5,FALSE)),"－",VLOOKUP($AI1167,技まとめ!$A$1:$F$380,5,FALSE))</f>
        <v>53</v>
      </c>
      <c r="AM1167" s="3" t="str">
        <f>IF($E1167=IF(ISERROR(VLOOKUP($AI1167,技まとめ!$A$1:$F$380,4,FALSE)),"－",VLOOKUP($AI1167,技まとめ!$A$1:$F$380,4,FALSE)),"一致","")</f>
        <v>一致</v>
      </c>
      <c r="AN1167" s="9" t="s">
        <v>503</v>
      </c>
      <c r="AO1167" s="3" t="str">
        <f>IF(ISERROR(VLOOKUP($AN1167,技まとめ!$A$1:$F$380,6,FALSE)),"－",VLOOKUP($AN1167,技まとめ!$A$1:$F$380,6,FALSE))</f>
        <v>DR</v>
      </c>
      <c r="AP1167" s="3">
        <f>IF(ISERROR(VLOOKUP($AN1167,技まとめ!$A$1:$F$380,3,FALSE)),"－",VLOOKUP($AN1167,技まとめ!$A$1:$F$380,3,FALSE))</f>
        <v>68</v>
      </c>
      <c r="AQ1167" s="3">
        <f>IF(ISERROR(VLOOKUP($AN1167,技まとめ!$A$1:$F$380,5,FALSE)),"－",VLOOKUP($AN1167,技まとめ!$A$1:$F$380,5,FALSE))</f>
        <v>41</v>
      </c>
      <c r="AR1167" s="3" t="str">
        <f>IF($E1167=IF(ISERROR(VLOOKUP($AN1167,技まとめ!$A$1:$F$380,4,FALSE)),"－",VLOOKUP($AN1167,技まとめ!$A$1:$F$380,4,FALSE)),"一致","")</f>
        <v>一致</v>
      </c>
      <c r="AS1167" s="9" t="s">
        <v>124</v>
      </c>
      <c r="AT1167" s="3" t="str">
        <f>IF(ISERROR(VLOOKUP($AS1167,技まとめ!$A$1:$F$380,6,FALSE)),"－",VLOOKUP($AS1167,技まとめ!$A$1:$F$380,6,FALSE))</f>
        <v>BL</v>
      </c>
      <c r="AU1167" s="3">
        <f>IF(ISERROR(VLOOKUP($AS1167,技まとめ!$A$1:$F$380,3,FALSE)),"－",VLOOKUP($AS1167,技まとめ!$A$1:$F$380,3,FALSE))</f>
        <v>42</v>
      </c>
      <c r="AV1167" s="3">
        <f>IF(ISERROR(VLOOKUP($AS1167,技まとめ!$A$1:$F$380,5,FALSE)),"－",VLOOKUP($AS1167,技まとめ!$A$1:$F$380,5,FALSE))</f>
        <v>29</v>
      </c>
      <c r="AW1167" s="3" t="str">
        <f>IF($E1167=IF(ISERROR(VLOOKUP($AS1167,技まとめ!$A$1:$F$380,4,FALSE)),"－",VLOOKUP($AS1167,技まとめ!$A$1:$F$380,4,FALSE)),"一致","")</f>
        <v/>
      </c>
      <c r="AX1167" s="12" t="str">
        <f t="shared" si="258"/>
        <v>コイルターンウォーターベールオオウチワフェイクボンバー</v>
      </c>
      <c r="AY1167" s="12" t="str">
        <f t="shared" si="259"/>
        <v>コイルターンウォーターベールオオウチワフェイクボンバー</v>
      </c>
      <c r="AZ1167" s="12" t="str">
        <f t="shared" si="260"/>
        <v>コイルターンウォーターベールオオウチワフェイクボンバー</v>
      </c>
      <c r="BA1167" s="12" t="str">
        <f t="shared" si="261"/>
        <v>コイルターンウォーターベールオオウチワフェイクボンバー</v>
      </c>
      <c r="BB1167" s="11" t="str">
        <f t="shared" si="262"/>
        <v>BLDRDRBL</v>
      </c>
      <c r="BC1167" s="11" t="str">
        <f t="shared" si="263"/>
        <v>BLDRDRBL</v>
      </c>
      <c r="BD1167" s="11" t="str">
        <f t="shared" si="264"/>
        <v>BLDRDRBL</v>
      </c>
      <c r="BE1167" s="11" t="str">
        <f t="shared" si="265"/>
        <v>BLDRDRBL</v>
      </c>
    </row>
    <row r="1168" spans="1:57" ht="11.25" hidden="1" customHeight="1">
      <c r="A1168" s="6">
        <v>1167</v>
      </c>
      <c r="B1168" s="7" t="s">
        <v>2729</v>
      </c>
      <c r="C1168" s="8" t="s">
        <v>2730</v>
      </c>
      <c r="D1168" s="7" t="s">
        <v>72</v>
      </c>
      <c r="E1168" s="7" t="s">
        <v>73</v>
      </c>
      <c r="F1168" s="7" t="s">
        <v>82</v>
      </c>
      <c r="G1168" s="9">
        <v>112</v>
      </c>
      <c r="H1168" s="9">
        <v>110</v>
      </c>
      <c r="I1168" s="9">
        <v>59</v>
      </c>
      <c r="J1168" s="9">
        <v>61</v>
      </c>
      <c r="K1168" s="9">
        <v>59</v>
      </c>
      <c r="L1168" s="9">
        <v>68</v>
      </c>
      <c r="M1168" s="9">
        <v>52</v>
      </c>
      <c r="N1168" s="9">
        <v>57</v>
      </c>
      <c r="O1168" s="9">
        <v>63</v>
      </c>
      <c r="P1168" s="9">
        <v>7</v>
      </c>
      <c r="Q1168" s="10">
        <v>109</v>
      </c>
      <c r="R1168" s="11">
        <v>2</v>
      </c>
      <c r="S1168" s="11">
        <v>1</v>
      </c>
      <c r="T1168" s="11">
        <v>118</v>
      </c>
      <c r="U1168" s="11">
        <v>102</v>
      </c>
      <c r="V1168" s="11">
        <v>1</v>
      </c>
      <c r="W1168" s="11">
        <v>113</v>
      </c>
      <c r="X1168" s="11">
        <f t="shared" si="252"/>
        <v>446</v>
      </c>
      <c r="Y1168" s="11">
        <f t="shared" si="253"/>
        <v>4930</v>
      </c>
      <c r="Z1168" s="11">
        <f t="shared" si="254"/>
        <v>645</v>
      </c>
      <c r="AA1168" s="11">
        <f t="shared" si="255"/>
        <v>4705</v>
      </c>
      <c r="AB1168" s="11">
        <f t="shared" si="256"/>
        <v>4705</v>
      </c>
      <c r="AC1168" s="6">
        <f t="shared" si="257"/>
        <v>5295</v>
      </c>
      <c r="AD1168" s="9" t="s">
        <v>493</v>
      </c>
      <c r="AE1168" s="3" t="str">
        <f>IF(ISERROR(VLOOKUP($AD1168,技まとめ!$A$1:$F$380,6,FALSE)),"－",VLOOKUP($AD1168,技まとめ!$A$1:$F$380,6,FALSE))</f>
        <v>BL</v>
      </c>
      <c r="AF1168" s="3">
        <f>IF(ISERROR(VLOOKUP($AD1168,技まとめ!$A$1:$F$380,3,FALSE)),"－",VLOOKUP($AD1168,技まとめ!$A$1:$F$380,3,FALSE))</f>
        <v>93</v>
      </c>
      <c r="AG1168" s="3">
        <f>IF(ISERROR(VLOOKUP($AD1168,技まとめ!$A$1:$F$380,5,FALSE)),"－",VLOOKUP($AD1168,技まとめ!$A$1:$F$380,5,FALSE))</f>
        <v>52</v>
      </c>
      <c r="AH1168" s="3" t="str">
        <f>IF($E1168=IF(ISERROR(VLOOKUP($AD1168,技まとめ!$A$1:$F$380,4,FALSE)),"－",VLOOKUP($AD1168,技まとめ!$A$1:$F$380,4,FALSE)),"一致","")</f>
        <v>一致</v>
      </c>
      <c r="AI1168" s="9" t="s">
        <v>350</v>
      </c>
      <c r="AJ1168" s="3" t="str">
        <f>IF(ISERROR(VLOOKUP($AI1168,技まとめ!$A$1:$F$380,6,FALSE)),"－",VLOOKUP($AI1168,技まとめ!$A$1:$F$380,6,FALSE))</f>
        <v>CA</v>
      </c>
      <c r="AK1168" s="3">
        <f>IF(ISERROR(VLOOKUP($AI1168,技まとめ!$A$1:$F$380,3,FALSE)),"－",VLOOKUP($AI1168,技まとめ!$A$1:$F$380,3,FALSE))</f>
        <v>15</v>
      </c>
      <c r="AL1168" s="3">
        <f>IF(ISERROR(VLOOKUP($AI1168,技まとめ!$A$1:$F$380,5,FALSE)),"－",VLOOKUP($AI1168,技まとめ!$A$1:$F$380,5,FALSE))</f>
        <v>20</v>
      </c>
      <c r="AM1168" s="3" t="str">
        <f>IF($E1168=IF(ISERROR(VLOOKUP($AI1168,技まとめ!$A$1:$F$380,4,FALSE)),"－",VLOOKUP($AI1168,技まとめ!$A$1:$F$380,4,FALSE)),"一致","")</f>
        <v>一致</v>
      </c>
      <c r="AN1168" s="9" t="s">
        <v>573</v>
      </c>
      <c r="AO1168" s="3" t="str">
        <f>IF(ISERROR(VLOOKUP($AN1168,技まとめ!$A$1:$F$380,6,FALSE)),"－",VLOOKUP($AN1168,技まとめ!$A$1:$F$380,6,FALSE))</f>
        <v>P2</v>
      </c>
      <c r="AP1168" s="3">
        <f>IF(ISERROR(VLOOKUP($AN1168,技まとめ!$A$1:$F$380,3,FALSE)),"－",VLOOKUP($AN1168,技まとめ!$A$1:$F$380,3,FALSE))</f>
        <v>71</v>
      </c>
      <c r="AQ1168" s="3">
        <f>IF(ISERROR(VLOOKUP($AN1168,技まとめ!$A$1:$F$380,5,FALSE)),"－",VLOOKUP($AN1168,技まとめ!$A$1:$F$380,5,FALSE))</f>
        <v>42</v>
      </c>
      <c r="AR1168" s="3" t="str">
        <f>IF($E1168=IF(ISERROR(VLOOKUP($AN1168,技まとめ!$A$1:$F$380,4,FALSE)),"－",VLOOKUP($AN1168,技まとめ!$A$1:$F$380,4,FALSE)),"一致","")</f>
        <v/>
      </c>
      <c r="AS1168" s="9" t="s">
        <v>220</v>
      </c>
      <c r="AT1168" s="3" t="str">
        <f>IF(ISERROR(VLOOKUP($AS1168,技まとめ!$A$1:$F$380,6,FALSE)),"－",VLOOKUP($AS1168,技まとめ!$A$1:$F$380,6,FALSE))</f>
        <v>－</v>
      </c>
      <c r="AU1168" s="3">
        <f>IF(ISERROR(VLOOKUP($AS1168,技まとめ!$A$1:$F$380,3,FALSE)),"－",VLOOKUP($AS1168,技まとめ!$A$1:$F$380,3,FALSE))</f>
        <v>0</v>
      </c>
      <c r="AV1168" s="3">
        <f>IF(ISERROR(VLOOKUP($AS1168,技まとめ!$A$1:$F$380,5,FALSE)),"－",VLOOKUP($AS1168,技まとめ!$A$1:$F$380,5,FALSE))</f>
        <v>0</v>
      </c>
      <c r="AW1168" s="3" t="str">
        <f>IF($E1168=IF(ISERROR(VLOOKUP($AS1168,技まとめ!$A$1:$F$380,4,FALSE)),"－",VLOOKUP($AS1168,技まとめ!$A$1:$F$380,4,FALSE)),"一致","")</f>
        <v/>
      </c>
      <c r="AX1168" s="12" t="str">
        <f t="shared" si="258"/>
        <v>ノーエスケイプタフネスブロックつなみウォールネバーギブアップ</v>
      </c>
      <c r="AY1168" s="12" t="str">
        <f t="shared" si="259"/>
        <v>ノーエスケイプタフネスブロックつなみウォールネバーギブアップ</v>
      </c>
      <c r="AZ1168" s="12" t="str">
        <f t="shared" si="260"/>
        <v>ノーエスケイプタフネスブロックつなみウォールネバーギブアップ</v>
      </c>
      <c r="BA1168" s="12" t="str">
        <f t="shared" si="261"/>
        <v>ノーエスケイプタフネスブロックつなみウォールネバーギブアップ</v>
      </c>
      <c r="BB1168" s="11" t="str">
        <f t="shared" si="262"/>
        <v>BLCAP2－</v>
      </c>
      <c r="BC1168" s="11" t="str">
        <f t="shared" si="263"/>
        <v>BLCAP2－</v>
      </c>
      <c r="BD1168" s="11" t="str">
        <f t="shared" si="264"/>
        <v>BLCAP2－</v>
      </c>
      <c r="BE1168" s="11" t="str">
        <f t="shared" si="265"/>
        <v>BLCAP2－</v>
      </c>
    </row>
    <row r="1169" spans="1:57" ht="11.25" hidden="1" customHeight="1">
      <c r="A1169" s="6">
        <v>1168</v>
      </c>
      <c r="B1169" s="7" t="s">
        <v>2731</v>
      </c>
      <c r="C1169" s="8" t="s">
        <v>2732</v>
      </c>
      <c r="D1169" s="7" t="s">
        <v>72</v>
      </c>
      <c r="E1169" s="7" t="s">
        <v>81</v>
      </c>
      <c r="F1169" s="7" t="s">
        <v>82</v>
      </c>
      <c r="G1169" s="9">
        <v>132</v>
      </c>
      <c r="H1169" s="9">
        <v>117</v>
      </c>
      <c r="I1169" s="9">
        <v>75</v>
      </c>
      <c r="J1169" s="9">
        <v>70</v>
      </c>
      <c r="K1169" s="9">
        <v>51</v>
      </c>
      <c r="L1169" s="9">
        <v>61</v>
      </c>
      <c r="M1169" s="9">
        <v>51</v>
      </c>
      <c r="N1169" s="9">
        <v>71</v>
      </c>
      <c r="O1169" s="9">
        <v>65</v>
      </c>
      <c r="P1169" s="9">
        <v>9</v>
      </c>
      <c r="Q1169" s="10">
        <v>125</v>
      </c>
      <c r="R1169" s="11">
        <v>19</v>
      </c>
      <c r="S1169" s="11">
        <v>1</v>
      </c>
      <c r="T1169" s="11">
        <v>111</v>
      </c>
      <c r="U1169" s="11">
        <v>101</v>
      </c>
      <c r="V1169" s="11">
        <v>1</v>
      </c>
      <c r="W1169" s="11">
        <v>115</v>
      </c>
      <c r="X1169" s="11">
        <f t="shared" si="252"/>
        <v>473</v>
      </c>
      <c r="Y1169" s="11">
        <f t="shared" si="253"/>
        <v>5580</v>
      </c>
      <c r="Z1169" s="11">
        <f t="shared" si="254"/>
        <v>1250</v>
      </c>
      <c r="AA1169" s="11">
        <f t="shared" si="255"/>
        <v>4470</v>
      </c>
      <c r="AB1169" s="11">
        <f t="shared" si="256"/>
        <v>4470</v>
      </c>
      <c r="AC1169" s="6">
        <f t="shared" si="257"/>
        <v>5110</v>
      </c>
      <c r="AD1169" s="9" t="s">
        <v>5015</v>
      </c>
      <c r="AE1169" s="3" t="str">
        <f>IF(ISERROR(VLOOKUP($AD1169,技まとめ!$A$1:$F$380,6,FALSE)),"－",VLOOKUP($AD1169,技まとめ!$A$1:$F$380,6,FALSE))</f>
        <v>－</v>
      </c>
      <c r="AF1169" s="3">
        <f>IF(ISERROR(VLOOKUP($AD1169,技まとめ!$A$1:$F$380,3,FALSE)),"－",VLOOKUP($AD1169,技まとめ!$A$1:$F$380,3,FALSE))</f>
        <v>0</v>
      </c>
      <c r="AG1169" s="3">
        <f>IF(ISERROR(VLOOKUP($AD1169,技まとめ!$A$1:$F$380,5,FALSE)),"－",VLOOKUP($AD1169,技まとめ!$A$1:$F$380,5,FALSE))</f>
        <v>0</v>
      </c>
      <c r="AH1169" s="3" t="str">
        <f>IF($E1169=IF(ISERROR(VLOOKUP($AD1169,技まとめ!$A$1:$F$380,4,FALSE)),"－",VLOOKUP($AD1169,技まとめ!$A$1:$F$380,4,FALSE)),"一致","")</f>
        <v/>
      </c>
      <c r="AI1169" s="9" t="s">
        <v>301</v>
      </c>
      <c r="AJ1169" s="3" t="str">
        <f>IF(ISERROR(VLOOKUP($AI1169,技まとめ!$A$1:$F$380,6,FALSE)),"－",VLOOKUP($AI1169,技まとめ!$A$1:$F$380,6,FALSE))</f>
        <v>LS</v>
      </c>
      <c r="AK1169" s="3">
        <f>IF(ISERROR(VLOOKUP($AI1169,技まとめ!$A$1:$F$380,3,FALSE)),"－",VLOOKUP($AI1169,技まとめ!$A$1:$F$380,3,FALSE))</f>
        <v>55</v>
      </c>
      <c r="AL1169" s="3">
        <f>IF(ISERROR(VLOOKUP($AI1169,技まとめ!$A$1:$F$380,5,FALSE)),"－",VLOOKUP($AI1169,技まとめ!$A$1:$F$380,5,FALSE))</f>
        <v>40</v>
      </c>
      <c r="AM1169" s="3" t="str">
        <f>IF($E1169=IF(ISERROR(VLOOKUP($AI1169,技まとめ!$A$1:$F$380,4,FALSE)),"－",VLOOKUP($AI1169,技まとめ!$A$1:$F$380,4,FALSE)),"一致","")</f>
        <v>一致</v>
      </c>
      <c r="AN1169" s="9" t="s">
        <v>2384</v>
      </c>
      <c r="AO1169" s="3" t="str">
        <f>IF(ISERROR(VLOOKUP($AN1169,技まとめ!$A$1:$F$380,6,FALSE)),"－",VLOOKUP($AN1169,技まとめ!$A$1:$F$380,6,FALSE))</f>
        <v>NS</v>
      </c>
      <c r="AP1169" s="3">
        <f>IF(ISERROR(VLOOKUP($AN1169,技まとめ!$A$1:$F$380,3,FALSE)),"－",VLOOKUP($AN1169,技まとめ!$A$1:$F$380,3,FALSE))</f>
        <v>81</v>
      </c>
      <c r="AQ1169" s="3">
        <f>IF(ISERROR(VLOOKUP($AN1169,技まとめ!$A$1:$F$380,5,FALSE)),"－",VLOOKUP($AN1169,技まとめ!$A$1:$F$380,5,FALSE))</f>
        <v>46</v>
      </c>
      <c r="AR1169" s="3" t="str">
        <f>IF($E1169=IF(ISERROR(VLOOKUP($AN1169,技まとめ!$A$1:$F$380,4,FALSE)),"－",VLOOKUP($AN1169,技まとめ!$A$1:$F$380,4,FALSE)),"一致","")</f>
        <v>一致</v>
      </c>
      <c r="AS1169" s="9" t="s">
        <v>407</v>
      </c>
      <c r="AT1169" s="3" t="str">
        <f>IF(ISERROR(VLOOKUP($AS1169,技まとめ!$A$1:$F$380,6,FALSE)),"－",VLOOKUP($AS1169,技まとめ!$A$1:$F$380,6,FALSE))</f>
        <v>BL</v>
      </c>
      <c r="AU1169" s="3">
        <f>IF(ISERROR(VLOOKUP($AS1169,技まとめ!$A$1:$F$380,3,FALSE)),"－",VLOOKUP($AS1169,技まとめ!$A$1:$F$380,3,FALSE))</f>
        <v>85</v>
      </c>
      <c r="AV1169" s="3">
        <f>IF(ISERROR(VLOOKUP($AS1169,技まとめ!$A$1:$F$380,5,FALSE)),"－",VLOOKUP($AS1169,技まとめ!$A$1:$F$380,5,FALSE))</f>
        <v>50</v>
      </c>
      <c r="AW1169" s="3" t="str">
        <f>IF($E1169=IF(ISERROR(VLOOKUP($AS1169,技まとめ!$A$1:$F$380,4,FALSE)),"－",VLOOKUP($AS1169,技まとめ!$A$1:$F$380,4,FALSE)),"一致","")</f>
        <v>一致</v>
      </c>
      <c r="AX1169" s="12" t="str">
        <f t="shared" si="258"/>
        <v>みんなイケイケ！ツナミブーストザ・タイフーンホエールガード</v>
      </c>
      <c r="AY1169" s="12" t="str">
        <f t="shared" si="259"/>
        <v>みんなイケイケ！ツナミブーストザ・タイフーンホエールガード</v>
      </c>
      <c r="AZ1169" s="12" t="str">
        <f t="shared" si="260"/>
        <v>みんなイケイケ！ツナミブーストザ・タイフーンホエールガード</v>
      </c>
      <c r="BA1169" s="12" t="str">
        <f t="shared" si="261"/>
        <v>みんなイケイケ！ツナミブーストザ・タイフーンホエールガード</v>
      </c>
      <c r="BB1169" s="11" t="str">
        <f t="shared" si="262"/>
        <v>－LSNSBL</v>
      </c>
      <c r="BC1169" s="11" t="str">
        <f t="shared" si="263"/>
        <v>－LSNSBL</v>
      </c>
      <c r="BD1169" s="11" t="str">
        <f t="shared" si="264"/>
        <v>－LSNSBL</v>
      </c>
      <c r="BE1169" s="11" t="str">
        <f t="shared" si="265"/>
        <v>－LSNSBL</v>
      </c>
    </row>
    <row r="1170" spans="1:57" ht="11.25" hidden="1" customHeight="1">
      <c r="A1170" s="6">
        <v>1169</v>
      </c>
      <c r="B1170" s="7" t="s">
        <v>2733</v>
      </c>
      <c r="C1170" s="8" t="s">
        <v>2734</v>
      </c>
      <c r="D1170" s="7" t="s">
        <v>72</v>
      </c>
      <c r="E1170" s="7" t="s">
        <v>102</v>
      </c>
      <c r="F1170" s="7" t="s">
        <v>82</v>
      </c>
      <c r="G1170" s="9">
        <v>105</v>
      </c>
      <c r="H1170" s="9">
        <v>117</v>
      </c>
      <c r="I1170" s="9">
        <v>62</v>
      </c>
      <c r="J1170" s="9">
        <v>57</v>
      </c>
      <c r="K1170" s="9">
        <v>63</v>
      </c>
      <c r="L1170" s="9">
        <v>54</v>
      </c>
      <c r="M1170" s="9">
        <v>56</v>
      </c>
      <c r="N1170" s="9">
        <v>62</v>
      </c>
      <c r="O1170" s="9">
        <v>56</v>
      </c>
      <c r="P1170" s="9">
        <v>11</v>
      </c>
      <c r="Q1170" s="10">
        <v>112</v>
      </c>
      <c r="R1170" s="11">
        <v>11</v>
      </c>
      <c r="S1170" s="11">
        <v>1</v>
      </c>
      <c r="T1170" s="11">
        <v>104</v>
      </c>
      <c r="U1170" s="11">
        <v>106</v>
      </c>
      <c r="V1170" s="11">
        <v>1</v>
      </c>
      <c r="W1170" s="11">
        <v>106</v>
      </c>
      <c r="X1170" s="11">
        <f t="shared" si="252"/>
        <v>441</v>
      </c>
      <c r="Y1170" s="11">
        <f t="shared" si="253"/>
        <v>5015</v>
      </c>
      <c r="Z1170" s="11">
        <f t="shared" si="254"/>
        <v>925</v>
      </c>
      <c r="AA1170" s="11">
        <f t="shared" si="255"/>
        <v>4180</v>
      </c>
      <c r="AB1170" s="11">
        <f t="shared" si="256"/>
        <v>4180</v>
      </c>
      <c r="AC1170" s="6">
        <f t="shared" si="257"/>
        <v>4745</v>
      </c>
      <c r="AD1170" s="9" t="s">
        <v>5011</v>
      </c>
      <c r="AE1170" s="3" t="str">
        <f>IF(ISERROR(VLOOKUP($AD1170,技まとめ!$A$1:$F$380,6,FALSE)),"－",VLOOKUP($AD1170,技まとめ!$A$1:$F$380,6,FALSE))</f>
        <v>－</v>
      </c>
      <c r="AF1170" s="3">
        <f>IF(ISERROR(VLOOKUP($AD1170,技まとめ!$A$1:$F$380,3,FALSE)),"－",VLOOKUP($AD1170,技まとめ!$A$1:$F$380,3,FALSE))</f>
        <v>0</v>
      </c>
      <c r="AG1170" s="3">
        <f>IF(ISERROR(VLOOKUP($AD1170,技まとめ!$A$1:$F$380,5,FALSE)),"－",VLOOKUP($AD1170,技まとめ!$A$1:$F$380,5,FALSE))</f>
        <v>0</v>
      </c>
      <c r="AH1170" s="3" t="str">
        <f>IF($E1170=IF(ISERROR(VLOOKUP($AD1170,技まとめ!$A$1:$F$380,4,FALSE)),"－",VLOOKUP($AD1170,技まとめ!$A$1:$F$380,4,FALSE)),"一致","")</f>
        <v/>
      </c>
      <c r="AI1170" s="9" t="s">
        <v>686</v>
      </c>
      <c r="AJ1170" s="3" t="str">
        <f>IF(ISERROR(VLOOKUP($AI1170,技まとめ!$A$1:$F$380,6,FALSE)),"－",VLOOKUP($AI1170,技まとめ!$A$1:$F$380,6,FALSE))</f>
        <v>DR</v>
      </c>
      <c r="AK1170" s="3">
        <f>IF(ISERROR(VLOOKUP($AI1170,技まとめ!$A$1:$F$380,3,FALSE)),"－",VLOOKUP($AI1170,技まとめ!$A$1:$F$380,3,FALSE))</f>
        <v>34</v>
      </c>
      <c r="AL1170" s="3">
        <f>IF(ISERROR(VLOOKUP($AI1170,技まとめ!$A$1:$F$380,5,FALSE)),"－",VLOOKUP($AI1170,技まとめ!$A$1:$F$380,5,FALSE))</f>
        <v>27</v>
      </c>
      <c r="AM1170" s="3" t="str">
        <f>IF($E1170=IF(ISERROR(VLOOKUP($AI1170,技まとめ!$A$1:$F$380,4,FALSE)),"－",VLOOKUP($AI1170,技まとめ!$A$1:$F$380,4,FALSE)),"一致","")</f>
        <v>一致</v>
      </c>
      <c r="AN1170" s="9" t="s">
        <v>554</v>
      </c>
      <c r="AO1170" s="3" t="str">
        <f>IF(ISERROR(VLOOKUP($AN1170,技まとめ!$A$1:$F$380,6,FALSE)),"－",VLOOKUP($AN1170,技まとめ!$A$1:$F$380,6,FALSE))</f>
        <v>BL</v>
      </c>
      <c r="AP1170" s="3">
        <f>IF(ISERROR(VLOOKUP($AN1170,技まとめ!$A$1:$F$380,3,FALSE)),"－",VLOOKUP($AN1170,技まとめ!$A$1:$F$380,3,FALSE))</f>
        <v>65</v>
      </c>
      <c r="AQ1170" s="3">
        <f>IF(ISERROR(VLOOKUP($AN1170,技まとめ!$A$1:$F$380,5,FALSE)),"－",VLOOKUP($AN1170,技まとめ!$A$1:$F$380,5,FALSE))</f>
        <v>42</v>
      </c>
      <c r="AR1170" s="3" t="str">
        <f>IF($E1170=IF(ISERROR(VLOOKUP($AN1170,技まとめ!$A$1:$F$380,4,FALSE)),"－",VLOOKUP($AN1170,技まとめ!$A$1:$F$380,4,FALSE)),"一致","")</f>
        <v>一致</v>
      </c>
      <c r="AS1170" s="9" t="s">
        <v>561</v>
      </c>
      <c r="AT1170" s="3" t="str">
        <f>IF(ISERROR(VLOOKUP($AS1170,技まとめ!$A$1:$F$380,6,FALSE)),"－",VLOOKUP($AS1170,技まとめ!$A$1:$F$380,6,FALSE))</f>
        <v>CA</v>
      </c>
      <c r="AU1170" s="3">
        <f>IF(ISERROR(VLOOKUP($AS1170,技まとめ!$A$1:$F$380,3,FALSE)),"－",VLOOKUP($AS1170,技まとめ!$A$1:$F$380,3,FALSE))</f>
        <v>77</v>
      </c>
      <c r="AV1170" s="3">
        <f>IF(ISERROR(VLOOKUP($AS1170,技まとめ!$A$1:$F$380,5,FALSE)),"－",VLOOKUP($AS1170,技まとめ!$A$1:$F$380,5,FALSE))</f>
        <v>45</v>
      </c>
      <c r="AW1170" s="3" t="str">
        <f>IF($E1170=IF(ISERROR(VLOOKUP($AS1170,技まとめ!$A$1:$F$380,4,FALSE)),"－",VLOOKUP($AS1170,技まとめ!$A$1:$F$380,4,FALSE)),"一致","")</f>
        <v/>
      </c>
      <c r="AX1170" s="12" t="str">
        <f t="shared" si="258"/>
        <v>イケイケ！ヒートタックルローリングスライドカポエィラスナッチ</v>
      </c>
      <c r="AY1170" s="12" t="str">
        <f t="shared" si="259"/>
        <v>イケイケ！ヒートタックルローリングスライドカポエィラスナッチ</v>
      </c>
      <c r="AZ1170" s="12" t="str">
        <f t="shared" si="260"/>
        <v>イケイケ！ヒートタックルローリングスライドカポエィラスナッチ</v>
      </c>
      <c r="BA1170" s="12" t="str">
        <f t="shared" si="261"/>
        <v>イケイケ！ヒートタックルローリングスライドカポエィラスナッチ</v>
      </c>
      <c r="BB1170" s="11" t="str">
        <f t="shared" si="262"/>
        <v>－DRBLCA</v>
      </c>
      <c r="BC1170" s="11" t="str">
        <f t="shared" si="263"/>
        <v>－DRBLCA</v>
      </c>
      <c r="BD1170" s="11" t="str">
        <f t="shared" si="264"/>
        <v>－DRBLCA</v>
      </c>
      <c r="BE1170" s="11" t="str">
        <f t="shared" si="265"/>
        <v>－DRBLCA</v>
      </c>
    </row>
    <row r="1171" spans="1:57" ht="11.25" hidden="1" customHeight="1">
      <c r="A1171" s="6">
        <v>1170</v>
      </c>
      <c r="B1171" s="7" t="s">
        <v>2735</v>
      </c>
      <c r="C1171" s="8" t="s">
        <v>2736</v>
      </c>
      <c r="D1171" s="7" t="s">
        <v>72</v>
      </c>
      <c r="E1171" s="7" t="s">
        <v>81</v>
      </c>
      <c r="F1171" s="7" t="s">
        <v>109</v>
      </c>
      <c r="G1171" s="9">
        <v>117</v>
      </c>
      <c r="H1171" s="9">
        <v>112</v>
      </c>
      <c r="I1171" s="9">
        <v>60</v>
      </c>
      <c r="J1171" s="9">
        <v>57</v>
      </c>
      <c r="K1171" s="9">
        <v>53</v>
      </c>
      <c r="L1171" s="9">
        <v>56</v>
      </c>
      <c r="M1171" s="9">
        <v>61</v>
      </c>
      <c r="N1171" s="9">
        <v>53</v>
      </c>
      <c r="O1171" s="9">
        <v>60</v>
      </c>
      <c r="P1171" s="9">
        <v>26</v>
      </c>
      <c r="Q1171" s="10">
        <v>110</v>
      </c>
      <c r="R1171" s="11">
        <v>7</v>
      </c>
      <c r="S1171" s="11">
        <v>1</v>
      </c>
      <c r="T1171" s="11">
        <v>106</v>
      </c>
      <c r="U1171" s="11">
        <v>111</v>
      </c>
      <c r="V1171" s="11">
        <v>1</v>
      </c>
      <c r="W1171" s="11">
        <v>110</v>
      </c>
      <c r="X1171" s="11">
        <f t="shared" si="252"/>
        <v>446</v>
      </c>
      <c r="Y1171" s="11">
        <f t="shared" si="253"/>
        <v>4955</v>
      </c>
      <c r="Z1171" s="11">
        <f t="shared" si="254"/>
        <v>805</v>
      </c>
      <c r="AA1171" s="11">
        <f t="shared" si="255"/>
        <v>4270</v>
      </c>
      <c r="AB1171" s="11">
        <f t="shared" si="256"/>
        <v>4270</v>
      </c>
      <c r="AC1171" s="6">
        <f t="shared" si="257"/>
        <v>4825</v>
      </c>
      <c r="AD1171" s="9" t="s">
        <v>231</v>
      </c>
      <c r="AE1171" s="3" t="str">
        <f>IF(ISERROR(VLOOKUP($AD1171,技まとめ!$A$1:$F$380,6,FALSE)),"－",VLOOKUP($AD1171,技まとめ!$A$1:$F$380,6,FALSE))</f>
        <v>SC</v>
      </c>
      <c r="AF1171" s="3">
        <f>IF(ISERROR(VLOOKUP($AD1171,技まとめ!$A$1:$F$380,3,FALSE)),"－",VLOOKUP($AD1171,技まとめ!$A$1:$F$380,3,FALSE))</f>
        <v>28</v>
      </c>
      <c r="AG1171" s="3">
        <f>IF(ISERROR(VLOOKUP($AD1171,技まとめ!$A$1:$F$380,5,FALSE)),"－",VLOOKUP($AD1171,技まとめ!$A$1:$F$380,5,FALSE))</f>
        <v>21</v>
      </c>
      <c r="AH1171" s="3" t="str">
        <f>IF($E1171=IF(ISERROR(VLOOKUP($AD1171,技まとめ!$A$1:$F$380,4,FALSE)),"－",VLOOKUP($AD1171,技まとめ!$A$1:$F$380,4,FALSE)),"一致","")</f>
        <v/>
      </c>
      <c r="AI1171" s="9" t="s">
        <v>560</v>
      </c>
      <c r="AJ1171" s="3" t="str">
        <f>IF(ISERROR(VLOOKUP($AI1171,技まとめ!$A$1:$F$380,6,FALSE)),"－",VLOOKUP($AI1171,技まとめ!$A$1:$F$380,6,FALSE))</f>
        <v>BL</v>
      </c>
      <c r="AK1171" s="3">
        <f>IF(ISERROR(VLOOKUP($AI1171,技まとめ!$A$1:$F$380,3,FALSE)),"－",VLOOKUP($AI1171,技まとめ!$A$1:$F$380,3,FALSE))</f>
        <v>28</v>
      </c>
      <c r="AL1171" s="3">
        <f>IF(ISERROR(VLOOKUP($AI1171,技まとめ!$A$1:$F$380,5,FALSE)),"－",VLOOKUP($AI1171,技まとめ!$A$1:$F$380,5,FALSE))</f>
        <v>24</v>
      </c>
      <c r="AM1171" s="3" t="str">
        <f>IF($E1171=IF(ISERROR(VLOOKUP($AI1171,技まとめ!$A$1:$F$380,4,FALSE)),"－",VLOOKUP($AI1171,技まとめ!$A$1:$F$380,4,FALSE)),"一致","")</f>
        <v>一致</v>
      </c>
      <c r="AN1171" s="9" t="s">
        <v>407</v>
      </c>
      <c r="AO1171" s="3" t="str">
        <f>IF(ISERROR(VLOOKUP($AN1171,技まとめ!$A$1:$F$380,6,FALSE)),"－",VLOOKUP($AN1171,技まとめ!$A$1:$F$380,6,FALSE))</f>
        <v>BL</v>
      </c>
      <c r="AP1171" s="3">
        <f>IF(ISERROR(VLOOKUP($AN1171,技まとめ!$A$1:$F$380,3,FALSE)),"－",VLOOKUP($AN1171,技まとめ!$A$1:$F$380,3,FALSE))</f>
        <v>85</v>
      </c>
      <c r="AQ1171" s="3">
        <f>IF(ISERROR(VLOOKUP($AN1171,技まとめ!$A$1:$F$380,5,FALSE)),"－",VLOOKUP($AN1171,技まとめ!$A$1:$F$380,5,FALSE))</f>
        <v>50</v>
      </c>
      <c r="AR1171" s="3" t="str">
        <f>IF($E1171=IF(ISERROR(VLOOKUP($AN1171,技まとめ!$A$1:$F$380,4,FALSE)),"－",VLOOKUP($AN1171,技まとめ!$A$1:$F$380,4,FALSE)),"一致","")</f>
        <v>一致</v>
      </c>
      <c r="AS1171" s="9" t="s">
        <v>163</v>
      </c>
      <c r="AT1171" s="3" t="str">
        <f>IF(ISERROR(VLOOKUP($AS1171,技まとめ!$A$1:$F$380,6,FALSE)),"－",VLOOKUP($AS1171,技まとめ!$A$1:$F$380,6,FALSE))</f>
        <v>BL</v>
      </c>
      <c r="AU1171" s="3">
        <f>IF(ISERROR(VLOOKUP($AS1171,技まとめ!$A$1:$F$380,3,FALSE)),"－",VLOOKUP($AS1171,技まとめ!$A$1:$F$380,3,FALSE))</f>
        <v>59</v>
      </c>
      <c r="AV1171" s="3">
        <f>IF(ISERROR(VLOOKUP($AS1171,技まとめ!$A$1:$F$380,5,FALSE)),"－",VLOOKUP($AS1171,技まとめ!$A$1:$F$380,5,FALSE))</f>
        <v>38</v>
      </c>
      <c r="AW1171" s="3" t="str">
        <f>IF($E1171=IF(ISERROR(VLOOKUP($AS1171,技まとめ!$A$1:$F$380,4,FALSE)),"－",VLOOKUP($AS1171,技まとめ!$A$1:$F$380,4,FALSE)),"一致","")</f>
        <v>一致</v>
      </c>
      <c r="AX1171" s="12" t="str">
        <f t="shared" si="258"/>
        <v>ファントムシュートブレードアタックホエールガードサイクロン</v>
      </c>
      <c r="AY1171" s="12" t="str">
        <f t="shared" si="259"/>
        <v>ファントムシュートブレードアタックホエールガードサイクロン</v>
      </c>
      <c r="AZ1171" s="12" t="str">
        <f t="shared" si="260"/>
        <v>ファントムシュートブレードアタックホエールガードサイクロン</v>
      </c>
      <c r="BA1171" s="12" t="str">
        <f t="shared" si="261"/>
        <v>ファントムシュートブレードアタックホエールガードサイクロン</v>
      </c>
      <c r="BB1171" s="11" t="str">
        <f t="shared" si="262"/>
        <v>SCBLBLBL</v>
      </c>
      <c r="BC1171" s="11" t="str">
        <f t="shared" si="263"/>
        <v>SCBLBLBL</v>
      </c>
      <c r="BD1171" s="11" t="str">
        <f t="shared" si="264"/>
        <v>SCBLBLBL</v>
      </c>
      <c r="BE1171" s="11" t="str">
        <f t="shared" si="265"/>
        <v>SCBLBLBL</v>
      </c>
    </row>
    <row r="1172" spans="1:57" ht="11.25" hidden="1" customHeight="1">
      <c r="A1172" s="6">
        <v>1171</v>
      </c>
      <c r="B1172" s="7" t="s">
        <v>2737</v>
      </c>
      <c r="C1172" s="8" t="s">
        <v>2738</v>
      </c>
      <c r="D1172" s="7" t="s">
        <v>72</v>
      </c>
      <c r="E1172" s="7" t="s">
        <v>95</v>
      </c>
      <c r="F1172" s="7" t="s">
        <v>109</v>
      </c>
      <c r="G1172" s="9">
        <v>113</v>
      </c>
      <c r="H1172" s="9">
        <v>121</v>
      </c>
      <c r="I1172" s="9">
        <v>61</v>
      </c>
      <c r="J1172" s="9">
        <v>56</v>
      </c>
      <c r="K1172" s="9">
        <v>62</v>
      </c>
      <c r="L1172" s="9">
        <v>62</v>
      </c>
      <c r="M1172" s="9">
        <v>60</v>
      </c>
      <c r="N1172" s="9">
        <v>63</v>
      </c>
      <c r="O1172" s="9">
        <v>60</v>
      </c>
      <c r="P1172" s="9">
        <v>14</v>
      </c>
      <c r="Q1172" s="10">
        <v>111</v>
      </c>
      <c r="R1172" s="11">
        <v>13</v>
      </c>
      <c r="S1172" s="11">
        <v>1</v>
      </c>
      <c r="T1172" s="11">
        <v>112</v>
      </c>
      <c r="U1172" s="11">
        <v>110</v>
      </c>
      <c r="V1172" s="11">
        <v>1</v>
      </c>
      <c r="W1172" s="11">
        <v>110</v>
      </c>
      <c r="X1172" s="11">
        <f t="shared" si="252"/>
        <v>458</v>
      </c>
      <c r="Y1172" s="11">
        <f t="shared" si="253"/>
        <v>4995</v>
      </c>
      <c r="Z1172" s="11">
        <f t="shared" si="254"/>
        <v>1015</v>
      </c>
      <c r="AA1172" s="11">
        <f t="shared" si="255"/>
        <v>4480</v>
      </c>
      <c r="AB1172" s="11">
        <f t="shared" si="256"/>
        <v>4480</v>
      </c>
      <c r="AC1172" s="6">
        <f t="shared" si="257"/>
        <v>5095</v>
      </c>
      <c r="AD1172" s="9" t="s">
        <v>671</v>
      </c>
      <c r="AE1172" s="3" t="str">
        <f>IF(ISERROR(VLOOKUP($AD1172,技まとめ!$A$1:$F$380,6,FALSE)),"－",VLOOKUP($AD1172,技まとめ!$A$1:$F$380,6,FALSE))</f>
        <v>BL</v>
      </c>
      <c r="AF1172" s="3">
        <f>IF(ISERROR(VLOOKUP($AD1172,技まとめ!$A$1:$F$380,3,FALSE)),"－",VLOOKUP($AD1172,技まとめ!$A$1:$F$380,3,FALSE))</f>
        <v>56</v>
      </c>
      <c r="AG1172" s="3">
        <f>IF(ISERROR(VLOOKUP($AD1172,技まとめ!$A$1:$F$380,5,FALSE)),"－",VLOOKUP($AD1172,技まとめ!$A$1:$F$380,5,FALSE))</f>
        <v>39</v>
      </c>
      <c r="AH1172" s="3" t="str">
        <f>IF($E1172=IF(ISERROR(VLOOKUP($AD1172,技まとめ!$A$1:$F$380,4,FALSE)),"－",VLOOKUP($AD1172,技まとめ!$A$1:$F$380,4,FALSE)),"一致","")</f>
        <v/>
      </c>
      <c r="AI1172" s="9" t="s">
        <v>186</v>
      </c>
      <c r="AJ1172" s="3" t="str">
        <f>IF(ISERROR(VLOOKUP($AI1172,技まとめ!$A$1:$F$380,6,FALSE)),"－",VLOOKUP($AI1172,技まとめ!$A$1:$F$380,6,FALSE))</f>
        <v>DR</v>
      </c>
      <c r="AK1172" s="3">
        <f>IF(ISERROR(VLOOKUP($AI1172,技まとめ!$A$1:$F$380,3,FALSE)),"－",VLOOKUP($AI1172,技まとめ!$A$1:$F$380,3,FALSE))</f>
        <v>27</v>
      </c>
      <c r="AL1172" s="3">
        <f>IF(ISERROR(VLOOKUP($AI1172,技まとめ!$A$1:$F$380,5,FALSE)),"－",VLOOKUP($AI1172,技まとめ!$A$1:$F$380,5,FALSE))</f>
        <v>25</v>
      </c>
      <c r="AM1172" s="3" t="str">
        <f>IF($E1172=IF(ISERROR(VLOOKUP($AI1172,技まとめ!$A$1:$F$380,4,FALSE)),"－",VLOOKUP($AI1172,技まとめ!$A$1:$F$380,4,FALSE)),"一致","")</f>
        <v/>
      </c>
      <c r="AN1172" s="9" t="s">
        <v>169</v>
      </c>
      <c r="AO1172" s="3" t="str">
        <f>IF(ISERROR(VLOOKUP($AN1172,技まとめ!$A$1:$F$380,6,FALSE)),"－",VLOOKUP($AN1172,技まとめ!$A$1:$F$380,6,FALSE))</f>
        <v>DR</v>
      </c>
      <c r="AP1172" s="3">
        <f>IF(ISERROR(VLOOKUP($AN1172,技まとめ!$A$1:$F$380,3,FALSE)),"－",VLOOKUP($AN1172,技まとめ!$A$1:$F$380,3,FALSE))</f>
        <v>71</v>
      </c>
      <c r="AQ1172" s="3">
        <f>IF(ISERROR(VLOOKUP($AN1172,技まとめ!$A$1:$F$380,5,FALSE)),"－",VLOOKUP($AN1172,技まとめ!$A$1:$F$380,5,FALSE))</f>
        <v>44</v>
      </c>
      <c r="AR1172" s="3" t="str">
        <f>IF($E1172=IF(ISERROR(VLOOKUP($AN1172,技まとめ!$A$1:$F$380,4,FALSE)),"－",VLOOKUP($AN1172,技まとめ!$A$1:$F$380,4,FALSE)),"一致","")</f>
        <v>一致</v>
      </c>
      <c r="AS1172" s="9" t="s">
        <v>647</v>
      </c>
      <c r="AT1172" s="3" t="str">
        <f>IF(ISERROR(VLOOKUP($AS1172,技まとめ!$A$1:$F$380,6,FALSE)),"－",VLOOKUP($AS1172,技まとめ!$A$1:$F$380,6,FALSE))</f>
        <v>NS</v>
      </c>
      <c r="AU1172" s="3">
        <f>IF(ISERROR(VLOOKUP($AS1172,技まとめ!$A$1:$F$380,3,FALSE)),"－",VLOOKUP($AS1172,技まとめ!$A$1:$F$380,3,FALSE))</f>
        <v>103</v>
      </c>
      <c r="AV1172" s="3">
        <f>IF(ISERROR(VLOOKUP($AS1172,技まとめ!$A$1:$F$380,5,FALSE)),"－",VLOOKUP($AS1172,技まとめ!$A$1:$F$380,5,FALSE))</f>
        <v>55</v>
      </c>
      <c r="AW1172" s="3" t="str">
        <f>IF($E1172=IF(ISERROR(VLOOKUP($AS1172,技まとめ!$A$1:$F$380,4,FALSE)),"－",VLOOKUP($AS1172,技まとめ!$A$1:$F$380,4,FALSE)),"一致","")</f>
        <v/>
      </c>
      <c r="AX1172" s="12" t="str">
        <f t="shared" si="258"/>
        <v>フレイムダンスフーセンガムエコーボールストライクサンバ</v>
      </c>
      <c r="AY1172" s="12" t="str">
        <f t="shared" si="259"/>
        <v>フレイムダンスフーセンガムエコーボールストライクサンバ</v>
      </c>
      <c r="AZ1172" s="12" t="str">
        <f t="shared" si="260"/>
        <v>フレイムダンスフーセンガムエコーボールストライクサンバ</v>
      </c>
      <c r="BA1172" s="12" t="str">
        <f t="shared" si="261"/>
        <v>フレイムダンスフーセンガムエコーボールストライクサンバ</v>
      </c>
      <c r="BB1172" s="11" t="str">
        <f t="shared" si="262"/>
        <v>BLDRDRNS</v>
      </c>
      <c r="BC1172" s="11" t="str">
        <f t="shared" si="263"/>
        <v>BLDRDRNS</v>
      </c>
      <c r="BD1172" s="11" t="str">
        <f t="shared" si="264"/>
        <v>BLDRDRNS</v>
      </c>
      <c r="BE1172" s="11" t="str">
        <f t="shared" si="265"/>
        <v>BLDRDRNS</v>
      </c>
    </row>
    <row r="1173" spans="1:57" ht="11.25" hidden="1" customHeight="1">
      <c r="A1173" s="6">
        <v>1172</v>
      </c>
      <c r="B1173" s="7" t="s">
        <v>2739</v>
      </c>
      <c r="C1173" s="8" t="s">
        <v>2740</v>
      </c>
      <c r="D1173" s="7" t="s">
        <v>650</v>
      </c>
      <c r="E1173" s="7" t="s">
        <v>102</v>
      </c>
      <c r="F1173" s="7" t="s">
        <v>109</v>
      </c>
      <c r="G1173" s="9">
        <v>103</v>
      </c>
      <c r="H1173" s="9">
        <v>133</v>
      </c>
      <c r="I1173" s="9">
        <v>59</v>
      </c>
      <c r="J1173" s="9">
        <v>60</v>
      </c>
      <c r="K1173" s="9">
        <v>53</v>
      </c>
      <c r="L1173" s="9">
        <v>55</v>
      </c>
      <c r="M1173" s="9">
        <v>52</v>
      </c>
      <c r="N1173" s="9">
        <v>59</v>
      </c>
      <c r="O1173" s="9">
        <v>60</v>
      </c>
      <c r="P1173" s="9">
        <v>29</v>
      </c>
      <c r="Q1173" s="10">
        <v>109</v>
      </c>
      <c r="R1173" s="11">
        <v>19</v>
      </c>
      <c r="S1173" s="11">
        <v>1</v>
      </c>
      <c r="T1173" s="11">
        <v>105</v>
      </c>
      <c r="U1173" s="11">
        <v>102</v>
      </c>
      <c r="V1173" s="11">
        <v>1</v>
      </c>
      <c r="W1173" s="11">
        <v>110</v>
      </c>
      <c r="X1173" s="11">
        <f t="shared" si="252"/>
        <v>447</v>
      </c>
      <c r="Y1173" s="11">
        <f t="shared" si="253"/>
        <v>4915</v>
      </c>
      <c r="Z1173" s="11">
        <f t="shared" si="254"/>
        <v>1225</v>
      </c>
      <c r="AA1173" s="11">
        <f t="shared" si="255"/>
        <v>4235</v>
      </c>
      <c r="AB1173" s="11">
        <f t="shared" si="256"/>
        <v>4235</v>
      </c>
      <c r="AC1173" s="6">
        <f t="shared" si="257"/>
        <v>4845</v>
      </c>
      <c r="AD1173" s="9" t="s">
        <v>220</v>
      </c>
      <c r="AE1173" s="3" t="str">
        <f>IF(ISERROR(VLOOKUP($AD1173,技まとめ!$A$1:$F$380,6,FALSE)),"－",VLOOKUP($AD1173,技まとめ!$A$1:$F$380,6,FALSE))</f>
        <v>－</v>
      </c>
      <c r="AF1173" s="3">
        <f>IF(ISERROR(VLOOKUP($AD1173,技まとめ!$A$1:$F$380,3,FALSE)),"－",VLOOKUP($AD1173,技まとめ!$A$1:$F$380,3,FALSE))</f>
        <v>0</v>
      </c>
      <c r="AG1173" s="3">
        <f>IF(ISERROR(VLOOKUP($AD1173,技まとめ!$A$1:$F$380,5,FALSE)),"－",VLOOKUP($AD1173,技まとめ!$A$1:$F$380,5,FALSE))</f>
        <v>0</v>
      </c>
      <c r="AH1173" s="3" t="str">
        <f>IF($E1173=IF(ISERROR(VLOOKUP($AD1173,技まとめ!$A$1:$F$380,4,FALSE)),"－",VLOOKUP($AD1173,技まとめ!$A$1:$F$380,4,FALSE)),"一致","")</f>
        <v/>
      </c>
      <c r="AI1173" s="9" t="s">
        <v>186</v>
      </c>
      <c r="AJ1173" s="3" t="str">
        <f>IF(ISERROR(VLOOKUP($AI1173,技まとめ!$A$1:$F$380,6,FALSE)),"－",VLOOKUP($AI1173,技まとめ!$A$1:$F$380,6,FALSE))</f>
        <v>DR</v>
      </c>
      <c r="AK1173" s="3">
        <f>IF(ISERROR(VLOOKUP($AI1173,技まとめ!$A$1:$F$380,3,FALSE)),"－",VLOOKUP($AI1173,技まとめ!$A$1:$F$380,3,FALSE))</f>
        <v>27</v>
      </c>
      <c r="AL1173" s="3">
        <f>IF(ISERROR(VLOOKUP($AI1173,技まとめ!$A$1:$F$380,5,FALSE)),"－",VLOOKUP($AI1173,技まとめ!$A$1:$F$380,5,FALSE))</f>
        <v>25</v>
      </c>
      <c r="AM1173" s="3" t="str">
        <f>IF($E1173=IF(ISERROR(VLOOKUP($AI1173,技まとめ!$A$1:$F$380,4,FALSE)),"－",VLOOKUP($AI1173,技まとめ!$A$1:$F$380,4,FALSE)),"一致","")</f>
        <v>一致</v>
      </c>
      <c r="AN1173" s="9" t="s">
        <v>407</v>
      </c>
      <c r="AO1173" s="3" t="str">
        <f>IF(ISERROR(VLOOKUP($AN1173,技まとめ!$A$1:$F$380,6,FALSE)),"－",VLOOKUP($AN1173,技まとめ!$A$1:$F$380,6,FALSE))</f>
        <v>BL</v>
      </c>
      <c r="AP1173" s="3">
        <f>IF(ISERROR(VLOOKUP($AN1173,技まとめ!$A$1:$F$380,3,FALSE)),"－",VLOOKUP($AN1173,技まとめ!$A$1:$F$380,3,FALSE))</f>
        <v>85</v>
      </c>
      <c r="AQ1173" s="3">
        <f>IF(ISERROR(VLOOKUP($AN1173,技まとめ!$A$1:$F$380,5,FALSE)),"－",VLOOKUP($AN1173,技まとめ!$A$1:$F$380,5,FALSE))</f>
        <v>50</v>
      </c>
      <c r="AR1173" s="3" t="str">
        <f>IF($E1173=IF(ISERROR(VLOOKUP($AN1173,技まとめ!$A$1:$F$380,4,FALSE)),"－",VLOOKUP($AN1173,技まとめ!$A$1:$F$380,4,FALSE)),"一致","")</f>
        <v/>
      </c>
      <c r="AS1173" s="9" t="s">
        <v>86</v>
      </c>
      <c r="AT1173" s="3" t="str">
        <f>IF(ISERROR(VLOOKUP($AS1173,技まとめ!$A$1:$F$380,6,FALSE)),"－",VLOOKUP($AS1173,技まとめ!$A$1:$F$380,6,FALSE))</f>
        <v>NS</v>
      </c>
      <c r="AU1173" s="3">
        <f>IF(ISERROR(VLOOKUP($AS1173,技まとめ!$A$1:$F$380,3,FALSE)),"－",VLOOKUP($AS1173,技まとめ!$A$1:$F$380,3,FALSE))</f>
        <v>107</v>
      </c>
      <c r="AV1173" s="3">
        <f>IF(ISERROR(VLOOKUP($AS1173,技まとめ!$A$1:$F$380,5,FALSE)),"－",VLOOKUP($AS1173,技まとめ!$A$1:$F$380,5,FALSE))</f>
        <v>58</v>
      </c>
      <c r="AW1173" s="3" t="str">
        <f>IF($E1173=IF(ISERROR(VLOOKUP($AS1173,技まとめ!$A$1:$F$380,4,FALSE)),"－",VLOOKUP($AS1173,技まとめ!$A$1:$F$380,4,FALSE)),"一致","")</f>
        <v/>
      </c>
      <c r="AX1173" s="12" t="str">
        <f t="shared" si="258"/>
        <v>ネバーギブアップフーセンガムホエールガードザ・ハリケーン</v>
      </c>
      <c r="AY1173" s="12" t="str">
        <f t="shared" si="259"/>
        <v>ネバーギブアップフーセンガムホエールガードザ・ハリケーン</v>
      </c>
      <c r="AZ1173" s="12" t="str">
        <f t="shared" si="260"/>
        <v>ネバーギブアップフーセンガムホエールガードザ・ハリケーン</v>
      </c>
      <c r="BA1173" s="12" t="str">
        <f t="shared" si="261"/>
        <v>ネバーギブアップフーセンガムホエールガードザ・ハリケーン</v>
      </c>
      <c r="BB1173" s="11" t="str">
        <f t="shared" si="262"/>
        <v>－DRBLNS</v>
      </c>
      <c r="BC1173" s="11" t="str">
        <f t="shared" si="263"/>
        <v>－DRBLNS</v>
      </c>
      <c r="BD1173" s="11" t="str">
        <f t="shared" si="264"/>
        <v>－DRBLNS</v>
      </c>
      <c r="BE1173" s="11" t="str">
        <f t="shared" si="265"/>
        <v>－DRBLNS</v>
      </c>
    </row>
    <row r="1174" spans="1:57" ht="11.25" hidden="1" customHeight="1">
      <c r="A1174" s="6">
        <v>1173</v>
      </c>
      <c r="B1174" s="7" t="s">
        <v>2741</v>
      </c>
      <c r="C1174" s="8" t="s">
        <v>2742</v>
      </c>
      <c r="D1174" s="7" t="s">
        <v>72</v>
      </c>
      <c r="E1174" s="7" t="s">
        <v>73</v>
      </c>
      <c r="F1174" s="7" t="s">
        <v>109</v>
      </c>
      <c r="G1174" s="9">
        <v>109</v>
      </c>
      <c r="H1174" s="9">
        <v>113</v>
      </c>
      <c r="I1174" s="9">
        <v>64</v>
      </c>
      <c r="J1174" s="9">
        <v>60</v>
      </c>
      <c r="K1174" s="9">
        <v>69</v>
      </c>
      <c r="L1174" s="9">
        <v>52</v>
      </c>
      <c r="M1174" s="9">
        <v>54</v>
      </c>
      <c r="N1174" s="9">
        <v>59</v>
      </c>
      <c r="O1174" s="9">
        <v>59</v>
      </c>
      <c r="P1174" s="9">
        <v>6</v>
      </c>
      <c r="Q1174" s="10">
        <v>114</v>
      </c>
      <c r="R1174" s="11">
        <v>12</v>
      </c>
      <c r="S1174" s="11">
        <v>1</v>
      </c>
      <c r="T1174" s="11">
        <v>102</v>
      </c>
      <c r="U1174" s="11">
        <v>104</v>
      </c>
      <c r="V1174" s="11">
        <v>1</v>
      </c>
      <c r="W1174" s="11">
        <v>109</v>
      </c>
      <c r="X1174" s="11">
        <f t="shared" si="252"/>
        <v>443</v>
      </c>
      <c r="Y1174" s="11">
        <f t="shared" si="253"/>
        <v>5110</v>
      </c>
      <c r="Z1174" s="11">
        <f t="shared" si="254"/>
        <v>975</v>
      </c>
      <c r="AA1174" s="11">
        <f t="shared" si="255"/>
        <v>4125</v>
      </c>
      <c r="AB1174" s="11">
        <f t="shared" si="256"/>
        <v>4125</v>
      </c>
      <c r="AC1174" s="6">
        <f t="shared" si="257"/>
        <v>4685</v>
      </c>
      <c r="AD1174" s="9" t="s">
        <v>318</v>
      </c>
      <c r="AE1174" s="3" t="str">
        <f>IF(ISERROR(VLOOKUP($AD1174,技まとめ!$A$1:$F$380,6,FALSE)),"－",VLOOKUP($AD1174,技まとめ!$A$1:$F$380,6,FALSE))</f>
        <v>LS</v>
      </c>
      <c r="AF1174" s="3">
        <f>IF(ISERROR(VLOOKUP($AD1174,技まとめ!$A$1:$F$380,3,FALSE)),"－",VLOOKUP($AD1174,技まとめ!$A$1:$F$380,3,FALSE))</f>
        <v>98</v>
      </c>
      <c r="AG1174" s="3">
        <f>IF(ISERROR(VLOOKUP($AD1174,技まとめ!$A$1:$F$380,5,FALSE)),"－",VLOOKUP($AD1174,技まとめ!$A$1:$F$380,5,FALSE))</f>
        <v>62</v>
      </c>
      <c r="AH1174" s="3" t="str">
        <f>IF($E1174=IF(ISERROR(VLOOKUP($AD1174,技まとめ!$A$1:$F$380,4,FALSE)),"－",VLOOKUP($AD1174,技まとめ!$A$1:$F$380,4,FALSE)),"一致","")</f>
        <v>一致</v>
      </c>
      <c r="AI1174" s="9" t="s">
        <v>222</v>
      </c>
      <c r="AJ1174" s="3" t="str">
        <f>IF(ISERROR(VLOOKUP($AI1174,技まとめ!$A$1:$F$380,6,FALSE)),"－",VLOOKUP($AI1174,技まとめ!$A$1:$F$380,6,FALSE))</f>
        <v>BS</v>
      </c>
      <c r="AK1174" s="3">
        <f>IF(ISERROR(VLOOKUP($AI1174,技まとめ!$A$1:$F$380,3,FALSE)),"－",VLOOKUP($AI1174,技まとめ!$A$1:$F$380,3,FALSE))</f>
        <v>57</v>
      </c>
      <c r="AL1174" s="3">
        <f>IF(ISERROR(VLOOKUP($AI1174,技まとめ!$A$1:$F$380,5,FALSE)),"－",VLOOKUP($AI1174,技まとめ!$A$1:$F$380,5,FALSE))</f>
        <v>34</v>
      </c>
      <c r="AM1174" s="3" t="str">
        <f>IF($E1174=IF(ISERROR(VLOOKUP($AI1174,技まとめ!$A$1:$F$380,4,FALSE)),"－",VLOOKUP($AI1174,技まとめ!$A$1:$F$380,4,FALSE)),"一致","")</f>
        <v/>
      </c>
      <c r="AN1174" s="9" t="s">
        <v>469</v>
      </c>
      <c r="AO1174" s="3" t="str">
        <f>IF(ISERROR(VLOOKUP($AN1174,技まとめ!$A$1:$F$380,6,FALSE)),"－",VLOOKUP($AN1174,技まとめ!$A$1:$F$380,6,FALSE))</f>
        <v>SC</v>
      </c>
      <c r="AP1174" s="3">
        <f>IF(ISERROR(VLOOKUP($AN1174,技まとめ!$A$1:$F$380,3,FALSE)),"－",VLOOKUP($AN1174,技まとめ!$A$1:$F$380,3,FALSE))</f>
        <v>30</v>
      </c>
      <c r="AQ1174" s="3">
        <f>IF(ISERROR(VLOOKUP($AN1174,技まとめ!$A$1:$F$380,5,FALSE)),"－",VLOOKUP($AN1174,技まとめ!$A$1:$F$380,5,FALSE))</f>
        <v>21</v>
      </c>
      <c r="AR1174" s="3" t="str">
        <f>IF($E1174=IF(ISERROR(VLOOKUP($AN1174,技まとめ!$A$1:$F$380,4,FALSE)),"－",VLOOKUP($AN1174,技まとめ!$A$1:$F$380,4,FALSE)),"一致","")</f>
        <v/>
      </c>
      <c r="AS1174" s="9" t="s">
        <v>618</v>
      </c>
      <c r="AT1174" s="3" t="str">
        <f>IF(ISERROR(VLOOKUP($AS1174,技まとめ!$A$1:$F$380,6,FALSE)),"－",VLOOKUP($AS1174,技まとめ!$A$1:$F$380,6,FALSE))</f>
        <v>P2</v>
      </c>
      <c r="AU1174" s="3">
        <f>IF(ISERROR(VLOOKUP($AS1174,技まとめ!$A$1:$F$380,3,FALSE)),"－",VLOOKUP($AS1174,技まとめ!$A$1:$F$380,3,FALSE))</f>
        <v>117</v>
      </c>
      <c r="AV1174" s="3">
        <f>IF(ISERROR(VLOOKUP($AS1174,技まとめ!$A$1:$F$380,5,FALSE)),"－",VLOOKUP($AS1174,技まとめ!$A$1:$F$380,5,FALSE))</f>
        <v>60</v>
      </c>
      <c r="AW1174" s="3" t="str">
        <f>IF($E1174=IF(ISERROR(VLOOKUP($AS1174,技まとめ!$A$1:$F$380,4,FALSE)),"－",VLOOKUP($AS1174,技まとめ!$A$1:$F$380,4,FALSE)),"一致","")</f>
        <v/>
      </c>
      <c r="AX1174" s="12" t="str">
        <f t="shared" si="258"/>
        <v>イーグルバスターホークショットあびせげりじくうのかべ</v>
      </c>
      <c r="AY1174" s="12" t="str">
        <f t="shared" si="259"/>
        <v>イーグルバスターホークショットあびせげりじくうのかべ</v>
      </c>
      <c r="AZ1174" s="12" t="str">
        <f t="shared" si="260"/>
        <v>イーグルバスターホークショットあびせげりじくうのかべ</v>
      </c>
      <c r="BA1174" s="12" t="str">
        <f t="shared" si="261"/>
        <v>イーグルバスターホークショットあびせげりじくうのかべ</v>
      </c>
      <c r="BB1174" s="11" t="str">
        <f t="shared" si="262"/>
        <v>LSBSSCP2</v>
      </c>
      <c r="BC1174" s="11" t="str">
        <f t="shared" si="263"/>
        <v>LSBSSCP2</v>
      </c>
      <c r="BD1174" s="11" t="str">
        <f t="shared" si="264"/>
        <v>LSBSSCP2</v>
      </c>
      <c r="BE1174" s="11" t="str">
        <f t="shared" si="265"/>
        <v>LSBSSCP2</v>
      </c>
    </row>
    <row r="1175" spans="1:57" ht="11.25" hidden="1" customHeight="1">
      <c r="A1175" s="6">
        <v>1174</v>
      </c>
      <c r="B1175" s="7" t="s">
        <v>2743</v>
      </c>
      <c r="C1175" s="8" t="s">
        <v>2744</v>
      </c>
      <c r="D1175" s="7" t="s">
        <v>72</v>
      </c>
      <c r="E1175" s="7" t="s">
        <v>81</v>
      </c>
      <c r="F1175" s="7" t="s">
        <v>128</v>
      </c>
      <c r="G1175" s="9">
        <v>107</v>
      </c>
      <c r="H1175" s="9">
        <v>116</v>
      </c>
      <c r="I1175" s="9">
        <v>58</v>
      </c>
      <c r="J1175" s="9">
        <v>67</v>
      </c>
      <c r="K1175" s="9">
        <v>55</v>
      </c>
      <c r="L1175" s="9">
        <v>52</v>
      </c>
      <c r="M1175" s="9">
        <v>68</v>
      </c>
      <c r="N1175" s="9">
        <v>64</v>
      </c>
      <c r="O1175" s="9">
        <v>50</v>
      </c>
      <c r="P1175" s="9">
        <v>17</v>
      </c>
      <c r="Q1175" s="10">
        <v>108</v>
      </c>
      <c r="R1175" s="11">
        <v>21</v>
      </c>
      <c r="S1175" s="11">
        <v>1</v>
      </c>
      <c r="T1175" s="11">
        <v>102</v>
      </c>
      <c r="U1175" s="11">
        <v>118</v>
      </c>
      <c r="V1175" s="11">
        <v>1</v>
      </c>
      <c r="W1175" s="11">
        <v>100</v>
      </c>
      <c r="X1175" s="11">
        <f t="shared" si="252"/>
        <v>451</v>
      </c>
      <c r="Y1175" s="11">
        <f t="shared" si="253"/>
        <v>4825</v>
      </c>
      <c r="Z1175" s="11">
        <f t="shared" si="254"/>
        <v>1245</v>
      </c>
      <c r="AA1175" s="11">
        <f t="shared" si="255"/>
        <v>4080</v>
      </c>
      <c r="AB1175" s="11">
        <f t="shared" si="256"/>
        <v>4080</v>
      </c>
      <c r="AC1175" s="6">
        <f t="shared" si="257"/>
        <v>4685</v>
      </c>
      <c r="AD1175" s="9" t="s">
        <v>295</v>
      </c>
      <c r="AE1175" s="3" t="str">
        <f>IF(ISERROR(VLOOKUP($AD1175,技まとめ!$A$1:$F$380,6,FALSE)),"－",VLOOKUP($AD1175,技まとめ!$A$1:$F$380,6,FALSE))</f>
        <v>DR</v>
      </c>
      <c r="AF1175" s="3">
        <f>IF(ISERROR(VLOOKUP($AD1175,技まとめ!$A$1:$F$380,3,FALSE)),"－",VLOOKUP($AD1175,技まとめ!$A$1:$F$380,3,FALSE))</f>
        <v>13</v>
      </c>
      <c r="AG1175" s="3">
        <f>IF(ISERROR(VLOOKUP($AD1175,技まとめ!$A$1:$F$380,5,FALSE)),"－",VLOOKUP($AD1175,技まとめ!$A$1:$F$380,5,FALSE))</f>
        <v>20</v>
      </c>
      <c r="AH1175" s="3" t="str">
        <f>IF($E1175=IF(ISERROR(VLOOKUP($AD1175,技まとめ!$A$1:$F$380,4,FALSE)),"－",VLOOKUP($AD1175,技まとめ!$A$1:$F$380,4,FALSE)),"一致","")</f>
        <v/>
      </c>
      <c r="AI1175" s="9" t="s">
        <v>302</v>
      </c>
      <c r="AJ1175" s="3" t="str">
        <f>IF(ISERROR(VLOOKUP($AI1175,技まとめ!$A$1:$F$380,6,FALSE)),"－",VLOOKUP($AI1175,技まとめ!$A$1:$F$380,6,FALSE))</f>
        <v>DR</v>
      </c>
      <c r="AK1175" s="3">
        <f>IF(ISERROR(VLOOKUP($AI1175,技まとめ!$A$1:$F$380,3,FALSE)),"－",VLOOKUP($AI1175,技まとめ!$A$1:$F$380,3,FALSE))</f>
        <v>90</v>
      </c>
      <c r="AL1175" s="3">
        <f>IF(ISERROR(VLOOKUP($AI1175,技まとめ!$A$1:$F$380,5,FALSE)),"－",VLOOKUP($AI1175,技まとめ!$A$1:$F$380,5,FALSE))</f>
        <v>53</v>
      </c>
      <c r="AM1175" s="3" t="str">
        <f>IF($E1175=IF(ISERROR(VLOOKUP($AI1175,技まとめ!$A$1:$F$380,4,FALSE)),"－",VLOOKUP($AI1175,技まとめ!$A$1:$F$380,4,FALSE)),"一致","")</f>
        <v>一致</v>
      </c>
      <c r="AN1175" s="9" t="s">
        <v>186</v>
      </c>
      <c r="AO1175" s="3" t="str">
        <f>IF(ISERROR(VLOOKUP($AN1175,技まとめ!$A$1:$F$380,6,FALSE)),"－",VLOOKUP($AN1175,技まとめ!$A$1:$F$380,6,FALSE))</f>
        <v>DR</v>
      </c>
      <c r="AP1175" s="3">
        <f>IF(ISERROR(VLOOKUP($AN1175,技まとめ!$A$1:$F$380,3,FALSE)),"－",VLOOKUP($AN1175,技まとめ!$A$1:$F$380,3,FALSE))</f>
        <v>27</v>
      </c>
      <c r="AQ1175" s="3">
        <f>IF(ISERROR(VLOOKUP($AN1175,技まとめ!$A$1:$F$380,5,FALSE)),"－",VLOOKUP($AN1175,技まとめ!$A$1:$F$380,5,FALSE))</f>
        <v>25</v>
      </c>
      <c r="AR1175" s="3" t="str">
        <f>IF($E1175=IF(ISERROR(VLOOKUP($AN1175,技まとめ!$A$1:$F$380,4,FALSE)),"－",VLOOKUP($AN1175,技まとめ!$A$1:$F$380,4,FALSE)),"一致","")</f>
        <v/>
      </c>
      <c r="AS1175" s="9" t="s">
        <v>214</v>
      </c>
      <c r="AT1175" s="3" t="str">
        <f>IF(ISERROR(VLOOKUP($AS1175,技まとめ!$A$1:$F$380,6,FALSE)),"－",VLOOKUP($AS1175,技まとめ!$A$1:$F$380,6,FALSE))</f>
        <v>DR</v>
      </c>
      <c r="AU1175" s="3">
        <f>IF(ISERROR(VLOOKUP($AS1175,技まとめ!$A$1:$F$380,3,FALSE)),"－",VLOOKUP($AS1175,技まとめ!$A$1:$F$380,3,FALSE))</f>
        <v>27</v>
      </c>
      <c r="AV1175" s="3">
        <f>IF(ISERROR(VLOOKUP($AS1175,技まとめ!$A$1:$F$380,5,FALSE)),"－",VLOOKUP($AS1175,技まとめ!$A$1:$F$380,5,FALSE))</f>
        <v>25</v>
      </c>
      <c r="AW1175" s="3" t="str">
        <f>IF($E1175=IF(ISERROR(VLOOKUP($AS1175,技まとめ!$A$1:$F$380,4,FALSE)),"－",VLOOKUP($AS1175,技まとめ!$A$1:$F$380,4,FALSE)),"一致","")</f>
        <v>一致</v>
      </c>
      <c r="AX1175" s="12" t="str">
        <f t="shared" si="258"/>
        <v>ダッシュアクセルウォーターベールフーセンガムムーンサルト</v>
      </c>
      <c r="AY1175" s="12" t="str">
        <f t="shared" si="259"/>
        <v>ダッシュアクセルウォーターベールフーセンガムムーンサルト</v>
      </c>
      <c r="AZ1175" s="12" t="str">
        <f t="shared" si="260"/>
        <v>ダッシュアクセルウォーターベールフーセンガムムーンサルト</v>
      </c>
      <c r="BA1175" s="12" t="str">
        <f t="shared" si="261"/>
        <v>ダッシュアクセルウォーターベールフーセンガムムーンサルト</v>
      </c>
      <c r="BB1175" s="11" t="str">
        <f t="shared" si="262"/>
        <v>DRDRDRDR</v>
      </c>
      <c r="BC1175" s="11" t="str">
        <f t="shared" si="263"/>
        <v>DRDRDRDR</v>
      </c>
      <c r="BD1175" s="11" t="str">
        <f t="shared" si="264"/>
        <v>DRDRDRDR</v>
      </c>
      <c r="BE1175" s="11" t="str">
        <f t="shared" si="265"/>
        <v>DRDRDRDR</v>
      </c>
    </row>
    <row r="1176" spans="1:57" ht="11.25" hidden="1" customHeight="1">
      <c r="A1176" s="6">
        <v>1175</v>
      </c>
      <c r="B1176" s="7" t="s">
        <v>2745</v>
      </c>
      <c r="C1176" s="8" t="s">
        <v>2746</v>
      </c>
      <c r="D1176" s="7" t="s">
        <v>72</v>
      </c>
      <c r="E1176" s="7" t="s">
        <v>81</v>
      </c>
      <c r="F1176" s="7" t="s">
        <v>128</v>
      </c>
      <c r="G1176" s="9">
        <v>118</v>
      </c>
      <c r="H1176" s="9">
        <v>107</v>
      </c>
      <c r="I1176" s="9">
        <v>62</v>
      </c>
      <c r="J1176" s="9">
        <v>57</v>
      </c>
      <c r="K1176" s="9">
        <v>56</v>
      </c>
      <c r="L1176" s="9">
        <v>58</v>
      </c>
      <c r="M1176" s="9">
        <v>71</v>
      </c>
      <c r="N1176" s="9">
        <v>57</v>
      </c>
      <c r="O1176" s="9">
        <v>55</v>
      </c>
      <c r="P1176" s="9">
        <v>24</v>
      </c>
      <c r="Q1176" s="10">
        <v>112</v>
      </c>
      <c r="R1176" s="11">
        <v>12</v>
      </c>
      <c r="S1176" s="11">
        <v>1</v>
      </c>
      <c r="T1176" s="11">
        <v>108</v>
      </c>
      <c r="U1176" s="11">
        <v>121</v>
      </c>
      <c r="V1176" s="11">
        <v>1</v>
      </c>
      <c r="W1176" s="11">
        <v>105</v>
      </c>
      <c r="X1176" s="11">
        <f t="shared" si="252"/>
        <v>460</v>
      </c>
      <c r="Y1176" s="11">
        <f t="shared" si="253"/>
        <v>5010</v>
      </c>
      <c r="Z1176" s="11">
        <f t="shared" si="254"/>
        <v>955</v>
      </c>
      <c r="AA1176" s="11">
        <f t="shared" si="255"/>
        <v>4315</v>
      </c>
      <c r="AB1176" s="11">
        <f t="shared" si="256"/>
        <v>4315</v>
      </c>
      <c r="AC1176" s="6">
        <f t="shared" si="257"/>
        <v>4905</v>
      </c>
      <c r="AD1176" s="9" t="s">
        <v>426</v>
      </c>
      <c r="AE1176" s="3" t="str">
        <f>IF(ISERROR(VLOOKUP($AD1176,技まとめ!$A$1:$F$380,6,FALSE)),"－",VLOOKUP($AD1176,技まとめ!$A$1:$F$380,6,FALSE))</f>
        <v>NS</v>
      </c>
      <c r="AF1176" s="3">
        <f>IF(ISERROR(VLOOKUP($AD1176,技まとめ!$A$1:$F$380,3,FALSE)),"－",VLOOKUP($AD1176,技まとめ!$A$1:$F$380,3,FALSE))</f>
        <v>57</v>
      </c>
      <c r="AG1176" s="3">
        <f>IF(ISERROR(VLOOKUP($AD1176,技まとめ!$A$1:$F$380,5,FALSE)),"－",VLOOKUP($AD1176,技まとめ!$A$1:$F$380,5,FALSE))</f>
        <v>34</v>
      </c>
      <c r="AH1176" s="3" t="str">
        <f>IF($E1176=IF(ISERROR(VLOOKUP($AD1176,技まとめ!$A$1:$F$380,4,FALSE)),"－",VLOOKUP($AD1176,技まとめ!$A$1:$F$380,4,FALSE)),"一致","")</f>
        <v/>
      </c>
      <c r="AI1176" s="9" t="s">
        <v>110</v>
      </c>
      <c r="AJ1176" s="3" t="str">
        <f>IF(ISERROR(VLOOKUP($AI1176,技まとめ!$A$1:$F$380,6,FALSE)),"－",VLOOKUP($AI1176,技まとめ!$A$1:$F$380,6,FALSE))</f>
        <v>DR</v>
      </c>
      <c r="AK1176" s="3">
        <f>IF(ISERROR(VLOOKUP($AI1176,技まとめ!$A$1:$F$380,3,FALSE)),"－",VLOOKUP($AI1176,技まとめ!$A$1:$F$380,3,FALSE))</f>
        <v>34</v>
      </c>
      <c r="AL1176" s="3">
        <f>IF(ISERROR(VLOOKUP($AI1176,技まとめ!$A$1:$F$380,5,FALSE)),"－",VLOOKUP($AI1176,技まとめ!$A$1:$F$380,5,FALSE))</f>
        <v>27</v>
      </c>
      <c r="AM1176" s="3" t="str">
        <f>IF($E1176=IF(ISERROR(VLOOKUP($AI1176,技まとめ!$A$1:$F$380,4,FALSE)),"－",VLOOKUP($AI1176,技まとめ!$A$1:$F$380,4,FALSE)),"一致","")</f>
        <v>一致</v>
      </c>
      <c r="AN1176" s="9" t="s">
        <v>330</v>
      </c>
      <c r="AO1176" s="3" t="str">
        <f>IF(ISERROR(VLOOKUP($AN1176,技まとめ!$A$1:$F$380,6,FALSE)),"－",VLOOKUP($AN1176,技まとめ!$A$1:$F$380,6,FALSE))</f>
        <v>SC</v>
      </c>
      <c r="AP1176" s="3">
        <f>IF(ISERROR(VLOOKUP($AN1176,技まとめ!$A$1:$F$380,3,FALSE)),"－",VLOOKUP($AN1176,技まとめ!$A$1:$F$380,3,FALSE))</f>
        <v>44</v>
      </c>
      <c r="AQ1176" s="3">
        <f>IF(ISERROR(VLOOKUP($AN1176,技まとめ!$A$1:$F$380,5,FALSE)),"－",VLOOKUP($AN1176,技まとめ!$A$1:$F$380,5,FALSE))</f>
        <v>28</v>
      </c>
      <c r="AR1176" s="3" t="str">
        <f>IF($E1176=IF(ISERROR(VLOOKUP($AN1176,技まとめ!$A$1:$F$380,4,FALSE)),"－",VLOOKUP($AN1176,技まとめ!$A$1:$F$380,4,FALSE)),"一致","")</f>
        <v>一致</v>
      </c>
      <c r="AS1176" s="9" t="s">
        <v>1134</v>
      </c>
      <c r="AT1176" s="3" t="str">
        <f>IF(ISERROR(VLOOKUP($AS1176,技まとめ!$A$1:$F$380,6,FALSE)),"－",VLOOKUP($AS1176,技まとめ!$A$1:$F$380,6,FALSE))</f>
        <v>NS</v>
      </c>
      <c r="AU1176" s="3">
        <f>IF(ISERROR(VLOOKUP($AS1176,技まとめ!$A$1:$F$380,3,FALSE)),"－",VLOOKUP($AS1176,技まとめ!$A$1:$F$380,3,FALSE))</f>
        <v>70</v>
      </c>
      <c r="AV1176" s="3">
        <f>IF(ISERROR(VLOOKUP($AS1176,技まとめ!$A$1:$F$380,5,FALSE)),"－",VLOOKUP($AS1176,技まとめ!$A$1:$F$380,5,FALSE))</f>
        <v>40</v>
      </c>
      <c r="AW1176" s="3" t="str">
        <f>IF($E1176=IF(ISERROR(VLOOKUP($AS1176,技まとめ!$A$1:$F$380,4,FALSE)),"－",VLOOKUP($AS1176,技まとめ!$A$1:$F$380,4,FALSE)),"一致","")</f>
        <v>一致</v>
      </c>
      <c r="AX1176" s="12" t="str">
        <f t="shared" si="258"/>
        <v>シャインドライブジグザグスパーククロスドライブメガロドン</v>
      </c>
      <c r="AY1176" s="12" t="str">
        <f t="shared" si="259"/>
        <v>シャインドライブジグザグスパーククロスドライブメガロドン</v>
      </c>
      <c r="AZ1176" s="12" t="str">
        <f t="shared" si="260"/>
        <v>シャインドライブジグザグスパーククロスドライブメガロドン</v>
      </c>
      <c r="BA1176" s="12" t="str">
        <f t="shared" si="261"/>
        <v>シャインドライブジグザグスパーククロスドライブメガロドン</v>
      </c>
      <c r="BB1176" s="11" t="str">
        <f t="shared" si="262"/>
        <v>NSDRSCNS</v>
      </c>
      <c r="BC1176" s="11" t="str">
        <f t="shared" si="263"/>
        <v>NSDRSCNS</v>
      </c>
      <c r="BD1176" s="11" t="str">
        <f t="shared" si="264"/>
        <v>NSDRSCNS</v>
      </c>
      <c r="BE1176" s="11" t="str">
        <f t="shared" si="265"/>
        <v>NSDRSCNS</v>
      </c>
    </row>
    <row r="1177" spans="1:57" ht="11.25" hidden="1" customHeight="1">
      <c r="A1177" s="6">
        <v>1176</v>
      </c>
      <c r="B1177" s="7" t="s">
        <v>2747</v>
      </c>
      <c r="C1177" s="8" t="s">
        <v>2748</v>
      </c>
      <c r="D1177" s="7" t="s">
        <v>72</v>
      </c>
      <c r="E1177" s="7" t="s">
        <v>81</v>
      </c>
      <c r="F1177" s="7" t="s">
        <v>74</v>
      </c>
      <c r="G1177" s="9">
        <v>104</v>
      </c>
      <c r="H1177" s="9">
        <v>134</v>
      </c>
      <c r="I1177" s="9">
        <v>54</v>
      </c>
      <c r="J1177" s="9">
        <v>63</v>
      </c>
      <c r="K1177" s="9">
        <v>52</v>
      </c>
      <c r="L1177" s="9">
        <v>64</v>
      </c>
      <c r="M1177" s="9">
        <v>59</v>
      </c>
      <c r="N1177" s="9">
        <v>48</v>
      </c>
      <c r="O1177" s="9">
        <v>57</v>
      </c>
      <c r="P1177" s="9">
        <v>35</v>
      </c>
      <c r="Q1177" s="10">
        <v>104</v>
      </c>
      <c r="R1177" s="11">
        <v>16</v>
      </c>
      <c r="S1177" s="11">
        <v>1</v>
      </c>
      <c r="T1177" s="11">
        <v>114</v>
      </c>
      <c r="U1177" s="11">
        <v>109</v>
      </c>
      <c r="V1177" s="11">
        <v>1</v>
      </c>
      <c r="W1177" s="11">
        <v>107</v>
      </c>
      <c r="X1177" s="11">
        <f t="shared" si="252"/>
        <v>452</v>
      </c>
      <c r="Y1177" s="11">
        <f t="shared" si="253"/>
        <v>4700</v>
      </c>
      <c r="Z1177" s="11">
        <f t="shared" si="254"/>
        <v>1105</v>
      </c>
      <c r="AA1177" s="11">
        <f t="shared" si="255"/>
        <v>4535</v>
      </c>
      <c r="AB1177" s="11">
        <f t="shared" si="256"/>
        <v>4535</v>
      </c>
      <c r="AC1177" s="6">
        <f t="shared" si="257"/>
        <v>5175</v>
      </c>
      <c r="AD1177" s="9" t="s">
        <v>440</v>
      </c>
      <c r="AE1177" s="3" t="str">
        <f>IF(ISERROR(VLOOKUP($AD1177,技まとめ!$A$1:$F$380,6,FALSE)),"－",VLOOKUP($AD1177,技まとめ!$A$1:$F$380,6,FALSE))</f>
        <v>CA</v>
      </c>
      <c r="AF1177" s="3">
        <f>IF(ISERROR(VLOOKUP($AD1177,技まとめ!$A$1:$F$380,3,FALSE)),"－",VLOOKUP($AD1177,技まとめ!$A$1:$F$380,3,FALSE))</f>
        <v>15</v>
      </c>
      <c r="AG1177" s="3">
        <f>IF(ISERROR(VLOOKUP($AD1177,技まとめ!$A$1:$F$380,5,FALSE)),"－",VLOOKUP($AD1177,技まとめ!$A$1:$F$380,5,FALSE))</f>
        <v>20</v>
      </c>
      <c r="AH1177" s="3" t="str">
        <f>IF($E1177=IF(ISERROR(VLOOKUP($AD1177,技まとめ!$A$1:$F$380,4,FALSE)),"－",VLOOKUP($AD1177,技まとめ!$A$1:$F$380,4,FALSE)),"一致","")</f>
        <v>一致</v>
      </c>
      <c r="AI1177" s="9" t="s">
        <v>215</v>
      </c>
      <c r="AJ1177" s="3" t="str">
        <f>IF(ISERROR(VLOOKUP($AI1177,技まとめ!$A$1:$F$380,6,FALSE)),"－",VLOOKUP($AI1177,技まとめ!$A$1:$F$380,6,FALSE))</f>
        <v>DR</v>
      </c>
      <c r="AK1177" s="3">
        <f>IF(ISERROR(VLOOKUP($AI1177,技まとめ!$A$1:$F$380,3,FALSE)),"－",VLOOKUP($AI1177,技まとめ!$A$1:$F$380,3,FALSE))</f>
        <v>15</v>
      </c>
      <c r="AL1177" s="3">
        <f>IF(ISERROR(VLOOKUP($AI1177,技まとめ!$A$1:$F$380,5,FALSE)),"－",VLOOKUP($AI1177,技まとめ!$A$1:$F$380,5,FALSE))</f>
        <v>20</v>
      </c>
      <c r="AM1177" s="3" t="str">
        <f>IF($E1177=IF(ISERROR(VLOOKUP($AI1177,技まとめ!$A$1:$F$380,4,FALSE)),"－",VLOOKUP($AI1177,技まとめ!$A$1:$F$380,4,FALSE)),"一致","")</f>
        <v>一致</v>
      </c>
      <c r="AN1177" s="9" t="s">
        <v>573</v>
      </c>
      <c r="AO1177" s="3" t="str">
        <f>IF(ISERROR(VLOOKUP($AN1177,技まとめ!$A$1:$F$380,6,FALSE)),"－",VLOOKUP($AN1177,技まとめ!$A$1:$F$380,6,FALSE))</f>
        <v>P2</v>
      </c>
      <c r="AP1177" s="3">
        <f>IF(ISERROR(VLOOKUP($AN1177,技まとめ!$A$1:$F$380,3,FALSE)),"－",VLOOKUP($AN1177,技まとめ!$A$1:$F$380,3,FALSE))</f>
        <v>71</v>
      </c>
      <c r="AQ1177" s="3">
        <f>IF(ISERROR(VLOOKUP($AN1177,技まとめ!$A$1:$F$380,5,FALSE)),"－",VLOOKUP($AN1177,技まとめ!$A$1:$F$380,5,FALSE))</f>
        <v>42</v>
      </c>
      <c r="AR1177" s="3" t="str">
        <f>IF($E1177=IF(ISERROR(VLOOKUP($AN1177,技まとめ!$A$1:$F$380,4,FALSE)),"－",VLOOKUP($AN1177,技まとめ!$A$1:$F$380,4,FALSE)),"一致","")</f>
        <v>一致</v>
      </c>
      <c r="AS1177" s="9" t="s">
        <v>1675</v>
      </c>
      <c r="AT1177" s="3" t="str">
        <f>IF(ISERROR(VLOOKUP($AS1177,技まとめ!$A$1:$F$380,6,FALSE)),"－",VLOOKUP($AS1177,技まとめ!$A$1:$F$380,6,FALSE))</f>
        <v>CA</v>
      </c>
      <c r="AU1177" s="3">
        <f>IF(ISERROR(VLOOKUP($AS1177,技まとめ!$A$1:$F$380,3,FALSE)),"－",VLOOKUP($AS1177,技まとめ!$A$1:$F$380,3,FALSE))</f>
        <v>90</v>
      </c>
      <c r="AV1177" s="3">
        <f>IF(ISERROR(VLOOKUP($AS1177,技まとめ!$A$1:$F$380,5,FALSE)),"－",VLOOKUP($AS1177,技まとめ!$A$1:$F$380,5,FALSE))</f>
        <v>50</v>
      </c>
      <c r="AW1177" s="3" t="str">
        <f>IF($E1177=IF(ISERROR(VLOOKUP($AS1177,技まとめ!$A$1:$F$380,4,FALSE)),"－",VLOOKUP($AS1177,技まとめ!$A$1:$F$380,4,FALSE)),"一致","")</f>
        <v>一致</v>
      </c>
      <c r="AX1177" s="12" t="str">
        <f t="shared" si="258"/>
        <v>スワンダイブたつまきせんぷうつなみウォールアイスブロック</v>
      </c>
      <c r="AY1177" s="12" t="str">
        <f t="shared" si="259"/>
        <v>スワンダイブたつまきせんぷうつなみウォールアイスブロック</v>
      </c>
      <c r="AZ1177" s="12" t="str">
        <f t="shared" si="260"/>
        <v>スワンダイブたつまきせんぷうつなみウォールアイスブロック</v>
      </c>
      <c r="BA1177" s="12" t="str">
        <f t="shared" si="261"/>
        <v>スワンダイブたつまきせんぷうつなみウォールアイスブロック</v>
      </c>
      <c r="BB1177" s="11" t="str">
        <f t="shared" si="262"/>
        <v>CADRP2CA</v>
      </c>
      <c r="BC1177" s="11" t="str">
        <f t="shared" si="263"/>
        <v>CADRP2CA</v>
      </c>
      <c r="BD1177" s="11" t="str">
        <f t="shared" si="264"/>
        <v>CADRP2CA</v>
      </c>
      <c r="BE1177" s="11" t="str">
        <f t="shared" si="265"/>
        <v>CADRP2CA</v>
      </c>
    </row>
    <row r="1178" spans="1:57" ht="11.25" hidden="1" customHeight="1">
      <c r="A1178" s="6">
        <v>1177</v>
      </c>
      <c r="B1178" s="7" t="s">
        <v>2749</v>
      </c>
      <c r="C1178" s="8" t="s">
        <v>2750</v>
      </c>
      <c r="D1178" s="7" t="s">
        <v>72</v>
      </c>
      <c r="E1178" s="7" t="s">
        <v>95</v>
      </c>
      <c r="F1178" s="7" t="s">
        <v>82</v>
      </c>
      <c r="G1178" s="9">
        <v>114</v>
      </c>
      <c r="H1178" s="9">
        <v>113</v>
      </c>
      <c r="I1178" s="9">
        <v>52</v>
      </c>
      <c r="J1178" s="9">
        <v>63</v>
      </c>
      <c r="K1178" s="9">
        <v>66</v>
      </c>
      <c r="L1178" s="9">
        <v>62</v>
      </c>
      <c r="M1178" s="9">
        <v>58</v>
      </c>
      <c r="N1178" s="9">
        <v>55</v>
      </c>
      <c r="O1178" s="9">
        <v>62</v>
      </c>
      <c r="P1178" s="9">
        <v>8</v>
      </c>
      <c r="Q1178" s="10">
        <v>102</v>
      </c>
      <c r="R1178" s="11">
        <v>10</v>
      </c>
      <c r="S1178" s="11">
        <v>1</v>
      </c>
      <c r="T1178" s="11">
        <v>112</v>
      </c>
      <c r="U1178" s="11">
        <v>108</v>
      </c>
      <c r="V1178" s="11">
        <v>1</v>
      </c>
      <c r="W1178" s="11">
        <v>112</v>
      </c>
      <c r="X1178" s="11">
        <f t="shared" si="252"/>
        <v>446</v>
      </c>
      <c r="Y1178" s="11">
        <f t="shared" si="253"/>
        <v>4645</v>
      </c>
      <c r="Z1178" s="11">
        <f t="shared" si="254"/>
        <v>920</v>
      </c>
      <c r="AA1178" s="11">
        <f t="shared" si="255"/>
        <v>4490</v>
      </c>
      <c r="AB1178" s="11">
        <f t="shared" si="256"/>
        <v>4490</v>
      </c>
      <c r="AC1178" s="6">
        <f t="shared" si="257"/>
        <v>5090</v>
      </c>
      <c r="AD1178" s="9" t="s">
        <v>321</v>
      </c>
      <c r="AE1178" s="3" t="str">
        <f>IF(ISERROR(VLOOKUP($AD1178,技まとめ!$A$1:$F$380,6,FALSE)),"－",VLOOKUP($AD1178,技まとめ!$A$1:$F$380,6,FALSE))</f>
        <v>DR</v>
      </c>
      <c r="AF1178" s="3">
        <f>IF(ISERROR(VLOOKUP($AD1178,技まとめ!$A$1:$F$380,3,FALSE)),"－",VLOOKUP($AD1178,技まとめ!$A$1:$F$380,3,FALSE))</f>
        <v>13</v>
      </c>
      <c r="AG1178" s="3">
        <f>IF(ISERROR(VLOOKUP($AD1178,技まとめ!$A$1:$F$380,5,FALSE)),"－",VLOOKUP($AD1178,技まとめ!$A$1:$F$380,5,FALSE))</f>
        <v>20</v>
      </c>
      <c r="AH1178" s="3" t="str">
        <f>IF($E1178=IF(ISERROR(VLOOKUP($AD1178,技まとめ!$A$1:$F$380,4,FALSE)),"－",VLOOKUP($AD1178,技まとめ!$A$1:$F$380,4,FALSE)),"一致","")</f>
        <v/>
      </c>
      <c r="AI1178" s="9" t="s">
        <v>263</v>
      </c>
      <c r="AJ1178" s="3" t="str">
        <f>IF(ISERROR(VLOOKUP($AI1178,技まとめ!$A$1:$F$380,6,FALSE)),"－",VLOOKUP($AI1178,技まとめ!$A$1:$F$380,6,FALSE))</f>
        <v>DR</v>
      </c>
      <c r="AK1178" s="3">
        <f>IF(ISERROR(VLOOKUP($AI1178,技まとめ!$A$1:$F$380,3,FALSE)),"－",VLOOKUP($AI1178,技まとめ!$A$1:$F$380,3,FALSE))</f>
        <v>16</v>
      </c>
      <c r="AL1178" s="3">
        <f>IF(ISERROR(VLOOKUP($AI1178,技まとめ!$A$1:$F$380,5,FALSE)),"－",VLOOKUP($AI1178,技まとめ!$A$1:$F$380,5,FALSE))</f>
        <v>21</v>
      </c>
      <c r="AM1178" s="3" t="str">
        <f>IF($E1178=IF(ISERROR(VLOOKUP($AI1178,技まとめ!$A$1:$F$380,4,FALSE)),"－",VLOOKUP($AI1178,技まとめ!$A$1:$F$380,4,FALSE)),"一致","")</f>
        <v>一致</v>
      </c>
      <c r="AN1178" s="9" t="s">
        <v>500</v>
      </c>
      <c r="AO1178" s="3" t="str">
        <f>IF(ISERROR(VLOOKUP($AN1178,技まとめ!$A$1:$F$380,6,FALSE)),"－",VLOOKUP($AN1178,技まとめ!$A$1:$F$380,6,FALSE))</f>
        <v>SC</v>
      </c>
      <c r="AP1178" s="3">
        <f>IF(ISERROR(VLOOKUP($AN1178,技まとめ!$A$1:$F$380,3,FALSE)),"－",VLOOKUP($AN1178,技まとめ!$A$1:$F$380,3,FALSE))</f>
        <v>31</v>
      </c>
      <c r="AQ1178" s="3">
        <f>IF(ISERROR(VLOOKUP($AN1178,技まとめ!$A$1:$F$380,5,FALSE)),"－",VLOOKUP($AN1178,技まとめ!$A$1:$F$380,5,FALSE))</f>
        <v>22</v>
      </c>
      <c r="AR1178" s="3" t="str">
        <f>IF($E1178=IF(ISERROR(VLOOKUP($AN1178,技まとめ!$A$1:$F$380,4,FALSE)),"－",VLOOKUP($AN1178,技まとめ!$A$1:$F$380,4,FALSE)),"一致","")</f>
        <v/>
      </c>
      <c r="AS1178" s="9" t="s">
        <v>493</v>
      </c>
      <c r="AT1178" s="3" t="str">
        <f>IF(ISERROR(VLOOKUP($AS1178,技まとめ!$A$1:$F$380,6,FALSE)),"－",VLOOKUP($AS1178,技まとめ!$A$1:$F$380,6,FALSE))</f>
        <v>BL</v>
      </c>
      <c r="AU1178" s="3">
        <f>IF(ISERROR(VLOOKUP($AS1178,技まとめ!$A$1:$F$380,3,FALSE)),"－",VLOOKUP($AS1178,技まとめ!$A$1:$F$380,3,FALSE))</f>
        <v>93</v>
      </c>
      <c r="AV1178" s="3">
        <f>IF(ISERROR(VLOOKUP($AS1178,技まとめ!$A$1:$F$380,5,FALSE)),"－",VLOOKUP($AS1178,技まとめ!$A$1:$F$380,5,FALSE))</f>
        <v>52</v>
      </c>
      <c r="AW1178" s="3" t="str">
        <f>IF($E1178=IF(ISERROR(VLOOKUP($AS1178,技まとめ!$A$1:$F$380,4,FALSE)),"－",VLOOKUP($AS1178,技まとめ!$A$1:$F$380,4,FALSE)),"一致","")</f>
        <v/>
      </c>
      <c r="AX1178" s="12" t="str">
        <f t="shared" si="258"/>
        <v>モンキーターンマジックつちだるまノーエスケイプ</v>
      </c>
      <c r="AY1178" s="12" t="str">
        <f t="shared" si="259"/>
        <v>モンキーターンマジックつちだるまノーエスケイプ</v>
      </c>
      <c r="AZ1178" s="12" t="str">
        <f t="shared" si="260"/>
        <v>モンキーターンマジックつちだるまノーエスケイプ</v>
      </c>
      <c r="BA1178" s="12" t="str">
        <f t="shared" si="261"/>
        <v>モンキーターンマジックつちだるまノーエスケイプ</v>
      </c>
      <c r="BB1178" s="11" t="str">
        <f t="shared" si="262"/>
        <v>DRDRSCBL</v>
      </c>
      <c r="BC1178" s="11" t="str">
        <f t="shared" si="263"/>
        <v>DRDRSCBL</v>
      </c>
      <c r="BD1178" s="11" t="str">
        <f t="shared" si="264"/>
        <v>DRDRSCBL</v>
      </c>
      <c r="BE1178" s="11" t="str">
        <f t="shared" si="265"/>
        <v>DRDRSCBL</v>
      </c>
    </row>
    <row r="1179" spans="1:57" ht="11.25" hidden="1" customHeight="1">
      <c r="A1179" s="6">
        <v>1178</v>
      </c>
      <c r="B1179" s="7" t="s">
        <v>2751</v>
      </c>
      <c r="C1179" s="8" t="s">
        <v>2752</v>
      </c>
      <c r="D1179" s="7" t="s">
        <v>72</v>
      </c>
      <c r="E1179" s="7" t="s">
        <v>102</v>
      </c>
      <c r="F1179" s="7" t="s">
        <v>109</v>
      </c>
      <c r="G1179" s="9">
        <v>115</v>
      </c>
      <c r="H1179" s="9">
        <v>117</v>
      </c>
      <c r="I1179" s="9">
        <v>60</v>
      </c>
      <c r="J1179" s="9">
        <v>53</v>
      </c>
      <c r="K1179" s="9">
        <v>58</v>
      </c>
      <c r="L1179" s="9">
        <v>56</v>
      </c>
      <c r="M1179" s="9">
        <v>61</v>
      </c>
      <c r="N1179" s="9">
        <v>62</v>
      </c>
      <c r="O1179" s="9">
        <v>61</v>
      </c>
      <c r="P1179" s="9">
        <v>7</v>
      </c>
      <c r="Q1179" s="10">
        <v>110</v>
      </c>
      <c r="R1179" s="11">
        <v>1</v>
      </c>
      <c r="S1179" s="11">
        <v>1</v>
      </c>
      <c r="T1179" s="11">
        <v>106</v>
      </c>
      <c r="U1179" s="11">
        <v>111</v>
      </c>
      <c r="V1179" s="11">
        <v>1</v>
      </c>
      <c r="W1179" s="11">
        <v>108</v>
      </c>
      <c r="X1179" s="11">
        <f t="shared" si="252"/>
        <v>438</v>
      </c>
      <c r="Y1179" s="11">
        <f t="shared" si="253"/>
        <v>4945</v>
      </c>
      <c r="Z1179" s="11">
        <f t="shared" si="254"/>
        <v>585</v>
      </c>
      <c r="AA1179" s="11">
        <f t="shared" si="255"/>
        <v>4260</v>
      </c>
      <c r="AB1179" s="11">
        <f t="shared" si="256"/>
        <v>4260</v>
      </c>
      <c r="AC1179" s="6">
        <f t="shared" si="257"/>
        <v>4785</v>
      </c>
      <c r="AD1179" s="9" t="s">
        <v>322</v>
      </c>
      <c r="AE1179" s="3" t="str">
        <f>IF(ISERROR(VLOOKUP($AD1179,技まとめ!$A$1:$F$380,6,FALSE)),"－",VLOOKUP($AD1179,技まとめ!$A$1:$F$380,6,FALSE))</f>
        <v>SC</v>
      </c>
      <c r="AF1179" s="3">
        <f>IF(ISERROR(VLOOKUP($AD1179,技まとめ!$A$1:$F$380,3,FALSE)),"－",VLOOKUP($AD1179,技まとめ!$A$1:$F$380,3,FALSE))</f>
        <v>25</v>
      </c>
      <c r="AG1179" s="3">
        <f>IF(ISERROR(VLOOKUP($AD1179,技まとめ!$A$1:$F$380,5,FALSE)),"－",VLOOKUP($AD1179,技まとめ!$A$1:$F$380,5,FALSE))</f>
        <v>20</v>
      </c>
      <c r="AH1179" s="3" t="str">
        <f>IF($E1179=IF(ISERROR(VLOOKUP($AD1179,技まとめ!$A$1:$F$380,4,FALSE)),"－",VLOOKUP($AD1179,技まとめ!$A$1:$F$380,4,FALSE)),"一致","")</f>
        <v/>
      </c>
      <c r="AI1179" s="9" t="s">
        <v>317</v>
      </c>
      <c r="AJ1179" s="3" t="str">
        <f>IF(ISERROR(VLOOKUP($AI1179,技まとめ!$A$1:$F$380,6,FALSE)),"－",VLOOKUP($AI1179,技まとめ!$A$1:$F$380,6,FALSE))</f>
        <v>SC</v>
      </c>
      <c r="AK1179" s="3">
        <f>IF(ISERROR(VLOOKUP($AI1179,技まとめ!$A$1:$F$380,3,FALSE)),"－",VLOOKUP($AI1179,技まとめ!$A$1:$F$380,3,FALSE))</f>
        <v>31</v>
      </c>
      <c r="AL1179" s="3">
        <f>IF(ISERROR(VLOOKUP($AI1179,技まとめ!$A$1:$F$380,5,FALSE)),"－",VLOOKUP($AI1179,技まとめ!$A$1:$F$380,5,FALSE))</f>
        <v>22</v>
      </c>
      <c r="AM1179" s="3" t="str">
        <f>IF($E1179=IF(ISERROR(VLOOKUP($AI1179,技まとめ!$A$1:$F$380,4,FALSE)),"－",VLOOKUP($AI1179,技まとめ!$A$1:$F$380,4,FALSE)),"一致","")</f>
        <v/>
      </c>
      <c r="AN1179" s="9" t="s">
        <v>671</v>
      </c>
      <c r="AO1179" s="3" t="str">
        <f>IF(ISERROR(VLOOKUP($AN1179,技まとめ!$A$1:$F$380,6,FALSE)),"－",VLOOKUP($AN1179,技まとめ!$A$1:$F$380,6,FALSE))</f>
        <v>BL</v>
      </c>
      <c r="AP1179" s="3">
        <f>IF(ISERROR(VLOOKUP($AN1179,技まとめ!$A$1:$F$380,3,FALSE)),"－",VLOOKUP($AN1179,技まとめ!$A$1:$F$380,3,FALSE))</f>
        <v>56</v>
      </c>
      <c r="AQ1179" s="3">
        <f>IF(ISERROR(VLOOKUP($AN1179,技まとめ!$A$1:$F$380,5,FALSE)),"－",VLOOKUP($AN1179,技まとめ!$A$1:$F$380,5,FALSE))</f>
        <v>39</v>
      </c>
      <c r="AR1179" s="3" t="str">
        <f>IF($E1179=IF(ISERROR(VLOOKUP($AN1179,技まとめ!$A$1:$F$380,4,FALSE)),"－",VLOOKUP($AN1179,技まとめ!$A$1:$F$380,4,FALSE)),"一致","")</f>
        <v>一致</v>
      </c>
      <c r="AS1179" s="9" t="s">
        <v>310</v>
      </c>
      <c r="AT1179" s="3" t="str">
        <f>IF(ISERROR(VLOOKUP($AS1179,技まとめ!$A$1:$F$380,6,FALSE)),"－",VLOOKUP($AS1179,技まとめ!$A$1:$F$380,6,FALSE))</f>
        <v>DR</v>
      </c>
      <c r="AU1179" s="3">
        <f>IF(ISERROR(VLOOKUP($AS1179,技まとめ!$A$1:$F$380,3,FALSE)),"－",VLOOKUP($AS1179,技まとめ!$A$1:$F$380,3,FALSE))</f>
        <v>65</v>
      </c>
      <c r="AV1179" s="3">
        <f>IF(ISERROR(VLOOKUP($AS1179,技まとめ!$A$1:$F$380,5,FALSE)),"－",VLOOKUP($AS1179,技まとめ!$A$1:$F$380,5,FALSE))</f>
        <v>42</v>
      </c>
      <c r="AW1179" s="3" t="str">
        <f>IF($E1179=IF(ISERROR(VLOOKUP($AS1179,技まとめ!$A$1:$F$380,4,FALSE)),"－",VLOOKUP($AS1179,技まとめ!$A$1:$F$380,4,FALSE)),"一致","")</f>
        <v/>
      </c>
      <c r="AX1179" s="12" t="str">
        <f t="shared" si="258"/>
        <v>ターザンキックコンドルダイブフレイムダンスモグラシャッフル</v>
      </c>
      <c r="AY1179" s="12" t="str">
        <f t="shared" si="259"/>
        <v>ターザンキックコンドルダイブフレイムダンスモグラシャッフル</v>
      </c>
      <c r="AZ1179" s="12" t="str">
        <f t="shared" si="260"/>
        <v>ターザンキックコンドルダイブフレイムダンスモグラシャッフル</v>
      </c>
      <c r="BA1179" s="12" t="str">
        <f t="shared" si="261"/>
        <v>ターザンキックコンドルダイブフレイムダンスモグラシャッフル</v>
      </c>
      <c r="BB1179" s="11" t="str">
        <f t="shared" si="262"/>
        <v>SCSCBLDR</v>
      </c>
      <c r="BC1179" s="11" t="str">
        <f t="shared" si="263"/>
        <v>SCSCBLDR</v>
      </c>
      <c r="BD1179" s="11" t="str">
        <f t="shared" si="264"/>
        <v>SCSCBLDR</v>
      </c>
      <c r="BE1179" s="11" t="str">
        <f t="shared" si="265"/>
        <v>SCSCBLDR</v>
      </c>
    </row>
    <row r="1180" spans="1:57" ht="11.25" hidden="1" customHeight="1">
      <c r="A1180" s="6">
        <v>1179</v>
      </c>
      <c r="B1180" s="7" t="s">
        <v>2753</v>
      </c>
      <c r="C1180" s="8" t="s">
        <v>2754</v>
      </c>
      <c r="D1180" s="7" t="s">
        <v>72</v>
      </c>
      <c r="E1180" s="7" t="s">
        <v>73</v>
      </c>
      <c r="F1180" s="7" t="s">
        <v>109</v>
      </c>
      <c r="G1180" s="9">
        <v>116</v>
      </c>
      <c r="H1180" s="9">
        <v>106</v>
      </c>
      <c r="I1180" s="9">
        <v>63</v>
      </c>
      <c r="J1180" s="9">
        <v>52</v>
      </c>
      <c r="K1180" s="9">
        <v>54</v>
      </c>
      <c r="L1180" s="9">
        <v>61</v>
      </c>
      <c r="M1180" s="9">
        <v>56</v>
      </c>
      <c r="N1180" s="9">
        <v>68</v>
      </c>
      <c r="O1180" s="9">
        <v>69</v>
      </c>
      <c r="P1180" s="9">
        <v>10</v>
      </c>
      <c r="Q1180" s="10">
        <v>113</v>
      </c>
      <c r="R1180" s="11">
        <v>2</v>
      </c>
      <c r="S1180" s="11">
        <v>1</v>
      </c>
      <c r="T1180" s="11">
        <v>111</v>
      </c>
      <c r="U1180" s="11">
        <v>106</v>
      </c>
      <c r="V1180" s="11">
        <v>1</v>
      </c>
      <c r="W1180" s="11">
        <v>119</v>
      </c>
      <c r="X1180" s="11">
        <f t="shared" si="252"/>
        <v>453</v>
      </c>
      <c r="Y1180" s="11">
        <f t="shared" si="253"/>
        <v>5120</v>
      </c>
      <c r="Z1180" s="11">
        <f t="shared" si="254"/>
        <v>675</v>
      </c>
      <c r="AA1180" s="11">
        <f t="shared" si="255"/>
        <v>4490</v>
      </c>
      <c r="AB1180" s="11">
        <f t="shared" si="256"/>
        <v>4490</v>
      </c>
      <c r="AC1180" s="6">
        <f t="shared" si="257"/>
        <v>5045</v>
      </c>
      <c r="AD1180" s="9" t="s">
        <v>210</v>
      </c>
      <c r="AE1180" s="3" t="str">
        <f>IF(ISERROR(VLOOKUP($AD1180,技まとめ!$A$1:$F$380,6,FALSE)),"－",VLOOKUP($AD1180,技まとめ!$A$1:$F$380,6,FALSE))</f>
        <v>NS</v>
      </c>
      <c r="AF1180" s="3">
        <f>IF(ISERROR(VLOOKUP($AD1180,技まとめ!$A$1:$F$380,3,FALSE)),"－",VLOOKUP($AD1180,技まとめ!$A$1:$F$380,3,FALSE))</f>
        <v>25</v>
      </c>
      <c r="AG1180" s="3">
        <f>IF(ISERROR(VLOOKUP($AD1180,技まとめ!$A$1:$F$380,5,FALSE)),"－",VLOOKUP($AD1180,技まとめ!$A$1:$F$380,5,FALSE))</f>
        <v>20</v>
      </c>
      <c r="AH1180" s="3" t="str">
        <f>IF($E1180=IF(ISERROR(VLOOKUP($AD1180,技まとめ!$A$1:$F$380,4,FALSE)),"－",VLOOKUP($AD1180,技まとめ!$A$1:$F$380,4,FALSE)),"一致","")</f>
        <v/>
      </c>
      <c r="AI1180" s="9" t="s">
        <v>308</v>
      </c>
      <c r="AJ1180" s="3" t="str">
        <f>IF(ISERROR(VLOOKUP($AI1180,技まとめ!$A$1:$F$380,6,FALSE)),"－",VLOOKUP($AI1180,技まとめ!$A$1:$F$380,6,FALSE))</f>
        <v>DR</v>
      </c>
      <c r="AK1180" s="3">
        <f>IF(ISERROR(VLOOKUP($AI1180,技まとめ!$A$1:$F$380,3,FALSE)),"－",VLOOKUP($AI1180,技まとめ!$A$1:$F$380,3,FALSE))</f>
        <v>28</v>
      </c>
      <c r="AL1180" s="3">
        <f>IF(ISERROR(VLOOKUP($AI1180,技まとめ!$A$1:$F$380,5,FALSE)),"－",VLOOKUP($AI1180,技まとめ!$A$1:$F$380,5,FALSE))</f>
        <v>24</v>
      </c>
      <c r="AM1180" s="3" t="str">
        <f>IF($E1180=IF(ISERROR(VLOOKUP($AI1180,技まとめ!$A$1:$F$380,4,FALSE)),"－",VLOOKUP($AI1180,技まとめ!$A$1:$F$380,4,FALSE)),"一致","")</f>
        <v>一致</v>
      </c>
      <c r="AN1180" s="9" t="s">
        <v>157</v>
      </c>
      <c r="AO1180" s="3" t="str">
        <f>IF(ISERROR(VLOOKUP($AN1180,技まとめ!$A$1:$F$380,6,FALSE)),"－",VLOOKUP($AN1180,技まとめ!$A$1:$F$380,6,FALSE))</f>
        <v>BL</v>
      </c>
      <c r="AP1180" s="3">
        <f>IF(ISERROR(VLOOKUP($AN1180,技まとめ!$A$1:$F$380,3,FALSE)),"－",VLOOKUP($AN1180,技まとめ!$A$1:$F$380,3,FALSE))</f>
        <v>47</v>
      </c>
      <c r="AQ1180" s="3">
        <f>IF(ISERROR(VLOOKUP($AN1180,技まとめ!$A$1:$F$380,5,FALSE)),"－",VLOOKUP($AN1180,技まとめ!$A$1:$F$380,5,FALSE))</f>
        <v>32</v>
      </c>
      <c r="AR1180" s="3" t="str">
        <f>IF($E1180=IF(ISERROR(VLOOKUP($AN1180,技まとめ!$A$1:$F$380,4,FALSE)),"－",VLOOKUP($AN1180,技まとめ!$A$1:$F$380,4,FALSE)),"一致","")</f>
        <v>一致</v>
      </c>
      <c r="AS1180" s="9" t="s">
        <v>756</v>
      </c>
      <c r="AT1180" s="3" t="str">
        <f>IF(ISERROR(VLOOKUP($AS1180,技まとめ!$A$1:$F$380,6,FALSE)),"－",VLOOKUP($AS1180,技まとめ!$A$1:$F$380,6,FALSE))</f>
        <v>BB</v>
      </c>
      <c r="AU1180" s="3">
        <f>IF(ISERROR(VLOOKUP($AS1180,技まとめ!$A$1:$F$380,3,FALSE)),"－",VLOOKUP($AS1180,技まとめ!$A$1:$F$380,3,FALSE))</f>
        <v>65</v>
      </c>
      <c r="AV1180" s="3">
        <f>IF(ISERROR(VLOOKUP($AS1180,技まとめ!$A$1:$F$380,5,FALSE)),"－",VLOOKUP($AS1180,技まとめ!$A$1:$F$380,5,FALSE))</f>
        <v>42</v>
      </c>
      <c r="AW1180" s="3" t="str">
        <f>IF($E1180=IF(ISERROR(VLOOKUP($AS1180,技まとめ!$A$1:$F$380,4,FALSE)),"－",VLOOKUP($AS1180,技まとめ!$A$1:$F$380,4,FALSE)),"一致","")</f>
        <v/>
      </c>
      <c r="AX1180" s="12" t="str">
        <f t="shared" si="258"/>
        <v>スパイラルショットスーパーアルマジロアースクェイクボルケイノカット</v>
      </c>
      <c r="AY1180" s="12" t="str">
        <f t="shared" si="259"/>
        <v>スパイラルショットスーパーアルマジロアースクェイクボルケイノカット</v>
      </c>
      <c r="AZ1180" s="12" t="str">
        <f t="shared" si="260"/>
        <v>スパイラルショットスーパーアルマジロアースクェイクボルケイノカット</v>
      </c>
      <c r="BA1180" s="12" t="str">
        <f t="shared" si="261"/>
        <v>スパイラルショットスーパーアルマジロアースクェイクボルケイノカット</v>
      </c>
      <c r="BB1180" s="11" t="str">
        <f t="shared" si="262"/>
        <v>NSDRBLBB</v>
      </c>
      <c r="BC1180" s="11" t="str">
        <f t="shared" si="263"/>
        <v>NSDRBLBB</v>
      </c>
      <c r="BD1180" s="11" t="str">
        <f t="shared" si="264"/>
        <v>NSDRBLBB</v>
      </c>
      <c r="BE1180" s="11" t="str">
        <f t="shared" si="265"/>
        <v>NSDRBLBB</v>
      </c>
    </row>
    <row r="1181" spans="1:57" ht="11.25" hidden="1" customHeight="1">
      <c r="A1181" s="6">
        <v>1180</v>
      </c>
      <c r="B1181" s="7" t="s">
        <v>2755</v>
      </c>
      <c r="C1181" s="8" t="s">
        <v>2756</v>
      </c>
      <c r="D1181" s="7" t="s">
        <v>650</v>
      </c>
      <c r="E1181" s="7" t="s">
        <v>81</v>
      </c>
      <c r="F1181" s="7" t="s">
        <v>128</v>
      </c>
      <c r="G1181" s="9">
        <v>92</v>
      </c>
      <c r="H1181" s="9">
        <v>121</v>
      </c>
      <c r="I1181" s="9">
        <v>58</v>
      </c>
      <c r="J1181" s="9">
        <v>52</v>
      </c>
      <c r="K1181" s="9">
        <v>57</v>
      </c>
      <c r="L1181" s="9">
        <v>53</v>
      </c>
      <c r="M1181" s="9">
        <v>55</v>
      </c>
      <c r="N1181" s="9">
        <v>52</v>
      </c>
      <c r="O1181" s="9">
        <v>53</v>
      </c>
      <c r="P1181" s="9">
        <v>47</v>
      </c>
      <c r="Q1181" s="10">
        <v>108</v>
      </c>
      <c r="R1181" s="11">
        <v>26</v>
      </c>
      <c r="S1181" s="11">
        <v>1</v>
      </c>
      <c r="T1181" s="11">
        <v>103</v>
      </c>
      <c r="U1181" s="11">
        <v>105</v>
      </c>
      <c r="V1181" s="11">
        <v>1</v>
      </c>
      <c r="W1181" s="11">
        <v>103</v>
      </c>
      <c r="X1181" s="11">
        <f t="shared" si="252"/>
        <v>447</v>
      </c>
      <c r="Y1181" s="11">
        <f t="shared" si="253"/>
        <v>4840</v>
      </c>
      <c r="Z1181" s="11">
        <f t="shared" si="254"/>
        <v>1435</v>
      </c>
      <c r="AA1181" s="11">
        <f t="shared" si="255"/>
        <v>4130</v>
      </c>
      <c r="AB1181" s="11">
        <f t="shared" si="256"/>
        <v>4130</v>
      </c>
      <c r="AC1181" s="6">
        <f t="shared" si="257"/>
        <v>4765</v>
      </c>
      <c r="AD1181" s="9" t="s">
        <v>182</v>
      </c>
      <c r="AE1181" s="3" t="str">
        <f>IF(ISERROR(VLOOKUP($AD1181,技まとめ!$A$1:$F$380,6,FALSE)),"－",VLOOKUP($AD1181,技まとめ!$A$1:$F$380,6,FALSE))</f>
        <v>SC</v>
      </c>
      <c r="AF1181" s="3">
        <f>IF(ISERROR(VLOOKUP($AD1181,技まとめ!$A$1:$F$380,3,FALSE)),"－",VLOOKUP($AD1181,技まとめ!$A$1:$F$380,3,FALSE))</f>
        <v>31</v>
      </c>
      <c r="AG1181" s="3">
        <f>IF(ISERROR(VLOOKUP($AD1181,技まとめ!$A$1:$F$380,5,FALSE)),"－",VLOOKUP($AD1181,技まとめ!$A$1:$F$380,5,FALSE))</f>
        <v>22</v>
      </c>
      <c r="AH1181" s="3" t="str">
        <f>IF($E1181=IF(ISERROR(VLOOKUP($AD1181,技まとめ!$A$1:$F$380,4,FALSE)),"－",VLOOKUP($AD1181,技まとめ!$A$1:$F$380,4,FALSE)),"一致","")</f>
        <v/>
      </c>
      <c r="AI1181" s="9" t="s">
        <v>710</v>
      </c>
      <c r="AJ1181" s="3" t="str">
        <f>IF(ISERROR(VLOOKUP($AI1181,技まとめ!$A$1:$F$380,6,FALSE)),"－",VLOOKUP($AI1181,技まとめ!$A$1:$F$380,6,FALSE))</f>
        <v>DR</v>
      </c>
      <c r="AK1181" s="3">
        <f>IF(ISERROR(VLOOKUP($AI1181,技まとめ!$A$1:$F$380,3,FALSE)),"－",VLOOKUP($AI1181,技まとめ!$A$1:$F$380,3,FALSE))</f>
        <v>15</v>
      </c>
      <c r="AL1181" s="3">
        <f>IF(ISERROR(VLOOKUP($AI1181,技まとめ!$A$1:$F$380,5,FALSE)),"－",VLOOKUP($AI1181,技まとめ!$A$1:$F$380,5,FALSE))</f>
        <v>20</v>
      </c>
      <c r="AM1181" s="3" t="str">
        <f>IF($E1181=IF(ISERROR(VLOOKUP($AI1181,技まとめ!$A$1:$F$380,4,FALSE)),"－",VLOOKUP($AI1181,技まとめ!$A$1:$F$380,4,FALSE)),"一致","")</f>
        <v/>
      </c>
      <c r="AN1181" s="9" t="s">
        <v>426</v>
      </c>
      <c r="AO1181" s="3" t="str">
        <f>IF(ISERROR(VLOOKUP($AN1181,技まとめ!$A$1:$F$380,6,FALSE)),"－",VLOOKUP($AN1181,技まとめ!$A$1:$F$380,6,FALSE))</f>
        <v>NS</v>
      </c>
      <c r="AP1181" s="3">
        <f>IF(ISERROR(VLOOKUP($AN1181,技まとめ!$A$1:$F$380,3,FALSE)),"－",VLOOKUP($AN1181,技まとめ!$A$1:$F$380,3,FALSE))</f>
        <v>57</v>
      </c>
      <c r="AQ1181" s="3">
        <f>IF(ISERROR(VLOOKUP($AN1181,技まとめ!$A$1:$F$380,5,FALSE)),"－",VLOOKUP($AN1181,技まとめ!$A$1:$F$380,5,FALSE))</f>
        <v>34</v>
      </c>
      <c r="AR1181" s="3" t="str">
        <f>IF($E1181=IF(ISERROR(VLOOKUP($AN1181,技まとめ!$A$1:$F$380,4,FALSE)),"－",VLOOKUP($AN1181,技まとめ!$A$1:$F$380,4,FALSE)),"一致","")</f>
        <v/>
      </c>
      <c r="AS1181" s="9" t="s">
        <v>2580</v>
      </c>
      <c r="AT1181" s="3" t="str">
        <f>IF(ISERROR(VLOOKUP($AS1181,技まとめ!$A$1:$F$380,6,FALSE)),"－",VLOOKUP($AS1181,技まとめ!$A$1:$F$380,6,FALSE))</f>
        <v>BS</v>
      </c>
      <c r="AU1181" s="3">
        <f>IF(ISERROR(VLOOKUP($AS1181,技まとめ!$A$1:$F$380,3,FALSE)),"－",VLOOKUP($AS1181,技まとめ!$A$1:$F$380,3,FALSE))</f>
        <v>92</v>
      </c>
      <c r="AV1181" s="3">
        <f>IF(ISERROR(VLOOKUP($AS1181,技まとめ!$A$1:$F$380,5,FALSE)),"－",VLOOKUP($AS1181,技まとめ!$A$1:$F$380,5,FALSE))</f>
        <v>49</v>
      </c>
      <c r="AW1181" s="3" t="str">
        <f>IF($E1181=IF(ISERROR(VLOOKUP($AS1181,技まとめ!$A$1:$F$380,4,FALSE)),"－",VLOOKUP($AS1181,技まとめ!$A$1:$F$380,4,FALSE)),"一致","")</f>
        <v/>
      </c>
      <c r="AX1181" s="12" t="str">
        <f t="shared" si="258"/>
        <v>ひゃくれつショットひとりワンツーシャインドライブバタフライドリーム</v>
      </c>
      <c r="AY1181" s="12" t="str">
        <f t="shared" si="259"/>
        <v>ひゃくれつショットひとりワンツーシャインドライブバタフライドリーム</v>
      </c>
      <c r="AZ1181" s="12" t="str">
        <f t="shared" si="260"/>
        <v>ひゃくれつショットひとりワンツーシャインドライブバタフライドリーム</v>
      </c>
      <c r="BA1181" s="12" t="str">
        <f t="shared" si="261"/>
        <v>ひゃくれつショットひとりワンツーシャインドライブバタフライドリーム</v>
      </c>
      <c r="BB1181" s="11" t="str">
        <f t="shared" si="262"/>
        <v>SCDRNSBS</v>
      </c>
      <c r="BC1181" s="11" t="str">
        <f t="shared" si="263"/>
        <v>SCDRNSBS</v>
      </c>
      <c r="BD1181" s="11" t="str">
        <f t="shared" si="264"/>
        <v>SCDRNSBS</v>
      </c>
      <c r="BE1181" s="11" t="str">
        <f t="shared" si="265"/>
        <v>SCDRNSBS</v>
      </c>
    </row>
    <row r="1182" spans="1:57" ht="11.25" customHeight="1">
      <c r="A1182" s="6">
        <v>1181</v>
      </c>
      <c r="B1182" s="7" t="s">
        <v>352</v>
      </c>
      <c r="C1182" s="8" t="s">
        <v>2757</v>
      </c>
      <c r="D1182" s="7" t="s">
        <v>72</v>
      </c>
      <c r="E1182" s="7" t="s">
        <v>95</v>
      </c>
      <c r="F1182" s="7" t="s">
        <v>74</v>
      </c>
      <c r="G1182" s="9">
        <v>140</v>
      </c>
      <c r="H1182" s="9">
        <v>135</v>
      </c>
      <c r="I1182" s="9">
        <v>57</v>
      </c>
      <c r="J1182" s="9">
        <v>70</v>
      </c>
      <c r="K1182" s="9">
        <v>59</v>
      </c>
      <c r="L1182" s="9">
        <v>80</v>
      </c>
      <c r="M1182" s="9">
        <v>69</v>
      </c>
      <c r="N1182" s="9">
        <v>55</v>
      </c>
      <c r="O1182" s="9">
        <v>57</v>
      </c>
      <c r="P1182" s="9">
        <v>7</v>
      </c>
      <c r="Q1182" s="10">
        <v>107</v>
      </c>
      <c r="R1182" s="11">
        <v>9</v>
      </c>
      <c r="S1182" s="11">
        <v>1</v>
      </c>
      <c r="T1182" s="11">
        <v>130</v>
      </c>
      <c r="U1182" s="11">
        <v>119</v>
      </c>
      <c r="V1182" s="11">
        <v>1</v>
      </c>
      <c r="W1182" s="11">
        <v>107</v>
      </c>
      <c r="X1182" s="11">
        <f t="shared" si="252"/>
        <v>474</v>
      </c>
      <c r="Y1182" s="11">
        <f t="shared" si="253"/>
        <v>4820</v>
      </c>
      <c r="Z1182" s="11">
        <f t="shared" si="254"/>
        <v>860</v>
      </c>
      <c r="AA1182" s="11">
        <f t="shared" si="255"/>
        <v>5095</v>
      </c>
      <c r="AB1182" s="11">
        <f t="shared" si="256"/>
        <v>5095</v>
      </c>
      <c r="AC1182" s="6">
        <f t="shared" si="257"/>
        <v>5780</v>
      </c>
      <c r="AD1182" s="9" t="s">
        <v>5007</v>
      </c>
      <c r="AE1182" s="3" t="str">
        <f>IF(ISERROR(VLOOKUP($AD1182,技まとめ!$A$1:$F$380,6,FALSE)),"－",VLOOKUP($AD1182,技まとめ!$A$1:$F$380,6,FALSE))</f>
        <v>－</v>
      </c>
      <c r="AF1182" s="3">
        <f>IF(ISERROR(VLOOKUP($AD1182,技まとめ!$A$1:$F$380,3,FALSE)),"－",VLOOKUP($AD1182,技まとめ!$A$1:$F$380,3,FALSE))</f>
        <v>0</v>
      </c>
      <c r="AG1182" s="3">
        <f>IF(ISERROR(VLOOKUP($AD1182,技まとめ!$A$1:$F$380,5,FALSE)),"－",VLOOKUP($AD1182,技まとめ!$A$1:$F$380,5,FALSE))</f>
        <v>0</v>
      </c>
      <c r="AH1182" s="3" t="str">
        <f>IF($E1182=IF(ISERROR(VLOOKUP($AD1182,技まとめ!$A$1:$F$380,4,FALSE)),"－",VLOOKUP($AD1182,技まとめ!$A$1:$F$380,4,FALSE)),"一致","")</f>
        <v/>
      </c>
      <c r="AI1182" s="9" t="s">
        <v>1680</v>
      </c>
      <c r="AJ1182" s="3" t="str">
        <f>IF(ISERROR(VLOOKUP($AI1182,技まとめ!$A$1:$F$380,6,FALSE)),"－",VLOOKUP($AI1182,技まとめ!$A$1:$F$380,6,FALSE))</f>
        <v>CA</v>
      </c>
      <c r="AK1182" s="3">
        <f>IF(ISERROR(VLOOKUP($AI1182,技まとめ!$A$1:$F$380,3,FALSE)),"－",VLOOKUP($AI1182,技まとめ!$A$1:$F$380,3,FALSE))</f>
        <v>65</v>
      </c>
      <c r="AL1182" s="3">
        <f>IF(ISERROR(VLOOKUP($AI1182,技まとめ!$A$1:$F$380,5,FALSE)),"－",VLOOKUP($AI1182,技まとめ!$A$1:$F$380,5,FALSE))</f>
        <v>40</v>
      </c>
      <c r="AM1182" s="3" t="str">
        <f>IF($E1182=IF(ISERROR(VLOOKUP($AI1182,技まとめ!$A$1:$F$380,4,FALSE)),"－",VLOOKUP($AI1182,技まとめ!$A$1:$F$380,4,FALSE)),"一致","")</f>
        <v/>
      </c>
      <c r="AN1182" s="9" t="s">
        <v>240</v>
      </c>
      <c r="AO1182" s="3" t="str">
        <f>IF(ISERROR(VLOOKUP($AN1182,技まとめ!$A$1:$F$380,6,FALSE)),"－",VLOOKUP($AN1182,技まとめ!$A$1:$F$380,6,FALSE))</f>
        <v>P1</v>
      </c>
      <c r="AP1182" s="3">
        <f>IF(ISERROR(VLOOKUP($AN1182,技まとめ!$A$1:$F$380,3,FALSE)),"－",VLOOKUP($AN1182,技まとめ!$A$1:$F$380,3,FALSE))</f>
        <v>83</v>
      </c>
      <c r="AQ1182" s="3">
        <f>IF(ISERROR(VLOOKUP($AN1182,技まとめ!$A$1:$F$380,5,FALSE)),"－",VLOOKUP($AN1182,技まとめ!$A$1:$F$380,5,FALSE))</f>
        <v>47</v>
      </c>
      <c r="AR1182" s="3" t="str">
        <f>IF($E1182=IF(ISERROR(VLOOKUP($AN1182,技まとめ!$A$1:$F$380,4,FALSE)),"－",VLOOKUP($AN1182,技まとめ!$A$1:$F$380,4,FALSE)),"一致","")</f>
        <v/>
      </c>
      <c r="AS1182" s="9" t="s">
        <v>2694</v>
      </c>
      <c r="AT1182" s="3" t="str">
        <f>IF(ISERROR(VLOOKUP($AS1182,技まとめ!$A$1:$F$380,6,FALSE)),"－",VLOOKUP($AS1182,技まとめ!$A$1:$F$380,6,FALSE))</f>
        <v>CA</v>
      </c>
      <c r="AU1182" s="3">
        <f>IF(ISERROR(VLOOKUP($AS1182,技まとめ!$A$1:$F$380,3,FALSE)),"－",VLOOKUP($AS1182,技まとめ!$A$1:$F$380,3,FALSE))</f>
        <v>123</v>
      </c>
      <c r="AV1182" s="3">
        <f>IF(ISERROR(VLOOKUP($AS1182,技まとめ!$A$1:$F$380,5,FALSE)),"－",VLOOKUP($AS1182,技まとめ!$A$1:$F$380,5,FALSE))</f>
        <v>60</v>
      </c>
      <c r="AW1182" s="3" t="str">
        <f>IF($E1182=IF(ISERROR(VLOOKUP($AS1182,技まとめ!$A$1:$F$380,4,FALSE)),"－",VLOOKUP($AS1182,技まとめ!$A$1:$F$380,4,FALSE)),"一致","")</f>
        <v>一致</v>
      </c>
      <c r="AX1182" s="12" t="str">
        <f t="shared" si="258"/>
        <v>ちょうわざ！シュートラップダブルロケットまおう・ザ・ハンド</v>
      </c>
      <c r="AY1182" s="12" t="str">
        <f t="shared" si="259"/>
        <v>ちょうわざ！シュートラップダブルロケットまおう・ザ・ハンド</v>
      </c>
      <c r="AZ1182" s="12" t="str">
        <f t="shared" si="260"/>
        <v>ちょうわざ！シュートラップダブルロケットまおう・ザ・ハンド</v>
      </c>
      <c r="BA1182" s="12" t="str">
        <f t="shared" si="261"/>
        <v>ちょうわざ！シュートラップダブルロケットまおう・ザ・ハンド</v>
      </c>
      <c r="BB1182" s="11" t="str">
        <f t="shared" si="262"/>
        <v>－CAP1CA</v>
      </c>
      <c r="BC1182" s="11" t="str">
        <f t="shared" si="263"/>
        <v>－CAP1CA</v>
      </c>
      <c r="BD1182" s="11" t="str">
        <f t="shared" si="264"/>
        <v>－CAP1CA</v>
      </c>
      <c r="BE1182" s="11" t="str">
        <f t="shared" si="265"/>
        <v>－CAP1CA</v>
      </c>
    </row>
    <row r="1183" spans="1:57" ht="11.25" hidden="1" customHeight="1">
      <c r="A1183" s="6">
        <v>1182</v>
      </c>
      <c r="B1183" s="7" t="s">
        <v>530</v>
      </c>
      <c r="C1183" s="8" t="s">
        <v>2758</v>
      </c>
      <c r="D1183" s="7" t="s">
        <v>72</v>
      </c>
      <c r="E1183" s="7" t="s">
        <v>102</v>
      </c>
      <c r="F1183" s="7" t="s">
        <v>82</v>
      </c>
      <c r="G1183" s="9">
        <v>107</v>
      </c>
      <c r="H1183" s="9">
        <v>125</v>
      </c>
      <c r="I1183" s="9">
        <v>64</v>
      </c>
      <c r="J1183" s="9">
        <v>70</v>
      </c>
      <c r="K1183" s="9">
        <v>55</v>
      </c>
      <c r="L1183" s="9">
        <v>66</v>
      </c>
      <c r="M1183" s="9">
        <v>68</v>
      </c>
      <c r="N1183" s="9">
        <v>58</v>
      </c>
      <c r="O1183" s="9">
        <v>57</v>
      </c>
      <c r="P1183" s="9">
        <v>8</v>
      </c>
      <c r="Q1183" s="10">
        <v>114</v>
      </c>
      <c r="R1183" s="11">
        <v>9</v>
      </c>
      <c r="S1183" s="11">
        <v>1</v>
      </c>
      <c r="T1183" s="11">
        <v>116</v>
      </c>
      <c r="U1183" s="11">
        <v>118</v>
      </c>
      <c r="V1183" s="11">
        <v>1</v>
      </c>
      <c r="W1183" s="11">
        <v>107</v>
      </c>
      <c r="X1183" s="11">
        <f t="shared" si="252"/>
        <v>466</v>
      </c>
      <c r="Y1183" s="11">
        <f t="shared" si="253"/>
        <v>5100</v>
      </c>
      <c r="Z1183" s="11">
        <f t="shared" si="254"/>
        <v>860</v>
      </c>
      <c r="AA1183" s="11">
        <f t="shared" si="255"/>
        <v>4605</v>
      </c>
      <c r="AB1183" s="11">
        <f t="shared" si="256"/>
        <v>4605</v>
      </c>
      <c r="AC1183" s="6">
        <f t="shared" si="257"/>
        <v>5220</v>
      </c>
      <c r="AD1183" s="9" t="s">
        <v>2494</v>
      </c>
      <c r="AE1183" s="3" t="str">
        <f>IF(ISERROR(VLOOKUP($AD1183,技まとめ!$A$1:$F$380,6,FALSE)),"－",VLOOKUP($AD1183,技まとめ!$A$1:$F$380,6,FALSE))</f>
        <v>－</v>
      </c>
      <c r="AF1183" s="3">
        <f>IF(ISERROR(VLOOKUP($AD1183,技まとめ!$A$1:$F$380,3,FALSE)),"－",VLOOKUP($AD1183,技まとめ!$A$1:$F$380,3,FALSE))</f>
        <v>0</v>
      </c>
      <c r="AG1183" s="3">
        <f>IF(ISERROR(VLOOKUP($AD1183,技まとめ!$A$1:$F$380,5,FALSE)),"－",VLOOKUP($AD1183,技まとめ!$A$1:$F$380,5,FALSE))</f>
        <v>0</v>
      </c>
      <c r="AH1183" s="3" t="str">
        <f>IF($E1183=IF(ISERROR(VLOOKUP($AD1183,技まとめ!$A$1:$F$380,4,FALSE)),"－",VLOOKUP($AD1183,技まとめ!$A$1:$F$380,4,FALSE)),"一致","")</f>
        <v/>
      </c>
      <c r="AI1183" s="9" t="s">
        <v>756</v>
      </c>
      <c r="AJ1183" s="3" t="str">
        <f>IF(ISERROR(VLOOKUP($AI1183,技まとめ!$A$1:$F$380,6,FALSE)),"－",VLOOKUP($AI1183,技まとめ!$A$1:$F$380,6,FALSE))</f>
        <v>BB</v>
      </c>
      <c r="AK1183" s="3">
        <f>IF(ISERROR(VLOOKUP($AI1183,技まとめ!$A$1:$F$380,3,FALSE)),"－",VLOOKUP($AI1183,技まとめ!$A$1:$F$380,3,FALSE))</f>
        <v>65</v>
      </c>
      <c r="AL1183" s="3">
        <f>IF(ISERROR(VLOOKUP($AI1183,技まとめ!$A$1:$F$380,5,FALSE)),"－",VLOOKUP($AI1183,技まとめ!$A$1:$F$380,5,FALSE))</f>
        <v>42</v>
      </c>
      <c r="AM1183" s="3" t="str">
        <f>IF($E1183=IF(ISERROR(VLOOKUP($AI1183,技まとめ!$A$1:$F$380,4,FALSE)),"－",VLOOKUP($AI1183,技まとめ!$A$1:$F$380,4,FALSE)),"一致","")</f>
        <v>一致</v>
      </c>
      <c r="AN1183" s="9" t="s">
        <v>557</v>
      </c>
      <c r="AO1183" s="3" t="str">
        <f>IF(ISERROR(VLOOKUP($AN1183,技まとめ!$A$1:$F$380,6,FALSE)),"－",VLOOKUP($AN1183,技まとめ!$A$1:$F$380,6,FALSE))</f>
        <v>LS</v>
      </c>
      <c r="AP1183" s="3">
        <f>IF(ISERROR(VLOOKUP($AN1183,技まとめ!$A$1:$F$380,3,FALSE)),"－",VLOOKUP($AN1183,技まとめ!$A$1:$F$380,3,FALSE))</f>
        <v>101</v>
      </c>
      <c r="AQ1183" s="3">
        <f>IF(ISERROR(VLOOKUP($AN1183,技まとめ!$A$1:$F$380,5,FALSE)),"－",VLOOKUP($AN1183,技まとめ!$A$1:$F$380,5,FALSE))</f>
        <v>66</v>
      </c>
      <c r="AR1183" s="3" t="str">
        <f>IF($E1183=IF(ISERROR(VLOOKUP($AN1183,技まとめ!$A$1:$F$380,4,FALSE)),"－",VLOOKUP($AN1183,技まとめ!$A$1:$F$380,4,FALSE)),"一致","")</f>
        <v>一致</v>
      </c>
      <c r="AS1183" s="9" t="s">
        <v>129</v>
      </c>
      <c r="AT1183" s="3" t="str">
        <f>IF(ISERROR(VLOOKUP($AS1183,技まとめ!$A$1:$F$380,6,FALSE)),"－",VLOOKUP($AS1183,技まとめ!$A$1:$F$380,6,FALSE))</f>
        <v>BL</v>
      </c>
      <c r="AU1183" s="3">
        <f>IF(ISERROR(VLOOKUP($AS1183,技まとめ!$A$1:$F$380,3,FALSE)),"－",VLOOKUP($AS1183,技まとめ!$A$1:$F$380,3,FALSE))</f>
        <v>13</v>
      </c>
      <c r="AV1183" s="3">
        <f>IF(ISERROR(VLOOKUP($AS1183,技まとめ!$A$1:$F$380,5,FALSE)),"－",VLOOKUP($AS1183,技まとめ!$A$1:$F$380,5,FALSE))</f>
        <v>20</v>
      </c>
      <c r="AW1183" s="3" t="str">
        <f>IF($E1183=IF(ISERROR(VLOOKUP($AS1183,技まとめ!$A$1:$F$380,4,FALSE)),"－",VLOOKUP($AS1183,技まとめ!$A$1:$F$380,4,FALSE)),"一致","")</f>
        <v/>
      </c>
      <c r="AX1183" s="12" t="str">
        <f t="shared" si="258"/>
        <v>ディフェンスフォースボルケイノカットトリプルブーストクイックドロウ</v>
      </c>
      <c r="AY1183" s="12" t="str">
        <f t="shared" si="259"/>
        <v>ディフェンスフォースボルケイノカットトリプルブーストクイックドロウ</v>
      </c>
      <c r="AZ1183" s="12" t="str">
        <f t="shared" si="260"/>
        <v>ディフェンスフォースボルケイノカットトリプルブーストクイックドロウ</v>
      </c>
      <c r="BA1183" s="12" t="str">
        <f t="shared" si="261"/>
        <v>ディフェンスフォースボルケイノカットトリプルブーストクイックドロウ</v>
      </c>
      <c r="BB1183" s="11" t="str">
        <f t="shared" si="262"/>
        <v>－BBLSBL</v>
      </c>
      <c r="BC1183" s="11" t="str">
        <f t="shared" si="263"/>
        <v>－BBLSBL</v>
      </c>
      <c r="BD1183" s="11" t="str">
        <f t="shared" si="264"/>
        <v>－BBLSBL</v>
      </c>
      <c r="BE1183" s="11" t="str">
        <f t="shared" si="265"/>
        <v>－BBLSBL</v>
      </c>
    </row>
    <row r="1184" spans="1:57" ht="11.25" customHeight="1">
      <c r="A1184" s="6">
        <v>1183</v>
      </c>
      <c r="B1184" s="7" t="s">
        <v>2400</v>
      </c>
      <c r="C1184" s="8" t="s">
        <v>2759</v>
      </c>
      <c r="D1184" s="7" t="s">
        <v>72</v>
      </c>
      <c r="E1184" s="7" t="s">
        <v>95</v>
      </c>
      <c r="F1184" s="7" t="s">
        <v>128</v>
      </c>
      <c r="G1184" s="9">
        <v>106</v>
      </c>
      <c r="H1184" s="9">
        <v>120</v>
      </c>
      <c r="I1184" s="9">
        <v>64</v>
      </c>
      <c r="J1184" s="9">
        <v>75</v>
      </c>
      <c r="K1184" s="9">
        <v>69</v>
      </c>
      <c r="L1184" s="9">
        <v>69</v>
      </c>
      <c r="M1184" s="9">
        <v>64</v>
      </c>
      <c r="N1184" s="9">
        <v>57</v>
      </c>
      <c r="O1184" s="9">
        <v>61</v>
      </c>
      <c r="P1184" s="9">
        <v>6</v>
      </c>
      <c r="Q1184" s="10">
        <v>114</v>
      </c>
      <c r="R1184" s="11">
        <v>25</v>
      </c>
      <c r="S1184" s="11">
        <v>1</v>
      </c>
      <c r="T1184" s="11">
        <v>119</v>
      </c>
      <c r="U1184" s="11">
        <v>114</v>
      </c>
      <c r="V1184" s="11">
        <v>1</v>
      </c>
      <c r="W1184" s="11">
        <v>111</v>
      </c>
      <c r="X1184" s="11">
        <f t="shared" si="252"/>
        <v>485</v>
      </c>
      <c r="Y1184" s="11">
        <f t="shared" si="253"/>
        <v>5120</v>
      </c>
      <c r="Z1184" s="11">
        <f t="shared" si="254"/>
        <v>1440</v>
      </c>
      <c r="AA1184" s="11">
        <f t="shared" si="255"/>
        <v>4730</v>
      </c>
      <c r="AB1184" s="11">
        <f t="shared" si="256"/>
        <v>4730</v>
      </c>
      <c r="AC1184" s="6">
        <f t="shared" si="257"/>
        <v>5440</v>
      </c>
      <c r="AD1184" s="9" t="s">
        <v>5007</v>
      </c>
      <c r="AE1184" s="3" t="str">
        <f>IF(ISERROR(VLOOKUP($AD1184,技まとめ!$A$1:$F$380,6,FALSE)),"－",VLOOKUP($AD1184,技まとめ!$A$1:$F$380,6,FALSE))</f>
        <v>－</v>
      </c>
      <c r="AF1184" s="3">
        <f>IF(ISERROR(VLOOKUP($AD1184,技まとめ!$A$1:$F$380,3,FALSE)),"－",VLOOKUP($AD1184,技まとめ!$A$1:$F$380,3,FALSE))</f>
        <v>0</v>
      </c>
      <c r="AG1184" s="3">
        <f>IF(ISERROR(VLOOKUP($AD1184,技まとめ!$A$1:$F$380,5,FALSE)),"－",VLOOKUP($AD1184,技まとめ!$A$1:$F$380,5,FALSE))</f>
        <v>0</v>
      </c>
      <c r="AH1184" s="3" t="str">
        <f>IF($E1184=IF(ISERROR(VLOOKUP($AD1184,技まとめ!$A$1:$F$380,4,FALSE)),"－",VLOOKUP($AD1184,技まとめ!$A$1:$F$380,4,FALSE)),"一致","")</f>
        <v/>
      </c>
      <c r="AI1184" s="9" t="s">
        <v>678</v>
      </c>
      <c r="AJ1184" s="3" t="str">
        <f>IF(ISERROR(VLOOKUP($AI1184,技まとめ!$A$1:$F$380,6,FALSE)),"－",VLOOKUP($AI1184,技まとめ!$A$1:$F$380,6,FALSE))</f>
        <v>BS</v>
      </c>
      <c r="AK1184" s="3">
        <f>IF(ISERROR(VLOOKUP($AI1184,技まとめ!$A$1:$F$380,3,FALSE)),"－",VLOOKUP($AI1184,技まとめ!$A$1:$F$380,3,FALSE))</f>
        <v>57</v>
      </c>
      <c r="AL1184" s="3">
        <f>IF(ISERROR(VLOOKUP($AI1184,技まとめ!$A$1:$F$380,5,FALSE)),"－",VLOOKUP($AI1184,技まとめ!$A$1:$F$380,5,FALSE))</f>
        <v>34</v>
      </c>
      <c r="AM1184" s="3" t="str">
        <f>IF($E1184=IF(ISERROR(VLOOKUP($AI1184,技まとめ!$A$1:$F$380,4,FALSE)),"－",VLOOKUP($AI1184,技まとめ!$A$1:$F$380,4,FALSE)),"一致","")</f>
        <v>一致</v>
      </c>
      <c r="AN1184" s="9" t="s">
        <v>187</v>
      </c>
      <c r="AO1184" s="3" t="str">
        <f>IF(ISERROR(VLOOKUP($AN1184,技まとめ!$A$1:$F$380,6,FALSE)),"－",VLOOKUP($AN1184,技まとめ!$A$1:$F$380,6,FALSE))</f>
        <v>NS</v>
      </c>
      <c r="AP1184" s="3">
        <f>IF(ISERROR(VLOOKUP($AN1184,技まとめ!$A$1:$F$380,3,FALSE)),"－",VLOOKUP($AN1184,技まとめ!$A$1:$F$380,3,FALSE))</f>
        <v>120</v>
      </c>
      <c r="AQ1184" s="3">
        <f>IF(ISERROR(VLOOKUP($AN1184,技まとめ!$A$1:$F$380,5,FALSE)),"－",VLOOKUP($AN1184,技まとめ!$A$1:$F$380,5,FALSE))</f>
        <v>61</v>
      </c>
      <c r="AR1184" s="3" t="str">
        <f>IF($E1184=IF(ISERROR(VLOOKUP($AN1184,技まとめ!$A$1:$F$380,4,FALSE)),"－",VLOOKUP($AN1184,技まとめ!$A$1:$F$380,4,FALSE)),"一致","")</f>
        <v>一致</v>
      </c>
      <c r="AS1184" s="9" t="s">
        <v>98</v>
      </c>
      <c r="AT1184" s="3" t="str">
        <f>IF(ISERROR(VLOOKUP($AS1184,技まとめ!$A$1:$F$380,6,FALSE)),"－",VLOOKUP($AS1184,技まとめ!$A$1:$F$380,6,FALSE))</f>
        <v>BL</v>
      </c>
      <c r="AU1184" s="3">
        <f>IF(ISERROR(VLOOKUP($AS1184,技まとめ!$A$1:$F$380,3,FALSE)),"－",VLOOKUP($AS1184,技まとめ!$A$1:$F$380,3,FALSE))</f>
        <v>58</v>
      </c>
      <c r="AV1184" s="3">
        <f>IF(ISERROR(VLOOKUP($AS1184,技まとめ!$A$1:$F$380,5,FALSE)),"－",VLOOKUP($AS1184,技まとめ!$A$1:$F$380,5,FALSE))</f>
        <v>39</v>
      </c>
      <c r="AW1184" s="3" t="str">
        <f>IF($E1184=IF(ISERROR(VLOOKUP($AS1184,技まとめ!$A$1:$F$380,4,FALSE)),"－",VLOOKUP($AS1184,技まとめ!$A$1:$F$380,4,FALSE)),"一致","")</f>
        <v>一致</v>
      </c>
      <c r="AX1184" s="12" t="str">
        <f t="shared" si="258"/>
        <v>ちょうわざ！ダークトルネードデスゾーン２かげぬい</v>
      </c>
      <c r="AY1184" s="12" t="str">
        <f t="shared" si="259"/>
        <v>ちょうわざ！ダークトルネードデスゾーン２かげぬい</v>
      </c>
      <c r="AZ1184" s="12" t="str">
        <f t="shared" si="260"/>
        <v>ちょうわざ！ダークトルネードデスゾーン２かげぬい</v>
      </c>
      <c r="BA1184" s="12" t="str">
        <f t="shared" si="261"/>
        <v>ちょうわざ！ダークトルネードデスゾーン２かげぬい</v>
      </c>
      <c r="BB1184" s="11" t="str">
        <f t="shared" si="262"/>
        <v>－BSNSBL</v>
      </c>
      <c r="BC1184" s="11" t="str">
        <f t="shared" si="263"/>
        <v>－BSNSBL</v>
      </c>
      <c r="BD1184" s="11" t="str">
        <f t="shared" si="264"/>
        <v>－BSNSBL</v>
      </c>
      <c r="BE1184" s="11" t="str">
        <f t="shared" si="265"/>
        <v>－BSNSBL</v>
      </c>
    </row>
    <row r="1185" spans="1:57" ht="11.25" hidden="1" customHeight="1">
      <c r="A1185" s="6">
        <v>1184</v>
      </c>
      <c r="B1185" s="7" t="s">
        <v>93</v>
      </c>
      <c r="C1185" s="8" t="s">
        <v>2760</v>
      </c>
      <c r="D1185" s="7" t="s">
        <v>72</v>
      </c>
      <c r="E1185" s="7" t="s">
        <v>95</v>
      </c>
      <c r="F1185" s="7" t="s">
        <v>82</v>
      </c>
      <c r="G1185" s="9">
        <v>116</v>
      </c>
      <c r="H1185" s="9">
        <v>131</v>
      </c>
      <c r="I1185" s="9">
        <v>59</v>
      </c>
      <c r="J1185" s="9">
        <v>54</v>
      </c>
      <c r="K1185" s="9">
        <v>76</v>
      </c>
      <c r="L1185" s="9">
        <v>67</v>
      </c>
      <c r="M1185" s="9">
        <v>54</v>
      </c>
      <c r="N1185" s="9">
        <v>67</v>
      </c>
      <c r="O1185" s="9">
        <v>65</v>
      </c>
      <c r="P1185" s="9">
        <v>10</v>
      </c>
      <c r="Q1185" s="10">
        <v>109</v>
      </c>
      <c r="R1185" s="11">
        <v>25</v>
      </c>
      <c r="S1185" s="11">
        <v>1</v>
      </c>
      <c r="T1185" s="11">
        <v>117</v>
      </c>
      <c r="U1185" s="11">
        <v>104</v>
      </c>
      <c r="V1185" s="11">
        <v>1</v>
      </c>
      <c r="W1185" s="11">
        <v>115</v>
      </c>
      <c r="X1185" s="11">
        <f t="shared" si="252"/>
        <v>472</v>
      </c>
      <c r="Y1185" s="11">
        <f t="shared" si="253"/>
        <v>4940</v>
      </c>
      <c r="Z1185" s="11">
        <f t="shared" si="254"/>
        <v>1460</v>
      </c>
      <c r="AA1185" s="11">
        <f t="shared" si="255"/>
        <v>4680</v>
      </c>
      <c r="AB1185" s="11">
        <f t="shared" si="256"/>
        <v>4680</v>
      </c>
      <c r="AC1185" s="6">
        <f t="shared" si="257"/>
        <v>5380</v>
      </c>
      <c r="AD1185" s="9" t="s">
        <v>220</v>
      </c>
      <c r="AE1185" s="3" t="str">
        <f>IF(ISERROR(VLOOKUP($AD1185,技まとめ!$A$1:$F$380,6,FALSE)),"－",VLOOKUP($AD1185,技まとめ!$A$1:$F$380,6,FALSE))</f>
        <v>－</v>
      </c>
      <c r="AF1185" s="3">
        <f>IF(ISERROR(VLOOKUP($AD1185,技まとめ!$A$1:$F$380,3,FALSE)),"－",VLOOKUP($AD1185,技まとめ!$A$1:$F$380,3,FALSE))</f>
        <v>0</v>
      </c>
      <c r="AG1185" s="3">
        <f>IF(ISERROR(VLOOKUP($AD1185,技まとめ!$A$1:$F$380,5,FALSE)),"－",VLOOKUP($AD1185,技まとめ!$A$1:$F$380,5,FALSE))</f>
        <v>0</v>
      </c>
      <c r="AH1185" s="3" t="str">
        <f>IF($E1185=IF(ISERROR(VLOOKUP($AD1185,技まとめ!$A$1:$F$380,4,FALSE)),"－",VLOOKUP($AD1185,技まとめ!$A$1:$F$380,4,FALSE)),"一致","")</f>
        <v/>
      </c>
      <c r="AI1185" s="9" t="s">
        <v>235</v>
      </c>
      <c r="AJ1185" s="3" t="str">
        <f>IF(ISERROR(VLOOKUP($AI1185,技まとめ!$A$1:$F$380,6,FALSE)),"－",VLOOKUP($AI1185,技まとめ!$A$1:$F$380,6,FALSE))</f>
        <v>BL</v>
      </c>
      <c r="AK1185" s="3">
        <f>IF(ISERROR(VLOOKUP($AI1185,技まとめ!$A$1:$F$380,3,FALSE)),"－",VLOOKUP($AI1185,技まとめ!$A$1:$F$380,3,FALSE))</f>
        <v>18</v>
      </c>
      <c r="AL1185" s="3">
        <f>IF(ISERROR(VLOOKUP($AI1185,技まとめ!$A$1:$F$380,5,FALSE)),"－",VLOOKUP($AI1185,技まとめ!$A$1:$F$380,5,FALSE))</f>
        <v>21</v>
      </c>
      <c r="AM1185" s="3" t="str">
        <f>IF($E1185=IF(ISERROR(VLOOKUP($AI1185,技まとめ!$A$1:$F$380,4,FALSE)),"－",VLOOKUP($AI1185,技まとめ!$A$1:$F$380,4,FALSE)),"一致","")</f>
        <v>一致</v>
      </c>
      <c r="AN1185" s="9" t="s">
        <v>472</v>
      </c>
      <c r="AO1185" s="3" t="str">
        <f>IF(ISERROR(VLOOKUP($AN1185,技まとめ!$A$1:$F$380,6,FALSE)),"－",VLOOKUP($AN1185,技まとめ!$A$1:$F$380,6,FALSE))</f>
        <v>BL</v>
      </c>
      <c r="AP1185" s="3">
        <f>IF(ISERROR(VLOOKUP($AN1185,技まとめ!$A$1:$F$380,3,FALSE)),"－",VLOOKUP($AN1185,技まとめ!$A$1:$F$380,3,FALSE))</f>
        <v>106</v>
      </c>
      <c r="AQ1185" s="3">
        <f>IF(ISERROR(VLOOKUP($AN1185,技まとめ!$A$1:$F$380,5,FALSE)),"－",VLOOKUP($AN1185,技まとめ!$A$1:$F$380,5,FALSE))</f>
        <v>57</v>
      </c>
      <c r="AR1185" s="3" t="str">
        <f>IF($E1185=IF(ISERROR(VLOOKUP($AN1185,技まとめ!$A$1:$F$380,4,FALSE)),"－",VLOOKUP($AN1185,技まとめ!$A$1:$F$380,4,FALSE)),"一致","")</f>
        <v/>
      </c>
      <c r="AS1185" s="9" t="s">
        <v>437</v>
      </c>
      <c r="AT1185" s="3" t="str">
        <f>IF(ISERROR(VLOOKUP($AS1185,技まとめ!$A$1:$F$380,6,FALSE)),"－",VLOOKUP($AS1185,技まとめ!$A$1:$F$380,6,FALSE))</f>
        <v>NS</v>
      </c>
      <c r="AU1185" s="3">
        <f>IF(ISERROR(VLOOKUP($AS1185,技まとめ!$A$1:$F$380,3,FALSE)),"－",VLOOKUP($AS1185,技まとめ!$A$1:$F$380,3,FALSE))</f>
        <v>83</v>
      </c>
      <c r="AV1185" s="3">
        <f>IF(ISERROR(VLOOKUP($AS1185,技まとめ!$A$1:$F$380,5,FALSE)),"－",VLOOKUP($AS1185,技まとめ!$A$1:$F$380,5,FALSE))</f>
        <v>46</v>
      </c>
      <c r="AW1185" s="3" t="str">
        <f>IF($E1185=IF(ISERROR(VLOOKUP($AS1185,技まとめ!$A$1:$F$380,4,FALSE)),"－",VLOOKUP($AS1185,技まとめ!$A$1:$F$380,4,FALSE)),"一致","")</f>
        <v>一致</v>
      </c>
      <c r="AX1185" s="12" t="str">
        <f t="shared" si="258"/>
        <v>ネバーギブアップドッペルゲンガーかごめかごめデュアルストライク</v>
      </c>
      <c r="AY1185" s="12" t="str">
        <f t="shared" si="259"/>
        <v>ネバーギブアップドッペルゲンガーかごめかごめデュアルストライク</v>
      </c>
      <c r="AZ1185" s="12" t="str">
        <f t="shared" si="260"/>
        <v>ネバーギブアップドッペルゲンガーかごめかごめデュアルストライク</v>
      </c>
      <c r="BA1185" s="12" t="str">
        <f t="shared" si="261"/>
        <v>ネバーギブアップドッペルゲンガーかごめかごめデュアルストライク</v>
      </c>
      <c r="BB1185" s="11" t="str">
        <f t="shared" si="262"/>
        <v>－BLBLNS</v>
      </c>
      <c r="BC1185" s="11" t="str">
        <f t="shared" si="263"/>
        <v>－BLBLNS</v>
      </c>
      <c r="BD1185" s="11" t="str">
        <f t="shared" si="264"/>
        <v>－BLBLNS</v>
      </c>
      <c r="BE1185" s="11" t="str">
        <f t="shared" si="265"/>
        <v>－BLBLNS</v>
      </c>
    </row>
    <row r="1186" spans="1:57" ht="11.25" hidden="1" customHeight="1">
      <c r="A1186" s="6">
        <v>1185</v>
      </c>
      <c r="B1186" s="7" t="s">
        <v>100</v>
      </c>
      <c r="C1186" s="8" t="s">
        <v>2761</v>
      </c>
      <c r="D1186" s="7" t="s">
        <v>72</v>
      </c>
      <c r="E1186" s="7" t="s">
        <v>102</v>
      </c>
      <c r="F1186" s="7" t="s">
        <v>109</v>
      </c>
      <c r="G1186" s="9">
        <v>116</v>
      </c>
      <c r="H1186" s="9">
        <v>116</v>
      </c>
      <c r="I1186" s="9">
        <v>55</v>
      </c>
      <c r="J1186" s="9">
        <v>56</v>
      </c>
      <c r="K1186" s="9">
        <v>54</v>
      </c>
      <c r="L1186" s="9">
        <v>60</v>
      </c>
      <c r="M1186" s="9">
        <v>60</v>
      </c>
      <c r="N1186" s="9">
        <v>61</v>
      </c>
      <c r="O1186" s="9">
        <v>70</v>
      </c>
      <c r="P1186" s="9">
        <v>24</v>
      </c>
      <c r="Q1186" s="10">
        <v>105</v>
      </c>
      <c r="R1186" s="11">
        <v>13</v>
      </c>
      <c r="S1186" s="11">
        <v>1</v>
      </c>
      <c r="T1186" s="11">
        <v>110</v>
      </c>
      <c r="U1186" s="11">
        <v>110</v>
      </c>
      <c r="V1186" s="11">
        <v>1</v>
      </c>
      <c r="W1186" s="11">
        <v>120</v>
      </c>
      <c r="X1186" s="11">
        <f t="shared" si="252"/>
        <v>460</v>
      </c>
      <c r="Y1186" s="11">
        <f t="shared" si="253"/>
        <v>4805</v>
      </c>
      <c r="Z1186" s="11">
        <f t="shared" si="254"/>
        <v>1065</v>
      </c>
      <c r="AA1186" s="11">
        <f t="shared" si="255"/>
        <v>4460</v>
      </c>
      <c r="AB1186" s="11">
        <f t="shared" si="256"/>
        <v>4460</v>
      </c>
      <c r="AC1186" s="6">
        <f t="shared" si="257"/>
        <v>5065</v>
      </c>
      <c r="AD1186" s="9" t="s">
        <v>1115</v>
      </c>
      <c r="AE1186" s="3" t="str">
        <f>IF(ISERROR(VLOOKUP($AD1186,技まとめ!$A$1:$F$380,6,FALSE)),"－",VLOOKUP($AD1186,技まとめ!$A$1:$F$380,6,FALSE))</f>
        <v>－</v>
      </c>
      <c r="AF1186" s="3">
        <f>IF(ISERROR(VLOOKUP($AD1186,技まとめ!$A$1:$F$380,3,FALSE)),"－",VLOOKUP($AD1186,技まとめ!$A$1:$F$380,3,FALSE))</f>
        <v>0</v>
      </c>
      <c r="AG1186" s="3">
        <f>IF(ISERROR(VLOOKUP($AD1186,技まとめ!$A$1:$F$380,5,FALSE)),"－",VLOOKUP($AD1186,技まとめ!$A$1:$F$380,5,FALSE))</f>
        <v>0</v>
      </c>
      <c r="AH1186" s="3" t="str">
        <f>IF($E1186=IF(ISERROR(VLOOKUP($AD1186,技まとめ!$A$1:$F$380,4,FALSE)),"－",VLOOKUP($AD1186,技まとめ!$A$1:$F$380,4,FALSE)),"一致","")</f>
        <v/>
      </c>
      <c r="AI1186" s="9" t="s">
        <v>406</v>
      </c>
      <c r="AJ1186" s="3" t="str">
        <f>IF(ISERROR(VLOOKUP($AI1186,技まとめ!$A$1:$F$380,6,FALSE)),"－",VLOOKUP($AI1186,技まとめ!$A$1:$F$380,6,FALSE))</f>
        <v>BS</v>
      </c>
      <c r="AK1186" s="3">
        <f>IF(ISERROR(VLOOKUP($AI1186,技まとめ!$A$1:$F$380,3,FALSE)),"－",VLOOKUP($AI1186,技まとめ!$A$1:$F$380,3,FALSE))</f>
        <v>59</v>
      </c>
      <c r="AL1186" s="3">
        <f>IF(ISERROR(VLOOKUP($AI1186,技まとめ!$A$1:$F$380,5,FALSE)),"－",VLOOKUP($AI1186,技まとめ!$A$1:$F$380,5,FALSE))</f>
        <v>34</v>
      </c>
      <c r="AM1186" s="3" t="str">
        <f>IF($E1186=IF(ISERROR(VLOOKUP($AI1186,技まとめ!$A$1:$F$380,4,FALSE)),"－",VLOOKUP($AI1186,技まとめ!$A$1:$F$380,4,FALSE)),"一致","")</f>
        <v>一致</v>
      </c>
      <c r="AN1186" s="9" t="s">
        <v>321</v>
      </c>
      <c r="AO1186" s="3" t="str">
        <f>IF(ISERROR(VLOOKUP($AN1186,技まとめ!$A$1:$F$380,6,FALSE)),"－",VLOOKUP($AN1186,技まとめ!$A$1:$F$380,6,FALSE))</f>
        <v>DR</v>
      </c>
      <c r="AP1186" s="3">
        <f>IF(ISERROR(VLOOKUP($AN1186,技まとめ!$A$1:$F$380,3,FALSE)),"－",VLOOKUP($AN1186,技まとめ!$A$1:$F$380,3,FALSE))</f>
        <v>13</v>
      </c>
      <c r="AQ1186" s="3">
        <f>IF(ISERROR(VLOOKUP($AN1186,技まとめ!$A$1:$F$380,5,FALSE)),"－",VLOOKUP($AN1186,技まとめ!$A$1:$F$380,5,FALSE))</f>
        <v>20</v>
      </c>
      <c r="AR1186" s="3" t="str">
        <f>IF($E1186=IF(ISERROR(VLOOKUP($AN1186,技まとめ!$A$1:$F$380,4,FALSE)),"－",VLOOKUP($AN1186,技まとめ!$A$1:$F$380,4,FALSE)),"一致","")</f>
        <v/>
      </c>
      <c r="AS1186" s="9" t="s">
        <v>1555</v>
      </c>
      <c r="AT1186" s="3" t="str">
        <f>IF(ISERROR(VLOOKUP($AS1186,技まとめ!$A$1:$F$380,6,FALSE)),"－",VLOOKUP($AS1186,技まとめ!$A$1:$F$380,6,FALSE))</f>
        <v>DR</v>
      </c>
      <c r="AU1186" s="3">
        <f>IF(ISERROR(VLOOKUP($AS1186,技まとめ!$A$1:$F$380,3,FALSE)),"－",VLOOKUP($AS1186,技まとめ!$A$1:$F$380,3,FALSE))</f>
        <v>102</v>
      </c>
      <c r="AV1186" s="3">
        <f>IF(ISERROR(VLOOKUP($AS1186,技まとめ!$A$1:$F$380,5,FALSE)),"－",VLOOKUP($AS1186,技まとめ!$A$1:$F$380,5,FALSE))</f>
        <v>57</v>
      </c>
      <c r="AW1186" s="3" t="str">
        <f>IF($E1186=IF(ISERROR(VLOOKUP($AS1186,技まとめ!$A$1:$F$380,4,FALSE)),"－",VLOOKUP($AS1186,技まとめ!$A$1:$F$380,4,FALSE)),"一致","")</f>
        <v/>
      </c>
      <c r="AX1186" s="12" t="str">
        <f t="shared" si="258"/>
        <v>ぞくせいきょうかドこんじょうバットモンキーターントリプルダッシュ</v>
      </c>
      <c r="AY1186" s="12" t="str">
        <f t="shared" si="259"/>
        <v>ぞくせいきょうかドこんじょうバットモンキーターントリプルダッシュ</v>
      </c>
      <c r="AZ1186" s="12" t="str">
        <f t="shared" si="260"/>
        <v>ぞくせいきょうかドこんじょうバットモンキーターントリプルダッシュ</v>
      </c>
      <c r="BA1186" s="12" t="str">
        <f t="shared" si="261"/>
        <v>ぞくせいきょうかドこんじょうバットモンキーターントリプルダッシュ</v>
      </c>
      <c r="BB1186" s="11" t="str">
        <f t="shared" si="262"/>
        <v>－BSDRDR</v>
      </c>
      <c r="BC1186" s="11" t="str">
        <f t="shared" si="263"/>
        <v>－BSDRDR</v>
      </c>
      <c r="BD1186" s="11" t="str">
        <f t="shared" si="264"/>
        <v>－BSDRDR</v>
      </c>
      <c r="BE1186" s="11" t="str">
        <f t="shared" si="265"/>
        <v>－BSDRDR</v>
      </c>
    </row>
    <row r="1187" spans="1:57" ht="11.25" hidden="1" customHeight="1">
      <c r="A1187" s="6">
        <v>1186</v>
      </c>
      <c r="B1187" s="7" t="s">
        <v>107</v>
      </c>
      <c r="C1187" s="8" t="s">
        <v>2762</v>
      </c>
      <c r="D1187" s="7" t="s">
        <v>72</v>
      </c>
      <c r="E1187" s="7" t="s">
        <v>81</v>
      </c>
      <c r="F1187" s="7" t="s">
        <v>109</v>
      </c>
      <c r="G1187" s="9">
        <v>123</v>
      </c>
      <c r="H1187" s="9">
        <v>123</v>
      </c>
      <c r="I1187" s="9">
        <v>61</v>
      </c>
      <c r="J1187" s="9">
        <v>64</v>
      </c>
      <c r="K1187" s="9">
        <v>63</v>
      </c>
      <c r="L1187" s="9">
        <v>61</v>
      </c>
      <c r="M1187" s="9">
        <v>63</v>
      </c>
      <c r="N1187" s="9">
        <v>69</v>
      </c>
      <c r="O1187" s="9">
        <v>67</v>
      </c>
      <c r="P1187" s="9">
        <v>8</v>
      </c>
      <c r="Q1187" s="10">
        <v>111</v>
      </c>
      <c r="R1187" s="11">
        <v>22</v>
      </c>
      <c r="S1187" s="11">
        <v>1</v>
      </c>
      <c r="T1187" s="11">
        <v>111</v>
      </c>
      <c r="U1187" s="11">
        <v>113</v>
      </c>
      <c r="V1187" s="11">
        <v>1</v>
      </c>
      <c r="W1187" s="11">
        <v>117</v>
      </c>
      <c r="X1187" s="11">
        <f t="shared" si="252"/>
        <v>476</v>
      </c>
      <c r="Y1187" s="11">
        <f t="shared" si="253"/>
        <v>5030</v>
      </c>
      <c r="Z1187" s="11">
        <f t="shared" si="254"/>
        <v>1365</v>
      </c>
      <c r="AA1187" s="11">
        <f t="shared" si="255"/>
        <v>4480</v>
      </c>
      <c r="AB1187" s="11">
        <f t="shared" si="256"/>
        <v>4480</v>
      </c>
      <c r="AC1187" s="6">
        <f t="shared" si="257"/>
        <v>5135</v>
      </c>
      <c r="AD1187" s="9" t="s">
        <v>5019</v>
      </c>
      <c r="AE1187" s="3" t="str">
        <f>IF(ISERROR(VLOOKUP($AD1187,技まとめ!$A$1:$F$380,6,FALSE)),"－",VLOOKUP($AD1187,技まとめ!$A$1:$F$380,6,FALSE))</f>
        <v>－</v>
      </c>
      <c r="AF1187" s="3">
        <f>IF(ISERROR(VLOOKUP($AD1187,技まとめ!$A$1:$F$380,3,FALSE)),"－",VLOOKUP($AD1187,技まとめ!$A$1:$F$380,3,FALSE))</f>
        <v>0</v>
      </c>
      <c r="AG1187" s="3">
        <f>IF(ISERROR(VLOOKUP($AD1187,技まとめ!$A$1:$F$380,5,FALSE)),"－",VLOOKUP($AD1187,技まとめ!$A$1:$F$380,5,FALSE))</f>
        <v>0</v>
      </c>
      <c r="AH1187" s="3" t="str">
        <f>IF($E1187=IF(ISERROR(VLOOKUP($AD1187,技まとめ!$A$1:$F$380,4,FALSE)),"－",VLOOKUP($AD1187,技まとめ!$A$1:$F$380,4,FALSE)),"一致","")</f>
        <v/>
      </c>
      <c r="AI1187" s="9" t="s">
        <v>546</v>
      </c>
      <c r="AJ1187" s="3" t="str">
        <f>IF(ISERROR(VLOOKUP($AI1187,技まとめ!$A$1:$F$380,6,FALSE)),"－",VLOOKUP($AI1187,技まとめ!$A$1:$F$380,6,FALSE))</f>
        <v>NS</v>
      </c>
      <c r="AK1187" s="3">
        <f>IF(ISERROR(VLOOKUP($AI1187,技まとめ!$A$1:$F$380,3,FALSE)),"－",VLOOKUP($AI1187,技まとめ!$A$1:$F$380,3,FALSE))</f>
        <v>88</v>
      </c>
      <c r="AL1187" s="3">
        <f>IF(ISERROR(VLOOKUP($AI1187,技まとめ!$A$1:$F$380,5,FALSE)),"－",VLOOKUP($AI1187,技まとめ!$A$1:$F$380,5,FALSE))</f>
        <v>49</v>
      </c>
      <c r="AM1187" s="3" t="str">
        <f>IF($E1187=IF(ISERROR(VLOOKUP($AI1187,技まとめ!$A$1:$F$380,4,FALSE)),"－",VLOOKUP($AI1187,技まとめ!$A$1:$F$380,4,FALSE)),"一致","")</f>
        <v>一致</v>
      </c>
      <c r="AN1187" s="9" t="s">
        <v>310</v>
      </c>
      <c r="AO1187" s="3" t="str">
        <f>IF(ISERROR(VLOOKUP($AN1187,技まとめ!$A$1:$F$380,6,FALSE)),"－",VLOOKUP($AN1187,技まとめ!$A$1:$F$380,6,FALSE))</f>
        <v>DR</v>
      </c>
      <c r="AP1187" s="3">
        <f>IF(ISERROR(VLOOKUP($AN1187,技まとめ!$A$1:$F$380,3,FALSE)),"－",VLOOKUP($AN1187,技まとめ!$A$1:$F$380,3,FALSE))</f>
        <v>65</v>
      </c>
      <c r="AQ1187" s="3">
        <f>IF(ISERROR(VLOOKUP($AN1187,技まとめ!$A$1:$F$380,5,FALSE)),"－",VLOOKUP($AN1187,技まとめ!$A$1:$F$380,5,FALSE))</f>
        <v>42</v>
      </c>
      <c r="AR1187" s="3" t="str">
        <f>IF($E1187=IF(ISERROR(VLOOKUP($AN1187,技まとめ!$A$1:$F$380,4,FALSE)),"－",VLOOKUP($AN1187,技まとめ!$A$1:$F$380,4,FALSE)),"一致","")</f>
        <v/>
      </c>
      <c r="AS1187" s="9" t="s">
        <v>113</v>
      </c>
      <c r="AT1187" s="3" t="str">
        <f>IF(ISERROR(VLOOKUP($AS1187,技まとめ!$A$1:$F$380,6,FALSE)),"－",VLOOKUP($AS1187,技まとめ!$A$1:$F$380,6,FALSE))</f>
        <v>SC</v>
      </c>
      <c r="AU1187" s="3">
        <f>IF(ISERROR(VLOOKUP($AS1187,技まとめ!$A$1:$F$380,3,FALSE)),"－",VLOOKUP($AS1187,技まとめ!$A$1:$F$380,3,FALSE))</f>
        <v>105</v>
      </c>
      <c r="AV1187" s="3">
        <f>IF(ISERROR(VLOOKUP($AS1187,技まとめ!$A$1:$F$380,5,FALSE)),"－",VLOOKUP($AS1187,技まとめ!$A$1:$F$380,5,FALSE))</f>
        <v>55</v>
      </c>
      <c r="AW1187" s="3" t="str">
        <f>IF($E1187=IF(ISERROR(VLOOKUP($AS1187,技まとめ!$A$1:$F$380,4,FALSE)),"－",VLOOKUP($AS1187,技まとめ!$A$1:$F$380,4,FALSE)),"一致","")</f>
        <v/>
      </c>
      <c r="AX1187" s="12" t="str">
        <f t="shared" si="258"/>
        <v>イケメンＵＰ！レボリューションＶモグラシャッフルオーディンソード</v>
      </c>
      <c r="AY1187" s="12" t="str">
        <f t="shared" si="259"/>
        <v>イケメンＵＰ！レボリューションＶモグラシャッフルオーディンソード</v>
      </c>
      <c r="AZ1187" s="12" t="str">
        <f t="shared" si="260"/>
        <v>イケメンＵＰ！レボリューションＶモグラシャッフルオーディンソード</v>
      </c>
      <c r="BA1187" s="12" t="str">
        <f t="shared" si="261"/>
        <v>イケメンＵＰ！レボリューションＶモグラシャッフルオーディンソード</v>
      </c>
      <c r="BB1187" s="11" t="str">
        <f t="shared" si="262"/>
        <v>－NSDRSC</v>
      </c>
      <c r="BC1187" s="11" t="str">
        <f t="shared" si="263"/>
        <v>－NSDRSC</v>
      </c>
      <c r="BD1187" s="11" t="str">
        <f t="shared" si="264"/>
        <v>－NSDRSC</v>
      </c>
      <c r="BE1187" s="11" t="str">
        <f t="shared" si="265"/>
        <v>－NSDRSC</v>
      </c>
    </row>
    <row r="1188" spans="1:57" ht="11.25" hidden="1" customHeight="1">
      <c r="A1188" s="6">
        <v>1187</v>
      </c>
      <c r="B1188" s="7" t="s">
        <v>114</v>
      </c>
      <c r="C1188" s="8" t="s">
        <v>2763</v>
      </c>
      <c r="D1188" s="7" t="s">
        <v>72</v>
      </c>
      <c r="E1188" s="7" t="s">
        <v>95</v>
      </c>
      <c r="F1188" s="7" t="s">
        <v>109</v>
      </c>
      <c r="G1188" s="9">
        <v>135</v>
      </c>
      <c r="H1188" s="9">
        <v>117</v>
      </c>
      <c r="I1188" s="9">
        <v>64</v>
      </c>
      <c r="J1188" s="9">
        <v>80</v>
      </c>
      <c r="K1188" s="9">
        <v>62</v>
      </c>
      <c r="L1188" s="9">
        <v>61</v>
      </c>
      <c r="M1188" s="9">
        <v>56</v>
      </c>
      <c r="N1188" s="9">
        <v>53</v>
      </c>
      <c r="O1188" s="9">
        <v>63</v>
      </c>
      <c r="P1188" s="9">
        <v>12</v>
      </c>
      <c r="Q1188" s="10">
        <v>114</v>
      </c>
      <c r="R1188" s="11">
        <v>25</v>
      </c>
      <c r="S1188" s="11">
        <v>1</v>
      </c>
      <c r="T1188" s="11">
        <v>111</v>
      </c>
      <c r="U1188" s="11">
        <v>106</v>
      </c>
      <c r="V1188" s="11">
        <v>1</v>
      </c>
      <c r="W1188" s="11">
        <v>113</v>
      </c>
      <c r="X1188" s="11">
        <f t="shared" si="252"/>
        <v>471</v>
      </c>
      <c r="Y1188" s="11">
        <f t="shared" si="253"/>
        <v>5130</v>
      </c>
      <c r="Z1188" s="11">
        <f t="shared" si="254"/>
        <v>1450</v>
      </c>
      <c r="AA1188" s="11">
        <f t="shared" si="255"/>
        <v>4460</v>
      </c>
      <c r="AB1188" s="11">
        <f t="shared" si="256"/>
        <v>4460</v>
      </c>
      <c r="AC1188" s="6">
        <f t="shared" si="257"/>
        <v>5130</v>
      </c>
      <c r="AD1188" s="9" t="s">
        <v>5011</v>
      </c>
      <c r="AE1188" s="3" t="str">
        <f>IF(ISERROR(VLOOKUP($AD1188,技まとめ!$A$1:$F$380,6,FALSE)),"－",VLOOKUP($AD1188,技まとめ!$A$1:$F$380,6,FALSE))</f>
        <v>－</v>
      </c>
      <c r="AF1188" s="3">
        <f>IF(ISERROR(VLOOKUP($AD1188,技まとめ!$A$1:$F$380,3,FALSE)),"－",VLOOKUP($AD1188,技まとめ!$A$1:$F$380,3,FALSE))</f>
        <v>0</v>
      </c>
      <c r="AG1188" s="3">
        <f>IF(ISERROR(VLOOKUP($AD1188,技まとめ!$A$1:$F$380,5,FALSE)),"－",VLOOKUP($AD1188,技まとめ!$A$1:$F$380,5,FALSE))</f>
        <v>0</v>
      </c>
      <c r="AH1188" s="3" t="str">
        <f>IF($E1188=IF(ISERROR(VLOOKUP($AD1188,技まとめ!$A$1:$F$380,4,FALSE)),"－",VLOOKUP($AD1188,技まとめ!$A$1:$F$380,4,FALSE)),"一致","")</f>
        <v/>
      </c>
      <c r="AI1188" s="9" t="s">
        <v>118</v>
      </c>
      <c r="AJ1188" s="3" t="str">
        <f>IF(ISERROR(VLOOKUP($AI1188,技まとめ!$A$1:$F$380,6,FALSE)),"－",VLOOKUP($AI1188,技まとめ!$A$1:$F$380,6,FALSE))</f>
        <v>BS</v>
      </c>
      <c r="AK1188" s="3">
        <f>IF(ISERROR(VLOOKUP($AI1188,技まとめ!$A$1:$F$380,3,FALSE)),"－",VLOOKUP($AI1188,技まとめ!$A$1:$F$380,3,FALSE))</f>
        <v>64</v>
      </c>
      <c r="AL1188" s="3">
        <f>IF(ISERROR(VLOOKUP($AI1188,技まとめ!$A$1:$F$380,5,FALSE)),"－",VLOOKUP($AI1188,技まとめ!$A$1:$F$380,5,FALSE))</f>
        <v>37</v>
      </c>
      <c r="AM1188" s="3" t="str">
        <f>IF($E1188=IF(ISERROR(VLOOKUP($AI1188,技まとめ!$A$1:$F$380,4,FALSE)),"－",VLOOKUP($AI1188,技まとめ!$A$1:$F$380,4,FALSE)),"一致","")</f>
        <v/>
      </c>
      <c r="AN1188" s="9" t="s">
        <v>112</v>
      </c>
      <c r="AO1188" s="3" t="str">
        <f>IF(ISERROR(VLOOKUP($AN1188,技まとめ!$A$1:$F$380,6,FALSE)),"－",VLOOKUP($AN1188,技まとめ!$A$1:$F$380,6,FALSE))</f>
        <v>BB</v>
      </c>
      <c r="AP1188" s="3">
        <f>IF(ISERROR(VLOOKUP($AN1188,技まとめ!$A$1:$F$380,3,FALSE)),"－",VLOOKUP($AN1188,技まとめ!$A$1:$F$380,3,FALSE))</f>
        <v>77</v>
      </c>
      <c r="AQ1188" s="3">
        <f>IF(ISERROR(VLOOKUP($AN1188,技まとめ!$A$1:$F$380,5,FALSE)),"－",VLOOKUP($AN1188,技まとめ!$A$1:$F$380,5,FALSE))</f>
        <v>47</v>
      </c>
      <c r="AR1188" s="3" t="str">
        <f>IF($E1188=IF(ISERROR(VLOOKUP($AN1188,技まとめ!$A$1:$F$380,4,FALSE)),"－",VLOOKUP($AN1188,技まとめ!$A$1:$F$380,4,FALSE)),"一致","")</f>
        <v/>
      </c>
      <c r="AS1188" s="9" t="s">
        <v>773</v>
      </c>
      <c r="AT1188" s="3" t="str">
        <f>IF(ISERROR(VLOOKUP($AS1188,技まとめ!$A$1:$F$380,6,FALSE)),"－",VLOOKUP($AS1188,技まとめ!$A$1:$F$380,6,FALSE))</f>
        <v>BB</v>
      </c>
      <c r="AU1188" s="3">
        <f>IF(ISERROR(VLOOKUP($AS1188,技まとめ!$A$1:$F$380,3,FALSE)),"－",VLOOKUP($AS1188,技まとめ!$A$1:$F$380,3,FALSE))</f>
        <v>71</v>
      </c>
      <c r="AV1188" s="3">
        <f>IF(ISERROR(VLOOKUP($AS1188,技まとめ!$A$1:$F$380,5,FALSE)),"－",VLOOKUP($AS1188,技まとめ!$A$1:$F$380,5,FALSE))</f>
        <v>44</v>
      </c>
      <c r="AW1188" s="3" t="str">
        <f>IF($E1188=IF(ISERROR(VLOOKUP($AS1188,技まとめ!$A$1:$F$380,4,FALSE)),"－",VLOOKUP($AS1188,技まとめ!$A$1:$F$380,4,FALSE)),"一致","")</f>
        <v/>
      </c>
      <c r="AX1188" s="12" t="str">
        <f t="shared" si="258"/>
        <v>イケイケ！クンフーアタックシューティングスターせんぷうじん</v>
      </c>
      <c r="AY1188" s="12" t="str">
        <f t="shared" si="259"/>
        <v>イケイケ！クンフーアタックシューティングスターせんぷうじん</v>
      </c>
      <c r="AZ1188" s="12" t="str">
        <f t="shared" si="260"/>
        <v>イケイケ！クンフーアタックシューティングスターせんぷうじん</v>
      </c>
      <c r="BA1188" s="12" t="str">
        <f t="shared" si="261"/>
        <v>イケイケ！クンフーアタックシューティングスターせんぷうじん</v>
      </c>
      <c r="BB1188" s="11" t="str">
        <f t="shared" si="262"/>
        <v>－BSBBBB</v>
      </c>
      <c r="BC1188" s="11" t="str">
        <f t="shared" si="263"/>
        <v>－BSBBBB</v>
      </c>
      <c r="BD1188" s="11" t="str">
        <f t="shared" si="264"/>
        <v>－BSBBBB</v>
      </c>
      <c r="BE1188" s="11" t="str">
        <f t="shared" si="265"/>
        <v>－BSBBBB</v>
      </c>
    </row>
    <row r="1189" spans="1:57" ht="11.25" hidden="1" customHeight="1">
      <c r="A1189" s="6">
        <v>1188</v>
      </c>
      <c r="B1189" s="7" t="s">
        <v>120</v>
      </c>
      <c r="C1189" s="8" t="s">
        <v>2764</v>
      </c>
      <c r="D1189" s="7" t="s">
        <v>72</v>
      </c>
      <c r="E1189" s="7" t="s">
        <v>102</v>
      </c>
      <c r="F1189" s="7" t="s">
        <v>109</v>
      </c>
      <c r="G1189" s="9">
        <v>128</v>
      </c>
      <c r="H1189" s="9">
        <v>126</v>
      </c>
      <c r="I1189" s="9">
        <v>66</v>
      </c>
      <c r="J1189" s="9">
        <v>61</v>
      </c>
      <c r="K1189" s="9">
        <v>57</v>
      </c>
      <c r="L1189" s="9">
        <v>57</v>
      </c>
      <c r="M1189" s="9">
        <v>59</v>
      </c>
      <c r="N1189" s="9">
        <v>61</v>
      </c>
      <c r="O1189" s="9">
        <v>81</v>
      </c>
      <c r="P1189" s="9">
        <v>8</v>
      </c>
      <c r="Q1189" s="10">
        <v>116</v>
      </c>
      <c r="R1189" s="11">
        <v>5</v>
      </c>
      <c r="S1189" s="11">
        <v>1</v>
      </c>
      <c r="T1189" s="11">
        <v>107</v>
      </c>
      <c r="U1189" s="11">
        <v>109</v>
      </c>
      <c r="V1189" s="11">
        <v>1</v>
      </c>
      <c r="W1189" s="11">
        <v>131</v>
      </c>
      <c r="X1189" s="11">
        <f t="shared" si="252"/>
        <v>470</v>
      </c>
      <c r="Y1189" s="11">
        <f t="shared" si="253"/>
        <v>5300</v>
      </c>
      <c r="Z1189" s="11">
        <f t="shared" si="254"/>
        <v>840</v>
      </c>
      <c r="AA1189" s="11">
        <f t="shared" si="255"/>
        <v>4410</v>
      </c>
      <c r="AB1189" s="11">
        <f t="shared" si="256"/>
        <v>4410</v>
      </c>
      <c r="AC1189" s="6">
        <f t="shared" si="257"/>
        <v>4960</v>
      </c>
      <c r="AD1189" s="9" t="s">
        <v>5010</v>
      </c>
      <c r="AE1189" s="3" t="str">
        <f>IF(ISERROR(VLOOKUP($AD1189,技まとめ!$A$1:$F$380,6,FALSE)),"－",VLOOKUP($AD1189,技まとめ!$A$1:$F$380,6,FALSE))</f>
        <v>－</v>
      </c>
      <c r="AF1189" s="3">
        <f>IF(ISERROR(VLOOKUP($AD1189,技まとめ!$A$1:$F$380,3,FALSE)),"－",VLOOKUP($AD1189,技まとめ!$A$1:$F$380,3,FALSE))</f>
        <v>0</v>
      </c>
      <c r="AG1189" s="3">
        <f>IF(ISERROR(VLOOKUP($AD1189,技まとめ!$A$1:$F$380,5,FALSE)),"－",VLOOKUP($AD1189,技まとめ!$A$1:$F$380,5,FALSE))</f>
        <v>0</v>
      </c>
      <c r="AH1189" s="3" t="str">
        <f>IF($E1189=IF(ISERROR(VLOOKUP($AD1189,技まとめ!$A$1:$F$380,4,FALSE)),"－",VLOOKUP($AD1189,技まとめ!$A$1:$F$380,4,FALSE)),"一致","")</f>
        <v/>
      </c>
      <c r="AI1189" s="9" t="s">
        <v>735</v>
      </c>
      <c r="AJ1189" s="3" t="str">
        <f>IF(ISERROR(VLOOKUP($AI1189,技まとめ!$A$1:$F$380,6,FALSE)),"－",VLOOKUP($AI1189,技まとめ!$A$1:$F$380,6,FALSE))</f>
        <v>SC</v>
      </c>
      <c r="AK1189" s="3">
        <f>IF(ISERROR(VLOOKUP($AI1189,技まとめ!$A$1:$F$380,3,FALSE)),"－",VLOOKUP($AI1189,技まとめ!$A$1:$F$380,3,FALSE))</f>
        <v>51</v>
      </c>
      <c r="AL1189" s="3">
        <f>IF(ISERROR(VLOOKUP($AI1189,技まとめ!$A$1:$F$380,5,FALSE)),"－",VLOOKUP($AI1189,技まとめ!$A$1:$F$380,5,FALSE))</f>
        <v>31</v>
      </c>
      <c r="AM1189" s="3" t="str">
        <f>IF($E1189=IF(ISERROR(VLOOKUP($AI1189,技まとめ!$A$1:$F$380,4,FALSE)),"－",VLOOKUP($AI1189,技まとめ!$A$1:$F$380,4,FALSE)),"一致","")</f>
        <v>一致</v>
      </c>
      <c r="AN1189" s="9" t="s">
        <v>177</v>
      </c>
      <c r="AO1189" s="3" t="str">
        <f>IF(ISERROR(VLOOKUP($AN1189,技まとめ!$A$1:$F$380,6,FALSE)),"－",VLOOKUP($AN1189,技まとめ!$A$1:$F$380,6,FALSE))</f>
        <v>DR</v>
      </c>
      <c r="AP1189" s="3">
        <f>IF(ISERROR(VLOOKUP($AN1189,技まとめ!$A$1:$F$380,3,FALSE)),"－",VLOOKUP($AN1189,技まとめ!$A$1:$F$380,3,FALSE))</f>
        <v>93</v>
      </c>
      <c r="AQ1189" s="3">
        <f>IF(ISERROR(VLOOKUP($AN1189,技まとめ!$A$1:$F$380,5,FALSE)),"－",VLOOKUP($AN1189,技まとめ!$A$1:$F$380,5,FALSE))</f>
        <v>42</v>
      </c>
      <c r="AR1189" s="3" t="str">
        <f>IF($E1189=IF(ISERROR(VLOOKUP($AN1189,技まとめ!$A$1:$F$380,4,FALSE)),"－",VLOOKUP($AN1189,技まとめ!$A$1:$F$380,4,FALSE)),"一致","")</f>
        <v>一致</v>
      </c>
      <c r="AS1189" s="9" t="s">
        <v>447</v>
      </c>
      <c r="AT1189" s="3" t="str">
        <f>IF(ISERROR(VLOOKUP($AS1189,技まとめ!$A$1:$F$380,6,FALSE)),"－",VLOOKUP($AS1189,技まとめ!$A$1:$F$380,6,FALSE))</f>
        <v>BB</v>
      </c>
      <c r="AU1189" s="3">
        <f>IF(ISERROR(VLOOKUP($AS1189,技まとめ!$A$1:$F$380,3,FALSE)),"－",VLOOKUP($AS1189,技まとめ!$A$1:$F$380,3,FALSE))</f>
        <v>65</v>
      </c>
      <c r="AV1189" s="3">
        <f>IF(ISERROR(VLOOKUP($AS1189,技まとめ!$A$1:$F$380,5,FALSE)),"－",VLOOKUP($AS1189,技まとめ!$A$1:$F$380,5,FALSE))</f>
        <v>42</v>
      </c>
      <c r="AW1189" s="3" t="str">
        <f>IF($E1189=IF(ISERROR(VLOOKUP($AS1189,技まとめ!$A$1:$F$380,4,FALSE)),"－",VLOOKUP($AS1189,技まとめ!$A$1:$F$380,4,FALSE)),"一致","")</f>
        <v/>
      </c>
      <c r="AX1189" s="12" t="str">
        <f t="shared" si="258"/>
        <v>イカサマ！ダブルグレネードジャッジスルー２ヘビーベイビー</v>
      </c>
      <c r="AY1189" s="12" t="str">
        <f t="shared" si="259"/>
        <v>イカサマ！ダブルグレネードジャッジスルー２ヘビーベイビー</v>
      </c>
      <c r="AZ1189" s="12" t="str">
        <f t="shared" si="260"/>
        <v>イカサマ！ダブルグレネードジャッジスルー２ヘビーベイビー</v>
      </c>
      <c r="BA1189" s="12" t="str">
        <f t="shared" si="261"/>
        <v>イカサマ！ダブルグレネードジャッジスルー２ヘビーベイビー</v>
      </c>
      <c r="BB1189" s="11" t="str">
        <f t="shared" si="262"/>
        <v>－SCDRBB</v>
      </c>
      <c r="BC1189" s="11" t="str">
        <f t="shared" si="263"/>
        <v>－SCDRBB</v>
      </c>
      <c r="BD1189" s="11" t="str">
        <f t="shared" si="264"/>
        <v>－SCDRBB</v>
      </c>
      <c r="BE1189" s="11" t="str">
        <f t="shared" si="265"/>
        <v>－SCDRBB</v>
      </c>
    </row>
    <row r="1190" spans="1:57" ht="11.25" hidden="1" customHeight="1">
      <c r="A1190" s="6">
        <v>1189</v>
      </c>
      <c r="B1190" s="7" t="s">
        <v>126</v>
      </c>
      <c r="C1190" s="8" t="s">
        <v>2765</v>
      </c>
      <c r="D1190" s="7" t="s">
        <v>72</v>
      </c>
      <c r="E1190" s="7" t="s">
        <v>81</v>
      </c>
      <c r="F1190" s="7" t="s">
        <v>109</v>
      </c>
      <c r="G1190" s="9">
        <v>128</v>
      </c>
      <c r="H1190" s="9">
        <v>121</v>
      </c>
      <c r="I1190" s="9">
        <v>52</v>
      </c>
      <c r="J1190" s="9">
        <v>61</v>
      </c>
      <c r="K1190" s="9">
        <v>73</v>
      </c>
      <c r="L1190" s="9">
        <v>65</v>
      </c>
      <c r="M1190" s="9">
        <v>61</v>
      </c>
      <c r="N1190" s="9">
        <v>61</v>
      </c>
      <c r="O1190" s="9">
        <v>62</v>
      </c>
      <c r="P1190" s="9">
        <v>9</v>
      </c>
      <c r="Q1190" s="10">
        <v>102</v>
      </c>
      <c r="R1190" s="11">
        <v>22</v>
      </c>
      <c r="S1190" s="11">
        <v>1</v>
      </c>
      <c r="T1190" s="11">
        <v>115</v>
      </c>
      <c r="U1190" s="11">
        <v>111</v>
      </c>
      <c r="V1190" s="11">
        <v>1</v>
      </c>
      <c r="W1190" s="11">
        <v>112</v>
      </c>
      <c r="X1190" s="11">
        <f t="shared" si="252"/>
        <v>464</v>
      </c>
      <c r="Y1190" s="11">
        <f t="shared" si="253"/>
        <v>4645</v>
      </c>
      <c r="Z1190" s="11">
        <f t="shared" si="254"/>
        <v>1340</v>
      </c>
      <c r="AA1190" s="11">
        <f t="shared" si="255"/>
        <v>4595</v>
      </c>
      <c r="AB1190" s="11">
        <f t="shared" si="256"/>
        <v>4595</v>
      </c>
      <c r="AC1190" s="6">
        <f t="shared" si="257"/>
        <v>5270</v>
      </c>
      <c r="AD1190" s="9" t="s">
        <v>5012</v>
      </c>
      <c r="AE1190" s="3" t="str">
        <f>IF(ISERROR(VLOOKUP($AD1190,技まとめ!$A$1:$F$380,6,FALSE)),"－",VLOOKUP($AD1190,技まとめ!$A$1:$F$380,6,FALSE))</f>
        <v>－</v>
      </c>
      <c r="AF1190" s="3">
        <f>IF(ISERROR(VLOOKUP($AD1190,技まとめ!$A$1:$F$380,3,FALSE)),"－",VLOOKUP($AD1190,技まとめ!$A$1:$F$380,3,FALSE))</f>
        <v>0</v>
      </c>
      <c r="AG1190" s="3">
        <f>IF(ISERROR(VLOOKUP($AD1190,技まとめ!$A$1:$F$380,5,FALSE)),"－",VLOOKUP($AD1190,技まとめ!$A$1:$F$380,5,FALSE))</f>
        <v>0</v>
      </c>
      <c r="AH1190" s="3" t="str">
        <f>IF($E1190=IF(ISERROR(VLOOKUP($AD1190,技まとめ!$A$1:$F$380,4,FALSE)),"－",VLOOKUP($AD1190,技まとめ!$A$1:$F$380,4,FALSE)),"一致","")</f>
        <v/>
      </c>
      <c r="AI1190" s="9" t="s">
        <v>546</v>
      </c>
      <c r="AJ1190" s="3" t="str">
        <f>IF(ISERROR(VLOOKUP($AI1190,技まとめ!$A$1:$F$380,6,FALSE)),"－",VLOOKUP($AI1190,技まとめ!$A$1:$F$380,6,FALSE))</f>
        <v>NS</v>
      </c>
      <c r="AK1190" s="3">
        <f>IF(ISERROR(VLOOKUP($AI1190,技まとめ!$A$1:$F$380,3,FALSE)),"－",VLOOKUP($AI1190,技まとめ!$A$1:$F$380,3,FALSE))</f>
        <v>88</v>
      </c>
      <c r="AL1190" s="3">
        <f>IF(ISERROR(VLOOKUP($AI1190,技まとめ!$A$1:$F$380,5,FALSE)),"－",VLOOKUP($AI1190,技まとめ!$A$1:$F$380,5,FALSE))</f>
        <v>49</v>
      </c>
      <c r="AM1190" s="3" t="str">
        <f>IF($E1190=IF(ISERROR(VLOOKUP($AI1190,技まとめ!$A$1:$F$380,4,FALSE)),"－",VLOOKUP($AI1190,技まとめ!$A$1:$F$380,4,FALSE)),"一致","")</f>
        <v>一致</v>
      </c>
      <c r="AN1190" s="9" t="s">
        <v>132</v>
      </c>
      <c r="AO1190" s="3" t="str">
        <f>IF(ISERROR(VLOOKUP($AN1190,技まとめ!$A$1:$F$380,6,FALSE)),"－",VLOOKUP($AN1190,技まとめ!$A$1:$F$380,6,FALSE))</f>
        <v>DR</v>
      </c>
      <c r="AP1190" s="3">
        <f>IF(ISERROR(VLOOKUP($AN1190,技まとめ!$A$1:$F$380,3,FALSE)),"－",VLOOKUP($AN1190,技まとめ!$A$1:$F$380,3,FALSE))</f>
        <v>78</v>
      </c>
      <c r="AQ1190" s="3">
        <f>IF(ISERROR(VLOOKUP($AN1190,技まとめ!$A$1:$F$380,5,FALSE)),"－",VLOOKUP($AN1190,技まとめ!$A$1:$F$380,5,FALSE))</f>
        <v>46</v>
      </c>
      <c r="AR1190" s="3" t="str">
        <f>IF($E1190=IF(ISERROR(VLOOKUP($AN1190,技まとめ!$A$1:$F$380,4,FALSE)),"－",VLOOKUP($AN1190,技まとめ!$A$1:$F$380,4,FALSE)),"一致","")</f>
        <v>一致</v>
      </c>
      <c r="AS1190" s="9" t="s">
        <v>604</v>
      </c>
      <c r="AT1190" s="3" t="str">
        <f>IF(ISERROR(VLOOKUP($AS1190,技まとめ!$A$1:$F$380,6,FALSE)),"－",VLOOKUP($AS1190,技まとめ!$A$1:$F$380,6,FALSE))</f>
        <v>NS</v>
      </c>
      <c r="AU1190" s="3">
        <f>IF(ISERROR(VLOOKUP($AS1190,技まとめ!$A$1:$F$380,3,FALSE)),"－",VLOOKUP($AS1190,技まとめ!$A$1:$F$380,3,FALSE))</f>
        <v>129</v>
      </c>
      <c r="AV1190" s="3">
        <f>IF(ISERROR(VLOOKUP($AS1190,技まとめ!$A$1:$F$380,5,FALSE)),"－",VLOOKUP($AS1190,技まとめ!$A$1:$F$380,5,FALSE))</f>
        <v>64</v>
      </c>
      <c r="AW1190" s="3" t="str">
        <f>IF($E1190=IF(ISERROR(VLOOKUP($AS1190,技まとめ!$A$1:$F$380,4,FALSE)),"－",VLOOKUP($AS1190,技まとめ!$A$1:$F$380,4,FALSE)),"一致","")</f>
        <v>一致</v>
      </c>
      <c r="AX1190" s="12" t="str">
        <f t="shared" si="258"/>
        <v>クリティカル！レボリューションＶダッシュストームゴッドブレイク</v>
      </c>
      <c r="AY1190" s="12" t="str">
        <f t="shared" si="259"/>
        <v>クリティカル！レボリューションＶダッシュストームゴッドブレイク</v>
      </c>
      <c r="AZ1190" s="12" t="str">
        <f t="shared" si="260"/>
        <v>クリティカル！レボリューションＶダッシュストームゴッドブレイク</v>
      </c>
      <c r="BA1190" s="12" t="str">
        <f t="shared" si="261"/>
        <v>クリティカル！レボリューションＶダッシュストームゴッドブレイク</v>
      </c>
      <c r="BB1190" s="11" t="str">
        <f t="shared" si="262"/>
        <v>－NSDRNS</v>
      </c>
      <c r="BC1190" s="11" t="str">
        <f t="shared" si="263"/>
        <v>－NSDRNS</v>
      </c>
      <c r="BD1190" s="11" t="str">
        <f t="shared" si="264"/>
        <v>－NSDRNS</v>
      </c>
      <c r="BE1190" s="11" t="str">
        <f t="shared" si="265"/>
        <v>－NSDRNS</v>
      </c>
    </row>
    <row r="1191" spans="1:57" ht="11.25" customHeight="1">
      <c r="A1191" s="6">
        <v>1190</v>
      </c>
      <c r="B1191" s="7" t="s">
        <v>79</v>
      </c>
      <c r="C1191" s="8" t="s">
        <v>2766</v>
      </c>
      <c r="D1191" s="7" t="s">
        <v>72</v>
      </c>
      <c r="E1191" s="7" t="s">
        <v>81</v>
      </c>
      <c r="F1191" s="7" t="s">
        <v>128</v>
      </c>
      <c r="G1191" s="9">
        <v>127</v>
      </c>
      <c r="H1191" s="9">
        <v>125</v>
      </c>
      <c r="I1191" s="9">
        <v>68</v>
      </c>
      <c r="J1191" s="9">
        <v>59</v>
      </c>
      <c r="K1191" s="9">
        <v>69</v>
      </c>
      <c r="L1191" s="9">
        <v>58</v>
      </c>
      <c r="M1191" s="9">
        <v>77</v>
      </c>
      <c r="N1191" s="9">
        <v>63</v>
      </c>
      <c r="O1191" s="9">
        <v>45</v>
      </c>
      <c r="P1191" s="9">
        <v>14</v>
      </c>
      <c r="Q1191" s="10">
        <v>118</v>
      </c>
      <c r="R1191" s="11">
        <v>23</v>
      </c>
      <c r="S1191" s="11">
        <v>1</v>
      </c>
      <c r="T1191" s="11">
        <v>108</v>
      </c>
      <c r="U1191" s="11">
        <v>127</v>
      </c>
      <c r="V1191" s="11">
        <v>1</v>
      </c>
      <c r="W1191" s="11">
        <v>95</v>
      </c>
      <c r="X1191" s="11">
        <f t="shared" si="252"/>
        <v>473</v>
      </c>
      <c r="Y1191" s="11">
        <f t="shared" si="253"/>
        <v>5200</v>
      </c>
      <c r="Z1191" s="11">
        <f t="shared" si="254"/>
        <v>1290</v>
      </c>
      <c r="AA1191" s="11">
        <f t="shared" si="255"/>
        <v>4265</v>
      </c>
      <c r="AB1191" s="11">
        <f t="shared" si="256"/>
        <v>4265</v>
      </c>
      <c r="AC1191" s="6">
        <f t="shared" si="257"/>
        <v>4910</v>
      </c>
      <c r="AD1191" s="9" t="s">
        <v>5007</v>
      </c>
      <c r="AE1191" s="3" t="str">
        <f>IF(ISERROR(VLOOKUP($AD1191,技まとめ!$A$1:$F$380,6,FALSE)),"－",VLOOKUP($AD1191,技まとめ!$A$1:$F$380,6,FALSE))</f>
        <v>－</v>
      </c>
      <c r="AF1191" s="3">
        <f>IF(ISERROR(VLOOKUP($AD1191,技まとめ!$A$1:$F$380,3,FALSE)),"－",VLOOKUP($AD1191,技まとめ!$A$1:$F$380,3,FALSE))</f>
        <v>0</v>
      </c>
      <c r="AG1191" s="3">
        <f>IF(ISERROR(VLOOKUP($AD1191,技まとめ!$A$1:$F$380,5,FALSE)),"－",VLOOKUP($AD1191,技まとめ!$A$1:$F$380,5,FALSE))</f>
        <v>0</v>
      </c>
      <c r="AH1191" s="3" t="str">
        <f>IF($E1191=IF(ISERROR(VLOOKUP($AD1191,技まとめ!$A$1:$F$380,4,FALSE)),"－",VLOOKUP($AD1191,技まとめ!$A$1:$F$380,4,FALSE)),"一致","")</f>
        <v/>
      </c>
      <c r="AI1191" s="9" t="s">
        <v>130</v>
      </c>
      <c r="AJ1191" s="3" t="str">
        <f>IF(ISERROR(VLOOKUP($AI1191,技まとめ!$A$1:$F$380,6,FALSE)),"－",VLOOKUP($AI1191,技まとめ!$A$1:$F$380,6,FALSE))</f>
        <v>－</v>
      </c>
      <c r="AK1191" s="3">
        <f>IF(ISERROR(VLOOKUP($AI1191,技まとめ!$A$1:$F$380,3,FALSE)),"－",VLOOKUP($AI1191,技まとめ!$A$1:$F$380,3,FALSE))</f>
        <v>0</v>
      </c>
      <c r="AL1191" s="3">
        <f>IF(ISERROR(VLOOKUP($AI1191,技まとめ!$A$1:$F$380,5,FALSE)),"－",VLOOKUP($AI1191,技まとめ!$A$1:$F$380,5,FALSE))</f>
        <v>0</v>
      </c>
      <c r="AM1191" s="3" t="str">
        <f>IF($E1191=IF(ISERROR(VLOOKUP($AI1191,技まとめ!$A$1:$F$380,4,FALSE)),"－",VLOOKUP($AI1191,技まとめ!$A$1:$F$380,4,FALSE)),"一致","")</f>
        <v/>
      </c>
      <c r="AN1191" s="9" t="s">
        <v>768</v>
      </c>
      <c r="AO1191" s="3" t="str">
        <f>IF(ISERROR(VLOOKUP($AN1191,技まとめ!$A$1:$F$380,6,FALSE)),"－",VLOOKUP($AN1191,技まとめ!$A$1:$F$380,6,FALSE))</f>
        <v>NS</v>
      </c>
      <c r="AP1191" s="3">
        <f>IF(ISERROR(VLOOKUP($AN1191,技まとめ!$A$1:$F$380,3,FALSE)),"－",VLOOKUP($AN1191,技まとめ!$A$1:$F$380,3,FALSE))</f>
        <v>114</v>
      </c>
      <c r="AQ1191" s="3">
        <f>IF(ISERROR(VLOOKUP($AN1191,技まとめ!$A$1:$F$380,5,FALSE)),"－",VLOOKUP($AN1191,技まとめ!$A$1:$F$380,5,FALSE))</f>
        <v>61</v>
      </c>
      <c r="AR1191" s="3" t="str">
        <f>IF($E1191=IF(ISERROR(VLOOKUP($AN1191,技まとめ!$A$1:$F$380,4,FALSE)),"－",VLOOKUP($AN1191,技まとめ!$A$1:$F$380,4,FALSE)),"一致","")</f>
        <v/>
      </c>
      <c r="AS1191" s="9" t="s">
        <v>1216</v>
      </c>
      <c r="AT1191" s="3" t="str">
        <f>IF(ISERROR(VLOOKUP($AS1191,技まとめ!$A$1:$F$380,6,FALSE)),"－",VLOOKUP($AS1191,技まとめ!$A$1:$F$380,6,FALSE))</f>
        <v>LS</v>
      </c>
      <c r="AU1191" s="3">
        <f>IF(ISERROR(VLOOKUP($AS1191,技まとめ!$A$1:$F$380,3,FALSE)),"－",VLOOKUP($AS1191,技まとめ!$A$1:$F$380,3,FALSE))</f>
        <v>105</v>
      </c>
      <c r="AV1191" s="3">
        <f>IF(ISERROR(VLOOKUP($AS1191,技まとめ!$A$1:$F$380,5,FALSE)),"－",VLOOKUP($AS1191,技まとめ!$A$1:$F$380,5,FALSE))</f>
        <v>66</v>
      </c>
      <c r="AW1191" s="3" t="str">
        <f>IF($E1191=IF(ISERROR(VLOOKUP($AS1191,技まとめ!$A$1:$F$380,4,FALSE)),"－",VLOOKUP($AS1191,技まとめ!$A$1:$F$380,4,FALSE)),"一致","")</f>
        <v>一致</v>
      </c>
      <c r="AX1191" s="12" t="str">
        <f t="shared" si="258"/>
        <v>ちょうわざ！スピードフォースダークフェニックスエクスカリバー</v>
      </c>
      <c r="AY1191" s="12" t="str">
        <f t="shared" si="259"/>
        <v>ちょうわざ！スピードフォースダークフェニックスエクスカリバー</v>
      </c>
      <c r="AZ1191" s="12" t="str">
        <f t="shared" si="260"/>
        <v>ちょうわざ！スピードフォースダークフェニックスエクスカリバー</v>
      </c>
      <c r="BA1191" s="12" t="str">
        <f t="shared" si="261"/>
        <v>ちょうわざ！スピードフォースダークフェニックスエクスカリバー</v>
      </c>
      <c r="BB1191" s="11" t="str">
        <f t="shared" si="262"/>
        <v>－－NSLS</v>
      </c>
      <c r="BC1191" s="11" t="str">
        <f t="shared" si="263"/>
        <v>－－NSLS</v>
      </c>
      <c r="BD1191" s="11" t="str">
        <f t="shared" si="264"/>
        <v>－－NSLS</v>
      </c>
      <c r="BE1191" s="11" t="str">
        <f t="shared" si="265"/>
        <v>－－NSLS</v>
      </c>
    </row>
    <row r="1192" spans="1:57" ht="11.25" hidden="1" customHeight="1">
      <c r="A1192" s="6">
        <v>1191</v>
      </c>
      <c r="B1192" s="7" t="s">
        <v>139</v>
      </c>
      <c r="C1192" s="8" t="s">
        <v>2767</v>
      </c>
      <c r="D1192" s="7" t="s">
        <v>72</v>
      </c>
      <c r="E1192" s="7" t="s">
        <v>95</v>
      </c>
      <c r="F1192" s="7" t="s">
        <v>128</v>
      </c>
      <c r="G1192" s="9">
        <v>125</v>
      </c>
      <c r="H1192" s="9">
        <v>109</v>
      </c>
      <c r="I1192" s="9">
        <v>83</v>
      </c>
      <c r="J1192" s="9">
        <v>61</v>
      </c>
      <c r="K1192" s="9">
        <v>50</v>
      </c>
      <c r="L1192" s="9">
        <v>54</v>
      </c>
      <c r="M1192" s="9">
        <v>52</v>
      </c>
      <c r="N1192" s="9">
        <v>69</v>
      </c>
      <c r="O1192" s="9">
        <v>75</v>
      </c>
      <c r="P1192" s="9">
        <v>12</v>
      </c>
      <c r="Q1192" s="10">
        <v>133</v>
      </c>
      <c r="R1192" s="11">
        <v>10</v>
      </c>
      <c r="S1192" s="11">
        <v>1</v>
      </c>
      <c r="T1192" s="11">
        <v>104</v>
      </c>
      <c r="U1192" s="11">
        <v>102</v>
      </c>
      <c r="V1192" s="11">
        <v>1</v>
      </c>
      <c r="W1192" s="11">
        <v>125</v>
      </c>
      <c r="X1192" s="11">
        <f t="shared" si="252"/>
        <v>476</v>
      </c>
      <c r="Y1192" s="11">
        <f t="shared" si="253"/>
        <v>5950</v>
      </c>
      <c r="Z1192" s="11">
        <f t="shared" si="254"/>
        <v>985</v>
      </c>
      <c r="AA1192" s="11">
        <f t="shared" si="255"/>
        <v>4275</v>
      </c>
      <c r="AB1192" s="11">
        <f t="shared" si="256"/>
        <v>4275</v>
      </c>
      <c r="AC1192" s="6">
        <f t="shared" si="257"/>
        <v>4835</v>
      </c>
      <c r="AD1192" s="9" t="s">
        <v>5011</v>
      </c>
      <c r="AE1192" s="3" t="str">
        <f>IF(ISERROR(VLOOKUP($AD1192,技まとめ!$A$1:$F$380,6,FALSE)),"－",VLOOKUP($AD1192,技まとめ!$A$1:$F$380,6,FALSE))</f>
        <v>－</v>
      </c>
      <c r="AF1192" s="3">
        <f>IF(ISERROR(VLOOKUP($AD1192,技まとめ!$A$1:$F$380,3,FALSE)),"－",VLOOKUP($AD1192,技まとめ!$A$1:$F$380,3,FALSE))</f>
        <v>0</v>
      </c>
      <c r="AG1192" s="3">
        <f>IF(ISERROR(VLOOKUP($AD1192,技まとめ!$A$1:$F$380,5,FALSE)),"－",VLOOKUP($AD1192,技まとめ!$A$1:$F$380,5,FALSE))</f>
        <v>0</v>
      </c>
      <c r="AH1192" s="3" t="str">
        <f>IF($E1192=IF(ISERROR(VLOOKUP($AD1192,技まとめ!$A$1:$F$380,4,FALSE)),"－",VLOOKUP($AD1192,技まとめ!$A$1:$F$380,4,FALSE)),"一致","")</f>
        <v/>
      </c>
      <c r="AI1192" s="9" t="s">
        <v>730</v>
      </c>
      <c r="AJ1192" s="3" t="str">
        <f>IF(ISERROR(VLOOKUP($AI1192,技まとめ!$A$1:$F$380,6,FALSE)),"－",VLOOKUP($AI1192,技まとめ!$A$1:$F$380,6,FALSE))</f>
        <v>BS</v>
      </c>
      <c r="AK1192" s="3">
        <f>IF(ISERROR(VLOOKUP($AI1192,技まとめ!$A$1:$F$380,3,FALSE)),"－",VLOOKUP($AI1192,技まとめ!$A$1:$F$380,3,FALSE))</f>
        <v>83</v>
      </c>
      <c r="AL1192" s="3">
        <f>IF(ISERROR(VLOOKUP($AI1192,技まとめ!$A$1:$F$380,5,FALSE)),"－",VLOOKUP($AI1192,技まとめ!$A$1:$F$380,5,FALSE))</f>
        <v>46</v>
      </c>
      <c r="AM1192" s="3" t="str">
        <f>IF($E1192=IF(ISERROR(VLOOKUP($AI1192,技まとめ!$A$1:$F$380,4,FALSE)),"－",VLOOKUP($AI1192,技まとめ!$A$1:$F$380,4,FALSE)),"一致","")</f>
        <v/>
      </c>
      <c r="AN1192" s="9" t="s">
        <v>143</v>
      </c>
      <c r="AO1192" s="3" t="str">
        <f>IF(ISERROR(VLOOKUP($AN1192,技まとめ!$A$1:$F$380,6,FALSE)),"－",VLOOKUP($AN1192,技まとめ!$A$1:$F$380,6,FALSE))</f>
        <v>NS</v>
      </c>
      <c r="AP1192" s="3">
        <f>IF(ISERROR(VLOOKUP($AN1192,技まとめ!$A$1:$F$380,3,FALSE)),"－",VLOOKUP($AN1192,技まとめ!$A$1:$F$380,3,FALSE))</f>
        <v>88</v>
      </c>
      <c r="AQ1192" s="3">
        <f>IF(ISERROR(VLOOKUP($AN1192,技まとめ!$A$1:$F$380,5,FALSE)),"－",VLOOKUP($AN1192,技まとめ!$A$1:$F$380,5,FALSE))</f>
        <v>49</v>
      </c>
      <c r="AR1192" s="3" t="str">
        <f>IF($E1192=IF(ISERROR(VLOOKUP($AN1192,技まとめ!$A$1:$F$380,4,FALSE)),"－",VLOOKUP($AN1192,技まとめ!$A$1:$F$380,4,FALSE)),"一致","")</f>
        <v>一致</v>
      </c>
      <c r="AS1192" s="9" t="s">
        <v>2681</v>
      </c>
      <c r="AT1192" s="3" t="str">
        <f>IF(ISERROR(VLOOKUP($AS1192,技まとめ!$A$1:$F$380,6,FALSE)),"－",VLOOKUP($AS1192,技まとめ!$A$1:$F$380,6,FALSE))</f>
        <v>NS</v>
      </c>
      <c r="AU1192" s="3">
        <f>IF(ISERROR(VLOOKUP($AS1192,技まとめ!$A$1:$F$380,3,FALSE)),"－",VLOOKUP($AS1192,技まとめ!$A$1:$F$380,3,FALSE))</f>
        <v>117</v>
      </c>
      <c r="AV1192" s="3">
        <f>IF(ISERROR(VLOOKUP($AS1192,技まとめ!$A$1:$F$380,5,FALSE)),"－",VLOOKUP($AS1192,技まとめ!$A$1:$F$380,5,FALSE))</f>
        <v>58</v>
      </c>
      <c r="AW1192" s="3" t="str">
        <f>IF($E1192=IF(ISERROR(VLOOKUP($AS1192,技まとめ!$A$1:$F$380,4,FALSE)),"－",VLOOKUP($AS1192,技まとめ!$A$1:$F$380,4,FALSE)),"一致","")</f>
        <v>一致</v>
      </c>
      <c r="AX1192" s="12" t="str">
        <f t="shared" si="258"/>
        <v>イケイケ！ドラゴンキャノンワイバーンクラッシュこうていペンギン１ごう</v>
      </c>
      <c r="AY1192" s="12" t="str">
        <f t="shared" si="259"/>
        <v>イケイケ！ドラゴンキャノンワイバーンクラッシュこうていペンギン１ごう</v>
      </c>
      <c r="AZ1192" s="12" t="str">
        <f t="shared" si="260"/>
        <v>イケイケ！ドラゴンキャノンワイバーンクラッシュこうていペンギン１ごう</v>
      </c>
      <c r="BA1192" s="12" t="str">
        <f t="shared" si="261"/>
        <v>イケイケ！ドラゴンキャノンワイバーンクラッシュこうていペンギン１ごう</v>
      </c>
      <c r="BB1192" s="11" t="str">
        <f t="shared" si="262"/>
        <v>－BSNSNS</v>
      </c>
      <c r="BC1192" s="11" t="str">
        <f t="shared" si="263"/>
        <v>－BSNSNS</v>
      </c>
      <c r="BD1192" s="11" t="str">
        <f t="shared" si="264"/>
        <v>－BSNSNS</v>
      </c>
      <c r="BE1192" s="11" t="str">
        <f t="shared" si="265"/>
        <v>－BSNSNS</v>
      </c>
    </row>
    <row r="1193" spans="1:57" ht="11.25" hidden="1" customHeight="1">
      <c r="A1193" s="6">
        <v>1192</v>
      </c>
      <c r="B1193" s="7" t="s">
        <v>2768</v>
      </c>
      <c r="C1193" s="8" t="s">
        <v>2769</v>
      </c>
      <c r="D1193" s="7" t="s">
        <v>650</v>
      </c>
      <c r="E1193" s="7" t="s">
        <v>102</v>
      </c>
      <c r="F1193" s="7" t="s">
        <v>74</v>
      </c>
      <c r="G1193" s="9">
        <v>95</v>
      </c>
      <c r="H1193" s="9">
        <v>148</v>
      </c>
      <c r="I1193" s="9">
        <v>48</v>
      </c>
      <c r="J1193" s="9">
        <v>65</v>
      </c>
      <c r="K1193" s="9">
        <v>59</v>
      </c>
      <c r="L1193" s="9">
        <v>67</v>
      </c>
      <c r="M1193" s="9">
        <v>50</v>
      </c>
      <c r="N1193" s="9">
        <v>52</v>
      </c>
      <c r="O1193" s="9">
        <v>71</v>
      </c>
      <c r="P1193" s="9">
        <v>18</v>
      </c>
      <c r="Q1193" s="10">
        <v>98</v>
      </c>
      <c r="R1193" s="11">
        <v>12</v>
      </c>
      <c r="S1193" s="11">
        <v>1</v>
      </c>
      <c r="T1193" s="11">
        <v>117</v>
      </c>
      <c r="U1193" s="11">
        <v>100</v>
      </c>
      <c r="V1193" s="11">
        <v>1</v>
      </c>
      <c r="W1193" s="11">
        <v>121</v>
      </c>
      <c r="X1193" s="11">
        <f t="shared" si="252"/>
        <v>450</v>
      </c>
      <c r="Y1193" s="11">
        <f t="shared" si="253"/>
        <v>4530</v>
      </c>
      <c r="Z1193" s="11">
        <f t="shared" si="254"/>
        <v>1035</v>
      </c>
      <c r="AA1193" s="11">
        <f t="shared" si="255"/>
        <v>4710</v>
      </c>
      <c r="AB1193" s="11">
        <f t="shared" si="256"/>
        <v>4710</v>
      </c>
      <c r="AC1193" s="6">
        <f t="shared" si="257"/>
        <v>5345</v>
      </c>
      <c r="AD1193" s="9" t="s">
        <v>2770</v>
      </c>
      <c r="AE1193" s="3" t="str">
        <f>IF(ISERROR(VLOOKUP($AD1193,技まとめ!$A$1:$F$380,6,FALSE)),"－",VLOOKUP($AD1193,技まとめ!$A$1:$F$380,6,FALSE))</f>
        <v>CA</v>
      </c>
      <c r="AF1193" s="3">
        <f>IF(ISERROR(VLOOKUP($AD1193,技まとめ!$A$1:$F$380,3,FALSE)),"－",VLOOKUP($AD1193,技まとめ!$A$1:$F$380,3,FALSE))</f>
        <v>42</v>
      </c>
      <c r="AG1193" s="3">
        <f>IF(ISERROR(VLOOKUP($AD1193,技まとめ!$A$1:$F$380,5,FALSE)),"－",VLOOKUP($AD1193,技まとめ!$A$1:$F$380,5,FALSE))</f>
        <v>30</v>
      </c>
      <c r="AH1193" s="3" t="str">
        <f>IF($E1193=IF(ISERROR(VLOOKUP($AD1193,技まとめ!$A$1:$F$380,4,FALSE)),"－",VLOOKUP($AD1193,技まとめ!$A$1:$F$380,4,FALSE)),"一致","")</f>
        <v/>
      </c>
      <c r="AI1193" s="9" t="s">
        <v>2771</v>
      </c>
      <c r="AJ1193" s="3" t="str">
        <f>IF(ISERROR(VLOOKUP($AI1193,技まとめ!$A$1:$F$380,6,FALSE)),"－",VLOOKUP($AI1193,技まとめ!$A$1:$F$380,6,FALSE))</f>
        <v>CA</v>
      </c>
      <c r="AK1193" s="3">
        <f>IF(ISERROR(VLOOKUP($AI1193,技まとめ!$A$1:$F$380,3,FALSE)),"－",VLOOKUP($AI1193,技まとめ!$A$1:$F$380,3,FALSE))</f>
        <v>48</v>
      </c>
      <c r="AL1193" s="3">
        <f>IF(ISERROR(VLOOKUP($AI1193,技まとめ!$A$1:$F$380,5,FALSE)),"－",VLOOKUP($AI1193,技まとめ!$A$1:$F$380,5,FALSE))</f>
        <v>32</v>
      </c>
      <c r="AM1193" s="3" t="str">
        <f>IF($E1193=IF(ISERROR(VLOOKUP($AI1193,技まとめ!$A$1:$F$380,4,FALSE)),"－",VLOOKUP($AI1193,技まとめ!$A$1:$F$380,4,FALSE)),"一致","")</f>
        <v/>
      </c>
      <c r="AN1193" s="9" t="s">
        <v>834</v>
      </c>
      <c r="AO1193" s="3" t="str">
        <f>IF(ISERROR(VLOOKUP($AN1193,技まとめ!$A$1:$F$380,6,FALSE)),"－",VLOOKUP($AN1193,技まとめ!$A$1:$F$380,6,FALSE))</f>
        <v>P1</v>
      </c>
      <c r="AP1193" s="3">
        <f>IF(ISERROR(VLOOKUP($AN1193,技まとめ!$A$1:$F$380,3,FALSE)),"－",VLOOKUP($AN1193,技まとめ!$A$1:$F$380,3,FALSE))</f>
        <v>71</v>
      </c>
      <c r="AQ1193" s="3">
        <f>IF(ISERROR(VLOOKUP($AN1193,技まとめ!$A$1:$F$380,5,FALSE)),"－",VLOOKUP($AN1193,技まとめ!$A$1:$F$380,5,FALSE))</f>
        <v>42</v>
      </c>
      <c r="AR1193" s="3" t="str">
        <f>IF($E1193=IF(ISERROR(VLOOKUP($AN1193,技まとめ!$A$1:$F$380,4,FALSE)),"－",VLOOKUP($AN1193,技まとめ!$A$1:$F$380,4,FALSE)),"一致","")</f>
        <v>一致</v>
      </c>
      <c r="AS1193" s="9" t="s">
        <v>5008</v>
      </c>
      <c r="AT1193" s="3" t="str">
        <f>IF(ISERROR(VLOOKUP($AS1193,技まとめ!$A$1:$F$380,6,FALSE)),"－",VLOOKUP($AS1193,技まとめ!$A$1:$F$380,6,FALSE))</f>
        <v>－</v>
      </c>
      <c r="AU1193" s="3">
        <f>IF(ISERROR(VLOOKUP($AS1193,技まとめ!$A$1:$F$380,3,FALSE)),"－",VLOOKUP($AS1193,技まとめ!$A$1:$F$380,3,FALSE))</f>
        <v>0</v>
      </c>
      <c r="AV1193" s="3">
        <f>IF(ISERROR(VLOOKUP($AS1193,技まとめ!$A$1:$F$380,5,FALSE)),"－",VLOOKUP($AS1193,技まとめ!$A$1:$F$380,5,FALSE))</f>
        <v>0</v>
      </c>
      <c r="AW1193" s="3" t="str">
        <f>IF($E1193=IF(ISERROR(VLOOKUP($AS1193,技まとめ!$A$1:$F$380,4,FALSE)),"－",VLOOKUP($AS1193,技まとめ!$A$1:$F$380,4,FALSE)),"一致","")</f>
        <v/>
      </c>
      <c r="AX1193" s="12" t="str">
        <f t="shared" si="258"/>
        <v>はなふぶきスラッシュネイルだいばくはつはりてこんしん！</v>
      </c>
      <c r="AY1193" s="12" t="str">
        <f t="shared" si="259"/>
        <v>はなふぶきスラッシュネイルだいばくはつはりてこんしん！</v>
      </c>
      <c r="AZ1193" s="12" t="str">
        <f t="shared" si="260"/>
        <v>はなふぶきスラッシュネイルだいばくはつはりてこんしん！</v>
      </c>
      <c r="BA1193" s="12" t="str">
        <f t="shared" si="261"/>
        <v>はなふぶきスラッシュネイルだいばくはつはりてこんしん！</v>
      </c>
      <c r="BB1193" s="11" t="str">
        <f t="shared" si="262"/>
        <v>CACAP1－</v>
      </c>
      <c r="BC1193" s="11" t="str">
        <f t="shared" si="263"/>
        <v>CACAP1－</v>
      </c>
      <c r="BD1193" s="11" t="str">
        <f t="shared" si="264"/>
        <v>CACAP1－</v>
      </c>
      <c r="BE1193" s="11" t="str">
        <f t="shared" si="265"/>
        <v>CACAP1－</v>
      </c>
    </row>
    <row r="1194" spans="1:57" ht="11.25" hidden="1" customHeight="1">
      <c r="A1194" s="6">
        <v>1193</v>
      </c>
      <c r="B1194" s="7" t="s">
        <v>2772</v>
      </c>
      <c r="C1194" s="8" t="s">
        <v>2773</v>
      </c>
      <c r="D1194" s="7" t="s">
        <v>650</v>
      </c>
      <c r="E1194" s="7" t="s">
        <v>95</v>
      </c>
      <c r="F1194" s="7" t="s">
        <v>82</v>
      </c>
      <c r="G1194" s="9">
        <v>108</v>
      </c>
      <c r="H1194" s="9">
        <v>137</v>
      </c>
      <c r="I1194" s="9">
        <v>61</v>
      </c>
      <c r="J1194" s="9">
        <v>56</v>
      </c>
      <c r="K1194" s="9">
        <v>61</v>
      </c>
      <c r="L1194" s="9">
        <v>65</v>
      </c>
      <c r="M1194" s="9">
        <v>60</v>
      </c>
      <c r="N1194" s="9">
        <v>52</v>
      </c>
      <c r="O1194" s="9">
        <v>52</v>
      </c>
      <c r="P1194" s="9">
        <v>28</v>
      </c>
      <c r="Q1194" s="10">
        <v>111</v>
      </c>
      <c r="R1194" s="11">
        <v>15</v>
      </c>
      <c r="S1194" s="11">
        <v>1</v>
      </c>
      <c r="T1194" s="11">
        <v>115</v>
      </c>
      <c r="U1194" s="11">
        <v>110</v>
      </c>
      <c r="V1194" s="11">
        <v>1</v>
      </c>
      <c r="W1194" s="11">
        <v>102</v>
      </c>
      <c r="X1194" s="11">
        <f t="shared" si="252"/>
        <v>455</v>
      </c>
      <c r="Y1194" s="11">
        <f t="shared" si="253"/>
        <v>4955</v>
      </c>
      <c r="Z1194" s="11">
        <f t="shared" si="254"/>
        <v>1045</v>
      </c>
      <c r="AA1194" s="11">
        <f t="shared" si="255"/>
        <v>4545</v>
      </c>
      <c r="AB1194" s="11">
        <f t="shared" si="256"/>
        <v>4545</v>
      </c>
      <c r="AC1194" s="6">
        <f t="shared" si="257"/>
        <v>5185</v>
      </c>
      <c r="AD1194" s="9" t="s">
        <v>634</v>
      </c>
      <c r="AE1194" s="3" t="str">
        <f>IF(ISERROR(VLOOKUP($AD1194,技まとめ!$A$1:$F$380,6,FALSE)),"－",VLOOKUP($AD1194,技まとめ!$A$1:$F$380,6,FALSE))</f>
        <v>DR</v>
      </c>
      <c r="AF1194" s="3">
        <f>IF(ISERROR(VLOOKUP($AD1194,技まとめ!$A$1:$F$380,3,FALSE)),"－",VLOOKUP($AD1194,技まとめ!$A$1:$F$380,3,FALSE))</f>
        <v>13</v>
      </c>
      <c r="AG1194" s="3">
        <f>IF(ISERROR(VLOOKUP($AD1194,技まとめ!$A$1:$F$380,5,FALSE)),"－",VLOOKUP($AD1194,技まとめ!$A$1:$F$380,5,FALSE))</f>
        <v>20</v>
      </c>
      <c r="AH1194" s="3" t="str">
        <f>IF($E1194=IF(ISERROR(VLOOKUP($AD1194,技まとめ!$A$1:$F$380,4,FALSE)),"－",VLOOKUP($AD1194,技まとめ!$A$1:$F$380,4,FALSE)),"一致","")</f>
        <v/>
      </c>
      <c r="AI1194" s="9" t="s">
        <v>124</v>
      </c>
      <c r="AJ1194" s="3" t="str">
        <f>IF(ISERROR(VLOOKUP($AI1194,技まとめ!$A$1:$F$380,6,FALSE)),"－",VLOOKUP($AI1194,技まとめ!$A$1:$F$380,6,FALSE))</f>
        <v>BL</v>
      </c>
      <c r="AK1194" s="3">
        <f>IF(ISERROR(VLOOKUP($AI1194,技まとめ!$A$1:$F$380,3,FALSE)),"－",VLOOKUP($AI1194,技まとめ!$A$1:$F$380,3,FALSE))</f>
        <v>42</v>
      </c>
      <c r="AL1194" s="3">
        <f>IF(ISERROR(VLOOKUP($AI1194,技まとめ!$A$1:$F$380,5,FALSE)),"－",VLOOKUP($AI1194,技まとめ!$A$1:$F$380,5,FALSE))</f>
        <v>29</v>
      </c>
      <c r="AM1194" s="3" t="str">
        <f>IF($E1194=IF(ISERROR(VLOOKUP($AI1194,技まとめ!$A$1:$F$380,4,FALSE)),"－",VLOOKUP($AI1194,技まとめ!$A$1:$F$380,4,FALSE)),"一致","")</f>
        <v/>
      </c>
      <c r="AN1194" s="9" t="s">
        <v>123</v>
      </c>
      <c r="AO1194" s="3" t="str">
        <f>IF(ISERROR(VLOOKUP($AN1194,技まとめ!$A$1:$F$380,6,FALSE)),"－",VLOOKUP($AN1194,技まとめ!$A$1:$F$380,6,FALSE))</f>
        <v>DR</v>
      </c>
      <c r="AP1194" s="3">
        <f>IF(ISERROR(VLOOKUP($AN1194,技まとめ!$A$1:$F$380,3,FALSE)),"－",VLOOKUP($AN1194,技まとめ!$A$1:$F$380,3,FALSE))</f>
        <v>36</v>
      </c>
      <c r="AQ1194" s="3">
        <f>IF(ISERROR(VLOOKUP($AN1194,技まとめ!$A$1:$F$380,5,FALSE)),"－",VLOOKUP($AN1194,技まとめ!$A$1:$F$380,5,FALSE))</f>
        <v>27</v>
      </c>
      <c r="AR1194" s="3" t="str">
        <f>IF($E1194=IF(ISERROR(VLOOKUP($AN1194,技まとめ!$A$1:$F$380,4,FALSE)),"－",VLOOKUP($AN1194,技まとめ!$A$1:$F$380,4,FALSE)),"一致","")</f>
        <v/>
      </c>
      <c r="AS1194" s="9" t="s">
        <v>106</v>
      </c>
      <c r="AT1194" s="3" t="str">
        <f>IF(ISERROR(VLOOKUP($AS1194,技まとめ!$A$1:$F$380,6,FALSE)),"－",VLOOKUP($AS1194,技まとめ!$A$1:$F$380,6,FALSE))</f>
        <v>BL</v>
      </c>
      <c r="AU1194" s="3">
        <f>IF(ISERROR(VLOOKUP($AS1194,技まとめ!$A$1:$F$380,3,FALSE)),"－",VLOOKUP($AS1194,技まとめ!$A$1:$F$380,3,FALSE))</f>
        <v>77</v>
      </c>
      <c r="AV1194" s="3">
        <f>IF(ISERROR(VLOOKUP($AS1194,技まとめ!$A$1:$F$380,5,FALSE)),"－",VLOOKUP($AS1194,技まとめ!$A$1:$F$380,5,FALSE))</f>
        <v>47</v>
      </c>
      <c r="AW1194" s="3" t="str">
        <f>IF($E1194=IF(ISERROR(VLOOKUP($AS1194,技まとめ!$A$1:$F$380,4,FALSE)),"－",VLOOKUP($AS1194,技まとめ!$A$1:$F$380,4,FALSE)),"一致","")</f>
        <v/>
      </c>
      <c r="AX1194" s="12" t="str">
        <f t="shared" si="258"/>
        <v>たまのりピエロフェイクボンバーごりむちゅうブロックサーカス</v>
      </c>
      <c r="AY1194" s="12" t="str">
        <f t="shared" si="259"/>
        <v>たまのりピエロフェイクボンバーごりむちゅうブロックサーカス</v>
      </c>
      <c r="AZ1194" s="12" t="str">
        <f t="shared" si="260"/>
        <v>たまのりピエロフェイクボンバーごりむちゅうブロックサーカス</v>
      </c>
      <c r="BA1194" s="12" t="str">
        <f t="shared" si="261"/>
        <v>たまのりピエロフェイクボンバーごりむちゅうブロックサーカス</v>
      </c>
      <c r="BB1194" s="11" t="str">
        <f t="shared" si="262"/>
        <v>DRBLDRBL</v>
      </c>
      <c r="BC1194" s="11" t="str">
        <f t="shared" si="263"/>
        <v>DRBLDRBL</v>
      </c>
      <c r="BD1194" s="11" t="str">
        <f t="shared" si="264"/>
        <v>DRBLDRBL</v>
      </c>
      <c r="BE1194" s="11" t="str">
        <f t="shared" si="265"/>
        <v>DRBLDRBL</v>
      </c>
    </row>
    <row r="1195" spans="1:57" ht="11.25" hidden="1" customHeight="1">
      <c r="A1195" s="6">
        <v>1194</v>
      </c>
      <c r="B1195" s="7" t="s">
        <v>2774</v>
      </c>
      <c r="C1195" s="8" t="s">
        <v>2775</v>
      </c>
      <c r="D1195" s="7" t="s">
        <v>650</v>
      </c>
      <c r="E1195" s="7" t="s">
        <v>95</v>
      </c>
      <c r="F1195" s="7" t="s">
        <v>82</v>
      </c>
      <c r="G1195" s="9">
        <v>104</v>
      </c>
      <c r="H1195" s="9">
        <v>137</v>
      </c>
      <c r="I1195" s="9">
        <v>58</v>
      </c>
      <c r="J1195" s="9">
        <v>52</v>
      </c>
      <c r="K1195" s="9">
        <v>56</v>
      </c>
      <c r="L1195" s="9">
        <v>55</v>
      </c>
      <c r="M1195" s="9">
        <v>54</v>
      </c>
      <c r="N1195" s="9">
        <v>55</v>
      </c>
      <c r="O1195" s="9">
        <v>57</v>
      </c>
      <c r="P1195" s="9">
        <v>33</v>
      </c>
      <c r="Q1195" s="10">
        <v>108</v>
      </c>
      <c r="R1195" s="11">
        <v>14</v>
      </c>
      <c r="S1195" s="11">
        <v>1</v>
      </c>
      <c r="T1195" s="11">
        <v>105</v>
      </c>
      <c r="U1195" s="11">
        <v>104</v>
      </c>
      <c r="V1195" s="11">
        <v>1</v>
      </c>
      <c r="W1195" s="11">
        <v>107</v>
      </c>
      <c r="X1195" s="11">
        <f t="shared" si="252"/>
        <v>440</v>
      </c>
      <c r="Y1195" s="11">
        <f t="shared" si="253"/>
        <v>4860</v>
      </c>
      <c r="Z1195" s="11">
        <f t="shared" si="254"/>
        <v>1035</v>
      </c>
      <c r="AA1195" s="11">
        <f t="shared" si="255"/>
        <v>4220</v>
      </c>
      <c r="AB1195" s="11">
        <f t="shared" si="256"/>
        <v>4220</v>
      </c>
      <c r="AC1195" s="6">
        <f t="shared" si="257"/>
        <v>4805</v>
      </c>
      <c r="AD1195" s="9" t="s">
        <v>5020</v>
      </c>
      <c r="AE1195" s="3" t="str">
        <f>IF(ISERROR(VLOOKUP($AD1195,技まとめ!$A$1:$F$380,6,FALSE)),"－",VLOOKUP($AD1195,技まとめ!$A$1:$F$380,6,FALSE))</f>
        <v>－</v>
      </c>
      <c r="AF1195" s="3">
        <f>IF(ISERROR(VLOOKUP($AD1195,技まとめ!$A$1:$F$380,3,FALSE)),"－",VLOOKUP($AD1195,技まとめ!$A$1:$F$380,3,FALSE))</f>
        <v>0</v>
      </c>
      <c r="AG1195" s="3">
        <f>IF(ISERROR(VLOOKUP($AD1195,技まとめ!$A$1:$F$380,5,FALSE)),"－",VLOOKUP($AD1195,技まとめ!$A$1:$F$380,5,FALSE))</f>
        <v>0</v>
      </c>
      <c r="AH1195" s="3" t="str">
        <f>IF($E1195=IF(ISERROR(VLOOKUP($AD1195,技まとめ!$A$1:$F$380,4,FALSE)),"－",VLOOKUP($AD1195,技まとめ!$A$1:$F$380,4,FALSE)),"一致","")</f>
        <v/>
      </c>
      <c r="AI1195" s="9" t="s">
        <v>718</v>
      </c>
      <c r="AJ1195" s="3" t="str">
        <f>IF(ISERROR(VLOOKUP($AI1195,技まとめ!$A$1:$F$380,6,FALSE)),"－",VLOOKUP($AI1195,技まとめ!$A$1:$F$380,6,FALSE))</f>
        <v>BL</v>
      </c>
      <c r="AK1195" s="3">
        <f>IF(ISERROR(VLOOKUP($AI1195,技まとめ!$A$1:$F$380,3,FALSE)),"－",VLOOKUP($AI1195,技まとめ!$A$1:$F$380,3,FALSE))</f>
        <v>58</v>
      </c>
      <c r="AL1195" s="3">
        <f>IF(ISERROR(VLOOKUP($AI1195,技まとめ!$A$1:$F$380,5,FALSE)),"－",VLOOKUP($AI1195,技まとめ!$A$1:$F$380,5,FALSE))</f>
        <v>39</v>
      </c>
      <c r="AM1195" s="3" t="str">
        <f>IF($E1195=IF(ISERROR(VLOOKUP($AI1195,技まとめ!$A$1:$F$380,4,FALSE)),"－",VLOOKUP($AI1195,技まとめ!$A$1:$F$380,4,FALSE)),"一致","")</f>
        <v>一致</v>
      </c>
      <c r="AN1195" s="9" t="s">
        <v>1474</v>
      </c>
      <c r="AO1195" s="3" t="str">
        <f>IF(ISERROR(VLOOKUP($AN1195,技まとめ!$A$1:$F$380,6,FALSE)),"－",VLOOKUP($AN1195,技まとめ!$A$1:$F$380,6,FALSE))</f>
        <v>SC</v>
      </c>
      <c r="AP1195" s="3">
        <f>IF(ISERROR(VLOOKUP($AN1195,技まとめ!$A$1:$F$380,3,FALSE)),"－",VLOOKUP($AN1195,技まとめ!$A$1:$F$380,3,FALSE))</f>
        <v>49</v>
      </c>
      <c r="AQ1195" s="3">
        <f>IF(ISERROR(VLOOKUP($AN1195,技まとめ!$A$1:$F$380,5,FALSE)),"－",VLOOKUP($AN1195,技まとめ!$A$1:$F$380,5,FALSE))</f>
        <v>31</v>
      </c>
      <c r="AR1195" s="3" t="str">
        <f>IF($E1195=IF(ISERROR(VLOOKUP($AN1195,技まとめ!$A$1:$F$380,4,FALSE)),"－",VLOOKUP($AN1195,技まとめ!$A$1:$F$380,4,FALSE)),"一致","")</f>
        <v>一致</v>
      </c>
      <c r="AS1195" s="9" t="s">
        <v>589</v>
      </c>
      <c r="AT1195" s="3" t="str">
        <f>IF(ISERROR(VLOOKUP($AS1195,技まとめ!$A$1:$F$380,6,FALSE)),"－",VLOOKUP($AS1195,技まとめ!$A$1:$F$380,6,FALSE))</f>
        <v>DR</v>
      </c>
      <c r="AU1195" s="3">
        <f>IF(ISERROR(VLOOKUP($AS1195,技まとめ!$A$1:$F$380,3,FALSE)),"－",VLOOKUP($AS1195,技まとめ!$A$1:$F$380,3,FALSE))</f>
        <v>83</v>
      </c>
      <c r="AV1195" s="3">
        <f>IF(ISERROR(VLOOKUP($AS1195,技まとめ!$A$1:$F$380,5,FALSE)),"－",VLOOKUP($AS1195,技まとめ!$A$1:$F$380,5,FALSE))</f>
        <v>50</v>
      </c>
      <c r="AW1195" s="3" t="str">
        <f>IF($E1195=IF(ISERROR(VLOOKUP($AS1195,技まとめ!$A$1:$F$380,4,FALSE)),"－",VLOOKUP($AS1195,技まとめ!$A$1:$F$380,4,FALSE)),"一致","")</f>
        <v/>
      </c>
      <c r="AX1195" s="12" t="str">
        <f t="shared" si="258"/>
        <v>おいろけＵＰ！グッドスメルローズスプラッシュヘブンズタイム</v>
      </c>
      <c r="AY1195" s="12" t="str">
        <f t="shared" si="259"/>
        <v>おいろけＵＰ！グッドスメルローズスプラッシュヘブンズタイム</v>
      </c>
      <c r="AZ1195" s="12" t="str">
        <f t="shared" si="260"/>
        <v>おいろけＵＰ！グッドスメルローズスプラッシュヘブンズタイム</v>
      </c>
      <c r="BA1195" s="12" t="str">
        <f t="shared" si="261"/>
        <v>おいろけＵＰ！グッドスメルローズスプラッシュヘブンズタイム</v>
      </c>
      <c r="BB1195" s="11" t="str">
        <f t="shared" si="262"/>
        <v>－BLSCDR</v>
      </c>
      <c r="BC1195" s="11" t="str">
        <f t="shared" si="263"/>
        <v>－BLSCDR</v>
      </c>
      <c r="BD1195" s="11" t="str">
        <f t="shared" si="264"/>
        <v>－BLSCDR</v>
      </c>
      <c r="BE1195" s="11" t="str">
        <f t="shared" si="265"/>
        <v>－BLSCDR</v>
      </c>
    </row>
    <row r="1196" spans="1:57" ht="11.25" hidden="1" customHeight="1">
      <c r="A1196" s="6">
        <v>1195</v>
      </c>
      <c r="B1196" s="7" t="s">
        <v>2776</v>
      </c>
      <c r="C1196" s="8" t="s">
        <v>2777</v>
      </c>
      <c r="D1196" s="7" t="s">
        <v>650</v>
      </c>
      <c r="E1196" s="7" t="s">
        <v>95</v>
      </c>
      <c r="F1196" s="7" t="s">
        <v>82</v>
      </c>
      <c r="G1196" s="9">
        <v>138</v>
      </c>
      <c r="H1196" s="9">
        <v>133</v>
      </c>
      <c r="I1196" s="9">
        <v>52</v>
      </c>
      <c r="J1196" s="9">
        <v>60</v>
      </c>
      <c r="K1196" s="9">
        <v>68</v>
      </c>
      <c r="L1196" s="9">
        <v>60</v>
      </c>
      <c r="M1196" s="9">
        <v>66</v>
      </c>
      <c r="N1196" s="9">
        <v>52</v>
      </c>
      <c r="O1196" s="9">
        <v>52</v>
      </c>
      <c r="P1196" s="9">
        <v>7</v>
      </c>
      <c r="Q1196" s="10">
        <v>102</v>
      </c>
      <c r="R1196" s="11">
        <v>5</v>
      </c>
      <c r="S1196" s="11">
        <v>1</v>
      </c>
      <c r="T1196" s="11">
        <v>110</v>
      </c>
      <c r="U1196" s="11">
        <v>116</v>
      </c>
      <c r="V1196" s="11">
        <v>1</v>
      </c>
      <c r="W1196" s="11">
        <v>102</v>
      </c>
      <c r="X1196" s="11">
        <f t="shared" si="252"/>
        <v>437</v>
      </c>
      <c r="Y1196" s="11">
        <f t="shared" si="253"/>
        <v>4595</v>
      </c>
      <c r="Z1196" s="11">
        <f t="shared" si="254"/>
        <v>695</v>
      </c>
      <c r="AA1196" s="11">
        <f t="shared" si="255"/>
        <v>4370</v>
      </c>
      <c r="AB1196" s="11">
        <f t="shared" si="256"/>
        <v>4370</v>
      </c>
      <c r="AC1196" s="6">
        <f t="shared" si="257"/>
        <v>4935</v>
      </c>
      <c r="AD1196" s="9" t="s">
        <v>124</v>
      </c>
      <c r="AE1196" s="3" t="str">
        <f>IF(ISERROR(VLOOKUP($AD1196,技まとめ!$A$1:$F$380,6,FALSE)),"－",VLOOKUP($AD1196,技まとめ!$A$1:$F$380,6,FALSE))</f>
        <v>BL</v>
      </c>
      <c r="AF1196" s="3">
        <f>IF(ISERROR(VLOOKUP($AD1196,技まとめ!$A$1:$F$380,3,FALSE)),"－",VLOOKUP($AD1196,技まとめ!$A$1:$F$380,3,FALSE))</f>
        <v>42</v>
      </c>
      <c r="AG1196" s="3">
        <f>IF(ISERROR(VLOOKUP($AD1196,技まとめ!$A$1:$F$380,5,FALSE)),"－",VLOOKUP($AD1196,技まとめ!$A$1:$F$380,5,FALSE))</f>
        <v>29</v>
      </c>
      <c r="AH1196" s="3" t="str">
        <f>IF($E1196=IF(ISERROR(VLOOKUP($AD1196,技まとめ!$A$1:$F$380,4,FALSE)),"－",VLOOKUP($AD1196,技まとめ!$A$1:$F$380,4,FALSE)),"一致","")</f>
        <v/>
      </c>
      <c r="AI1196" s="9" t="s">
        <v>186</v>
      </c>
      <c r="AJ1196" s="3" t="str">
        <f>IF(ISERROR(VLOOKUP($AI1196,技まとめ!$A$1:$F$380,6,FALSE)),"－",VLOOKUP($AI1196,技まとめ!$A$1:$F$380,6,FALSE))</f>
        <v>DR</v>
      </c>
      <c r="AK1196" s="3">
        <f>IF(ISERROR(VLOOKUP($AI1196,技まとめ!$A$1:$F$380,3,FALSE)),"－",VLOOKUP($AI1196,技まとめ!$A$1:$F$380,3,FALSE))</f>
        <v>27</v>
      </c>
      <c r="AL1196" s="3">
        <f>IF(ISERROR(VLOOKUP($AI1196,技まとめ!$A$1:$F$380,5,FALSE)),"－",VLOOKUP($AI1196,技まとめ!$A$1:$F$380,5,FALSE))</f>
        <v>25</v>
      </c>
      <c r="AM1196" s="3" t="str">
        <f>IF($E1196=IF(ISERROR(VLOOKUP($AI1196,技まとめ!$A$1:$F$380,4,FALSE)),"－",VLOOKUP($AI1196,技まとめ!$A$1:$F$380,4,FALSE)),"一致","")</f>
        <v/>
      </c>
      <c r="AN1196" s="9" t="s">
        <v>744</v>
      </c>
      <c r="AO1196" s="3" t="str">
        <f>IF(ISERROR(VLOOKUP($AN1196,技まとめ!$A$1:$F$380,6,FALSE)),"－",VLOOKUP($AN1196,技まとめ!$A$1:$F$380,6,FALSE))</f>
        <v>DR</v>
      </c>
      <c r="AP1196" s="3">
        <f>IF(ISERROR(VLOOKUP($AN1196,技まとめ!$A$1:$F$380,3,FALSE)),"－",VLOOKUP($AN1196,技まとめ!$A$1:$F$380,3,FALSE))</f>
        <v>40</v>
      </c>
      <c r="AQ1196" s="3">
        <f>IF(ISERROR(VLOOKUP($AN1196,技まとめ!$A$1:$F$380,5,FALSE)),"－",VLOOKUP($AN1196,技まとめ!$A$1:$F$380,5,FALSE))</f>
        <v>31</v>
      </c>
      <c r="AR1196" s="3" t="str">
        <f>IF($E1196=IF(ISERROR(VLOOKUP($AN1196,技まとめ!$A$1:$F$380,4,FALSE)),"－",VLOOKUP($AN1196,技まとめ!$A$1:$F$380,4,FALSE)),"一致","")</f>
        <v/>
      </c>
      <c r="AS1196" s="9" t="s">
        <v>718</v>
      </c>
      <c r="AT1196" s="3" t="str">
        <f>IF(ISERROR(VLOOKUP($AS1196,技まとめ!$A$1:$F$380,6,FALSE)),"－",VLOOKUP($AS1196,技まとめ!$A$1:$F$380,6,FALSE))</f>
        <v>BL</v>
      </c>
      <c r="AU1196" s="3">
        <f>IF(ISERROR(VLOOKUP($AS1196,技まとめ!$A$1:$F$380,3,FALSE)),"－",VLOOKUP($AS1196,技まとめ!$A$1:$F$380,3,FALSE))</f>
        <v>58</v>
      </c>
      <c r="AV1196" s="3">
        <f>IF(ISERROR(VLOOKUP($AS1196,技まとめ!$A$1:$F$380,5,FALSE)),"－",VLOOKUP($AS1196,技まとめ!$A$1:$F$380,5,FALSE))</f>
        <v>39</v>
      </c>
      <c r="AW1196" s="3" t="str">
        <f>IF($E1196=IF(ISERROR(VLOOKUP($AS1196,技まとめ!$A$1:$F$380,4,FALSE)),"－",VLOOKUP($AS1196,技まとめ!$A$1:$F$380,4,FALSE)),"一致","")</f>
        <v>一致</v>
      </c>
      <c r="AX1196" s="12" t="str">
        <f t="shared" si="258"/>
        <v>フェイクボンバーフーセンガムリボンシャワーグッドスメル</v>
      </c>
      <c r="AY1196" s="12" t="str">
        <f t="shared" si="259"/>
        <v>フェイクボンバーフーセンガムリボンシャワーグッドスメル</v>
      </c>
      <c r="AZ1196" s="12" t="str">
        <f t="shared" si="260"/>
        <v>フェイクボンバーフーセンガムリボンシャワーグッドスメル</v>
      </c>
      <c r="BA1196" s="12" t="str">
        <f t="shared" si="261"/>
        <v>フェイクボンバーフーセンガムリボンシャワーグッドスメル</v>
      </c>
      <c r="BB1196" s="11" t="str">
        <f t="shared" si="262"/>
        <v>BLDRDRBL</v>
      </c>
      <c r="BC1196" s="11" t="str">
        <f t="shared" si="263"/>
        <v>BLDRDRBL</v>
      </c>
      <c r="BD1196" s="11" t="str">
        <f t="shared" si="264"/>
        <v>BLDRDRBL</v>
      </c>
      <c r="BE1196" s="11" t="str">
        <f t="shared" si="265"/>
        <v>BLDRDRBL</v>
      </c>
    </row>
    <row r="1197" spans="1:57" ht="11.25" hidden="1" customHeight="1">
      <c r="A1197" s="6">
        <v>1196</v>
      </c>
      <c r="B1197" s="7" t="s">
        <v>2778</v>
      </c>
      <c r="C1197" s="8" t="s">
        <v>2779</v>
      </c>
      <c r="D1197" s="7" t="s">
        <v>650</v>
      </c>
      <c r="E1197" s="7" t="s">
        <v>102</v>
      </c>
      <c r="F1197" s="7" t="s">
        <v>82</v>
      </c>
      <c r="G1197" s="9">
        <v>119</v>
      </c>
      <c r="H1197" s="9">
        <v>132</v>
      </c>
      <c r="I1197" s="9">
        <v>56</v>
      </c>
      <c r="J1197" s="9">
        <v>54</v>
      </c>
      <c r="K1197" s="9">
        <v>58</v>
      </c>
      <c r="L1197" s="9">
        <v>58</v>
      </c>
      <c r="M1197" s="9">
        <v>56</v>
      </c>
      <c r="N1197" s="9">
        <v>52</v>
      </c>
      <c r="O1197" s="9">
        <v>63</v>
      </c>
      <c r="P1197" s="9">
        <v>44</v>
      </c>
      <c r="Q1197" s="10">
        <v>106</v>
      </c>
      <c r="R1197" s="11">
        <v>26</v>
      </c>
      <c r="S1197" s="11">
        <v>1</v>
      </c>
      <c r="T1197" s="11">
        <v>108</v>
      </c>
      <c r="U1197" s="11">
        <v>106</v>
      </c>
      <c r="V1197" s="11">
        <v>1</v>
      </c>
      <c r="W1197" s="11">
        <v>113</v>
      </c>
      <c r="X1197" s="11">
        <f t="shared" si="252"/>
        <v>461</v>
      </c>
      <c r="Y1197" s="11">
        <f t="shared" si="253"/>
        <v>4810</v>
      </c>
      <c r="Z1197" s="11">
        <f t="shared" si="254"/>
        <v>1485</v>
      </c>
      <c r="AA1197" s="11">
        <f t="shared" si="255"/>
        <v>4355</v>
      </c>
      <c r="AB1197" s="11">
        <f t="shared" si="256"/>
        <v>4355</v>
      </c>
      <c r="AC1197" s="6">
        <f t="shared" si="257"/>
        <v>5015</v>
      </c>
      <c r="AD1197" s="9" t="s">
        <v>718</v>
      </c>
      <c r="AE1197" s="3" t="str">
        <f>IF(ISERROR(VLOOKUP($AD1197,技まとめ!$A$1:$F$380,6,FALSE)),"－",VLOOKUP($AD1197,技まとめ!$A$1:$F$380,6,FALSE))</f>
        <v>BL</v>
      </c>
      <c r="AF1197" s="3">
        <f>IF(ISERROR(VLOOKUP($AD1197,技まとめ!$A$1:$F$380,3,FALSE)),"－",VLOOKUP($AD1197,技まとめ!$A$1:$F$380,3,FALSE))</f>
        <v>58</v>
      </c>
      <c r="AG1197" s="3">
        <f>IF(ISERROR(VLOOKUP($AD1197,技まとめ!$A$1:$F$380,5,FALSE)),"－",VLOOKUP($AD1197,技まとめ!$A$1:$F$380,5,FALSE))</f>
        <v>39</v>
      </c>
      <c r="AH1197" s="3" t="str">
        <f>IF($E1197=IF(ISERROR(VLOOKUP($AD1197,技まとめ!$A$1:$F$380,4,FALSE)),"－",VLOOKUP($AD1197,技まとめ!$A$1:$F$380,4,FALSE)),"一致","")</f>
        <v/>
      </c>
      <c r="AI1197" s="9" t="s">
        <v>560</v>
      </c>
      <c r="AJ1197" s="3" t="str">
        <f>IF(ISERROR(VLOOKUP($AI1197,技まとめ!$A$1:$F$380,6,FALSE)),"－",VLOOKUP($AI1197,技まとめ!$A$1:$F$380,6,FALSE))</f>
        <v>BL</v>
      </c>
      <c r="AK1197" s="3">
        <f>IF(ISERROR(VLOOKUP($AI1197,技まとめ!$A$1:$F$380,3,FALSE)),"－",VLOOKUP($AI1197,技まとめ!$A$1:$F$380,3,FALSE))</f>
        <v>28</v>
      </c>
      <c r="AL1197" s="3">
        <f>IF(ISERROR(VLOOKUP($AI1197,技まとめ!$A$1:$F$380,5,FALSE)),"－",VLOOKUP($AI1197,技まとめ!$A$1:$F$380,5,FALSE))</f>
        <v>24</v>
      </c>
      <c r="AM1197" s="3" t="str">
        <f>IF($E1197=IF(ISERROR(VLOOKUP($AI1197,技まとめ!$A$1:$F$380,4,FALSE)),"－",VLOOKUP($AI1197,技まとめ!$A$1:$F$380,4,FALSE)),"一致","")</f>
        <v/>
      </c>
      <c r="AN1197" s="9" t="s">
        <v>727</v>
      </c>
      <c r="AO1197" s="3" t="str">
        <f>IF(ISERROR(VLOOKUP($AN1197,技まとめ!$A$1:$F$380,6,FALSE)),"－",VLOOKUP($AN1197,技まとめ!$A$1:$F$380,6,FALSE))</f>
        <v>BS</v>
      </c>
      <c r="AP1197" s="3">
        <f>IF(ISERROR(VLOOKUP($AN1197,技まとめ!$A$1:$F$380,3,FALSE)),"－",VLOOKUP($AN1197,技まとめ!$A$1:$F$380,3,FALSE))</f>
        <v>90</v>
      </c>
      <c r="AQ1197" s="3">
        <f>IF(ISERROR(VLOOKUP($AN1197,技まとめ!$A$1:$F$380,5,FALSE)),"－",VLOOKUP($AN1197,技まとめ!$A$1:$F$380,5,FALSE))</f>
        <v>49</v>
      </c>
      <c r="AR1197" s="3" t="str">
        <f>IF($E1197=IF(ISERROR(VLOOKUP($AN1197,技まとめ!$A$1:$F$380,4,FALSE)),"－",VLOOKUP($AN1197,技まとめ!$A$1:$F$380,4,FALSE)),"一致","")</f>
        <v>一致</v>
      </c>
      <c r="AS1197" s="9" t="s">
        <v>779</v>
      </c>
      <c r="AT1197" s="3" t="str">
        <f>IF(ISERROR(VLOOKUP($AS1197,技まとめ!$A$1:$F$380,6,FALSE)),"－",VLOOKUP($AS1197,技まとめ!$A$1:$F$380,6,FALSE))</f>
        <v>CA</v>
      </c>
      <c r="AU1197" s="3">
        <f>IF(ISERROR(VLOOKUP($AS1197,技まとめ!$A$1:$F$380,3,FALSE)),"－",VLOOKUP($AS1197,技まとめ!$A$1:$F$380,3,FALSE))</f>
        <v>56</v>
      </c>
      <c r="AV1197" s="3">
        <f>IF(ISERROR(VLOOKUP($AS1197,技まとめ!$A$1:$F$380,5,FALSE)),"－",VLOOKUP($AS1197,技まとめ!$A$1:$F$380,5,FALSE))</f>
        <v>37</v>
      </c>
      <c r="AW1197" s="3" t="str">
        <f>IF($E1197=IF(ISERROR(VLOOKUP($AS1197,技まとめ!$A$1:$F$380,4,FALSE)),"－",VLOOKUP($AS1197,技まとめ!$A$1:$F$380,4,FALSE)),"一致","")</f>
        <v/>
      </c>
      <c r="AX1197" s="12" t="str">
        <f t="shared" si="258"/>
        <v>グッドスメルブレードアタックりゅうせいブレードスティンガー</v>
      </c>
      <c r="AY1197" s="12" t="str">
        <f t="shared" si="259"/>
        <v>グッドスメルブレードアタックりゅうせいブレードスティンガー</v>
      </c>
      <c r="AZ1197" s="12" t="str">
        <f t="shared" si="260"/>
        <v>グッドスメルブレードアタックりゅうせいブレードスティンガー</v>
      </c>
      <c r="BA1197" s="12" t="str">
        <f t="shared" si="261"/>
        <v>グッドスメルブレードアタックりゅうせいブレードスティンガー</v>
      </c>
      <c r="BB1197" s="11" t="str">
        <f t="shared" si="262"/>
        <v>BLBLBSCA</v>
      </c>
      <c r="BC1197" s="11" t="str">
        <f t="shared" si="263"/>
        <v>BLBLBSCA</v>
      </c>
      <c r="BD1197" s="11" t="str">
        <f t="shared" si="264"/>
        <v>BLBLBSCA</v>
      </c>
      <c r="BE1197" s="11" t="str">
        <f t="shared" si="265"/>
        <v>BLBLBSCA</v>
      </c>
    </row>
    <row r="1198" spans="1:57" ht="11.25" hidden="1" customHeight="1">
      <c r="A1198" s="6">
        <v>1197</v>
      </c>
      <c r="B1198" s="7" t="s">
        <v>2780</v>
      </c>
      <c r="C1198" s="8" t="s">
        <v>2781</v>
      </c>
      <c r="D1198" s="7" t="s">
        <v>650</v>
      </c>
      <c r="E1198" s="7" t="s">
        <v>81</v>
      </c>
      <c r="F1198" s="7" t="s">
        <v>109</v>
      </c>
      <c r="G1198" s="9">
        <v>125</v>
      </c>
      <c r="H1198" s="9">
        <v>116</v>
      </c>
      <c r="I1198" s="9">
        <v>56</v>
      </c>
      <c r="J1198" s="9">
        <v>55</v>
      </c>
      <c r="K1198" s="9">
        <v>64</v>
      </c>
      <c r="L1198" s="9">
        <v>63</v>
      </c>
      <c r="M1198" s="9">
        <v>54</v>
      </c>
      <c r="N1198" s="9">
        <v>52</v>
      </c>
      <c r="O1198" s="9">
        <v>59</v>
      </c>
      <c r="P1198" s="9">
        <v>25</v>
      </c>
      <c r="Q1198" s="10">
        <v>106</v>
      </c>
      <c r="R1198" s="11">
        <v>14</v>
      </c>
      <c r="S1198" s="11">
        <v>1</v>
      </c>
      <c r="T1198" s="11">
        <v>113</v>
      </c>
      <c r="U1198" s="11">
        <v>104</v>
      </c>
      <c r="V1198" s="11">
        <v>1</v>
      </c>
      <c r="W1198" s="11">
        <v>109</v>
      </c>
      <c r="X1198" s="11">
        <f t="shared" si="252"/>
        <v>448</v>
      </c>
      <c r="Y1198" s="11">
        <f t="shared" si="253"/>
        <v>4790</v>
      </c>
      <c r="Z1198" s="11">
        <f t="shared" si="254"/>
        <v>1045</v>
      </c>
      <c r="AA1198" s="11">
        <f t="shared" si="255"/>
        <v>4510</v>
      </c>
      <c r="AB1198" s="11">
        <f t="shared" si="256"/>
        <v>4510</v>
      </c>
      <c r="AC1198" s="6">
        <f t="shared" si="257"/>
        <v>5135</v>
      </c>
      <c r="AD1198" s="9" t="s">
        <v>543</v>
      </c>
      <c r="AE1198" s="3" t="str">
        <f>IF(ISERROR(VLOOKUP($AD1198,技まとめ!$A$1:$F$380,6,FALSE)),"－",VLOOKUP($AD1198,技まとめ!$A$1:$F$380,6,FALSE))</f>
        <v>SC</v>
      </c>
      <c r="AF1198" s="3">
        <f>IF(ISERROR(VLOOKUP($AD1198,技まとめ!$A$1:$F$380,3,FALSE)),"－",VLOOKUP($AD1198,技まとめ!$A$1:$F$380,3,FALSE))</f>
        <v>25</v>
      </c>
      <c r="AG1198" s="3">
        <f>IF(ISERROR(VLOOKUP($AD1198,技まとめ!$A$1:$F$380,5,FALSE)),"－",VLOOKUP($AD1198,技まとめ!$A$1:$F$380,5,FALSE))</f>
        <v>20</v>
      </c>
      <c r="AH1198" s="3" t="str">
        <f>IF($E1198=IF(ISERROR(VLOOKUP($AD1198,技まとめ!$A$1:$F$380,4,FALSE)),"－",VLOOKUP($AD1198,技まとめ!$A$1:$F$380,4,FALSE)),"一致","")</f>
        <v>一致</v>
      </c>
      <c r="AI1198" s="9" t="s">
        <v>97</v>
      </c>
      <c r="AJ1198" s="3" t="str">
        <f>IF(ISERROR(VLOOKUP($AI1198,技まとめ!$A$1:$F$380,6,FALSE)),"－",VLOOKUP($AI1198,技まとめ!$A$1:$F$380,6,FALSE))</f>
        <v>BL</v>
      </c>
      <c r="AK1198" s="3">
        <f>IF(ISERROR(VLOOKUP($AI1198,技まとめ!$A$1:$F$380,3,FALSE)),"－",VLOOKUP($AI1198,技まとめ!$A$1:$F$380,3,FALSE))</f>
        <v>38</v>
      </c>
      <c r="AL1198" s="3">
        <f>IF(ISERROR(VLOOKUP($AI1198,技まとめ!$A$1:$F$380,5,FALSE)),"－",VLOOKUP($AI1198,技まとめ!$A$1:$F$380,5,FALSE))</f>
        <v>16</v>
      </c>
      <c r="AM1198" s="3" t="str">
        <f>IF($E1198=IF(ISERROR(VLOOKUP($AI1198,技まとめ!$A$1:$F$380,4,FALSE)),"－",VLOOKUP($AI1198,技まとめ!$A$1:$F$380,4,FALSE)),"一致","")</f>
        <v/>
      </c>
      <c r="AN1198" s="9" t="s">
        <v>744</v>
      </c>
      <c r="AO1198" s="3" t="str">
        <f>IF(ISERROR(VLOOKUP($AN1198,技まとめ!$A$1:$F$380,6,FALSE)),"－",VLOOKUP($AN1198,技まとめ!$A$1:$F$380,6,FALSE))</f>
        <v>DR</v>
      </c>
      <c r="AP1198" s="3">
        <f>IF(ISERROR(VLOOKUP($AN1198,技まとめ!$A$1:$F$380,3,FALSE)),"－",VLOOKUP($AN1198,技まとめ!$A$1:$F$380,3,FALSE))</f>
        <v>40</v>
      </c>
      <c r="AQ1198" s="3">
        <f>IF(ISERROR(VLOOKUP($AN1198,技まとめ!$A$1:$F$380,5,FALSE)),"－",VLOOKUP($AN1198,技まとめ!$A$1:$F$380,5,FALSE))</f>
        <v>31</v>
      </c>
      <c r="AR1198" s="3" t="str">
        <f>IF($E1198=IF(ISERROR(VLOOKUP($AN1198,技まとめ!$A$1:$F$380,4,FALSE)),"－",VLOOKUP($AN1198,技まとめ!$A$1:$F$380,4,FALSE)),"一致","")</f>
        <v>一致</v>
      </c>
      <c r="AS1198" s="9" t="s">
        <v>119</v>
      </c>
      <c r="AT1198" s="3" t="str">
        <f>IF(ISERROR(VLOOKUP($AS1198,技まとめ!$A$1:$F$380,6,FALSE)),"－",VLOOKUP($AS1198,技まとめ!$A$1:$F$380,6,FALSE))</f>
        <v>NS</v>
      </c>
      <c r="AU1198" s="3">
        <f>IF(ISERROR(VLOOKUP($AS1198,技まとめ!$A$1:$F$380,3,FALSE)),"－",VLOOKUP($AS1198,技まとめ!$A$1:$F$380,3,FALSE))</f>
        <v>85</v>
      </c>
      <c r="AV1198" s="3">
        <f>IF(ISERROR(VLOOKUP($AS1198,技まとめ!$A$1:$F$380,5,FALSE)),"－",VLOOKUP($AS1198,技まとめ!$A$1:$F$380,5,FALSE))</f>
        <v>46</v>
      </c>
      <c r="AW1198" s="3" t="str">
        <f>IF($E1198=IF(ISERROR(VLOOKUP($AS1198,技まとめ!$A$1:$F$380,4,FALSE)),"－",VLOOKUP($AS1198,技まとめ!$A$1:$F$380,4,FALSE)),"一致","")</f>
        <v/>
      </c>
      <c r="AX1198" s="12" t="str">
        <f t="shared" si="258"/>
        <v>スピニングシュートうしろのしょうめんリボンシャワードラゴングランド</v>
      </c>
      <c r="AY1198" s="12" t="str">
        <f t="shared" si="259"/>
        <v>スピニングシュートうしろのしょうめんリボンシャワードラゴングランド</v>
      </c>
      <c r="AZ1198" s="12" t="str">
        <f t="shared" si="260"/>
        <v>スピニングシュートうしろのしょうめんリボンシャワードラゴングランド</v>
      </c>
      <c r="BA1198" s="12" t="str">
        <f t="shared" si="261"/>
        <v>スピニングシュートうしろのしょうめんリボンシャワードラゴングランド</v>
      </c>
      <c r="BB1198" s="11" t="str">
        <f t="shared" si="262"/>
        <v>SCBLDRNS</v>
      </c>
      <c r="BC1198" s="11" t="str">
        <f t="shared" si="263"/>
        <v>SCBLDRNS</v>
      </c>
      <c r="BD1198" s="11" t="str">
        <f t="shared" si="264"/>
        <v>SCBLDRNS</v>
      </c>
      <c r="BE1198" s="11" t="str">
        <f t="shared" si="265"/>
        <v>SCBLDRNS</v>
      </c>
    </row>
    <row r="1199" spans="1:57" ht="11.25" hidden="1" customHeight="1">
      <c r="A1199" s="6">
        <v>1198</v>
      </c>
      <c r="B1199" s="7" t="s">
        <v>2782</v>
      </c>
      <c r="C1199" s="8" t="s">
        <v>2783</v>
      </c>
      <c r="D1199" s="7" t="s">
        <v>650</v>
      </c>
      <c r="E1199" s="7" t="s">
        <v>95</v>
      </c>
      <c r="F1199" s="7" t="s">
        <v>109</v>
      </c>
      <c r="G1199" s="9">
        <v>108</v>
      </c>
      <c r="H1199" s="9">
        <v>129</v>
      </c>
      <c r="I1199" s="9">
        <v>52</v>
      </c>
      <c r="J1199" s="9">
        <v>58</v>
      </c>
      <c r="K1199" s="9">
        <v>60</v>
      </c>
      <c r="L1199" s="9">
        <v>53</v>
      </c>
      <c r="M1199" s="9">
        <v>57</v>
      </c>
      <c r="N1199" s="9">
        <v>60</v>
      </c>
      <c r="O1199" s="9">
        <v>58</v>
      </c>
      <c r="P1199" s="9">
        <v>25</v>
      </c>
      <c r="Q1199" s="10">
        <v>102</v>
      </c>
      <c r="R1199" s="11">
        <v>21</v>
      </c>
      <c r="S1199" s="11">
        <v>1</v>
      </c>
      <c r="T1199" s="11">
        <v>103</v>
      </c>
      <c r="U1199" s="11">
        <v>107</v>
      </c>
      <c r="V1199" s="11">
        <v>1</v>
      </c>
      <c r="W1199" s="11">
        <v>108</v>
      </c>
      <c r="X1199" s="11">
        <f t="shared" si="252"/>
        <v>443</v>
      </c>
      <c r="Y1199" s="11">
        <f t="shared" si="253"/>
        <v>4625</v>
      </c>
      <c r="Z1199" s="11">
        <f t="shared" si="254"/>
        <v>1285</v>
      </c>
      <c r="AA1199" s="11">
        <f t="shared" si="255"/>
        <v>4155</v>
      </c>
      <c r="AB1199" s="11">
        <f t="shared" si="256"/>
        <v>4155</v>
      </c>
      <c r="AC1199" s="6">
        <f t="shared" si="257"/>
        <v>4765</v>
      </c>
      <c r="AD1199" s="9" t="s">
        <v>186</v>
      </c>
      <c r="AE1199" s="3" t="str">
        <f>IF(ISERROR(VLOOKUP($AD1199,技まとめ!$A$1:$F$380,6,FALSE)),"－",VLOOKUP($AD1199,技まとめ!$A$1:$F$380,6,FALSE))</f>
        <v>DR</v>
      </c>
      <c r="AF1199" s="3">
        <f>IF(ISERROR(VLOOKUP($AD1199,技まとめ!$A$1:$F$380,3,FALSE)),"－",VLOOKUP($AD1199,技まとめ!$A$1:$F$380,3,FALSE))</f>
        <v>27</v>
      </c>
      <c r="AG1199" s="3">
        <f>IF(ISERROR(VLOOKUP($AD1199,技まとめ!$A$1:$F$380,5,FALSE)),"－",VLOOKUP($AD1199,技まとめ!$A$1:$F$380,5,FALSE))</f>
        <v>25</v>
      </c>
      <c r="AH1199" s="3" t="str">
        <f>IF($E1199=IF(ISERROR(VLOOKUP($AD1199,技まとめ!$A$1:$F$380,4,FALSE)),"－",VLOOKUP($AD1199,技まとめ!$A$1:$F$380,4,FALSE)),"一致","")</f>
        <v/>
      </c>
      <c r="AI1199" s="9" t="s">
        <v>97</v>
      </c>
      <c r="AJ1199" s="3" t="str">
        <f>IF(ISERROR(VLOOKUP($AI1199,技まとめ!$A$1:$F$380,6,FALSE)),"－",VLOOKUP($AI1199,技まとめ!$A$1:$F$380,6,FALSE))</f>
        <v>BL</v>
      </c>
      <c r="AK1199" s="3">
        <f>IF(ISERROR(VLOOKUP($AI1199,技まとめ!$A$1:$F$380,3,FALSE)),"－",VLOOKUP($AI1199,技まとめ!$A$1:$F$380,3,FALSE))</f>
        <v>38</v>
      </c>
      <c r="AL1199" s="3">
        <f>IF(ISERROR(VLOOKUP($AI1199,技まとめ!$A$1:$F$380,5,FALSE)),"－",VLOOKUP($AI1199,技まとめ!$A$1:$F$380,5,FALSE))</f>
        <v>16</v>
      </c>
      <c r="AM1199" s="3" t="str">
        <f>IF($E1199=IF(ISERROR(VLOOKUP($AI1199,技まとめ!$A$1:$F$380,4,FALSE)),"－",VLOOKUP($AI1199,技まとめ!$A$1:$F$380,4,FALSE)),"一致","")</f>
        <v/>
      </c>
      <c r="AN1199" s="9" t="s">
        <v>124</v>
      </c>
      <c r="AO1199" s="3" t="str">
        <f>IF(ISERROR(VLOOKUP($AN1199,技まとめ!$A$1:$F$380,6,FALSE)),"－",VLOOKUP($AN1199,技まとめ!$A$1:$F$380,6,FALSE))</f>
        <v>BL</v>
      </c>
      <c r="AP1199" s="3">
        <f>IF(ISERROR(VLOOKUP($AN1199,技まとめ!$A$1:$F$380,3,FALSE)),"－",VLOOKUP($AN1199,技まとめ!$A$1:$F$380,3,FALSE))</f>
        <v>42</v>
      </c>
      <c r="AQ1199" s="3">
        <f>IF(ISERROR(VLOOKUP($AN1199,技まとめ!$A$1:$F$380,5,FALSE)),"－",VLOOKUP($AN1199,技まとめ!$A$1:$F$380,5,FALSE))</f>
        <v>29</v>
      </c>
      <c r="AR1199" s="3" t="str">
        <f>IF($E1199=IF(ISERROR(VLOOKUP($AN1199,技まとめ!$A$1:$F$380,4,FALSE)),"－",VLOOKUP($AN1199,技まとめ!$A$1:$F$380,4,FALSE)),"一致","")</f>
        <v/>
      </c>
      <c r="AS1199" s="9" t="s">
        <v>264</v>
      </c>
      <c r="AT1199" s="3" t="str">
        <f>IF(ISERROR(VLOOKUP($AS1199,技まとめ!$A$1:$F$380,6,FALSE)),"－",VLOOKUP($AS1199,技まとめ!$A$1:$F$380,6,FALSE))</f>
        <v>DR</v>
      </c>
      <c r="AU1199" s="3">
        <f>IF(ISERROR(VLOOKUP($AS1199,技まとめ!$A$1:$F$380,3,FALSE)),"－",VLOOKUP($AS1199,技まとめ!$A$1:$F$380,3,FALSE))</f>
        <v>69</v>
      </c>
      <c r="AV1199" s="3">
        <f>IF(ISERROR(VLOOKUP($AS1199,技まとめ!$A$1:$F$380,5,FALSE)),"－",VLOOKUP($AS1199,技まとめ!$A$1:$F$380,5,FALSE))</f>
        <v>44</v>
      </c>
      <c r="AW1199" s="3" t="str">
        <f>IF($E1199=IF(ISERROR(VLOOKUP($AS1199,技まとめ!$A$1:$F$380,4,FALSE)),"－",VLOOKUP($AS1199,技まとめ!$A$1:$F$380,4,FALSE)),"一致","")</f>
        <v>一致</v>
      </c>
      <c r="AX1199" s="12" t="str">
        <f t="shared" si="258"/>
        <v>フーセンガムうしろのしょうめんフェイクボンバーウルトラムーン</v>
      </c>
      <c r="AY1199" s="12" t="str">
        <f t="shared" si="259"/>
        <v>フーセンガムうしろのしょうめんフェイクボンバーウルトラムーン</v>
      </c>
      <c r="AZ1199" s="12" t="str">
        <f t="shared" si="260"/>
        <v>フーセンガムうしろのしょうめんフェイクボンバーウルトラムーン</v>
      </c>
      <c r="BA1199" s="12" t="str">
        <f t="shared" si="261"/>
        <v>フーセンガムうしろのしょうめんフェイクボンバーウルトラムーン</v>
      </c>
      <c r="BB1199" s="11" t="str">
        <f t="shared" si="262"/>
        <v>DRBLBLDR</v>
      </c>
      <c r="BC1199" s="11" t="str">
        <f t="shared" si="263"/>
        <v>DRBLBLDR</v>
      </c>
      <c r="BD1199" s="11" t="str">
        <f t="shared" si="264"/>
        <v>DRBLBLDR</v>
      </c>
      <c r="BE1199" s="11" t="str">
        <f t="shared" si="265"/>
        <v>DRBLBLDR</v>
      </c>
    </row>
    <row r="1200" spans="1:57" ht="11.25" hidden="1" customHeight="1">
      <c r="A1200" s="6">
        <v>1199</v>
      </c>
      <c r="B1200" s="7" t="s">
        <v>2784</v>
      </c>
      <c r="C1200" s="8" t="s">
        <v>2785</v>
      </c>
      <c r="D1200" s="7" t="s">
        <v>650</v>
      </c>
      <c r="E1200" s="7" t="s">
        <v>81</v>
      </c>
      <c r="F1200" s="7" t="s">
        <v>109</v>
      </c>
      <c r="G1200" s="9">
        <v>115</v>
      </c>
      <c r="H1200" s="9">
        <v>132</v>
      </c>
      <c r="I1200" s="9">
        <v>63</v>
      </c>
      <c r="J1200" s="9">
        <v>59</v>
      </c>
      <c r="K1200" s="9">
        <v>59</v>
      </c>
      <c r="L1200" s="9">
        <v>55</v>
      </c>
      <c r="M1200" s="9">
        <v>53</v>
      </c>
      <c r="N1200" s="9">
        <v>60</v>
      </c>
      <c r="O1200" s="9">
        <v>54</v>
      </c>
      <c r="P1200" s="9">
        <v>27</v>
      </c>
      <c r="Q1200" s="10">
        <v>113</v>
      </c>
      <c r="R1200" s="11">
        <v>23</v>
      </c>
      <c r="S1200" s="11">
        <v>1</v>
      </c>
      <c r="T1200" s="11">
        <v>105</v>
      </c>
      <c r="U1200" s="11">
        <v>103</v>
      </c>
      <c r="V1200" s="11">
        <v>1</v>
      </c>
      <c r="W1200" s="11">
        <v>104</v>
      </c>
      <c r="X1200" s="11">
        <f t="shared" si="252"/>
        <v>450</v>
      </c>
      <c r="Y1200" s="11">
        <f t="shared" si="253"/>
        <v>5045</v>
      </c>
      <c r="Z1200" s="11">
        <f t="shared" si="254"/>
        <v>1335</v>
      </c>
      <c r="AA1200" s="11">
        <f t="shared" si="255"/>
        <v>4205</v>
      </c>
      <c r="AB1200" s="11">
        <f t="shared" si="256"/>
        <v>4205</v>
      </c>
      <c r="AC1200" s="6">
        <f t="shared" si="257"/>
        <v>4835</v>
      </c>
      <c r="AD1200" s="9" t="s">
        <v>744</v>
      </c>
      <c r="AE1200" s="3" t="str">
        <f>IF(ISERROR(VLOOKUP($AD1200,技まとめ!$A$1:$F$380,6,FALSE)),"－",VLOOKUP($AD1200,技まとめ!$A$1:$F$380,6,FALSE))</f>
        <v>DR</v>
      </c>
      <c r="AF1200" s="3">
        <f>IF(ISERROR(VLOOKUP($AD1200,技まとめ!$A$1:$F$380,3,FALSE)),"－",VLOOKUP($AD1200,技まとめ!$A$1:$F$380,3,FALSE))</f>
        <v>40</v>
      </c>
      <c r="AG1200" s="3">
        <f>IF(ISERROR(VLOOKUP($AD1200,技まとめ!$A$1:$F$380,5,FALSE)),"－",VLOOKUP($AD1200,技まとめ!$A$1:$F$380,5,FALSE))</f>
        <v>31</v>
      </c>
      <c r="AH1200" s="3" t="str">
        <f>IF($E1200=IF(ISERROR(VLOOKUP($AD1200,技まとめ!$A$1:$F$380,4,FALSE)),"－",VLOOKUP($AD1200,技まとめ!$A$1:$F$380,4,FALSE)),"一致","")</f>
        <v>一致</v>
      </c>
      <c r="AI1200" s="9" t="s">
        <v>346</v>
      </c>
      <c r="AJ1200" s="3" t="str">
        <f>IF(ISERROR(VLOOKUP($AI1200,技まとめ!$A$1:$F$380,6,FALSE)),"－",VLOOKUP($AI1200,技まとめ!$A$1:$F$380,6,FALSE))</f>
        <v>LS</v>
      </c>
      <c r="AK1200" s="3">
        <f>IF(ISERROR(VLOOKUP($AI1200,技まとめ!$A$1:$F$380,3,FALSE)),"－",VLOOKUP($AI1200,技まとめ!$A$1:$F$380,3,FALSE))</f>
        <v>51</v>
      </c>
      <c r="AL1200" s="3">
        <f>IF(ISERROR(VLOOKUP($AI1200,技まとめ!$A$1:$F$380,5,FALSE)),"－",VLOOKUP($AI1200,技まとめ!$A$1:$F$380,5,FALSE))</f>
        <v>37</v>
      </c>
      <c r="AM1200" s="3" t="str">
        <f>IF($E1200=IF(ISERROR(VLOOKUP($AI1200,技まとめ!$A$1:$F$380,4,FALSE)),"－",VLOOKUP($AI1200,技まとめ!$A$1:$F$380,4,FALSE)),"一致","")</f>
        <v/>
      </c>
      <c r="AN1200" s="9" t="s">
        <v>423</v>
      </c>
      <c r="AO1200" s="3" t="str">
        <f>IF(ISERROR(VLOOKUP($AN1200,技まとめ!$A$1:$F$380,6,FALSE)),"－",VLOOKUP($AN1200,技まとめ!$A$1:$F$380,6,FALSE))</f>
        <v>BL</v>
      </c>
      <c r="AP1200" s="3">
        <f>IF(ISERROR(VLOOKUP($AN1200,技まとめ!$A$1:$F$380,3,FALSE)),"－",VLOOKUP($AN1200,技まとめ!$A$1:$F$380,3,FALSE))</f>
        <v>13</v>
      </c>
      <c r="AQ1200" s="3">
        <f>IF(ISERROR(VLOOKUP($AN1200,技まとめ!$A$1:$F$380,5,FALSE)),"－",VLOOKUP($AN1200,技まとめ!$A$1:$F$380,5,FALSE))</f>
        <v>20</v>
      </c>
      <c r="AR1200" s="3" t="str">
        <f>IF($E1200=IF(ISERROR(VLOOKUP($AN1200,技まとめ!$A$1:$F$380,4,FALSE)),"－",VLOOKUP($AN1200,技まとめ!$A$1:$F$380,4,FALSE)),"一致","")</f>
        <v>一致</v>
      </c>
      <c r="AS1200" s="9" t="s">
        <v>277</v>
      </c>
      <c r="AT1200" s="3" t="str">
        <f>IF(ISERROR(VLOOKUP($AS1200,技まとめ!$A$1:$F$380,6,FALSE)),"－",VLOOKUP($AS1200,技まとめ!$A$1:$F$380,6,FALSE))</f>
        <v>DR</v>
      </c>
      <c r="AU1200" s="3">
        <f>IF(ISERROR(VLOOKUP($AS1200,技まとめ!$A$1:$F$380,3,FALSE)),"－",VLOOKUP($AS1200,技まとめ!$A$1:$F$380,3,FALSE))</f>
        <v>75</v>
      </c>
      <c r="AV1200" s="3">
        <f>IF(ISERROR(VLOOKUP($AS1200,技まとめ!$A$1:$F$380,5,FALSE)),"－",VLOOKUP($AS1200,技まとめ!$A$1:$F$380,5,FALSE))</f>
        <v>47</v>
      </c>
      <c r="AW1200" s="3" t="str">
        <f>IF($E1200=IF(ISERROR(VLOOKUP($AS1200,技まとめ!$A$1:$F$380,4,FALSE)),"－",VLOOKUP($AS1200,技まとめ!$A$1:$F$380,4,FALSE)),"一致","")</f>
        <v>一致</v>
      </c>
      <c r="AX1200" s="12" t="str">
        <f t="shared" si="258"/>
        <v>リボンシャワーレインボーループコイルターンあいきどう</v>
      </c>
      <c r="AY1200" s="12" t="str">
        <f t="shared" si="259"/>
        <v>リボンシャワーレインボーループコイルターンあいきどう</v>
      </c>
      <c r="AZ1200" s="12" t="str">
        <f t="shared" si="260"/>
        <v>リボンシャワーレインボーループコイルターンあいきどう</v>
      </c>
      <c r="BA1200" s="12" t="str">
        <f t="shared" si="261"/>
        <v>リボンシャワーレインボーループコイルターンあいきどう</v>
      </c>
      <c r="BB1200" s="11" t="str">
        <f t="shared" si="262"/>
        <v>DRLSBLDR</v>
      </c>
      <c r="BC1200" s="11" t="str">
        <f t="shared" si="263"/>
        <v>DRLSBLDR</v>
      </c>
      <c r="BD1200" s="11" t="str">
        <f t="shared" si="264"/>
        <v>DRLSBLDR</v>
      </c>
      <c r="BE1200" s="11" t="str">
        <f t="shared" si="265"/>
        <v>DRLSBLDR</v>
      </c>
    </row>
    <row r="1201" spans="1:57" ht="11.25" hidden="1" customHeight="1">
      <c r="A1201" s="6">
        <v>1200</v>
      </c>
      <c r="B1201" s="7" t="s">
        <v>2786</v>
      </c>
      <c r="C1201" s="8" t="s">
        <v>2787</v>
      </c>
      <c r="D1201" s="7" t="s">
        <v>650</v>
      </c>
      <c r="E1201" s="7" t="s">
        <v>73</v>
      </c>
      <c r="F1201" s="7" t="s">
        <v>109</v>
      </c>
      <c r="G1201" s="9">
        <v>111</v>
      </c>
      <c r="H1201" s="9">
        <v>129</v>
      </c>
      <c r="I1201" s="9">
        <v>54</v>
      </c>
      <c r="J1201" s="9">
        <v>61</v>
      </c>
      <c r="K1201" s="9">
        <v>58</v>
      </c>
      <c r="L1201" s="9">
        <v>53</v>
      </c>
      <c r="M1201" s="9">
        <v>55</v>
      </c>
      <c r="N1201" s="9">
        <v>54</v>
      </c>
      <c r="O1201" s="9">
        <v>69</v>
      </c>
      <c r="P1201" s="9">
        <v>29</v>
      </c>
      <c r="Q1201" s="10">
        <v>104</v>
      </c>
      <c r="R1201" s="11">
        <v>20</v>
      </c>
      <c r="S1201" s="11">
        <v>1</v>
      </c>
      <c r="T1201" s="11">
        <v>103</v>
      </c>
      <c r="U1201" s="11">
        <v>105</v>
      </c>
      <c r="V1201" s="11">
        <v>1</v>
      </c>
      <c r="W1201" s="11">
        <v>119</v>
      </c>
      <c r="X1201" s="11">
        <f t="shared" si="252"/>
        <v>453</v>
      </c>
      <c r="Y1201" s="11">
        <f t="shared" si="253"/>
        <v>4760</v>
      </c>
      <c r="Z1201" s="11">
        <f t="shared" si="254"/>
        <v>1305</v>
      </c>
      <c r="AA1201" s="11">
        <f t="shared" si="255"/>
        <v>4210</v>
      </c>
      <c r="AB1201" s="11">
        <f t="shared" si="256"/>
        <v>4210</v>
      </c>
      <c r="AC1201" s="6">
        <f t="shared" si="257"/>
        <v>4815</v>
      </c>
      <c r="AD1201" s="9" t="s">
        <v>111</v>
      </c>
      <c r="AE1201" s="3" t="str">
        <f>IF(ISERROR(VLOOKUP($AD1201,技まとめ!$A$1:$F$380,6,FALSE)),"－",VLOOKUP($AD1201,技まとめ!$A$1:$F$380,6,FALSE))</f>
        <v>SC</v>
      </c>
      <c r="AF1201" s="3">
        <f>IF(ISERROR(VLOOKUP($AD1201,技まとめ!$A$1:$F$380,3,FALSE)),"－",VLOOKUP($AD1201,技まとめ!$A$1:$F$380,3,FALSE))</f>
        <v>23</v>
      </c>
      <c r="AG1201" s="3">
        <f>IF(ISERROR(VLOOKUP($AD1201,技まとめ!$A$1:$F$380,5,FALSE)),"－",VLOOKUP($AD1201,技まとめ!$A$1:$F$380,5,FALSE))</f>
        <v>20</v>
      </c>
      <c r="AH1201" s="3" t="str">
        <f>IF($E1201=IF(ISERROR(VLOOKUP($AD1201,技まとめ!$A$1:$F$380,4,FALSE)),"－",VLOOKUP($AD1201,技まとめ!$A$1:$F$380,4,FALSE)),"一致","")</f>
        <v/>
      </c>
      <c r="AI1201" s="9" t="s">
        <v>214</v>
      </c>
      <c r="AJ1201" s="3" t="str">
        <f>IF(ISERROR(VLOOKUP($AI1201,技まとめ!$A$1:$F$380,6,FALSE)),"－",VLOOKUP($AI1201,技まとめ!$A$1:$F$380,6,FALSE))</f>
        <v>DR</v>
      </c>
      <c r="AK1201" s="3">
        <f>IF(ISERROR(VLOOKUP($AI1201,技まとめ!$A$1:$F$380,3,FALSE)),"－",VLOOKUP($AI1201,技まとめ!$A$1:$F$380,3,FALSE))</f>
        <v>27</v>
      </c>
      <c r="AL1201" s="3">
        <f>IF(ISERROR(VLOOKUP($AI1201,技まとめ!$A$1:$F$380,5,FALSE)),"－",VLOOKUP($AI1201,技まとめ!$A$1:$F$380,5,FALSE))</f>
        <v>25</v>
      </c>
      <c r="AM1201" s="3" t="str">
        <f>IF($E1201=IF(ISERROR(VLOOKUP($AI1201,技まとめ!$A$1:$F$380,4,FALSE)),"－",VLOOKUP($AI1201,技まとめ!$A$1:$F$380,4,FALSE)),"一致","")</f>
        <v/>
      </c>
      <c r="AN1201" s="9" t="s">
        <v>744</v>
      </c>
      <c r="AO1201" s="3" t="str">
        <f>IF(ISERROR(VLOOKUP($AN1201,技まとめ!$A$1:$F$380,6,FALSE)),"－",VLOOKUP($AN1201,技まとめ!$A$1:$F$380,6,FALSE))</f>
        <v>DR</v>
      </c>
      <c r="AP1201" s="3">
        <f>IF(ISERROR(VLOOKUP($AN1201,技まとめ!$A$1:$F$380,3,FALSE)),"－",VLOOKUP($AN1201,技まとめ!$A$1:$F$380,3,FALSE))</f>
        <v>40</v>
      </c>
      <c r="AQ1201" s="3">
        <f>IF(ISERROR(VLOOKUP($AN1201,技まとめ!$A$1:$F$380,5,FALSE)),"－",VLOOKUP($AN1201,技まとめ!$A$1:$F$380,5,FALSE))</f>
        <v>31</v>
      </c>
      <c r="AR1201" s="3" t="str">
        <f>IF($E1201=IF(ISERROR(VLOOKUP($AN1201,技まとめ!$A$1:$F$380,4,FALSE)),"－",VLOOKUP($AN1201,技まとめ!$A$1:$F$380,4,FALSE)),"一致","")</f>
        <v/>
      </c>
      <c r="AS1201" s="9" t="s">
        <v>1940</v>
      </c>
      <c r="AT1201" s="3" t="str">
        <f>IF(ISERROR(VLOOKUP($AS1201,技まとめ!$A$1:$F$380,6,FALSE)),"－",VLOOKUP($AS1201,技まとめ!$A$1:$F$380,6,FALSE))</f>
        <v>DR</v>
      </c>
      <c r="AU1201" s="3">
        <f>IF(ISERROR(VLOOKUP($AS1201,技まとめ!$A$1:$F$380,3,FALSE)),"－",VLOOKUP($AS1201,技まとめ!$A$1:$F$380,3,FALSE))</f>
        <v>94</v>
      </c>
      <c r="AV1201" s="3">
        <f>IF(ISERROR(VLOOKUP($AS1201,技まとめ!$A$1:$F$380,5,FALSE)),"－",VLOOKUP($AS1201,技まとめ!$A$1:$F$380,5,FALSE))</f>
        <v>56</v>
      </c>
      <c r="AW1201" s="3" t="str">
        <f>IF($E1201=IF(ISERROR(VLOOKUP($AS1201,技まとめ!$A$1:$F$380,4,FALSE)),"－",VLOOKUP($AS1201,技まとめ!$A$1:$F$380,4,FALSE)),"一致","")</f>
        <v>一致</v>
      </c>
      <c r="AX1201" s="12" t="str">
        <f t="shared" si="258"/>
        <v>ローリングキックムーンサルトリボンシャワースーパーエラシコ</v>
      </c>
      <c r="AY1201" s="12" t="str">
        <f t="shared" si="259"/>
        <v>ローリングキックムーンサルトリボンシャワースーパーエラシコ</v>
      </c>
      <c r="AZ1201" s="12" t="str">
        <f t="shared" si="260"/>
        <v>ローリングキックムーンサルトリボンシャワースーパーエラシコ</v>
      </c>
      <c r="BA1201" s="12" t="str">
        <f t="shared" si="261"/>
        <v>ローリングキックムーンサルトリボンシャワースーパーエラシコ</v>
      </c>
      <c r="BB1201" s="11" t="str">
        <f t="shared" si="262"/>
        <v>SCDRDRDR</v>
      </c>
      <c r="BC1201" s="11" t="str">
        <f t="shared" si="263"/>
        <v>SCDRDRDR</v>
      </c>
      <c r="BD1201" s="11" t="str">
        <f t="shared" si="264"/>
        <v>SCDRDRDR</v>
      </c>
      <c r="BE1201" s="11" t="str">
        <f t="shared" si="265"/>
        <v>SCDRDRDR</v>
      </c>
    </row>
    <row r="1202" spans="1:57" ht="11.25" hidden="1" customHeight="1">
      <c r="A1202" s="6">
        <v>1201</v>
      </c>
      <c r="B1202" s="7" t="s">
        <v>2788</v>
      </c>
      <c r="C1202" s="8" t="s">
        <v>2789</v>
      </c>
      <c r="D1202" s="7" t="s">
        <v>650</v>
      </c>
      <c r="E1202" s="7" t="s">
        <v>95</v>
      </c>
      <c r="F1202" s="7" t="s">
        <v>128</v>
      </c>
      <c r="G1202" s="9">
        <v>107</v>
      </c>
      <c r="H1202" s="9">
        <v>128</v>
      </c>
      <c r="I1202" s="9">
        <v>65</v>
      </c>
      <c r="J1202" s="9">
        <v>60</v>
      </c>
      <c r="K1202" s="9">
        <v>59</v>
      </c>
      <c r="L1202" s="9">
        <v>54</v>
      </c>
      <c r="M1202" s="9">
        <v>60</v>
      </c>
      <c r="N1202" s="9">
        <v>52</v>
      </c>
      <c r="O1202" s="9">
        <v>64</v>
      </c>
      <c r="P1202" s="9">
        <v>25</v>
      </c>
      <c r="Q1202" s="10">
        <v>115</v>
      </c>
      <c r="R1202" s="11">
        <v>14</v>
      </c>
      <c r="S1202" s="11">
        <v>1</v>
      </c>
      <c r="T1202" s="11">
        <v>104</v>
      </c>
      <c r="U1202" s="11">
        <v>110</v>
      </c>
      <c r="V1202" s="11">
        <v>1</v>
      </c>
      <c r="W1202" s="11">
        <v>114</v>
      </c>
      <c r="X1202" s="11">
        <f t="shared" si="252"/>
        <v>459</v>
      </c>
      <c r="Y1202" s="11">
        <f t="shared" si="253"/>
        <v>5175</v>
      </c>
      <c r="Z1202" s="11">
        <f t="shared" si="254"/>
        <v>1070</v>
      </c>
      <c r="AA1202" s="11">
        <f t="shared" si="255"/>
        <v>4220</v>
      </c>
      <c r="AB1202" s="11">
        <f t="shared" si="256"/>
        <v>4220</v>
      </c>
      <c r="AC1202" s="6">
        <f t="shared" si="257"/>
        <v>4800</v>
      </c>
      <c r="AD1202" s="9" t="s">
        <v>1474</v>
      </c>
      <c r="AE1202" s="3" t="str">
        <f>IF(ISERROR(VLOOKUP($AD1202,技まとめ!$A$1:$F$380,6,FALSE)),"－",VLOOKUP($AD1202,技まとめ!$A$1:$F$380,6,FALSE))</f>
        <v>SC</v>
      </c>
      <c r="AF1202" s="3">
        <f>IF(ISERROR(VLOOKUP($AD1202,技まとめ!$A$1:$F$380,3,FALSE)),"－",VLOOKUP($AD1202,技まとめ!$A$1:$F$380,3,FALSE))</f>
        <v>49</v>
      </c>
      <c r="AG1202" s="3">
        <f>IF(ISERROR(VLOOKUP($AD1202,技まとめ!$A$1:$F$380,5,FALSE)),"－",VLOOKUP($AD1202,技まとめ!$A$1:$F$380,5,FALSE))</f>
        <v>31</v>
      </c>
      <c r="AH1202" s="3" t="str">
        <f>IF($E1202=IF(ISERROR(VLOOKUP($AD1202,技まとめ!$A$1:$F$380,4,FALSE)),"－",VLOOKUP($AD1202,技まとめ!$A$1:$F$380,4,FALSE)),"一致","")</f>
        <v>一致</v>
      </c>
      <c r="AI1202" s="9" t="s">
        <v>2580</v>
      </c>
      <c r="AJ1202" s="3" t="str">
        <f>IF(ISERROR(VLOOKUP($AI1202,技まとめ!$A$1:$F$380,6,FALSE)),"－",VLOOKUP($AI1202,技まとめ!$A$1:$F$380,6,FALSE))</f>
        <v>BS</v>
      </c>
      <c r="AK1202" s="3">
        <f>IF(ISERROR(VLOOKUP($AI1202,技まとめ!$A$1:$F$380,3,FALSE)),"－",VLOOKUP($AI1202,技まとめ!$A$1:$F$380,3,FALSE))</f>
        <v>92</v>
      </c>
      <c r="AL1202" s="3">
        <f>IF(ISERROR(VLOOKUP($AI1202,技まとめ!$A$1:$F$380,5,FALSE)),"－",VLOOKUP($AI1202,技まとめ!$A$1:$F$380,5,FALSE))</f>
        <v>49</v>
      </c>
      <c r="AM1202" s="3" t="str">
        <f>IF($E1202=IF(ISERROR(VLOOKUP($AI1202,技まとめ!$A$1:$F$380,4,FALSE)),"－",VLOOKUP($AI1202,技まとめ!$A$1:$F$380,4,FALSE)),"一致","")</f>
        <v/>
      </c>
      <c r="AN1202" s="9" t="s">
        <v>1001</v>
      </c>
      <c r="AO1202" s="3" t="str">
        <f>IF(ISERROR(VLOOKUP($AN1202,技まとめ!$A$1:$F$380,6,FALSE)),"－",VLOOKUP($AN1202,技まとめ!$A$1:$F$380,6,FALSE))</f>
        <v>DR</v>
      </c>
      <c r="AP1202" s="3">
        <f>IF(ISERROR(VLOOKUP($AN1202,技まとめ!$A$1:$F$380,3,FALSE)),"－",VLOOKUP($AN1202,技まとめ!$A$1:$F$380,3,FALSE))</f>
        <v>83</v>
      </c>
      <c r="AQ1202" s="3">
        <f>IF(ISERROR(VLOOKUP($AN1202,技まとめ!$A$1:$F$380,5,FALSE)),"－",VLOOKUP($AN1202,技まとめ!$A$1:$F$380,5,FALSE))</f>
        <v>50</v>
      </c>
      <c r="AR1202" s="3" t="str">
        <f>IF($E1202=IF(ISERROR(VLOOKUP($AN1202,技まとめ!$A$1:$F$380,4,FALSE)),"－",VLOOKUP($AN1202,技まとめ!$A$1:$F$380,4,FALSE)),"一致","")</f>
        <v/>
      </c>
      <c r="AS1202" s="9" t="s">
        <v>5020</v>
      </c>
      <c r="AT1202" s="3" t="str">
        <f>IF(ISERROR(VLOOKUP($AS1202,技まとめ!$A$1:$F$380,6,FALSE)),"－",VLOOKUP($AS1202,技まとめ!$A$1:$F$380,6,FALSE))</f>
        <v>－</v>
      </c>
      <c r="AU1202" s="3">
        <f>IF(ISERROR(VLOOKUP($AS1202,技まとめ!$A$1:$F$380,3,FALSE)),"－",VLOOKUP($AS1202,技まとめ!$A$1:$F$380,3,FALSE))</f>
        <v>0</v>
      </c>
      <c r="AV1202" s="3">
        <f>IF(ISERROR(VLOOKUP($AS1202,技まとめ!$A$1:$F$380,5,FALSE)),"－",VLOOKUP($AS1202,技まとめ!$A$1:$F$380,5,FALSE))</f>
        <v>0</v>
      </c>
      <c r="AW1202" s="3" t="str">
        <f>IF($E1202=IF(ISERROR(VLOOKUP($AS1202,技まとめ!$A$1:$F$380,4,FALSE)),"－",VLOOKUP($AS1202,技まとめ!$A$1:$F$380,4,FALSE)),"一致","")</f>
        <v/>
      </c>
      <c r="AX1202" s="12" t="str">
        <f t="shared" si="258"/>
        <v>ローズスプラッシュバタフライドリームニニンサンキャクおいろけＵＰ！</v>
      </c>
      <c r="AY1202" s="12" t="str">
        <f t="shared" si="259"/>
        <v>ローズスプラッシュバタフライドリームニニンサンキャクおいろけＵＰ！</v>
      </c>
      <c r="AZ1202" s="12" t="str">
        <f t="shared" si="260"/>
        <v>ローズスプラッシュバタフライドリームニニンサンキャクおいろけＵＰ！</v>
      </c>
      <c r="BA1202" s="12" t="str">
        <f t="shared" si="261"/>
        <v>ローズスプラッシュバタフライドリームニニンサンキャクおいろけＵＰ！</v>
      </c>
      <c r="BB1202" s="11" t="str">
        <f t="shared" si="262"/>
        <v>SCBSDR－</v>
      </c>
      <c r="BC1202" s="11" t="str">
        <f t="shared" si="263"/>
        <v>SCBSDR－</v>
      </c>
      <c r="BD1202" s="11" t="str">
        <f t="shared" si="264"/>
        <v>SCBSDR－</v>
      </c>
      <c r="BE1202" s="11" t="str">
        <f t="shared" si="265"/>
        <v>SCBSDR－</v>
      </c>
    </row>
    <row r="1203" spans="1:57" ht="11.25" hidden="1" customHeight="1">
      <c r="A1203" s="6">
        <v>1202</v>
      </c>
      <c r="B1203" s="7" t="s">
        <v>2790</v>
      </c>
      <c r="C1203" s="8" t="s">
        <v>2791</v>
      </c>
      <c r="D1203" s="7" t="s">
        <v>650</v>
      </c>
      <c r="E1203" s="7" t="s">
        <v>95</v>
      </c>
      <c r="F1203" s="7" t="s">
        <v>128</v>
      </c>
      <c r="G1203" s="9">
        <v>103</v>
      </c>
      <c r="H1203" s="9">
        <v>132</v>
      </c>
      <c r="I1203" s="9">
        <v>57</v>
      </c>
      <c r="J1203" s="9">
        <v>52</v>
      </c>
      <c r="K1203" s="9">
        <v>58</v>
      </c>
      <c r="L1203" s="9">
        <v>63</v>
      </c>
      <c r="M1203" s="9">
        <v>53</v>
      </c>
      <c r="N1203" s="9">
        <v>56</v>
      </c>
      <c r="O1203" s="9">
        <v>54</v>
      </c>
      <c r="P1203" s="9">
        <v>31</v>
      </c>
      <c r="Q1203" s="10">
        <v>107</v>
      </c>
      <c r="R1203" s="11">
        <v>15</v>
      </c>
      <c r="S1203" s="11">
        <v>1</v>
      </c>
      <c r="T1203" s="11">
        <v>113</v>
      </c>
      <c r="U1203" s="11">
        <v>103</v>
      </c>
      <c r="V1203" s="11">
        <v>1</v>
      </c>
      <c r="W1203" s="11">
        <v>104</v>
      </c>
      <c r="X1203" s="11">
        <f t="shared" si="252"/>
        <v>444</v>
      </c>
      <c r="Y1203" s="11">
        <f t="shared" si="253"/>
        <v>4805</v>
      </c>
      <c r="Z1203" s="11">
        <f t="shared" si="254"/>
        <v>1055</v>
      </c>
      <c r="AA1203" s="11">
        <f t="shared" si="255"/>
        <v>4485</v>
      </c>
      <c r="AB1203" s="11">
        <f t="shared" si="256"/>
        <v>4485</v>
      </c>
      <c r="AC1203" s="6">
        <f t="shared" si="257"/>
        <v>5115</v>
      </c>
      <c r="AD1203" s="9" t="s">
        <v>5020</v>
      </c>
      <c r="AE1203" s="3" t="str">
        <f>IF(ISERROR(VLOOKUP($AD1203,技まとめ!$A$1:$F$380,6,FALSE)),"－",VLOOKUP($AD1203,技まとめ!$A$1:$F$380,6,FALSE))</f>
        <v>－</v>
      </c>
      <c r="AF1203" s="3">
        <f>IF(ISERROR(VLOOKUP($AD1203,技まとめ!$A$1:$F$380,3,FALSE)),"－",VLOOKUP($AD1203,技まとめ!$A$1:$F$380,3,FALSE))</f>
        <v>0</v>
      </c>
      <c r="AG1203" s="3">
        <f>IF(ISERROR(VLOOKUP($AD1203,技まとめ!$A$1:$F$380,5,FALSE)),"－",VLOOKUP($AD1203,技まとめ!$A$1:$F$380,5,FALSE))</f>
        <v>0</v>
      </c>
      <c r="AH1203" s="3" t="str">
        <f>IF($E1203=IF(ISERROR(VLOOKUP($AD1203,技まとめ!$A$1:$F$380,4,FALSE)),"－",VLOOKUP($AD1203,技まとめ!$A$1:$F$380,4,FALSE)),"一致","")</f>
        <v/>
      </c>
      <c r="AI1203" s="9" t="s">
        <v>2580</v>
      </c>
      <c r="AJ1203" s="3" t="str">
        <f>IF(ISERROR(VLOOKUP($AI1203,技まとめ!$A$1:$F$380,6,FALSE)),"－",VLOOKUP($AI1203,技まとめ!$A$1:$F$380,6,FALSE))</f>
        <v>BS</v>
      </c>
      <c r="AK1203" s="3">
        <f>IF(ISERROR(VLOOKUP($AI1203,技まとめ!$A$1:$F$380,3,FALSE)),"－",VLOOKUP($AI1203,技まとめ!$A$1:$F$380,3,FALSE))</f>
        <v>92</v>
      </c>
      <c r="AL1203" s="3">
        <f>IF(ISERROR(VLOOKUP($AI1203,技まとめ!$A$1:$F$380,5,FALSE)),"－",VLOOKUP($AI1203,技まとめ!$A$1:$F$380,5,FALSE))</f>
        <v>49</v>
      </c>
      <c r="AM1203" s="3" t="str">
        <f>IF($E1203=IF(ISERROR(VLOOKUP($AI1203,技まとめ!$A$1:$F$380,4,FALSE)),"－",VLOOKUP($AI1203,技まとめ!$A$1:$F$380,4,FALSE)),"一致","")</f>
        <v/>
      </c>
      <c r="AN1203" s="9" t="s">
        <v>726</v>
      </c>
      <c r="AO1203" s="3" t="str">
        <f>IF(ISERROR(VLOOKUP($AN1203,技まとめ!$A$1:$F$380,6,FALSE)),"－",VLOOKUP($AN1203,技まとめ!$A$1:$F$380,6,FALSE))</f>
        <v>DR</v>
      </c>
      <c r="AP1203" s="3">
        <f>IF(ISERROR(VLOOKUP($AN1203,技まとめ!$A$1:$F$380,3,FALSE)),"－",VLOOKUP($AN1203,技まとめ!$A$1:$F$380,3,FALSE))</f>
        <v>60</v>
      </c>
      <c r="AQ1203" s="3">
        <f>IF(ISERROR(VLOOKUP($AN1203,技まとめ!$A$1:$F$380,5,FALSE)),"－",VLOOKUP($AN1203,技まとめ!$A$1:$F$380,5,FALSE))</f>
        <v>39</v>
      </c>
      <c r="AR1203" s="3" t="str">
        <f>IF($E1203=IF(ISERROR(VLOOKUP($AN1203,技まとめ!$A$1:$F$380,4,FALSE)),"－",VLOOKUP($AN1203,技まとめ!$A$1:$F$380,4,FALSE)),"一致","")</f>
        <v/>
      </c>
      <c r="AS1203" s="9" t="s">
        <v>615</v>
      </c>
      <c r="AT1203" s="3" t="str">
        <f>IF(ISERROR(VLOOKUP($AS1203,技まとめ!$A$1:$F$380,6,FALSE)),"－",VLOOKUP($AS1203,技まとめ!$A$1:$F$380,6,FALSE))</f>
        <v>DR</v>
      </c>
      <c r="AU1203" s="3">
        <f>IF(ISERROR(VLOOKUP($AS1203,技まとめ!$A$1:$F$380,3,FALSE)),"－",VLOOKUP($AS1203,技まとめ!$A$1:$F$380,3,FALSE))</f>
        <v>75</v>
      </c>
      <c r="AV1203" s="3">
        <f>IF(ISERROR(VLOOKUP($AS1203,技まとめ!$A$1:$F$380,5,FALSE)),"－",VLOOKUP($AS1203,技まとめ!$A$1:$F$380,5,FALSE))</f>
        <v>47</v>
      </c>
      <c r="AW1203" s="3" t="str">
        <f>IF($E1203=IF(ISERROR(VLOOKUP($AS1203,技まとめ!$A$1:$F$380,4,FALSE)),"－",VLOOKUP($AS1203,技まとめ!$A$1:$F$380,4,FALSE)),"一致","")</f>
        <v>一致</v>
      </c>
      <c r="AX1203" s="12" t="str">
        <f t="shared" si="258"/>
        <v>おいろけＵＰ！バタフライドリームプリマドンナマタドールフェイント</v>
      </c>
      <c r="AY1203" s="12" t="str">
        <f t="shared" si="259"/>
        <v>おいろけＵＰ！バタフライドリームプリマドンナマタドールフェイント</v>
      </c>
      <c r="AZ1203" s="12" t="str">
        <f t="shared" si="260"/>
        <v>おいろけＵＰ！バタフライドリームプリマドンナマタドールフェイント</v>
      </c>
      <c r="BA1203" s="12" t="str">
        <f t="shared" si="261"/>
        <v>おいろけＵＰ！バタフライドリームプリマドンナマタドールフェイント</v>
      </c>
      <c r="BB1203" s="11" t="str">
        <f t="shared" si="262"/>
        <v>－BSDRDR</v>
      </c>
      <c r="BC1203" s="11" t="str">
        <f t="shared" si="263"/>
        <v>－BSDRDR</v>
      </c>
      <c r="BD1203" s="11" t="str">
        <f t="shared" si="264"/>
        <v>－BSDRDR</v>
      </c>
      <c r="BE1203" s="11" t="str">
        <f t="shared" si="265"/>
        <v>－BSDRDR</v>
      </c>
    </row>
    <row r="1204" spans="1:57" ht="11.25" hidden="1" customHeight="1">
      <c r="A1204" s="6">
        <v>1203</v>
      </c>
      <c r="B1204" s="7" t="s">
        <v>2792</v>
      </c>
      <c r="C1204" s="8" t="s">
        <v>2793</v>
      </c>
      <c r="D1204" s="7" t="s">
        <v>650</v>
      </c>
      <c r="E1204" s="7" t="s">
        <v>73</v>
      </c>
      <c r="F1204" s="7" t="s">
        <v>74</v>
      </c>
      <c r="G1204" s="9">
        <v>145</v>
      </c>
      <c r="H1204" s="9">
        <v>133</v>
      </c>
      <c r="I1204" s="9">
        <v>52</v>
      </c>
      <c r="J1204" s="9">
        <v>60</v>
      </c>
      <c r="K1204" s="9">
        <v>52</v>
      </c>
      <c r="L1204" s="9">
        <v>60</v>
      </c>
      <c r="M1204" s="9">
        <v>55</v>
      </c>
      <c r="N1204" s="9">
        <v>58</v>
      </c>
      <c r="O1204" s="9">
        <v>52</v>
      </c>
      <c r="P1204" s="9">
        <v>9</v>
      </c>
      <c r="Q1204" s="10">
        <v>102</v>
      </c>
      <c r="R1204" s="11">
        <v>1</v>
      </c>
      <c r="S1204" s="11">
        <v>1</v>
      </c>
      <c r="T1204" s="11">
        <v>110</v>
      </c>
      <c r="U1204" s="11">
        <v>105</v>
      </c>
      <c r="V1204" s="11">
        <v>1</v>
      </c>
      <c r="W1204" s="11">
        <v>98</v>
      </c>
      <c r="X1204" s="11">
        <f t="shared" si="252"/>
        <v>418</v>
      </c>
      <c r="Y1204" s="11">
        <f t="shared" si="253"/>
        <v>4575</v>
      </c>
      <c r="Z1204" s="11">
        <f t="shared" si="254"/>
        <v>535</v>
      </c>
      <c r="AA1204" s="11">
        <f t="shared" si="255"/>
        <v>4350</v>
      </c>
      <c r="AB1204" s="11">
        <f t="shared" si="256"/>
        <v>4350</v>
      </c>
      <c r="AC1204" s="6">
        <f t="shared" si="257"/>
        <v>4895</v>
      </c>
      <c r="AD1204" s="9" t="s">
        <v>5013</v>
      </c>
      <c r="AE1204" s="3" t="str">
        <f>IF(ISERROR(VLOOKUP($AD1204,技まとめ!$A$1:$F$380,6,FALSE)),"－",VLOOKUP($AD1204,技まとめ!$A$1:$F$380,6,FALSE))</f>
        <v>－</v>
      </c>
      <c r="AF1204" s="3">
        <f>IF(ISERROR(VLOOKUP($AD1204,技まとめ!$A$1:$F$380,3,FALSE)),"－",VLOOKUP($AD1204,技まとめ!$A$1:$F$380,3,FALSE))</f>
        <v>0</v>
      </c>
      <c r="AG1204" s="3">
        <f>IF(ISERROR(VLOOKUP($AD1204,技まとめ!$A$1:$F$380,5,FALSE)),"－",VLOOKUP($AD1204,技まとめ!$A$1:$F$380,5,FALSE))</f>
        <v>0</v>
      </c>
      <c r="AH1204" s="3" t="str">
        <f>IF($E1204=IF(ISERROR(VLOOKUP($AD1204,技まとめ!$A$1:$F$380,4,FALSE)),"－",VLOOKUP($AD1204,技まとめ!$A$1:$F$380,4,FALSE)),"一致","")</f>
        <v/>
      </c>
      <c r="AI1204" s="9" t="s">
        <v>2770</v>
      </c>
      <c r="AJ1204" s="3" t="str">
        <f>IF(ISERROR(VLOOKUP($AI1204,技まとめ!$A$1:$F$380,6,FALSE)),"－",VLOOKUP($AI1204,技まとめ!$A$1:$F$380,6,FALSE))</f>
        <v>CA</v>
      </c>
      <c r="AK1204" s="3">
        <f>IF(ISERROR(VLOOKUP($AI1204,技まとめ!$A$1:$F$380,3,FALSE)),"－",VLOOKUP($AI1204,技まとめ!$A$1:$F$380,3,FALSE))</f>
        <v>42</v>
      </c>
      <c r="AL1204" s="3">
        <f>IF(ISERROR(VLOOKUP($AI1204,技まとめ!$A$1:$F$380,5,FALSE)),"－",VLOOKUP($AI1204,技まとめ!$A$1:$F$380,5,FALSE))</f>
        <v>30</v>
      </c>
      <c r="AM1204" s="3" t="str">
        <f>IF($E1204=IF(ISERROR(VLOOKUP($AI1204,技まとめ!$A$1:$F$380,4,FALSE)),"－",VLOOKUP($AI1204,技まとめ!$A$1:$F$380,4,FALSE)),"一致","")</f>
        <v/>
      </c>
      <c r="AN1204" s="9" t="s">
        <v>97</v>
      </c>
      <c r="AO1204" s="3" t="str">
        <f>IF(ISERROR(VLOOKUP($AN1204,技まとめ!$A$1:$F$380,6,FALSE)),"－",VLOOKUP($AN1204,技まとめ!$A$1:$F$380,6,FALSE))</f>
        <v>BL</v>
      </c>
      <c r="AP1204" s="3">
        <f>IF(ISERROR(VLOOKUP($AN1204,技まとめ!$A$1:$F$380,3,FALSE)),"－",VLOOKUP($AN1204,技まとめ!$A$1:$F$380,3,FALSE))</f>
        <v>38</v>
      </c>
      <c r="AQ1204" s="3">
        <f>IF(ISERROR(VLOOKUP($AN1204,技まとめ!$A$1:$F$380,5,FALSE)),"－",VLOOKUP($AN1204,技まとめ!$A$1:$F$380,5,FALSE))</f>
        <v>16</v>
      </c>
      <c r="AR1204" s="3" t="str">
        <f>IF($E1204=IF(ISERROR(VLOOKUP($AN1204,技まとめ!$A$1:$F$380,4,FALSE)),"－",VLOOKUP($AN1204,技まとめ!$A$1:$F$380,4,FALSE)),"一致","")</f>
        <v>一致</v>
      </c>
      <c r="AS1204" s="9" t="s">
        <v>291</v>
      </c>
      <c r="AT1204" s="3" t="str">
        <f>IF(ISERROR(VLOOKUP($AS1204,技まとめ!$A$1:$F$380,6,FALSE)),"－",VLOOKUP($AS1204,技まとめ!$A$1:$F$380,6,FALSE))</f>
        <v>P1</v>
      </c>
      <c r="AU1204" s="3">
        <f>IF(ISERROR(VLOOKUP($AS1204,技まとめ!$A$1:$F$380,3,FALSE)),"－",VLOOKUP($AS1204,技まとめ!$A$1:$F$380,3,FALSE))</f>
        <v>65</v>
      </c>
      <c r="AV1204" s="3">
        <f>IF(ISERROR(VLOOKUP($AS1204,技まとめ!$A$1:$F$380,5,FALSE)),"－",VLOOKUP($AS1204,技まとめ!$A$1:$F$380,5,FALSE))</f>
        <v>40</v>
      </c>
      <c r="AW1204" s="3" t="str">
        <f>IF($E1204=IF(ISERROR(VLOOKUP($AS1204,技まとめ!$A$1:$F$380,4,FALSE)),"－",VLOOKUP($AS1204,技まとめ!$A$1:$F$380,4,FALSE)),"一致","")</f>
        <v>一致</v>
      </c>
      <c r="AX1204" s="12" t="str">
        <f t="shared" si="258"/>
        <v>セツヤク！はなふぶきうしろのしょうめんちゃぶだいがえし</v>
      </c>
      <c r="AY1204" s="12" t="str">
        <f t="shared" si="259"/>
        <v>セツヤク！はなふぶきうしろのしょうめんちゃぶだいがえし</v>
      </c>
      <c r="AZ1204" s="12" t="str">
        <f t="shared" si="260"/>
        <v>セツヤク！はなふぶきうしろのしょうめんちゃぶだいがえし</v>
      </c>
      <c r="BA1204" s="12" t="str">
        <f t="shared" si="261"/>
        <v>セツヤク！はなふぶきうしろのしょうめんちゃぶだいがえし</v>
      </c>
      <c r="BB1204" s="11" t="str">
        <f t="shared" si="262"/>
        <v>－CABLP1</v>
      </c>
      <c r="BC1204" s="11" t="str">
        <f t="shared" si="263"/>
        <v>－CABLP1</v>
      </c>
      <c r="BD1204" s="11" t="str">
        <f t="shared" si="264"/>
        <v>－CABLP1</v>
      </c>
      <c r="BE1204" s="11" t="str">
        <f t="shared" si="265"/>
        <v>－CABLP1</v>
      </c>
    </row>
    <row r="1205" spans="1:57" ht="11.25" hidden="1" customHeight="1">
      <c r="A1205" s="6">
        <v>1204</v>
      </c>
      <c r="B1205" s="7" t="s">
        <v>2794</v>
      </c>
      <c r="C1205" s="8" t="s">
        <v>2795</v>
      </c>
      <c r="D1205" s="7" t="s">
        <v>650</v>
      </c>
      <c r="E1205" s="7" t="s">
        <v>95</v>
      </c>
      <c r="F1205" s="7" t="s">
        <v>82</v>
      </c>
      <c r="G1205" s="9">
        <v>121</v>
      </c>
      <c r="H1205" s="9">
        <v>112</v>
      </c>
      <c r="I1205" s="9">
        <v>54</v>
      </c>
      <c r="J1205" s="9">
        <v>55</v>
      </c>
      <c r="K1205" s="9">
        <v>56</v>
      </c>
      <c r="L1205" s="9">
        <v>55</v>
      </c>
      <c r="M1205" s="9">
        <v>52</v>
      </c>
      <c r="N1205" s="9">
        <v>60</v>
      </c>
      <c r="O1205" s="9">
        <v>52</v>
      </c>
      <c r="P1205" s="9">
        <v>7</v>
      </c>
      <c r="Q1205" s="10">
        <v>104</v>
      </c>
      <c r="R1205" s="11">
        <v>1</v>
      </c>
      <c r="S1205" s="11">
        <v>1</v>
      </c>
      <c r="T1205" s="11">
        <v>105</v>
      </c>
      <c r="U1205" s="11">
        <v>102</v>
      </c>
      <c r="V1205" s="11">
        <v>1</v>
      </c>
      <c r="W1205" s="11">
        <v>97</v>
      </c>
      <c r="X1205" s="11">
        <f t="shared" si="252"/>
        <v>411</v>
      </c>
      <c r="Y1205" s="11">
        <f t="shared" si="253"/>
        <v>4650</v>
      </c>
      <c r="Z1205" s="11">
        <f t="shared" si="254"/>
        <v>530</v>
      </c>
      <c r="AA1205" s="11">
        <f t="shared" si="255"/>
        <v>4170</v>
      </c>
      <c r="AB1205" s="11">
        <f t="shared" si="256"/>
        <v>4170</v>
      </c>
      <c r="AC1205" s="6">
        <f t="shared" si="257"/>
        <v>4690</v>
      </c>
      <c r="AD1205" s="9" t="s">
        <v>634</v>
      </c>
      <c r="AE1205" s="3" t="str">
        <f>IF(ISERROR(VLOOKUP($AD1205,技まとめ!$A$1:$F$380,6,FALSE)),"－",VLOOKUP($AD1205,技まとめ!$A$1:$F$380,6,FALSE))</f>
        <v>DR</v>
      </c>
      <c r="AF1205" s="3">
        <f>IF(ISERROR(VLOOKUP($AD1205,技まとめ!$A$1:$F$380,3,FALSE)),"－",VLOOKUP($AD1205,技まとめ!$A$1:$F$380,3,FALSE))</f>
        <v>13</v>
      </c>
      <c r="AG1205" s="3">
        <f>IF(ISERROR(VLOOKUP($AD1205,技まとめ!$A$1:$F$380,5,FALSE)),"－",VLOOKUP($AD1205,技まとめ!$A$1:$F$380,5,FALSE))</f>
        <v>20</v>
      </c>
      <c r="AH1205" s="3" t="str">
        <f>IF($E1205=IF(ISERROR(VLOOKUP($AD1205,技まとめ!$A$1:$F$380,4,FALSE)),"－",VLOOKUP($AD1205,技まとめ!$A$1:$F$380,4,FALSE)),"一致","")</f>
        <v/>
      </c>
      <c r="AI1205" s="9" t="s">
        <v>508</v>
      </c>
      <c r="AJ1205" s="3" t="str">
        <f>IF(ISERROR(VLOOKUP($AI1205,技まとめ!$A$1:$F$380,6,FALSE)),"－",VLOOKUP($AI1205,技まとめ!$A$1:$F$380,6,FALSE))</f>
        <v>SC</v>
      </c>
      <c r="AK1205" s="3">
        <f>IF(ISERROR(VLOOKUP($AI1205,技まとめ!$A$1:$F$380,3,FALSE)),"－",VLOOKUP($AI1205,技まとめ!$A$1:$F$380,3,FALSE))</f>
        <v>66</v>
      </c>
      <c r="AL1205" s="3">
        <f>IF(ISERROR(VLOOKUP($AI1205,技まとめ!$A$1:$F$380,5,FALSE)),"－",VLOOKUP($AI1205,技まとめ!$A$1:$F$380,5,FALSE))</f>
        <v>37</v>
      </c>
      <c r="AM1205" s="3" t="str">
        <f>IF($E1205=IF(ISERROR(VLOOKUP($AI1205,技まとめ!$A$1:$F$380,4,FALSE)),"－",VLOOKUP($AI1205,技まとめ!$A$1:$F$380,4,FALSE)),"一致","")</f>
        <v/>
      </c>
      <c r="AN1205" s="9" t="s">
        <v>718</v>
      </c>
      <c r="AO1205" s="3" t="str">
        <f>IF(ISERROR(VLOOKUP($AN1205,技まとめ!$A$1:$F$380,6,FALSE)),"－",VLOOKUP($AN1205,技まとめ!$A$1:$F$380,6,FALSE))</f>
        <v>BL</v>
      </c>
      <c r="AP1205" s="3">
        <f>IF(ISERROR(VLOOKUP($AN1205,技まとめ!$A$1:$F$380,3,FALSE)),"－",VLOOKUP($AN1205,技まとめ!$A$1:$F$380,3,FALSE))</f>
        <v>58</v>
      </c>
      <c r="AQ1205" s="3">
        <f>IF(ISERROR(VLOOKUP($AN1205,技まとめ!$A$1:$F$380,5,FALSE)),"－",VLOOKUP($AN1205,技まとめ!$A$1:$F$380,5,FALSE))</f>
        <v>39</v>
      </c>
      <c r="AR1205" s="3" t="str">
        <f>IF($E1205=IF(ISERROR(VLOOKUP($AN1205,技まとめ!$A$1:$F$380,4,FALSE)),"－",VLOOKUP($AN1205,技まとめ!$A$1:$F$380,4,FALSE)),"一致","")</f>
        <v>一致</v>
      </c>
      <c r="AS1205" s="9" t="s">
        <v>503</v>
      </c>
      <c r="AT1205" s="3" t="str">
        <f>IF(ISERROR(VLOOKUP($AS1205,技まとめ!$A$1:$F$380,6,FALSE)),"－",VLOOKUP($AS1205,技まとめ!$A$1:$F$380,6,FALSE))</f>
        <v>DR</v>
      </c>
      <c r="AU1205" s="3">
        <f>IF(ISERROR(VLOOKUP($AS1205,技まとめ!$A$1:$F$380,3,FALSE)),"－",VLOOKUP($AS1205,技まとめ!$A$1:$F$380,3,FALSE))</f>
        <v>68</v>
      </c>
      <c r="AV1205" s="3">
        <f>IF(ISERROR(VLOOKUP($AS1205,技まとめ!$A$1:$F$380,5,FALSE)),"－",VLOOKUP($AS1205,技まとめ!$A$1:$F$380,5,FALSE))</f>
        <v>41</v>
      </c>
      <c r="AW1205" s="3" t="str">
        <f>IF($E1205=IF(ISERROR(VLOOKUP($AS1205,技まとめ!$A$1:$F$380,4,FALSE)),"－",VLOOKUP($AS1205,技まとめ!$A$1:$F$380,4,FALSE)),"一致","")</f>
        <v/>
      </c>
      <c r="AX1205" s="12" t="str">
        <f t="shared" si="258"/>
        <v>たまのりピエロつうてんかくシュートグッドスメルオオウチワ</v>
      </c>
      <c r="AY1205" s="12" t="str">
        <f t="shared" si="259"/>
        <v>たまのりピエロつうてんかくシュートグッドスメルオオウチワ</v>
      </c>
      <c r="AZ1205" s="12" t="str">
        <f t="shared" si="260"/>
        <v>たまのりピエロつうてんかくシュートグッドスメルオオウチワ</v>
      </c>
      <c r="BA1205" s="12" t="str">
        <f t="shared" si="261"/>
        <v>たまのりピエロつうてんかくシュートグッドスメルオオウチワ</v>
      </c>
      <c r="BB1205" s="11" t="str">
        <f t="shared" si="262"/>
        <v>DRSCBLDR</v>
      </c>
      <c r="BC1205" s="11" t="str">
        <f t="shared" si="263"/>
        <v>DRSCBLDR</v>
      </c>
      <c r="BD1205" s="11" t="str">
        <f t="shared" si="264"/>
        <v>DRSCBLDR</v>
      </c>
      <c r="BE1205" s="11" t="str">
        <f t="shared" si="265"/>
        <v>DRSCBLDR</v>
      </c>
    </row>
    <row r="1206" spans="1:57" ht="11.25" hidden="1" customHeight="1">
      <c r="A1206" s="6">
        <v>1205</v>
      </c>
      <c r="B1206" s="7" t="s">
        <v>2796</v>
      </c>
      <c r="C1206" s="8" t="s">
        <v>2797</v>
      </c>
      <c r="D1206" s="7" t="s">
        <v>650</v>
      </c>
      <c r="E1206" s="7" t="s">
        <v>102</v>
      </c>
      <c r="F1206" s="7" t="s">
        <v>109</v>
      </c>
      <c r="G1206" s="9">
        <v>114</v>
      </c>
      <c r="H1206" s="9">
        <v>128</v>
      </c>
      <c r="I1206" s="9">
        <v>52</v>
      </c>
      <c r="J1206" s="9">
        <v>58</v>
      </c>
      <c r="K1206" s="9">
        <v>55</v>
      </c>
      <c r="L1206" s="9">
        <v>57</v>
      </c>
      <c r="M1206" s="9">
        <v>58</v>
      </c>
      <c r="N1206" s="9">
        <v>51</v>
      </c>
      <c r="O1206" s="9">
        <v>62</v>
      </c>
      <c r="P1206" s="9">
        <v>26</v>
      </c>
      <c r="Q1206" s="10">
        <v>102</v>
      </c>
      <c r="R1206" s="11">
        <v>8</v>
      </c>
      <c r="S1206" s="11">
        <v>1</v>
      </c>
      <c r="T1206" s="11">
        <v>107</v>
      </c>
      <c r="U1206" s="11">
        <v>108</v>
      </c>
      <c r="V1206" s="11">
        <v>1</v>
      </c>
      <c r="W1206" s="11">
        <v>112</v>
      </c>
      <c r="X1206" s="11">
        <f t="shared" si="252"/>
        <v>439</v>
      </c>
      <c r="Y1206" s="11">
        <f t="shared" si="253"/>
        <v>4645</v>
      </c>
      <c r="Z1206" s="11">
        <f t="shared" si="254"/>
        <v>850</v>
      </c>
      <c r="AA1206" s="11">
        <f t="shared" si="255"/>
        <v>4315</v>
      </c>
      <c r="AB1206" s="11">
        <f t="shared" si="256"/>
        <v>4315</v>
      </c>
      <c r="AC1206" s="6">
        <f t="shared" si="257"/>
        <v>4880</v>
      </c>
      <c r="AD1206" s="9" t="s">
        <v>710</v>
      </c>
      <c r="AE1206" s="3" t="str">
        <f>IF(ISERROR(VLOOKUP($AD1206,技まとめ!$A$1:$F$380,6,FALSE)),"－",VLOOKUP($AD1206,技まとめ!$A$1:$F$380,6,FALSE))</f>
        <v>DR</v>
      </c>
      <c r="AF1206" s="3">
        <f>IF(ISERROR(VLOOKUP($AD1206,技まとめ!$A$1:$F$380,3,FALSE)),"－",VLOOKUP($AD1206,技まとめ!$A$1:$F$380,3,FALSE))</f>
        <v>15</v>
      </c>
      <c r="AG1206" s="3">
        <f>IF(ISERROR(VLOOKUP($AD1206,技まとめ!$A$1:$F$380,5,FALSE)),"－",VLOOKUP($AD1206,技まとめ!$A$1:$F$380,5,FALSE))</f>
        <v>20</v>
      </c>
      <c r="AH1206" s="3" t="str">
        <f>IF($E1206=IF(ISERROR(VLOOKUP($AD1206,技まとめ!$A$1:$F$380,4,FALSE)),"－",VLOOKUP($AD1206,技まとめ!$A$1:$F$380,4,FALSE)),"一致","")</f>
        <v>一致</v>
      </c>
      <c r="AI1206" s="9" t="s">
        <v>186</v>
      </c>
      <c r="AJ1206" s="3" t="str">
        <f>IF(ISERROR(VLOOKUP($AI1206,技まとめ!$A$1:$F$380,6,FALSE)),"－",VLOOKUP($AI1206,技まとめ!$A$1:$F$380,6,FALSE))</f>
        <v>DR</v>
      </c>
      <c r="AK1206" s="3">
        <f>IF(ISERROR(VLOOKUP($AI1206,技まとめ!$A$1:$F$380,3,FALSE)),"－",VLOOKUP($AI1206,技まとめ!$A$1:$F$380,3,FALSE))</f>
        <v>27</v>
      </c>
      <c r="AL1206" s="3">
        <f>IF(ISERROR(VLOOKUP($AI1206,技まとめ!$A$1:$F$380,5,FALSE)),"－",VLOOKUP($AI1206,技まとめ!$A$1:$F$380,5,FALSE))</f>
        <v>25</v>
      </c>
      <c r="AM1206" s="3" t="str">
        <f>IF($E1206=IF(ISERROR(VLOOKUP($AI1206,技まとめ!$A$1:$F$380,4,FALSE)),"－",VLOOKUP($AI1206,技まとめ!$A$1:$F$380,4,FALSE)),"一致","")</f>
        <v>一致</v>
      </c>
      <c r="AN1206" s="9" t="s">
        <v>744</v>
      </c>
      <c r="AO1206" s="3" t="str">
        <f>IF(ISERROR(VLOOKUP($AN1206,技まとめ!$A$1:$F$380,6,FALSE)),"－",VLOOKUP($AN1206,技まとめ!$A$1:$F$380,6,FALSE))</f>
        <v>DR</v>
      </c>
      <c r="AP1206" s="3">
        <f>IF(ISERROR(VLOOKUP($AN1206,技まとめ!$A$1:$F$380,3,FALSE)),"－",VLOOKUP($AN1206,技まとめ!$A$1:$F$380,3,FALSE))</f>
        <v>40</v>
      </c>
      <c r="AQ1206" s="3">
        <f>IF(ISERROR(VLOOKUP($AN1206,技まとめ!$A$1:$F$380,5,FALSE)),"－",VLOOKUP($AN1206,技まとめ!$A$1:$F$380,5,FALSE))</f>
        <v>31</v>
      </c>
      <c r="AR1206" s="3" t="str">
        <f>IF($E1206=IF(ISERROR(VLOOKUP($AN1206,技まとめ!$A$1:$F$380,4,FALSE)),"－",VLOOKUP($AN1206,技まとめ!$A$1:$F$380,4,FALSE)),"一致","")</f>
        <v/>
      </c>
      <c r="AS1206" s="9" t="s">
        <v>429</v>
      </c>
      <c r="AT1206" s="3" t="str">
        <f>IF(ISERROR(VLOOKUP($AS1206,技まとめ!$A$1:$F$380,6,FALSE)),"－",VLOOKUP($AS1206,技まとめ!$A$1:$F$380,6,FALSE))</f>
        <v>SC</v>
      </c>
      <c r="AU1206" s="3">
        <f>IF(ISERROR(VLOOKUP($AS1206,技まとめ!$A$1:$F$380,3,FALSE)),"－",VLOOKUP($AS1206,技まとめ!$A$1:$F$380,3,FALSE))</f>
        <v>77</v>
      </c>
      <c r="AV1206" s="3">
        <f>IF(ISERROR(VLOOKUP($AS1206,技まとめ!$A$1:$F$380,5,FALSE)),"－",VLOOKUP($AS1206,技まとめ!$A$1:$F$380,5,FALSE))</f>
        <v>43</v>
      </c>
      <c r="AW1206" s="3" t="str">
        <f>IF($E1206=IF(ISERROR(VLOOKUP($AS1206,技まとめ!$A$1:$F$380,4,FALSE)),"－",VLOOKUP($AS1206,技まとめ!$A$1:$F$380,4,FALSE)),"一致","")</f>
        <v/>
      </c>
      <c r="AX1206" s="12" t="str">
        <f t="shared" si="258"/>
        <v>ひとりワンツーフーセンガムリボンシャワーパラディンストライク</v>
      </c>
      <c r="AY1206" s="12" t="str">
        <f t="shared" si="259"/>
        <v>ひとりワンツーフーセンガムリボンシャワーパラディンストライク</v>
      </c>
      <c r="AZ1206" s="12" t="str">
        <f t="shared" si="260"/>
        <v>ひとりワンツーフーセンガムリボンシャワーパラディンストライク</v>
      </c>
      <c r="BA1206" s="12" t="str">
        <f t="shared" si="261"/>
        <v>ひとりワンツーフーセンガムリボンシャワーパラディンストライク</v>
      </c>
      <c r="BB1206" s="11" t="str">
        <f t="shared" si="262"/>
        <v>DRDRDRSC</v>
      </c>
      <c r="BC1206" s="11" t="str">
        <f t="shared" si="263"/>
        <v>DRDRDRSC</v>
      </c>
      <c r="BD1206" s="11" t="str">
        <f t="shared" si="264"/>
        <v>DRDRDRSC</v>
      </c>
      <c r="BE1206" s="11" t="str">
        <f t="shared" si="265"/>
        <v>DRDRDRSC</v>
      </c>
    </row>
    <row r="1207" spans="1:57" ht="11.25" hidden="1" customHeight="1">
      <c r="A1207" s="6">
        <v>1206</v>
      </c>
      <c r="B1207" s="7" t="s">
        <v>2798</v>
      </c>
      <c r="C1207" s="8" t="s">
        <v>2799</v>
      </c>
      <c r="D1207" s="7" t="s">
        <v>650</v>
      </c>
      <c r="E1207" s="7" t="s">
        <v>95</v>
      </c>
      <c r="F1207" s="7" t="s">
        <v>109</v>
      </c>
      <c r="G1207" s="9">
        <v>124</v>
      </c>
      <c r="H1207" s="9">
        <v>127</v>
      </c>
      <c r="I1207" s="9">
        <v>64</v>
      </c>
      <c r="J1207" s="9">
        <v>59</v>
      </c>
      <c r="K1207" s="9">
        <v>53</v>
      </c>
      <c r="L1207" s="9">
        <v>51</v>
      </c>
      <c r="M1207" s="9">
        <v>57</v>
      </c>
      <c r="N1207" s="9">
        <v>63</v>
      </c>
      <c r="O1207" s="9">
        <v>64</v>
      </c>
      <c r="P1207" s="9">
        <v>24</v>
      </c>
      <c r="Q1207" s="10">
        <v>114</v>
      </c>
      <c r="R1207" s="11">
        <v>17</v>
      </c>
      <c r="S1207" s="11">
        <v>1</v>
      </c>
      <c r="T1207" s="11">
        <v>101</v>
      </c>
      <c r="U1207" s="11">
        <v>107</v>
      </c>
      <c r="V1207" s="11">
        <v>1</v>
      </c>
      <c r="W1207" s="11">
        <v>114</v>
      </c>
      <c r="X1207" s="11">
        <f t="shared" si="252"/>
        <v>455</v>
      </c>
      <c r="Y1207" s="11">
        <f t="shared" si="253"/>
        <v>5135</v>
      </c>
      <c r="Z1207" s="11">
        <f t="shared" si="254"/>
        <v>1175</v>
      </c>
      <c r="AA1207" s="11">
        <f t="shared" si="255"/>
        <v>4115</v>
      </c>
      <c r="AB1207" s="11">
        <f t="shared" si="256"/>
        <v>4115</v>
      </c>
      <c r="AC1207" s="6">
        <f t="shared" si="257"/>
        <v>4695</v>
      </c>
      <c r="AD1207" s="9" t="s">
        <v>5011</v>
      </c>
      <c r="AE1207" s="3" t="str">
        <f>IF(ISERROR(VLOOKUP($AD1207,技まとめ!$A$1:$F$380,6,FALSE)),"－",VLOOKUP($AD1207,技まとめ!$A$1:$F$380,6,FALSE))</f>
        <v>－</v>
      </c>
      <c r="AF1207" s="3">
        <f>IF(ISERROR(VLOOKUP($AD1207,技まとめ!$A$1:$F$380,3,FALSE)),"－",VLOOKUP($AD1207,技まとめ!$A$1:$F$380,3,FALSE))</f>
        <v>0</v>
      </c>
      <c r="AG1207" s="3">
        <f>IF(ISERROR(VLOOKUP($AD1207,技まとめ!$A$1:$F$380,5,FALSE)),"－",VLOOKUP($AD1207,技まとめ!$A$1:$F$380,5,FALSE))</f>
        <v>0</v>
      </c>
      <c r="AH1207" s="3" t="str">
        <f>IF($E1207=IF(ISERROR(VLOOKUP($AD1207,技まとめ!$A$1:$F$380,4,FALSE)),"－",VLOOKUP($AD1207,技まとめ!$A$1:$F$380,4,FALSE)),"一致","")</f>
        <v/>
      </c>
      <c r="AI1207" s="9" t="s">
        <v>210</v>
      </c>
      <c r="AJ1207" s="3" t="str">
        <f>IF(ISERROR(VLOOKUP($AI1207,技まとめ!$A$1:$F$380,6,FALSE)),"－",VLOOKUP($AI1207,技まとめ!$A$1:$F$380,6,FALSE))</f>
        <v>NS</v>
      </c>
      <c r="AK1207" s="3">
        <f>IF(ISERROR(VLOOKUP($AI1207,技まとめ!$A$1:$F$380,3,FALSE)),"－",VLOOKUP($AI1207,技まとめ!$A$1:$F$380,3,FALSE))</f>
        <v>25</v>
      </c>
      <c r="AL1207" s="3">
        <f>IF(ISERROR(VLOOKUP($AI1207,技まとめ!$A$1:$F$380,5,FALSE)),"－",VLOOKUP($AI1207,技まとめ!$A$1:$F$380,5,FALSE))</f>
        <v>20</v>
      </c>
      <c r="AM1207" s="3" t="str">
        <f>IF($E1207=IF(ISERROR(VLOOKUP($AI1207,技まとめ!$A$1:$F$380,4,FALSE)),"－",VLOOKUP($AI1207,技まとめ!$A$1:$F$380,4,FALSE)),"一致","")</f>
        <v/>
      </c>
      <c r="AN1207" s="9" t="s">
        <v>417</v>
      </c>
      <c r="AO1207" s="3" t="str">
        <f>IF(ISERROR(VLOOKUP($AN1207,技まとめ!$A$1:$F$380,6,FALSE)),"－",VLOOKUP($AN1207,技まとめ!$A$1:$F$380,6,FALSE))</f>
        <v>BL</v>
      </c>
      <c r="AP1207" s="3">
        <f>IF(ISERROR(VLOOKUP($AN1207,技まとめ!$A$1:$F$380,3,FALSE)),"－",VLOOKUP($AN1207,技まとめ!$A$1:$F$380,3,FALSE))</f>
        <v>50</v>
      </c>
      <c r="AQ1207" s="3">
        <f>IF(ISERROR(VLOOKUP($AN1207,技まとめ!$A$1:$F$380,5,FALSE)),"－",VLOOKUP($AN1207,技まとめ!$A$1:$F$380,5,FALSE))</f>
        <v>36</v>
      </c>
      <c r="AR1207" s="3" t="str">
        <f>IF($E1207=IF(ISERROR(VLOOKUP($AN1207,技まとめ!$A$1:$F$380,4,FALSE)),"－",VLOOKUP($AN1207,技まとめ!$A$1:$F$380,4,FALSE)),"一致","")</f>
        <v/>
      </c>
      <c r="AS1207" s="9" t="s">
        <v>503</v>
      </c>
      <c r="AT1207" s="3" t="str">
        <f>IF(ISERROR(VLOOKUP($AS1207,技まとめ!$A$1:$F$380,6,FALSE)),"－",VLOOKUP($AS1207,技まとめ!$A$1:$F$380,6,FALSE))</f>
        <v>DR</v>
      </c>
      <c r="AU1207" s="3">
        <f>IF(ISERROR(VLOOKUP($AS1207,技まとめ!$A$1:$F$380,3,FALSE)),"－",VLOOKUP($AS1207,技まとめ!$A$1:$F$380,3,FALSE))</f>
        <v>68</v>
      </c>
      <c r="AV1207" s="3">
        <f>IF(ISERROR(VLOOKUP($AS1207,技まとめ!$A$1:$F$380,5,FALSE)),"－",VLOOKUP($AS1207,技まとめ!$A$1:$F$380,5,FALSE))</f>
        <v>41</v>
      </c>
      <c r="AW1207" s="3" t="str">
        <f>IF($E1207=IF(ISERROR(VLOOKUP($AS1207,技まとめ!$A$1:$F$380,4,FALSE)),"－",VLOOKUP($AS1207,技まとめ!$A$1:$F$380,4,FALSE)),"一致","")</f>
        <v/>
      </c>
      <c r="AX1207" s="12" t="str">
        <f t="shared" si="258"/>
        <v>イケイケ！スパイラルショットデザートストームオオウチワ</v>
      </c>
      <c r="AY1207" s="12" t="str">
        <f t="shared" si="259"/>
        <v>イケイケ！スパイラルショットデザートストームオオウチワ</v>
      </c>
      <c r="AZ1207" s="12" t="str">
        <f t="shared" si="260"/>
        <v>イケイケ！スパイラルショットデザートストームオオウチワ</v>
      </c>
      <c r="BA1207" s="12" t="str">
        <f t="shared" si="261"/>
        <v>イケイケ！スパイラルショットデザートストームオオウチワ</v>
      </c>
      <c r="BB1207" s="11" t="str">
        <f t="shared" si="262"/>
        <v>－NSBLDR</v>
      </c>
      <c r="BC1207" s="11" t="str">
        <f t="shared" si="263"/>
        <v>－NSBLDR</v>
      </c>
      <c r="BD1207" s="11" t="str">
        <f t="shared" si="264"/>
        <v>－NSBLDR</v>
      </c>
      <c r="BE1207" s="11" t="str">
        <f t="shared" si="265"/>
        <v>－NSBLDR</v>
      </c>
    </row>
    <row r="1208" spans="1:57" ht="11.25" hidden="1" customHeight="1">
      <c r="A1208" s="6">
        <v>1207</v>
      </c>
      <c r="B1208" s="7" t="s">
        <v>2800</v>
      </c>
      <c r="C1208" s="8" t="s">
        <v>2801</v>
      </c>
      <c r="D1208" s="7" t="s">
        <v>650</v>
      </c>
      <c r="E1208" s="7" t="s">
        <v>102</v>
      </c>
      <c r="F1208" s="7" t="s">
        <v>74</v>
      </c>
      <c r="G1208" s="9">
        <v>108</v>
      </c>
      <c r="H1208" s="9">
        <v>142</v>
      </c>
      <c r="I1208" s="9">
        <v>54</v>
      </c>
      <c r="J1208" s="9">
        <v>60</v>
      </c>
      <c r="K1208" s="9">
        <v>54</v>
      </c>
      <c r="L1208" s="9">
        <v>62</v>
      </c>
      <c r="M1208" s="9">
        <v>55</v>
      </c>
      <c r="N1208" s="9">
        <v>57</v>
      </c>
      <c r="O1208" s="9">
        <v>63</v>
      </c>
      <c r="P1208" s="9">
        <v>26</v>
      </c>
      <c r="Q1208" s="10">
        <v>104</v>
      </c>
      <c r="R1208" s="11">
        <v>15</v>
      </c>
      <c r="S1208" s="11">
        <v>1</v>
      </c>
      <c r="T1208" s="11">
        <v>112</v>
      </c>
      <c r="U1208" s="11">
        <v>105</v>
      </c>
      <c r="V1208" s="11">
        <v>1</v>
      </c>
      <c r="W1208" s="11">
        <v>113</v>
      </c>
      <c r="X1208" s="11">
        <f t="shared" si="252"/>
        <v>451</v>
      </c>
      <c r="Y1208" s="11">
        <f t="shared" si="253"/>
        <v>4730</v>
      </c>
      <c r="Z1208" s="11">
        <f t="shared" si="254"/>
        <v>1100</v>
      </c>
      <c r="AA1208" s="11">
        <f t="shared" si="255"/>
        <v>4495</v>
      </c>
      <c r="AB1208" s="11">
        <f t="shared" si="256"/>
        <v>4495</v>
      </c>
      <c r="AC1208" s="6">
        <f t="shared" si="257"/>
        <v>5120</v>
      </c>
      <c r="AD1208" s="9" t="s">
        <v>2771</v>
      </c>
      <c r="AE1208" s="3" t="str">
        <f>IF(ISERROR(VLOOKUP($AD1208,技まとめ!$A$1:$F$380,6,FALSE)),"－",VLOOKUP($AD1208,技まとめ!$A$1:$F$380,6,FALSE))</f>
        <v>CA</v>
      </c>
      <c r="AF1208" s="3">
        <f>IF(ISERROR(VLOOKUP($AD1208,技まとめ!$A$1:$F$380,3,FALSE)),"－",VLOOKUP($AD1208,技まとめ!$A$1:$F$380,3,FALSE))</f>
        <v>48</v>
      </c>
      <c r="AG1208" s="3">
        <f>IF(ISERROR(VLOOKUP($AD1208,技まとめ!$A$1:$F$380,5,FALSE)),"－",VLOOKUP($AD1208,技まとめ!$A$1:$F$380,5,FALSE))</f>
        <v>32</v>
      </c>
      <c r="AH1208" s="3" t="str">
        <f>IF($E1208=IF(ISERROR(VLOOKUP($AD1208,技まとめ!$A$1:$F$380,4,FALSE)),"－",VLOOKUP($AD1208,技まとめ!$A$1:$F$380,4,FALSE)),"一致","")</f>
        <v/>
      </c>
      <c r="AI1208" s="9" t="s">
        <v>156</v>
      </c>
      <c r="AJ1208" s="3" t="str">
        <f>IF(ISERROR(VLOOKUP($AI1208,技まとめ!$A$1:$F$380,6,FALSE)),"－",VLOOKUP($AI1208,技まとめ!$A$1:$F$380,6,FALSE))</f>
        <v>BB</v>
      </c>
      <c r="AK1208" s="3">
        <f>IF(ISERROR(VLOOKUP($AI1208,技まとめ!$A$1:$F$380,3,FALSE)),"－",VLOOKUP($AI1208,技まとめ!$A$1:$F$380,3,FALSE))</f>
        <v>17</v>
      </c>
      <c r="AL1208" s="3">
        <f>IF(ISERROR(VLOOKUP($AI1208,技まとめ!$A$1:$F$380,5,FALSE)),"－",VLOOKUP($AI1208,技まとめ!$A$1:$F$380,5,FALSE))</f>
        <v>20</v>
      </c>
      <c r="AM1208" s="3" t="str">
        <f>IF($E1208=IF(ISERROR(VLOOKUP($AI1208,技まとめ!$A$1:$F$380,4,FALSE)),"－",VLOOKUP($AI1208,技まとめ!$A$1:$F$380,4,FALSE)),"一致","")</f>
        <v>一致</v>
      </c>
      <c r="AN1208" s="9" t="s">
        <v>406</v>
      </c>
      <c r="AO1208" s="3" t="str">
        <f>IF(ISERROR(VLOOKUP($AN1208,技まとめ!$A$1:$F$380,6,FALSE)),"－",VLOOKUP($AN1208,技まとめ!$A$1:$F$380,6,FALSE))</f>
        <v>BS</v>
      </c>
      <c r="AP1208" s="3">
        <f>IF(ISERROR(VLOOKUP($AN1208,技まとめ!$A$1:$F$380,3,FALSE)),"－",VLOOKUP($AN1208,技まとめ!$A$1:$F$380,3,FALSE))</f>
        <v>59</v>
      </c>
      <c r="AQ1208" s="3">
        <f>IF(ISERROR(VLOOKUP($AN1208,技まとめ!$A$1:$F$380,5,FALSE)),"－",VLOOKUP($AN1208,技まとめ!$A$1:$F$380,5,FALSE))</f>
        <v>34</v>
      </c>
      <c r="AR1208" s="3" t="str">
        <f>IF($E1208=IF(ISERROR(VLOOKUP($AN1208,技まとめ!$A$1:$F$380,4,FALSE)),"－",VLOOKUP($AN1208,技まとめ!$A$1:$F$380,4,FALSE)),"一致","")</f>
        <v>一致</v>
      </c>
      <c r="AS1208" s="9" t="s">
        <v>442</v>
      </c>
      <c r="AT1208" s="3" t="str">
        <f>IF(ISERROR(VLOOKUP($AS1208,技まとめ!$A$1:$F$380,6,FALSE)),"－",VLOOKUP($AS1208,技まとめ!$A$1:$F$380,6,FALSE))</f>
        <v>CA</v>
      </c>
      <c r="AU1208" s="3">
        <f>IF(ISERROR(VLOOKUP($AS1208,技まとめ!$A$1:$F$380,3,FALSE)),"－",VLOOKUP($AS1208,技まとめ!$A$1:$F$380,3,FALSE))</f>
        <v>75</v>
      </c>
      <c r="AV1208" s="3">
        <f>IF(ISERROR(VLOOKUP($AS1208,技まとめ!$A$1:$F$380,5,FALSE)),"－",VLOOKUP($AS1208,技まとめ!$A$1:$F$380,5,FALSE))</f>
        <v>45</v>
      </c>
      <c r="AW1208" s="3" t="str">
        <f>IF($E1208=IF(ISERROR(VLOOKUP($AS1208,技まとめ!$A$1:$F$380,4,FALSE)),"－",VLOOKUP($AS1208,技まとめ!$A$1:$F$380,4,FALSE)),"一致","")</f>
        <v/>
      </c>
      <c r="AX1208" s="12" t="str">
        <f t="shared" si="258"/>
        <v>スラッシュネイルジャイアントスピンドこんじょうバットフラッシュアッパー</v>
      </c>
      <c r="AY1208" s="12" t="str">
        <f t="shared" si="259"/>
        <v>スラッシュネイルジャイアントスピンドこんじょうバットフラッシュアッパー</v>
      </c>
      <c r="AZ1208" s="12" t="str">
        <f t="shared" si="260"/>
        <v>スラッシュネイルジャイアントスピンドこんじょうバットフラッシュアッパー</v>
      </c>
      <c r="BA1208" s="12" t="str">
        <f t="shared" si="261"/>
        <v>スラッシュネイルジャイアントスピンドこんじょうバットフラッシュアッパー</v>
      </c>
      <c r="BB1208" s="11" t="str">
        <f t="shared" si="262"/>
        <v>CABBBSCA</v>
      </c>
      <c r="BC1208" s="11" t="str">
        <f t="shared" si="263"/>
        <v>CABBBSCA</v>
      </c>
      <c r="BD1208" s="11" t="str">
        <f t="shared" si="264"/>
        <v>CABBBSCA</v>
      </c>
      <c r="BE1208" s="11" t="str">
        <f t="shared" si="265"/>
        <v>CABBBSCA</v>
      </c>
    </row>
    <row r="1209" spans="1:57" ht="11.25" hidden="1" customHeight="1">
      <c r="A1209" s="6">
        <v>1208</v>
      </c>
      <c r="B1209" s="7" t="s">
        <v>2802</v>
      </c>
      <c r="C1209" s="8" t="s">
        <v>2803</v>
      </c>
      <c r="D1209" s="7" t="s">
        <v>72</v>
      </c>
      <c r="E1209" s="7" t="s">
        <v>102</v>
      </c>
      <c r="F1209" s="7" t="s">
        <v>109</v>
      </c>
      <c r="G1209" s="9">
        <v>121</v>
      </c>
      <c r="H1209" s="9">
        <v>104</v>
      </c>
      <c r="I1209" s="9">
        <v>58</v>
      </c>
      <c r="J1209" s="9">
        <v>61</v>
      </c>
      <c r="K1209" s="9">
        <v>70</v>
      </c>
      <c r="L1209" s="9">
        <v>52</v>
      </c>
      <c r="M1209" s="9">
        <v>55</v>
      </c>
      <c r="N1209" s="9">
        <v>59</v>
      </c>
      <c r="O1209" s="9">
        <v>70</v>
      </c>
      <c r="P1209" s="9">
        <v>5</v>
      </c>
      <c r="Q1209" s="10">
        <v>108</v>
      </c>
      <c r="R1209" s="11">
        <v>13</v>
      </c>
      <c r="S1209" s="11">
        <v>1</v>
      </c>
      <c r="T1209" s="11">
        <v>102</v>
      </c>
      <c r="U1209" s="11">
        <v>105</v>
      </c>
      <c r="V1209" s="11">
        <v>1</v>
      </c>
      <c r="W1209" s="11">
        <v>120</v>
      </c>
      <c r="X1209" s="11">
        <f t="shared" si="252"/>
        <v>450</v>
      </c>
      <c r="Y1209" s="11">
        <f t="shared" si="253"/>
        <v>4925</v>
      </c>
      <c r="Z1209" s="11">
        <f t="shared" si="254"/>
        <v>1065</v>
      </c>
      <c r="AA1209" s="11">
        <f t="shared" si="255"/>
        <v>4180</v>
      </c>
      <c r="AB1209" s="11">
        <f t="shared" si="256"/>
        <v>4180</v>
      </c>
      <c r="AC1209" s="6">
        <f t="shared" si="257"/>
        <v>4745</v>
      </c>
      <c r="AD1209" s="9" t="s">
        <v>2402</v>
      </c>
      <c r="AE1209" s="3" t="str">
        <f>IF(ISERROR(VLOOKUP($AD1209,技まとめ!$A$1:$F$380,6,FALSE)),"－",VLOOKUP($AD1209,技まとめ!$A$1:$F$380,6,FALSE))</f>
        <v>NS</v>
      </c>
      <c r="AF1209" s="3">
        <f>IF(ISERROR(VLOOKUP($AD1209,技まとめ!$A$1:$F$380,3,FALSE)),"－",VLOOKUP($AD1209,技まとめ!$A$1:$F$380,3,FALSE))</f>
        <v>75</v>
      </c>
      <c r="AG1209" s="3">
        <f>IF(ISERROR(VLOOKUP($AD1209,技まとめ!$A$1:$F$380,5,FALSE)),"－",VLOOKUP($AD1209,技まとめ!$A$1:$F$380,5,FALSE))</f>
        <v>43</v>
      </c>
      <c r="AH1209" s="3" t="str">
        <f>IF($E1209=IF(ISERROR(VLOOKUP($AD1209,技まとめ!$A$1:$F$380,4,FALSE)),"－",VLOOKUP($AD1209,技まとめ!$A$1:$F$380,4,FALSE)),"一致","")</f>
        <v/>
      </c>
      <c r="AI1209" s="9" t="s">
        <v>671</v>
      </c>
      <c r="AJ1209" s="3" t="str">
        <f>IF(ISERROR(VLOOKUP($AI1209,技まとめ!$A$1:$F$380,6,FALSE)),"－",VLOOKUP($AI1209,技まとめ!$A$1:$F$380,6,FALSE))</f>
        <v>BL</v>
      </c>
      <c r="AK1209" s="3">
        <f>IF(ISERROR(VLOOKUP($AI1209,技まとめ!$A$1:$F$380,3,FALSE)),"－",VLOOKUP($AI1209,技まとめ!$A$1:$F$380,3,FALSE))</f>
        <v>56</v>
      </c>
      <c r="AL1209" s="3">
        <f>IF(ISERROR(VLOOKUP($AI1209,技まとめ!$A$1:$F$380,5,FALSE)),"－",VLOOKUP($AI1209,技まとめ!$A$1:$F$380,5,FALSE))</f>
        <v>39</v>
      </c>
      <c r="AM1209" s="3" t="str">
        <f>IF($E1209=IF(ISERROR(VLOOKUP($AI1209,技まとめ!$A$1:$F$380,4,FALSE)),"－",VLOOKUP($AI1209,技まとめ!$A$1:$F$380,4,FALSE)),"一致","")</f>
        <v>一致</v>
      </c>
      <c r="AN1209" s="9" t="s">
        <v>366</v>
      </c>
      <c r="AO1209" s="3" t="str">
        <f>IF(ISERROR(VLOOKUP($AN1209,技まとめ!$A$1:$F$380,6,FALSE)),"－",VLOOKUP($AN1209,技まとめ!$A$1:$F$380,6,FALSE))</f>
        <v>BL</v>
      </c>
      <c r="AP1209" s="3">
        <f>IF(ISERROR(VLOOKUP($AN1209,技まとめ!$A$1:$F$380,3,FALSE)),"－",VLOOKUP($AN1209,技まとめ!$A$1:$F$380,3,FALSE))</f>
        <v>65</v>
      </c>
      <c r="AQ1209" s="3">
        <f>IF(ISERROR(VLOOKUP($AN1209,技まとめ!$A$1:$F$380,5,FALSE)),"－",VLOOKUP($AN1209,技まとめ!$A$1:$F$380,5,FALSE))</f>
        <v>42</v>
      </c>
      <c r="AR1209" s="3" t="str">
        <f>IF($E1209=IF(ISERROR(VLOOKUP($AN1209,技まとめ!$A$1:$F$380,4,FALSE)),"－",VLOOKUP($AN1209,技まとめ!$A$1:$F$380,4,FALSE)),"一致","")</f>
        <v/>
      </c>
      <c r="AS1209" s="9" t="s">
        <v>103</v>
      </c>
      <c r="AT1209" s="3" t="str">
        <f>IF(ISERROR(VLOOKUP($AS1209,技まとめ!$A$1:$F$380,6,FALSE)),"－",VLOOKUP($AS1209,技まとめ!$A$1:$F$380,6,FALSE))</f>
        <v>DR</v>
      </c>
      <c r="AU1209" s="3">
        <f>IF(ISERROR(VLOOKUP($AS1209,技まとめ!$A$1:$F$380,3,FALSE)),"－",VLOOKUP($AS1209,技まとめ!$A$1:$F$380,3,FALSE))</f>
        <v>56</v>
      </c>
      <c r="AV1209" s="3">
        <f>IF(ISERROR(VLOOKUP($AS1209,技まとめ!$A$1:$F$380,5,FALSE)),"－",VLOOKUP($AS1209,技まとめ!$A$1:$F$380,5,FALSE))</f>
        <v>39</v>
      </c>
      <c r="AW1209" s="3" t="str">
        <f>IF($E1209=IF(ISERROR(VLOOKUP($AS1209,技まとめ!$A$1:$F$380,4,FALSE)),"－",VLOOKUP($AS1209,技まとめ!$A$1:$F$380,4,FALSE)),"一致","")</f>
        <v/>
      </c>
      <c r="AX1209" s="12" t="str">
        <f t="shared" si="258"/>
        <v>カードバスターフレイムダンスプロファイルゾーンまぼろしドリブル</v>
      </c>
      <c r="AY1209" s="12" t="str">
        <f t="shared" si="259"/>
        <v>カードバスターフレイムダンスプロファイルゾーンまぼろしドリブル</v>
      </c>
      <c r="AZ1209" s="12" t="str">
        <f t="shared" si="260"/>
        <v>カードバスターフレイムダンスプロファイルゾーンまぼろしドリブル</v>
      </c>
      <c r="BA1209" s="12" t="str">
        <f t="shared" si="261"/>
        <v>カードバスターフレイムダンスプロファイルゾーンまぼろしドリブル</v>
      </c>
      <c r="BB1209" s="11" t="str">
        <f t="shared" si="262"/>
        <v>NSBLBLDR</v>
      </c>
      <c r="BC1209" s="11" t="str">
        <f t="shared" si="263"/>
        <v>NSBLBLDR</v>
      </c>
      <c r="BD1209" s="11" t="str">
        <f t="shared" si="264"/>
        <v>NSBLBLDR</v>
      </c>
      <c r="BE1209" s="11" t="str">
        <f t="shared" si="265"/>
        <v>NSBLBLDR</v>
      </c>
    </row>
    <row r="1210" spans="1:57" ht="11.25" hidden="1" customHeight="1">
      <c r="A1210" s="6">
        <v>1209</v>
      </c>
      <c r="B1210" s="7" t="s">
        <v>2804</v>
      </c>
      <c r="C1210" s="8" t="s">
        <v>2805</v>
      </c>
      <c r="D1210" s="7" t="s">
        <v>72</v>
      </c>
      <c r="E1210" s="7" t="s">
        <v>95</v>
      </c>
      <c r="F1210" s="7" t="s">
        <v>128</v>
      </c>
      <c r="G1210" s="9">
        <v>123</v>
      </c>
      <c r="H1210" s="9">
        <v>107</v>
      </c>
      <c r="I1210" s="9">
        <v>79</v>
      </c>
      <c r="J1210" s="9">
        <v>67</v>
      </c>
      <c r="K1210" s="9">
        <v>58</v>
      </c>
      <c r="L1210" s="9">
        <v>68</v>
      </c>
      <c r="M1210" s="9">
        <v>52</v>
      </c>
      <c r="N1210" s="9">
        <v>56</v>
      </c>
      <c r="O1210" s="9">
        <v>57</v>
      </c>
      <c r="P1210" s="9">
        <v>6</v>
      </c>
      <c r="Q1210" s="10">
        <v>129</v>
      </c>
      <c r="R1210" s="11">
        <v>5</v>
      </c>
      <c r="S1210" s="11">
        <v>1</v>
      </c>
      <c r="T1210" s="11">
        <v>118</v>
      </c>
      <c r="U1210" s="11">
        <v>102</v>
      </c>
      <c r="V1210" s="11">
        <v>1</v>
      </c>
      <c r="W1210" s="11">
        <v>107</v>
      </c>
      <c r="X1210" s="11">
        <f t="shared" si="252"/>
        <v>463</v>
      </c>
      <c r="Y1210" s="11">
        <f t="shared" si="253"/>
        <v>5700</v>
      </c>
      <c r="Z1210" s="11">
        <f t="shared" si="254"/>
        <v>720</v>
      </c>
      <c r="AA1210" s="11">
        <f t="shared" si="255"/>
        <v>4675</v>
      </c>
      <c r="AB1210" s="11">
        <f t="shared" si="256"/>
        <v>4675</v>
      </c>
      <c r="AC1210" s="6">
        <f t="shared" si="257"/>
        <v>5280</v>
      </c>
      <c r="AD1210" s="9" t="s">
        <v>634</v>
      </c>
      <c r="AE1210" s="3" t="str">
        <f>IF(ISERROR(VLOOKUP($AD1210,技まとめ!$A$1:$F$380,6,FALSE)),"－",VLOOKUP($AD1210,技まとめ!$A$1:$F$380,6,FALSE))</f>
        <v>DR</v>
      </c>
      <c r="AF1210" s="3">
        <f>IF(ISERROR(VLOOKUP($AD1210,技まとめ!$A$1:$F$380,3,FALSE)),"－",VLOOKUP($AD1210,技まとめ!$A$1:$F$380,3,FALSE))</f>
        <v>13</v>
      </c>
      <c r="AG1210" s="3">
        <f>IF(ISERROR(VLOOKUP($AD1210,技まとめ!$A$1:$F$380,5,FALSE)),"－",VLOOKUP($AD1210,技まとめ!$A$1:$F$380,5,FALSE))</f>
        <v>20</v>
      </c>
      <c r="AH1210" s="3" t="str">
        <f>IF($E1210=IF(ISERROR(VLOOKUP($AD1210,技まとめ!$A$1:$F$380,4,FALSE)),"－",VLOOKUP($AD1210,技まとめ!$A$1:$F$380,4,FALSE)),"一致","")</f>
        <v/>
      </c>
      <c r="AI1210" s="9" t="s">
        <v>2402</v>
      </c>
      <c r="AJ1210" s="3" t="str">
        <f>IF(ISERROR(VLOOKUP($AI1210,技まとめ!$A$1:$F$380,6,FALSE)),"－",VLOOKUP($AI1210,技まとめ!$A$1:$F$380,6,FALSE))</f>
        <v>NS</v>
      </c>
      <c r="AK1210" s="3">
        <f>IF(ISERROR(VLOOKUP($AI1210,技まとめ!$A$1:$F$380,3,FALSE)),"－",VLOOKUP($AI1210,技まとめ!$A$1:$F$380,3,FALSE))</f>
        <v>75</v>
      </c>
      <c r="AL1210" s="3">
        <f>IF(ISERROR(VLOOKUP($AI1210,技まとめ!$A$1:$F$380,5,FALSE)),"－",VLOOKUP($AI1210,技まとめ!$A$1:$F$380,5,FALSE))</f>
        <v>43</v>
      </c>
      <c r="AM1210" s="3" t="str">
        <f>IF($E1210=IF(ISERROR(VLOOKUP($AI1210,技まとめ!$A$1:$F$380,4,FALSE)),"－",VLOOKUP($AI1210,技まとめ!$A$1:$F$380,4,FALSE)),"一致","")</f>
        <v>一致</v>
      </c>
      <c r="AN1210" s="9" t="s">
        <v>211</v>
      </c>
      <c r="AO1210" s="3" t="str">
        <f>IF(ISERROR(VLOOKUP($AN1210,技まとめ!$A$1:$F$380,6,FALSE)),"－",VLOOKUP($AN1210,技まとめ!$A$1:$F$380,6,FALSE))</f>
        <v>NS</v>
      </c>
      <c r="AP1210" s="3">
        <f>IF(ISERROR(VLOOKUP($AN1210,技まとめ!$A$1:$F$380,3,FALSE)),"－",VLOOKUP($AN1210,技まとめ!$A$1:$F$380,3,FALSE))</f>
        <v>36</v>
      </c>
      <c r="AQ1210" s="3">
        <f>IF(ISERROR(VLOOKUP($AN1210,技まとめ!$A$1:$F$380,5,FALSE)),"－",VLOOKUP($AN1210,技まとめ!$A$1:$F$380,5,FALSE))</f>
        <v>25</v>
      </c>
      <c r="AR1210" s="3" t="str">
        <f>IF($E1210=IF(ISERROR(VLOOKUP($AN1210,技まとめ!$A$1:$F$380,4,FALSE)),"－",VLOOKUP($AN1210,技まとめ!$A$1:$F$380,4,FALSE)),"一致","")</f>
        <v/>
      </c>
      <c r="AS1210" s="9" t="s">
        <v>190</v>
      </c>
      <c r="AT1210" s="3" t="str">
        <f>IF(ISERROR(VLOOKUP($AS1210,技まとめ!$A$1:$F$380,6,FALSE)),"－",VLOOKUP($AS1210,技まとめ!$A$1:$F$380,6,FALSE))</f>
        <v>BS</v>
      </c>
      <c r="AU1210" s="3">
        <f>IF(ISERROR(VLOOKUP($AS1210,技まとめ!$A$1:$F$380,3,FALSE)),"－",VLOOKUP($AS1210,技まとめ!$A$1:$F$380,3,FALSE))</f>
        <v>75</v>
      </c>
      <c r="AV1210" s="3">
        <f>IF(ISERROR(VLOOKUP($AS1210,技まとめ!$A$1:$F$380,5,FALSE)),"－",VLOOKUP($AS1210,技まとめ!$A$1:$F$380,5,FALSE))</f>
        <v>43</v>
      </c>
      <c r="AW1210" s="3" t="str">
        <f>IF($E1210=IF(ISERROR(VLOOKUP($AS1210,技まとめ!$A$1:$F$380,4,FALSE)),"－",VLOOKUP($AS1210,技まとめ!$A$1:$F$380,4,FALSE)),"一致","")</f>
        <v>一致</v>
      </c>
      <c r="AX1210" s="12" t="str">
        <f t="shared" si="258"/>
        <v>たまのりピエロカードバスターコロドラシュートにひゃくれつショット</v>
      </c>
      <c r="AY1210" s="12" t="str">
        <f t="shared" si="259"/>
        <v>たまのりピエロカードバスターコロドラシュートにひゃくれつショット</v>
      </c>
      <c r="AZ1210" s="12" t="str">
        <f t="shared" si="260"/>
        <v>たまのりピエロカードバスターコロドラシュートにひゃくれつショット</v>
      </c>
      <c r="BA1210" s="12" t="str">
        <f t="shared" si="261"/>
        <v>たまのりピエロカードバスターコロドラシュートにひゃくれつショット</v>
      </c>
      <c r="BB1210" s="11" t="str">
        <f t="shared" si="262"/>
        <v>DRNSNSBS</v>
      </c>
      <c r="BC1210" s="11" t="str">
        <f t="shared" si="263"/>
        <v>DRNSNSBS</v>
      </c>
      <c r="BD1210" s="11" t="str">
        <f t="shared" si="264"/>
        <v>DRNSNSBS</v>
      </c>
      <c r="BE1210" s="11" t="str">
        <f t="shared" si="265"/>
        <v>DRNSNSBS</v>
      </c>
    </row>
    <row r="1211" spans="1:57" ht="11.25" hidden="1" customHeight="1">
      <c r="A1211" s="6">
        <v>1210</v>
      </c>
      <c r="B1211" s="7" t="s">
        <v>2806</v>
      </c>
      <c r="C1211" s="8" t="s">
        <v>2807</v>
      </c>
      <c r="D1211" s="7" t="s">
        <v>72</v>
      </c>
      <c r="E1211" s="7" t="s">
        <v>102</v>
      </c>
      <c r="F1211" s="7" t="s">
        <v>82</v>
      </c>
      <c r="G1211" s="9">
        <v>133</v>
      </c>
      <c r="H1211" s="9">
        <v>99</v>
      </c>
      <c r="I1211" s="9">
        <v>54</v>
      </c>
      <c r="J1211" s="9">
        <v>68</v>
      </c>
      <c r="K1211" s="9">
        <v>49</v>
      </c>
      <c r="L1211" s="9">
        <v>79</v>
      </c>
      <c r="M1211" s="9">
        <v>62</v>
      </c>
      <c r="N1211" s="9">
        <v>62</v>
      </c>
      <c r="O1211" s="9">
        <v>60</v>
      </c>
      <c r="P1211" s="9">
        <v>6</v>
      </c>
      <c r="Q1211" s="10">
        <v>104</v>
      </c>
      <c r="R1211" s="11">
        <v>3</v>
      </c>
      <c r="S1211" s="11">
        <v>1</v>
      </c>
      <c r="T1211" s="11">
        <v>129</v>
      </c>
      <c r="U1211" s="11">
        <v>112</v>
      </c>
      <c r="V1211" s="11">
        <v>1</v>
      </c>
      <c r="W1211" s="11">
        <v>110</v>
      </c>
      <c r="X1211" s="11">
        <f t="shared" si="252"/>
        <v>460</v>
      </c>
      <c r="Y1211" s="11">
        <f t="shared" si="253"/>
        <v>4715</v>
      </c>
      <c r="Z1211" s="11">
        <f t="shared" si="254"/>
        <v>665</v>
      </c>
      <c r="AA1211" s="11">
        <f t="shared" si="255"/>
        <v>5075</v>
      </c>
      <c r="AB1211" s="11">
        <f t="shared" si="256"/>
        <v>5075</v>
      </c>
      <c r="AC1211" s="6">
        <f t="shared" si="257"/>
        <v>5725</v>
      </c>
      <c r="AD1211" s="9" t="s">
        <v>5008</v>
      </c>
      <c r="AE1211" s="3" t="str">
        <f>IF(ISERROR(VLOOKUP($AD1211,技まとめ!$A$1:$F$380,6,FALSE)),"－",VLOOKUP($AD1211,技まとめ!$A$1:$F$380,6,FALSE))</f>
        <v>－</v>
      </c>
      <c r="AF1211" s="3">
        <f>IF(ISERROR(VLOOKUP($AD1211,技まとめ!$A$1:$F$380,3,FALSE)),"－",VLOOKUP($AD1211,技まとめ!$A$1:$F$380,3,FALSE))</f>
        <v>0</v>
      </c>
      <c r="AG1211" s="3">
        <f>IF(ISERROR(VLOOKUP($AD1211,技まとめ!$A$1:$F$380,5,FALSE)),"－",VLOOKUP($AD1211,技まとめ!$A$1:$F$380,5,FALSE))</f>
        <v>0</v>
      </c>
      <c r="AH1211" s="3" t="str">
        <f>IF($E1211=IF(ISERROR(VLOOKUP($AD1211,技まとめ!$A$1:$F$380,4,FALSE)),"－",VLOOKUP($AD1211,技まとめ!$A$1:$F$380,4,FALSE)),"一致","")</f>
        <v/>
      </c>
      <c r="AI1211" s="9" t="s">
        <v>2808</v>
      </c>
      <c r="AJ1211" s="3" t="str">
        <f>IF(ISERROR(VLOOKUP($AI1211,技まとめ!$A$1:$F$380,6,FALSE)),"－",VLOOKUP($AI1211,技まとめ!$A$1:$F$380,6,FALSE))</f>
        <v>DR</v>
      </c>
      <c r="AK1211" s="3">
        <f>IF(ISERROR(VLOOKUP($AI1211,技まとめ!$A$1:$F$380,3,FALSE)),"－",VLOOKUP($AI1211,技まとめ!$A$1:$F$380,3,FALSE))</f>
        <v>69</v>
      </c>
      <c r="AL1211" s="3">
        <f>IF(ISERROR(VLOOKUP($AI1211,技まとめ!$A$1:$F$380,5,FALSE)),"－",VLOOKUP($AI1211,技まとめ!$A$1:$F$380,5,FALSE))</f>
        <v>44</v>
      </c>
      <c r="AM1211" s="3" t="str">
        <f>IF($E1211=IF(ISERROR(VLOOKUP($AI1211,技まとめ!$A$1:$F$380,4,FALSE)),"－",VLOOKUP($AI1211,技まとめ!$A$1:$F$380,4,FALSE)),"一致","")</f>
        <v/>
      </c>
      <c r="AN1211" s="9" t="s">
        <v>756</v>
      </c>
      <c r="AO1211" s="3" t="str">
        <f>IF(ISERROR(VLOOKUP($AN1211,技まとめ!$A$1:$F$380,6,FALSE)),"－",VLOOKUP($AN1211,技まとめ!$A$1:$F$380,6,FALSE))</f>
        <v>BB</v>
      </c>
      <c r="AP1211" s="3">
        <f>IF(ISERROR(VLOOKUP($AN1211,技まとめ!$A$1:$F$380,3,FALSE)),"－",VLOOKUP($AN1211,技まとめ!$A$1:$F$380,3,FALSE))</f>
        <v>65</v>
      </c>
      <c r="AQ1211" s="3">
        <f>IF(ISERROR(VLOOKUP($AN1211,技まとめ!$A$1:$F$380,5,FALSE)),"－",VLOOKUP($AN1211,技まとめ!$A$1:$F$380,5,FALSE))</f>
        <v>42</v>
      </c>
      <c r="AR1211" s="3" t="str">
        <f>IF($E1211=IF(ISERROR(VLOOKUP($AN1211,技まとめ!$A$1:$F$380,4,FALSE)),"－",VLOOKUP($AN1211,技まとめ!$A$1:$F$380,4,FALSE)),"一致","")</f>
        <v>一致</v>
      </c>
      <c r="AS1211" s="9" t="s">
        <v>493</v>
      </c>
      <c r="AT1211" s="3" t="str">
        <f>IF(ISERROR(VLOOKUP($AS1211,技まとめ!$A$1:$F$380,6,FALSE)),"－",VLOOKUP($AS1211,技まとめ!$A$1:$F$380,6,FALSE))</f>
        <v>BL</v>
      </c>
      <c r="AU1211" s="3">
        <f>IF(ISERROR(VLOOKUP($AS1211,技まとめ!$A$1:$F$380,3,FALSE)),"－",VLOOKUP($AS1211,技まとめ!$A$1:$F$380,3,FALSE))</f>
        <v>93</v>
      </c>
      <c r="AV1211" s="3">
        <f>IF(ISERROR(VLOOKUP($AS1211,技まとめ!$A$1:$F$380,5,FALSE)),"－",VLOOKUP($AS1211,技まとめ!$A$1:$F$380,5,FALSE))</f>
        <v>52</v>
      </c>
      <c r="AW1211" s="3" t="str">
        <f>IF($E1211=IF(ISERROR(VLOOKUP($AS1211,技まとめ!$A$1:$F$380,4,FALSE)),"－",VLOOKUP($AS1211,技まとめ!$A$1:$F$380,4,FALSE)),"一致","")</f>
        <v/>
      </c>
      <c r="AX1211" s="12" t="str">
        <f t="shared" si="258"/>
        <v>こんしん！ビッグカードボルケイノカットノーエスケイプ</v>
      </c>
      <c r="AY1211" s="12" t="str">
        <f t="shared" si="259"/>
        <v>こんしん！ビッグカードボルケイノカットノーエスケイプ</v>
      </c>
      <c r="AZ1211" s="12" t="str">
        <f t="shared" si="260"/>
        <v>こんしん！ビッグカードボルケイノカットノーエスケイプ</v>
      </c>
      <c r="BA1211" s="12" t="str">
        <f t="shared" si="261"/>
        <v>こんしん！ビッグカードボルケイノカットノーエスケイプ</v>
      </c>
      <c r="BB1211" s="11" t="str">
        <f t="shared" si="262"/>
        <v>－DRBBBL</v>
      </c>
      <c r="BC1211" s="11" t="str">
        <f t="shared" si="263"/>
        <v>－DRBBBL</v>
      </c>
      <c r="BD1211" s="11" t="str">
        <f t="shared" si="264"/>
        <v>－DRBBBL</v>
      </c>
      <c r="BE1211" s="11" t="str">
        <f t="shared" si="265"/>
        <v>－DRBBBL</v>
      </c>
    </row>
    <row r="1212" spans="1:57" ht="11.25" hidden="1" customHeight="1">
      <c r="A1212" s="6">
        <v>1211</v>
      </c>
      <c r="B1212" s="7" t="s">
        <v>2809</v>
      </c>
      <c r="C1212" s="8" t="s">
        <v>2810</v>
      </c>
      <c r="D1212" s="7" t="s">
        <v>72</v>
      </c>
      <c r="E1212" s="7" t="s">
        <v>95</v>
      </c>
      <c r="F1212" s="7" t="s">
        <v>82</v>
      </c>
      <c r="G1212" s="9">
        <v>128</v>
      </c>
      <c r="H1212" s="9">
        <v>120</v>
      </c>
      <c r="I1212" s="9">
        <v>69</v>
      </c>
      <c r="J1212" s="9">
        <v>62</v>
      </c>
      <c r="K1212" s="9">
        <v>50</v>
      </c>
      <c r="L1212" s="9">
        <v>59</v>
      </c>
      <c r="M1212" s="9">
        <v>63</v>
      </c>
      <c r="N1212" s="9">
        <v>63</v>
      </c>
      <c r="O1212" s="9">
        <v>56</v>
      </c>
      <c r="P1212" s="9">
        <v>6</v>
      </c>
      <c r="Q1212" s="10">
        <v>119</v>
      </c>
      <c r="R1212" s="11">
        <v>1</v>
      </c>
      <c r="S1212" s="11">
        <v>1</v>
      </c>
      <c r="T1212" s="11">
        <v>109</v>
      </c>
      <c r="U1212" s="11">
        <v>113</v>
      </c>
      <c r="V1212" s="11">
        <v>1</v>
      </c>
      <c r="W1212" s="11">
        <v>104</v>
      </c>
      <c r="X1212" s="11">
        <f t="shared" si="252"/>
        <v>448</v>
      </c>
      <c r="Y1212" s="11">
        <f t="shared" si="253"/>
        <v>5285</v>
      </c>
      <c r="Z1212" s="11">
        <f t="shared" si="254"/>
        <v>565</v>
      </c>
      <c r="AA1212" s="11">
        <f t="shared" si="255"/>
        <v>4345</v>
      </c>
      <c r="AB1212" s="11">
        <f t="shared" si="256"/>
        <v>4345</v>
      </c>
      <c r="AC1212" s="6">
        <f t="shared" si="257"/>
        <v>4885</v>
      </c>
      <c r="AD1212" s="9" t="s">
        <v>235</v>
      </c>
      <c r="AE1212" s="3" t="str">
        <f>IF(ISERROR(VLOOKUP($AD1212,技まとめ!$A$1:$F$380,6,FALSE)),"－",VLOOKUP($AD1212,技まとめ!$A$1:$F$380,6,FALSE))</f>
        <v>BL</v>
      </c>
      <c r="AF1212" s="3">
        <f>IF(ISERROR(VLOOKUP($AD1212,技まとめ!$A$1:$F$380,3,FALSE)),"－",VLOOKUP($AD1212,技まとめ!$A$1:$F$380,3,FALSE))</f>
        <v>18</v>
      </c>
      <c r="AG1212" s="3">
        <f>IF(ISERROR(VLOOKUP($AD1212,技まとめ!$A$1:$F$380,5,FALSE)),"－",VLOOKUP($AD1212,技まとめ!$A$1:$F$380,5,FALSE))</f>
        <v>21</v>
      </c>
      <c r="AH1212" s="3" t="str">
        <f>IF($E1212=IF(ISERROR(VLOOKUP($AD1212,技まとめ!$A$1:$F$380,4,FALSE)),"－",VLOOKUP($AD1212,技まとめ!$A$1:$F$380,4,FALSE)),"一致","")</f>
        <v>一致</v>
      </c>
      <c r="AI1212" s="9" t="s">
        <v>116</v>
      </c>
      <c r="AJ1212" s="3" t="str">
        <f>IF(ISERROR(VLOOKUP($AI1212,技まとめ!$A$1:$F$380,6,FALSE)),"－",VLOOKUP($AI1212,技まとめ!$A$1:$F$380,6,FALSE))</f>
        <v>DR</v>
      </c>
      <c r="AK1212" s="3">
        <f>IF(ISERROR(VLOOKUP($AI1212,技まとめ!$A$1:$F$380,3,FALSE)),"－",VLOOKUP($AI1212,技まとめ!$A$1:$F$380,3,FALSE))</f>
        <v>63</v>
      </c>
      <c r="AL1212" s="3">
        <f>IF(ISERROR(VLOOKUP($AI1212,技まとめ!$A$1:$F$380,5,FALSE)),"－",VLOOKUP($AI1212,技まとめ!$A$1:$F$380,5,FALSE))</f>
        <v>42</v>
      </c>
      <c r="AM1212" s="3" t="str">
        <f>IF($E1212=IF(ISERROR(VLOOKUP($AI1212,技まとめ!$A$1:$F$380,4,FALSE)),"－",VLOOKUP($AI1212,技まとめ!$A$1:$F$380,4,FALSE)),"一致","")</f>
        <v/>
      </c>
      <c r="AN1212" s="9" t="s">
        <v>90</v>
      </c>
      <c r="AO1212" s="3" t="str">
        <f>IF(ISERROR(VLOOKUP($AN1212,技まとめ!$A$1:$F$380,6,FALSE)),"－",VLOOKUP($AN1212,技まとめ!$A$1:$F$380,6,FALSE))</f>
        <v>DR</v>
      </c>
      <c r="AP1212" s="3">
        <f>IF(ISERROR(VLOOKUP($AN1212,技まとめ!$A$1:$F$380,3,FALSE)),"－",VLOOKUP($AN1212,技まとめ!$A$1:$F$380,3,FALSE))</f>
        <v>46</v>
      </c>
      <c r="AQ1212" s="3">
        <f>IF(ISERROR(VLOOKUP($AN1212,技まとめ!$A$1:$F$380,5,FALSE)),"－",VLOOKUP($AN1212,技まとめ!$A$1:$F$380,5,FALSE))</f>
        <v>33</v>
      </c>
      <c r="AR1212" s="3" t="str">
        <f>IF($E1212=IF(ISERROR(VLOOKUP($AN1212,技まとめ!$A$1:$F$380,4,FALSE)),"－",VLOOKUP($AN1212,技まとめ!$A$1:$F$380,4,FALSE)),"一致","")</f>
        <v/>
      </c>
      <c r="AS1212" s="9" t="s">
        <v>112</v>
      </c>
      <c r="AT1212" s="3" t="str">
        <f>IF(ISERROR(VLOOKUP($AS1212,技まとめ!$A$1:$F$380,6,FALSE)),"－",VLOOKUP($AS1212,技まとめ!$A$1:$F$380,6,FALSE))</f>
        <v>BB</v>
      </c>
      <c r="AU1212" s="3">
        <f>IF(ISERROR(VLOOKUP($AS1212,技まとめ!$A$1:$F$380,3,FALSE)),"－",VLOOKUP($AS1212,技まとめ!$A$1:$F$380,3,FALSE))</f>
        <v>77</v>
      </c>
      <c r="AV1212" s="3">
        <f>IF(ISERROR(VLOOKUP($AS1212,技まとめ!$A$1:$F$380,5,FALSE)),"－",VLOOKUP($AS1212,技まとめ!$A$1:$F$380,5,FALSE))</f>
        <v>47</v>
      </c>
      <c r="AW1212" s="3" t="str">
        <f>IF($E1212=IF(ISERROR(VLOOKUP($AS1212,技まとめ!$A$1:$F$380,4,FALSE)),"－",VLOOKUP($AS1212,技まとめ!$A$1:$F$380,4,FALSE)),"一致","")</f>
        <v/>
      </c>
      <c r="AX1212" s="12" t="str">
        <f t="shared" si="258"/>
        <v>ドッペルゲンガーれっぷうダッシュモグラフェイントシューティングスター</v>
      </c>
      <c r="AY1212" s="12" t="str">
        <f t="shared" si="259"/>
        <v>ドッペルゲンガーれっぷうダッシュモグラフェイントシューティングスター</v>
      </c>
      <c r="AZ1212" s="12" t="str">
        <f t="shared" si="260"/>
        <v>ドッペルゲンガーれっぷうダッシュモグラフェイントシューティングスター</v>
      </c>
      <c r="BA1212" s="12" t="str">
        <f t="shared" si="261"/>
        <v>ドッペルゲンガーれっぷうダッシュモグラフェイントシューティングスター</v>
      </c>
      <c r="BB1212" s="11" t="str">
        <f t="shared" si="262"/>
        <v>BLDRDRBB</v>
      </c>
      <c r="BC1212" s="11" t="str">
        <f t="shared" si="263"/>
        <v>BLDRDRBB</v>
      </c>
      <c r="BD1212" s="11" t="str">
        <f t="shared" si="264"/>
        <v>BLDRDRBB</v>
      </c>
      <c r="BE1212" s="11" t="str">
        <f t="shared" si="265"/>
        <v>BLDRDRBB</v>
      </c>
    </row>
    <row r="1213" spans="1:57" ht="11.25" hidden="1" customHeight="1">
      <c r="A1213" s="6">
        <v>1212</v>
      </c>
      <c r="B1213" s="7" t="s">
        <v>2811</v>
      </c>
      <c r="C1213" s="8" t="s">
        <v>2812</v>
      </c>
      <c r="D1213" s="7" t="s">
        <v>72</v>
      </c>
      <c r="E1213" s="7" t="s">
        <v>81</v>
      </c>
      <c r="F1213" s="7" t="s">
        <v>109</v>
      </c>
      <c r="G1213" s="9">
        <v>140</v>
      </c>
      <c r="H1213" s="9">
        <v>95</v>
      </c>
      <c r="I1213" s="9">
        <v>56</v>
      </c>
      <c r="J1213" s="9">
        <v>62</v>
      </c>
      <c r="K1213" s="9">
        <v>69</v>
      </c>
      <c r="L1213" s="9">
        <v>66</v>
      </c>
      <c r="M1213" s="9">
        <v>52</v>
      </c>
      <c r="N1213" s="9">
        <v>65</v>
      </c>
      <c r="O1213" s="9">
        <v>60</v>
      </c>
      <c r="P1213" s="9">
        <v>5</v>
      </c>
      <c r="Q1213" s="10">
        <v>106</v>
      </c>
      <c r="R1213" s="11">
        <v>19</v>
      </c>
      <c r="S1213" s="11">
        <v>1</v>
      </c>
      <c r="T1213" s="11">
        <v>116</v>
      </c>
      <c r="U1213" s="11">
        <v>102</v>
      </c>
      <c r="V1213" s="11">
        <v>1</v>
      </c>
      <c r="W1213" s="11">
        <v>110</v>
      </c>
      <c r="X1213" s="11">
        <f t="shared" si="252"/>
        <v>455</v>
      </c>
      <c r="Y1213" s="11">
        <f t="shared" si="253"/>
        <v>4795</v>
      </c>
      <c r="Z1213" s="11">
        <f t="shared" si="254"/>
        <v>1225</v>
      </c>
      <c r="AA1213" s="11">
        <f t="shared" si="255"/>
        <v>4620</v>
      </c>
      <c r="AB1213" s="11">
        <f t="shared" si="256"/>
        <v>4620</v>
      </c>
      <c r="AC1213" s="6">
        <f t="shared" si="257"/>
        <v>5285</v>
      </c>
      <c r="AD1213" s="9" t="s">
        <v>122</v>
      </c>
      <c r="AE1213" s="3" t="str">
        <f>IF(ISERROR(VLOOKUP($AD1213,技まとめ!$A$1:$F$380,6,FALSE)),"－",VLOOKUP($AD1213,技まとめ!$A$1:$F$380,6,FALSE))</f>
        <v>NS</v>
      </c>
      <c r="AF1213" s="3">
        <f>IF(ISERROR(VLOOKUP($AD1213,技まとめ!$A$1:$F$380,3,FALSE)),"－",VLOOKUP($AD1213,技まとめ!$A$1:$F$380,3,FALSE))</f>
        <v>25</v>
      </c>
      <c r="AG1213" s="3">
        <f>IF(ISERROR(VLOOKUP($AD1213,技まとめ!$A$1:$F$380,5,FALSE)),"－",VLOOKUP($AD1213,技まとめ!$A$1:$F$380,5,FALSE))</f>
        <v>20</v>
      </c>
      <c r="AH1213" s="3" t="str">
        <f>IF($E1213=IF(ISERROR(VLOOKUP($AD1213,技まとめ!$A$1:$F$380,4,FALSE)),"－",VLOOKUP($AD1213,技まとめ!$A$1:$F$380,4,FALSE)),"一致","")</f>
        <v/>
      </c>
      <c r="AI1213" s="9" t="s">
        <v>222</v>
      </c>
      <c r="AJ1213" s="3" t="str">
        <f>IF(ISERROR(VLOOKUP($AI1213,技まとめ!$A$1:$F$380,6,FALSE)),"－",VLOOKUP($AI1213,技まとめ!$A$1:$F$380,6,FALSE))</f>
        <v>BS</v>
      </c>
      <c r="AK1213" s="3">
        <f>IF(ISERROR(VLOOKUP($AI1213,技まとめ!$A$1:$F$380,3,FALSE)),"－",VLOOKUP($AI1213,技まとめ!$A$1:$F$380,3,FALSE))</f>
        <v>57</v>
      </c>
      <c r="AL1213" s="3">
        <f>IF(ISERROR(VLOOKUP($AI1213,技まとめ!$A$1:$F$380,5,FALSE)),"－",VLOOKUP($AI1213,技まとめ!$A$1:$F$380,5,FALSE))</f>
        <v>34</v>
      </c>
      <c r="AM1213" s="3" t="str">
        <f>IF($E1213=IF(ISERROR(VLOOKUP($AI1213,技まとめ!$A$1:$F$380,4,FALSE)),"－",VLOOKUP($AI1213,技まとめ!$A$1:$F$380,4,FALSE)),"一致","")</f>
        <v>一致</v>
      </c>
      <c r="AN1213" s="9" t="s">
        <v>173</v>
      </c>
      <c r="AO1213" s="3" t="str">
        <f>IF(ISERROR(VLOOKUP($AN1213,技まとめ!$A$1:$F$380,6,FALSE)),"－",VLOOKUP($AN1213,技まとめ!$A$1:$F$380,6,FALSE))</f>
        <v>DR</v>
      </c>
      <c r="AP1213" s="3">
        <f>IF(ISERROR(VLOOKUP($AN1213,技まとめ!$A$1:$F$380,3,FALSE)),"－",VLOOKUP($AN1213,技まとめ!$A$1:$F$380,3,FALSE))</f>
        <v>65</v>
      </c>
      <c r="AQ1213" s="3">
        <f>IF(ISERROR(VLOOKUP($AN1213,技まとめ!$A$1:$F$380,5,FALSE)),"－",VLOOKUP($AN1213,技まとめ!$A$1:$F$380,5,FALSE))</f>
        <v>42</v>
      </c>
      <c r="AR1213" s="3" t="str">
        <f>IF($E1213=IF(ISERROR(VLOOKUP($AN1213,技まとめ!$A$1:$F$380,4,FALSE)),"－",VLOOKUP($AN1213,技まとめ!$A$1:$F$380,4,FALSE)),"一致","")</f>
        <v/>
      </c>
      <c r="AS1213" s="9" t="s">
        <v>1940</v>
      </c>
      <c r="AT1213" s="3" t="str">
        <f>IF(ISERROR(VLOOKUP($AS1213,技まとめ!$A$1:$F$380,6,FALSE)),"－",VLOOKUP($AS1213,技まとめ!$A$1:$F$380,6,FALSE))</f>
        <v>DR</v>
      </c>
      <c r="AU1213" s="3">
        <f>IF(ISERROR(VLOOKUP($AS1213,技まとめ!$A$1:$F$380,3,FALSE)),"－",VLOOKUP($AS1213,技まとめ!$A$1:$F$380,3,FALSE))</f>
        <v>94</v>
      </c>
      <c r="AV1213" s="3">
        <f>IF(ISERROR(VLOOKUP($AS1213,技まとめ!$A$1:$F$380,5,FALSE)),"－",VLOOKUP($AS1213,技まとめ!$A$1:$F$380,5,FALSE))</f>
        <v>56</v>
      </c>
      <c r="AW1213" s="3" t="str">
        <f>IF($E1213=IF(ISERROR(VLOOKUP($AS1213,技まとめ!$A$1:$F$380,4,FALSE)),"－",VLOOKUP($AS1213,技まとめ!$A$1:$F$380,4,FALSE)),"一致","")</f>
        <v/>
      </c>
      <c r="AX1213" s="12" t="str">
        <f t="shared" si="258"/>
        <v>グレネードショットホークショットぶんしんフェイントスーパーエラシコ</v>
      </c>
      <c r="AY1213" s="12" t="str">
        <f t="shared" si="259"/>
        <v>グレネードショットホークショットぶんしんフェイントスーパーエラシコ</v>
      </c>
      <c r="AZ1213" s="12" t="str">
        <f t="shared" si="260"/>
        <v>グレネードショットホークショットぶんしんフェイントスーパーエラシコ</v>
      </c>
      <c r="BA1213" s="12" t="str">
        <f t="shared" si="261"/>
        <v>グレネードショットホークショットぶんしんフェイントスーパーエラシコ</v>
      </c>
      <c r="BB1213" s="11" t="str">
        <f t="shared" si="262"/>
        <v>NSBSDRDR</v>
      </c>
      <c r="BC1213" s="11" t="str">
        <f t="shared" si="263"/>
        <v>NSBSDRDR</v>
      </c>
      <c r="BD1213" s="11" t="str">
        <f t="shared" si="264"/>
        <v>NSBSDRDR</v>
      </c>
      <c r="BE1213" s="11" t="str">
        <f t="shared" si="265"/>
        <v>NSBSDRDR</v>
      </c>
    </row>
    <row r="1214" spans="1:57" ht="11.25" hidden="1" customHeight="1">
      <c r="A1214" s="6">
        <v>1213</v>
      </c>
      <c r="B1214" s="7" t="s">
        <v>2813</v>
      </c>
      <c r="C1214" s="8" t="s">
        <v>2814</v>
      </c>
      <c r="D1214" s="7" t="s">
        <v>72</v>
      </c>
      <c r="E1214" s="7" t="s">
        <v>81</v>
      </c>
      <c r="F1214" s="7" t="s">
        <v>109</v>
      </c>
      <c r="G1214" s="9">
        <v>127</v>
      </c>
      <c r="H1214" s="9">
        <v>103</v>
      </c>
      <c r="I1214" s="9">
        <v>57</v>
      </c>
      <c r="J1214" s="9">
        <v>53</v>
      </c>
      <c r="K1214" s="9">
        <v>60</v>
      </c>
      <c r="L1214" s="9">
        <v>60</v>
      </c>
      <c r="M1214" s="9">
        <v>69</v>
      </c>
      <c r="N1214" s="9">
        <v>64</v>
      </c>
      <c r="O1214" s="9">
        <v>71</v>
      </c>
      <c r="P1214" s="9">
        <v>6</v>
      </c>
      <c r="Q1214" s="10">
        <v>107</v>
      </c>
      <c r="R1214" s="11">
        <v>1</v>
      </c>
      <c r="S1214" s="11">
        <v>1</v>
      </c>
      <c r="T1214" s="11">
        <v>110</v>
      </c>
      <c r="U1214" s="11">
        <v>119</v>
      </c>
      <c r="V1214" s="11">
        <v>1</v>
      </c>
      <c r="W1214" s="11">
        <v>121</v>
      </c>
      <c r="X1214" s="11">
        <f t="shared" si="252"/>
        <v>460</v>
      </c>
      <c r="Y1214" s="11">
        <f t="shared" si="253"/>
        <v>4890</v>
      </c>
      <c r="Z1214" s="11">
        <f t="shared" si="254"/>
        <v>650</v>
      </c>
      <c r="AA1214" s="11">
        <f t="shared" si="255"/>
        <v>4465</v>
      </c>
      <c r="AB1214" s="11">
        <f t="shared" si="256"/>
        <v>4465</v>
      </c>
      <c r="AC1214" s="6">
        <f t="shared" si="257"/>
        <v>5010</v>
      </c>
      <c r="AD1214" s="9" t="s">
        <v>634</v>
      </c>
      <c r="AE1214" s="3" t="str">
        <f>IF(ISERROR(VLOOKUP($AD1214,技まとめ!$A$1:$F$380,6,FALSE)),"－",VLOOKUP($AD1214,技まとめ!$A$1:$F$380,6,FALSE))</f>
        <v>DR</v>
      </c>
      <c r="AF1214" s="3">
        <f>IF(ISERROR(VLOOKUP($AD1214,技まとめ!$A$1:$F$380,3,FALSE)),"－",VLOOKUP($AD1214,技まとめ!$A$1:$F$380,3,FALSE))</f>
        <v>13</v>
      </c>
      <c r="AG1214" s="3">
        <f>IF(ISERROR(VLOOKUP($AD1214,技まとめ!$A$1:$F$380,5,FALSE)),"－",VLOOKUP($AD1214,技まとめ!$A$1:$F$380,5,FALSE))</f>
        <v>20</v>
      </c>
      <c r="AH1214" s="3" t="str">
        <f>IF($E1214=IF(ISERROR(VLOOKUP($AD1214,技まとめ!$A$1:$F$380,4,FALSE)),"－",VLOOKUP($AD1214,技まとめ!$A$1:$F$380,4,FALSE)),"一致","")</f>
        <v>一致</v>
      </c>
      <c r="AI1214" s="9" t="s">
        <v>554</v>
      </c>
      <c r="AJ1214" s="3" t="str">
        <f>IF(ISERROR(VLOOKUP($AI1214,技まとめ!$A$1:$F$380,6,FALSE)),"－",VLOOKUP($AI1214,技まとめ!$A$1:$F$380,6,FALSE))</f>
        <v>BL</v>
      </c>
      <c r="AK1214" s="3">
        <f>IF(ISERROR(VLOOKUP($AI1214,技まとめ!$A$1:$F$380,3,FALSE)),"－",VLOOKUP($AI1214,技まとめ!$A$1:$F$380,3,FALSE))</f>
        <v>65</v>
      </c>
      <c r="AL1214" s="3">
        <f>IF(ISERROR(VLOOKUP($AI1214,技まとめ!$A$1:$F$380,5,FALSE)),"－",VLOOKUP($AI1214,技まとめ!$A$1:$F$380,5,FALSE))</f>
        <v>42</v>
      </c>
      <c r="AM1214" s="3" t="str">
        <f>IF($E1214=IF(ISERROR(VLOOKUP($AI1214,技まとめ!$A$1:$F$380,4,FALSE)),"－",VLOOKUP($AI1214,技まとめ!$A$1:$F$380,4,FALSE)),"一致","")</f>
        <v/>
      </c>
      <c r="AN1214" s="9" t="s">
        <v>339</v>
      </c>
      <c r="AO1214" s="3" t="str">
        <f>IF(ISERROR(VLOOKUP($AN1214,技まとめ!$A$1:$F$380,6,FALSE)),"－",VLOOKUP($AN1214,技まとめ!$A$1:$F$380,6,FALSE))</f>
        <v>NS</v>
      </c>
      <c r="AP1214" s="3">
        <f>IF(ISERROR(VLOOKUP($AN1214,技まとめ!$A$1:$F$380,3,FALSE)),"－",VLOOKUP($AN1214,技まとめ!$A$1:$F$380,3,FALSE))</f>
        <v>42</v>
      </c>
      <c r="AQ1214" s="3">
        <f>IF(ISERROR(VLOOKUP($AN1214,技まとめ!$A$1:$F$380,5,FALSE)),"－",VLOOKUP($AN1214,技まとめ!$A$1:$F$380,5,FALSE))</f>
        <v>28</v>
      </c>
      <c r="AR1214" s="3" t="str">
        <f>IF($E1214=IF(ISERROR(VLOOKUP($AN1214,技まとめ!$A$1:$F$380,4,FALSE)),"－",VLOOKUP($AN1214,技まとめ!$A$1:$F$380,4,FALSE)),"一致","")</f>
        <v/>
      </c>
      <c r="AS1214" s="9" t="s">
        <v>132</v>
      </c>
      <c r="AT1214" s="3" t="str">
        <f>IF(ISERROR(VLOOKUP($AS1214,技まとめ!$A$1:$F$380,6,FALSE)),"－",VLOOKUP($AS1214,技まとめ!$A$1:$F$380,6,FALSE))</f>
        <v>DR</v>
      </c>
      <c r="AU1214" s="3">
        <f>IF(ISERROR(VLOOKUP($AS1214,技まとめ!$A$1:$F$380,3,FALSE)),"－",VLOOKUP($AS1214,技まとめ!$A$1:$F$380,3,FALSE))</f>
        <v>78</v>
      </c>
      <c r="AV1214" s="3">
        <f>IF(ISERROR(VLOOKUP($AS1214,技まとめ!$A$1:$F$380,5,FALSE)),"－",VLOOKUP($AS1214,技まとめ!$A$1:$F$380,5,FALSE))</f>
        <v>46</v>
      </c>
      <c r="AW1214" s="3" t="str">
        <f>IF($E1214=IF(ISERROR(VLOOKUP($AS1214,技まとめ!$A$1:$F$380,4,FALSE)),"－",VLOOKUP($AS1214,技まとめ!$A$1:$F$380,4,FALSE)),"一致","")</f>
        <v>一致</v>
      </c>
      <c r="AX1214" s="12" t="str">
        <f t="shared" si="258"/>
        <v>たまのりピエロローリングスライドラン・ボール・ランダッシュストーム</v>
      </c>
      <c r="AY1214" s="12" t="str">
        <f t="shared" si="259"/>
        <v>たまのりピエロローリングスライドラン・ボール・ランダッシュストーム</v>
      </c>
      <c r="AZ1214" s="12" t="str">
        <f t="shared" si="260"/>
        <v>たまのりピエロローリングスライドラン・ボール・ランダッシュストーム</v>
      </c>
      <c r="BA1214" s="12" t="str">
        <f t="shared" si="261"/>
        <v>たまのりピエロローリングスライドラン・ボール・ランダッシュストーム</v>
      </c>
      <c r="BB1214" s="11" t="str">
        <f t="shared" si="262"/>
        <v>DRBLNSDR</v>
      </c>
      <c r="BC1214" s="11" t="str">
        <f t="shared" si="263"/>
        <v>DRBLNSDR</v>
      </c>
      <c r="BD1214" s="11" t="str">
        <f t="shared" si="264"/>
        <v>DRBLNSDR</v>
      </c>
      <c r="BE1214" s="11" t="str">
        <f t="shared" si="265"/>
        <v>DRBLNSDR</v>
      </c>
    </row>
    <row r="1215" spans="1:57" ht="11.25" hidden="1" customHeight="1">
      <c r="A1215" s="6">
        <v>1214</v>
      </c>
      <c r="B1215" s="7" t="s">
        <v>2815</v>
      </c>
      <c r="C1215" s="8" t="s">
        <v>2816</v>
      </c>
      <c r="D1215" s="7" t="s">
        <v>72</v>
      </c>
      <c r="E1215" s="7" t="s">
        <v>73</v>
      </c>
      <c r="F1215" s="7" t="s">
        <v>109</v>
      </c>
      <c r="G1215" s="9">
        <v>121</v>
      </c>
      <c r="H1215" s="9">
        <v>129</v>
      </c>
      <c r="I1215" s="9">
        <v>52</v>
      </c>
      <c r="J1215" s="9">
        <v>52</v>
      </c>
      <c r="K1215" s="9">
        <v>50</v>
      </c>
      <c r="L1215" s="9">
        <v>52</v>
      </c>
      <c r="M1215" s="9">
        <v>68</v>
      </c>
      <c r="N1215" s="9">
        <v>79</v>
      </c>
      <c r="O1215" s="9">
        <v>79</v>
      </c>
      <c r="P1215" s="9">
        <v>6</v>
      </c>
      <c r="Q1215" s="10">
        <v>102</v>
      </c>
      <c r="R1215" s="11">
        <v>5</v>
      </c>
      <c r="S1215" s="11">
        <v>1</v>
      </c>
      <c r="T1215" s="11">
        <v>102</v>
      </c>
      <c r="U1215" s="11">
        <v>118</v>
      </c>
      <c r="V1215" s="11">
        <v>1</v>
      </c>
      <c r="W1215" s="11">
        <v>129</v>
      </c>
      <c r="X1215" s="11">
        <f t="shared" si="252"/>
        <v>458</v>
      </c>
      <c r="Y1215" s="11">
        <f t="shared" si="253"/>
        <v>4730</v>
      </c>
      <c r="Z1215" s="11">
        <f t="shared" si="254"/>
        <v>830</v>
      </c>
      <c r="AA1215" s="11">
        <f t="shared" si="255"/>
        <v>4225</v>
      </c>
      <c r="AB1215" s="11">
        <f t="shared" si="256"/>
        <v>4225</v>
      </c>
      <c r="AC1215" s="6">
        <f t="shared" si="257"/>
        <v>4750</v>
      </c>
      <c r="AD1215" s="9" t="s">
        <v>289</v>
      </c>
      <c r="AE1215" s="3" t="str">
        <f>IF(ISERROR(VLOOKUP($AD1215,技まとめ!$A$1:$F$380,6,FALSE)),"－",VLOOKUP($AD1215,技まとめ!$A$1:$F$380,6,FALSE))</f>
        <v>－</v>
      </c>
      <c r="AF1215" s="3">
        <f>IF(ISERROR(VLOOKUP($AD1215,技まとめ!$A$1:$F$380,3,FALSE)),"－",VLOOKUP($AD1215,技まとめ!$A$1:$F$380,3,FALSE))</f>
        <v>0</v>
      </c>
      <c r="AG1215" s="3">
        <f>IF(ISERROR(VLOOKUP($AD1215,技まとめ!$A$1:$F$380,5,FALSE)),"－",VLOOKUP($AD1215,技まとめ!$A$1:$F$380,5,FALSE))</f>
        <v>0</v>
      </c>
      <c r="AH1215" s="3" t="str">
        <f>IF($E1215=IF(ISERROR(VLOOKUP($AD1215,技まとめ!$A$1:$F$380,4,FALSE)),"－",VLOOKUP($AD1215,技まとめ!$A$1:$F$380,4,FALSE)),"一致","")</f>
        <v/>
      </c>
      <c r="AI1215" s="9" t="s">
        <v>634</v>
      </c>
      <c r="AJ1215" s="3" t="str">
        <f>IF(ISERROR(VLOOKUP($AI1215,技まとめ!$A$1:$F$380,6,FALSE)),"－",VLOOKUP($AI1215,技まとめ!$A$1:$F$380,6,FALSE))</f>
        <v>DR</v>
      </c>
      <c r="AK1215" s="3">
        <f>IF(ISERROR(VLOOKUP($AI1215,技まとめ!$A$1:$F$380,3,FALSE)),"－",VLOOKUP($AI1215,技まとめ!$A$1:$F$380,3,FALSE))</f>
        <v>13</v>
      </c>
      <c r="AL1215" s="3">
        <f>IF(ISERROR(VLOOKUP($AI1215,技まとめ!$A$1:$F$380,5,FALSE)),"－",VLOOKUP($AI1215,技まとめ!$A$1:$F$380,5,FALSE))</f>
        <v>20</v>
      </c>
      <c r="AM1215" s="3" t="str">
        <f>IF($E1215=IF(ISERROR(VLOOKUP($AI1215,技まとめ!$A$1:$F$380,4,FALSE)),"－",VLOOKUP($AI1215,技まとめ!$A$1:$F$380,4,FALSE)),"一致","")</f>
        <v/>
      </c>
      <c r="AN1215" s="9" t="s">
        <v>727</v>
      </c>
      <c r="AO1215" s="3" t="str">
        <f>IF(ISERROR(VLOOKUP($AN1215,技まとめ!$A$1:$F$380,6,FALSE)),"－",VLOOKUP($AN1215,技まとめ!$A$1:$F$380,6,FALSE))</f>
        <v>BS</v>
      </c>
      <c r="AP1215" s="3">
        <f>IF(ISERROR(VLOOKUP($AN1215,技まとめ!$A$1:$F$380,3,FALSE)),"－",VLOOKUP($AN1215,技まとめ!$A$1:$F$380,3,FALSE))</f>
        <v>90</v>
      </c>
      <c r="AQ1215" s="3">
        <f>IF(ISERROR(VLOOKUP($AN1215,技まとめ!$A$1:$F$380,5,FALSE)),"－",VLOOKUP($AN1215,技まとめ!$A$1:$F$380,5,FALSE))</f>
        <v>49</v>
      </c>
      <c r="AR1215" s="3" t="str">
        <f>IF($E1215=IF(ISERROR(VLOOKUP($AN1215,技まとめ!$A$1:$F$380,4,FALSE)),"－",VLOOKUP($AN1215,技まとめ!$A$1:$F$380,4,FALSE)),"一致","")</f>
        <v/>
      </c>
      <c r="AS1215" s="9" t="s">
        <v>216</v>
      </c>
      <c r="AT1215" s="3" t="str">
        <f>IF(ISERROR(VLOOKUP($AS1215,技まとめ!$A$1:$F$380,6,FALSE)),"－",VLOOKUP($AS1215,技まとめ!$A$1:$F$380,6,FALSE))</f>
        <v>DR</v>
      </c>
      <c r="AU1215" s="3">
        <f>IF(ISERROR(VLOOKUP($AS1215,技まとめ!$A$1:$F$380,3,FALSE)),"－",VLOOKUP($AS1215,技まとめ!$A$1:$F$380,3,FALSE))</f>
        <v>77</v>
      </c>
      <c r="AV1215" s="3">
        <f>IF(ISERROR(VLOOKUP($AS1215,技まとめ!$A$1:$F$380,5,FALSE)),"－",VLOOKUP($AS1215,技まとめ!$A$1:$F$380,5,FALSE))</f>
        <v>47</v>
      </c>
      <c r="AW1215" s="3" t="str">
        <f>IF($E1215=IF(ISERROR(VLOOKUP($AS1215,技まとめ!$A$1:$F$380,4,FALSE)),"－",VLOOKUP($AS1215,技まとめ!$A$1:$F$380,4,FALSE)),"一致","")</f>
        <v/>
      </c>
      <c r="AX1215" s="12" t="str">
        <f t="shared" si="258"/>
        <v>リカバリーたまのりピエロりゅうせいブレードアルマジロサーカス</v>
      </c>
      <c r="AY1215" s="12" t="str">
        <f t="shared" si="259"/>
        <v>リカバリーたまのりピエロりゅうせいブレードアルマジロサーカス</v>
      </c>
      <c r="AZ1215" s="12" t="str">
        <f t="shared" si="260"/>
        <v>リカバリーたまのりピエロりゅうせいブレードアルマジロサーカス</v>
      </c>
      <c r="BA1215" s="12" t="str">
        <f t="shared" si="261"/>
        <v>リカバリーたまのりピエロりゅうせいブレードアルマジロサーカス</v>
      </c>
      <c r="BB1215" s="11" t="str">
        <f t="shared" si="262"/>
        <v>－DRBSDR</v>
      </c>
      <c r="BC1215" s="11" t="str">
        <f t="shared" si="263"/>
        <v>－DRBSDR</v>
      </c>
      <c r="BD1215" s="11" t="str">
        <f t="shared" si="264"/>
        <v>－DRBSDR</v>
      </c>
      <c r="BE1215" s="11" t="str">
        <f t="shared" si="265"/>
        <v>－DRBSDR</v>
      </c>
    </row>
    <row r="1216" spans="1:57" ht="11.25" hidden="1" customHeight="1">
      <c r="A1216" s="6">
        <v>1215</v>
      </c>
      <c r="B1216" s="7" t="s">
        <v>2817</v>
      </c>
      <c r="C1216" s="8" t="s">
        <v>2818</v>
      </c>
      <c r="D1216" s="7" t="s">
        <v>72</v>
      </c>
      <c r="E1216" s="7" t="s">
        <v>102</v>
      </c>
      <c r="F1216" s="7" t="s">
        <v>128</v>
      </c>
      <c r="G1216" s="9">
        <v>121</v>
      </c>
      <c r="H1216" s="9">
        <v>106</v>
      </c>
      <c r="I1216" s="9">
        <v>77</v>
      </c>
      <c r="J1216" s="9">
        <v>59</v>
      </c>
      <c r="K1216" s="9">
        <v>61</v>
      </c>
      <c r="L1216" s="9">
        <v>56</v>
      </c>
      <c r="M1216" s="9">
        <v>54</v>
      </c>
      <c r="N1216" s="9">
        <v>57</v>
      </c>
      <c r="O1216" s="9">
        <v>58</v>
      </c>
      <c r="P1216" s="9">
        <v>22</v>
      </c>
      <c r="Q1216" s="10">
        <v>127</v>
      </c>
      <c r="R1216" s="11">
        <v>17</v>
      </c>
      <c r="S1216" s="11">
        <v>1</v>
      </c>
      <c r="T1216" s="11">
        <v>106</v>
      </c>
      <c r="U1216" s="11">
        <v>104</v>
      </c>
      <c r="V1216" s="11">
        <v>1</v>
      </c>
      <c r="W1216" s="11">
        <v>108</v>
      </c>
      <c r="X1216" s="11">
        <f t="shared" si="252"/>
        <v>464</v>
      </c>
      <c r="Y1216" s="11">
        <f t="shared" si="253"/>
        <v>5625</v>
      </c>
      <c r="Z1216" s="11">
        <f t="shared" si="254"/>
        <v>1145</v>
      </c>
      <c r="AA1216" s="11">
        <f t="shared" si="255"/>
        <v>4260</v>
      </c>
      <c r="AB1216" s="11">
        <f t="shared" si="256"/>
        <v>4260</v>
      </c>
      <c r="AC1216" s="6">
        <f t="shared" si="257"/>
        <v>4865</v>
      </c>
      <c r="AD1216" s="9" t="s">
        <v>5010</v>
      </c>
      <c r="AE1216" s="3" t="str">
        <f>IF(ISERROR(VLOOKUP($AD1216,技まとめ!$A$1:$F$380,6,FALSE)),"－",VLOOKUP($AD1216,技まとめ!$A$1:$F$380,6,FALSE))</f>
        <v>－</v>
      </c>
      <c r="AF1216" s="3">
        <f>IF(ISERROR(VLOOKUP($AD1216,技まとめ!$A$1:$F$380,3,FALSE)),"－",VLOOKUP($AD1216,技まとめ!$A$1:$F$380,3,FALSE))</f>
        <v>0</v>
      </c>
      <c r="AG1216" s="3">
        <f>IF(ISERROR(VLOOKUP($AD1216,技まとめ!$A$1:$F$380,5,FALSE)),"－",VLOOKUP($AD1216,技まとめ!$A$1:$F$380,5,FALSE))</f>
        <v>0</v>
      </c>
      <c r="AH1216" s="3" t="str">
        <f>IF($E1216=IF(ISERROR(VLOOKUP($AD1216,技まとめ!$A$1:$F$380,4,FALSE)),"－",VLOOKUP($AD1216,技まとめ!$A$1:$F$380,4,FALSE)),"一致","")</f>
        <v/>
      </c>
      <c r="AI1216" s="9" t="s">
        <v>678</v>
      </c>
      <c r="AJ1216" s="3" t="str">
        <f>IF(ISERROR(VLOOKUP($AI1216,技まとめ!$A$1:$F$380,6,FALSE)),"－",VLOOKUP($AI1216,技まとめ!$A$1:$F$380,6,FALSE))</f>
        <v>BS</v>
      </c>
      <c r="AK1216" s="3">
        <f>IF(ISERROR(VLOOKUP($AI1216,技まとめ!$A$1:$F$380,3,FALSE)),"－",VLOOKUP($AI1216,技まとめ!$A$1:$F$380,3,FALSE))</f>
        <v>57</v>
      </c>
      <c r="AL1216" s="3">
        <f>IF(ISERROR(VLOOKUP($AI1216,技まとめ!$A$1:$F$380,5,FALSE)),"－",VLOOKUP($AI1216,技まとめ!$A$1:$F$380,5,FALSE))</f>
        <v>34</v>
      </c>
      <c r="AM1216" s="3" t="str">
        <f>IF($E1216=IF(ISERROR(VLOOKUP($AI1216,技まとめ!$A$1:$F$380,4,FALSE)),"－",VLOOKUP($AI1216,技まとめ!$A$1:$F$380,4,FALSE)),"一致","")</f>
        <v/>
      </c>
      <c r="AN1216" s="9" t="s">
        <v>177</v>
      </c>
      <c r="AO1216" s="3" t="str">
        <f>IF(ISERROR(VLOOKUP($AN1216,技まとめ!$A$1:$F$380,6,FALSE)),"－",VLOOKUP($AN1216,技まとめ!$A$1:$F$380,6,FALSE))</f>
        <v>DR</v>
      </c>
      <c r="AP1216" s="3">
        <f>IF(ISERROR(VLOOKUP($AN1216,技まとめ!$A$1:$F$380,3,FALSE)),"－",VLOOKUP($AN1216,技まとめ!$A$1:$F$380,3,FALSE))</f>
        <v>93</v>
      </c>
      <c r="AQ1216" s="3">
        <f>IF(ISERROR(VLOOKUP($AN1216,技まとめ!$A$1:$F$380,5,FALSE)),"－",VLOOKUP($AN1216,技まとめ!$A$1:$F$380,5,FALSE))</f>
        <v>42</v>
      </c>
      <c r="AR1216" s="3" t="str">
        <f>IF($E1216=IF(ISERROR(VLOOKUP($AN1216,技まとめ!$A$1:$F$380,4,FALSE)),"－",VLOOKUP($AN1216,技まとめ!$A$1:$F$380,4,FALSE)),"一致","")</f>
        <v>一致</v>
      </c>
      <c r="AS1216" s="9" t="s">
        <v>377</v>
      </c>
      <c r="AT1216" s="3" t="str">
        <f>IF(ISERROR(VLOOKUP($AS1216,技まとめ!$A$1:$F$380,6,FALSE)),"－",VLOOKUP($AS1216,技まとめ!$A$1:$F$380,6,FALSE))</f>
        <v>NS</v>
      </c>
      <c r="AU1216" s="3">
        <f>IF(ISERROR(VLOOKUP($AS1216,技まとめ!$A$1:$F$380,3,FALSE)),"－",VLOOKUP($AS1216,技まとめ!$A$1:$F$380,3,FALSE))</f>
        <v>109</v>
      </c>
      <c r="AV1216" s="3">
        <f>IF(ISERROR(VLOOKUP($AS1216,技まとめ!$A$1:$F$380,5,FALSE)),"－",VLOOKUP($AS1216,技まとめ!$A$1:$F$380,5,FALSE))</f>
        <v>58</v>
      </c>
      <c r="AW1216" s="3" t="str">
        <f>IF($E1216=IF(ISERROR(VLOOKUP($AS1216,技まとめ!$A$1:$F$380,4,FALSE)),"－",VLOOKUP($AS1216,技まとめ!$A$1:$F$380,4,FALSE)),"一致","")</f>
        <v>一致</v>
      </c>
      <c r="AX1216" s="12" t="str">
        <f t="shared" si="258"/>
        <v>イカサマ！ダークトルネードジャッジスルー２ダブル・ジョー</v>
      </c>
      <c r="AY1216" s="12" t="str">
        <f t="shared" si="259"/>
        <v>イカサマ！ダークトルネードジャッジスルー２ダブル・ジョー</v>
      </c>
      <c r="AZ1216" s="12" t="str">
        <f t="shared" si="260"/>
        <v>イカサマ！ダークトルネードジャッジスルー２ダブル・ジョー</v>
      </c>
      <c r="BA1216" s="12" t="str">
        <f t="shared" si="261"/>
        <v>イカサマ！ダークトルネードジャッジスルー２ダブル・ジョー</v>
      </c>
      <c r="BB1216" s="11" t="str">
        <f t="shared" si="262"/>
        <v>－BSDRNS</v>
      </c>
      <c r="BC1216" s="11" t="str">
        <f t="shared" si="263"/>
        <v>－BSDRNS</v>
      </c>
      <c r="BD1216" s="11" t="str">
        <f t="shared" si="264"/>
        <v>－BSDRNS</v>
      </c>
      <c r="BE1216" s="11" t="str">
        <f t="shared" si="265"/>
        <v>－BSDRNS</v>
      </c>
    </row>
    <row r="1217" spans="1:57" ht="11.25" hidden="1" customHeight="1">
      <c r="A1217" s="6">
        <v>1216</v>
      </c>
      <c r="B1217" s="7" t="s">
        <v>2819</v>
      </c>
      <c r="C1217" s="8" t="s">
        <v>2820</v>
      </c>
      <c r="D1217" s="7" t="s">
        <v>650</v>
      </c>
      <c r="E1217" s="7" t="s">
        <v>95</v>
      </c>
      <c r="F1217" s="7" t="s">
        <v>109</v>
      </c>
      <c r="G1217" s="9">
        <v>108</v>
      </c>
      <c r="H1217" s="9">
        <v>142</v>
      </c>
      <c r="I1217" s="9">
        <v>64</v>
      </c>
      <c r="J1217" s="9">
        <v>62</v>
      </c>
      <c r="K1217" s="9">
        <v>72</v>
      </c>
      <c r="L1217" s="9">
        <v>63</v>
      </c>
      <c r="M1217" s="9">
        <v>54</v>
      </c>
      <c r="N1217" s="9">
        <v>47</v>
      </c>
      <c r="O1217" s="9">
        <v>42</v>
      </c>
      <c r="P1217" s="9">
        <v>27</v>
      </c>
      <c r="Q1217" s="10">
        <v>114</v>
      </c>
      <c r="R1217" s="11">
        <v>26</v>
      </c>
      <c r="S1217" s="11">
        <v>1</v>
      </c>
      <c r="T1217" s="11">
        <v>113</v>
      </c>
      <c r="U1217" s="11">
        <v>104</v>
      </c>
      <c r="V1217" s="11">
        <v>1</v>
      </c>
      <c r="W1217" s="11">
        <v>92</v>
      </c>
      <c r="X1217" s="11">
        <f t="shared" si="252"/>
        <v>451</v>
      </c>
      <c r="Y1217" s="11">
        <f t="shared" si="253"/>
        <v>5025</v>
      </c>
      <c r="Z1217" s="11">
        <f t="shared" si="254"/>
        <v>1380</v>
      </c>
      <c r="AA1217" s="11">
        <f t="shared" si="255"/>
        <v>4425</v>
      </c>
      <c r="AB1217" s="11">
        <f t="shared" si="256"/>
        <v>4425</v>
      </c>
      <c r="AC1217" s="6">
        <f t="shared" si="257"/>
        <v>5110</v>
      </c>
      <c r="AD1217" s="9" t="s">
        <v>5020</v>
      </c>
      <c r="AE1217" s="3" t="str">
        <f>IF(ISERROR(VLOOKUP($AD1217,技まとめ!$A$1:$F$380,6,FALSE)),"－",VLOOKUP($AD1217,技まとめ!$A$1:$F$380,6,FALSE))</f>
        <v>－</v>
      </c>
      <c r="AF1217" s="3">
        <f>IF(ISERROR(VLOOKUP($AD1217,技まとめ!$A$1:$F$380,3,FALSE)),"－",VLOOKUP($AD1217,技まとめ!$A$1:$F$380,3,FALSE))</f>
        <v>0</v>
      </c>
      <c r="AG1217" s="3">
        <f>IF(ISERROR(VLOOKUP($AD1217,技まとめ!$A$1:$F$380,5,FALSE)),"－",VLOOKUP($AD1217,技まとめ!$A$1:$F$380,5,FALSE))</f>
        <v>0</v>
      </c>
      <c r="AH1217" s="3" t="str">
        <f>IF($E1217=IF(ISERROR(VLOOKUP($AD1217,技まとめ!$A$1:$F$380,4,FALSE)),"－",VLOOKUP($AD1217,技まとめ!$A$1:$F$380,4,FALSE)),"一致","")</f>
        <v/>
      </c>
      <c r="AI1217" s="9" t="s">
        <v>5016</v>
      </c>
      <c r="AJ1217" s="3" t="str">
        <f>IF(ISERROR(VLOOKUP($AI1217,技まとめ!$A$1:$F$380,6,FALSE)),"－",VLOOKUP($AI1217,技まとめ!$A$1:$F$380,6,FALSE))</f>
        <v>－</v>
      </c>
      <c r="AK1217" s="3">
        <f>IF(ISERROR(VLOOKUP($AI1217,技まとめ!$A$1:$F$380,3,FALSE)),"－",VLOOKUP($AI1217,技まとめ!$A$1:$F$380,3,FALSE))</f>
        <v>0</v>
      </c>
      <c r="AL1217" s="3">
        <f>IF(ISERROR(VLOOKUP($AI1217,技まとめ!$A$1:$F$380,5,FALSE)),"－",VLOOKUP($AI1217,技まとめ!$A$1:$F$380,5,FALSE))</f>
        <v>0</v>
      </c>
      <c r="AM1217" s="3" t="str">
        <f>IF($E1217=IF(ISERROR(VLOOKUP($AI1217,技まとめ!$A$1:$F$380,4,FALSE)),"－",VLOOKUP($AI1217,技まとめ!$A$1:$F$380,4,FALSE)),"一致","")</f>
        <v/>
      </c>
      <c r="AN1217" s="9" t="s">
        <v>289</v>
      </c>
      <c r="AO1217" s="3" t="str">
        <f>IF(ISERROR(VLOOKUP($AN1217,技まとめ!$A$1:$F$380,6,FALSE)),"－",VLOOKUP($AN1217,技まとめ!$A$1:$F$380,6,FALSE))</f>
        <v>－</v>
      </c>
      <c r="AP1217" s="3">
        <f>IF(ISERROR(VLOOKUP($AN1217,技まとめ!$A$1:$F$380,3,FALSE)),"－",VLOOKUP($AN1217,技まとめ!$A$1:$F$380,3,FALSE))</f>
        <v>0</v>
      </c>
      <c r="AQ1217" s="3">
        <f>IF(ISERROR(VLOOKUP($AN1217,技まとめ!$A$1:$F$380,5,FALSE)),"－",VLOOKUP($AN1217,技まとめ!$A$1:$F$380,5,FALSE))</f>
        <v>0</v>
      </c>
      <c r="AR1217" s="3" t="str">
        <f>IF($E1217=IF(ISERROR(VLOOKUP($AN1217,技まとめ!$A$1:$F$380,4,FALSE)),"－",VLOOKUP($AN1217,技まとめ!$A$1:$F$380,4,FALSE)),"一致","")</f>
        <v/>
      </c>
      <c r="AS1217" s="9" t="s">
        <v>5015</v>
      </c>
      <c r="AT1217" s="3" t="str">
        <f>IF(ISERROR(VLOOKUP($AS1217,技まとめ!$A$1:$F$380,6,FALSE)),"－",VLOOKUP($AS1217,技まとめ!$A$1:$F$380,6,FALSE))</f>
        <v>－</v>
      </c>
      <c r="AU1217" s="3">
        <f>IF(ISERROR(VLOOKUP($AS1217,技まとめ!$A$1:$F$380,3,FALSE)),"－",VLOOKUP($AS1217,技まとめ!$A$1:$F$380,3,FALSE))</f>
        <v>0</v>
      </c>
      <c r="AV1217" s="3">
        <f>IF(ISERROR(VLOOKUP($AS1217,技まとめ!$A$1:$F$380,5,FALSE)),"－",VLOOKUP($AS1217,技まとめ!$A$1:$F$380,5,FALSE))</f>
        <v>0</v>
      </c>
      <c r="AW1217" s="3" t="str">
        <f>IF($E1217=IF(ISERROR(VLOOKUP($AS1217,技まとめ!$A$1:$F$380,4,FALSE)),"－",VLOOKUP($AS1217,技まとめ!$A$1:$F$380,4,FALSE)),"一致","")</f>
        <v/>
      </c>
      <c r="AX1217" s="12" t="str">
        <f t="shared" si="258"/>
        <v>おいろけＵＰ！ラッキー！リカバリーみんなイケイケ！</v>
      </c>
      <c r="AY1217" s="12" t="str">
        <f t="shared" si="259"/>
        <v>おいろけＵＰ！ラッキー！リカバリーみんなイケイケ！</v>
      </c>
      <c r="AZ1217" s="12" t="str">
        <f t="shared" si="260"/>
        <v>おいろけＵＰ！ラッキー！リカバリーみんなイケイケ！</v>
      </c>
      <c r="BA1217" s="12" t="str">
        <f t="shared" si="261"/>
        <v>おいろけＵＰ！ラッキー！リカバリーみんなイケイケ！</v>
      </c>
      <c r="BB1217" s="11" t="str">
        <f t="shared" si="262"/>
        <v>－－－－</v>
      </c>
      <c r="BC1217" s="11" t="str">
        <f t="shared" si="263"/>
        <v>－－－－</v>
      </c>
      <c r="BD1217" s="11" t="str">
        <f t="shared" si="264"/>
        <v>－－－－</v>
      </c>
      <c r="BE1217" s="11" t="str">
        <f t="shared" si="265"/>
        <v>－－－－</v>
      </c>
    </row>
    <row r="1218" spans="1:57" ht="11.25" hidden="1" customHeight="1">
      <c r="A1218" s="6">
        <v>1217</v>
      </c>
      <c r="B1218" s="7" t="s">
        <v>2821</v>
      </c>
      <c r="C1218" s="8" t="s">
        <v>2822</v>
      </c>
      <c r="D1218" s="7" t="s">
        <v>72</v>
      </c>
      <c r="E1218" s="7" t="s">
        <v>81</v>
      </c>
      <c r="F1218" s="7" t="s">
        <v>128</v>
      </c>
      <c r="G1218" s="9">
        <v>132</v>
      </c>
      <c r="H1218" s="9">
        <v>115</v>
      </c>
      <c r="I1218" s="9">
        <v>60</v>
      </c>
      <c r="J1218" s="9">
        <v>59</v>
      </c>
      <c r="K1218" s="9">
        <v>64</v>
      </c>
      <c r="L1218" s="9">
        <v>69</v>
      </c>
      <c r="M1218" s="9">
        <v>60</v>
      </c>
      <c r="N1218" s="9">
        <v>62</v>
      </c>
      <c r="O1218" s="9">
        <v>67</v>
      </c>
      <c r="P1218" s="9">
        <v>14</v>
      </c>
      <c r="Q1218" s="10">
        <v>110</v>
      </c>
      <c r="R1218" s="11">
        <v>17</v>
      </c>
      <c r="S1218" s="11">
        <v>1</v>
      </c>
      <c r="T1218" s="11">
        <v>119</v>
      </c>
      <c r="U1218" s="11">
        <v>110</v>
      </c>
      <c r="V1218" s="11">
        <v>1</v>
      </c>
      <c r="W1218" s="11">
        <v>117</v>
      </c>
      <c r="X1218" s="11">
        <f t="shared" si="252"/>
        <v>475</v>
      </c>
      <c r="Y1218" s="11">
        <f t="shared" si="253"/>
        <v>4990</v>
      </c>
      <c r="Z1218" s="11">
        <f t="shared" si="254"/>
        <v>1190</v>
      </c>
      <c r="AA1218" s="11">
        <f t="shared" si="255"/>
        <v>4760</v>
      </c>
      <c r="AB1218" s="11">
        <f t="shared" si="256"/>
        <v>4760</v>
      </c>
      <c r="AC1218" s="6">
        <f t="shared" si="257"/>
        <v>5430</v>
      </c>
      <c r="AD1218" s="9" t="s">
        <v>570</v>
      </c>
      <c r="AE1218" s="3" t="str">
        <f>IF(ISERROR(VLOOKUP($AD1218,技まとめ!$A$1:$F$380,6,FALSE)),"－",VLOOKUP($AD1218,技まとめ!$A$1:$F$380,6,FALSE))</f>
        <v>BS</v>
      </c>
      <c r="AF1218" s="3">
        <f>IF(ISERROR(VLOOKUP($AD1218,技まとめ!$A$1:$F$380,3,FALSE)),"－",VLOOKUP($AD1218,技まとめ!$A$1:$F$380,3,FALSE))</f>
        <v>70</v>
      </c>
      <c r="AG1218" s="3">
        <f>IF(ISERROR(VLOOKUP($AD1218,技まとめ!$A$1:$F$380,5,FALSE)),"－",VLOOKUP($AD1218,技まとめ!$A$1:$F$380,5,FALSE))</f>
        <v>40</v>
      </c>
      <c r="AH1218" s="3" t="str">
        <f>IF($E1218=IF(ISERROR(VLOOKUP($AD1218,技まとめ!$A$1:$F$380,4,FALSE)),"－",VLOOKUP($AD1218,技まとめ!$A$1:$F$380,4,FALSE)),"一致","")</f>
        <v>一致</v>
      </c>
      <c r="AI1218" s="9" t="s">
        <v>721</v>
      </c>
      <c r="AJ1218" s="3" t="str">
        <f>IF(ISERROR(VLOOKUP($AI1218,技まとめ!$A$1:$F$380,6,FALSE)),"－",VLOOKUP($AI1218,技まとめ!$A$1:$F$380,6,FALSE))</f>
        <v>BS</v>
      </c>
      <c r="AK1218" s="3">
        <f>IF(ISERROR(VLOOKUP($AI1218,技まとめ!$A$1:$F$380,3,FALSE)),"－",VLOOKUP($AI1218,技まとめ!$A$1:$F$380,3,FALSE))</f>
        <v>48</v>
      </c>
      <c r="AL1218" s="3">
        <f>IF(ISERROR(VLOOKUP($AI1218,技まとめ!$A$1:$F$380,5,FALSE)),"－",VLOOKUP($AI1218,技まとめ!$A$1:$F$380,5,FALSE))</f>
        <v>28</v>
      </c>
      <c r="AM1218" s="3" t="str">
        <f>IF($E1218=IF(ISERROR(VLOOKUP($AI1218,技まとめ!$A$1:$F$380,4,FALSE)),"－",VLOOKUP($AI1218,技まとめ!$A$1:$F$380,4,FALSE)),"一致","")</f>
        <v/>
      </c>
      <c r="AN1218" s="9" t="s">
        <v>106</v>
      </c>
      <c r="AO1218" s="3" t="str">
        <f>IF(ISERROR(VLOOKUP($AN1218,技まとめ!$A$1:$F$380,6,FALSE)),"－",VLOOKUP($AN1218,技まとめ!$A$1:$F$380,6,FALSE))</f>
        <v>BL</v>
      </c>
      <c r="AP1218" s="3">
        <f>IF(ISERROR(VLOOKUP($AN1218,技まとめ!$A$1:$F$380,3,FALSE)),"－",VLOOKUP($AN1218,技まとめ!$A$1:$F$380,3,FALSE))</f>
        <v>77</v>
      </c>
      <c r="AQ1218" s="3">
        <f>IF(ISERROR(VLOOKUP($AN1218,技まとめ!$A$1:$F$380,5,FALSE)),"－",VLOOKUP($AN1218,技まとめ!$A$1:$F$380,5,FALSE))</f>
        <v>47</v>
      </c>
      <c r="AR1218" s="3" t="str">
        <f>IF($E1218=IF(ISERROR(VLOOKUP($AN1218,技まとめ!$A$1:$F$380,4,FALSE)),"－",VLOOKUP($AN1218,技まとめ!$A$1:$F$380,4,FALSE)),"一致","")</f>
        <v/>
      </c>
      <c r="AS1218" s="9" t="s">
        <v>265</v>
      </c>
      <c r="AT1218" s="3" t="str">
        <f>IF(ISERROR(VLOOKUP($AS1218,技まとめ!$A$1:$F$380,6,FALSE)),"－",VLOOKUP($AS1218,技まとめ!$A$1:$F$380,6,FALSE))</f>
        <v>NS</v>
      </c>
      <c r="AU1218" s="3">
        <f>IF(ISERROR(VLOOKUP($AS1218,技まとめ!$A$1:$F$380,3,FALSE)),"－",VLOOKUP($AS1218,技まとめ!$A$1:$F$380,3,FALSE))</f>
        <v>102</v>
      </c>
      <c r="AV1218" s="3">
        <f>IF(ISERROR(VLOOKUP($AS1218,技まとめ!$A$1:$F$380,5,FALSE)),"－",VLOOKUP($AS1218,技まとめ!$A$1:$F$380,5,FALSE))</f>
        <v>52</v>
      </c>
      <c r="AW1218" s="3" t="str">
        <f>IF($E1218=IF(ISERROR(VLOOKUP($AS1218,技まとめ!$A$1:$F$380,4,FALSE)),"－",VLOOKUP($AS1218,技まとめ!$A$1:$F$380,4,FALSE)),"一致","")</f>
        <v>一致</v>
      </c>
      <c r="AX1218" s="12" t="str">
        <f t="shared" si="258"/>
        <v>イナズマ１ごうメガトンヘッドブロックサーカスウルフレジェンド</v>
      </c>
      <c r="AY1218" s="12" t="str">
        <f t="shared" si="259"/>
        <v>イナズマ１ごうメガトンヘッドブロックサーカスウルフレジェンド</v>
      </c>
      <c r="AZ1218" s="12" t="str">
        <f t="shared" si="260"/>
        <v>イナズマ１ごうメガトンヘッドブロックサーカスウルフレジェンド</v>
      </c>
      <c r="BA1218" s="12" t="str">
        <f t="shared" si="261"/>
        <v>イナズマ１ごうメガトンヘッドブロックサーカスウルフレジェンド</v>
      </c>
      <c r="BB1218" s="11" t="str">
        <f t="shared" si="262"/>
        <v>BSBSBLNS</v>
      </c>
      <c r="BC1218" s="11" t="str">
        <f t="shared" si="263"/>
        <v>BSBSBLNS</v>
      </c>
      <c r="BD1218" s="11" t="str">
        <f t="shared" si="264"/>
        <v>BSBSBLNS</v>
      </c>
      <c r="BE1218" s="11" t="str">
        <f t="shared" si="265"/>
        <v>BSBSBLNS</v>
      </c>
    </row>
    <row r="1219" spans="1:57" ht="11.25" hidden="1" customHeight="1">
      <c r="A1219" s="6">
        <v>1218</v>
      </c>
      <c r="B1219" s="7" t="s">
        <v>2823</v>
      </c>
      <c r="C1219" s="8" t="s">
        <v>2824</v>
      </c>
      <c r="D1219" s="7" t="s">
        <v>72</v>
      </c>
      <c r="E1219" s="7" t="s">
        <v>102</v>
      </c>
      <c r="F1219" s="7" t="s">
        <v>128</v>
      </c>
      <c r="G1219" s="9">
        <v>127</v>
      </c>
      <c r="H1219" s="9">
        <v>110</v>
      </c>
      <c r="I1219" s="9">
        <v>70</v>
      </c>
      <c r="J1219" s="9">
        <v>60</v>
      </c>
      <c r="K1219" s="9">
        <v>76</v>
      </c>
      <c r="L1219" s="9">
        <v>67</v>
      </c>
      <c r="M1219" s="9">
        <v>62</v>
      </c>
      <c r="N1219" s="9">
        <v>54</v>
      </c>
      <c r="O1219" s="9">
        <v>58</v>
      </c>
      <c r="P1219" s="9">
        <v>5</v>
      </c>
      <c r="Q1219" s="10">
        <v>120</v>
      </c>
      <c r="R1219" s="11">
        <v>13</v>
      </c>
      <c r="S1219" s="11">
        <v>1</v>
      </c>
      <c r="T1219" s="11">
        <v>117</v>
      </c>
      <c r="U1219" s="11">
        <v>112</v>
      </c>
      <c r="V1219" s="11">
        <v>1</v>
      </c>
      <c r="W1219" s="11">
        <v>108</v>
      </c>
      <c r="X1219" s="11">
        <f t="shared" ref="X1219:X1282" si="266">SUM(Q1219:W1219)</f>
        <v>472</v>
      </c>
      <c r="Y1219" s="11">
        <f t="shared" ref="Y1219:Y1282" si="267">Q1219*40+V1219*5+W1219*5</f>
        <v>5345</v>
      </c>
      <c r="Z1219" s="11">
        <f t="shared" ref="Z1219:Z1282" si="268">R1219*35+S1219*5+V1219*5+W1219*5</f>
        <v>1005</v>
      </c>
      <c r="AA1219" s="11">
        <f t="shared" ref="AA1219:AA1282" si="269">T1219*35+S1219*5+V1219*5+W1219*5</f>
        <v>4645</v>
      </c>
      <c r="AB1219" s="11">
        <f t="shared" ref="AB1219:AB1282" si="270">T1219*35+V1219*10+W1219*5</f>
        <v>4645</v>
      </c>
      <c r="AC1219" s="6">
        <f t="shared" ref="AC1219:AC1282" si="271">T1219*40+R1219*5+W1219*5</f>
        <v>5285</v>
      </c>
      <c r="AD1219" s="9" t="s">
        <v>686</v>
      </c>
      <c r="AE1219" s="3" t="str">
        <f>IF(ISERROR(VLOOKUP($AD1219,技まとめ!$A$1:$F$380,6,FALSE)),"－",VLOOKUP($AD1219,技まとめ!$A$1:$F$380,6,FALSE))</f>
        <v>DR</v>
      </c>
      <c r="AF1219" s="3">
        <f>IF(ISERROR(VLOOKUP($AD1219,技まとめ!$A$1:$F$380,3,FALSE)),"－",VLOOKUP($AD1219,技まとめ!$A$1:$F$380,3,FALSE))</f>
        <v>34</v>
      </c>
      <c r="AG1219" s="3">
        <f>IF(ISERROR(VLOOKUP($AD1219,技まとめ!$A$1:$F$380,5,FALSE)),"－",VLOOKUP($AD1219,技まとめ!$A$1:$F$380,5,FALSE))</f>
        <v>27</v>
      </c>
      <c r="AH1219" s="3" t="str">
        <f>IF($E1219=IF(ISERROR(VLOOKUP($AD1219,技まとめ!$A$1:$F$380,4,FALSE)),"－",VLOOKUP($AD1219,技まとめ!$A$1:$F$380,4,FALSE)),"一致","")</f>
        <v>一致</v>
      </c>
      <c r="AI1219" s="9" t="s">
        <v>420</v>
      </c>
      <c r="AJ1219" s="3" t="str">
        <f>IF(ISERROR(VLOOKUP($AI1219,技まとめ!$A$1:$F$380,6,FALSE)),"－",VLOOKUP($AI1219,技まとめ!$A$1:$F$380,6,FALSE))</f>
        <v>BS</v>
      </c>
      <c r="AK1219" s="3">
        <f>IF(ISERROR(VLOOKUP($AI1219,技まとめ!$A$1:$F$380,3,FALSE)),"－",VLOOKUP($AI1219,技まとめ!$A$1:$F$380,3,FALSE))</f>
        <v>62</v>
      </c>
      <c r="AL1219" s="3">
        <f>IF(ISERROR(VLOOKUP($AI1219,技まとめ!$A$1:$F$380,5,FALSE)),"－",VLOOKUP($AI1219,技まとめ!$A$1:$F$380,5,FALSE))</f>
        <v>37</v>
      </c>
      <c r="AM1219" s="3" t="str">
        <f>IF($E1219=IF(ISERROR(VLOOKUP($AI1219,技まとめ!$A$1:$F$380,4,FALSE)),"－",VLOOKUP($AI1219,技まとめ!$A$1:$F$380,4,FALSE)),"一致","")</f>
        <v/>
      </c>
      <c r="AN1219" s="9" t="s">
        <v>116</v>
      </c>
      <c r="AO1219" s="3" t="str">
        <f>IF(ISERROR(VLOOKUP($AN1219,技まとめ!$A$1:$F$380,6,FALSE)),"－",VLOOKUP($AN1219,技まとめ!$A$1:$F$380,6,FALSE))</f>
        <v>DR</v>
      </c>
      <c r="AP1219" s="3">
        <f>IF(ISERROR(VLOOKUP($AN1219,技まとめ!$A$1:$F$380,3,FALSE)),"－",VLOOKUP($AN1219,技まとめ!$A$1:$F$380,3,FALSE))</f>
        <v>63</v>
      </c>
      <c r="AQ1219" s="3">
        <f>IF(ISERROR(VLOOKUP($AN1219,技まとめ!$A$1:$F$380,5,FALSE)),"－",VLOOKUP($AN1219,技まとめ!$A$1:$F$380,5,FALSE))</f>
        <v>42</v>
      </c>
      <c r="AR1219" s="3" t="str">
        <f>IF($E1219=IF(ISERROR(VLOOKUP($AN1219,技まとめ!$A$1:$F$380,4,FALSE)),"－",VLOOKUP($AN1219,技まとめ!$A$1:$F$380,4,FALSE)),"一致","")</f>
        <v>一致</v>
      </c>
      <c r="AS1219" s="9" t="s">
        <v>138</v>
      </c>
      <c r="AT1219" s="3" t="str">
        <f>IF(ISERROR(VLOOKUP($AS1219,技まとめ!$A$1:$F$380,6,FALSE)),"－",VLOOKUP($AS1219,技まとめ!$A$1:$F$380,6,FALSE))</f>
        <v>LS</v>
      </c>
      <c r="AU1219" s="3">
        <f>IF(ISERROR(VLOOKUP($AS1219,技まとめ!$A$1:$F$380,3,FALSE)),"－",VLOOKUP($AS1219,技まとめ!$A$1:$F$380,3,FALSE))</f>
        <v>131</v>
      </c>
      <c r="AV1219" s="3">
        <f>IF(ISERROR(VLOOKUP($AS1219,技まとめ!$A$1:$F$380,5,FALSE)),"－",VLOOKUP($AS1219,技まとめ!$A$1:$F$380,5,FALSE))</f>
        <v>76</v>
      </c>
      <c r="AW1219" s="3" t="str">
        <f>IF($E1219=IF(ISERROR(VLOOKUP($AS1219,技まとめ!$A$1:$F$380,4,FALSE)),"－",VLOOKUP($AS1219,技まとめ!$A$1:$F$380,4,FALSE)),"一致","")</f>
        <v>一致</v>
      </c>
      <c r="AX1219" s="12" t="str">
        <f t="shared" ref="AX1219:AX1282" si="272">AD1219&amp;AI1219&amp;AN1219&amp;AS1219</f>
        <v>ヒートタックルイナズマおとしれっぷうダッシュグランドファイア</v>
      </c>
      <c r="AY1219" s="12" t="str">
        <f t="shared" ref="AY1219:AY1282" si="273">AD1219&amp;AI1219&amp;AN1219&amp;AS1219</f>
        <v>ヒートタックルイナズマおとしれっぷうダッシュグランドファイア</v>
      </c>
      <c r="AZ1219" s="12" t="str">
        <f t="shared" ref="AZ1219:AZ1282" si="274">AD1219&amp;AI1219&amp;AN1219&amp;AS1219</f>
        <v>ヒートタックルイナズマおとしれっぷうダッシュグランドファイア</v>
      </c>
      <c r="BA1219" s="12" t="str">
        <f t="shared" ref="BA1219:BA1282" si="275">AD1219&amp;AI1219&amp;AN1219&amp;AS1219</f>
        <v>ヒートタックルイナズマおとしれっぷうダッシュグランドファイア</v>
      </c>
      <c r="BB1219" s="11" t="str">
        <f t="shared" ref="BB1219:BB1282" si="276">AE1219&amp;AJ1219&amp;AO1219&amp;AT1219</f>
        <v>DRBSDRLS</v>
      </c>
      <c r="BC1219" s="11" t="str">
        <f t="shared" ref="BC1219:BC1282" si="277">AE1219&amp;AJ1219&amp;AO1219&amp;AT1219</f>
        <v>DRBSDRLS</v>
      </c>
      <c r="BD1219" s="11" t="str">
        <f t="shared" ref="BD1219:BD1282" si="278">AE1219&amp;AJ1219&amp;AO1219&amp;AT1219</f>
        <v>DRBSDRLS</v>
      </c>
      <c r="BE1219" s="11" t="str">
        <f t="shared" ref="BE1219:BE1282" si="279">AE1219&amp;AJ1219&amp;AO1219&amp;AT1219</f>
        <v>DRBSDRLS</v>
      </c>
    </row>
    <row r="1220" spans="1:57" ht="11.25" customHeight="1">
      <c r="A1220" s="6">
        <v>1219</v>
      </c>
      <c r="B1220" s="7" t="s">
        <v>2825</v>
      </c>
      <c r="C1220" s="8" t="s">
        <v>2826</v>
      </c>
      <c r="D1220" s="7" t="s">
        <v>72</v>
      </c>
      <c r="E1220" s="7" t="s">
        <v>81</v>
      </c>
      <c r="F1220" s="7" t="s">
        <v>109</v>
      </c>
      <c r="G1220" s="9">
        <v>124</v>
      </c>
      <c r="H1220" s="9">
        <v>137</v>
      </c>
      <c r="I1220" s="9">
        <v>56</v>
      </c>
      <c r="J1220" s="9">
        <v>80</v>
      </c>
      <c r="K1220" s="9">
        <v>53</v>
      </c>
      <c r="L1220" s="9">
        <v>62</v>
      </c>
      <c r="M1220" s="9">
        <v>50</v>
      </c>
      <c r="N1220" s="9">
        <v>71</v>
      </c>
      <c r="O1220" s="9">
        <v>68</v>
      </c>
      <c r="P1220" s="9">
        <v>20</v>
      </c>
      <c r="Q1220" s="10">
        <v>106</v>
      </c>
      <c r="R1220" s="11">
        <v>42</v>
      </c>
      <c r="S1220" s="11">
        <v>1</v>
      </c>
      <c r="T1220" s="11">
        <v>112</v>
      </c>
      <c r="U1220" s="11">
        <v>100</v>
      </c>
      <c r="V1220" s="11">
        <v>1</v>
      </c>
      <c r="W1220" s="11">
        <v>118</v>
      </c>
      <c r="X1220" s="11">
        <f t="shared" si="266"/>
        <v>480</v>
      </c>
      <c r="Y1220" s="11">
        <f t="shared" si="267"/>
        <v>4835</v>
      </c>
      <c r="Z1220" s="11">
        <f t="shared" si="268"/>
        <v>2070</v>
      </c>
      <c r="AA1220" s="11">
        <f t="shared" si="269"/>
        <v>4520</v>
      </c>
      <c r="AB1220" s="11">
        <f t="shared" si="270"/>
        <v>4520</v>
      </c>
      <c r="AC1220" s="6">
        <f t="shared" si="271"/>
        <v>5280</v>
      </c>
      <c r="AD1220" s="9" t="s">
        <v>5007</v>
      </c>
      <c r="AE1220" s="3" t="str">
        <f>IF(ISERROR(VLOOKUP($AD1220,技まとめ!$A$1:$F$380,6,FALSE)),"－",VLOOKUP($AD1220,技まとめ!$A$1:$F$380,6,FALSE))</f>
        <v>－</v>
      </c>
      <c r="AF1220" s="3">
        <f>IF(ISERROR(VLOOKUP($AD1220,技まとめ!$A$1:$F$380,3,FALSE)),"－",VLOOKUP($AD1220,技まとめ!$A$1:$F$380,3,FALSE))</f>
        <v>0</v>
      </c>
      <c r="AG1220" s="3">
        <f>IF(ISERROR(VLOOKUP($AD1220,技まとめ!$A$1:$F$380,5,FALSE)),"－",VLOOKUP($AD1220,技まとめ!$A$1:$F$380,5,FALSE))</f>
        <v>0</v>
      </c>
      <c r="AH1220" s="3" t="str">
        <f>IF($E1220=IF(ISERROR(VLOOKUP($AD1220,技まとめ!$A$1:$F$380,4,FALSE)),"－",VLOOKUP($AD1220,技まとめ!$A$1:$F$380,4,FALSE)),"一致","")</f>
        <v/>
      </c>
      <c r="AI1220" s="9" t="s">
        <v>794</v>
      </c>
      <c r="AJ1220" s="3" t="str">
        <f>IF(ISERROR(VLOOKUP($AI1220,技まとめ!$A$1:$F$380,6,FALSE)),"－",VLOOKUP($AI1220,技まとめ!$A$1:$F$380,6,FALSE))</f>
        <v>NS</v>
      </c>
      <c r="AK1220" s="3">
        <f>IF(ISERROR(VLOOKUP($AI1220,技まとめ!$A$1:$F$380,3,FALSE)),"－",VLOOKUP($AI1220,技まとめ!$A$1:$F$380,3,FALSE))</f>
        <v>92</v>
      </c>
      <c r="AL1220" s="3">
        <f>IF(ISERROR(VLOOKUP($AI1220,技まとめ!$A$1:$F$380,5,FALSE)),"－",VLOOKUP($AI1220,技まとめ!$A$1:$F$380,5,FALSE))</f>
        <v>49</v>
      </c>
      <c r="AM1220" s="3" t="str">
        <f>IF($E1220=IF(ISERROR(VLOOKUP($AI1220,技まとめ!$A$1:$F$380,4,FALSE)),"－",VLOOKUP($AI1220,技まとめ!$A$1:$F$380,4,FALSE)),"一致","")</f>
        <v>一致</v>
      </c>
      <c r="AN1220" s="9" t="s">
        <v>413</v>
      </c>
      <c r="AO1220" s="3" t="str">
        <f>IF(ISERROR(VLOOKUP($AN1220,技まとめ!$A$1:$F$380,6,FALSE)),"－",VLOOKUP($AN1220,技まとめ!$A$1:$F$380,6,FALSE))</f>
        <v>BB</v>
      </c>
      <c r="AP1220" s="3">
        <f>IF(ISERROR(VLOOKUP($AN1220,技まとめ!$A$1:$F$380,3,FALSE)),"－",VLOOKUP($AN1220,技まとめ!$A$1:$F$380,3,FALSE))</f>
        <v>31</v>
      </c>
      <c r="AQ1220" s="3">
        <f>IF(ISERROR(VLOOKUP($AN1220,技まとめ!$A$1:$F$380,5,FALSE)),"－",VLOOKUP($AN1220,技まとめ!$A$1:$F$380,5,FALSE))</f>
        <v>28</v>
      </c>
      <c r="AR1220" s="3" t="str">
        <f>IF($E1220=IF(ISERROR(VLOOKUP($AN1220,技まとめ!$A$1:$F$380,4,FALSE)),"－",VLOOKUP($AN1220,技まとめ!$A$1:$F$380,4,FALSE)),"一致","")</f>
        <v/>
      </c>
      <c r="AS1220" s="9" t="s">
        <v>91</v>
      </c>
      <c r="AT1220" s="3" t="str">
        <f>IF(ISERROR(VLOOKUP($AS1220,技まとめ!$A$1:$F$380,6,FALSE)),"－",VLOOKUP($AS1220,技まとめ!$A$1:$F$380,6,FALSE))</f>
        <v>BB</v>
      </c>
      <c r="AU1220" s="3">
        <f>IF(ISERROR(VLOOKUP($AS1220,技まとめ!$A$1:$F$380,3,FALSE)),"－",VLOOKUP($AS1220,技まとめ!$A$1:$F$380,3,FALSE))</f>
        <v>92</v>
      </c>
      <c r="AV1220" s="3">
        <f>IF(ISERROR(VLOOKUP($AS1220,技まとめ!$A$1:$F$380,5,FALSE)),"－",VLOOKUP($AS1220,技まとめ!$A$1:$F$380,5,FALSE))</f>
        <v>53</v>
      </c>
      <c r="AW1220" s="3" t="str">
        <f>IF($E1220=IF(ISERROR(VLOOKUP($AS1220,技まとめ!$A$1:$F$380,4,FALSE)),"－",VLOOKUP($AS1220,技まとめ!$A$1:$F$380,4,FALSE)),"一致","")</f>
        <v/>
      </c>
      <c r="AX1220" s="12" t="str">
        <f t="shared" si="272"/>
        <v>ちょうわざ！サンダービーストスーパーしこふみロックウォールダム</v>
      </c>
      <c r="AY1220" s="12" t="str">
        <f t="shared" si="273"/>
        <v>ちょうわざ！サンダービーストスーパーしこふみロックウォールダム</v>
      </c>
      <c r="AZ1220" s="12" t="str">
        <f t="shared" si="274"/>
        <v>ちょうわざ！サンダービーストスーパーしこふみロックウォールダム</v>
      </c>
      <c r="BA1220" s="12" t="str">
        <f t="shared" si="275"/>
        <v>ちょうわざ！サンダービーストスーパーしこふみロックウォールダム</v>
      </c>
      <c r="BB1220" s="11" t="str">
        <f t="shared" si="276"/>
        <v>－NSBBBB</v>
      </c>
      <c r="BC1220" s="11" t="str">
        <f t="shared" si="277"/>
        <v>－NSBBBB</v>
      </c>
      <c r="BD1220" s="11" t="str">
        <f t="shared" si="278"/>
        <v>－NSBBBB</v>
      </c>
      <c r="BE1220" s="11" t="str">
        <f t="shared" si="279"/>
        <v>－NSBBBB</v>
      </c>
    </row>
    <row r="1221" spans="1:57" ht="11.25" hidden="1" customHeight="1">
      <c r="A1221" s="6">
        <v>1220</v>
      </c>
      <c r="B1221" s="7" t="s">
        <v>2827</v>
      </c>
      <c r="C1221" s="8" t="s">
        <v>2828</v>
      </c>
      <c r="D1221" s="7" t="s">
        <v>650</v>
      </c>
      <c r="E1221" s="7" t="s">
        <v>102</v>
      </c>
      <c r="F1221" s="7" t="s">
        <v>128</v>
      </c>
      <c r="G1221" s="9">
        <v>118</v>
      </c>
      <c r="H1221" s="9">
        <v>131</v>
      </c>
      <c r="I1221" s="9">
        <v>68</v>
      </c>
      <c r="J1221" s="9">
        <v>64</v>
      </c>
      <c r="K1221" s="9">
        <v>65</v>
      </c>
      <c r="L1221" s="9">
        <v>52</v>
      </c>
      <c r="M1221" s="9">
        <v>44</v>
      </c>
      <c r="N1221" s="9">
        <v>49</v>
      </c>
      <c r="O1221" s="9">
        <v>62</v>
      </c>
      <c r="P1221" s="9">
        <v>21</v>
      </c>
      <c r="Q1221" s="10">
        <v>118</v>
      </c>
      <c r="R1221" s="11">
        <v>17</v>
      </c>
      <c r="S1221" s="11">
        <v>1</v>
      </c>
      <c r="T1221" s="11">
        <v>102</v>
      </c>
      <c r="U1221" s="11">
        <v>94</v>
      </c>
      <c r="V1221" s="11">
        <v>1</v>
      </c>
      <c r="W1221" s="11">
        <v>112</v>
      </c>
      <c r="X1221" s="11">
        <f t="shared" si="266"/>
        <v>445</v>
      </c>
      <c r="Y1221" s="11">
        <f t="shared" si="267"/>
        <v>5285</v>
      </c>
      <c r="Z1221" s="11">
        <f t="shared" si="268"/>
        <v>1165</v>
      </c>
      <c r="AA1221" s="11">
        <f t="shared" si="269"/>
        <v>4140</v>
      </c>
      <c r="AB1221" s="11">
        <f t="shared" si="270"/>
        <v>4140</v>
      </c>
      <c r="AC1221" s="6">
        <f t="shared" si="271"/>
        <v>4725</v>
      </c>
      <c r="AD1221" s="9" t="s">
        <v>5020</v>
      </c>
      <c r="AE1221" s="3" t="str">
        <f>IF(ISERROR(VLOOKUP($AD1221,技まとめ!$A$1:$F$380,6,FALSE)),"－",VLOOKUP($AD1221,技まとめ!$A$1:$F$380,6,FALSE))</f>
        <v>－</v>
      </c>
      <c r="AF1221" s="3">
        <f>IF(ISERROR(VLOOKUP($AD1221,技まとめ!$A$1:$F$380,3,FALSE)),"－",VLOOKUP($AD1221,技まとめ!$A$1:$F$380,3,FALSE))</f>
        <v>0</v>
      </c>
      <c r="AG1221" s="3">
        <f>IF(ISERROR(VLOOKUP($AD1221,技まとめ!$A$1:$F$380,5,FALSE)),"－",VLOOKUP($AD1221,技まとめ!$A$1:$F$380,5,FALSE))</f>
        <v>0</v>
      </c>
      <c r="AH1221" s="3" t="str">
        <f>IF($E1221=IF(ISERROR(VLOOKUP($AD1221,技まとめ!$A$1:$F$380,4,FALSE)),"－",VLOOKUP($AD1221,技まとめ!$A$1:$F$380,4,FALSE)),"一致","")</f>
        <v/>
      </c>
      <c r="AI1221" s="9" t="s">
        <v>1474</v>
      </c>
      <c r="AJ1221" s="3" t="str">
        <f>IF(ISERROR(VLOOKUP($AI1221,技まとめ!$A$1:$F$380,6,FALSE)),"－",VLOOKUP($AI1221,技まとめ!$A$1:$F$380,6,FALSE))</f>
        <v>SC</v>
      </c>
      <c r="AK1221" s="3">
        <f>IF(ISERROR(VLOOKUP($AI1221,技まとめ!$A$1:$F$380,3,FALSE)),"－",VLOOKUP($AI1221,技まとめ!$A$1:$F$380,3,FALSE))</f>
        <v>49</v>
      </c>
      <c r="AL1221" s="3">
        <f>IF(ISERROR(VLOOKUP($AI1221,技まとめ!$A$1:$F$380,5,FALSE)),"－",VLOOKUP($AI1221,技まとめ!$A$1:$F$380,5,FALSE))</f>
        <v>31</v>
      </c>
      <c r="AM1221" s="3" t="str">
        <f>IF($E1221=IF(ISERROR(VLOOKUP($AI1221,技まとめ!$A$1:$F$380,4,FALSE)),"－",VLOOKUP($AI1221,技まとめ!$A$1:$F$380,4,FALSE)),"一致","")</f>
        <v/>
      </c>
      <c r="AN1221" s="9" t="s">
        <v>615</v>
      </c>
      <c r="AO1221" s="3" t="str">
        <f>IF(ISERROR(VLOOKUP($AN1221,技まとめ!$A$1:$F$380,6,FALSE)),"－",VLOOKUP($AN1221,技まとめ!$A$1:$F$380,6,FALSE))</f>
        <v>DR</v>
      </c>
      <c r="AP1221" s="3">
        <f>IF(ISERROR(VLOOKUP($AN1221,技まとめ!$A$1:$F$380,3,FALSE)),"－",VLOOKUP($AN1221,技まとめ!$A$1:$F$380,3,FALSE))</f>
        <v>75</v>
      </c>
      <c r="AQ1221" s="3">
        <f>IF(ISERROR(VLOOKUP($AN1221,技まとめ!$A$1:$F$380,5,FALSE)),"－",VLOOKUP($AN1221,技まとめ!$A$1:$F$380,5,FALSE))</f>
        <v>47</v>
      </c>
      <c r="AR1221" s="3" t="str">
        <f>IF($E1221=IF(ISERROR(VLOOKUP($AN1221,技まとめ!$A$1:$F$380,4,FALSE)),"－",VLOOKUP($AN1221,技まとめ!$A$1:$F$380,4,FALSE)),"一致","")</f>
        <v/>
      </c>
      <c r="AS1221" s="9" t="s">
        <v>410</v>
      </c>
      <c r="AT1221" s="3" t="str">
        <f>IF(ISERROR(VLOOKUP($AS1221,技まとめ!$A$1:$F$380,6,FALSE)),"－",VLOOKUP($AS1221,技まとめ!$A$1:$F$380,6,FALSE))</f>
        <v>NS</v>
      </c>
      <c r="AU1221" s="3">
        <f>IF(ISERROR(VLOOKUP($AS1221,技まとめ!$A$1:$F$380,3,FALSE)),"－",VLOOKUP($AS1221,技まとめ!$A$1:$F$380,3,FALSE))</f>
        <v>127</v>
      </c>
      <c r="AV1221" s="3">
        <f>IF(ISERROR(VLOOKUP($AS1221,技まとめ!$A$1:$F$380,5,FALSE)),"－",VLOOKUP($AS1221,技まとめ!$A$1:$F$380,5,FALSE))</f>
        <v>64</v>
      </c>
      <c r="AW1221" s="3" t="str">
        <f>IF($E1221=IF(ISERROR(VLOOKUP($AS1221,技まとめ!$A$1:$F$380,4,FALSE)),"－",VLOOKUP($AS1221,技まとめ!$A$1:$F$380,4,FALSE)),"一致","")</f>
        <v/>
      </c>
      <c r="AX1221" s="12" t="str">
        <f t="shared" si="272"/>
        <v>おいろけＵＰ！ローズスプラッシュマタドールフェイントジ・アース</v>
      </c>
      <c r="AY1221" s="12" t="str">
        <f t="shared" si="273"/>
        <v>おいろけＵＰ！ローズスプラッシュマタドールフェイントジ・アース</v>
      </c>
      <c r="AZ1221" s="12" t="str">
        <f t="shared" si="274"/>
        <v>おいろけＵＰ！ローズスプラッシュマタドールフェイントジ・アース</v>
      </c>
      <c r="BA1221" s="12" t="str">
        <f t="shared" si="275"/>
        <v>おいろけＵＰ！ローズスプラッシュマタドールフェイントジ・アース</v>
      </c>
      <c r="BB1221" s="11" t="str">
        <f t="shared" si="276"/>
        <v>－SCDRNS</v>
      </c>
      <c r="BC1221" s="11" t="str">
        <f t="shared" si="277"/>
        <v>－SCDRNS</v>
      </c>
      <c r="BD1221" s="11" t="str">
        <f t="shared" si="278"/>
        <v>－SCDRNS</v>
      </c>
      <c r="BE1221" s="11" t="str">
        <f t="shared" si="279"/>
        <v>－SCDRNS</v>
      </c>
    </row>
    <row r="1222" spans="1:57" ht="11.25" hidden="1" customHeight="1">
      <c r="A1222" s="6">
        <v>1221</v>
      </c>
      <c r="B1222" s="7" t="s">
        <v>2829</v>
      </c>
      <c r="C1222" s="8" t="s">
        <v>2830</v>
      </c>
      <c r="D1222" s="7" t="s">
        <v>650</v>
      </c>
      <c r="E1222" s="7" t="s">
        <v>81</v>
      </c>
      <c r="F1222" s="7" t="s">
        <v>109</v>
      </c>
      <c r="G1222" s="9">
        <v>128</v>
      </c>
      <c r="H1222" s="9">
        <v>128</v>
      </c>
      <c r="I1222" s="9">
        <v>48</v>
      </c>
      <c r="J1222" s="9">
        <v>54</v>
      </c>
      <c r="K1222" s="9">
        <v>69</v>
      </c>
      <c r="L1222" s="9">
        <v>60</v>
      </c>
      <c r="M1222" s="9">
        <v>69</v>
      </c>
      <c r="N1222" s="9">
        <v>51</v>
      </c>
      <c r="O1222" s="9">
        <v>58</v>
      </c>
      <c r="P1222" s="9">
        <v>21</v>
      </c>
      <c r="Q1222" s="10">
        <v>98</v>
      </c>
      <c r="R1222" s="11">
        <v>13</v>
      </c>
      <c r="S1222" s="11">
        <v>1</v>
      </c>
      <c r="T1222" s="11">
        <v>110</v>
      </c>
      <c r="U1222" s="11">
        <v>119</v>
      </c>
      <c r="V1222" s="11">
        <v>1</v>
      </c>
      <c r="W1222" s="11">
        <v>108</v>
      </c>
      <c r="X1222" s="11">
        <f t="shared" si="266"/>
        <v>450</v>
      </c>
      <c r="Y1222" s="11">
        <f t="shared" si="267"/>
        <v>4465</v>
      </c>
      <c r="Z1222" s="11">
        <f t="shared" si="268"/>
        <v>1005</v>
      </c>
      <c r="AA1222" s="11">
        <f t="shared" si="269"/>
        <v>4400</v>
      </c>
      <c r="AB1222" s="11">
        <f t="shared" si="270"/>
        <v>4400</v>
      </c>
      <c r="AC1222" s="6">
        <f t="shared" si="271"/>
        <v>5005</v>
      </c>
      <c r="AD1222" s="9" t="s">
        <v>5016</v>
      </c>
      <c r="AE1222" s="3" t="str">
        <f>IF(ISERROR(VLOOKUP($AD1222,技まとめ!$A$1:$F$380,6,FALSE)),"－",VLOOKUP($AD1222,技まとめ!$A$1:$F$380,6,FALSE))</f>
        <v>－</v>
      </c>
      <c r="AF1222" s="3">
        <f>IF(ISERROR(VLOOKUP($AD1222,技まとめ!$A$1:$F$380,3,FALSE)),"－",VLOOKUP($AD1222,技まとめ!$A$1:$F$380,3,FALSE))</f>
        <v>0</v>
      </c>
      <c r="AG1222" s="3">
        <f>IF(ISERROR(VLOOKUP($AD1222,技まとめ!$A$1:$F$380,5,FALSE)),"－",VLOOKUP($AD1222,技まとめ!$A$1:$F$380,5,FALSE))</f>
        <v>0</v>
      </c>
      <c r="AH1222" s="3" t="str">
        <f>IF($E1222=IF(ISERROR(VLOOKUP($AD1222,技まとめ!$A$1:$F$380,4,FALSE)),"－",VLOOKUP($AD1222,技まとめ!$A$1:$F$380,4,FALSE)),"一致","")</f>
        <v/>
      </c>
      <c r="AI1222" s="9" t="s">
        <v>131</v>
      </c>
      <c r="AJ1222" s="3" t="str">
        <f>IF(ISERROR(VLOOKUP($AI1222,技まとめ!$A$1:$F$380,6,FALSE)),"－",VLOOKUP($AI1222,技まとめ!$A$1:$F$380,6,FALSE))</f>
        <v>DR</v>
      </c>
      <c r="AK1222" s="3">
        <f>IF(ISERROR(VLOOKUP($AI1222,技まとめ!$A$1:$F$380,3,FALSE)),"－",VLOOKUP($AI1222,技まとめ!$A$1:$F$380,3,FALSE))</f>
        <v>33</v>
      </c>
      <c r="AL1222" s="3">
        <f>IF(ISERROR(VLOOKUP($AI1222,技まとめ!$A$1:$F$380,5,FALSE)),"－",VLOOKUP($AI1222,技まとめ!$A$1:$F$380,5,FALSE))</f>
        <v>28</v>
      </c>
      <c r="AM1222" s="3" t="str">
        <f>IF($E1222=IF(ISERROR(VLOOKUP($AI1222,技まとめ!$A$1:$F$380,4,FALSE)),"－",VLOOKUP($AI1222,技まとめ!$A$1:$F$380,4,FALSE)),"一致","")</f>
        <v/>
      </c>
      <c r="AN1222" s="9" t="s">
        <v>195</v>
      </c>
      <c r="AO1222" s="3" t="str">
        <f>IF(ISERROR(VLOOKUP($AN1222,技まとめ!$A$1:$F$380,6,FALSE)),"－",VLOOKUP($AN1222,技まとめ!$A$1:$F$380,6,FALSE))</f>
        <v>DR</v>
      </c>
      <c r="AP1222" s="3">
        <f>IF(ISERROR(VLOOKUP($AN1222,技まとめ!$A$1:$F$380,3,FALSE)),"－",VLOOKUP($AN1222,技まとめ!$A$1:$F$380,3,FALSE))</f>
        <v>106</v>
      </c>
      <c r="AQ1222" s="3">
        <f>IF(ISERROR(VLOOKUP($AN1222,技まとめ!$A$1:$F$380,5,FALSE)),"－",VLOOKUP($AN1222,技まとめ!$A$1:$F$380,5,FALSE))</f>
        <v>57</v>
      </c>
      <c r="AR1222" s="3" t="str">
        <f>IF($E1222=IF(ISERROR(VLOOKUP($AN1222,技まとめ!$A$1:$F$380,4,FALSE)),"－",VLOOKUP($AN1222,技まとめ!$A$1:$F$380,4,FALSE)),"一致","")</f>
        <v/>
      </c>
      <c r="AS1222" s="9" t="s">
        <v>187</v>
      </c>
      <c r="AT1222" s="3" t="str">
        <f>IF(ISERROR(VLOOKUP($AS1222,技まとめ!$A$1:$F$380,6,FALSE)),"－",VLOOKUP($AS1222,技まとめ!$A$1:$F$380,6,FALSE))</f>
        <v>NS</v>
      </c>
      <c r="AU1222" s="3">
        <f>IF(ISERROR(VLOOKUP($AS1222,技まとめ!$A$1:$F$380,3,FALSE)),"－",VLOOKUP($AS1222,技まとめ!$A$1:$F$380,3,FALSE))</f>
        <v>120</v>
      </c>
      <c r="AV1222" s="3">
        <f>IF(ISERROR(VLOOKUP($AS1222,技まとめ!$A$1:$F$380,5,FALSE)),"－",VLOOKUP($AS1222,技まとめ!$A$1:$F$380,5,FALSE))</f>
        <v>61</v>
      </c>
      <c r="AW1222" s="3" t="str">
        <f>IF($E1222=IF(ISERROR(VLOOKUP($AS1222,技まとめ!$A$1:$F$380,4,FALSE)),"－",VLOOKUP($AS1222,技まとめ!$A$1:$F$380,4,FALSE)),"一致","")</f>
        <v/>
      </c>
      <c r="AX1222" s="12" t="str">
        <f t="shared" si="272"/>
        <v>ラッキー！イリュージョンボールキラーフィールズデスゾーン２</v>
      </c>
      <c r="AY1222" s="12" t="str">
        <f t="shared" si="273"/>
        <v>ラッキー！イリュージョンボールキラーフィールズデスゾーン２</v>
      </c>
      <c r="AZ1222" s="12" t="str">
        <f t="shared" si="274"/>
        <v>ラッキー！イリュージョンボールキラーフィールズデスゾーン２</v>
      </c>
      <c r="BA1222" s="12" t="str">
        <f t="shared" si="275"/>
        <v>ラッキー！イリュージョンボールキラーフィールズデスゾーン２</v>
      </c>
      <c r="BB1222" s="11" t="str">
        <f t="shared" si="276"/>
        <v>－DRDRNS</v>
      </c>
      <c r="BC1222" s="11" t="str">
        <f t="shared" si="277"/>
        <v>－DRDRNS</v>
      </c>
      <c r="BD1222" s="11" t="str">
        <f t="shared" si="278"/>
        <v>－DRDRNS</v>
      </c>
      <c r="BE1222" s="11" t="str">
        <f t="shared" si="279"/>
        <v>－DRDRNS</v>
      </c>
    </row>
    <row r="1223" spans="1:57" ht="11.25" hidden="1" customHeight="1">
      <c r="A1223" s="6">
        <v>1222</v>
      </c>
      <c r="B1223" s="7" t="s">
        <v>2831</v>
      </c>
      <c r="C1223" s="8" t="s">
        <v>2832</v>
      </c>
      <c r="D1223" s="7" t="s">
        <v>650</v>
      </c>
      <c r="E1223" s="7" t="s">
        <v>73</v>
      </c>
      <c r="F1223" s="7" t="s">
        <v>74</v>
      </c>
      <c r="G1223" s="9">
        <v>104</v>
      </c>
      <c r="H1223" s="9">
        <v>145</v>
      </c>
      <c r="I1223" s="9">
        <v>44</v>
      </c>
      <c r="J1223" s="9">
        <v>58</v>
      </c>
      <c r="K1223" s="9">
        <v>52</v>
      </c>
      <c r="L1223" s="9">
        <v>74</v>
      </c>
      <c r="M1223" s="9">
        <v>51</v>
      </c>
      <c r="N1223" s="9">
        <v>64</v>
      </c>
      <c r="O1223" s="9">
        <v>68</v>
      </c>
      <c r="P1223" s="9">
        <v>14</v>
      </c>
      <c r="Q1223" s="10">
        <v>94</v>
      </c>
      <c r="R1223" s="11">
        <v>6</v>
      </c>
      <c r="S1223" s="11">
        <v>1</v>
      </c>
      <c r="T1223" s="11">
        <v>124</v>
      </c>
      <c r="U1223" s="11">
        <v>101</v>
      </c>
      <c r="V1223" s="11">
        <v>1</v>
      </c>
      <c r="W1223" s="11">
        <v>118</v>
      </c>
      <c r="X1223" s="11">
        <f t="shared" si="266"/>
        <v>445</v>
      </c>
      <c r="Y1223" s="11">
        <f t="shared" si="267"/>
        <v>4355</v>
      </c>
      <c r="Z1223" s="11">
        <f t="shared" si="268"/>
        <v>810</v>
      </c>
      <c r="AA1223" s="11">
        <f t="shared" si="269"/>
        <v>4940</v>
      </c>
      <c r="AB1223" s="11">
        <f t="shared" si="270"/>
        <v>4940</v>
      </c>
      <c r="AC1223" s="6">
        <f t="shared" si="271"/>
        <v>5580</v>
      </c>
      <c r="AD1223" s="9" t="s">
        <v>220</v>
      </c>
      <c r="AE1223" s="3" t="str">
        <f>IF(ISERROR(VLOOKUP($AD1223,技まとめ!$A$1:$F$380,6,FALSE)),"－",VLOOKUP($AD1223,技まとめ!$A$1:$F$380,6,FALSE))</f>
        <v>－</v>
      </c>
      <c r="AF1223" s="3">
        <f>IF(ISERROR(VLOOKUP($AD1223,技まとめ!$A$1:$F$380,3,FALSE)),"－",VLOOKUP($AD1223,技まとめ!$A$1:$F$380,3,FALSE))</f>
        <v>0</v>
      </c>
      <c r="AG1223" s="3">
        <f>IF(ISERROR(VLOOKUP($AD1223,技まとめ!$A$1:$F$380,5,FALSE)),"－",VLOOKUP($AD1223,技まとめ!$A$1:$F$380,5,FALSE))</f>
        <v>0</v>
      </c>
      <c r="AH1223" s="3" t="str">
        <f>IF($E1223=IF(ISERROR(VLOOKUP($AD1223,技まとめ!$A$1:$F$380,4,FALSE)),"－",VLOOKUP($AD1223,技まとめ!$A$1:$F$380,4,FALSE)),"一致","")</f>
        <v/>
      </c>
      <c r="AI1223" s="9" t="s">
        <v>957</v>
      </c>
      <c r="AJ1223" s="3" t="str">
        <f>IF(ISERROR(VLOOKUP($AI1223,技まとめ!$A$1:$F$380,6,FALSE)),"－",VLOOKUP($AI1223,技まとめ!$A$1:$F$380,6,FALSE))</f>
        <v>CA</v>
      </c>
      <c r="AK1223" s="3">
        <f>IF(ISERROR(VLOOKUP($AI1223,技まとめ!$A$1:$F$380,3,FALSE)),"－",VLOOKUP($AI1223,技まとめ!$A$1:$F$380,3,FALSE))</f>
        <v>23</v>
      </c>
      <c r="AL1223" s="3">
        <f>IF(ISERROR(VLOOKUP($AI1223,技まとめ!$A$1:$F$380,5,FALSE)),"－",VLOOKUP($AI1223,技まとめ!$A$1:$F$380,5,FALSE))</f>
        <v>22</v>
      </c>
      <c r="AM1223" s="3" t="str">
        <f>IF($E1223=IF(ISERROR(VLOOKUP($AI1223,技まとめ!$A$1:$F$380,4,FALSE)),"－",VLOOKUP($AI1223,技まとめ!$A$1:$F$380,4,FALSE)),"一致","")</f>
        <v>一致</v>
      </c>
      <c r="AN1223" s="9" t="s">
        <v>683</v>
      </c>
      <c r="AO1223" s="3" t="str">
        <f>IF(ISERROR(VLOOKUP($AN1223,技まとめ!$A$1:$F$380,6,FALSE)),"－",VLOOKUP($AN1223,技まとめ!$A$1:$F$380,6,FALSE))</f>
        <v>SC</v>
      </c>
      <c r="AP1223" s="3">
        <f>IF(ISERROR(VLOOKUP($AN1223,技まとめ!$A$1:$F$380,3,FALSE)),"－",VLOOKUP($AN1223,技まとめ!$A$1:$F$380,3,FALSE))</f>
        <v>88</v>
      </c>
      <c r="AQ1223" s="3">
        <f>IF(ISERROR(VLOOKUP($AN1223,技まとめ!$A$1:$F$380,5,FALSE)),"－",VLOOKUP($AN1223,技まとめ!$A$1:$F$380,5,FALSE))</f>
        <v>49</v>
      </c>
      <c r="AR1223" s="3" t="str">
        <f>IF($E1223=IF(ISERROR(VLOOKUP($AN1223,技まとめ!$A$1:$F$380,4,FALSE)),"－",VLOOKUP($AN1223,技まとめ!$A$1:$F$380,4,FALSE)),"一致","")</f>
        <v/>
      </c>
      <c r="AS1223" s="9" t="s">
        <v>878</v>
      </c>
      <c r="AT1223" s="3" t="str">
        <f>IF(ISERROR(VLOOKUP($AS1223,技まとめ!$A$1:$F$380,6,FALSE)),"－",VLOOKUP($AS1223,技まとめ!$A$1:$F$380,6,FALSE))</f>
        <v>CA</v>
      </c>
      <c r="AU1223" s="3">
        <f>IF(ISERROR(VLOOKUP($AS1223,技まとめ!$A$1:$F$380,3,FALSE)),"－",VLOOKUP($AS1223,技まとめ!$A$1:$F$380,3,FALSE))</f>
        <v>98</v>
      </c>
      <c r="AV1223" s="3">
        <f>IF(ISERROR(VLOOKUP($AS1223,技まとめ!$A$1:$F$380,5,FALSE)),"－",VLOOKUP($AS1223,技まとめ!$A$1:$F$380,5,FALSE))</f>
        <v>50</v>
      </c>
      <c r="AW1223" s="3" t="str">
        <f>IF($E1223=IF(ISERROR(VLOOKUP($AS1223,技まとめ!$A$1:$F$380,4,FALSE)),"－",VLOOKUP($AS1223,技まとめ!$A$1:$F$380,4,FALSE)),"一致","")</f>
        <v/>
      </c>
      <c r="AX1223" s="12" t="str">
        <f t="shared" si="272"/>
        <v>ネバーギブアップゴッドハンドペガサスショットムゲン・ザ・ハンド</v>
      </c>
      <c r="AY1223" s="12" t="str">
        <f t="shared" si="273"/>
        <v>ネバーギブアップゴッドハンドペガサスショットムゲン・ザ・ハンド</v>
      </c>
      <c r="AZ1223" s="12" t="str">
        <f t="shared" si="274"/>
        <v>ネバーギブアップゴッドハンドペガサスショットムゲン・ザ・ハンド</v>
      </c>
      <c r="BA1223" s="12" t="str">
        <f t="shared" si="275"/>
        <v>ネバーギブアップゴッドハンドペガサスショットムゲン・ザ・ハンド</v>
      </c>
      <c r="BB1223" s="11" t="str">
        <f t="shared" si="276"/>
        <v>－CASCCA</v>
      </c>
      <c r="BC1223" s="11" t="str">
        <f t="shared" si="277"/>
        <v>－CASCCA</v>
      </c>
      <c r="BD1223" s="11" t="str">
        <f t="shared" si="278"/>
        <v>－CASCCA</v>
      </c>
      <c r="BE1223" s="11" t="str">
        <f t="shared" si="279"/>
        <v>－CASCCA</v>
      </c>
    </row>
    <row r="1224" spans="1:57" ht="11.25" customHeight="1">
      <c r="A1224" s="6">
        <v>1223</v>
      </c>
      <c r="B1224" s="7" t="s">
        <v>2833</v>
      </c>
      <c r="C1224" s="8" t="s">
        <v>2834</v>
      </c>
      <c r="D1224" s="7" t="s">
        <v>72</v>
      </c>
      <c r="E1224" s="7" t="s">
        <v>73</v>
      </c>
      <c r="F1224" s="7" t="s">
        <v>109</v>
      </c>
      <c r="G1224" s="9">
        <v>144</v>
      </c>
      <c r="H1224" s="9">
        <v>120</v>
      </c>
      <c r="I1224" s="9">
        <v>85</v>
      </c>
      <c r="J1224" s="9">
        <v>70</v>
      </c>
      <c r="K1224" s="9">
        <v>70</v>
      </c>
      <c r="L1224" s="9">
        <v>60</v>
      </c>
      <c r="M1224" s="9">
        <v>64</v>
      </c>
      <c r="N1224" s="9">
        <v>68</v>
      </c>
      <c r="O1224" s="9">
        <v>62</v>
      </c>
      <c r="P1224" s="9">
        <v>1</v>
      </c>
      <c r="Q1224" s="10">
        <v>135</v>
      </c>
      <c r="R1224" s="11">
        <v>27</v>
      </c>
      <c r="S1224" s="11">
        <v>1</v>
      </c>
      <c r="T1224" s="11">
        <v>110</v>
      </c>
      <c r="U1224" s="11">
        <v>114</v>
      </c>
      <c r="V1224" s="11">
        <v>1</v>
      </c>
      <c r="W1224" s="11">
        <v>112</v>
      </c>
      <c r="X1224" s="11">
        <f t="shared" si="266"/>
        <v>500</v>
      </c>
      <c r="Y1224" s="11">
        <f t="shared" si="267"/>
        <v>5965</v>
      </c>
      <c r="Z1224" s="11">
        <f t="shared" si="268"/>
        <v>1515</v>
      </c>
      <c r="AA1224" s="11">
        <f t="shared" si="269"/>
        <v>4420</v>
      </c>
      <c r="AB1224" s="11">
        <f t="shared" si="270"/>
        <v>4420</v>
      </c>
      <c r="AC1224" s="6">
        <f t="shared" si="271"/>
        <v>5095</v>
      </c>
      <c r="AD1224" s="9" t="s">
        <v>5007</v>
      </c>
      <c r="AE1224" s="3" t="str">
        <f>IF(ISERROR(VLOOKUP($AD1224,技まとめ!$A$1:$F$380,6,FALSE)),"－",VLOOKUP($AD1224,技まとめ!$A$1:$F$380,6,FALSE))</f>
        <v>－</v>
      </c>
      <c r="AF1224" s="3">
        <f>IF(ISERROR(VLOOKUP($AD1224,技まとめ!$A$1:$F$380,3,FALSE)),"－",VLOOKUP($AD1224,技まとめ!$A$1:$F$380,3,FALSE))</f>
        <v>0</v>
      </c>
      <c r="AG1224" s="3">
        <f>IF(ISERROR(VLOOKUP($AD1224,技まとめ!$A$1:$F$380,5,FALSE)),"－",VLOOKUP($AD1224,技まとめ!$A$1:$F$380,5,FALSE))</f>
        <v>0</v>
      </c>
      <c r="AH1224" s="3" t="str">
        <f>IF($E1224=IF(ISERROR(VLOOKUP($AD1224,技まとめ!$A$1:$F$380,4,FALSE)),"－",VLOOKUP($AD1224,技まとめ!$A$1:$F$380,4,FALSE)),"一致","")</f>
        <v/>
      </c>
      <c r="AI1224" s="9" t="s">
        <v>1940</v>
      </c>
      <c r="AJ1224" s="3" t="str">
        <f>IF(ISERROR(VLOOKUP($AI1224,技まとめ!$A$1:$F$380,6,FALSE)),"－",VLOOKUP($AI1224,技まとめ!$A$1:$F$380,6,FALSE))</f>
        <v>DR</v>
      </c>
      <c r="AK1224" s="3">
        <f>IF(ISERROR(VLOOKUP($AI1224,技まとめ!$A$1:$F$380,3,FALSE)),"－",VLOOKUP($AI1224,技まとめ!$A$1:$F$380,3,FALSE))</f>
        <v>94</v>
      </c>
      <c r="AL1224" s="3">
        <f>IF(ISERROR(VLOOKUP($AI1224,技まとめ!$A$1:$F$380,5,FALSE)),"－",VLOOKUP($AI1224,技まとめ!$A$1:$F$380,5,FALSE))</f>
        <v>56</v>
      </c>
      <c r="AM1224" s="3" t="str">
        <f>IF($E1224=IF(ISERROR(VLOOKUP($AI1224,技まとめ!$A$1:$F$380,4,FALSE)),"－",VLOOKUP($AI1224,技まとめ!$A$1:$F$380,4,FALSE)),"一致","")</f>
        <v>一致</v>
      </c>
      <c r="AN1224" s="9" t="s">
        <v>2835</v>
      </c>
      <c r="AO1224" s="3" t="str">
        <f>IF(ISERROR(VLOOKUP($AN1224,技まとめ!$A$1:$F$380,6,FALSE)),"－",VLOOKUP($AN1224,技まとめ!$A$1:$F$380,6,FALSE))</f>
        <v>LS</v>
      </c>
      <c r="AP1224" s="3">
        <f>IF(ISERROR(VLOOKUP($AN1224,技まとめ!$A$1:$F$380,3,FALSE)),"－",VLOOKUP($AN1224,技まとめ!$A$1:$F$380,3,FALSE))</f>
        <v>125</v>
      </c>
      <c r="AQ1224" s="3">
        <f>IF(ISERROR(VLOOKUP($AN1224,技まとめ!$A$1:$F$380,5,FALSE)),"－",VLOOKUP($AN1224,技まとめ!$A$1:$F$380,5,FALSE))</f>
        <v>76</v>
      </c>
      <c r="AR1224" s="3" t="str">
        <f>IF($E1224=IF(ISERROR(VLOOKUP($AN1224,技まとめ!$A$1:$F$380,4,FALSE)),"－",VLOOKUP($AN1224,技まとめ!$A$1:$F$380,4,FALSE)),"一致","")</f>
        <v>一致</v>
      </c>
      <c r="AS1224" s="9" t="s">
        <v>106</v>
      </c>
      <c r="AT1224" s="3" t="str">
        <f>IF(ISERROR(VLOOKUP($AS1224,技まとめ!$A$1:$F$380,6,FALSE)),"－",VLOOKUP($AS1224,技まとめ!$A$1:$F$380,6,FALSE))</f>
        <v>BL</v>
      </c>
      <c r="AU1224" s="3">
        <f>IF(ISERROR(VLOOKUP($AS1224,技まとめ!$A$1:$F$380,3,FALSE)),"－",VLOOKUP($AS1224,技まとめ!$A$1:$F$380,3,FALSE))</f>
        <v>77</v>
      </c>
      <c r="AV1224" s="3">
        <f>IF(ISERROR(VLOOKUP($AS1224,技まとめ!$A$1:$F$380,5,FALSE)),"－",VLOOKUP($AS1224,技まとめ!$A$1:$F$380,5,FALSE))</f>
        <v>47</v>
      </c>
      <c r="AW1224" s="3" t="str">
        <f>IF($E1224=IF(ISERROR(VLOOKUP($AS1224,技まとめ!$A$1:$F$380,4,FALSE)),"－",VLOOKUP($AS1224,技まとめ!$A$1:$F$380,4,FALSE)),"一致","")</f>
        <v>一致</v>
      </c>
      <c r="AX1224" s="12" t="str">
        <f t="shared" si="272"/>
        <v>ちょうわざ！スーパーエラシコブレイブショットブロックサーカス</v>
      </c>
      <c r="AY1224" s="12" t="str">
        <f t="shared" si="273"/>
        <v>ちょうわざ！スーパーエラシコブレイブショットブロックサーカス</v>
      </c>
      <c r="AZ1224" s="12" t="str">
        <f t="shared" si="274"/>
        <v>ちょうわざ！スーパーエラシコブレイブショットブロックサーカス</v>
      </c>
      <c r="BA1224" s="12" t="str">
        <f t="shared" si="275"/>
        <v>ちょうわざ！スーパーエラシコブレイブショットブロックサーカス</v>
      </c>
      <c r="BB1224" s="11" t="str">
        <f t="shared" si="276"/>
        <v>－DRLSBL</v>
      </c>
      <c r="BC1224" s="11" t="str">
        <f t="shared" si="277"/>
        <v>－DRLSBL</v>
      </c>
      <c r="BD1224" s="11" t="str">
        <f t="shared" si="278"/>
        <v>－DRLSBL</v>
      </c>
      <c r="BE1224" s="11" t="str">
        <f t="shared" si="279"/>
        <v>－DRLSBL</v>
      </c>
    </row>
    <row r="1225" spans="1:57" ht="11.25" hidden="1" customHeight="1">
      <c r="A1225" s="6">
        <v>1224</v>
      </c>
      <c r="B1225" s="7" t="s">
        <v>2836</v>
      </c>
      <c r="C1225" s="8" t="s">
        <v>2837</v>
      </c>
      <c r="D1225" s="7" t="s">
        <v>72</v>
      </c>
      <c r="E1225" s="7" t="s">
        <v>102</v>
      </c>
      <c r="F1225" s="7" t="s">
        <v>82</v>
      </c>
      <c r="G1225" s="9">
        <v>127</v>
      </c>
      <c r="H1225" s="9">
        <v>114</v>
      </c>
      <c r="I1225" s="9">
        <v>60</v>
      </c>
      <c r="J1225" s="9">
        <v>53</v>
      </c>
      <c r="K1225" s="9">
        <v>51</v>
      </c>
      <c r="L1225" s="9">
        <v>58</v>
      </c>
      <c r="M1225" s="9">
        <v>38</v>
      </c>
      <c r="N1225" s="9">
        <v>60</v>
      </c>
      <c r="O1225" s="9">
        <v>36</v>
      </c>
      <c r="P1225" s="9">
        <v>70</v>
      </c>
      <c r="Q1225" s="10">
        <v>110</v>
      </c>
      <c r="R1225" s="11">
        <v>52</v>
      </c>
      <c r="S1225" s="11">
        <v>1</v>
      </c>
      <c r="T1225" s="11">
        <v>108</v>
      </c>
      <c r="U1225" s="11">
        <v>88</v>
      </c>
      <c r="V1225" s="11">
        <v>1</v>
      </c>
      <c r="W1225" s="11">
        <v>86</v>
      </c>
      <c r="X1225" s="11">
        <f t="shared" si="266"/>
        <v>446</v>
      </c>
      <c r="Y1225" s="11">
        <f t="shared" si="267"/>
        <v>4835</v>
      </c>
      <c r="Z1225" s="11">
        <f t="shared" si="268"/>
        <v>2260</v>
      </c>
      <c r="AA1225" s="11">
        <f t="shared" si="269"/>
        <v>4220</v>
      </c>
      <c r="AB1225" s="11">
        <f t="shared" si="270"/>
        <v>4220</v>
      </c>
      <c r="AC1225" s="6">
        <f t="shared" si="271"/>
        <v>5010</v>
      </c>
      <c r="AD1225" s="9" t="s">
        <v>560</v>
      </c>
      <c r="AE1225" s="3" t="str">
        <f>IF(ISERROR(VLOOKUP($AD1225,技まとめ!$A$1:$F$380,6,FALSE)),"－",VLOOKUP($AD1225,技まとめ!$A$1:$F$380,6,FALSE))</f>
        <v>BL</v>
      </c>
      <c r="AF1225" s="3">
        <f>IF(ISERROR(VLOOKUP($AD1225,技まとめ!$A$1:$F$380,3,FALSE)),"－",VLOOKUP($AD1225,技まとめ!$A$1:$F$380,3,FALSE))</f>
        <v>28</v>
      </c>
      <c r="AG1225" s="3">
        <f>IF(ISERROR(VLOOKUP($AD1225,技まとめ!$A$1:$F$380,5,FALSE)),"－",VLOOKUP($AD1225,技まとめ!$A$1:$F$380,5,FALSE))</f>
        <v>24</v>
      </c>
      <c r="AH1225" s="3" t="str">
        <f>IF($E1225=IF(ISERROR(VLOOKUP($AD1225,技まとめ!$A$1:$F$380,4,FALSE)),"－",VLOOKUP($AD1225,技まとめ!$A$1:$F$380,4,FALSE)),"一致","")</f>
        <v/>
      </c>
      <c r="AI1225" s="9" t="s">
        <v>347</v>
      </c>
      <c r="AJ1225" s="3" t="str">
        <f>IF(ISERROR(VLOOKUP($AI1225,技まとめ!$A$1:$F$380,6,FALSE)),"－",VLOOKUP($AI1225,技まとめ!$A$1:$F$380,6,FALSE))</f>
        <v>DR</v>
      </c>
      <c r="AK1225" s="3">
        <f>IF(ISERROR(VLOOKUP($AI1225,技まとめ!$A$1:$F$380,3,FALSE)),"－",VLOOKUP($AI1225,技まとめ!$A$1:$F$380,3,FALSE))</f>
        <v>40</v>
      </c>
      <c r="AL1225" s="3">
        <f>IF(ISERROR(VLOOKUP($AI1225,技まとめ!$A$1:$F$380,5,FALSE)),"－",VLOOKUP($AI1225,技まとめ!$A$1:$F$380,5,FALSE))</f>
        <v>31</v>
      </c>
      <c r="AM1225" s="3" t="str">
        <f>IF($E1225=IF(ISERROR(VLOOKUP($AI1225,技まとめ!$A$1:$F$380,4,FALSE)),"－",VLOOKUP($AI1225,技まとめ!$A$1:$F$380,4,FALSE)),"一致","")</f>
        <v/>
      </c>
      <c r="AN1225" s="9" t="s">
        <v>163</v>
      </c>
      <c r="AO1225" s="3" t="str">
        <f>IF(ISERROR(VLOOKUP($AN1225,技まとめ!$A$1:$F$380,6,FALSE)),"－",VLOOKUP($AN1225,技まとめ!$A$1:$F$380,6,FALSE))</f>
        <v>BL</v>
      </c>
      <c r="AP1225" s="3">
        <f>IF(ISERROR(VLOOKUP($AN1225,技まとめ!$A$1:$F$380,3,FALSE)),"－",VLOOKUP($AN1225,技まとめ!$A$1:$F$380,3,FALSE))</f>
        <v>59</v>
      </c>
      <c r="AQ1225" s="3">
        <f>IF(ISERROR(VLOOKUP($AN1225,技まとめ!$A$1:$F$380,5,FALSE)),"－",VLOOKUP($AN1225,技まとめ!$A$1:$F$380,5,FALSE))</f>
        <v>38</v>
      </c>
      <c r="AR1225" s="3" t="str">
        <f>IF($E1225=IF(ISERROR(VLOOKUP($AN1225,技まとめ!$A$1:$F$380,4,FALSE)),"－",VLOOKUP($AN1225,技まとめ!$A$1:$F$380,4,FALSE)),"一致","")</f>
        <v/>
      </c>
      <c r="AS1225" s="9" t="s">
        <v>116</v>
      </c>
      <c r="AT1225" s="3" t="str">
        <f>IF(ISERROR(VLOOKUP($AS1225,技まとめ!$A$1:$F$380,6,FALSE)),"－",VLOOKUP($AS1225,技まとめ!$A$1:$F$380,6,FALSE))</f>
        <v>DR</v>
      </c>
      <c r="AU1225" s="3">
        <f>IF(ISERROR(VLOOKUP($AS1225,技まとめ!$A$1:$F$380,3,FALSE)),"－",VLOOKUP($AS1225,技まとめ!$A$1:$F$380,3,FALSE))</f>
        <v>63</v>
      </c>
      <c r="AV1225" s="3">
        <f>IF(ISERROR(VLOOKUP($AS1225,技まとめ!$A$1:$F$380,5,FALSE)),"－",VLOOKUP($AS1225,技まとめ!$A$1:$F$380,5,FALSE))</f>
        <v>42</v>
      </c>
      <c r="AW1225" s="3" t="str">
        <f>IF($E1225=IF(ISERROR(VLOOKUP($AS1225,技まとめ!$A$1:$F$380,4,FALSE)),"－",VLOOKUP($AS1225,技まとめ!$A$1:$F$380,4,FALSE)),"一致","")</f>
        <v>一致</v>
      </c>
      <c r="AX1225" s="12" t="str">
        <f t="shared" si="272"/>
        <v>ブレードアタックざんぞうサイクロンれっぷうダッシュ</v>
      </c>
      <c r="AY1225" s="12" t="str">
        <f t="shared" si="273"/>
        <v>ブレードアタックざんぞうサイクロンれっぷうダッシュ</v>
      </c>
      <c r="AZ1225" s="12" t="str">
        <f t="shared" si="274"/>
        <v>ブレードアタックざんぞうサイクロンれっぷうダッシュ</v>
      </c>
      <c r="BA1225" s="12" t="str">
        <f t="shared" si="275"/>
        <v>ブレードアタックざんぞうサイクロンれっぷうダッシュ</v>
      </c>
      <c r="BB1225" s="11" t="str">
        <f t="shared" si="276"/>
        <v>BLDRBLDR</v>
      </c>
      <c r="BC1225" s="11" t="str">
        <f t="shared" si="277"/>
        <v>BLDRBLDR</v>
      </c>
      <c r="BD1225" s="11" t="str">
        <f t="shared" si="278"/>
        <v>BLDRBLDR</v>
      </c>
      <c r="BE1225" s="11" t="str">
        <f t="shared" si="279"/>
        <v>BLDRBLDR</v>
      </c>
    </row>
    <row r="1226" spans="1:57" ht="11.25" hidden="1" customHeight="1">
      <c r="A1226" s="6">
        <v>1225</v>
      </c>
      <c r="B1226" s="7" t="s">
        <v>2838</v>
      </c>
      <c r="C1226" s="8" t="s">
        <v>2839</v>
      </c>
      <c r="D1226" s="7" t="s">
        <v>72</v>
      </c>
      <c r="E1226" s="7" t="s">
        <v>81</v>
      </c>
      <c r="F1226" s="7" t="s">
        <v>128</v>
      </c>
      <c r="G1226" s="9">
        <v>105</v>
      </c>
      <c r="H1226" s="9">
        <v>125</v>
      </c>
      <c r="I1226" s="9">
        <v>60</v>
      </c>
      <c r="J1226" s="9">
        <v>60</v>
      </c>
      <c r="K1226" s="9">
        <v>54</v>
      </c>
      <c r="L1226" s="9">
        <v>53</v>
      </c>
      <c r="M1226" s="9">
        <v>54</v>
      </c>
      <c r="N1226" s="9">
        <v>61</v>
      </c>
      <c r="O1226" s="9">
        <v>58</v>
      </c>
      <c r="P1226" s="9">
        <v>33</v>
      </c>
      <c r="Q1226" s="10">
        <v>110</v>
      </c>
      <c r="R1226" s="11">
        <v>26</v>
      </c>
      <c r="S1226" s="11">
        <v>1</v>
      </c>
      <c r="T1226" s="11">
        <v>103</v>
      </c>
      <c r="U1226" s="11">
        <v>104</v>
      </c>
      <c r="V1226" s="11">
        <v>1</v>
      </c>
      <c r="W1226" s="11">
        <v>108</v>
      </c>
      <c r="X1226" s="11">
        <f t="shared" si="266"/>
        <v>453</v>
      </c>
      <c r="Y1226" s="11">
        <f t="shared" si="267"/>
        <v>4945</v>
      </c>
      <c r="Z1226" s="11">
        <f t="shared" si="268"/>
        <v>1460</v>
      </c>
      <c r="AA1226" s="11">
        <f t="shared" si="269"/>
        <v>4155</v>
      </c>
      <c r="AB1226" s="11">
        <f t="shared" si="270"/>
        <v>4155</v>
      </c>
      <c r="AC1226" s="6">
        <f t="shared" si="271"/>
        <v>4790</v>
      </c>
      <c r="AD1226" s="9" t="s">
        <v>217</v>
      </c>
      <c r="AE1226" s="3" t="str">
        <f>IF(ISERROR(VLOOKUP($AD1226,技まとめ!$A$1:$F$380,6,FALSE)),"－",VLOOKUP($AD1226,技まとめ!$A$1:$F$380,6,FALSE))</f>
        <v>NS</v>
      </c>
      <c r="AF1226" s="3">
        <f>IF(ISERROR(VLOOKUP($AD1226,技まとめ!$A$1:$F$380,3,FALSE)),"－",VLOOKUP($AD1226,技まとめ!$A$1:$F$380,3,FALSE))</f>
        <v>51</v>
      </c>
      <c r="AG1226" s="3">
        <f>IF(ISERROR(VLOOKUP($AD1226,技まとめ!$A$1:$F$380,5,FALSE)),"－",VLOOKUP($AD1226,技まとめ!$A$1:$F$380,5,FALSE))</f>
        <v>31</v>
      </c>
      <c r="AH1226" s="3" t="str">
        <f>IF($E1226=IF(ISERROR(VLOOKUP($AD1226,技まとめ!$A$1:$F$380,4,FALSE)),"－",VLOOKUP($AD1226,技まとめ!$A$1:$F$380,4,FALSE)),"一致","")</f>
        <v/>
      </c>
      <c r="AI1226" s="9" t="s">
        <v>118</v>
      </c>
      <c r="AJ1226" s="3" t="str">
        <f>IF(ISERROR(VLOOKUP($AI1226,技まとめ!$A$1:$F$380,6,FALSE)),"－",VLOOKUP($AI1226,技まとめ!$A$1:$F$380,6,FALSE))</f>
        <v>BS</v>
      </c>
      <c r="AK1226" s="3">
        <f>IF(ISERROR(VLOOKUP($AI1226,技まとめ!$A$1:$F$380,3,FALSE)),"－",VLOOKUP($AI1226,技まとめ!$A$1:$F$380,3,FALSE))</f>
        <v>64</v>
      </c>
      <c r="AL1226" s="3">
        <f>IF(ISERROR(VLOOKUP($AI1226,技まとめ!$A$1:$F$380,5,FALSE)),"－",VLOOKUP($AI1226,技まとめ!$A$1:$F$380,5,FALSE))</f>
        <v>37</v>
      </c>
      <c r="AM1226" s="3" t="str">
        <f>IF($E1226=IF(ISERROR(VLOOKUP($AI1226,技まとめ!$A$1:$F$380,4,FALSE)),"－",VLOOKUP($AI1226,技まとめ!$A$1:$F$380,4,FALSE)),"一致","")</f>
        <v/>
      </c>
      <c r="AN1226" s="9" t="s">
        <v>678</v>
      </c>
      <c r="AO1226" s="3" t="str">
        <f>IF(ISERROR(VLOOKUP($AN1226,技まとめ!$A$1:$F$380,6,FALSE)),"－",VLOOKUP($AN1226,技まとめ!$A$1:$F$380,6,FALSE))</f>
        <v>BS</v>
      </c>
      <c r="AP1226" s="3">
        <f>IF(ISERROR(VLOOKUP($AN1226,技まとめ!$A$1:$F$380,3,FALSE)),"－",VLOOKUP($AN1226,技まとめ!$A$1:$F$380,3,FALSE))</f>
        <v>57</v>
      </c>
      <c r="AQ1226" s="3">
        <f>IF(ISERROR(VLOOKUP($AN1226,技まとめ!$A$1:$F$380,5,FALSE)),"－",VLOOKUP($AN1226,技まとめ!$A$1:$F$380,5,FALSE))</f>
        <v>34</v>
      </c>
      <c r="AR1226" s="3" t="str">
        <f>IF($E1226=IF(ISERROR(VLOOKUP($AN1226,技まとめ!$A$1:$F$380,4,FALSE)),"－",VLOOKUP($AN1226,技まとめ!$A$1:$F$380,4,FALSE)),"一致","")</f>
        <v/>
      </c>
      <c r="AS1226" s="9" t="s">
        <v>570</v>
      </c>
      <c r="AT1226" s="3" t="str">
        <f>IF(ISERROR(VLOOKUP($AS1226,技まとめ!$A$1:$F$380,6,FALSE)),"－",VLOOKUP($AS1226,技まとめ!$A$1:$F$380,6,FALSE))</f>
        <v>BS</v>
      </c>
      <c r="AU1226" s="3">
        <f>IF(ISERROR(VLOOKUP($AS1226,技まとめ!$A$1:$F$380,3,FALSE)),"－",VLOOKUP($AS1226,技まとめ!$A$1:$F$380,3,FALSE))</f>
        <v>70</v>
      </c>
      <c r="AV1226" s="3">
        <f>IF(ISERROR(VLOOKUP($AS1226,技まとめ!$A$1:$F$380,5,FALSE)),"－",VLOOKUP($AS1226,技まとめ!$A$1:$F$380,5,FALSE))</f>
        <v>40</v>
      </c>
      <c r="AW1226" s="3" t="str">
        <f>IF($E1226=IF(ISERROR(VLOOKUP($AS1226,技まとめ!$A$1:$F$380,4,FALSE)),"－",VLOOKUP($AS1226,技まとめ!$A$1:$F$380,4,FALSE)),"一致","")</f>
        <v>一致</v>
      </c>
      <c r="AX1226" s="12" t="str">
        <f t="shared" si="272"/>
        <v>クンフーヘッドクンフーアタックダークトルネードイナズマ１ごう</v>
      </c>
      <c r="AY1226" s="12" t="str">
        <f t="shared" si="273"/>
        <v>クンフーヘッドクンフーアタックダークトルネードイナズマ１ごう</v>
      </c>
      <c r="AZ1226" s="12" t="str">
        <f t="shared" si="274"/>
        <v>クンフーヘッドクンフーアタックダークトルネードイナズマ１ごう</v>
      </c>
      <c r="BA1226" s="12" t="str">
        <f t="shared" si="275"/>
        <v>クンフーヘッドクンフーアタックダークトルネードイナズマ１ごう</v>
      </c>
      <c r="BB1226" s="11" t="str">
        <f t="shared" si="276"/>
        <v>NSBSBSBS</v>
      </c>
      <c r="BC1226" s="11" t="str">
        <f t="shared" si="277"/>
        <v>NSBSBSBS</v>
      </c>
      <c r="BD1226" s="11" t="str">
        <f t="shared" si="278"/>
        <v>NSBSBSBS</v>
      </c>
      <c r="BE1226" s="11" t="str">
        <f t="shared" si="279"/>
        <v>NSBSBSBS</v>
      </c>
    </row>
    <row r="1227" spans="1:57" ht="11.25" hidden="1" customHeight="1">
      <c r="A1227" s="6">
        <v>1226</v>
      </c>
      <c r="B1227" s="7" t="s">
        <v>2840</v>
      </c>
      <c r="C1227" s="8" t="s">
        <v>2841</v>
      </c>
      <c r="D1227" s="7" t="s">
        <v>72</v>
      </c>
      <c r="E1227" s="7" t="s">
        <v>95</v>
      </c>
      <c r="F1227" s="7" t="s">
        <v>82</v>
      </c>
      <c r="G1227" s="9">
        <v>120</v>
      </c>
      <c r="H1227" s="9">
        <v>93</v>
      </c>
      <c r="I1227" s="9">
        <v>60</v>
      </c>
      <c r="J1227" s="9">
        <v>53</v>
      </c>
      <c r="K1227" s="9">
        <v>54</v>
      </c>
      <c r="L1227" s="9">
        <v>56</v>
      </c>
      <c r="M1227" s="9">
        <v>50</v>
      </c>
      <c r="N1227" s="9">
        <v>62</v>
      </c>
      <c r="O1227" s="9">
        <v>53</v>
      </c>
      <c r="P1227" s="9">
        <v>26</v>
      </c>
      <c r="Q1227" s="10">
        <v>110</v>
      </c>
      <c r="R1227" s="11">
        <v>13</v>
      </c>
      <c r="S1227" s="11">
        <v>1</v>
      </c>
      <c r="T1227" s="11">
        <v>106</v>
      </c>
      <c r="U1227" s="11">
        <v>100</v>
      </c>
      <c r="V1227" s="11">
        <v>1</v>
      </c>
      <c r="W1227" s="11">
        <v>103</v>
      </c>
      <c r="X1227" s="11">
        <f t="shared" si="266"/>
        <v>434</v>
      </c>
      <c r="Y1227" s="11">
        <f t="shared" si="267"/>
        <v>4920</v>
      </c>
      <c r="Z1227" s="11">
        <f t="shared" si="268"/>
        <v>980</v>
      </c>
      <c r="AA1227" s="11">
        <f t="shared" si="269"/>
        <v>4235</v>
      </c>
      <c r="AB1227" s="11">
        <f t="shared" si="270"/>
        <v>4235</v>
      </c>
      <c r="AC1227" s="6">
        <f t="shared" si="271"/>
        <v>4820</v>
      </c>
      <c r="AD1227" s="9" t="s">
        <v>129</v>
      </c>
      <c r="AE1227" s="3" t="str">
        <f>IF(ISERROR(VLOOKUP($AD1227,技まとめ!$A$1:$F$380,6,FALSE)),"－",VLOOKUP($AD1227,技まとめ!$A$1:$F$380,6,FALSE))</f>
        <v>BL</v>
      </c>
      <c r="AF1227" s="3">
        <f>IF(ISERROR(VLOOKUP($AD1227,技まとめ!$A$1:$F$380,3,FALSE)),"－",VLOOKUP($AD1227,技まとめ!$A$1:$F$380,3,FALSE))</f>
        <v>13</v>
      </c>
      <c r="AG1227" s="3">
        <f>IF(ISERROR(VLOOKUP($AD1227,技まとめ!$A$1:$F$380,5,FALSE)),"－",VLOOKUP($AD1227,技まとめ!$A$1:$F$380,5,FALSE))</f>
        <v>20</v>
      </c>
      <c r="AH1227" s="3" t="str">
        <f>IF($E1227=IF(ISERROR(VLOOKUP($AD1227,技まとめ!$A$1:$F$380,4,FALSE)),"－",VLOOKUP($AD1227,技まとめ!$A$1:$F$380,4,FALSE)),"一致","")</f>
        <v>一致</v>
      </c>
      <c r="AI1227" s="9" t="s">
        <v>366</v>
      </c>
      <c r="AJ1227" s="3" t="str">
        <f>IF(ISERROR(VLOOKUP($AI1227,技まとめ!$A$1:$F$380,6,FALSE)),"－",VLOOKUP($AI1227,技まとめ!$A$1:$F$380,6,FALSE))</f>
        <v>BL</v>
      </c>
      <c r="AK1227" s="3">
        <f>IF(ISERROR(VLOOKUP($AI1227,技まとめ!$A$1:$F$380,3,FALSE)),"－",VLOOKUP($AI1227,技まとめ!$A$1:$F$380,3,FALSE))</f>
        <v>65</v>
      </c>
      <c r="AL1227" s="3">
        <f>IF(ISERROR(VLOOKUP($AI1227,技まとめ!$A$1:$F$380,5,FALSE)),"－",VLOOKUP($AI1227,技まとめ!$A$1:$F$380,5,FALSE))</f>
        <v>42</v>
      </c>
      <c r="AM1227" s="3" t="str">
        <f>IF($E1227=IF(ISERROR(VLOOKUP($AI1227,技まとめ!$A$1:$F$380,4,FALSE)),"－",VLOOKUP($AI1227,技まとめ!$A$1:$F$380,4,FALSE)),"一致","")</f>
        <v/>
      </c>
      <c r="AN1227" s="9" t="s">
        <v>1213</v>
      </c>
      <c r="AO1227" s="3" t="str">
        <f>IF(ISERROR(VLOOKUP($AN1227,技まとめ!$A$1:$F$380,6,FALSE)),"－",VLOOKUP($AN1227,技まとめ!$A$1:$F$380,6,FALSE))</f>
        <v>NS</v>
      </c>
      <c r="AP1227" s="3">
        <f>IF(ISERROR(VLOOKUP($AN1227,技まとめ!$A$1:$F$380,3,FALSE)),"－",VLOOKUP($AN1227,技まとめ!$A$1:$F$380,3,FALSE))</f>
        <v>64</v>
      </c>
      <c r="AQ1227" s="3">
        <f>IF(ISERROR(VLOOKUP($AN1227,技まとめ!$A$1:$F$380,5,FALSE)),"－",VLOOKUP($AN1227,技まとめ!$A$1:$F$380,5,FALSE))</f>
        <v>37</v>
      </c>
      <c r="AR1227" s="3" t="str">
        <f>IF($E1227=IF(ISERROR(VLOOKUP($AN1227,技まとめ!$A$1:$F$380,4,FALSE)),"－",VLOOKUP($AN1227,技まとめ!$A$1:$F$380,4,FALSE)),"一致","")</f>
        <v>一致</v>
      </c>
      <c r="AS1227" s="9" t="s">
        <v>662</v>
      </c>
      <c r="AT1227" s="3" t="str">
        <f>IF(ISERROR(VLOOKUP($AS1227,技まとめ!$A$1:$F$380,6,FALSE)),"－",VLOOKUP($AS1227,技まとめ!$A$1:$F$380,6,FALSE))</f>
        <v>CA</v>
      </c>
      <c r="AU1227" s="3">
        <f>IF(ISERROR(VLOOKUP($AS1227,技まとめ!$A$1:$F$380,3,FALSE)),"－",VLOOKUP($AS1227,技まとめ!$A$1:$F$380,3,FALSE))</f>
        <v>50</v>
      </c>
      <c r="AV1227" s="3">
        <f>IF(ISERROR(VLOOKUP($AS1227,技まとめ!$A$1:$F$380,5,FALSE)),"－",VLOOKUP($AS1227,技まとめ!$A$1:$F$380,5,FALSE))</f>
        <v>35</v>
      </c>
      <c r="AW1227" s="3" t="str">
        <f>IF($E1227=IF(ISERROR(VLOOKUP($AS1227,技まとめ!$A$1:$F$380,4,FALSE)),"－",VLOOKUP($AS1227,技まとめ!$A$1:$F$380,4,FALSE)),"一致","")</f>
        <v/>
      </c>
      <c r="AX1227" s="12" t="str">
        <f t="shared" si="272"/>
        <v>クイックドロウプロファイルゾーンセキュリティショットオーロラカーテン</v>
      </c>
      <c r="AY1227" s="12" t="str">
        <f t="shared" si="273"/>
        <v>クイックドロウプロファイルゾーンセキュリティショットオーロラカーテン</v>
      </c>
      <c r="AZ1227" s="12" t="str">
        <f t="shared" si="274"/>
        <v>クイックドロウプロファイルゾーンセキュリティショットオーロラカーテン</v>
      </c>
      <c r="BA1227" s="12" t="str">
        <f t="shared" si="275"/>
        <v>クイックドロウプロファイルゾーンセキュリティショットオーロラカーテン</v>
      </c>
      <c r="BB1227" s="11" t="str">
        <f t="shared" si="276"/>
        <v>BLBLNSCA</v>
      </c>
      <c r="BC1227" s="11" t="str">
        <f t="shared" si="277"/>
        <v>BLBLNSCA</v>
      </c>
      <c r="BD1227" s="11" t="str">
        <f t="shared" si="278"/>
        <v>BLBLNSCA</v>
      </c>
      <c r="BE1227" s="11" t="str">
        <f t="shared" si="279"/>
        <v>BLBLNSCA</v>
      </c>
    </row>
    <row r="1228" spans="1:57" ht="11.25" hidden="1" customHeight="1">
      <c r="A1228" s="6">
        <v>1227</v>
      </c>
      <c r="B1228" s="7" t="s">
        <v>2842</v>
      </c>
      <c r="C1228" s="8" t="s">
        <v>2843</v>
      </c>
      <c r="D1228" s="7" t="s">
        <v>72</v>
      </c>
      <c r="E1228" s="7" t="s">
        <v>95</v>
      </c>
      <c r="F1228" s="7" t="s">
        <v>82</v>
      </c>
      <c r="G1228" s="9">
        <v>124</v>
      </c>
      <c r="H1228" s="9">
        <v>95</v>
      </c>
      <c r="I1228" s="9">
        <v>51</v>
      </c>
      <c r="J1228" s="9">
        <v>56</v>
      </c>
      <c r="K1228" s="9">
        <v>51</v>
      </c>
      <c r="L1228" s="9">
        <v>54</v>
      </c>
      <c r="M1228" s="9">
        <v>56</v>
      </c>
      <c r="N1228" s="9">
        <v>51</v>
      </c>
      <c r="O1228" s="9">
        <v>55</v>
      </c>
      <c r="P1228" s="9">
        <v>62</v>
      </c>
      <c r="Q1228" s="10">
        <v>101</v>
      </c>
      <c r="R1228" s="11">
        <v>38</v>
      </c>
      <c r="S1228" s="11">
        <v>1</v>
      </c>
      <c r="T1228" s="11">
        <v>104</v>
      </c>
      <c r="U1228" s="11">
        <v>106</v>
      </c>
      <c r="V1228" s="11">
        <v>1</v>
      </c>
      <c r="W1228" s="11">
        <v>105</v>
      </c>
      <c r="X1228" s="11">
        <f t="shared" si="266"/>
        <v>456</v>
      </c>
      <c r="Y1228" s="11">
        <f t="shared" si="267"/>
        <v>4570</v>
      </c>
      <c r="Z1228" s="11">
        <f t="shared" si="268"/>
        <v>1865</v>
      </c>
      <c r="AA1228" s="11">
        <f t="shared" si="269"/>
        <v>4175</v>
      </c>
      <c r="AB1228" s="11">
        <f t="shared" si="270"/>
        <v>4175</v>
      </c>
      <c r="AC1228" s="6">
        <f t="shared" si="271"/>
        <v>4875</v>
      </c>
      <c r="AD1228" s="9" t="s">
        <v>230</v>
      </c>
      <c r="AE1228" s="3" t="str">
        <f>IF(ISERROR(VLOOKUP($AD1228,技まとめ!$A$1:$F$380,6,FALSE)),"－",VLOOKUP($AD1228,技まとめ!$A$1:$F$380,6,FALSE))</f>
        <v>BL</v>
      </c>
      <c r="AF1228" s="3">
        <f>IF(ISERROR(VLOOKUP($AD1228,技まとめ!$A$1:$F$380,3,FALSE)),"－",VLOOKUP($AD1228,技まとめ!$A$1:$F$380,3,FALSE))</f>
        <v>21</v>
      </c>
      <c r="AG1228" s="3">
        <f>IF(ISERROR(VLOOKUP($AD1228,技まとめ!$A$1:$F$380,5,FALSE)),"－",VLOOKUP($AD1228,技まとめ!$A$1:$F$380,5,FALSE))</f>
        <v>22</v>
      </c>
      <c r="AH1228" s="3" t="str">
        <f>IF($E1228=IF(ISERROR(VLOOKUP($AD1228,技まとめ!$A$1:$F$380,4,FALSE)),"－",VLOOKUP($AD1228,技まとめ!$A$1:$F$380,4,FALSE)),"一致","")</f>
        <v>一致</v>
      </c>
      <c r="AI1228" s="9" t="s">
        <v>251</v>
      </c>
      <c r="AJ1228" s="3" t="str">
        <f>IF(ISERROR(VLOOKUP($AI1228,技まとめ!$A$1:$F$380,6,FALSE)),"－",VLOOKUP($AI1228,技まとめ!$A$1:$F$380,6,FALSE))</f>
        <v>BL</v>
      </c>
      <c r="AK1228" s="3">
        <f>IF(ISERROR(VLOOKUP($AI1228,技まとめ!$A$1:$F$380,3,FALSE)),"－",VLOOKUP($AI1228,技まとめ!$A$1:$F$380,3,FALSE))</f>
        <v>46</v>
      </c>
      <c r="AL1228" s="3">
        <f>IF(ISERROR(VLOOKUP($AI1228,技まとめ!$A$1:$F$380,5,FALSE)),"－",VLOOKUP($AI1228,技まとめ!$A$1:$F$380,5,FALSE))</f>
        <v>33</v>
      </c>
      <c r="AM1228" s="3" t="str">
        <f>IF($E1228=IF(ISERROR(VLOOKUP($AI1228,技まとめ!$A$1:$F$380,4,FALSE)),"－",VLOOKUP($AI1228,技まとめ!$A$1:$F$380,4,FALSE)),"一致","")</f>
        <v>一致</v>
      </c>
      <c r="AN1228" s="9" t="s">
        <v>186</v>
      </c>
      <c r="AO1228" s="3" t="str">
        <f>IF(ISERROR(VLOOKUP($AN1228,技まとめ!$A$1:$F$380,6,FALSE)),"－",VLOOKUP($AN1228,技まとめ!$A$1:$F$380,6,FALSE))</f>
        <v>DR</v>
      </c>
      <c r="AP1228" s="3">
        <f>IF(ISERROR(VLOOKUP($AN1228,技まとめ!$A$1:$F$380,3,FALSE)),"－",VLOOKUP($AN1228,技まとめ!$A$1:$F$380,3,FALSE))</f>
        <v>27</v>
      </c>
      <c r="AQ1228" s="3">
        <f>IF(ISERROR(VLOOKUP($AN1228,技まとめ!$A$1:$F$380,5,FALSE)),"－",VLOOKUP($AN1228,技まとめ!$A$1:$F$380,5,FALSE))</f>
        <v>25</v>
      </c>
      <c r="AR1228" s="3" t="str">
        <f>IF($E1228=IF(ISERROR(VLOOKUP($AN1228,技まとめ!$A$1:$F$380,4,FALSE)),"－",VLOOKUP($AN1228,技まとめ!$A$1:$F$380,4,FALSE)),"一致","")</f>
        <v/>
      </c>
      <c r="AS1228" s="9" t="s">
        <v>756</v>
      </c>
      <c r="AT1228" s="3" t="str">
        <f>IF(ISERROR(VLOOKUP($AS1228,技まとめ!$A$1:$F$380,6,FALSE)),"－",VLOOKUP($AS1228,技まとめ!$A$1:$F$380,6,FALSE))</f>
        <v>BB</v>
      </c>
      <c r="AU1228" s="3">
        <f>IF(ISERROR(VLOOKUP($AS1228,技まとめ!$A$1:$F$380,3,FALSE)),"－",VLOOKUP($AS1228,技まとめ!$A$1:$F$380,3,FALSE))</f>
        <v>65</v>
      </c>
      <c r="AV1228" s="3">
        <f>IF(ISERROR(VLOOKUP($AS1228,技まとめ!$A$1:$F$380,5,FALSE)),"－",VLOOKUP($AS1228,技まとめ!$A$1:$F$380,5,FALSE))</f>
        <v>42</v>
      </c>
      <c r="AW1228" s="3" t="str">
        <f>IF($E1228=IF(ISERROR(VLOOKUP($AS1228,技まとめ!$A$1:$F$380,4,FALSE)),"－",VLOOKUP($AS1228,技まとめ!$A$1:$F$380,4,FALSE)),"一致","")</f>
        <v/>
      </c>
      <c r="AX1228" s="12" t="str">
        <f t="shared" si="272"/>
        <v>おんりょうくものいとフーセンガムボルケイノカット</v>
      </c>
      <c r="AY1228" s="12" t="str">
        <f t="shared" si="273"/>
        <v>おんりょうくものいとフーセンガムボルケイノカット</v>
      </c>
      <c r="AZ1228" s="12" t="str">
        <f t="shared" si="274"/>
        <v>おんりょうくものいとフーセンガムボルケイノカット</v>
      </c>
      <c r="BA1228" s="12" t="str">
        <f t="shared" si="275"/>
        <v>おんりょうくものいとフーセンガムボルケイノカット</v>
      </c>
      <c r="BB1228" s="11" t="str">
        <f t="shared" si="276"/>
        <v>BLBLDRBB</v>
      </c>
      <c r="BC1228" s="11" t="str">
        <f t="shared" si="277"/>
        <v>BLBLDRBB</v>
      </c>
      <c r="BD1228" s="11" t="str">
        <f t="shared" si="278"/>
        <v>BLBLDRBB</v>
      </c>
      <c r="BE1228" s="11" t="str">
        <f t="shared" si="279"/>
        <v>BLBLDRBB</v>
      </c>
    </row>
    <row r="1229" spans="1:57" ht="11.25" hidden="1" customHeight="1">
      <c r="A1229" s="6">
        <v>1228</v>
      </c>
      <c r="B1229" s="7" t="s">
        <v>2844</v>
      </c>
      <c r="C1229" s="8" t="s">
        <v>2845</v>
      </c>
      <c r="D1229" s="7" t="s">
        <v>72</v>
      </c>
      <c r="E1229" s="7" t="s">
        <v>102</v>
      </c>
      <c r="F1229" s="7" t="s">
        <v>109</v>
      </c>
      <c r="G1229" s="9">
        <v>114</v>
      </c>
      <c r="H1229" s="9">
        <v>112</v>
      </c>
      <c r="I1229" s="9">
        <v>56</v>
      </c>
      <c r="J1229" s="9">
        <v>55</v>
      </c>
      <c r="K1229" s="9">
        <v>51</v>
      </c>
      <c r="L1229" s="9">
        <v>56</v>
      </c>
      <c r="M1229" s="9">
        <v>54</v>
      </c>
      <c r="N1229" s="9">
        <v>56</v>
      </c>
      <c r="O1229" s="9">
        <v>53</v>
      </c>
      <c r="P1229" s="9">
        <v>41</v>
      </c>
      <c r="Q1229" s="10">
        <v>106</v>
      </c>
      <c r="R1229" s="11">
        <v>21</v>
      </c>
      <c r="S1229" s="11">
        <v>1</v>
      </c>
      <c r="T1229" s="11">
        <v>106</v>
      </c>
      <c r="U1229" s="11">
        <v>104</v>
      </c>
      <c r="V1229" s="11">
        <v>1</v>
      </c>
      <c r="W1229" s="11">
        <v>103</v>
      </c>
      <c r="X1229" s="11">
        <f t="shared" si="266"/>
        <v>442</v>
      </c>
      <c r="Y1229" s="11">
        <f t="shared" si="267"/>
        <v>4760</v>
      </c>
      <c r="Z1229" s="11">
        <f t="shared" si="268"/>
        <v>1260</v>
      </c>
      <c r="AA1229" s="11">
        <f t="shared" si="269"/>
        <v>4235</v>
      </c>
      <c r="AB1229" s="11">
        <f t="shared" si="270"/>
        <v>4235</v>
      </c>
      <c r="AC1229" s="6">
        <f t="shared" si="271"/>
        <v>4860</v>
      </c>
      <c r="AD1229" s="9" t="s">
        <v>5019</v>
      </c>
      <c r="AE1229" s="3" t="str">
        <f>IF(ISERROR(VLOOKUP($AD1229,技まとめ!$A$1:$F$380,6,FALSE)),"－",VLOOKUP($AD1229,技まとめ!$A$1:$F$380,6,FALSE))</f>
        <v>－</v>
      </c>
      <c r="AF1229" s="3">
        <f>IF(ISERROR(VLOOKUP($AD1229,技まとめ!$A$1:$F$380,3,FALSE)),"－",VLOOKUP($AD1229,技まとめ!$A$1:$F$380,3,FALSE))</f>
        <v>0</v>
      </c>
      <c r="AG1229" s="3">
        <f>IF(ISERROR(VLOOKUP($AD1229,技まとめ!$A$1:$F$380,5,FALSE)),"－",VLOOKUP($AD1229,技まとめ!$A$1:$F$380,5,FALSE))</f>
        <v>0</v>
      </c>
      <c r="AH1229" s="3" t="str">
        <f>IF($E1229=IF(ISERROR(VLOOKUP($AD1229,技まとめ!$A$1:$F$380,4,FALSE)),"－",VLOOKUP($AD1229,技まとめ!$A$1:$F$380,4,FALSE)),"一致","")</f>
        <v/>
      </c>
      <c r="AI1229" s="9" t="s">
        <v>635</v>
      </c>
      <c r="AJ1229" s="3" t="str">
        <f>IF(ISERROR(VLOOKUP($AI1229,技まとめ!$A$1:$F$380,6,FALSE)),"－",VLOOKUP($AI1229,技まとめ!$A$1:$F$380,6,FALSE))</f>
        <v>DR</v>
      </c>
      <c r="AK1229" s="3">
        <f>IF(ISERROR(VLOOKUP($AI1229,技まとめ!$A$1:$F$380,3,FALSE)),"－",VLOOKUP($AI1229,技まとめ!$A$1:$F$380,3,FALSE))</f>
        <v>58</v>
      </c>
      <c r="AL1229" s="3">
        <f>IF(ISERROR(VLOOKUP($AI1229,技まとめ!$A$1:$F$380,5,FALSE)),"－",VLOOKUP($AI1229,技まとめ!$A$1:$F$380,5,FALSE))</f>
        <v>39</v>
      </c>
      <c r="AM1229" s="3" t="str">
        <f>IF($E1229=IF(ISERROR(VLOOKUP($AI1229,技まとめ!$A$1:$F$380,4,FALSE)),"－",VLOOKUP($AI1229,技まとめ!$A$1:$F$380,4,FALSE)),"一致","")</f>
        <v/>
      </c>
      <c r="AN1229" s="9" t="s">
        <v>481</v>
      </c>
      <c r="AO1229" s="3" t="str">
        <f>IF(ISERROR(VLOOKUP($AN1229,技まとめ!$A$1:$F$380,6,FALSE)),"－",VLOOKUP($AN1229,技まとめ!$A$1:$F$380,6,FALSE))</f>
        <v>SC</v>
      </c>
      <c r="AP1229" s="3">
        <f>IF(ISERROR(VLOOKUP($AN1229,技まとめ!$A$1:$F$380,3,FALSE)),"－",VLOOKUP($AN1229,技まとめ!$A$1:$F$380,3,FALSE))</f>
        <v>59</v>
      </c>
      <c r="AQ1229" s="3">
        <f>IF(ISERROR(VLOOKUP($AN1229,技まとめ!$A$1:$F$380,5,FALSE)),"－",VLOOKUP($AN1229,技まとめ!$A$1:$F$380,5,FALSE))</f>
        <v>34</v>
      </c>
      <c r="AR1229" s="3" t="str">
        <f>IF($E1229=IF(ISERROR(VLOOKUP($AN1229,技まとめ!$A$1:$F$380,4,FALSE)),"－",VLOOKUP($AN1229,技まとめ!$A$1:$F$380,4,FALSE)),"一致","")</f>
        <v/>
      </c>
      <c r="AS1229" s="9" t="s">
        <v>300</v>
      </c>
      <c r="AT1229" s="3" t="str">
        <f>IF(ISERROR(VLOOKUP($AS1229,技まとめ!$A$1:$F$380,6,FALSE)),"－",VLOOKUP($AS1229,技まとめ!$A$1:$F$380,6,FALSE))</f>
        <v>BB</v>
      </c>
      <c r="AU1229" s="3">
        <f>IF(ISERROR(VLOOKUP($AS1229,技まとめ!$A$1:$F$380,3,FALSE)),"－",VLOOKUP($AS1229,技まとめ!$A$1:$F$380,3,FALSE))</f>
        <v>49</v>
      </c>
      <c r="AV1229" s="3">
        <f>IF(ISERROR(VLOOKUP($AS1229,技まとめ!$A$1:$F$380,5,FALSE)),"－",VLOOKUP($AS1229,技まとめ!$A$1:$F$380,5,FALSE))</f>
        <v>32</v>
      </c>
      <c r="AW1229" s="3" t="str">
        <f>IF($E1229=IF(ISERROR(VLOOKUP($AS1229,技まとめ!$A$1:$F$380,4,FALSE)),"－",VLOOKUP($AS1229,技まとめ!$A$1:$F$380,4,FALSE)),"一致","")</f>
        <v/>
      </c>
      <c r="AX1229" s="12" t="str">
        <f t="shared" si="272"/>
        <v>イケメンＵＰ！オーロラドリブルトカチェフボンバースピニングカット</v>
      </c>
      <c r="AY1229" s="12" t="str">
        <f t="shared" si="273"/>
        <v>イケメンＵＰ！オーロラドリブルトカチェフボンバースピニングカット</v>
      </c>
      <c r="AZ1229" s="12" t="str">
        <f t="shared" si="274"/>
        <v>イケメンＵＰ！オーロラドリブルトカチェフボンバースピニングカット</v>
      </c>
      <c r="BA1229" s="12" t="str">
        <f t="shared" si="275"/>
        <v>イケメンＵＰ！オーロラドリブルトカチェフボンバースピニングカット</v>
      </c>
      <c r="BB1229" s="11" t="str">
        <f t="shared" si="276"/>
        <v>－DRSCBB</v>
      </c>
      <c r="BC1229" s="11" t="str">
        <f t="shared" si="277"/>
        <v>－DRSCBB</v>
      </c>
      <c r="BD1229" s="11" t="str">
        <f t="shared" si="278"/>
        <v>－DRSCBB</v>
      </c>
      <c r="BE1229" s="11" t="str">
        <f t="shared" si="279"/>
        <v>－DRSCBB</v>
      </c>
    </row>
    <row r="1230" spans="1:57" ht="11.25" hidden="1" customHeight="1">
      <c r="A1230" s="6">
        <v>1229</v>
      </c>
      <c r="B1230" s="7" t="s">
        <v>2846</v>
      </c>
      <c r="C1230" s="8" t="s">
        <v>2847</v>
      </c>
      <c r="D1230" s="7" t="s">
        <v>72</v>
      </c>
      <c r="E1230" s="7" t="s">
        <v>81</v>
      </c>
      <c r="F1230" s="7" t="s">
        <v>109</v>
      </c>
      <c r="G1230" s="9">
        <v>124</v>
      </c>
      <c r="H1230" s="9">
        <v>100</v>
      </c>
      <c r="I1230" s="9">
        <v>54</v>
      </c>
      <c r="J1230" s="9">
        <v>59</v>
      </c>
      <c r="K1230" s="9">
        <v>56</v>
      </c>
      <c r="L1230" s="9">
        <v>56</v>
      </c>
      <c r="M1230" s="9">
        <v>65</v>
      </c>
      <c r="N1230" s="9">
        <v>65</v>
      </c>
      <c r="O1230" s="9">
        <v>60</v>
      </c>
      <c r="P1230" s="9">
        <v>31</v>
      </c>
      <c r="Q1230" s="10">
        <v>104</v>
      </c>
      <c r="R1230" s="11">
        <v>29</v>
      </c>
      <c r="S1230" s="11">
        <v>1</v>
      </c>
      <c r="T1230" s="11">
        <v>106</v>
      </c>
      <c r="U1230" s="11">
        <v>115</v>
      </c>
      <c r="V1230" s="11">
        <v>1</v>
      </c>
      <c r="W1230" s="11">
        <v>110</v>
      </c>
      <c r="X1230" s="11">
        <f t="shared" si="266"/>
        <v>466</v>
      </c>
      <c r="Y1230" s="11">
        <f t="shared" si="267"/>
        <v>4715</v>
      </c>
      <c r="Z1230" s="11">
        <f t="shared" si="268"/>
        <v>1575</v>
      </c>
      <c r="AA1230" s="11">
        <f t="shared" si="269"/>
        <v>4270</v>
      </c>
      <c r="AB1230" s="11">
        <f t="shared" si="270"/>
        <v>4270</v>
      </c>
      <c r="AC1230" s="6">
        <f t="shared" si="271"/>
        <v>4935</v>
      </c>
      <c r="AD1230" s="9" t="s">
        <v>5019</v>
      </c>
      <c r="AE1230" s="3" t="str">
        <f>IF(ISERROR(VLOOKUP($AD1230,技まとめ!$A$1:$F$380,6,FALSE)),"－",VLOOKUP($AD1230,技まとめ!$A$1:$F$380,6,FALSE))</f>
        <v>－</v>
      </c>
      <c r="AF1230" s="3">
        <f>IF(ISERROR(VLOOKUP($AD1230,技まとめ!$A$1:$F$380,3,FALSE)),"－",VLOOKUP($AD1230,技まとめ!$A$1:$F$380,3,FALSE))</f>
        <v>0</v>
      </c>
      <c r="AG1230" s="3">
        <f>IF(ISERROR(VLOOKUP($AD1230,技まとめ!$A$1:$F$380,5,FALSE)),"－",VLOOKUP($AD1230,技まとめ!$A$1:$F$380,5,FALSE))</f>
        <v>0</v>
      </c>
      <c r="AH1230" s="3" t="str">
        <f>IF($E1230=IF(ISERROR(VLOOKUP($AD1230,技まとめ!$A$1:$F$380,4,FALSE)),"－",VLOOKUP($AD1230,技まとめ!$A$1:$F$380,4,FALSE)),"一致","")</f>
        <v/>
      </c>
      <c r="AI1230" s="9" t="s">
        <v>222</v>
      </c>
      <c r="AJ1230" s="3" t="str">
        <f>IF(ISERROR(VLOOKUP($AI1230,技まとめ!$A$1:$F$380,6,FALSE)),"－",VLOOKUP($AI1230,技まとめ!$A$1:$F$380,6,FALSE))</f>
        <v>BS</v>
      </c>
      <c r="AK1230" s="3">
        <f>IF(ISERROR(VLOOKUP($AI1230,技まとめ!$A$1:$F$380,3,FALSE)),"－",VLOOKUP($AI1230,技まとめ!$A$1:$F$380,3,FALSE))</f>
        <v>57</v>
      </c>
      <c r="AL1230" s="3">
        <f>IF(ISERROR(VLOOKUP($AI1230,技まとめ!$A$1:$F$380,5,FALSE)),"－",VLOOKUP($AI1230,技まとめ!$A$1:$F$380,5,FALSE))</f>
        <v>34</v>
      </c>
      <c r="AM1230" s="3" t="str">
        <f>IF($E1230=IF(ISERROR(VLOOKUP($AI1230,技まとめ!$A$1:$F$380,4,FALSE)),"－",VLOOKUP($AI1230,技まとめ!$A$1:$F$380,4,FALSE)),"一致","")</f>
        <v>一致</v>
      </c>
      <c r="AN1230" s="9" t="s">
        <v>576</v>
      </c>
      <c r="AO1230" s="3" t="str">
        <f>IF(ISERROR(VLOOKUP($AN1230,技まとめ!$A$1:$F$380,6,FALSE)),"－",VLOOKUP($AN1230,技まとめ!$A$1:$F$380,6,FALSE))</f>
        <v>BB</v>
      </c>
      <c r="AP1230" s="3">
        <f>IF(ISERROR(VLOOKUP($AN1230,技まとめ!$A$1:$F$380,3,FALSE)),"－",VLOOKUP($AN1230,技まとめ!$A$1:$F$380,3,FALSE))</f>
        <v>72</v>
      </c>
      <c r="AQ1230" s="3">
        <f>IF(ISERROR(VLOOKUP($AN1230,技まとめ!$A$1:$F$380,5,FALSE)),"－",VLOOKUP($AN1230,技まとめ!$A$1:$F$380,5,FALSE))</f>
        <v>43</v>
      </c>
      <c r="AR1230" s="3" t="str">
        <f>IF($E1230=IF(ISERROR(VLOOKUP($AN1230,技まとめ!$A$1:$F$380,4,FALSE)),"－",VLOOKUP($AN1230,技まとめ!$A$1:$F$380,4,FALSE)),"一致","")</f>
        <v/>
      </c>
      <c r="AS1230" s="9" t="s">
        <v>84</v>
      </c>
      <c r="AT1230" s="3" t="str">
        <f>IF(ISERROR(VLOOKUP($AS1230,技まとめ!$A$1:$F$380,6,FALSE)),"－",VLOOKUP($AS1230,技まとめ!$A$1:$F$380,6,FALSE))</f>
        <v>DR</v>
      </c>
      <c r="AU1230" s="3">
        <f>IF(ISERROR(VLOOKUP($AS1230,技まとめ!$A$1:$F$380,3,FALSE)),"－",VLOOKUP($AS1230,技まとめ!$A$1:$F$380,3,FALSE))</f>
        <v>92</v>
      </c>
      <c r="AV1230" s="3">
        <f>IF(ISERROR(VLOOKUP($AS1230,技まとめ!$A$1:$F$380,5,FALSE)),"－",VLOOKUP($AS1230,技まとめ!$A$1:$F$380,5,FALSE))</f>
        <v>53</v>
      </c>
      <c r="AW1230" s="3" t="str">
        <f>IF($E1230=IF(ISERROR(VLOOKUP($AS1230,技まとめ!$A$1:$F$380,4,FALSE)),"－",VLOOKUP($AS1230,技まとめ!$A$1:$F$380,4,FALSE)),"一致","")</f>
        <v>一致</v>
      </c>
      <c r="AX1230" s="12" t="str">
        <f t="shared" si="272"/>
        <v>イケメンＵＰ！ホークショットさばきのてっついふうじんのまい</v>
      </c>
      <c r="AY1230" s="12" t="str">
        <f t="shared" si="273"/>
        <v>イケメンＵＰ！ホークショットさばきのてっついふうじんのまい</v>
      </c>
      <c r="AZ1230" s="12" t="str">
        <f t="shared" si="274"/>
        <v>イケメンＵＰ！ホークショットさばきのてっついふうじんのまい</v>
      </c>
      <c r="BA1230" s="12" t="str">
        <f t="shared" si="275"/>
        <v>イケメンＵＰ！ホークショットさばきのてっついふうじんのまい</v>
      </c>
      <c r="BB1230" s="11" t="str">
        <f t="shared" si="276"/>
        <v>－BSBBDR</v>
      </c>
      <c r="BC1230" s="11" t="str">
        <f t="shared" si="277"/>
        <v>－BSBBDR</v>
      </c>
      <c r="BD1230" s="11" t="str">
        <f t="shared" si="278"/>
        <v>－BSBBDR</v>
      </c>
      <c r="BE1230" s="11" t="str">
        <f t="shared" si="279"/>
        <v>－BSBBDR</v>
      </c>
    </row>
    <row r="1231" spans="1:57" ht="11.25" hidden="1" customHeight="1">
      <c r="A1231" s="6">
        <v>1230</v>
      </c>
      <c r="B1231" s="7" t="s">
        <v>2848</v>
      </c>
      <c r="C1231" s="8" t="s">
        <v>2849</v>
      </c>
      <c r="D1231" s="7" t="s">
        <v>650</v>
      </c>
      <c r="E1231" s="7" t="s">
        <v>81</v>
      </c>
      <c r="F1231" s="7" t="s">
        <v>109</v>
      </c>
      <c r="G1231" s="9">
        <v>118</v>
      </c>
      <c r="H1231" s="9">
        <v>123</v>
      </c>
      <c r="I1231" s="9">
        <v>51</v>
      </c>
      <c r="J1231" s="9">
        <v>58</v>
      </c>
      <c r="K1231" s="9">
        <v>67</v>
      </c>
      <c r="L1231" s="9">
        <v>53</v>
      </c>
      <c r="M1231" s="9">
        <v>56</v>
      </c>
      <c r="N1231" s="9">
        <v>59</v>
      </c>
      <c r="O1231" s="9">
        <v>59</v>
      </c>
      <c r="P1231" s="9">
        <v>32</v>
      </c>
      <c r="Q1231" s="10">
        <v>101</v>
      </c>
      <c r="R1231" s="11">
        <v>34</v>
      </c>
      <c r="S1231" s="11">
        <v>1</v>
      </c>
      <c r="T1231" s="11">
        <v>103</v>
      </c>
      <c r="U1231" s="11">
        <v>106</v>
      </c>
      <c r="V1231" s="11">
        <v>1</v>
      </c>
      <c r="W1231" s="11">
        <v>109</v>
      </c>
      <c r="X1231" s="11">
        <f t="shared" si="266"/>
        <v>455</v>
      </c>
      <c r="Y1231" s="11">
        <f t="shared" si="267"/>
        <v>4590</v>
      </c>
      <c r="Z1231" s="11">
        <f t="shared" si="268"/>
        <v>1745</v>
      </c>
      <c r="AA1231" s="11">
        <f t="shared" si="269"/>
        <v>4160</v>
      </c>
      <c r="AB1231" s="11">
        <f t="shared" si="270"/>
        <v>4160</v>
      </c>
      <c r="AC1231" s="6">
        <f t="shared" si="271"/>
        <v>4835</v>
      </c>
      <c r="AD1231" s="9" t="s">
        <v>263</v>
      </c>
      <c r="AE1231" s="3" t="str">
        <f>IF(ISERROR(VLOOKUP($AD1231,技まとめ!$A$1:$F$380,6,FALSE)),"－",VLOOKUP($AD1231,技まとめ!$A$1:$F$380,6,FALSE))</f>
        <v>DR</v>
      </c>
      <c r="AF1231" s="3">
        <f>IF(ISERROR(VLOOKUP($AD1231,技まとめ!$A$1:$F$380,3,FALSE)),"－",VLOOKUP($AD1231,技まとめ!$A$1:$F$380,3,FALSE))</f>
        <v>16</v>
      </c>
      <c r="AG1231" s="3">
        <f>IF(ISERROR(VLOOKUP($AD1231,技まとめ!$A$1:$F$380,5,FALSE)),"－",VLOOKUP($AD1231,技まとめ!$A$1:$F$380,5,FALSE))</f>
        <v>21</v>
      </c>
      <c r="AH1231" s="3" t="str">
        <f>IF($E1231=IF(ISERROR(VLOOKUP($AD1231,技まとめ!$A$1:$F$380,4,FALSE)),"－",VLOOKUP($AD1231,技まとめ!$A$1:$F$380,4,FALSE)),"一致","")</f>
        <v/>
      </c>
      <c r="AI1231" s="9" t="s">
        <v>103</v>
      </c>
      <c r="AJ1231" s="3" t="str">
        <f>IF(ISERROR(VLOOKUP($AI1231,技まとめ!$A$1:$F$380,6,FALSE)),"－",VLOOKUP($AI1231,技まとめ!$A$1:$F$380,6,FALSE))</f>
        <v>DR</v>
      </c>
      <c r="AK1231" s="3">
        <f>IF(ISERROR(VLOOKUP($AI1231,技まとめ!$A$1:$F$380,3,FALSE)),"－",VLOOKUP($AI1231,技まとめ!$A$1:$F$380,3,FALSE))</f>
        <v>56</v>
      </c>
      <c r="AL1231" s="3">
        <f>IF(ISERROR(VLOOKUP($AI1231,技まとめ!$A$1:$F$380,5,FALSE)),"－",VLOOKUP($AI1231,技まとめ!$A$1:$F$380,5,FALSE))</f>
        <v>39</v>
      </c>
      <c r="AM1231" s="3" t="str">
        <f>IF($E1231=IF(ISERROR(VLOOKUP($AI1231,技まとめ!$A$1:$F$380,4,FALSE)),"－",VLOOKUP($AI1231,技まとめ!$A$1:$F$380,4,FALSE)),"一致","")</f>
        <v/>
      </c>
      <c r="AN1231" s="9" t="s">
        <v>2573</v>
      </c>
      <c r="AO1231" s="3" t="str">
        <f>IF(ISERROR(VLOOKUP($AN1231,技まとめ!$A$1:$F$380,6,FALSE)),"－",VLOOKUP($AN1231,技まとめ!$A$1:$F$380,6,FALSE))</f>
        <v>BB</v>
      </c>
      <c r="AP1231" s="3">
        <f>IF(ISERROR(VLOOKUP($AN1231,技まとめ!$A$1:$F$380,3,FALSE)),"－",VLOOKUP($AN1231,技まとめ!$A$1:$F$380,3,FALSE))</f>
        <v>63</v>
      </c>
      <c r="AQ1231" s="3">
        <f>IF(ISERROR(VLOOKUP($AN1231,技まとめ!$A$1:$F$380,5,FALSE)),"－",VLOOKUP($AN1231,技まとめ!$A$1:$F$380,5,FALSE))</f>
        <v>42</v>
      </c>
      <c r="AR1231" s="3" t="str">
        <f>IF($E1231=IF(ISERROR(VLOOKUP($AN1231,技まとめ!$A$1:$F$380,4,FALSE)),"－",VLOOKUP($AN1231,技まとめ!$A$1:$F$380,4,FALSE)),"一致","")</f>
        <v>一致</v>
      </c>
      <c r="AS1231" s="9" t="s">
        <v>434</v>
      </c>
      <c r="AT1231" s="3" t="str">
        <f>IF(ISERROR(VLOOKUP($AS1231,技まとめ!$A$1:$F$380,6,FALSE)),"－",VLOOKUP($AS1231,技まとめ!$A$1:$F$380,6,FALSE))</f>
        <v>BL</v>
      </c>
      <c r="AU1231" s="3">
        <f>IF(ISERROR(VLOOKUP($AS1231,技まとめ!$A$1:$F$380,3,FALSE)),"－",VLOOKUP($AS1231,技まとめ!$A$1:$F$380,3,FALSE))</f>
        <v>65</v>
      </c>
      <c r="AV1231" s="3">
        <f>IF(ISERROR(VLOOKUP($AS1231,技まとめ!$A$1:$F$380,5,FALSE)),"－",VLOOKUP($AS1231,技まとめ!$A$1:$F$380,5,FALSE))</f>
        <v>42</v>
      </c>
      <c r="AW1231" s="3" t="str">
        <f>IF($E1231=IF(ISERROR(VLOOKUP($AS1231,技まとめ!$A$1:$F$380,4,FALSE)),"－",VLOOKUP($AS1231,技まとめ!$A$1:$F$380,4,FALSE)),"一致","")</f>
        <v/>
      </c>
      <c r="AX1231" s="12" t="str">
        <f t="shared" si="272"/>
        <v>マジックまぼろしドリブルザ・タワーストーンプリズン</v>
      </c>
      <c r="AY1231" s="12" t="str">
        <f t="shared" si="273"/>
        <v>マジックまぼろしドリブルザ・タワーストーンプリズン</v>
      </c>
      <c r="AZ1231" s="12" t="str">
        <f t="shared" si="274"/>
        <v>マジックまぼろしドリブルザ・タワーストーンプリズン</v>
      </c>
      <c r="BA1231" s="12" t="str">
        <f t="shared" si="275"/>
        <v>マジックまぼろしドリブルザ・タワーストーンプリズン</v>
      </c>
      <c r="BB1231" s="11" t="str">
        <f t="shared" si="276"/>
        <v>DRDRBBBL</v>
      </c>
      <c r="BC1231" s="11" t="str">
        <f t="shared" si="277"/>
        <v>DRDRBBBL</v>
      </c>
      <c r="BD1231" s="11" t="str">
        <f t="shared" si="278"/>
        <v>DRDRBBBL</v>
      </c>
      <c r="BE1231" s="11" t="str">
        <f t="shared" si="279"/>
        <v>DRDRBBBL</v>
      </c>
    </row>
    <row r="1232" spans="1:57" ht="11.25" hidden="1" customHeight="1">
      <c r="A1232" s="6">
        <v>1231</v>
      </c>
      <c r="B1232" s="7" t="s">
        <v>2850</v>
      </c>
      <c r="C1232" s="8" t="s">
        <v>2851</v>
      </c>
      <c r="D1232" s="7" t="s">
        <v>72</v>
      </c>
      <c r="E1232" s="7" t="s">
        <v>95</v>
      </c>
      <c r="F1232" s="7" t="s">
        <v>82</v>
      </c>
      <c r="G1232" s="9">
        <v>120</v>
      </c>
      <c r="H1232" s="9">
        <v>114</v>
      </c>
      <c r="I1232" s="9">
        <v>46</v>
      </c>
      <c r="J1232" s="9">
        <v>49</v>
      </c>
      <c r="K1232" s="9">
        <v>47</v>
      </c>
      <c r="L1232" s="9">
        <v>51</v>
      </c>
      <c r="M1232" s="9">
        <v>50</v>
      </c>
      <c r="N1232" s="9">
        <v>53</v>
      </c>
      <c r="O1232" s="9">
        <v>52</v>
      </c>
      <c r="P1232" s="9">
        <v>78</v>
      </c>
      <c r="Q1232" s="10">
        <v>96</v>
      </c>
      <c r="R1232" s="11">
        <v>45</v>
      </c>
      <c r="S1232" s="11">
        <v>1</v>
      </c>
      <c r="T1232" s="11">
        <v>101</v>
      </c>
      <c r="U1232" s="11">
        <v>100</v>
      </c>
      <c r="V1232" s="11">
        <v>1</v>
      </c>
      <c r="W1232" s="11">
        <v>102</v>
      </c>
      <c r="X1232" s="11">
        <f t="shared" si="266"/>
        <v>446</v>
      </c>
      <c r="Y1232" s="11">
        <f t="shared" si="267"/>
        <v>4355</v>
      </c>
      <c r="Z1232" s="11">
        <f t="shared" si="268"/>
        <v>2095</v>
      </c>
      <c r="AA1232" s="11">
        <f t="shared" si="269"/>
        <v>4055</v>
      </c>
      <c r="AB1232" s="11">
        <f t="shared" si="270"/>
        <v>4055</v>
      </c>
      <c r="AC1232" s="6">
        <f t="shared" si="271"/>
        <v>4775</v>
      </c>
      <c r="AD1232" s="9" t="s">
        <v>97</v>
      </c>
      <c r="AE1232" s="3" t="str">
        <f>IF(ISERROR(VLOOKUP($AD1232,技まとめ!$A$1:$F$380,6,FALSE)),"－",VLOOKUP($AD1232,技まとめ!$A$1:$F$380,6,FALSE))</f>
        <v>BL</v>
      </c>
      <c r="AF1232" s="3">
        <f>IF(ISERROR(VLOOKUP($AD1232,技まとめ!$A$1:$F$380,3,FALSE)),"－",VLOOKUP($AD1232,技まとめ!$A$1:$F$380,3,FALSE))</f>
        <v>38</v>
      </c>
      <c r="AG1232" s="3">
        <f>IF(ISERROR(VLOOKUP($AD1232,技まとめ!$A$1:$F$380,5,FALSE)),"－",VLOOKUP($AD1232,技まとめ!$A$1:$F$380,5,FALSE))</f>
        <v>16</v>
      </c>
      <c r="AH1232" s="3" t="str">
        <f>IF($E1232=IF(ISERROR(VLOOKUP($AD1232,技まとめ!$A$1:$F$380,4,FALSE)),"－",VLOOKUP($AD1232,技まとめ!$A$1:$F$380,4,FALSE)),"一致","")</f>
        <v/>
      </c>
      <c r="AI1232" s="9" t="s">
        <v>560</v>
      </c>
      <c r="AJ1232" s="3" t="str">
        <f>IF(ISERROR(VLOOKUP($AI1232,技まとめ!$A$1:$F$380,6,FALSE)),"－",VLOOKUP($AI1232,技まとめ!$A$1:$F$380,6,FALSE))</f>
        <v>BL</v>
      </c>
      <c r="AK1232" s="3">
        <f>IF(ISERROR(VLOOKUP($AI1232,技まとめ!$A$1:$F$380,3,FALSE)),"－",VLOOKUP($AI1232,技まとめ!$A$1:$F$380,3,FALSE))</f>
        <v>28</v>
      </c>
      <c r="AL1232" s="3">
        <f>IF(ISERROR(VLOOKUP($AI1232,技まとめ!$A$1:$F$380,5,FALSE)),"－",VLOOKUP($AI1232,技まとめ!$A$1:$F$380,5,FALSE))</f>
        <v>24</v>
      </c>
      <c r="AM1232" s="3" t="str">
        <f>IF($E1232=IF(ISERROR(VLOOKUP($AI1232,技まとめ!$A$1:$F$380,4,FALSE)),"－",VLOOKUP($AI1232,技まとめ!$A$1:$F$380,4,FALSE)),"一致","")</f>
        <v/>
      </c>
      <c r="AN1232" s="9" t="s">
        <v>686</v>
      </c>
      <c r="AO1232" s="3" t="str">
        <f>IF(ISERROR(VLOOKUP($AN1232,技まとめ!$A$1:$F$380,6,FALSE)),"－",VLOOKUP($AN1232,技まとめ!$A$1:$F$380,6,FALSE))</f>
        <v>DR</v>
      </c>
      <c r="AP1232" s="3">
        <f>IF(ISERROR(VLOOKUP($AN1232,技まとめ!$A$1:$F$380,3,FALSE)),"－",VLOOKUP($AN1232,技まとめ!$A$1:$F$380,3,FALSE))</f>
        <v>34</v>
      </c>
      <c r="AQ1232" s="3">
        <f>IF(ISERROR(VLOOKUP($AN1232,技まとめ!$A$1:$F$380,5,FALSE)),"－",VLOOKUP($AN1232,技まとめ!$A$1:$F$380,5,FALSE))</f>
        <v>27</v>
      </c>
      <c r="AR1232" s="3" t="str">
        <f>IF($E1232=IF(ISERROR(VLOOKUP($AN1232,技まとめ!$A$1:$F$380,4,FALSE)),"－",VLOOKUP($AN1232,技まとめ!$A$1:$F$380,4,FALSE)),"一致","")</f>
        <v/>
      </c>
      <c r="AS1232" s="9" t="s">
        <v>174</v>
      </c>
      <c r="AT1232" s="3" t="str">
        <f>IF(ISERROR(VLOOKUP($AS1232,技まとめ!$A$1:$F$380,6,FALSE)),"－",VLOOKUP($AS1232,技まとめ!$A$1:$F$380,6,FALSE))</f>
        <v>BL</v>
      </c>
      <c r="AU1232" s="3">
        <f>IF(ISERROR(VLOOKUP($AS1232,技まとめ!$A$1:$F$380,3,FALSE)),"－",VLOOKUP($AS1232,技まとめ!$A$1:$F$380,3,FALSE))</f>
        <v>102</v>
      </c>
      <c r="AV1232" s="3">
        <f>IF(ISERROR(VLOOKUP($AS1232,技まとめ!$A$1:$F$380,5,FALSE)),"－",VLOOKUP($AS1232,技まとめ!$A$1:$F$380,5,FALSE))</f>
        <v>57</v>
      </c>
      <c r="AW1232" s="3" t="str">
        <f>IF($E1232=IF(ISERROR(VLOOKUP($AS1232,技まとめ!$A$1:$F$380,4,FALSE)),"－",VLOOKUP($AS1232,技まとめ!$A$1:$F$380,4,FALSE)),"一致","")</f>
        <v>一致</v>
      </c>
      <c r="AX1232" s="12" t="str">
        <f t="shared" si="272"/>
        <v>うしろのしょうめんブレードアタックヒートタックルシグマゾーン</v>
      </c>
      <c r="AY1232" s="12" t="str">
        <f t="shared" si="273"/>
        <v>うしろのしょうめんブレードアタックヒートタックルシグマゾーン</v>
      </c>
      <c r="AZ1232" s="12" t="str">
        <f t="shared" si="274"/>
        <v>うしろのしょうめんブレードアタックヒートタックルシグマゾーン</v>
      </c>
      <c r="BA1232" s="12" t="str">
        <f t="shared" si="275"/>
        <v>うしろのしょうめんブレードアタックヒートタックルシグマゾーン</v>
      </c>
      <c r="BB1232" s="11" t="str">
        <f t="shared" si="276"/>
        <v>BLBLDRBL</v>
      </c>
      <c r="BC1232" s="11" t="str">
        <f t="shared" si="277"/>
        <v>BLBLDRBL</v>
      </c>
      <c r="BD1232" s="11" t="str">
        <f t="shared" si="278"/>
        <v>BLBLDRBL</v>
      </c>
      <c r="BE1232" s="11" t="str">
        <f t="shared" si="279"/>
        <v>BLBLDRBL</v>
      </c>
    </row>
    <row r="1233" spans="1:57" ht="11.25" hidden="1" customHeight="1">
      <c r="A1233" s="6">
        <v>1232</v>
      </c>
      <c r="B1233" s="7" t="s">
        <v>2852</v>
      </c>
      <c r="C1233" s="8" t="s">
        <v>2853</v>
      </c>
      <c r="D1233" s="7" t="s">
        <v>72</v>
      </c>
      <c r="E1233" s="7" t="s">
        <v>73</v>
      </c>
      <c r="F1233" s="7" t="s">
        <v>82</v>
      </c>
      <c r="G1233" s="9">
        <v>137</v>
      </c>
      <c r="H1233" s="9">
        <v>92</v>
      </c>
      <c r="I1233" s="9">
        <v>51</v>
      </c>
      <c r="J1233" s="9">
        <v>56</v>
      </c>
      <c r="K1233" s="9">
        <v>50</v>
      </c>
      <c r="L1233" s="9">
        <v>59</v>
      </c>
      <c r="M1233" s="9">
        <v>56</v>
      </c>
      <c r="N1233" s="9">
        <v>56</v>
      </c>
      <c r="O1233" s="9">
        <v>56</v>
      </c>
      <c r="P1233" s="9">
        <v>26</v>
      </c>
      <c r="Q1233" s="10">
        <v>101</v>
      </c>
      <c r="R1233" s="11">
        <v>6</v>
      </c>
      <c r="S1233" s="11">
        <v>1</v>
      </c>
      <c r="T1233" s="11">
        <v>109</v>
      </c>
      <c r="U1233" s="11">
        <v>106</v>
      </c>
      <c r="V1233" s="11">
        <v>1</v>
      </c>
      <c r="W1233" s="11">
        <v>106</v>
      </c>
      <c r="X1233" s="11">
        <f t="shared" si="266"/>
        <v>430</v>
      </c>
      <c r="Y1233" s="11">
        <f t="shared" si="267"/>
        <v>4575</v>
      </c>
      <c r="Z1233" s="11">
        <f t="shared" si="268"/>
        <v>750</v>
      </c>
      <c r="AA1233" s="11">
        <f t="shared" si="269"/>
        <v>4355</v>
      </c>
      <c r="AB1233" s="11">
        <f t="shared" si="270"/>
        <v>4355</v>
      </c>
      <c r="AC1233" s="6">
        <f t="shared" si="271"/>
        <v>4920</v>
      </c>
      <c r="AD1233" s="9" t="s">
        <v>423</v>
      </c>
      <c r="AE1233" s="3" t="str">
        <f>IF(ISERROR(VLOOKUP($AD1233,技まとめ!$A$1:$F$380,6,FALSE)),"－",VLOOKUP($AD1233,技まとめ!$A$1:$F$380,6,FALSE))</f>
        <v>BL</v>
      </c>
      <c r="AF1233" s="3">
        <f>IF(ISERROR(VLOOKUP($AD1233,技まとめ!$A$1:$F$380,3,FALSE)),"－",VLOOKUP($AD1233,技まとめ!$A$1:$F$380,3,FALSE))</f>
        <v>13</v>
      </c>
      <c r="AG1233" s="3">
        <f>IF(ISERROR(VLOOKUP($AD1233,技まとめ!$A$1:$F$380,5,FALSE)),"－",VLOOKUP($AD1233,技まとめ!$A$1:$F$380,5,FALSE))</f>
        <v>20</v>
      </c>
      <c r="AH1233" s="3" t="str">
        <f>IF($E1233=IF(ISERROR(VLOOKUP($AD1233,技まとめ!$A$1:$F$380,4,FALSE)),"－",VLOOKUP($AD1233,技まとめ!$A$1:$F$380,4,FALSE)),"一致","")</f>
        <v/>
      </c>
      <c r="AI1233" s="9" t="s">
        <v>305</v>
      </c>
      <c r="AJ1233" s="3" t="str">
        <f>IF(ISERROR(VLOOKUP($AI1233,技まとめ!$A$1:$F$380,6,FALSE)),"－",VLOOKUP($AI1233,技まとめ!$A$1:$F$380,6,FALSE))</f>
        <v>BL</v>
      </c>
      <c r="AK1233" s="3">
        <f>IF(ISERROR(VLOOKUP($AI1233,技まとめ!$A$1:$F$380,3,FALSE)),"－",VLOOKUP($AI1233,技まとめ!$A$1:$F$380,3,FALSE))</f>
        <v>41</v>
      </c>
      <c r="AL1233" s="3">
        <f>IF(ISERROR(VLOOKUP($AI1233,技まとめ!$A$1:$F$380,5,FALSE)),"－",VLOOKUP($AI1233,技まとめ!$A$1:$F$380,5,FALSE))</f>
        <v>30</v>
      </c>
      <c r="AM1233" s="3" t="str">
        <f>IF($E1233=IF(ISERROR(VLOOKUP($AI1233,技まとめ!$A$1:$F$380,4,FALSE)),"－",VLOOKUP($AI1233,技まとめ!$A$1:$F$380,4,FALSE)),"一致","")</f>
        <v/>
      </c>
      <c r="AN1233" s="9" t="s">
        <v>116</v>
      </c>
      <c r="AO1233" s="3" t="str">
        <f>IF(ISERROR(VLOOKUP($AN1233,技まとめ!$A$1:$F$380,6,FALSE)),"－",VLOOKUP($AN1233,技まとめ!$A$1:$F$380,6,FALSE))</f>
        <v>DR</v>
      </c>
      <c r="AP1233" s="3">
        <f>IF(ISERROR(VLOOKUP($AN1233,技まとめ!$A$1:$F$380,3,FALSE)),"－",VLOOKUP($AN1233,技まとめ!$A$1:$F$380,3,FALSE))</f>
        <v>63</v>
      </c>
      <c r="AQ1233" s="3">
        <f>IF(ISERROR(VLOOKUP($AN1233,技まとめ!$A$1:$F$380,5,FALSE)),"－",VLOOKUP($AN1233,技まとめ!$A$1:$F$380,5,FALSE))</f>
        <v>42</v>
      </c>
      <c r="AR1233" s="3" t="str">
        <f>IF($E1233=IF(ISERROR(VLOOKUP($AN1233,技まとめ!$A$1:$F$380,4,FALSE)),"－",VLOOKUP($AN1233,技まとめ!$A$1:$F$380,4,FALSE)),"一致","")</f>
        <v/>
      </c>
      <c r="AS1233" s="9" t="s">
        <v>683</v>
      </c>
      <c r="AT1233" s="3" t="str">
        <f>IF(ISERROR(VLOOKUP($AS1233,技まとめ!$A$1:$F$380,6,FALSE)),"－",VLOOKUP($AS1233,技まとめ!$A$1:$F$380,6,FALSE))</f>
        <v>SC</v>
      </c>
      <c r="AU1233" s="3">
        <f>IF(ISERROR(VLOOKUP($AS1233,技まとめ!$A$1:$F$380,3,FALSE)),"－",VLOOKUP($AS1233,技まとめ!$A$1:$F$380,3,FALSE))</f>
        <v>88</v>
      </c>
      <c r="AV1233" s="3">
        <f>IF(ISERROR(VLOOKUP($AS1233,技まとめ!$A$1:$F$380,5,FALSE)),"－",VLOOKUP($AS1233,技まとめ!$A$1:$F$380,5,FALSE))</f>
        <v>49</v>
      </c>
      <c r="AW1233" s="3" t="str">
        <f>IF($E1233=IF(ISERROR(VLOOKUP($AS1233,技まとめ!$A$1:$F$380,4,FALSE)),"－",VLOOKUP($AS1233,技まとめ!$A$1:$F$380,4,FALSE)),"一致","")</f>
        <v/>
      </c>
      <c r="AX1233" s="12" t="str">
        <f t="shared" si="272"/>
        <v>コイルターンフェイクボールれっぷうダッシュペガサスショット</v>
      </c>
      <c r="AY1233" s="12" t="str">
        <f t="shared" si="273"/>
        <v>コイルターンフェイクボールれっぷうダッシュペガサスショット</v>
      </c>
      <c r="AZ1233" s="12" t="str">
        <f t="shared" si="274"/>
        <v>コイルターンフェイクボールれっぷうダッシュペガサスショット</v>
      </c>
      <c r="BA1233" s="12" t="str">
        <f t="shared" si="275"/>
        <v>コイルターンフェイクボールれっぷうダッシュペガサスショット</v>
      </c>
      <c r="BB1233" s="11" t="str">
        <f t="shared" si="276"/>
        <v>BLBLDRSC</v>
      </c>
      <c r="BC1233" s="11" t="str">
        <f t="shared" si="277"/>
        <v>BLBLDRSC</v>
      </c>
      <c r="BD1233" s="11" t="str">
        <f t="shared" si="278"/>
        <v>BLBLDRSC</v>
      </c>
      <c r="BE1233" s="11" t="str">
        <f t="shared" si="279"/>
        <v>BLBLDRSC</v>
      </c>
    </row>
    <row r="1234" spans="1:57" ht="11.25" hidden="1" customHeight="1">
      <c r="A1234" s="6">
        <v>1233</v>
      </c>
      <c r="B1234" s="7" t="s">
        <v>2854</v>
      </c>
      <c r="C1234" s="8" t="s">
        <v>2855</v>
      </c>
      <c r="D1234" s="7" t="s">
        <v>72</v>
      </c>
      <c r="E1234" s="7" t="s">
        <v>73</v>
      </c>
      <c r="F1234" s="7" t="s">
        <v>74</v>
      </c>
      <c r="G1234" s="9">
        <v>120</v>
      </c>
      <c r="H1234" s="9">
        <v>101</v>
      </c>
      <c r="I1234" s="9">
        <v>65</v>
      </c>
      <c r="J1234" s="9">
        <v>59</v>
      </c>
      <c r="K1234" s="9">
        <v>59</v>
      </c>
      <c r="L1234" s="9">
        <v>62</v>
      </c>
      <c r="M1234" s="9">
        <v>45</v>
      </c>
      <c r="N1234" s="9">
        <v>66</v>
      </c>
      <c r="O1234" s="9">
        <v>62</v>
      </c>
      <c r="P1234" s="9">
        <v>31</v>
      </c>
      <c r="Q1234" s="10">
        <v>115</v>
      </c>
      <c r="R1234" s="11">
        <v>33</v>
      </c>
      <c r="S1234" s="11">
        <v>1</v>
      </c>
      <c r="T1234" s="11">
        <v>112</v>
      </c>
      <c r="U1234" s="11">
        <v>95</v>
      </c>
      <c r="V1234" s="11">
        <v>1</v>
      </c>
      <c r="W1234" s="11">
        <v>112</v>
      </c>
      <c r="X1234" s="11">
        <f t="shared" si="266"/>
        <v>469</v>
      </c>
      <c r="Y1234" s="11">
        <f t="shared" si="267"/>
        <v>5165</v>
      </c>
      <c r="Z1234" s="11">
        <f t="shared" si="268"/>
        <v>1725</v>
      </c>
      <c r="AA1234" s="11">
        <f t="shared" si="269"/>
        <v>4490</v>
      </c>
      <c r="AB1234" s="11">
        <f t="shared" si="270"/>
        <v>4490</v>
      </c>
      <c r="AC1234" s="6">
        <f t="shared" si="271"/>
        <v>5205</v>
      </c>
      <c r="AD1234" s="9" t="s">
        <v>662</v>
      </c>
      <c r="AE1234" s="3" t="str">
        <f>IF(ISERROR(VLOOKUP($AD1234,技まとめ!$A$1:$F$380,6,FALSE)),"－",VLOOKUP($AD1234,技まとめ!$A$1:$F$380,6,FALSE))</f>
        <v>CA</v>
      </c>
      <c r="AF1234" s="3">
        <f>IF(ISERROR(VLOOKUP($AD1234,技まとめ!$A$1:$F$380,3,FALSE)),"－",VLOOKUP($AD1234,技まとめ!$A$1:$F$380,3,FALSE))</f>
        <v>50</v>
      </c>
      <c r="AG1234" s="3">
        <f>IF(ISERROR(VLOOKUP($AD1234,技まとめ!$A$1:$F$380,5,FALSE)),"－",VLOOKUP($AD1234,技まとめ!$A$1:$F$380,5,FALSE))</f>
        <v>35</v>
      </c>
      <c r="AH1234" s="3" t="str">
        <f>IF($E1234=IF(ISERROR(VLOOKUP($AD1234,技まとめ!$A$1:$F$380,4,FALSE)),"－",VLOOKUP($AD1234,技まとめ!$A$1:$F$380,4,FALSE)),"一致","")</f>
        <v/>
      </c>
      <c r="AI1234" s="9" t="s">
        <v>203</v>
      </c>
      <c r="AJ1234" s="3" t="str">
        <f>IF(ISERROR(VLOOKUP($AI1234,技まとめ!$A$1:$F$380,6,FALSE)),"－",VLOOKUP($AI1234,技まとめ!$A$1:$F$380,6,FALSE))</f>
        <v>P1</v>
      </c>
      <c r="AK1234" s="3">
        <f>IF(ISERROR(VLOOKUP($AI1234,技まとめ!$A$1:$F$380,3,FALSE)),"－",VLOOKUP($AI1234,技まとめ!$A$1:$F$380,3,FALSE))</f>
        <v>46</v>
      </c>
      <c r="AL1234" s="3">
        <f>IF(ISERROR(VLOOKUP($AI1234,技まとめ!$A$1:$F$380,5,FALSE)),"－",VLOOKUP($AI1234,技まとめ!$A$1:$F$380,5,FALSE))</f>
        <v>32</v>
      </c>
      <c r="AM1234" s="3" t="str">
        <f>IF($E1234=IF(ISERROR(VLOOKUP($AI1234,技まとめ!$A$1:$F$380,4,FALSE)),"－",VLOOKUP($AI1234,技まとめ!$A$1:$F$380,4,FALSE)),"一致","")</f>
        <v/>
      </c>
      <c r="AN1234" s="9" t="s">
        <v>5019</v>
      </c>
      <c r="AO1234" s="3" t="str">
        <f>IF(ISERROR(VLOOKUP($AN1234,技まとめ!$A$1:$F$380,6,FALSE)),"－",VLOOKUP($AN1234,技まとめ!$A$1:$F$380,6,FALSE))</f>
        <v>－</v>
      </c>
      <c r="AP1234" s="3">
        <f>IF(ISERROR(VLOOKUP($AN1234,技まとめ!$A$1:$F$380,3,FALSE)),"－",VLOOKUP($AN1234,技まとめ!$A$1:$F$380,3,FALSE))</f>
        <v>0</v>
      </c>
      <c r="AQ1234" s="3">
        <f>IF(ISERROR(VLOOKUP($AN1234,技まとめ!$A$1:$F$380,5,FALSE)),"－",VLOOKUP($AN1234,技まとめ!$A$1:$F$380,5,FALSE))</f>
        <v>0</v>
      </c>
      <c r="AR1234" s="3" t="str">
        <f>IF($E1234=IF(ISERROR(VLOOKUP($AN1234,技まとめ!$A$1:$F$380,4,FALSE)),"－",VLOOKUP($AN1234,技まとめ!$A$1:$F$380,4,FALSE)),"一致","")</f>
        <v/>
      </c>
      <c r="AS1234" s="9" t="s">
        <v>1680</v>
      </c>
      <c r="AT1234" s="3" t="str">
        <f>IF(ISERROR(VLOOKUP($AS1234,技まとめ!$A$1:$F$380,6,FALSE)),"－",VLOOKUP($AS1234,技まとめ!$A$1:$F$380,6,FALSE))</f>
        <v>CA</v>
      </c>
      <c r="AU1234" s="3">
        <f>IF(ISERROR(VLOOKUP($AS1234,技まとめ!$A$1:$F$380,3,FALSE)),"－",VLOOKUP($AS1234,技まとめ!$A$1:$F$380,3,FALSE))</f>
        <v>65</v>
      </c>
      <c r="AV1234" s="3">
        <f>IF(ISERROR(VLOOKUP($AS1234,技まとめ!$A$1:$F$380,5,FALSE)),"－",VLOOKUP($AS1234,技まとめ!$A$1:$F$380,5,FALSE))</f>
        <v>40</v>
      </c>
      <c r="AW1234" s="3" t="str">
        <f>IF($E1234=IF(ISERROR(VLOOKUP($AS1234,技まとめ!$A$1:$F$380,4,FALSE)),"－",VLOOKUP($AS1234,技まとめ!$A$1:$F$380,4,FALSE)),"一致","")</f>
        <v/>
      </c>
      <c r="AX1234" s="12" t="str">
        <f t="shared" si="272"/>
        <v>オーロラカーテンフルパワーシールドイケメンＵＰ！シュートラップ</v>
      </c>
      <c r="AY1234" s="12" t="str">
        <f t="shared" si="273"/>
        <v>オーロラカーテンフルパワーシールドイケメンＵＰ！シュートラップ</v>
      </c>
      <c r="AZ1234" s="12" t="str">
        <f t="shared" si="274"/>
        <v>オーロラカーテンフルパワーシールドイケメンＵＰ！シュートラップ</v>
      </c>
      <c r="BA1234" s="12" t="str">
        <f t="shared" si="275"/>
        <v>オーロラカーテンフルパワーシールドイケメンＵＰ！シュートラップ</v>
      </c>
      <c r="BB1234" s="11" t="str">
        <f t="shared" si="276"/>
        <v>CAP1－CA</v>
      </c>
      <c r="BC1234" s="11" t="str">
        <f t="shared" si="277"/>
        <v>CAP1－CA</v>
      </c>
      <c r="BD1234" s="11" t="str">
        <f t="shared" si="278"/>
        <v>CAP1－CA</v>
      </c>
      <c r="BE1234" s="11" t="str">
        <f t="shared" si="279"/>
        <v>CAP1－CA</v>
      </c>
    </row>
    <row r="1235" spans="1:57" ht="11.25" hidden="1" customHeight="1">
      <c r="A1235" s="6">
        <v>1234</v>
      </c>
      <c r="B1235" s="7" t="s">
        <v>2856</v>
      </c>
      <c r="C1235" s="8" t="s">
        <v>2857</v>
      </c>
      <c r="D1235" s="7" t="s">
        <v>72</v>
      </c>
      <c r="E1235" s="7" t="s">
        <v>102</v>
      </c>
      <c r="F1235" s="7" t="s">
        <v>74</v>
      </c>
      <c r="G1235" s="9">
        <v>120</v>
      </c>
      <c r="H1235" s="9">
        <v>95</v>
      </c>
      <c r="I1235" s="9">
        <v>44</v>
      </c>
      <c r="J1235" s="9">
        <v>39</v>
      </c>
      <c r="K1235" s="9">
        <v>37</v>
      </c>
      <c r="L1235" s="9">
        <v>61</v>
      </c>
      <c r="M1235" s="9">
        <v>58</v>
      </c>
      <c r="N1235" s="9">
        <v>51</v>
      </c>
      <c r="O1235" s="9">
        <v>54</v>
      </c>
      <c r="P1235" s="9">
        <v>81</v>
      </c>
      <c r="Q1235" s="10">
        <v>94</v>
      </c>
      <c r="R1235" s="11">
        <v>26</v>
      </c>
      <c r="S1235" s="11">
        <v>1</v>
      </c>
      <c r="T1235" s="11">
        <v>111</v>
      </c>
      <c r="U1235" s="11">
        <v>108</v>
      </c>
      <c r="V1235" s="11">
        <v>1</v>
      </c>
      <c r="W1235" s="11">
        <v>104</v>
      </c>
      <c r="X1235" s="11">
        <f t="shared" si="266"/>
        <v>445</v>
      </c>
      <c r="Y1235" s="11">
        <f t="shared" si="267"/>
        <v>4285</v>
      </c>
      <c r="Z1235" s="11">
        <f t="shared" si="268"/>
        <v>1440</v>
      </c>
      <c r="AA1235" s="11">
        <f t="shared" si="269"/>
        <v>4415</v>
      </c>
      <c r="AB1235" s="11">
        <f t="shared" si="270"/>
        <v>4415</v>
      </c>
      <c r="AC1235" s="6">
        <f t="shared" si="271"/>
        <v>5090</v>
      </c>
      <c r="AD1235" s="9" t="s">
        <v>441</v>
      </c>
      <c r="AE1235" s="3" t="str">
        <f>IF(ISERROR(VLOOKUP($AD1235,技まとめ!$A$1:$F$380,6,FALSE)),"－",VLOOKUP($AD1235,技まとめ!$A$1:$F$380,6,FALSE))</f>
        <v>CA</v>
      </c>
      <c r="AF1235" s="3">
        <f>IF(ISERROR(VLOOKUP($AD1235,技まとめ!$A$1:$F$380,3,FALSE)),"－",VLOOKUP($AD1235,技まとめ!$A$1:$F$380,3,FALSE))</f>
        <v>18</v>
      </c>
      <c r="AG1235" s="3">
        <f>IF(ISERROR(VLOOKUP($AD1235,技まとめ!$A$1:$F$380,5,FALSE)),"－",VLOOKUP($AD1235,技まとめ!$A$1:$F$380,5,FALSE))</f>
        <v>21</v>
      </c>
      <c r="AH1235" s="3" t="str">
        <f>IF($E1235=IF(ISERROR(VLOOKUP($AD1235,技まとめ!$A$1:$F$380,4,FALSE)),"－",VLOOKUP($AD1235,技まとめ!$A$1:$F$380,4,FALSE)),"一致","")</f>
        <v>一致</v>
      </c>
      <c r="AI1235" s="9" t="s">
        <v>123</v>
      </c>
      <c r="AJ1235" s="3" t="str">
        <f>IF(ISERROR(VLOOKUP($AI1235,技まとめ!$A$1:$F$380,6,FALSE)),"－",VLOOKUP($AI1235,技まとめ!$A$1:$F$380,6,FALSE))</f>
        <v>DR</v>
      </c>
      <c r="AK1235" s="3">
        <f>IF(ISERROR(VLOOKUP($AI1235,技まとめ!$A$1:$F$380,3,FALSE)),"－",VLOOKUP($AI1235,技まとめ!$A$1:$F$380,3,FALSE))</f>
        <v>36</v>
      </c>
      <c r="AL1235" s="3">
        <f>IF(ISERROR(VLOOKUP($AI1235,技まとめ!$A$1:$F$380,5,FALSE)),"－",VLOOKUP($AI1235,技まとめ!$A$1:$F$380,5,FALSE))</f>
        <v>27</v>
      </c>
      <c r="AM1235" s="3" t="str">
        <f>IF($E1235=IF(ISERROR(VLOOKUP($AI1235,技まとめ!$A$1:$F$380,4,FALSE)),"－",VLOOKUP($AI1235,技まとめ!$A$1:$F$380,4,FALSE)),"一致","")</f>
        <v/>
      </c>
      <c r="AN1235" s="9" t="s">
        <v>389</v>
      </c>
      <c r="AO1235" s="3" t="str">
        <f>IF(ISERROR(VLOOKUP($AN1235,技まとめ!$A$1:$F$380,6,FALSE)),"－",VLOOKUP($AN1235,技まとめ!$A$1:$F$380,6,FALSE))</f>
        <v>CA</v>
      </c>
      <c r="AP1235" s="3">
        <f>IF(ISERROR(VLOOKUP($AN1235,技まとめ!$A$1:$F$380,3,FALSE)),"－",VLOOKUP($AN1235,技まとめ!$A$1:$F$380,3,FALSE))</f>
        <v>54</v>
      </c>
      <c r="AQ1235" s="3">
        <f>IF(ISERROR(VLOOKUP($AN1235,技まとめ!$A$1:$F$380,5,FALSE)),"－",VLOOKUP($AN1235,技まとめ!$A$1:$F$380,5,FALSE))</f>
        <v>35</v>
      </c>
      <c r="AR1235" s="3" t="str">
        <f>IF($E1235=IF(ISERROR(VLOOKUP($AN1235,技まとめ!$A$1:$F$380,4,FALSE)),"－",VLOOKUP($AN1235,技まとめ!$A$1:$F$380,4,FALSE)),"一致","")</f>
        <v/>
      </c>
      <c r="AS1235" s="9" t="s">
        <v>163</v>
      </c>
      <c r="AT1235" s="3" t="str">
        <f>IF(ISERROR(VLOOKUP($AS1235,技まとめ!$A$1:$F$380,6,FALSE)),"－",VLOOKUP($AS1235,技まとめ!$A$1:$F$380,6,FALSE))</f>
        <v>BL</v>
      </c>
      <c r="AU1235" s="3">
        <f>IF(ISERROR(VLOOKUP($AS1235,技まとめ!$A$1:$F$380,3,FALSE)),"－",VLOOKUP($AS1235,技まとめ!$A$1:$F$380,3,FALSE))</f>
        <v>59</v>
      </c>
      <c r="AV1235" s="3">
        <f>IF(ISERROR(VLOOKUP($AS1235,技まとめ!$A$1:$F$380,5,FALSE)),"－",VLOOKUP($AS1235,技まとめ!$A$1:$F$380,5,FALSE))</f>
        <v>38</v>
      </c>
      <c r="AW1235" s="3" t="str">
        <f>IF($E1235=IF(ISERROR(VLOOKUP($AS1235,技まとめ!$A$1:$F$380,4,FALSE)),"－",VLOOKUP($AS1235,技まとめ!$A$1:$F$380,4,FALSE)),"一致","")</f>
        <v/>
      </c>
      <c r="AX1235" s="12" t="str">
        <f t="shared" si="272"/>
        <v>プレッシャーパンチごりむちゅうドこんじょうキャッチサイクロン</v>
      </c>
      <c r="AY1235" s="12" t="str">
        <f t="shared" si="273"/>
        <v>プレッシャーパンチごりむちゅうドこんじょうキャッチサイクロン</v>
      </c>
      <c r="AZ1235" s="12" t="str">
        <f t="shared" si="274"/>
        <v>プレッシャーパンチごりむちゅうドこんじょうキャッチサイクロン</v>
      </c>
      <c r="BA1235" s="12" t="str">
        <f t="shared" si="275"/>
        <v>プレッシャーパンチごりむちゅうドこんじょうキャッチサイクロン</v>
      </c>
      <c r="BB1235" s="11" t="str">
        <f t="shared" si="276"/>
        <v>CADRCABL</v>
      </c>
      <c r="BC1235" s="11" t="str">
        <f t="shared" si="277"/>
        <v>CADRCABL</v>
      </c>
      <c r="BD1235" s="11" t="str">
        <f t="shared" si="278"/>
        <v>CADRCABL</v>
      </c>
      <c r="BE1235" s="11" t="str">
        <f t="shared" si="279"/>
        <v>CADRCABL</v>
      </c>
    </row>
    <row r="1236" spans="1:57" ht="11.25" hidden="1" customHeight="1">
      <c r="A1236" s="6">
        <v>1235</v>
      </c>
      <c r="B1236" s="7" t="s">
        <v>2858</v>
      </c>
      <c r="C1236" s="8" t="s">
        <v>2859</v>
      </c>
      <c r="D1236" s="7" t="s">
        <v>650</v>
      </c>
      <c r="E1236" s="7" t="s">
        <v>102</v>
      </c>
      <c r="F1236" s="7" t="s">
        <v>82</v>
      </c>
      <c r="G1236" s="9">
        <v>89</v>
      </c>
      <c r="H1236" s="9">
        <v>137</v>
      </c>
      <c r="I1236" s="9">
        <v>48</v>
      </c>
      <c r="J1236" s="9">
        <v>50</v>
      </c>
      <c r="K1236" s="9">
        <v>48</v>
      </c>
      <c r="L1236" s="9">
        <v>51</v>
      </c>
      <c r="M1236" s="9">
        <v>51</v>
      </c>
      <c r="N1236" s="9">
        <v>48</v>
      </c>
      <c r="O1236" s="9">
        <v>51</v>
      </c>
      <c r="P1236" s="9">
        <v>63</v>
      </c>
      <c r="Q1236" s="10">
        <v>98</v>
      </c>
      <c r="R1236" s="11">
        <v>27</v>
      </c>
      <c r="S1236" s="11">
        <v>1</v>
      </c>
      <c r="T1236" s="11">
        <v>101</v>
      </c>
      <c r="U1236" s="11">
        <v>101</v>
      </c>
      <c r="V1236" s="11">
        <v>1</v>
      </c>
      <c r="W1236" s="11">
        <v>101</v>
      </c>
      <c r="X1236" s="11">
        <f t="shared" si="266"/>
        <v>430</v>
      </c>
      <c r="Y1236" s="11">
        <f t="shared" si="267"/>
        <v>4430</v>
      </c>
      <c r="Z1236" s="11">
        <f t="shared" si="268"/>
        <v>1460</v>
      </c>
      <c r="AA1236" s="11">
        <f t="shared" si="269"/>
        <v>4050</v>
      </c>
      <c r="AB1236" s="11">
        <f t="shared" si="270"/>
        <v>4050</v>
      </c>
      <c r="AC1236" s="6">
        <f t="shared" si="271"/>
        <v>4680</v>
      </c>
      <c r="AD1236" s="9" t="s">
        <v>423</v>
      </c>
      <c r="AE1236" s="3" t="str">
        <f>IF(ISERROR(VLOOKUP($AD1236,技まとめ!$A$1:$F$380,6,FALSE)),"－",VLOOKUP($AD1236,技まとめ!$A$1:$F$380,6,FALSE))</f>
        <v>BL</v>
      </c>
      <c r="AF1236" s="3">
        <f>IF(ISERROR(VLOOKUP($AD1236,技まとめ!$A$1:$F$380,3,FALSE)),"－",VLOOKUP($AD1236,技まとめ!$A$1:$F$380,3,FALSE))</f>
        <v>13</v>
      </c>
      <c r="AG1236" s="3">
        <f>IF(ISERROR(VLOOKUP($AD1236,技まとめ!$A$1:$F$380,5,FALSE)),"－",VLOOKUP($AD1236,技まとめ!$A$1:$F$380,5,FALSE))</f>
        <v>20</v>
      </c>
      <c r="AH1236" s="3" t="str">
        <f>IF($E1236=IF(ISERROR(VLOOKUP($AD1236,技まとめ!$A$1:$F$380,4,FALSE)),"－",VLOOKUP($AD1236,技まとめ!$A$1:$F$380,4,FALSE)),"一致","")</f>
        <v/>
      </c>
      <c r="AI1236" s="9" t="s">
        <v>730</v>
      </c>
      <c r="AJ1236" s="3" t="str">
        <f>IF(ISERROR(VLOOKUP($AI1236,技まとめ!$A$1:$F$380,6,FALSE)),"－",VLOOKUP($AI1236,技まとめ!$A$1:$F$380,6,FALSE))</f>
        <v>BS</v>
      </c>
      <c r="AK1236" s="3">
        <f>IF(ISERROR(VLOOKUP($AI1236,技まとめ!$A$1:$F$380,3,FALSE)),"－",VLOOKUP($AI1236,技まとめ!$A$1:$F$380,3,FALSE))</f>
        <v>83</v>
      </c>
      <c r="AL1236" s="3">
        <f>IF(ISERROR(VLOOKUP($AI1236,技まとめ!$A$1:$F$380,5,FALSE)),"－",VLOOKUP($AI1236,技まとめ!$A$1:$F$380,5,FALSE))</f>
        <v>46</v>
      </c>
      <c r="AM1236" s="3" t="str">
        <f>IF($E1236=IF(ISERROR(VLOOKUP($AI1236,技まとめ!$A$1:$F$380,4,FALSE)),"－",VLOOKUP($AI1236,技まとめ!$A$1:$F$380,4,FALSE)),"一致","")</f>
        <v>一致</v>
      </c>
      <c r="AN1236" s="9" t="s">
        <v>1001</v>
      </c>
      <c r="AO1236" s="3" t="str">
        <f>IF(ISERROR(VLOOKUP($AN1236,技まとめ!$A$1:$F$380,6,FALSE)),"－",VLOOKUP($AN1236,技まとめ!$A$1:$F$380,6,FALSE))</f>
        <v>DR</v>
      </c>
      <c r="AP1236" s="3">
        <f>IF(ISERROR(VLOOKUP($AN1236,技まとめ!$A$1:$F$380,3,FALSE)),"－",VLOOKUP($AN1236,技まとめ!$A$1:$F$380,3,FALSE))</f>
        <v>83</v>
      </c>
      <c r="AQ1236" s="3">
        <f>IF(ISERROR(VLOOKUP($AN1236,技まとめ!$A$1:$F$380,5,FALSE)),"－",VLOOKUP($AN1236,技まとめ!$A$1:$F$380,5,FALSE))</f>
        <v>50</v>
      </c>
      <c r="AR1236" s="3" t="str">
        <f>IF($E1236=IF(ISERROR(VLOOKUP($AN1236,技まとめ!$A$1:$F$380,4,FALSE)),"－",VLOOKUP($AN1236,技まとめ!$A$1:$F$380,4,FALSE)),"一致","")</f>
        <v/>
      </c>
      <c r="AS1236" s="9" t="s">
        <v>744</v>
      </c>
      <c r="AT1236" s="3" t="str">
        <f>IF(ISERROR(VLOOKUP($AS1236,技まとめ!$A$1:$F$380,6,FALSE)),"－",VLOOKUP($AS1236,技まとめ!$A$1:$F$380,6,FALSE))</f>
        <v>DR</v>
      </c>
      <c r="AU1236" s="3">
        <f>IF(ISERROR(VLOOKUP($AS1236,技まとめ!$A$1:$F$380,3,FALSE)),"－",VLOOKUP($AS1236,技まとめ!$A$1:$F$380,3,FALSE))</f>
        <v>40</v>
      </c>
      <c r="AV1236" s="3">
        <f>IF(ISERROR(VLOOKUP($AS1236,技まとめ!$A$1:$F$380,5,FALSE)),"－",VLOOKUP($AS1236,技まとめ!$A$1:$F$380,5,FALSE))</f>
        <v>31</v>
      </c>
      <c r="AW1236" s="3" t="str">
        <f>IF($E1236=IF(ISERROR(VLOOKUP($AS1236,技まとめ!$A$1:$F$380,4,FALSE)),"－",VLOOKUP($AS1236,技まとめ!$A$1:$F$380,4,FALSE)),"一致","")</f>
        <v/>
      </c>
      <c r="AX1236" s="12" t="str">
        <f t="shared" si="272"/>
        <v>コイルターンドラゴンキャノンニニンサンキャクリボンシャワー</v>
      </c>
      <c r="AY1236" s="12" t="str">
        <f t="shared" si="273"/>
        <v>コイルターンドラゴンキャノンニニンサンキャクリボンシャワー</v>
      </c>
      <c r="AZ1236" s="12" t="str">
        <f t="shared" si="274"/>
        <v>コイルターンドラゴンキャノンニニンサンキャクリボンシャワー</v>
      </c>
      <c r="BA1236" s="12" t="str">
        <f t="shared" si="275"/>
        <v>コイルターンドラゴンキャノンニニンサンキャクリボンシャワー</v>
      </c>
      <c r="BB1236" s="11" t="str">
        <f t="shared" si="276"/>
        <v>BLBSDRDR</v>
      </c>
      <c r="BC1236" s="11" t="str">
        <f t="shared" si="277"/>
        <v>BLBSDRDR</v>
      </c>
      <c r="BD1236" s="11" t="str">
        <f t="shared" si="278"/>
        <v>BLBSDRDR</v>
      </c>
      <c r="BE1236" s="11" t="str">
        <f t="shared" si="279"/>
        <v>BLBSDRDR</v>
      </c>
    </row>
    <row r="1237" spans="1:57" ht="11.25" hidden="1" customHeight="1">
      <c r="A1237" s="6">
        <v>1236</v>
      </c>
      <c r="B1237" s="7" t="s">
        <v>2860</v>
      </c>
      <c r="C1237" s="8" t="s">
        <v>2861</v>
      </c>
      <c r="D1237" s="7" t="s">
        <v>72</v>
      </c>
      <c r="E1237" s="7" t="s">
        <v>95</v>
      </c>
      <c r="F1237" s="7" t="s">
        <v>82</v>
      </c>
      <c r="G1237" s="9">
        <v>121</v>
      </c>
      <c r="H1237" s="9">
        <v>97</v>
      </c>
      <c r="I1237" s="9">
        <v>44</v>
      </c>
      <c r="J1237" s="9">
        <v>52</v>
      </c>
      <c r="K1237" s="9">
        <v>54</v>
      </c>
      <c r="L1237" s="9">
        <v>51</v>
      </c>
      <c r="M1237" s="9">
        <v>62</v>
      </c>
      <c r="N1237" s="9">
        <v>60</v>
      </c>
      <c r="O1237" s="9">
        <v>51</v>
      </c>
      <c r="P1237" s="9">
        <v>42</v>
      </c>
      <c r="Q1237" s="10">
        <v>94</v>
      </c>
      <c r="R1237" s="11">
        <v>26</v>
      </c>
      <c r="S1237" s="11">
        <v>1</v>
      </c>
      <c r="T1237" s="11">
        <v>101</v>
      </c>
      <c r="U1237" s="11">
        <v>112</v>
      </c>
      <c r="V1237" s="11">
        <v>1</v>
      </c>
      <c r="W1237" s="11">
        <v>101</v>
      </c>
      <c r="X1237" s="11">
        <f t="shared" si="266"/>
        <v>436</v>
      </c>
      <c r="Y1237" s="11">
        <f t="shared" si="267"/>
        <v>4270</v>
      </c>
      <c r="Z1237" s="11">
        <f t="shared" si="268"/>
        <v>1425</v>
      </c>
      <c r="AA1237" s="11">
        <f t="shared" si="269"/>
        <v>4050</v>
      </c>
      <c r="AB1237" s="11">
        <f t="shared" si="270"/>
        <v>4050</v>
      </c>
      <c r="AC1237" s="6">
        <f t="shared" si="271"/>
        <v>4675</v>
      </c>
      <c r="AD1237" s="9" t="s">
        <v>97</v>
      </c>
      <c r="AE1237" s="3" t="str">
        <f>IF(ISERROR(VLOOKUP($AD1237,技まとめ!$A$1:$F$380,6,FALSE)),"－",VLOOKUP($AD1237,技まとめ!$A$1:$F$380,6,FALSE))</f>
        <v>BL</v>
      </c>
      <c r="AF1237" s="3">
        <f>IF(ISERROR(VLOOKUP($AD1237,技まとめ!$A$1:$F$380,3,FALSE)),"－",VLOOKUP($AD1237,技まとめ!$A$1:$F$380,3,FALSE))</f>
        <v>38</v>
      </c>
      <c r="AG1237" s="3">
        <f>IF(ISERROR(VLOOKUP($AD1237,技まとめ!$A$1:$F$380,5,FALSE)),"－",VLOOKUP($AD1237,技まとめ!$A$1:$F$380,5,FALSE))</f>
        <v>16</v>
      </c>
      <c r="AH1237" s="3" t="str">
        <f>IF($E1237=IF(ISERROR(VLOOKUP($AD1237,技まとめ!$A$1:$F$380,4,FALSE)),"－",VLOOKUP($AD1237,技まとめ!$A$1:$F$380,4,FALSE)),"一致","")</f>
        <v/>
      </c>
      <c r="AI1237" s="9" t="s">
        <v>186</v>
      </c>
      <c r="AJ1237" s="3" t="str">
        <f>IF(ISERROR(VLOOKUP($AI1237,技まとめ!$A$1:$F$380,6,FALSE)),"－",VLOOKUP($AI1237,技まとめ!$A$1:$F$380,6,FALSE))</f>
        <v>DR</v>
      </c>
      <c r="AK1237" s="3">
        <f>IF(ISERROR(VLOOKUP($AI1237,技まとめ!$A$1:$F$380,3,FALSE)),"－",VLOOKUP($AI1237,技まとめ!$A$1:$F$380,3,FALSE))</f>
        <v>27</v>
      </c>
      <c r="AL1237" s="3">
        <f>IF(ISERROR(VLOOKUP($AI1237,技まとめ!$A$1:$F$380,5,FALSE)),"－",VLOOKUP($AI1237,技まとめ!$A$1:$F$380,5,FALSE))</f>
        <v>25</v>
      </c>
      <c r="AM1237" s="3" t="str">
        <f>IF($E1237=IF(ISERROR(VLOOKUP($AI1237,技まとめ!$A$1:$F$380,4,FALSE)),"－",VLOOKUP($AI1237,技まとめ!$A$1:$F$380,4,FALSE)),"一致","")</f>
        <v/>
      </c>
      <c r="AN1237" s="9" t="s">
        <v>450</v>
      </c>
      <c r="AO1237" s="3" t="str">
        <f>IF(ISERROR(VLOOKUP($AN1237,技まとめ!$A$1:$F$380,6,FALSE)),"－",VLOOKUP($AN1237,技まとめ!$A$1:$F$380,6,FALSE))</f>
        <v>CA</v>
      </c>
      <c r="AP1237" s="3">
        <f>IF(ISERROR(VLOOKUP($AN1237,技まとめ!$A$1:$F$380,3,FALSE)),"－",VLOOKUP($AN1237,技まとめ!$A$1:$F$380,3,FALSE))</f>
        <v>46</v>
      </c>
      <c r="AQ1237" s="3">
        <f>IF(ISERROR(VLOOKUP($AN1237,技まとめ!$A$1:$F$380,5,FALSE)),"－",VLOOKUP($AN1237,技まとめ!$A$1:$F$380,5,FALSE))</f>
        <v>32</v>
      </c>
      <c r="AR1237" s="3" t="str">
        <f>IF($E1237=IF(ISERROR(VLOOKUP($AN1237,技まとめ!$A$1:$F$380,4,FALSE)),"－",VLOOKUP($AN1237,技まとめ!$A$1:$F$380,4,FALSE)),"一致","")</f>
        <v/>
      </c>
      <c r="AS1237" s="9" t="s">
        <v>255</v>
      </c>
      <c r="AT1237" s="3" t="str">
        <f>IF(ISERROR(VLOOKUP($AS1237,技まとめ!$A$1:$F$380,6,FALSE)),"－",VLOOKUP($AS1237,技まとめ!$A$1:$F$380,6,FALSE))</f>
        <v>DR</v>
      </c>
      <c r="AU1237" s="3">
        <f>IF(ISERROR(VLOOKUP($AS1237,技まとめ!$A$1:$F$380,3,FALSE)),"－",VLOOKUP($AS1237,技まとめ!$A$1:$F$380,3,FALSE))</f>
        <v>52</v>
      </c>
      <c r="AV1237" s="3">
        <f>IF(ISERROR(VLOOKUP($AS1237,技まとめ!$A$1:$F$380,5,FALSE)),"－",VLOOKUP($AS1237,技まとめ!$A$1:$F$380,5,FALSE))</f>
        <v>36</v>
      </c>
      <c r="AW1237" s="3" t="str">
        <f>IF($E1237=IF(ISERROR(VLOOKUP($AS1237,技まとめ!$A$1:$F$380,4,FALSE)),"－",VLOOKUP($AS1237,技まとめ!$A$1:$F$380,4,FALSE)),"一致","")</f>
        <v/>
      </c>
      <c r="AX1237" s="12" t="str">
        <f t="shared" si="272"/>
        <v>うしろのしょうめんフーセンガムつむじカマイタチ</v>
      </c>
      <c r="AY1237" s="12" t="str">
        <f t="shared" si="273"/>
        <v>うしろのしょうめんフーセンガムつむじカマイタチ</v>
      </c>
      <c r="AZ1237" s="12" t="str">
        <f t="shared" si="274"/>
        <v>うしろのしょうめんフーセンガムつむじカマイタチ</v>
      </c>
      <c r="BA1237" s="12" t="str">
        <f t="shared" si="275"/>
        <v>うしろのしょうめんフーセンガムつむじカマイタチ</v>
      </c>
      <c r="BB1237" s="11" t="str">
        <f t="shared" si="276"/>
        <v>BLDRCADR</v>
      </c>
      <c r="BC1237" s="11" t="str">
        <f t="shared" si="277"/>
        <v>BLDRCADR</v>
      </c>
      <c r="BD1237" s="11" t="str">
        <f t="shared" si="278"/>
        <v>BLDRCADR</v>
      </c>
      <c r="BE1237" s="11" t="str">
        <f t="shared" si="279"/>
        <v>BLDRCADR</v>
      </c>
    </row>
    <row r="1238" spans="1:57" ht="11.25" hidden="1" customHeight="1">
      <c r="A1238" s="6">
        <v>1237</v>
      </c>
      <c r="B1238" s="7" t="s">
        <v>2862</v>
      </c>
      <c r="C1238" s="8" t="s">
        <v>2863</v>
      </c>
      <c r="D1238" s="7" t="s">
        <v>72</v>
      </c>
      <c r="E1238" s="7" t="s">
        <v>73</v>
      </c>
      <c r="F1238" s="7" t="s">
        <v>82</v>
      </c>
      <c r="G1238" s="9">
        <v>118</v>
      </c>
      <c r="H1238" s="9">
        <v>94</v>
      </c>
      <c r="I1238" s="9">
        <v>51</v>
      </c>
      <c r="J1238" s="9">
        <v>53</v>
      </c>
      <c r="K1238" s="9">
        <v>54</v>
      </c>
      <c r="L1238" s="9">
        <v>51</v>
      </c>
      <c r="M1238" s="9">
        <v>56</v>
      </c>
      <c r="N1238" s="9">
        <v>56</v>
      </c>
      <c r="O1238" s="9">
        <v>51</v>
      </c>
      <c r="P1238" s="9">
        <v>54</v>
      </c>
      <c r="Q1238" s="10">
        <v>101</v>
      </c>
      <c r="R1238" s="11">
        <v>35</v>
      </c>
      <c r="S1238" s="11">
        <v>1</v>
      </c>
      <c r="T1238" s="11">
        <v>101</v>
      </c>
      <c r="U1238" s="11">
        <v>106</v>
      </c>
      <c r="V1238" s="11">
        <v>1</v>
      </c>
      <c r="W1238" s="11">
        <v>101</v>
      </c>
      <c r="X1238" s="11">
        <f t="shared" si="266"/>
        <v>446</v>
      </c>
      <c r="Y1238" s="11">
        <f t="shared" si="267"/>
        <v>4550</v>
      </c>
      <c r="Z1238" s="11">
        <f t="shared" si="268"/>
        <v>1740</v>
      </c>
      <c r="AA1238" s="11">
        <f t="shared" si="269"/>
        <v>4050</v>
      </c>
      <c r="AB1238" s="11">
        <f t="shared" si="270"/>
        <v>4050</v>
      </c>
      <c r="AC1238" s="6">
        <f t="shared" si="271"/>
        <v>4720</v>
      </c>
      <c r="AD1238" s="9" t="s">
        <v>5061</v>
      </c>
      <c r="AE1238" s="3" t="str">
        <f>IF(ISERROR(VLOOKUP($AD1238,技まとめ!$A$1:$F$380,6,FALSE)),"－",VLOOKUP($AD1238,技まとめ!$A$1:$F$380,6,FALSE))</f>
        <v>BL</v>
      </c>
      <c r="AF1238" s="3">
        <f>IF(ISERROR(VLOOKUP($AD1238,技まとめ!$A$1:$F$380,3,FALSE)),"－",VLOOKUP($AD1238,技まとめ!$A$1:$F$380,3,FALSE))</f>
        <v>33</v>
      </c>
      <c r="AG1238" s="3">
        <f>IF(ISERROR(VLOOKUP($AD1238,技まとめ!$A$1:$F$380,5,FALSE)),"－",VLOOKUP($AD1238,技まとめ!$A$1:$F$380,5,FALSE))</f>
        <v>28</v>
      </c>
      <c r="AH1238" s="3" t="str">
        <f>IF($E1238=IF(ISERROR(VLOOKUP($AD1238,技まとめ!$A$1:$F$380,4,FALSE)),"－",VLOOKUP($AD1238,技まとめ!$A$1:$F$380,4,FALSE)),"一致","")</f>
        <v/>
      </c>
      <c r="AI1238" s="9" t="s">
        <v>110</v>
      </c>
      <c r="AJ1238" s="3" t="str">
        <f>IF(ISERROR(VLOOKUP($AI1238,技まとめ!$A$1:$F$380,6,FALSE)),"－",VLOOKUP($AI1238,技まとめ!$A$1:$F$380,6,FALSE))</f>
        <v>DR</v>
      </c>
      <c r="AK1238" s="3">
        <f>IF(ISERROR(VLOOKUP($AI1238,技まとめ!$A$1:$F$380,3,FALSE)),"－",VLOOKUP($AI1238,技まとめ!$A$1:$F$380,3,FALSE))</f>
        <v>34</v>
      </c>
      <c r="AL1238" s="3">
        <f>IF(ISERROR(VLOOKUP($AI1238,技まとめ!$A$1:$F$380,5,FALSE)),"－",VLOOKUP($AI1238,技まとめ!$A$1:$F$380,5,FALSE))</f>
        <v>27</v>
      </c>
      <c r="AM1238" s="3" t="str">
        <f>IF($E1238=IF(ISERROR(VLOOKUP($AI1238,技まとめ!$A$1:$F$380,4,FALSE)),"－",VLOOKUP($AI1238,技まとめ!$A$1:$F$380,4,FALSE)),"一致","")</f>
        <v/>
      </c>
      <c r="AN1238" s="9" t="s">
        <v>148</v>
      </c>
      <c r="AO1238" s="3" t="str">
        <f>IF(ISERROR(VLOOKUP($AN1238,技まとめ!$A$1:$F$380,6,FALSE)),"－",VLOOKUP($AN1238,技まとめ!$A$1:$F$380,6,FALSE))</f>
        <v>SC</v>
      </c>
      <c r="AP1238" s="3">
        <f>IF(ISERROR(VLOOKUP($AN1238,技まとめ!$A$1:$F$380,3,FALSE)),"－",VLOOKUP($AN1238,技まとめ!$A$1:$F$380,3,FALSE))</f>
        <v>66</v>
      </c>
      <c r="AQ1238" s="3">
        <f>IF(ISERROR(VLOOKUP($AN1238,技まとめ!$A$1:$F$380,5,FALSE)),"－",VLOOKUP($AN1238,技まとめ!$A$1:$F$380,5,FALSE))</f>
        <v>37</v>
      </c>
      <c r="AR1238" s="3" t="str">
        <f>IF($E1238=IF(ISERROR(VLOOKUP($AN1238,技まとめ!$A$1:$F$380,4,FALSE)),"－",VLOOKUP($AN1238,技まとめ!$A$1:$F$380,4,FALSE)),"一致","")</f>
        <v>一致</v>
      </c>
      <c r="AS1238" s="9" t="s">
        <v>98</v>
      </c>
      <c r="AT1238" s="3" t="str">
        <f>IF(ISERROR(VLOOKUP($AS1238,技まとめ!$A$1:$F$380,6,FALSE)),"－",VLOOKUP($AS1238,技まとめ!$A$1:$F$380,6,FALSE))</f>
        <v>BL</v>
      </c>
      <c r="AU1238" s="3">
        <f>IF(ISERROR(VLOOKUP($AS1238,技まとめ!$A$1:$F$380,3,FALSE)),"－",VLOOKUP($AS1238,技まとめ!$A$1:$F$380,3,FALSE))</f>
        <v>58</v>
      </c>
      <c r="AV1238" s="3">
        <f>IF(ISERROR(VLOOKUP($AS1238,技まとめ!$A$1:$F$380,5,FALSE)),"－",VLOOKUP($AS1238,技まとめ!$A$1:$F$380,5,FALSE))</f>
        <v>39</v>
      </c>
      <c r="AW1238" s="3" t="str">
        <f>IF($E1238=IF(ISERROR(VLOOKUP($AS1238,技まとめ!$A$1:$F$380,4,FALSE)),"－",VLOOKUP($AS1238,技まとめ!$A$1:$F$380,4,FALSE)),"一致","")</f>
        <v/>
      </c>
      <c r="AX1238" s="12" t="str">
        <f t="shared" si="272"/>
        <v>スーパースキャン（Ｂ）ジグザグスパークメガネクラッシュかげぬい</v>
      </c>
      <c r="AY1238" s="12" t="str">
        <f t="shared" si="273"/>
        <v>スーパースキャン（Ｂ）ジグザグスパークメガネクラッシュかげぬい</v>
      </c>
      <c r="AZ1238" s="12" t="str">
        <f t="shared" si="274"/>
        <v>スーパースキャン（Ｂ）ジグザグスパークメガネクラッシュかげぬい</v>
      </c>
      <c r="BA1238" s="12" t="str">
        <f t="shared" si="275"/>
        <v>スーパースキャン（Ｂ）ジグザグスパークメガネクラッシュかげぬい</v>
      </c>
      <c r="BB1238" s="11" t="str">
        <f t="shared" si="276"/>
        <v>BLDRSCBL</v>
      </c>
      <c r="BC1238" s="11" t="str">
        <f t="shared" si="277"/>
        <v>BLDRSCBL</v>
      </c>
      <c r="BD1238" s="11" t="str">
        <f t="shared" si="278"/>
        <v>BLDRSCBL</v>
      </c>
      <c r="BE1238" s="11" t="str">
        <f t="shared" si="279"/>
        <v>BLDRSCBL</v>
      </c>
    </row>
    <row r="1239" spans="1:57" ht="11.25" hidden="1" customHeight="1">
      <c r="A1239" s="6">
        <v>1238</v>
      </c>
      <c r="B1239" s="7" t="s">
        <v>2864</v>
      </c>
      <c r="C1239" s="8" t="s">
        <v>2865</v>
      </c>
      <c r="D1239" s="7" t="s">
        <v>72</v>
      </c>
      <c r="E1239" s="7" t="s">
        <v>73</v>
      </c>
      <c r="F1239" s="7" t="s">
        <v>82</v>
      </c>
      <c r="G1239" s="9">
        <v>120</v>
      </c>
      <c r="H1239" s="9">
        <v>96</v>
      </c>
      <c r="I1239" s="9">
        <v>55</v>
      </c>
      <c r="J1239" s="9">
        <v>53</v>
      </c>
      <c r="K1239" s="9">
        <v>61</v>
      </c>
      <c r="L1239" s="9">
        <v>52</v>
      </c>
      <c r="M1239" s="9">
        <v>54</v>
      </c>
      <c r="N1239" s="9">
        <v>53</v>
      </c>
      <c r="O1239" s="9">
        <v>66</v>
      </c>
      <c r="P1239" s="9">
        <v>42</v>
      </c>
      <c r="Q1239" s="10">
        <v>105</v>
      </c>
      <c r="R1239" s="11">
        <v>27</v>
      </c>
      <c r="S1239" s="11">
        <v>1</v>
      </c>
      <c r="T1239" s="11">
        <v>102</v>
      </c>
      <c r="U1239" s="11">
        <v>104</v>
      </c>
      <c r="V1239" s="11">
        <v>1</v>
      </c>
      <c r="W1239" s="11">
        <v>116</v>
      </c>
      <c r="X1239" s="11">
        <f t="shared" si="266"/>
        <v>456</v>
      </c>
      <c r="Y1239" s="11">
        <f t="shared" si="267"/>
        <v>4785</v>
      </c>
      <c r="Z1239" s="11">
        <f t="shared" si="268"/>
        <v>1535</v>
      </c>
      <c r="AA1239" s="11">
        <f t="shared" si="269"/>
        <v>4160</v>
      </c>
      <c r="AB1239" s="11">
        <f t="shared" si="270"/>
        <v>4160</v>
      </c>
      <c r="AC1239" s="6">
        <f t="shared" si="271"/>
        <v>4795</v>
      </c>
      <c r="AD1239" s="9" t="s">
        <v>5060</v>
      </c>
      <c r="AE1239" s="3" t="str">
        <f>IF(ISERROR(VLOOKUP($AD1239,技まとめ!$A$1:$F$380,6,FALSE)),"－",VLOOKUP($AD1239,技まとめ!$A$1:$F$380,6,FALSE))</f>
        <v>DR</v>
      </c>
      <c r="AF1239" s="3">
        <f>IF(ISERROR(VLOOKUP($AD1239,技まとめ!$A$1:$F$380,3,FALSE)),"－",VLOOKUP($AD1239,技まとめ!$A$1:$F$380,3,FALSE))</f>
        <v>27</v>
      </c>
      <c r="AG1239" s="3">
        <f>IF(ISERROR(VLOOKUP($AD1239,技まとめ!$A$1:$F$380,5,FALSE)),"－",VLOOKUP($AD1239,技まとめ!$A$1:$F$380,5,FALSE))</f>
        <v>25</v>
      </c>
      <c r="AH1239" s="3" t="str">
        <f>IF($E1239=IF(ISERROR(VLOOKUP($AD1239,技まとめ!$A$1:$F$380,4,FALSE)),"－",VLOOKUP($AD1239,技まとめ!$A$1:$F$380,4,FALSE)),"一致","")</f>
        <v/>
      </c>
      <c r="AI1239" s="9" t="s">
        <v>638</v>
      </c>
      <c r="AJ1239" s="3" t="str">
        <f>IF(ISERROR(VLOOKUP($AI1239,技まとめ!$A$1:$F$380,6,FALSE)),"－",VLOOKUP($AI1239,技まとめ!$A$1:$F$380,6,FALSE))</f>
        <v>BL</v>
      </c>
      <c r="AK1239" s="3">
        <f>IF(ISERROR(VLOOKUP($AI1239,技まとめ!$A$1:$F$380,3,FALSE)),"－",VLOOKUP($AI1239,技まとめ!$A$1:$F$380,3,FALSE))</f>
        <v>52</v>
      </c>
      <c r="AL1239" s="3">
        <f>IF(ISERROR(VLOOKUP($AI1239,技まとめ!$A$1:$F$380,5,FALSE)),"－",VLOOKUP($AI1239,技まとめ!$A$1:$F$380,5,FALSE))</f>
        <v>36</v>
      </c>
      <c r="AM1239" s="3" t="str">
        <f>IF($E1239=IF(ISERROR(VLOOKUP($AI1239,技まとめ!$A$1:$F$380,4,FALSE)),"－",VLOOKUP($AI1239,技まとめ!$A$1:$F$380,4,FALSE)),"一致","")</f>
        <v/>
      </c>
      <c r="AN1239" s="9" t="s">
        <v>1070</v>
      </c>
      <c r="AO1239" s="3" t="str">
        <f>IF(ISERROR(VLOOKUP($AN1239,技まとめ!$A$1:$F$380,6,FALSE)),"－",VLOOKUP($AN1239,技まとめ!$A$1:$F$380,6,FALSE))</f>
        <v>BB</v>
      </c>
      <c r="AP1239" s="3">
        <f>IF(ISERROR(VLOOKUP($AN1239,技まとめ!$A$1:$F$380,3,FALSE)),"－",VLOOKUP($AN1239,技まとめ!$A$1:$F$380,3,FALSE))</f>
        <v>78</v>
      </c>
      <c r="AQ1239" s="3">
        <f>IF(ISERROR(VLOOKUP($AN1239,技まとめ!$A$1:$F$380,5,FALSE)),"－",VLOOKUP($AN1239,技まとめ!$A$1:$F$380,5,FALSE))</f>
        <v>46</v>
      </c>
      <c r="AR1239" s="3" t="str">
        <f>IF($E1239=IF(ISERROR(VLOOKUP($AN1239,技まとめ!$A$1:$F$380,4,FALSE)),"－",VLOOKUP($AN1239,技まとめ!$A$1:$F$380,4,FALSE)),"一致","")</f>
        <v/>
      </c>
      <c r="AS1239" s="9" t="s">
        <v>392</v>
      </c>
      <c r="AT1239" s="3" t="str">
        <f>IF(ISERROR(VLOOKUP($AS1239,技まとめ!$A$1:$F$380,6,FALSE)),"－",VLOOKUP($AS1239,技まとめ!$A$1:$F$380,6,FALSE))</f>
        <v>DR</v>
      </c>
      <c r="AU1239" s="3">
        <f>IF(ISERROR(VLOOKUP($AS1239,技まとめ!$A$1:$F$380,3,FALSE)),"－",VLOOKUP($AS1239,技まとめ!$A$1:$F$380,3,FALSE))</f>
        <v>59</v>
      </c>
      <c r="AV1239" s="3">
        <f>IF(ISERROR(VLOOKUP($AS1239,技まとめ!$A$1:$F$380,5,FALSE)),"－",VLOOKUP($AS1239,技まとめ!$A$1:$F$380,5,FALSE))</f>
        <v>38</v>
      </c>
      <c r="AW1239" s="3" t="str">
        <f>IF($E1239=IF(ISERROR(VLOOKUP($AS1239,技まとめ!$A$1:$F$380,4,FALSE)),"－",VLOOKUP($AS1239,技まとめ!$A$1:$F$380,4,FALSE)),"一致","")</f>
        <v/>
      </c>
      <c r="AX1239" s="12" t="str">
        <f t="shared" si="272"/>
        <v>スーパースキャン（Ｄ）ジグザグフレイムアステロイドベルトメテオシャワー</v>
      </c>
      <c r="AY1239" s="12" t="str">
        <f t="shared" si="273"/>
        <v>スーパースキャン（Ｄ）ジグザグフレイムアステロイドベルトメテオシャワー</v>
      </c>
      <c r="AZ1239" s="12" t="str">
        <f t="shared" si="274"/>
        <v>スーパースキャン（Ｄ）ジグザグフレイムアステロイドベルトメテオシャワー</v>
      </c>
      <c r="BA1239" s="12" t="str">
        <f t="shared" si="275"/>
        <v>スーパースキャン（Ｄ）ジグザグフレイムアステロイドベルトメテオシャワー</v>
      </c>
      <c r="BB1239" s="11" t="str">
        <f t="shared" si="276"/>
        <v>DRBLBBDR</v>
      </c>
      <c r="BC1239" s="11" t="str">
        <f t="shared" si="277"/>
        <v>DRBLBBDR</v>
      </c>
      <c r="BD1239" s="11" t="str">
        <f t="shared" si="278"/>
        <v>DRBLBBDR</v>
      </c>
      <c r="BE1239" s="11" t="str">
        <f t="shared" si="279"/>
        <v>DRBLBBDR</v>
      </c>
    </row>
    <row r="1240" spans="1:57" ht="11.25" hidden="1" customHeight="1">
      <c r="A1240" s="6">
        <v>1239</v>
      </c>
      <c r="B1240" s="7" t="s">
        <v>2866</v>
      </c>
      <c r="C1240" s="8" t="s">
        <v>2867</v>
      </c>
      <c r="D1240" s="7" t="s">
        <v>72</v>
      </c>
      <c r="E1240" s="7" t="s">
        <v>81</v>
      </c>
      <c r="F1240" s="7" t="s">
        <v>82</v>
      </c>
      <c r="G1240" s="9">
        <v>120</v>
      </c>
      <c r="H1240" s="9">
        <v>89</v>
      </c>
      <c r="I1240" s="9">
        <v>53</v>
      </c>
      <c r="J1240" s="9">
        <v>56</v>
      </c>
      <c r="K1240" s="9">
        <v>49</v>
      </c>
      <c r="L1240" s="9">
        <v>57</v>
      </c>
      <c r="M1240" s="9">
        <v>46</v>
      </c>
      <c r="N1240" s="9">
        <v>57</v>
      </c>
      <c r="O1240" s="9">
        <v>46</v>
      </c>
      <c r="P1240" s="9">
        <v>61</v>
      </c>
      <c r="Q1240" s="10">
        <v>103</v>
      </c>
      <c r="R1240" s="11">
        <v>41</v>
      </c>
      <c r="S1240" s="11">
        <v>1</v>
      </c>
      <c r="T1240" s="11">
        <v>107</v>
      </c>
      <c r="U1240" s="11">
        <v>96</v>
      </c>
      <c r="V1240" s="11">
        <v>1</v>
      </c>
      <c r="W1240" s="11">
        <v>96</v>
      </c>
      <c r="X1240" s="11">
        <f t="shared" si="266"/>
        <v>445</v>
      </c>
      <c r="Y1240" s="11">
        <f t="shared" si="267"/>
        <v>4605</v>
      </c>
      <c r="Z1240" s="11">
        <f t="shared" si="268"/>
        <v>1925</v>
      </c>
      <c r="AA1240" s="11">
        <f t="shared" si="269"/>
        <v>4235</v>
      </c>
      <c r="AB1240" s="11">
        <f t="shared" si="270"/>
        <v>4235</v>
      </c>
      <c r="AC1240" s="6">
        <f t="shared" si="271"/>
        <v>4965</v>
      </c>
      <c r="AD1240" s="9" t="s">
        <v>5061</v>
      </c>
      <c r="AE1240" s="3" t="str">
        <f>IF(ISERROR(VLOOKUP($AD1240,技まとめ!$A$1:$F$380,6,FALSE)),"－",VLOOKUP($AD1240,技まとめ!$A$1:$F$380,6,FALSE))</f>
        <v>BL</v>
      </c>
      <c r="AF1240" s="3">
        <f>IF(ISERROR(VLOOKUP($AD1240,技まとめ!$A$1:$F$380,3,FALSE)),"－",VLOOKUP($AD1240,技まとめ!$A$1:$F$380,3,FALSE))</f>
        <v>33</v>
      </c>
      <c r="AG1240" s="3">
        <f>IF(ISERROR(VLOOKUP($AD1240,技まとめ!$A$1:$F$380,5,FALSE)),"－",VLOOKUP($AD1240,技まとめ!$A$1:$F$380,5,FALSE))</f>
        <v>28</v>
      </c>
      <c r="AH1240" s="3" t="str">
        <f>IF($E1240=IF(ISERROR(VLOOKUP($AD1240,技まとめ!$A$1:$F$380,4,FALSE)),"－",VLOOKUP($AD1240,技まとめ!$A$1:$F$380,4,FALSE)),"一致","")</f>
        <v/>
      </c>
      <c r="AI1240" s="9" t="s">
        <v>366</v>
      </c>
      <c r="AJ1240" s="3" t="str">
        <f>IF(ISERROR(VLOOKUP($AI1240,技まとめ!$A$1:$F$380,6,FALSE)),"－",VLOOKUP($AI1240,技まとめ!$A$1:$F$380,6,FALSE))</f>
        <v>BL</v>
      </c>
      <c r="AK1240" s="3">
        <f>IF(ISERROR(VLOOKUP($AI1240,技まとめ!$A$1:$F$380,3,FALSE)),"－",VLOOKUP($AI1240,技まとめ!$A$1:$F$380,3,FALSE))</f>
        <v>65</v>
      </c>
      <c r="AL1240" s="3">
        <f>IF(ISERROR(VLOOKUP($AI1240,技まとめ!$A$1:$F$380,5,FALSE)),"－",VLOOKUP($AI1240,技まとめ!$A$1:$F$380,5,FALSE))</f>
        <v>42</v>
      </c>
      <c r="AM1240" s="3" t="str">
        <f>IF($E1240=IF(ISERROR(VLOOKUP($AI1240,技まとめ!$A$1:$F$380,4,FALSE)),"－",VLOOKUP($AI1240,技まとめ!$A$1:$F$380,4,FALSE)),"一致","")</f>
        <v>一致</v>
      </c>
      <c r="AN1240" s="9" t="s">
        <v>148</v>
      </c>
      <c r="AO1240" s="3" t="str">
        <f>IF(ISERROR(VLOOKUP($AN1240,技まとめ!$A$1:$F$380,6,FALSE)),"－",VLOOKUP($AN1240,技まとめ!$A$1:$F$380,6,FALSE))</f>
        <v>SC</v>
      </c>
      <c r="AP1240" s="3">
        <f>IF(ISERROR(VLOOKUP($AN1240,技まとめ!$A$1:$F$380,3,FALSE)),"－",VLOOKUP($AN1240,技まとめ!$A$1:$F$380,3,FALSE))</f>
        <v>66</v>
      </c>
      <c r="AQ1240" s="3">
        <f>IF(ISERROR(VLOOKUP($AN1240,技まとめ!$A$1:$F$380,5,FALSE)),"－",VLOOKUP($AN1240,技まとめ!$A$1:$F$380,5,FALSE))</f>
        <v>37</v>
      </c>
      <c r="AR1240" s="3" t="str">
        <f>IF($E1240=IF(ISERROR(VLOOKUP($AN1240,技まとめ!$A$1:$F$380,4,FALSE)),"－",VLOOKUP($AN1240,技まとめ!$A$1:$F$380,4,FALSE)),"一致","")</f>
        <v/>
      </c>
      <c r="AS1240" s="9" t="s">
        <v>90</v>
      </c>
      <c r="AT1240" s="3" t="str">
        <f>IF(ISERROR(VLOOKUP($AS1240,技まとめ!$A$1:$F$380,6,FALSE)),"－",VLOOKUP($AS1240,技まとめ!$A$1:$F$380,6,FALSE))</f>
        <v>DR</v>
      </c>
      <c r="AU1240" s="3">
        <f>IF(ISERROR(VLOOKUP($AS1240,技まとめ!$A$1:$F$380,3,FALSE)),"－",VLOOKUP($AS1240,技まとめ!$A$1:$F$380,3,FALSE))</f>
        <v>46</v>
      </c>
      <c r="AV1240" s="3">
        <f>IF(ISERROR(VLOOKUP($AS1240,技まとめ!$A$1:$F$380,5,FALSE)),"－",VLOOKUP($AS1240,技まとめ!$A$1:$F$380,5,FALSE))</f>
        <v>33</v>
      </c>
      <c r="AW1240" s="3" t="str">
        <f>IF($E1240=IF(ISERROR(VLOOKUP($AS1240,技まとめ!$A$1:$F$380,4,FALSE)),"－",VLOOKUP($AS1240,技まとめ!$A$1:$F$380,4,FALSE)),"一致","")</f>
        <v/>
      </c>
      <c r="AX1240" s="12" t="str">
        <f t="shared" si="272"/>
        <v>スーパースキャン（Ｂ）プロファイルゾーンメガネクラッシュモグラフェイント</v>
      </c>
      <c r="AY1240" s="12" t="str">
        <f t="shared" si="273"/>
        <v>スーパースキャン（Ｂ）プロファイルゾーンメガネクラッシュモグラフェイント</v>
      </c>
      <c r="AZ1240" s="12" t="str">
        <f t="shared" si="274"/>
        <v>スーパースキャン（Ｂ）プロファイルゾーンメガネクラッシュモグラフェイント</v>
      </c>
      <c r="BA1240" s="12" t="str">
        <f t="shared" si="275"/>
        <v>スーパースキャン（Ｂ）プロファイルゾーンメガネクラッシュモグラフェイント</v>
      </c>
      <c r="BB1240" s="11" t="str">
        <f t="shared" si="276"/>
        <v>BLBLSCDR</v>
      </c>
      <c r="BC1240" s="11" t="str">
        <f t="shared" si="277"/>
        <v>BLBLSCDR</v>
      </c>
      <c r="BD1240" s="11" t="str">
        <f t="shared" si="278"/>
        <v>BLBLSCDR</v>
      </c>
      <c r="BE1240" s="11" t="str">
        <f t="shared" si="279"/>
        <v>BLBLSCDR</v>
      </c>
    </row>
    <row r="1241" spans="1:57" ht="11.25" hidden="1" customHeight="1">
      <c r="A1241" s="6">
        <v>1240</v>
      </c>
      <c r="B1241" s="7" t="s">
        <v>2868</v>
      </c>
      <c r="C1241" s="8" t="s">
        <v>2869</v>
      </c>
      <c r="D1241" s="7" t="s">
        <v>72</v>
      </c>
      <c r="E1241" s="7" t="s">
        <v>95</v>
      </c>
      <c r="F1241" s="7" t="s">
        <v>128</v>
      </c>
      <c r="G1241" s="9">
        <v>102</v>
      </c>
      <c r="H1241" s="9">
        <v>134</v>
      </c>
      <c r="I1241" s="9">
        <v>53</v>
      </c>
      <c r="J1241" s="9">
        <v>57</v>
      </c>
      <c r="K1241" s="9">
        <v>53</v>
      </c>
      <c r="L1241" s="9">
        <v>51</v>
      </c>
      <c r="M1241" s="9">
        <v>56</v>
      </c>
      <c r="N1241" s="9">
        <v>48</v>
      </c>
      <c r="O1241" s="9">
        <v>51</v>
      </c>
      <c r="P1241" s="9">
        <v>63</v>
      </c>
      <c r="Q1241" s="10">
        <v>103</v>
      </c>
      <c r="R1241" s="11">
        <v>39</v>
      </c>
      <c r="S1241" s="11">
        <v>1</v>
      </c>
      <c r="T1241" s="11">
        <v>101</v>
      </c>
      <c r="U1241" s="11">
        <v>106</v>
      </c>
      <c r="V1241" s="11">
        <v>1</v>
      </c>
      <c r="W1241" s="11">
        <v>101</v>
      </c>
      <c r="X1241" s="11">
        <f t="shared" si="266"/>
        <v>452</v>
      </c>
      <c r="Y1241" s="11">
        <f t="shared" si="267"/>
        <v>4630</v>
      </c>
      <c r="Z1241" s="11">
        <f t="shared" si="268"/>
        <v>1880</v>
      </c>
      <c r="AA1241" s="11">
        <f t="shared" si="269"/>
        <v>4050</v>
      </c>
      <c r="AB1241" s="11">
        <f t="shared" si="270"/>
        <v>4050</v>
      </c>
      <c r="AC1241" s="6">
        <f t="shared" si="271"/>
        <v>4740</v>
      </c>
      <c r="AD1241" s="9" t="s">
        <v>469</v>
      </c>
      <c r="AE1241" s="3" t="str">
        <f>IF(ISERROR(VLOOKUP($AD1241,技まとめ!$A$1:$F$380,6,FALSE)),"－",VLOOKUP($AD1241,技まとめ!$A$1:$F$380,6,FALSE))</f>
        <v>SC</v>
      </c>
      <c r="AF1241" s="3">
        <f>IF(ISERROR(VLOOKUP($AD1241,技まとめ!$A$1:$F$380,3,FALSE)),"－",VLOOKUP($AD1241,技まとめ!$A$1:$F$380,3,FALSE))</f>
        <v>30</v>
      </c>
      <c r="AG1241" s="3">
        <f>IF(ISERROR(VLOOKUP($AD1241,技まとめ!$A$1:$F$380,5,FALSE)),"－",VLOOKUP($AD1241,技まとめ!$A$1:$F$380,5,FALSE))</f>
        <v>21</v>
      </c>
      <c r="AH1241" s="3" t="str">
        <f>IF($E1241=IF(ISERROR(VLOOKUP($AD1241,技まとめ!$A$1:$F$380,4,FALSE)),"－",VLOOKUP($AD1241,技まとめ!$A$1:$F$380,4,FALSE)),"一致","")</f>
        <v/>
      </c>
      <c r="AI1241" s="9" t="s">
        <v>158</v>
      </c>
      <c r="AJ1241" s="3" t="str">
        <f>IF(ISERROR(VLOOKUP($AI1241,技まとめ!$A$1:$F$380,6,FALSE)),"－",VLOOKUP($AI1241,技まとめ!$A$1:$F$380,6,FALSE))</f>
        <v>NS</v>
      </c>
      <c r="AK1241" s="3">
        <f>IF(ISERROR(VLOOKUP($AI1241,技まとめ!$A$1:$F$380,3,FALSE)),"－",VLOOKUP($AI1241,技まとめ!$A$1:$F$380,3,FALSE))</f>
        <v>70</v>
      </c>
      <c r="AL1241" s="3">
        <f>IF(ISERROR(VLOOKUP($AI1241,技まとめ!$A$1:$F$380,5,FALSE)),"－",VLOOKUP($AI1241,技まとめ!$A$1:$F$380,5,FALSE))</f>
        <v>40</v>
      </c>
      <c r="AM1241" s="3" t="str">
        <f>IF($E1241=IF(ISERROR(VLOOKUP($AI1241,技まとめ!$A$1:$F$380,4,FALSE)),"－",VLOOKUP($AI1241,技まとめ!$A$1:$F$380,4,FALSE)),"一致","")</f>
        <v/>
      </c>
      <c r="AN1241" s="9" t="s">
        <v>331</v>
      </c>
      <c r="AO1241" s="3" t="str">
        <f>IF(ISERROR(VLOOKUP($AN1241,技まとめ!$A$1:$F$380,6,FALSE)),"－",VLOOKUP($AN1241,技まとめ!$A$1:$F$380,6,FALSE))</f>
        <v>DR</v>
      </c>
      <c r="AP1241" s="3">
        <f>IF(ISERROR(VLOOKUP($AN1241,技まとめ!$A$1:$F$380,3,FALSE)),"－",VLOOKUP($AN1241,技まとめ!$A$1:$F$380,3,FALSE))</f>
        <v>77</v>
      </c>
      <c r="AQ1241" s="3">
        <f>IF(ISERROR(VLOOKUP($AN1241,技まとめ!$A$1:$F$380,5,FALSE)),"－",VLOOKUP($AN1241,技まとめ!$A$1:$F$380,5,FALSE))</f>
        <v>47</v>
      </c>
      <c r="AR1241" s="3" t="str">
        <f>IF($E1241=IF(ISERROR(VLOOKUP($AN1241,技まとめ!$A$1:$F$380,4,FALSE)),"－",VLOOKUP($AN1241,技まとめ!$A$1:$F$380,4,FALSE)),"一致","")</f>
        <v/>
      </c>
      <c r="AS1241" s="9" t="s">
        <v>513</v>
      </c>
      <c r="AT1241" s="3" t="str">
        <f>IF(ISERROR(VLOOKUP($AS1241,技まとめ!$A$1:$F$380,6,FALSE)),"－",VLOOKUP($AS1241,技まとめ!$A$1:$F$380,6,FALSE))</f>
        <v>NS</v>
      </c>
      <c r="AU1241" s="3">
        <f>IF(ISERROR(VLOOKUP($AS1241,技まとめ!$A$1:$F$380,3,FALSE)),"－",VLOOKUP($AS1241,技まとめ!$A$1:$F$380,3,FALSE))</f>
        <v>114</v>
      </c>
      <c r="AV1241" s="3">
        <f>IF(ISERROR(VLOOKUP($AS1241,技まとめ!$A$1:$F$380,5,FALSE)),"－",VLOOKUP($AS1241,技まとめ!$A$1:$F$380,5,FALSE))</f>
        <v>61</v>
      </c>
      <c r="AW1241" s="3" t="str">
        <f>IF($E1241=IF(ISERROR(VLOOKUP($AS1241,技まとめ!$A$1:$F$380,4,FALSE)),"－",VLOOKUP($AS1241,技まとめ!$A$1:$F$380,4,FALSE)),"一致","")</f>
        <v/>
      </c>
      <c r="AX1241" s="12" t="str">
        <f t="shared" si="272"/>
        <v>あびせげりリフレクトバスターライトニングアクセルガイアブレイク</v>
      </c>
      <c r="AY1241" s="12" t="str">
        <f t="shared" si="273"/>
        <v>あびせげりリフレクトバスターライトニングアクセルガイアブレイク</v>
      </c>
      <c r="AZ1241" s="12" t="str">
        <f t="shared" si="274"/>
        <v>あびせげりリフレクトバスターライトニングアクセルガイアブレイク</v>
      </c>
      <c r="BA1241" s="12" t="str">
        <f t="shared" si="275"/>
        <v>あびせげりリフレクトバスターライトニングアクセルガイアブレイク</v>
      </c>
      <c r="BB1241" s="11" t="str">
        <f t="shared" si="276"/>
        <v>SCNSDRNS</v>
      </c>
      <c r="BC1241" s="11" t="str">
        <f t="shared" si="277"/>
        <v>SCNSDRNS</v>
      </c>
      <c r="BD1241" s="11" t="str">
        <f t="shared" si="278"/>
        <v>SCNSDRNS</v>
      </c>
      <c r="BE1241" s="11" t="str">
        <f t="shared" si="279"/>
        <v>SCNSDRNS</v>
      </c>
    </row>
    <row r="1242" spans="1:57" ht="11.25" hidden="1" customHeight="1">
      <c r="A1242" s="6">
        <v>1241</v>
      </c>
      <c r="B1242" s="7" t="s">
        <v>2870</v>
      </c>
      <c r="C1242" s="8" t="s">
        <v>2871</v>
      </c>
      <c r="D1242" s="7" t="s">
        <v>72</v>
      </c>
      <c r="E1242" s="7" t="s">
        <v>102</v>
      </c>
      <c r="F1242" s="7" t="s">
        <v>109</v>
      </c>
      <c r="G1242" s="9">
        <v>118</v>
      </c>
      <c r="H1242" s="9">
        <v>101</v>
      </c>
      <c r="I1242" s="9">
        <v>52</v>
      </c>
      <c r="J1242" s="9">
        <v>52</v>
      </c>
      <c r="K1242" s="9">
        <v>53</v>
      </c>
      <c r="L1242" s="9">
        <v>57</v>
      </c>
      <c r="M1242" s="9">
        <v>54</v>
      </c>
      <c r="N1242" s="9">
        <v>54</v>
      </c>
      <c r="O1242" s="9">
        <v>53</v>
      </c>
      <c r="P1242" s="9">
        <v>48</v>
      </c>
      <c r="Q1242" s="10">
        <v>102</v>
      </c>
      <c r="R1242" s="11">
        <v>25</v>
      </c>
      <c r="S1242" s="11">
        <v>1</v>
      </c>
      <c r="T1242" s="11">
        <v>107</v>
      </c>
      <c r="U1242" s="11">
        <v>104</v>
      </c>
      <c r="V1242" s="11">
        <v>1</v>
      </c>
      <c r="W1242" s="11">
        <v>103</v>
      </c>
      <c r="X1242" s="11">
        <f t="shared" si="266"/>
        <v>443</v>
      </c>
      <c r="Y1242" s="11">
        <f t="shared" si="267"/>
        <v>4600</v>
      </c>
      <c r="Z1242" s="11">
        <f t="shared" si="268"/>
        <v>1400</v>
      </c>
      <c r="AA1242" s="11">
        <f t="shared" si="269"/>
        <v>4270</v>
      </c>
      <c r="AB1242" s="11">
        <f t="shared" si="270"/>
        <v>4270</v>
      </c>
      <c r="AC1242" s="6">
        <f t="shared" si="271"/>
        <v>4920</v>
      </c>
      <c r="AD1242" s="9" t="s">
        <v>117</v>
      </c>
      <c r="AE1242" s="3" t="str">
        <f>IF(ISERROR(VLOOKUP($AD1242,技まとめ!$A$1:$F$380,6,FALSE)),"－",VLOOKUP($AD1242,技まとめ!$A$1:$F$380,6,FALSE))</f>
        <v>SC</v>
      </c>
      <c r="AF1242" s="3">
        <f>IF(ISERROR(VLOOKUP($AD1242,技まとめ!$A$1:$F$380,3,FALSE)),"－",VLOOKUP($AD1242,技まとめ!$A$1:$F$380,3,FALSE))</f>
        <v>38</v>
      </c>
      <c r="AG1242" s="3">
        <f>IF(ISERROR(VLOOKUP($AD1242,技まとめ!$A$1:$F$380,5,FALSE)),"－",VLOOKUP($AD1242,技まとめ!$A$1:$F$380,5,FALSE))</f>
        <v>25</v>
      </c>
      <c r="AH1242" s="3" t="str">
        <f>IF($E1242=IF(ISERROR(VLOOKUP($AD1242,技まとめ!$A$1:$F$380,4,FALSE)),"－",VLOOKUP($AD1242,技まとめ!$A$1:$F$380,4,FALSE)),"一致","")</f>
        <v/>
      </c>
      <c r="AI1242" s="9" t="s">
        <v>217</v>
      </c>
      <c r="AJ1242" s="3" t="str">
        <f>IF(ISERROR(VLOOKUP($AI1242,技まとめ!$A$1:$F$380,6,FALSE)),"－",VLOOKUP($AI1242,技まとめ!$A$1:$F$380,6,FALSE))</f>
        <v>NS</v>
      </c>
      <c r="AK1242" s="3">
        <f>IF(ISERROR(VLOOKUP($AI1242,技まとめ!$A$1:$F$380,3,FALSE)),"－",VLOOKUP($AI1242,技まとめ!$A$1:$F$380,3,FALSE))</f>
        <v>51</v>
      </c>
      <c r="AL1242" s="3">
        <f>IF(ISERROR(VLOOKUP($AI1242,技まとめ!$A$1:$F$380,5,FALSE)),"－",VLOOKUP($AI1242,技まとめ!$A$1:$F$380,5,FALSE))</f>
        <v>31</v>
      </c>
      <c r="AM1242" s="3" t="str">
        <f>IF($E1242=IF(ISERROR(VLOOKUP($AI1242,技まとめ!$A$1:$F$380,4,FALSE)),"－",VLOOKUP($AI1242,技まとめ!$A$1:$F$380,4,FALSE)),"一致","")</f>
        <v/>
      </c>
      <c r="AN1242" s="9" t="s">
        <v>97</v>
      </c>
      <c r="AO1242" s="3" t="str">
        <f>IF(ISERROR(VLOOKUP($AN1242,技まとめ!$A$1:$F$380,6,FALSE)),"－",VLOOKUP($AN1242,技まとめ!$A$1:$F$380,6,FALSE))</f>
        <v>BL</v>
      </c>
      <c r="AP1242" s="3">
        <f>IF(ISERROR(VLOOKUP($AN1242,技まとめ!$A$1:$F$380,3,FALSE)),"－",VLOOKUP($AN1242,技まとめ!$A$1:$F$380,3,FALSE))</f>
        <v>38</v>
      </c>
      <c r="AQ1242" s="3">
        <f>IF(ISERROR(VLOOKUP($AN1242,技まとめ!$A$1:$F$380,5,FALSE)),"－",VLOOKUP($AN1242,技まとめ!$A$1:$F$380,5,FALSE))</f>
        <v>16</v>
      </c>
      <c r="AR1242" s="3" t="str">
        <f>IF($E1242=IF(ISERROR(VLOOKUP($AN1242,技まとめ!$A$1:$F$380,4,FALSE)),"－",VLOOKUP($AN1242,技まとめ!$A$1:$F$380,4,FALSE)),"一致","")</f>
        <v/>
      </c>
      <c r="AS1242" s="9" t="s">
        <v>331</v>
      </c>
      <c r="AT1242" s="3" t="str">
        <f>IF(ISERROR(VLOOKUP($AS1242,技まとめ!$A$1:$F$380,6,FALSE)),"－",VLOOKUP($AS1242,技まとめ!$A$1:$F$380,6,FALSE))</f>
        <v>DR</v>
      </c>
      <c r="AU1242" s="3">
        <f>IF(ISERROR(VLOOKUP($AS1242,技まとめ!$A$1:$F$380,3,FALSE)),"－",VLOOKUP($AS1242,技まとめ!$A$1:$F$380,3,FALSE))</f>
        <v>77</v>
      </c>
      <c r="AV1242" s="3">
        <f>IF(ISERROR(VLOOKUP($AS1242,技まとめ!$A$1:$F$380,5,FALSE)),"－",VLOOKUP($AS1242,技まとめ!$A$1:$F$380,5,FALSE))</f>
        <v>47</v>
      </c>
      <c r="AW1242" s="3" t="str">
        <f>IF($E1242=IF(ISERROR(VLOOKUP($AS1242,技まとめ!$A$1:$F$380,4,FALSE)),"－",VLOOKUP($AS1242,技まとめ!$A$1:$F$380,4,FALSE)),"一致","")</f>
        <v>一致</v>
      </c>
      <c r="AX1242" s="12" t="str">
        <f t="shared" si="272"/>
        <v>クルクルヘッドクンフーヘッドうしろのしょうめんライトニングアクセル</v>
      </c>
      <c r="AY1242" s="12" t="str">
        <f t="shared" si="273"/>
        <v>クルクルヘッドクンフーヘッドうしろのしょうめんライトニングアクセル</v>
      </c>
      <c r="AZ1242" s="12" t="str">
        <f t="shared" si="274"/>
        <v>クルクルヘッドクンフーヘッドうしろのしょうめんライトニングアクセル</v>
      </c>
      <c r="BA1242" s="12" t="str">
        <f t="shared" si="275"/>
        <v>クルクルヘッドクンフーヘッドうしろのしょうめんライトニングアクセル</v>
      </c>
      <c r="BB1242" s="11" t="str">
        <f t="shared" si="276"/>
        <v>SCNSBLDR</v>
      </c>
      <c r="BC1242" s="11" t="str">
        <f t="shared" si="277"/>
        <v>SCNSBLDR</v>
      </c>
      <c r="BD1242" s="11" t="str">
        <f t="shared" si="278"/>
        <v>SCNSBLDR</v>
      </c>
      <c r="BE1242" s="11" t="str">
        <f t="shared" si="279"/>
        <v>SCNSBLDR</v>
      </c>
    </row>
    <row r="1243" spans="1:57" ht="11.25" hidden="1" customHeight="1">
      <c r="A1243" s="6">
        <v>1242</v>
      </c>
      <c r="B1243" s="7" t="s">
        <v>2872</v>
      </c>
      <c r="C1243" s="8" t="s">
        <v>2873</v>
      </c>
      <c r="D1243" s="7" t="s">
        <v>72</v>
      </c>
      <c r="E1243" s="7" t="s">
        <v>81</v>
      </c>
      <c r="F1243" s="7" t="s">
        <v>82</v>
      </c>
      <c r="G1243" s="9">
        <v>104</v>
      </c>
      <c r="H1243" s="9">
        <v>120</v>
      </c>
      <c r="I1243" s="9">
        <v>53</v>
      </c>
      <c r="J1243" s="9">
        <v>57</v>
      </c>
      <c r="K1243" s="9">
        <v>57</v>
      </c>
      <c r="L1243" s="9">
        <v>56</v>
      </c>
      <c r="M1243" s="9">
        <v>51</v>
      </c>
      <c r="N1243" s="9">
        <v>51</v>
      </c>
      <c r="O1243" s="9">
        <v>57</v>
      </c>
      <c r="P1243" s="9">
        <v>43</v>
      </c>
      <c r="Q1243" s="10">
        <v>103</v>
      </c>
      <c r="R1243" s="11">
        <v>26</v>
      </c>
      <c r="S1243" s="11">
        <v>1</v>
      </c>
      <c r="T1243" s="11">
        <v>106</v>
      </c>
      <c r="U1243" s="11">
        <v>101</v>
      </c>
      <c r="V1243" s="11">
        <v>1</v>
      </c>
      <c r="W1243" s="11">
        <v>107</v>
      </c>
      <c r="X1243" s="11">
        <f t="shared" si="266"/>
        <v>445</v>
      </c>
      <c r="Y1243" s="11">
        <f t="shared" si="267"/>
        <v>4660</v>
      </c>
      <c r="Z1243" s="11">
        <f t="shared" si="268"/>
        <v>1455</v>
      </c>
      <c r="AA1243" s="11">
        <f t="shared" si="269"/>
        <v>4255</v>
      </c>
      <c r="AB1243" s="11">
        <f t="shared" si="270"/>
        <v>4255</v>
      </c>
      <c r="AC1243" s="6">
        <f t="shared" si="271"/>
        <v>4905</v>
      </c>
      <c r="AD1243" s="9" t="s">
        <v>5013</v>
      </c>
      <c r="AE1243" s="3" t="str">
        <f>IF(ISERROR(VLOOKUP($AD1243,技まとめ!$A$1:$F$380,6,FALSE)),"－",VLOOKUP($AD1243,技まとめ!$A$1:$F$380,6,FALSE))</f>
        <v>－</v>
      </c>
      <c r="AF1243" s="3">
        <f>IF(ISERROR(VLOOKUP($AD1243,技まとめ!$A$1:$F$380,3,FALSE)),"－",VLOOKUP($AD1243,技まとめ!$A$1:$F$380,3,FALSE))</f>
        <v>0</v>
      </c>
      <c r="AG1243" s="3">
        <f>IF(ISERROR(VLOOKUP($AD1243,技まとめ!$A$1:$F$380,5,FALSE)),"－",VLOOKUP($AD1243,技まとめ!$A$1:$F$380,5,FALSE))</f>
        <v>0</v>
      </c>
      <c r="AH1243" s="3" t="str">
        <f>IF($E1243=IF(ISERROR(VLOOKUP($AD1243,技まとめ!$A$1:$F$380,4,FALSE)),"－",VLOOKUP($AD1243,技まとめ!$A$1:$F$380,4,FALSE)),"一致","")</f>
        <v/>
      </c>
      <c r="AI1243" s="9" t="s">
        <v>305</v>
      </c>
      <c r="AJ1243" s="3" t="str">
        <f>IF(ISERROR(VLOOKUP($AI1243,技まとめ!$A$1:$F$380,6,FALSE)),"－",VLOOKUP($AI1243,技まとめ!$A$1:$F$380,6,FALSE))</f>
        <v>BL</v>
      </c>
      <c r="AK1243" s="3">
        <f>IF(ISERROR(VLOOKUP($AI1243,技まとめ!$A$1:$F$380,3,FALSE)),"－",VLOOKUP($AI1243,技まとめ!$A$1:$F$380,3,FALSE))</f>
        <v>41</v>
      </c>
      <c r="AL1243" s="3">
        <f>IF(ISERROR(VLOOKUP($AI1243,技まとめ!$A$1:$F$380,5,FALSE)),"－",VLOOKUP($AI1243,技まとめ!$A$1:$F$380,5,FALSE))</f>
        <v>30</v>
      </c>
      <c r="AM1243" s="3" t="str">
        <f>IF($E1243=IF(ISERROR(VLOOKUP($AI1243,技まとめ!$A$1:$F$380,4,FALSE)),"－",VLOOKUP($AI1243,技まとめ!$A$1:$F$380,4,FALSE)),"一致","")</f>
        <v/>
      </c>
      <c r="AN1243" s="9" t="s">
        <v>773</v>
      </c>
      <c r="AO1243" s="3" t="str">
        <f>IF(ISERROR(VLOOKUP($AN1243,技まとめ!$A$1:$F$380,6,FALSE)),"－",VLOOKUP($AN1243,技まとめ!$A$1:$F$380,6,FALSE))</f>
        <v>BB</v>
      </c>
      <c r="AP1243" s="3">
        <f>IF(ISERROR(VLOOKUP($AN1243,技まとめ!$A$1:$F$380,3,FALSE)),"－",VLOOKUP($AN1243,技まとめ!$A$1:$F$380,3,FALSE))</f>
        <v>71</v>
      </c>
      <c r="AQ1243" s="3">
        <f>IF(ISERROR(VLOOKUP($AN1243,技まとめ!$A$1:$F$380,5,FALSE)),"－",VLOOKUP($AN1243,技まとめ!$A$1:$F$380,5,FALSE))</f>
        <v>44</v>
      </c>
      <c r="AR1243" s="3" t="str">
        <f>IF($E1243=IF(ISERROR(VLOOKUP($AN1243,技まとめ!$A$1:$F$380,4,FALSE)),"－",VLOOKUP($AN1243,技まとめ!$A$1:$F$380,4,FALSE)),"一致","")</f>
        <v>一致</v>
      </c>
      <c r="AS1243" s="9" t="s">
        <v>286</v>
      </c>
      <c r="AT1243" s="3" t="str">
        <f>IF(ISERROR(VLOOKUP($AS1243,技まとめ!$A$1:$F$380,6,FALSE)),"－",VLOOKUP($AS1243,技まとめ!$A$1:$F$380,6,FALSE))</f>
        <v>DR</v>
      </c>
      <c r="AU1243" s="3">
        <f>IF(ISERROR(VLOOKUP($AS1243,技まとめ!$A$1:$F$380,3,FALSE)),"－",VLOOKUP($AS1243,技まとめ!$A$1:$F$380,3,FALSE))</f>
        <v>80</v>
      </c>
      <c r="AV1243" s="3">
        <f>IF(ISERROR(VLOOKUP($AS1243,技まとめ!$A$1:$F$380,5,FALSE)),"－",VLOOKUP($AS1243,技まとめ!$A$1:$F$380,5,FALSE))</f>
        <v>46</v>
      </c>
      <c r="AW1243" s="3" t="str">
        <f>IF($E1243=IF(ISERROR(VLOOKUP($AS1243,技まとめ!$A$1:$F$380,4,FALSE)),"－",VLOOKUP($AS1243,技まとめ!$A$1:$F$380,4,FALSE)),"一致","")</f>
        <v/>
      </c>
      <c r="AX1243" s="12" t="str">
        <f t="shared" si="272"/>
        <v>セツヤク！フェイクボールせんぷうじんじごくぐるま</v>
      </c>
      <c r="AY1243" s="12" t="str">
        <f t="shared" si="273"/>
        <v>セツヤク！フェイクボールせんぷうじんじごくぐるま</v>
      </c>
      <c r="AZ1243" s="12" t="str">
        <f t="shared" si="274"/>
        <v>セツヤク！フェイクボールせんぷうじんじごくぐるま</v>
      </c>
      <c r="BA1243" s="12" t="str">
        <f t="shared" si="275"/>
        <v>セツヤク！フェイクボールせんぷうじんじごくぐるま</v>
      </c>
      <c r="BB1243" s="11" t="str">
        <f t="shared" si="276"/>
        <v>－BLBBDR</v>
      </c>
      <c r="BC1243" s="11" t="str">
        <f t="shared" si="277"/>
        <v>－BLBBDR</v>
      </c>
      <c r="BD1243" s="11" t="str">
        <f t="shared" si="278"/>
        <v>－BLBBDR</v>
      </c>
      <c r="BE1243" s="11" t="str">
        <f t="shared" si="279"/>
        <v>－BLBBDR</v>
      </c>
    </row>
    <row r="1244" spans="1:57" ht="11.25" hidden="1" customHeight="1">
      <c r="A1244" s="6">
        <v>1243</v>
      </c>
      <c r="B1244" s="7" t="s">
        <v>2874</v>
      </c>
      <c r="C1244" s="8" t="s">
        <v>2875</v>
      </c>
      <c r="D1244" s="7" t="s">
        <v>72</v>
      </c>
      <c r="E1244" s="7" t="s">
        <v>102</v>
      </c>
      <c r="F1244" s="7" t="s">
        <v>74</v>
      </c>
      <c r="G1244" s="9">
        <v>99</v>
      </c>
      <c r="H1244" s="9">
        <v>127</v>
      </c>
      <c r="I1244" s="9">
        <v>62</v>
      </c>
      <c r="J1244" s="9">
        <v>51</v>
      </c>
      <c r="K1244" s="9">
        <v>51</v>
      </c>
      <c r="L1244" s="9">
        <v>41</v>
      </c>
      <c r="M1244" s="9">
        <v>53</v>
      </c>
      <c r="N1244" s="9">
        <v>53</v>
      </c>
      <c r="O1244" s="9">
        <v>67</v>
      </c>
      <c r="P1244" s="9">
        <v>36</v>
      </c>
      <c r="Q1244" s="10">
        <v>112</v>
      </c>
      <c r="R1244" s="11">
        <v>9</v>
      </c>
      <c r="S1244" s="11">
        <v>1</v>
      </c>
      <c r="T1244" s="11">
        <v>91</v>
      </c>
      <c r="U1244" s="11">
        <v>103</v>
      </c>
      <c r="V1244" s="11">
        <v>1</v>
      </c>
      <c r="W1244" s="11">
        <v>117</v>
      </c>
      <c r="X1244" s="11">
        <f t="shared" si="266"/>
        <v>434</v>
      </c>
      <c r="Y1244" s="11">
        <f t="shared" si="267"/>
        <v>5070</v>
      </c>
      <c r="Z1244" s="11">
        <f t="shared" si="268"/>
        <v>910</v>
      </c>
      <c r="AA1244" s="11">
        <f t="shared" si="269"/>
        <v>3780</v>
      </c>
      <c r="AB1244" s="11">
        <f t="shared" si="270"/>
        <v>3780</v>
      </c>
      <c r="AC1244" s="6">
        <f t="shared" si="271"/>
        <v>4270</v>
      </c>
      <c r="AD1244" s="9" t="s">
        <v>487</v>
      </c>
      <c r="AE1244" s="3" t="str">
        <f>IF(ISERROR(VLOOKUP($AD1244,技まとめ!$A$1:$F$380,6,FALSE)),"－",VLOOKUP($AD1244,技まとめ!$A$1:$F$380,6,FALSE))</f>
        <v>CA</v>
      </c>
      <c r="AF1244" s="3">
        <f>IF(ISERROR(VLOOKUP($AD1244,技まとめ!$A$1:$F$380,3,FALSE)),"－",VLOOKUP($AD1244,技まとめ!$A$1:$F$380,3,FALSE))</f>
        <v>33</v>
      </c>
      <c r="AG1244" s="3">
        <f>IF(ISERROR(VLOOKUP($AD1244,技まとめ!$A$1:$F$380,5,FALSE)),"－",VLOOKUP($AD1244,技まとめ!$A$1:$F$380,5,FALSE))</f>
        <v>27</v>
      </c>
      <c r="AH1244" s="3" t="str">
        <f>IF($E1244=IF(ISERROR(VLOOKUP($AD1244,技まとめ!$A$1:$F$380,4,FALSE)),"－",VLOOKUP($AD1244,技まとめ!$A$1:$F$380,4,FALSE)),"一致","")</f>
        <v/>
      </c>
      <c r="AI1244" s="9" t="s">
        <v>450</v>
      </c>
      <c r="AJ1244" s="3" t="str">
        <f>IF(ISERROR(VLOOKUP($AI1244,技まとめ!$A$1:$F$380,6,FALSE)),"－",VLOOKUP($AI1244,技まとめ!$A$1:$F$380,6,FALSE))</f>
        <v>CA</v>
      </c>
      <c r="AK1244" s="3">
        <f>IF(ISERROR(VLOOKUP($AI1244,技まとめ!$A$1:$F$380,3,FALSE)),"－",VLOOKUP($AI1244,技まとめ!$A$1:$F$380,3,FALSE))</f>
        <v>46</v>
      </c>
      <c r="AL1244" s="3">
        <f>IF(ISERROR(VLOOKUP($AI1244,技まとめ!$A$1:$F$380,5,FALSE)),"－",VLOOKUP($AI1244,技まとめ!$A$1:$F$380,5,FALSE))</f>
        <v>32</v>
      </c>
      <c r="AM1244" s="3" t="str">
        <f>IF($E1244=IF(ISERROR(VLOOKUP($AI1244,技まとめ!$A$1:$F$380,4,FALSE)),"－",VLOOKUP($AI1244,技まとめ!$A$1:$F$380,4,FALSE)),"一致","")</f>
        <v/>
      </c>
      <c r="AN1244" s="9" t="s">
        <v>214</v>
      </c>
      <c r="AO1244" s="3" t="str">
        <f>IF(ISERROR(VLOOKUP($AN1244,技まとめ!$A$1:$F$380,6,FALSE)),"－",VLOOKUP($AN1244,技まとめ!$A$1:$F$380,6,FALSE))</f>
        <v>DR</v>
      </c>
      <c r="AP1244" s="3">
        <f>IF(ISERROR(VLOOKUP($AN1244,技まとめ!$A$1:$F$380,3,FALSE)),"－",VLOOKUP($AN1244,技まとめ!$A$1:$F$380,3,FALSE))</f>
        <v>27</v>
      </c>
      <c r="AQ1244" s="3">
        <f>IF(ISERROR(VLOOKUP($AN1244,技まとめ!$A$1:$F$380,5,FALSE)),"－",VLOOKUP($AN1244,技まとめ!$A$1:$F$380,5,FALSE))</f>
        <v>25</v>
      </c>
      <c r="AR1244" s="3" t="str">
        <f>IF($E1244=IF(ISERROR(VLOOKUP($AN1244,技まとめ!$A$1:$F$380,4,FALSE)),"－",VLOOKUP($AN1244,技まとめ!$A$1:$F$380,4,FALSE)),"一致","")</f>
        <v/>
      </c>
      <c r="AS1244" s="9" t="s">
        <v>442</v>
      </c>
      <c r="AT1244" s="3" t="str">
        <f>IF(ISERROR(VLOOKUP($AS1244,技まとめ!$A$1:$F$380,6,FALSE)),"－",VLOOKUP($AS1244,技まとめ!$A$1:$F$380,6,FALSE))</f>
        <v>CA</v>
      </c>
      <c r="AU1244" s="3">
        <f>IF(ISERROR(VLOOKUP($AS1244,技まとめ!$A$1:$F$380,3,FALSE)),"－",VLOOKUP($AS1244,技まとめ!$A$1:$F$380,3,FALSE))</f>
        <v>75</v>
      </c>
      <c r="AV1244" s="3">
        <f>IF(ISERROR(VLOOKUP($AS1244,技まとめ!$A$1:$F$380,5,FALSE)),"－",VLOOKUP($AS1244,技まとめ!$A$1:$F$380,5,FALSE))</f>
        <v>45</v>
      </c>
      <c r="AW1244" s="3" t="str">
        <f>IF($E1244=IF(ISERROR(VLOOKUP($AS1244,技まとめ!$A$1:$F$380,4,FALSE)),"－",VLOOKUP($AS1244,技まとめ!$A$1:$F$380,4,FALSE)),"一致","")</f>
        <v/>
      </c>
      <c r="AX1244" s="12" t="str">
        <f t="shared" si="272"/>
        <v>こがらしつむじムーンサルトフラッシュアッパー</v>
      </c>
      <c r="AY1244" s="12" t="str">
        <f t="shared" si="273"/>
        <v>こがらしつむじムーンサルトフラッシュアッパー</v>
      </c>
      <c r="AZ1244" s="12" t="str">
        <f t="shared" si="274"/>
        <v>こがらしつむじムーンサルトフラッシュアッパー</v>
      </c>
      <c r="BA1244" s="12" t="str">
        <f t="shared" si="275"/>
        <v>こがらしつむじムーンサルトフラッシュアッパー</v>
      </c>
      <c r="BB1244" s="11" t="str">
        <f t="shared" si="276"/>
        <v>CACADRCA</v>
      </c>
      <c r="BC1244" s="11" t="str">
        <f t="shared" si="277"/>
        <v>CACADRCA</v>
      </c>
      <c r="BD1244" s="11" t="str">
        <f t="shared" si="278"/>
        <v>CACADRCA</v>
      </c>
      <c r="BE1244" s="11" t="str">
        <f t="shared" si="279"/>
        <v>CACADRCA</v>
      </c>
    </row>
    <row r="1245" spans="1:57" ht="11.25" hidden="1" customHeight="1">
      <c r="A1245" s="6">
        <v>1244</v>
      </c>
      <c r="B1245" s="7" t="s">
        <v>2876</v>
      </c>
      <c r="C1245" s="8" t="s">
        <v>2877</v>
      </c>
      <c r="D1245" s="7" t="s">
        <v>650</v>
      </c>
      <c r="E1245" s="7" t="s">
        <v>102</v>
      </c>
      <c r="F1245" s="7" t="s">
        <v>82</v>
      </c>
      <c r="G1245" s="9">
        <v>91</v>
      </c>
      <c r="H1245" s="9">
        <v>130</v>
      </c>
      <c r="I1245" s="9">
        <v>53</v>
      </c>
      <c r="J1245" s="9">
        <v>57</v>
      </c>
      <c r="K1245" s="9">
        <v>48</v>
      </c>
      <c r="L1245" s="9">
        <v>62</v>
      </c>
      <c r="M1245" s="9">
        <v>56</v>
      </c>
      <c r="N1245" s="9">
        <v>57</v>
      </c>
      <c r="O1245" s="9">
        <v>54</v>
      </c>
      <c r="P1245" s="9">
        <v>25</v>
      </c>
      <c r="Q1245" s="10">
        <v>103</v>
      </c>
      <c r="R1245" s="11">
        <v>5</v>
      </c>
      <c r="S1245" s="11">
        <v>1</v>
      </c>
      <c r="T1245" s="11">
        <v>112</v>
      </c>
      <c r="U1245" s="11">
        <v>106</v>
      </c>
      <c r="V1245" s="11">
        <v>1</v>
      </c>
      <c r="W1245" s="11">
        <v>104</v>
      </c>
      <c r="X1245" s="11">
        <f t="shared" si="266"/>
        <v>432</v>
      </c>
      <c r="Y1245" s="11">
        <f t="shared" si="267"/>
        <v>4645</v>
      </c>
      <c r="Z1245" s="11">
        <f t="shared" si="268"/>
        <v>705</v>
      </c>
      <c r="AA1245" s="11">
        <f t="shared" si="269"/>
        <v>4450</v>
      </c>
      <c r="AB1245" s="11">
        <f t="shared" si="270"/>
        <v>4450</v>
      </c>
      <c r="AC1245" s="6">
        <f t="shared" si="271"/>
        <v>5025</v>
      </c>
      <c r="AD1245" s="9" t="s">
        <v>263</v>
      </c>
      <c r="AE1245" s="3" t="str">
        <f>IF(ISERROR(VLOOKUP($AD1245,技まとめ!$A$1:$F$380,6,FALSE)),"－",VLOOKUP($AD1245,技まとめ!$A$1:$F$380,6,FALSE))</f>
        <v>DR</v>
      </c>
      <c r="AF1245" s="3">
        <f>IF(ISERROR(VLOOKUP($AD1245,技まとめ!$A$1:$F$380,3,FALSE)),"－",VLOOKUP($AD1245,技まとめ!$A$1:$F$380,3,FALSE))</f>
        <v>16</v>
      </c>
      <c r="AG1245" s="3">
        <f>IF(ISERROR(VLOOKUP($AD1245,技まとめ!$A$1:$F$380,5,FALSE)),"－",VLOOKUP($AD1245,技まとめ!$A$1:$F$380,5,FALSE))</f>
        <v>21</v>
      </c>
      <c r="AH1245" s="3" t="str">
        <f>IF($E1245=IF(ISERROR(VLOOKUP($AD1245,技まとめ!$A$1:$F$380,4,FALSE)),"－",VLOOKUP($AD1245,技まとめ!$A$1:$F$380,4,FALSE)),"一致","")</f>
        <v/>
      </c>
      <c r="AI1245" s="9" t="s">
        <v>434</v>
      </c>
      <c r="AJ1245" s="3" t="str">
        <f>IF(ISERROR(VLOOKUP($AI1245,技まとめ!$A$1:$F$380,6,FALSE)),"－",VLOOKUP($AI1245,技まとめ!$A$1:$F$380,6,FALSE))</f>
        <v>BL</v>
      </c>
      <c r="AK1245" s="3">
        <f>IF(ISERROR(VLOOKUP($AI1245,技まとめ!$A$1:$F$380,3,FALSE)),"－",VLOOKUP($AI1245,技まとめ!$A$1:$F$380,3,FALSE))</f>
        <v>65</v>
      </c>
      <c r="AL1245" s="3">
        <f>IF(ISERROR(VLOOKUP($AI1245,技まとめ!$A$1:$F$380,5,FALSE)),"－",VLOOKUP($AI1245,技まとめ!$A$1:$F$380,5,FALSE))</f>
        <v>42</v>
      </c>
      <c r="AM1245" s="3" t="str">
        <f>IF($E1245=IF(ISERROR(VLOOKUP($AI1245,技まとめ!$A$1:$F$380,4,FALSE)),"－",VLOOKUP($AI1245,技まとめ!$A$1:$F$380,4,FALSE)),"一致","")</f>
        <v/>
      </c>
      <c r="AN1245" s="9" t="s">
        <v>744</v>
      </c>
      <c r="AO1245" s="3" t="str">
        <f>IF(ISERROR(VLOOKUP($AN1245,技まとめ!$A$1:$F$380,6,FALSE)),"－",VLOOKUP($AN1245,技まとめ!$A$1:$F$380,6,FALSE))</f>
        <v>DR</v>
      </c>
      <c r="AP1245" s="3">
        <f>IF(ISERROR(VLOOKUP($AN1245,技まとめ!$A$1:$F$380,3,FALSE)),"－",VLOOKUP($AN1245,技まとめ!$A$1:$F$380,3,FALSE))</f>
        <v>40</v>
      </c>
      <c r="AQ1245" s="3">
        <f>IF(ISERROR(VLOOKUP($AN1245,技まとめ!$A$1:$F$380,5,FALSE)),"－",VLOOKUP($AN1245,技まとめ!$A$1:$F$380,5,FALSE))</f>
        <v>31</v>
      </c>
      <c r="AR1245" s="3" t="str">
        <f>IF($E1245=IF(ISERROR(VLOOKUP($AN1245,技まとめ!$A$1:$F$380,4,FALSE)),"－",VLOOKUP($AN1245,技まとめ!$A$1:$F$380,4,FALSE)),"一致","")</f>
        <v/>
      </c>
      <c r="AS1245" s="9" t="s">
        <v>580</v>
      </c>
      <c r="AT1245" s="3" t="str">
        <f>IF(ISERROR(VLOOKUP($AS1245,技まとめ!$A$1:$F$380,6,FALSE)),"－",VLOOKUP($AS1245,技まとめ!$A$1:$F$380,6,FALSE))</f>
        <v>NS</v>
      </c>
      <c r="AU1245" s="3">
        <f>IF(ISERROR(VLOOKUP($AS1245,技まとめ!$A$1:$F$380,3,FALSE)),"－",VLOOKUP($AS1245,技まとめ!$A$1:$F$380,3,FALSE))</f>
        <v>81</v>
      </c>
      <c r="AV1245" s="3">
        <f>IF(ISERROR(VLOOKUP($AS1245,技まとめ!$A$1:$F$380,5,FALSE)),"－",VLOOKUP($AS1245,技まとめ!$A$1:$F$380,5,FALSE))</f>
        <v>46</v>
      </c>
      <c r="AW1245" s="3" t="str">
        <f>IF($E1245=IF(ISERROR(VLOOKUP($AS1245,技まとめ!$A$1:$F$380,4,FALSE)),"－",VLOOKUP($AS1245,技まとめ!$A$1:$F$380,4,FALSE)),"一致","")</f>
        <v>一致</v>
      </c>
      <c r="AX1245" s="12" t="str">
        <f t="shared" si="272"/>
        <v>マジックストーンプリズンリボンシャワーヘルファイア</v>
      </c>
      <c r="AY1245" s="12" t="str">
        <f t="shared" si="273"/>
        <v>マジックストーンプリズンリボンシャワーヘルファイア</v>
      </c>
      <c r="AZ1245" s="12" t="str">
        <f t="shared" si="274"/>
        <v>マジックストーンプリズンリボンシャワーヘルファイア</v>
      </c>
      <c r="BA1245" s="12" t="str">
        <f t="shared" si="275"/>
        <v>マジックストーンプリズンリボンシャワーヘルファイア</v>
      </c>
      <c r="BB1245" s="11" t="str">
        <f t="shared" si="276"/>
        <v>DRBLDRNS</v>
      </c>
      <c r="BC1245" s="11" t="str">
        <f t="shared" si="277"/>
        <v>DRBLDRNS</v>
      </c>
      <c r="BD1245" s="11" t="str">
        <f t="shared" si="278"/>
        <v>DRBLDRNS</v>
      </c>
      <c r="BE1245" s="11" t="str">
        <f t="shared" si="279"/>
        <v>DRBLDRNS</v>
      </c>
    </row>
    <row r="1246" spans="1:57" ht="11.25" hidden="1" customHeight="1">
      <c r="A1246" s="6">
        <v>1245</v>
      </c>
      <c r="B1246" s="7" t="s">
        <v>2878</v>
      </c>
      <c r="C1246" s="8" t="s">
        <v>2879</v>
      </c>
      <c r="D1246" s="7" t="s">
        <v>72</v>
      </c>
      <c r="E1246" s="7" t="s">
        <v>81</v>
      </c>
      <c r="F1246" s="7" t="s">
        <v>109</v>
      </c>
      <c r="G1246" s="9">
        <v>91</v>
      </c>
      <c r="H1246" s="9">
        <v>124</v>
      </c>
      <c r="I1246" s="9">
        <v>60</v>
      </c>
      <c r="J1246" s="9">
        <v>56</v>
      </c>
      <c r="K1246" s="9">
        <v>59</v>
      </c>
      <c r="L1246" s="9">
        <v>59</v>
      </c>
      <c r="M1246" s="9">
        <v>62</v>
      </c>
      <c r="N1246" s="9">
        <v>57</v>
      </c>
      <c r="O1246" s="9">
        <v>56</v>
      </c>
      <c r="P1246" s="9">
        <v>23</v>
      </c>
      <c r="Q1246" s="10">
        <v>110</v>
      </c>
      <c r="R1246" s="11">
        <v>13</v>
      </c>
      <c r="S1246" s="11">
        <v>1</v>
      </c>
      <c r="T1246" s="11">
        <v>109</v>
      </c>
      <c r="U1246" s="11">
        <v>112</v>
      </c>
      <c r="V1246" s="11">
        <v>1</v>
      </c>
      <c r="W1246" s="11">
        <v>106</v>
      </c>
      <c r="X1246" s="11">
        <f t="shared" si="266"/>
        <v>452</v>
      </c>
      <c r="Y1246" s="11">
        <f t="shared" si="267"/>
        <v>4935</v>
      </c>
      <c r="Z1246" s="11">
        <f t="shared" si="268"/>
        <v>995</v>
      </c>
      <c r="AA1246" s="11">
        <f t="shared" si="269"/>
        <v>4355</v>
      </c>
      <c r="AB1246" s="11">
        <f t="shared" si="270"/>
        <v>4355</v>
      </c>
      <c r="AC1246" s="6">
        <f t="shared" si="271"/>
        <v>4955</v>
      </c>
      <c r="AD1246" s="9" t="s">
        <v>141</v>
      </c>
      <c r="AE1246" s="3" t="str">
        <f>IF(ISERROR(VLOOKUP($AD1246,技まとめ!$A$1:$F$380,6,FALSE)),"－",VLOOKUP($AD1246,技まとめ!$A$1:$F$380,6,FALSE))</f>
        <v>SC</v>
      </c>
      <c r="AF1246" s="3">
        <f>IF(ISERROR(VLOOKUP($AD1246,技まとめ!$A$1:$F$380,3,FALSE)),"－",VLOOKUP($AD1246,技まとめ!$A$1:$F$380,3,FALSE))</f>
        <v>42</v>
      </c>
      <c r="AG1246" s="3">
        <f>IF(ISERROR(VLOOKUP($AD1246,技まとめ!$A$1:$F$380,5,FALSE)),"－",VLOOKUP($AD1246,技まとめ!$A$1:$F$380,5,FALSE))</f>
        <v>28</v>
      </c>
      <c r="AH1246" s="3" t="str">
        <f>IF($E1246=IF(ISERROR(VLOOKUP($AD1246,技まとめ!$A$1:$F$380,4,FALSE)),"－",VLOOKUP($AD1246,技まとめ!$A$1:$F$380,4,FALSE)),"一致","")</f>
        <v/>
      </c>
      <c r="AI1246" s="9" t="s">
        <v>110</v>
      </c>
      <c r="AJ1246" s="3" t="str">
        <f>IF(ISERROR(VLOOKUP($AI1246,技まとめ!$A$1:$F$380,6,FALSE)),"－",VLOOKUP($AI1246,技まとめ!$A$1:$F$380,6,FALSE))</f>
        <v>DR</v>
      </c>
      <c r="AK1246" s="3">
        <f>IF(ISERROR(VLOOKUP($AI1246,技まとめ!$A$1:$F$380,3,FALSE)),"－",VLOOKUP($AI1246,技まとめ!$A$1:$F$380,3,FALSE))</f>
        <v>34</v>
      </c>
      <c r="AL1246" s="3">
        <f>IF(ISERROR(VLOOKUP($AI1246,技まとめ!$A$1:$F$380,5,FALSE)),"－",VLOOKUP($AI1246,技まとめ!$A$1:$F$380,5,FALSE))</f>
        <v>27</v>
      </c>
      <c r="AM1246" s="3" t="str">
        <f>IF($E1246=IF(ISERROR(VLOOKUP($AI1246,技まとめ!$A$1:$F$380,4,FALSE)),"－",VLOOKUP($AI1246,技まとめ!$A$1:$F$380,4,FALSE)),"一致","")</f>
        <v>一致</v>
      </c>
      <c r="AN1246" s="9" t="s">
        <v>414</v>
      </c>
      <c r="AO1246" s="3" t="str">
        <f>IF(ISERROR(VLOOKUP($AN1246,技まとめ!$A$1:$F$380,6,FALSE)),"－",VLOOKUP($AN1246,技まとめ!$A$1:$F$380,6,FALSE))</f>
        <v>DR</v>
      </c>
      <c r="AP1246" s="3">
        <f>IF(ISERROR(VLOOKUP($AN1246,技まとめ!$A$1:$F$380,3,FALSE)),"－",VLOOKUP($AN1246,技まとめ!$A$1:$F$380,3,FALSE))</f>
        <v>69</v>
      </c>
      <c r="AQ1246" s="3">
        <f>IF(ISERROR(VLOOKUP($AN1246,技まとめ!$A$1:$F$380,5,FALSE)),"－",VLOOKUP($AN1246,技まとめ!$A$1:$F$380,5,FALSE))</f>
        <v>44</v>
      </c>
      <c r="AR1246" s="3" t="str">
        <f>IF($E1246=IF(ISERROR(VLOOKUP($AN1246,技まとめ!$A$1:$F$380,4,FALSE)),"－",VLOOKUP($AN1246,技まとめ!$A$1:$F$380,4,FALSE)),"一致","")</f>
        <v/>
      </c>
      <c r="AS1246" s="9" t="s">
        <v>551</v>
      </c>
      <c r="AT1246" s="3" t="str">
        <f>IF(ISERROR(VLOOKUP($AS1246,技まとめ!$A$1:$F$380,6,FALSE)),"－",VLOOKUP($AS1246,技まとめ!$A$1:$F$380,6,FALSE))</f>
        <v>NS</v>
      </c>
      <c r="AU1246" s="3">
        <f>IF(ISERROR(VLOOKUP($AS1246,技まとめ!$A$1:$F$380,3,FALSE)),"－",VLOOKUP($AS1246,技まとめ!$A$1:$F$380,3,FALSE))</f>
        <v>101</v>
      </c>
      <c r="AV1246" s="3">
        <f>IF(ISERROR(VLOOKUP($AS1246,技まとめ!$A$1:$F$380,5,FALSE)),"－",VLOOKUP($AS1246,技まとめ!$A$1:$F$380,5,FALSE))</f>
        <v>55</v>
      </c>
      <c r="AW1246" s="3" t="str">
        <f>IF($E1246=IF(ISERROR(VLOOKUP($AS1246,技まとめ!$A$1:$F$380,4,FALSE)),"－",VLOOKUP($AS1246,技まとめ!$A$1:$F$380,4,FALSE)),"一致","")</f>
        <v/>
      </c>
      <c r="AX1246" s="12" t="str">
        <f t="shared" si="272"/>
        <v>ドラゴンクラッシュジグザグスパークライアーショットトライアングルＺ</v>
      </c>
      <c r="AY1246" s="12" t="str">
        <f t="shared" si="273"/>
        <v>ドラゴンクラッシュジグザグスパークライアーショットトライアングルＺ</v>
      </c>
      <c r="AZ1246" s="12" t="str">
        <f t="shared" si="274"/>
        <v>ドラゴンクラッシュジグザグスパークライアーショットトライアングルＺ</v>
      </c>
      <c r="BA1246" s="12" t="str">
        <f t="shared" si="275"/>
        <v>ドラゴンクラッシュジグザグスパークライアーショットトライアングルＺ</v>
      </c>
      <c r="BB1246" s="11" t="str">
        <f t="shared" si="276"/>
        <v>SCDRDRNS</v>
      </c>
      <c r="BC1246" s="11" t="str">
        <f t="shared" si="277"/>
        <v>SCDRDRNS</v>
      </c>
      <c r="BD1246" s="11" t="str">
        <f t="shared" si="278"/>
        <v>SCDRDRNS</v>
      </c>
      <c r="BE1246" s="11" t="str">
        <f t="shared" si="279"/>
        <v>SCDRDRNS</v>
      </c>
    </row>
    <row r="1247" spans="1:57" ht="11.25" hidden="1" customHeight="1">
      <c r="A1247" s="6">
        <v>1246</v>
      </c>
      <c r="B1247" s="7" t="s">
        <v>2880</v>
      </c>
      <c r="C1247" s="8" t="s">
        <v>2881</v>
      </c>
      <c r="D1247" s="7" t="s">
        <v>650</v>
      </c>
      <c r="E1247" s="7" t="s">
        <v>81</v>
      </c>
      <c r="F1247" s="7" t="s">
        <v>82</v>
      </c>
      <c r="G1247" s="9">
        <v>89</v>
      </c>
      <c r="H1247" s="9">
        <v>138</v>
      </c>
      <c r="I1247" s="9">
        <v>49</v>
      </c>
      <c r="J1247" s="9">
        <v>51</v>
      </c>
      <c r="K1247" s="9">
        <v>51</v>
      </c>
      <c r="L1247" s="9">
        <v>46</v>
      </c>
      <c r="M1247" s="9">
        <v>51</v>
      </c>
      <c r="N1247" s="9">
        <v>53</v>
      </c>
      <c r="O1247" s="9">
        <v>48</v>
      </c>
      <c r="P1247" s="9">
        <v>66</v>
      </c>
      <c r="Q1247" s="10">
        <v>99</v>
      </c>
      <c r="R1247" s="11">
        <v>39</v>
      </c>
      <c r="S1247" s="11">
        <v>1</v>
      </c>
      <c r="T1247" s="11">
        <v>96</v>
      </c>
      <c r="U1247" s="11">
        <v>101</v>
      </c>
      <c r="V1247" s="11">
        <v>1</v>
      </c>
      <c r="W1247" s="11">
        <v>98</v>
      </c>
      <c r="X1247" s="11">
        <f t="shared" si="266"/>
        <v>435</v>
      </c>
      <c r="Y1247" s="11">
        <f t="shared" si="267"/>
        <v>4455</v>
      </c>
      <c r="Z1247" s="11">
        <f t="shared" si="268"/>
        <v>1865</v>
      </c>
      <c r="AA1247" s="11">
        <f t="shared" si="269"/>
        <v>3860</v>
      </c>
      <c r="AB1247" s="11">
        <f t="shared" si="270"/>
        <v>3860</v>
      </c>
      <c r="AC1247" s="6">
        <f t="shared" si="271"/>
        <v>4525</v>
      </c>
      <c r="AD1247" s="9" t="s">
        <v>710</v>
      </c>
      <c r="AE1247" s="3" t="str">
        <f>IF(ISERROR(VLOOKUP($AD1247,技まとめ!$A$1:$F$380,6,FALSE)),"－",VLOOKUP($AD1247,技まとめ!$A$1:$F$380,6,FALSE))</f>
        <v>DR</v>
      </c>
      <c r="AF1247" s="3">
        <f>IF(ISERROR(VLOOKUP($AD1247,技まとめ!$A$1:$F$380,3,FALSE)),"－",VLOOKUP($AD1247,技まとめ!$A$1:$F$380,3,FALSE))</f>
        <v>15</v>
      </c>
      <c r="AG1247" s="3">
        <f>IF(ISERROR(VLOOKUP($AD1247,技まとめ!$A$1:$F$380,5,FALSE)),"－",VLOOKUP($AD1247,技まとめ!$A$1:$F$380,5,FALSE))</f>
        <v>20</v>
      </c>
      <c r="AH1247" s="3" t="str">
        <f>IF($E1247=IF(ISERROR(VLOOKUP($AD1247,技まとめ!$A$1:$F$380,4,FALSE)),"－",VLOOKUP($AD1247,技まとめ!$A$1:$F$380,4,FALSE)),"一致","")</f>
        <v/>
      </c>
      <c r="AI1247" s="9" t="s">
        <v>845</v>
      </c>
      <c r="AJ1247" s="3" t="str">
        <f>IF(ISERROR(VLOOKUP($AI1247,技まとめ!$A$1:$F$380,6,FALSE)),"－",VLOOKUP($AI1247,技まとめ!$A$1:$F$380,6,FALSE))</f>
        <v>BL</v>
      </c>
      <c r="AK1247" s="3">
        <f>IF(ISERROR(VLOOKUP($AI1247,技まとめ!$A$1:$F$380,3,FALSE)),"－",VLOOKUP($AI1247,技まとめ!$A$1:$F$380,3,FALSE))</f>
        <v>31</v>
      </c>
      <c r="AL1247" s="3">
        <f>IF(ISERROR(VLOOKUP($AI1247,技まとめ!$A$1:$F$380,5,FALSE)),"－",VLOOKUP($AI1247,技まとめ!$A$1:$F$380,5,FALSE))</f>
        <v>28</v>
      </c>
      <c r="AM1247" s="3" t="str">
        <f>IF($E1247=IF(ISERROR(VLOOKUP($AI1247,技まとめ!$A$1:$F$380,4,FALSE)),"－",VLOOKUP($AI1247,技まとめ!$A$1:$F$380,4,FALSE)),"一致","")</f>
        <v>一致</v>
      </c>
      <c r="AN1247" s="9" t="s">
        <v>440</v>
      </c>
      <c r="AO1247" s="3" t="str">
        <f>IF(ISERROR(VLOOKUP($AN1247,技まとめ!$A$1:$F$380,6,FALSE)),"－",VLOOKUP($AN1247,技まとめ!$A$1:$F$380,6,FALSE))</f>
        <v>CA</v>
      </c>
      <c r="AP1247" s="3">
        <f>IF(ISERROR(VLOOKUP($AN1247,技まとめ!$A$1:$F$380,3,FALSE)),"－",VLOOKUP($AN1247,技まとめ!$A$1:$F$380,3,FALSE))</f>
        <v>15</v>
      </c>
      <c r="AQ1247" s="3">
        <f>IF(ISERROR(VLOOKUP($AN1247,技まとめ!$A$1:$F$380,5,FALSE)),"－",VLOOKUP($AN1247,技まとめ!$A$1:$F$380,5,FALSE))</f>
        <v>20</v>
      </c>
      <c r="AR1247" s="3" t="str">
        <f>IF($E1247=IF(ISERROR(VLOOKUP($AN1247,技まとめ!$A$1:$F$380,4,FALSE)),"－",VLOOKUP($AN1247,技まとめ!$A$1:$F$380,4,FALSE)),"一致","")</f>
        <v>一致</v>
      </c>
      <c r="AS1247" s="9" t="s">
        <v>354</v>
      </c>
      <c r="AT1247" s="3" t="str">
        <f>IF(ISERROR(VLOOKUP($AS1247,技まとめ!$A$1:$F$380,6,FALSE)),"－",VLOOKUP($AS1247,技まとめ!$A$1:$F$380,6,FALSE))</f>
        <v>CA</v>
      </c>
      <c r="AU1247" s="3">
        <f>IF(ISERROR(VLOOKUP($AS1247,技まとめ!$A$1:$F$380,3,FALSE)),"－",VLOOKUP($AS1247,技まとめ!$A$1:$F$380,3,FALSE))</f>
        <v>38</v>
      </c>
      <c r="AV1247" s="3">
        <f>IF(ISERROR(VLOOKUP($AS1247,技まとめ!$A$1:$F$380,5,FALSE)),"－",VLOOKUP($AS1247,技まとめ!$A$1:$F$380,5,FALSE))</f>
        <v>30</v>
      </c>
      <c r="AW1247" s="3" t="str">
        <f>IF($E1247=IF(ISERROR(VLOOKUP($AS1247,技まとめ!$A$1:$F$380,4,FALSE)),"－",VLOOKUP($AS1247,技まとめ!$A$1:$F$380,4,FALSE)),"一致","")</f>
        <v/>
      </c>
      <c r="AX1247" s="12" t="str">
        <f t="shared" si="272"/>
        <v>ひとりワンツーアイスグランドスワンダイブシュートポケット</v>
      </c>
      <c r="AY1247" s="12" t="str">
        <f t="shared" si="273"/>
        <v>ひとりワンツーアイスグランドスワンダイブシュートポケット</v>
      </c>
      <c r="AZ1247" s="12" t="str">
        <f t="shared" si="274"/>
        <v>ひとりワンツーアイスグランドスワンダイブシュートポケット</v>
      </c>
      <c r="BA1247" s="12" t="str">
        <f t="shared" si="275"/>
        <v>ひとりワンツーアイスグランドスワンダイブシュートポケット</v>
      </c>
      <c r="BB1247" s="11" t="str">
        <f t="shared" si="276"/>
        <v>DRBLCACA</v>
      </c>
      <c r="BC1247" s="11" t="str">
        <f t="shared" si="277"/>
        <v>DRBLCACA</v>
      </c>
      <c r="BD1247" s="11" t="str">
        <f t="shared" si="278"/>
        <v>DRBLCACA</v>
      </c>
      <c r="BE1247" s="11" t="str">
        <f t="shared" si="279"/>
        <v>DRBLCACA</v>
      </c>
    </row>
    <row r="1248" spans="1:57" ht="11.25" hidden="1" customHeight="1">
      <c r="A1248" s="6">
        <v>1247</v>
      </c>
      <c r="B1248" s="7" t="s">
        <v>2882</v>
      </c>
      <c r="C1248" s="8" t="s">
        <v>2883</v>
      </c>
      <c r="D1248" s="7" t="s">
        <v>650</v>
      </c>
      <c r="E1248" s="7" t="s">
        <v>81</v>
      </c>
      <c r="F1248" s="7" t="s">
        <v>82</v>
      </c>
      <c r="G1248" s="9">
        <v>82</v>
      </c>
      <c r="H1248" s="9">
        <v>127</v>
      </c>
      <c r="I1248" s="9">
        <v>59</v>
      </c>
      <c r="J1248" s="9">
        <v>56</v>
      </c>
      <c r="K1248" s="9">
        <v>57</v>
      </c>
      <c r="L1248" s="9">
        <v>58</v>
      </c>
      <c r="M1248" s="9">
        <v>36</v>
      </c>
      <c r="N1248" s="9">
        <v>58</v>
      </c>
      <c r="O1248" s="9">
        <v>53</v>
      </c>
      <c r="P1248" s="9">
        <v>23</v>
      </c>
      <c r="Q1248" s="10">
        <v>109</v>
      </c>
      <c r="R1248" s="11">
        <v>12</v>
      </c>
      <c r="S1248" s="11">
        <v>1</v>
      </c>
      <c r="T1248" s="11">
        <v>108</v>
      </c>
      <c r="U1248" s="11">
        <v>86</v>
      </c>
      <c r="V1248" s="11">
        <v>1</v>
      </c>
      <c r="W1248" s="11">
        <v>103</v>
      </c>
      <c r="X1248" s="11">
        <f t="shared" si="266"/>
        <v>420</v>
      </c>
      <c r="Y1248" s="11">
        <f t="shared" si="267"/>
        <v>4880</v>
      </c>
      <c r="Z1248" s="11">
        <f t="shared" si="268"/>
        <v>945</v>
      </c>
      <c r="AA1248" s="11">
        <f t="shared" si="269"/>
        <v>4305</v>
      </c>
      <c r="AB1248" s="11">
        <f t="shared" si="270"/>
        <v>4305</v>
      </c>
      <c r="AC1248" s="6">
        <f t="shared" si="271"/>
        <v>4895</v>
      </c>
      <c r="AD1248" s="9" t="s">
        <v>129</v>
      </c>
      <c r="AE1248" s="3" t="str">
        <f>IF(ISERROR(VLOOKUP($AD1248,技まとめ!$A$1:$F$380,6,FALSE)),"－",VLOOKUP($AD1248,技まとめ!$A$1:$F$380,6,FALSE))</f>
        <v>BL</v>
      </c>
      <c r="AF1248" s="3">
        <f>IF(ISERROR(VLOOKUP($AD1248,技まとめ!$A$1:$F$380,3,FALSE)),"－",VLOOKUP($AD1248,技まとめ!$A$1:$F$380,3,FALSE))</f>
        <v>13</v>
      </c>
      <c r="AG1248" s="3">
        <f>IF(ISERROR(VLOOKUP($AD1248,技まとめ!$A$1:$F$380,5,FALSE)),"－",VLOOKUP($AD1248,技まとめ!$A$1:$F$380,5,FALSE))</f>
        <v>20</v>
      </c>
      <c r="AH1248" s="3" t="str">
        <f>IF($E1248=IF(ISERROR(VLOOKUP($AD1248,技まとめ!$A$1:$F$380,4,FALSE)),"－",VLOOKUP($AD1248,技まとめ!$A$1:$F$380,4,FALSE)),"一致","")</f>
        <v/>
      </c>
      <c r="AI1248" s="9" t="s">
        <v>314</v>
      </c>
      <c r="AJ1248" s="3" t="str">
        <f>IF(ISERROR(VLOOKUP($AI1248,技まとめ!$A$1:$F$380,6,FALSE)),"－",VLOOKUP($AI1248,技まとめ!$A$1:$F$380,6,FALSE))</f>
        <v>SC</v>
      </c>
      <c r="AK1248" s="3">
        <f>IF(ISERROR(VLOOKUP($AI1248,技まとめ!$A$1:$F$380,3,FALSE)),"－",VLOOKUP($AI1248,技まとめ!$A$1:$F$380,3,FALSE))</f>
        <v>79</v>
      </c>
      <c r="AL1248" s="3">
        <f>IF(ISERROR(VLOOKUP($AI1248,技まとめ!$A$1:$F$380,5,FALSE)),"－",VLOOKUP($AI1248,技まとめ!$A$1:$F$380,5,FALSE))</f>
        <v>43</v>
      </c>
      <c r="AM1248" s="3" t="str">
        <f>IF($E1248=IF(ISERROR(VLOOKUP($AI1248,技まとめ!$A$1:$F$380,4,FALSE)),"－",VLOOKUP($AI1248,技まとめ!$A$1:$F$380,4,FALSE)),"一致","")</f>
        <v/>
      </c>
      <c r="AN1248" s="9" t="s">
        <v>98</v>
      </c>
      <c r="AO1248" s="3" t="str">
        <f>IF(ISERROR(VLOOKUP($AN1248,技まとめ!$A$1:$F$380,6,FALSE)),"－",VLOOKUP($AN1248,技まとめ!$A$1:$F$380,6,FALSE))</f>
        <v>BL</v>
      </c>
      <c r="AP1248" s="3">
        <f>IF(ISERROR(VLOOKUP($AN1248,技まとめ!$A$1:$F$380,3,FALSE)),"－",VLOOKUP($AN1248,技まとめ!$A$1:$F$380,3,FALSE))</f>
        <v>58</v>
      </c>
      <c r="AQ1248" s="3">
        <f>IF(ISERROR(VLOOKUP($AN1248,技まとめ!$A$1:$F$380,5,FALSE)),"－",VLOOKUP($AN1248,技まとめ!$A$1:$F$380,5,FALSE))</f>
        <v>39</v>
      </c>
      <c r="AR1248" s="3" t="str">
        <f>IF($E1248=IF(ISERROR(VLOOKUP($AN1248,技まとめ!$A$1:$F$380,4,FALSE)),"－",VLOOKUP($AN1248,技まとめ!$A$1:$F$380,4,FALSE)),"一致","")</f>
        <v/>
      </c>
      <c r="AS1248" s="9" t="s">
        <v>726</v>
      </c>
      <c r="AT1248" s="3" t="str">
        <f>IF(ISERROR(VLOOKUP($AS1248,技まとめ!$A$1:$F$380,6,FALSE)),"－",VLOOKUP($AS1248,技まとめ!$A$1:$F$380,6,FALSE))</f>
        <v>DR</v>
      </c>
      <c r="AU1248" s="3">
        <f>IF(ISERROR(VLOOKUP($AS1248,技まとめ!$A$1:$F$380,3,FALSE)),"－",VLOOKUP($AS1248,技まとめ!$A$1:$F$380,3,FALSE))</f>
        <v>60</v>
      </c>
      <c r="AV1248" s="3">
        <f>IF(ISERROR(VLOOKUP($AS1248,技まとめ!$A$1:$F$380,5,FALSE)),"－",VLOOKUP($AS1248,技まとめ!$A$1:$F$380,5,FALSE))</f>
        <v>39</v>
      </c>
      <c r="AW1248" s="3" t="str">
        <f>IF($E1248=IF(ISERROR(VLOOKUP($AS1248,技まとめ!$A$1:$F$380,4,FALSE)),"－",VLOOKUP($AS1248,技まとめ!$A$1:$F$380,4,FALSE)),"一致","")</f>
        <v/>
      </c>
      <c r="AX1248" s="12" t="str">
        <f t="shared" si="272"/>
        <v>クイックドロウミラージュシュートかげぬいプリマドンナ</v>
      </c>
      <c r="AY1248" s="12" t="str">
        <f t="shared" si="273"/>
        <v>クイックドロウミラージュシュートかげぬいプリマドンナ</v>
      </c>
      <c r="AZ1248" s="12" t="str">
        <f t="shared" si="274"/>
        <v>クイックドロウミラージュシュートかげぬいプリマドンナ</v>
      </c>
      <c r="BA1248" s="12" t="str">
        <f t="shared" si="275"/>
        <v>クイックドロウミラージュシュートかげぬいプリマドンナ</v>
      </c>
      <c r="BB1248" s="11" t="str">
        <f t="shared" si="276"/>
        <v>BLSCBLDR</v>
      </c>
      <c r="BC1248" s="11" t="str">
        <f t="shared" si="277"/>
        <v>BLSCBLDR</v>
      </c>
      <c r="BD1248" s="11" t="str">
        <f t="shared" si="278"/>
        <v>BLSCBLDR</v>
      </c>
      <c r="BE1248" s="11" t="str">
        <f t="shared" si="279"/>
        <v>BLSCBLDR</v>
      </c>
    </row>
    <row r="1249" spans="1:57" ht="11.25" hidden="1" customHeight="1">
      <c r="A1249" s="6">
        <v>1248</v>
      </c>
      <c r="B1249" s="7" t="s">
        <v>2884</v>
      </c>
      <c r="C1249" s="8" t="s">
        <v>2885</v>
      </c>
      <c r="D1249" s="7" t="s">
        <v>72</v>
      </c>
      <c r="E1249" s="7" t="s">
        <v>81</v>
      </c>
      <c r="F1249" s="7" t="s">
        <v>128</v>
      </c>
      <c r="G1249" s="9">
        <v>119</v>
      </c>
      <c r="H1249" s="9">
        <v>93</v>
      </c>
      <c r="I1249" s="9">
        <v>53</v>
      </c>
      <c r="J1249" s="9">
        <v>54</v>
      </c>
      <c r="K1249" s="9">
        <v>57</v>
      </c>
      <c r="L1249" s="9">
        <v>57</v>
      </c>
      <c r="M1249" s="9">
        <v>51</v>
      </c>
      <c r="N1249" s="9">
        <v>51</v>
      </c>
      <c r="O1249" s="9">
        <v>51</v>
      </c>
      <c r="P1249" s="9">
        <v>55</v>
      </c>
      <c r="Q1249" s="10">
        <v>103</v>
      </c>
      <c r="R1249" s="11">
        <v>35</v>
      </c>
      <c r="S1249" s="11">
        <v>1</v>
      </c>
      <c r="T1249" s="11">
        <v>107</v>
      </c>
      <c r="U1249" s="11">
        <v>101</v>
      </c>
      <c r="V1249" s="11">
        <v>1</v>
      </c>
      <c r="W1249" s="11">
        <v>101</v>
      </c>
      <c r="X1249" s="11">
        <f t="shared" si="266"/>
        <v>449</v>
      </c>
      <c r="Y1249" s="11">
        <f t="shared" si="267"/>
        <v>4630</v>
      </c>
      <c r="Z1249" s="11">
        <f t="shared" si="268"/>
        <v>1740</v>
      </c>
      <c r="AA1249" s="11">
        <f t="shared" si="269"/>
        <v>4260</v>
      </c>
      <c r="AB1249" s="11">
        <f t="shared" si="270"/>
        <v>4260</v>
      </c>
      <c r="AC1249" s="6">
        <f t="shared" si="271"/>
        <v>4960</v>
      </c>
      <c r="AD1249" s="9" t="s">
        <v>83</v>
      </c>
      <c r="AE1249" s="3" t="str">
        <f>IF(ISERROR(VLOOKUP($AD1249,技まとめ!$A$1:$F$380,6,FALSE)),"－",VLOOKUP($AD1249,技まとめ!$A$1:$F$380,6,FALSE))</f>
        <v>DR</v>
      </c>
      <c r="AF1249" s="3">
        <f>IF(ISERROR(VLOOKUP($AD1249,技まとめ!$A$1:$F$380,3,FALSE)),"－",VLOOKUP($AD1249,技まとめ!$A$1:$F$380,3,FALSE))</f>
        <v>13</v>
      </c>
      <c r="AG1249" s="3">
        <f>IF(ISERROR(VLOOKUP($AD1249,技まとめ!$A$1:$F$380,5,FALSE)),"－",VLOOKUP($AD1249,技まとめ!$A$1:$F$380,5,FALSE))</f>
        <v>20</v>
      </c>
      <c r="AH1249" s="3" t="str">
        <f>IF($E1249=IF(ISERROR(VLOOKUP($AD1249,技まとめ!$A$1:$F$380,4,FALSE)),"－",VLOOKUP($AD1249,技まとめ!$A$1:$F$380,4,FALSE)),"一致","")</f>
        <v>一致</v>
      </c>
      <c r="AI1249" s="9" t="s">
        <v>117</v>
      </c>
      <c r="AJ1249" s="3" t="str">
        <f>IF(ISERROR(VLOOKUP($AI1249,技まとめ!$A$1:$F$380,6,FALSE)),"－",VLOOKUP($AI1249,技まとめ!$A$1:$F$380,6,FALSE))</f>
        <v>SC</v>
      </c>
      <c r="AK1249" s="3">
        <f>IF(ISERROR(VLOOKUP($AI1249,技まとめ!$A$1:$F$380,3,FALSE)),"－",VLOOKUP($AI1249,技まとめ!$A$1:$F$380,3,FALSE))</f>
        <v>38</v>
      </c>
      <c r="AL1249" s="3">
        <f>IF(ISERROR(VLOOKUP($AI1249,技まとめ!$A$1:$F$380,5,FALSE)),"－",VLOOKUP($AI1249,技まとめ!$A$1:$F$380,5,FALSE))</f>
        <v>25</v>
      </c>
      <c r="AM1249" s="3" t="str">
        <f>IF($E1249=IF(ISERROR(VLOOKUP($AI1249,技まとめ!$A$1:$F$380,4,FALSE)),"－",VLOOKUP($AI1249,技まとめ!$A$1:$F$380,4,FALSE)),"一致","")</f>
        <v/>
      </c>
      <c r="AN1249" s="9" t="s">
        <v>842</v>
      </c>
      <c r="AO1249" s="3" t="str">
        <f>IF(ISERROR(VLOOKUP($AN1249,技まとめ!$A$1:$F$380,6,FALSE)),"－",VLOOKUP($AN1249,技まとめ!$A$1:$F$380,6,FALSE))</f>
        <v>－</v>
      </c>
      <c r="AP1249" s="3">
        <f>IF(ISERROR(VLOOKUP($AN1249,技まとめ!$A$1:$F$380,3,FALSE)),"－",VLOOKUP($AN1249,技まとめ!$A$1:$F$380,3,FALSE))</f>
        <v>0</v>
      </c>
      <c r="AQ1249" s="3">
        <f>IF(ISERROR(VLOOKUP($AN1249,技まとめ!$A$1:$F$380,5,FALSE)),"－",VLOOKUP($AN1249,技まとめ!$A$1:$F$380,5,FALSE))</f>
        <v>0</v>
      </c>
      <c r="AR1249" s="3" t="str">
        <f>IF($E1249=IF(ISERROR(VLOOKUP($AN1249,技まとめ!$A$1:$F$380,4,FALSE)),"－",VLOOKUP($AN1249,技まとめ!$A$1:$F$380,4,FALSE)),"一致","")</f>
        <v/>
      </c>
      <c r="AS1249" s="9" t="s">
        <v>591</v>
      </c>
      <c r="AT1249" s="3" t="str">
        <f>IF(ISERROR(VLOOKUP($AS1249,技まとめ!$A$1:$F$380,6,FALSE)),"－",VLOOKUP($AS1249,技まとめ!$A$1:$F$380,6,FALSE))</f>
        <v>NS</v>
      </c>
      <c r="AU1249" s="3">
        <f>IF(ISERROR(VLOOKUP($AS1249,技まとめ!$A$1:$F$380,3,FALSE)),"－",VLOOKUP($AS1249,技まとめ!$A$1:$F$380,3,FALSE))</f>
        <v>85</v>
      </c>
      <c r="AV1249" s="3">
        <f>IF(ISERROR(VLOOKUP($AS1249,技まとめ!$A$1:$F$380,5,FALSE)),"－",VLOOKUP($AS1249,技まとめ!$A$1:$F$380,5,FALSE))</f>
        <v>46</v>
      </c>
      <c r="AW1249" s="3" t="str">
        <f>IF($E1249=IF(ISERROR(VLOOKUP($AS1249,技まとめ!$A$1:$F$380,4,FALSE)),"－",VLOOKUP($AS1249,技まとめ!$A$1:$F$380,4,FALSE)),"一致","")</f>
        <v>一致</v>
      </c>
      <c r="AX1249" s="12" t="str">
        <f t="shared" si="272"/>
        <v>しっぷうダッシュクルクルヘッドなまけるディバインアロー</v>
      </c>
      <c r="AY1249" s="12" t="str">
        <f t="shared" si="273"/>
        <v>しっぷうダッシュクルクルヘッドなまけるディバインアロー</v>
      </c>
      <c r="AZ1249" s="12" t="str">
        <f t="shared" si="274"/>
        <v>しっぷうダッシュクルクルヘッドなまけるディバインアロー</v>
      </c>
      <c r="BA1249" s="12" t="str">
        <f t="shared" si="275"/>
        <v>しっぷうダッシュクルクルヘッドなまけるディバインアロー</v>
      </c>
      <c r="BB1249" s="11" t="str">
        <f t="shared" si="276"/>
        <v>DRSC－NS</v>
      </c>
      <c r="BC1249" s="11" t="str">
        <f t="shared" si="277"/>
        <v>DRSC－NS</v>
      </c>
      <c r="BD1249" s="11" t="str">
        <f t="shared" si="278"/>
        <v>DRSC－NS</v>
      </c>
      <c r="BE1249" s="11" t="str">
        <f t="shared" si="279"/>
        <v>DRSC－NS</v>
      </c>
    </row>
    <row r="1250" spans="1:57" ht="11.25" hidden="1" customHeight="1">
      <c r="A1250" s="6">
        <v>1249</v>
      </c>
      <c r="B1250" s="7" t="s">
        <v>2886</v>
      </c>
      <c r="C1250" s="8" t="s">
        <v>2887</v>
      </c>
      <c r="D1250" s="7" t="s">
        <v>72</v>
      </c>
      <c r="E1250" s="7" t="s">
        <v>102</v>
      </c>
      <c r="F1250" s="7" t="s">
        <v>128</v>
      </c>
      <c r="G1250" s="9">
        <v>121</v>
      </c>
      <c r="H1250" s="9">
        <v>95</v>
      </c>
      <c r="I1250" s="9">
        <v>46</v>
      </c>
      <c r="J1250" s="9">
        <v>51</v>
      </c>
      <c r="K1250" s="9">
        <v>57</v>
      </c>
      <c r="L1250" s="9">
        <v>53</v>
      </c>
      <c r="M1250" s="9">
        <v>59</v>
      </c>
      <c r="N1250" s="9">
        <v>52</v>
      </c>
      <c r="O1250" s="9">
        <v>51</v>
      </c>
      <c r="P1250" s="9">
        <v>61</v>
      </c>
      <c r="Q1250" s="10">
        <v>96</v>
      </c>
      <c r="R1250" s="11">
        <v>39</v>
      </c>
      <c r="S1250" s="11">
        <v>1</v>
      </c>
      <c r="T1250" s="11">
        <v>103</v>
      </c>
      <c r="U1250" s="11">
        <v>109</v>
      </c>
      <c r="V1250" s="11">
        <v>1</v>
      </c>
      <c r="W1250" s="11">
        <v>101</v>
      </c>
      <c r="X1250" s="11">
        <f t="shared" si="266"/>
        <v>450</v>
      </c>
      <c r="Y1250" s="11">
        <f t="shared" si="267"/>
        <v>4350</v>
      </c>
      <c r="Z1250" s="11">
        <f t="shared" si="268"/>
        <v>1880</v>
      </c>
      <c r="AA1250" s="11">
        <f t="shared" si="269"/>
        <v>4120</v>
      </c>
      <c r="AB1250" s="11">
        <f t="shared" si="270"/>
        <v>4120</v>
      </c>
      <c r="AC1250" s="6">
        <f t="shared" si="271"/>
        <v>4820</v>
      </c>
      <c r="AD1250" s="9" t="s">
        <v>500</v>
      </c>
      <c r="AE1250" s="3" t="str">
        <f>IF(ISERROR(VLOOKUP($AD1250,技まとめ!$A$1:$F$380,6,FALSE)),"－",VLOOKUP($AD1250,技まとめ!$A$1:$F$380,6,FALSE))</f>
        <v>SC</v>
      </c>
      <c r="AF1250" s="3">
        <f>IF(ISERROR(VLOOKUP($AD1250,技まとめ!$A$1:$F$380,3,FALSE)),"－",VLOOKUP($AD1250,技まとめ!$A$1:$F$380,3,FALSE))</f>
        <v>31</v>
      </c>
      <c r="AG1250" s="3">
        <f>IF(ISERROR(VLOOKUP($AD1250,技まとめ!$A$1:$F$380,5,FALSE)),"－",VLOOKUP($AD1250,技まとめ!$A$1:$F$380,5,FALSE))</f>
        <v>22</v>
      </c>
      <c r="AH1250" s="3" t="str">
        <f>IF($E1250=IF(ISERROR(VLOOKUP($AD1250,技まとめ!$A$1:$F$380,4,FALSE)),"－",VLOOKUP($AD1250,技まとめ!$A$1:$F$380,4,FALSE)),"一致","")</f>
        <v/>
      </c>
      <c r="AI1250" s="9" t="s">
        <v>330</v>
      </c>
      <c r="AJ1250" s="3" t="str">
        <f>IF(ISERROR(VLOOKUP($AI1250,技まとめ!$A$1:$F$380,6,FALSE)),"－",VLOOKUP($AI1250,技まとめ!$A$1:$F$380,6,FALSE))</f>
        <v>SC</v>
      </c>
      <c r="AK1250" s="3">
        <f>IF(ISERROR(VLOOKUP($AI1250,技まとめ!$A$1:$F$380,3,FALSE)),"－",VLOOKUP($AI1250,技まとめ!$A$1:$F$380,3,FALSE))</f>
        <v>44</v>
      </c>
      <c r="AL1250" s="3">
        <f>IF(ISERROR(VLOOKUP($AI1250,技まとめ!$A$1:$F$380,5,FALSE)),"－",VLOOKUP($AI1250,技まとめ!$A$1:$F$380,5,FALSE))</f>
        <v>28</v>
      </c>
      <c r="AM1250" s="3" t="str">
        <f>IF($E1250=IF(ISERROR(VLOOKUP($AI1250,技まとめ!$A$1:$F$380,4,FALSE)),"－",VLOOKUP($AI1250,技まとめ!$A$1:$F$380,4,FALSE)),"一致","")</f>
        <v/>
      </c>
      <c r="AN1250" s="9" t="s">
        <v>110</v>
      </c>
      <c r="AO1250" s="3" t="str">
        <f>IF(ISERROR(VLOOKUP($AN1250,技まとめ!$A$1:$F$380,6,FALSE)),"－",VLOOKUP($AN1250,技まとめ!$A$1:$F$380,6,FALSE))</f>
        <v>DR</v>
      </c>
      <c r="AP1250" s="3">
        <f>IF(ISERROR(VLOOKUP($AN1250,技まとめ!$A$1:$F$380,3,FALSE)),"－",VLOOKUP($AN1250,技まとめ!$A$1:$F$380,3,FALSE))</f>
        <v>34</v>
      </c>
      <c r="AQ1250" s="3">
        <f>IF(ISERROR(VLOOKUP($AN1250,技まとめ!$A$1:$F$380,5,FALSE)),"－",VLOOKUP($AN1250,技まとめ!$A$1:$F$380,5,FALSE))</f>
        <v>27</v>
      </c>
      <c r="AR1250" s="3" t="str">
        <f>IF($E1250=IF(ISERROR(VLOOKUP($AN1250,技まとめ!$A$1:$F$380,4,FALSE)),"－",VLOOKUP($AN1250,技まとめ!$A$1:$F$380,4,FALSE)),"一致","")</f>
        <v/>
      </c>
      <c r="AS1250" s="9" t="s">
        <v>118</v>
      </c>
      <c r="AT1250" s="3" t="str">
        <f>IF(ISERROR(VLOOKUP($AS1250,技まとめ!$A$1:$F$380,6,FALSE)),"－",VLOOKUP($AS1250,技まとめ!$A$1:$F$380,6,FALSE))</f>
        <v>BS</v>
      </c>
      <c r="AU1250" s="3">
        <f>IF(ISERROR(VLOOKUP($AS1250,技まとめ!$A$1:$F$380,3,FALSE)),"－",VLOOKUP($AS1250,技まとめ!$A$1:$F$380,3,FALSE))</f>
        <v>64</v>
      </c>
      <c r="AV1250" s="3">
        <f>IF(ISERROR(VLOOKUP($AS1250,技まとめ!$A$1:$F$380,5,FALSE)),"－",VLOOKUP($AS1250,技まとめ!$A$1:$F$380,5,FALSE))</f>
        <v>37</v>
      </c>
      <c r="AW1250" s="3" t="str">
        <f>IF($E1250=IF(ISERROR(VLOOKUP($AS1250,技まとめ!$A$1:$F$380,4,FALSE)),"－",VLOOKUP($AS1250,技まとめ!$A$1:$F$380,4,FALSE)),"一致","")</f>
        <v/>
      </c>
      <c r="AX1250" s="12" t="str">
        <f t="shared" si="272"/>
        <v>つちだるまクロスドライブジグザグスパーククンフーアタック</v>
      </c>
      <c r="AY1250" s="12" t="str">
        <f t="shared" si="273"/>
        <v>つちだるまクロスドライブジグザグスパーククンフーアタック</v>
      </c>
      <c r="AZ1250" s="12" t="str">
        <f t="shared" si="274"/>
        <v>つちだるまクロスドライブジグザグスパーククンフーアタック</v>
      </c>
      <c r="BA1250" s="12" t="str">
        <f t="shared" si="275"/>
        <v>つちだるまクロスドライブジグザグスパーククンフーアタック</v>
      </c>
      <c r="BB1250" s="11" t="str">
        <f t="shared" si="276"/>
        <v>SCSCDRBS</v>
      </c>
      <c r="BC1250" s="11" t="str">
        <f t="shared" si="277"/>
        <v>SCSCDRBS</v>
      </c>
      <c r="BD1250" s="11" t="str">
        <f t="shared" si="278"/>
        <v>SCSCDRBS</v>
      </c>
      <c r="BE1250" s="11" t="str">
        <f t="shared" si="279"/>
        <v>SCSCDRBS</v>
      </c>
    </row>
    <row r="1251" spans="1:57" ht="11.25" hidden="1" customHeight="1">
      <c r="A1251" s="6">
        <v>1250</v>
      </c>
      <c r="B1251" s="7" t="s">
        <v>2888</v>
      </c>
      <c r="C1251" s="8" t="s">
        <v>2889</v>
      </c>
      <c r="D1251" s="7" t="s">
        <v>72</v>
      </c>
      <c r="E1251" s="7" t="s">
        <v>95</v>
      </c>
      <c r="F1251" s="7" t="s">
        <v>82</v>
      </c>
      <c r="G1251" s="9">
        <v>118</v>
      </c>
      <c r="H1251" s="9">
        <v>86</v>
      </c>
      <c r="I1251" s="9">
        <v>44</v>
      </c>
      <c r="J1251" s="9">
        <v>48</v>
      </c>
      <c r="K1251" s="9">
        <v>48</v>
      </c>
      <c r="L1251" s="9">
        <v>45</v>
      </c>
      <c r="M1251" s="9">
        <v>45</v>
      </c>
      <c r="N1251" s="9">
        <v>48</v>
      </c>
      <c r="O1251" s="9">
        <v>48</v>
      </c>
      <c r="P1251" s="9">
        <v>99</v>
      </c>
      <c r="Q1251" s="10">
        <v>94</v>
      </c>
      <c r="R1251" s="11">
        <v>61</v>
      </c>
      <c r="S1251" s="11">
        <v>1</v>
      </c>
      <c r="T1251" s="11">
        <v>95</v>
      </c>
      <c r="U1251" s="11">
        <v>95</v>
      </c>
      <c r="V1251" s="11">
        <v>1</v>
      </c>
      <c r="W1251" s="11">
        <v>98</v>
      </c>
      <c r="X1251" s="11">
        <f t="shared" si="266"/>
        <v>445</v>
      </c>
      <c r="Y1251" s="11">
        <f t="shared" si="267"/>
        <v>4255</v>
      </c>
      <c r="Z1251" s="11">
        <f t="shared" si="268"/>
        <v>2635</v>
      </c>
      <c r="AA1251" s="11">
        <f t="shared" si="269"/>
        <v>3825</v>
      </c>
      <c r="AB1251" s="11">
        <f t="shared" si="270"/>
        <v>3825</v>
      </c>
      <c r="AC1251" s="6">
        <f t="shared" si="271"/>
        <v>4595</v>
      </c>
      <c r="AD1251" s="9" t="s">
        <v>326</v>
      </c>
      <c r="AE1251" s="3" t="str">
        <f>IF(ISERROR(VLOOKUP($AD1251,技まとめ!$A$1:$F$380,6,FALSE)),"－",VLOOKUP($AD1251,技まとめ!$A$1:$F$380,6,FALSE))</f>
        <v>BL</v>
      </c>
      <c r="AF1251" s="3">
        <f>IF(ISERROR(VLOOKUP($AD1251,技まとめ!$A$1:$F$380,3,FALSE)),"－",VLOOKUP($AD1251,技まとめ!$A$1:$F$380,3,FALSE))</f>
        <v>56</v>
      </c>
      <c r="AG1251" s="3">
        <f>IF(ISERROR(VLOOKUP($AD1251,技まとめ!$A$1:$F$380,5,FALSE)),"－",VLOOKUP($AD1251,技まとめ!$A$1:$F$380,5,FALSE))</f>
        <v>39</v>
      </c>
      <c r="AH1251" s="3" t="str">
        <f>IF($E1251=IF(ISERROR(VLOOKUP($AD1251,技まとめ!$A$1:$F$380,4,FALSE)),"－",VLOOKUP($AD1251,技まとめ!$A$1:$F$380,4,FALSE)),"一致","")</f>
        <v/>
      </c>
      <c r="AI1251" s="9" t="s">
        <v>686</v>
      </c>
      <c r="AJ1251" s="3" t="str">
        <f>IF(ISERROR(VLOOKUP($AI1251,技まとめ!$A$1:$F$380,6,FALSE)),"－",VLOOKUP($AI1251,技まとめ!$A$1:$F$380,6,FALSE))</f>
        <v>DR</v>
      </c>
      <c r="AK1251" s="3">
        <f>IF(ISERROR(VLOOKUP($AI1251,技まとめ!$A$1:$F$380,3,FALSE)),"－",VLOOKUP($AI1251,技まとめ!$A$1:$F$380,3,FALSE))</f>
        <v>34</v>
      </c>
      <c r="AL1251" s="3">
        <f>IF(ISERROR(VLOOKUP($AI1251,技まとめ!$A$1:$F$380,5,FALSE)),"－",VLOOKUP($AI1251,技まとめ!$A$1:$F$380,5,FALSE))</f>
        <v>27</v>
      </c>
      <c r="AM1251" s="3" t="str">
        <f>IF($E1251=IF(ISERROR(VLOOKUP($AI1251,技まとめ!$A$1:$F$380,4,FALSE)),"－",VLOOKUP($AI1251,技まとめ!$A$1:$F$380,4,FALSE)),"一致","")</f>
        <v/>
      </c>
      <c r="AN1251" s="9" t="s">
        <v>305</v>
      </c>
      <c r="AO1251" s="3" t="str">
        <f>IF(ISERROR(VLOOKUP($AN1251,技まとめ!$A$1:$F$380,6,FALSE)),"－",VLOOKUP($AN1251,技まとめ!$A$1:$F$380,6,FALSE))</f>
        <v>BL</v>
      </c>
      <c r="AP1251" s="3">
        <f>IF(ISERROR(VLOOKUP($AN1251,技まとめ!$A$1:$F$380,3,FALSE)),"－",VLOOKUP($AN1251,技まとめ!$A$1:$F$380,3,FALSE))</f>
        <v>41</v>
      </c>
      <c r="AQ1251" s="3">
        <f>IF(ISERROR(VLOOKUP($AN1251,技まとめ!$A$1:$F$380,5,FALSE)),"－",VLOOKUP($AN1251,技まとめ!$A$1:$F$380,5,FALSE))</f>
        <v>30</v>
      </c>
      <c r="AR1251" s="3" t="str">
        <f>IF($E1251=IF(ISERROR(VLOOKUP($AN1251,技まとめ!$A$1:$F$380,4,FALSE)),"－",VLOOKUP($AN1251,技まとめ!$A$1:$F$380,4,FALSE)),"一致","")</f>
        <v>一致</v>
      </c>
      <c r="AS1251" s="9" t="s">
        <v>426</v>
      </c>
      <c r="AT1251" s="3" t="str">
        <f>IF(ISERROR(VLOOKUP($AS1251,技まとめ!$A$1:$F$380,6,FALSE)),"－",VLOOKUP($AS1251,技まとめ!$A$1:$F$380,6,FALSE))</f>
        <v>NS</v>
      </c>
      <c r="AU1251" s="3">
        <f>IF(ISERROR(VLOOKUP($AS1251,技まとめ!$A$1:$F$380,3,FALSE)),"－",VLOOKUP($AS1251,技まとめ!$A$1:$F$380,3,FALSE))</f>
        <v>57</v>
      </c>
      <c r="AV1251" s="3">
        <f>IF(ISERROR(VLOOKUP($AS1251,技まとめ!$A$1:$F$380,5,FALSE)),"－",VLOOKUP($AS1251,技まとめ!$A$1:$F$380,5,FALSE))</f>
        <v>34</v>
      </c>
      <c r="AW1251" s="3" t="str">
        <f>IF($E1251=IF(ISERROR(VLOOKUP($AS1251,技まとめ!$A$1:$F$380,4,FALSE)),"－",VLOOKUP($AS1251,技まとめ!$A$1:$F$380,4,FALSE)),"一致","")</f>
        <v/>
      </c>
      <c r="AX1251" s="12" t="str">
        <f t="shared" si="272"/>
        <v>パワーチャージヒートタックルフェイクボールシャインドライブ</v>
      </c>
      <c r="AY1251" s="12" t="str">
        <f t="shared" si="273"/>
        <v>パワーチャージヒートタックルフェイクボールシャインドライブ</v>
      </c>
      <c r="AZ1251" s="12" t="str">
        <f t="shared" si="274"/>
        <v>パワーチャージヒートタックルフェイクボールシャインドライブ</v>
      </c>
      <c r="BA1251" s="12" t="str">
        <f t="shared" si="275"/>
        <v>パワーチャージヒートタックルフェイクボールシャインドライブ</v>
      </c>
      <c r="BB1251" s="11" t="str">
        <f t="shared" si="276"/>
        <v>BLDRBLNS</v>
      </c>
      <c r="BC1251" s="11" t="str">
        <f t="shared" si="277"/>
        <v>BLDRBLNS</v>
      </c>
      <c r="BD1251" s="11" t="str">
        <f t="shared" si="278"/>
        <v>BLDRBLNS</v>
      </c>
      <c r="BE1251" s="11" t="str">
        <f t="shared" si="279"/>
        <v>BLDRBLNS</v>
      </c>
    </row>
    <row r="1252" spans="1:57" ht="11.25" hidden="1" customHeight="1">
      <c r="A1252" s="6">
        <v>1251</v>
      </c>
      <c r="B1252" s="7" t="s">
        <v>2890</v>
      </c>
      <c r="C1252" s="8" t="s">
        <v>2891</v>
      </c>
      <c r="D1252" s="7" t="s">
        <v>72</v>
      </c>
      <c r="E1252" s="7" t="s">
        <v>102</v>
      </c>
      <c r="F1252" s="7" t="s">
        <v>74</v>
      </c>
      <c r="G1252" s="9">
        <v>123</v>
      </c>
      <c r="H1252" s="9">
        <v>101</v>
      </c>
      <c r="I1252" s="9">
        <v>65</v>
      </c>
      <c r="J1252" s="9">
        <v>60</v>
      </c>
      <c r="K1252" s="9">
        <v>61</v>
      </c>
      <c r="L1252" s="9">
        <v>67</v>
      </c>
      <c r="M1252" s="9">
        <v>47</v>
      </c>
      <c r="N1252" s="9">
        <v>63</v>
      </c>
      <c r="O1252" s="9">
        <v>58</v>
      </c>
      <c r="P1252" s="9">
        <v>32</v>
      </c>
      <c r="Q1252" s="10">
        <v>115</v>
      </c>
      <c r="R1252" s="11">
        <v>34</v>
      </c>
      <c r="S1252" s="11">
        <v>1</v>
      </c>
      <c r="T1252" s="11">
        <v>117</v>
      </c>
      <c r="U1252" s="11">
        <v>97</v>
      </c>
      <c r="V1252" s="11">
        <v>1</v>
      </c>
      <c r="W1252" s="11">
        <v>108</v>
      </c>
      <c r="X1252" s="11">
        <f t="shared" si="266"/>
        <v>473</v>
      </c>
      <c r="Y1252" s="11">
        <f t="shared" si="267"/>
        <v>5145</v>
      </c>
      <c r="Z1252" s="11">
        <f t="shared" si="268"/>
        <v>1740</v>
      </c>
      <c r="AA1252" s="11">
        <f t="shared" si="269"/>
        <v>4645</v>
      </c>
      <c r="AB1252" s="11">
        <f t="shared" si="270"/>
        <v>4645</v>
      </c>
      <c r="AC1252" s="6">
        <f t="shared" si="271"/>
        <v>5390</v>
      </c>
      <c r="AD1252" s="9" t="s">
        <v>202</v>
      </c>
      <c r="AE1252" s="3" t="str">
        <f>IF(ISERROR(VLOOKUP($AD1252,技まとめ!$A$1:$F$380,6,FALSE)),"－",VLOOKUP($AD1252,技まとめ!$A$1:$F$380,6,FALSE))</f>
        <v>P1</v>
      </c>
      <c r="AF1252" s="3">
        <f>IF(ISERROR(VLOOKUP($AD1252,技まとめ!$A$1:$F$380,3,FALSE)),"－",VLOOKUP($AD1252,技まとめ!$A$1:$F$380,3,FALSE))</f>
        <v>25</v>
      </c>
      <c r="AG1252" s="3">
        <f>IF(ISERROR(VLOOKUP($AD1252,技まとめ!$A$1:$F$380,5,FALSE)),"－",VLOOKUP($AD1252,技まとめ!$A$1:$F$380,5,FALSE))</f>
        <v>25</v>
      </c>
      <c r="AH1252" s="3" t="str">
        <f>IF($E1252=IF(ISERROR(VLOOKUP($AD1252,技まとめ!$A$1:$F$380,4,FALSE)),"－",VLOOKUP($AD1252,技まとめ!$A$1:$F$380,4,FALSE)),"一致","")</f>
        <v>一致</v>
      </c>
      <c r="AI1252" s="9" t="s">
        <v>241</v>
      </c>
      <c r="AJ1252" s="3" t="str">
        <f>IF(ISERROR(VLOOKUP($AI1252,技まとめ!$A$1:$F$380,6,FALSE)),"－",VLOOKUP($AI1252,技まとめ!$A$1:$F$380,6,FALSE))</f>
        <v>P1</v>
      </c>
      <c r="AK1252" s="3">
        <f>IF(ISERROR(VLOOKUP($AI1252,技まとめ!$A$1:$F$380,3,FALSE)),"－",VLOOKUP($AI1252,技まとめ!$A$1:$F$380,3,FALSE))</f>
        <v>52</v>
      </c>
      <c r="AL1252" s="3">
        <f>IF(ISERROR(VLOOKUP($AI1252,技まとめ!$A$1:$F$380,5,FALSE)),"－",VLOOKUP($AI1252,技まとめ!$A$1:$F$380,5,FALSE))</f>
        <v>35</v>
      </c>
      <c r="AM1252" s="3" t="str">
        <f>IF($E1252=IF(ISERROR(VLOOKUP($AI1252,技まとめ!$A$1:$F$380,4,FALSE)),"－",VLOOKUP($AI1252,技まとめ!$A$1:$F$380,4,FALSE)),"一致","")</f>
        <v>一致</v>
      </c>
      <c r="AN1252" s="9" t="s">
        <v>573</v>
      </c>
      <c r="AO1252" s="3" t="str">
        <f>IF(ISERROR(VLOOKUP($AN1252,技まとめ!$A$1:$F$380,6,FALSE)),"－",VLOOKUP($AN1252,技まとめ!$A$1:$F$380,6,FALSE))</f>
        <v>P2</v>
      </c>
      <c r="AP1252" s="3">
        <f>IF(ISERROR(VLOOKUP($AN1252,技まとめ!$A$1:$F$380,3,FALSE)),"－",VLOOKUP($AN1252,技まとめ!$A$1:$F$380,3,FALSE))</f>
        <v>71</v>
      </c>
      <c r="AQ1252" s="3">
        <f>IF(ISERROR(VLOOKUP($AN1252,技まとめ!$A$1:$F$380,5,FALSE)),"－",VLOOKUP($AN1252,技まとめ!$A$1:$F$380,5,FALSE))</f>
        <v>42</v>
      </c>
      <c r="AR1252" s="3" t="str">
        <f>IF($E1252=IF(ISERROR(VLOOKUP($AN1252,技まとめ!$A$1:$F$380,4,FALSE)),"－",VLOOKUP($AN1252,技まとめ!$A$1:$F$380,4,FALSE)),"一致","")</f>
        <v/>
      </c>
      <c r="AS1252" s="9" t="s">
        <v>406</v>
      </c>
      <c r="AT1252" s="3" t="str">
        <f>IF(ISERROR(VLOOKUP($AS1252,技まとめ!$A$1:$F$380,6,FALSE)),"－",VLOOKUP($AS1252,技まとめ!$A$1:$F$380,6,FALSE))</f>
        <v>BS</v>
      </c>
      <c r="AU1252" s="3">
        <f>IF(ISERROR(VLOOKUP($AS1252,技まとめ!$A$1:$F$380,3,FALSE)),"－",VLOOKUP($AS1252,技まとめ!$A$1:$F$380,3,FALSE))</f>
        <v>59</v>
      </c>
      <c r="AV1252" s="3">
        <f>IF(ISERROR(VLOOKUP($AS1252,技まとめ!$A$1:$F$380,5,FALSE)),"－",VLOOKUP($AS1252,技まとめ!$A$1:$F$380,5,FALSE))</f>
        <v>34</v>
      </c>
      <c r="AW1252" s="3" t="str">
        <f>IF($E1252=IF(ISERROR(VLOOKUP($AS1252,技まとめ!$A$1:$F$380,4,FALSE)),"－",VLOOKUP($AS1252,技まとめ!$A$1:$F$380,4,FALSE)),"一致","")</f>
        <v>一致</v>
      </c>
      <c r="AX1252" s="12" t="str">
        <f t="shared" si="272"/>
        <v>パワーシールドばくれつパンチつなみウォールドこんじょうバット</v>
      </c>
      <c r="AY1252" s="12" t="str">
        <f t="shared" si="273"/>
        <v>パワーシールドばくれつパンチつなみウォールドこんじょうバット</v>
      </c>
      <c r="AZ1252" s="12" t="str">
        <f t="shared" si="274"/>
        <v>パワーシールドばくれつパンチつなみウォールドこんじょうバット</v>
      </c>
      <c r="BA1252" s="12" t="str">
        <f t="shared" si="275"/>
        <v>パワーシールドばくれつパンチつなみウォールドこんじょうバット</v>
      </c>
      <c r="BB1252" s="11" t="str">
        <f t="shared" si="276"/>
        <v>P1P1P2BS</v>
      </c>
      <c r="BC1252" s="11" t="str">
        <f t="shared" si="277"/>
        <v>P1P1P2BS</v>
      </c>
      <c r="BD1252" s="11" t="str">
        <f t="shared" si="278"/>
        <v>P1P1P2BS</v>
      </c>
      <c r="BE1252" s="11" t="str">
        <f t="shared" si="279"/>
        <v>P1P1P2BS</v>
      </c>
    </row>
    <row r="1253" spans="1:57" ht="11.25" hidden="1" customHeight="1">
      <c r="A1253" s="6">
        <v>1252</v>
      </c>
      <c r="B1253" s="7" t="s">
        <v>2892</v>
      </c>
      <c r="C1253" s="8" t="s">
        <v>2893</v>
      </c>
      <c r="D1253" s="7" t="s">
        <v>72</v>
      </c>
      <c r="E1253" s="7" t="s">
        <v>81</v>
      </c>
      <c r="F1253" s="7" t="s">
        <v>82</v>
      </c>
      <c r="G1253" s="9">
        <v>115</v>
      </c>
      <c r="H1253" s="9">
        <v>92</v>
      </c>
      <c r="I1253" s="9">
        <v>57</v>
      </c>
      <c r="J1253" s="9">
        <v>56</v>
      </c>
      <c r="K1253" s="9">
        <v>56</v>
      </c>
      <c r="L1253" s="9">
        <v>56</v>
      </c>
      <c r="M1253" s="9">
        <v>51</v>
      </c>
      <c r="N1253" s="9">
        <v>56</v>
      </c>
      <c r="O1253" s="9">
        <v>56</v>
      </c>
      <c r="P1253" s="9">
        <v>53</v>
      </c>
      <c r="Q1253" s="10">
        <v>107</v>
      </c>
      <c r="R1253" s="11">
        <v>39</v>
      </c>
      <c r="S1253" s="11">
        <v>1</v>
      </c>
      <c r="T1253" s="11">
        <v>106</v>
      </c>
      <c r="U1253" s="11">
        <v>101</v>
      </c>
      <c r="V1253" s="11">
        <v>1</v>
      </c>
      <c r="W1253" s="11">
        <v>106</v>
      </c>
      <c r="X1253" s="11">
        <f t="shared" si="266"/>
        <v>461</v>
      </c>
      <c r="Y1253" s="11">
        <f t="shared" si="267"/>
        <v>4815</v>
      </c>
      <c r="Z1253" s="11">
        <f t="shared" si="268"/>
        <v>1905</v>
      </c>
      <c r="AA1253" s="11">
        <f t="shared" si="269"/>
        <v>4250</v>
      </c>
      <c r="AB1253" s="11">
        <f t="shared" si="270"/>
        <v>4250</v>
      </c>
      <c r="AC1253" s="6">
        <f t="shared" si="271"/>
        <v>4965</v>
      </c>
      <c r="AD1253" s="9" t="s">
        <v>129</v>
      </c>
      <c r="AE1253" s="3" t="str">
        <f>IF(ISERROR(VLOOKUP($AD1253,技まとめ!$A$1:$F$380,6,FALSE)),"－",VLOOKUP($AD1253,技まとめ!$A$1:$F$380,6,FALSE))</f>
        <v>BL</v>
      </c>
      <c r="AF1253" s="3">
        <f>IF(ISERROR(VLOOKUP($AD1253,技まとめ!$A$1:$F$380,3,FALSE)),"－",VLOOKUP($AD1253,技まとめ!$A$1:$F$380,3,FALSE))</f>
        <v>13</v>
      </c>
      <c r="AG1253" s="3">
        <f>IF(ISERROR(VLOOKUP($AD1253,技まとめ!$A$1:$F$380,5,FALSE)),"－",VLOOKUP($AD1253,技まとめ!$A$1:$F$380,5,FALSE))</f>
        <v>20</v>
      </c>
      <c r="AH1253" s="3" t="str">
        <f>IF($E1253=IF(ISERROR(VLOOKUP($AD1253,技まとめ!$A$1:$F$380,4,FALSE)),"－",VLOOKUP($AD1253,技まとめ!$A$1:$F$380,4,FALSE)),"一致","")</f>
        <v/>
      </c>
      <c r="AI1253" s="9" t="s">
        <v>214</v>
      </c>
      <c r="AJ1253" s="3" t="str">
        <f>IF(ISERROR(VLOOKUP($AI1253,技まとめ!$A$1:$F$380,6,FALSE)),"－",VLOOKUP($AI1253,技まとめ!$A$1:$F$380,6,FALSE))</f>
        <v>DR</v>
      </c>
      <c r="AK1253" s="3">
        <f>IF(ISERROR(VLOOKUP($AI1253,技まとめ!$A$1:$F$380,3,FALSE)),"－",VLOOKUP($AI1253,技まとめ!$A$1:$F$380,3,FALSE))</f>
        <v>27</v>
      </c>
      <c r="AL1253" s="3">
        <f>IF(ISERROR(VLOOKUP($AI1253,技まとめ!$A$1:$F$380,5,FALSE)),"－",VLOOKUP($AI1253,技まとめ!$A$1:$F$380,5,FALSE))</f>
        <v>25</v>
      </c>
      <c r="AM1253" s="3" t="str">
        <f>IF($E1253=IF(ISERROR(VLOOKUP($AI1253,技まとめ!$A$1:$F$380,4,FALSE)),"－",VLOOKUP($AI1253,技まとめ!$A$1:$F$380,4,FALSE)),"一致","")</f>
        <v>一致</v>
      </c>
      <c r="AN1253" s="9" t="s">
        <v>586</v>
      </c>
      <c r="AO1253" s="3" t="str">
        <f>IF(ISERROR(VLOOKUP($AN1253,技まとめ!$A$1:$F$380,6,FALSE)),"－",VLOOKUP($AN1253,技まとめ!$A$1:$F$380,6,FALSE))</f>
        <v>BL</v>
      </c>
      <c r="AP1253" s="3">
        <f>IF(ISERROR(VLOOKUP($AN1253,技まとめ!$A$1:$F$380,3,FALSE)),"－",VLOOKUP($AN1253,技まとめ!$A$1:$F$380,3,FALSE))</f>
        <v>54</v>
      </c>
      <c r="AQ1253" s="3">
        <f>IF(ISERROR(VLOOKUP($AN1253,技まとめ!$A$1:$F$380,5,FALSE)),"－",VLOOKUP($AN1253,技まとめ!$A$1:$F$380,5,FALSE))</f>
        <v>36</v>
      </c>
      <c r="AR1253" s="3" t="str">
        <f>IF($E1253=IF(ISERROR(VLOOKUP($AN1253,技まとめ!$A$1:$F$380,4,FALSE)),"－",VLOOKUP($AN1253,技まとめ!$A$1:$F$380,4,FALSE)),"一致","")</f>
        <v/>
      </c>
      <c r="AS1253" s="9" t="s">
        <v>165</v>
      </c>
      <c r="AT1253" s="3" t="str">
        <f>IF(ISERROR(VLOOKUP($AS1253,技まとめ!$A$1:$F$380,6,FALSE)),"－",VLOOKUP($AS1253,技まとめ!$A$1:$F$380,6,FALSE))</f>
        <v>BL</v>
      </c>
      <c r="AU1253" s="3">
        <f>IF(ISERROR(VLOOKUP($AS1253,技まとめ!$A$1:$F$380,3,FALSE)),"－",VLOOKUP($AS1253,技まとめ!$A$1:$F$380,3,FALSE))</f>
        <v>78</v>
      </c>
      <c r="AV1253" s="3">
        <f>IF(ISERROR(VLOOKUP($AS1253,技まとめ!$A$1:$F$380,5,FALSE)),"－",VLOOKUP($AS1253,技まとめ!$A$1:$F$380,5,FALSE))</f>
        <v>46</v>
      </c>
      <c r="AW1253" s="3" t="str">
        <f>IF($E1253=IF(ISERROR(VLOOKUP($AS1253,技まとめ!$A$1:$F$380,4,FALSE)),"－",VLOOKUP($AS1253,技まとめ!$A$1:$F$380,4,FALSE)),"一致","")</f>
        <v>一致</v>
      </c>
      <c r="AX1253" s="12" t="str">
        <f t="shared" si="272"/>
        <v>クイックドロウムーンサルトグレイブストーンダブルサイクロン</v>
      </c>
      <c r="AY1253" s="12" t="str">
        <f t="shared" si="273"/>
        <v>クイックドロウムーンサルトグレイブストーンダブルサイクロン</v>
      </c>
      <c r="AZ1253" s="12" t="str">
        <f t="shared" si="274"/>
        <v>クイックドロウムーンサルトグレイブストーンダブルサイクロン</v>
      </c>
      <c r="BA1253" s="12" t="str">
        <f t="shared" si="275"/>
        <v>クイックドロウムーンサルトグレイブストーンダブルサイクロン</v>
      </c>
      <c r="BB1253" s="11" t="str">
        <f t="shared" si="276"/>
        <v>BLDRBLBL</v>
      </c>
      <c r="BC1253" s="11" t="str">
        <f t="shared" si="277"/>
        <v>BLDRBLBL</v>
      </c>
      <c r="BD1253" s="11" t="str">
        <f t="shared" si="278"/>
        <v>BLDRBLBL</v>
      </c>
      <c r="BE1253" s="11" t="str">
        <f t="shared" si="279"/>
        <v>BLDRBLBL</v>
      </c>
    </row>
    <row r="1254" spans="1:57" ht="11.25" hidden="1" customHeight="1">
      <c r="A1254" s="6">
        <v>1253</v>
      </c>
      <c r="B1254" s="7" t="s">
        <v>2894</v>
      </c>
      <c r="C1254" s="8" t="s">
        <v>2895</v>
      </c>
      <c r="D1254" s="7" t="s">
        <v>650</v>
      </c>
      <c r="E1254" s="7" t="s">
        <v>95</v>
      </c>
      <c r="F1254" s="7" t="s">
        <v>82</v>
      </c>
      <c r="G1254" s="9">
        <v>93</v>
      </c>
      <c r="H1254" s="9">
        <v>127</v>
      </c>
      <c r="I1254" s="9">
        <v>52</v>
      </c>
      <c r="J1254" s="9">
        <v>51</v>
      </c>
      <c r="K1254" s="9">
        <v>51</v>
      </c>
      <c r="L1254" s="9">
        <v>48</v>
      </c>
      <c r="M1254" s="9">
        <v>46</v>
      </c>
      <c r="N1254" s="9">
        <v>51</v>
      </c>
      <c r="O1254" s="9">
        <v>51</v>
      </c>
      <c r="P1254" s="9">
        <v>68</v>
      </c>
      <c r="Q1254" s="10">
        <v>102</v>
      </c>
      <c r="R1254" s="11">
        <v>39</v>
      </c>
      <c r="S1254" s="11">
        <v>1</v>
      </c>
      <c r="T1254" s="11">
        <v>98</v>
      </c>
      <c r="U1254" s="11">
        <v>96</v>
      </c>
      <c r="V1254" s="11">
        <v>1</v>
      </c>
      <c r="W1254" s="11">
        <v>101</v>
      </c>
      <c r="X1254" s="11">
        <f t="shared" si="266"/>
        <v>438</v>
      </c>
      <c r="Y1254" s="11">
        <f t="shared" si="267"/>
        <v>4590</v>
      </c>
      <c r="Z1254" s="11">
        <f t="shared" si="268"/>
        <v>1880</v>
      </c>
      <c r="AA1254" s="11">
        <f t="shared" si="269"/>
        <v>3945</v>
      </c>
      <c r="AB1254" s="11">
        <f t="shared" si="270"/>
        <v>3945</v>
      </c>
      <c r="AC1254" s="6">
        <f t="shared" si="271"/>
        <v>4620</v>
      </c>
      <c r="AD1254" s="9" t="s">
        <v>235</v>
      </c>
      <c r="AE1254" s="3" t="str">
        <f>IF(ISERROR(VLOOKUP($AD1254,技まとめ!$A$1:$F$380,6,FALSE)),"－",VLOOKUP($AD1254,技まとめ!$A$1:$F$380,6,FALSE))</f>
        <v>BL</v>
      </c>
      <c r="AF1254" s="3">
        <f>IF(ISERROR(VLOOKUP($AD1254,技まとめ!$A$1:$F$380,3,FALSE)),"－",VLOOKUP($AD1254,技まとめ!$A$1:$F$380,3,FALSE))</f>
        <v>18</v>
      </c>
      <c r="AG1254" s="3">
        <f>IF(ISERROR(VLOOKUP($AD1254,技まとめ!$A$1:$F$380,5,FALSE)),"－",VLOOKUP($AD1254,技まとめ!$A$1:$F$380,5,FALSE))</f>
        <v>21</v>
      </c>
      <c r="AH1254" s="3" t="str">
        <f>IF($E1254=IF(ISERROR(VLOOKUP($AD1254,技まとめ!$A$1:$F$380,4,FALSE)),"－",VLOOKUP($AD1254,技まとめ!$A$1:$F$380,4,FALSE)),"一致","")</f>
        <v>一致</v>
      </c>
      <c r="AI1254" s="9" t="s">
        <v>845</v>
      </c>
      <c r="AJ1254" s="3" t="str">
        <f>IF(ISERROR(VLOOKUP($AI1254,技まとめ!$A$1:$F$380,6,FALSE)),"－",VLOOKUP($AI1254,技まとめ!$A$1:$F$380,6,FALSE))</f>
        <v>BL</v>
      </c>
      <c r="AK1254" s="3">
        <f>IF(ISERROR(VLOOKUP($AI1254,技まとめ!$A$1:$F$380,3,FALSE)),"－",VLOOKUP($AI1254,技まとめ!$A$1:$F$380,3,FALSE))</f>
        <v>31</v>
      </c>
      <c r="AL1254" s="3">
        <f>IF(ISERROR(VLOOKUP($AI1254,技まとめ!$A$1:$F$380,5,FALSE)),"－",VLOOKUP($AI1254,技まとめ!$A$1:$F$380,5,FALSE))</f>
        <v>28</v>
      </c>
      <c r="AM1254" s="3" t="str">
        <f>IF($E1254=IF(ISERROR(VLOOKUP($AI1254,技まとめ!$A$1:$F$380,4,FALSE)),"－",VLOOKUP($AI1254,技まとめ!$A$1:$F$380,4,FALSE)),"一致","")</f>
        <v/>
      </c>
      <c r="AN1254" s="9" t="s">
        <v>744</v>
      </c>
      <c r="AO1254" s="3" t="str">
        <f>IF(ISERROR(VLOOKUP($AN1254,技まとめ!$A$1:$F$380,6,FALSE)),"－",VLOOKUP($AN1254,技まとめ!$A$1:$F$380,6,FALSE))</f>
        <v>DR</v>
      </c>
      <c r="AP1254" s="3">
        <f>IF(ISERROR(VLOOKUP($AN1254,技まとめ!$A$1:$F$380,3,FALSE)),"－",VLOOKUP($AN1254,技まとめ!$A$1:$F$380,3,FALSE))</f>
        <v>40</v>
      </c>
      <c r="AQ1254" s="3">
        <f>IF(ISERROR(VLOOKUP($AN1254,技まとめ!$A$1:$F$380,5,FALSE)),"－",VLOOKUP($AN1254,技まとめ!$A$1:$F$380,5,FALSE))</f>
        <v>31</v>
      </c>
      <c r="AR1254" s="3" t="str">
        <f>IF($E1254=IF(ISERROR(VLOOKUP($AN1254,技まとめ!$A$1:$F$380,4,FALSE)),"－",VLOOKUP($AN1254,技まとめ!$A$1:$F$380,4,FALSE)),"一致","")</f>
        <v/>
      </c>
      <c r="AS1254" s="9" t="s">
        <v>169</v>
      </c>
      <c r="AT1254" s="3" t="str">
        <f>IF(ISERROR(VLOOKUP($AS1254,技まとめ!$A$1:$F$380,6,FALSE)),"－",VLOOKUP($AS1254,技まとめ!$A$1:$F$380,6,FALSE))</f>
        <v>DR</v>
      </c>
      <c r="AU1254" s="3">
        <f>IF(ISERROR(VLOOKUP($AS1254,技まとめ!$A$1:$F$380,3,FALSE)),"－",VLOOKUP($AS1254,技まとめ!$A$1:$F$380,3,FALSE))</f>
        <v>71</v>
      </c>
      <c r="AV1254" s="3">
        <f>IF(ISERROR(VLOOKUP($AS1254,技まとめ!$A$1:$F$380,5,FALSE)),"－",VLOOKUP($AS1254,技まとめ!$A$1:$F$380,5,FALSE))</f>
        <v>44</v>
      </c>
      <c r="AW1254" s="3" t="str">
        <f>IF($E1254=IF(ISERROR(VLOOKUP($AS1254,技まとめ!$A$1:$F$380,4,FALSE)),"－",VLOOKUP($AS1254,技まとめ!$A$1:$F$380,4,FALSE)),"一致","")</f>
        <v>一致</v>
      </c>
      <c r="AX1254" s="12" t="str">
        <f t="shared" si="272"/>
        <v>ドッペルゲンガーアイスグランドリボンシャワーエコーボール</v>
      </c>
      <c r="AY1254" s="12" t="str">
        <f t="shared" si="273"/>
        <v>ドッペルゲンガーアイスグランドリボンシャワーエコーボール</v>
      </c>
      <c r="AZ1254" s="12" t="str">
        <f t="shared" si="274"/>
        <v>ドッペルゲンガーアイスグランドリボンシャワーエコーボール</v>
      </c>
      <c r="BA1254" s="12" t="str">
        <f t="shared" si="275"/>
        <v>ドッペルゲンガーアイスグランドリボンシャワーエコーボール</v>
      </c>
      <c r="BB1254" s="11" t="str">
        <f t="shared" si="276"/>
        <v>BLBLDRDR</v>
      </c>
      <c r="BC1254" s="11" t="str">
        <f t="shared" si="277"/>
        <v>BLBLDRDR</v>
      </c>
      <c r="BD1254" s="11" t="str">
        <f t="shared" si="278"/>
        <v>BLBLDRDR</v>
      </c>
      <c r="BE1254" s="11" t="str">
        <f t="shared" si="279"/>
        <v>BLBLDRDR</v>
      </c>
    </row>
    <row r="1255" spans="1:57" ht="11.25" hidden="1" customHeight="1">
      <c r="A1255" s="6">
        <v>1254</v>
      </c>
      <c r="B1255" s="7" t="s">
        <v>2896</v>
      </c>
      <c r="C1255" s="8" t="s">
        <v>2896</v>
      </c>
      <c r="D1255" s="7" t="s">
        <v>650</v>
      </c>
      <c r="E1255" s="7" t="s">
        <v>95</v>
      </c>
      <c r="F1255" s="7" t="s">
        <v>109</v>
      </c>
      <c r="G1255" s="9">
        <v>108</v>
      </c>
      <c r="H1255" s="9">
        <v>92</v>
      </c>
      <c r="I1255" s="9">
        <v>47</v>
      </c>
      <c r="J1255" s="9">
        <v>53</v>
      </c>
      <c r="K1255" s="9">
        <v>59</v>
      </c>
      <c r="L1255" s="9">
        <v>49</v>
      </c>
      <c r="M1255" s="9">
        <v>51</v>
      </c>
      <c r="N1255" s="9">
        <v>53</v>
      </c>
      <c r="O1255" s="9">
        <v>51</v>
      </c>
      <c r="P1255" s="9">
        <v>77</v>
      </c>
      <c r="Q1255" s="10">
        <v>97</v>
      </c>
      <c r="R1255" s="11">
        <v>60</v>
      </c>
      <c r="S1255" s="11">
        <v>1</v>
      </c>
      <c r="T1255" s="11">
        <v>99</v>
      </c>
      <c r="U1255" s="11">
        <v>101</v>
      </c>
      <c r="V1255" s="11">
        <v>1</v>
      </c>
      <c r="W1255" s="11">
        <v>101</v>
      </c>
      <c r="X1255" s="11">
        <f t="shared" si="266"/>
        <v>460</v>
      </c>
      <c r="Y1255" s="11">
        <f t="shared" si="267"/>
        <v>4390</v>
      </c>
      <c r="Z1255" s="11">
        <f t="shared" si="268"/>
        <v>2615</v>
      </c>
      <c r="AA1255" s="11">
        <f t="shared" si="269"/>
        <v>3980</v>
      </c>
      <c r="AB1255" s="11">
        <f t="shared" si="270"/>
        <v>3980</v>
      </c>
      <c r="AC1255" s="6">
        <f t="shared" si="271"/>
        <v>4765</v>
      </c>
      <c r="AD1255" s="9" t="s">
        <v>5020</v>
      </c>
      <c r="AE1255" s="3" t="str">
        <f>IF(ISERROR(VLOOKUP($AD1255,技まとめ!$A$1:$F$380,6,FALSE)),"－",VLOOKUP($AD1255,技まとめ!$A$1:$F$380,6,FALSE))</f>
        <v>－</v>
      </c>
      <c r="AF1255" s="3">
        <f>IF(ISERROR(VLOOKUP($AD1255,技まとめ!$A$1:$F$380,3,FALSE)),"－",VLOOKUP($AD1255,技まとめ!$A$1:$F$380,3,FALSE))</f>
        <v>0</v>
      </c>
      <c r="AG1255" s="3">
        <f>IF(ISERROR(VLOOKUP($AD1255,技まとめ!$A$1:$F$380,5,FALSE)),"－",VLOOKUP($AD1255,技まとめ!$A$1:$F$380,5,FALSE))</f>
        <v>0</v>
      </c>
      <c r="AH1255" s="3" t="str">
        <f>IF($E1255=IF(ISERROR(VLOOKUP($AD1255,技まとめ!$A$1:$F$380,4,FALSE)),"－",VLOOKUP($AD1255,技まとめ!$A$1:$F$380,4,FALSE)),"一致","")</f>
        <v/>
      </c>
      <c r="AI1255" s="9" t="s">
        <v>163</v>
      </c>
      <c r="AJ1255" s="3" t="str">
        <f>IF(ISERROR(VLOOKUP($AI1255,技まとめ!$A$1:$F$380,6,FALSE)),"－",VLOOKUP($AI1255,技まとめ!$A$1:$F$380,6,FALSE))</f>
        <v>BL</v>
      </c>
      <c r="AK1255" s="3">
        <f>IF(ISERROR(VLOOKUP($AI1255,技まとめ!$A$1:$F$380,3,FALSE)),"－",VLOOKUP($AI1255,技まとめ!$A$1:$F$380,3,FALSE))</f>
        <v>59</v>
      </c>
      <c r="AL1255" s="3">
        <f>IF(ISERROR(VLOOKUP($AI1255,技まとめ!$A$1:$F$380,5,FALSE)),"－",VLOOKUP($AI1255,技まとめ!$A$1:$F$380,5,FALSE))</f>
        <v>38</v>
      </c>
      <c r="AM1255" s="3" t="str">
        <f>IF($E1255=IF(ISERROR(VLOOKUP($AI1255,技まとめ!$A$1:$F$380,4,FALSE)),"－",VLOOKUP($AI1255,技まとめ!$A$1:$F$380,4,FALSE)),"一致","")</f>
        <v/>
      </c>
      <c r="AN1255" s="9" t="s">
        <v>103</v>
      </c>
      <c r="AO1255" s="3" t="str">
        <f>IF(ISERROR(VLOOKUP($AN1255,技まとめ!$A$1:$F$380,6,FALSE)),"－",VLOOKUP($AN1255,技まとめ!$A$1:$F$380,6,FALSE))</f>
        <v>DR</v>
      </c>
      <c r="AP1255" s="3">
        <f>IF(ISERROR(VLOOKUP($AN1255,技まとめ!$A$1:$F$380,3,FALSE)),"－",VLOOKUP($AN1255,技まとめ!$A$1:$F$380,3,FALSE))</f>
        <v>56</v>
      </c>
      <c r="AQ1255" s="3">
        <f>IF(ISERROR(VLOOKUP($AN1255,技まとめ!$A$1:$F$380,5,FALSE)),"－",VLOOKUP($AN1255,技まとめ!$A$1:$F$380,5,FALSE))</f>
        <v>39</v>
      </c>
      <c r="AR1255" s="3" t="str">
        <f>IF($E1255=IF(ISERROR(VLOOKUP($AN1255,技まとめ!$A$1:$F$380,4,FALSE)),"－",VLOOKUP($AN1255,技まとめ!$A$1:$F$380,4,FALSE)),"一致","")</f>
        <v>一致</v>
      </c>
      <c r="AS1255" s="9" t="s">
        <v>726</v>
      </c>
      <c r="AT1255" s="3" t="str">
        <f>IF(ISERROR(VLOOKUP($AS1255,技まとめ!$A$1:$F$380,6,FALSE)),"－",VLOOKUP($AS1255,技まとめ!$A$1:$F$380,6,FALSE))</f>
        <v>DR</v>
      </c>
      <c r="AU1255" s="3">
        <f>IF(ISERROR(VLOOKUP($AS1255,技まとめ!$A$1:$F$380,3,FALSE)),"－",VLOOKUP($AS1255,技まとめ!$A$1:$F$380,3,FALSE))</f>
        <v>60</v>
      </c>
      <c r="AV1255" s="3">
        <f>IF(ISERROR(VLOOKUP($AS1255,技まとめ!$A$1:$F$380,5,FALSE)),"－",VLOOKUP($AS1255,技まとめ!$A$1:$F$380,5,FALSE))</f>
        <v>39</v>
      </c>
      <c r="AW1255" s="3" t="str">
        <f>IF($E1255=IF(ISERROR(VLOOKUP($AS1255,技まとめ!$A$1:$F$380,4,FALSE)),"－",VLOOKUP($AS1255,技まとめ!$A$1:$F$380,4,FALSE)),"一致","")</f>
        <v/>
      </c>
      <c r="AX1255" s="12" t="str">
        <f t="shared" si="272"/>
        <v>おいろけＵＰ！サイクロンまぼろしドリブルプリマドンナ</v>
      </c>
      <c r="AY1255" s="12" t="str">
        <f t="shared" si="273"/>
        <v>おいろけＵＰ！サイクロンまぼろしドリブルプリマドンナ</v>
      </c>
      <c r="AZ1255" s="12" t="str">
        <f t="shared" si="274"/>
        <v>おいろけＵＰ！サイクロンまぼろしドリブルプリマドンナ</v>
      </c>
      <c r="BA1255" s="12" t="str">
        <f t="shared" si="275"/>
        <v>おいろけＵＰ！サイクロンまぼろしドリブルプリマドンナ</v>
      </c>
      <c r="BB1255" s="11" t="str">
        <f t="shared" si="276"/>
        <v>－BLDRDR</v>
      </c>
      <c r="BC1255" s="11" t="str">
        <f t="shared" si="277"/>
        <v>－BLDRDR</v>
      </c>
      <c r="BD1255" s="11" t="str">
        <f t="shared" si="278"/>
        <v>－BLDRDR</v>
      </c>
      <c r="BE1255" s="11" t="str">
        <f t="shared" si="279"/>
        <v>－BLDRDR</v>
      </c>
    </row>
    <row r="1256" spans="1:57" ht="11.25" hidden="1" customHeight="1">
      <c r="A1256" s="6">
        <v>1255</v>
      </c>
      <c r="B1256" s="7" t="s">
        <v>2897</v>
      </c>
      <c r="C1256" s="8" t="s">
        <v>2898</v>
      </c>
      <c r="D1256" s="7" t="s">
        <v>72</v>
      </c>
      <c r="E1256" s="7" t="s">
        <v>95</v>
      </c>
      <c r="F1256" s="7" t="s">
        <v>128</v>
      </c>
      <c r="G1256" s="9">
        <v>133</v>
      </c>
      <c r="H1256" s="9">
        <v>92</v>
      </c>
      <c r="I1256" s="9">
        <v>53</v>
      </c>
      <c r="J1256" s="9">
        <v>51</v>
      </c>
      <c r="K1256" s="9">
        <v>53</v>
      </c>
      <c r="L1256" s="9">
        <v>53</v>
      </c>
      <c r="M1256" s="9">
        <v>57</v>
      </c>
      <c r="N1256" s="9">
        <v>56</v>
      </c>
      <c r="O1256" s="9">
        <v>52</v>
      </c>
      <c r="P1256" s="9">
        <v>63</v>
      </c>
      <c r="Q1256" s="10">
        <v>103</v>
      </c>
      <c r="R1256" s="11">
        <v>41</v>
      </c>
      <c r="S1256" s="11">
        <v>1</v>
      </c>
      <c r="T1256" s="11">
        <v>103</v>
      </c>
      <c r="U1256" s="11">
        <v>107</v>
      </c>
      <c r="V1256" s="11">
        <v>1</v>
      </c>
      <c r="W1256" s="11">
        <v>102</v>
      </c>
      <c r="X1256" s="11">
        <f t="shared" si="266"/>
        <v>458</v>
      </c>
      <c r="Y1256" s="11">
        <f t="shared" si="267"/>
        <v>4635</v>
      </c>
      <c r="Z1256" s="11">
        <f t="shared" si="268"/>
        <v>1955</v>
      </c>
      <c r="AA1256" s="11">
        <f t="shared" si="269"/>
        <v>4125</v>
      </c>
      <c r="AB1256" s="11">
        <f t="shared" si="270"/>
        <v>4125</v>
      </c>
      <c r="AC1256" s="6">
        <f t="shared" si="271"/>
        <v>4835</v>
      </c>
      <c r="AD1256" s="9" t="s">
        <v>5019</v>
      </c>
      <c r="AE1256" s="3" t="str">
        <f>IF(ISERROR(VLOOKUP($AD1256,技まとめ!$A$1:$F$380,6,FALSE)),"－",VLOOKUP($AD1256,技まとめ!$A$1:$F$380,6,FALSE))</f>
        <v>－</v>
      </c>
      <c r="AF1256" s="3">
        <f>IF(ISERROR(VLOOKUP($AD1256,技まとめ!$A$1:$F$380,3,FALSE)),"－",VLOOKUP($AD1256,技まとめ!$A$1:$F$380,3,FALSE))</f>
        <v>0</v>
      </c>
      <c r="AG1256" s="3">
        <f>IF(ISERROR(VLOOKUP($AD1256,技まとめ!$A$1:$F$380,5,FALSE)),"－",VLOOKUP($AD1256,技まとめ!$A$1:$F$380,5,FALSE))</f>
        <v>0</v>
      </c>
      <c r="AH1256" s="3" t="str">
        <f>IF($E1256=IF(ISERROR(VLOOKUP($AD1256,技まとめ!$A$1:$F$380,4,FALSE)),"－",VLOOKUP($AD1256,技まとめ!$A$1:$F$380,4,FALSE)),"一致","")</f>
        <v/>
      </c>
      <c r="AI1256" s="9" t="s">
        <v>423</v>
      </c>
      <c r="AJ1256" s="3" t="str">
        <f>IF(ISERROR(VLOOKUP($AI1256,技まとめ!$A$1:$F$380,6,FALSE)),"－",VLOOKUP($AI1256,技まとめ!$A$1:$F$380,6,FALSE))</f>
        <v>BL</v>
      </c>
      <c r="AK1256" s="3">
        <f>IF(ISERROR(VLOOKUP($AI1256,技まとめ!$A$1:$F$380,3,FALSE)),"－",VLOOKUP($AI1256,技まとめ!$A$1:$F$380,3,FALSE))</f>
        <v>13</v>
      </c>
      <c r="AL1256" s="3">
        <f>IF(ISERROR(VLOOKUP($AI1256,技まとめ!$A$1:$F$380,5,FALSE)),"－",VLOOKUP($AI1256,技まとめ!$A$1:$F$380,5,FALSE))</f>
        <v>20</v>
      </c>
      <c r="AM1256" s="3" t="str">
        <f>IF($E1256=IF(ISERROR(VLOOKUP($AI1256,技まとめ!$A$1:$F$380,4,FALSE)),"－",VLOOKUP($AI1256,技まとめ!$A$1:$F$380,4,FALSE)),"一致","")</f>
        <v/>
      </c>
      <c r="AN1256" s="9" t="s">
        <v>117</v>
      </c>
      <c r="AO1256" s="3" t="str">
        <f>IF(ISERROR(VLOOKUP($AN1256,技まとめ!$A$1:$F$380,6,FALSE)),"－",VLOOKUP($AN1256,技まとめ!$A$1:$F$380,6,FALSE))</f>
        <v>SC</v>
      </c>
      <c r="AP1256" s="3">
        <f>IF(ISERROR(VLOOKUP($AN1256,技まとめ!$A$1:$F$380,3,FALSE)),"－",VLOOKUP($AN1256,技まとめ!$A$1:$F$380,3,FALSE))</f>
        <v>38</v>
      </c>
      <c r="AQ1256" s="3">
        <f>IF(ISERROR(VLOOKUP($AN1256,技まとめ!$A$1:$F$380,5,FALSE)),"－",VLOOKUP($AN1256,技まとめ!$A$1:$F$380,5,FALSE))</f>
        <v>25</v>
      </c>
      <c r="AR1256" s="3" t="str">
        <f>IF($E1256=IF(ISERROR(VLOOKUP($AN1256,技まとめ!$A$1:$F$380,4,FALSE)),"－",VLOOKUP($AN1256,技まとめ!$A$1:$F$380,4,FALSE)),"一致","")</f>
        <v/>
      </c>
      <c r="AS1256" s="9" t="s">
        <v>259</v>
      </c>
      <c r="AT1256" s="3" t="str">
        <f>IF(ISERROR(VLOOKUP($AS1256,技まとめ!$A$1:$F$380,6,FALSE)),"－",VLOOKUP($AS1256,技まとめ!$A$1:$F$380,6,FALSE))</f>
        <v>NS</v>
      </c>
      <c r="AU1256" s="3">
        <f>IF(ISERROR(VLOOKUP($AS1256,技まとめ!$A$1:$F$380,3,FALSE)),"－",VLOOKUP($AS1256,技まとめ!$A$1:$F$380,3,FALSE))</f>
        <v>64</v>
      </c>
      <c r="AV1256" s="3">
        <f>IF(ISERROR(VLOOKUP($AS1256,技まとめ!$A$1:$F$380,5,FALSE)),"－",VLOOKUP($AS1256,技まとめ!$A$1:$F$380,5,FALSE))</f>
        <v>37</v>
      </c>
      <c r="AW1256" s="3" t="str">
        <f>IF($E1256=IF(ISERROR(VLOOKUP($AS1256,技まとめ!$A$1:$F$380,4,FALSE)),"－",VLOOKUP($AS1256,技まとめ!$A$1:$F$380,4,FALSE)),"一致","")</f>
        <v>一致</v>
      </c>
      <c r="AX1256" s="12" t="str">
        <f t="shared" si="272"/>
        <v>イケメンＵＰ！コイルターンクルクルヘッドアストロブレイク</v>
      </c>
      <c r="AY1256" s="12" t="str">
        <f t="shared" si="273"/>
        <v>イケメンＵＰ！コイルターンクルクルヘッドアストロブレイク</v>
      </c>
      <c r="AZ1256" s="12" t="str">
        <f t="shared" si="274"/>
        <v>イケメンＵＰ！コイルターンクルクルヘッドアストロブレイク</v>
      </c>
      <c r="BA1256" s="12" t="str">
        <f t="shared" si="275"/>
        <v>イケメンＵＰ！コイルターンクルクルヘッドアストロブレイク</v>
      </c>
      <c r="BB1256" s="11" t="str">
        <f t="shared" si="276"/>
        <v>－BLSCNS</v>
      </c>
      <c r="BC1256" s="11" t="str">
        <f t="shared" si="277"/>
        <v>－BLSCNS</v>
      </c>
      <c r="BD1256" s="11" t="str">
        <f t="shared" si="278"/>
        <v>－BLSCNS</v>
      </c>
      <c r="BE1256" s="11" t="str">
        <f t="shared" si="279"/>
        <v>－BLSCNS</v>
      </c>
    </row>
    <row r="1257" spans="1:57" ht="11.25" hidden="1" customHeight="1">
      <c r="A1257" s="6">
        <v>1256</v>
      </c>
      <c r="B1257" s="7" t="s">
        <v>2899</v>
      </c>
      <c r="C1257" s="8" t="s">
        <v>2900</v>
      </c>
      <c r="D1257" s="7" t="s">
        <v>72</v>
      </c>
      <c r="E1257" s="7" t="s">
        <v>73</v>
      </c>
      <c r="F1257" s="7" t="s">
        <v>74</v>
      </c>
      <c r="G1257" s="9">
        <v>99</v>
      </c>
      <c r="H1257" s="9">
        <v>124</v>
      </c>
      <c r="I1257" s="9">
        <v>49</v>
      </c>
      <c r="J1257" s="9">
        <v>40</v>
      </c>
      <c r="K1257" s="9">
        <v>40</v>
      </c>
      <c r="L1257" s="9">
        <v>51</v>
      </c>
      <c r="M1257" s="9">
        <v>67</v>
      </c>
      <c r="N1257" s="9">
        <v>51</v>
      </c>
      <c r="O1257" s="9">
        <v>51</v>
      </c>
      <c r="P1257" s="9">
        <v>76</v>
      </c>
      <c r="Q1257" s="10">
        <v>99</v>
      </c>
      <c r="R1257" s="11">
        <v>25</v>
      </c>
      <c r="S1257" s="11">
        <v>1</v>
      </c>
      <c r="T1257" s="11">
        <v>101</v>
      </c>
      <c r="U1257" s="11">
        <v>117</v>
      </c>
      <c r="V1257" s="11">
        <v>1</v>
      </c>
      <c r="W1257" s="11">
        <v>101</v>
      </c>
      <c r="X1257" s="11">
        <f t="shared" si="266"/>
        <v>445</v>
      </c>
      <c r="Y1257" s="11">
        <f t="shared" si="267"/>
        <v>4470</v>
      </c>
      <c r="Z1257" s="11">
        <f t="shared" si="268"/>
        <v>1390</v>
      </c>
      <c r="AA1257" s="11">
        <f t="shared" si="269"/>
        <v>4050</v>
      </c>
      <c r="AB1257" s="11">
        <f t="shared" si="270"/>
        <v>4050</v>
      </c>
      <c r="AC1257" s="6">
        <f t="shared" si="271"/>
        <v>4670</v>
      </c>
      <c r="AD1257" s="9" t="s">
        <v>290</v>
      </c>
      <c r="AE1257" s="3" t="str">
        <f>IF(ISERROR(VLOOKUP($AD1257,技まとめ!$A$1:$F$380,6,FALSE)),"－",VLOOKUP($AD1257,技まとめ!$A$1:$F$380,6,FALSE))</f>
        <v>CA</v>
      </c>
      <c r="AF1257" s="3">
        <f>IF(ISERROR(VLOOKUP($AD1257,技まとめ!$A$1:$F$380,3,FALSE)),"－",VLOOKUP($AD1257,技まとめ!$A$1:$F$380,3,FALSE))</f>
        <v>27</v>
      </c>
      <c r="AG1257" s="3">
        <f>IF(ISERROR(VLOOKUP($AD1257,技まとめ!$A$1:$F$380,5,FALSE)),"－",VLOOKUP($AD1257,技まとめ!$A$1:$F$380,5,FALSE))</f>
        <v>25</v>
      </c>
      <c r="AH1257" s="3" t="str">
        <f>IF($E1257=IF(ISERROR(VLOOKUP($AD1257,技まとめ!$A$1:$F$380,4,FALSE)),"－",VLOOKUP($AD1257,技まとめ!$A$1:$F$380,4,FALSE)),"一致","")</f>
        <v>一致</v>
      </c>
      <c r="AI1257" s="9" t="s">
        <v>98</v>
      </c>
      <c r="AJ1257" s="3" t="str">
        <f>IF(ISERROR(VLOOKUP($AI1257,技まとめ!$A$1:$F$380,6,FALSE)),"－",VLOOKUP($AI1257,技まとめ!$A$1:$F$380,6,FALSE))</f>
        <v>BL</v>
      </c>
      <c r="AK1257" s="3">
        <f>IF(ISERROR(VLOOKUP($AI1257,技まとめ!$A$1:$F$380,3,FALSE)),"－",VLOOKUP($AI1257,技まとめ!$A$1:$F$380,3,FALSE))</f>
        <v>58</v>
      </c>
      <c r="AL1257" s="3">
        <f>IF(ISERROR(VLOOKUP($AI1257,技まとめ!$A$1:$F$380,5,FALSE)),"－",VLOOKUP($AI1257,技まとめ!$A$1:$F$380,5,FALSE))</f>
        <v>39</v>
      </c>
      <c r="AM1257" s="3" t="str">
        <f>IF($E1257=IF(ISERROR(VLOOKUP($AI1257,技まとめ!$A$1:$F$380,4,FALSE)),"－",VLOOKUP($AI1257,技まとめ!$A$1:$F$380,4,FALSE)),"一致","")</f>
        <v/>
      </c>
      <c r="AN1257" s="9" t="s">
        <v>686</v>
      </c>
      <c r="AO1257" s="3" t="str">
        <f>IF(ISERROR(VLOOKUP($AN1257,技まとめ!$A$1:$F$380,6,FALSE)),"－",VLOOKUP($AN1257,技まとめ!$A$1:$F$380,6,FALSE))</f>
        <v>DR</v>
      </c>
      <c r="AP1257" s="3">
        <f>IF(ISERROR(VLOOKUP($AN1257,技まとめ!$A$1:$F$380,3,FALSE)),"－",VLOOKUP($AN1257,技まとめ!$A$1:$F$380,3,FALSE))</f>
        <v>34</v>
      </c>
      <c r="AQ1257" s="3">
        <f>IF(ISERROR(VLOOKUP($AN1257,技まとめ!$A$1:$F$380,5,FALSE)),"－",VLOOKUP($AN1257,技まとめ!$A$1:$F$380,5,FALSE))</f>
        <v>27</v>
      </c>
      <c r="AR1257" s="3" t="str">
        <f>IF($E1257=IF(ISERROR(VLOOKUP($AN1257,技まとめ!$A$1:$F$380,4,FALSE)),"－",VLOOKUP($AN1257,技まとめ!$A$1:$F$380,4,FALSE)),"一致","")</f>
        <v/>
      </c>
      <c r="AS1257" s="9" t="s">
        <v>311</v>
      </c>
      <c r="AT1257" s="3" t="str">
        <f>IF(ISERROR(VLOOKUP($AS1257,技まとめ!$A$1:$F$380,6,FALSE)),"－",VLOOKUP($AS1257,技まとめ!$A$1:$F$380,6,FALSE))</f>
        <v>CA</v>
      </c>
      <c r="AU1257" s="3">
        <f>IF(ISERROR(VLOOKUP($AS1257,技まとめ!$A$1:$F$380,3,FALSE)),"－",VLOOKUP($AS1257,技まとめ!$A$1:$F$380,3,FALSE))</f>
        <v>104</v>
      </c>
      <c r="AV1257" s="3">
        <f>IF(ISERROR(VLOOKUP($AS1257,技まとめ!$A$1:$F$380,5,FALSE)),"－",VLOOKUP($AS1257,技まとめ!$A$1:$F$380,5,FALSE))</f>
        <v>52</v>
      </c>
      <c r="AW1257" s="3" t="str">
        <f>IF($E1257=IF(ISERROR(VLOOKUP($AS1257,技まとめ!$A$1:$F$380,4,FALSE)),"－",VLOOKUP($AS1257,技まとめ!$A$1:$F$380,4,FALSE)),"一致","")</f>
        <v/>
      </c>
      <c r="AX1257" s="12" t="str">
        <f t="shared" si="272"/>
        <v>ワイルドクローかげぬいヒートタックルビーストファング</v>
      </c>
      <c r="AY1257" s="12" t="str">
        <f t="shared" si="273"/>
        <v>ワイルドクローかげぬいヒートタックルビーストファング</v>
      </c>
      <c r="AZ1257" s="12" t="str">
        <f t="shared" si="274"/>
        <v>ワイルドクローかげぬいヒートタックルビーストファング</v>
      </c>
      <c r="BA1257" s="12" t="str">
        <f t="shared" si="275"/>
        <v>ワイルドクローかげぬいヒートタックルビーストファング</v>
      </c>
      <c r="BB1257" s="11" t="str">
        <f t="shared" si="276"/>
        <v>CABLDRCA</v>
      </c>
      <c r="BC1257" s="11" t="str">
        <f t="shared" si="277"/>
        <v>CABLDRCA</v>
      </c>
      <c r="BD1257" s="11" t="str">
        <f t="shared" si="278"/>
        <v>CABLDRCA</v>
      </c>
      <c r="BE1257" s="11" t="str">
        <f t="shared" si="279"/>
        <v>CABLDRCA</v>
      </c>
    </row>
    <row r="1258" spans="1:57" ht="11.25" hidden="1" customHeight="1">
      <c r="A1258" s="6">
        <v>1257</v>
      </c>
      <c r="B1258" s="7" t="s">
        <v>2901</v>
      </c>
      <c r="C1258" s="8" t="s">
        <v>2902</v>
      </c>
      <c r="D1258" s="7" t="s">
        <v>72</v>
      </c>
      <c r="E1258" s="7" t="s">
        <v>81</v>
      </c>
      <c r="F1258" s="7" t="s">
        <v>74</v>
      </c>
      <c r="G1258" s="9">
        <v>133</v>
      </c>
      <c r="H1258" s="9">
        <v>98</v>
      </c>
      <c r="I1258" s="9">
        <v>50</v>
      </c>
      <c r="J1258" s="9">
        <v>51</v>
      </c>
      <c r="K1258" s="9">
        <v>52</v>
      </c>
      <c r="L1258" s="9">
        <v>51</v>
      </c>
      <c r="M1258" s="9">
        <v>57</v>
      </c>
      <c r="N1258" s="9">
        <v>60</v>
      </c>
      <c r="O1258" s="9">
        <v>52</v>
      </c>
      <c r="P1258" s="9">
        <v>38</v>
      </c>
      <c r="Q1258" s="10">
        <v>100</v>
      </c>
      <c r="R1258" s="11">
        <v>19</v>
      </c>
      <c r="S1258" s="11">
        <v>1</v>
      </c>
      <c r="T1258" s="11">
        <v>101</v>
      </c>
      <c r="U1258" s="11">
        <v>107</v>
      </c>
      <c r="V1258" s="11">
        <v>1</v>
      </c>
      <c r="W1258" s="11">
        <v>102</v>
      </c>
      <c r="X1258" s="11">
        <f t="shared" si="266"/>
        <v>431</v>
      </c>
      <c r="Y1258" s="11">
        <f t="shared" si="267"/>
        <v>4515</v>
      </c>
      <c r="Z1258" s="11">
        <f t="shared" si="268"/>
        <v>1185</v>
      </c>
      <c r="AA1258" s="11">
        <f t="shared" si="269"/>
        <v>4055</v>
      </c>
      <c r="AB1258" s="11">
        <f t="shared" si="270"/>
        <v>4055</v>
      </c>
      <c r="AC1258" s="6">
        <f t="shared" si="271"/>
        <v>4645</v>
      </c>
      <c r="AD1258" s="9" t="s">
        <v>202</v>
      </c>
      <c r="AE1258" s="3" t="str">
        <f>IF(ISERROR(VLOOKUP($AD1258,技まとめ!$A$1:$F$380,6,FALSE)),"－",VLOOKUP($AD1258,技まとめ!$A$1:$F$380,6,FALSE))</f>
        <v>P1</v>
      </c>
      <c r="AF1258" s="3">
        <f>IF(ISERROR(VLOOKUP($AD1258,技まとめ!$A$1:$F$380,3,FALSE)),"－",VLOOKUP($AD1258,技まとめ!$A$1:$F$380,3,FALSE))</f>
        <v>25</v>
      </c>
      <c r="AG1258" s="3">
        <f>IF(ISERROR(VLOOKUP($AD1258,技まとめ!$A$1:$F$380,5,FALSE)),"－",VLOOKUP($AD1258,技まとめ!$A$1:$F$380,5,FALSE))</f>
        <v>25</v>
      </c>
      <c r="AH1258" s="3" t="str">
        <f>IF($E1258=IF(ISERROR(VLOOKUP($AD1258,技まとめ!$A$1:$F$380,4,FALSE)),"－",VLOOKUP($AD1258,技まとめ!$A$1:$F$380,4,FALSE)),"一致","")</f>
        <v/>
      </c>
      <c r="AI1258" s="9" t="s">
        <v>801</v>
      </c>
      <c r="AJ1258" s="3" t="str">
        <f>IF(ISERROR(VLOOKUP($AI1258,技まとめ!$A$1:$F$380,6,FALSE)),"－",VLOOKUP($AI1258,技まとめ!$A$1:$F$380,6,FALSE))</f>
        <v>CA</v>
      </c>
      <c r="AK1258" s="3">
        <f>IF(ISERROR(VLOOKUP($AI1258,技まとめ!$A$1:$F$380,3,FALSE)),"－",VLOOKUP($AI1258,技まとめ!$A$1:$F$380,3,FALSE))</f>
        <v>50</v>
      </c>
      <c r="AL1258" s="3">
        <f>IF(ISERROR(VLOOKUP($AI1258,技まとめ!$A$1:$F$380,5,FALSE)),"－",VLOOKUP($AI1258,技まとめ!$A$1:$F$380,5,FALSE))</f>
        <v>35</v>
      </c>
      <c r="AM1258" s="3" t="str">
        <f>IF($E1258=IF(ISERROR(VLOOKUP($AI1258,技まとめ!$A$1:$F$380,4,FALSE)),"－",VLOOKUP($AI1258,技まとめ!$A$1:$F$380,4,FALSE)),"一致","")</f>
        <v/>
      </c>
      <c r="AN1258" s="9" t="s">
        <v>164</v>
      </c>
      <c r="AO1258" s="3" t="str">
        <f>IF(ISERROR(VLOOKUP($AN1258,技まとめ!$A$1:$F$380,6,FALSE)),"－",VLOOKUP($AN1258,技まとめ!$A$1:$F$380,6,FALSE))</f>
        <v>DR</v>
      </c>
      <c r="AP1258" s="3">
        <f>IF(ISERROR(VLOOKUP($AN1258,技まとめ!$A$1:$F$380,3,FALSE)),"－",VLOOKUP($AN1258,技まとめ!$A$1:$F$380,3,FALSE))</f>
        <v>58</v>
      </c>
      <c r="AQ1258" s="3">
        <f>IF(ISERROR(VLOOKUP($AN1258,技まとめ!$A$1:$F$380,5,FALSE)),"－",VLOOKUP($AN1258,技まとめ!$A$1:$F$380,5,FALSE))</f>
        <v>39</v>
      </c>
      <c r="AR1258" s="3" t="str">
        <f>IF($E1258=IF(ISERROR(VLOOKUP($AN1258,技まとめ!$A$1:$F$380,4,FALSE)),"－",VLOOKUP($AN1258,技まとめ!$A$1:$F$380,4,FALSE)),"一致","")</f>
        <v/>
      </c>
      <c r="AS1258" s="9" t="s">
        <v>662</v>
      </c>
      <c r="AT1258" s="3" t="str">
        <f>IF(ISERROR(VLOOKUP($AS1258,技まとめ!$A$1:$F$380,6,FALSE)),"－",VLOOKUP($AS1258,技まとめ!$A$1:$F$380,6,FALSE))</f>
        <v>CA</v>
      </c>
      <c r="AU1258" s="3">
        <f>IF(ISERROR(VLOOKUP($AS1258,技まとめ!$A$1:$F$380,3,FALSE)),"－",VLOOKUP($AS1258,技まとめ!$A$1:$F$380,3,FALSE))</f>
        <v>50</v>
      </c>
      <c r="AV1258" s="3">
        <f>IF(ISERROR(VLOOKUP($AS1258,技まとめ!$A$1:$F$380,5,FALSE)),"－",VLOOKUP($AS1258,技まとめ!$A$1:$F$380,5,FALSE))</f>
        <v>35</v>
      </c>
      <c r="AW1258" s="3" t="str">
        <f>IF($E1258=IF(ISERROR(VLOOKUP($AS1258,技まとめ!$A$1:$F$380,4,FALSE)),"－",VLOOKUP($AS1258,技まとめ!$A$1:$F$380,4,FALSE)),"一致","")</f>
        <v>一致</v>
      </c>
      <c r="AX1258" s="12" t="str">
        <f t="shared" si="272"/>
        <v>パワーシールドブラックホールドッグランオーロラカーテン</v>
      </c>
      <c r="AY1258" s="12" t="str">
        <f t="shared" si="273"/>
        <v>パワーシールドブラックホールドッグランオーロラカーテン</v>
      </c>
      <c r="AZ1258" s="12" t="str">
        <f t="shared" si="274"/>
        <v>パワーシールドブラックホールドッグランオーロラカーテン</v>
      </c>
      <c r="BA1258" s="12" t="str">
        <f t="shared" si="275"/>
        <v>パワーシールドブラックホールドッグランオーロラカーテン</v>
      </c>
      <c r="BB1258" s="11" t="str">
        <f t="shared" si="276"/>
        <v>P1CADRCA</v>
      </c>
      <c r="BC1258" s="11" t="str">
        <f t="shared" si="277"/>
        <v>P1CADRCA</v>
      </c>
      <c r="BD1258" s="11" t="str">
        <f t="shared" si="278"/>
        <v>P1CADRCA</v>
      </c>
      <c r="BE1258" s="11" t="str">
        <f t="shared" si="279"/>
        <v>P1CADRCA</v>
      </c>
    </row>
    <row r="1259" spans="1:57" ht="11.25" hidden="1" customHeight="1">
      <c r="A1259" s="6">
        <v>1258</v>
      </c>
      <c r="B1259" s="7" t="s">
        <v>2903</v>
      </c>
      <c r="C1259" s="8" t="s">
        <v>2904</v>
      </c>
      <c r="D1259" s="7" t="s">
        <v>72</v>
      </c>
      <c r="E1259" s="7" t="s">
        <v>95</v>
      </c>
      <c r="F1259" s="7" t="s">
        <v>74</v>
      </c>
      <c r="G1259" s="9">
        <v>137</v>
      </c>
      <c r="H1259" s="9">
        <v>95</v>
      </c>
      <c r="I1259" s="9">
        <v>53</v>
      </c>
      <c r="J1259" s="9">
        <v>62</v>
      </c>
      <c r="K1259" s="9">
        <v>47</v>
      </c>
      <c r="L1259" s="9">
        <v>60</v>
      </c>
      <c r="M1259" s="9">
        <v>56</v>
      </c>
      <c r="N1259" s="9">
        <v>58</v>
      </c>
      <c r="O1259" s="9">
        <v>51</v>
      </c>
      <c r="P1259" s="9">
        <v>25</v>
      </c>
      <c r="Q1259" s="10">
        <v>103</v>
      </c>
      <c r="R1259" s="11">
        <v>10</v>
      </c>
      <c r="S1259" s="11">
        <v>1</v>
      </c>
      <c r="T1259" s="11">
        <v>110</v>
      </c>
      <c r="U1259" s="11">
        <v>106</v>
      </c>
      <c r="V1259" s="11">
        <v>1</v>
      </c>
      <c r="W1259" s="11">
        <v>101</v>
      </c>
      <c r="X1259" s="11">
        <f t="shared" si="266"/>
        <v>432</v>
      </c>
      <c r="Y1259" s="11">
        <f t="shared" si="267"/>
        <v>4630</v>
      </c>
      <c r="Z1259" s="11">
        <f t="shared" si="268"/>
        <v>865</v>
      </c>
      <c r="AA1259" s="11">
        <f t="shared" si="269"/>
        <v>4365</v>
      </c>
      <c r="AB1259" s="11">
        <f t="shared" si="270"/>
        <v>4365</v>
      </c>
      <c r="AC1259" s="6">
        <f t="shared" si="271"/>
        <v>4955</v>
      </c>
      <c r="AD1259" s="9" t="s">
        <v>665</v>
      </c>
      <c r="AE1259" s="3" t="str">
        <f>IF(ISERROR(VLOOKUP($AD1259,技まとめ!$A$1:$F$380,6,FALSE)),"－",VLOOKUP($AD1259,技まとめ!$A$1:$F$380,6,FALSE))</f>
        <v>CA</v>
      </c>
      <c r="AF1259" s="3">
        <f>IF(ISERROR(VLOOKUP($AD1259,技まとめ!$A$1:$F$380,3,FALSE)),"－",VLOOKUP($AD1259,技まとめ!$A$1:$F$380,3,FALSE))</f>
        <v>19</v>
      </c>
      <c r="AG1259" s="3">
        <f>IF(ISERROR(VLOOKUP($AD1259,技まとめ!$A$1:$F$380,5,FALSE)),"－",VLOOKUP($AD1259,技まとめ!$A$1:$F$380,5,FALSE))</f>
        <v>22</v>
      </c>
      <c r="AH1259" s="3" t="str">
        <f>IF($E1259=IF(ISERROR(VLOOKUP($AD1259,技まとめ!$A$1:$F$380,4,FALSE)),"－",VLOOKUP($AD1259,技まとめ!$A$1:$F$380,4,FALSE)),"一致","")</f>
        <v/>
      </c>
      <c r="AI1259" s="9" t="s">
        <v>560</v>
      </c>
      <c r="AJ1259" s="3" t="str">
        <f>IF(ISERROR(VLOOKUP($AI1259,技まとめ!$A$1:$F$380,6,FALSE)),"－",VLOOKUP($AI1259,技まとめ!$A$1:$F$380,6,FALSE))</f>
        <v>BL</v>
      </c>
      <c r="AK1259" s="3">
        <f>IF(ISERROR(VLOOKUP($AI1259,技まとめ!$A$1:$F$380,3,FALSE)),"－",VLOOKUP($AI1259,技まとめ!$A$1:$F$380,3,FALSE))</f>
        <v>28</v>
      </c>
      <c r="AL1259" s="3">
        <f>IF(ISERROR(VLOOKUP($AI1259,技まとめ!$A$1:$F$380,5,FALSE)),"－",VLOOKUP($AI1259,技まとめ!$A$1:$F$380,5,FALSE))</f>
        <v>24</v>
      </c>
      <c r="AM1259" s="3" t="str">
        <f>IF($E1259=IF(ISERROR(VLOOKUP($AI1259,技まとめ!$A$1:$F$380,4,FALSE)),"－",VLOOKUP($AI1259,技まとめ!$A$1:$F$380,4,FALSE)),"一致","")</f>
        <v/>
      </c>
      <c r="AN1259" s="9" t="s">
        <v>346</v>
      </c>
      <c r="AO1259" s="3" t="str">
        <f>IF(ISERROR(VLOOKUP($AN1259,技まとめ!$A$1:$F$380,6,FALSE)),"－",VLOOKUP($AN1259,技まとめ!$A$1:$F$380,6,FALSE))</f>
        <v>LS</v>
      </c>
      <c r="AP1259" s="3">
        <f>IF(ISERROR(VLOOKUP($AN1259,技まとめ!$A$1:$F$380,3,FALSE)),"－",VLOOKUP($AN1259,技まとめ!$A$1:$F$380,3,FALSE))</f>
        <v>51</v>
      </c>
      <c r="AQ1259" s="3">
        <f>IF(ISERROR(VLOOKUP($AN1259,技まとめ!$A$1:$F$380,5,FALSE)),"－",VLOOKUP($AN1259,技まとめ!$A$1:$F$380,5,FALSE))</f>
        <v>37</v>
      </c>
      <c r="AR1259" s="3" t="str">
        <f>IF($E1259=IF(ISERROR(VLOOKUP($AN1259,技まとめ!$A$1:$F$380,4,FALSE)),"－",VLOOKUP($AN1259,技まとめ!$A$1:$F$380,4,FALSE)),"一致","")</f>
        <v/>
      </c>
      <c r="AS1259" s="9" t="s">
        <v>366</v>
      </c>
      <c r="AT1259" s="3" t="str">
        <f>IF(ISERROR(VLOOKUP($AS1259,技まとめ!$A$1:$F$380,6,FALSE)),"－",VLOOKUP($AS1259,技まとめ!$A$1:$F$380,6,FALSE))</f>
        <v>BL</v>
      </c>
      <c r="AU1259" s="3">
        <f>IF(ISERROR(VLOOKUP($AS1259,技まとめ!$A$1:$F$380,3,FALSE)),"－",VLOOKUP($AS1259,技まとめ!$A$1:$F$380,3,FALSE))</f>
        <v>65</v>
      </c>
      <c r="AV1259" s="3">
        <f>IF(ISERROR(VLOOKUP($AS1259,技まとめ!$A$1:$F$380,5,FALSE)),"－",VLOOKUP($AS1259,技まとめ!$A$1:$F$380,5,FALSE))</f>
        <v>42</v>
      </c>
      <c r="AW1259" s="3" t="str">
        <f>IF($E1259=IF(ISERROR(VLOOKUP($AS1259,技まとめ!$A$1:$F$380,4,FALSE)),"－",VLOOKUP($AS1259,技まとめ!$A$1:$F$380,4,FALSE)),"一致","")</f>
        <v/>
      </c>
      <c r="AX1259" s="12" t="str">
        <f t="shared" si="272"/>
        <v>トルネードキャッチブレードアタックレインボーループプロファイルゾーン</v>
      </c>
      <c r="AY1259" s="12" t="str">
        <f t="shared" si="273"/>
        <v>トルネードキャッチブレードアタックレインボーループプロファイルゾーン</v>
      </c>
      <c r="AZ1259" s="12" t="str">
        <f t="shared" si="274"/>
        <v>トルネードキャッチブレードアタックレインボーループプロファイルゾーン</v>
      </c>
      <c r="BA1259" s="12" t="str">
        <f t="shared" si="275"/>
        <v>トルネードキャッチブレードアタックレインボーループプロファイルゾーン</v>
      </c>
      <c r="BB1259" s="11" t="str">
        <f t="shared" si="276"/>
        <v>CABLLSBL</v>
      </c>
      <c r="BC1259" s="11" t="str">
        <f t="shared" si="277"/>
        <v>CABLLSBL</v>
      </c>
      <c r="BD1259" s="11" t="str">
        <f t="shared" si="278"/>
        <v>CABLLSBL</v>
      </c>
      <c r="BE1259" s="11" t="str">
        <f t="shared" si="279"/>
        <v>CABLLSBL</v>
      </c>
    </row>
    <row r="1260" spans="1:57" ht="11.25" hidden="1" customHeight="1">
      <c r="A1260" s="6">
        <v>1259</v>
      </c>
      <c r="B1260" s="7" t="s">
        <v>2905</v>
      </c>
      <c r="C1260" s="8" t="s">
        <v>2906</v>
      </c>
      <c r="D1260" s="7" t="s">
        <v>72</v>
      </c>
      <c r="E1260" s="7" t="s">
        <v>81</v>
      </c>
      <c r="F1260" s="7" t="s">
        <v>109</v>
      </c>
      <c r="G1260" s="9">
        <v>119</v>
      </c>
      <c r="H1260" s="9">
        <v>107</v>
      </c>
      <c r="I1260" s="9">
        <v>57</v>
      </c>
      <c r="J1260" s="9">
        <v>57</v>
      </c>
      <c r="K1260" s="9">
        <v>60</v>
      </c>
      <c r="L1260" s="9">
        <v>60</v>
      </c>
      <c r="M1260" s="9">
        <v>62</v>
      </c>
      <c r="N1260" s="9">
        <v>56</v>
      </c>
      <c r="O1260" s="9">
        <v>37</v>
      </c>
      <c r="P1260" s="9">
        <v>49</v>
      </c>
      <c r="Q1260" s="10">
        <v>107</v>
      </c>
      <c r="R1260" s="11">
        <v>40</v>
      </c>
      <c r="S1260" s="11">
        <v>1</v>
      </c>
      <c r="T1260" s="11">
        <v>110</v>
      </c>
      <c r="U1260" s="11">
        <v>112</v>
      </c>
      <c r="V1260" s="11">
        <v>1</v>
      </c>
      <c r="W1260" s="11">
        <v>87</v>
      </c>
      <c r="X1260" s="11">
        <f t="shared" si="266"/>
        <v>458</v>
      </c>
      <c r="Y1260" s="11">
        <f t="shared" si="267"/>
        <v>4720</v>
      </c>
      <c r="Z1260" s="11">
        <f t="shared" si="268"/>
        <v>1845</v>
      </c>
      <c r="AA1260" s="11">
        <f t="shared" si="269"/>
        <v>4295</v>
      </c>
      <c r="AB1260" s="11">
        <f t="shared" si="270"/>
        <v>4295</v>
      </c>
      <c r="AC1260" s="6">
        <f t="shared" si="271"/>
        <v>5035</v>
      </c>
      <c r="AD1260" s="9" t="s">
        <v>273</v>
      </c>
      <c r="AE1260" s="3" t="str">
        <f>IF(ISERROR(VLOOKUP($AD1260,技まとめ!$A$1:$F$380,6,FALSE)),"－",VLOOKUP($AD1260,技まとめ!$A$1:$F$380,6,FALSE))</f>
        <v>BL</v>
      </c>
      <c r="AF1260" s="3">
        <f>IF(ISERROR(VLOOKUP($AD1260,技まとめ!$A$1:$F$380,3,FALSE)),"－",VLOOKUP($AD1260,技まとめ!$A$1:$F$380,3,FALSE))</f>
        <v>17</v>
      </c>
      <c r="AG1260" s="3">
        <f>IF(ISERROR(VLOOKUP($AD1260,技まとめ!$A$1:$F$380,5,FALSE)),"－",VLOOKUP($AD1260,技まとめ!$A$1:$F$380,5,FALSE))</f>
        <v>20</v>
      </c>
      <c r="AH1260" s="3" t="str">
        <f>IF($E1260=IF(ISERROR(VLOOKUP($AD1260,技まとめ!$A$1:$F$380,4,FALSE)),"－",VLOOKUP($AD1260,技まとめ!$A$1:$F$380,4,FALSE)),"一致","")</f>
        <v/>
      </c>
      <c r="AI1260" s="9" t="s">
        <v>686</v>
      </c>
      <c r="AJ1260" s="3" t="str">
        <f>IF(ISERROR(VLOOKUP($AI1260,技まとめ!$A$1:$F$380,6,FALSE)),"－",VLOOKUP($AI1260,技まとめ!$A$1:$F$380,6,FALSE))</f>
        <v>DR</v>
      </c>
      <c r="AK1260" s="3">
        <f>IF(ISERROR(VLOOKUP($AI1260,技まとめ!$A$1:$F$380,3,FALSE)),"－",VLOOKUP($AI1260,技まとめ!$A$1:$F$380,3,FALSE))</f>
        <v>34</v>
      </c>
      <c r="AL1260" s="3">
        <f>IF(ISERROR(VLOOKUP($AI1260,技まとめ!$A$1:$F$380,5,FALSE)),"－",VLOOKUP($AI1260,技まとめ!$A$1:$F$380,5,FALSE))</f>
        <v>27</v>
      </c>
      <c r="AM1260" s="3" t="str">
        <f>IF($E1260=IF(ISERROR(VLOOKUP($AI1260,技まとめ!$A$1:$F$380,4,FALSE)),"－",VLOOKUP($AI1260,技まとめ!$A$1:$F$380,4,FALSE)),"一致","")</f>
        <v/>
      </c>
      <c r="AN1260" s="9" t="s">
        <v>434</v>
      </c>
      <c r="AO1260" s="3" t="str">
        <f>IF(ISERROR(VLOOKUP($AN1260,技まとめ!$A$1:$F$380,6,FALSE)),"－",VLOOKUP($AN1260,技まとめ!$A$1:$F$380,6,FALSE))</f>
        <v>BL</v>
      </c>
      <c r="AP1260" s="3">
        <f>IF(ISERROR(VLOOKUP($AN1260,技まとめ!$A$1:$F$380,3,FALSE)),"－",VLOOKUP($AN1260,技まとめ!$A$1:$F$380,3,FALSE))</f>
        <v>65</v>
      </c>
      <c r="AQ1260" s="3">
        <f>IF(ISERROR(VLOOKUP($AN1260,技まとめ!$A$1:$F$380,5,FALSE)),"－",VLOOKUP($AN1260,技まとめ!$A$1:$F$380,5,FALSE))</f>
        <v>42</v>
      </c>
      <c r="AR1260" s="3" t="str">
        <f>IF($E1260=IF(ISERROR(VLOOKUP($AN1260,技まとめ!$A$1:$F$380,4,FALSE)),"－",VLOOKUP($AN1260,技まとめ!$A$1:$F$380,4,FALSE)),"一致","")</f>
        <v/>
      </c>
      <c r="AS1260" s="9" t="s">
        <v>116</v>
      </c>
      <c r="AT1260" s="3" t="str">
        <f>IF(ISERROR(VLOOKUP($AS1260,技まとめ!$A$1:$F$380,6,FALSE)),"－",VLOOKUP($AS1260,技まとめ!$A$1:$F$380,6,FALSE))</f>
        <v>DR</v>
      </c>
      <c r="AU1260" s="3">
        <f>IF(ISERROR(VLOOKUP($AS1260,技まとめ!$A$1:$F$380,3,FALSE)),"－",VLOOKUP($AS1260,技まとめ!$A$1:$F$380,3,FALSE))</f>
        <v>63</v>
      </c>
      <c r="AV1260" s="3">
        <f>IF(ISERROR(VLOOKUP($AS1260,技まとめ!$A$1:$F$380,5,FALSE)),"－",VLOOKUP($AS1260,技まとめ!$A$1:$F$380,5,FALSE))</f>
        <v>42</v>
      </c>
      <c r="AW1260" s="3" t="str">
        <f>IF($E1260=IF(ISERROR(VLOOKUP($AS1260,技まとめ!$A$1:$F$380,4,FALSE)),"－",VLOOKUP($AS1260,技まとめ!$A$1:$F$380,4,FALSE)),"一致","")</f>
        <v/>
      </c>
      <c r="AX1260" s="12" t="str">
        <f t="shared" si="272"/>
        <v>しこふみヒートタックルストーンプリズンれっぷうダッシュ</v>
      </c>
      <c r="AY1260" s="12" t="str">
        <f t="shared" si="273"/>
        <v>しこふみヒートタックルストーンプリズンれっぷうダッシュ</v>
      </c>
      <c r="AZ1260" s="12" t="str">
        <f t="shared" si="274"/>
        <v>しこふみヒートタックルストーンプリズンれっぷうダッシュ</v>
      </c>
      <c r="BA1260" s="12" t="str">
        <f t="shared" si="275"/>
        <v>しこふみヒートタックルストーンプリズンれっぷうダッシュ</v>
      </c>
      <c r="BB1260" s="11" t="str">
        <f t="shared" si="276"/>
        <v>BLDRBLDR</v>
      </c>
      <c r="BC1260" s="11" t="str">
        <f t="shared" si="277"/>
        <v>BLDRBLDR</v>
      </c>
      <c r="BD1260" s="11" t="str">
        <f t="shared" si="278"/>
        <v>BLDRBLDR</v>
      </c>
      <c r="BE1260" s="11" t="str">
        <f t="shared" si="279"/>
        <v>BLDRBLDR</v>
      </c>
    </row>
    <row r="1261" spans="1:57" ht="11.25" hidden="1" customHeight="1">
      <c r="A1261" s="6">
        <v>1260</v>
      </c>
      <c r="B1261" s="7" t="s">
        <v>2907</v>
      </c>
      <c r="C1261" s="8" t="s">
        <v>2908</v>
      </c>
      <c r="D1261" s="7" t="s">
        <v>72</v>
      </c>
      <c r="E1261" s="7" t="s">
        <v>81</v>
      </c>
      <c r="F1261" s="7" t="s">
        <v>109</v>
      </c>
      <c r="G1261" s="9">
        <v>99</v>
      </c>
      <c r="H1261" s="9">
        <v>123</v>
      </c>
      <c r="I1261" s="9">
        <v>51</v>
      </c>
      <c r="J1261" s="9">
        <v>53</v>
      </c>
      <c r="K1261" s="9">
        <v>45</v>
      </c>
      <c r="L1261" s="9">
        <v>63</v>
      </c>
      <c r="M1261" s="9">
        <v>45</v>
      </c>
      <c r="N1261" s="9">
        <v>54</v>
      </c>
      <c r="O1261" s="9">
        <v>56</v>
      </c>
      <c r="P1261" s="9">
        <v>63</v>
      </c>
      <c r="Q1261" s="10">
        <v>101</v>
      </c>
      <c r="R1261" s="11">
        <v>33</v>
      </c>
      <c r="S1261" s="11">
        <v>1</v>
      </c>
      <c r="T1261" s="11">
        <v>113</v>
      </c>
      <c r="U1261" s="11">
        <v>95</v>
      </c>
      <c r="V1261" s="11">
        <v>1</v>
      </c>
      <c r="W1261" s="11">
        <v>106</v>
      </c>
      <c r="X1261" s="11">
        <f t="shared" si="266"/>
        <v>450</v>
      </c>
      <c r="Y1261" s="11">
        <f t="shared" si="267"/>
        <v>4575</v>
      </c>
      <c r="Z1261" s="11">
        <f t="shared" si="268"/>
        <v>1695</v>
      </c>
      <c r="AA1261" s="11">
        <f t="shared" si="269"/>
        <v>4495</v>
      </c>
      <c r="AB1261" s="11">
        <f t="shared" si="270"/>
        <v>4495</v>
      </c>
      <c r="AC1261" s="6">
        <f t="shared" si="271"/>
        <v>5215</v>
      </c>
      <c r="AD1261" s="9" t="s">
        <v>305</v>
      </c>
      <c r="AE1261" s="3" t="str">
        <f>IF(ISERROR(VLOOKUP($AD1261,技まとめ!$A$1:$F$380,6,FALSE)),"－",VLOOKUP($AD1261,技まとめ!$A$1:$F$380,6,FALSE))</f>
        <v>BL</v>
      </c>
      <c r="AF1261" s="3">
        <f>IF(ISERROR(VLOOKUP($AD1261,技まとめ!$A$1:$F$380,3,FALSE)),"－",VLOOKUP($AD1261,技まとめ!$A$1:$F$380,3,FALSE))</f>
        <v>41</v>
      </c>
      <c r="AG1261" s="3">
        <f>IF(ISERROR(VLOOKUP($AD1261,技まとめ!$A$1:$F$380,5,FALSE)),"－",VLOOKUP($AD1261,技まとめ!$A$1:$F$380,5,FALSE))</f>
        <v>30</v>
      </c>
      <c r="AH1261" s="3" t="str">
        <f>IF($E1261=IF(ISERROR(VLOOKUP($AD1261,技まとめ!$A$1:$F$380,4,FALSE)),"－",VLOOKUP($AD1261,技まとめ!$A$1:$F$380,4,FALSE)),"一致","")</f>
        <v/>
      </c>
      <c r="AI1261" s="9" t="s">
        <v>186</v>
      </c>
      <c r="AJ1261" s="3" t="str">
        <f>IF(ISERROR(VLOOKUP($AI1261,技まとめ!$A$1:$F$380,6,FALSE)),"－",VLOOKUP($AI1261,技まとめ!$A$1:$F$380,6,FALSE))</f>
        <v>DR</v>
      </c>
      <c r="AK1261" s="3">
        <f>IF(ISERROR(VLOOKUP($AI1261,技まとめ!$A$1:$F$380,3,FALSE)),"－",VLOOKUP($AI1261,技まとめ!$A$1:$F$380,3,FALSE))</f>
        <v>27</v>
      </c>
      <c r="AL1261" s="3">
        <f>IF(ISERROR(VLOOKUP($AI1261,技まとめ!$A$1:$F$380,5,FALSE)),"－",VLOOKUP($AI1261,技まとめ!$A$1:$F$380,5,FALSE))</f>
        <v>25</v>
      </c>
      <c r="AM1261" s="3" t="str">
        <f>IF($E1261=IF(ISERROR(VLOOKUP($AI1261,技まとめ!$A$1:$F$380,4,FALSE)),"－",VLOOKUP($AI1261,技まとめ!$A$1:$F$380,4,FALSE)),"一致","")</f>
        <v/>
      </c>
      <c r="AN1261" s="9" t="s">
        <v>173</v>
      </c>
      <c r="AO1261" s="3" t="str">
        <f>IF(ISERROR(VLOOKUP($AN1261,技まとめ!$A$1:$F$380,6,FALSE)),"－",VLOOKUP($AN1261,技まとめ!$A$1:$F$380,6,FALSE))</f>
        <v>DR</v>
      </c>
      <c r="AP1261" s="3">
        <f>IF(ISERROR(VLOOKUP($AN1261,技まとめ!$A$1:$F$380,3,FALSE)),"－",VLOOKUP($AN1261,技まとめ!$A$1:$F$380,3,FALSE))</f>
        <v>65</v>
      </c>
      <c r="AQ1261" s="3">
        <f>IF(ISERROR(VLOOKUP($AN1261,技まとめ!$A$1:$F$380,5,FALSE)),"－",VLOOKUP($AN1261,技まとめ!$A$1:$F$380,5,FALSE))</f>
        <v>42</v>
      </c>
      <c r="AR1261" s="3" t="str">
        <f>IF($E1261=IF(ISERROR(VLOOKUP($AN1261,技まとめ!$A$1:$F$380,4,FALSE)),"－",VLOOKUP($AN1261,技まとめ!$A$1:$F$380,4,FALSE)),"一致","")</f>
        <v/>
      </c>
      <c r="AS1261" s="9" t="s">
        <v>454</v>
      </c>
      <c r="AT1261" s="3" t="str">
        <f>IF(ISERROR(VLOOKUP($AS1261,技まとめ!$A$1:$F$380,6,FALSE)),"－",VLOOKUP($AS1261,技まとめ!$A$1:$F$380,6,FALSE))</f>
        <v>BL</v>
      </c>
      <c r="AU1261" s="3">
        <f>IF(ISERROR(VLOOKUP($AS1261,技まとめ!$A$1:$F$380,3,FALSE)),"－",VLOOKUP($AS1261,技まとめ!$A$1:$F$380,3,FALSE))</f>
        <v>65</v>
      </c>
      <c r="AV1261" s="3">
        <f>IF(ISERROR(VLOOKUP($AS1261,技まとめ!$A$1:$F$380,5,FALSE)),"－",VLOOKUP($AS1261,技まとめ!$A$1:$F$380,5,FALSE))</f>
        <v>42</v>
      </c>
      <c r="AW1261" s="3" t="str">
        <f>IF($E1261=IF(ISERROR(VLOOKUP($AS1261,技まとめ!$A$1:$F$380,4,FALSE)),"－",VLOOKUP($AS1261,技まとめ!$A$1:$F$380,4,FALSE)),"一致","")</f>
        <v/>
      </c>
      <c r="AX1261" s="12" t="str">
        <f t="shared" si="272"/>
        <v>フェイクボールフーセンガムぶんしんフェイントぶんしんディフェンス</v>
      </c>
      <c r="AY1261" s="12" t="str">
        <f t="shared" si="273"/>
        <v>フェイクボールフーセンガムぶんしんフェイントぶんしんディフェンス</v>
      </c>
      <c r="AZ1261" s="12" t="str">
        <f t="shared" si="274"/>
        <v>フェイクボールフーセンガムぶんしんフェイントぶんしんディフェンス</v>
      </c>
      <c r="BA1261" s="12" t="str">
        <f t="shared" si="275"/>
        <v>フェイクボールフーセンガムぶんしんフェイントぶんしんディフェンス</v>
      </c>
      <c r="BB1261" s="11" t="str">
        <f t="shared" si="276"/>
        <v>BLDRDRBL</v>
      </c>
      <c r="BC1261" s="11" t="str">
        <f t="shared" si="277"/>
        <v>BLDRDRBL</v>
      </c>
      <c r="BD1261" s="11" t="str">
        <f t="shared" si="278"/>
        <v>BLDRDRBL</v>
      </c>
      <c r="BE1261" s="11" t="str">
        <f t="shared" si="279"/>
        <v>BLDRDRBL</v>
      </c>
    </row>
    <row r="1262" spans="1:57" ht="11.25" hidden="1" customHeight="1">
      <c r="A1262" s="6">
        <v>1261</v>
      </c>
      <c r="B1262" s="7" t="s">
        <v>2909</v>
      </c>
      <c r="C1262" s="8" t="s">
        <v>2910</v>
      </c>
      <c r="D1262" s="7" t="s">
        <v>72</v>
      </c>
      <c r="E1262" s="7" t="s">
        <v>81</v>
      </c>
      <c r="F1262" s="7" t="s">
        <v>109</v>
      </c>
      <c r="G1262" s="9">
        <v>121</v>
      </c>
      <c r="H1262" s="9">
        <v>95</v>
      </c>
      <c r="I1262" s="9">
        <v>58</v>
      </c>
      <c r="J1262" s="9">
        <v>54</v>
      </c>
      <c r="K1262" s="9">
        <v>57</v>
      </c>
      <c r="L1262" s="9">
        <v>56</v>
      </c>
      <c r="M1262" s="9">
        <v>51</v>
      </c>
      <c r="N1262" s="9">
        <v>58</v>
      </c>
      <c r="O1262" s="9">
        <v>51</v>
      </c>
      <c r="P1262" s="9">
        <v>39</v>
      </c>
      <c r="Q1262" s="10">
        <v>108</v>
      </c>
      <c r="R1262" s="11">
        <v>26</v>
      </c>
      <c r="S1262" s="11">
        <v>1</v>
      </c>
      <c r="T1262" s="11">
        <v>106</v>
      </c>
      <c r="U1262" s="11">
        <v>101</v>
      </c>
      <c r="V1262" s="11">
        <v>1</v>
      </c>
      <c r="W1262" s="11">
        <v>101</v>
      </c>
      <c r="X1262" s="11">
        <f t="shared" si="266"/>
        <v>444</v>
      </c>
      <c r="Y1262" s="11">
        <f t="shared" si="267"/>
        <v>4830</v>
      </c>
      <c r="Z1262" s="11">
        <f t="shared" si="268"/>
        <v>1425</v>
      </c>
      <c r="AA1262" s="11">
        <f t="shared" si="269"/>
        <v>4225</v>
      </c>
      <c r="AB1262" s="11">
        <f t="shared" si="270"/>
        <v>4225</v>
      </c>
      <c r="AC1262" s="6">
        <f t="shared" si="271"/>
        <v>4875</v>
      </c>
      <c r="AD1262" s="9" t="s">
        <v>269</v>
      </c>
      <c r="AE1262" s="3" t="str">
        <f>IF(ISERROR(VLOOKUP($AD1262,技まとめ!$A$1:$F$380,6,FALSE)),"－",VLOOKUP($AD1262,技まとめ!$A$1:$F$380,6,FALSE))</f>
        <v>DR</v>
      </c>
      <c r="AF1262" s="3">
        <f>IF(ISERROR(VLOOKUP($AD1262,技まとめ!$A$1:$F$380,3,FALSE)),"－",VLOOKUP($AD1262,技まとめ!$A$1:$F$380,3,FALSE))</f>
        <v>19</v>
      </c>
      <c r="AG1262" s="3">
        <f>IF(ISERROR(VLOOKUP($AD1262,技まとめ!$A$1:$F$380,5,FALSE)),"－",VLOOKUP($AD1262,技まとめ!$A$1:$F$380,5,FALSE))</f>
        <v>20</v>
      </c>
      <c r="AH1262" s="3" t="str">
        <f>IF($E1262=IF(ISERROR(VLOOKUP($AD1262,技まとめ!$A$1:$F$380,4,FALSE)),"－",VLOOKUP($AD1262,技まとめ!$A$1:$F$380,4,FALSE)),"一致","")</f>
        <v>一致</v>
      </c>
      <c r="AI1262" s="9" t="s">
        <v>178</v>
      </c>
      <c r="AJ1262" s="3" t="str">
        <f>IF(ISERROR(VLOOKUP($AI1262,技まとめ!$A$1:$F$380,6,FALSE)),"－",VLOOKUP($AI1262,技まとめ!$A$1:$F$380,6,FALSE))</f>
        <v>NS</v>
      </c>
      <c r="AK1262" s="3">
        <f>IF(ISERROR(VLOOKUP($AI1262,技まとめ!$A$1:$F$380,3,FALSE)),"－",VLOOKUP($AI1262,技まとめ!$A$1:$F$380,3,FALSE))</f>
        <v>38</v>
      </c>
      <c r="AL1262" s="3">
        <f>IF(ISERROR(VLOOKUP($AI1262,技まとめ!$A$1:$F$380,5,FALSE)),"－",VLOOKUP($AI1262,技まとめ!$A$1:$F$380,5,FALSE))</f>
        <v>25</v>
      </c>
      <c r="AM1262" s="3" t="str">
        <f>IF($E1262=IF(ISERROR(VLOOKUP($AI1262,技まとめ!$A$1:$F$380,4,FALSE)),"－",VLOOKUP($AI1262,技まとめ!$A$1:$F$380,4,FALSE)),"一致","")</f>
        <v/>
      </c>
      <c r="AN1262" s="9" t="s">
        <v>116</v>
      </c>
      <c r="AO1262" s="3" t="str">
        <f>IF(ISERROR(VLOOKUP($AN1262,技まとめ!$A$1:$F$380,6,FALSE)),"－",VLOOKUP($AN1262,技まとめ!$A$1:$F$380,6,FALSE))</f>
        <v>DR</v>
      </c>
      <c r="AP1262" s="3">
        <f>IF(ISERROR(VLOOKUP($AN1262,技まとめ!$A$1:$F$380,3,FALSE)),"－",VLOOKUP($AN1262,技まとめ!$A$1:$F$380,3,FALSE))</f>
        <v>63</v>
      </c>
      <c r="AQ1262" s="3">
        <f>IF(ISERROR(VLOOKUP($AN1262,技まとめ!$A$1:$F$380,5,FALSE)),"－",VLOOKUP($AN1262,技まとめ!$A$1:$F$380,5,FALSE))</f>
        <v>42</v>
      </c>
      <c r="AR1262" s="3" t="str">
        <f>IF($E1262=IF(ISERROR(VLOOKUP($AN1262,技まとめ!$A$1:$F$380,4,FALSE)),"－",VLOOKUP($AN1262,技まとめ!$A$1:$F$380,4,FALSE)),"一致","")</f>
        <v/>
      </c>
      <c r="AS1262" s="9" t="s">
        <v>603</v>
      </c>
      <c r="AT1262" s="3" t="str">
        <f>IF(ISERROR(VLOOKUP($AS1262,技まとめ!$A$1:$F$380,6,FALSE)),"－",VLOOKUP($AS1262,技まとめ!$A$1:$F$380,6,FALSE))</f>
        <v>NS</v>
      </c>
      <c r="AU1262" s="3">
        <f>IF(ISERROR(VLOOKUP($AS1262,技まとめ!$A$1:$F$380,3,FALSE)),"－",VLOOKUP($AS1262,技まとめ!$A$1:$F$380,3,FALSE))</f>
        <v>96</v>
      </c>
      <c r="AV1262" s="3">
        <f>IF(ISERROR(VLOOKUP($AS1262,技まとめ!$A$1:$F$380,5,FALSE)),"－",VLOOKUP($AS1262,技まとめ!$A$1:$F$380,5,FALSE))</f>
        <v>52</v>
      </c>
      <c r="AW1262" s="3" t="str">
        <f>IF($E1262=IF(ISERROR(VLOOKUP($AS1262,技まとめ!$A$1:$F$380,4,FALSE)),"－",VLOOKUP($AS1262,技まとめ!$A$1:$F$380,4,FALSE)),"一致","")</f>
        <v>一致</v>
      </c>
      <c r="AX1262" s="12" t="str">
        <f t="shared" si="272"/>
        <v>どくぎりのじゅつフリーズショットれっぷうダッシュゴッドノウズ</v>
      </c>
      <c r="AY1262" s="12" t="str">
        <f t="shared" si="273"/>
        <v>どくぎりのじゅつフリーズショットれっぷうダッシュゴッドノウズ</v>
      </c>
      <c r="AZ1262" s="12" t="str">
        <f t="shared" si="274"/>
        <v>どくぎりのじゅつフリーズショットれっぷうダッシュゴッドノウズ</v>
      </c>
      <c r="BA1262" s="12" t="str">
        <f t="shared" si="275"/>
        <v>どくぎりのじゅつフリーズショットれっぷうダッシュゴッドノウズ</v>
      </c>
      <c r="BB1262" s="11" t="str">
        <f t="shared" si="276"/>
        <v>DRNSDRNS</v>
      </c>
      <c r="BC1262" s="11" t="str">
        <f t="shared" si="277"/>
        <v>DRNSDRNS</v>
      </c>
      <c r="BD1262" s="11" t="str">
        <f t="shared" si="278"/>
        <v>DRNSDRNS</v>
      </c>
      <c r="BE1262" s="11" t="str">
        <f t="shared" si="279"/>
        <v>DRNSDRNS</v>
      </c>
    </row>
    <row r="1263" spans="1:57" ht="11.25" hidden="1" customHeight="1">
      <c r="A1263" s="6">
        <v>1262</v>
      </c>
      <c r="B1263" s="7" t="s">
        <v>2911</v>
      </c>
      <c r="C1263" s="8" t="s">
        <v>2912</v>
      </c>
      <c r="D1263" s="7" t="s">
        <v>72</v>
      </c>
      <c r="E1263" s="7" t="s">
        <v>81</v>
      </c>
      <c r="F1263" s="7" t="s">
        <v>128</v>
      </c>
      <c r="G1263" s="9">
        <v>99</v>
      </c>
      <c r="H1263" s="9">
        <v>126</v>
      </c>
      <c r="I1263" s="9">
        <v>57</v>
      </c>
      <c r="J1263" s="9">
        <v>65</v>
      </c>
      <c r="K1263" s="9">
        <v>58</v>
      </c>
      <c r="L1263" s="9">
        <v>65</v>
      </c>
      <c r="M1263" s="9">
        <v>59</v>
      </c>
      <c r="N1263" s="9">
        <v>59</v>
      </c>
      <c r="O1263" s="9">
        <v>60</v>
      </c>
      <c r="P1263" s="9">
        <v>4</v>
      </c>
      <c r="Q1263" s="10">
        <v>107</v>
      </c>
      <c r="R1263" s="11">
        <v>4</v>
      </c>
      <c r="S1263" s="11">
        <v>1</v>
      </c>
      <c r="T1263" s="11">
        <v>115</v>
      </c>
      <c r="U1263" s="11">
        <v>109</v>
      </c>
      <c r="V1263" s="11">
        <v>1</v>
      </c>
      <c r="W1263" s="11">
        <v>110</v>
      </c>
      <c r="X1263" s="11">
        <f t="shared" si="266"/>
        <v>447</v>
      </c>
      <c r="Y1263" s="11">
        <f t="shared" si="267"/>
        <v>4835</v>
      </c>
      <c r="Z1263" s="11">
        <f t="shared" si="268"/>
        <v>700</v>
      </c>
      <c r="AA1263" s="11">
        <f t="shared" si="269"/>
        <v>4585</v>
      </c>
      <c r="AB1263" s="11">
        <f t="shared" si="270"/>
        <v>4585</v>
      </c>
      <c r="AC1263" s="6">
        <f t="shared" si="271"/>
        <v>5170</v>
      </c>
      <c r="AD1263" s="9" t="s">
        <v>339</v>
      </c>
      <c r="AE1263" s="3" t="str">
        <f>IF(ISERROR(VLOOKUP($AD1263,技まとめ!$A$1:$F$380,6,FALSE)),"－",VLOOKUP($AD1263,技まとめ!$A$1:$F$380,6,FALSE))</f>
        <v>NS</v>
      </c>
      <c r="AF1263" s="3">
        <f>IF(ISERROR(VLOOKUP($AD1263,技まとめ!$A$1:$F$380,3,FALSE)),"－",VLOOKUP($AD1263,技まとめ!$A$1:$F$380,3,FALSE))</f>
        <v>42</v>
      </c>
      <c r="AG1263" s="3">
        <f>IF(ISERROR(VLOOKUP($AD1263,技まとめ!$A$1:$F$380,5,FALSE)),"－",VLOOKUP($AD1263,技まとめ!$A$1:$F$380,5,FALSE))</f>
        <v>28</v>
      </c>
      <c r="AH1263" s="3" t="str">
        <f>IF($E1263=IF(ISERROR(VLOOKUP($AD1263,技まとめ!$A$1:$F$380,4,FALSE)),"－",VLOOKUP($AD1263,技まとめ!$A$1:$F$380,4,FALSE)),"一致","")</f>
        <v/>
      </c>
      <c r="AI1263" s="9" t="s">
        <v>426</v>
      </c>
      <c r="AJ1263" s="3" t="str">
        <f>IF(ISERROR(VLOOKUP($AI1263,技まとめ!$A$1:$F$380,6,FALSE)),"－",VLOOKUP($AI1263,技まとめ!$A$1:$F$380,6,FALSE))</f>
        <v>NS</v>
      </c>
      <c r="AK1263" s="3">
        <f>IF(ISERROR(VLOOKUP($AI1263,技まとめ!$A$1:$F$380,3,FALSE)),"－",VLOOKUP($AI1263,技まとめ!$A$1:$F$380,3,FALSE))</f>
        <v>57</v>
      </c>
      <c r="AL1263" s="3">
        <f>IF(ISERROR(VLOOKUP($AI1263,技まとめ!$A$1:$F$380,5,FALSE)),"－",VLOOKUP($AI1263,技まとめ!$A$1:$F$380,5,FALSE))</f>
        <v>34</v>
      </c>
      <c r="AM1263" s="3" t="str">
        <f>IF($E1263=IF(ISERROR(VLOOKUP($AI1263,技まとめ!$A$1:$F$380,4,FALSE)),"－",VLOOKUP($AI1263,技まとめ!$A$1:$F$380,4,FALSE)),"一致","")</f>
        <v/>
      </c>
      <c r="AN1263" s="9" t="s">
        <v>158</v>
      </c>
      <c r="AO1263" s="3" t="str">
        <f>IF(ISERROR(VLOOKUP($AN1263,技まとめ!$A$1:$F$380,6,FALSE)),"－",VLOOKUP($AN1263,技まとめ!$A$1:$F$380,6,FALSE))</f>
        <v>NS</v>
      </c>
      <c r="AP1263" s="3">
        <f>IF(ISERROR(VLOOKUP($AN1263,技まとめ!$A$1:$F$380,3,FALSE)),"－",VLOOKUP($AN1263,技まとめ!$A$1:$F$380,3,FALSE))</f>
        <v>70</v>
      </c>
      <c r="AQ1263" s="3">
        <f>IF(ISERROR(VLOOKUP($AN1263,技まとめ!$A$1:$F$380,5,FALSE)),"－",VLOOKUP($AN1263,技まとめ!$A$1:$F$380,5,FALSE))</f>
        <v>40</v>
      </c>
      <c r="AR1263" s="3" t="str">
        <f>IF($E1263=IF(ISERROR(VLOOKUP($AN1263,技まとめ!$A$1:$F$380,4,FALSE)),"－",VLOOKUP($AN1263,技まとめ!$A$1:$F$380,4,FALSE)),"一致","")</f>
        <v/>
      </c>
      <c r="AS1263" s="9" t="s">
        <v>119</v>
      </c>
      <c r="AT1263" s="3" t="str">
        <f>IF(ISERROR(VLOOKUP($AS1263,技まとめ!$A$1:$F$380,6,FALSE)),"－",VLOOKUP($AS1263,技まとめ!$A$1:$F$380,6,FALSE))</f>
        <v>NS</v>
      </c>
      <c r="AU1263" s="3">
        <f>IF(ISERROR(VLOOKUP($AS1263,技まとめ!$A$1:$F$380,3,FALSE)),"－",VLOOKUP($AS1263,技まとめ!$A$1:$F$380,3,FALSE))</f>
        <v>85</v>
      </c>
      <c r="AV1263" s="3">
        <f>IF(ISERROR(VLOOKUP($AS1263,技まとめ!$A$1:$F$380,5,FALSE)),"－",VLOOKUP($AS1263,技まとめ!$A$1:$F$380,5,FALSE))</f>
        <v>46</v>
      </c>
      <c r="AW1263" s="3" t="str">
        <f>IF($E1263=IF(ISERROR(VLOOKUP($AS1263,技まとめ!$A$1:$F$380,4,FALSE)),"－",VLOOKUP($AS1263,技まとめ!$A$1:$F$380,4,FALSE)),"一致","")</f>
        <v/>
      </c>
      <c r="AX1263" s="12" t="str">
        <f t="shared" si="272"/>
        <v>ラン・ボール・ランシャインドライブリフレクトバスタードラゴングランド</v>
      </c>
      <c r="AY1263" s="12" t="str">
        <f t="shared" si="273"/>
        <v>ラン・ボール・ランシャインドライブリフレクトバスタードラゴングランド</v>
      </c>
      <c r="AZ1263" s="12" t="str">
        <f t="shared" si="274"/>
        <v>ラン・ボール・ランシャインドライブリフレクトバスタードラゴングランド</v>
      </c>
      <c r="BA1263" s="12" t="str">
        <f t="shared" si="275"/>
        <v>ラン・ボール・ランシャインドライブリフレクトバスタードラゴングランド</v>
      </c>
      <c r="BB1263" s="11" t="str">
        <f t="shared" si="276"/>
        <v>NSNSNSNS</v>
      </c>
      <c r="BC1263" s="11" t="str">
        <f t="shared" si="277"/>
        <v>NSNSNSNS</v>
      </c>
      <c r="BD1263" s="11" t="str">
        <f t="shared" si="278"/>
        <v>NSNSNSNS</v>
      </c>
      <c r="BE1263" s="11" t="str">
        <f t="shared" si="279"/>
        <v>NSNSNSNS</v>
      </c>
    </row>
    <row r="1264" spans="1:57" ht="11.25" hidden="1" customHeight="1">
      <c r="A1264" s="6">
        <v>1263</v>
      </c>
      <c r="B1264" s="7" t="s">
        <v>2913</v>
      </c>
      <c r="C1264" s="8" t="s">
        <v>2914</v>
      </c>
      <c r="D1264" s="7" t="s">
        <v>650</v>
      </c>
      <c r="E1264" s="7" t="s">
        <v>95</v>
      </c>
      <c r="F1264" s="7" t="s">
        <v>109</v>
      </c>
      <c r="G1264" s="9">
        <v>107</v>
      </c>
      <c r="H1264" s="9">
        <v>133</v>
      </c>
      <c r="I1264" s="9">
        <v>55</v>
      </c>
      <c r="J1264" s="9">
        <v>56</v>
      </c>
      <c r="K1264" s="9">
        <v>66</v>
      </c>
      <c r="L1264" s="9">
        <v>55</v>
      </c>
      <c r="M1264" s="9">
        <v>56</v>
      </c>
      <c r="N1264" s="9">
        <v>60</v>
      </c>
      <c r="O1264" s="9">
        <v>59</v>
      </c>
      <c r="P1264" s="9">
        <v>32</v>
      </c>
      <c r="Q1264" s="10">
        <v>105</v>
      </c>
      <c r="R1264" s="11">
        <v>32</v>
      </c>
      <c r="S1264" s="11">
        <v>1</v>
      </c>
      <c r="T1264" s="11">
        <v>105</v>
      </c>
      <c r="U1264" s="11">
        <v>106</v>
      </c>
      <c r="V1264" s="11">
        <v>1</v>
      </c>
      <c r="W1264" s="11">
        <v>109</v>
      </c>
      <c r="X1264" s="11">
        <f t="shared" si="266"/>
        <v>459</v>
      </c>
      <c r="Y1264" s="11">
        <f t="shared" si="267"/>
        <v>4750</v>
      </c>
      <c r="Z1264" s="11">
        <f t="shared" si="268"/>
        <v>1675</v>
      </c>
      <c r="AA1264" s="11">
        <f t="shared" si="269"/>
        <v>4230</v>
      </c>
      <c r="AB1264" s="11">
        <f t="shared" si="270"/>
        <v>4230</v>
      </c>
      <c r="AC1264" s="6">
        <f t="shared" si="271"/>
        <v>4905</v>
      </c>
      <c r="AD1264" s="9" t="s">
        <v>170</v>
      </c>
      <c r="AE1264" s="3" t="str">
        <f>IF(ISERROR(VLOOKUP($AD1264,技まとめ!$A$1:$F$380,6,FALSE)),"－",VLOOKUP($AD1264,技まとめ!$A$1:$F$380,6,FALSE))</f>
        <v>－</v>
      </c>
      <c r="AF1264" s="3">
        <f>IF(ISERROR(VLOOKUP($AD1264,技まとめ!$A$1:$F$380,3,FALSE)),"－",VLOOKUP($AD1264,技まとめ!$A$1:$F$380,3,FALSE))</f>
        <v>0</v>
      </c>
      <c r="AG1264" s="3">
        <f>IF(ISERROR(VLOOKUP($AD1264,技まとめ!$A$1:$F$380,5,FALSE)),"－",VLOOKUP($AD1264,技まとめ!$A$1:$F$380,5,FALSE))</f>
        <v>0</v>
      </c>
      <c r="AH1264" s="3" t="str">
        <f>IF($E1264=IF(ISERROR(VLOOKUP($AD1264,技まとめ!$A$1:$F$380,4,FALSE)),"－",VLOOKUP($AD1264,技まとめ!$A$1:$F$380,4,FALSE)),"一致","")</f>
        <v/>
      </c>
      <c r="AI1264" s="9" t="s">
        <v>678</v>
      </c>
      <c r="AJ1264" s="3" t="str">
        <f>IF(ISERROR(VLOOKUP($AI1264,技まとめ!$A$1:$F$380,6,FALSE)),"－",VLOOKUP($AI1264,技まとめ!$A$1:$F$380,6,FALSE))</f>
        <v>BS</v>
      </c>
      <c r="AK1264" s="3">
        <f>IF(ISERROR(VLOOKUP($AI1264,技まとめ!$A$1:$F$380,3,FALSE)),"－",VLOOKUP($AI1264,技まとめ!$A$1:$F$380,3,FALSE))</f>
        <v>57</v>
      </c>
      <c r="AL1264" s="3">
        <f>IF(ISERROR(VLOOKUP($AI1264,技まとめ!$A$1:$F$380,5,FALSE)),"－",VLOOKUP($AI1264,技まとめ!$A$1:$F$380,5,FALSE))</f>
        <v>34</v>
      </c>
      <c r="AM1264" s="3" t="str">
        <f>IF($E1264=IF(ISERROR(VLOOKUP($AI1264,技まとめ!$A$1:$F$380,4,FALSE)),"－",VLOOKUP($AI1264,技まとめ!$A$1:$F$380,4,FALSE)),"一致","")</f>
        <v>一致</v>
      </c>
      <c r="AN1264" s="9" t="s">
        <v>718</v>
      </c>
      <c r="AO1264" s="3" t="str">
        <f>IF(ISERROR(VLOOKUP($AN1264,技まとめ!$A$1:$F$380,6,FALSE)),"－",VLOOKUP($AN1264,技まとめ!$A$1:$F$380,6,FALSE))</f>
        <v>BL</v>
      </c>
      <c r="AP1264" s="3">
        <f>IF(ISERROR(VLOOKUP($AN1264,技まとめ!$A$1:$F$380,3,FALSE)),"－",VLOOKUP($AN1264,技まとめ!$A$1:$F$380,3,FALSE))</f>
        <v>58</v>
      </c>
      <c r="AQ1264" s="3">
        <f>IF(ISERROR(VLOOKUP($AN1264,技まとめ!$A$1:$F$380,5,FALSE)),"－",VLOOKUP($AN1264,技まとめ!$A$1:$F$380,5,FALSE))</f>
        <v>39</v>
      </c>
      <c r="AR1264" s="3" t="str">
        <f>IF($E1264=IF(ISERROR(VLOOKUP($AN1264,技まとめ!$A$1:$F$380,4,FALSE)),"－",VLOOKUP($AN1264,技まとめ!$A$1:$F$380,4,FALSE)),"一致","")</f>
        <v>一致</v>
      </c>
      <c r="AS1264" s="9" t="s">
        <v>195</v>
      </c>
      <c r="AT1264" s="3" t="str">
        <f>IF(ISERROR(VLOOKUP($AS1264,技まとめ!$A$1:$F$380,6,FALSE)),"－",VLOOKUP($AS1264,技まとめ!$A$1:$F$380,6,FALSE))</f>
        <v>DR</v>
      </c>
      <c r="AU1264" s="3">
        <f>IF(ISERROR(VLOOKUP($AS1264,技まとめ!$A$1:$F$380,3,FALSE)),"－",VLOOKUP($AS1264,技まとめ!$A$1:$F$380,3,FALSE))</f>
        <v>106</v>
      </c>
      <c r="AV1264" s="3">
        <f>IF(ISERROR(VLOOKUP($AS1264,技まとめ!$A$1:$F$380,5,FALSE)),"－",VLOOKUP($AS1264,技まとめ!$A$1:$F$380,5,FALSE))</f>
        <v>57</v>
      </c>
      <c r="AW1264" s="3" t="str">
        <f>IF($E1264=IF(ISERROR(VLOOKUP($AS1264,技まとめ!$A$1:$F$380,4,FALSE)),"－",VLOOKUP($AS1264,技まとめ!$A$1:$F$380,4,FALSE)),"一致","")</f>
        <v>一致</v>
      </c>
      <c r="AX1264" s="12" t="str">
        <f t="shared" si="272"/>
        <v>オフェンスフォースダークトルネードグッドスメルキラーフィールズ</v>
      </c>
      <c r="AY1264" s="12" t="str">
        <f t="shared" si="273"/>
        <v>オフェンスフォースダークトルネードグッドスメルキラーフィールズ</v>
      </c>
      <c r="AZ1264" s="12" t="str">
        <f t="shared" si="274"/>
        <v>オフェンスフォースダークトルネードグッドスメルキラーフィールズ</v>
      </c>
      <c r="BA1264" s="12" t="str">
        <f t="shared" si="275"/>
        <v>オフェンスフォースダークトルネードグッドスメルキラーフィールズ</v>
      </c>
      <c r="BB1264" s="11" t="str">
        <f t="shared" si="276"/>
        <v>－BSBLDR</v>
      </c>
      <c r="BC1264" s="11" t="str">
        <f t="shared" si="277"/>
        <v>－BSBLDR</v>
      </c>
      <c r="BD1264" s="11" t="str">
        <f t="shared" si="278"/>
        <v>－BSBLDR</v>
      </c>
      <c r="BE1264" s="11" t="str">
        <f t="shared" si="279"/>
        <v>－BSBLDR</v>
      </c>
    </row>
    <row r="1265" spans="1:57" ht="11.25" hidden="1" customHeight="1">
      <c r="A1265" s="6">
        <v>1264</v>
      </c>
      <c r="B1265" s="7" t="s">
        <v>2915</v>
      </c>
      <c r="C1265" s="8" t="s">
        <v>2916</v>
      </c>
      <c r="D1265" s="7" t="s">
        <v>72</v>
      </c>
      <c r="E1265" s="7" t="s">
        <v>73</v>
      </c>
      <c r="F1265" s="7" t="s">
        <v>74</v>
      </c>
      <c r="G1265" s="9">
        <v>120</v>
      </c>
      <c r="H1265" s="9">
        <v>103</v>
      </c>
      <c r="I1265" s="9">
        <v>63</v>
      </c>
      <c r="J1265" s="9">
        <v>63</v>
      </c>
      <c r="K1265" s="9">
        <v>65</v>
      </c>
      <c r="L1265" s="9">
        <v>67</v>
      </c>
      <c r="M1265" s="9">
        <v>53</v>
      </c>
      <c r="N1265" s="9">
        <v>63</v>
      </c>
      <c r="O1265" s="9">
        <v>62</v>
      </c>
      <c r="P1265" s="9">
        <v>3</v>
      </c>
      <c r="Q1265" s="10">
        <v>113</v>
      </c>
      <c r="R1265" s="11">
        <v>12</v>
      </c>
      <c r="S1265" s="11">
        <v>1</v>
      </c>
      <c r="T1265" s="11">
        <v>117</v>
      </c>
      <c r="U1265" s="11">
        <v>103</v>
      </c>
      <c r="V1265" s="11">
        <v>1</v>
      </c>
      <c r="W1265" s="11">
        <v>112</v>
      </c>
      <c r="X1265" s="11">
        <f t="shared" si="266"/>
        <v>459</v>
      </c>
      <c r="Y1265" s="11">
        <f t="shared" si="267"/>
        <v>5085</v>
      </c>
      <c r="Z1265" s="11">
        <f t="shared" si="268"/>
        <v>990</v>
      </c>
      <c r="AA1265" s="11">
        <f t="shared" si="269"/>
        <v>4665</v>
      </c>
      <c r="AB1265" s="11">
        <f t="shared" si="270"/>
        <v>4665</v>
      </c>
      <c r="AC1265" s="6">
        <f t="shared" si="271"/>
        <v>5300</v>
      </c>
      <c r="AD1265" s="9" t="s">
        <v>842</v>
      </c>
      <c r="AE1265" s="3" t="str">
        <f>IF(ISERROR(VLOOKUP($AD1265,技まとめ!$A$1:$F$380,6,FALSE)),"－",VLOOKUP($AD1265,技まとめ!$A$1:$F$380,6,FALSE))</f>
        <v>－</v>
      </c>
      <c r="AF1265" s="3">
        <f>IF(ISERROR(VLOOKUP($AD1265,技まとめ!$A$1:$F$380,3,FALSE)),"－",VLOOKUP($AD1265,技まとめ!$A$1:$F$380,3,FALSE))</f>
        <v>0</v>
      </c>
      <c r="AG1265" s="3">
        <f>IF(ISERROR(VLOOKUP($AD1265,技まとめ!$A$1:$F$380,5,FALSE)),"－",VLOOKUP($AD1265,技まとめ!$A$1:$F$380,5,FALSE))</f>
        <v>0</v>
      </c>
      <c r="AH1265" s="3" t="str">
        <f>IF($E1265=IF(ISERROR(VLOOKUP($AD1265,技まとめ!$A$1:$F$380,4,FALSE)),"－",VLOOKUP($AD1265,技まとめ!$A$1:$F$380,4,FALSE)),"一致","")</f>
        <v/>
      </c>
      <c r="AI1265" s="9" t="s">
        <v>801</v>
      </c>
      <c r="AJ1265" s="3" t="str">
        <f>IF(ISERROR(VLOOKUP($AI1265,技まとめ!$A$1:$F$380,6,FALSE)),"－",VLOOKUP($AI1265,技まとめ!$A$1:$F$380,6,FALSE))</f>
        <v>CA</v>
      </c>
      <c r="AK1265" s="3">
        <f>IF(ISERROR(VLOOKUP($AI1265,技まとめ!$A$1:$F$380,3,FALSE)),"－",VLOOKUP($AI1265,技まとめ!$A$1:$F$380,3,FALSE))</f>
        <v>50</v>
      </c>
      <c r="AL1265" s="3">
        <f>IF(ISERROR(VLOOKUP($AI1265,技まとめ!$A$1:$F$380,5,FALSE)),"－",VLOOKUP($AI1265,技まとめ!$A$1:$F$380,5,FALSE))</f>
        <v>35</v>
      </c>
      <c r="AM1265" s="3" t="str">
        <f>IF($E1265=IF(ISERROR(VLOOKUP($AI1265,技まとめ!$A$1:$F$380,4,FALSE)),"－",VLOOKUP($AI1265,技まとめ!$A$1:$F$380,4,FALSE)),"一致","")</f>
        <v/>
      </c>
      <c r="AN1265" s="9" t="s">
        <v>78</v>
      </c>
      <c r="AO1265" s="3" t="str">
        <f>IF(ISERROR(VLOOKUP($AN1265,技まとめ!$A$1:$F$380,6,FALSE)),"－",VLOOKUP($AN1265,技まとめ!$A$1:$F$380,6,FALSE))</f>
        <v>CA</v>
      </c>
      <c r="AP1265" s="3">
        <f>IF(ISERROR(VLOOKUP($AN1265,技まとめ!$A$1:$F$380,3,FALSE)),"－",VLOOKUP($AN1265,技まとめ!$A$1:$F$380,3,FALSE))</f>
        <v>94</v>
      </c>
      <c r="AQ1265" s="3">
        <f>IF(ISERROR(VLOOKUP($AN1265,技まとめ!$A$1:$F$380,5,FALSE)),"－",VLOOKUP($AN1265,技まとめ!$A$1:$F$380,5,FALSE))</f>
        <v>52</v>
      </c>
      <c r="AR1265" s="3" t="str">
        <f>IF($E1265=IF(ISERROR(VLOOKUP($AN1265,技まとめ!$A$1:$F$380,4,FALSE)),"－",VLOOKUP($AN1265,技まとめ!$A$1:$F$380,4,FALSE)),"一致","")</f>
        <v/>
      </c>
      <c r="AS1265" s="9" t="s">
        <v>618</v>
      </c>
      <c r="AT1265" s="3" t="str">
        <f>IF(ISERROR(VLOOKUP($AS1265,技まとめ!$A$1:$F$380,6,FALSE)),"－",VLOOKUP($AS1265,技まとめ!$A$1:$F$380,6,FALSE))</f>
        <v>P2</v>
      </c>
      <c r="AU1265" s="3">
        <f>IF(ISERROR(VLOOKUP($AS1265,技まとめ!$A$1:$F$380,3,FALSE)),"－",VLOOKUP($AS1265,技まとめ!$A$1:$F$380,3,FALSE))</f>
        <v>117</v>
      </c>
      <c r="AV1265" s="3">
        <f>IF(ISERROR(VLOOKUP($AS1265,技まとめ!$A$1:$F$380,5,FALSE)),"－",VLOOKUP($AS1265,技まとめ!$A$1:$F$380,5,FALSE))</f>
        <v>60</v>
      </c>
      <c r="AW1265" s="3" t="str">
        <f>IF($E1265=IF(ISERROR(VLOOKUP($AS1265,技まとめ!$A$1:$F$380,4,FALSE)),"－",VLOOKUP($AS1265,技まとめ!$A$1:$F$380,4,FALSE)),"一致","")</f>
        <v/>
      </c>
      <c r="AX1265" s="12" t="str">
        <f t="shared" si="272"/>
        <v>なまけるブラックホールイジゲン・ザ・ハンドじくうのかべ</v>
      </c>
      <c r="AY1265" s="12" t="str">
        <f t="shared" si="273"/>
        <v>なまけるブラックホールイジゲン・ザ・ハンドじくうのかべ</v>
      </c>
      <c r="AZ1265" s="12" t="str">
        <f t="shared" si="274"/>
        <v>なまけるブラックホールイジゲン・ザ・ハンドじくうのかべ</v>
      </c>
      <c r="BA1265" s="12" t="str">
        <f t="shared" si="275"/>
        <v>なまけるブラックホールイジゲン・ザ・ハンドじくうのかべ</v>
      </c>
      <c r="BB1265" s="11" t="str">
        <f t="shared" si="276"/>
        <v>－CACAP2</v>
      </c>
      <c r="BC1265" s="11" t="str">
        <f t="shared" si="277"/>
        <v>－CACAP2</v>
      </c>
      <c r="BD1265" s="11" t="str">
        <f t="shared" si="278"/>
        <v>－CACAP2</v>
      </c>
      <c r="BE1265" s="11" t="str">
        <f t="shared" si="279"/>
        <v>－CACAP2</v>
      </c>
    </row>
    <row r="1266" spans="1:57" ht="11.25" hidden="1" customHeight="1">
      <c r="A1266" s="6">
        <v>1265</v>
      </c>
      <c r="B1266" s="7" t="s">
        <v>2917</v>
      </c>
      <c r="C1266" s="8" t="s">
        <v>2918</v>
      </c>
      <c r="D1266" s="7" t="s">
        <v>72</v>
      </c>
      <c r="E1266" s="7" t="s">
        <v>73</v>
      </c>
      <c r="F1266" s="7" t="s">
        <v>82</v>
      </c>
      <c r="G1266" s="9">
        <v>92</v>
      </c>
      <c r="H1266" s="9">
        <v>130</v>
      </c>
      <c r="I1266" s="9">
        <v>51</v>
      </c>
      <c r="J1266" s="9">
        <v>53</v>
      </c>
      <c r="K1266" s="9">
        <v>50</v>
      </c>
      <c r="L1266" s="9">
        <v>47</v>
      </c>
      <c r="M1266" s="9">
        <v>46</v>
      </c>
      <c r="N1266" s="9">
        <v>56</v>
      </c>
      <c r="O1266" s="9">
        <v>51</v>
      </c>
      <c r="P1266" s="9">
        <v>72</v>
      </c>
      <c r="Q1266" s="10">
        <v>101</v>
      </c>
      <c r="R1266" s="11">
        <v>49</v>
      </c>
      <c r="S1266" s="11">
        <v>1</v>
      </c>
      <c r="T1266" s="11">
        <v>97</v>
      </c>
      <c r="U1266" s="11">
        <v>96</v>
      </c>
      <c r="V1266" s="11">
        <v>1</v>
      </c>
      <c r="W1266" s="11">
        <v>101</v>
      </c>
      <c r="X1266" s="11">
        <f t="shared" si="266"/>
        <v>446</v>
      </c>
      <c r="Y1266" s="11">
        <f t="shared" si="267"/>
        <v>4550</v>
      </c>
      <c r="Z1266" s="11">
        <f t="shared" si="268"/>
        <v>2230</v>
      </c>
      <c r="AA1266" s="11">
        <f t="shared" si="269"/>
        <v>3910</v>
      </c>
      <c r="AB1266" s="11">
        <f t="shared" si="270"/>
        <v>3910</v>
      </c>
      <c r="AC1266" s="6">
        <f t="shared" si="271"/>
        <v>4630</v>
      </c>
      <c r="AD1266" s="9" t="s">
        <v>97</v>
      </c>
      <c r="AE1266" s="3" t="str">
        <f>IF(ISERROR(VLOOKUP($AD1266,技まとめ!$A$1:$F$380,6,FALSE)),"－",VLOOKUP($AD1266,技まとめ!$A$1:$F$380,6,FALSE))</f>
        <v>BL</v>
      </c>
      <c r="AF1266" s="3">
        <f>IF(ISERROR(VLOOKUP($AD1266,技まとめ!$A$1:$F$380,3,FALSE)),"－",VLOOKUP($AD1266,技まとめ!$A$1:$F$380,3,FALSE))</f>
        <v>38</v>
      </c>
      <c r="AG1266" s="3">
        <f>IF(ISERROR(VLOOKUP($AD1266,技まとめ!$A$1:$F$380,5,FALSE)),"－",VLOOKUP($AD1266,技まとめ!$A$1:$F$380,5,FALSE))</f>
        <v>16</v>
      </c>
      <c r="AH1266" s="3" t="str">
        <f>IF($E1266=IF(ISERROR(VLOOKUP($AD1266,技まとめ!$A$1:$F$380,4,FALSE)),"－",VLOOKUP($AD1266,技まとめ!$A$1:$F$380,4,FALSE)),"一致","")</f>
        <v>一致</v>
      </c>
      <c r="AI1266" s="9" t="s">
        <v>163</v>
      </c>
      <c r="AJ1266" s="3" t="str">
        <f>IF(ISERROR(VLOOKUP($AI1266,技まとめ!$A$1:$F$380,6,FALSE)),"－",VLOOKUP($AI1266,技まとめ!$A$1:$F$380,6,FALSE))</f>
        <v>BL</v>
      </c>
      <c r="AK1266" s="3">
        <f>IF(ISERROR(VLOOKUP($AI1266,技まとめ!$A$1:$F$380,3,FALSE)),"－",VLOOKUP($AI1266,技まとめ!$A$1:$F$380,3,FALSE))</f>
        <v>59</v>
      </c>
      <c r="AL1266" s="3">
        <f>IF(ISERROR(VLOOKUP($AI1266,技まとめ!$A$1:$F$380,5,FALSE)),"－",VLOOKUP($AI1266,技まとめ!$A$1:$F$380,5,FALSE))</f>
        <v>38</v>
      </c>
      <c r="AM1266" s="3" t="str">
        <f>IF($E1266=IF(ISERROR(VLOOKUP($AI1266,技まとめ!$A$1:$F$380,4,FALSE)),"－",VLOOKUP($AI1266,技まとめ!$A$1:$F$380,4,FALSE)),"一致","")</f>
        <v/>
      </c>
      <c r="AN1266" s="9" t="s">
        <v>173</v>
      </c>
      <c r="AO1266" s="3" t="str">
        <f>IF(ISERROR(VLOOKUP($AN1266,技まとめ!$A$1:$F$380,6,FALSE)),"－",VLOOKUP($AN1266,技まとめ!$A$1:$F$380,6,FALSE))</f>
        <v>DR</v>
      </c>
      <c r="AP1266" s="3">
        <f>IF(ISERROR(VLOOKUP($AN1266,技まとめ!$A$1:$F$380,3,FALSE)),"－",VLOOKUP($AN1266,技まとめ!$A$1:$F$380,3,FALSE))</f>
        <v>65</v>
      </c>
      <c r="AQ1266" s="3">
        <f>IF(ISERROR(VLOOKUP($AN1266,技まとめ!$A$1:$F$380,5,FALSE)),"－",VLOOKUP($AN1266,技まとめ!$A$1:$F$380,5,FALSE))</f>
        <v>42</v>
      </c>
      <c r="AR1266" s="3" t="str">
        <f>IF($E1266=IF(ISERROR(VLOOKUP($AN1266,技まとめ!$A$1:$F$380,4,FALSE)),"－",VLOOKUP($AN1266,技まとめ!$A$1:$F$380,4,FALSE)),"一致","")</f>
        <v/>
      </c>
      <c r="AS1266" s="9" t="s">
        <v>236</v>
      </c>
      <c r="AT1266" s="3" t="str">
        <f>IF(ISERROR(VLOOKUP($AS1266,技まとめ!$A$1:$F$380,6,FALSE)),"－",VLOOKUP($AS1266,技まとめ!$A$1:$F$380,6,FALSE))</f>
        <v>DR</v>
      </c>
      <c r="AU1266" s="3">
        <f>IF(ISERROR(VLOOKUP($AS1266,技まとめ!$A$1:$F$380,3,FALSE)),"－",VLOOKUP($AS1266,技まとめ!$A$1:$F$380,3,FALSE))</f>
        <v>65</v>
      </c>
      <c r="AV1266" s="3">
        <f>IF(ISERROR(VLOOKUP($AS1266,技まとめ!$A$1:$F$380,5,FALSE)),"－",VLOOKUP($AS1266,技まとめ!$A$1:$F$380,5,FALSE))</f>
        <v>42</v>
      </c>
      <c r="AW1266" s="3" t="str">
        <f>IF($E1266=IF(ISERROR(VLOOKUP($AS1266,技まとめ!$A$1:$F$380,4,FALSE)),"－",VLOOKUP($AS1266,技まとめ!$A$1:$F$380,4,FALSE)),"一致","")</f>
        <v>一致</v>
      </c>
      <c r="AX1266" s="12" t="str">
        <f t="shared" si="272"/>
        <v>うしろのしょうめんサイクロンぶんしんフェイントとうめいフェイント</v>
      </c>
      <c r="AY1266" s="12" t="str">
        <f t="shared" si="273"/>
        <v>うしろのしょうめんサイクロンぶんしんフェイントとうめいフェイント</v>
      </c>
      <c r="AZ1266" s="12" t="str">
        <f t="shared" si="274"/>
        <v>うしろのしょうめんサイクロンぶんしんフェイントとうめいフェイント</v>
      </c>
      <c r="BA1266" s="12" t="str">
        <f t="shared" si="275"/>
        <v>うしろのしょうめんサイクロンぶんしんフェイントとうめいフェイント</v>
      </c>
      <c r="BB1266" s="11" t="str">
        <f t="shared" si="276"/>
        <v>BLBLDRDR</v>
      </c>
      <c r="BC1266" s="11" t="str">
        <f t="shared" si="277"/>
        <v>BLBLDRDR</v>
      </c>
      <c r="BD1266" s="11" t="str">
        <f t="shared" si="278"/>
        <v>BLBLDRDR</v>
      </c>
      <c r="BE1266" s="11" t="str">
        <f t="shared" si="279"/>
        <v>BLBLDRDR</v>
      </c>
    </row>
    <row r="1267" spans="1:57" ht="11.25" hidden="1" customHeight="1">
      <c r="A1267" s="6">
        <v>1266</v>
      </c>
      <c r="B1267" s="7" t="s">
        <v>2919</v>
      </c>
      <c r="C1267" s="8" t="s">
        <v>2920</v>
      </c>
      <c r="D1267" s="7" t="s">
        <v>72</v>
      </c>
      <c r="E1267" s="7" t="s">
        <v>73</v>
      </c>
      <c r="F1267" s="7" t="s">
        <v>109</v>
      </c>
      <c r="G1267" s="9">
        <v>124</v>
      </c>
      <c r="H1267" s="9">
        <v>100</v>
      </c>
      <c r="I1267" s="9">
        <v>51</v>
      </c>
      <c r="J1267" s="9">
        <v>56</v>
      </c>
      <c r="K1267" s="9">
        <v>65</v>
      </c>
      <c r="L1267" s="9">
        <v>53</v>
      </c>
      <c r="M1267" s="9">
        <v>62</v>
      </c>
      <c r="N1267" s="9">
        <v>56</v>
      </c>
      <c r="O1267" s="9">
        <v>60</v>
      </c>
      <c r="P1267" s="9">
        <v>33</v>
      </c>
      <c r="Q1267" s="10">
        <v>101</v>
      </c>
      <c r="R1267" s="11">
        <v>28</v>
      </c>
      <c r="S1267" s="11">
        <v>1</v>
      </c>
      <c r="T1267" s="11">
        <v>103</v>
      </c>
      <c r="U1267" s="11">
        <v>112</v>
      </c>
      <c r="V1267" s="11">
        <v>1</v>
      </c>
      <c r="W1267" s="11">
        <v>110</v>
      </c>
      <c r="X1267" s="11">
        <f t="shared" si="266"/>
        <v>456</v>
      </c>
      <c r="Y1267" s="11">
        <f t="shared" si="267"/>
        <v>4595</v>
      </c>
      <c r="Z1267" s="11">
        <f t="shared" si="268"/>
        <v>1540</v>
      </c>
      <c r="AA1267" s="11">
        <f t="shared" si="269"/>
        <v>4165</v>
      </c>
      <c r="AB1267" s="11">
        <f t="shared" si="270"/>
        <v>4165</v>
      </c>
      <c r="AC1267" s="6">
        <f t="shared" si="271"/>
        <v>4810</v>
      </c>
      <c r="AD1267" s="9" t="s">
        <v>117</v>
      </c>
      <c r="AE1267" s="3" t="str">
        <f>IF(ISERROR(VLOOKUP($AD1267,技まとめ!$A$1:$F$380,6,FALSE)),"－",VLOOKUP($AD1267,技まとめ!$A$1:$F$380,6,FALSE))</f>
        <v>SC</v>
      </c>
      <c r="AF1267" s="3">
        <f>IF(ISERROR(VLOOKUP($AD1267,技まとめ!$A$1:$F$380,3,FALSE)),"－",VLOOKUP($AD1267,技まとめ!$A$1:$F$380,3,FALSE))</f>
        <v>38</v>
      </c>
      <c r="AG1267" s="3">
        <f>IF(ISERROR(VLOOKUP($AD1267,技まとめ!$A$1:$F$380,5,FALSE)),"－",VLOOKUP($AD1267,技まとめ!$A$1:$F$380,5,FALSE))</f>
        <v>25</v>
      </c>
      <c r="AH1267" s="3" t="str">
        <f>IF($E1267=IF(ISERROR(VLOOKUP($AD1267,技まとめ!$A$1:$F$380,4,FALSE)),"－",VLOOKUP($AD1267,技まとめ!$A$1:$F$380,4,FALSE)),"一致","")</f>
        <v>一致</v>
      </c>
      <c r="AI1267" s="9" t="s">
        <v>301</v>
      </c>
      <c r="AJ1267" s="3" t="str">
        <f>IF(ISERROR(VLOOKUP($AI1267,技まとめ!$A$1:$F$380,6,FALSE)),"－",VLOOKUP($AI1267,技まとめ!$A$1:$F$380,6,FALSE))</f>
        <v>LS</v>
      </c>
      <c r="AK1267" s="3">
        <f>IF(ISERROR(VLOOKUP($AI1267,技まとめ!$A$1:$F$380,3,FALSE)),"－",VLOOKUP($AI1267,技まとめ!$A$1:$F$380,3,FALSE))</f>
        <v>55</v>
      </c>
      <c r="AL1267" s="3">
        <f>IF(ISERROR(VLOOKUP($AI1267,技まとめ!$A$1:$F$380,5,FALSE)),"－",VLOOKUP($AI1267,技まとめ!$A$1:$F$380,5,FALSE))</f>
        <v>40</v>
      </c>
      <c r="AM1267" s="3" t="str">
        <f>IF($E1267=IF(ISERROR(VLOOKUP($AI1267,技まとめ!$A$1:$F$380,4,FALSE)),"－",VLOOKUP($AI1267,技まとめ!$A$1:$F$380,4,FALSE)),"一致","")</f>
        <v/>
      </c>
      <c r="AN1267" s="9" t="s">
        <v>635</v>
      </c>
      <c r="AO1267" s="3" t="str">
        <f>IF(ISERROR(VLOOKUP($AN1267,技まとめ!$A$1:$F$380,6,FALSE)),"－",VLOOKUP($AN1267,技まとめ!$A$1:$F$380,6,FALSE))</f>
        <v>DR</v>
      </c>
      <c r="AP1267" s="3">
        <f>IF(ISERROR(VLOOKUP($AN1267,技まとめ!$A$1:$F$380,3,FALSE)),"－",VLOOKUP($AN1267,技まとめ!$A$1:$F$380,3,FALSE))</f>
        <v>58</v>
      </c>
      <c r="AQ1267" s="3">
        <f>IF(ISERROR(VLOOKUP($AN1267,技まとめ!$A$1:$F$380,5,FALSE)),"－",VLOOKUP($AN1267,技まとめ!$A$1:$F$380,5,FALSE))</f>
        <v>39</v>
      </c>
      <c r="AR1267" s="3" t="str">
        <f>IF($E1267=IF(ISERROR(VLOOKUP($AN1267,技まとめ!$A$1:$F$380,4,FALSE)),"－",VLOOKUP($AN1267,技まとめ!$A$1:$F$380,4,FALSE)),"一致","")</f>
        <v/>
      </c>
      <c r="AS1267" s="9" t="s">
        <v>641</v>
      </c>
      <c r="AT1267" s="3" t="str">
        <f>IF(ISERROR(VLOOKUP($AS1267,技まとめ!$A$1:$F$380,6,FALSE)),"－",VLOOKUP($AS1267,技まとめ!$A$1:$F$380,6,FALSE))</f>
        <v>DR</v>
      </c>
      <c r="AU1267" s="3">
        <f>IF(ISERROR(VLOOKUP($AS1267,技まとめ!$A$1:$F$380,3,FALSE)),"－",VLOOKUP($AS1267,技まとめ!$A$1:$F$380,3,FALSE))</f>
        <v>104</v>
      </c>
      <c r="AV1267" s="3">
        <f>IF(ISERROR(VLOOKUP($AS1267,技まとめ!$A$1:$F$380,5,FALSE)),"－",VLOOKUP($AS1267,技まとめ!$A$1:$F$380,5,FALSE))</f>
        <v>57</v>
      </c>
      <c r="AW1267" s="3" t="str">
        <f>IF($E1267=IF(ISERROR(VLOOKUP($AS1267,技まとめ!$A$1:$F$380,4,FALSE)),"－",VLOOKUP($AS1267,技まとめ!$A$1:$F$380,4,FALSE)),"一致","")</f>
        <v/>
      </c>
      <c r="AX1267" s="12" t="str">
        <f t="shared" si="272"/>
        <v>クルクルヘッドツナミブーストオーロラドリブルエアライド</v>
      </c>
      <c r="AY1267" s="12" t="str">
        <f t="shared" si="273"/>
        <v>クルクルヘッドツナミブーストオーロラドリブルエアライド</v>
      </c>
      <c r="AZ1267" s="12" t="str">
        <f t="shared" si="274"/>
        <v>クルクルヘッドツナミブーストオーロラドリブルエアライド</v>
      </c>
      <c r="BA1267" s="12" t="str">
        <f t="shared" si="275"/>
        <v>クルクルヘッドツナミブーストオーロラドリブルエアライド</v>
      </c>
      <c r="BB1267" s="11" t="str">
        <f t="shared" si="276"/>
        <v>SCLSDRDR</v>
      </c>
      <c r="BC1267" s="11" t="str">
        <f t="shared" si="277"/>
        <v>SCLSDRDR</v>
      </c>
      <c r="BD1267" s="11" t="str">
        <f t="shared" si="278"/>
        <v>SCLSDRDR</v>
      </c>
      <c r="BE1267" s="11" t="str">
        <f t="shared" si="279"/>
        <v>SCLSDRDR</v>
      </c>
    </row>
    <row r="1268" spans="1:57" ht="11.25" hidden="1" customHeight="1">
      <c r="A1268" s="6">
        <v>1267</v>
      </c>
      <c r="B1268" s="7" t="s">
        <v>2921</v>
      </c>
      <c r="C1268" s="8" t="s">
        <v>2922</v>
      </c>
      <c r="D1268" s="7" t="s">
        <v>72</v>
      </c>
      <c r="E1268" s="7" t="s">
        <v>81</v>
      </c>
      <c r="F1268" s="7" t="s">
        <v>109</v>
      </c>
      <c r="G1268" s="9">
        <v>92</v>
      </c>
      <c r="H1268" s="9">
        <v>124</v>
      </c>
      <c r="I1268" s="9">
        <v>50</v>
      </c>
      <c r="J1268" s="9">
        <v>57</v>
      </c>
      <c r="K1268" s="9">
        <v>51</v>
      </c>
      <c r="L1268" s="9">
        <v>57</v>
      </c>
      <c r="M1268" s="9">
        <v>66</v>
      </c>
      <c r="N1268" s="9">
        <v>57</v>
      </c>
      <c r="O1268" s="9">
        <v>54</v>
      </c>
      <c r="P1268" s="9">
        <v>32</v>
      </c>
      <c r="Q1268" s="10">
        <v>100</v>
      </c>
      <c r="R1268" s="11">
        <v>15</v>
      </c>
      <c r="S1268" s="11">
        <v>1</v>
      </c>
      <c r="T1268" s="11">
        <v>107</v>
      </c>
      <c r="U1268" s="11">
        <v>116</v>
      </c>
      <c r="V1268" s="11">
        <v>1</v>
      </c>
      <c r="W1268" s="11">
        <v>104</v>
      </c>
      <c r="X1268" s="11">
        <f t="shared" si="266"/>
        <v>444</v>
      </c>
      <c r="Y1268" s="11">
        <f t="shared" si="267"/>
        <v>4525</v>
      </c>
      <c r="Z1268" s="11">
        <f t="shared" si="268"/>
        <v>1055</v>
      </c>
      <c r="AA1268" s="11">
        <f t="shared" si="269"/>
        <v>4275</v>
      </c>
      <c r="AB1268" s="11">
        <f t="shared" si="270"/>
        <v>4275</v>
      </c>
      <c r="AC1268" s="6">
        <f t="shared" si="271"/>
        <v>4875</v>
      </c>
      <c r="AD1268" s="9" t="s">
        <v>5016</v>
      </c>
      <c r="AE1268" s="3" t="str">
        <f>IF(ISERROR(VLOOKUP($AD1268,技まとめ!$A$1:$F$380,6,FALSE)),"－",VLOOKUP($AD1268,技まとめ!$A$1:$F$380,6,FALSE))</f>
        <v>－</v>
      </c>
      <c r="AF1268" s="3">
        <f>IF(ISERROR(VLOOKUP($AD1268,技まとめ!$A$1:$F$380,3,FALSE)),"－",VLOOKUP($AD1268,技まとめ!$A$1:$F$380,3,FALSE))</f>
        <v>0</v>
      </c>
      <c r="AG1268" s="3">
        <f>IF(ISERROR(VLOOKUP($AD1268,技まとめ!$A$1:$F$380,5,FALSE)),"－",VLOOKUP($AD1268,技まとめ!$A$1:$F$380,5,FALSE))</f>
        <v>0</v>
      </c>
      <c r="AH1268" s="3" t="str">
        <f>IF($E1268=IF(ISERROR(VLOOKUP($AD1268,技まとめ!$A$1:$F$380,4,FALSE)),"－",VLOOKUP($AD1268,技まとめ!$A$1:$F$380,4,FALSE)),"一致","")</f>
        <v/>
      </c>
      <c r="AI1268" s="9" t="s">
        <v>347</v>
      </c>
      <c r="AJ1268" s="3" t="str">
        <f>IF(ISERROR(VLOOKUP($AI1268,技まとめ!$A$1:$F$380,6,FALSE)),"－",VLOOKUP($AI1268,技まとめ!$A$1:$F$380,6,FALSE))</f>
        <v>DR</v>
      </c>
      <c r="AK1268" s="3">
        <f>IF(ISERROR(VLOOKUP($AI1268,技まとめ!$A$1:$F$380,3,FALSE)),"－",VLOOKUP($AI1268,技まとめ!$A$1:$F$380,3,FALSE))</f>
        <v>40</v>
      </c>
      <c r="AL1268" s="3">
        <f>IF(ISERROR(VLOOKUP($AI1268,技まとめ!$A$1:$F$380,5,FALSE)),"－",VLOOKUP($AI1268,技まとめ!$A$1:$F$380,5,FALSE))</f>
        <v>31</v>
      </c>
      <c r="AM1268" s="3" t="str">
        <f>IF($E1268=IF(ISERROR(VLOOKUP($AI1268,技まとめ!$A$1:$F$380,4,FALSE)),"－",VLOOKUP($AI1268,技まとめ!$A$1:$F$380,4,FALSE)),"一致","")</f>
        <v/>
      </c>
      <c r="AN1268" s="9" t="s">
        <v>98</v>
      </c>
      <c r="AO1268" s="3" t="str">
        <f>IF(ISERROR(VLOOKUP($AN1268,技まとめ!$A$1:$F$380,6,FALSE)),"－",VLOOKUP($AN1268,技まとめ!$A$1:$F$380,6,FALSE))</f>
        <v>BL</v>
      </c>
      <c r="AP1268" s="3">
        <f>IF(ISERROR(VLOOKUP($AN1268,技まとめ!$A$1:$F$380,3,FALSE)),"－",VLOOKUP($AN1268,技まとめ!$A$1:$F$380,3,FALSE))</f>
        <v>58</v>
      </c>
      <c r="AQ1268" s="3">
        <f>IF(ISERROR(VLOOKUP($AN1268,技まとめ!$A$1:$F$380,5,FALSE)),"－",VLOOKUP($AN1268,技まとめ!$A$1:$F$380,5,FALSE))</f>
        <v>39</v>
      </c>
      <c r="AR1268" s="3" t="str">
        <f>IF($E1268=IF(ISERROR(VLOOKUP($AN1268,技まとめ!$A$1:$F$380,4,FALSE)),"－",VLOOKUP($AN1268,技まとめ!$A$1:$F$380,4,FALSE)),"一致","")</f>
        <v/>
      </c>
      <c r="AS1268" s="9" t="s">
        <v>173</v>
      </c>
      <c r="AT1268" s="3" t="str">
        <f>IF(ISERROR(VLOOKUP($AS1268,技まとめ!$A$1:$F$380,6,FALSE)),"－",VLOOKUP($AS1268,技まとめ!$A$1:$F$380,6,FALSE))</f>
        <v>DR</v>
      </c>
      <c r="AU1268" s="3">
        <f>IF(ISERROR(VLOOKUP($AS1268,技まとめ!$A$1:$F$380,3,FALSE)),"－",VLOOKUP($AS1268,技まとめ!$A$1:$F$380,3,FALSE))</f>
        <v>65</v>
      </c>
      <c r="AV1268" s="3">
        <f>IF(ISERROR(VLOOKUP($AS1268,技まとめ!$A$1:$F$380,5,FALSE)),"－",VLOOKUP($AS1268,技まとめ!$A$1:$F$380,5,FALSE))</f>
        <v>42</v>
      </c>
      <c r="AW1268" s="3" t="str">
        <f>IF($E1268=IF(ISERROR(VLOOKUP($AS1268,技まとめ!$A$1:$F$380,4,FALSE)),"－",VLOOKUP($AS1268,技まとめ!$A$1:$F$380,4,FALSE)),"一致","")</f>
        <v/>
      </c>
      <c r="AX1268" s="12" t="str">
        <f t="shared" si="272"/>
        <v>ラッキー！ざんぞうかげぬいぶんしんフェイント</v>
      </c>
      <c r="AY1268" s="12" t="str">
        <f t="shared" si="273"/>
        <v>ラッキー！ざんぞうかげぬいぶんしんフェイント</v>
      </c>
      <c r="AZ1268" s="12" t="str">
        <f t="shared" si="274"/>
        <v>ラッキー！ざんぞうかげぬいぶんしんフェイント</v>
      </c>
      <c r="BA1268" s="12" t="str">
        <f t="shared" si="275"/>
        <v>ラッキー！ざんぞうかげぬいぶんしんフェイント</v>
      </c>
      <c r="BB1268" s="11" t="str">
        <f t="shared" si="276"/>
        <v>－DRBLDR</v>
      </c>
      <c r="BC1268" s="11" t="str">
        <f t="shared" si="277"/>
        <v>－DRBLDR</v>
      </c>
      <c r="BD1268" s="11" t="str">
        <f t="shared" si="278"/>
        <v>－DRBLDR</v>
      </c>
      <c r="BE1268" s="11" t="str">
        <f t="shared" si="279"/>
        <v>－DRBLDR</v>
      </c>
    </row>
    <row r="1269" spans="1:57" ht="11.25" hidden="1" customHeight="1">
      <c r="A1269" s="6">
        <v>1268</v>
      </c>
      <c r="B1269" s="7" t="s">
        <v>2923</v>
      </c>
      <c r="C1269" s="8" t="s">
        <v>2924</v>
      </c>
      <c r="D1269" s="7" t="s">
        <v>72</v>
      </c>
      <c r="E1269" s="7" t="s">
        <v>102</v>
      </c>
      <c r="F1269" s="7" t="s">
        <v>74</v>
      </c>
      <c r="G1269" s="9">
        <v>120</v>
      </c>
      <c r="H1269" s="9">
        <v>100</v>
      </c>
      <c r="I1269" s="9">
        <v>62</v>
      </c>
      <c r="J1269" s="9">
        <v>59</v>
      </c>
      <c r="K1269" s="9">
        <v>58</v>
      </c>
      <c r="L1269" s="9">
        <v>65</v>
      </c>
      <c r="M1269" s="9">
        <v>50</v>
      </c>
      <c r="N1269" s="9">
        <v>67</v>
      </c>
      <c r="O1269" s="9">
        <v>56</v>
      </c>
      <c r="P1269" s="9">
        <v>34</v>
      </c>
      <c r="Q1269" s="10">
        <v>112</v>
      </c>
      <c r="R1269" s="11">
        <v>36</v>
      </c>
      <c r="S1269" s="11">
        <v>1</v>
      </c>
      <c r="T1269" s="11">
        <v>115</v>
      </c>
      <c r="U1269" s="11">
        <v>100</v>
      </c>
      <c r="V1269" s="11">
        <v>1</v>
      </c>
      <c r="W1269" s="11">
        <v>106</v>
      </c>
      <c r="X1269" s="11">
        <f t="shared" si="266"/>
        <v>471</v>
      </c>
      <c r="Y1269" s="11">
        <f t="shared" si="267"/>
        <v>5015</v>
      </c>
      <c r="Z1269" s="11">
        <f t="shared" si="268"/>
        <v>1800</v>
      </c>
      <c r="AA1269" s="11">
        <f t="shared" si="269"/>
        <v>4565</v>
      </c>
      <c r="AB1269" s="11">
        <f t="shared" si="270"/>
        <v>4565</v>
      </c>
      <c r="AC1269" s="6">
        <f t="shared" si="271"/>
        <v>5310</v>
      </c>
      <c r="AD1269" s="9" t="s">
        <v>239</v>
      </c>
      <c r="AE1269" s="3" t="str">
        <f>IF(ISERROR(VLOOKUP($AD1269,技まとめ!$A$1:$F$380,6,FALSE)),"－",VLOOKUP($AD1269,技まとめ!$A$1:$F$380,6,FALSE))</f>
        <v>P1</v>
      </c>
      <c r="AF1269" s="3">
        <f>IF(ISERROR(VLOOKUP($AD1269,技まとめ!$A$1:$F$380,3,FALSE)),"－",VLOOKUP($AD1269,技まとめ!$A$1:$F$380,3,FALSE))</f>
        <v>40</v>
      </c>
      <c r="AG1269" s="3">
        <f>IF(ISERROR(VLOOKUP($AD1269,技まとめ!$A$1:$F$380,5,FALSE)),"－",VLOOKUP($AD1269,技まとめ!$A$1:$F$380,5,FALSE))</f>
        <v>30</v>
      </c>
      <c r="AH1269" s="3" t="str">
        <f>IF($E1269=IF(ISERROR(VLOOKUP($AD1269,技まとめ!$A$1:$F$380,4,FALSE)),"－",VLOOKUP($AD1269,技まとめ!$A$1:$F$380,4,FALSE)),"一致","")</f>
        <v>一致</v>
      </c>
      <c r="AI1269" s="9" t="s">
        <v>886</v>
      </c>
      <c r="AJ1269" s="3" t="str">
        <f>IF(ISERROR(VLOOKUP($AI1269,技まとめ!$A$1:$F$380,6,FALSE)),"－",VLOOKUP($AI1269,技まとめ!$A$1:$F$380,6,FALSE))</f>
        <v>CA</v>
      </c>
      <c r="AK1269" s="3">
        <f>IF(ISERROR(VLOOKUP($AI1269,技まとめ!$A$1:$F$380,3,FALSE)),"－",VLOOKUP($AI1269,技まとめ!$A$1:$F$380,3,FALSE))</f>
        <v>58</v>
      </c>
      <c r="AL1269" s="3">
        <f>IF(ISERROR(VLOOKUP($AI1269,技まとめ!$A$1:$F$380,5,FALSE)),"－",VLOOKUP($AI1269,技まとめ!$A$1:$F$380,5,FALSE))</f>
        <v>37</v>
      </c>
      <c r="AM1269" s="3" t="str">
        <f>IF($E1269=IF(ISERROR(VLOOKUP($AI1269,技まとめ!$A$1:$F$380,4,FALSE)),"－",VLOOKUP($AI1269,技まとめ!$A$1:$F$380,4,FALSE)),"一致","")</f>
        <v>一致</v>
      </c>
      <c r="AN1269" s="9" t="s">
        <v>112</v>
      </c>
      <c r="AO1269" s="3" t="str">
        <f>IF(ISERROR(VLOOKUP($AN1269,技まとめ!$A$1:$F$380,6,FALSE)),"－",VLOOKUP($AN1269,技まとめ!$A$1:$F$380,6,FALSE))</f>
        <v>BB</v>
      </c>
      <c r="AP1269" s="3">
        <f>IF(ISERROR(VLOOKUP($AN1269,技まとめ!$A$1:$F$380,3,FALSE)),"－",VLOOKUP($AN1269,技まとめ!$A$1:$F$380,3,FALSE))</f>
        <v>77</v>
      </c>
      <c r="AQ1269" s="3">
        <f>IF(ISERROR(VLOOKUP($AN1269,技まとめ!$A$1:$F$380,5,FALSE)),"－",VLOOKUP($AN1269,技まとめ!$A$1:$F$380,5,FALSE))</f>
        <v>47</v>
      </c>
      <c r="AR1269" s="3" t="str">
        <f>IF($E1269=IF(ISERROR(VLOOKUP($AN1269,技まとめ!$A$1:$F$380,4,FALSE)),"－",VLOOKUP($AN1269,技まとめ!$A$1:$F$380,4,FALSE)),"一致","")</f>
        <v>一致</v>
      </c>
      <c r="AS1269" s="9" t="s">
        <v>883</v>
      </c>
      <c r="AT1269" s="3" t="str">
        <f>IF(ISERROR(VLOOKUP($AS1269,技まとめ!$A$1:$F$380,6,FALSE)),"－",VLOOKUP($AS1269,技まとめ!$A$1:$F$380,6,FALSE))</f>
        <v>CA</v>
      </c>
      <c r="AU1269" s="3">
        <f>IF(ISERROR(VLOOKUP($AS1269,技まとめ!$A$1:$F$380,3,FALSE)),"－",VLOOKUP($AS1269,技まとめ!$A$1:$F$380,3,FALSE))</f>
        <v>83</v>
      </c>
      <c r="AV1269" s="3">
        <f>IF(ISERROR(VLOOKUP($AS1269,技まとめ!$A$1:$F$380,5,FALSE)),"－",VLOOKUP($AS1269,技まとめ!$A$1:$F$380,5,FALSE))</f>
        <v>47</v>
      </c>
      <c r="AW1269" s="3" t="str">
        <f>IF($E1269=IF(ISERROR(VLOOKUP($AS1269,技まとめ!$A$1:$F$380,4,FALSE)),"－",VLOOKUP($AS1269,技まとめ!$A$1:$F$380,4,FALSE)),"一致","")</f>
        <v/>
      </c>
      <c r="AX1269" s="12" t="str">
        <f t="shared" si="272"/>
        <v>ねっけつヘッドかえんほうしゃシューティングスターデュアルスマッシュ</v>
      </c>
      <c r="AY1269" s="12" t="str">
        <f t="shared" si="273"/>
        <v>ねっけつヘッドかえんほうしゃシューティングスターデュアルスマッシュ</v>
      </c>
      <c r="AZ1269" s="12" t="str">
        <f t="shared" si="274"/>
        <v>ねっけつヘッドかえんほうしゃシューティングスターデュアルスマッシュ</v>
      </c>
      <c r="BA1269" s="12" t="str">
        <f t="shared" si="275"/>
        <v>ねっけつヘッドかえんほうしゃシューティングスターデュアルスマッシュ</v>
      </c>
      <c r="BB1269" s="11" t="str">
        <f t="shared" si="276"/>
        <v>P1CABBCA</v>
      </c>
      <c r="BC1269" s="11" t="str">
        <f t="shared" si="277"/>
        <v>P1CABBCA</v>
      </c>
      <c r="BD1269" s="11" t="str">
        <f t="shared" si="278"/>
        <v>P1CABBCA</v>
      </c>
      <c r="BE1269" s="11" t="str">
        <f t="shared" si="279"/>
        <v>P1CABBCA</v>
      </c>
    </row>
    <row r="1270" spans="1:57" ht="11.25" hidden="1" customHeight="1">
      <c r="A1270" s="6">
        <v>1269</v>
      </c>
      <c r="B1270" s="7" t="s">
        <v>2925</v>
      </c>
      <c r="C1270" s="8" t="s">
        <v>2926</v>
      </c>
      <c r="D1270" s="7" t="s">
        <v>72</v>
      </c>
      <c r="E1270" s="7" t="s">
        <v>81</v>
      </c>
      <c r="F1270" s="7" t="s">
        <v>109</v>
      </c>
      <c r="G1270" s="9">
        <v>132</v>
      </c>
      <c r="H1270" s="9">
        <v>102</v>
      </c>
      <c r="I1270" s="9">
        <v>49</v>
      </c>
      <c r="J1270" s="9">
        <v>56</v>
      </c>
      <c r="K1270" s="9">
        <v>54</v>
      </c>
      <c r="L1270" s="9">
        <v>53</v>
      </c>
      <c r="M1270" s="9">
        <v>67</v>
      </c>
      <c r="N1270" s="9">
        <v>54</v>
      </c>
      <c r="O1270" s="9">
        <v>55</v>
      </c>
      <c r="P1270" s="9">
        <v>22</v>
      </c>
      <c r="Q1270" s="10">
        <v>99</v>
      </c>
      <c r="R1270" s="11">
        <v>4</v>
      </c>
      <c r="S1270" s="11">
        <v>1</v>
      </c>
      <c r="T1270" s="11">
        <v>103</v>
      </c>
      <c r="U1270" s="11">
        <v>117</v>
      </c>
      <c r="V1270" s="11">
        <v>1</v>
      </c>
      <c r="W1270" s="11">
        <v>105</v>
      </c>
      <c r="X1270" s="11">
        <f t="shared" si="266"/>
        <v>430</v>
      </c>
      <c r="Y1270" s="11">
        <f t="shared" si="267"/>
        <v>4490</v>
      </c>
      <c r="Z1270" s="11">
        <f t="shared" si="268"/>
        <v>675</v>
      </c>
      <c r="AA1270" s="11">
        <f t="shared" si="269"/>
        <v>4140</v>
      </c>
      <c r="AB1270" s="11">
        <f t="shared" si="270"/>
        <v>4140</v>
      </c>
      <c r="AC1270" s="6">
        <f t="shared" si="271"/>
        <v>4665</v>
      </c>
      <c r="AD1270" s="9" t="s">
        <v>230</v>
      </c>
      <c r="AE1270" s="3" t="str">
        <f>IF(ISERROR(VLOOKUP($AD1270,技まとめ!$A$1:$F$380,6,FALSE)),"－",VLOOKUP($AD1270,技まとめ!$A$1:$F$380,6,FALSE))</f>
        <v>BL</v>
      </c>
      <c r="AF1270" s="3">
        <f>IF(ISERROR(VLOOKUP($AD1270,技まとめ!$A$1:$F$380,3,FALSE)),"－",VLOOKUP($AD1270,技まとめ!$A$1:$F$380,3,FALSE))</f>
        <v>21</v>
      </c>
      <c r="AG1270" s="3">
        <f>IF(ISERROR(VLOOKUP($AD1270,技まとめ!$A$1:$F$380,5,FALSE)),"－",VLOOKUP($AD1270,技まとめ!$A$1:$F$380,5,FALSE))</f>
        <v>22</v>
      </c>
      <c r="AH1270" s="3" t="str">
        <f>IF($E1270=IF(ISERROR(VLOOKUP($AD1270,技まとめ!$A$1:$F$380,4,FALSE)),"－",VLOOKUP($AD1270,技まとめ!$A$1:$F$380,4,FALSE)),"一致","")</f>
        <v/>
      </c>
      <c r="AI1270" s="9" t="s">
        <v>110</v>
      </c>
      <c r="AJ1270" s="3" t="str">
        <f>IF(ISERROR(VLOOKUP($AI1270,技まとめ!$A$1:$F$380,6,FALSE)),"－",VLOOKUP($AI1270,技まとめ!$A$1:$F$380,6,FALSE))</f>
        <v>DR</v>
      </c>
      <c r="AK1270" s="3">
        <f>IF(ISERROR(VLOOKUP($AI1270,技まとめ!$A$1:$F$380,3,FALSE)),"－",VLOOKUP($AI1270,技まとめ!$A$1:$F$380,3,FALSE))</f>
        <v>34</v>
      </c>
      <c r="AL1270" s="3">
        <f>IF(ISERROR(VLOOKUP($AI1270,技まとめ!$A$1:$F$380,5,FALSE)),"－",VLOOKUP($AI1270,技まとめ!$A$1:$F$380,5,FALSE))</f>
        <v>27</v>
      </c>
      <c r="AM1270" s="3" t="str">
        <f>IF($E1270=IF(ISERROR(VLOOKUP($AI1270,技まとめ!$A$1:$F$380,4,FALSE)),"－",VLOOKUP($AI1270,技まとめ!$A$1:$F$380,4,FALSE)),"一致","")</f>
        <v>一致</v>
      </c>
      <c r="AN1270" s="9" t="s">
        <v>560</v>
      </c>
      <c r="AO1270" s="3" t="str">
        <f>IF(ISERROR(VLOOKUP($AN1270,技まとめ!$A$1:$F$380,6,FALSE)),"－",VLOOKUP($AN1270,技まとめ!$A$1:$F$380,6,FALSE))</f>
        <v>BL</v>
      </c>
      <c r="AP1270" s="3">
        <f>IF(ISERROR(VLOOKUP($AN1270,技まとめ!$A$1:$F$380,3,FALSE)),"－",VLOOKUP($AN1270,技まとめ!$A$1:$F$380,3,FALSE))</f>
        <v>28</v>
      </c>
      <c r="AQ1270" s="3">
        <f>IF(ISERROR(VLOOKUP($AN1270,技まとめ!$A$1:$F$380,5,FALSE)),"－",VLOOKUP($AN1270,技まとめ!$A$1:$F$380,5,FALSE))</f>
        <v>24</v>
      </c>
      <c r="AR1270" s="3" t="str">
        <f>IF($E1270=IF(ISERROR(VLOOKUP($AN1270,技まとめ!$A$1:$F$380,4,FALSE)),"－",VLOOKUP($AN1270,技まとめ!$A$1:$F$380,4,FALSE)),"一致","")</f>
        <v>一致</v>
      </c>
      <c r="AS1270" s="9" t="s">
        <v>98</v>
      </c>
      <c r="AT1270" s="3" t="str">
        <f>IF(ISERROR(VLOOKUP($AS1270,技まとめ!$A$1:$F$380,6,FALSE)),"－",VLOOKUP($AS1270,技まとめ!$A$1:$F$380,6,FALSE))</f>
        <v>BL</v>
      </c>
      <c r="AU1270" s="3">
        <f>IF(ISERROR(VLOOKUP($AS1270,技まとめ!$A$1:$F$380,3,FALSE)),"－",VLOOKUP($AS1270,技まとめ!$A$1:$F$380,3,FALSE))</f>
        <v>58</v>
      </c>
      <c r="AV1270" s="3">
        <f>IF(ISERROR(VLOOKUP($AS1270,技まとめ!$A$1:$F$380,5,FALSE)),"－",VLOOKUP($AS1270,技まとめ!$A$1:$F$380,5,FALSE))</f>
        <v>39</v>
      </c>
      <c r="AW1270" s="3" t="str">
        <f>IF($E1270=IF(ISERROR(VLOOKUP($AS1270,技まとめ!$A$1:$F$380,4,FALSE)),"－",VLOOKUP($AS1270,技まとめ!$A$1:$F$380,4,FALSE)),"一致","")</f>
        <v/>
      </c>
      <c r="AX1270" s="12" t="str">
        <f t="shared" si="272"/>
        <v>おんりょうジグザグスパークブレードアタックかげぬい</v>
      </c>
      <c r="AY1270" s="12" t="str">
        <f t="shared" si="273"/>
        <v>おんりょうジグザグスパークブレードアタックかげぬい</v>
      </c>
      <c r="AZ1270" s="12" t="str">
        <f t="shared" si="274"/>
        <v>おんりょうジグザグスパークブレードアタックかげぬい</v>
      </c>
      <c r="BA1270" s="12" t="str">
        <f t="shared" si="275"/>
        <v>おんりょうジグザグスパークブレードアタックかげぬい</v>
      </c>
      <c r="BB1270" s="11" t="str">
        <f t="shared" si="276"/>
        <v>BLDRBLBL</v>
      </c>
      <c r="BC1270" s="11" t="str">
        <f t="shared" si="277"/>
        <v>BLDRBLBL</v>
      </c>
      <c r="BD1270" s="11" t="str">
        <f t="shared" si="278"/>
        <v>BLDRBLBL</v>
      </c>
      <c r="BE1270" s="11" t="str">
        <f t="shared" si="279"/>
        <v>BLDRBLBL</v>
      </c>
    </row>
    <row r="1271" spans="1:57" ht="11.25" hidden="1" customHeight="1">
      <c r="A1271" s="6">
        <v>1270</v>
      </c>
      <c r="B1271" s="7" t="s">
        <v>2927</v>
      </c>
      <c r="C1271" s="8" t="s">
        <v>2928</v>
      </c>
      <c r="D1271" s="7" t="s">
        <v>72</v>
      </c>
      <c r="E1271" s="7" t="s">
        <v>81</v>
      </c>
      <c r="F1271" s="7" t="s">
        <v>128</v>
      </c>
      <c r="G1271" s="9">
        <v>130</v>
      </c>
      <c r="H1271" s="9">
        <v>100</v>
      </c>
      <c r="I1271" s="9">
        <v>57</v>
      </c>
      <c r="J1271" s="9">
        <v>67</v>
      </c>
      <c r="K1271" s="9">
        <v>56</v>
      </c>
      <c r="L1271" s="9">
        <v>52</v>
      </c>
      <c r="M1271" s="9">
        <v>56</v>
      </c>
      <c r="N1271" s="9">
        <v>66</v>
      </c>
      <c r="O1271" s="9">
        <v>55</v>
      </c>
      <c r="P1271" s="9">
        <v>15</v>
      </c>
      <c r="Q1271" s="10">
        <v>107</v>
      </c>
      <c r="R1271" s="11">
        <v>22</v>
      </c>
      <c r="S1271" s="11">
        <v>1</v>
      </c>
      <c r="T1271" s="11">
        <v>102</v>
      </c>
      <c r="U1271" s="11">
        <v>106</v>
      </c>
      <c r="V1271" s="11">
        <v>1</v>
      </c>
      <c r="W1271" s="11">
        <v>105</v>
      </c>
      <c r="X1271" s="11">
        <f t="shared" si="266"/>
        <v>444</v>
      </c>
      <c r="Y1271" s="11">
        <f t="shared" si="267"/>
        <v>4810</v>
      </c>
      <c r="Z1271" s="11">
        <f t="shared" si="268"/>
        <v>1305</v>
      </c>
      <c r="AA1271" s="11">
        <f t="shared" si="269"/>
        <v>4105</v>
      </c>
      <c r="AB1271" s="11">
        <f t="shared" si="270"/>
        <v>4105</v>
      </c>
      <c r="AC1271" s="6">
        <f t="shared" si="271"/>
        <v>4715</v>
      </c>
      <c r="AD1271" s="9" t="s">
        <v>289</v>
      </c>
      <c r="AE1271" s="3" t="str">
        <f>IF(ISERROR(VLOOKUP($AD1271,技まとめ!$A$1:$F$380,6,FALSE)),"－",VLOOKUP($AD1271,技まとめ!$A$1:$F$380,6,FALSE))</f>
        <v>－</v>
      </c>
      <c r="AF1271" s="3">
        <f>IF(ISERROR(VLOOKUP($AD1271,技まとめ!$A$1:$F$380,3,FALSE)),"－",VLOOKUP($AD1271,技まとめ!$A$1:$F$380,3,FALSE))</f>
        <v>0</v>
      </c>
      <c r="AG1271" s="3">
        <f>IF(ISERROR(VLOOKUP($AD1271,技まとめ!$A$1:$F$380,5,FALSE)),"－",VLOOKUP($AD1271,技まとめ!$A$1:$F$380,5,FALSE))</f>
        <v>0</v>
      </c>
      <c r="AH1271" s="3" t="str">
        <f>IF($E1271=IF(ISERROR(VLOOKUP($AD1271,技まとめ!$A$1:$F$380,4,FALSE)),"－",VLOOKUP($AD1271,技まとめ!$A$1:$F$380,4,FALSE)),"一致","")</f>
        <v/>
      </c>
      <c r="AI1271" s="9" t="s">
        <v>178</v>
      </c>
      <c r="AJ1271" s="3" t="str">
        <f>IF(ISERROR(VLOOKUP($AI1271,技まとめ!$A$1:$F$380,6,FALSE)),"－",VLOOKUP($AI1271,技まとめ!$A$1:$F$380,6,FALSE))</f>
        <v>NS</v>
      </c>
      <c r="AK1271" s="3">
        <f>IF(ISERROR(VLOOKUP($AI1271,技まとめ!$A$1:$F$380,3,FALSE)),"－",VLOOKUP($AI1271,技まとめ!$A$1:$F$380,3,FALSE))</f>
        <v>38</v>
      </c>
      <c r="AL1271" s="3">
        <f>IF(ISERROR(VLOOKUP($AI1271,技まとめ!$A$1:$F$380,5,FALSE)),"－",VLOOKUP($AI1271,技まとめ!$A$1:$F$380,5,FALSE))</f>
        <v>25</v>
      </c>
      <c r="AM1271" s="3" t="str">
        <f>IF($E1271=IF(ISERROR(VLOOKUP($AI1271,技まとめ!$A$1:$F$380,4,FALSE)),"－",VLOOKUP($AI1271,技まとめ!$A$1:$F$380,4,FALSE)),"一致","")</f>
        <v/>
      </c>
      <c r="AN1271" s="9" t="s">
        <v>132</v>
      </c>
      <c r="AO1271" s="3" t="str">
        <f>IF(ISERROR(VLOOKUP($AN1271,技まとめ!$A$1:$F$380,6,FALSE)),"－",VLOOKUP($AN1271,技まとめ!$A$1:$F$380,6,FALSE))</f>
        <v>DR</v>
      </c>
      <c r="AP1271" s="3">
        <f>IF(ISERROR(VLOOKUP($AN1271,技まとめ!$A$1:$F$380,3,FALSE)),"－",VLOOKUP($AN1271,技まとめ!$A$1:$F$380,3,FALSE))</f>
        <v>78</v>
      </c>
      <c r="AQ1271" s="3">
        <f>IF(ISERROR(VLOOKUP($AN1271,技まとめ!$A$1:$F$380,5,FALSE)),"－",VLOOKUP($AN1271,技まとめ!$A$1:$F$380,5,FALSE))</f>
        <v>46</v>
      </c>
      <c r="AR1271" s="3" t="str">
        <f>IF($E1271=IF(ISERROR(VLOOKUP($AN1271,技まとめ!$A$1:$F$380,4,FALSE)),"－",VLOOKUP($AN1271,技まとめ!$A$1:$F$380,4,FALSE)),"一致","")</f>
        <v>一致</v>
      </c>
      <c r="AS1271" s="9" t="s">
        <v>241</v>
      </c>
      <c r="AT1271" s="3" t="str">
        <f>IF(ISERROR(VLOOKUP($AS1271,技まとめ!$A$1:$F$380,6,FALSE)),"－",VLOOKUP($AS1271,技まとめ!$A$1:$F$380,6,FALSE))</f>
        <v>P1</v>
      </c>
      <c r="AU1271" s="3">
        <f>IF(ISERROR(VLOOKUP($AS1271,技まとめ!$A$1:$F$380,3,FALSE)),"－",VLOOKUP($AS1271,技まとめ!$A$1:$F$380,3,FALSE))</f>
        <v>52</v>
      </c>
      <c r="AV1271" s="3">
        <f>IF(ISERROR(VLOOKUP($AS1271,技まとめ!$A$1:$F$380,5,FALSE)),"－",VLOOKUP($AS1271,技まとめ!$A$1:$F$380,5,FALSE))</f>
        <v>35</v>
      </c>
      <c r="AW1271" s="3" t="str">
        <f>IF($E1271=IF(ISERROR(VLOOKUP($AS1271,技まとめ!$A$1:$F$380,4,FALSE)),"－",VLOOKUP($AS1271,技まとめ!$A$1:$F$380,4,FALSE)),"一致","")</f>
        <v/>
      </c>
      <c r="AX1271" s="12" t="str">
        <f t="shared" si="272"/>
        <v>リカバリーフリーズショットダッシュストームばくれつパンチ</v>
      </c>
      <c r="AY1271" s="12" t="str">
        <f t="shared" si="273"/>
        <v>リカバリーフリーズショットダッシュストームばくれつパンチ</v>
      </c>
      <c r="AZ1271" s="12" t="str">
        <f t="shared" si="274"/>
        <v>リカバリーフリーズショットダッシュストームばくれつパンチ</v>
      </c>
      <c r="BA1271" s="12" t="str">
        <f t="shared" si="275"/>
        <v>リカバリーフリーズショットダッシュストームばくれつパンチ</v>
      </c>
      <c r="BB1271" s="11" t="str">
        <f t="shared" si="276"/>
        <v>－NSDRP1</v>
      </c>
      <c r="BC1271" s="11" t="str">
        <f t="shared" si="277"/>
        <v>－NSDRP1</v>
      </c>
      <c r="BD1271" s="11" t="str">
        <f t="shared" si="278"/>
        <v>－NSDRP1</v>
      </c>
      <c r="BE1271" s="11" t="str">
        <f t="shared" si="279"/>
        <v>－NSDRP1</v>
      </c>
    </row>
    <row r="1272" spans="1:57" ht="11.25" hidden="1" customHeight="1">
      <c r="A1272" s="6">
        <v>1271</v>
      </c>
      <c r="B1272" s="7" t="s">
        <v>2929</v>
      </c>
      <c r="C1272" s="8" t="s">
        <v>2930</v>
      </c>
      <c r="D1272" s="7" t="s">
        <v>72</v>
      </c>
      <c r="E1272" s="7" t="s">
        <v>81</v>
      </c>
      <c r="F1272" s="7" t="s">
        <v>74</v>
      </c>
      <c r="G1272" s="9">
        <v>134</v>
      </c>
      <c r="H1272" s="9">
        <v>102</v>
      </c>
      <c r="I1272" s="9">
        <v>44</v>
      </c>
      <c r="J1272" s="9">
        <v>53</v>
      </c>
      <c r="K1272" s="9">
        <v>57</v>
      </c>
      <c r="L1272" s="9">
        <v>56</v>
      </c>
      <c r="M1272" s="9">
        <v>57</v>
      </c>
      <c r="N1272" s="9">
        <v>58</v>
      </c>
      <c r="O1272" s="9">
        <v>53</v>
      </c>
      <c r="P1272" s="9">
        <v>47</v>
      </c>
      <c r="Q1272" s="10">
        <v>94</v>
      </c>
      <c r="R1272" s="11">
        <v>33</v>
      </c>
      <c r="S1272" s="11">
        <v>1</v>
      </c>
      <c r="T1272" s="11">
        <v>106</v>
      </c>
      <c r="U1272" s="11">
        <v>107</v>
      </c>
      <c r="V1272" s="11">
        <v>1</v>
      </c>
      <c r="W1272" s="11">
        <v>103</v>
      </c>
      <c r="X1272" s="11">
        <f t="shared" si="266"/>
        <v>445</v>
      </c>
      <c r="Y1272" s="11">
        <f t="shared" si="267"/>
        <v>4280</v>
      </c>
      <c r="Z1272" s="11">
        <f t="shared" si="268"/>
        <v>1680</v>
      </c>
      <c r="AA1272" s="11">
        <f t="shared" si="269"/>
        <v>4235</v>
      </c>
      <c r="AB1272" s="11">
        <f t="shared" si="270"/>
        <v>4235</v>
      </c>
      <c r="AC1272" s="6">
        <f t="shared" si="271"/>
        <v>4920</v>
      </c>
      <c r="AD1272" s="9" t="s">
        <v>290</v>
      </c>
      <c r="AE1272" s="3" t="str">
        <f>IF(ISERROR(VLOOKUP($AD1272,技まとめ!$A$1:$F$380,6,FALSE)),"－",VLOOKUP($AD1272,技まとめ!$A$1:$F$380,6,FALSE))</f>
        <v>CA</v>
      </c>
      <c r="AF1272" s="3">
        <f>IF(ISERROR(VLOOKUP($AD1272,技まとめ!$A$1:$F$380,3,FALSE)),"－",VLOOKUP($AD1272,技まとめ!$A$1:$F$380,3,FALSE))</f>
        <v>27</v>
      </c>
      <c r="AG1272" s="3">
        <f>IF(ISERROR(VLOOKUP($AD1272,技まとめ!$A$1:$F$380,5,FALSE)),"－",VLOOKUP($AD1272,技まとめ!$A$1:$F$380,5,FALSE))</f>
        <v>25</v>
      </c>
      <c r="AH1272" s="3" t="str">
        <f>IF($E1272=IF(ISERROR(VLOOKUP($AD1272,技まとめ!$A$1:$F$380,4,FALSE)),"－",VLOOKUP($AD1272,技まとめ!$A$1:$F$380,4,FALSE)),"一致","")</f>
        <v/>
      </c>
      <c r="AI1272" s="9" t="s">
        <v>241</v>
      </c>
      <c r="AJ1272" s="3" t="str">
        <f>IF(ISERROR(VLOOKUP($AI1272,技まとめ!$A$1:$F$380,6,FALSE)),"－",VLOOKUP($AI1272,技まとめ!$A$1:$F$380,6,FALSE))</f>
        <v>P1</v>
      </c>
      <c r="AK1272" s="3">
        <f>IF(ISERROR(VLOOKUP($AI1272,技まとめ!$A$1:$F$380,3,FALSE)),"－",VLOOKUP($AI1272,技まとめ!$A$1:$F$380,3,FALSE))</f>
        <v>52</v>
      </c>
      <c r="AL1272" s="3">
        <f>IF(ISERROR(VLOOKUP($AI1272,技まとめ!$A$1:$F$380,5,FALSE)),"－",VLOOKUP($AI1272,技まとめ!$A$1:$F$380,5,FALSE))</f>
        <v>35</v>
      </c>
      <c r="AM1272" s="3" t="str">
        <f>IF($E1272=IF(ISERROR(VLOOKUP($AI1272,技まとめ!$A$1:$F$380,4,FALSE)),"－",VLOOKUP($AI1272,技まとめ!$A$1:$F$380,4,FALSE)),"一致","")</f>
        <v/>
      </c>
      <c r="AN1272" s="9" t="s">
        <v>671</v>
      </c>
      <c r="AO1272" s="3" t="str">
        <f>IF(ISERROR(VLOOKUP($AN1272,技まとめ!$A$1:$F$380,6,FALSE)),"－",VLOOKUP($AN1272,技まとめ!$A$1:$F$380,6,FALSE))</f>
        <v>BL</v>
      </c>
      <c r="AP1272" s="3">
        <f>IF(ISERROR(VLOOKUP($AN1272,技まとめ!$A$1:$F$380,3,FALSE)),"－",VLOOKUP($AN1272,技まとめ!$A$1:$F$380,3,FALSE))</f>
        <v>56</v>
      </c>
      <c r="AQ1272" s="3">
        <f>IF(ISERROR(VLOOKUP($AN1272,技まとめ!$A$1:$F$380,5,FALSE)),"－",VLOOKUP($AN1272,技まとめ!$A$1:$F$380,5,FALSE))</f>
        <v>39</v>
      </c>
      <c r="AR1272" s="3" t="str">
        <f>IF($E1272=IF(ISERROR(VLOOKUP($AN1272,技まとめ!$A$1:$F$380,4,FALSE)),"－",VLOOKUP($AN1272,技まとめ!$A$1:$F$380,4,FALSE)),"一致","")</f>
        <v/>
      </c>
      <c r="AS1272" s="9" t="s">
        <v>450</v>
      </c>
      <c r="AT1272" s="3" t="str">
        <f>IF(ISERROR(VLOOKUP($AS1272,技まとめ!$A$1:$F$380,6,FALSE)),"－",VLOOKUP($AS1272,技まとめ!$A$1:$F$380,6,FALSE))</f>
        <v>CA</v>
      </c>
      <c r="AU1272" s="3">
        <f>IF(ISERROR(VLOOKUP($AS1272,技まとめ!$A$1:$F$380,3,FALSE)),"－",VLOOKUP($AS1272,技まとめ!$A$1:$F$380,3,FALSE))</f>
        <v>46</v>
      </c>
      <c r="AV1272" s="3">
        <f>IF(ISERROR(VLOOKUP($AS1272,技まとめ!$A$1:$F$380,5,FALSE)),"－",VLOOKUP($AS1272,技まとめ!$A$1:$F$380,5,FALSE))</f>
        <v>32</v>
      </c>
      <c r="AW1272" s="3" t="str">
        <f>IF($E1272=IF(ISERROR(VLOOKUP($AS1272,技まとめ!$A$1:$F$380,4,FALSE)),"－",VLOOKUP($AS1272,技まとめ!$A$1:$F$380,4,FALSE)),"一致","")</f>
        <v>一致</v>
      </c>
      <c r="AX1272" s="12" t="str">
        <f t="shared" si="272"/>
        <v>ワイルドクローばくれつパンチフレイムダンスつむじ</v>
      </c>
      <c r="AY1272" s="12" t="str">
        <f t="shared" si="273"/>
        <v>ワイルドクローばくれつパンチフレイムダンスつむじ</v>
      </c>
      <c r="AZ1272" s="12" t="str">
        <f t="shared" si="274"/>
        <v>ワイルドクローばくれつパンチフレイムダンスつむじ</v>
      </c>
      <c r="BA1272" s="12" t="str">
        <f t="shared" si="275"/>
        <v>ワイルドクローばくれつパンチフレイムダンスつむじ</v>
      </c>
      <c r="BB1272" s="11" t="str">
        <f t="shared" si="276"/>
        <v>CAP1BLCA</v>
      </c>
      <c r="BC1272" s="11" t="str">
        <f t="shared" si="277"/>
        <v>CAP1BLCA</v>
      </c>
      <c r="BD1272" s="11" t="str">
        <f t="shared" si="278"/>
        <v>CAP1BLCA</v>
      </c>
      <c r="BE1272" s="11" t="str">
        <f t="shared" si="279"/>
        <v>CAP1BLCA</v>
      </c>
    </row>
    <row r="1273" spans="1:57" ht="11.25" hidden="1" customHeight="1">
      <c r="A1273" s="6">
        <v>1272</v>
      </c>
      <c r="B1273" s="7" t="s">
        <v>2931</v>
      </c>
      <c r="C1273" s="8" t="s">
        <v>2932</v>
      </c>
      <c r="D1273" s="7" t="s">
        <v>72</v>
      </c>
      <c r="E1273" s="7" t="s">
        <v>81</v>
      </c>
      <c r="F1273" s="7" t="s">
        <v>82</v>
      </c>
      <c r="G1273" s="9">
        <v>118</v>
      </c>
      <c r="H1273" s="9">
        <v>97</v>
      </c>
      <c r="I1273" s="9">
        <v>52</v>
      </c>
      <c r="J1273" s="9">
        <v>54</v>
      </c>
      <c r="K1273" s="9">
        <v>53</v>
      </c>
      <c r="L1273" s="9">
        <v>53</v>
      </c>
      <c r="M1273" s="9">
        <v>54</v>
      </c>
      <c r="N1273" s="9">
        <v>54</v>
      </c>
      <c r="O1273" s="9">
        <v>56</v>
      </c>
      <c r="P1273" s="9">
        <v>53</v>
      </c>
      <c r="Q1273" s="10">
        <v>102</v>
      </c>
      <c r="R1273" s="11">
        <v>32</v>
      </c>
      <c r="S1273" s="11">
        <v>1</v>
      </c>
      <c r="T1273" s="11">
        <v>103</v>
      </c>
      <c r="U1273" s="11">
        <v>104</v>
      </c>
      <c r="V1273" s="11">
        <v>1</v>
      </c>
      <c r="W1273" s="11">
        <v>106</v>
      </c>
      <c r="X1273" s="11">
        <f t="shared" si="266"/>
        <v>449</v>
      </c>
      <c r="Y1273" s="11">
        <f t="shared" si="267"/>
        <v>4615</v>
      </c>
      <c r="Z1273" s="11">
        <f t="shared" si="268"/>
        <v>1660</v>
      </c>
      <c r="AA1273" s="11">
        <f t="shared" si="269"/>
        <v>4145</v>
      </c>
      <c r="AB1273" s="11">
        <f t="shared" si="270"/>
        <v>4145</v>
      </c>
      <c r="AC1273" s="6">
        <f t="shared" si="271"/>
        <v>4810</v>
      </c>
      <c r="AD1273" s="9" t="s">
        <v>590</v>
      </c>
      <c r="AE1273" s="3" t="str">
        <f>IF(ISERROR(VLOOKUP($AD1273,技まとめ!$A$1:$F$380,6,FALSE)),"－",VLOOKUP($AD1273,技まとめ!$A$1:$F$380,6,FALSE))</f>
        <v>BL</v>
      </c>
      <c r="AF1273" s="3">
        <f>IF(ISERROR(VLOOKUP($AD1273,技まとめ!$A$1:$F$380,3,FALSE)),"－",VLOOKUP($AD1273,技まとめ!$A$1:$F$380,3,FALSE))</f>
        <v>27</v>
      </c>
      <c r="AG1273" s="3">
        <f>IF(ISERROR(VLOOKUP($AD1273,技まとめ!$A$1:$F$380,5,FALSE)),"－",VLOOKUP($AD1273,技まとめ!$A$1:$F$380,5,FALSE))</f>
        <v>25</v>
      </c>
      <c r="AH1273" s="3" t="str">
        <f>IF($E1273=IF(ISERROR(VLOOKUP($AD1273,技まとめ!$A$1:$F$380,4,FALSE)),"－",VLOOKUP($AD1273,技まとめ!$A$1:$F$380,4,FALSE)),"一致","")</f>
        <v/>
      </c>
      <c r="AI1273" s="9" t="s">
        <v>83</v>
      </c>
      <c r="AJ1273" s="3" t="str">
        <f>IF(ISERROR(VLOOKUP($AI1273,技まとめ!$A$1:$F$380,6,FALSE)),"－",VLOOKUP($AI1273,技まとめ!$A$1:$F$380,6,FALSE))</f>
        <v>DR</v>
      </c>
      <c r="AK1273" s="3">
        <f>IF(ISERROR(VLOOKUP($AI1273,技まとめ!$A$1:$F$380,3,FALSE)),"－",VLOOKUP($AI1273,技まとめ!$A$1:$F$380,3,FALSE))</f>
        <v>13</v>
      </c>
      <c r="AL1273" s="3">
        <f>IF(ISERROR(VLOOKUP($AI1273,技まとめ!$A$1:$F$380,5,FALSE)),"－",VLOOKUP($AI1273,技まとめ!$A$1:$F$380,5,FALSE))</f>
        <v>20</v>
      </c>
      <c r="AM1273" s="3" t="str">
        <f>IF($E1273=IF(ISERROR(VLOOKUP($AI1273,技まとめ!$A$1:$F$380,4,FALSE)),"－",VLOOKUP($AI1273,技まとめ!$A$1:$F$380,4,FALSE)),"一致","")</f>
        <v>一致</v>
      </c>
      <c r="AN1273" s="9" t="s">
        <v>222</v>
      </c>
      <c r="AO1273" s="3" t="str">
        <f>IF(ISERROR(VLOOKUP($AN1273,技まとめ!$A$1:$F$380,6,FALSE)),"－",VLOOKUP($AN1273,技まとめ!$A$1:$F$380,6,FALSE))</f>
        <v>BS</v>
      </c>
      <c r="AP1273" s="3">
        <f>IF(ISERROR(VLOOKUP($AN1273,技まとめ!$A$1:$F$380,3,FALSE)),"－",VLOOKUP($AN1273,技まとめ!$A$1:$F$380,3,FALSE))</f>
        <v>57</v>
      </c>
      <c r="AQ1273" s="3">
        <f>IF(ISERROR(VLOOKUP($AN1273,技まとめ!$A$1:$F$380,5,FALSE)),"－",VLOOKUP($AN1273,技まとめ!$A$1:$F$380,5,FALSE))</f>
        <v>34</v>
      </c>
      <c r="AR1273" s="3" t="str">
        <f>IF($E1273=IF(ISERROR(VLOOKUP($AN1273,技まとめ!$A$1:$F$380,4,FALSE)),"－",VLOOKUP($AN1273,技まとめ!$A$1:$F$380,4,FALSE)),"一致","")</f>
        <v>一致</v>
      </c>
      <c r="AS1273" s="9" t="s">
        <v>981</v>
      </c>
      <c r="AT1273" s="3" t="str">
        <f>IF(ISERROR(VLOOKUP($AS1273,技まとめ!$A$1:$F$380,6,FALSE)),"－",VLOOKUP($AS1273,技まとめ!$A$1:$F$380,6,FALSE))</f>
        <v>BL</v>
      </c>
      <c r="AU1273" s="3">
        <f>IF(ISERROR(VLOOKUP($AS1273,技まとめ!$A$1:$F$380,3,FALSE)),"－",VLOOKUP($AS1273,技まとめ!$A$1:$F$380,3,FALSE))</f>
        <v>75</v>
      </c>
      <c r="AV1273" s="3">
        <f>IF(ISERROR(VLOOKUP($AS1273,技まとめ!$A$1:$F$380,5,FALSE)),"－",VLOOKUP($AS1273,技まとめ!$A$1:$F$380,5,FALSE))</f>
        <v>47</v>
      </c>
      <c r="AW1273" s="3" t="str">
        <f>IF($E1273=IF(ISERROR(VLOOKUP($AS1273,技まとめ!$A$1:$F$380,4,FALSE)),"－",VLOOKUP($AS1273,技まとめ!$A$1:$F$380,4,FALSE)),"一致","")</f>
        <v>一致</v>
      </c>
      <c r="AX1273" s="12" t="str">
        <f t="shared" si="272"/>
        <v>フォトンフラッシュしっぷうダッシュホークショットスノーエンジェル</v>
      </c>
      <c r="AY1273" s="12" t="str">
        <f t="shared" si="273"/>
        <v>フォトンフラッシュしっぷうダッシュホークショットスノーエンジェル</v>
      </c>
      <c r="AZ1273" s="12" t="str">
        <f t="shared" si="274"/>
        <v>フォトンフラッシュしっぷうダッシュホークショットスノーエンジェル</v>
      </c>
      <c r="BA1273" s="12" t="str">
        <f t="shared" si="275"/>
        <v>フォトンフラッシュしっぷうダッシュホークショットスノーエンジェル</v>
      </c>
      <c r="BB1273" s="11" t="str">
        <f t="shared" si="276"/>
        <v>BLDRBSBL</v>
      </c>
      <c r="BC1273" s="11" t="str">
        <f t="shared" si="277"/>
        <v>BLDRBSBL</v>
      </c>
      <c r="BD1273" s="11" t="str">
        <f t="shared" si="278"/>
        <v>BLDRBSBL</v>
      </c>
      <c r="BE1273" s="11" t="str">
        <f t="shared" si="279"/>
        <v>BLDRBSBL</v>
      </c>
    </row>
    <row r="1274" spans="1:57" ht="11.25" hidden="1" customHeight="1">
      <c r="A1274" s="6">
        <v>1273</v>
      </c>
      <c r="B1274" s="7" t="s">
        <v>2933</v>
      </c>
      <c r="C1274" s="8" t="s">
        <v>2934</v>
      </c>
      <c r="D1274" s="7" t="s">
        <v>72</v>
      </c>
      <c r="E1274" s="7" t="s">
        <v>81</v>
      </c>
      <c r="F1274" s="7" t="s">
        <v>128</v>
      </c>
      <c r="G1274" s="9">
        <v>133</v>
      </c>
      <c r="H1274" s="9">
        <v>100</v>
      </c>
      <c r="I1274" s="9">
        <v>57</v>
      </c>
      <c r="J1274" s="9">
        <v>56</v>
      </c>
      <c r="K1274" s="9">
        <v>57</v>
      </c>
      <c r="L1274" s="9">
        <v>60</v>
      </c>
      <c r="M1274" s="9">
        <v>51</v>
      </c>
      <c r="N1274" s="9">
        <v>56</v>
      </c>
      <c r="O1274" s="9">
        <v>53</v>
      </c>
      <c r="P1274" s="9">
        <v>24</v>
      </c>
      <c r="Q1274" s="10">
        <v>107</v>
      </c>
      <c r="R1274" s="11">
        <v>11</v>
      </c>
      <c r="S1274" s="11">
        <v>1</v>
      </c>
      <c r="T1274" s="11">
        <v>110</v>
      </c>
      <c r="U1274" s="11">
        <v>101</v>
      </c>
      <c r="V1274" s="11">
        <v>1</v>
      </c>
      <c r="W1274" s="11">
        <v>103</v>
      </c>
      <c r="X1274" s="11">
        <f t="shared" si="266"/>
        <v>434</v>
      </c>
      <c r="Y1274" s="11">
        <f t="shared" si="267"/>
        <v>4800</v>
      </c>
      <c r="Z1274" s="11">
        <f t="shared" si="268"/>
        <v>910</v>
      </c>
      <c r="AA1274" s="11">
        <f t="shared" si="269"/>
        <v>4375</v>
      </c>
      <c r="AB1274" s="11">
        <f t="shared" si="270"/>
        <v>4375</v>
      </c>
      <c r="AC1274" s="6">
        <f t="shared" si="271"/>
        <v>4970</v>
      </c>
      <c r="AD1274" s="9" t="s">
        <v>317</v>
      </c>
      <c r="AE1274" s="3" t="str">
        <f>IF(ISERROR(VLOOKUP($AD1274,技まとめ!$A$1:$F$380,6,FALSE)),"－",VLOOKUP($AD1274,技まとめ!$A$1:$F$380,6,FALSE))</f>
        <v>SC</v>
      </c>
      <c r="AF1274" s="3">
        <f>IF(ISERROR(VLOOKUP($AD1274,技まとめ!$A$1:$F$380,3,FALSE)),"－",VLOOKUP($AD1274,技まとめ!$A$1:$F$380,3,FALSE))</f>
        <v>31</v>
      </c>
      <c r="AG1274" s="3">
        <f>IF(ISERROR(VLOOKUP($AD1274,技まとめ!$A$1:$F$380,5,FALSE)),"－",VLOOKUP($AD1274,技まとめ!$A$1:$F$380,5,FALSE))</f>
        <v>22</v>
      </c>
      <c r="AH1274" s="3" t="str">
        <f>IF($E1274=IF(ISERROR(VLOOKUP($AD1274,技まとめ!$A$1:$F$380,4,FALSE)),"－",VLOOKUP($AD1274,技まとめ!$A$1:$F$380,4,FALSE)),"一致","")</f>
        <v>一致</v>
      </c>
      <c r="AI1274" s="9" t="s">
        <v>347</v>
      </c>
      <c r="AJ1274" s="3" t="str">
        <f>IF(ISERROR(VLOOKUP($AI1274,技まとめ!$A$1:$F$380,6,FALSE)),"－",VLOOKUP($AI1274,技まとめ!$A$1:$F$380,6,FALSE))</f>
        <v>DR</v>
      </c>
      <c r="AK1274" s="3">
        <f>IF(ISERROR(VLOOKUP($AI1274,技まとめ!$A$1:$F$380,3,FALSE)),"－",VLOOKUP($AI1274,技まとめ!$A$1:$F$380,3,FALSE))</f>
        <v>40</v>
      </c>
      <c r="AL1274" s="3">
        <f>IF(ISERROR(VLOOKUP($AI1274,技まとめ!$A$1:$F$380,5,FALSE)),"－",VLOOKUP($AI1274,技まとめ!$A$1:$F$380,5,FALSE))</f>
        <v>31</v>
      </c>
      <c r="AM1274" s="3" t="str">
        <f>IF($E1274=IF(ISERROR(VLOOKUP($AI1274,技まとめ!$A$1:$F$380,4,FALSE)),"－",VLOOKUP($AI1274,技まとめ!$A$1:$F$380,4,FALSE)),"一致","")</f>
        <v/>
      </c>
      <c r="AN1274" s="9" t="s">
        <v>255</v>
      </c>
      <c r="AO1274" s="3" t="str">
        <f>IF(ISERROR(VLOOKUP($AN1274,技まとめ!$A$1:$F$380,6,FALSE)),"－",VLOOKUP($AN1274,技まとめ!$A$1:$F$380,6,FALSE))</f>
        <v>DR</v>
      </c>
      <c r="AP1274" s="3">
        <f>IF(ISERROR(VLOOKUP($AN1274,技まとめ!$A$1:$F$380,3,FALSE)),"－",VLOOKUP($AN1274,技まとめ!$A$1:$F$380,3,FALSE))</f>
        <v>52</v>
      </c>
      <c r="AQ1274" s="3">
        <f>IF(ISERROR(VLOOKUP($AN1274,技まとめ!$A$1:$F$380,5,FALSE)),"－",VLOOKUP($AN1274,技まとめ!$A$1:$F$380,5,FALSE))</f>
        <v>36</v>
      </c>
      <c r="AR1274" s="3" t="str">
        <f>IF($E1274=IF(ISERROR(VLOOKUP($AN1274,技まとめ!$A$1:$F$380,4,FALSE)),"－",VLOOKUP($AN1274,技まとめ!$A$1:$F$380,4,FALSE)),"一致","")</f>
        <v>一致</v>
      </c>
      <c r="AS1274" s="9" t="s">
        <v>784</v>
      </c>
      <c r="AT1274" s="3" t="str">
        <f>IF(ISERROR(VLOOKUP($AS1274,技まとめ!$A$1:$F$380,6,FALSE)),"－",VLOOKUP($AS1274,技まとめ!$A$1:$F$380,6,FALSE))</f>
        <v>BL</v>
      </c>
      <c r="AU1274" s="3">
        <f>IF(ISERROR(VLOOKUP($AS1274,技まとめ!$A$1:$F$380,3,FALSE)),"－",VLOOKUP($AS1274,技まとめ!$A$1:$F$380,3,FALSE))</f>
        <v>71</v>
      </c>
      <c r="AV1274" s="3">
        <f>IF(ISERROR(VLOOKUP($AS1274,技まとめ!$A$1:$F$380,5,FALSE)),"－",VLOOKUP($AS1274,技まとめ!$A$1:$F$380,5,FALSE))</f>
        <v>44</v>
      </c>
      <c r="AW1274" s="3" t="str">
        <f>IF($E1274=IF(ISERROR(VLOOKUP($AS1274,技まとめ!$A$1:$F$380,4,FALSE)),"－",VLOOKUP($AS1274,技まとめ!$A$1:$F$380,4,FALSE)),"一致","")</f>
        <v/>
      </c>
      <c r="AX1274" s="12" t="str">
        <f t="shared" si="272"/>
        <v>コンドルダイブざんぞうカマイタチスニーキングレイド</v>
      </c>
      <c r="AY1274" s="12" t="str">
        <f t="shared" si="273"/>
        <v>コンドルダイブざんぞうカマイタチスニーキングレイド</v>
      </c>
      <c r="AZ1274" s="12" t="str">
        <f t="shared" si="274"/>
        <v>コンドルダイブざんぞうカマイタチスニーキングレイド</v>
      </c>
      <c r="BA1274" s="12" t="str">
        <f t="shared" si="275"/>
        <v>コンドルダイブざんぞうカマイタチスニーキングレイド</v>
      </c>
      <c r="BB1274" s="11" t="str">
        <f t="shared" si="276"/>
        <v>SCDRDRBL</v>
      </c>
      <c r="BC1274" s="11" t="str">
        <f t="shared" si="277"/>
        <v>SCDRDRBL</v>
      </c>
      <c r="BD1274" s="11" t="str">
        <f t="shared" si="278"/>
        <v>SCDRDRBL</v>
      </c>
      <c r="BE1274" s="11" t="str">
        <f t="shared" si="279"/>
        <v>SCDRDRBL</v>
      </c>
    </row>
    <row r="1275" spans="1:57" ht="11.25" hidden="1" customHeight="1">
      <c r="A1275" s="6">
        <v>1274</v>
      </c>
      <c r="B1275" s="7" t="s">
        <v>2935</v>
      </c>
      <c r="C1275" s="8" t="s">
        <v>2936</v>
      </c>
      <c r="D1275" s="7" t="s">
        <v>72</v>
      </c>
      <c r="E1275" s="7" t="s">
        <v>73</v>
      </c>
      <c r="F1275" s="7" t="s">
        <v>82</v>
      </c>
      <c r="G1275" s="9">
        <v>138</v>
      </c>
      <c r="H1275" s="9">
        <v>101</v>
      </c>
      <c r="I1275" s="9">
        <v>56</v>
      </c>
      <c r="J1275" s="9">
        <v>54</v>
      </c>
      <c r="K1275" s="9">
        <v>54</v>
      </c>
      <c r="L1275" s="9">
        <v>56</v>
      </c>
      <c r="M1275" s="9">
        <v>57</v>
      </c>
      <c r="N1275" s="9">
        <v>60</v>
      </c>
      <c r="O1275" s="9">
        <v>54</v>
      </c>
      <c r="P1275" s="9">
        <v>31</v>
      </c>
      <c r="Q1275" s="10">
        <v>106</v>
      </c>
      <c r="R1275" s="11">
        <v>17</v>
      </c>
      <c r="S1275" s="11">
        <v>1</v>
      </c>
      <c r="T1275" s="11">
        <v>106</v>
      </c>
      <c r="U1275" s="11">
        <v>107</v>
      </c>
      <c r="V1275" s="11">
        <v>1</v>
      </c>
      <c r="W1275" s="11">
        <v>104</v>
      </c>
      <c r="X1275" s="11">
        <f t="shared" si="266"/>
        <v>442</v>
      </c>
      <c r="Y1275" s="11">
        <f t="shared" si="267"/>
        <v>4765</v>
      </c>
      <c r="Z1275" s="11">
        <f t="shared" si="268"/>
        <v>1125</v>
      </c>
      <c r="AA1275" s="11">
        <f t="shared" si="269"/>
        <v>4240</v>
      </c>
      <c r="AB1275" s="11">
        <f t="shared" si="270"/>
        <v>4240</v>
      </c>
      <c r="AC1275" s="6">
        <f t="shared" si="271"/>
        <v>4845</v>
      </c>
      <c r="AD1275" s="9" t="s">
        <v>289</v>
      </c>
      <c r="AE1275" s="3" t="str">
        <f>IF(ISERROR(VLOOKUP($AD1275,技まとめ!$A$1:$F$380,6,FALSE)),"－",VLOOKUP($AD1275,技まとめ!$A$1:$F$380,6,FALSE))</f>
        <v>－</v>
      </c>
      <c r="AF1275" s="3">
        <f>IF(ISERROR(VLOOKUP($AD1275,技まとめ!$A$1:$F$380,3,FALSE)),"－",VLOOKUP($AD1275,技まとめ!$A$1:$F$380,3,FALSE))</f>
        <v>0</v>
      </c>
      <c r="AG1275" s="3">
        <f>IF(ISERROR(VLOOKUP($AD1275,技まとめ!$A$1:$F$380,5,FALSE)),"－",VLOOKUP($AD1275,技まとめ!$A$1:$F$380,5,FALSE))</f>
        <v>0</v>
      </c>
      <c r="AH1275" s="3" t="str">
        <f>IF($E1275=IF(ISERROR(VLOOKUP($AD1275,技まとめ!$A$1:$F$380,4,FALSE)),"－",VLOOKUP($AD1275,技まとめ!$A$1:$F$380,4,FALSE)),"一致","")</f>
        <v/>
      </c>
      <c r="AI1275" s="9" t="s">
        <v>97</v>
      </c>
      <c r="AJ1275" s="3" t="str">
        <f>IF(ISERROR(VLOOKUP($AI1275,技まとめ!$A$1:$F$380,6,FALSE)),"－",VLOOKUP($AI1275,技まとめ!$A$1:$F$380,6,FALSE))</f>
        <v>BL</v>
      </c>
      <c r="AK1275" s="3">
        <f>IF(ISERROR(VLOOKUP($AI1275,技まとめ!$A$1:$F$380,3,FALSE)),"－",VLOOKUP($AI1275,技まとめ!$A$1:$F$380,3,FALSE))</f>
        <v>38</v>
      </c>
      <c r="AL1275" s="3">
        <f>IF(ISERROR(VLOOKUP($AI1275,技まとめ!$A$1:$F$380,5,FALSE)),"－",VLOOKUP($AI1275,技まとめ!$A$1:$F$380,5,FALSE))</f>
        <v>16</v>
      </c>
      <c r="AM1275" s="3" t="str">
        <f>IF($E1275=IF(ISERROR(VLOOKUP($AI1275,技まとめ!$A$1:$F$380,4,FALSE)),"－",VLOOKUP($AI1275,技まとめ!$A$1:$F$380,4,FALSE)),"一致","")</f>
        <v>一致</v>
      </c>
      <c r="AN1275" s="9" t="s">
        <v>586</v>
      </c>
      <c r="AO1275" s="3" t="str">
        <f>IF(ISERROR(VLOOKUP($AN1275,技まとめ!$A$1:$F$380,6,FALSE)),"－",VLOOKUP($AN1275,技まとめ!$A$1:$F$380,6,FALSE))</f>
        <v>BL</v>
      </c>
      <c r="AP1275" s="3">
        <f>IF(ISERROR(VLOOKUP($AN1275,技まとめ!$A$1:$F$380,3,FALSE)),"－",VLOOKUP($AN1275,技まとめ!$A$1:$F$380,3,FALSE))</f>
        <v>54</v>
      </c>
      <c r="AQ1275" s="3">
        <f>IF(ISERROR(VLOOKUP($AN1275,技まとめ!$A$1:$F$380,5,FALSE)),"－",VLOOKUP($AN1275,技まとめ!$A$1:$F$380,5,FALSE))</f>
        <v>36</v>
      </c>
      <c r="AR1275" s="3" t="str">
        <f>IF($E1275=IF(ISERROR(VLOOKUP($AN1275,技まとめ!$A$1:$F$380,4,FALSE)),"－",VLOOKUP($AN1275,技まとめ!$A$1:$F$380,4,FALSE)),"一致","")</f>
        <v>一致</v>
      </c>
      <c r="AS1275" s="9" t="s">
        <v>389</v>
      </c>
      <c r="AT1275" s="3" t="str">
        <f>IF(ISERROR(VLOOKUP($AS1275,技まとめ!$A$1:$F$380,6,FALSE)),"－",VLOOKUP($AS1275,技まとめ!$A$1:$F$380,6,FALSE))</f>
        <v>CA</v>
      </c>
      <c r="AU1275" s="3">
        <f>IF(ISERROR(VLOOKUP($AS1275,技まとめ!$A$1:$F$380,3,FALSE)),"－",VLOOKUP($AS1275,技まとめ!$A$1:$F$380,3,FALSE))</f>
        <v>54</v>
      </c>
      <c r="AV1275" s="3">
        <f>IF(ISERROR(VLOOKUP($AS1275,技まとめ!$A$1:$F$380,5,FALSE)),"－",VLOOKUP($AS1275,技まとめ!$A$1:$F$380,5,FALSE))</f>
        <v>35</v>
      </c>
      <c r="AW1275" s="3" t="str">
        <f>IF($E1275=IF(ISERROR(VLOOKUP($AS1275,技まとめ!$A$1:$F$380,4,FALSE)),"－",VLOOKUP($AS1275,技まとめ!$A$1:$F$380,4,FALSE)),"一致","")</f>
        <v>一致</v>
      </c>
      <c r="AX1275" s="12" t="str">
        <f t="shared" si="272"/>
        <v>リカバリーうしろのしょうめんグレイブストーンドこんじょうキャッチ</v>
      </c>
      <c r="AY1275" s="12" t="str">
        <f t="shared" si="273"/>
        <v>リカバリーうしろのしょうめんグレイブストーンドこんじょうキャッチ</v>
      </c>
      <c r="AZ1275" s="12" t="str">
        <f t="shared" si="274"/>
        <v>リカバリーうしろのしょうめんグレイブストーンドこんじょうキャッチ</v>
      </c>
      <c r="BA1275" s="12" t="str">
        <f t="shared" si="275"/>
        <v>リカバリーうしろのしょうめんグレイブストーンドこんじょうキャッチ</v>
      </c>
      <c r="BB1275" s="11" t="str">
        <f t="shared" si="276"/>
        <v>－BLBLCA</v>
      </c>
      <c r="BC1275" s="11" t="str">
        <f t="shared" si="277"/>
        <v>－BLBLCA</v>
      </c>
      <c r="BD1275" s="11" t="str">
        <f t="shared" si="278"/>
        <v>－BLBLCA</v>
      </c>
      <c r="BE1275" s="11" t="str">
        <f t="shared" si="279"/>
        <v>－BLBLCA</v>
      </c>
    </row>
    <row r="1276" spans="1:57" ht="11.25" hidden="1" customHeight="1">
      <c r="A1276" s="6">
        <v>1275</v>
      </c>
      <c r="B1276" s="7" t="s">
        <v>2937</v>
      </c>
      <c r="C1276" s="8" t="s">
        <v>2938</v>
      </c>
      <c r="D1276" s="7" t="s">
        <v>72</v>
      </c>
      <c r="E1276" s="7" t="s">
        <v>102</v>
      </c>
      <c r="F1276" s="7" t="s">
        <v>82</v>
      </c>
      <c r="G1276" s="9">
        <v>94</v>
      </c>
      <c r="H1276" s="9">
        <v>100</v>
      </c>
      <c r="I1276" s="9">
        <v>44</v>
      </c>
      <c r="J1276" s="9">
        <v>56</v>
      </c>
      <c r="K1276" s="9">
        <v>51</v>
      </c>
      <c r="L1276" s="9">
        <v>54</v>
      </c>
      <c r="M1276" s="9">
        <v>62</v>
      </c>
      <c r="N1276" s="9">
        <v>57</v>
      </c>
      <c r="O1276" s="9">
        <v>53</v>
      </c>
      <c r="P1276" s="9">
        <v>73</v>
      </c>
      <c r="Q1276" s="10">
        <v>94</v>
      </c>
      <c r="R1276" s="11">
        <v>55</v>
      </c>
      <c r="S1276" s="11">
        <v>1</v>
      </c>
      <c r="T1276" s="11">
        <v>104</v>
      </c>
      <c r="U1276" s="11">
        <v>112</v>
      </c>
      <c r="V1276" s="11">
        <v>1</v>
      </c>
      <c r="W1276" s="11">
        <v>103</v>
      </c>
      <c r="X1276" s="11">
        <f t="shared" si="266"/>
        <v>470</v>
      </c>
      <c r="Y1276" s="11">
        <f t="shared" si="267"/>
        <v>4280</v>
      </c>
      <c r="Z1276" s="11">
        <f t="shared" si="268"/>
        <v>2450</v>
      </c>
      <c r="AA1276" s="11">
        <f t="shared" si="269"/>
        <v>4165</v>
      </c>
      <c r="AB1276" s="11">
        <f t="shared" si="270"/>
        <v>4165</v>
      </c>
      <c r="AC1276" s="6">
        <f t="shared" si="271"/>
        <v>4950</v>
      </c>
      <c r="AD1276" s="9" t="s">
        <v>5008</v>
      </c>
      <c r="AE1276" s="3" t="str">
        <f>IF(ISERROR(VLOOKUP($AD1276,技まとめ!$A$1:$F$380,6,FALSE)),"－",VLOOKUP($AD1276,技まとめ!$A$1:$F$380,6,FALSE))</f>
        <v>－</v>
      </c>
      <c r="AF1276" s="3">
        <f>IF(ISERROR(VLOOKUP($AD1276,技まとめ!$A$1:$F$380,3,FALSE)),"－",VLOOKUP($AD1276,技まとめ!$A$1:$F$380,3,FALSE))</f>
        <v>0</v>
      </c>
      <c r="AG1276" s="3">
        <f>IF(ISERROR(VLOOKUP($AD1276,技まとめ!$A$1:$F$380,5,FALSE)),"－",VLOOKUP($AD1276,技まとめ!$A$1:$F$380,5,FALSE))</f>
        <v>0</v>
      </c>
      <c r="AH1276" s="3" t="str">
        <f>IF($E1276=IF(ISERROR(VLOOKUP($AD1276,技まとめ!$A$1:$F$380,4,FALSE)),"－",VLOOKUP($AD1276,技まとめ!$A$1:$F$380,4,FALSE)),"一致","")</f>
        <v/>
      </c>
      <c r="AI1276" s="9" t="s">
        <v>295</v>
      </c>
      <c r="AJ1276" s="3" t="str">
        <f>IF(ISERROR(VLOOKUP($AI1276,技まとめ!$A$1:$F$380,6,FALSE)),"－",VLOOKUP($AI1276,技まとめ!$A$1:$F$380,6,FALSE))</f>
        <v>DR</v>
      </c>
      <c r="AK1276" s="3">
        <f>IF(ISERROR(VLOOKUP($AI1276,技まとめ!$A$1:$F$380,3,FALSE)),"－",VLOOKUP($AI1276,技まとめ!$A$1:$F$380,3,FALSE))</f>
        <v>13</v>
      </c>
      <c r="AL1276" s="3">
        <f>IF(ISERROR(VLOOKUP($AI1276,技まとめ!$A$1:$F$380,5,FALSE)),"－",VLOOKUP($AI1276,技まとめ!$A$1:$F$380,5,FALSE))</f>
        <v>20</v>
      </c>
      <c r="AM1276" s="3" t="str">
        <f>IF($E1276=IF(ISERROR(VLOOKUP($AI1276,技まとめ!$A$1:$F$380,4,FALSE)),"－",VLOOKUP($AI1276,技まとめ!$A$1:$F$380,4,FALSE)),"一致","")</f>
        <v/>
      </c>
      <c r="AN1276" s="9" t="s">
        <v>756</v>
      </c>
      <c r="AO1276" s="3" t="str">
        <f>IF(ISERROR(VLOOKUP($AN1276,技まとめ!$A$1:$F$380,6,FALSE)),"－",VLOOKUP($AN1276,技まとめ!$A$1:$F$380,6,FALSE))</f>
        <v>BB</v>
      </c>
      <c r="AP1276" s="3">
        <f>IF(ISERROR(VLOOKUP($AN1276,技まとめ!$A$1:$F$380,3,FALSE)),"－",VLOOKUP($AN1276,技まとめ!$A$1:$F$380,3,FALSE))</f>
        <v>65</v>
      </c>
      <c r="AQ1276" s="3">
        <f>IF(ISERROR(VLOOKUP($AN1276,技まとめ!$A$1:$F$380,5,FALSE)),"－",VLOOKUP($AN1276,技まとめ!$A$1:$F$380,5,FALSE))</f>
        <v>42</v>
      </c>
      <c r="AR1276" s="3" t="str">
        <f>IF($E1276=IF(ISERROR(VLOOKUP($AN1276,技まとめ!$A$1:$F$380,4,FALSE)),"－",VLOOKUP($AN1276,技まとめ!$A$1:$F$380,4,FALSE)),"一致","")</f>
        <v>一致</v>
      </c>
      <c r="AS1276" s="9" t="s">
        <v>657</v>
      </c>
      <c r="AT1276" s="3" t="str">
        <f>IF(ISERROR(VLOOKUP($AS1276,技まとめ!$A$1:$F$380,6,FALSE)),"－",VLOOKUP($AS1276,技まとめ!$A$1:$F$380,6,FALSE))</f>
        <v>BB</v>
      </c>
      <c r="AU1276" s="3">
        <f>IF(ISERROR(VLOOKUP($AS1276,技まとめ!$A$1:$F$380,3,FALSE)),"－",VLOOKUP($AS1276,技まとめ!$A$1:$F$380,3,FALSE))</f>
        <v>85</v>
      </c>
      <c r="AV1276" s="3">
        <f>IF(ISERROR(VLOOKUP($AS1276,技まとめ!$A$1:$F$380,5,FALSE)),"－",VLOOKUP($AS1276,技まとめ!$A$1:$F$380,5,FALSE))</f>
        <v>50</v>
      </c>
      <c r="AW1276" s="3" t="str">
        <f>IF($E1276=IF(ISERROR(VLOOKUP($AS1276,技まとめ!$A$1:$F$380,4,FALSE)),"－",VLOOKUP($AS1276,技まとめ!$A$1:$F$380,4,FALSE)),"一致","")</f>
        <v/>
      </c>
      <c r="AX1276" s="12" t="str">
        <f t="shared" si="272"/>
        <v>こんしん！ダッシュアクセルボルケイノカットロードローラタックル</v>
      </c>
      <c r="AY1276" s="12" t="str">
        <f t="shared" si="273"/>
        <v>こんしん！ダッシュアクセルボルケイノカットロードローラタックル</v>
      </c>
      <c r="AZ1276" s="12" t="str">
        <f t="shared" si="274"/>
        <v>こんしん！ダッシュアクセルボルケイノカットロードローラタックル</v>
      </c>
      <c r="BA1276" s="12" t="str">
        <f t="shared" si="275"/>
        <v>こんしん！ダッシュアクセルボルケイノカットロードローラタックル</v>
      </c>
      <c r="BB1276" s="11" t="str">
        <f t="shared" si="276"/>
        <v>－DRBBBB</v>
      </c>
      <c r="BC1276" s="11" t="str">
        <f t="shared" si="277"/>
        <v>－DRBBBB</v>
      </c>
      <c r="BD1276" s="11" t="str">
        <f t="shared" si="278"/>
        <v>－DRBBBB</v>
      </c>
      <c r="BE1276" s="11" t="str">
        <f t="shared" si="279"/>
        <v>－DRBBBB</v>
      </c>
    </row>
    <row r="1277" spans="1:57" ht="11.25" hidden="1" customHeight="1">
      <c r="A1277" s="6">
        <v>1276</v>
      </c>
      <c r="B1277" s="7" t="s">
        <v>2939</v>
      </c>
      <c r="C1277" s="8" t="s">
        <v>2940</v>
      </c>
      <c r="D1277" s="7" t="s">
        <v>72</v>
      </c>
      <c r="E1277" s="7" t="s">
        <v>102</v>
      </c>
      <c r="F1277" s="7" t="s">
        <v>128</v>
      </c>
      <c r="G1277" s="9">
        <v>105</v>
      </c>
      <c r="H1277" s="9">
        <v>127</v>
      </c>
      <c r="I1277" s="9">
        <v>60</v>
      </c>
      <c r="J1277" s="9">
        <v>66</v>
      </c>
      <c r="K1277" s="9">
        <v>65</v>
      </c>
      <c r="L1277" s="9">
        <v>59</v>
      </c>
      <c r="M1277" s="9">
        <v>46</v>
      </c>
      <c r="N1277" s="9">
        <v>63</v>
      </c>
      <c r="O1277" s="9">
        <v>57</v>
      </c>
      <c r="P1277" s="9">
        <v>32</v>
      </c>
      <c r="Q1277" s="10">
        <v>110</v>
      </c>
      <c r="R1277" s="11">
        <v>44</v>
      </c>
      <c r="S1277" s="11">
        <v>1</v>
      </c>
      <c r="T1277" s="11">
        <v>109</v>
      </c>
      <c r="U1277" s="11">
        <v>96</v>
      </c>
      <c r="V1277" s="11">
        <v>1</v>
      </c>
      <c r="W1277" s="11">
        <v>107</v>
      </c>
      <c r="X1277" s="11">
        <f t="shared" si="266"/>
        <v>468</v>
      </c>
      <c r="Y1277" s="11">
        <f t="shared" si="267"/>
        <v>4940</v>
      </c>
      <c r="Z1277" s="11">
        <f t="shared" si="268"/>
        <v>2085</v>
      </c>
      <c r="AA1277" s="11">
        <f t="shared" si="269"/>
        <v>4360</v>
      </c>
      <c r="AB1277" s="11">
        <f t="shared" si="270"/>
        <v>4360</v>
      </c>
      <c r="AC1277" s="6">
        <f t="shared" si="271"/>
        <v>5115</v>
      </c>
      <c r="AD1277" s="9" t="s">
        <v>289</v>
      </c>
      <c r="AE1277" s="3" t="str">
        <f>IF(ISERROR(VLOOKUP($AD1277,技まとめ!$A$1:$F$380,6,FALSE)),"－",VLOOKUP($AD1277,技まとめ!$A$1:$F$380,6,FALSE))</f>
        <v>－</v>
      </c>
      <c r="AF1277" s="3">
        <f>IF(ISERROR(VLOOKUP($AD1277,技まとめ!$A$1:$F$380,3,FALSE)),"－",VLOOKUP($AD1277,技まとめ!$A$1:$F$380,3,FALSE))</f>
        <v>0</v>
      </c>
      <c r="AG1277" s="3">
        <f>IF(ISERROR(VLOOKUP($AD1277,技まとめ!$A$1:$F$380,5,FALSE)),"－",VLOOKUP($AD1277,技まとめ!$A$1:$F$380,5,FALSE))</f>
        <v>0</v>
      </c>
      <c r="AH1277" s="3" t="str">
        <f>IF($E1277=IF(ISERROR(VLOOKUP($AD1277,技まとめ!$A$1:$F$380,4,FALSE)),"－",VLOOKUP($AD1277,技まとめ!$A$1:$F$380,4,FALSE)),"一致","")</f>
        <v/>
      </c>
      <c r="AI1277" s="9" t="s">
        <v>118</v>
      </c>
      <c r="AJ1277" s="3" t="str">
        <f>IF(ISERROR(VLOOKUP($AI1277,技まとめ!$A$1:$F$380,6,FALSE)),"－",VLOOKUP($AI1277,技まとめ!$A$1:$F$380,6,FALSE))</f>
        <v>BS</v>
      </c>
      <c r="AK1277" s="3">
        <f>IF(ISERROR(VLOOKUP($AI1277,技まとめ!$A$1:$F$380,3,FALSE)),"－",VLOOKUP($AI1277,技まとめ!$A$1:$F$380,3,FALSE))</f>
        <v>64</v>
      </c>
      <c r="AL1277" s="3">
        <f>IF(ISERROR(VLOOKUP($AI1277,技まとめ!$A$1:$F$380,5,FALSE)),"－",VLOOKUP($AI1277,技まとめ!$A$1:$F$380,5,FALSE))</f>
        <v>37</v>
      </c>
      <c r="AM1277" s="3" t="str">
        <f>IF($E1277=IF(ISERROR(VLOOKUP($AI1277,技まとめ!$A$1:$F$380,4,FALSE)),"－",VLOOKUP($AI1277,技まとめ!$A$1:$F$380,4,FALSE)),"一致","")</f>
        <v/>
      </c>
      <c r="AN1277" s="9" t="s">
        <v>124</v>
      </c>
      <c r="AO1277" s="3" t="str">
        <f>IF(ISERROR(VLOOKUP($AN1277,技まとめ!$A$1:$F$380,6,FALSE)),"－",VLOOKUP($AN1277,技まとめ!$A$1:$F$380,6,FALSE))</f>
        <v>BL</v>
      </c>
      <c r="AP1277" s="3">
        <f>IF(ISERROR(VLOOKUP($AN1277,技まとめ!$A$1:$F$380,3,FALSE)),"－",VLOOKUP($AN1277,技まとめ!$A$1:$F$380,3,FALSE))</f>
        <v>42</v>
      </c>
      <c r="AQ1277" s="3">
        <f>IF(ISERROR(VLOOKUP($AN1277,技まとめ!$A$1:$F$380,5,FALSE)),"－",VLOOKUP($AN1277,技まとめ!$A$1:$F$380,5,FALSE))</f>
        <v>29</v>
      </c>
      <c r="AR1277" s="3" t="str">
        <f>IF($E1277=IF(ISERROR(VLOOKUP($AN1277,技まとめ!$A$1:$F$380,4,FALSE)),"－",VLOOKUP($AN1277,技まとめ!$A$1:$F$380,4,FALSE)),"一致","")</f>
        <v>一致</v>
      </c>
      <c r="AS1277" s="9" t="s">
        <v>794</v>
      </c>
      <c r="AT1277" s="3" t="str">
        <f>IF(ISERROR(VLOOKUP($AS1277,技まとめ!$A$1:$F$380,6,FALSE)),"－",VLOOKUP($AS1277,技まとめ!$A$1:$F$380,6,FALSE))</f>
        <v>NS</v>
      </c>
      <c r="AU1277" s="3">
        <f>IF(ISERROR(VLOOKUP($AS1277,技まとめ!$A$1:$F$380,3,FALSE)),"－",VLOOKUP($AS1277,技まとめ!$A$1:$F$380,3,FALSE))</f>
        <v>92</v>
      </c>
      <c r="AV1277" s="3">
        <f>IF(ISERROR(VLOOKUP($AS1277,技まとめ!$A$1:$F$380,5,FALSE)),"－",VLOOKUP($AS1277,技まとめ!$A$1:$F$380,5,FALSE))</f>
        <v>49</v>
      </c>
      <c r="AW1277" s="3" t="str">
        <f>IF($E1277=IF(ISERROR(VLOOKUP($AS1277,技まとめ!$A$1:$F$380,4,FALSE)),"－",VLOOKUP($AS1277,技まとめ!$A$1:$F$380,4,FALSE)),"一致","")</f>
        <v/>
      </c>
      <c r="AX1277" s="12" t="str">
        <f t="shared" si="272"/>
        <v>リカバリークンフーアタックフェイクボンバーサンダービースト</v>
      </c>
      <c r="AY1277" s="12" t="str">
        <f t="shared" si="273"/>
        <v>リカバリークンフーアタックフェイクボンバーサンダービースト</v>
      </c>
      <c r="AZ1277" s="12" t="str">
        <f t="shared" si="274"/>
        <v>リカバリークンフーアタックフェイクボンバーサンダービースト</v>
      </c>
      <c r="BA1277" s="12" t="str">
        <f t="shared" si="275"/>
        <v>リカバリークンフーアタックフェイクボンバーサンダービースト</v>
      </c>
      <c r="BB1277" s="11" t="str">
        <f t="shared" si="276"/>
        <v>－BSBLNS</v>
      </c>
      <c r="BC1277" s="11" t="str">
        <f t="shared" si="277"/>
        <v>－BSBLNS</v>
      </c>
      <c r="BD1277" s="11" t="str">
        <f t="shared" si="278"/>
        <v>－BSBLNS</v>
      </c>
      <c r="BE1277" s="11" t="str">
        <f t="shared" si="279"/>
        <v>－BSBLNS</v>
      </c>
    </row>
    <row r="1278" spans="1:57" ht="11.25" hidden="1" customHeight="1">
      <c r="A1278" s="6">
        <v>1277</v>
      </c>
      <c r="B1278" s="7" t="s">
        <v>2941</v>
      </c>
      <c r="C1278" s="8" t="s">
        <v>2942</v>
      </c>
      <c r="D1278" s="7" t="s">
        <v>72</v>
      </c>
      <c r="E1278" s="7" t="s">
        <v>81</v>
      </c>
      <c r="F1278" s="7" t="s">
        <v>109</v>
      </c>
      <c r="G1278" s="9">
        <v>119</v>
      </c>
      <c r="H1278" s="9">
        <v>98</v>
      </c>
      <c r="I1278" s="9">
        <v>60</v>
      </c>
      <c r="J1278" s="9">
        <v>47</v>
      </c>
      <c r="K1278" s="9">
        <v>60</v>
      </c>
      <c r="L1278" s="9">
        <v>44</v>
      </c>
      <c r="M1278" s="9">
        <v>57</v>
      </c>
      <c r="N1278" s="9">
        <v>60</v>
      </c>
      <c r="O1278" s="9">
        <v>48</v>
      </c>
      <c r="P1278" s="9">
        <v>62</v>
      </c>
      <c r="Q1278" s="10">
        <v>110</v>
      </c>
      <c r="R1278" s="11">
        <v>47</v>
      </c>
      <c r="S1278" s="11">
        <v>1</v>
      </c>
      <c r="T1278" s="11">
        <v>94</v>
      </c>
      <c r="U1278" s="11">
        <v>107</v>
      </c>
      <c r="V1278" s="11">
        <v>1</v>
      </c>
      <c r="W1278" s="11">
        <v>98</v>
      </c>
      <c r="X1278" s="11">
        <f t="shared" si="266"/>
        <v>458</v>
      </c>
      <c r="Y1278" s="11">
        <f t="shared" si="267"/>
        <v>4895</v>
      </c>
      <c r="Z1278" s="11">
        <f t="shared" si="268"/>
        <v>2145</v>
      </c>
      <c r="AA1278" s="11">
        <f t="shared" si="269"/>
        <v>3790</v>
      </c>
      <c r="AB1278" s="11">
        <f t="shared" si="270"/>
        <v>3790</v>
      </c>
      <c r="AC1278" s="6">
        <f t="shared" si="271"/>
        <v>4485</v>
      </c>
      <c r="AD1278" s="9" t="s">
        <v>169</v>
      </c>
      <c r="AE1278" s="3" t="str">
        <f>IF(ISERROR(VLOOKUP($AD1278,技まとめ!$A$1:$F$380,6,FALSE)),"－",VLOOKUP($AD1278,技まとめ!$A$1:$F$380,6,FALSE))</f>
        <v>DR</v>
      </c>
      <c r="AF1278" s="3">
        <f>IF(ISERROR(VLOOKUP($AD1278,技まとめ!$A$1:$F$380,3,FALSE)),"－",VLOOKUP($AD1278,技まとめ!$A$1:$F$380,3,FALSE))</f>
        <v>71</v>
      </c>
      <c r="AG1278" s="3">
        <f>IF(ISERROR(VLOOKUP($AD1278,技まとめ!$A$1:$F$380,5,FALSE)),"－",VLOOKUP($AD1278,技まとめ!$A$1:$F$380,5,FALSE))</f>
        <v>44</v>
      </c>
      <c r="AH1278" s="3" t="str">
        <f>IF($E1278=IF(ISERROR(VLOOKUP($AD1278,技まとめ!$A$1:$F$380,4,FALSE)),"－",VLOOKUP($AD1278,技まとめ!$A$1:$F$380,4,FALSE)),"一致","")</f>
        <v/>
      </c>
      <c r="AI1278" s="9" t="s">
        <v>686</v>
      </c>
      <c r="AJ1278" s="3" t="str">
        <f>IF(ISERROR(VLOOKUP($AI1278,技まとめ!$A$1:$F$380,6,FALSE)),"－",VLOOKUP($AI1278,技まとめ!$A$1:$F$380,6,FALSE))</f>
        <v>DR</v>
      </c>
      <c r="AK1278" s="3">
        <f>IF(ISERROR(VLOOKUP($AI1278,技まとめ!$A$1:$F$380,3,FALSE)),"－",VLOOKUP($AI1278,技まとめ!$A$1:$F$380,3,FALSE))</f>
        <v>34</v>
      </c>
      <c r="AL1278" s="3">
        <f>IF(ISERROR(VLOOKUP($AI1278,技まとめ!$A$1:$F$380,5,FALSE)),"－",VLOOKUP($AI1278,技まとめ!$A$1:$F$380,5,FALSE))</f>
        <v>27</v>
      </c>
      <c r="AM1278" s="3" t="str">
        <f>IF($E1278=IF(ISERROR(VLOOKUP($AI1278,技まとめ!$A$1:$F$380,4,FALSE)),"－",VLOOKUP($AI1278,技まとめ!$A$1:$F$380,4,FALSE)),"一致","")</f>
        <v/>
      </c>
      <c r="AN1278" s="9" t="s">
        <v>251</v>
      </c>
      <c r="AO1278" s="3" t="str">
        <f>IF(ISERROR(VLOOKUP($AN1278,技まとめ!$A$1:$F$380,6,FALSE)),"－",VLOOKUP($AN1278,技まとめ!$A$1:$F$380,6,FALSE))</f>
        <v>BL</v>
      </c>
      <c r="AP1278" s="3">
        <f>IF(ISERROR(VLOOKUP($AN1278,技まとめ!$A$1:$F$380,3,FALSE)),"－",VLOOKUP($AN1278,技まとめ!$A$1:$F$380,3,FALSE))</f>
        <v>46</v>
      </c>
      <c r="AQ1278" s="3">
        <f>IF(ISERROR(VLOOKUP($AN1278,技まとめ!$A$1:$F$380,5,FALSE)),"－",VLOOKUP($AN1278,技まとめ!$A$1:$F$380,5,FALSE))</f>
        <v>33</v>
      </c>
      <c r="AR1278" s="3" t="str">
        <f>IF($E1278=IF(ISERROR(VLOOKUP($AN1278,技まとめ!$A$1:$F$380,4,FALSE)),"－",VLOOKUP($AN1278,技まとめ!$A$1:$F$380,4,FALSE)),"一致","")</f>
        <v/>
      </c>
      <c r="AS1278" s="9" t="s">
        <v>118</v>
      </c>
      <c r="AT1278" s="3" t="str">
        <f>IF(ISERROR(VLOOKUP($AS1278,技まとめ!$A$1:$F$380,6,FALSE)),"－",VLOOKUP($AS1278,技まとめ!$A$1:$F$380,6,FALSE))</f>
        <v>BS</v>
      </c>
      <c r="AU1278" s="3">
        <f>IF(ISERROR(VLOOKUP($AS1278,技まとめ!$A$1:$F$380,3,FALSE)),"－",VLOOKUP($AS1278,技まとめ!$A$1:$F$380,3,FALSE))</f>
        <v>64</v>
      </c>
      <c r="AV1278" s="3">
        <f>IF(ISERROR(VLOOKUP($AS1278,技まとめ!$A$1:$F$380,5,FALSE)),"－",VLOOKUP($AS1278,技まとめ!$A$1:$F$380,5,FALSE))</f>
        <v>37</v>
      </c>
      <c r="AW1278" s="3" t="str">
        <f>IF($E1278=IF(ISERROR(VLOOKUP($AS1278,技まとめ!$A$1:$F$380,4,FALSE)),"－",VLOOKUP($AS1278,技まとめ!$A$1:$F$380,4,FALSE)),"一致","")</f>
        <v/>
      </c>
      <c r="AX1278" s="12" t="str">
        <f t="shared" si="272"/>
        <v>エコーボールヒートタックルくものいとクンフーアタック</v>
      </c>
      <c r="AY1278" s="12" t="str">
        <f t="shared" si="273"/>
        <v>エコーボールヒートタックルくものいとクンフーアタック</v>
      </c>
      <c r="AZ1278" s="12" t="str">
        <f t="shared" si="274"/>
        <v>エコーボールヒートタックルくものいとクンフーアタック</v>
      </c>
      <c r="BA1278" s="12" t="str">
        <f t="shared" si="275"/>
        <v>エコーボールヒートタックルくものいとクンフーアタック</v>
      </c>
      <c r="BB1278" s="11" t="str">
        <f t="shared" si="276"/>
        <v>DRDRBLBS</v>
      </c>
      <c r="BC1278" s="11" t="str">
        <f t="shared" si="277"/>
        <v>DRDRBLBS</v>
      </c>
      <c r="BD1278" s="11" t="str">
        <f t="shared" si="278"/>
        <v>DRDRBLBS</v>
      </c>
      <c r="BE1278" s="11" t="str">
        <f t="shared" si="279"/>
        <v>DRDRBLBS</v>
      </c>
    </row>
    <row r="1279" spans="1:57" ht="11.25" hidden="1" customHeight="1">
      <c r="A1279" s="6">
        <v>1278</v>
      </c>
      <c r="B1279" s="7" t="s">
        <v>2943</v>
      </c>
      <c r="C1279" s="8" t="s">
        <v>2944</v>
      </c>
      <c r="D1279" s="7" t="s">
        <v>72</v>
      </c>
      <c r="E1279" s="7" t="s">
        <v>102</v>
      </c>
      <c r="F1279" s="7" t="s">
        <v>109</v>
      </c>
      <c r="G1279" s="9">
        <v>127</v>
      </c>
      <c r="H1279" s="9">
        <v>95</v>
      </c>
      <c r="I1279" s="9">
        <v>57</v>
      </c>
      <c r="J1279" s="9">
        <v>56</v>
      </c>
      <c r="K1279" s="9">
        <v>41</v>
      </c>
      <c r="L1279" s="9">
        <v>56</v>
      </c>
      <c r="M1279" s="9">
        <v>41</v>
      </c>
      <c r="N1279" s="9">
        <v>67</v>
      </c>
      <c r="O1279" s="9">
        <v>54</v>
      </c>
      <c r="P1279" s="9">
        <v>69</v>
      </c>
      <c r="Q1279" s="10">
        <v>107</v>
      </c>
      <c r="R1279" s="11">
        <v>51</v>
      </c>
      <c r="S1279" s="11">
        <v>1</v>
      </c>
      <c r="T1279" s="11">
        <v>106</v>
      </c>
      <c r="U1279" s="11">
        <v>91</v>
      </c>
      <c r="V1279" s="11">
        <v>1</v>
      </c>
      <c r="W1279" s="11">
        <v>104</v>
      </c>
      <c r="X1279" s="11">
        <f t="shared" si="266"/>
        <v>461</v>
      </c>
      <c r="Y1279" s="11">
        <f t="shared" si="267"/>
        <v>4805</v>
      </c>
      <c r="Z1279" s="11">
        <f t="shared" si="268"/>
        <v>2315</v>
      </c>
      <c r="AA1279" s="11">
        <f t="shared" si="269"/>
        <v>4240</v>
      </c>
      <c r="AB1279" s="11">
        <f t="shared" si="270"/>
        <v>4240</v>
      </c>
      <c r="AC1279" s="6">
        <f t="shared" si="271"/>
        <v>5015</v>
      </c>
      <c r="AD1279" s="9" t="s">
        <v>131</v>
      </c>
      <c r="AE1279" s="3" t="str">
        <f>IF(ISERROR(VLOOKUP($AD1279,技まとめ!$A$1:$F$380,6,FALSE)),"－",VLOOKUP($AD1279,技まとめ!$A$1:$F$380,6,FALSE))</f>
        <v>DR</v>
      </c>
      <c r="AF1279" s="3">
        <f>IF(ISERROR(VLOOKUP($AD1279,技まとめ!$A$1:$F$380,3,FALSE)),"－",VLOOKUP($AD1279,技まとめ!$A$1:$F$380,3,FALSE))</f>
        <v>33</v>
      </c>
      <c r="AG1279" s="3">
        <f>IF(ISERROR(VLOOKUP($AD1279,技まとめ!$A$1:$F$380,5,FALSE)),"－",VLOOKUP($AD1279,技まとめ!$A$1:$F$380,5,FALSE))</f>
        <v>28</v>
      </c>
      <c r="AH1279" s="3" t="str">
        <f>IF($E1279=IF(ISERROR(VLOOKUP($AD1279,技まとめ!$A$1:$F$380,4,FALSE)),"－",VLOOKUP($AD1279,技まとめ!$A$1:$F$380,4,FALSE)),"一致","")</f>
        <v/>
      </c>
      <c r="AI1279" s="9" t="s">
        <v>289</v>
      </c>
      <c r="AJ1279" s="3" t="str">
        <f>IF(ISERROR(VLOOKUP($AI1279,技まとめ!$A$1:$F$380,6,FALSE)),"－",VLOOKUP($AI1279,技まとめ!$A$1:$F$380,6,FALSE))</f>
        <v>－</v>
      </c>
      <c r="AK1279" s="3">
        <f>IF(ISERROR(VLOOKUP($AI1279,技まとめ!$A$1:$F$380,3,FALSE)),"－",VLOOKUP($AI1279,技まとめ!$A$1:$F$380,3,FALSE))</f>
        <v>0</v>
      </c>
      <c r="AL1279" s="3">
        <f>IF(ISERROR(VLOOKUP($AI1279,技まとめ!$A$1:$F$380,5,FALSE)),"－",VLOOKUP($AI1279,技まとめ!$A$1:$F$380,5,FALSE))</f>
        <v>0</v>
      </c>
      <c r="AM1279" s="3" t="str">
        <f>IF($E1279=IF(ISERROR(VLOOKUP($AI1279,技まとめ!$A$1:$F$380,4,FALSE)),"－",VLOOKUP($AI1279,技まとめ!$A$1:$F$380,4,FALSE)),"一致","")</f>
        <v/>
      </c>
      <c r="AN1279" s="9" t="s">
        <v>1629</v>
      </c>
      <c r="AO1279" s="3" t="str">
        <f>IF(ISERROR(VLOOKUP($AN1279,技まとめ!$A$1:$F$380,6,FALSE)),"－",VLOOKUP($AN1279,技まとめ!$A$1:$F$380,6,FALSE))</f>
        <v>NS</v>
      </c>
      <c r="AP1279" s="3">
        <f>IF(ISERROR(VLOOKUP($AN1279,技まとめ!$A$1:$F$380,3,FALSE)),"－",VLOOKUP($AN1279,技まとめ!$A$1:$F$380,3,FALSE))</f>
        <v>68</v>
      </c>
      <c r="AQ1279" s="3">
        <f>IF(ISERROR(VLOOKUP($AN1279,技まとめ!$A$1:$F$380,5,FALSE)),"－",VLOOKUP($AN1279,技まとめ!$A$1:$F$380,5,FALSE))</f>
        <v>40</v>
      </c>
      <c r="AR1279" s="3" t="str">
        <f>IF($E1279=IF(ISERROR(VLOOKUP($AN1279,技まとめ!$A$1:$F$380,4,FALSE)),"－",VLOOKUP($AN1279,技まとめ!$A$1:$F$380,4,FALSE)),"一致","")</f>
        <v/>
      </c>
      <c r="AS1279" s="9" t="s">
        <v>442</v>
      </c>
      <c r="AT1279" s="3" t="str">
        <f>IF(ISERROR(VLOOKUP($AS1279,技まとめ!$A$1:$F$380,6,FALSE)),"－",VLOOKUP($AS1279,技まとめ!$A$1:$F$380,6,FALSE))</f>
        <v>CA</v>
      </c>
      <c r="AU1279" s="3">
        <f>IF(ISERROR(VLOOKUP($AS1279,技まとめ!$A$1:$F$380,3,FALSE)),"－",VLOOKUP($AS1279,技まとめ!$A$1:$F$380,3,FALSE))</f>
        <v>75</v>
      </c>
      <c r="AV1279" s="3">
        <f>IF(ISERROR(VLOOKUP($AS1279,技まとめ!$A$1:$F$380,5,FALSE)),"－",VLOOKUP($AS1279,技まとめ!$A$1:$F$380,5,FALSE))</f>
        <v>45</v>
      </c>
      <c r="AW1279" s="3" t="str">
        <f>IF($E1279=IF(ISERROR(VLOOKUP($AS1279,技まとめ!$A$1:$F$380,4,FALSE)),"－",VLOOKUP($AS1279,技まとめ!$A$1:$F$380,4,FALSE)),"一致","")</f>
        <v/>
      </c>
      <c r="AX1279" s="12" t="str">
        <f t="shared" si="272"/>
        <v>イリュージョンボールリカバリータイガードライブフラッシュアッパー</v>
      </c>
      <c r="AY1279" s="12" t="str">
        <f t="shared" si="273"/>
        <v>イリュージョンボールリカバリータイガードライブフラッシュアッパー</v>
      </c>
      <c r="AZ1279" s="12" t="str">
        <f t="shared" si="274"/>
        <v>イリュージョンボールリカバリータイガードライブフラッシュアッパー</v>
      </c>
      <c r="BA1279" s="12" t="str">
        <f t="shared" si="275"/>
        <v>イリュージョンボールリカバリータイガードライブフラッシュアッパー</v>
      </c>
      <c r="BB1279" s="11" t="str">
        <f t="shared" si="276"/>
        <v>DR－NSCA</v>
      </c>
      <c r="BC1279" s="11" t="str">
        <f t="shared" si="277"/>
        <v>DR－NSCA</v>
      </c>
      <c r="BD1279" s="11" t="str">
        <f t="shared" si="278"/>
        <v>DR－NSCA</v>
      </c>
      <c r="BE1279" s="11" t="str">
        <f t="shared" si="279"/>
        <v>DR－NSCA</v>
      </c>
    </row>
    <row r="1280" spans="1:57" ht="11.25" hidden="1" customHeight="1">
      <c r="A1280" s="6">
        <v>1279</v>
      </c>
      <c r="B1280" s="7" t="s">
        <v>2945</v>
      </c>
      <c r="C1280" s="8" t="s">
        <v>2946</v>
      </c>
      <c r="D1280" s="7" t="s">
        <v>72</v>
      </c>
      <c r="E1280" s="7" t="s">
        <v>81</v>
      </c>
      <c r="F1280" s="7" t="s">
        <v>109</v>
      </c>
      <c r="G1280" s="9">
        <v>119</v>
      </c>
      <c r="H1280" s="9">
        <v>105</v>
      </c>
      <c r="I1280" s="9">
        <v>57</v>
      </c>
      <c r="J1280" s="9">
        <v>57</v>
      </c>
      <c r="K1280" s="9">
        <v>56</v>
      </c>
      <c r="L1280" s="9">
        <v>60</v>
      </c>
      <c r="M1280" s="9">
        <v>65</v>
      </c>
      <c r="N1280" s="9">
        <v>56</v>
      </c>
      <c r="O1280" s="9">
        <v>56</v>
      </c>
      <c r="P1280" s="9">
        <v>33</v>
      </c>
      <c r="Q1280" s="10">
        <v>107</v>
      </c>
      <c r="R1280" s="11">
        <v>20</v>
      </c>
      <c r="S1280" s="11">
        <v>1</v>
      </c>
      <c r="T1280" s="11">
        <v>110</v>
      </c>
      <c r="U1280" s="11">
        <v>115</v>
      </c>
      <c r="V1280" s="11">
        <v>1</v>
      </c>
      <c r="W1280" s="11">
        <v>106</v>
      </c>
      <c r="X1280" s="11">
        <f t="shared" si="266"/>
        <v>460</v>
      </c>
      <c r="Y1280" s="11">
        <f t="shared" si="267"/>
        <v>4815</v>
      </c>
      <c r="Z1280" s="11">
        <f t="shared" si="268"/>
        <v>1240</v>
      </c>
      <c r="AA1280" s="11">
        <f t="shared" si="269"/>
        <v>4390</v>
      </c>
      <c r="AB1280" s="11">
        <f t="shared" si="270"/>
        <v>4390</v>
      </c>
      <c r="AC1280" s="6">
        <f t="shared" si="271"/>
        <v>5030</v>
      </c>
      <c r="AD1280" s="9" t="s">
        <v>5061</v>
      </c>
      <c r="AE1280" s="3" t="str">
        <f>IF(ISERROR(VLOOKUP($AD1280,技まとめ!$A$1:$F$380,6,FALSE)),"－",VLOOKUP($AD1280,技まとめ!$A$1:$F$380,6,FALSE))</f>
        <v>BL</v>
      </c>
      <c r="AF1280" s="3">
        <f>IF(ISERROR(VLOOKUP($AD1280,技まとめ!$A$1:$F$380,3,FALSE)),"－",VLOOKUP($AD1280,技まとめ!$A$1:$F$380,3,FALSE))</f>
        <v>33</v>
      </c>
      <c r="AG1280" s="3">
        <f>IF(ISERROR(VLOOKUP($AD1280,技まとめ!$A$1:$F$380,5,FALSE)),"－",VLOOKUP($AD1280,技まとめ!$A$1:$F$380,5,FALSE))</f>
        <v>28</v>
      </c>
      <c r="AH1280" s="3" t="str">
        <f>IF($E1280=IF(ISERROR(VLOOKUP($AD1280,技まとめ!$A$1:$F$380,4,FALSE)),"－",VLOOKUP($AD1280,技まとめ!$A$1:$F$380,4,FALSE)),"一致","")</f>
        <v/>
      </c>
      <c r="AI1280" s="9" t="s">
        <v>540</v>
      </c>
      <c r="AJ1280" s="3" t="str">
        <f>IF(ISERROR(VLOOKUP($AI1280,技まとめ!$A$1:$F$380,6,FALSE)),"－",VLOOKUP($AI1280,技まとめ!$A$1:$F$380,6,FALSE))</f>
        <v>BS</v>
      </c>
      <c r="AK1280" s="3">
        <f>IF(ISERROR(VLOOKUP($AI1280,技まとめ!$A$1:$F$380,3,FALSE)),"－",VLOOKUP($AI1280,技まとめ!$A$1:$F$380,3,FALSE))</f>
        <v>51</v>
      </c>
      <c r="AL1280" s="3">
        <f>IF(ISERROR(VLOOKUP($AI1280,技まとめ!$A$1:$F$380,5,FALSE)),"－",VLOOKUP($AI1280,技まとめ!$A$1:$F$380,5,FALSE))</f>
        <v>31</v>
      </c>
      <c r="AM1280" s="3" t="str">
        <f>IF($E1280=IF(ISERROR(VLOOKUP($AI1280,技まとめ!$A$1:$F$380,4,FALSE)),"－",VLOOKUP($AI1280,技まとめ!$A$1:$F$380,4,FALSE)),"一致","")</f>
        <v>一致</v>
      </c>
      <c r="AN1280" s="9" t="s">
        <v>454</v>
      </c>
      <c r="AO1280" s="3" t="str">
        <f>IF(ISERROR(VLOOKUP($AN1280,技まとめ!$A$1:$F$380,6,FALSE)),"－",VLOOKUP($AN1280,技まとめ!$A$1:$F$380,6,FALSE))</f>
        <v>BL</v>
      </c>
      <c r="AP1280" s="3">
        <f>IF(ISERROR(VLOOKUP($AN1280,技まとめ!$A$1:$F$380,3,FALSE)),"－",VLOOKUP($AN1280,技まとめ!$A$1:$F$380,3,FALSE))</f>
        <v>65</v>
      </c>
      <c r="AQ1280" s="3">
        <f>IF(ISERROR(VLOOKUP($AN1280,技まとめ!$A$1:$F$380,5,FALSE)),"－",VLOOKUP($AN1280,技まとめ!$A$1:$F$380,5,FALSE))</f>
        <v>42</v>
      </c>
      <c r="AR1280" s="3" t="str">
        <f>IF($E1280=IF(ISERROR(VLOOKUP($AN1280,技まとめ!$A$1:$F$380,4,FALSE)),"－",VLOOKUP($AN1280,技まとめ!$A$1:$F$380,4,FALSE)),"一致","")</f>
        <v/>
      </c>
      <c r="AS1280" s="9" t="s">
        <v>420</v>
      </c>
      <c r="AT1280" s="3" t="str">
        <f>IF(ISERROR(VLOOKUP($AS1280,技まとめ!$A$1:$F$380,6,FALSE)),"－",VLOOKUP($AS1280,技まとめ!$A$1:$F$380,6,FALSE))</f>
        <v>BS</v>
      </c>
      <c r="AU1280" s="3">
        <f>IF(ISERROR(VLOOKUP($AS1280,技まとめ!$A$1:$F$380,3,FALSE)),"－",VLOOKUP($AS1280,技まとめ!$A$1:$F$380,3,FALSE))</f>
        <v>62</v>
      </c>
      <c r="AV1280" s="3">
        <f>IF(ISERROR(VLOOKUP($AS1280,技まとめ!$A$1:$F$380,5,FALSE)),"－",VLOOKUP($AS1280,技まとめ!$A$1:$F$380,5,FALSE))</f>
        <v>37</v>
      </c>
      <c r="AW1280" s="3" t="str">
        <f>IF($E1280=IF(ISERROR(VLOOKUP($AS1280,技まとめ!$A$1:$F$380,4,FALSE)),"－",VLOOKUP($AS1280,技まとめ!$A$1:$F$380,4,FALSE)),"一致","")</f>
        <v>一致</v>
      </c>
      <c r="AX1280" s="12" t="str">
        <f t="shared" si="272"/>
        <v>スーパースキャン（Ｂ）バックトルネードぶんしんディフェンスイナズマおとし</v>
      </c>
      <c r="AY1280" s="12" t="str">
        <f t="shared" si="273"/>
        <v>スーパースキャン（Ｂ）バックトルネードぶんしんディフェンスイナズマおとし</v>
      </c>
      <c r="AZ1280" s="12" t="str">
        <f t="shared" si="274"/>
        <v>スーパースキャン（Ｂ）バックトルネードぶんしんディフェンスイナズマおとし</v>
      </c>
      <c r="BA1280" s="12" t="str">
        <f t="shared" si="275"/>
        <v>スーパースキャン（Ｂ）バックトルネードぶんしんディフェンスイナズマおとし</v>
      </c>
      <c r="BB1280" s="11" t="str">
        <f t="shared" si="276"/>
        <v>BLBSBLBS</v>
      </c>
      <c r="BC1280" s="11" t="str">
        <f t="shared" si="277"/>
        <v>BLBSBLBS</v>
      </c>
      <c r="BD1280" s="11" t="str">
        <f t="shared" si="278"/>
        <v>BLBSBLBS</v>
      </c>
      <c r="BE1280" s="11" t="str">
        <f t="shared" si="279"/>
        <v>BLBSBLBS</v>
      </c>
    </row>
    <row r="1281" spans="1:57" ht="11.25" hidden="1" customHeight="1">
      <c r="A1281" s="6">
        <v>1280</v>
      </c>
      <c r="B1281" s="7" t="s">
        <v>2947</v>
      </c>
      <c r="C1281" s="8" t="s">
        <v>2948</v>
      </c>
      <c r="D1281" s="7" t="s">
        <v>72</v>
      </c>
      <c r="E1281" s="7" t="s">
        <v>81</v>
      </c>
      <c r="F1281" s="7" t="s">
        <v>74</v>
      </c>
      <c r="G1281" s="9">
        <v>108</v>
      </c>
      <c r="H1281" s="9">
        <v>144</v>
      </c>
      <c r="I1281" s="9">
        <v>49</v>
      </c>
      <c r="J1281" s="9">
        <v>56</v>
      </c>
      <c r="K1281" s="9">
        <v>58</v>
      </c>
      <c r="L1281" s="9">
        <v>51</v>
      </c>
      <c r="M1281" s="9">
        <v>53</v>
      </c>
      <c r="N1281" s="9">
        <v>57</v>
      </c>
      <c r="O1281" s="9">
        <v>56</v>
      </c>
      <c r="P1281" s="9">
        <v>52</v>
      </c>
      <c r="Q1281" s="10">
        <v>99</v>
      </c>
      <c r="R1281" s="11">
        <v>41</v>
      </c>
      <c r="S1281" s="11">
        <v>1</v>
      </c>
      <c r="T1281" s="11">
        <v>101</v>
      </c>
      <c r="U1281" s="11">
        <v>103</v>
      </c>
      <c r="V1281" s="11">
        <v>1</v>
      </c>
      <c r="W1281" s="11">
        <v>106</v>
      </c>
      <c r="X1281" s="11">
        <f t="shared" si="266"/>
        <v>452</v>
      </c>
      <c r="Y1281" s="11">
        <f t="shared" si="267"/>
        <v>4495</v>
      </c>
      <c r="Z1281" s="11">
        <f t="shared" si="268"/>
        <v>1975</v>
      </c>
      <c r="AA1281" s="11">
        <f t="shared" si="269"/>
        <v>4075</v>
      </c>
      <c r="AB1281" s="11">
        <f t="shared" si="270"/>
        <v>4075</v>
      </c>
      <c r="AC1281" s="6">
        <f t="shared" si="271"/>
        <v>4775</v>
      </c>
      <c r="AD1281" s="9" t="s">
        <v>440</v>
      </c>
      <c r="AE1281" s="3" t="str">
        <f>IF(ISERROR(VLOOKUP($AD1281,技まとめ!$A$1:$F$380,6,FALSE)),"－",VLOOKUP($AD1281,技まとめ!$A$1:$F$380,6,FALSE))</f>
        <v>CA</v>
      </c>
      <c r="AF1281" s="3">
        <f>IF(ISERROR(VLOOKUP($AD1281,技まとめ!$A$1:$F$380,3,FALSE)),"－",VLOOKUP($AD1281,技まとめ!$A$1:$F$380,3,FALSE))</f>
        <v>15</v>
      </c>
      <c r="AG1281" s="3">
        <f>IF(ISERROR(VLOOKUP($AD1281,技まとめ!$A$1:$F$380,5,FALSE)),"－",VLOOKUP($AD1281,技まとめ!$A$1:$F$380,5,FALSE))</f>
        <v>20</v>
      </c>
      <c r="AH1281" s="3" t="str">
        <f>IF($E1281=IF(ISERROR(VLOOKUP($AD1281,技まとめ!$A$1:$F$380,4,FALSE)),"－",VLOOKUP($AD1281,技まとめ!$A$1:$F$380,4,FALSE)),"一致","")</f>
        <v>一致</v>
      </c>
      <c r="AI1281" s="9" t="s">
        <v>274</v>
      </c>
      <c r="AJ1281" s="3" t="str">
        <f>IF(ISERROR(VLOOKUP($AI1281,技まとめ!$A$1:$F$380,6,FALSE)),"－",VLOOKUP($AI1281,技まとめ!$A$1:$F$380,6,FALSE))</f>
        <v>P1</v>
      </c>
      <c r="AK1281" s="3">
        <f>IF(ISERROR(VLOOKUP($AI1281,技まとめ!$A$1:$F$380,3,FALSE)),"－",VLOOKUP($AI1281,技まとめ!$A$1:$F$380,3,FALSE))</f>
        <v>27</v>
      </c>
      <c r="AL1281" s="3">
        <f>IF(ISERROR(VLOOKUP($AI1281,技まとめ!$A$1:$F$380,5,FALSE)),"－",VLOOKUP($AI1281,技まとめ!$A$1:$F$380,5,FALSE))</f>
        <v>25</v>
      </c>
      <c r="AM1281" s="3" t="str">
        <f>IF($E1281=IF(ISERROR(VLOOKUP($AI1281,技まとめ!$A$1:$F$380,4,FALSE)),"－",VLOOKUP($AI1281,技まとめ!$A$1:$F$380,4,FALSE)),"一致","")</f>
        <v/>
      </c>
      <c r="AN1281" s="9" t="s">
        <v>401</v>
      </c>
      <c r="AO1281" s="3" t="str">
        <f>IF(ISERROR(VLOOKUP($AN1281,技まとめ!$A$1:$F$380,6,FALSE)),"－",VLOOKUP($AN1281,技まとめ!$A$1:$F$380,6,FALSE))</f>
        <v>CA</v>
      </c>
      <c r="AP1281" s="3">
        <f>IF(ISERROR(VLOOKUP($AN1281,技まとめ!$A$1:$F$380,3,FALSE)),"－",VLOOKUP($AN1281,技まとめ!$A$1:$F$380,3,FALSE))</f>
        <v>48</v>
      </c>
      <c r="AQ1281" s="3">
        <f>IF(ISERROR(VLOOKUP($AN1281,技まとめ!$A$1:$F$380,5,FALSE)),"－",VLOOKUP($AN1281,技まとめ!$A$1:$F$380,5,FALSE))</f>
        <v>32</v>
      </c>
      <c r="AR1281" s="3" t="str">
        <f>IF($E1281=IF(ISERROR(VLOOKUP($AN1281,技まとめ!$A$1:$F$380,4,FALSE)),"－",VLOOKUP($AN1281,技まとめ!$A$1:$F$380,4,FALSE)),"一致","")</f>
        <v/>
      </c>
      <c r="AS1281" s="9" t="s">
        <v>152</v>
      </c>
      <c r="AT1281" s="3" t="str">
        <f>IF(ISERROR(VLOOKUP($AS1281,技まとめ!$A$1:$F$380,6,FALSE)),"－",VLOOKUP($AS1281,技まとめ!$A$1:$F$380,6,FALSE))</f>
        <v>P1</v>
      </c>
      <c r="AU1281" s="3">
        <f>IF(ISERROR(VLOOKUP($AS1281,技まとめ!$A$1:$F$380,3,FALSE)),"－",VLOOKUP($AS1281,技まとめ!$A$1:$F$380,3,FALSE))</f>
        <v>88</v>
      </c>
      <c r="AV1281" s="3">
        <f>IF(ISERROR(VLOOKUP($AS1281,技まとめ!$A$1:$F$380,5,FALSE)),"－",VLOOKUP($AS1281,技まとめ!$A$1:$F$380,5,FALSE))</f>
        <v>50</v>
      </c>
      <c r="AW1281" s="3" t="str">
        <f>IF($E1281=IF(ISERROR(VLOOKUP($AS1281,技まとめ!$A$1:$F$380,4,FALSE)),"－",VLOOKUP($AS1281,技まとめ!$A$1:$F$380,4,FALSE)),"一致","")</f>
        <v/>
      </c>
      <c r="AX1281" s="12" t="str">
        <f t="shared" si="272"/>
        <v>スワンダイブロケットこぶしゴールずらしドリルスマッシャー</v>
      </c>
      <c r="AY1281" s="12" t="str">
        <f t="shared" si="273"/>
        <v>スワンダイブロケットこぶしゴールずらしドリルスマッシャー</v>
      </c>
      <c r="AZ1281" s="12" t="str">
        <f t="shared" si="274"/>
        <v>スワンダイブロケットこぶしゴールずらしドリルスマッシャー</v>
      </c>
      <c r="BA1281" s="12" t="str">
        <f t="shared" si="275"/>
        <v>スワンダイブロケットこぶしゴールずらしドリルスマッシャー</v>
      </c>
      <c r="BB1281" s="11" t="str">
        <f t="shared" si="276"/>
        <v>CAP1CAP1</v>
      </c>
      <c r="BC1281" s="11" t="str">
        <f t="shared" si="277"/>
        <v>CAP1CAP1</v>
      </c>
      <c r="BD1281" s="11" t="str">
        <f t="shared" si="278"/>
        <v>CAP1CAP1</v>
      </c>
      <c r="BE1281" s="11" t="str">
        <f t="shared" si="279"/>
        <v>CAP1CAP1</v>
      </c>
    </row>
    <row r="1282" spans="1:57" ht="11.25" hidden="1" customHeight="1">
      <c r="A1282" s="6">
        <v>1281</v>
      </c>
      <c r="B1282" s="7" t="s">
        <v>2949</v>
      </c>
      <c r="C1282" s="8" t="s">
        <v>2950</v>
      </c>
      <c r="D1282" s="7" t="s">
        <v>72</v>
      </c>
      <c r="E1282" s="7" t="s">
        <v>73</v>
      </c>
      <c r="F1282" s="7" t="s">
        <v>82</v>
      </c>
      <c r="G1282" s="9">
        <v>126</v>
      </c>
      <c r="H1282" s="9">
        <v>94</v>
      </c>
      <c r="I1282" s="9">
        <v>62</v>
      </c>
      <c r="J1282" s="9">
        <v>62</v>
      </c>
      <c r="K1282" s="9">
        <v>61</v>
      </c>
      <c r="L1282" s="9">
        <v>63</v>
      </c>
      <c r="M1282" s="9">
        <v>65</v>
      </c>
      <c r="N1282" s="9">
        <v>41</v>
      </c>
      <c r="O1282" s="9">
        <v>63</v>
      </c>
      <c r="P1282" s="9">
        <v>13</v>
      </c>
      <c r="Q1282" s="10">
        <v>112</v>
      </c>
      <c r="R1282" s="11">
        <v>1</v>
      </c>
      <c r="S1282" s="11">
        <v>1</v>
      </c>
      <c r="T1282" s="11">
        <v>113</v>
      </c>
      <c r="U1282" s="11">
        <v>115</v>
      </c>
      <c r="V1282" s="11">
        <v>1</v>
      </c>
      <c r="W1282" s="11">
        <v>107</v>
      </c>
      <c r="X1282" s="11">
        <f t="shared" si="266"/>
        <v>450</v>
      </c>
      <c r="Y1282" s="11">
        <f t="shared" si="267"/>
        <v>5020</v>
      </c>
      <c r="Z1282" s="11">
        <f t="shared" si="268"/>
        <v>580</v>
      </c>
      <c r="AA1282" s="11">
        <f t="shared" si="269"/>
        <v>4500</v>
      </c>
      <c r="AB1282" s="11">
        <f t="shared" si="270"/>
        <v>4500</v>
      </c>
      <c r="AC1282" s="6">
        <f t="shared" si="271"/>
        <v>5060</v>
      </c>
      <c r="AD1282" s="9" t="s">
        <v>5010</v>
      </c>
      <c r="AE1282" s="3" t="str">
        <f>IF(ISERROR(VLOOKUP($AD1282,技まとめ!$A$1:$F$380,6,FALSE)),"－",VLOOKUP($AD1282,技まとめ!$A$1:$F$380,6,FALSE))</f>
        <v>－</v>
      </c>
      <c r="AF1282" s="3">
        <f>IF(ISERROR(VLOOKUP($AD1282,技まとめ!$A$1:$F$380,3,FALSE)),"－",VLOOKUP($AD1282,技まとめ!$A$1:$F$380,3,FALSE))</f>
        <v>0</v>
      </c>
      <c r="AG1282" s="3">
        <f>IF(ISERROR(VLOOKUP($AD1282,技まとめ!$A$1:$F$380,5,FALSE)),"－",VLOOKUP($AD1282,技まとめ!$A$1:$F$380,5,FALSE))</f>
        <v>0</v>
      </c>
      <c r="AH1282" s="3" t="str">
        <f>IF($E1282=IF(ISERROR(VLOOKUP($AD1282,技まとめ!$A$1:$F$380,4,FALSE)),"－",VLOOKUP($AD1282,技まとめ!$A$1:$F$380,4,FALSE)),"一致","")</f>
        <v/>
      </c>
      <c r="AI1282" s="9" t="s">
        <v>131</v>
      </c>
      <c r="AJ1282" s="3" t="str">
        <f>IF(ISERROR(VLOOKUP($AI1282,技まとめ!$A$1:$F$380,6,FALSE)),"－",VLOOKUP($AI1282,技まとめ!$A$1:$F$380,6,FALSE))</f>
        <v>DR</v>
      </c>
      <c r="AK1282" s="3">
        <f>IF(ISERROR(VLOOKUP($AI1282,技まとめ!$A$1:$F$380,3,FALSE)),"－",VLOOKUP($AI1282,技まとめ!$A$1:$F$380,3,FALSE))</f>
        <v>33</v>
      </c>
      <c r="AL1282" s="3">
        <f>IF(ISERROR(VLOOKUP($AI1282,技まとめ!$A$1:$F$380,5,FALSE)),"－",VLOOKUP($AI1282,技まとめ!$A$1:$F$380,5,FALSE))</f>
        <v>28</v>
      </c>
      <c r="AM1282" s="3" t="str">
        <f>IF($E1282=IF(ISERROR(VLOOKUP($AI1282,技まとめ!$A$1:$F$380,4,FALSE)),"－",VLOOKUP($AI1282,技まとめ!$A$1:$F$380,4,FALSE)),"一致","")</f>
        <v/>
      </c>
      <c r="AN1282" s="9" t="s">
        <v>103</v>
      </c>
      <c r="AO1282" s="3" t="str">
        <f>IF(ISERROR(VLOOKUP($AN1282,技まとめ!$A$1:$F$380,6,FALSE)),"－",VLOOKUP($AN1282,技まとめ!$A$1:$F$380,6,FALSE))</f>
        <v>DR</v>
      </c>
      <c r="AP1282" s="3">
        <f>IF(ISERROR(VLOOKUP($AN1282,技まとめ!$A$1:$F$380,3,FALSE)),"－",VLOOKUP($AN1282,技まとめ!$A$1:$F$380,3,FALSE))</f>
        <v>56</v>
      </c>
      <c r="AQ1282" s="3">
        <f>IF(ISERROR(VLOOKUP($AN1282,技まとめ!$A$1:$F$380,5,FALSE)),"－",VLOOKUP($AN1282,技まとめ!$A$1:$F$380,5,FALSE))</f>
        <v>39</v>
      </c>
      <c r="AR1282" s="3" t="str">
        <f>IF($E1282=IF(ISERROR(VLOOKUP($AN1282,技まとめ!$A$1:$F$380,4,FALSE)),"－",VLOOKUP($AN1282,技まとめ!$A$1:$F$380,4,FALSE)),"一致","")</f>
        <v/>
      </c>
      <c r="AS1282" s="9" t="s">
        <v>621</v>
      </c>
      <c r="AT1282" s="3" t="str">
        <f>IF(ISERROR(VLOOKUP($AS1282,技まとめ!$A$1:$F$380,6,FALSE)),"－",VLOOKUP($AS1282,技まとめ!$A$1:$F$380,6,FALSE))</f>
        <v>BB</v>
      </c>
      <c r="AU1282" s="3">
        <f>IF(ISERROR(VLOOKUP($AS1282,技まとめ!$A$1:$F$380,3,FALSE)),"－",VLOOKUP($AS1282,技まとめ!$A$1:$F$380,3,FALSE))</f>
        <v>92</v>
      </c>
      <c r="AV1282" s="3">
        <f>IF(ISERROR(VLOOKUP($AS1282,技まとめ!$A$1:$F$380,5,FALSE)),"－",VLOOKUP($AS1282,技まとめ!$A$1:$F$380,5,FALSE))</f>
        <v>53</v>
      </c>
      <c r="AW1282" s="3" t="str">
        <f>IF($E1282=IF(ISERROR(VLOOKUP($AS1282,技まとめ!$A$1:$F$380,4,FALSE)),"－",VLOOKUP($AS1282,技まとめ!$A$1:$F$380,4,FALSE)),"一致","")</f>
        <v/>
      </c>
      <c r="AX1282" s="12" t="str">
        <f t="shared" si="272"/>
        <v>イカサマ！イリュージョンボールまぼろしドリブルデーモンカット</v>
      </c>
      <c r="AY1282" s="12" t="str">
        <f t="shared" si="273"/>
        <v>イカサマ！イリュージョンボールまぼろしドリブルデーモンカット</v>
      </c>
      <c r="AZ1282" s="12" t="str">
        <f t="shared" si="274"/>
        <v>イカサマ！イリュージョンボールまぼろしドリブルデーモンカット</v>
      </c>
      <c r="BA1282" s="12" t="str">
        <f t="shared" si="275"/>
        <v>イカサマ！イリュージョンボールまぼろしドリブルデーモンカット</v>
      </c>
      <c r="BB1282" s="11" t="str">
        <f t="shared" si="276"/>
        <v>－DRDRBB</v>
      </c>
      <c r="BC1282" s="11" t="str">
        <f t="shared" si="277"/>
        <v>－DRDRBB</v>
      </c>
      <c r="BD1282" s="11" t="str">
        <f t="shared" si="278"/>
        <v>－DRDRBB</v>
      </c>
      <c r="BE1282" s="11" t="str">
        <f t="shared" si="279"/>
        <v>－DRDRBB</v>
      </c>
    </row>
    <row r="1283" spans="1:57" ht="11.25" hidden="1" customHeight="1">
      <c r="A1283" s="6">
        <v>1282</v>
      </c>
      <c r="B1283" s="7" t="s">
        <v>2951</v>
      </c>
      <c r="C1283" s="8" t="s">
        <v>2952</v>
      </c>
      <c r="D1283" s="7" t="s">
        <v>650</v>
      </c>
      <c r="E1283" s="7" t="s">
        <v>81</v>
      </c>
      <c r="F1283" s="7" t="s">
        <v>82</v>
      </c>
      <c r="G1283" s="9">
        <v>96</v>
      </c>
      <c r="H1283" s="9">
        <v>88</v>
      </c>
      <c r="I1283" s="9">
        <v>48</v>
      </c>
      <c r="J1283" s="9">
        <v>57</v>
      </c>
      <c r="K1283" s="9">
        <v>56</v>
      </c>
      <c r="L1283" s="9">
        <v>55</v>
      </c>
      <c r="M1283" s="9">
        <v>55</v>
      </c>
      <c r="N1283" s="9">
        <v>54</v>
      </c>
      <c r="O1283" s="9">
        <v>51</v>
      </c>
      <c r="P1283" s="9">
        <v>22</v>
      </c>
      <c r="Q1283" s="10">
        <v>98</v>
      </c>
      <c r="R1283" s="11">
        <v>7</v>
      </c>
      <c r="S1283" s="11">
        <v>1</v>
      </c>
      <c r="T1283" s="11">
        <v>105</v>
      </c>
      <c r="U1283" s="11">
        <v>105</v>
      </c>
      <c r="V1283" s="11">
        <v>1</v>
      </c>
      <c r="W1283" s="11">
        <v>101</v>
      </c>
      <c r="X1283" s="11">
        <f t="shared" ref="X1283:X1346" si="280">SUM(Q1283:W1283)</f>
        <v>418</v>
      </c>
      <c r="Y1283" s="11">
        <f t="shared" ref="Y1283:Y1346" si="281">Q1283*40+V1283*5+W1283*5</f>
        <v>4430</v>
      </c>
      <c r="Z1283" s="11">
        <f t="shared" ref="Z1283:Z1346" si="282">R1283*35+S1283*5+V1283*5+W1283*5</f>
        <v>760</v>
      </c>
      <c r="AA1283" s="11">
        <f t="shared" ref="AA1283:AA1346" si="283">T1283*35+S1283*5+V1283*5+W1283*5</f>
        <v>4190</v>
      </c>
      <c r="AB1283" s="11">
        <f t="shared" ref="AB1283:AB1346" si="284">T1283*35+V1283*10+W1283*5</f>
        <v>4190</v>
      </c>
      <c r="AC1283" s="6">
        <f t="shared" ref="AC1283:AC1346" si="285">T1283*40+R1283*5+W1283*5</f>
        <v>4740</v>
      </c>
      <c r="AD1283" s="9" t="s">
        <v>300</v>
      </c>
      <c r="AE1283" s="3" t="str">
        <f>IF(ISERROR(VLOOKUP($AD1283,技まとめ!$A$1:$F$380,6,FALSE)),"－",VLOOKUP($AD1283,技まとめ!$A$1:$F$380,6,FALSE))</f>
        <v>BB</v>
      </c>
      <c r="AF1283" s="3">
        <f>IF(ISERROR(VLOOKUP($AD1283,技まとめ!$A$1:$F$380,3,FALSE)),"－",VLOOKUP($AD1283,技まとめ!$A$1:$F$380,3,FALSE))</f>
        <v>49</v>
      </c>
      <c r="AG1283" s="3">
        <f>IF(ISERROR(VLOOKUP($AD1283,技まとめ!$A$1:$F$380,5,FALSE)),"－",VLOOKUP($AD1283,技まとめ!$A$1:$F$380,5,FALSE))</f>
        <v>32</v>
      </c>
      <c r="AH1283" s="3" t="str">
        <f>IF($E1283=IF(ISERROR(VLOOKUP($AD1283,技まとめ!$A$1:$F$380,4,FALSE)),"－",VLOOKUP($AD1283,技まとめ!$A$1:$F$380,4,FALSE)),"一致","")</f>
        <v>一致</v>
      </c>
      <c r="AI1283" s="9" t="s">
        <v>214</v>
      </c>
      <c r="AJ1283" s="3" t="str">
        <f>IF(ISERROR(VLOOKUP($AI1283,技まとめ!$A$1:$F$380,6,FALSE)),"－",VLOOKUP($AI1283,技まとめ!$A$1:$F$380,6,FALSE))</f>
        <v>DR</v>
      </c>
      <c r="AK1283" s="3">
        <f>IF(ISERROR(VLOOKUP($AI1283,技まとめ!$A$1:$F$380,3,FALSE)),"－",VLOOKUP($AI1283,技まとめ!$A$1:$F$380,3,FALSE))</f>
        <v>27</v>
      </c>
      <c r="AL1283" s="3">
        <f>IF(ISERROR(VLOOKUP($AI1283,技まとめ!$A$1:$F$380,5,FALSE)),"－",VLOOKUP($AI1283,技まとめ!$A$1:$F$380,5,FALSE))</f>
        <v>25</v>
      </c>
      <c r="AM1283" s="3" t="str">
        <f>IF($E1283=IF(ISERROR(VLOOKUP($AI1283,技まとめ!$A$1:$F$380,4,FALSE)),"－",VLOOKUP($AI1283,技まとめ!$A$1:$F$380,4,FALSE)),"一致","")</f>
        <v>一致</v>
      </c>
      <c r="AN1283" s="9" t="s">
        <v>2580</v>
      </c>
      <c r="AO1283" s="3" t="str">
        <f>IF(ISERROR(VLOOKUP($AN1283,技まとめ!$A$1:$F$380,6,FALSE)),"－",VLOOKUP($AN1283,技まとめ!$A$1:$F$380,6,FALSE))</f>
        <v>BS</v>
      </c>
      <c r="AP1283" s="3">
        <f>IF(ISERROR(VLOOKUP($AN1283,技まとめ!$A$1:$F$380,3,FALSE)),"－",VLOOKUP($AN1283,技まとめ!$A$1:$F$380,3,FALSE))</f>
        <v>92</v>
      </c>
      <c r="AQ1283" s="3">
        <f>IF(ISERROR(VLOOKUP($AN1283,技まとめ!$A$1:$F$380,5,FALSE)),"－",VLOOKUP($AN1283,技まとめ!$A$1:$F$380,5,FALSE))</f>
        <v>49</v>
      </c>
      <c r="AR1283" s="3" t="str">
        <f>IF($E1283=IF(ISERROR(VLOOKUP($AN1283,技まとめ!$A$1:$F$380,4,FALSE)),"－",VLOOKUP($AN1283,技まとめ!$A$1:$F$380,4,FALSE)),"一致","")</f>
        <v/>
      </c>
      <c r="AS1283" s="9" t="s">
        <v>366</v>
      </c>
      <c r="AT1283" s="3" t="str">
        <f>IF(ISERROR(VLOOKUP($AS1283,技まとめ!$A$1:$F$380,6,FALSE)),"－",VLOOKUP($AS1283,技まとめ!$A$1:$F$380,6,FALSE))</f>
        <v>BL</v>
      </c>
      <c r="AU1283" s="3">
        <f>IF(ISERROR(VLOOKUP($AS1283,技まとめ!$A$1:$F$380,3,FALSE)),"－",VLOOKUP($AS1283,技まとめ!$A$1:$F$380,3,FALSE))</f>
        <v>65</v>
      </c>
      <c r="AV1283" s="3">
        <f>IF(ISERROR(VLOOKUP($AS1283,技まとめ!$A$1:$F$380,5,FALSE)),"－",VLOOKUP($AS1283,技まとめ!$A$1:$F$380,5,FALSE))</f>
        <v>42</v>
      </c>
      <c r="AW1283" s="3" t="str">
        <f>IF($E1283=IF(ISERROR(VLOOKUP($AS1283,技まとめ!$A$1:$F$380,4,FALSE)),"－",VLOOKUP($AS1283,技まとめ!$A$1:$F$380,4,FALSE)),"一致","")</f>
        <v>一致</v>
      </c>
      <c r="AX1283" s="12" t="str">
        <f t="shared" ref="AX1283:AX1346" si="286">AD1283&amp;AI1283&amp;AN1283&amp;AS1283</f>
        <v>スピニングカットムーンサルトバタフライドリームプロファイルゾーン</v>
      </c>
      <c r="AY1283" s="12" t="str">
        <f t="shared" ref="AY1283:AY1346" si="287">AD1283&amp;AI1283&amp;AN1283&amp;AS1283</f>
        <v>スピニングカットムーンサルトバタフライドリームプロファイルゾーン</v>
      </c>
      <c r="AZ1283" s="12" t="str">
        <f t="shared" ref="AZ1283:AZ1346" si="288">AD1283&amp;AI1283&amp;AN1283&amp;AS1283</f>
        <v>スピニングカットムーンサルトバタフライドリームプロファイルゾーン</v>
      </c>
      <c r="BA1283" s="12" t="str">
        <f t="shared" ref="BA1283:BA1346" si="289">AD1283&amp;AI1283&amp;AN1283&amp;AS1283</f>
        <v>スピニングカットムーンサルトバタフライドリームプロファイルゾーン</v>
      </c>
      <c r="BB1283" s="11" t="str">
        <f t="shared" ref="BB1283:BB1346" si="290">AE1283&amp;AJ1283&amp;AO1283&amp;AT1283</f>
        <v>BBDRBSBL</v>
      </c>
      <c r="BC1283" s="11" t="str">
        <f t="shared" ref="BC1283:BC1346" si="291">AE1283&amp;AJ1283&amp;AO1283&amp;AT1283</f>
        <v>BBDRBSBL</v>
      </c>
      <c r="BD1283" s="11" t="str">
        <f t="shared" ref="BD1283:BD1346" si="292">AE1283&amp;AJ1283&amp;AO1283&amp;AT1283</f>
        <v>BBDRBSBL</v>
      </c>
      <c r="BE1283" s="11" t="str">
        <f t="shared" ref="BE1283:BE1346" si="293">AE1283&amp;AJ1283&amp;AO1283&amp;AT1283</f>
        <v>BBDRBSBL</v>
      </c>
    </row>
    <row r="1284" spans="1:57" ht="11.25" hidden="1" customHeight="1">
      <c r="A1284" s="6">
        <v>1283</v>
      </c>
      <c r="B1284" s="7" t="s">
        <v>2953</v>
      </c>
      <c r="C1284" s="8" t="s">
        <v>2954</v>
      </c>
      <c r="D1284" s="7" t="s">
        <v>72</v>
      </c>
      <c r="E1284" s="7" t="s">
        <v>95</v>
      </c>
      <c r="F1284" s="7" t="s">
        <v>109</v>
      </c>
      <c r="G1284" s="9">
        <v>90</v>
      </c>
      <c r="H1284" s="9">
        <v>132</v>
      </c>
      <c r="I1284" s="9">
        <v>58</v>
      </c>
      <c r="J1284" s="9">
        <v>53</v>
      </c>
      <c r="K1284" s="9">
        <v>53</v>
      </c>
      <c r="L1284" s="9">
        <v>59</v>
      </c>
      <c r="M1284" s="9">
        <v>48</v>
      </c>
      <c r="N1284" s="9">
        <v>60</v>
      </c>
      <c r="O1284" s="9">
        <v>51</v>
      </c>
      <c r="P1284" s="9">
        <v>27</v>
      </c>
      <c r="Q1284" s="10">
        <v>108</v>
      </c>
      <c r="R1284" s="11">
        <v>11</v>
      </c>
      <c r="S1284" s="11">
        <v>1</v>
      </c>
      <c r="T1284" s="11">
        <v>109</v>
      </c>
      <c r="U1284" s="11">
        <v>98</v>
      </c>
      <c r="V1284" s="11">
        <v>1</v>
      </c>
      <c r="W1284" s="11">
        <v>101</v>
      </c>
      <c r="X1284" s="11">
        <f t="shared" si="280"/>
        <v>429</v>
      </c>
      <c r="Y1284" s="11">
        <f t="shared" si="281"/>
        <v>4830</v>
      </c>
      <c r="Z1284" s="11">
        <f t="shared" si="282"/>
        <v>900</v>
      </c>
      <c r="AA1284" s="11">
        <f t="shared" si="283"/>
        <v>4330</v>
      </c>
      <c r="AB1284" s="11">
        <f t="shared" si="284"/>
        <v>4330</v>
      </c>
      <c r="AC1284" s="6">
        <f t="shared" si="285"/>
        <v>4920</v>
      </c>
      <c r="AD1284" s="9" t="s">
        <v>305</v>
      </c>
      <c r="AE1284" s="3" t="str">
        <f>IF(ISERROR(VLOOKUP($AD1284,技まとめ!$A$1:$F$380,6,FALSE)),"－",VLOOKUP($AD1284,技まとめ!$A$1:$F$380,6,FALSE))</f>
        <v>BL</v>
      </c>
      <c r="AF1284" s="3">
        <f>IF(ISERROR(VLOOKUP($AD1284,技まとめ!$A$1:$F$380,3,FALSE)),"－",VLOOKUP($AD1284,技まとめ!$A$1:$F$380,3,FALSE))</f>
        <v>41</v>
      </c>
      <c r="AG1284" s="3">
        <f>IF(ISERROR(VLOOKUP($AD1284,技まとめ!$A$1:$F$380,5,FALSE)),"－",VLOOKUP($AD1284,技まとめ!$A$1:$F$380,5,FALSE))</f>
        <v>30</v>
      </c>
      <c r="AH1284" s="3" t="str">
        <f>IF($E1284=IF(ISERROR(VLOOKUP($AD1284,技まとめ!$A$1:$F$380,4,FALSE)),"－",VLOOKUP($AD1284,技まとめ!$A$1:$F$380,4,FALSE)),"一致","")</f>
        <v>一致</v>
      </c>
      <c r="AI1284" s="9" t="s">
        <v>231</v>
      </c>
      <c r="AJ1284" s="3" t="str">
        <f>IF(ISERROR(VLOOKUP($AI1284,技まとめ!$A$1:$F$380,6,FALSE)),"－",VLOOKUP($AI1284,技まとめ!$A$1:$F$380,6,FALSE))</f>
        <v>SC</v>
      </c>
      <c r="AK1284" s="3">
        <f>IF(ISERROR(VLOOKUP($AI1284,技まとめ!$A$1:$F$380,3,FALSE)),"－",VLOOKUP($AI1284,技まとめ!$A$1:$F$380,3,FALSE))</f>
        <v>28</v>
      </c>
      <c r="AL1284" s="3">
        <f>IF(ISERROR(VLOOKUP($AI1284,技まとめ!$A$1:$F$380,5,FALSE)),"－",VLOOKUP($AI1284,技まとめ!$A$1:$F$380,5,FALSE))</f>
        <v>21</v>
      </c>
      <c r="AM1284" s="3" t="str">
        <f>IF($E1284=IF(ISERROR(VLOOKUP($AI1284,技まとめ!$A$1:$F$380,4,FALSE)),"－",VLOOKUP($AI1284,技まとめ!$A$1:$F$380,4,FALSE)),"一致","")</f>
        <v>一致</v>
      </c>
      <c r="AN1284" s="9" t="s">
        <v>1213</v>
      </c>
      <c r="AO1284" s="3" t="str">
        <f>IF(ISERROR(VLOOKUP($AN1284,技まとめ!$A$1:$F$380,6,FALSE)),"－",VLOOKUP($AN1284,技まとめ!$A$1:$F$380,6,FALSE))</f>
        <v>NS</v>
      </c>
      <c r="AP1284" s="3">
        <f>IF(ISERROR(VLOOKUP($AN1284,技まとめ!$A$1:$F$380,3,FALSE)),"－",VLOOKUP($AN1284,技まとめ!$A$1:$F$380,3,FALSE))</f>
        <v>64</v>
      </c>
      <c r="AQ1284" s="3">
        <f>IF(ISERROR(VLOOKUP($AN1284,技まとめ!$A$1:$F$380,5,FALSE)),"－",VLOOKUP($AN1284,技まとめ!$A$1:$F$380,5,FALSE))</f>
        <v>37</v>
      </c>
      <c r="AR1284" s="3" t="str">
        <f>IF($E1284=IF(ISERROR(VLOOKUP($AN1284,技まとめ!$A$1:$F$380,4,FALSE)),"－",VLOOKUP($AN1284,技まとめ!$A$1:$F$380,4,FALSE)),"一致","")</f>
        <v>一致</v>
      </c>
      <c r="AS1284" s="9" t="s">
        <v>621</v>
      </c>
      <c r="AT1284" s="3" t="str">
        <f>IF(ISERROR(VLOOKUP($AS1284,技まとめ!$A$1:$F$380,6,FALSE)),"－",VLOOKUP($AS1284,技まとめ!$A$1:$F$380,6,FALSE))</f>
        <v>BB</v>
      </c>
      <c r="AU1284" s="3">
        <f>IF(ISERROR(VLOOKUP($AS1284,技まとめ!$A$1:$F$380,3,FALSE)),"－",VLOOKUP($AS1284,技まとめ!$A$1:$F$380,3,FALSE))</f>
        <v>92</v>
      </c>
      <c r="AV1284" s="3">
        <f>IF(ISERROR(VLOOKUP($AS1284,技まとめ!$A$1:$F$380,5,FALSE)),"－",VLOOKUP($AS1284,技まとめ!$A$1:$F$380,5,FALSE))</f>
        <v>53</v>
      </c>
      <c r="AW1284" s="3" t="str">
        <f>IF($E1284=IF(ISERROR(VLOOKUP($AS1284,技まとめ!$A$1:$F$380,4,FALSE)),"－",VLOOKUP($AS1284,技まとめ!$A$1:$F$380,4,FALSE)),"一致","")</f>
        <v>一致</v>
      </c>
      <c r="AX1284" s="12" t="str">
        <f t="shared" si="286"/>
        <v>フェイクボールファントムシュートセキュリティショットデーモンカット</v>
      </c>
      <c r="AY1284" s="12" t="str">
        <f t="shared" si="287"/>
        <v>フェイクボールファントムシュートセキュリティショットデーモンカット</v>
      </c>
      <c r="AZ1284" s="12" t="str">
        <f t="shared" si="288"/>
        <v>フェイクボールファントムシュートセキュリティショットデーモンカット</v>
      </c>
      <c r="BA1284" s="12" t="str">
        <f t="shared" si="289"/>
        <v>フェイクボールファントムシュートセキュリティショットデーモンカット</v>
      </c>
      <c r="BB1284" s="11" t="str">
        <f t="shared" si="290"/>
        <v>BLSCNSBB</v>
      </c>
      <c r="BC1284" s="11" t="str">
        <f t="shared" si="291"/>
        <v>BLSCNSBB</v>
      </c>
      <c r="BD1284" s="11" t="str">
        <f t="shared" si="292"/>
        <v>BLSCNSBB</v>
      </c>
      <c r="BE1284" s="11" t="str">
        <f t="shared" si="293"/>
        <v>BLSCNSBB</v>
      </c>
    </row>
    <row r="1285" spans="1:57" ht="11.25" hidden="1" customHeight="1">
      <c r="A1285" s="6">
        <v>1284</v>
      </c>
      <c r="B1285" s="7" t="s">
        <v>2955</v>
      </c>
      <c r="C1285" s="8" t="s">
        <v>2956</v>
      </c>
      <c r="D1285" s="7" t="s">
        <v>72</v>
      </c>
      <c r="E1285" s="7" t="s">
        <v>95</v>
      </c>
      <c r="F1285" s="7" t="s">
        <v>109</v>
      </c>
      <c r="G1285" s="9">
        <v>124</v>
      </c>
      <c r="H1285" s="9">
        <v>91</v>
      </c>
      <c r="I1285" s="9">
        <v>51</v>
      </c>
      <c r="J1285" s="9">
        <v>50</v>
      </c>
      <c r="K1285" s="9">
        <v>48</v>
      </c>
      <c r="L1285" s="9">
        <v>56</v>
      </c>
      <c r="M1285" s="9">
        <v>59</v>
      </c>
      <c r="N1285" s="9">
        <v>56</v>
      </c>
      <c r="O1285" s="9">
        <v>56</v>
      </c>
      <c r="P1285" s="9">
        <v>57</v>
      </c>
      <c r="Q1285" s="10">
        <v>101</v>
      </c>
      <c r="R1285" s="11">
        <v>29</v>
      </c>
      <c r="S1285" s="11">
        <v>1</v>
      </c>
      <c r="T1285" s="11">
        <v>106</v>
      </c>
      <c r="U1285" s="11">
        <v>109</v>
      </c>
      <c r="V1285" s="11">
        <v>1</v>
      </c>
      <c r="W1285" s="11">
        <v>106</v>
      </c>
      <c r="X1285" s="11">
        <f t="shared" si="280"/>
        <v>453</v>
      </c>
      <c r="Y1285" s="11">
        <f t="shared" si="281"/>
        <v>4575</v>
      </c>
      <c r="Z1285" s="11">
        <f t="shared" si="282"/>
        <v>1555</v>
      </c>
      <c r="AA1285" s="11">
        <f t="shared" si="283"/>
        <v>4250</v>
      </c>
      <c r="AB1285" s="11">
        <f t="shared" si="284"/>
        <v>4250</v>
      </c>
      <c r="AC1285" s="6">
        <f t="shared" si="285"/>
        <v>4915</v>
      </c>
      <c r="AD1285" s="9" t="s">
        <v>131</v>
      </c>
      <c r="AE1285" s="3" t="str">
        <f>IF(ISERROR(VLOOKUP($AD1285,技まとめ!$A$1:$F$380,6,FALSE)),"－",VLOOKUP($AD1285,技まとめ!$A$1:$F$380,6,FALSE))</f>
        <v>DR</v>
      </c>
      <c r="AF1285" s="3">
        <f>IF(ISERROR(VLOOKUP($AD1285,技まとめ!$A$1:$F$380,3,FALSE)),"－",VLOOKUP($AD1285,技まとめ!$A$1:$F$380,3,FALSE))</f>
        <v>33</v>
      </c>
      <c r="AG1285" s="3">
        <f>IF(ISERROR(VLOOKUP($AD1285,技まとめ!$A$1:$F$380,5,FALSE)),"－",VLOOKUP($AD1285,技まとめ!$A$1:$F$380,5,FALSE))</f>
        <v>28</v>
      </c>
      <c r="AH1285" s="3" t="str">
        <f>IF($E1285=IF(ISERROR(VLOOKUP($AD1285,技まとめ!$A$1:$F$380,4,FALSE)),"－",VLOOKUP($AD1285,技まとめ!$A$1:$F$380,4,FALSE)),"一致","")</f>
        <v>一致</v>
      </c>
      <c r="AI1285" s="9" t="s">
        <v>560</v>
      </c>
      <c r="AJ1285" s="3" t="str">
        <f>IF(ISERROR(VLOOKUP($AI1285,技まとめ!$A$1:$F$380,6,FALSE)),"－",VLOOKUP($AI1285,技まとめ!$A$1:$F$380,6,FALSE))</f>
        <v>BL</v>
      </c>
      <c r="AK1285" s="3">
        <f>IF(ISERROR(VLOOKUP($AI1285,技まとめ!$A$1:$F$380,3,FALSE)),"－",VLOOKUP($AI1285,技まとめ!$A$1:$F$380,3,FALSE))</f>
        <v>28</v>
      </c>
      <c r="AL1285" s="3">
        <f>IF(ISERROR(VLOOKUP($AI1285,技まとめ!$A$1:$F$380,5,FALSE)),"－",VLOOKUP($AI1285,技まとめ!$A$1:$F$380,5,FALSE))</f>
        <v>24</v>
      </c>
      <c r="AM1285" s="3" t="str">
        <f>IF($E1285=IF(ISERROR(VLOOKUP($AI1285,技まとめ!$A$1:$F$380,4,FALSE)),"－",VLOOKUP($AI1285,技まとめ!$A$1:$F$380,4,FALSE)),"一致","")</f>
        <v/>
      </c>
      <c r="AN1285" s="9" t="s">
        <v>207</v>
      </c>
      <c r="AO1285" s="3" t="str">
        <f>IF(ISERROR(VLOOKUP($AN1285,技まとめ!$A$1:$F$380,6,FALSE)),"－",VLOOKUP($AN1285,技まとめ!$A$1:$F$380,6,FALSE))</f>
        <v>NS</v>
      </c>
      <c r="AP1285" s="3">
        <f>IF(ISERROR(VLOOKUP($AN1285,技まとめ!$A$1:$F$380,3,FALSE)),"－",VLOOKUP($AN1285,技まとめ!$A$1:$F$380,3,FALSE))</f>
        <v>103</v>
      </c>
      <c r="AQ1285" s="3">
        <f>IF(ISERROR(VLOOKUP($AN1285,技まとめ!$A$1:$F$380,5,FALSE)),"－",VLOOKUP($AN1285,技まとめ!$A$1:$F$380,5,FALSE))</f>
        <v>55</v>
      </c>
      <c r="AR1285" s="3" t="str">
        <f>IF($E1285=IF(ISERROR(VLOOKUP($AN1285,技まとめ!$A$1:$F$380,4,FALSE)),"－",VLOOKUP($AN1285,技まとめ!$A$1:$F$380,4,FALSE)),"一致","")</f>
        <v/>
      </c>
      <c r="AS1285" s="9" t="s">
        <v>662</v>
      </c>
      <c r="AT1285" s="3" t="str">
        <f>IF(ISERROR(VLOOKUP($AS1285,技まとめ!$A$1:$F$380,6,FALSE)),"－",VLOOKUP($AS1285,技まとめ!$A$1:$F$380,6,FALSE))</f>
        <v>CA</v>
      </c>
      <c r="AU1285" s="3">
        <f>IF(ISERROR(VLOOKUP($AS1285,技まとめ!$A$1:$F$380,3,FALSE)),"－",VLOOKUP($AS1285,技まとめ!$A$1:$F$380,3,FALSE))</f>
        <v>50</v>
      </c>
      <c r="AV1285" s="3">
        <f>IF(ISERROR(VLOOKUP($AS1285,技まとめ!$A$1:$F$380,5,FALSE)),"－",VLOOKUP($AS1285,技まとめ!$A$1:$F$380,5,FALSE))</f>
        <v>35</v>
      </c>
      <c r="AW1285" s="3" t="str">
        <f>IF($E1285=IF(ISERROR(VLOOKUP($AS1285,技まとめ!$A$1:$F$380,4,FALSE)),"－",VLOOKUP($AS1285,技まとめ!$A$1:$F$380,4,FALSE)),"一致","")</f>
        <v/>
      </c>
      <c r="AX1285" s="12" t="str">
        <f t="shared" si="286"/>
        <v>イリュージョンボールブレードアタックツインブーストＦオーロラカーテン</v>
      </c>
      <c r="AY1285" s="12" t="str">
        <f t="shared" si="287"/>
        <v>イリュージョンボールブレードアタックツインブーストＦオーロラカーテン</v>
      </c>
      <c r="AZ1285" s="12" t="str">
        <f t="shared" si="288"/>
        <v>イリュージョンボールブレードアタックツインブーストＦオーロラカーテン</v>
      </c>
      <c r="BA1285" s="12" t="str">
        <f t="shared" si="289"/>
        <v>イリュージョンボールブレードアタックツインブーストＦオーロラカーテン</v>
      </c>
      <c r="BB1285" s="11" t="str">
        <f t="shared" si="290"/>
        <v>DRBLNSCA</v>
      </c>
      <c r="BC1285" s="11" t="str">
        <f t="shared" si="291"/>
        <v>DRBLNSCA</v>
      </c>
      <c r="BD1285" s="11" t="str">
        <f t="shared" si="292"/>
        <v>DRBLNSCA</v>
      </c>
      <c r="BE1285" s="11" t="str">
        <f t="shared" si="293"/>
        <v>DRBLNSCA</v>
      </c>
    </row>
    <row r="1286" spans="1:57" ht="11.25" hidden="1" customHeight="1">
      <c r="A1286" s="6">
        <v>1285</v>
      </c>
      <c r="B1286" s="7" t="s">
        <v>2957</v>
      </c>
      <c r="C1286" s="8" t="s">
        <v>2958</v>
      </c>
      <c r="D1286" s="7" t="s">
        <v>72</v>
      </c>
      <c r="E1286" s="7" t="s">
        <v>73</v>
      </c>
      <c r="F1286" s="7" t="s">
        <v>109</v>
      </c>
      <c r="G1286" s="9">
        <v>124</v>
      </c>
      <c r="H1286" s="9">
        <v>100</v>
      </c>
      <c r="I1286" s="9">
        <v>53</v>
      </c>
      <c r="J1286" s="9">
        <v>52</v>
      </c>
      <c r="K1286" s="9">
        <v>55</v>
      </c>
      <c r="L1286" s="9">
        <v>51</v>
      </c>
      <c r="M1286" s="9">
        <v>58</v>
      </c>
      <c r="N1286" s="9">
        <v>60</v>
      </c>
      <c r="O1286" s="9">
        <v>57</v>
      </c>
      <c r="P1286" s="9">
        <v>36</v>
      </c>
      <c r="Q1286" s="10">
        <v>103</v>
      </c>
      <c r="R1286" s="11">
        <v>21</v>
      </c>
      <c r="S1286" s="11">
        <v>1</v>
      </c>
      <c r="T1286" s="11">
        <v>101</v>
      </c>
      <c r="U1286" s="11">
        <v>108</v>
      </c>
      <c r="V1286" s="11">
        <v>1</v>
      </c>
      <c r="W1286" s="11">
        <v>107</v>
      </c>
      <c r="X1286" s="11">
        <f t="shared" si="280"/>
        <v>442</v>
      </c>
      <c r="Y1286" s="11">
        <f t="shared" si="281"/>
        <v>4660</v>
      </c>
      <c r="Z1286" s="11">
        <f t="shared" si="282"/>
        <v>1280</v>
      </c>
      <c r="AA1286" s="11">
        <f t="shared" si="283"/>
        <v>4080</v>
      </c>
      <c r="AB1286" s="11">
        <f t="shared" si="284"/>
        <v>4080</v>
      </c>
      <c r="AC1286" s="6">
        <f t="shared" si="285"/>
        <v>4680</v>
      </c>
      <c r="AD1286" s="9" t="s">
        <v>322</v>
      </c>
      <c r="AE1286" s="3" t="str">
        <f>IF(ISERROR(VLOOKUP($AD1286,技まとめ!$A$1:$F$380,6,FALSE)),"－",VLOOKUP($AD1286,技まとめ!$A$1:$F$380,6,FALSE))</f>
        <v>SC</v>
      </c>
      <c r="AF1286" s="3">
        <f>IF(ISERROR(VLOOKUP($AD1286,技まとめ!$A$1:$F$380,3,FALSE)),"－",VLOOKUP($AD1286,技まとめ!$A$1:$F$380,3,FALSE))</f>
        <v>25</v>
      </c>
      <c r="AG1286" s="3">
        <f>IF(ISERROR(VLOOKUP($AD1286,技まとめ!$A$1:$F$380,5,FALSE)),"－",VLOOKUP($AD1286,技まとめ!$A$1:$F$380,5,FALSE))</f>
        <v>20</v>
      </c>
      <c r="AH1286" s="3" t="str">
        <f>IF($E1286=IF(ISERROR(VLOOKUP($AD1286,技まとめ!$A$1:$F$380,4,FALSE)),"－",VLOOKUP($AD1286,技まとめ!$A$1:$F$380,4,FALSE)),"一致","")</f>
        <v>一致</v>
      </c>
      <c r="AI1286" s="9" t="s">
        <v>560</v>
      </c>
      <c r="AJ1286" s="3" t="str">
        <f>IF(ISERROR(VLOOKUP($AI1286,技まとめ!$A$1:$F$380,6,FALSE)),"－",VLOOKUP($AI1286,技まとめ!$A$1:$F$380,6,FALSE))</f>
        <v>BL</v>
      </c>
      <c r="AK1286" s="3">
        <f>IF(ISERROR(VLOOKUP($AI1286,技まとめ!$A$1:$F$380,3,FALSE)),"－",VLOOKUP($AI1286,技まとめ!$A$1:$F$380,3,FALSE))</f>
        <v>28</v>
      </c>
      <c r="AL1286" s="3">
        <f>IF(ISERROR(VLOOKUP($AI1286,技まとめ!$A$1:$F$380,5,FALSE)),"－",VLOOKUP($AI1286,技まとめ!$A$1:$F$380,5,FALSE))</f>
        <v>24</v>
      </c>
      <c r="AM1286" s="3" t="str">
        <f>IF($E1286=IF(ISERROR(VLOOKUP($AI1286,技まとめ!$A$1:$F$380,4,FALSE)),"－",VLOOKUP($AI1286,技まとめ!$A$1:$F$380,4,FALSE)),"一致","")</f>
        <v/>
      </c>
      <c r="AN1286" s="9" t="s">
        <v>186</v>
      </c>
      <c r="AO1286" s="3" t="str">
        <f>IF(ISERROR(VLOOKUP($AN1286,技まとめ!$A$1:$F$380,6,FALSE)),"－",VLOOKUP($AN1286,技まとめ!$A$1:$F$380,6,FALSE))</f>
        <v>DR</v>
      </c>
      <c r="AP1286" s="3">
        <f>IF(ISERROR(VLOOKUP($AN1286,技まとめ!$A$1:$F$380,3,FALSE)),"－",VLOOKUP($AN1286,技まとめ!$A$1:$F$380,3,FALSE))</f>
        <v>27</v>
      </c>
      <c r="AQ1286" s="3">
        <f>IF(ISERROR(VLOOKUP($AN1286,技まとめ!$A$1:$F$380,5,FALSE)),"－",VLOOKUP($AN1286,技まとめ!$A$1:$F$380,5,FALSE))</f>
        <v>25</v>
      </c>
      <c r="AR1286" s="3" t="str">
        <f>IF($E1286=IF(ISERROR(VLOOKUP($AN1286,技まとめ!$A$1:$F$380,4,FALSE)),"－",VLOOKUP($AN1286,技まとめ!$A$1:$F$380,4,FALSE)),"一致","")</f>
        <v/>
      </c>
      <c r="AS1286" s="9" t="s">
        <v>260</v>
      </c>
      <c r="AT1286" s="3" t="str">
        <f>IF(ISERROR(VLOOKUP($AS1286,技まとめ!$A$1:$F$380,6,FALSE)),"－",VLOOKUP($AS1286,技まとめ!$A$1:$F$380,6,FALSE))</f>
        <v>NS</v>
      </c>
      <c r="AU1286" s="3">
        <f>IF(ISERROR(VLOOKUP($AS1286,技まとめ!$A$1:$F$380,3,FALSE)),"－",VLOOKUP($AS1286,技まとめ!$A$1:$F$380,3,FALSE))</f>
        <v>94</v>
      </c>
      <c r="AV1286" s="3">
        <f>IF(ISERROR(VLOOKUP($AS1286,技まとめ!$A$1:$F$380,5,FALSE)),"－",VLOOKUP($AS1286,技まとめ!$A$1:$F$380,5,FALSE))</f>
        <v>52</v>
      </c>
      <c r="AW1286" s="3" t="str">
        <f>IF($E1286=IF(ISERROR(VLOOKUP($AS1286,技まとめ!$A$1:$F$380,4,FALSE)),"－",VLOOKUP($AS1286,技まとめ!$A$1:$F$380,4,FALSE)),"一致","")</f>
        <v/>
      </c>
      <c r="AX1286" s="12" t="str">
        <f t="shared" si="286"/>
        <v>ターザンキックブレードアタックフーセンガムデスゾーン</v>
      </c>
      <c r="AY1286" s="12" t="str">
        <f t="shared" si="287"/>
        <v>ターザンキックブレードアタックフーセンガムデスゾーン</v>
      </c>
      <c r="AZ1286" s="12" t="str">
        <f t="shared" si="288"/>
        <v>ターザンキックブレードアタックフーセンガムデスゾーン</v>
      </c>
      <c r="BA1286" s="12" t="str">
        <f t="shared" si="289"/>
        <v>ターザンキックブレードアタックフーセンガムデスゾーン</v>
      </c>
      <c r="BB1286" s="11" t="str">
        <f t="shared" si="290"/>
        <v>SCBLDRNS</v>
      </c>
      <c r="BC1286" s="11" t="str">
        <f t="shared" si="291"/>
        <v>SCBLDRNS</v>
      </c>
      <c r="BD1286" s="11" t="str">
        <f t="shared" si="292"/>
        <v>SCBLDRNS</v>
      </c>
      <c r="BE1286" s="11" t="str">
        <f t="shared" si="293"/>
        <v>SCBLDRNS</v>
      </c>
    </row>
    <row r="1287" spans="1:57" ht="11.25" hidden="1" customHeight="1">
      <c r="A1287" s="6">
        <v>1286</v>
      </c>
      <c r="B1287" s="7" t="s">
        <v>2959</v>
      </c>
      <c r="C1287" s="8" t="s">
        <v>2960</v>
      </c>
      <c r="D1287" s="7" t="s">
        <v>72</v>
      </c>
      <c r="E1287" s="7" t="s">
        <v>81</v>
      </c>
      <c r="F1287" s="7" t="s">
        <v>74</v>
      </c>
      <c r="G1287" s="9">
        <v>93</v>
      </c>
      <c r="H1287" s="9">
        <v>132</v>
      </c>
      <c r="I1287" s="9">
        <v>51</v>
      </c>
      <c r="J1287" s="9">
        <v>60</v>
      </c>
      <c r="K1287" s="9">
        <v>50</v>
      </c>
      <c r="L1287" s="9">
        <v>57</v>
      </c>
      <c r="M1287" s="9">
        <v>51</v>
      </c>
      <c r="N1287" s="9">
        <v>58</v>
      </c>
      <c r="O1287" s="9">
        <v>57</v>
      </c>
      <c r="P1287" s="9">
        <v>26</v>
      </c>
      <c r="Q1287" s="10">
        <v>101</v>
      </c>
      <c r="R1287" s="11">
        <v>12</v>
      </c>
      <c r="S1287" s="11">
        <v>1</v>
      </c>
      <c r="T1287" s="11">
        <v>107</v>
      </c>
      <c r="U1287" s="11">
        <v>101</v>
      </c>
      <c r="V1287" s="11">
        <v>1</v>
      </c>
      <c r="W1287" s="11">
        <v>107</v>
      </c>
      <c r="X1287" s="11">
        <f t="shared" si="280"/>
        <v>430</v>
      </c>
      <c r="Y1287" s="11">
        <f t="shared" si="281"/>
        <v>4580</v>
      </c>
      <c r="Z1287" s="11">
        <f t="shared" si="282"/>
        <v>965</v>
      </c>
      <c r="AA1287" s="11">
        <f t="shared" si="283"/>
        <v>4290</v>
      </c>
      <c r="AB1287" s="11">
        <f t="shared" si="284"/>
        <v>4290</v>
      </c>
      <c r="AC1287" s="6">
        <f t="shared" si="285"/>
        <v>4875</v>
      </c>
      <c r="AD1287" s="9" t="s">
        <v>440</v>
      </c>
      <c r="AE1287" s="3" t="str">
        <f>IF(ISERROR(VLOOKUP($AD1287,技まとめ!$A$1:$F$380,6,FALSE)),"－",VLOOKUP($AD1287,技まとめ!$A$1:$F$380,6,FALSE))</f>
        <v>CA</v>
      </c>
      <c r="AF1287" s="3">
        <f>IF(ISERROR(VLOOKUP($AD1287,技まとめ!$A$1:$F$380,3,FALSE)),"－",VLOOKUP($AD1287,技まとめ!$A$1:$F$380,3,FALSE))</f>
        <v>15</v>
      </c>
      <c r="AG1287" s="3">
        <f>IF(ISERROR(VLOOKUP($AD1287,技まとめ!$A$1:$F$380,5,FALSE)),"－",VLOOKUP($AD1287,技まとめ!$A$1:$F$380,5,FALSE))</f>
        <v>20</v>
      </c>
      <c r="AH1287" s="3" t="str">
        <f>IF($E1287=IF(ISERROR(VLOOKUP($AD1287,技まとめ!$A$1:$F$380,4,FALSE)),"－",VLOOKUP($AD1287,技まとめ!$A$1:$F$380,4,FALSE)),"一致","")</f>
        <v>一致</v>
      </c>
      <c r="AI1287" s="9" t="s">
        <v>1406</v>
      </c>
      <c r="AJ1287" s="3" t="str">
        <f>IF(ISERROR(VLOOKUP($AI1287,技まとめ!$A$1:$F$380,6,FALSE)),"－",VLOOKUP($AI1287,技まとめ!$A$1:$F$380,6,FALSE))</f>
        <v>CA</v>
      </c>
      <c r="AK1287" s="3">
        <f>IF(ISERROR(VLOOKUP($AI1287,技まとめ!$A$1:$F$380,3,FALSE)),"－",VLOOKUP($AI1287,技まとめ!$A$1:$F$380,3,FALSE))</f>
        <v>56</v>
      </c>
      <c r="AL1287" s="3">
        <f>IF(ISERROR(VLOOKUP($AI1287,技まとめ!$A$1:$F$380,5,FALSE)),"－",VLOOKUP($AI1287,技まとめ!$A$1:$F$380,5,FALSE))</f>
        <v>37</v>
      </c>
      <c r="AM1287" s="3" t="str">
        <f>IF($E1287=IF(ISERROR(VLOOKUP($AI1287,技まとめ!$A$1:$F$380,4,FALSE)),"－",VLOOKUP($AI1287,技まとめ!$A$1:$F$380,4,FALSE)),"一致","")</f>
        <v>一致</v>
      </c>
      <c r="AN1287" s="9" t="s">
        <v>269</v>
      </c>
      <c r="AO1287" s="3" t="str">
        <f>IF(ISERROR(VLOOKUP($AN1287,技まとめ!$A$1:$F$380,6,FALSE)),"－",VLOOKUP($AN1287,技まとめ!$A$1:$F$380,6,FALSE))</f>
        <v>DR</v>
      </c>
      <c r="AP1287" s="3">
        <f>IF(ISERROR(VLOOKUP($AN1287,技まとめ!$A$1:$F$380,3,FALSE)),"－",VLOOKUP($AN1287,技まとめ!$A$1:$F$380,3,FALSE))</f>
        <v>19</v>
      </c>
      <c r="AQ1287" s="3">
        <f>IF(ISERROR(VLOOKUP($AN1287,技まとめ!$A$1:$F$380,5,FALSE)),"－",VLOOKUP($AN1287,技まとめ!$A$1:$F$380,5,FALSE))</f>
        <v>20</v>
      </c>
      <c r="AR1287" s="3" t="str">
        <f>IF($E1287=IF(ISERROR(VLOOKUP($AN1287,技まとめ!$A$1:$F$380,4,FALSE)),"－",VLOOKUP($AN1287,技まとめ!$A$1:$F$380,4,FALSE)),"一致","")</f>
        <v>一致</v>
      </c>
      <c r="AS1287" s="9" t="s">
        <v>573</v>
      </c>
      <c r="AT1287" s="3" t="str">
        <f>IF(ISERROR(VLOOKUP($AS1287,技まとめ!$A$1:$F$380,6,FALSE)),"－",VLOOKUP($AS1287,技まとめ!$A$1:$F$380,6,FALSE))</f>
        <v>P2</v>
      </c>
      <c r="AU1287" s="3">
        <f>IF(ISERROR(VLOOKUP($AS1287,技まとめ!$A$1:$F$380,3,FALSE)),"－",VLOOKUP($AS1287,技まとめ!$A$1:$F$380,3,FALSE))</f>
        <v>71</v>
      </c>
      <c r="AV1287" s="3">
        <f>IF(ISERROR(VLOOKUP($AS1287,技まとめ!$A$1:$F$380,5,FALSE)),"－",VLOOKUP($AS1287,技まとめ!$A$1:$F$380,5,FALSE))</f>
        <v>42</v>
      </c>
      <c r="AW1287" s="3" t="str">
        <f>IF($E1287=IF(ISERROR(VLOOKUP($AS1287,技まとめ!$A$1:$F$380,4,FALSE)),"－",VLOOKUP($AS1287,技まとめ!$A$1:$F$380,4,FALSE)),"一致","")</f>
        <v>一致</v>
      </c>
      <c r="AX1287" s="12" t="str">
        <f t="shared" si="286"/>
        <v>スワンダイブグレートバリアリーフどくぎりのじゅつつなみウォール</v>
      </c>
      <c r="AY1287" s="12" t="str">
        <f t="shared" si="287"/>
        <v>スワンダイブグレートバリアリーフどくぎりのじゅつつなみウォール</v>
      </c>
      <c r="AZ1287" s="12" t="str">
        <f t="shared" si="288"/>
        <v>スワンダイブグレートバリアリーフどくぎりのじゅつつなみウォール</v>
      </c>
      <c r="BA1287" s="12" t="str">
        <f t="shared" si="289"/>
        <v>スワンダイブグレートバリアリーフどくぎりのじゅつつなみウォール</v>
      </c>
      <c r="BB1287" s="11" t="str">
        <f t="shared" si="290"/>
        <v>CACADRP2</v>
      </c>
      <c r="BC1287" s="11" t="str">
        <f t="shared" si="291"/>
        <v>CACADRP2</v>
      </c>
      <c r="BD1287" s="11" t="str">
        <f t="shared" si="292"/>
        <v>CACADRP2</v>
      </c>
      <c r="BE1287" s="11" t="str">
        <f t="shared" si="293"/>
        <v>CACADRP2</v>
      </c>
    </row>
    <row r="1288" spans="1:57" ht="11.25" hidden="1" customHeight="1">
      <c r="A1288" s="6">
        <v>1287</v>
      </c>
      <c r="B1288" s="7" t="s">
        <v>2961</v>
      </c>
      <c r="C1288" s="8" t="s">
        <v>2962</v>
      </c>
      <c r="D1288" s="7" t="s">
        <v>72</v>
      </c>
      <c r="E1288" s="7" t="s">
        <v>73</v>
      </c>
      <c r="F1288" s="7" t="s">
        <v>109</v>
      </c>
      <c r="G1288" s="9">
        <v>105</v>
      </c>
      <c r="H1288" s="9">
        <v>126</v>
      </c>
      <c r="I1288" s="9">
        <v>56</v>
      </c>
      <c r="J1288" s="9">
        <v>56</v>
      </c>
      <c r="K1288" s="9">
        <v>55</v>
      </c>
      <c r="L1288" s="9">
        <v>56</v>
      </c>
      <c r="M1288" s="9">
        <v>53</v>
      </c>
      <c r="N1288" s="9">
        <v>57</v>
      </c>
      <c r="O1288" s="9">
        <v>52</v>
      </c>
      <c r="P1288" s="9">
        <v>43</v>
      </c>
      <c r="Q1288" s="10">
        <v>106</v>
      </c>
      <c r="R1288" s="11">
        <v>29</v>
      </c>
      <c r="S1288" s="11">
        <v>1</v>
      </c>
      <c r="T1288" s="11">
        <v>106</v>
      </c>
      <c r="U1288" s="11">
        <v>103</v>
      </c>
      <c r="V1288" s="11">
        <v>1</v>
      </c>
      <c r="W1288" s="11">
        <v>102</v>
      </c>
      <c r="X1288" s="11">
        <f t="shared" si="280"/>
        <v>448</v>
      </c>
      <c r="Y1288" s="11">
        <f t="shared" si="281"/>
        <v>4755</v>
      </c>
      <c r="Z1288" s="11">
        <f t="shared" si="282"/>
        <v>1535</v>
      </c>
      <c r="AA1288" s="11">
        <f t="shared" si="283"/>
        <v>4230</v>
      </c>
      <c r="AB1288" s="11">
        <f t="shared" si="284"/>
        <v>4230</v>
      </c>
      <c r="AC1288" s="6">
        <f t="shared" si="285"/>
        <v>4895</v>
      </c>
      <c r="AD1288" s="9" t="s">
        <v>5016</v>
      </c>
      <c r="AE1288" s="3" t="str">
        <f>IF(ISERROR(VLOOKUP($AD1288,技まとめ!$A$1:$F$380,6,FALSE)),"－",VLOOKUP($AD1288,技まとめ!$A$1:$F$380,6,FALSE))</f>
        <v>－</v>
      </c>
      <c r="AF1288" s="3">
        <f>IF(ISERROR(VLOOKUP($AD1288,技まとめ!$A$1:$F$380,3,FALSE)),"－",VLOOKUP($AD1288,技まとめ!$A$1:$F$380,3,FALSE))</f>
        <v>0</v>
      </c>
      <c r="AG1288" s="3">
        <f>IF(ISERROR(VLOOKUP($AD1288,技まとめ!$A$1:$F$380,5,FALSE)),"－",VLOOKUP($AD1288,技まとめ!$A$1:$F$380,5,FALSE))</f>
        <v>0</v>
      </c>
      <c r="AH1288" s="3" t="str">
        <f>IF($E1288=IF(ISERROR(VLOOKUP($AD1288,技まとめ!$A$1:$F$380,4,FALSE)),"－",VLOOKUP($AD1288,技まとめ!$A$1:$F$380,4,FALSE)),"一致","")</f>
        <v/>
      </c>
      <c r="AI1288" s="9" t="s">
        <v>211</v>
      </c>
      <c r="AJ1288" s="3" t="str">
        <f>IF(ISERROR(VLOOKUP($AI1288,技まとめ!$A$1:$F$380,6,FALSE)),"－",VLOOKUP($AI1288,技まとめ!$A$1:$F$380,6,FALSE))</f>
        <v>NS</v>
      </c>
      <c r="AK1288" s="3">
        <f>IF(ISERROR(VLOOKUP($AI1288,技まとめ!$A$1:$F$380,3,FALSE)),"－",VLOOKUP($AI1288,技まとめ!$A$1:$F$380,3,FALSE))</f>
        <v>36</v>
      </c>
      <c r="AL1288" s="3">
        <f>IF(ISERROR(VLOOKUP($AI1288,技まとめ!$A$1:$F$380,5,FALSE)),"－",VLOOKUP($AI1288,技まとめ!$A$1:$F$380,5,FALSE))</f>
        <v>25</v>
      </c>
      <c r="AM1288" s="3" t="str">
        <f>IF($E1288=IF(ISERROR(VLOOKUP($AI1288,技まとめ!$A$1:$F$380,4,FALSE)),"－",VLOOKUP($AI1288,技まとめ!$A$1:$F$380,4,FALSE)),"一致","")</f>
        <v/>
      </c>
      <c r="AN1288" s="9" t="s">
        <v>426</v>
      </c>
      <c r="AO1288" s="3" t="str">
        <f>IF(ISERROR(VLOOKUP($AN1288,技まとめ!$A$1:$F$380,6,FALSE)),"－",VLOOKUP($AN1288,技まとめ!$A$1:$F$380,6,FALSE))</f>
        <v>NS</v>
      </c>
      <c r="AP1288" s="3">
        <f>IF(ISERROR(VLOOKUP($AN1288,技まとめ!$A$1:$F$380,3,FALSE)),"－",VLOOKUP($AN1288,技まとめ!$A$1:$F$380,3,FALSE))</f>
        <v>57</v>
      </c>
      <c r="AQ1288" s="3">
        <f>IF(ISERROR(VLOOKUP($AN1288,技まとめ!$A$1:$F$380,5,FALSE)),"－",VLOOKUP($AN1288,技まとめ!$A$1:$F$380,5,FALSE))</f>
        <v>34</v>
      </c>
      <c r="AR1288" s="3" t="str">
        <f>IF($E1288=IF(ISERROR(VLOOKUP($AN1288,技まとめ!$A$1:$F$380,4,FALSE)),"－",VLOOKUP($AN1288,技まとめ!$A$1:$F$380,4,FALSE)),"一致","")</f>
        <v/>
      </c>
      <c r="AS1288" s="9" t="s">
        <v>641</v>
      </c>
      <c r="AT1288" s="3" t="str">
        <f>IF(ISERROR(VLOOKUP($AS1288,技まとめ!$A$1:$F$380,6,FALSE)),"－",VLOOKUP($AS1288,技まとめ!$A$1:$F$380,6,FALSE))</f>
        <v>DR</v>
      </c>
      <c r="AU1288" s="3">
        <f>IF(ISERROR(VLOOKUP($AS1288,技まとめ!$A$1:$F$380,3,FALSE)),"－",VLOOKUP($AS1288,技まとめ!$A$1:$F$380,3,FALSE))</f>
        <v>104</v>
      </c>
      <c r="AV1288" s="3">
        <f>IF(ISERROR(VLOOKUP($AS1288,技まとめ!$A$1:$F$380,5,FALSE)),"－",VLOOKUP($AS1288,技まとめ!$A$1:$F$380,5,FALSE))</f>
        <v>57</v>
      </c>
      <c r="AW1288" s="3" t="str">
        <f>IF($E1288=IF(ISERROR(VLOOKUP($AS1288,技まとめ!$A$1:$F$380,4,FALSE)),"－",VLOOKUP($AS1288,技まとめ!$A$1:$F$380,4,FALSE)),"一致","")</f>
        <v/>
      </c>
      <c r="AX1288" s="12" t="str">
        <f t="shared" si="286"/>
        <v>ラッキー！コロドラシュートシャインドライブエアライド</v>
      </c>
      <c r="AY1288" s="12" t="str">
        <f t="shared" si="287"/>
        <v>ラッキー！コロドラシュートシャインドライブエアライド</v>
      </c>
      <c r="AZ1288" s="12" t="str">
        <f t="shared" si="288"/>
        <v>ラッキー！コロドラシュートシャインドライブエアライド</v>
      </c>
      <c r="BA1288" s="12" t="str">
        <f t="shared" si="289"/>
        <v>ラッキー！コロドラシュートシャインドライブエアライド</v>
      </c>
      <c r="BB1288" s="11" t="str">
        <f t="shared" si="290"/>
        <v>－NSNSDR</v>
      </c>
      <c r="BC1288" s="11" t="str">
        <f t="shared" si="291"/>
        <v>－NSNSDR</v>
      </c>
      <c r="BD1288" s="11" t="str">
        <f t="shared" si="292"/>
        <v>－NSNSDR</v>
      </c>
      <c r="BE1288" s="11" t="str">
        <f t="shared" si="293"/>
        <v>－NSNSDR</v>
      </c>
    </row>
    <row r="1289" spans="1:57" ht="11.25" hidden="1" customHeight="1">
      <c r="A1289" s="6">
        <v>1288</v>
      </c>
      <c r="B1289" s="7" t="s">
        <v>2963</v>
      </c>
      <c r="C1289" s="8" t="s">
        <v>2964</v>
      </c>
      <c r="D1289" s="7" t="s">
        <v>72</v>
      </c>
      <c r="E1289" s="7" t="s">
        <v>102</v>
      </c>
      <c r="F1289" s="7" t="s">
        <v>109</v>
      </c>
      <c r="G1289" s="9">
        <v>120</v>
      </c>
      <c r="H1289" s="9">
        <v>94</v>
      </c>
      <c r="I1289" s="9">
        <v>46</v>
      </c>
      <c r="J1289" s="9">
        <v>53</v>
      </c>
      <c r="K1289" s="9">
        <v>57</v>
      </c>
      <c r="L1289" s="9">
        <v>54</v>
      </c>
      <c r="M1289" s="9">
        <v>60</v>
      </c>
      <c r="N1289" s="9">
        <v>56</v>
      </c>
      <c r="O1289" s="9">
        <v>56</v>
      </c>
      <c r="P1289" s="9">
        <v>34</v>
      </c>
      <c r="Q1289" s="10">
        <v>96</v>
      </c>
      <c r="R1289" s="11">
        <v>18</v>
      </c>
      <c r="S1289" s="11">
        <v>1</v>
      </c>
      <c r="T1289" s="11">
        <v>104</v>
      </c>
      <c r="U1289" s="11">
        <v>110</v>
      </c>
      <c r="V1289" s="11">
        <v>1</v>
      </c>
      <c r="W1289" s="11">
        <v>106</v>
      </c>
      <c r="X1289" s="11">
        <f t="shared" si="280"/>
        <v>436</v>
      </c>
      <c r="Y1289" s="11">
        <f t="shared" si="281"/>
        <v>4375</v>
      </c>
      <c r="Z1289" s="11">
        <f t="shared" si="282"/>
        <v>1170</v>
      </c>
      <c r="AA1289" s="11">
        <f t="shared" si="283"/>
        <v>4180</v>
      </c>
      <c r="AB1289" s="11">
        <f t="shared" si="284"/>
        <v>4180</v>
      </c>
      <c r="AC1289" s="6">
        <f t="shared" si="285"/>
        <v>4780</v>
      </c>
      <c r="AD1289" s="9" t="s">
        <v>225</v>
      </c>
      <c r="AE1289" s="3" t="str">
        <f>IF(ISERROR(VLOOKUP($AD1289,技まとめ!$A$1:$F$380,6,FALSE)),"－",VLOOKUP($AD1289,技まとめ!$A$1:$F$380,6,FALSE))</f>
        <v>CA</v>
      </c>
      <c r="AF1289" s="3">
        <f>IF(ISERROR(VLOOKUP($AD1289,技まとめ!$A$1:$F$380,3,FALSE)),"－",VLOOKUP($AD1289,技まとめ!$A$1:$F$380,3,FALSE))</f>
        <v>17</v>
      </c>
      <c r="AG1289" s="3">
        <f>IF(ISERROR(VLOOKUP($AD1289,技まとめ!$A$1:$F$380,5,FALSE)),"－",VLOOKUP($AD1289,技まとめ!$A$1:$F$380,5,FALSE))</f>
        <v>20</v>
      </c>
      <c r="AH1289" s="3" t="str">
        <f>IF($E1289=IF(ISERROR(VLOOKUP($AD1289,技まとめ!$A$1:$F$380,4,FALSE)),"－",VLOOKUP($AD1289,技まとめ!$A$1:$F$380,4,FALSE)),"一致","")</f>
        <v/>
      </c>
      <c r="AI1289" s="9" t="s">
        <v>330</v>
      </c>
      <c r="AJ1289" s="3" t="str">
        <f>IF(ISERROR(VLOOKUP($AI1289,技まとめ!$A$1:$F$380,6,FALSE)),"－",VLOOKUP($AI1289,技まとめ!$A$1:$F$380,6,FALSE))</f>
        <v>SC</v>
      </c>
      <c r="AK1289" s="3">
        <f>IF(ISERROR(VLOOKUP($AI1289,技まとめ!$A$1:$F$380,3,FALSE)),"－",VLOOKUP($AI1289,技まとめ!$A$1:$F$380,3,FALSE))</f>
        <v>44</v>
      </c>
      <c r="AL1289" s="3">
        <f>IF(ISERROR(VLOOKUP($AI1289,技まとめ!$A$1:$F$380,5,FALSE)),"－",VLOOKUP($AI1289,技まとめ!$A$1:$F$380,5,FALSE))</f>
        <v>28</v>
      </c>
      <c r="AM1289" s="3" t="str">
        <f>IF($E1289=IF(ISERROR(VLOOKUP($AI1289,技まとめ!$A$1:$F$380,4,FALSE)),"－",VLOOKUP($AI1289,技まとめ!$A$1:$F$380,4,FALSE)),"一致","")</f>
        <v/>
      </c>
      <c r="AN1289" s="9" t="s">
        <v>98</v>
      </c>
      <c r="AO1289" s="3" t="str">
        <f>IF(ISERROR(VLOOKUP($AN1289,技まとめ!$A$1:$F$380,6,FALSE)),"－",VLOOKUP($AN1289,技まとめ!$A$1:$F$380,6,FALSE))</f>
        <v>BL</v>
      </c>
      <c r="AP1289" s="3">
        <f>IF(ISERROR(VLOOKUP($AN1289,技まとめ!$A$1:$F$380,3,FALSE)),"－",VLOOKUP($AN1289,技まとめ!$A$1:$F$380,3,FALSE))</f>
        <v>58</v>
      </c>
      <c r="AQ1289" s="3">
        <f>IF(ISERROR(VLOOKUP($AN1289,技まとめ!$A$1:$F$380,5,FALSE)),"－",VLOOKUP($AN1289,技まとめ!$A$1:$F$380,5,FALSE))</f>
        <v>39</v>
      </c>
      <c r="AR1289" s="3" t="str">
        <f>IF($E1289=IF(ISERROR(VLOOKUP($AN1289,技まとめ!$A$1:$F$380,4,FALSE)),"－",VLOOKUP($AN1289,技まとめ!$A$1:$F$380,4,FALSE)),"一致","")</f>
        <v/>
      </c>
      <c r="AS1289" s="9" t="s">
        <v>162</v>
      </c>
      <c r="AT1289" s="3" t="str">
        <f>IF(ISERROR(VLOOKUP($AS1289,技まとめ!$A$1:$F$380,6,FALSE)),"－",VLOOKUP($AS1289,技まとめ!$A$1:$F$380,6,FALSE))</f>
        <v>DR</v>
      </c>
      <c r="AU1289" s="3">
        <f>IF(ISERROR(VLOOKUP($AS1289,技まとめ!$A$1:$F$380,3,FALSE)),"－",VLOOKUP($AS1289,技まとめ!$A$1:$F$380,3,FALSE))</f>
        <v>56</v>
      </c>
      <c r="AV1289" s="3">
        <f>IF(ISERROR(VLOOKUP($AS1289,技まとめ!$A$1:$F$380,5,FALSE)),"－",VLOOKUP($AS1289,技まとめ!$A$1:$F$380,5,FALSE))</f>
        <v>25</v>
      </c>
      <c r="AW1289" s="3" t="str">
        <f>IF($E1289=IF(ISERROR(VLOOKUP($AS1289,技まとめ!$A$1:$F$380,4,FALSE)),"－",VLOOKUP($AS1289,技まとめ!$A$1:$F$380,4,FALSE)),"一致","")</f>
        <v>一致</v>
      </c>
      <c r="AX1289" s="12" t="str">
        <f t="shared" si="286"/>
        <v>キラーブレードクロスドライブかげぬいジャッジスルー</v>
      </c>
      <c r="AY1289" s="12" t="str">
        <f t="shared" si="287"/>
        <v>キラーブレードクロスドライブかげぬいジャッジスルー</v>
      </c>
      <c r="AZ1289" s="12" t="str">
        <f t="shared" si="288"/>
        <v>キラーブレードクロスドライブかげぬいジャッジスルー</v>
      </c>
      <c r="BA1289" s="12" t="str">
        <f t="shared" si="289"/>
        <v>キラーブレードクロスドライブかげぬいジャッジスルー</v>
      </c>
      <c r="BB1289" s="11" t="str">
        <f t="shared" si="290"/>
        <v>CASCBLDR</v>
      </c>
      <c r="BC1289" s="11" t="str">
        <f t="shared" si="291"/>
        <v>CASCBLDR</v>
      </c>
      <c r="BD1289" s="11" t="str">
        <f t="shared" si="292"/>
        <v>CASCBLDR</v>
      </c>
      <c r="BE1289" s="11" t="str">
        <f t="shared" si="293"/>
        <v>CASCBLDR</v>
      </c>
    </row>
    <row r="1290" spans="1:57" ht="11.25" hidden="1" customHeight="1">
      <c r="A1290" s="6">
        <v>1289</v>
      </c>
      <c r="B1290" s="7" t="s">
        <v>2965</v>
      </c>
      <c r="C1290" s="8" t="s">
        <v>2966</v>
      </c>
      <c r="D1290" s="7" t="s">
        <v>72</v>
      </c>
      <c r="E1290" s="7" t="s">
        <v>102</v>
      </c>
      <c r="F1290" s="7" t="s">
        <v>82</v>
      </c>
      <c r="G1290" s="9">
        <v>119</v>
      </c>
      <c r="H1290" s="9">
        <v>105</v>
      </c>
      <c r="I1290" s="9">
        <v>63</v>
      </c>
      <c r="J1290" s="9">
        <v>54</v>
      </c>
      <c r="K1290" s="9">
        <v>59</v>
      </c>
      <c r="L1290" s="9">
        <v>44</v>
      </c>
      <c r="M1290" s="9">
        <v>53</v>
      </c>
      <c r="N1290" s="9">
        <v>51</v>
      </c>
      <c r="O1290" s="9">
        <v>54</v>
      </c>
      <c r="P1290" s="9">
        <v>61</v>
      </c>
      <c r="Q1290" s="10">
        <v>113</v>
      </c>
      <c r="R1290" s="11">
        <v>43</v>
      </c>
      <c r="S1290" s="11">
        <v>1</v>
      </c>
      <c r="T1290" s="11">
        <v>94</v>
      </c>
      <c r="U1290" s="11">
        <v>103</v>
      </c>
      <c r="V1290" s="11">
        <v>1</v>
      </c>
      <c r="W1290" s="11">
        <v>104</v>
      </c>
      <c r="X1290" s="11">
        <f t="shared" si="280"/>
        <v>459</v>
      </c>
      <c r="Y1290" s="11">
        <f t="shared" si="281"/>
        <v>5045</v>
      </c>
      <c r="Z1290" s="11">
        <f t="shared" si="282"/>
        <v>2035</v>
      </c>
      <c r="AA1290" s="11">
        <f t="shared" si="283"/>
        <v>3820</v>
      </c>
      <c r="AB1290" s="11">
        <f t="shared" si="284"/>
        <v>3820</v>
      </c>
      <c r="AC1290" s="6">
        <f t="shared" si="285"/>
        <v>4495</v>
      </c>
      <c r="AD1290" s="9" t="s">
        <v>168</v>
      </c>
      <c r="AE1290" s="3" t="str">
        <f>IF(ISERROR(VLOOKUP($AD1290,技まとめ!$A$1:$F$380,6,FALSE)),"－",VLOOKUP($AD1290,技まとめ!$A$1:$F$380,6,FALSE))</f>
        <v>BL</v>
      </c>
      <c r="AF1290" s="3">
        <f>IF(ISERROR(VLOOKUP($AD1290,技まとめ!$A$1:$F$380,3,FALSE)),"－",VLOOKUP($AD1290,技まとめ!$A$1:$F$380,3,FALSE))</f>
        <v>25</v>
      </c>
      <c r="AG1290" s="3">
        <f>IF(ISERROR(VLOOKUP($AD1290,技まとめ!$A$1:$F$380,5,FALSE)),"－",VLOOKUP($AD1290,技まとめ!$A$1:$F$380,5,FALSE))</f>
        <v>12</v>
      </c>
      <c r="AH1290" s="3" t="str">
        <f>IF($E1290=IF(ISERROR(VLOOKUP($AD1290,技まとめ!$A$1:$F$380,4,FALSE)),"－",VLOOKUP($AD1290,技まとめ!$A$1:$F$380,4,FALSE)),"一致","")</f>
        <v/>
      </c>
      <c r="AI1290" s="9" t="s">
        <v>141</v>
      </c>
      <c r="AJ1290" s="3" t="str">
        <f>IF(ISERROR(VLOOKUP($AI1290,技まとめ!$A$1:$F$380,6,FALSE)),"－",VLOOKUP($AI1290,技まとめ!$A$1:$F$380,6,FALSE))</f>
        <v>SC</v>
      </c>
      <c r="AK1290" s="3">
        <f>IF(ISERROR(VLOOKUP($AI1290,技まとめ!$A$1:$F$380,3,FALSE)),"－",VLOOKUP($AI1290,技まとめ!$A$1:$F$380,3,FALSE))</f>
        <v>42</v>
      </c>
      <c r="AL1290" s="3">
        <f>IF(ISERROR(VLOOKUP($AI1290,技まとめ!$A$1:$F$380,5,FALSE)),"－",VLOOKUP($AI1290,技まとめ!$A$1:$F$380,5,FALSE))</f>
        <v>28</v>
      </c>
      <c r="AM1290" s="3" t="str">
        <f>IF($E1290=IF(ISERROR(VLOOKUP($AI1290,技まとめ!$A$1:$F$380,4,FALSE)),"－",VLOOKUP($AI1290,技まとめ!$A$1:$F$380,4,FALSE)),"一致","")</f>
        <v/>
      </c>
      <c r="AN1290" s="9" t="s">
        <v>251</v>
      </c>
      <c r="AO1290" s="3" t="str">
        <f>IF(ISERROR(VLOOKUP($AN1290,技まとめ!$A$1:$F$380,6,FALSE)),"－",VLOOKUP($AN1290,技まとめ!$A$1:$F$380,6,FALSE))</f>
        <v>BL</v>
      </c>
      <c r="AP1290" s="3">
        <f>IF(ISERROR(VLOOKUP($AN1290,技まとめ!$A$1:$F$380,3,FALSE)),"－",VLOOKUP($AN1290,技まとめ!$A$1:$F$380,3,FALSE))</f>
        <v>46</v>
      </c>
      <c r="AQ1290" s="3">
        <f>IF(ISERROR(VLOOKUP($AN1290,技まとめ!$A$1:$F$380,5,FALSE)),"－",VLOOKUP($AN1290,技まとめ!$A$1:$F$380,5,FALSE))</f>
        <v>33</v>
      </c>
      <c r="AR1290" s="3" t="str">
        <f>IF($E1290=IF(ISERROR(VLOOKUP($AN1290,技まとめ!$A$1:$F$380,4,FALSE)),"－",VLOOKUP($AN1290,技まとめ!$A$1:$F$380,4,FALSE)),"一致","")</f>
        <v/>
      </c>
      <c r="AS1290" s="9" t="s">
        <v>318</v>
      </c>
      <c r="AT1290" s="3" t="str">
        <f>IF(ISERROR(VLOOKUP($AS1290,技まとめ!$A$1:$F$380,6,FALSE)),"－",VLOOKUP($AS1290,技まとめ!$A$1:$F$380,6,FALSE))</f>
        <v>LS</v>
      </c>
      <c r="AU1290" s="3">
        <f>IF(ISERROR(VLOOKUP($AS1290,技まとめ!$A$1:$F$380,3,FALSE)),"－",VLOOKUP($AS1290,技まとめ!$A$1:$F$380,3,FALSE))</f>
        <v>98</v>
      </c>
      <c r="AV1290" s="3">
        <f>IF(ISERROR(VLOOKUP($AS1290,技まとめ!$A$1:$F$380,5,FALSE)),"－",VLOOKUP($AS1290,技まとめ!$A$1:$F$380,5,FALSE))</f>
        <v>62</v>
      </c>
      <c r="AW1290" s="3" t="str">
        <f>IF($E1290=IF(ISERROR(VLOOKUP($AS1290,技まとめ!$A$1:$F$380,4,FALSE)),"－",VLOOKUP($AS1290,技まとめ!$A$1:$F$380,4,FALSE)),"一致","")</f>
        <v/>
      </c>
      <c r="AX1290" s="12" t="str">
        <f t="shared" si="286"/>
        <v>キラースライドドラゴンクラッシュくものいとイーグルバスター</v>
      </c>
      <c r="AY1290" s="12" t="str">
        <f t="shared" si="287"/>
        <v>キラースライドドラゴンクラッシュくものいとイーグルバスター</v>
      </c>
      <c r="AZ1290" s="12" t="str">
        <f t="shared" si="288"/>
        <v>キラースライドドラゴンクラッシュくものいとイーグルバスター</v>
      </c>
      <c r="BA1290" s="12" t="str">
        <f t="shared" si="289"/>
        <v>キラースライドドラゴンクラッシュくものいとイーグルバスター</v>
      </c>
      <c r="BB1290" s="11" t="str">
        <f t="shared" si="290"/>
        <v>BLSCBLLS</v>
      </c>
      <c r="BC1290" s="11" t="str">
        <f t="shared" si="291"/>
        <v>BLSCBLLS</v>
      </c>
      <c r="BD1290" s="11" t="str">
        <f t="shared" si="292"/>
        <v>BLSCBLLS</v>
      </c>
      <c r="BE1290" s="11" t="str">
        <f t="shared" si="293"/>
        <v>BLSCBLLS</v>
      </c>
    </row>
    <row r="1291" spans="1:57" ht="11.25" hidden="1" customHeight="1">
      <c r="A1291" s="6">
        <v>1290</v>
      </c>
      <c r="B1291" s="7" t="s">
        <v>2967</v>
      </c>
      <c r="C1291" s="8" t="s">
        <v>2968</v>
      </c>
      <c r="D1291" s="7" t="s">
        <v>72</v>
      </c>
      <c r="E1291" s="7" t="s">
        <v>73</v>
      </c>
      <c r="F1291" s="7" t="s">
        <v>82</v>
      </c>
      <c r="G1291" s="9">
        <v>111</v>
      </c>
      <c r="H1291" s="9">
        <v>93</v>
      </c>
      <c r="I1291" s="9">
        <v>63</v>
      </c>
      <c r="J1291" s="9">
        <v>56</v>
      </c>
      <c r="K1291" s="9">
        <v>56</v>
      </c>
      <c r="L1291" s="9">
        <v>57</v>
      </c>
      <c r="M1291" s="9">
        <v>52</v>
      </c>
      <c r="N1291" s="9">
        <v>53</v>
      </c>
      <c r="O1291" s="9">
        <v>53</v>
      </c>
      <c r="P1291" s="9">
        <v>50</v>
      </c>
      <c r="Q1291" s="10">
        <v>113</v>
      </c>
      <c r="R1291" s="11">
        <v>33</v>
      </c>
      <c r="S1291" s="11">
        <v>1</v>
      </c>
      <c r="T1291" s="11">
        <v>107</v>
      </c>
      <c r="U1291" s="11">
        <v>102</v>
      </c>
      <c r="V1291" s="11">
        <v>1</v>
      </c>
      <c r="W1291" s="11">
        <v>103</v>
      </c>
      <c r="X1291" s="11">
        <f t="shared" si="280"/>
        <v>460</v>
      </c>
      <c r="Y1291" s="11">
        <f t="shared" si="281"/>
        <v>5040</v>
      </c>
      <c r="Z1291" s="11">
        <f t="shared" si="282"/>
        <v>1680</v>
      </c>
      <c r="AA1291" s="11">
        <f t="shared" si="283"/>
        <v>4270</v>
      </c>
      <c r="AB1291" s="11">
        <f t="shared" si="284"/>
        <v>4270</v>
      </c>
      <c r="AC1291" s="6">
        <f t="shared" si="285"/>
        <v>4960</v>
      </c>
      <c r="AD1291" s="9" t="s">
        <v>273</v>
      </c>
      <c r="AE1291" s="3" t="str">
        <f>IF(ISERROR(VLOOKUP($AD1291,技まとめ!$A$1:$F$380,6,FALSE)),"－",VLOOKUP($AD1291,技まとめ!$A$1:$F$380,6,FALSE))</f>
        <v>BL</v>
      </c>
      <c r="AF1291" s="3">
        <f>IF(ISERROR(VLOOKUP($AD1291,技まとめ!$A$1:$F$380,3,FALSE)),"－",VLOOKUP($AD1291,技まとめ!$A$1:$F$380,3,FALSE))</f>
        <v>17</v>
      </c>
      <c r="AG1291" s="3">
        <f>IF(ISERROR(VLOOKUP($AD1291,技まとめ!$A$1:$F$380,5,FALSE)),"－",VLOOKUP($AD1291,技まとめ!$A$1:$F$380,5,FALSE))</f>
        <v>20</v>
      </c>
      <c r="AH1291" s="3" t="str">
        <f>IF($E1291=IF(ISERROR(VLOOKUP($AD1291,技まとめ!$A$1:$F$380,4,FALSE)),"－",VLOOKUP($AD1291,技まとめ!$A$1:$F$380,4,FALSE)),"一致","")</f>
        <v>一致</v>
      </c>
      <c r="AI1291" s="9" t="s">
        <v>308</v>
      </c>
      <c r="AJ1291" s="3" t="str">
        <f>IF(ISERROR(VLOOKUP($AI1291,技まとめ!$A$1:$F$380,6,FALSE)),"－",VLOOKUP($AI1291,技まとめ!$A$1:$F$380,6,FALSE))</f>
        <v>DR</v>
      </c>
      <c r="AK1291" s="3">
        <f>IF(ISERROR(VLOOKUP($AI1291,技まとめ!$A$1:$F$380,3,FALSE)),"－",VLOOKUP($AI1291,技まとめ!$A$1:$F$380,3,FALSE))</f>
        <v>28</v>
      </c>
      <c r="AL1291" s="3">
        <f>IF(ISERROR(VLOOKUP($AI1291,技まとめ!$A$1:$F$380,5,FALSE)),"－",VLOOKUP($AI1291,技まとめ!$A$1:$F$380,5,FALSE))</f>
        <v>24</v>
      </c>
      <c r="AM1291" s="3" t="str">
        <f>IF($E1291=IF(ISERROR(VLOOKUP($AI1291,技まとめ!$A$1:$F$380,4,FALSE)),"－",VLOOKUP($AI1291,技まとめ!$A$1:$F$380,4,FALSE)),"一致","")</f>
        <v>一致</v>
      </c>
      <c r="AN1291" s="9" t="s">
        <v>157</v>
      </c>
      <c r="AO1291" s="3" t="str">
        <f>IF(ISERROR(VLOOKUP($AN1291,技まとめ!$A$1:$F$380,6,FALSE)),"－",VLOOKUP($AN1291,技まとめ!$A$1:$F$380,6,FALSE))</f>
        <v>BL</v>
      </c>
      <c r="AP1291" s="3">
        <f>IF(ISERROR(VLOOKUP($AN1291,技まとめ!$A$1:$F$380,3,FALSE)),"－",VLOOKUP($AN1291,技まとめ!$A$1:$F$380,3,FALSE))</f>
        <v>47</v>
      </c>
      <c r="AQ1291" s="3">
        <f>IF(ISERROR(VLOOKUP($AN1291,技まとめ!$A$1:$F$380,5,FALSE)),"－",VLOOKUP($AN1291,技まとめ!$A$1:$F$380,5,FALSE))</f>
        <v>32</v>
      </c>
      <c r="AR1291" s="3" t="str">
        <f>IF($E1291=IF(ISERROR(VLOOKUP($AN1291,技まとめ!$A$1:$F$380,4,FALSE)),"－",VLOOKUP($AN1291,技まとめ!$A$1:$F$380,4,FALSE)),"一致","")</f>
        <v>一致</v>
      </c>
      <c r="AS1291" s="9" t="s">
        <v>302</v>
      </c>
      <c r="AT1291" s="3" t="str">
        <f>IF(ISERROR(VLOOKUP($AS1291,技まとめ!$A$1:$F$380,6,FALSE)),"－",VLOOKUP($AS1291,技まとめ!$A$1:$F$380,6,FALSE))</f>
        <v>DR</v>
      </c>
      <c r="AU1291" s="3">
        <f>IF(ISERROR(VLOOKUP($AS1291,技まとめ!$A$1:$F$380,3,FALSE)),"－",VLOOKUP($AS1291,技まとめ!$A$1:$F$380,3,FALSE))</f>
        <v>90</v>
      </c>
      <c r="AV1291" s="3">
        <f>IF(ISERROR(VLOOKUP($AS1291,技まとめ!$A$1:$F$380,5,FALSE)),"－",VLOOKUP($AS1291,技まとめ!$A$1:$F$380,5,FALSE))</f>
        <v>53</v>
      </c>
      <c r="AW1291" s="3" t="str">
        <f>IF($E1291=IF(ISERROR(VLOOKUP($AS1291,技まとめ!$A$1:$F$380,4,FALSE)),"－",VLOOKUP($AS1291,技まとめ!$A$1:$F$380,4,FALSE)),"一致","")</f>
        <v/>
      </c>
      <c r="AX1291" s="12" t="str">
        <f t="shared" si="286"/>
        <v>しこふみスーパーアルマジロアースクェイクウォーターベール</v>
      </c>
      <c r="AY1291" s="12" t="str">
        <f t="shared" si="287"/>
        <v>しこふみスーパーアルマジロアースクェイクウォーターベール</v>
      </c>
      <c r="AZ1291" s="12" t="str">
        <f t="shared" si="288"/>
        <v>しこふみスーパーアルマジロアースクェイクウォーターベール</v>
      </c>
      <c r="BA1291" s="12" t="str">
        <f t="shared" si="289"/>
        <v>しこふみスーパーアルマジロアースクェイクウォーターベール</v>
      </c>
      <c r="BB1291" s="11" t="str">
        <f t="shared" si="290"/>
        <v>BLDRBLDR</v>
      </c>
      <c r="BC1291" s="11" t="str">
        <f t="shared" si="291"/>
        <v>BLDRBLDR</v>
      </c>
      <c r="BD1291" s="11" t="str">
        <f t="shared" si="292"/>
        <v>BLDRBLDR</v>
      </c>
      <c r="BE1291" s="11" t="str">
        <f t="shared" si="293"/>
        <v>BLDRBLDR</v>
      </c>
    </row>
    <row r="1292" spans="1:57" ht="11.25" hidden="1" customHeight="1">
      <c r="A1292" s="6">
        <v>1291</v>
      </c>
      <c r="B1292" s="7" t="s">
        <v>2969</v>
      </c>
      <c r="C1292" s="8" t="s">
        <v>2970</v>
      </c>
      <c r="D1292" s="7" t="s">
        <v>650</v>
      </c>
      <c r="E1292" s="7" t="s">
        <v>95</v>
      </c>
      <c r="F1292" s="7" t="s">
        <v>109</v>
      </c>
      <c r="G1292" s="9">
        <v>75</v>
      </c>
      <c r="H1292" s="9">
        <v>132</v>
      </c>
      <c r="I1292" s="9">
        <v>37</v>
      </c>
      <c r="J1292" s="9">
        <v>48</v>
      </c>
      <c r="K1292" s="9">
        <v>47</v>
      </c>
      <c r="L1292" s="9">
        <v>50</v>
      </c>
      <c r="M1292" s="9">
        <v>56</v>
      </c>
      <c r="N1292" s="9">
        <v>49</v>
      </c>
      <c r="O1292" s="9">
        <v>44</v>
      </c>
      <c r="P1292" s="9">
        <v>88</v>
      </c>
      <c r="Q1292" s="10">
        <v>87</v>
      </c>
      <c r="R1292" s="11">
        <v>50</v>
      </c>
      <c r="S1292" s="11">
        <v>1</v>
      </c>
      <c r="T1292" s="11">
        <v>100</v>
      </c>
      <c r="U1292" s="11">
        <v>106</v>
      </c>
      <c r="V1292" s="11">
        <v>1</v>
      </c>
      <c r="W1292" s="11">
        <v>94</v>
      </c>
      <c r="X1292" s="11">
        <f t="shared" si="280"/>
        <v>439</v>
      </c>
      <c r="Y1292" s="11">
        <f t="shared" si="281"/>
        <v>3955</v>
      </c>
      <c r="Z1292" s="11">
        <f t="shared" si="282"/>
        <v>2230</v>
      </c>
      <c r="AA1292" s="11">
        <f t="shared" si="283"/>
        <v>3980</v>
      </c>
      <c r="AB1292" s="11">
        <f t="shared" si="284"/>
        <v>3980</v>
      </c>
      <c r="AC1292" s="6">
        <f t="shared" si="285"/>
        <v>4720</v>
      </c>
      <c r="AD1292" s="9" t="s">
        <v>215</v>
      </c>
      <c r="AE1292" s="3" t="str">
        <f>IF(ISERROR(VLOOKUP($AD1292,技まとめ!$A$1:$F$380,6,FALSE)),"－",VLOOKUP($AD1292,技まとめ!$A$1:$F$380,6,FALSE))</f>
        <v>DR</v>
      </c>
      <c r="AF1292" s="3">
        <f>IF(ISERROR(VLOOKUP($AD1292,技まとめ!$A$1:$F$380,3,FALSE)),"－",VLOOKUP($AD1292,技まとめ!$A$1:$F$380,3,FALSE))</f>
        <v>15</v>
      </c>
      <c r="AG1292" s="3">
        <f>IF(ISERROR(VLOOKUP($AD1292,技まとめ!$A$1:$F$380,5,FALSE)),"－",VLOOKUP($AD1292,技まとめ!$A$1:$F$380,5,FALSE))</f>
        <v>20</v>
      </c>
      <c r="AH1292" s="3" t="str">
        <f>IF($E1292=IF(ISERROR(VLOOKUP($AD1292,技まとめ!$A$1:$F$380,4,FALSE)),"－",VLOOKUP($AD1292,技まとめ!$A$1:$F$380,4,FALSE)),"一致","")</f>
        <v/>
      </c>
      <c r="AI1292" s="9" t="s">
        <v>123</v>
      </c>
      <c r="AJ1292" s="3" t="str">
        <f>IF(ISERROR(VLOOKUP($AI1292,技まとめ!$A$1:$F$380,6,FALSE)),"－",VLOOKUP($AI1292,技まとめ!$A$1:$F$380,6,FALSE))</f>
        <v>DR</v>
      </c>
      <c r="AK1292" s="3">
        <f>IF(ISERROR(VLOOKUP($AI1292,技まとめ!$A$1:$F$380,3,FALSE)),"－",VLOOKUP($AI1292,技まとめ!$A$1:$F$380,3,FALSE))</f>
        <v>36</v>
      </c>
      <c r="AL1292" s="3">
        <f>IF(ISERROR(VLOOKUP($AI1292,技まとめ!$A$1:$F$380,5,FALSE)),"－",VLOOKUP($AI1292,技まとめ!$A$1:$F$380,5,FALSE))</f>
        <v>27</v>
      </c>
      <c r="AM1292" s="3" t="str">
        <f>IF($E1292=IF(ISERROR(VLOOKUP($AI1292,技まとめ!$A$1:$F$380,4,FALSE)),"－",VLOOKUP($AI1292,技まとめ!$A$1:$F$380,4,FALSE)),"一致","")</f>
        <v/>
      </c>
      <c r="AN1292" s="9" t="s">
        <v>413</v>
      </c>
      <c r="AO1292" s="3" t="str">
        <f>IF(ISERROR(VLOOKUP($AN1292,技まとめ!$A$1:$F$380,6,FALSE)),"－",VLOOKUP($AN1292,技まとめ!$A$1:$F$380,6,FALSE))</f>
        <v>BB</v>
      </c>
      <c r="AP1292" s="3">
        <f>IF(ISERROR(VLOOKUP($AN1292,技まとめ!$A$1:$F$380,3,FALSE)),"－",VLOOKUP($AN1292,技まとめ!$A$1:$F$380,3,FALSE))</f>
        <v>31</v>
      </c>
      <c r="AQ1292" s="3">
        <f>IF(ISERROR(VLOOKUP($AN1292,技まとめ!$A$1:$F$380,5,FALSE)),"－",VLOOKUP($AN1292,技まとめ!$A$1:$F$380,5,FALSE))</f>
        <v>28</v>
      </c>
      <c r="AR1292" s="3" t="str">
        <f>IF($E1292=IF(ISERROR(VLOOKUP($AN1292,技まとめ!$A$1:$F$380,4,FALSE)),"－",VLOOKUP($AN1292,技まとめ!$A$1:$F$380,4,FALSE)),"一致","")</f>
        <v/>
      </c>
      <c r="AS1292" s="9" t="s">
        <v>657</v>
      </c>
      <c r="AT1292" s="3" t="str">
        <f>IF(ISERROR(VLOOKUP($AS1292,技まとめ!$A$1:$F$380,6,FALSE)),"－",VLOOKUP($AS1292,技まとめ!$A$1:$F$380,6,FALSE))</f>
        <v>BB</v>
      </c>
      <c r="AU1292" s="3">
        <f>IF(ISERROR(VLOOKUP($AS1292,技まとめ!$A$1:$F$380,3,FALSE)),"－",VLOOKUP($AS1292,技まとめ!$A$1:$F$380,3,FALSE))</f>
        <v>85</v>
      </c>
      <c r="AV1292" s="3">
        <f>IF(ISERROR(VLOOKUP($AS1292,技まとめ!$A$1:$F$380,5,FALSE)),"－",VLOOKUP($AS1292,技まとめ!$A$1:$F$380,5,FALSE))</f>
        <v>50</v>
      </c>
      <c r="AW1292" s="3" t="str">
        <f>IF($E1292=IF(ISERROR(VLOOKUP($AS1292,技まとめ!$A$1:$F$380,4,FALSE)),"－",VLOOKUP($AS1292,技まとめ!$A$1:$F$380,4,FALSE)),"一致","")</f>
        <v/>
      </c>
      <c r="AX1292" s="12" t="str">
        <f t="shared" si="286"/>
        <v>たつまきせんぷうごりむちゅうスーパーしこふみロードローラタックル</v>
      </c>
      <c r="AY1292" s="12" t="str">
        <f t="shared" si="287"/>
        <v>たつまきせんぷうごりむちゅうスーパーしこふみロードローラタックル</v>
      </c>
      <c r="AZ1292" s="12" t="str">
        <f t="shared" si="288"/>
        <v>たつまきせんぷうごりむちゅうスーパーしこふみロードローラタックル</v>
      </c>
      <c r="BA1292" s="12" t="str">
        <f t="shared" si="289"/>
        <v>たつまきせんぷうごりむちゅうスーパーしこふみロードローラタックル</v>
      </c>
      <c r="BB1292" s="11" t="str">
        <f t="shared" si="290"/>
        <v>DRDRBBBB</v>
      </c>
      <c r="BC1292" s="11" t="str">
        <f t="shared" si="291"/>
        <v>DRDRBBBB</v>
      </c>
      <c r="BD1292" s="11" t="str">
        <f t="shared" si="292"/>
        <v>DRDRBBBB</v>
      </c>
      <c r="BE1292" s="11" t="str">
        <f t="shared" si="293"/>
        <v>DRDRBBBB</v>
      </c>
    </row>
    <row r="1293" spans="1:57" ht="11.25" hidden="1" customHeight="1">
      <c r="A1293" s="6">
        <v>1292</v>
      </c>
      <c r="B1293" s="7" t="s">
        <v>2971</v>
      </c>
      <c r="C1293" s="8" t="s">
        <v>2972</v>
      </c>
      <c r="D1293" s="7" t="s">
        <v>72</v>
      </c>
      <c r="E1293" s="7" t="s">
        <v>102</v>
      </c>
      <c r="F1293" s="7" t="s">
        <v>128</v>
      </c>
      <c r="G1293" s="9">
        <v>126</v>
      </c>
      <c r="H1293" s="9">
        <v>105</v>
      </c>
      <c r="I1293" s="9">
        <v>56</v>
      </c>
      <c r="J1293" s="9">
        <v>61</v>
      </c>
      <c r="K1293" s="9">
        <v>64</v>
      </c>
      <c r="L1293" s="9">
        <v>52</v>
      </c>
      <c r="M1293" s="9">
        <v>59</v>
      </c>
      <c r="N1293" s="9">
        <v>59</v>
      </c>
      <c r="O1293" s="9">
        <v>57</v>
      </c>
      <c r="P1293" s="9">
        <v>34</v>
      </c>
      <c r="Q1293" s="10">
        <v>106</v>
      </c>
      <c r="R1293" s="11">
        <v>36</v>
      </c>
      <c r="S1293" s="11">
        <v>1</v>
      </c>
      <c r="T1293" s="11">
        <v>102</v>
      </c>
      <c r="U1293" s="11">
        <v>109</v>
      </c>
      <c r="V1293" s="11">
        <v>1</v>
      </c>
      <c r="W1293" s="11">
        <v>107</v>
      </c>
      <c r="X1293" s="11">
        <f t="shared" si="280"/>
        <v>462</v>
      </c>
      <c r="Y1293" s="11">
        <f t="shared" si="281"/>
        <v>4780</v>
      </c>
      <c r="Z1293" s="11">
        <f t="shared" si="282"/>
        <v>1805</v>
      </c>
      <c r="AA1293" s="11">
        <f t="shared" si="283"/>
        <v>4115</v>
      </c>
      <c r="AB1293" s="11">
        <f t="shared" si="284"/>
        <v>4115</v>
      </c>
      <c r="AC1293" s="6">
        <f t="shared" si="285"/>
        <v>4795</v>
      </c>
      <c r="AD1293" s="9" t="s">
        <v>289</v>
      </c>
      <c r="AE1293" s="3" t="str">
        <f>IF(ISERROR(VLOOKUP($AD1293,技まとめ!$A$1:$F$380,6,FALSE)),"－",VLOOKUP($AD1293,技まとめ!$A$1:$F$380,6,FALSE))</f>
        <v>－</v>
      </c>
      <c r="AF1293" s="3">
        <f>IF(ISERROR(VLOOKUP($AD1293,技まとめ!$A$1:$F$380,3,FALSE)),"－",VLOOKUP($AD1293,技まとめ!$A$1:$F$380,3,FALSE))</f>
        <v>0</v>
      </c>
      <c r="AG1293" s="3">
        <f>IF(ISERROR(VLOOKUP($AD1293,技まとめ!$A$1:$F$380,5,FALSE)),"－",VLOOKUP($AD1293,技まとめ!$A$1:$F$380,5,FALSE))</f>
        <v>0</v>
      </c>
      <c r="AH1293" s="3" t="str">
        <f>IF($E1293=IF(ISERROR(VLOOKUP($AD1293,技まとめ!$A$1:$F$380,4,FALSE)),"－",VLOOKUP($AD1293,技まとめ!$A$1:$F$380,4,FALSE)),"一致","")</f>
        <v/>
      </c>
      <c r="AI1293" s="9" t="s">
        <v>678</v>
      </c>
      <c r="AJ1293" s="3" t="str">
        <f>IF(ISERROR(VLOOKUP($AI1293,技まとめ!$A$1:$F$380,6,FALSE)),"－",VLOOKUP($AI1293,技まとめ!$A$1:$F$380,6,FALSE))</f>
        <v>BS</v>
      </c>
      <c r="AK1293" s="3">
        <f>IF(ISERROR(VLOOKUP($AI1293,技まとめ!$A$1:$F$380,3,FALSE)),"－",VLOOKUP($AI1293,技まとめ!$A$1:$F$380,3,FALSE))</f>
        <v>57</v>
      </c>
      <c r="AL1293" s="3">
        <f>IF(ISERROR(VLOOKUP($AI1293,技まとめ!$A$1:$F$380,5,FALSE)),"－",VLOOKUP($AI1293,技まとめ!$A$1:$F$380,5,FALSE))</f>
        <v>34</v>
      </c>
      <c r="AM1293" s="3" t="str">
        <f>IF($E1293=IF(ISERROR(VLOOKUP($AI1293,技まとめ!$A$1:$F$380,4,FALSE)),"－",VLOOKUP($AI1293,技まとめ!$A$1:$F$380,4,FALSE)),"一致","")</f>
        <v/>
      </c>
      <c r="AN1293" s="9" t="s">
        <v>310</v>
      </c>
      <c r="AO1293" s="3" t="str">
        <f>IF(ISERROR(VLOOKUP($AN1293,技まとめ!$A$1:$F$380,6,FALSE)),"－",VLOOKUP($AN1293,技まとめ!$A$1:$F$380,6,FALSE))</f>
        <v>DR</v>
      </c>
      <c r="AP1293" s="3">
        <f>IF(ISERROR(VLOOKUP($AN1293,技まとめ!$A$1:$F$380,3,FALSE)),"－",VLOOKUP($AN1293,技まとめ!$A$1:$F$380,3,FALSE))</f>
        <v>65</v>
      </c>
      <c r="AQ1293" s="3">
        <f>IF(ISERROR(VLOOKUP($AN1293,技まとめ!$A$1:$F$380,5,FALSE)),"－",VLOOKUP($AN1293,技まとめ!$A$1:$F$380,5,FALSE))</f>
        <v>42</v>
      </c>
      <c r="AR1293" s="3" t="str">
        <f>IF($E1293=IF(ISERROR(VLOOKUP($AN1293,技まとめ!$A$1:$F$380,4,FALSE)),"－",VLOOKUP($AN1293,技まとめ!$A$1:$F$380,4,FALSE)),"一致","")</f>
        <v/>
      </c>
      <c r="AS1293" s="9" t="s">
        <v>493</v>
      </c>
      <c r="AT1293" s="3" t="str">
        <f>IF(ISERROR(VLOOKUP($AS1293,技まとめ!$A$1:$F$380,6,FALSE)),"－",VLOOKUP($AS1293,技まとめ!$A$1:$F$380,6,FALSE))</f>
        <v>BL</v>
      </c>
      <c r="AU1293" s="3">
        <f>IF(ISERROR(VLOOKUP($AS1293,技まとめ!$A$1:$F$380,3,FALSE)),"－",VLOOKUP($AS1293,技まとめ!$A$1:$F$380,3,FALSE))</f>
        <v>93</v>
      </c>
      <c r="AV1293" s="3">
        <f>IF(ISERROR(VLOOKUP($AS1293,技まとめ!$A$1:$F$380,5,FALSE)),"－",VLOOKUP($AS1293,技まとめ!$A$1:$F$380,5,FALSE))</f>
        <v>52</v>
      </c>
      <c r="AW1293" s="3" t="str">
        <f>IF($E1293=IF(ISERROR(VLOOKUP($AS1293,技まとめ!$A$1:$F$380,4,FALSE)),"－",VLOOKUP($AS1293,技まとめ!$A$1:$F$380,4,FALSE)),"一致","")</f>
        <v/>
      </c>
      <c r="AX1293" s="12" t="str">
        <f t="shared" si="286"/>
        <v>リカバリーダークトルネードモグラシャッフルノーエスケイプ</v>
      </c>
      <c r="AY1293" s="12" t="str">
        <f t="shared" si="287"/>
        <v>リカバリーダークトルネードモグラシャッフルノーエスケイプ</v>
      </c>
      <c r="AZ1293" s="12" t="str">
        <f t="shared" si="288"/>
        <v>リカバリーダークトルネードモグラシャッフルノーエスケイプ</v>
      </c>
      <c r="BA1293" s="12" t="str">
        <f t="shared" si="289"/>
        <v>リカバリーダークトルネードモグラシャッフルノーエスケイプ</v>
      </c>
      <c r="BB1293" s="11" t="str">
        <f t="shared" si="290"/>
        <v>－BSDRBL</v>
      </c>
      <c r="BC1293" s="11" t="str">
        <f t="shared" si="291"/>
        <v>－BSDRBL</v>
      </c>
      <c r="BD1293" s="11" t="str">
        <f t="shared" si="292"/>
        <v>－BSDRBL</v>
      </c>
      <c r="BE1293" s="11" t="str">
        <f t="shared" si="293"/>
        <v>－BSDRBL</v>
      </c>
    </row>
    <row r="1294" spans="1:57" ht="11.25" hidden="1" customHeight="1">
      <c r="A1294" s="6">
        <v>1293</v>
      </c>
      <c r="B1294" s="7" t="s">
        <v>2973</v>
      </c>
      <c r="C1294" s="8" t="s">
        <v>2974</v>
      </c>
      <c r="D1294" s="7" t="s">
        <v>72</v>
      </c>
      <c r="E1294" s="7" t="s">
        <v>81</v>
      </c>
      <c r="F1294" s="7" t="s">
        <v>128</v>
      </c>
      <c r="G1294" s="9">
        <v>121</v>
      </c>
      <c r="H1294" s="9">
        <v>109</v>
      </c>
      <c r="I1294" s="9">
        <v>56</v>
      </c>
      <c r="J1294" s="9">
        <v>61</v>
      </c>
      <c r="K1294" s="9">
        <v>59</v>
      </c>
      <c r="L1294" s="9">
        <v>62</v>
      </c>
      <c r="M1294" s="9">
        <v>56</v>
      </c>
      <c r="N1294" s="9">
        <v>59</v>
      </c>
      <c r="O1294" s="9">
        <v>59</v>
      </c>
      <c r="P1294" s="9">
        <v>32</v>
      </c>
      <c r="Q1294" s="10">
        <v>106</v>
      </c>
      <c r="R1294" s="11">
        <v>29</v>
      </c>
      <c r="S1294" s="11">
        <v>1</v>
      </c>
      <c r="T1294" s="11">
        <v>112</v>
      </c>
      <c r="U1294" s="11">
        <v>106</v>
      </c>
      <c r="V1294" s="11">
        <v>1</v>
      </c>
      <c r="W1294" s="11">
        <v>109</v>
      </c>
      <c r="X1294" s="11">
        <f t="shared" si="280"/>
        <v>464</v>
      </c>
      <c r="Y1294" s="11">
        <f t="shared" si="281"/>
        <v>4790</v>
      </c>
      <c r="Z1294" s="11">
        <f t="shared" si="282"/>
        <v>1570</v>
      </c>
      <c r="AA1294" s="11">
        <f t="shared" si="283"/>
        <v>4475</v>
      </c>
      <c r="AB1294" s="11">
        <f t="shared" si="284"/>
        <v>4475</v>
      </c>
      <c r="AC1294" s="6">
        <f t="shared" si="285"/>
        <v>5170</v>
      </c>
      <c r="AD1294" s="9" t="s">
        <v>231</v>
      </c>
      <c r="AE1294" s="3" t="str">
        <f>IF(ISERROR(VLOOKUP($AD1294,技まとめ!$A$1:$F$380,6,FALSE)),"－",VLOOKUP($AD1294,技まとめ!$A$1:$F$380,6,FALSE))</f>
        <v>SC</v>
      </c>
      <c r="AF1294" s="3">
        <f>IF(ISERROR(VLOOKUP($AD1294,技まとめ!$A$1:$F$380,3,FALSE)),"－",VLOOKUP($AD1294,技まとめ!$A$1:$F$380,3,FALSE))</f>
        <v>28</v>
      </c>
      <c r="AG1294" s="3">
        <f>IF(ISERROR(VLOOKUP($AD1294,技まとめ!$A$1:$F$380,5,FALSE)),"－",VLOOKUP($AD1294,技まとめ!$A$1:$F$380,5,FALSE))</f>
        <v>21</v>
      </c>
      <c r="AH1294" s="3" t="str">
        <f>IF($E1294=IF(ISERROR(VLOOKUP($AD1294,技まとめ!$A$1:$F$380,4,FALSE)),"－",VLOOKUP($AD1294,技まとめ!$A$1:$F$380,4,FALSE)),"一致","")</f>
        <v/>
      </c>
      <c r="AI1294" s="9" t="s">
        <v>678</v>
      </c>
      <c r="AJ1294" s="3" t="str">
        <f>IF(ISERROR(VLOOKUP($AI1294,技まとめ!$A$1:$F$380,6,FALSE)),"－",VLOOKUP($AI1294,技まとめ!$A$1:$F$380,6,FALSE))</f>
        <v>BS</v>
      </c>
      <c r="AK1294" s="3">
        <f>IF(ISERROR(VLOOKUP($AI1294,技まとめ!$A$1:$F$380,3,FALSE)),"－",VLOOKUP($AI1294,技まとめ!$A$1:$F$380,3,FALSE))</f>
        <v>57</v>
      </c>
      <c r="AL1294" s="3">
        <f>IF(ISERROR(VLOOKUP($AI1294,技まとめ!$A$1:$F$380,5,FALSE)),"－",VLOOKUP($AI1294,技まとめ!$A$1:$F$380,5,FALSE))</f>
        <v>34</v>
      </c>
      <c r="AM1294" s="3" t="str">
        <f>IF($E1294=IF(ISERROR(VLOOKUP($AI1294,技まとめ!$A$1:$F$380,4,FALSE)),"－",VLOOKUP($AI1294,技まとめ!$A$1:$F$380,4,FALSE)),"一致","")</f>
        <v/>
      </c>
      <c r="AN1294" s="9" t="s">
        <v>586</v>
      </c>
      <c r="AO1294" s="3" t="str">
        <f>IF(ISERROR(VLOOKUP($AN1294,技まとめ!$A$1:$F$380,6,FALSE)),"－",VLOOKUP($AN1294,技まとめ!$A$1:$F$380,6,FALSE))</f>
        <v>BL</v>
      </c>
      <c r="AP1294" s="3">
        <f>IF(ISERROR(VLOOKUP($AN1294,技まとめ!$A$1:$F$380,3,FALSE)),"－",VLOOKUP($AN1294,技まとめ!$A$1:$F$380,3,FALSE))</f>
        <v>54</v>
      </c>
      <c r="AQ1294" s="3">
        <f>IF(ISERROR(VLOOKUP($AN1294,技まとめ!$A$1:$F$380,5,FALSE)),"－",VLOOKUP($AN1294,技まとめ!$A$1:$F$380,5,FALSE))</f>
        <v>36</v>
      </c>
      <c r="AR1294" s="3" t="str">
        <f>IF($E1294=IF(ISERROR(VLOOKUP($AN1294,技まとめ!$A$1:$F$380,4,FALSE)),"－",VLOOKUP($AN1294,技まとめ!$A$1:$F$380,4,FALSE)),"一致","")</f>
        <v/>
      </c>
      <c r="AS1294" s="9" t="s">
        <v>591</v>
      </c>
      <c r="AT1294" s="3" t="str">
        <f>IF(ISERROR(VLOOKUP($AS1294,技まとめ!$A$1:$F$380,6,FALSE)),"－",VLOOKUP($AS1294,技まとめ!$A$1:$F$380,6,FALSE))</f>
        <v>NS</v>
      </c>
      <c r="AU1294" s="3">
        <f>IF(ISERROR(VLOOKUP($AS1294,技まとめ!$A$1:$F$380,3,FALSE)),"－",VLOOKUP($AS1294,技まとめ!$A$1:$F$380,3,FALSE))</f>
        <v>85</v>
      </c>
      <c r="AV1294" s="3">
        <f>IF(ISERROR(VLOOKUP($AS1294,技まとめ!$A$1:$F$380,5,FALSE)),"－",VLOOKUP($AS1294,技まとめ!$A$1:$F$380,5,FALSE))</f>
        <v>46</v>
      </c>
      <c r="AW1294" s="3" t="str">
        <f>IF($E1294=IF(ISERROR(VLOOKUP($AS1294,技まとめ!$A$1:$F$380,4,FALSE)),"－",VLOOKUP($AS1294,技まとめ!$A$1:$F$380,4,FALSE)),"一致","")</f>
        <v>一致</v>
      </c>
      <c r="AX1294" s="12" t="str">
        <f t="shared" si="286"/>
        <v>ファントムシュートダークトルネードグレイブストーンディバインアロー</v>
      </c>
      <c r="AY1294" s="12" t="str">
        <f t="shared" si="287"/>
        <v>ファントムシュートダークトルネードグレイブストーンディバインアロー</v>
      </c>
      <c r="AZ1294" s="12" t="str">
        <f t="shared" si="288"/>
        <v>ファントムシュートダークトルネードグレイブストーンディバインアロー</v>
      </c>
      <c r="BA1294" s="12" t="str">
        <f t="shared" si="289"/>
        <v>ファントムシュートダークトルネードグレイブストーンディバインアロー</v>
      </c>
      <c r="BB1294" s="11" t="str">
        <f t="shared" si="290"/>
        <v>SCBSBLNS</v>
      </c>
      <c r="BC1294" s="11" t="str">
        <f t="shared" si="291"/>
        <v>SCBSBLNS</v>
      </c>
      <c r="BD1294" s="11" t="str">
        <f t="shared" si="292"/>
        <v>SCBSBLNS</v>
      </c>
      <c r="BE1294" s="11" t="str">
        <f t="shared" si="293"/>
        <v>SCBSBLNS</v>
      </c>
    </row>
    <row r="1295" spans="1:57" ht="11.25" hidden="1" customHeight="1">
      <c r="A1295" s="6">
        <v>1294</v>
      </c>
      <c r="B1295" s="7" t="s">
        <v>2975</v>
      </c>
      <c r="C1295" s="8" t="s">
        <v>2976</v>
      </c>
      <c r="D1295" s="7" t="s">
        <v>72</v>
      </c>
      <c r="E1295" s="7" t="s">
        <v>81</v>
      </c>
      <c r="F1295" s="7" t="s">
        <v>128</v>
      </c>
      <c r="G1295" s="9">
        <v>111</v>
      </c>
      <c r="H1295" s="9">
        <v>91</v>
      </c>
      <c r="I1295" s="9">
        <v>60</v>
      </c>
      <c r="J1295" s="9">
        <v>56</v>
      </c>
      <c r="K1295" s="9">
        <v>51</v>
      </c>
      <c r="L1295" s="9">
        <v>54</v>
      </c>
      <c r="M1295" s="9">
        <v>56</v>
      </c>
      <c r="N1295" s="9">
        <v>56</v>
      </c>
      <c r="O1295" s="9">
        <v>57</v>
      </c>
      <c r="P1295" s="9">
        <v>33</v>
      </c>
      <c r="Q1295" s="10">
        <v>110</v>
      </c>
      <c r="R1295" s="11">
        <v>14</v>
      </c>
      <c r="S1295" s="11">
        <v>1</v>
      </c>
      <c r="T1295" s="11">
        <v>104</v>
      </c>
      <c r="U1295" s="11">
        <v>106</v>
      </c>
      <c r="V1295" s="11">
        <v>1</v>
      </c>
      <c r="W1295" s="11">
        <v>107</v>
      </c>
      <c r="X1295" s="11">
        <f t="shared" si="280"/>
        <v>443</v>
      </c>
      <c r="Y1295" s="11">
        <f t="shared" si="281"/>
        <v>4940</v>
      </c>
      <c r="Z1295" s="11">
        <f t="shared" si="282"/>
        <v>1035</v>
      </c>
      <c r="AA1295" s="11">
        <f t="shared" si="283"/>
        <v>4185</v>
      </c>
      <c r="AB1295" s="11">
        <f t="shared" si="284"/>
        <v>4185</v>
      </c>
      <c r="AC1295" s="6">
        <f t="shared" si="285"/>
        <v>4765</v>
      </c>
      <c r="AD1295" s="9" t="s">
        <v>5012</v>
      </c>
      <c r="AE1295" s="3" t="str">
        <f>IF(ISERROR(VLOOKUP($AD1295,技まとめ!$A$1:$F$380,6,FALSE)),"－",VLOOKUP($AD1295,技まとめ!$A$1:$F$380,6,FALSE))</f>
        <v>－</v>
      </c>
      <c r="AF1295" s="3">
        <f>IF(ISERROR(VLOOKUP($AD1295,技まとめ!$A$1:$F$380,3,FALSE)),"－",VLOOKUP($AD1295,技まとめ!$A$1:$F$380,3,FALSE))</f>
        <v>0</v>
      </c>
      <c r="AG1295" s="3">
        <f>IF(ISERROR(VLOOKUP($AD1295,技まとめ!$A$1:$F$380,5,FALSE)),"－",VLOOKUP($AD1295,技まとめ!$A$1:$F$380,5,FALSE))</f>
        <v>0</v>
      </c>
      <c r="AH1295" s="3" t="str">
        <f>IF($E1295=IF(ISERROR(VLOOKUP($AD1295,技まとめ!$A$1:$F$380,4,FALSE)),"－",VLOOKUP($AD1295,技まとめ!$A$1:$F$380,4,FALSE)),"一致","")</f>
        <v/>
      </c>
      <c r="AI1295" s="9" t="s">
        <v>235</v>
      </c>
      <c r="AJ1295" s="3" t="str">
        <f>IF(ISERROR(VLOOKUP($AI1295,技まとめ!$A$1:$F$380,6,FALSE)),"－",VLOOKUP($AI1295,技まとめ!$A$1:$F$380,6,FALSE))</f>
        <v>BL</v>
      </c>
      <c r="AK1295" s="3">
        <f>IF(ISERROR(VLOOKUP($AI1295,技まとめ!$A$1:$F$380,3,FALSE)),"－",VLOOKUP($AI1295,技まとめ!$A$1:$F$380,3,FALSE))</f>
        <v>18</v>
      </c>
      <c r="AL1295" s="3">
        <f>IF(ISERROR(VLOOKUP($AI1295,技まとめ!$A$1:$F$380,5,FALSE)),"－",VLOOKUP($AI1295,技まとめ!$A$1:$F$380,5,FALSE))</f>
        <v>21</v>
      </c>
      <c r="AM1295" s="3" t="str">
        <f>IF($E1295=IF(ISERROR(VLOOKUP($AI1295,技まとめ!$A$1:$F$380,4,FALSE)),"－",VLOOKUP($AI1295,技まとめ!$A$1:$F$380,4,FALSE)),"一致","")</f>
        <v/>
      </c>
      <c r="AN1295" s="9" t="s">
        <v>247</v>
      </c>
      <c r="AO1295" s="3" t="str">
        <f>IF(ISERROR(VLOOKUP($AN1295,技まとめ!$A$1:$F$380,6,FALSE)),"－",VLOOKUP($AN1295,技まとめ!$A$1:$F$380,6,FALSE))</f>
        <v>NS</v>
      </c>
      <c r="AP1295" s="3">
        <f>IF(ISERROR(VLOOKUP($AN1295,技まとめ!$A$1:$F$380,3,FALSE)),"－",VLOOKUP($AN1295,技まとめ!$A$1:$F$380,3,FALSE))</f>
        <v>72</v>
      </c>
      <c r="AQ1295" s="3">
        <f>IF(ISERROR(VLOOKUP($AN1295,技まとめ!$A$1:$F$380,5,FALSE)),"－",VLOOKUP($AN1295,技まとめ!$A$1:$F$380,5,FALSE))</f>
        <v>40</v>
      </c>
      <c r="AR1295" s="3" t="str">
        <f>IF($E1295=IF(ISERROR(VLOOKUP($AN1295,技まとめ!$A$1:$F$380,4,FALSE)),"－",VLOOKUP($AN1295,技まとめ!$A$1:$F$380,4,FALSE)),"一致","")</f>
        <v/>
      </c>
      <c r="AS1295" s="9" t="s">
        <v>112</v>
      </c>
      <c r="AT1295" s="3" t="str">
        <f>IF(ISERROR(VLOOKUP($AS1295,技まとめ!$A$1:$F$380,6,FALSE)),"－",VLOOKUP($AS1295,技まとめ!$A$1:$F$380,6,FALSE))</f>
        <v>BB</v>
      </c>
      <c r="AU1295" s="3">
        <f>IF(ISERROR(VLOOKUP($AS1295,技まとめ!$A$1:$F$380,3,FALSE)),"－",VLOOKUP($AS1295,技まとめ!$A$1:$F$380,3,FALSE))</f>
        <v>77</v>
      </c>
      <c r="AV1295" s="3">
        <f>IF(ISERROR(VLOOKUP($AS1295,技まとめ!$A$1:$F$380,5,FALSE)),"－",VLOOKUP($AS1295,技まとめ!$A$1:$F$380,5,FALSE))</f>
        <v>47</v>
      </c>
      <c r="AW1295" s="3" t="str">
        <f>IF($E1295=IF(ISERROR(VLOOKUP($AS1295,技まとめ!$A$1:$F$380,4,FALSE)),"－",VLOOKUP($AS1295,技まとめ!$A$1:$F$380,4,FALSE)),"一致","")</f>
        <v/>
      </c>
      <c r="AX1295" s="12" t="str">
        <f t="shared" si="286"/>
        <v>クリティカル！ドッペルゲンガーガニメデプロトンシューティングスター</v>
      </c>
      <c r="AY1295" s="12" t="str">
        <f t="shared" si="287"/>
        <v>クリティカル！ドッペルゲンガーガニメデプロトンシューティングスター</v>
      </c>
      <c r="AZ1295" s="12" t="str">
        <f t="shared" si="288"/>
        <v>クリティカル！ドッペルゲンガーガニメデプロトンシューティングスター</v>
      </c>
      <c r="BA1295" s="12" t="str">
        <f t="shared" si="289"/>
        <v>クリティカル！ドッペルゲンガーガニメデプロトンシューティングスター</v>
      </c>
      <c r="BB1295" s="11" t="str">
        <f t="shared" si="290"/>
        <v>－BLNSBB</v>
      </c>
      <c r="BC1295" s="11" t="str">
        <f t="shared" si="291"/>
        <v>－BLNSBB</v>
      </c>
      <c r="BD1295" s="11" t="str">
        <f t="shared" si="292"/>
        <v>－BLNSBB</v>
      </c>
      <c r="BE1295" s="11" t="str">
        <f t="shared" si="293"/>
        <v>－BLNSBB</v>
      </c>
    </row>
    <row r="1296" spans="1:57" ht="11.25" customHeight="1">
      <c r="A1296" s="6">
        <v>1295</v>
      </c>
      <c r="B1296" s="7" t="s">
        <v>2977</v>
      </c>
      <c r="C1296" s="8" t="s">
        <v>2978</v>
      </c>
      <c r="D1296" s="7" t="s">
        <v>72</v>
      </c>
      <c r="E1296" s="7" t="s">
        <v>95</v>
      </c>
      <c r="F1296" s="7" t="s">
        <v>74</v>
      </c>
      <c r="G1296" s="9">
        <v>119</v>
      </c>
      <c r="H1296" s="9">
        <v>101</v>
      </c>
      <c r="I1296" s="9">
        <v>65</v>
      </c>
      <c r="J1296" s="9">
        <v>62</v>
      </c>
      <c r="K1296" s="9">
        <v>62</v>
      </c>
      <c r="L1296" s="9">
        <v>62</v>
      </c>
      <c r="M1296" s="9">
        <v>50</v>
      </c>
      <c r="N1296" s="9">
        <v>60</v>
      </c>
      <c r="O1296" s="9">
        <v>57</v>
      </c>
      <c r="P1296" s="9">
        <v>32</v>
      </c>
      <c r="Q1296" s="10">
        <v>115</v>
      </c>
      <c r="R1296" s="11">
        <v>34</v>
      </c>
      <c r="S1296" s="11">
        <v>1</v>
      </c>
      <c r="T1296" s="11">
        <v>112</v>
      </c>
      <c r="U1296" s="11">
        <v>100</v>
      </c>
      <c r="V1296" s="11">
        <v>1</v>
      </c>
      <c r="W1296" s="11">
        <v>107</v>
      </c>
      <c r="X1296" s="11">
        <f t="shared" si="280"/>
        <v>470</v>
      </c>
      <c r="Y1296" s="11">
        <f t="shared" si="281"/>
        <v>5140</v>
      </c>
      <c r="Z1296" s="11">
        <f t="shared" si="282"/>
        <v>1735</v>
      </c>
      <c r="AA1296" s="11">
        <f t="shared" si="283"/>
        <v>4465</v>
      </c>
      <c r="AB1296" s="11">
        <f t="shared" si="284"/>
        <v>4465</v>
      </c>
      <c r="AC1296" s="6">
        <f t="shared" si="285"/>
        <v>5185</v>
      </c>
      <c r="AD1296" s="9" t="s">
        <v>5007</v>
      </c>
      <c r="AE1296" s="3" t="str">
        <f>IF(ISERROR(VLOOKUP($AD1296,技まとめ!$A$1:$F$380,6,FALSE)),"－",VLOOKUP($AD1296,技まとめ!$A$1:$F$380,6,FALSE))</f>
        <v>－</v>
      </c>
      <c r="AF1296" s="3">
        <f>IF(ISERROR(VLOOKUP($AD1296,技まとめ!$A$1:$F$380,3,FALSE)),"－",VLOOKUP($AD1296,技まとめ!$A$1:$F$380,3,FALSE))</f>
        <v>0</v>
      </c>
      <c r="AG1296" s="3">
        <f>IF(ISERROR(VLOOKUP($AD1296,技まとめ!$A$1:$F$380,5,FALSE)),"－",VLOOKUP($AD1296,技まとめ!$A$1:$F$380,5,FALSE))</f>
        <v>0</v>
      </c>
      <c r="AH1296" s="3" t="str">
        <f>IF($E1296=IF(ISERROR(VLOOKUP($AD1296,技まとめ!$A$1:$F$380,4,FALSE)),"－",VLOOKUP($AD1296,技まとめ!$A$1:$F$380,4,FALSE)),"一致","")</f>
        <v/>
      </c>
      <c r="AI1296" s="9" t="s">
        <v>225</v>
      </c>
      <c r="AJ1296" s="3" t="str">
        <f>IF(ISERROR(VLOOKUP($AI1296,技まとめ!$A$1:$F$380,6,FALSE)),"－",VLOOKUP($AI1296,技まとめ!$A$1:$F$380,6,FALSE))</f>
        <v>CA</v>
      </c>
      <c r="AK1296" s="3">
        <f>IF(ISERROR(VLOOKUP($AI1296,技まとめ!$A$1:$F$380,3,FALSE)),"－",VLOOKUP($AI1296,技まとめ!$A$1:$F$380,3,FALSE))</f>
        <v>17</v>
      </c>
      <c r="AL1296" s="3">
        <f>IF(ISERROR(VLOOKUP($AI1296,技まとめ!$A$1:$F$380,5,FALSE)),"－",VLOOKUP($AI1296,技まとめ!$A$1:$F$380,5,FALSE))</f>
        <v>20</v>
      </c>
      <c r="AM1296" s="3" t="str">
        <f>IF($E1296=IF(ISERROR(VLOOKUP($AI1296,技まとめ!$A$1:$F$380,4,FALSE)),"－",VLOOKUP($AI1296,技まとめ!$A$1:$F$380,4,FALSE)),"一致","")</f>
        <v>一致</v>
      </c>
      <c r="AN1296" s="9" t="s">
        <v>241</v>
      </c>
      <c r="AO1296" s="3" t="str">
        <f>IF(ISERROR(VLOOKUP($AN1296,技まとめ!$A$1:$F$380,6,FALSE)),"－",VLOOKUP($AN1296,技まとめ!$A$1:$F$380,6,FALSE))</f>
        <v>P1</v>
      </c>
      <c r="AP1296" s="3">
        <f>IF(ISERROR(VLOOKUP($AN1296,技まとめ!$A$1:$F$380,3,FALSE)),"－",VLOOKUP($AN1296,技まとめ!$A$1:$F$380,3,FALSE))</f>
        <v>52</v>
      </c>
      <c r="AQ1296" s="3">
        <f>IF(ISERROR(VLOOKUP($AN1296,技まとめ!$A$1:$F$380,5,FALSE)),"－",VLOOKUP($AN1296,技まとめ!$A$1:$F$380,5,FALSE))</f>
        <v>35</v>
      </c>
      <c r="AR1296" s="3" t="str">
        <f>IF($E1296=IF(ISERROR(VLOOKUP($AN1296,技まとめ!$A$1:$F$380,4,FALSE)),"－",VLOOKUP($AN1296,技まとめ!$A$1:$F$380,4,FALSE)),"一致","")</f>
        <v/>
      </c>
      <c r="AS1296" s="9" t="s">
        <v>573</v>
      </c>
      <c r="AT1296" s="3" t="str">
        <f>IF(ISERROR(VLOOKUP($AS1296,技まとめ!$A$1:$F$380,6,FALSE)),"－",VLOOKUP($AS1296,技まとめ!$A$1:$F$380,6,FALSE))</f>
        <v>P2</v>
      </c>
      <c r="AU1296" s="3">
        <f>IF(ISERROR(VLOOKUP($AS1296,技まとめ!$A$1:$F$380,3,FALSE)),"－",VLOOKUP($AS1296,技まとめ!$A$1:$F$380,3,FALSE))</f>
        <v>71</v>
      </c>
      <c r="AV1296" s="3">
        <f>IF(ISERROR(VLOOKUP($AS1296,技まとめ!$A$1:$F$380,5,FALSE)),"－",VLOOKUP($AS1296,技まとめ!$A$1:$F$380,5,FALSE))</f>
        <v>42</v>
      </c>
      <c r="AW1296" s="3" t="str">
        <f>IF($E1296=IF(ISERROR(VLOOKUP($AS1296,技まとめ!$A$1:$F$380,4,FALSE)),"－",VLOOKUP($AS1296,技まとめ!$A$1:$F$380,4,FALSE)),"一致","")</f>
        <v/>
      </c>
      <c r="AX1296" s="12" t="str">
        <f t="shared" si="286"/>
        <v>ちょうわざ！キラーブレードばくれつパンチつなみウォール</v>
      </c>
      <c r="AY1296" s="12" t="str">
        <f t="shared" si="287"/>
        <v>ちょうわざ！キラーブレードばくれつパンチつなみウォール</v>
      </c>
      <c r="AZ1296" s="12" t="str">
        <f t="shared" si="288"/>
        <v>ちょうわざ！キラーブレードばくれつパンチつなみウォール</v>
      </c>
      <c r="BA1296" s="12" t="str">
        <f t="shared" si="289"/>
        <v>ちょうわざ！キラーブレードばくれつパンチつなみウォール</v>
      </c>
      <c r="BB1296" s="11" t="str">
        <f t="shared" si="290"/>
        <v>－CAP1P2</v>
      </c>
      <c r="BC1296" s="11" t="str">
        <f t="shared" si="291"/>
        <v>－CAP1P2</v>
      </c>
      <c r="BD1296" s="11" t="str">
        <f t="shared" si="292"/>
        <v>－CAP1P2</v>
      </c>
      <c r="BE1296" s="11" t="str">
        <f t="shared" si="293"/>
        <v>－CAP1P2</v>
      </c>
    </row>
    <row r="1297" spans="1:57" ht="11.25" hidden="1" customHeight="1">
      <c r="A1297" s="6">
        <v>1296</v>
      </c>
      <c r="B1297" s="7" t="s">
        <v>2979</v>
      </c>
      <c r="C1297" s="8" t="s">
        <v>2980</v>
      </c>
      <c r="D1297" s="7" t="s">
        <v>650</v>
      </c>
      <c r="E1297" s="7" t="s">
        <v>95</v>
      </c>
      <c r="F1297" s="7" t="s">
        <v>128</v>
      </c>
      <c r="G1297" s="9">
        <v>98</v>
      </c>
      <c r="H1297" s="9">
        <v>122</v>
      </c>
      <c r="I1297" s="9">
        <v>60</v>
      </c>
      <c r="J1297" s="9">
        <v>63</v>
      </c>
      <c r="K1297" s="9">
        <v>62</v>
      </c>
      <c r="L1297" s="9">
        <v>60</v>
      </c>
      <c r="M1297" s="9">
        <v>48</v>
      </c>
      <c r="N1297" s="9">
        <v>60</v>
      </c>
      <c r="O1297" s="9">
        <v>61</v>
      </c>
      <c r="P1297" s="9">
        <v>12</v>
      </c>
      <c r="Q1297" s="10">
        <v>110</v>
      </c>
      <c r="R1297" s="11">
        <v>15</v>
      </c>
      <c r="S1297" s="11">
        <v>1</v>
      </c>
      <c r="T1297" s="11">
        <v>110</v>
      </c>
      <c r="U1297" s="11">
        <v>98</v>
      </c>
      <c r="V1297" s="11">
        <v>1</v>
      </c>
      <c r="W1297" s="11">
        <v>111</v>
      </c>
      <c r="X1297" s="11">
        <f t="shared" si="280"/>
        <v>446</v>
      </c>
      <c r="Y1297" s="11">
        <f t="shared" si="281"/>
        <v>4960</v>
      </c>
      <c r="Z1297" s="11">
        <f t="shared" si="282"/>
        <v>1090</v>
      </c>
      <c r="AA1297" s="11">
        <f t="shared" si="283"/>
        <v>4415</v>
      </c>
      <c r="AB1297" s="11">
        <f t="shared" si="284"/>
        <v>4415</v>
      </c>
      <c r="AC1297" s="6">
        <f t="shared" si="285"/>
        <v>5030</v>
      </c>
      <c r="AD1297" s="9" t="s">
        <v>5020</v>
      </c>
      <c r="AE1297" s="3" t="str">
        <f>IF(ISERROR(VLOOKUP($AD1297,技まとめ!$A$1:$F$380,6,FALSE)),"－",VLOOKUP($AD1297,技まとめ!$A$1:$F$380,6,FALSE))</f>
        <v>－</v>
      </c>
      <c r="AF1297" s="3">
        <f>IF(ISERROR(VLOOKUP($AD1297,技まとめ!$A$1:$F$380,3,FALSE)),"－",VLOOKUP($AD1297,技まとめ!$A$1:$F$380,3,FALSE))</f>
        <v>0</v>
      </c>
      <c r="AG1297" s="3">
        <f>IF(ISERROR(VLOOKUP($AD1297,技まとめ!$A$1:$F$380,5,FALSE)),"－",VLOOKUP($AD1297,技まとめ!$A$1:$F$380,5,FALSE))</f>
        <v>0</v>
      </c>
      <c r="AH1297" s="3" t="str">
        <f>IF($E1297=IF(ISERROR(VLOOKUP($AD1297,技まとめ!$A$1:$F$380,4,FALSE)),"－",VLOOKUP($AD1297,技まとめ!$A$1:$F$380,4,FALSE)),"一致","")</f>
        <v/>
      </c>
      <c r="AI1297" s="9" t="s">
        <v>481</v>
      </c>
      <c r="AJ1297" s="3" t="str">
        <f>IF(ISERROR(VLOOKUP($AI1297,技まとめ!$A$1:$F$380,6,FALSE)),"－",VLOOKUP($AI1297,技まとめ!$A$1:$F$380,6,FALSE))</f>
        <v>SC</v>
      </c>
      <c r="AK1297" s="3">
        <f>IF(ISERROR(VLOOKUP($AI1297,技まとめ!$A$1:$F$380,3,FALSE)),"－",VLOOKUP($AI1297,技まとめ!$A$1:$F$380,3,FALSE))</f>
        <v>59</v>
      </c>
      <c r="AL1297" s="3">
        <f>IF(ISERROR(VLOOKUP($AI1297,技まとめ!$A$1:$F$380,5,FALSE)),"－",VLOOKUP($AI1297,技まとめ!$A$1:$F$380,5,FALSE))</f>
        <v>34</v>
      </c>
      <c r="AM1297" s="3" t="str">
        <f>IF($E1297=IF(ISERROR(VLOOKUP($AI1297,技まとめ!$A$1:$F$380,4,FALSE)),"－",VLOOKUP($AI1297,技まとめ!$A$1:$F$380,4,FALSE)),"一致","")</f>
        <v>一致</v>
      </c>
      <c r="AN1297" s="9" t="s">
        <v>193</v>
      </c>
      <c r="AO1297" s="3" t="str">
        <f>IF(ISERROR(VLOOKUP($AN1297,技まとめ!$A$1:$F$380,6,FALSE)),"－",VLOOKUP($AN1297,技まとめ!$A$1:$F$380,6,FALSE))</f>
        <v>NS</v>
      </c>
      <c r="AP1297" s="3">
        <f>IF(ISERROR(VLOOKUP($AN1297,技まとめ!$A$1:$F$380,3,FALSE)),"－",VLOOKUP($AN1297,技まとめ!$A$1:$F$380,3,FALSE))</f>
        <v>66</v>
      </c>
      <c r="AQ1297" s="3">
        <f>IF(ISERROR(VLOOKUP($AN1297,技まとめ!$A$1:$F$380,5,FALSE)),"－",VLOOKUP($AN1297,技まとめ!$A$1:$F$380,5,FALSE))</f>
        <v>37</v>
      </c>
      <c r="AR1297" s="3" t="str">
        <f>IF($E1297=IF(ISERROR(VLOOKUP($AN1297,技まとめ!$A$1:$F$380,4,FALSE)),"－",VLOOKUP($AN1297,技まとめ!$A$1:$F$380,4,FALSE)),"一致","")</f>
        <v/>
      </c>
      <c r="AS1297" s="9" t="s">
        <v>718</v>
      </c>
      <c r="AT1297" s="3" t="str">
        <f>IF(ISERROR(VLOOKUP($AS1297,技まとめ!$A$1:$F$380,6,FALSE)),"－",VLOOKUP($AS1297,技まとめ!$A$1:$F$380,6,FALSE))</f>
        <v>BL</v>
      </c>
      <c r="AU1297" s="3">
        <f>IF(ISERROR(VLOOKUP($AS1297,技まとめ!$A$1:$F$380,3,FALSE)),"－",VLOOKUP($AS1297,技まとめ!$A$1:$F$380,3,FALSE))</f>
        <v>58</v>
      </c>
      <c r="AV1297" s="3">
        <f>IF(ISERROR(VLOOKUP($AS1297,技まとめ!$A$1:$F$380,5,FALSE)),"－",VLOOKUP($AS1297,技まとめ!$A$1:$F$380,5,FALSE))</f>
        <v>39</v>
      </c>
      <c r="AW1297" s="3" t="str">
        <f>IF($E1297=IF(ISERROR(VLOOKUP($AS1297,技まとめ!$A$1:$F$380,4,FALSE)),"－",VLOOKUP($AS1297,技まとめ!$A$1:$F$380,4,FALSE)),"一致","")</f>
        <v>一致</v>
      </c>
      <c r="AX1297" s="12" t="str">
        <f t="shared" si="286"/>
        <v>おいろけＵＰ！トカチェフボンバーツインブーストグッドスメル</v>
      </c>
      <c r="AY1297" s="12" t="str">
        <f t="shared" si="287"/>
        <v>おいろけＵＰ！トカチェフボンバーツインブーストグッドスメル</v>
      </c>
      <c r="AZ1297" s="12" t="str">
        <f t="shared" si="288"/>
        <v>おいろけＵＰ！トカチェフボンバーツインブーストグッドスメル</v>
      </c>
      <c r="BA1297" s="12" t="str">
        <f t="shared" si="289"/>
        <v>おいろけＵＰ！トカチェフボンバーツインブーストグッドスメル</v>
      </c>
      <c r="BB1297" s="11" t="str">
        <f t="shared" si="290"/>
        <v>－SCNSBL</v>
      </c>
      <c r="BC1297" s="11" t="str">
        <f t="shared" si="291"/>
        <v>－SCNSBL</v>
      </c>
      <c r="BD1297" s="11" t="str">
        <f t="shared" si="292"/>
        <v>－SCNSBL</v>
      </c>
      <c r="BE1297" s="11" t="str">
        <f t="shared" si="293"/>
        <v>－SCNSBL</v>
      </c>
    </row>
    <row r="1298" spans="1:57" ht="11.25" hidden="1" customHeight="1">
      <c r="A1298" s="6">
        <v>1297</v>
      </c>
      <c r="B1298" s="7" t="s">
        <v>2981</v>
      </c>
      <c r="C1298" s="8" t="s">
        <v>2982</v>
      </c>
      <c r="D1298" s="7" t="s">
        <v>650</v>
      </c>
      <c r="E1298" s="7" t="s">
        <v>95</v>
      </c>
      <c r="F1298" s="7" t="s">
        <v>128</v>
      </c>
      <c r="G1298" s="9">
        <v>98</v>
      </c>
      <c r="H1298" s="9">
        <v>127</v>
      </c>
      <c r="I1298" s="9">
        <v>65</v>
      </c>
      <c r="J1298" s="9">
        <v>51</v>
      </c>
      <c r="K1298" s="9">
        <v>54</v>
      </c>
      <c r="L1298" s="9">
        <v>57</v>
      </c>
      <c r="M1298" s="9">
        <v>51</v>
      </c>
      <c r="N1298" s="9">
        <v>56</v>
      </c>
      <c r="O1298" s="9">
        <v>60</v>
      </c>
      <c r="P1298" s="9">
        <v>43</v>
      </c>
      <c r="Q1298" s="10">
        <v>115</v>
      </c>
      <c r="R1298" s="11">
        <v>22</v>
      </c>
      <c r="S1298" s="11">
        <v>1</v>
      </c>
      <c r="T1298" s="11">
        <v>107</v>
      </c>
      <c r="U1298" s="11">
        <v>101</v>
      </c>
      <c r="V1298" s="11">
        <v>1</v>
      </c>
      <c r="W1298" s="11">
        <v>110</v>
      </c>
      <c r="X1298" s="11">
        <f t="shared" si="280"/>
        <v>457</v>
      </c>
      <c r="Y1298" s="11">
        <f t="shared" si="281"/>
        <v>5155</v>
      </c>
      <c r="Z1298" s="11">
        <f t="shared" si="282"/>
        <v>1330</v>
      </c>
      <c r="AA1298" s="11">
        <f t="shared" si="283"/>
        <v>4305</v>
      </c>
      <c r="AB1298" s="11">
        <f t="shared" si="284"/>
        <v>4305</v>
      </c>
      <c r="AC1298" s="6">
        <f t="shared" si="285"/>
        <v>4940</v>
      </c>
      <c r="AD1298" s="9" t="s">
        <v>346</v>
      </c>
      <c r="AE1298" s="3" t="str">
        <f>IF(ISERROR(VLOOKUP($AD1298,技まとめ!$A$1:$F$380,6,FALSE)),"－",VLOOKUP($AD1298,技まとめ!$A$1:$F$380,6,FALSE))</f>
        <v>LS</v>
      </c>
      <c r="AF1298" s="3">
        <f>IF(ISERROR(VLOOKUP($AD1298,技まとめ!$A$1:$F$380,3,FALSE)),"－",VLOOKUP($AD1298,技まとめ!$A$1:$F$380,3,FALSE))</f>
        <v>51</v>
      </c>
      <c r="AG1298" s="3">
        <f>IF(ISERROR(VLOOKUP($AD1298,技まとめ!$A$1:$F$380,5,FALSE)),"－",VLOOKUP($AD1298,技まとめ!$A$1:$F$380,5,FALSE))</f>
        <v>37</v>
      </c>
      <c r="AH1298" s="3" t="str">
        <f>IF($E1298=IF(ISERROR(VLOOKUP($AD1298,技まとめ!$A$1:$F$380,4,FALSE)),"－",VLOOKUP($AD1298,技まとめ!$A$1:$F$380,4,FALSE)),"一致","")</f>
        <v/>
      </c>
      <c r="AI1298" s="9" t="s">
        <v>124</v>
      </c>
      <c r="AJ1298" s="3" t="str">
        <f>IF(ISERROR(VLOOKUP($AI1298,技まとめ!$A$1:$F$380,6,FALSE)),"－",VLOOKUP($AI1298,技まとめ!$A$1:$F$380,6,FALSE))</f>
        <v>BL</v>
      </c>
      <c r="AK1298" s="3">
        <f>IF(ISERROR(VLOOKUP($AI1298,技まとめ!$A$1:$F$380,3,FALSE)),"－",VLOOKUP($AI1298,技まとめ!$A$1:$F$380,3,FALSE))</f>
        <v>42</v>
      </c>
      <c r="AL1298" s="3">
        <f>IF(ISERROR(VLOOKUP($AI1298,技まとめ!$A$1:$F$380,5,FALSE)),"－",VLOOKUP($AI1298,技まとめ!$A$1:$F$380,5,FALSE))</f>
        <v>29</v>
      </c>
      <c r="AM1298" s="3" t="str">
        <f>IF($E1298=IF(ISERROR(VLOOKUP($AI1298,技まとめ!$A$1:$F$380,4,FALSE)),"－",VLOOKUP($AI1298,技まとめ!$A$1:$F$380,4,FALSE)),"一致","")</f>
        <v/>
      </c>
      <c r="AN1298" s="9" t="s">
        <v>277</v>
      </c>
      <c r="AO1298" s="3" t="str">
        <f>IF(ISERROR(VLOOKUP($AN1298,技まとめ!$A$1:$F$380,6,FALSE)),"－",VLOOKUP($AN1298,技まとめ!$A$1:$F$380,6,FALSE))</f>
        <v>DR</v>
      </c>
      <c r="AP1298" s="3">
        <f>IF(ISERROR(VLOOKUP($AN1298,技まとめ!$A$1:$F$380,3,FALSE)),"－",VLOOKUP($AN1298,技まとめ!$A$1:$F$380,3,FALSE))</f>
        <v>75</v>
      </c>
      <c r="AQ1298" s="3">
        <f>IF(ISERROR(VLOOKUP($AN1298,技まとめ!$A$1:$F$380,5,FALSE)),"－",VLOOKUP($AN1298,技まとめ!$A$1:$F$380,5,FALSE))</f>
        <v>47</v>
      </c>
      <c r="AR1298" s="3" t="str">
        <f>IF($E1298=IF(ISERROR(VLOOKUP($AN1298,技まとめ!$A$1:$F$380,4,FALSE)),"－",VLOOKUP($AN1298,技まとめ!$A$1:$F$380,4,FALSE)),"一致","")</f>
        <v/>
      </c>
      <c r="AS1298" s="9" t="s">
        <v>296</v>
      </c>
      <c r="AT1298" s="3" t="str">
        <f>IF(ISERROR(VLOOKUP($AS1298,技まとめ!$A$1:$F$380,6,FALSE)),"－",VLOOKUP($AS1298,技まとめ!$A$1:$F$380,6,FALSE))</f>
        <v>LS</v>
      </c>
      <c r="AU1298" s="3">
        <f>IF(ISERROR(VLOOKUP($AS1298,技まとめ!$A$1:$F$380,3,FALSE)),"－",VLOOKUP($AS1298,技まとめ!$A$1:$F$380,3,FALSE))</f>
        <v>96</v>
      </c>
      <c r="AV1298" s="3">
        <f>IF(ISERROR(VLOOKUP($AS1298,技まとめ!$A$1:$F$380,5,FALSE)),"－",VLOOKUP($AS1298,技まとめ!$A$1:$F$380,5,FALSE))</f>
        <v>62</v>
      </c>
      <c r="AW1298" s="3" t="str">
        <f>IF($E1298=IF(ISERROR(VLOOKUP($AS1298,技まとめ!$A$1:$F$380,4,FALSE)),"－",VLOOKUP($AS1298,技まとめ!$A$1:$F$380,4,FALSE)),"一致","")</f>
        <v/>
      </c>
      <c r="AX1298" s="12" t="str">
        <f t="shared" si="286"/>
        <v>レインボーループフェイクボンバーあいきどうほのおのかざみどり</v>
      </c>
      <c r="AY1298" s="12" t="str">
        <f t="shared" si="287"/>
        <v>レインボーループフェイクボンバーあいきどうほのおのかざみどり</v>
      </c>
      <c r="AZ1298" s="12" t="str">
        <f t="shared" si="288"/>
        <v>レインボーループフェイクボンバーあいきどうほのおのかざみどり</v>
      </c>
      <c r="BA1298" s="12" t="str">
        <f t="shared" si="289"/>
        <v>レインボーループフェイクボンバーあいきどうほのおのかざみどり</v>
      </c>
      <c r="BB1298" s="11" t="str">
        <f t="shared" si="290"/>
        <v>LSBLDRLS</v>
      </c>
      <c r="BC1298" s="11" t="str">
        <f t="shared" si="291"/>
        <v>LSBLDRLS</v>
      </c>
      <c r="BD1298" s="11" t="str">
        <f t="shared" si="292"/>
        <v>LSBLDRLS</v>
      </c>
      <c r="BE1298" s="11" t="str">
        <f t="shared" si="293"/>
        <v>LSBLDRLS</v>
      </c>
    </row>
    <row r="1299" spans="1:57" ht="11.25" hidden="1" customHeight="1">
      <c r="A1299" s="6">
        <v>1298</v>
      </c>
      <c r="B1299" s="7" t="s">
        <v>2983</v>
      </c>
      <c r="C1299" s="8" t="s">
        <v>2984</v>
      </c>
      <c r="D1299" s="7" t="s">
        <v>650</v>
      </c>
      <c r="E1299" s="7" t="s">
        <v>81</v>
      </c>
      <c r="F1299" s="7" t="s">
        <v>82</v>
      </c>
      <c r="G1299" s="9">
        <v>75</v>
      </c>
      <c r="H1299" s="9">
        <v>134</v>
      </c>
      <c r="I1299" s="9">
        <v>57</v>
      </c>
      <c r="J1299" s="9">
        <v>60</v>
      </c>
      <c r="K1299" s="9">
        <v>48</v>
      </c>
      <c r="L1299" s="9">
        <v>60</v>
      </c>
      <c r="M1299" s="9">
        <v>53</v>
      </c>
      <c r="N1299" s="9">
        <v>56</v>
      </c>
      <c r="O1299" s="9">
        <v>52</v>
      </c>
      <c r="P1299" s="9">
        <v>32</v>
      </c>
      <c r="Q1299" s="10">
        <v>107</v>
      </c>
      <c r="R1299" s="11">
        <v>14</v>
      </c>
      <c r="S1299" s="11">
        <v>1</v>
      </c>
      <c r="T1299" s="11">
        <v>110</v>
      </c>
      <c r="U1299" s="11">
        <v>103</v>
      </c>
      <c r="V1299" s="11">
        <v>1</v>
      </c>
      <c r="W1299" s="11">
        <v>102</v>
      </c>
      <c r="X1299" s="11">
        <f t="shared" si="280"/>
        <v>438</v>
      </c>
      <c r="Y1299" s="11">
        <f t="shared" si="281"/>
        <v>4795</v>
      </c>
      <c r="Z1299" s="11">
        <f t="shared" si="282"/>
        <v>1010</v>
      </c>
      <c r="AA1299" s="11">
        <f t="shared" si="283"/>
        <v>4370</v>
      </c>
      <c r="AB1299" s="11">
        <f t="shared" si="284"/>
        <v>4370</v>
      </c>
      <c r="AC1299" s="6">
        <f t="shared" si="285"/>
        <v>4980</v>
      </c>
      <c r="AD1299" s="9" t="s">
        <v>235</v>
      </c>
      <c r="AE1299" s="3" t="str">
        <f>IF(ISERROR(VLOOKUP($AD1299,技まとめ!$A$1:$F$380,6,FALSE)),"－",VLOOKUP($AD1299,技まとめ!$A$1:$F$380,6,FALSE))</f>
        <v>BL</v>
      </c>
      <c r="AF1299" s="3">
        <f>IF(ISERROR(VLOOKUP($AD1299,技まとめ!$A$1:$F$380,3,FALSE)),"－",VLOOKUP($AD1299,技まとめ!$A$1:$F$380,3,FALSE))</f>
        <v>18</v>
      </c>
      <c r="AG1299" s="3">
        <f>IF(ISERROR(VLOOKUP($AD1299,技まとめ!$A$1:$F$380,5,FALSE)),"－",VLOOKUP($AD1299,技まとめ!$A$1:$F$380,5,FALSE))</f>
        <v>21</v>
      </c>
      <c r="AH1299" s="3" t="str">
        <f>IF($E1299=IF(ISERROR(VLOOKUP($AD1299,技まとめ!$A$1:$F$380,4,FALSE)),"－",VLOOKUP($AD1299,技まとめ!$A$1:$F$380,4,FALSE)),"一致","")</f>
        <v/>
      </c>
      <c r="AI1299" s="9" t="s">
        <v>163</v>
      </c>
      <c r="AJ1299" s="3" t="str">
        <f>IF(ISERROR(VLOOKUP($AI1299,技まとめ!$A$1:$F$380,6,FALSE)),"－",VLOOKUP($AI1299,技まとめ!$A$1:$F$380,6,FALSE))</f>
        <v>BL</v>
      </c>
      <c r="AK1299" s="3">
        <f>IF(ISERROR(VLOOKUP($AI1299,技まとめ!$A$1:$F$380,3,FALSE)),"－",VLOOKUP($AI1299,技まとめ!$A$1:$F$380,3,FALSE))</f>
        <v>59</v>
      </c>
      <c r="AL1299" s="3">
        <f>IF(ISERROR(VLOOKUP($AI1299,技まとめ!$A$1:$F$380,5,FALSE)),"－",VLOOKUP($AI1299,技まとめ!$A$1:$F$380,5,FALSE))</f>
        <v>38</v>
      </c>
      <c r="AM1299" s="3" t="str">
        <f>IF($E1299=IF(ISERROR(VLOOKUP($AI1299,技まとめ!$A$1:$F$380,4,FALSE)),"－",VLOOKUP($AI1299,技まとめ!$A$1:$F$380,4,FALSE)),"一致","")</f>
        <v>一致</v>
      </c>
      <c r="AN1299" s="9" t="s">
        <v>123</v>
      </c>
      <c r="AO1299" s="3" t="str">
        <f>IF(ISERROR(VLOOKUP($AN1299,技まとめ!$A$1:$F$380,6,FALSE)),"－",VLOOKUP($AN1299,技まとめ!$A$1:$F$380,6,FALSE))</f>
        <v>DR</v>
      </c>
      <c r="AP1299" s="3">
        <f>IF(ISERROR(VLOOKUP($AN1299,技まとめ!$A$1:$F$380,3,FALSE)),"－",VLOOKUP($AN1299,技まとめ!$A$1:$F$380,3,FALSE))</f>
        <v>36</v>
      </c>
      <c r="AQ1299" s="3">
        <f>IF(ISERROR(VLOOKUP($AN1299,技まとめ!$A$1:$F$380,5,FALSE)),"－",VLOOKUP($AN1299,技まとめ!$A$1:$F$380,5,FALSE))</f>
        <v>27</v>
      </c>
      <c r="AR1299" s="3" t="str">
        <f>IF($E1299=IF(ISERROR(VLOOKUP($AN1299,技まとめ!$A$1:$F$380,4,FALSE)),"－",VLOOKUP($AN1299,技まとめ!$A$1:$F$380,4,FALSE)),"一致","")</f>
        <v/>
      </c>
      <c r="AS1299" s="9" t="s">
        <v>1474</v>
      </c>
      <c r="AT1299" s="3" t="str">
        <f>IF(ISERROR(VLOOKUP($AS1299,技まとめ!$A$1:$F$380,6,FALSE)),"－",VLOOKUP($AS1299,技まとめ!$A$1:$F$380,6,FALSE))</f>
        <v>SC</v>
      </c>
      <c r="AU1299" s="3">
        <f>IF(ISERROR(VLOOKUP($AS1299,技まとめ!$A$1:$F$380,3,FALSE)),"－",VLOOKUP($AS1299,技まとめ!$A$1:$F$380,3,FALSE))</f>
        <v>49</v>
      </c>
      <c r="AV1299" s="3">
        <f>IF(ISERROR(VLOOKUP($AS1299,技まとめ!$A$1:$F$380,5,FALSE)),"－",VLOOKUP($AS1299,技まとめ!$A$1:$F$380,5,FALSE))</f>
        <v>31</v>
      </c>
      <c r="AW1299" s="3" t="str">
        <f>IF($E1299=IF(ISERROR(VLOOKUP($AS1299,技まとめ!$A$1:$F$380,4,FALSE)),"－",VLOOKUP($AS1299,技まとめ!$A$1:$F$380,4,FALSE)),"一致","")</f>
        <v/>
      </c>
      <c r="AX1299" s="12" t="str">
        <f t="shared" si="286"/>
        <v>ドッペルゲンガーサイクロンごりむちゅうローズスプラッシュ</v>
      </c>
      <c r="AY1299" s="12" t="str">
        <f t="shared" si="287"/>
        <v>ドッペルゲンガーサイクロンごりむちゅうローズスプラッシュ</v>
      </c>
      <c r="AZ1299" s="12" t="str">
        <f t="shared" si="288"/>
        <v>ドッペルゲンガーサイクロンごりむちゅうローズスプラッシュ</v>
      </c>
      <c r="BA1299" s="12" t="str">
        <f t="shared" si="289"/>
        <v>ドッペルゲンガーサイクロンごりむちゅうローズスプラッシュ</v>
      </c>
      <c r="BB1299" s="11" t="str">
        <f t="shared" si="290"/>
        <v>BLBLDRSC</v>
      </c>
      <c r="BC1299" s="11" t="str">
        <f t="shared" si="291"/>
        <v>BLBLDRSC</v>
      </c>
      <c r="BD1299" s="11" t="str">
        <f t="shared" si="292"/>
        <v>BLBLDRSC</v>
      </c>
      <c r="BE1299" s="11" t="str">
        <f t="shared" si="293"/>
        <v>BLBLDRSC</v>
      </c>
    </row>
    <row r="1300" spans="1:57" ht="11.25" hidden="1" customHeight="1">
      <c r="A1300" s="6">
        <v>1299</v>
      </c>
      <c r="B1300" s="7" t="s">
        <v>2985</v>
      </c>
      <c r="C1300" s="8" t="s">
        <v>2986</v>
      </c>
      <c r="D1300" s="7" t="s">
        <v>650</v>
      </c>
      <c r="E1300" s="7" t="s">
        <v>95</v>
      </c>
      <c r="F1300" s="7" t="s">
        <v>109</v>
      </c>
      <c r="G1300" s="9">
        <v>75</v>
      </c>
      <c r="H1300" s="9">
        <v>138</v>
      </c>
      <c r="I1300" s="9">
        <v>59</v>
      </c>
      <c r="J1300" s="9">
        <v>59</v>
      </c>
      <c r="K1300" s="9">
        <v>57</v>
      </c>
      <c r="L1300" s="9">
        <v>59</v>
      </c>
      <c r="M1300" s="9">
        <v>60</v>
      </c>
      <c r="N1300" s="9">
        <v>37</v>
      </c>
      <c r="O1300" s="9">
        <v>59</v>
      </c>
      <c r="P1300" s="9">
        <v>36</v>
      </c>
      <c r="Q1300" s="10">
        <v>109</v>
      </c>
      <c r="R1300" s="11">
        <v>7</v>
      </c>
      <c r="S1300" s="11">
        <v>1</v>
      </c>
      <c r="T1300" s="11">
        <v>109</v>
      </c>
      <c r="U1300" s="11">
        <v>110</v>
      </c>
      <c r="V1300" s="11">
        <v>1</v>
      </c>
      <c r="W1300" s="11">
        <v>109</v>
      </c>
      <c r="X1300" s="11">
        <f t="shared" si="280"/>
        <v>446</v>
      </c>
      <c r="Y1300" s="11">
        <f t="shared" si="281"/>
        <v>4910</v>
      </c>
      <c r="Z1300" s="11">
        <f t="shared" si="282"/>
        <v>800</v>
      </c>
      <c r="AA1300" s="11">
        <f t="shared" si="283"/>
        <v>4370</v>
      </c>
      <c r="AB1300" s="11">
        <f t="shared" si="284"/>
        <v>4370</v>
      </c>
      <c r="AC1300" s="6">
        <f t="shared" si="285"/>
        <v>4940</v>
      </c>
      <c r="AD1300" s="9" t="s">
        <v>710</v>
      </c>
      <c r="AE1300" s="3" t="str">
        <f>IF(ISERROR(VLOOKUP($AD1300,技まとめ!$A$1:$F$380,6,FALSE)),"－",VLOOKUP($AD1300,技まとめ!$A$1:$F$380,6,FALSE))</f>
        <v>DR</v>
      </c>
      <c r="AF1300" s="3">
        <f>IF(ISERROR(VLOOKUP($AD1300,技まとめ!$A$1:$F$380,3,FALSE)),"－",VLOOKUP($AD1300,技まとめ!$A$1:$F$380,3,FALSE))</f>
        <v>15</v>
      </c>
      <c r="AG1300" s="3">
        <f>IF(ISERROR(VLOOKUP($AD1300,技まとめ!$A$1:$F$380,5,FALSE)),"－",VLOOKUP($AD1300,技まとめ!$A$1:$F$380,5,FALSE))</f>
        <v>20</v>
      </c>
      <c r="AH1300" s="3" t="str">
        <f>IF($E1300=IF(ISERROR(VLOOKUP($AD1300,技まとめ!$A$1:$F$380,4,FALSE)),"－",VLOOKUP($AD1300,技まとめ!$A$1:$F$380,4,FALSE)),"一致","")</f>
        <v/>
      </c>
      <c r="AI1300" s="9" t="s">
        <v>726</v>
      </c>
      <c r="AJ1300" s="3" t="str">
        <f>IF(ISERROR(VLOOKUP($AI1300,技まとめ!$A$1:$F$380,6,FALSE)),"－",VLOOKUP($AI1300,技まとめ!$A$1:$F$380,6,FALSE))</f>
        <v>DR</v>
      </c>
      <c r="AK1300" s="3">
        <f>IF(ISERROR(VLOOKUP($AI1300,技まとめ!$A$1:$F$380,3,FALSE)),"－",VLOOKUP($AI1300,技まとめ!$A$1:$F$380,3,FALSE))</f>
        <v>60</v>
      </c>
      <c r="AL1300" s="3">
        <f>IF(ISERROR(VLOOKUP($AI1300,技まとめ!$A$1:$F$380,5,FALSE)),"－",VLOOKUP($AI1300,技まとめ!$A$1:$F$380,5,FALSE))</f>
        <v>39</v>
      </c>
      <c r="AM1300" s="3" t="str">
        <f>IF($E1300=IF(ISERROR(VLOOKUP($AI1300,技まとめ!$A$1:$F$380,4,FALSE)),"－",VLOOKUP($AI1300,技まとめ!$A$1:$F$380,4,FALSE)),"一致","")</f>
        <v/>
      </c>
      <c r="AN1300" s="9" t="s">
        <v>683</v>
      </c>
      <c r="AO1300" s="3" t="str">
        <f>IF(ISERROR(VLOOKUP($AN1300,技まとめ!$A$1:$F$380,6,FALSE)),"－",VLOOKUP($AN1300,技まとめ!$A$1:$F$380,6,FALSE))</f>
        <v>SC</v>
      </c>
      <c r="AP1300" s="3">
        <f>IF(ISERROR(VLOOKUP($AN1300,技まとめ!$A$1:$F$380,3,FALSE)),"－",VLOOKUP($AN1300,技まとめ!$A$1:$F$380,3,FALSE))</f>
        <v>88</v>
      </c>
      <c r="AQ1300" s="3">
        <f>IF(ISERROR(VLOOKUP($AN1300,技まとめ!$A$1:$F$380,5,FALSE)),"－",VLOOKUP($AN1300,技まとめ!$A$1:$F$380,5,FALSE))</f>
        <v>49</v>
      </c>
      <c r="AR1300" s="3" t="str">
        <f>IF($E1300=IF(ISERROR(VLOOKUP($AN1300,技まとめ!$A$1:$F$380,4,FALSE)),"－",VLOOKUP($AN1300,技まとめ!$A$1:$F$380,4,FALSE)),"一致","")</f>
        <v>一致</v>
      </c>
      <c r="AS1300" s="9" t="s">
        <v>1572</v>
      </c>
      <c r="AT1300" s="3" t="str">
        <f>IF(ISERROR(VLOOKUP($AS1300,技まとめ!$A$1:$F$380,6,FALSE)),"－",VLOOKUP($AS1300,技まとめ!$A$1:$F$380,6,FALSE))</f>
        <v>SC</v>
      </c>
      <c r="AU1300" s="3">
        <f>IF(ISERROR(VLOOKUP($AS1300,技まとめ!$A$1:$F$380,3,FALSE)),"－",VLOOKUP($AS1300,技まとめ!$A$1:$F$380,3,FALSE))</f>
        <v>109</v>
      </c>
      <c r="AV1300" s="3">
        <f>IF(ISERROR(VLOOKUP($AS1300,技まとめ!$A$1:$F$380,5,FALSE)),"－",VLOOKUP($AS1300,技まとめ!$A$1:$F$380,5,FALSE))</f>
        <v>58</v>
      </c>
      <c r="AW1300" s="3" t="str">
        <f>IF($E1300=IF(ISERROR(VLOOKUP($AS1300,技まとめ!$A$1:$F$380,4,FALSE)),"－",VLOOKUP($AS1300,技まとめ!$A$1:$F$380,4,FALSE)),"一致","")</f>
        <v/>
      </c>
      <c r="AX1300" s="12" t="str">
        <f t="shared" si="286"/>
        <v>ひとりワンツープリマドンナペガサスショットユニコーンブースト</v>
      </c>
      <c r="AY1300" s="12" t="str">
        <f t="shared" si="287"/>
        <v>ひとりワンツープリマドンナペガサスショットユニコーンブースト</v>
      </c>
      <c r="AZ1300" s="12" t="str">
        <f t="shared" si="288"/>
        <v>ひとりワンツープリマドンナペガサスショットユニコーンブースト</v>
      </c>
      <c r="BA1300" s="12" t="str">
        <f t="shared" si="289"/>
        <v>ひとりワンツープリマドンナペガサスショットユニコーンブースト</v>
      </c>
      <c r="BB1300" s="11" t="str">
        <f t="shared" si="290"/>
        <v>DRDRSCSC</v>
      </c>
      <c r="BC1300" s="11" t="str">
        <f t="shared" si="291"/>
        <v>DRDRSCSC</v>
      </c>
      <c r="BD1300" s="11" t="str">
        <f t="shared" si="292"/>
        <v>DRDRSCSC</v>
      </c>
      <c r="BE1300" s="11" t="str">
        <f t="shared" si="293"/>
        <v>DRDRSCSC</v>
      </c>
    </row>
    <row r="1301" spans="1:57" ht="11.25" hidden="1" customHeight="1">
      <c r="A1301" s="6">
        <v>1300</v>
      </c>
      <c r="B1301" s="7" t="s">
        <v>2987</v>
      </c>
      <c r="C1301" s="8" t="s">
        <v>2988</v>
      </c>
      <c r="D1301" s="7" t="s">
        <v>650</v>
      </c>
      <c r="E1301" s="7" t="s">
        <v>102</v>
      </c>
      <c r="F1301" s="7" t="s">
        <v>82</v>
      </c>
      <c r="G1301" s="9">
        <v>107</v>
      </c>
      <c r="H1301" s="9">
        <v>134</v>
      </c>
      <c r="I1301" s="9">
        <v>46</v>
      </c>
      <c r="J1301" s="9">
        <v>56</v>
      </c>
      <c r="K1301" s="9">
        <v>57</v>
      </c>
      <c r="L1301" s="9">
        <v>48</v>
      </c>
      <c r="M1301" s="9">
        <v>57</v>
      </c>
      <c r="N1301" s="9">
        <v>54</v>
      </c>
      <c r="O1301" s="9">
        <v>51</v>
      </c>
      <c r="P1301" s="9">
        <v>49</v>
      </c>
      <c r="Q1301" s="10">
        <v>96</v>
      </c>
      <c r="R1301" s="11">
        <v>34</v>
      </c>
      <c r="S1301" s="11">
        <v>1</v>
      </c>
      <c r="T1301" s="11">
        <v>98</v>
      </c>
      <c r="U1301" s="11">
        <v>107</v>
      </c>
      <c r="V1301" s="11">
        <v>1</v>
      </c>
      <c r="W1301" s="11">
        <v>101</v>
      </c>
      <c r="X1301" s="11">
        <f t="shared" si="280"/>
        <v>438</v>
      </c>
      <c r="Y1301" s="11">
        <f t="shared" si="281"/>
        <v>4350</v>
      </c>
      <c r="Z1301" s="11">
        <f t="shared" si="282"/>
        <v>1705</v>
      </c>
      <c r="AA1301" s="11">
        <f t="shared" si="283"/>
        <v>3945</v>
      </c>
      <c r="AB1301" s="11">
        <f t="shared" si="284"/>
        <v>3945</v>
      </c>
      <c r="AC1301" s="6">
        <f t="shared" si="285"/>
        <v>4595</v>
      </c>
      <c r="AD1301" s="9" t="s">
        <v>169</v>
      </c>
      <c r="AE1301" s="3" t="str">
        <f>IF(ISERROR(VLOOKUP($AD1301,技まとめ!$A$1:$F$380,6,FALSE)),"－",VLOOKUP($AD1301,技まとめ!$A$1:$F$380,6,FALSE))</f>
        <v>DR</v>
      </c>
      <c r="AF1301" s="3">
        <f>IF(ISERROR(VLOOKUP($AD1301,技まとめ!$A$1:$F$380,3,FALSE)),"－",VLOOKUP($AD1301,技まとめ!$A$1:$F$380,3,FALSE))</f>
        <v>71</v>
      </c>
      <c r="AG1301" s="3">
        <f>IF(ISERROR(VLOOKUP($AD1301,技まとめ!$A$1:$F$380,5,FALSE)),"－",VLOOKUP($AD1301,技まとめ!$A$1:$F$380,5,FALSE))</f>
        <v>44</v>
      </c>
      <c r="AH1301" s="3" t="str">
        <f>IF($E1301=IF(ISERROR(VLOOKUP($AD1301,技まとめ!$A$1:$F$380,4,FALSE)),"－",VLOOKUP($AD1301,技まとめ!$A$1:$F$380,4,FALSE)),"一致","")</f>
        <v/>
      </c>
      <c r="AI1301" s="9" t="s">
        <v>1474</v>
      </c>
      <c r="AJ1301" s="3" t="str">
        <f>IF(ISERROR(VLOOKUP($AI1301,技まとめ!$A$1:$F$380,6,FALSE)),"－",VLOOKUP($AI1301,技まとめ!$A$1:$F$380,6,FALSE))</f>
        <v>SC</v>
      </c>
      <c r="AK1301" s="3">
        <f>IF(ISERROR(VLOOKUP($AI1301,技まとめ!$A$1:$F$380,3,FALSE)),"－",VLOOKUP($AI1301,技まとめ!$A$1:$F$380,3,FALSE))</f>
        <v>49</v>
      </c>
      <c r="AL1301" s="3">
        <f>IF(ISERROR(VLOOKUP($AI1301,技まとめ!$A$1:$F$380,5,FALSE)),"－",VLOOKUP($AI1301,技まとめ!$A$1:$F$380,5,FALSE))</f>
        <v>31</v>
      </c>
      <c r="AM1301" s="3" t="str">
        <f>IF($E1301=IF(ISERROR(VLOOKUP($AI1301,技まとめ!$A$1:$F$380,4,FALSE)),"－",VLOOKUP($AI1301,技まとめ!$A$1:$F$380,4,FALSE)),"一致","")</f>
        <v/>
      </c>
      <c r="AN1301" s="9" t="s">
        <v>163</v>
      </c>
      <c r="AO1301" s="3" t="str">
        <f>IF(ISERROR(VLOOKUP($AN1301,技まとめ!$A$1:$F$380,6,FALSE)),"－",VLOOKUP($AN1301,技まとめ!$A$1:$F$380,6,FALSE))</f>
        <v>BL</v>
      </c>
      <c r="AP1301" s="3">
        <f>IF(ISERROR(VLOOKUP($AN1301,技まとめ!$A$1:$F$380,3,FALSE)),"－",VLOOKUP($AN1301,技まとめ!$A$1:$F$380,3,FALSE))</f>
        <v>59</v>
      </c>
      <c r="AQ1301" s="3">
        <f>IF(ISERROR(VLOOKUP($AN1301,技まとめ!$A$1:$F$380,5,FALSE)),"－",VLOOKUP($AN1301,技まとめ!$A$1:$F$380,5,FALSE))</f>
        <v>38</v>
      </c>
      <c r="AR1301" s="3" t="str">
        <f>IF($E1301=IF(ISERROR(VLOOKUP($AN1301,技まとめ!$A$1:$F$380,4,FALSE)),"－",VLOOKUP($AN1301,技まとめ!$A$1:$F$380,4,FALSE)),"一致","")</f>
        <v/>
      </c>
      <c r="AS1301" s="9" t="s">
        <v>162</v>
      </c>
      <c r="AT1301" s="3" t="str">
        <f>IF(ISERROR(VLOOKUP($AS1301,技まとめ!$A$1:$F$380,6,FALSE)),"－",VLOOKUP($AS1301,技まとめ!$A$1:$F$380,6,FALSE))</f>
        <v>DR</v>
      </c>
      <c r="AU1301" s="3">
        <f>IF(ISERROR(VLOOKUP($AS1301,技まとめ!$A$1:$F$380,3,FALSE)),"－",VLOOKUP($AS1301,技まとめ!$A$1:$F$380,3,FALSE))</f>
        <v>56</v>
      </c>
      <c r="AV1301" s="3">
        <f>IF(ISERROR(VLOOKUP($AS1301,技まとめ!$A$1:$F$380,5,FALSE)),"－",VLOOKUP($AS1301,技まとめ!$A$1:$F$380,5,FALSE))</f>
        <v>25</v>
      </c>
      <c r="AW1301" s="3" t="str">
        <f>IF($E1301=IF(ISERROR(VLOOKUP($AS1301,技まとめ!$A$1:$F$380,4,FALSE)),"－",VLOOKUP($AS1301,技まとめ!$A$1:$F$380,4,FALSE)),"一致","")</f>
        <v>一致</v>
      </c>
      <c r="AX1301" s="12" t="str">
        <f t="shared" si="286"/>
        <v>エコーボールローズスプラッシュサイクロンジャッジスルー</v>
      </c>
      <c r="AY1301" s="12" t="str">
        <f t="shared" si="287"/>
        <v>エコーボールローズスプラッシュサイクロンジャッジスルー</v>
      </c>
      <c r="AZ1301" s="12" t="str">
        <f t="shared" si="288"/>
        <v>エコーボールローズスプラッシュサイクロンジャッジスルー</v>
      </c>
      <c r="BA1301" s="12" t="str">
        <f t="shared" si="289"/>
        <v>エコーボールローズスプラッシュサイクロンジャッジスルー</v>
      </c>
      <c r="BB1301" s="11" t="str">
        <f t="shared" si="290"/>
        <v>DRSCBLDR</v>
      </c>
      <c r="BC1301" s="11" t="str">
        <f t="shared" si="291"/>
        <v>DRSCBLDR</v>
      </c>
      <c r="BD1301" s="11" t="str">
        <f t="shared" si="292"/>
        <v>DRSCBLDR</v>
      </c>
      <c r="BE1301" s="11" t="str">
        <f t="shared" si="293"/>
        <v>DRSCBLDR</v>
      </c>
    </row>
    <row r="1302" spans="1:57" ht="11.25" hidden="1" customHeight="1">
      <c r="A1302" s="6">
        <v>1301</v>
      </c>
      <c r="B1302" s="7" t="s">
        <v>2989</v>
      </c>
      <c r="C1302" s="8" t="s">
        <v>2990</v>
      </c>
      <c r="D1302" s="7" t="s">
        <v>650</v>
      </c>
      <c r="E1302" s="7" t="s">
        <v>81</v>
      </c>
      <c r="F1302" s="7" t="s">
        <v>82</v>
      </c>
      <c r="G1302" s="9">
        <v>112</v>
      </c>
      <c r="H1302" s="9">
        <v>116</v>
      </c>
      <c r="I1302" s="9">
        <v>56</v>
      </c>
      <c r="J1302" s="9">
        <v>61</v>
      </c>
      <c r="K1302" s="9">
        <v>57</v>
      </c>
      <c r="L1302" s="9">
        <v>60</v>
      </c>
      <c r="M1302" s="9">
        <v>61</v>
      </c>
      <c r="N1302" s="9">
        <v>62</v>
      </c>
      <c r="O1302" s="9">
        <v>58</v>
      </c>
      <c r="P1302" s="9">
        <v>23</v>
      </c>
      <c r="Q1302" s="10">
        <v>106</v>
      </c>
      <c r="R1302" s="11">
        <v>21</v>
      </c>
      <c r="S1302" s="11">
        <v>1</v>
      </c>
      <c r="T1302" s="11">
        <v>110</v>
      </c>
      <c r="U1302" s="11">
        <v>111</v>
      </c>
      <c r="V1302" s="11">
        <v>1</v>
      </c>
      <c r="W1302" s="11">
        <v>108</v>
      </c>
      <c r="X1302" s="11">
        <f t="shared" si="280"/>
        <v>458</v>
      </c>
      <c r="Y1302" s="11">
        <f t="shared" si="281"/>
        <v>4785</v>
      </c>
      <c r="Z1302" s="11">
        <f t="shared" si="282"/>
        <v>1285</v>
      </c>
      <c r="AA1302" s="11">
        <f t="shared" si="283"/>
        <v>4400</v>
      </c>
      <c r="AB1302" s="11">
        <f t="shared" si="284"/>
        <v>4400</v>
      </c>
      <c r="AC1302" s="6">
        <f t="shared" si="285"/>
        <v>5045</v>
      </c>
      <c r="AD1302" s="9" t="s">
        <v>220</v>
      </c>
      <c r="AE1302" s="3" t="str">
        <f>IF(ISERROR(VLOOKUP($AD1302,技まとめ!$A$1:$F$380,6,FALSE)),"－",VLOOKUP($AD1302,技まとめ!$A$1:$F$380,6,FALSE))</f>
        <v>－</v>
      </c>
      <c r="AF1302" s="3">
        <f>IF(ISERROR(VLOOKUP($AD1302,技まとめ!$A$1:$F$380,3,FALSE)),"－",VLOOKUP($AD1302,技まとめ!$A$1:$F$380,3,FALSE))</f>
        <v>0</v>
      </c>
      <c r="AG1302" s="3">
        <f>IF(ISERROR(VLOOKUP($AD1302,技まとめ!$A$1:$F$380,5,FALSE)),"－",VLOOKUP($AD1302,技まとめ!$A$1:$F$380,5,FALSE))</f>
        <v>0</v>
      </c>
      <c r="AH1302" s="3" t="str">
        <f>IF($E1302=IF(ISERROR(VLOOKUP($AD1302,技まとめ!$A$1:$F$380,4,FALSE)),"－",VLOOKUP($AD1302,技まとめ!$A$1:$F$380,4,FALSE)),"一致","")</f>
        <v/>
      </c>
      <c r="AI1302" s="9" t="s">
        <v>103</v>
      </c>
      <c r="AJ1302" s="3" t="str">
        <f>IF(ISERROR(VLOOKUP($AI1302,技まとめ!$A$1:$F$380,6,FALSE)),"－",VLOOKUP($AI1302,技まとめ!$A$1:$F$380,6,FALSE))</f>
        <v>DR</v>
      </c>
      <c r="AK1302" s="3">
        <f>IF(ISERROR(VLOOKUP($AI1302,技まとめ!$A$1:$F$380,3,FALSE)),"－",VLOOKUP($AI1302,技まとめ!$A$1:$F$380,3,FALSE))</f>
        <v>56</v>
      </c>
      <c r="AL1302" s="3">
        <f>IF(ISERROR(VLOOKUP($AI1302,技まとめ!$A$1:$F$380,5,FALSE)),"－",VLOOKUP($AI1302,技まとめ!$A$1:$F$380,5,FALSE))</f>
        <v>39</v>
      </c>
      <c r="AM1302" s="3" t="str">
        <f>IF($E1302=IF(ISERROR(VLOOKUP($AI1302,技まとめ!$A$1:$F$380,4,FALSE)),"－",VLOOKUP($AI1302,技まとめ!$A$1:$F$380,4,FALSE)),"一致","")</f>
        <v/>
      </c>
      <c r="AN1302" s="9" t="s">
        <v>577</v>
      </c>
      <c r="AO1302" s="3" t="str">
        <f>IF(ISERROR(VLOOKUP($AN1302,技まとめ!$A$1:$F$380,6,FALSE)),"－",VLOOKUP($AN1302,技まとめ!$A$1:$F$380,6,FALSE))</f>
        <v>BL</v>
      </c>
      <c r="AP1302" s="3">
        <f>IF(ISERROR(VLOOKUP($AN1302,技まとめ!$A$1:$F$380,3,FALSE)),"－",VLOOKUP($AN1302,技まとめ!$A$1:$F$380,3,FALSE))</f>
        <v>78</v>
      </c>
      <c r="AQ1302" s="3">
        <f>IF(ISERROR(VLOOKUP($AN1302,技まとめ!$A$1:$F$380,5,FALSE)),"－",VLOOKUP($AN1302,技まとめ!$A$1:$F$380,5,FALSE))</f>
        <v>46</v>
      </c>
      <c r="AR1302" s="3" t="str">
        <f>IF($E1302=IF(ISERROR(VLOOKUP($AN1302,技まとめ!$A$1:$F$380,4,FALSE)),"－",VLOOKUP($AN1302,技まとめ!$A$1:$F$380,4,FALSE)),"一致","")</f>
        <v/>
      </c>
      <c r="AS1302" s="9" t="s">
        <v>482</v>
      </c>
      <c r="AT1302" s="3" t="str">
        <f>IF(ISERROR(VLOOKUP($AS1302,技まとめ!$A$1:$F$380,6,FALSE)),"－",VLOOKUP($AS1302,技まとめ!$A$1:$F$380,6,FALSE))</f>
        <v>BL</v>
      </c>
      <c r="AU1302" s="3">
        <f>IF(ISERROR(VLOOKUP($AS1302,技まとめ!$A$1:$F$380,3,FALSE)),"－",VLOOKUP($AS1302,技まとめ!$A$1:$F$380,3,FALSE))</f>
        <v>83</v>
      </c>
      <c r="AV1302" s="3">
        <f>IF(ISERROR(VLOOKUP($AS1302,技まとめ!$A$1:$F$380,5,FALSE)),"－",VLOOKUP($AS1302,技まとめ!$A$1:$F$380,5,FALSE))</f>
        <v>48</v>
      </c>
      <c r="AW1302" s="3" t="str">
        <f>IF($E1302=IF(ISERROR(VLOOKUP($AS1302,技まとめ!$A$1:$F$380,4,FALSE)),"－",VLOOKUP($AS1302,技まとめ!$A$1:$F$380,4,FALSE)),"一致","")</f>
        <v/>
      </c>
      <c r="AX1302" s="12" t="str">
        <f t="shared" si="286"/>
        <v>ネバーギブアップまぼろしドリブルデュアルストームハーヴェスト</v>
      </c>
      <c r="AY1302" s="12" t="str">
        <f t="shared" si="287"/>
        <v>ネバーギブアップまぼろしドリブルデュアルストームハーヴェスト</v>
      </c>
      <c r="AZ1302" s="12" t="str">
        <f t="shared" si="288"/>
        <v>ネバーギブアップまぼろしドリブルデュアルストームハーヴェスト</v>
      </c>
      <c r="BA1302" s="12" t="str">
        <f t="shared" si="289"/>
        <v>ネバーギブアップまぼろしドリブルデュアルストームハーヴェスト</v>
      </c>
      <c r="BB1302" s="11" t="str">
        <f t="shared" si="290"/>
        <v>－DRBLBL</v>
      </c>
      <c r="BC1302" s="11" t="str">
        <f t="shared" si="291"/>
        <v>－DRBLBL</v>
      </c>
      <c r="BD1302" s="11" t="str">
        <f t="shared" si="292"/>
        <v>－DRBLBL</v>
      </c>
      <c r="BE1302" s="11" t="str">
        <f t="shared" si="293"/>
        <v>－DRBLBL</v>
      </c>
    </row>
    <row r="1303" spans="1:57" ht="11.25" hidden="1" customHeight="1">
      <c r="A1303" s="6">
        <v>1302</v>
      </c>
      <c r="B1303" s="7" t="s">
        <v>2991</v>
      </c>
      <c r="C1303" s="8" t="s">
        <v>2992</v>
      </c>
      <c r="D1303" s="7" t="s">
        <v>650</v>
      </c>
      <c r="E1303" s="7" t="s">
        <v>81</v>
      </c>
      <c r="F1303" s="7" t="s">
        <v>109</v>
      </c>
      <c r="G1303" s="9">
        <v>89</v>
      </c>
      <c r="H1303" s="9">
        <v>122</v>
      </c>
      <c r="I1303" s="9">
        <v>54</v>
      </c>
      <c r="J1303" s="9">
        <v>53</v>
      </c>
      <c r="K1303" s="9">
        <v>49</v>
      </c>
      <c r="L1303" s="9">
        <v>47</v>
      </c>
      <c r="M1303" s="9">
        <v>46</v>
      </c>
      <c r="N1303" s="9">
        <v>56</v>
      </c>
      <c r="O1303" s="9">
        <v>56</v>
      </c>
      <c r="P1303" s="9">
        <v>49</v>
      </c>
      <c r="Q1303" s="10">
        <v>104</v>
      </c>
      <c r="R1303" s="11">
        <v>25</v>
      </c>
      <c r="S1303" s="11">
        <v>1</v>
      </c>
      <c r="T1303" s="11">
        <v>97</v>
      </c>
      <c r="U1303" s="11">
        <v>96</v>
      </c>
      <c r="V1303" s="11">
        <v>1</v>
      </c>
      <c r="W1303" s="11">
        <v>106</v>
      </c>
      <c r="X1303" s="11">
        <f t="shared" si="280"/>
        <v>430</v>
      </c>
      <c r="Y1303" s="11">
        <f t="shared" si="281"/>
        <v>4695</v>
      </c>
      <c r="Z1303" s="11">
        <f t="shared" si="282"/>
        <v>1415</v>
      </c>
      <c r="AA1303" s="11">
        <f t="shared" si="283"/>
        <v>3935</v>
      </c>
      <c r="AB1303" s="11">
        <f t="shared" si="284"/>
        <v>3935</v>
      </c>
      <c r="AC1303" s="6">
        <f t="shared" si="285"/>
        <v>4535</v>
      </c>
      <c r="AD1303" s="9" t="s">
        <v>258</v>
      </c>
      <c r="AE1303" s="3" t="str">
        <f>IF(ISERROR(VLOOKUP($AD1303,技まとめ!$A$1:$F$380,6,FALSE)),"－",VLOOKUP($AD1303,技まとめ!$A$1:$F$380,6,FALSE))</f>
        <v>SC</v>
      </c>
      <c r="AF1303" s="3">
        <f>IF(ISERROR(VLOOKUP($AD1303,技まとめ!$A$1:$F$380,3,FALSE)),"－",VLOOKUP($AD1303,技まとめ!$A$1:$F$380,3,FALSE))</f>
        <v>28</v>
      </c>
      <c r="AG1303" s="3">
        <f>IF(ISERROR(VLOOKUP($AD1303,技まとめ!$A$1:$F$380,5,FALSE)),"－",VLOOKUP($AD1303,技まとめ!$A$1:$F$380,5,FALSE))</f>
        <v>21</v>
      </c>
      <c r="AH1303" s="3" t="str">
        <f>IF($E1303=IF(ISERROR(VLOOKUP($AD1303,技まとめ!$A$1:$F$380,4,FALSE)),"－",VLOOKUP($AD1303,技まとめ!$A$1:$F$380,4,FALSE)),"一致","")</f>
        <v/>
      </c>
      <c r="AI1303" s="9" t="s">
        <v>97</v>
      </c>
      <c r="AJ1303" s="3" t="str">
        <f>IF(ISERROR(VLOOKUP($AI1303,技まとめ!$A$1:$F$380,6,FALSE)),"－",VLOOKUP($AI1303,技まとめ!$A$1:$F$380,6,FALSE))</f>
        <v>BL</v>
      </c>
      <c r="AK1303" s="3">
        <f>IF(ISERROR(VLOOKUP($AI1303,技まとめ!$A$1:$F$380,3,FALSE)),"－",VLOOKUP($AI1303,技まとめ!$A$1:$F$380,3,FALSE))</f>
        <v>38</v>
      </c>
      <c r="AL1303" s="3">
        <f>IF(ISERROR(VLOOKUP($AI1303,技まとめ!$A$1:$F$380,5,FALSE)),"－",VLOOKUP($AI1303,技まとめ!$A$1:$F$380,5,FALSE))</f>
        <v>16</v>
      </c>
      <c r="AM1303" s="3" t="str">
        <f>IF($E1303=IF(ISERROR(VLOOKUP($AI1303,技まとめ!$A$1:$F$380,4,FALSE)),"－",VLOOKUP($AI1303,技まとめ!$A$1:$F$380,4,FALSE)),"一致","")</f>
        <v/>
      </c>
      <c r="AN1303" s="9" t="s">
        <v>721</v>
      </c>
      <c r="AO1303" s="3" t="str">
        <f>IF(ISERROR(VLOOKUP($AN1303,技まとめ!$A$1:$F$380,6,FALSE)),"－",VLOOKUP($AN1303,技まとめ!$A$1:$F$380,6,FALSE))</f>
        <v>BS</v>
      </c>
      <c r="AP1303" s="3">
        <f>IF(ISERROR(VLOOKUP($AN1303,技まとめ!$A$1:$F$380,3,FALSE)),"－",VLOOKUP($AN1303,技まとめ!$A$1:$F$380,3,FALSE))</f>
        <v>48</v>
      </c>
      <c r="AQ1303" s="3">
        <f>IF(ISERROR(VLOOKUP($AN1303,技まとめ!$A$1:$F$380,5,FALSE)),"－",VLOOKUP($AN1303,技まとめ!$A$1:$F$380,5,FALSE))</f>
        <v>28</v>
      </c>
      <c r="AR1303" s="3" t="str">
        <f>IF($E1303=IF(ISERROR(VLOOKUP($AN1303,技まとめ!$A$1:$F$380,4,FALSE)),"－",VLOOKUP($AN1303,技まとめ!$A$1:$F$380,4,FALSE)),"一致","")</f>
        <v/>
      </c>
      <c r="AS1303" s="9" t="s">
        <v>236</v>
      </c>
      <c r="AT1303" s="3" t="str">
        <f>IF(ISERROR(VLOOKUP($AS1303,技まとめ!$A$1:$F$380,6,FALSE)),"－",VLOOKUP($AS1303,技まとめ!$A$1:$F$380,6,FALSE))</f>
        <v>DR</v>
      </c>
      <c r="AU1303" s="3">
        <f>IF(ISERROR(VLOOKUP($AS1303,技まとめ!$A$1:$F$380,3,FALSE)),"－",VLOOKUP($AS1303,技まとめ!$A$1:$F$380,3,FALSE))</f>
        <v>65</v>
      </c>
      <c r="AV1303" s="3">
        <f>IF(ISERROR(VLOOKUP($AS1303,技まとめ!$A$1:$F$380,5,FALSE)),"－",VLOOKUP($AS1303,技まとめ!$A$1:$F$380,5,FALSE))</f>
        <v>42</v>
      </c>
      <c r="AW1303" s="3" t="str">
        <f>IF($E1303=IF(ISERROR(VLOOKUP($AS1303,技まとめ!$A$1:$F$380,4,FALSE)),"－",VLOOKUP($AS1303,技まとめ!$A$1:$F$380,4,FALSE)),"一致","")</f>
        <v/>
      </c>
      <c r="AX1303" s="12" t="str">
        <f t="shared" si="286"/>
        <v>かみかくしうしろのしょうめんメガトンヘッドとうめいフェイント</v>
      </c>
      <c r="AY1303" s="12" t="str">
        <f t="shared" si="287"/>
        <v>かみかくしうしろのしょうめんメガトンヘッドとうめいフェイント</v>
      </c>
      <c r="AZ1303" s="12" t="str">
        <f t="shared" si="288"/>
        <v>かみかくしうしろのしょうめんメガトンヘッドとうめいフェイント</v>
      </c>
      <c r="BA1303" s="12" t="str">
        <f t="shared" si="289"/>
        <v>かみかくしうしろのしょうめんメガトンヘッドとうめいフェイント</v>
      </c>
      <c r="BB1303" s="11" t="str">
        <f t="shared" si="290"/>
        <v>SCBLBSDR</v>
      </c>
      <c r="BC1303" s="11" t="str">
        <f t="shared" si="291"/>
        <v>SCBLBSDR</v>
      </c>
      <c r="BD1303" s="11" t="str">
        <f t="shared" si="292"/>
        <v>SCBLBSDR</v>
      </c>
      <c r="BE1303" s="11" t="str">
        <f t="shared" si="293"/>
        <v>SCBLBSDR</v>
      </c>
    </row>
    <row r="1304" spans="1:57" ht="11.25" hidden="1" customHeight="1">
      <c r="A1304" s="6">
        <v>1303</v>
      </c>
      <c r="B1304" s="7" t="s">
        <v>2993</v>
      </c>
      <c r="C1304" s="8" t="s">
        <v>2994</v>
      </c>
      <c r="D1304" s="7" t="s">
        <v>650</v>
      </c>
      <c r="E1304" s="7" t="s">
        <v>81</v>
      </c>
      <c r="F1304" s="7" t="s">
        <v>128</v>
      </c>
      <c r="G1304" s="9">
        <v>100</v>
      </c>
      <c r="H1304" s="9">
        <v>118</v>
      </c>
      <c r="I1304" s="9">
        <v>56</v>
      </c>
      <c r="J1304" s="9">
        <v>45</v>
      </c>
      <c r="K1304" s="9">
        <v>44</v>
      </c>
      <c r="L1304" s="9">
        <v>56</v>
      </c>
      <c r="M1304" s="9">
        <v>64</v>
      </c>
      <c r="N1304" s="9">
        <v>58</v>
      </c>
      <c r="O1304" s="9">
        <v>60</v>
      </c>
      <c r="P1304" s="9">
        <v>32</v>
      </c>
      <c r="Q1304" s="10">
        <v>106</v>
      </c>
      <c r="R1304" s="11">
        <v>1</v>
      </c>
      <c r="S1304" s="11">
        <v>1</v>
      </c>
      <c r="T1304" s="11">
        <v>106</v>
      </c>
      <c r="U1304" s="11">
        <v>114</v>
      </c>
      <c r="V1304" s="11">
        <v>1</v>
      </c>
      <c r="W1304" s="11">
        <v>106</v>
      </c>
      <c r="X1304" s="11">
        <f t="shared" si="280"/>
        <v>435</v>
      </c>
      <c r="Y1304" s="11">
        <f t="shared" si="281"/>
        <v>4775</v>
      </c>
      <c r="Z1304" s="11">
        <f t="shared" si="282"/>
        <v>575</v>
      </c>
      <c r="AA1304" s="11">
        <f t="shared" si="283"/>
        <v>4250</v>
      </c>
      <c r="AB1304" s="11">
        <f t="shared" si="284"/>
        <v>4250</v>
      </c>
      <c r="AC1304" s="6">
        <f t="shared" si="285"/>
        <v>4775</v>
      </c>
      <c r="AD1304" s="9" t="s">
        <v>258</v>
      </c>
      <c r="AE1304" s="3" t="str">
        <f>IF(ISERROR(VLOOKUP($AD1304,技まとめ!$A$1:$F$380,6,FALSE)),"－",VLOOKUP($AD1304,技まとめ!$A$1:$F$380,6,FALSE))</f>
        <v>SC</v>
      </c>
      <c r="AF1304" s="3">
        <f>IF(ISERROR(VLOOKUP($AD1304,技まとめ!$A$1:$F$380,3,FALSE)),"－",VLOOKUP($AD1304,技まとめ!$A$1:$F$380,3,FALSE))</f>
        <v>28</v>
      </c>
      <c r="AG1304" s="3">
        <f>IF(ISERROR(VLOOKUP($AD1304,技まとめ!$A$1:$F$380,5,FALSE)),"－",VLOOKUP($AD1304,技まとめ!$A$1:$F$380,5,FALSE))</f>
        <v>21</v>
      </c>
      <c r="AH1304" s="3" t="str">
        <f>IF($E1304=IF(ISERROR(VLOOKUP($AD1304,技まとめ!$A$1:$F$380,4,FALSE)),"－",VLOOKUP($AD1304,技まとめ!$A$1:$F$380,4,FALSE)),"一致","")</f>
        <v/>
      </c>
      <c r="AI1304" s="9" t="s">
        <v>336</v>
      </c>
      <c r="AJ1304" s="3" t="str">
        <f>IF(ISERROR(VLOOKUP($AI1304,技まとめ!$A$1:$F$380,6,FALSE)),"－",VLOOKUP($AI1304,技まとめ!$A$1:$F$380,6,FALSE))</f>
        <v>SC</v>
      </c>
      <c r="AK1304" s="3">
        <f>IF(ISERROR(VLOOKUP($AI1304,技まとめ!$A$1:$F$380,3,FALSE)),"－",VLOOKUP($AI1304,技まとめ!$A$1:$F$380,3,FALSE))</f>
        <v>83</v>
      </c>
      <c r="AL1304" s="3">
        <f>IF(ISERROR(VLOOKUP($AI1304,技まとめ!$A$1:$F$380,5,FALSE)),"－",VLOOKUP($AI1304,技まとめ!$A$1:$F$380,5,FALSE))</f>
        <v>46</v>
      </c>
      <c r="AM1304" s="3" t="str">
        <f>IF($E1304=IF(ISERROR(VLOOKUP($AI1304,技まとめ!$A$1:$F$380,4,FALSE)),"－",VLOOKUP($AI1304,技まとめ!$A$1:$F$380,4,FALSE)),"一致","")</f>
        <v/>
      </c>
      <c r="AN1304" s="9" t="s">
        <v>103</v>
      </c>
      <c r="AO1304" s="3" t="str">
        <f>IF(ISERROR(VLOOKUP($AN1304,技まとめ!$A$1:$F$380,6,FALSE)),"－",VLOOKUP($AN1304,技まとめ!$A$1:$F$380,6,FALSE))</f>
        <v>DR</v>
      </c>
      <c r="AP1304" s="3">
        <f>IF(ISERROR(VLOOKUP($AN1304,技まとめ!$A$1:$F$380,3,FALSE)),"－",VLOOKUP($AN1304,技まとめ!$A$1:$F$380,3,FALSE))</f>
        <v>56</v>
      </c>
      <c r="AQ1304" s="3">
        <f>IF(ISERROR(VLOOKUP($AN1304,技まとめ!$A$1:$F$380,5,FALSE)),"－",VLOOKUP($AN1304,技まとめ!$A$1:$F$380,5,FALSE))</f>
        <v>39</v>
      </c>
      <c r="AR1304" s="3" t="str">
        <f>IF($E1304=IF(ISERROR(VLOOKUP($AN1304,技まとめ!$A$1:$F$380,4,FALSE)),"－",VLOOKUP($AN1304,技まとめ!$A$1:$F$380,4,FALSE)),"一致","")</f>
        <v/>
      </c>
      <c r="AS1304" s="9" t="s">
        <v>420</v>
      </c>
      <c r="AT1304" s="3" t="str">
        <f>IF(ISERROR(VLOOKUP($AS1304,技まとめ!$A$1:$F$380,6,FALSE)),"－",VLOOKUP($AS1304,技まとめ!$A$1:$F$380,6,FALSE))</f>
        <v>BS</v>
      </c>
      <c r="AU1304" s="3">
        <f>IF(ISERROR(VLOOKUP($AS1304,技まとめ!$A$1:$F$380,3,FALSE)),"－",VLOOKUP($AS1304,技まとめ!$A$1:$F$380,3,FALSE))</f>
        <v>62</v>
      </c>
      <c r="AV1304" s="3">
        <f>IF(ISERROR(VLOOKUP($AS1304,技まとめ!$A$1:$F$380,5,FALSE)),"－",VLOOKUP($AS1304,技まとめ!$A$1:$F$380,5,FALSE))</f>
        <v>37</v>
      </c>
      <c r="AW1304" s="3" t="str">
        <f>IF($E1304=IF(ISERROR(VLOOKUP($AS1304,技まとめ!$A$1:$F$380,4,FALSE)),"－",VLOOKUP($AS1304,技まとめ!$A$1:$F$380,4,FALSE)),"一致","")</f>
        <v>一致</v>
      </c>
      <c r="AX1304" s="12" t="str">
        <f t="shared" si="286"/>
        <v>かみかくしぶんしんシュートまぼろしドリブルイナズマおとし</v>
      </c>
      <c r="AY1304" s="12" t="str">
        <f t="shared" si="287"/>
        <v>かみかくしぶんしんシュートまぼろしドリブルイナズマおとし</v>
      </c>
      <c r="AZ1304" s="12" t="str">
        <f t="shared" si="288"/>
        <v>かみかくしぶんしんシュートまぼろしドリブルイナズマおとし</v>
      </c>
      <c r="BA1304" s="12" t="str">
        <f t="shared" si="289"/>
        <v>かみかくしぶんしんシュートまぼろしドリブルイナズマおとし</v>
      </c>
      <c r="BB1304" s="11" t="str">
        <f t="shared" si="290"/>
        <v>SCSCDRBS</v>
      </c>
      <c r="BC1304" s="11" t="str">
        <f t="shared" si="291"/>
        <v>SCSCDRBS</v>
      </c>
      <c r="BD1304" s="11" t="str">
        <f t="shared" si="292"/>
        <v>SCSCDRBS</v>
      </c>
      <c r="BE1304" s="11" t="str">
        <f t="shared" si="293"/>
        <v>SCSCDRBS</v>
      </c>
    </row>
    <row r="1305" spans="1:57" ht="11.25" hidden="1" customHeight="1">
      <c r="A1305" s="6">
        <v>1304</v>
      </c>
      <c r="B1305" s="7" t="s">
        <v>2995</v>
      </c>
      <c r="C1305" s="8" t="s">
        <v>2996</v>
      </c>
      <c r="D1305" s="7" t="s">
        <v>72</v>
      </c>
      <c r="E1305" s="7" t="s">
        <v>95</v>
      </c>
      <c r="F1305" s="7" t="s">
        <v>82</v>
      </c>
      <c r="G1305" s="9">
        <v>126</v>
      </c>
      <c r="H1305" s="9">
        <v>100</v>
      </c>
      <c r="I1305" s="9">
        <v>53</v>
      </c>
      <c r="J1305" s="9">
        <v>58</v>
      </c>
      <c r="K1305" s="9">
        <v>65</v>
      </c>
      <c r="L1305" s="9">
        <v>51</v>
      </c>
      <c r="M1305" s="9">
        <v>57</v>
      </c>
      <c r="N1305" s="9">
        <v>57</v>
      </c>
      <c r="O1305" s="9">
        <v>60</v>
      </c>
      <c r="P1305" s="9">
        <v>32</v>
      </c>
      <c r="Q1305" s="10">
        <v>103</v>
      </c>
      <c r="R1305" s="11">
        <v>30</v>
      </c>
      <c r="S1305" s="11">
        <v>1</v>
      </c>
      <c r="T1305" s="11">
        <v>101</v>
      </c>
      <c r="U1305" s="11">
        <v>107</v>
      </c>
      <c r="V1305" s="11">
        <v>1</v>
      </c>
      <c r="W1305" s="11">
        <v>110</v>
      </c>
      <c r="X1305" s="11">
        <f t="shared" si="280"/>
        <v>453</v>
      </c>
      <c r="Y1305" s="11">
        <f t="shared" si="281"/>
        <v>4675</v>
      </c>
      <c r="Z1305" s="11">
        <f t="shared" si="282"/>
        <v>1610</v>
      </c>
      <c r="AA1305" s="11">
        <f t="shared" si="283"/>
        <v>4095</v>
      </c>
      <c r="AB1305" s="11">
        <f t="shared" si="284"/>
        <v>4095</v>
      </c>
      <c r="AC1305" s="6">
        <f t="shared" si="285"/>
        <v>4740</v>
      </c>
      <c r="AD1305" s="9" t="s">
        <v>215</v>
      </c>
      <c r="AE1305" s="3" t="str">
        <f>IF(ISERROR(VLOOKUP($AD1305,技まとめ!$A$1:$F$380,6,FALSE)),"－",VLOOKUP($AD1305,技まとめ!$A$1:$F$380,6,FALSE))</f>
        <v>DR</v>
      </c>
      <c r="AF1305" s="3">
        <f>IF(ISERROR(VLOOKUP($AD1305,技まとめ!$A$1:$F$380,3,FALSE)),"－",VLOOKUP($AD1305,技まとめ!$A$1:$F$380,3,FALSE))</f>
        <v>15</v>
      </c>
      <c r="AG1305" s="3">
        <f>IF(ISERROR(VLOOKUP($AD1305,技まとめ!$A$1:$F$380,5,FALSE)),"－",VLOOKUP($AD1305,技まとめ!$A$1:$F$380,5,FALSE))</f>
        <v>20</v>
      </c>
      <c r="AH1305" s="3" t="str">
        <f>IF($E1305=IF(ISERROR(VLOOKUP($AD1305,技まとめ!$A$1:$F$380,4,FALSE)),"－",VLOOKUP($AD1305,技まとめ!$A$1:$F$380,4,FALSE)),"一致","")</f>
        <v/>
      </c>
      <c r="AI1305" s="9" t="s">
        <v>131</v>
      </c>
      <c r="AJ1305" s="3" t="str">
        <f>IF(ISERROR(VLOOKUP($AI1305,技まとめ!$A$1:$F$380,6,FALSE)),"－",VLOOKUP($AI1305,技まとめ!$A$1:$F$380,6,FALSE))</f>
        <v>DR</v>
      </c>
      <c r="AK1305" s="3">
        <f>IF(ISERROR(VLOOKUP($AI1305,技まとめ!$A$1:$F$380,3,FALSE)),"－",VLOOKUP($AI1305,技まとめ!$A$1:$F$380,3,FALSE))</f>
        <v>33</v>
      </c>
      <c r="AL1305" s="3">
        <f>IF(ISERROR(VLOOKUP($AI1305,技まとめ!$A$1:$F$380,5,FALSE)),"－",VLOOKUP($AI1305,技まとめ!$A$1:$F$380,5,FALSE))</f>
        <v>28</v>
      </c>
      <c r="AM1305" s="3" t="str">
        <f>IF($E1305=IF(ISERROR(VLOOKUP($AI1305,技まとめ!$A$1:$F$380,4,FALSE)),"－",VLOOKUP($AI1305,技まとめ!$A$1:$F$380,4,FALSE)),"一致","")</f>
        <v>一致</v>
      </c>
      <c r="AN1305" s="9" t="s">
        <v>671</v>
      </c>
      <c r="AO1305" s="3" t="str">
        <f>IF(ISERROR(VLOOKUP($AN1305,技まとめ!$A$1:$F$380,6,FALSE)),"－",VLOOKUP($AN1305,技まとめ!$A$1:$F$380,6,FALSE))</f>
        <v>BL</v>
      </c>
      <c r="AP1305" s="3">
        <f>IF(ISERROR(VLOOKUP($AN1305,技まとめ!$A$1:$F$380,3,FALSE)),"－",VLOOKUP($AN1305,技まとめ!$A$1:$F$380,3,FALSE))</f>
        <v>56</v>
      </c>
      <c r="AQ1305" s="3">
        <f>IF(ISERROR(VLOOKUP($AN1305,技まとめ!$A$1:$F$380,5,FALSE)),"－",VLOOKUP($AN1305,技まとめ!$A$1:$F$380,5,FALSE))</f>
        <v>39</v>
      </c>
      <c r="AR1305" s="3" t="str">
        <f>IF($E1305=IF(ISERROR(VLOOKUP($AN1305,技まとめ!$A$1:$F$380,4,FALSE)),"－",VLOOKUP($AN1305,技まとめ!$A$1:$F$380,4,FALSE)),"一致","")</f>
        <v/>
      </c>
      <c r="AS1305" s="9" t="s">
        <v>773</v>
      </c>
      <c r="AT1305" s="3" t="str">
        <f>IF(ISERROR(VLOOKUP($AS1305,技まとめ!$A$1:$F$380,6,FALSE)),"－",VLOOKUP($AS1305,技まとめ!$A$1:$F$380,6,FALSE))</f>
        <v>BB</v>
      </c>
      <c r="AU1305" s="3">
        <f>IF(ISERROR(VLOOKUP($AS1305,技まとめ!$A$1:$F$380,3,FALSE)),"－",VLOOKUP($AS1305,技まとめ!$A$1:$F$380,3,FALSE))</f>
        <v>71</v>
      </c>
      <c r="AV1305" s="3">
        <f>IF(ISERROR(VLOOKUP($AS1305,技まとめ!$A$1:$F$380,5,FALSE)),"－",VLOOKUP($AS1305,技まとめ!$A$1:$F$380,5,FALSE))</f>
        <v>44</v>
      </c>
      <c r="AW1305" s="3" t="str">
        <f>IF($E1305=IF(ISERROR(VLOOKUP($AS1305,技まとめ!$A$1:$F$380,4,FALSE)),"－",VLOOKUP($AS1305,技まとめ!$A$1:$F$380,4,FALSE)),"一致","")</f>
        <v/>
      </c>
      <c r="AX1305" s="12" t="str">
        <f t="shared" si="286"/>
        <v>たつまきせんぷうイリュージョンボールフレイムダンスせんぷうじん</v>
      </c>
      <c r="AY1305" s="12" t="str">
        <f t="shared" si="287"/>
        <v>たつまきせんぷうイリュージョンボールフレイムダンスせんぷうじん</v>
      </c>
      <c r="AZ1305" s="12" t="str">
        <f t="shared" si="288"/>
        <v>たつまきせんぷうイリュージョンボールフレイムダンスせんぷうじん</v>
      </c>
      <c r="BA1305" s="12" t="str">
        <f t="shared" si="289"/>
        <v>たつまきせんぷうイリュージョンボールフレイムダンスせんぷうじん</v>
      </c>
      <c r="BB1305" s="11" t="str">
        <f t="shared" si="290"/>
        <v>DRDRBLBB</v>
      </c>
      <c r="BC1305" s="11" t="str">
        <f t="shared" si="291"/>
        <v>DRDRBLBB</v>
      </c>
      <c r="BD1305" s="11" t="str">
        <f t="shared" si="292"/>
        <v>DRDRBLBB</v>
      </c>
      <c r="BE1305" s="11" t="str">
        <f t="shared" si="293"/>
        <v>DRDRBLBB</v>
      </c>
    </row>
    <row r="1306" spans="1:57" ht="11.25" hidden="1" customHeight="1">
      <c r="A1306" s="6">
        <v>1305</v>
      </c>
      <c r="B1306" s="7" t="s">
        <v>2997</v>
      </c>
      <c r="C1306" s="8" t="s">
        <v>2998</v>
      </c>
      <c r="D1306" s="7" t="s">
        <v>72</v>
      </c>
      <c r="E1306" s="7" t="s">
        <v>81</v>
      </c>
      <c r="F1306" s="7" t="s">
        <v>74</v>
      </c>
      <c r="G1306" s="9">
        <v>99</v>
      </c>
      <c r="H1306" s="9">
        <v>130</v>
      </c>
      <c r="I1306" s="9">
        <v>57</v>
      </c>
      <c r="J1306" s="9">
        <v>55</v>
      </c>
      <c r="K1306" s="9">
        <v>56</v>
      </c>
      <c r="L1306" s="9">
        <v>59</v>
      </c>
      <c r="M1306" s="9">
        <v>48</v>
      </c>
      <c r="N1306" s="9">
        <v>58</v>
      </c>
      <c r="O1306" s="9">
        <v>57</v>
      </c>
      <c r="P1306" s="9">
        <v>34</v>
      </c>
      <c r="Q1306" s="10">
        <v>107</v>
      </c>
      <c r="R1306" s="11">
        <v>21</v>
      </c>
      <c r="S1306" s="11">
        <v>1</v>
      </c>
      <c r="T1306" s="11">
        <v>109</v>
      </c>
      <c r="U1306" s="11">
        <v>98</v>
      </c>
      <c r="V1306" s="11">
        <v>1</v>
      </c>
      <c r="W1306" s="11">
        <v>107</v>
      </c>
      <c r="X1306" s="11">
        <f t="shared" si="280"/>
        <v>444</v>
      </c>
      <c r="Y1306" s="11">
        <f t="shared" si="281"/>
        <v>4820</v>
      </c>
      <c r="Z1306" s="11">
        <f t="shared" si="282"/>
        <v>1280</v>
      </c>
      <c r="AA1306" s="11">
        <f t="shared" si="283"/>
        <v>4360</v>
      </c>
      <c r="AB1306" s="11">
        <f t="shared" si="284"/>
        <v>4360</v>
      </c>
      <c r="AC1306" s="6">
        <f t="shared" si="285"/>
        <v>5000</v>
      </c>
      <c r="AD1306" s="9" t="s">
        <v>202</v>
      </c>
      <c r="AE1306" s="3" t="str">
        <f>IF(ISERROR(VLOOKUP($AD1306,技まとめ!$A$1:$F$380,6,FALSE)),"－",VLOOKUP($AD1306,技まとめ!$A$1:$F$380,6,FALSE))</f>
        <v>P1</v>
      </c>
      <c r="AF1306" s="3">
        <f>IF(ISERROR(VLOOKUP($AD1306,技まとめ!$A$1:$F$380,3,FALSE)),"－",VLOOKUP($AD1306,技まとめ!$A$1:$F$380,3,FALSE))</f>
        <v>25</v>
      </c>
      <c r="AG1306" s="3">
        <f>IF(ISERROR(VLOOKUP($AD1306,技まとめ!$A$1:$F$380,5,FALSE)),"－",VLOOKUP($AD1306,技まとめ!$A$1:$F$380,5,FALSE))</f>
        <v>25</v>
      </c>
      <c r="AH1306" s="3" t="str">
        <f>IF($E1306=IF(ISERROR(VLOOKUP($AD1306,技まとめ!$A$1:$F$380,4,FALSE)),"－",VLOOKUP($AD1306,技まとめ!$A$1:$F$380,4,FALSE)),"一致","")</f>
        <v/>
      </c>
      <c r="AI1306" s="9" t="s">
        <v>239</v>
      </c>
      <c r="AJ1306" s="3" t="str">
        <f>IF(ISERROR(VLOOKUP($AI1306,技まとめ!$A$1:$F$380,6,FALSE)),"－",VLOOKUP($AI1306,技まとめ!$A$1:$F$380,6,FALSE))</f>
        <v>P1</v>
      </c>
      <c r="AK1306" s="3">
        <f>IF(ISERROR(VLOOKUP($AI1306,技まとめ!$A$1:$F$380,3,FALSE)),"－",VLOOKUP($AI1306,技まとめ!$A$1:$F$380,3,FALSE))</f>
        <v>40</v>
      </c>
      <c r="AL1306" s="3">
        <f>IF(ISERROR(VLOOKUP($AI1306,技まとめ!$A$1:$F$380,5,FALSE)),"－",VLOOKUP($AI1306,技まとめ!$A$1:$F$380,5,FALSE))</f>
        <v>30</v>
      </c>
      <c r="AM1306" s="3" t="str">
        <f>IF($E1306=IF(ISERROR(VLOOKUP($AI1306,技まとめ!$A$1:$F$380,4,FALSE)),"－",VLOOKUP($AI1306,技まとめ!$A$1:$F$380,4,FALSE)),"一致","")</f>
        <v/>
      </c>
      <c r="AN1306" s="9" t="s">
        <v>662</v>
      </c>
      <c r="AO1306" s="3" t="str">
        <f>IF(ISERROR(VLOOKUP($AN1306,技まとめ!$A$1:$F$380,6,FALSE)),"－",VLOOKUP($AN1306,技まとめ!$A$1:$F$380,6,FALSE))</f>
        <v>CA</v>
      </c>
      <c r="AP1306" s="3">
        <f>IF(ISERROR(VLOOKUP($AN1306,技まとめ!$A$1:$F$380,3,FALSE)),"－",VLOOKUP($AN1306,技まとめ!$A$1:$F$380,3,FALSE))</f>
        <v>50</v>
      </c>
      <c r="AQ1306" s="3">
        <f>IF(ISERROR(VLOOKUP($AN1306,技まとめ!$A$1:$F$380,5,FALSE)),"－",VLOOKUP($AN1306,技まとめ!$A$1:$F$380,5,FALSE))</f>
        <v>35</v>
      </c>
      <c r="AR1306" s="3" t="str">
        <f>IF($E1306=IF(ISERROR(VLOOKUP($AN1306,技まとめ!$A$1:$F$380,4,FALSE)),"－",VLOOKUP($AN1306,技まとめ!$A$1:$F$380,4,FALSE)),"一致","")</f>
        <v>一致</v>
      </c>
      <c r="AS1306" s="9" t="s">
        <v>227</v>
      </c>
      <c r="AT1306" s="3" t="str">
        <f>IF(ISERROR(VLOOKUP($AS1306,技まとめ!$A$1:$F$380,6,FALSE)),"－",VLOOKUP($AS1306,技まとめ!$A$1:$F$380,6,FALSE))</f>
        <v>CA</v>
      </c>
      <c r="AU1306" s="3">
        <f>IF(ISERROR(VLOOKUP($AS1306,技まとめ!$A$1:$F$380,3,FALSE)),"－",VLOOKUP($AS1306,技まとめ!$A$1:$F$380,3,FALSE))</f>
        <v>60</v>
      </c>
      <c r="AV1306" s="3">
        <f>IF(ISERROR(VLOOKUP($AS1306,技まとめ!$A$1:$F$380,5,FALSE)),"－",VLOOKUP($AS1306,技まとめ!$A$1:$F$380,5,FALSE))</f>
        <v>37</v>
      </c>
      <c r="AW1306" s="3" t="str">
        <f>IF($E1306=IF(ISERROR(VLOOKUP($AS1306,技まとめ!$A$1:$F$380,4,FALSE)),"－",VLOOKUP($AS1306,技まとめ!$A$1:$F$380,4,FALSE)),"一致","")</f>
        <v>一致</v>
      </c>
      <c r="AX1306" s="12" t="str">
        <f t="shared" si="286"/>
        <v>パワーシールドねっけつヘッドオーロラカーテンガラティーン</v>
      </c>
      <c r="AY1306" s="12" t="str">
        <f t="shared" si="287"/>
        <v>パワーシールドねっけつヘッドオーロラカーテンガラティーン</v>
      </c>
      <c r="AZ1306" s="12" t="str">
        <f t="shared" si="288"/>
        <v>パワーシールドねっけつヘッドオーロラカーテンガラティーン</v>
      </c>
      <c r="BA1306" s="12" t="str">
        <f t="shared" si="289"/>
        <v>パワーシールドねっけつヘッドオーロラカーテンガラティーン</v>
      </c>
      <c r="BB1306" s="11" t="str">
        <f t="shared" si="290"/>
        <v>P1P1CACA</v>
      </c>
      <c r="BC1306" s="11" t="str">
        <f t="shared" si="291"/>
        <v>P1P1CACA</v>
      </c>
      <c r="BD1306" s="11" t="str">
        <f t="shared" si="292"/>
        <v>P1P1CACA</v>
      </c>
      <c r="BE1306" s="11" t="str">
        <f t="shared" si="293"/>
        <v>P1P1CACA</v>
      </c>
    </row>
    <row r="1307" spans="1:57" ht="11.25" hidden="1" customHeight="1">
      <c r="A1307" s="6">
        <v>1306</v>
      </c>
      <c r="B1307" s="7" t="s">
        <v>2999</v>
      </c>
      <c r="C1307" s="8" t="s">
        <v>3000</v>
      </c>
      <c r="D1307" s="7" t="s">
        <v>72</v>
      </c>
      <c r="E1307" s="7" t="s">
        <v>81</v>
      </c>
      <c r="F1307" s="7" t="s">
        <v>128</v>
      </c>
      <c r="G1307" s="9">
        <v>108</v>
      </c>
      <c r="H1307" s="9">
        <v>124</v>
      </c>
      <c r="I1307" s="9">
        <v>53</v>
      </c>
      <c r="J1307" s="9">
        <v>60</v>
      </c>
      <c r="K1307" s="9">
        <v>58</v>
      </c>
      <c r="L1307" s="9">
        <v>58</v>
      </c>
      <c r="M1307" s="9">
        <v>64</v>
      </c>
      <c r="N1307" s="9">
        <v>61</v>
      </c>
      <c r="O1307" s="9">
        <v>59</v>
      </c>
      <c r="P1307" s="9">
        <v>34</v>
      </c>
      <c r="Q1307" s="10">
        <v>103</v>
      </c>
      <c r="R1307" s="11">
        <v>31</v>
      </c>
      <c r="S1307" s="11">
        <v>1</v>
      </c>
      <c r="T1307" s="11">
        <v>108</v>
      </c>
      <c r="U1307" s="11">
        <v>114</v>
      </c>
      <c r="V1307" s="11">
        <v>1</v>
      </c>
      <c r="W1307" s="11">
        <v>109</v>
      </c>
      <c r="X1307" s="11">
        <f t="shared" si="280"/>
        <v>467</v>
      </c>
      <c r="Y1307" s="11">
        <f t="shared" si="281"/>
        <v>4670</v>
      </c>
      <c r="Z1307" s="11">
        <f t="shared" si="282"/>
        <v>1640</v>
      </c>
      <c r="AA1307" s="11">
        <f t="shared" si="283"/>
        <v>4335</v>
      </c>
      <c r="AB1307" s="11">
        <f t="shared" si="284"/>
        <v>4335</v>
      </c>
      <c r="AC1307" s="6">
        <f t="shared" si="285"/>
        <v>5020</v>
      </c>
      <c r="AD1307" s="9" t="s">
        <v>845</v>
      </c>
      <c r="AE1307" s="3" t="str">
        <f>IF(ISERROR(VLOOKUP($AD1307,技まとめ!$A$1:$F$380,6,FALSE)),"－",VLOOKUP($AD1307,技まとめ!$A$1:$F$380,6,FALSE))</f>
        <v>BL</v>
      </c>
      <c r="AF1307" s="3">
        <f>IF(ISERROR(VLOOKUP($AD1307,技まとめ!$A$1:$F$380,3,FALSE)),"－",VLOOKUP($AD1307,技まとめ!$A$1:$F$380,3,FALSE))</f>
        <v>31</v>
      </c>
      <c r="AG1307" s="3">
        <f>IF(ISERROR(VLOOKUP($AD1307,技まとめ!$A$1:$F$380,5,FALSE)),"－",VLOOKUP($AD1307,技まとめ!$A$1:$F$380,5,FALSE))</f>
        <v>28</v>
      </c>
      <c r="AH1307" s="3" t="str">
        <f>IF($E1307=IF(ISERROR(VLOOKUP($AD1307,技まとめ!$A$1:$F$380,4,FALSE)),"－",VLOOKUP($AD1307,技まとめ!$A$1:$F$380,4,FALSE)),"一致","")</f>
        <v>一致</v>
      </c>
      <c r="AI1307" s="9" t="s">
        <v>255</v>
      </c>
      <c r="AJ1307" s="3" t="str">
        <f>IF(ISERROR(VLOOKUP($AI1307,技まとめ!$A$1:$F$380,6,FALSE)),"－",VLOOKUP($AI1307,技まとめ!$A$1:$F$380,6,FALSE))</f>
        <v>DR</v>
      </c>
      <c r="AK1307" s="3">
        <f>IF(ISERROR(VLOOKUP($AI1307,技まとめ!$A$1:$F$380,3,FALSE)),"－",VLOOKUP($AI1307,技まとめ!$A$1:$F$380,3,FALSE))</f>
        <v>52</v>
      </c>
      <c r="AL1307" s="3">
        <f>IF(ISERROR(VLOOKUP($AI1307,技まとめ!$A$1:$F$380,5,FALSE)),"－",VLOOKUP($AI1307,技まとめ!$A$1:$F$380,5,FALSE))</f>
        <v>36</v>
      </c>
      <c r="AM1307" s="3" t="str">
        <f>IF($E1307=IF(ISERROR(VLOOKUP($AI1307,技まとめ!$A$1:$F$380,4,FALSE)),"－",VLOOKUP($AI1307,技まとめ!$A$1:$F$380,4,FALSE)),"一致","")</f>
        <v>一致</v>
      </c>
      <c r="AN1307" s="9" t="s">
        <v>727</v>
      </c>
      <c r="AO1307" s="3" t="str">
        <f>IF(ISERROR(VLOOKUP($AN1307,技まとめ!$A$1:$F$380,6,FALSE)),"－",VLOOKUP($AN1307,技まとめ!$A$1:$F$380,6,FALSE))</f>
        <v>BS</v>
      </c>
      <c r="AP1307" s="3">
        <f>IF(ISERROR(VLOOKUP($AN1307,技まとめ!$A$1:$F$380,3,FALSE)),"－",VLOOKUP($AN1307,技まとめ!$A$1:$F$380,3,FALSE))</f>
        <v>90</v>
      </c>
      <c r="AQ1307" s="3">
        <f>IF(ISERROR(VLOOKUP($AN1307,技まとめ!$A$1:$F$380,5,FALSE)),"－",VLOOKUP($AN1307,技まとめ!$A$1:$F$380,5,FALSE))</f>
        <v>49</v>
      </c>
      <c r="AR1307" s="3" t="str">
        <f>IF($E1307=IF(ISERROR(VLOOKUP($AN1307,技まとめ!$A$1:$F$380,4,FALSE)),"－",VLOOKUP($AN1307,技まとめ!$A$1:$F$380,4,FALSE)),"一致","")</f>
        <v/>
      </c>
      <c r="AS1307" s="9" t="s">
        <v>641</v>
      </c>
      <c r="AT1307" s="3" t="str">
        <f>IF(ISERROR(VLOOKUP($AS1307,技まとめ!$A$1:$F$380,6,FALSE)),"－",VLOOKUP($AS1307,技まとめ!$A$1:$F$380,6,FALSE))</f>
        <v>DR</v>
      </c>
      <c r="AU1307" s="3">
        <f>IF(ISERROR(VLOOKUP($AS1307,技まとめ!$A$1:$F$380,3,FALSE)),"－",VLOOKUP($AS1307,技まとめ!$A$1:$F$380,3,FALSE))</f>
        <v>104</v>
      </c>
      <c r="AV1307" s="3">
        <f>IF(ISERROR(VLOOKUP($AS1307,技まとめ!$A$1:$F$380,5,FALSE)),"－",VLOOKUP($AS1307,技まとめ!$A$1:$F$380,5,FALSE))</f>
        <v>57</v>
      </c>
      <c r="AW1307" s="3" t="str">
        <f>IF($E1307=IF(ISERROR(VLOOKUP($AS1307,技まとめ!$A$1:$F$380,4,FALSE)),"－",VLOOKUP($AS1307,技まとめ!$A$1:$F$380,4,FALSE)),"一致","")</f>
        <v>一致</v>
      </c>
      <c r="AX1307" s="12" t="str">
        <f t="shared" si="286"/>
        <v>アイスグランドカマイタチりゅうせいブレードエアライド</v>
      </c>
      <c r="AY1307" s="12" t="str">
        <f t="shared" si="287"/>
        <v>アイスグランドカマイタチりゅうせいブレードエアライド</v>
      </c>
      <c r="AZ1307" s="12" t="str">
        <f t="shared" si="288"/>
        <v>アイスグランドカマイタチりゅうせいブレードエアライド</v>
      </c>
      <c r="BA1307" s="12" t="str">
        <f t="shared" si="289"/>
        <v>アイスグランドカマイタチりゅうせいブレードエアライド</v>
      </c>
      <c r="BB1307" s="11" t="str">
        <f t="shared" si="290"/>
        <v>BLDRBSDR</v>
      </c>
      <c r="BC1307" s="11" t="str">
        <f t="shared" si="291"/>
        <v>BLDRBSDR</v>
      </c>
      <c r="BD1307" s="11" t="str">
        <f t="shared" si="292"/>
        <v>BLDRBSDR</v>
      </c>
      <c r="BE1307" s="11" t="str">
        <f t="shared" si="293"/>
        <v>BLDRBSDR</v>
      </c>
    </row>
    <row r="1308" spans="1:57" ht="11.25" hidden="1" customHeight="1">
      <c r="A1308" s="6">
        <v>1307</v>
      </c>
      <c r="B1308" s="7" t="s">
        <v>3001</v>
      </c>
      <c r="C1308" s="8" t="s">
        <v>3002</v>
      </c>
      <c r="D1308" s="7" t="s">
        <v>72</v>
      </c>
      <c r="E1308" s="7" t="s">
        <v>95</v>
      </c>
      <c r="F1308" s="7" t="s">
        <v>82</v>
      </c>
      <c r="G1308" s="9">
        <v>117</v>
      </c>
      <c r="H1308" s="9">
        <v>91</v>
      </c>
      <c r="I1308" s="9">
        <v>60</v>
      </c>
      <c r="J1308" s="9">
        <v>59</v>
      </c>
      <c r="K1308" s="9">
        <v>53</v>
      </c>
      <c r="L1308" s="9">
        <v>56</v>
      </c>
      <c r="M1308" s="9">
        <v>53</v>
      </c>
      <c r="N1308" s="9">
        <v>60</v>
      </c>
      <c r="O1308" s="9">
        <v>62</v>
      </c>
      <c r="P1308" s="9">
        <v>33</v>
      </c>
      <c r="Q1308" s="10">
        <v>110</v>
      </c>
      <c r="R1308" s="11">
        <v>23</v>
      </c>
      <c r="S1308" s="11">
        <v>1</v>
      </c>
      <c r="T1308" s="11">
        <v>106</v>
      </c>
      <c r="U1308" s="11">
        <v>103</v>
      </c>
      <c r="V1308" s="11">
        <v>1</v>
      </c>
      <c r="W1308" s="11">
        <v>112</v>
      </c>
      <c r="X1308" s="11">
        <f t="shared" si="280"/>
        <v>456</v>
      </c>
      <c r="Y1308" s="11">
        <f t="shared" si="281"/>
        <v>4965</v>
      </c>
      <c r="Z1308" s="11">
        <f t="shared" si="282"/>
        <v>1375</v>
      </c>
      <c r="AA1308" s="11">
        <f t="shared" si="283"/>
        <v>4280</v>
      </c>
      <c r="AB1308" s="11">
        <f t="shared" si="284"/>
        <v>4280</v>
      </c>
      <c r="AC1308" s="6">
        <f t="shared" si="285"/>
        <v>4915</v>
      </c>
      <c r="AD1308" s="9" t="s">
        <v>1115</v>
      </c>
      <c r="AE1308" s="3" t="str">
        <f>IF(ISERROR(VLOOKUP($AD1308,技まとめ!$A$1:$F$380,6,FALSE)),"－",VLOOKUP($AD1308,技まとめ!$A$1:$F$380,6,FALSE))</f>
        <v>－</v>
      </c>
      <c r="AF1308" s="3">
        <f>IF(ISERROR(VLOOKUP($AD1308,技まとめ!$A$1:$F$380,3,FALSE)),"－",VLOOKUP($AD1308,技まとめ!$A$1:$F$380,3,FALSE))</f>
        <v>0</v>
      </c>
      <c r="AG1308" s="3">
        <f>IF(ISERROR(VLOOKUP($AD1308,技まとめ!$A$1:$F$380,5,FALSE)),"－",VLOOKUP($AD1308,技まとめ!$A$1:$F$380,5,FALSE))</f>
        <v>0</v>
      </c>
      <c r="AH1308" s="3" t="str">
        <f>IF($E1308=IF(ISERROR(VLOOKUP($AD1308,技まとめ!$A$1:$F$380,4,FALSE)),"－",VLOOKUP($AD1308,技まとめ!$A$1:$F$380,4,FALSE)),"一致","")</f>
        <v/>
      </c>
      <c r="AI1308" s="9" t="s">
        <v>103</v>
      </c>
      <c r="AJ1308" s="3" t="str">
        <f>IF(ISERROR(VLOOKUP($AI1308,技まとめ!$A$1:$F$380,6,FALSE)),"－",VLOOKUP($AI1308,技まとめ!$A$1:$F$380,6,FALSE))</f>
        <v>DR</v>
      </c>
      <c r="AK1308" s="3">
        <f>IF(ISERROR(VLOOKUP($AI1308,技まとめ!$A$1:$F$380,3,FALSE)),"－",VLOOKUP($AI1308,技まとめ!$A$1:$F$380,3,FALSE))</f>
        <v>56</v>
      </c>
      <c r="AL1308" s="3">
        <f>IF(ISERROR(VLOOKUP($AI1308,技まとめ!$A$1:$F$380,5,FALSE)),"－",VLOOKUP($AI1308,技まとめ!$A$1:$F$380,5,FALSE))</f>
        <v>39</v>
      </c>
      <c r="AM1308" s="3" t="str">
        <f>IF($E1308=IF(ISERROR(VLOOKUP($AI1308,技まとめ!$A$1:$F$380,4,FALSE)),"－",VLOOKUP($AI1308,技まとめ!$A$1:$F$380,4,FALSE)),"一致","")</f>
        <v>一致</v>
      </c>
      <c r="AN1308" s="9" t="s">
        <v>615</v>
      </c>
      <c r="AO1308" s="3" t="str">
        <f>IF(ISERROR(VLOOKUP($AN1308,技まとめ!$A$1:$F$380,6,FALSE)),"－",VLOOKUP($AN1308,技まとめ!$A$1:$F$380,6,FALSE))</f>
        <v>DR</v>
      </c>
      <c r="AP1308" s="3">
        <f>IF(ISERROR(VLOOKUP($AN1308,技まとめ!$A$1:$F$380,3,FALSE)),"－",VLOOKUP($AN1308,技まとめ!$A$1:$F$380,3,FALSE))</f>
        <v>75</v>
      </c>
      <c r="AQ1308" s="3">
        <f>IF(ISERROR(VLOOKUP($AN1308,技まとめ!$A$1:$F$380,5,FALSE)),"－",VLOOKUP($AN1308,技まとめ!$A$1:$F$380,5,FALSE))</f>
        <v>47</v>
      </c>
      <c r="AR1308" s="3" t="str">
        <f>IF($E1308=IF(ISERROR(VLOOKUP($AN1308,技まとめ!$A$1:$F$380,4,FALSE)),"－",VLOOKUP($AN1308,技まとめ!$A$1:$F$380,4,FALSE)),"一致","")</f>
        <v>一致</v>
      </c>
      <c r="AS1308" s="9" t="s">
        <v>1070</v>
      </c>
      <c r="AT1308" s="3" t="str">
        <f>IF(ISERROR(VLOOKUP($AS1308,技まとめ!$A$1:$F$380,6,FALSE)),"－",VLOOKUP($AS1308,技まとめ!$A$1:$F$380,6,FALSE))</f>
        <v>BB</v>
      </c>
      <c r="AU1308" s="3">
        <f>IF(ISERROR(VLOOKUP($AS1308,技まとめ!$A$1:$F$380,3,FALSE)),"－",VLOOKUP($AS1308,技まとめ!$A$1:$F$380,3,FALSE))</f>
        <v>78</v>
      </c>
      <c r="AV1308" s="3">
        <f>IF(ISERROR(VLOOKUP($AS1308,技まとめ!$A$1:$F$380,5,FALSE)),"－",VLOOKUP($AS1308,技まとめ!$A$1:$F$380,5,FALSE))</f>
        <v>46</v>
      </c>
      <c r="AW1308" s="3" t="str">
        <f>IF($E1308=IF(ISERROR(VLOOKUP($AS1308,技まとめ!$A$1:$F$380,4,FALSE)),"－",VLOOKUP($AS1308,技まとめ!$A$1:$F$380,4,FALSE)),"一致","")</f>
        <v>一致</v>
      </c>
      <c r="AX1308" s="12" t="str">
        <f t="shared" si="286"/>
        <v>ぞくせいきょうかまぼろしドリブルマタドールフェイントアステロイドベルト</v>
      </c>
      <c r="AY1308" s="12" t="str">
        <f t="shared" si="287"/>
        <v>ぞくせいきょうかまぼろしドリブルマタドールフェイントアステロイドベルト</v>
      </c>
      <c r="AZ1308" s="12" t="str">
        <f t="shared" si="288"/>
        <v>ぞくせいきょうかまぼろしドリブルマタドールフェイントアステロイドベルト</v>
      </c>
      <c r="BA1308" s="12" t="str">
        <f t="shared" si="289"/>
        <v>ぞくせいきょうかまぼろしドリブルマタドールフェイントアステロイドベルト</v>
      </c>
      <c r="BB1308" s="11" t="str">
        <f t="shared" si="290"/>
        <v>－DRDRBB</v>
      </c>
      <c r="BC1308" s="11" t="str">
        <f t="shared" si="291"/>
        <v>－DRDRBB</v>
      </c>
      <c r="BD1308" s="11" t="str">
        <f t="shared" si="292"/>
        <v>－DRDRBB</v>
      </c>
      <c r="BE1308" s="11" t="str">
        <f t="shared" si="293"/>
        <v>－DRDRBB</v>
      </c>
    </row>
    <row r="1309" spans="1:57" ht="11.25" hidden="1" customHeight="1">
      <c r="A1309" s="6">
        <v>1308</v>
      </c>
      <c r="B1309" s="7" t="s">
        <v>3003</v>
      </c>
      <c r="C1309" s="8" t="s">
        <v>3004</v>
      </c>
      <c r="D1309" s="7" t="s">
        <v>650</v>
      </c>
      <c r="E1309" s="7" t="s">
        <v>102</v>
      </c>
      <c r="F1309" s="7" t="s">
        <v>82</v>
      </c>
      <c r="G1309" s="9">
        <v>103</v>
      </c>
      <c r="H1309" s="9">
        <v>132</v>
      </c>
      <c r="I1309" s="9">
        <v>50</v>
      </c>
      <c r="J1309" s="9">
        <v>56</v>
      </c>
      <c r="K1309" s="9">
        <v>62</v>
      </c>
      <c r="L1309" s="9">
        <v>45</v>
      </c>
      <c r="M1309" s="9">
        <v>56</v>
      </c>
      <c r="N1309" s="9">
        <v>57</v>
      </c>
      <c r="O1309" s="9">
        <v>54</v>
      </c>
      <c r="P1309" s="9">
        <v>25</v>
      </c>
      <c r="Q1309" s="10">
        <v>100</v>
      </c>
      <c r="R1309" s="11">
        <v>18</v>
      </c>
      <c r="S1309" s="11">
        <v>1</v>
      </c>
      <c r="T1309" s="11">
        <v>95</v>
      </c>
      <c r="U1309" s="11">
        <v>106</v>
      </c>
      <c r="V1309" s="11">
        <v>1</v>
      </c>
      <c r="W1309" s="11">
        <v>104</v>
      </c>
      <c r="X1309" s="11">
        <f t="shared" si="280"/>
        <v>425</v>
      </c>
      <c r="Y1309" s="11">
        <f t="shared" si="281"/>
        <v>4525</v>
      </c>
      <c r="Z1309" s="11">
        <f t="shared" si="282"/>
        <v>1160</v>
      </c>
      <c r="AA1309" s="11">
        <f t="shared" si="283"/>
        <v>3855</v>
      </c>
      <c r="AB1309" s="11">
        <f t="shared" si="284"/>
        <v>3855</v>
      </c>
      <c r="AC1309" s="6">
        <f t="shared" si="285"/>
        <v>4410</v>
      </c>
      <c r="AD1309" s="9" t="s">
        <v>1474</v>
      </c>
      <c r="AE1309" s="3" t="str">
        <f>IF(ISERROR(VLOOKUP($AD1309,技まとめ!$A$1:$F$380,6,FALSE)),"－",VLOOKUP($AD1309,技まとめ!$A$1:$F$380,6,FALSE))</f>
        <v>SC</v>
      </c>
      <c r="AF1309" s="3">
        <f>IF(ISERROR(VLOOKUP($AD1309,技まとめ!$A$1:$F$380,3,FALSE)),"－",VLOOKUP($AD1309,技まとめ!$A$1:$F$380,3,FALSE))</f>
        <v>49</v>
      </c>
      <c r="AG1309" s="3">
        <f>IF(ISERROR(VLOOKUP($AD1309,技まとめ!$A$1:$F$380,5,FALSE)),"－",VLOOKUP($AD1309,技まとめ!$A$1:$F$380,5,FALSE))</f>
        <v>31</v>
      </c>
      <c r="AH1309" s="3" t="str">
        <f>IF($E1309=IF(ISERROR(VLOOKUP($AD1309,技まとめ!$A$1:$F$380,4,FALSE)),"－",VLOOKUP($AD1309,技まとめ!$A$1:$F$380,4,FALSE)),"一致","")</f>
        <v/>
      </c>
      <c r="AI1309" s="9" t="s">
        <v>186</v>
      </c>
      <c r="AJ1309" s="3" t="str">
        <f>IF(ISERROR(VLOOKUP($AI1309,技まとめ!$A$1:$F$380,6,FALSE)),"－",VLOOKUP($AI1309,技まとめ!$A$1:$F$380,6,FALSE))</f>
        <v>DR</v>
      </c>
      <c r="AK1309" s="3">
        <f>IF(ISERROR(VLOOKUP($AI1309,技まとめ!$A$1:$F$380,3,FALSE)),"－",VLOOKUP($AI1309,技まとめ!$A$1:$F$380,3,FALSE))</f>
        <v>27</v>
      </c>
      <c r="AL1309" s="3">
        <f>IF(ISERROR(VLOOKUP($AI1309,技まとめ!$A$1:$F$380,5,FALSE)),"－",VLOOKUP($AI1309,技まとめ!$A$1:$F$380,5,FALSE))</f>
        <v>25</v>
      </c>
      <c r="AM1309" s="3" t="str">
        <f>IF($E1309=IF(ISERROR(VLOOKUP($AI1309,技まとめ!$A$1:$F$380,4,FALSE)),"－",VLOOKUP($AI1309,技まとめ!$A$1:$F$380,4,FALSE)),"一致","")</f>
        <v>一致</v>
      </c>
      <c r="AN1309" s="9" t="s">
        <v>124</v>
      </c>
      <c r="AO1309" s="3" t="str">
        <f>IF(ISERROR(VLOOKUP($AN1309,技まとめ!$A$1:$F$380,6,FALSE)),"－",VLOOKUP($AN1309,技まとめ!$A$1:$F$380,6,FALSE))</f>
        <v>BL</v>
      </c>
      <c r="AP1309" s="3">
        <f>IF(ISERROR(VLOOKUP($AN1309,技まとめ!$A$1:$F$380,3,FALSE)),"－",VLOOKUP($AN1309,技まとめ!$A$1:$F$380,3,FALSE))</f>
        <v>42</v>
      </c>
      <c r="AQ1309" s="3">
        <f>IF(ISERROR(VLOOKUP($AN1309,技まとめ!$A$1:$F$380,5,FALSE)),"－",VLOOKUP($AN1309,技まとめ!$A$1:$F$380,5,FALSE))</f>
        <v>29</v>
      </c>
      <c r="AR1309" s="3" t="str">
        <f>IF($E1309=IF(ISERROR(VLOOKUP($AN1309,技まとめ!$A$1:$F$380,4,FALSE)),"－",VLOOKUP($AN1309,技まとめ!$A$1:$F$380,4,FALSE)),"一致","")</f>
        <v>一致</v>
      </c>
      <c r="AS1309" s="9" t="s">
        <v>198</v>
      </c>
      <c r="AT1309" s="3" t="str">
        <f>IF(ISERROR(VLOOKUP($AS1309,技まとめ!$A$1:$F$380,6,FALSE)),"－",VLOOKUP($AS1309,技まとめ!$A$1:$F$380,6,FALSE))</f>
        <v>NS</v>
      </c>
      <c r="AU1309" s="3">
        <f>IF(ISERROR(VLOOKUP($AS1309,技まとめ!$A$1:$F$380,3,FALSE)),"－",VLOOKUP($AS1309,技まとめ!$A$1:$F$380,3,FALSE))</f>
        <v>94</v>
      </c>
      <c r="AV1309" s="3">
        <f>IF(ISERROR(VLOOKUP($AS1309,技まとめ!$A$1:$F$380,5,FALSE)),"－",VLOOKUP($AS1309,技まとめ!$A$1:$F$380,5,FALSE))</f>
        <v>52</v>
      </c>
      <c r="AW1309" s="3" t="str">
        <f>IF($E1309=IF(ISERROR(VLOOKUP($AS1309,技まとめ!$A$1:$F$380,4,FALSE)),"－",VLOOKUP($AS1309,技まとめ!$A$1:$F$380,4,FALSE)),"一致","")</f>
        <v/>
      </c>
      <c r="AX1309" s="12" t="str">
        <f t="shared" si="286"/>
        <v>ローズスプラッシュフーセンガムフェイクボンバーこうていペンギン２ごう</v>
      </c>
      <c r="AY1309" s="12" t="str">
        <f t="shared" si="287"/>
        <v>ローズスプラッシュフーセンガムフェイクボンバーこうていペンギン２ごう</v>
      </c>
      <c r="AZ1309" s="12" t="str">
        <f t="shared" si="288"/>
        <v>ローズスプラッシュフーセンガムフェイクボンバーこうていペンギン２ごう</v>
      </c>
      <c r="BA1309" s="12" t="str">
        <f t="shared" si="289"/>
        <v>ローズスプラッシュフーセンガムフェイクボンバーこうていペンギン２ごう</v>
      </c>
      <c r="BB1309" s="11" t="str">
        <f t="shared" si="290"/>
        <v>SCDRBLNS</v>
      </c>
      <c r="BC1309" s="11" t="str">
        <f t="shared" si="291"/>
        <v>SCDRBLNS</v>
      </c>
      <c r="BD1309" s="11" t="str">
        <f t="shared" si="292"/>
        <v>SCDRBLNS</v>
      </c>
      <c r="BE1309" s="11" t="str">
        <f t="shared" si="293"/>
        <v>SCDRBLNS</v>
      </c>
    </row>
    <row r="1310" spans="1:57" ht="11.25" hidden="1" customHeight="1">
      <c r="A1310" s="6">
        <v>1309</v>
      </c>
      <c r="B1310" s="7" t="s">
        <v>3005</v>
      </c>
      <c r="C1310" s="8" t="s">
        <v>3006</v>
      </c>
      <c r="D1310" s="7" t="s">
        <v>650</v>
      </c>
      <c r="E1310" s="7" t="s">
        <v>81</v>
      </c>
      <c r="F1310" s="7" t="s">
        <v>82</v>
      </c>
      <c r="G1310" s="9">
        <v>92</v>
      </c>
      <c r="H1310" s="9">
        <v>124</v>
      </c>
      <c r="I1310" s="9">
        <v>60</v>
      </c>
      <c r="J1310" s="9">
        <v>41</v>
      </c>
      <c r="K1310" s="9">
        <v>44</v>
      </c>
      <c r="L1310" s="9">
        <v>39</v>
      </c>
      <c r="M1310" s="9">
        <v>44</v>
      </c>
      <c r="N1310" s="9">
        <v>56</v>
      </c>
      <c r="O1310" s="9">
        <v>54</v>
      </c>
      <c r="P1310" s="9">
        <v>85</v>
      </c>
      <c r="Q1310" s="10">
        <v>110</v>
      </c>
      <c r="R1310" s="11">
        <v>44</v>
      </c>
      <c r="S1310" s="11">
        <v>1</v>
      </c>
      <c r="T1310" s="11">
        <v>89</v>
      </c>
      <c r="U1310" s="11">
        <v>94</v>
      </c>
      <c r="V1310" s="11">
        <v>1</v>
      </c>
      <c r="W1310" s="11">
        <v>104</v>
      </c>
      <c r="X1310" s="11">
        <f t="shared" si="280"/>
        <v>443</v>
      </c>
      <c r="Y1310" s="11">
        <f t="shared" si="281"/>
        <v>4925</v>
      </c>
      <c r="Z1310" s="11">
        <f t="shared" si="282"/>
        <v>2070</v>
      </c>
      <c r="AA1310" s="11">
        <f t="shared" si="283"/>
        <v>3645</v>
      </c>
      <c r="AB1310" s="11">
        <f t="shared" si="284"/>
        <v>3645</v>
      </c>
      <c r="AC1310" s="6">
        <f t="shared" si="285"/>
        <v>4300</v>
      </c>
      <c r="AD1310" s="9" t="s">
        <v>744</v>
      </c>
      <c r="AE1310" s="3" t="str">
        <f>IF(ISERROR(VLOOKUP($AD1310,技まとめ!$A$1:$F$380,6,FALSE)),"－",VLOOKUP($AD1310,技まとめ!$A$1:$F$380,6,FALSE))</f>
        <v>DR</v>
      </c>
      <c r="AF1310" s="3">
        <f>IF(ISERROR(VLOOKUP($AD1310,技まとめ!$A$1:$F$380,3,FALSE)),"－",VLOOKUP($AD1310,技まとめ!$A$1:$F$380,3,FALSE))</f>
        <v>40</v>
      </c>
      <c r="AG1310" s="3">
        <f>IF(ISERROR(VLOOKUP($AD1310,技まとめ!$A$1:$F$380,5,FALSE)),"－",VLOOKUP($AD1310,技まとめ!$A$1:$F$380,5,FALSE))</f>
        <v>31</v>
      </c>
      <c r="AH1310" s="3" t="str">
        <f>IF($E1310=IF(ISERROR(VLOOKUP($AD1310,技まとめ!$A$1:$F$380,4,FALSE)),"－",VLOOKUP($AD1310,技まとめ!$A$1:$F$380,4,FALSE)),"一致","")</f>
        <v>一致</v>
      </c>
      <c r="AI1310" s="9" t="s">
        <v>644</v>
      </c>
      <c r="AJ1310" s="3" t="str">
        <f>IF(ISERROR(VLOOKUP($AI1310,技まとめ!$A$1:$F$380,6,FALSE)),"－",VLOOKUP($AI1310,技まとめ!$A$1:$F$380,6,FALSE))</f>
        <v>－</v>
      </c>
      <c r="AK1310" s="3">
        <f>IF(ISERROR(VLOOKUP($AI1310,技まとめ!$A$1:$F$380,3,FALSE)),"－",VLOOKUP($AI1310,技まとめ!$A$1:$F$380,3,FALSE))</f>
        <v>0</v>
      </c>
      <c r="AL1310" s="3">
        <f>IF(ISERROR(VLOOKUP($AI1310,技まとめ!$A$1:$F$380,5,FALSE)),"－",VLOOKUP($AI1310,技まとめ!$A$1:$F$380,5,FALSE))</f>
        <v>0</v>
      </c>
      <c r="AM1310" s="3" t="str">
        <f>IF($E1310=IF(ISERROR(VLOOKUP($AI1310,技まとめ!$A$1:$F$380,4,FALSE)),"－",VLOOKUP($AI1310,技まとめ!$A$1:$F$380,4,FALSE)),"一致","")</f>
        <v/>
      </c>
      <c r="AN1310" s="9" t="s">
        <v>726</v>
      </c>
      <c r="AO1310" s="3" t="str">
        <f>IF(ISERROR(VLOOKUP($AN1310,技まとめ!$A$1:$F$380,6,FALSE)),"－",VLOOKUP($AN1310,技まとめ!$A$1:$F$380,6,FALSE))</f>
        <v>DR</v>
      </c>
      <c r="AP1310" s="3">
        <f>IF(ISERROR(VLOOKUP($AN1310,技まとめ!$A$1:$F$380,3,FALSE)),"－",VLOOKUP($AN1310,技まとめ!$A$1:$F$380,3,FALSE))</f>
        <v>60</v>
      </c>
      <c r="AQ1310" s="3">
        <f>IF(ISERROR(VLOOKUP($AN1310,技まとめ!$A$1:$F$380,5,FALSE)),"－",VLOOKUP($AN1310,技まとめ!$A$1:$F$380,5,FALSE))</f>
        <v>39</v>
      </c>
      <c r="AR1310" s="3" t="str">
        <f>IF($E1310=IF(ISERROR(VLOOKUP($AN1310,技まとめ!$A$1:$F$380,4,FALSE)),"－",VLOOKUP($AN1310,技まとめ!$A$1:$F$380,4,FALSE)),"一致","")</f>
        <v/>
      </c>
      <c r="AS1310" s="9" t="s">
        <v>98</v>
      </c>
      <c r="AT1310" s="3" t="str">
        <f>IF(ISERROR(VLOOKUP($AS1310,技まとめ!$A$1:$F$380,6,FALSE)),"－",VLOOKUP($AS1310,技まとめ!$A$1:$F$380,6,FALSE))</f>
        <v>BL</v>
      </c>
      <c r="AU1310" s="3">
        <f>IF(ISERROR(VLOOKUP($AS1310,技まとめ!$A$1:$F$380,3,FALSE)),"－",VLOOKUP($AS1310,技まとめ!$A$1:$F$380,3,FALSE))</f>
        <v>58</v>
      </c>
      <c r="AV1310" s="3">
        <f>IF(ISERROR(VLOOKUP($AS1310,技まとめ!$A$1:$F$380,5,FALSE)),"－",VLOOKUP($AS1310,技まとめ!$A$1:$F$380,5,FALSE))</f>
        <v>39</v>
      </c>
      <c r="AW1310" s="3" t="str">
        <f>IF($E1310=IF(ISERROR(VLOOKUP($AS1310,技まとめ!$A$1:$F$380,4,FALSE)),"－",VLOOKUP($AS1310,技まとめ!$A$1:$F$380,4,FALSE)),"一致","")</f>
        <v/>
      </c>
      <c r="AX1310" s="12" t="str">
        <f t="shared" si="286"/>
        <v>リボンシャワーがくしゅうプリマドンナかげぬい</v>
      </c>
      <c r="AY1310" s="12" t="str">
        <f t="shared" si="287"/>
        <v>リボンシャワーがくしゅうプリマドンナかげぬい</v>
      </c>
      <c r="AZ1310" s="12" t="str">
        <f t="shared" si="288"/>
        <v>リボンシャワーがくしゅうプリマドンナかげぬい</v>
      </c>
      <c r="BA1310" s="12" t="str">
        <f t="shared" si="289"/>
        <v>リボンシャワーがくしゅうプリマドンナかげぬい</v>
      </c>
      <c r="BB1310" s="11" t="str">
        <f t="shared" si="290"/>
        <v>DR－DRBL</v>
      </c>
      <c r="BC1310" s="11" t="str">
        <f t="shared" si="291"/>
        <v>DR－DRBL</v>
      </c>
      <c r="BD1310" s="11" t="str">
        <f t="shared" si="292"/>
        <v>DR－DRBL</v>
      </c>
      <c r="BE1310" s="11" t="str">
        <f t="shared" si="293"/>
        <v>DR－DRBL</v>
      </c>
    </row>
    <row r="1311" spans="1:57" ht="11.25" hidden="1" customHeight="1">
      <c r="A1311" s="6">
        <v>1310</v>
      </c>
      <c r="B1311" s="7" t="s">
        <v>3007</v>
      </c>
      <c r="C1311" s="8" t="s">
        <v>3008</v>
      </c>
      <c r="D1311" s="7" t="s">
        <v>650</v>
      </c>
      <c r="E1311" s="7" t="s">
        <v>95</v>
      </c>
      <c r="F1311" s="7" t="s">
        <v>128</v>
      </c>
      <c r="G1311" s="9">
        <v>96</v>
      </c>
      <c r="H1311" s="9">
        <v>90</v>
      </c>
      <c r="I1311" s="9">
        <v>51</v>
      </c>
      <c r="J1311" s="9">
        <v>63</v>
      </c>
      <c r="K1311" s="9">
        <v>50</v>
      </c>
      <c r="L1311" s="9">
        <v>51</v>
      </c>
      <c r="M1311" s="9">
        <v>48</v>
      </c>
      <c r="N1311" s="9">
        <v>57</v>
      </c>
      <c r="O1311" s="9">
        <v>53</v>
      </c>
      <c r="P1311" s="9">
        <v>27</v>
      </c>
      <c r="Q1311" s="10">
        <v>101</v>
      </c>
      <c r="R1311" s="11">
        <v>15</v>
      </c>
      <c r="S1311" s="11">
        <v>1</v>
      </c>
      <c r="T1311" s="11">
        <v>101</v>
      </c>
      <c r="U1311" s="11">
        <v>98</v>
      </c>
      <c r="V1311" s="11">
        <v>1</v>
      </c>
      <c r="W1311" s="11">
        <v>103</v>
      </c>
      <c r="X1311" s="11">
        <f t="shared" si="280"/>
        <v>420</v>
      </c>
      <c r="Y1311" s="11">
        <f t="shared" si="281"/>
        <v>4560</v>
      </c>
      <c r="Z1311" s="11">
        <f t="shared" si="282"/>
        <v>1050</v>
      </c>
      <c r="AA1311" s="11">
        <f t="shared" si="283"/>
        <v>4060</v>
      </c>
      <c r="AB1311" s="11">
        <f t="shared" si="284"/>
        <v>4060</v>
      </c>
      <c r="AC1311" s="6">
        <f t="shared" si="285"/>
        <v>4630</v>
      </c>
      <c r="AD1311" s="9" t="s">
        <v>141</v>
      </c>
      <c r="AE1311" s="3" t="str">
        <f>IF(ISERROR(VLOOKUP($AD1311,技まとめ!$A$1:$F$380,6,FALSE)),"－",VLOOKUP($AD1311,技まとめ!$A$1:$F$380,6,FALSE))</f>
        <v>SC</v>
      </c>
      <c r="AF1311" s="3">
        <f>IF(ISERROR(VLOOKUP($AD1311,技まとめ!$A$1:$F$380,3,FALSE)),"－",VLOOKUP($AD1311,技まとめ!$A$1:$F$380,3,FALSE))</f>
        <v>42</v>
      </c>
      <c r="AG1311" s="3">
        <f>IF(ISERROR(VLOOKUP($AD1311,技まとめ!$A$1:$F$380,5,FALSE)),"－",VLOOKUP($AD1311,技まとめ!$A$1:$F$380,5,FALSE))</f>
        <v>28</v>
      </c>
      <c r="AH1311" s="3" t="str">
        <f>IF($E1311=IF(ISERROR(VLOOKUP($AD1311,技まとめ!$A$1:$F$380,4,FALSE)),"－",VLOOKUP($AD1311,技まとめ!$A$1:$F$380,4,FALSE)),"一致","")</f>
        <v>一致</v>
      </c>
      <c r="AI1311" s="9" t="s">
        <v>671</v>
      </c>
      <c r="AJ1311" s="3" t="str">
        <f>IF(ISERROR(VLOOKUP($AI1311,技まとめ!$A$1:$F$380,6,FALSE)),"－",VLOOKUP($AI1311,技まとめ!$A$1:$F$380,6,FALSE))</f>
        <v>BL</v>
      </c>
      <c r="AK1311" s="3">
        <f>IF(ISERROR(VLOOKUP($AI1311,技まとめ!$A$1:$F$380,3,FALSE)),"－",VLOOKUP($AI1311,技まとめ!$A$1:$F$380,3,FALSE))</f>
        <v>56</v>
      </c>
      <c r="AL1311" s="3">
        <f>IF(ISERROR(VLOOKUP($AI1311,技まとめ!$A$1:$F$380,5,FALSE)),"－",VLOOKUP($AI1311,技まとめ!$A$1:$F$380,5,FALSE))</f>
        <v>39</v>
      </c>
      <c r="AM1311" s="3" t="str">
        <f>IF($E1311=IF(ISERROR(VLOOKUP($AI1311,技まとめ!$A$1:$F$380,4,FALSE)),"－",VLOOKUP($AI1311,技まとめ!$A$1:$F$380,4,FALSE)),"一致","")</f>
        <v/>
      </c>
      <c r="AN1311" s="9" t="s">
        <v>326</v>
      </c>
      <c r="AO1311" s="3" t="str">
        <f>IF(ISERROR(VLOOKUP($AN1311,技まとめ!$A$1:$F$380,6,FALSE)),"－",VLOOKUP($AN1311,技まとめ!$A$1:$F$380,6,FALSE))</f>
        <v>BL</v>
      </c>
      <c r="AP1311" s="3">
        <f>IF(ISERROR(VLOOKUP($AN1311,技まとめ!$A$1:$F$380,3,FALSE)),"－",VLOOKUP($AN1311,技まとめ!$A$1:$F$380,3,FALSE))</f>
        <v>56</v>
      </c>
      <c r="AQ1311" s="3">
        <f>IF(ISERROR(VLOOKUP($AN1311,技まとめ!$A$1:$F$380,5,FALSE)),"－",VLOOKUP($AN1311,技まとめ!$A$1:$F$380,5,FALSE))</f>
        <v>39</v>
      </c>
      <c r="AR1311" s="3" t="str">
        <f>IF($E1311=IF(ISERROR(VLOOKUP($AN1311,技まとめ!$A$1:$F$380,4,FALSE)),"－",VLOOKUP($AN1311,技まとめ!$A$1:$F$380,4,FALSE)),"一致","")</f>
        <v/>
      </c>
      <c r="AS1311" s="9" t="s">
        <v>1192</v>
      </c>
      <c r="AT1311" s="3" t="str">
        <f>IF(ISERROR(VLOOKUP($AS1311,技まとめ!$A$1:$F$380,6,FALSE)),"－",VLOOKUP($AS1311,技まとめ!$A$1:$F$380,6,FALSE))</f>
        <v>SC</v>
      </c>
      <c r="AU1311" s="3">
        <f>IF(ISERROR(VLOOKUP($AS1311,技まとめ!$A$1:$F$380,3,FALSE)),"－",VLOOKUP($AS1311,技まとめ!$A$1:$F$380,3,FALSE))</f>
        <v>90</v>
      </c>
      <c r="AV1311" s="3">
        <f>IF(ISERROR(VLOOKUP($AS1311,技まとめ!$A$1:$F$380,5,FALSE)),"－",VLOOKUP($AS1311,技まとめ!$A$1:$F$380,5,FALSE))</f>
        <v>49</v>
      </c>
      <c r="AW1311" s="3" t="str">
        <f>IF($E1311=IF(ISERROR(VLOOKUP($AS1311,技まとめ!$A$1:$F$380,4,FALSE)),"－",VLOOKUP($AS1311,技まとめ!$A$1:$F$380,4,FALSE)),"一致","")</f>
        <v>一致</v>
      </c>
      <c r="AX1311" s="12" t="str">
        <f t="shared" si="286"/>
        <v>ドラゴンクラッシュフレイムダンスパワーチャージアストロゲート</v>
      </c>
      <c r="AY1311" s="12" t="str">
        <f t="shared" si="287"/>
        <v>ドラゴンクラッシュフレイムダンスパワーチャージアストロゲート</v>
      </c>
      <c r="AZ1311" s="12" t="str">
        <f t="shared" si="288"/>
        <v>ドラゴンクラッシュフレイムダンスパワーチャージアストロゲート</v>
      </c>
      <c r="BA1311" s="12" t="str">
        <f t="shared" si="289"/>
        <v>ドラゴンクラッシュフレイムダンスパワーチャージアストロゲート</v>
      </c>
      <c r="BB1311" s="11" t="str">
        <f t="shared" si="290"/>
        <v>SCBLBLSC</v>
      </c>
      <c r="BC1311" s="11" t="str">
        <f t="shared" si="291"/>
        <v>SCBLBLSC</v>
      </c>
      <c r="BD1311" s="11" t="str">
        <f t="shared" si="292"/>
        <v>SCBLBLSC</v>
      </c>
      <c r="BE1311" s="11" t="str">
        <f t="shared" si="293"/>
        <v>SCBLBLSC</v>
      </c>
    </row>
    <row r="1312" spans="1:57" ht="11.25" hidden="1" customHeight="1">
      <c r="A1312" s="6">
        <v>1311</v>
      </c>
      <c r="B1312" s="7" t="s">
        <v>3009</v>
      </c>
      <c r="C1312" s="8" t="s">
        <v>3010</v>
      </c>
      <c r="D1312" s="7" t="s">
        <v>72</v>
      </c>
      <c r="E1312" s="7" t="s">
        <v>73</v>
      </c>
      <c r="F1312" s="7" t="s">
        <v>74</v>
      </c>
      <c r="G1312" s="9">
        <v>121</v>
      </c>
      <c r="H1312" s="9">
        <v>107</v>
      </c>
      <c r="I1312" s="9">
        <v>61</v>
      </c>
      <c r="J1312" s="9">
        <v>56</v>
      </c>
      <c r="K1312" s="9">
        <v>61</v>
      </c>
      <c r="L1312" s="9">
        <v>60</v>
      </c>
      <c r="M1312" s="9">
        <v>59</v>
      </c>
      <c r="N1312" s="9">
        <v>61</v>
      </c>
      <c r="O1312" s="9">
        <v>60</v>
      </c>
      <c r="P1312" s="9">
        <v>34</v>
      </c>
      <c r="Q1312" s="10">
        <v>111</v>
      </c>
      <c r="R1312" s="11">
        <v>30</v>
      </c>
      <c r="S1312" s="11">
        <v>1</v>
      </c>
      <c r="T1312" s="11">
        <v>110</v>
      </c>
      <c r="U1312" s="11">
        <v>109</v>
      </c>
      <c r="V1312" s="11">
        <v>1</v>
      </c>
      <c r="W1312" s="11">
        <v>110</v>
      </c>
      <c r="X1312" s="11">
        <f t="shared" si="280"/>
        <v>472</v>
      </c>
      <c r="Y1312" s="11">
        <f t="shared" si="281"/>
        <v>4995</v>
      </c>
      <c r="Z1312" s="11">
        <f t="shared" si="282"/>
        <v>1610</v>
      </c>
      <c r="AA1312" s="11">
        <f t="shared" si="283"/>
        <v>4410</v>
      </c>
      <c r="AB1312" s="11">
        <f t="shared" si="284"/>
        <v>4410</v>
      </c>
      <c r="AC1312" s="6">
        <f t="shared" si="285"/>
        <v>5100</v>
      </c>
      <c r="AD1312" s="9" t="s">
        <v>5010</v>
      </c>
      <c r="AE1312" s="3" t="str">
        <f>IF(ISERROR(VLOOKUP($AD1312,技まとめ!$A$1:$F$380,6,FALSE)),"－",VLOOKUP($AD1312,技まとめ!$A$1:$F$380,6,FALSE))</f>
        <v>－</v>
      </c>
      <c r="AF1312" s="3">
        <f>IF(ISERROR(VLOOKUP($AD1312,技まとめ!$A$1:$F$380,3,FALSE)),"－",VLOOKUP($AD1312,技まとめ!$A$1:$F$380,3,FALSE))</f>
        <v>0</v>
      </c>
      <c r="AG1312" s="3">
        <f>IF(ISERROR(VLOOKUP($AD1312,技まとめ!$A$1:$F$380,5,FALSE)),"－",VLOOKUP($AD1312,技まとめ!$A$1:$F$380,5,FALSE))</f>
        <v>0</v>
      </c>
      <c r="AH1312" s="3" t="str">
        <f>IF($E1312=IF(ISERROR(VLOOKUP($AD1312,技まとめ!$A$1:$F$380,4,FALSE)),"－",VLOOKUP($AD1312,技まとめ!$A$1:$F$380,4,FALSE)),"一致","")</f>
        <v/>
      </c>
      <c r="AI1312" s="9" t="s">
        <v>1406</v>
      </c>
      <c r="AJ1312" s="3" t="str">
        <f>IF(ISERROR(VLOOKUP($AI1312,技まとめ!$A$1:$F$380,6,FALSE)),"－",VLOOKUP($AI1312,技まとめ!$A$1:$F$380,6,FALSE))</f>
        <v>CA</v>
      </c>
      <c r="AK1312" s="3">
        <f>IF(ISERROR(VLOOKUP($AI1312,技まとめ!$A$1:$F$380,3,FALSE)),"－",VLOOKUP($AI1312,技まとめ!$A$1:$F$380,3,FALSE))</f>
        <v>56</v>
      </c>
      <c r="AL1312" s="3">
        <f>IF(ISERROR(VLOOKUP($AI1312,技まとめ!$A$1:$F$380,5,FALSE)),"－",VLOOKUP($AI1312,技まとめ!$A$1:$F$380,5,FALSE))</f>
        <v>37</v>
      </c>
      <c r="AM1312" s="3" t="str">
        <f>IF($E1312=IF(ISERROR(VLOOKUP($AI1312,技まとめ!$A$1:$F$380,4,FALSE)),"－",VLOOKUP($AI1312,技まとめ!$A$1:$F$380,4,FALSE)),"一致","")</f>
        <v/>
      </c>
      <c r="AN1312" s="9" t="s">
        <v>576</v>
      </c>
      <c r="AO1312" s="3" t="str">
        <f>IF(ISERROR(VLOOKUP($AN1312,技まとめ!$A$1:$F$380,6,FALSE)),"－",VLOOKUP($AN1312,技まとめ!$A$1:$F$380,6,FALSE))</f>
        <v>BB</v>
      </c>
      <c r="AP1312" s="3">
        <f>IF(ISERROR(VLOOKUP($AN1312,技まとめ!$A$1:$F$380,3,FALSE)),"－",VLOOKUP($AN1312,技まとめ!$A$1:$F$380,3,FALSE))</f>
        <v>72</v>
      </c>
      <c r="AQ1312" s="3">
        <f>IF(ISERROR(VLOOKUP($AN1312,技まとめ!$A$1:$F$380,5,FALSE)),"－",VLOOKUP($AN1312,技まとめ!$A$1:$F$380,5,FALSE))</f>
        <v>43</v>
      </c>
      <c r="AR1312" s="3" t="str">
        <f>IF($E1312=IF(ISERROR(VLOOKUP($AN1312,技まとめ!$A$1:$F$380,4,FALSE)),"－",VLOOKUP($AN1312,技まとめ!$A$1:$F$380,4,FALSE)),"一致","")</f>
        <v/>
      </c>
      <c r="AS1312" s="9" t="s">
        <v>883</v>
      </c>
      <c r="AT1312" s="3" t="str">
        <f>IF(ISERROR(VLOOKUP($AS1312,技まとめ!$A$1:$F$380,6,FALSE)),"－",VLOOKUP($AS1312,技まとめ!$A$1:$F$380,6,FALSE))</f>
        <v>CA</v>
      </c>
      <c r="AU1312" s="3">
        <f>IF(ISERROR(VLOOKUP($AS1312,技まとめ!$A$1:$F$380,3,FALSE)),"－",VLOOKUP($AS1312,技まとめ!$A$1:$F$380,3,FALSE))</f>
        <v>83</v>
      </c>
      <c r="AV1312" s="3">
        <f>IF(ISERROR(VLOOKUP($AS1312,技まとめ!$A$1:$F$380,5,FALSE)),"－",VLOOKUP($AS1312,技まとめ!$A$1:$F$380,5,FALSE))</f>
        <v>47</v>
      </c>
      <c r="AW1312" s="3" t="str">
        <f>IF($E1312=IF(ISERROR(VLOOKUP($AS1312,技まとめ!$A$1:$F$380,4,FALSE)),"－",VLOOKUP($AS1312,技まとめ!$A$1:$F$380,4,FALSE)),"一致","")</f>
        <v/>
      </c>
      <c r="AX1312" s="12" t="str">
        <f t="shared" si="286"/>
        <v>イカサマ！グレートバリアリーフさばきのてっついデュアルスマッシュ</v>
      </c>
      <c r="AY1312" s="12" t="str">
        <f t="shared" si="287"/>
        <v>イカサマ！グレートバリアリーフさばきのてっついデュアルスマッシュ</v>
      </c>
      <c r="AZ1312" s="12" t="str">
        <f t="shared" si="288"/>
        <v>イカサマ！グレートバリアリーフさばきのてっついデュアルスマッシュ</v>
      </c>
      <c r="BA1312" s="12" t="str">
        <f t="shared" si="289"/>
        <v>イカサマ！グレートバリアリーフさばきのてっついデュアルスマッシュ</v>
      </c>
      <c r="BB1312" s="11" t="str">
        <f t="shared" si="290"/>
        <v>－CABBCA</v>
      </c>
      <c r="BC1312" s="11" t="str">
        <f t="shared" si="291"/>
        <v>－CABBCA</v>
      </c>
      <c r="BD1312" s="11" t="str">
        <f t="shared" si="292"/>
        <v>－CABBCA</v>
      </c>
      <c r="BE1312" s="11" t="str">
        <f t="shared" si="293"/>
        <v>－CABBCA</v>
      </c>
    </row>
    <row r="1313" spans="1:57" ht="11.25" hidden="1" customHeight="1">
      <c r="A1313" s="6">
        <v>1312</v>
      </c>
      <c r="B1313" s="7" t="s">
        <v>3011</v>
      </c>
      <c r="C1313" s="8" t="s">
        <v>3012</v>
      </c>
      <c r="D1313" s="7" t="s">
        <v>650</v>
      </c>
      <c r="E1313" s="7" t="s">
        <v>81</v>
      </c>
      <c r="F1313" s="7" t="s">
        <v>128</v>
      </c>
      <c r="G1313" s="9">
        <v>75</v>
      </c>
      <c r="H1313" s="9">
        <v>148</v>
      </c>
      <c r="I1313" s="9">
        <v>60</v>
      </c>
      <c r="J1313" s="9">
        <v>56</v>
      </c>
      <c r="K1313" s="9">
        <v>56</v>
      </c>
      <c r="L1313" s="9">
        <v>58</v>
      </c>
      <c r="M1313" s="9">
        <v>38</v>
      </c>
      <c r="N1313" s="9">
        <v>58</v>
      </c>
      <c r="O1313" s="9">
        <v>53</v>
      </c>
      <c r="P1313" s="9">
        <v>38</v>
      </c>
      <c r="Q1313" s="10">
        <v>110</v>
      </c>
      <c r="R1313" s="11">
        <v>26</v>
      </c>
      <c r="S1313" s="11">
        <v>1</v>
      </c>
      <c r="T1313" s="11">
        <v>108</v>
      </c>
      <c r="U1313" s="11">
        <v>88</v>
      </c>
      <c r="V1313" s="11">
        <v>1</v>
      </c>
      <c r="W1313" s="11">
        <v>103</v>
      </c>
      <c r="X1313" s="11">
        <f t="shared" si="280"/>
        <v>437</v>
      </c>
      <c r="Y1313" s="11">
        <f t="shared" si="281"/>
        <v>4920</v>
      </c>
      <c r="Z1313" s="11">
        <f t="shared" si="282"/>
        <v>1435</v>
      </c>
      <c r="AA1313" s="11">
        <f t="shared" si="283"/>
        <v>4305</v>
      </c>
      <c r="AB1313" s="11">
        <f t="shared" si="284"/>
        <v>4305</v>
      </c>
      <c r="AC1313" s="6">
        <f t="shared" si="285"/>
        <v>4965</v>
      </c>
      <c r="AD1313" s="9" t="s">
        <v>225</v>
      </c>
      <c r="AE1313" s="3" t="str">
        <f>IF(ISERROR(VLOOKUP($AD1313,技まとめ!$A$1:$F$380,6,FALSE)),"－",VLOOKUP($AD1313,技まとめ!$A$1:$F$380,6,FALSE))</f>
        <v>CA</v>
      </c>
      <c r="AF1313" s="3">
        <f>IF(ISERROR(VLOOKUP($AD1313,技まとめ!$A$1:$F$380,3,FALSE)),"－",VLOOKUP($AD1313,技まとめ!$A$1:$F$380,3,FALSE))</f>
        <v>17</v>
      </c>
      <c r="AG1313" s="3">
        <f>IF(ISERROR(VLOOKUP($AD1313,技まとめ!$A$1:$F$380,5,FALSE)),"－",VLOOKUP($AD1313,技まとめ!$A$1:$F$380,5,FALSE))</f>
        <v>20</v>
      </c>
      <c r="AH1313" s="3" t="str">
        <f>IF($E1313=IF(ISERROR(VLOOKUP($AD1313,技まとめ!$A$1:$F$380,4,FALSE)),"－",VLOOKUP($AD1313,技まとめ!$A$1:$F$380,4,FALSE)),"一致","")</f>
        <v/>
      </c>
      <c r="AI1313" s="9" t="s">
        <v>129</v>
      </c>
      <c r="AJ1313" s="3" t="str">
        <f>IF(ISERROR(VLOOKUP($AI1313,技まとめ!$A$1:$F$380,6,FALSE)),"－",VLOOKUP($AI1313,技まとめ!$A$1:$F$380,6,FALSE))</f>
        <v>BL</v>
      </c>
      <c r="AK1313" s="3">
        <f>IF(ISERROR(VLOOKUP($AI1313,技まとめ!$A$1:$F$380,3,FALSE)),"－",VLOOKUP($AI1313,技まとめ!$A$1:$F$380,3,FALSE))</f>
        <v>13</v>
      </c>
      <c r="AL1313" s="3">
        <f>IF(ISERROR(VLOOKUP($AI1313,技まとめ!$A$1:$F$380,5,FALSE)),"－",VLOOKUP($AI1313,技まとめ!$A$1:$F$380,5,FALSE))</f>
        <v>20</v>
      </c>
      <c r="AM1313" s="3" t="str">
        <f>IF($E1313=IF(ISERROR(VLOOKUP($AI1313,技まとめ!$A$1:$F$380,4,FALSE)),"－",VLOOKUP($AI1313,技まとめ!$A$1:$F$380,4,FALSE)),"一致","")</f>
        <v/>
      </c>
      <c r="AN1313" s="9" t="s">
        <v>334</v>
      </c>
      <c r="AO1313" s="3" t="str">
        <f>IF(ISERROR(VLOOKUP($AN1313,技まとめ!$A$1:$F$380,6,FALSE)),"－",VLOOKUP($AN1313,技まとめ!$A$1:$F$380,6,FALSE))</f>
        <v>DR</v>
      </c>
      <c r="AP1313" s="3">
        <f>IF(ISERROR(VLOOKUP($AN1313,技まとめ!$A$1:$F$380,3,FALSE)),"－",VLOOKUP($AN1313,技まとめ!$A$1:$F$380,3,FALSE))</f>
        <v>86</v>
      </c>
      <c r="AQ1313" s="3">
        <f>IF(ISERROR(VLOOKUP($AN1313,技まとめ!$A$1:$F$380,5,FALSE)),"－",VLOOKUP($AN1313,技まとめ!$A$1:$F$380,5,FALSE))</f>
        <v>49</v>
      </c>
      <c r="AR1313" s="3" t="str">
        <f>IF($E1313=IF(ISERROR(VLOOKUP($AN1313,技まとめ!$A$1:$F$380,4,FALSE)),"－",VLOOKUP($AN1313,技まとめ!$A$1:$F$380,4,FALSE)),"一致","")</f>
        <v/>
      </c>
      <c r="AS1313" s="9" t="s">
        <v>1216</v>
      </c>
      <c r="AT1313" s="3" t="str">
        <f>IF(ISERROR(VLOOKUP($AS1313,技まとめ!$A$1:$F$380,6,FALSE)),"－",VLOOKUP($AS1313,技まとめ!$A$1:$F$380,6,FALSE))</f>
        <v>LS</v>
      </c>
      <c r="AU1313" s="3">
        <f>IF(ISERROR(VLOOKUP($AS1313,技まとめ!$A$1:$F$380,3,FALSE)),"－",VLOOKUP($AS1313,技まとめ!$A$1:$F$380,3,FALSE))</f>
        <v>105</v>
      </c>
      <c r="AV1313" s="3">
        <f>IF(ISERROR(VLOOKUP($AS1313,技まとめ!$A$1:$F$380,5,FALSE)),"－",VLOOKUP($AS1313,技まとめ!$A$1:$F$380,5,FALSE))</f>
        <v>66</v>
      </c>
      <c r="AW1313" s="3" t="str">
        <f>IF($E1313=IF(ISERROR(VLOOKUP($AS1313,技まとめ!$A$1:$F$380,4,FALSE)),"－",VLOOKUP($AS1313,技まとめ!$A$1:$F$380,4,FALSE)),"一致","")</f>
        <v>一致</v>
      </c>
      <c r="AX1313" s="12" t="str">
        <f t="shared" si="286"/>
        <v>キラーブレードクイックドロウサザンクロスカットエクスカリバー</v>
      </c>
      <c r="AY1313" s="12" t="str">
        <f t="shared" si="287"/>
        <v>キラーブレードクイックドロウサザンクロスカットエクスカリバー</v>
      </c>
      <c r="AZ1313" s="12" t="str">
        <f t="shared" si="288"/>
        <v>キラーブレードクイックドロウサザンクロスカットエクスカリバー</v>
      </c>
      <c r="BA1313" s="12" t="str">
        <f t="shared" si="289"/>
        <v>キラーブレードクイックドロウサザンクロスカットエクスカリバー</v>
      </c>
      <c r="BB1313" s="11" t="str">
        <f t="shared" si="290"/>
        <v>CABLDRLS</v>
      </c>
      <c r="BC1313" s="11" t="str">
        <f t="shared" si="291"/>
        <v>CABLDRLS</v>
      </c>
      <c r="BD1313" s="11" t="str">
        <f t="shared" si="292"/>
        <v>CABLDRLS</v>
      </c>
      <c r="BE1313" s="11" t="str">
        <f t="shared" si="293"/>
        <v>CABLDRLS</v>
      </c>
    </row>
    <row r="1314" spans="1:57" ht="11.25" hidden="1" customHeight="1">
      <c r="A1314" s="6">
        <v>1313</v>
      </c>
      <c r="B1314" s="7" t="s">
        <v>3013</v>
      </c>
      <c r="C1314" s="8" t="s">
        <v>3014</v>
      </c>
      <c r="D1314" s="7" t="s">
        <v>650</v>
      </c>
      <c r="E1314" s="7" t="s">
        <v>73</v>
      </c>
      <c r="F1314" s="7" t="s">
        <v>74</v>
      </c>
      <c r="G1314" s="9">
        <v>108</v>
      </c>
      <c r="H1314" s="9">
        <v>125</v>
      </c>
      <c r="I1314" s="9">
        <v>67</v>
      </c>
      <c r="J1314" s="9">
        <v>59</v>
      </c>
      <c r="K1314" s="9">
        <v>56</v>
      </c>
      <c r="L1314" s="9">
        <v>67</v>
      </c>
      <c r="M1314" s="9">
        <v>49</v>
      </c>
      <c r="N1314" s="9">
        <v>60</v>
      </c>
      <c r="O1314" s="9">
        <v>60</v>
      </c>
      <c r="P1314" s="9">
        <v>11</v>
      </c>
      <c r="Q1314" s="10">
        <v>117</v>
      </c>
      <c r="R1314" s="11">
        <v>4</v>
      </c>
      <c r="S1314" s="11">
        <v>1</v>
      </c>
      <c r="T1314" s="11">
        <v>117</v>
      </c>
      <c r="U1314" s="11">
        <v>99</v>
      </c>
      <c r="V1314" s="11">
        <v>1</v>
      </c>
      <c r="W1314" s="11">
        <v>110</v>
      </c>
      <c r="X1314" s="11">
        <f t="shared" si="280"/>
        <v>449</v>
      </c>
      <c r="Y1314" s="11">
        <f t="shared" si="281"/>
        <v>5235</v>
      </c>
      <c r="Z1314" s="11">
        <f t="shared" si="282"/>
        <v>700</v>
      </c>
      <c r="AA1314" s="11">
        <f t="shared" si="283"/>
        <v>4655</v>
      </c>
      <c r="AB1314" s="11">
        <f t="shared" si="284"/>
        <v>4655</v>
      </c>
      <c r="AC1314" s="6">
        <f t="shared" si="285"/>
        <v>5250</v>
      </c>
      <c r="AD1314" s="9" t="s">
        <v>5020</v>
      </c>
      <c r="AE1314" s="3" t="str">
        <f>IF(ISERROR(VLOOKUP($AD1314,技まとめ!$A$1:$F$380,6,FALSE)),"－",VLOOKUP($AD1314,技まとめ!$A$1:$F$380,6,FALSE))</f>
        <v>－</v>
      </c>
      <c r="AF1314" s="3">
        <f>IF(ISERROR(VLOOKUP($AD1314,技まとめ!$A$1:$F$380,3,FALSE)),"－",VLOOKUP($AD1314,技まとめ!$A$1:$F$380,3,FALSE))</f>
        <v>0</v>
      </c>
      <c r="AG1314" s="3">
        <f>IF(ISERROR(VLOOKUP($AD1314,技まとめ!$A$1:$F$380,5,FALSE)),"－",VLOOKUP($AD1314,技まとめ!$A$1:$F$380,5,FALSE))</f>
        <v>0</v>
      </c>
      <c r="AH1314" s="3" t="str">
        <f>IF($E1314=IF(ISERROR(VLOOKUP($AD1314,技まとめ!$A$1:$F$380,4,FALSE)),"－",VLOOKUP($AD1314,技まとめ!$A$1:$F$380,4,FALSE)),"一致","")</f>
        <v/>
      </c>
      <c r="AI1314" s="9" t="s">
        <v>2771</v>
      </c>
      <c r="AJ1314" s="3" t="str">
        <f>IF(ISERROR(VLOOKUP($AI1314,技まとめ!$A$1:$F$380,6,FALSE)),"－",VLOOKUP($AI1314,技まとめ!$A$1:$F$380,6,FALSE))</f>
        <v>CA</v>
      </c>
      <c r="AK1314" s="3">
        <f>IF(ISERROR(VLOOKUP($AI1314,技まとめ!$A$1:$F$380,3,FALSE)),"－",VLOOKUP($AI1314,技まとめ!$A$1:$F$380,3,FALSE))</f>
        <v>48</v>
      </c>
      <c r="AL1314" s="3">
        <f>IF(ISERROR(VLOOKUP($AI1314,技まとめ!$A$1:$F$380,5,FALSE)),"－",VLOOKUP($AI1314,技まとめ!$A$1:$F$380,5,FALSE))</f>
        <v>32</v>
      </c>
      <c r="AM1314" s="3" t="str">
        <f>IF($E1314=IF(ISERROR(VLOOKUP($AI1314,技まとめ!$A$1:$F$380,4,FALSE)),"－",VLOOKUP($AI1314,技まとめ!$A$1:$F$380,4,FALSE)),"一致","")</f>
        <v/>
      </c>
      <c r="AN1314" s="9" t="s">
        <v>291</v>
      </c>
      <c r="AO1314" s="3" t="str">
        <f>IF(ISERROR(VLOOKUP($AN1314,技まとめ!$A$1:$F$380,6,FALSE)),"－",VLOOKUP($AN1314,技まとめ!$A$1:$F$380,6,FALSE))</f>
        <v>P1</v>
      </c>
      <c r="AP1314" s="3">
        <f>IF(ISERROR(VLOOKUP($AN1314,技まとめ!$A$1:$F$380,3,FALSE)),"－",VLOOKUP($AN1314,技まとめ!$A$1:$F$380,3,FALSE))</f>
        <v>65</v>
      </c>
      <c r="AQ1314" s="3">
        <f>IF(ISERROR(VLOOKUP($AN1314,技まとめ!$A$1:$F$380,5,FALSE)),"－",VLOOKUP($AN1314,技まとめ!$A$1:$F$380,5,FALSE))</f>
        <v>40</v>
      </c>
      <c r="AR1314" s="3" t="str">
        <f>IF($E1314=IF(ISERROR(VLOOKUP($AN1314,技まとめ!$A$1:$F$380,4,FALSE)),"－",VLOOKUP($AN1314,技まとめ!$A$1:$F$380,4,FALSE)),"一致","")</f>
        <v>一致</v>
      </c>
      <c r="AS1314" s="9" t="s">
        <v>76</v>
      </c>
      <c r="AT1314" s="3" t="str">
        <f>IF(ISERROR(VLOOKUP($AS1314,技まとめ!$A$1:$F$380,6,FALSE)),"－",VLOOKUP($AS1314,技まとめ!$A$1:$F$380,6,FALSE))</f>
        <v>CA</v>
      </c>
      <c r="AU1314" s="3">
        <f>IF(ISERROR(VLOOKUP($AS1314,技まとめ!$A$1:$F$380,3,FALSE)),"－",VLOOKUP($AS1314,技まとめ!$A$1:$F$380,3,FALSE))</f>
        <v>114</v>
      </c>
      <c r="AV1314" s="3">
        <f>IF(ISERROR(VLOOKUP($AS1314,技まとめ!$A$1:$F$380,5,FALSE)),"－",VLOOKUP($AS1314,技まとめ!$A$1:$F$380,5,FALSE))</f>
        <v>57</v>
      </c>
      <c r="AW1314" s="3" t="str">
        <f>IF($E1314=IF(ISERROR(VLOOKUP($AS1314,技まとめ!$A$1:$F$380,4,FALSE)),"－",VLOOKUP($AS1314,技まとめ!$A$1:$F$380,4,FALSE)),"一致","")</f>
        <v>一致</v>
      </c>
      <c r="AX1314" s="12" t="str">
        <f t="shared" si="286"/>
        <v>おいろけＵＰ！スラッシュネイルちゃぶだいがえしゴッドキャッチ</v>
      </c>
      <c r="AY1314" s="12" t="str">
        <f t="shared" si="287"/>
        <v>おいろけＵＰ！スラッシュネイルちゃぶだいがえしゴッドキャッチ</v>
      </c>
      <c r="AZ1314" s="12" t="str">
        <f t="shared" si="288"/>
        <v>おいろけＵＰ！スラッシュネイルちゃぶだいがえしゴッドキャッチ</v>
      </c>
      <c r="BA1314" s="12" t="str">
        <f t="shared" si="289"/>
        <v>おいろけＵＰ！スラッシュネイルちゃぶだいがえしゴッドキャッチ</v>
      </c>
      <c r="BB1314" s="11" t="str">
        <f t="shared" si="290"/>
        <v>－CAP1CA</v>
      </c>
      <c r="BC1314" s="11" t="str">
        <f t="shared" si="291"/>
        <v>－CAP1CA</v>
      </c>
      <c r="BD1314" s="11" t="str">
        <f t="shared" si="292"/>
        <v>－CAP1CA</v>
      </c>
      <c r="BE1314" s="11" t="str">
        <f t="shared" si="293"/>
        <v>－CAP1CA</v>
      </c>
    </row>
    <row r="1315" spans="1:57" ht="11.25" hidden="1" customHeight="1">
      <c r="A1315" s="6">
        <v>1314</v>
      </c>
      <c r="B1315" s="7" t="s">
        <v>3015</v>
      </c>
      <c r="C1315" s="8" t="s">
        <v>3016</v>
      </c>
      <c r="D1315" s="7" t="s">
        <v>72</v>
      </c>
      <c r="E1315" s="7" t="s">
        <v>102</v>
      </c>
      <c r="F1315" s="7" t="s">
        <v>74</v>
      </c>
      <c r="G1315" s="9">
        <v>92</v>
      </c>
      <c r="H1315" s="9">
        <v>137</v>
      </c>
      <c r="I1315" s="9">
        <v>67</v>
      </c>
      <c r="J1315" s="9">
        <v>60</v>
      </c>
      <c r="K1315" s="9">
        <v>62</v>
      </c>
      <c r="L1315" s="9">
        <v>63</v>
      </c>
      <c r="M1315" s="9">
        <v>37</v>
      </c>
      <c r="N1315" s="9">
        <v>67</v>
      </c>
      <c r="O1315" s="9">
        <v>60</v>
      </c>
      <c r="P1315" s="9">
        <v>33</v>
      </c>
      <c r="Q1315" s="10">
        <v>117</v>
      </c>
      <c r="R1315" s="11">
        <v>40</v>
      </c>
      <c r="S1315" s="11">
        <v>1</v>
      </c>
      <c r="T1315" s="11">
        <v>113</v>
      </c>
      <c r="U1315" s="11">
        <v>87</v>
      </c>
      <c r="V1315" s="11">
        <v>1</v>
      </c>
      <c r="W1315" s="11">
        <v>110</v>
      </c>
      <c r="X1315" s="11">
        <f t="shared" si="280"/>
        <v>469</v>
      </c>
      <c r="Y1315" s="11">
        <f t="shared" si="281"/>
        <v>5235</v>
      </c>
      <c r="Z1315" s="11">
        <f t="shared" si="282"/>
        <v>1960</v>
      </c>
      <c r="AA1315" s="11">
        <f t="shared" si="283"/>
        <v>4515</v>
      </c>
      <c r="AB1315" s="11">
        <f t="shared" si="284"/>
        <v>4515</v>
      </c>
      <c r="AC1315" s="6">
        <f t="shared" si="285"/>
        <v>5270</v>
      </c>
      <c r="AD1315" s="9" t="s">
        <v>83</v>
      </c>
      <c r="AE1315" s="3" t="str">
        <f>IF(ISERROR(VLOOKUP($AD1315,技まとめ!$A$1:$F$380,6,FALSE)),"－",VLOOKUP($AD1315,技まとめ!$A$1:$F$380,6,FALSE))</f>
        <v>DR</v>
      </c>
      <c r="AF1315" s="3">
        <f>IF(ISERROR(VLOOKUP($AD1315,技まとめ!$A$1:$F$380,3,FALSE)),"－",VLOOKUP($AD1315,技まとめ!$A$1:$F$380,3,FALSE))</f>
        <v>13</v>
      </c>
      <c r="AG1315" s="3">
        <f>IF(ISERROR(VLOOKUP($AD1315,技まとめ!$A$1:$F$380,5,FALSE)),"－",VLOOKUP($AD1315,技まとめ!$A$1:$F$380,5,FALSE))</f>
        <v>20</v>
      </c>
      <c r="AH1315" s="3" t="str">
        <f>IF($E1315=IF(ISERROR(VLOOKUP($AD1315,技まとめ!$A$1:$F$380,4,FALSE)),"－",VLOOKUP($AD1315,技まとめ!$A$1:$F$380,4,FALSE)),"一致","")</f>
        <v/>
      </c>
      <c r="AI1315" s="9" t="s">
        <v>291</v>
      </c>
      <c r="AJ1315" s="3" t="str">
        <f>IF(ISERROR(VLOOKUP($AI1315,技まとめ!$A$1:$F$380,6,FALSE)),"－",VLOOKUP($AI1315,技まとめ!$A$1:$F$380,6,FALSE))</f>
        <v>P1</v>
      </c>
      <c r="AK1315" s="3">
        <f>IF(ISERROR(VLOOKUP($AI1315,技まとめ!$A$1:$F$380,3,FALSE)),"－",VLOOKUP($AI1315,技まとめ!$A$1:$F$380,3,FALSE))</f>
        <v>65</v>
      </c>
      <c r="AL1315" s="3">
        <f>IF(ISERROR(VLOOKUP($AI1315,技まとめ!$A$1:$F$380,5,FALSE)),"－",VLOOKUP($AI1315,技まとめ!$A$1:$F$380,5,FALSE))</f>
        <v>40</v>
      </c>
      <c r="AM1315" s="3" t="str">
        <f>IF($E1315=IF(ISERROR(VLOOKUP($AI1315,技まとめ!$A$1:$F$380,4,FALSE)),"－",VLOOKUP($AI1315,技まとめ!$A$1:$F$380,4,FALSE)),"一致","")</f>
        <v/>
      </c>
      <c r="AN1315" s="9" t="s">
        <v>163</v>
      </c>
      <c r="AO1315" s="3" t="str">
        <f>IF(ISERROR(VLOOKUP($AN1315,技まとめ!$A$1:$F$380,6,FALSE)),"－",VLOOKUP($AN1315,技まとめ!$A$1:$F$380,6,FALSE))</f>
        <v>BL</v>
      </c>
      <c r="AP1315" s="3">
        <f>IF(ISERROR(VLOOKUP($AN1315,技まとめ!$A$1:$F$380,3,FALSE)),"－",VLOOKUP($AN1315,技まとめ!$A$1:$F$380,3,FALSE))</f>
        <v>59</v>
      </c>
      <c r="AQ1315" s="3">
        <f>IF(ISERROR(VLOOKUP($AN1315,技まとめ!$A$1:$F$380,5,FALSE)),"－",VLOOKUP($AN1315,技まとめ!$A$1:$F$380,5,FALSE))</f>
        <v>38</v>
      </c>
      <c r="AR1315" s="3" t="str">
        <f>IF($E1315=IF(ISERROR(VLOOKUP($AN1315,技まとめ!$A$1:$F$380,4,FALSE)),"－",VLOOKUP($AN1315,技まとめ!$A$1:$F$380,4,FALSE)),"一致","")</f>
        <v/>
      </c>
      <c r="AS1315" s="9" t="s">
        <v>878</v>
      </c>
      <c r="AT1315" s="3" t="str">
        <f>IF(ISERROR(VLOOKUP($AS1315,技まとめ!$A$1:$F$380,6,FALSE)),"－",VLOOKUP($AS1315,技まとめ!$A$1:$F$380,6,FALSE))</f>
        <v>CA</v>
      </c>
      <c r="AU1315" s="3">
        <f>IF(ISERROR(VLOOKUP($AS1315,技まとめ!$A$1:$F$380,3,FALSE)),"－",VLOOKUP($AS1315,技まとめ!$A$1:$F$380,3,FALSE))</f>
        <v>98</v>
      </c>
      <c r="AV1315" s="3">
        <f>IF(ISERROR(VLOOKUP($AS1315,技まとめ!$A$1:$F$380,5,FALSE)),"－",VLOOKUP($AS1315,技まとめ!$A$1:$F$380,5,FALSE))</f>
        <v>50</v>
      </c>
      <c r="AW1315" s="3" t="str">
        <f>IF($E1315=IF(ISERROR(VLOOKUP($AS1315,技まとめ!$A$1:$F$380,4,FALSE)),"－",VLOOKUP($AS1315,技まとめ!$A$1:$F$380,4,FALSE)),"一致","")</f>
        <v/>
      </c>
      <c r="AX1315" s="12" t="str">
        <f t="shared" si="286"/>
        <v>しっぷうダッシュちゃぶだいがえしサイクロンムゲン・ザ・ハンド</v>
      </c>
      <c r="AY1315" s="12" t="str">
        <f t="shared" si="287"/>
        <v>しっぷうダッシュちゃぶだいがえしサイクロンムゲン・ザ・ハンド</v>
      </c>
      <c r="AZ1315" s="12" t="str">
        <f t="shared" si="288"/>
        <v>しっぷうダッシュちゃぶだいがえしサイクロンムゲン・ザ・ハンド</v>
      </c>
      <c r="BA1315" s="12" t="str">
        <f t="shared" si="289"/>
        <v>しっぷうダッシュちゃぶだいがえしサイクロンムゲン・ザ・ハンド</v>
      </c>
      <c r="BB1315" s="11" t="str">
        <f t="shared" si="290"/>
        <v>DRP1BLCA</v>
      </c>
      <c r="BC1315" s="11" t="str">
        <f t="shared" si="291"/>
        <v>DRP1BLCA</v>
      </c>
      <c r="BD1315" s="11" t="str">
        <f t="shared" si="292"/>
        <v>DRP1BLCA</v>
      </c>
      <c r="BE1315" s="11" t="str">
        <f t="shared" si="293"/>
        <v>DRP1BLCA</v>
      </c>
    </row>
    <row r="1316" spans="1:57" ht="11.25" hidden="1" customHeight="1">
      <c r="A1316" s="6">
        <v>1315</v>
      </c>
      <c r="B1316" s="7" t="s">
        <v>3017</v>
      </c>
      <c r="C1316" s="8" t="s">
        <v>3018</v>
      </c>
      <c r="D1316" s="7" t="s">
        <v>72</v>
      </c>
      <c r="E1316" s="7" t="s">
        <v>73</v>
      </c>
      <c r="F1316" s="7" t="s">
        <v>128</v>
      </c>
      <c r="G1316" s="9">
        <v>100</v>
      </c>
      <c r="H1316" s="9">
        <v>95</v>
      </c>
      <c r="I1316" s="9">
        <v>54</v>
      </c>
      <c r="J1316" s="9">
        <v>60</v>
      </c>
      <c r="K1316" s="9">
        <v>46</v>
      </c>
      <c r="L1316" s="9">
        <v>61</v>
      </c>
      <c r="M1316" s="9">
        <v>51</v>
      </c>
      <c r="N1316" s="9">
        <v>56</v>
      </c>
      <c r="O1316" s="9">
        <v>53</v>
      </c>
      <c r="P1316" s="9">
        <v>60</v>
      </c>
      <c r="Q1316" s="10">
        <v>104</v>
      </c>
      <c r="R1316" s="11">
        <v>40</v>
      </c>
      <c r="S1316" s="11">
        <v>1</v>
      </c>
      <c r="T1316" s="11">
        <v>111</v>
      </c>
      <c r="U1316" s="11">
        <v>101</v>
      </c>
      <c r="V1316" s="11">
        <v>1</v>
      </c>
      <c r="W1316" s="11">
        <v>103</v>
      </c>
      <c r="X1316" s="11">
        <f t="shared" si="280"/>
        <v>461</v>
      </c>
      <c r="Y1316" s="11">
        <f t="shared" si="281"/>
        <v>4680</v>
      </c>
      <c r="Z1316" s="11">
        <f t="shared" si="282"/>
        <v>1925</v>
      </c>
      <c r="AA1316" s="11">
        <f t="shared" si="283"/>
        <v>4410</v>
      </c>
      <c r="AB1316" s="11">
        <f t="shared" si="284"/>
        <v>4410</v>
      </c>
      <c r="AC1316" s="6">
        <f t="shared" si="285"/>
        <v>5155</v>
      </c>
      <c r="AD1316" s="9" t="s">
        <v>634</v>
      </c>
      <c r="AE1316" s="3" t="str">
        <f>IF(ISERROR(VLOOKUP($AD1316,技まとめ!$A$1:$F$380,6,FALSE)),"－",VLOOKUP($AD1316,技まとめ!$A$1:$F$380,6,FALSE))</f>
        <v>DR</v>
      </c>
      <c r="AF1316" s="3">
        <f>IF(ISERROR(VLOOKUP($AD1316,技まとめ!$A$1:$F$380,3,FALSE)),"－",VLOOKUP($AD1316,技まとめ!$A$1:$F$380,3,FALSE))</f>
        <v>13</v>
      </c>
      <c r="AG1316" s="3">
        <f>IF(ISERROR(VLOOKUP($AD1316,技まとめ!$A$1:$F$380,5,FALSE)),"－",VLOOKUP($AD1316,技まとめ!$A$1:$F$380,5,FALSE))</f>
        <v>20</v>
      </c>
      <c r="AH1316" s="3" t="str">
        <f>IF($E1316=IF(ISERROR(VLOOKUP($AD1316,技まとめ!$A$1:$F$380,4,FALSE)),"－",VLOOKUP($AD1316,技まとめ!$A$1:$F$380,4,FALSE)),"一致","")</f>
        <v/>
      </c>
      <c r="AI1316" s="9" t="s">
        <v>784</v>
      </c>
      <c r="AJ1316" s="3" t="str">
        <f>IF(ISERROR(VLOOKUP($AI1316,技まとめ!$A$1:$F$380,6,FALSE)),"－",VLOOKUP($AI1316,技まとめ!$A$1:$F$380,6,FALSE))</f>
        <v>BL</v>
      </c>
      <c r="AK1316" s="3">
        <f>IF(ISERROR(VLOOKUP($AI1316,技まとめ!$A$1:$F$380,3,FALSE)),"－",VLOOKUP($AI1316,技まとめ!$A$1:$F$380,3,FALSE))</f>
        <v>71</v>
      </c>
      <c r="AL1316" s="3">
        <f>IF(ISERROR(VLOOKUP($AI1316,技まとめ!$A$1:$F$380,5,FALSE)),"－",VLOOKUP($AI1316,技まとめ!$A$1:$F$380,5,FALSE))</f>
        <v>44</v>
      </c>
      <c r="AM1316" s="3" t="str">
        <f>IF($E1316=IF(ISERROR(VLOOKUP($AI1316,技まとめ!$A$1:$F$380,4,FALSE)),"－",VLOOKUP($AI1316,技まとめ!$A$1:$F$380,4,FALSE)),"一致","")</f>
        <v/>
      </c>
      <c r="AN1316" s="9" t="s">
        <v>686</v>
      </c>
      <c r="AO1316" s="3" t="str">
        <f>IF(ISERROR(VLOOKUP($AN1316,技まとめ!$A$1:$F$380,6,FALSE)),"－",VLOOKUP($AN1316,技まとめ!$A$1:$F$380,6,FALSE))</f>
        <v>DR</v>
      </c>
      <c r="AP1316" s="3">
        <f>IF(ISERROR(VLOOKUP($AN1316,技まとめ!$A$1:$F$380,3,FALSE)),"－",VLOOKUP($AN1316,技まとめ!$A$1:$F$380,3,FALSE))</f>
        <v>34</v>
      </c>
      <c r="AQ1316" s="3">
        <f>IF(ISERROR(VLOOKUP($AN1316,技まとめ!$A$1:$F$380,5,FALSE)),"－",VLOOKUP($AN1316,技まとめ!$A$1:$F$380,5,FALSE))</f>
        <v>27</v>
      </c>
      <c r="AR1316" s="3" t="str">
        <f>IF($E1316=IF(ISERROR(VLOOKUP($AN1316,技まとめ!$A$1:$F$380,4,FALSE)),"－",VLOOKUP($AN1316,技まとめ!$A$1:$F$380,4,FALSE)),"一致","")</f>
        <v/>
      </c>
      <c r="AS1316" s="9" t="s">
        <v>678</v>
      </c>
      <c r="AT1316" s="3" t="str">
        <f>IF(ISERROR(VLOOKUP($AS1316,技まとめ!$A$1:$F$380,6,FALSE)),"－",VLOOKUP($AS1316,技まとめ!$A$1:$F$380,6,FALSE))</f>
        <v>BS</v>
      </c>
      <c r="AU1316" s="3">
        <f>IF(ISERROR(VLOOKUP($AS1316,技まとめ!$A$1:$F$380,3,FALSE)),"－",VLOOKUP($AS1316,技まとめ!$A$1:$F$380,3,FALSE))</f>
        <v>57</v>
      </c>
      <c r="AV1316" s="3">
        <f>IF(ISERROR(VLOOKUP($AS1316,技まとめ!$A$1:$F$380,5,FALSE)),"－",VLOOKUP($AS1316,技まとめ!$A$1:$F$380,5,FALSE))</f>
        <v>34</v>
      </c>
      <c r="AW1316" s="3" t="str">
        <f>IF($E1316=IF(ISERROR(VLOOKUP($AS1316,技まとめ!$A$1:$F$380,4,FALSE)),"－",VLOOKUP($AS1316,技まとめ!$A$1:$F$380,4,FALSE)),"一致","")</f>
        <v/>
      </c>
      <c r="AX1316" s="12" t="str">
        <f t="shared" si="286"/>
        <v>たまのりピエロスニーキングレイドヒートタックルダークトルネード</v>
      </c>
      <c r="AY1316" s="12" t="str">
        <f t="shared" si="287"/>
        <v>たまのりピエロスニーキングレイドヒートタックルダークトルネード</v>
      </c>
      <c r="AZ1316" s="12" t="str">
        <f t="shared" si="288"/>
        <v>たまのりピエロスニーキングレイドヒートタックルダークトルネード</v>
      </c>
      <c r="BA1316" s="12" t="str">
        <f t="shared" si="289"/>
        <v>たまのりピエロスニーキングレイドヒートタックルダークトルネード</v>
      </c>
      <c r="BB1316" s="11" t="str">
        <f t="shared" si="290"/>
        <v>DRBLDRBS</v>
      </c>
      <c r="BC1316" s="11" t="str">
        <f t="shared" si="291"/>
        <v>DRBLDRBS</v>
      </c>
      <c r="BD1316" s="11" t="str">
        <f t="shared" si="292"/>
        <v>DRBLDRBS</v>
      </c>
      <c r="BE1316" s="11" t="str">
        <f t="shared" si="293"/>
        <v>DRBLDRBS</v>
      </c>
    </row>
    <row r="1317" spans="1:57" ht="11.25" hidden="1" customHeight="1">
      <c r="A1317" s="6">
        <v>1316</v>
      </c>
      <c r="B1317" s="7" t="s">
        <v>3019</v>
      </c>
      <c r="C1317" s="8" t="s">
        <v>3020</v>
      </c>
      <c r="D1317" s="7" t="s">
        <v>650</v>
      </c>
      <c r="E1317" s="7" t="s">
        <v>102</v>
      </c>
      <c r="F1317" s="7" t="s">
        <v>128</v>
      </c>
      <c r="G1317" s="9">
        <v>104</v>
      </c>
      <c r="H1317" s="9">
        <v>122</v>
      </c>
      <c r="I1317" s="9">
        <v>54</v>
      </c>
      <c r="J1317" s="9">
        <v>51</v>
      </c>
      <c r="K1317" s="9">
        <v>53</v>
      </c>
      <c r="L1317" s="9">
        <v>55</v>
      </c>
      <c r="M1317" s="9">
        <v>51</v>
      </c>
      <c r="N1317" s="9">
        <v>56</v>
      </c>
      <c r="O1317" s="9">
        <v>54</v>
      </c>
      <c r="P1317" s="9">
        <v>62</v>
      </c>
      <c r="Q1317" s="10">
        <v>104</v>
      </c>
      <c r="R1317" s="11">
        <v>40</v>
      </c>
      <c r="S1317" s="11">
        <v>1</v>
      </c>
      <c r="T1317" s="11">
        <v>105</v>
      </c>
      <c r="U1317" s="11">
        <v>101</v>
      </c>
      <c r="V1317" s="11">
        <v>1</v>
      </c>
      <c r="W1317" s="11">
        <v>104</v>
      </c>
      <c r="X1317" s="11">
        <f t="shared" si="280"/>
        <v>456</v>
      </c>
      <c r="Y1317" s="11">
        <f t="shared" si="281"/>
        <v>4685</v>
      </c>
      <c r="Z1317" s="11">
        <f t="shared" si="282"/>
        <v>1930</v>
      </c>
      <c r="AA1317" s="11">
        <f t="shared" si="283"/>
        <v>4205</v>
      </c>
      <c r="AB1317" s="11">
        <f t="shared" si="284"/>
        <v>4205</v>
      </c>
      <c r="AC1317" s="6">
        <f t="shared" si="285"/>
        <v>4920</v>
      </c>
      <c r="AD1317" s="9" t="s">
        <v>644</v>
      </c>
      <c r="AE1317" s="3" t="str">
        <f>IF(ISERROR(VLOOKUP($AD1317,技まとめ!$A$1:$F$380,6,FALSE)),"－",VLOOKUP($AD1317,技まとめ!$A$1:$F$380,6,FALSE))</f>
        <v>－</v>
      </c>
      <c r="AF1317" s="3">
        <f>IF(ISERROR(VLOOKUP($AD1317,技まとめ!$A$1:$F$380,3,FALSE)),"－",VLOOKUP($AD1317,技まとめ!$A$1:$F$380,3,FALSE))</f>
        <v>0</v>
      </c>
      <c r="AG1317" s="3">
        <f>IF(ISERROR(VLOOKUP($AD1317,技まとめ!$A$1:$F$380,5,FALSE)),"－",VLOOKUP($AD1317,技まとめ!$A$1:$F$380,5,FALSE))</f>
        <v>0</v>
      </c>
      <c r="AH1317" s="3" t="str">
        <f>IF($E1317=IF(ISERROR(VLOOKUP($AD1317,技まとめ!$A$1:$F$380,4,FALSE)),"－",VLOOKUP($AD1317,技まとめ!$A$1:$F$380,4,FALSE)),"一致","")</f>
        <v/>
      </c>
      <c r="AI1317" s="9" t="s">
        <v>117</v>
      </c>
      <c r="AJ1317" s="3" t="str">
        <f>IF(ISERROR(VLOOKUP($AI1317,技まとめ!$A$1:$F$380,6,FALSE)),"－",VLOOKUP($AI1317,技まとめ!$A$1:$F$380,6,FALSE))</f>
        <v>SC</v>
      </c>
      <c r="AK1317" s="3">
        <f>IF(ISERROR(VLOOKUP($AI1317,技まとめ!$A$1:$F$380,3,FALSE)),"－",VLOOKUP($AI1317,技まとめ!$A$1:$F$380,3,FALSE))</f>
        <v>38</v>
      </c>
      <c r="AL1317" s="3">
        <f>IF(ISERROR(VLOOKUP($AI1317,技まとめ!$A$1:$F$380,5,FALSE)),"－",VLOOKUP($AI1317,技まとめ!$A$1:$F$380,5,FALSE))</f>
        <v>25</v>
      </c>
      <c r="AM1317" s="3" t="str">
        <f>IF($E1317=IF(ISERROR(VLOOKUP($AI1317,技まとめ!$A$1:$F$380,4,FALSE)),"－",VLOOKUP($AI1317,技まとめ!$A$1:$F$380,4,FALSE)),"一致","")</f>
        <v/>
      </c>
      <c r="AN1317" s="9" t="s">
        <v>503</v>
      </c>
      <c r="AO1317" s="3" t="str">
        <f>IF(ISERROR(VLOOKUP($AN1317,技まとめ!$A$1:$F$380,6,FALSE)),"－",VLOOKUP($AN1317,技まとめ!$A$1:$F$380,6,FALSE))</f>
        <v>DR</v>
      </c>
      <c r="AP1317" s="3">
        <f>IF(ISERROR(VLOOKUP($AN1317,技まとめ!$A$1:$F$380,3,FALSE)),"－",VLOOKUP($AN1317,技まとめ!$A$1:$F$380,3,FALSE))</f>
        <v>68</v>
      </c>
      <c r="AQ1317" s="3">
        <f>IF(ISERROR(VLOOKUP($AN1317,技まとめ!$A$1:$F$380,5,FALSE)),"－",VLOOKUP($AN1317,技まとめ!$A$1:$F$380,5,FALSE))</f>
        <v>41</v>
      </c>
      <c r="AR1317" s="3" t="str">
        <f>IF($E1317=IF(ISERROR(VLOOKUP($AN1317,技まとめ!$A$1:$F$380,4,FALSE)),"－",VLOOKUP($AN1317,技まとめ!$A$1:$F$380,4,FALSE)),"一致","")</f>
        <v/>
      </c>
      <c r="AS1317" s="9" t="s">
        <v>112</v>
      </c>
      <c r="AT1317" s="3" t="str">
        <f>IF(ISERROR(VLOOKUP($AS1317,技まとめ!$A$1:$F$380,6,FALSE)),"－",VLOOKUP($AS1317,技まとめ!$A$1:$F$380,6,FALSE))</f>
        <v>BB</v>
      </c>
      <c r="AU1317" s="3">
        <f>IF(ISERROR(VLOOKUP($AS1317,技まとめ!$A$1:$F$380,3,FALSE)),"－",VLOOKUP($AS1317,技まとめ!$A$1:$F$380,3,FALSE))</f>
        <v>77</v>
      </c>
      <c r="AV1317" s="3">
        <f>IF(ISERROR(VLOOKUP($AS1317,技まとめ!$A$1:$F$380,5,FALSE)),"－",VLOOKUP($AS1317,技まとめ!$A$1:$F$380,5,FALSE))</f>
        <v>47</v>
      </c>
      <c r="AW1317" s="3" t="str">
        <f>IF($E1317=IF(ISERROR(VLOOKUP($AS1317,技まとめ!$A$1:$F$380,4,FALSE)),"－",VLOOKUP($AS1317,技まとめ!$A$1:$F$380,4,FALSE)),"一致","")</f>
        <v>一致</v>
      </c>
      <c r="AX1317" s="12" t="str">
        <f t="shared" si="286"/>
        <v>がくしゅうクルクルヘッドオオウチワシューティングスター</v>
      </c>
      <c r="AY1317" s="12" t="str">
        <f t="shared" si="287"/>
        <v>がくしゅうクルクルヘッドオオウチワシューティングスター</v>
      </c>
      <c r="AZ1317" s="12" t="str">
        <f t="shared" si="288"/>
        <v>がくしゅうクルクルヘッドオオウチワシューティングスター</v>
      </c>
      <c r="BA1317" s="12" t="str">
        <f t="shared" si="289"/>
        <v>がくしゅうクルクルヘッドオオウチワシューティングスター</v>
      </c>
      <c r="BB1317" s="11" t="str">
        <f t="shared" si="290"/>
        <v>－SCDRBB</v>
      </c>
      <c r="BC1317" s="11" t="str">
        <f t="shared" si="291"/>
        <v>－SCDRBB</v>
      </c>
      <c r="BD1317" s="11" t="str">
        <f t="shared" si="292"/>
        <v>－SCDRBB</v>
      </c>
      <c r="BE1317" s="11" t="str">
        <f t="shared" si="293"/>
        <v>－SCDRBB</v>
      </c>
    </row>
    <row r="1318" spans="1:57" ht="11.25" hidden="1" customHeight="1">
      <c r="A1318" s="6">
        <v>1317</v>
      </c>
      <c r="B1318" s="7" t="s">
        <v>3021</v>
      </c>
      <c r="C1318" s="8" t="s">
        <v>3022</v>
      </c>
      <c r="D1318" s="7" t="s">
        <v>72</v>
      </c>
      <c r="E1318" s="7" t="s">
        <v>73</v>
      </c>
      <c r="F1318" s="7" t="s">
        <v>82</v>
      </c>
      <c r="G1318" s="9">
        <v>120</v>
      </c>
      <c r="H1318" s="9">
        <v>91</v>
      </c>
      <c r="I1318" s="9">
        <v>45</v>
      </c>
      <c r="J1318" s="9">
        <v>46</v>
      </c>
      <c r="K1318" s="9">
        <v>57</v>
      </c>
      <c r="L1318" s="9">
        <v>50</v>
      </c>
      <c r="M1318" s="9">
        <v>47</v>
      </c>
      <c r="N1318" s="9">
        <v>50</v>
      </c>
      <c r="O1318" s="9">
        <v>51</v>
      </c>
      <c r="P1318" s="9">
        <v>73</v>
      </c>
      <c r="Q1318" s="10">
        <v>95</v>
      </c>
      <c r="R1318" s="11">
        <v>44</v>
      </c>
      <c r="S1318" s="11">
        <v>1</v>
      </c>
      <c r="T1318" s="11">
        <v>100</v>
      </c>
      <c r="U1318" s="11">
        <v>97</v>
      </c>
      <c r="V1318" s="11">
        <v>1</v>
      </c>
      <c r="W1318" s="11">
        <v>101</v>
      </c>
      <c r="X1318" s="11">
        <f t="shared" si="280"/>
        <v>439</v>
      </c>
      <c r="Y1318" s="11">
        <f t="shared" si="281"/>
        <v>4310</v>
      </c>
      <c r="Z1318" s="11">
        <f t="shared" si="282"/>
        <v>2055</v>
      </c>
      <c r="AA1318" s="11">
        <f t="shared" si="283"/>
        <v>4015</v>
      </c>
      <c r="AB1318" s="11">
        <f t="shared" si="284"/>
        <v>4015</v>
      </c>
      <c r="AC1318" s="6">
        <f t="shared" si="285"/>
        <v>4725</v>
      </c>
      <c r="AD1318" s="9" t="s">
        <v>215</v>
      </c>
      <c r="AE1318" s="3" t="str">
        <f>IF(ISERROR(VLOOKUP($AD1318,技まとめ!$A$1:$F$380,6,FALSE)),"－",VLOOKUP($AD1318,技まとめ!$A$1:$F$380,6,FALSE))</f>
        <v>DR</v>
      </c>
      <c r="AF1318" s="3">
        <f>IF(ISERROR(VLOOKUP($AD1318,技まとめ!$A$1:$F$380,3,FALSE)),"－",VLOOKUP($AD1318,技まとめ!$A$1:$F$380,3,FALSE))</f>
        <v>15</v>
      </c>
      <c r="AG1318" s="3">
        <f>IF(ISERROR(VLOOKUP($AD1318,技まとめ!$A$1:$F$380,5,FALSE)),"－",VLOOKUP($AD1318,技まとめ!$A$1:$F$380,5,FALSE))</f>
        <v>20</v>
      </c>
      <c r="AH1318" s="3" t="str">
        <f>IF($E1318=IF(ISERROR(VLOOKUP($AD1318,技まとめ!$A$1:$F$380,4,FALSE)),"－",VLOOKUP($AD1318,技まとめ!$A$1:$F$380,4,FALSE)),"一致","")</f>
        <v/>
      </c>
      <c r="AI1318" s="9" t="s">
        <v>321</v>
      </c>
      <c r="AJ1318" s="3" t="str">
        <f>IF(ISERROR(VLOOKUP($AI1318,技まとめ!$A$1:$F$380,6,FALSE)),"－",VLOOKUP($AI1318,技まとめ!$A$1:$F$380,6,FALSE))</f>
        <v>DR</v>
      </c>
      <c r="AK1318" s="3">
        <f>IF(ISERROR(VLOOKUP($AI1318,技まとめ!$A$1:$F$380,3,FALSE)),"－",VLOOKUP($AI1318,技まとめ!$A$1:$F$380,3,FALSE))</f>
        <v>13</v>
      </c>
      <c r="AL1318" s="3">
        <f>IF(ISERROR(VLOOKUP($AI1318,技まとめ!$A$1:$F$380,5,FALSE)),"－",VLOOKUP($AI1318,技まとめ!$A$1:$F$380,5,FALSE))</f>
        <v>20</v>
      </c>
      <c r="AM1318" s="3" t="str">
        <f>IF($E1318=IF(ISERROR(VLOOKUP($AI1318,技まとめ!$A$1:$F$380,4,FALSE)),"－",VLOOKUP($AI1318,技まとめ!$A$1:$F$380,4,FALSE)),"一致","")</f>
        <v>一致</v>
      </c>
      <c r="AN1318" s="9" t="s">
        <v>222</v>
      </c>
      <c r="AO1318" s="3" t="str">
        <f>IF(ISERROR(VLOOKUP($AN1318,技まとめ!$A$1:$F$380,6,FALSE)),"－",VLOOKUP($AN1318,技まとめ!$A$1:$F$380,6,FALSE))</f>
        <v>BS</v>
      </c>
      <c r="AP1318" s="3">
        <f>IF(ISERROR(VLOOKUP($AN1318,技まとめ!$A$1:$F$380,3,FALSE)),"－",VLOOKUP($AN1318,技まとめ!$A$1:$F$380,3,FALSE))</f>
        <v>57</v>
      </c>
      <c r="AQ1318" s="3">
        <f>IF(ISERROR(VLOOKUP($AN1318,技まとめ!$A$1:$F$380,5,FALSE)),"－",VLOOKUP($AN1318,技まとめ!$A$1:$F$380,5,FALSE))</f>
        <v>34</v>
      </c>
      <c r="AR1318" s="3" t="str">
        <f>IF($E1318=IF(ISERROR(VLOOKUP($AN1318,技まとめ!$A$1:$F$380,4,FALSE)),"－",VLOOKUP($AN1318,技まとめ!$A$1:$F$380,4,FALSE)),"一致","")</f>
        <v/>
      </c>
      <c r="AS1318" s="9" t="s">
        <v>186</v>
      </c>
      <c r="AT1318" s="3" t="str">
        <f>IF(ISERROR(VLOOKUP($AS1318,技まとめ!$A$1:$F$380,6,FALSE)),"－",VLOOKUP($AS1318,技まとめ!$A$1:$F$380,6,FALSE))</f>
        <v>DR</v>
      </c>
      <c r="AU1318" s="3">
        <f>IF(ISERROR(VLOOKUP($AS1318,技まとめ!$A$1:$F$380,3,FALSE)),"－",VLOOKUP($AS1318,技まとめ!$A$1:$F$380,3,FALSE))</f>
        <v>27</v>
      </c>
      <c r="AV1318" s="3">
        <f>IF(ISERROR(VLOOKUP($AS1318,技まとめ!$A$1:$F$380,5,FALSE)),"－",VLOOKUP($AS1318,技まとめ!$A$1:$F$380,5,FALSE))</f>
        <v>25</v>
      </c>
      <c r="AW1318" s="3" t="str">
        <f>IF($E1318=IF(ISERROR(VLOOKUP($AS1318,技まとめ!$A$1:$F$380,4,FALSE)),"－",VLOOKUP($AS1318,技まとめ!$A$1:$F$380,4,FALSE)),"一致","")</f>
        <v/>
      </c>
      <c r="AX1318" s="12" t="str">
        <f t="shared" si="286"/>
        <v>たつまきせんぷうモンキーターンホークショットフーセンガム</v>
      </c>
      <c r="AY1318" s="12" t="str">
        <f t="shared" si="287"/>
        <v>たつまきせんぷうモンキーターンホークショットフーセンガム</v>
      </c>
      <c r="AZ1318" s="12" t="str">
        <f t="shared" si="288"/>
        <v>たつまきせんぷうモンキーターンホークショットフーセンガム</v>
      </c>
      <c r="BA1318" s="12" t="str">
        <f t="shared" si="289"/>
        <v>たつまきせんぷうモンキーターンホークショットフーセンガム</v>
      </c>
      <c r="BB1318" s="11" t="str">
        <f t="shared" si="290"/>
        <v>DRDRBSDR</v>
      </c>
      <c r="BC1318" s="11" t="str">
        <f t="shared" si="291"/>
        <v>DRDRBSDR</v>
      </c>
      <c r="BD1318" s="11" t="str">
        <f t="shared" si="292"/>
        <v>DRDRBSDR</v>
      </c>
      <c r="BE1318" s="11" t="str">
        <f t="shared" si="293"/>
        <v>DRDRBSDR</v>
      </c>
    </row>
    <row r="1319" spans="1:57" ht="11.25" hidden="1" customHeight="1">
      <c r="A1319" s="6">
        <v>1318</v>
      </c>
      <c r="B1319" s="7" t="s">
        <v>3023</v>
      </c>
      <c r="C1319" s="8" t="s">
        <v>3024</v>
      </c>
      <c r="D1319" s="7" t="s">
        <v>650</v>
      </c>
      <c r="E1319" s="7" t="s">
        <v>81</v>
      </c>
      <c r="F1319" s="7" t="s">
        <v>109</v>
      </c>
      <c r="G1319" s="9">
        <v>99</v>
      </c>
      <c r="H1319" s="9">
        <v>132</v>
      </c>
      <c r="I1319" s="9">
        <v>46</v>
      </c>
      <c r="J1319" s="9">
        <v>56</v>
      </c>
      <c r="K1319" s="9">
        <v>56</v>
      </c>
      <c r="L1319" s="9">
        <v>50</v>
      </c>
      <c r="M1319" s="9">
        <v>56</v>
      </c>
      <c r="N1319" s="9">
        <v>57</v>
      </c>
      <c r="O1319" s="9">
        <v>54</v>
      </c>
      <c r="P1319" s="9">
        <v>65</v>
      </c>
      <c r="Q1319" s="10">
        <v>96</v>
      </c>
      <c r="R1319" s="11">
        <v>52</v>
      </c>
      <c r="S1319" s="11">
        <v>1</v>
      </c>
      <c r="T1319" s="11">
        <v>100</v>
      </c>
      <c r="U1319" s="11">
        <v>106</v>
      </c>
      <c r="V1319" s="11">
        <v>1</v>
      </c>
      <c r="W1319" s="11">
        <v>104</v>
      </c>
      <c r="X1319" s="11">
        <f t="shared" si="280"/>
        <v>460</v>
      </c>
      <c r="Y1319" s="11">
        <f t="shared" si="281"/>
        <v>4365</v>
      </c>
      <c r="Z1319" s="11">
        <f t="shared" si="282"/>
        <v>2350</v>
      </c>
      <c r="AA1319" s="11">
        <f t="shared" si="283"/>
        <v>4030</v>
      </c>
      <c r="AB1319" s="11">
        <f t="shared" si="284"/>
        <v>4030</v>
      </c>
      <c r="AC1319" s="6">
        <f t="shared" si="285"/>
        <v>4780</v>
      </c>
      <c r="AD1319" s="9" t="s">
        <v>5060</v>
      </c>
      <c r="AE1319" s="3" t="str">
        <f>IF(ISERROR(VLOOKUP($AD1319,技まとめ!$A$1:$F$380,6,FALSE)),"－",VLOOKUP($AD1319,技まとめ!$A$1:$F$380,6,FALSE))</f>
        <v>DR</v>
      </c>
      <c r="AF1319" s="3">
        <f>IF(ISERROR(VLOOKUP($AD1319,技まとめ!$A$1:$F$380,3,FALSE)),"－",VLOOKUP($AD1319,技まとめ!$A$1:$F$380,3,FALSE))</f>
        <v>27</v>
      </c>
      <c r="AG1319" s="3">
        <f>IF(ISERROR(VLOOKUP($AD1319,技まとめ!$A$1:$F$380,5,FALSE)),"－",VLOOKUP($AD1319,技まとめ!$A$1:$F$380,5,FALSE))</f>
        <v>25</v>
      </c>
      <c r="AH1319" s="3" t="str">
        <f>IF($E1319=IF(ISERROR(VLOOKUP($AD1319,技まとめ!$A$1:$F$380,4,FALSE)),"－",VLOOKUP($AD1319,技まとめ!$A$1:$F$380,4,FALSE)),"一致","")</f>
        <v/>
      </c>
      <c r="AI1319" s="9" t="s">
        <v>178</v>
      </c>
      <c r="AJ1319" s="3" t="str">
        <f>IF(ISERROR(VLOOKUP($AI1319,技まとめ!$A$1:$F$380,6,FALSE)),"－",VLOOKUP($AI1319,技まとめ!$A$1:$F$380,6,FALSE))</f>
        <v>NS</v>
      </c>
      <c r="AK1319" s="3">
        <f>IF(ISERROR(VLOOKUP($AI1319,技まとめ!$A$1:$F$380,3,FALSE)),"－",VLOOKUP($AI1319,技まとめ!$A$1:$F$380,3,FALSE))</f>
        <v>38</v>
      </c>
      <c r="AL1319" s="3">
        <f>IF(ISERROR(VLOOKUP($AI1319,技まとめ!$A$1:$F$380,5,FALSE)),"－",VLOOKUP($AI1319,技まとめ!$A$1:$F$380,5,FALSE))</f>
        <v>25</v>
      </c>
      <c r="AM1319" s="3" t="str">
        <f>IF($E1319=IF(ISERROR(VLOOKUP($AI1319,技まとめ!$A$1:$F$380,4,FALSE)),"－",VLOOKUP($AI1319,技まとめ!$A$1:$F$380,4,FALSE)),"一致","")</f>
        <v/>
      </c>
      <c r="AN1319" s="9" t="s">
        <v>560</v>
      </c>
      <c r="AO1319" s="3" t="str">
        <f>IF(ISERROR(VLOOKUP($AN1319,技まとめ!$A$1:$F$380,6,FALSE)),"－",VLOOKUP($AN1319,技まとめ!$A$1:$F$380,6,FALSE))</f>
        <v>BL</v>
      </c>
      <c r="AP1319" s="3">
        <f>IF(ISERROR(VLOOKUP($AN1319,技まとめ!$A$1:$F$380,3,FALSE)),"－",VLOOKUP($AN1319,技まとめ!$A$1:$F$380,3,FALSE))</f>
        <v>28</v>
      </c>
      <c r="AQ1319" s="3">
        <f>IF(ISERROR(VLOOKUP($AN1319,技まとめ!$A$1:$F$380,5,FALSE)),"－",VLOOKUP($AN1319,技まとめ!$A$1:$F$380,5,FALSE))</f>
        <v>24</v>
      </c>
      <c r="AR1319" s="3" t="str">
        <f>IF($E1319=IF(ISERROR(VLOOKUP($AN1319,技まとめ!$A$1:$F$380,4,FALSE)),"－",VLOOKUP($AN1319,技まとめ!$A$1:$F$380,4,FALSE)),"一致","")</f>
        <v>一致</v>
      </c>
      <c r="AS1319" s="9" t="s">
        <v>103</v>
      </c>
      <c r="AT1319" s="3" t="str">
        <f>IF(ISERROR(VLOOKUP($AS1319,技まとめ!$A$1:$F$380,6,FALSE)),"－",VLOOKUP($AS1319,技まとめ!$A$1:$F$380,6,FALSE))</f>
        <v>DR</v>
      </c>
      <c r="AU1319" s="3">
        <f>IF(ISERROR(VLOOKUP($AS1319,技まとめ!$A$1:$F$380,3,FALSE)),"－",VLOOKUP($AS1319,技まとめ!$A$1:$F$380,3,FALSE))</f>
        <v>56</v>
      </c>
      <c r="AV1319" s="3">
        <f>IF(ISERROR(VLOOKUP($AS1319,技まとめ!$A$1:$F$380,5,FALSE)),"－",VLOOKUP($AS1319,技まとめ!$A$1:$F$380,5,FALSE))</f>
        <v>39</v>
      </c>
      <c r="AW1319" s="3" t="str">
        <f>IF($E1319=IF(ISERROR(VLOOKUP($AS1319,技まとめ!$A$1:$F$380,4,FALSE)),"－",VLOOKUP($AS1319,技まとめ!$A$1:$F$380,4,FALSE)),"一致","")</f>
        <v/>
      </c>
      <c r="AX1319" s="12" t="str">
        <f t="shared" si="286"/>
        <v>スーパースキャン（Ｄ）フリーズショットブレードアタックまぼろしドリブル</v>
      </c>
      <c r="AY1319" s="12" t="str">
        <f t="shared" si="287"/>
        <v>スーパースキャン（Ｄ）フリーズショットブレードアタックまぼろしドリブル</v>
      </c>
      <c r="AZ1319" s="12" t="str">
        <f t="shared" si="288"/>
        <v>スーパースキャン（Ｄ）フリーズショットブレードアタックまぼろしドリブル</v>
      </c>
      <c r="BA1319" s="12" t="str">
        <f t="shared" si="289"/>
        <v>スーパースキャン（Ｄ）フリーズショットブレードアタックまぼろしドリブル</v>
      </c>
      <c r="BB1319" s="11" t="str">
        <f t="shared" si="290"/>
        <v>DRNSBLDR</v>
      </c>
      <c r="BC1319" s="11" t="str">
        <f t="shared" si="291"/>
        <v>DRNSBLDR</v>
      </c>
      <c r="BD1319" s="11" t="str">
        <f t="shared" si="292"/>
        <v>DRNSBLDR</v>
      </c>
      <c r="BE1319" s="11" t="str">
        <f t="shared" si="293"/>
        <v>DRNSBLDR</v>
      </c>
    </row>
    <row r="1320" spans="1:57" ht="11.25" hidden="1" customHeight="1">
      <c r="A1320" s="6">
        <v>1319</v>
      </c>
      <c r="B1320" s="7" t="s">
        <v>3025</v>
      </c>
      <c r="C1320" s="8" t="s">
        <v>3026</v>
      </c>
      <c r="D1320" s="7" t="s">
        <v>650</v>
      </c>
      <c r="E1320" s="7" t="s">
        <v>102</v>
      </c>
      <c r="F1320" s="7" t="s">
        <v>74</v>
      </c>
      <c r="G1320" s="9">
        <v>114</v>
      </c>
      <c r="H1320" s="9">
        <v>134</v>
      </c>
      <c r="I1320" s="9">
        <v>51</v>
      </c>
      <c r="J1320" s="9">
        <v>62</v>
      </c>
      <c r="K1320" s="9">
        <v>59</v>
      </c>
      <c r="L1320" s="9">
        <v>65</v>
      </c>
      <c r="M1320" s="9">
        <v>56</v>
      </c>
      <c r="N1320" s="9">
        <v>67</v>
      </c>
      <c r="O1320" s="9">
        <v>67</v>
      </c>
      <c r="P1320" s="9">
        <v>0</v>
      </c>
      <c r="Q1320" s="10">
        <v>101</v>
      </c>
      <c r="R1320" s="11">
        <v>6</v>
      </c>
      <c r="S1320" s="11">
        <v>1</v>
      </c>
      <c r="T1320" s="11">
        <v>115</v>
      </c>
      <c r="U1320" s="11">
        <v>106</v>
      </c>
      <c r="V1320" s="11">
        <v>1</v>
      </c>
      <c r="W1320" s="11">
        <v>117</v>
      </c>
      <c r="X1320" s="11">
        <f t="shared" si="280"/>
        <v>447</v>
      </c>
      <c r="Y1320" s="11">
        <f t="shared" si="281"/>
        <v>4630</v>
      </c>
      <c r="Z1320" s="11">
        <f t="shared" si="282"/>
        <v>805</v>
      </c>
      <c r="AA1320" s="11">
        <f t="shared" si="283"/>
        <v>4620</v>
      </c>
      <c r="AB1320" s="11">
        <f t="shared" si="284"/>
        <v>4620</v>
      </c>
      <c r="AC1320" s="6">
        <f t="shared" si="285"/>
        <v>5215</v>
      </c>
      <c r="AD1320" s="9" t="s">
        <v>2494</v>
      </c>
      <c r="AE1320" s="3" t="str">
        <f>IF(ISERROR(VLOOKUP($AD1320,技まとめ!$A$1:$F$380,6,FALSE)),"－",VLOOKUP($AD1320,技まとめ!$A$1:$F$380,6,FALSE))</f>
        <v>－</v>
      </c>
      <c r="AF1320" s="3">
        <f>IF(ISERROR(VLOOKUP($AD1320,技まとめ!$A$1:$F$380,3,FALSE)),"－",VLOOKUP($AD1320,技まとめ!$A$1:$F$380,3,FALSE))</f>
        <v>0</v>
      </c>
      <c r="AG1320" s="3">
        <f>IF(ISERROR(VLOOKUP($AD1320,技まとめ!$A$1:$F$380,5,FALSE)),"－",VLOOKUP($AD1320,技まとめ!$A$1:$F$380,5,FALSE))</f>
        <v>0</v>
      </c>
      <c r="AH1320" s="3" t="str">
        <f>IF($E1320=IF(ISERROR(VLOOKUP($AD1320,技まとめ!$A$1:$F$380,4,FALSE)),"－",VLOOKUP($AD1320,技まとめ!$A$1:$F$380,4,FALSE)),"一致","")</f>
        <v/>
      </c>
      <c r="AI1320" s="9" t="s">
        <v>2771</v>
      </c>
      <c r="AJ1320" s="3" t="str">
        <f>IF(ISERROR(VLOOKUP($AI1320,技まとめ!$A$1:$F$380,6,FALSE)),"－",VLOOKUP($AI1320,技まとめ!$A$1:$F$380,6,FALSE))</f>
        <v>CA</v>
      </c>
      <c r="AK1320" s="3">
        <f>IF(ISERROR(VLOOKUP($AI1320,技まとめ!$A$1:$F$380,3,FALSE)),"－",VLOOKUP($AI1320,技まとめ!$A$1:$F$380,3,FALSE))</f>
        <v>48</v>
      </c>
      <c r="AL1320" s="3">
        <f>IF(ISERROR(VLOOKUP($AI1320,技まとめ!$A$1:$F$380,5,FALSE)),"－",VLOOKUP($AI1320,技まとめ!$A$1:$F$380,5,FALSE))</f>
        <v>32</v>
      </c>
      <c r="AM1320" s="3" t="str">
        <f>IF($E1320=IF(ISERROR(VLOOKUP($AI1320,技まとめ!$A$1:$F$380,4,FALSE)),"－",VLOOKUP($AI1320,技まとめ!$A$1:$F$380,4,FALSE)),"一致","")</f>
        <v/>
      </c>
      <c r="AN1320" s="9" t="s">
        <v>482</v>
      </c>
      <c r="AO1320" s="3" t="str">
        <f>IF(ISERROR(VLOOKUP($AN1320,技まとめ!$A$1:$F$380,6,FALSE)),"－",VLOOKUP($AN1320,技まとめ!$A$1:$F$380,6,FALSE))</f>
        <v>BL</v>
      </c>
      <c r="AP1320" s="3">
        <f>IF(ISERROR(VLOOKUP($AN1320,技まとめ!$A$1:$F$380,3,FALSE)),"－",VLOOKUP($AN1320,技まとめ!$A$1:$F$380,3,FALSE))</f>
        <v>83</v>
      </c>
      <c r="AQ1320" s="3">
        <f>IF(ISERROR(VLOOKUP($AN1320,技まとめ!$A$1:$F$380,5,FALSE)),"－",VLOOKUP($AN1320,技まとめ!$A$1:$F$380,5,FALSE))</f>
        <v>48</v>
      </c>
      <c r="AR1320" s="3" t="str">
        <f>IF($E1320=IF(ISERROR(VLOOKUP($AN1320,技まとめ!$A$1:$F$380,4,FALSE)),"－",VLOOKUP($AN1320,技まとめ!$A$1:$F$380,4,FALSE)),"一致","")</f>
        <v/>
      </c>
      <c r="AS1320" s="9" t="s">
        <v>2694</v>
      </c>
      <c r="AT1320" s="3" t="str">
        <f>IF(ISERROR(VLOOKUP($AS1320,技まとめ!$A$1:$F$380,6,FALSE)),"－",VLOOKUP($AS1320,技まとめ!$A$1:$F$380,6,FALSE))</f>
        <v>CA</v>
      </c>
      <c r="AU1320" s="3">
        <f>IF(ISERROR(VLOOKUP($AS1320,技まとめ!$A$1:$F$380,3,FALSE)),"－",VLOOKUP($AS1320,技まとめ!$A$1:$F$380,3,FALSE))</f>
        <v>123</v>
      </c>
      <c r="AV1320" s="3">
        <f>IF(ISERROR(VLOOKUP($AS1320,技まとめ!$A$1:$F$380,5,FALSE)),"－",VLOOKUP($AS1320,技まとめ!$A$1:$F$380,5,FALSE))</f>
        <v>60</v>
      </c>
      <c r="AW1320" s="3" t="str">
        <f>IF($E1320=IF(ISERROR(VLOOKUP($AS1320,技まとめ!$A$1:$F$380,4,FALSE)),"－",VLOOKUP($AS1320,技まとめ!$A$1:$F$380,4,FALSE)),"一致","")</f>
        <v/>
      </c>
      <c r="AX1320" s="12" t="str">
        <f t="shared" si="286"/>
        <v>ディフェンスフォーススラッシュネイルハーヴェストまおう・ザ・ハンド</v>
      </c>
      <c r="AY1320" s="12" t="str">
        <f t="shared" si="287"/>
        <v>ディフェンスフォーススラッシュネイルハーヴェストまおう・ザ・ハンド</v>
      </c>
      <c r="AZ1320" s="12" t="str">
        <f t="shared" si="288"/>
        <v>ディフェンスフォーススラッシュネイルハーヴェストまおう・ザ・ハンド</v>
      </c>
      <c r="BA1320" s="12" t="str">
        <f t="shared" si="289"/>
        <v>ディフェンスフォーススラッシュネイルハーヴェストまおう・ザ・ハンド</v>
      </c>
      <c r="BB1320" s="11" t="str">
        <f t="shared" si="290"/>
        <v>－CABLCA</v>
      </c>
      <c r="BC1320" s="11" t="str">
        <f t="shared" si="291"/>
        <v>－CABLCA</v>
      </c>
      <c r="BD1320" s="11" t="str">
        <f t="shared" si="292"/>
        <v>－CABLCA</v>
      </c>
      <c r="BE1320" s="11" t="str">
        <f t="shared" si="293"/>
        <v>－CABLCA</v>
      </c>
    </row>
    <row r="1321" spans="1:57" ht="11.25" hidden="1" customHeight="1">
      <c r="A1321" s="6">
        <v>1320</v>
      </c>
      <c r="B1321" s="7" t="s">
        <v>3027</v>
      </c>
      <c r="C1321" s="8" t="s">
        <v>3028</v>
      </c>
      <c r="D1321" s="7" t="s">
        <v>650</v>
      </c>
      <c r="E1321" s="7" t="s">
        <v>73</v>
      </c>
      <c r="F1321" s="7" t="s">
        <v>109</v>
      </c>
      <c r="G1321" s="9">
        <v>98</v>
      </c>
      <c r="H1321" s="9">
        <v>128</v>
      </c>
      <c r="I1321" s="9">
        <v>57</v>
      </c>
      <c r="J1321" s="9">
        <v>60</v>
      </c>
      <c r="K1321" s="9">
        <v>54</v>
      </c>
      <c r="L1321" s="9">
        <v>56</v>
      </c>
      <c r="M1321" s="9">
        <v>54</v>
      </c>
      <c r="N1321" s="9">
        <v>62</v>
      </c>
      <c r="O1321" s="9">
        <v>51</v>
      </c>
      <c r="P1321" s="9">
        <v>22</v>
      </c>
      <c r="Q1321" s="10">
        <v>107</v>
      </c>
      <c r="R1321" s="11">
        <v>16</v>
      </c>
      <c r="S1321" s="11">
        <v>1</v>
      </c>
      <c r="T1321" s="11">
        <v>106</v>
      </c>
      <c r="U1321" s="11">
        <v>104</v>
      </c>
      <c r="V1321" s="11">
        <v>1</v>
      </c>
      <c r="W1321" s="11">
        <v>101</v>
      </c>
      <c r="X1321" s="11">
        <f t="shared" si="280"/>
        <v>436</v>
      </c>
      <c r="Y1321" s="11">
        <f t="shared" si="281"/>
        <v>4790</v>
      </c>
      <c r="Z1321" s="11">
        <f t="shared" si="282"/>
        <v>1075</v>
      </c>
      <c r="AA1321" s="11">
        <f t="shared" si="283"/>
        <v>4225</v>
      </c>
      <c r="AB1321" s="11">
        <f t="shared" si="284"/>
        <v>4225</v>
      </c>
      <c r="AC1321" s="6">
        <f t="shared" si="285"/>
        <v>4825</v>
      </c>
      <c r="AD1321" s="9" t="s">
        <v>382</v>
      </c>
      <c r="AE1321" s="3" t="str">
        <f>IF(ISERROR(VLOOKUP($AD1321,技まとめ!$A$1:$F$380,6,FALSE)),"－",VLOOKUP($AD1321,技まとめ!$A$1:$F$380,6,FALSE))</f>
        <v>LS</v>
      </c>
      <c r="AF1321" s="3">
        <f>IF(ISERROR(VLOOKUP($AD1321,技まとめ!$A$1:$F$380,3,FALSE)),"－",VLOOKUP($AD1321,技まとめ!$A$1:$F$380,3,FALSE))</f>
        <v>103</v>
      </c>
      <c r="AG1321" s="3">
        <f>IF(ISERROR(VLOOKUP($AD1321,技まとめ!$A$1:$F$380,5,FALSE)),"－",VLOOKUP($AD1321,技まとめ!$A$1:$F$380,5,FALSE))</f>
        <v>66</v>
      </c>
      <c r="AH1321" s="3" t="str">
        <f>IF($E1321=IF(ISERROR(VLOOKUP($AD1321,技まとめ!$A$1:$F$380,4,FALSE)),"－",VLOOKUP($AD1321,技まとめ!$A$1:$F$380,4,FALSE)),"一致","")</f>
        <v/>
      </c>
      <c r="AI1321" s="9" t="s">
        <v>305</v>
      </c>
      <c r="AJ1321" s="3" t="str">
        <f>IF(ISERROR(VLOOKUP($AI1321,技まとめ!$A$1:$F$380,6,FALSE)),"－",VLOOKUP($AI1321,技まとめ!$A$1:$F$380,6,FALSE))</f>
        <v>BL</v>
      </c>
      <c r="AK1321" s="3">
        <f>IF(ISERROR(VLOOKUP($AI1321,技まとめ!$A$1:$F$380,3,FALSE)),"－",VLOOKUP($AI1321,技まとめ!$A$1:$F$380,3,FALSE))</f>
        <v>41</v>
      </c>
      <c r="AL1321" s="3">
        <f>IF(ISERROR(VLOOKUP($AI1321,技まとめ!$A$1:$F$380,5,FALSE)),"－",VLOOKUP($AI1321,技まとめ!$A$1:$F$380,5,FALSE))</f>
        <v>30</v>
      </c>
      <c r="AM1321" s="3" t="str">
        <f>IF($E1321=IF(ISERROR(VLOOKUP($AI1321,技まとめ!$A$1:$F$380,4,FALSE)),"－",VLOOKUP($AI1321,技まとめ!$A$1:$F$380,4,FALSE)),"一致","")</f>
        <v/>
      </c>
      <c r="AN1321" s="9" t="s">
        <v>163</v>
      </c>
      <c r="AO1321" s="3" t="str">
        <f>IF(ISERROR(VLOOKUP($AN1321,技まとめ!$A$1:$F$380,6,FALSE)),"－",VLOOKUP($AN1321,技まとめ!$A$1:$F$380,6,FALSE))</f>
        <v>BL</v>
      </c>
      <c r="AP1321" s="3">
        <f>IF(ISERROR(VLOOKUP($AN1321,技まとめ!$A$1:$F$380,3,FALSE)),"－",VLOOKUP($AN1321,技まとめ!$A$1:$F$380,3,FALSE))</f>
        <v>59</v>
      </c>
      <c r="AQ1321" s="3">
        <f>IF(ISERROR(VLOOKUP($AN1321,技まとめ!$A$1:$F$380,5,FALSE)),"－",VLOOKUP($AN1321,技まとめ!$A$1:$F$380,5,FALSE))</f>
        <v>38</v>
      </c>
      <c r="AR1321" s="3" t="str">
        <f>IF($E1321=IF(ISERROR(VLOOKUP($AN1321,技まとめ!$A$1:$F$380,4,FALSE)),"－",VLOOKUP($AN1321,技まとめ!$A$1:$F$380,4,FALSE)),"一致","")</f>
        <v/>
      </c>
      <c r="AS1321" s="9" t="s">
        <v>671</v>
      </c>
      <c r="AT1321" s="3" t="str">
        <f>IF(ISERROR(VLOOKUP($AS1321,技まとめ!$A$1:$F$380,6,FALSE)),"－",VLOOKUP($AS1321,技まとめ!$A$1:$F$380,6,FALSE))</f>
        <v>BL</v>
      </c>
      <c r="AU1321" s="3">
        <f>IF(ISERROR(VLOOKUP($AS1321,技まとめ!$A$1:$F$380,3,FALSE)),"－",VLOOKUP($AS1321,技まとめ!$A$1:$F$380,3,FALSE))</f>
        <v>56</v>
      </c>
      <c r="AV1321" s="3">
        <f>IF(ISERROR(VLOOKUP($AS1321,技まとめ!$A$1:$F$380,5,FALSE)),"－",VLOOKUP($AS1321,技まとめ!$A$1:$F$380,5,FALSE))</f>
        <v>39</v>
      </c>
      <c r="AW1321" s="3" t="str">
        <f>IF($E1321=IF(ISERROR(VLOOKUP($AS1321,技まとめ!$A$1:$F$380,4,FALSE)),"－",VLOOKUP($AS1321,技まとめ!$A$1:$F$380,4,FALSE)),"一致","")</f>
        <v/>
      </c>
      <c r="AX1321" s="12" t="str">
        <f t="shared" si="286"/>
        <v>グングニルフェイクボールサイクロンフレイムダンス</v>
      </c>
      <c r="AY1321" s="12" t="str">
        <f t="shared" si="287"/>
        <v>グングニルフェイクボールサイクロンフレイムダンス</v>
      </c>
      <c r="AZ1321" s="12" t="str">
        <f t="shared" si="288"/>
        <v>グングニルフェイクボールサイクロンフレイムダンス</v>
      </c>
      <c r="BA1321" s="12" t="str">
        <f t="shared" si="289"/>
        <v>グングニルフェイクボールサイクロンフレイムダンス</v>
      </c>
      <c r="BB1321" s="11" t="str">
        <f t="shared" si="290"/>
        <v>LSBLBLBL</v>
      </c>
      <c r="BC1321" s="11" t="str">
        <f t="shared" si="291"/>
        <v>LSBLBLBL</v>
      </c>
      <c r="BD1321" s="11" t="str">
        <f t="shared" si="292"/>
        <v>LSBLBLBL</v>
      </c>
      <c r="BE1321" s="11" t="str">
        <f t="shared" si="293"/>
        <v>LSBLBLBL</v>
      </c>
    </row>
    <row r="1322" spans="1:57" ht="11.25" hidden="1" customHeight="1">
      <c r="A1322" s="6">
        <v>1321</v>
      </c>
      <c r="B1322" s="7" t="s">
        <v>3029</v>
      </c>
      <c r="C1322" s="8" t="s">
        <v>3030</v>
      </c>
      <c r="D1322" s="7" t="s">
        <v>650</v>
      </c>
      <c r="E1322" s="7" t="s">
        <v>81</v>
      </c>
      <c r="F1322" s="7" t="s">
        <v>109</v>
      </c>
      <c r="G1322" s="9">
        <v>89</v>
      </c>
      <c r="H1322" s="9">
        <v>132</v>
      </c>
      <c r="I1322" s="9">
        <v>53</v>
      </c>
      <c r="J1322" s="9">
        <v>59</v>
      </c>
      <c r="K1322" s="9">
        <v>46</v>
      </c>
      <c r="L1322" s="9">
        <v>62</v>
      </c>
      <c r="M1322" s="9">
        <v>51</v>
      </c>
      <c r="N1322" s="9">
        <v>59</v>
      </c>
      <c r="O1322" s="9">
        <v>53</v>
      </c>
      <c r="P1322" s="9">
        <v>25</v>
      </c>
      <c r="Q1322" s="10">
        <v>103</v>
      </c>
      <c r="R1322" s="11">
        <v>7</v>
      </c>
      <c r="S1322" s="11">
        <v>1</v>
      </c>
      <c r="T1322" s="11">
        <v>112</v>
      </c>
      <c r="U1322" s="11">
        <v>101</v>
      </c>
      <c r="V1322" s="11">
        <v>1</v>
      </c>
      <c r="W1322" s="11">
        <v>103</v>
      </c>
      <c r="X1322" s="11">
        <f t="shared" si="280"/>
        <v>428</v>
      </c>
      <c r="Y1322" s="11">
        <f t="shared" si="281"/>
        <v>4640</v>
      </c>
      <c r="Z1322" s="11">
        <f t="shared" si="282"/>
        <v>770</v>
      </c>
      <c r="AA1322" s="11">
        <f t="shared" si="283"/>
        <v>4445</v>
      </c>
      <c r="AB1322" s="11">
        <f t="shared" si="284"/>
        <v>4445</v>
      </c>
      <c r="AC1322" s="6">
        <f t="shared" si="285"/>
        <v>5030</v>
      </c>
      <c r="AD1322" s="9" t="s">
        <v>131</v>
      </c>
      <c r="AE1322" s="3" t="str">
        <f>IF(ISERROR(VLOOKUP($AD1322,技まとめ!$A$1:$F$380,6,FALSE)),"－",VLOOKUP($AD1322,技まとめ!$A$1:$F$380,6,FALSE))</f>
        <v>DR</v>
      </c>
      <c r="AF1322" s="3">
        <f>IF(ISERROR(VLOOKUP($AD1322,技まとめ!$A$1:$F$380,3,FALSE)),"－",VLOOKUP($AD1322,技まとめ!$A$1:$F$380,3,FALSE))</f>
        <v>33</v>
      </c>
      <c r="AG1322" s="3">
        <f>IF(ISERROR(VLOOKUP($AD1322,技まとめ!$A$1:$F$380,5,FALSE)),"－",VLOOKUP($AD1322,技まとめ!$A$1:$F$380,5,FALSE))</f>
        <v>28</v>
      </c>
      <c r="AH1322" s="3" t="str">
        <f>IF($E1322=IF(ISERROR(VLOOKUP($AD1322,技まとめ!$A$1:$F$380,4,FALSE)),"－",VLOOKUP($AD1322,技まとめ!$A$1:$F$380,4,FALSE)),"一致","")</f>
        <v/>
      </c>
      <c r="AI1322" s="9" t="s">
        <v>330</v>
      </c>
      <c r="AJ1322" s="3" t="str">
        <f>IF(ISERROR(VLOOKUP($AI1322,技まとめ!$A$1:$F$380,6,FALSE)),"－",VLOOKUP($AI1322,技まとめ!$A$1:$F$380,6,FALSE))</f>
        <v>SC</v>
      </c>
      <c r="AK1322" s="3">
        <f>IF(ISERROR(VLOOKUP($AI1322,技まとめ!$A$1:$F$380,3,FALSE)),"－",VLOOKUP($AI1322,技まとめ!$A$1:$F$380,3,FALSE))</f>
        <v>44</v>
      </c>
      <c r="AL1322" s="3">
        <f>IF(ISERROR(VLOOKUP($AI1322,技まとめ!$A$1:$F$380,5,FALSE)),"－",VLOOKUP($AI1322,技まとめ!$A$1:$F$380,5,FALSE))</f>
        <v>28</v>
      </c>
      <c r="AM1322" s="3" t="str">
        <f>IF($E1322=IF(ISERROR(VLOOKUP($AI1322,技まとめ!$A$1:$F$380,4,FALSE)),"－",VLOOKUP($AI1322,技まとめ!$A$1:$F$380,4,FALSE)),"一致","")</f>
        <v>一致</v>
      </c>
      <c r="AN1322" s="9" t="s">
        <v>263</v>
      </c>
      <c r="AO1322" s="3" t="str">
        <f>IF(ISERROR(VLOOKUP($AN1322,技まとめ!$A$1:$F$380,6,FALSE)),"－",VLOOKUP($AN1322,技まとめ!$A$1:$F$380,6,FALSE))</f>
        <v>DR</v>
      </c>
      <c r="AP1322" s="3">
        <f>IF(ISERROR(VLOOKUP($AN1322,技まとめ!$A$1:$F$380,3,FALSE)),"－",VLOOKUP($AN1322,技まとめ!$A$1:$F$380,3,FALSE))</f>
        <v>16</v>
      </c>
      <c r="AQ1322" s="3">
        <f>IF(ISERROR(VLOOKUP($AN1322,技まとめ!$A$1:$F$380,5,FALSE)),"－",VLOOKUP($AN1322,技まとめ!$A$1:$F$380,5,FALSE))</f>
        <v>21</v>
      </c>
      <c r="AR1322" s="3" t="str">
        <f>IF($E1322=IF(ISERROR(VLOOKUP($AN1322,技まとめ!$A$1:$F$380,4,FALSE)),"－",VLOOKUP($AN1322,技まとめ!$A$1:$F$380,4,FALSE)),"一致","")</f>
        <v/>
      </c>
      <c r="AS1322" s="9" t="s">
        <v>744</v>
      </c>
      <c r="AT1322" s="3" t="str">
        <f>IF(ISERROR(VLOOKUP($AS1322,技まとめ!$A$1:$F$380,6,FALSE)),"－",VLOOKUP($AS1322,技まとめ!$A$1:$F$380,6,FALSE))</f>
        <v>DR</v>
      </c>
      <c r="AU1322" s="3">
        <f>IF(ISERROR(VLOOKUP($AS1322,技まとめ!$A$1:$F$380,3,FALSE)),"－",VLOOKUP($AS1322,技まとめ!$A$1:$F$380,3,FALSE))</f>
        <v>40</v>
      </c>
      <c r="AV1322" s="3">
        <f>IF(ISERROR(VLOOKUP($AS1322,技まとめ!$A$1:$F$380,5,FALSE)),"－",VLOOKUP($AS1322,技まとめ!$A$1:$F$380,5,FALSE))</f>
        <v>31</v>
      </c>
      <c r="AW1322" s="3" t="str">
        <f>IF($E1322=IF(ISERROR(VLOOKUP($AS1322,技まとめ!$A$1:$F$380,4,FALSE)),"－",VLOOKUP($AS1322,技まとめ!$A$1:$F$380,4,FALSE)),"一致","")</f>
        <v>一致</v>
      </c>
      <c r="AX1322" s="12" t="str">
        <f t="shared" si="286"/>
        <v>イリュージョンボールクロスドライブマジックリボンシャワー</v>
      </c>
      <c r="AY1322" s="12" t="str">
        <f t="shared" si="287"/>
        <v>イリュージョンボールクロスドライブマジックリボンシャワー</v>
      </c>
      <c r="AZ1322" s="12" t="str">
        <f t="shared" si="288"/>
        <v>イリュージョンボールクロスドライブマジックリボンシャワー</v>
      </c>
      <c r="BA1322" s="12" t="str">
        <f t="shared" si="289"/>
        <v>イリュージョンボールクロスドライブマジックリボンシャワー</v>
      </c>
      <c r="BB1322" s="11" t="str">
        <f t="shared" si="290"/>
        <v>DRSCDRDR</v>
      </c>
      <c r="BC1322" s="11" t="str">
        <f t="shared" si="291"/>
        <v>DRSCDRDR</v>
      </c>
      <c r="BD1322" s="11" t="str">
        <f t="shared" si="292"/>
        <v>DRSCDRDR</v>
      </c>
      <c r="BE1322" s="11" t="str">
        <f t="shared" si="293"/>
        <v>DRSCDRDR</v>
      </c>
    </row>
    <row r="1323" spans="1:57" ht="11.25" hidden="1" customHeight="1">
      <c r="A1323" s="6">
        <v>1322</v>
      </c>
      <c r="B1323" s="7" t="s">
        <v>3031</v>
      </c>
      <c r="C1323" s="8" t="s">
        <v>3032</v>
      </c>
      <c r="D1323" s="7" t="s">
        <v>650</v>
      </c>
      <c r="E1323" s="7" t="s">
        <v>81</v>
      </c>
      <c r="F1323" s="7" t="s">
        <v>82</v>
      </c>
      <c r="G1323" s="9">
        <v>101</v>
      </c>
      <c r="H1323" s="9">
        <v>122</v>
      </c>
      <c r="I1323" s="9">
        <v>57</v>
      </c>
      <c r="J1323" s="9">
        <v>66</v>
      </c>
      <c r="K1323" s="9">
        <v>59</v>
      </c>
      <c r="L1323" s="9">
        <v>64</v>
      </c>
      <c r="M1323" s="9">
        <v>59</v>
      </c>
      <c r="N1323" s="9">
        <v>57</v>
      </c>
      <c r="O1323" s="9">
        <v>62</v>
      </c>
      <c r="P1323" s="9">
        <v>2</v>
      </c>
      <c r="Q1323" s="10">
        <v>107</v>
      </c>
      <c r="R1323" s="11">
        <v>2</v>
      </c>
      <c r="S1323" s="11">
        <v>1</v>
      </c>
      <c r="T1323" s="11">
        <v>114</v>
      </c>
      <c r="U1323" s="11">
        <v>109</v>
      </c>
      <c r="V1323" s="11">
        <v>1</v>
      </c>
      <c r="W1323" s="11">
        <v>112</v>
      </c>
      <c r="X1323" s="11">
        <f t="shared" si="280"/>
        <v>446</v>
      </c>
      <c r="Y1323" s="11">
        <f t="shared" si="281"/>
        <v>4845</v>
      </c>
      <c r="Z1323" s="11">
        <f t="shared" si="282"/>
        <v>640</v>
      </c>
      <c r="AA1323" s="11">
        <f t="shared" si="283"/>
        <v>4560</v>
      </c>
      <c r="AB1323" s="11">
        <f t="shared" si="284"/>
        <v>4560</v>
      </c>
      <c r="AC1323" s="6">
        <f t="shared" si="285"/>
        <v>5130</v>
      </c>
      <c r="AD1323" s="9" t="s">
        <v>845</v>
      </c>
      <c r="AE1323" s="3" t="str">
        <f>IF(ISERROR(VLOOKUP($AD1323,技まとめ!$A$1:$F$380,6,FALSE)),"－",VLOOKUP($AD1323,技まとめ!$A$1:$F$380,6,FALSE))</f>
        <v>BL</v>
      </c>
      <c r="AF1323" s="3">
        <f>IF(ISERROR(VLOOKUP($AD1323,技まとめ!$A$1:$F$380,3,FALSE)),"－",VLOOKUP($AD1323,技まとめ!$A$1:$F$380,3,FALSE))</f>
        <v>31</v>
      </c>
      <c r="AG1323" s="3">
        <f>IF(ISERROR(VLOOKUP($AD1323,技まとめ!$A$1:$F$380,5,FALSE)),"－",VLOOKUP($AD1323,技まとめ!$A$1:$F$380,5,FALSE))</f>
        <v>28</v>
      </c>
      <c r="AH1323" s="3" t="str">
        <f>IF($E1323=IF(ISERROR(VLOOKUP($AD1323,技まとめ!$A$1:$F$380,4,FALSE)),"－",VLOOKUP($AD1323,技まとめ!$A$1:$F$380,4,FALSE)),"一致","")</f>
        <v>一致</v>
      </c>
      <c r="AI1323" s="9" t="s">
        <v>576</v>
      </c>
      <c r="AJ1323" s="3" t="str">
        <f>IF(ISERROR(VLOOKUP($AI1323,技まとめ!$A$1:$F$380,6,FALSE)),"－",VLOOKUP($AI1323,技まとめ!$A$1:$F$380,6,FALSE))</f>
        <v>BB</v>
      </c>
      <c r="AK1323" s="3">
        <f>IF(ISERROR(VLOOKUP($AI1323,技まとめ!$A$1:$F$380,3,FALSE)),"－",VLOOKUP($AI1323,技まとめ!$A$1:$F$380,3,FALSE))</f>
        <v>72</v>
      </c>
      <c r="AL1323" s="3">
        <f>IF(ISERROR(VLOOKUP($AI1323,技まとめ!$A$1:$F$380,5,FALSE)),"－",VLOOKUP($AI1323,技まとめ!$A$1:$F$380,5,FALSE))</f>
        <v>43</v>
      </c>
      <c r="AM1323" s="3" t="str">
        <f>IF($E1323=IF(ISERROR(VLOOKUP($AI1323,技まとめ!$A$1:$F$380,4,FALSE)),"－",VLOOKUP($AI1323,技まとめ!$A$1:$F$380,4,FALSE)),"一致","")</f>
        <v/>
      </c>
      <c r="AN1323" s="9" t="s">
        <v>718</v>
      </c>
      <c r="AO1323" s="3" t="str">
        <f>IF(ISERROR(VLOOKUP($AN1323,技まとめ!$A$1:$F$380,6,FALSE)),"－",VLOOKUP($AN1323,技まとめ!$A$1:$F$380,6,FALSE))</f>
        <v>BL</v>
      </c>
      <c r="AP1323" s="3">
        <f>IF(ISERROR(VLOOKUP($AN1323,技まとめ!$A$1:$F$380,3,FALSE)),"－",VLOOKUP($AN1323,技まとめ!$A$1:$F$380,3,FALSE))</f>
        <v>58</v>
      </c>
      <c r="AQ1323" s="3">
        <f>IF(ISERROR(VLOOKUP($AN1323,技まとめ!$A$1:$F$380,5,FALSE)),"－",VLOOKUP($AN1323,技まとめ!$A$1:$F$380,5,FALSE))</f>
        <v>39</v>
      </c>
      <c r="AR1323" s="3" t="str">
        <f>IF($E1323=IF(ISERROR(VLOOKUP($AN1323,技まとめ!$A$1:$F$380,4,FALSE)),"－",VLOOKUP($AN1323,技まとめ!$A$1:$F$380,4,FALSE)),"一致","")</f>
        <v/>
      </c>
      <c r="AS1323" s="9" t="s">
        <v>5058</v>
      </c>
      <c r="AT1323" s="3" t="str">
        <f>IF(ISERROR(VLOOKUP($AS1323,技まとめ!$A$1:$F$380,6,FALSE)),"－",VLOOKUP($AS1323,技まとめ!$A$1:$F$380,6,FALSE))</f>
        <v>NS</v>
      </c>
      <c r="AU1323" s="3">
        <f>IF(ISERROR(VLOOKUP($AS1323,技まとめ!$A$1:$F$380,3,FALSE)),"－",VLOOKUP($AS1323,技まとめ!$A$1:$F$380,3,FALSE))</f>
        <v>107</v>
      </c>
      <c r="AV1323" s="3">
        <f>IF(ISERROR(VLOOKUP($AS1323,技まとめ!$A$1:$F$380,5,FALSE)),"－",VLOOKUP($AS1323,技まとめ!$A$1:$F$380,5,FALSE))</f>
        <v>58</v>
      </c>
      <c r="AW1323" s="3" t="str">
        <f>IF($E1323=IF(ISERROR(VLOOKUP($AS1323,技まとめ!$A$1:$F$380,4,FALSE)),"－",VLOOKUP($AS1323,技まとめ!$A$1:$F$380,4,FALSE)),"一致","")</f>
        <v>一致</v>
      </c>
      <c r="AX1323" s="12" t="str">
        <f t="shared" si="286"/>
        <v>アイスグランドさばきのてっついグッドスメルザ・ハリケーン</v>
      </c>
      <c r="AY1323" s="12" t="str">
        <f t="shared" si="287"/>
        <v>アイスグランドさばきのてっついグッドスメルザ・ハリケーン</v>
      </c>
      <c r="AZ1323" s="12" t="str">
        <f t="shared" si="288"/>
        <v>アイスグランドさばきのてっついグッドスメルザ・ハリケーン</v>
      </c>
      <c r="BA1323" s="12" t="str">
        <f t="shared" si="289"/>
        <v>アイスグランドさばきのてっついグッドスメルザ・ハリケーン</v>
      </c>
      <c r="BB1323" s="11" t="str">
        <f t="shared" si="290"/>
        <v>BLBBBLNS</v>
      </c>
      <c r="BC1323" s="11" t="str">
        <f t="shared" si="291"/>
        <v>BLBBBLNS</v>
      </c>
      <c r="BD1323" s="11" t="str">
        <f t="shared" si="292"/>
        <v>BLBBBLNS</v>
      </c>
      <c r="BE1323" s="11" t="str">
        <f t="shared" si="293"/>
        <v>BLBBBLNS</v>
      </c>
    </row>
    <row r="1324" spans="1:57" ht="11.25" hidden="1" customHeight="1">
      <c r="A1324" s="6">
        <v>1323</v>
      </c>
      <c r="B1324" s="7" t="s">
        <v>3033</v>
      </c>
      <c r="C1324" s="8" t="s">
        <v>3034</v>
      </c>
      <c r="D1324" s="7" t="s">
        <v>650</v>
      </c>
      <c r="E1324" s="7" t="s">
        <v>95</v>
      </c>
      <c r="F1324" s="7" t="s">
        <v>109</v>
      </c>
      <c r="G1324" s="9">
        <v>103</v>
      </c>
      <c r="H1324" s="9">
        <v>127</v>
      </c>
      <c r="I1324" s="9">
        <v>58</v>
      </c>
      <c r="J1324" s="9">
        <v>61</v>
      </c>
      <c r="K1324" s="9">
        <v>59</v>
      </c>
      <c r="L1324" s="9">
        <v>60</v>
      </c>
      <c r="M1324" s="9">
        <v>59</v>
      </c>
      <c r="N1324" s="9">
        <v>56</v>
      </c>
      <c r="O1324" s="9">
        <v>56</v>
      </c>
      <c r="P1324" s="9">
        <v>24</v>
      </c>
      <c r="Q1324" s="10">
        <v>108</v>
      </c>
      <c r="R1324" s="11">
        <v>18</v>
      </c>
      <c r="S1324" s="11">
        <v>1</v>
      </c>
      <c r="T1324" s="11">
        <v>110</v>
      </c>
      <c r="U1324" s="11">
        <v>109</v>
      </c>
      <c r="V1324" s="11">
        <v>1</v>
      </c>
      <c r="W1324" s="11">
        <v>106</v>
      </c>
      <c r="X1324" s="11">
        <f t="shared" si="280"/>
        <v>453</v>
      </c>
      <c r="Y1324" s="11">
        <f t="shared" si="281"/>
        <v>4855</v>
      </c>
      <c r="Z1324" s="11">
        <f t="shared" si="282"/>
        <v>1170</v>
      </c>
      <c r="AA1324" s="11">
        <f t="shared" si="283"/>
        <v>4390</v>
      </c>
      <c r="AB1324" s="11">
        <f t="shared" si="284"/>
        <v>4390</v>
      </c>
      <c r="AC1324" s="6">
        <f t="shared" si="285"/>
        <v>5020</v>
      </c>
      <c r="AD1324" s="9" t="s">
        <v>214</v>
      </c>
      <c r="AE1324" s="3" t="str">
        <f>IF(ISERROR(VLOOKUP($AD1324,技まとめ!$A$1:$F$380,6,FALSE)),"－",VLOOKUP($AD1324,技まとめ!$A$1:$F$380,6,FALSE))</f>
        <v>DR</v>
      </c>
      <c r="AF1324" s="3">
        <f>IF(ISERROR(VLOOKUP($AD1324,技まとめ!$A$1:$F$380,3,FALSE)),"－",VLOOKUP($AD1324,技まとめ!$A$1:$F$380,3,FALSE))</f>
        <v>27</v>
      </c>
      <c r="AG1324" s="3">
        <f>IF(ISERROR(VLOOKUP($AD1324,技まとめ!$A$1:$F$380,5,FALSE)),"－",VLOOKUP($AD1324,技まとめ!$A$1:$F$380,5,FALSE))</f>
        <v>25</v>
      </c>
      <c r="AH1324" s="3" t="str">
        <f>IF($E1324=IF(ISERROR(VLOOKUP($AD1324,技まとめ!$A$1:$F$380,4,FALSE)),"－",VLOOKUP($AD1324,技まとめ!$A$1:$F$380,4,FALSE)),"一致","")</f>
        <v/>
      </c>
      <c r="AI1324" s="9" t="s">
        <v>1474</v>
      </c>
      <c r="AJ1324" s="3" t="str">
        <f>IF(ISERROR(VLOOKUP($AI1324,技まとめ!$A$1:$F$380,6,FALSE)),"－",VLOOKUP($AI1324,技まとめ!$A$1:$F$380,6,FALSE))</f>
        <v>SC</v>
      </c>
      <c r="AK1324" s="3">
        <f>IF(ISERROR(VLOOKUP($AI1324,技まとめ!$A$1:$F$380,3,FALSE)),"－",VLOOKUP($AI1324,技まとめ!$A$1:$F$380,3,FALSE))</f>
        <v>49</v>
      </c>
      <c r="AL1324" s="3">
        <f>IF(ISERROR(VLOOKUP($AI1324,技まとめ!$A$1:$F$380,5,FALSE)),"－",VLOOKUP($AI1324,技まとめ!$A$1:$F$380,5,FALSE))</f>
        <v>31</v>
      </c>
      <c r="AM1324" s="3" t="str">
        <f>IF($E1324=IF(ISERROR(VLOOKUP($AI1324,技まとめ!$A$1:$F$380,4,FALSE)),"－",VLOOKUP($AI1324,技まとめ!$A$1:$F$380,4,FALSE)),"一致","")</f>
        <v>一致</v>
      </c>
      <c r="AN1324" s="9" t="s">
        <v>718</v>
      </c>
      <c r="AO1324" s="3" t="str">
        <f>IF(ISERROR(VLOOKUP($AN1324,技まとめ!$A$1:$F$380,6,FALSE)),"－",VLOOKUP($AN1324,技まとめ!$A$1:$F$380,6,FALSE))</f>
        <v>BL</v>
      </c>
      <c r="AP1324" s="3">
        <f>IF(ISERROR(VLOOKUP($AN1324,技まとめ!$A$1:$F$380,3,FALSE)),"－",VLOOKUP($AN1324,技まとめ!$A$1:$F$380,3,FALSE))</f>
        <v>58</v>
      </c>
      <c r="AQ1324" s="3">
        <f>IF(ISERROR(VLOOKUP($AN1324,技まとめ!$A$1:$F$380,5,FALSE)),"－",VLOOKUP($AN1324,技まとめ!$A$1:$F$380,5,FALSE))</f>
        <v>39</v>
      </c>
      <c r="AR1324" s="3" t="str">
        <f>IF($E1324=IF(ISERROR(VLOOKUP($AN1324,技まとめ!$A$1:$F$380,4,FALSE)),"－",VLOOKUP($AN1324,技まとめ!$A$1:$F$380,4,FALSE)),"一致","")</f>
        <v>一致</v>
      </c>
      <c r="AS1324" s="9" t="s">
        <v>132</v>
      </c>
      <c r="AT1324" s="3" t="str">
        <f>IF(ISERROR(VLOOKUP($AS1324,技まとめ!$A$1:$F$380,6,FALSE)),"－",VLOOKUP($AS1324,技まとめ!$A$1:$F$380,6,FALSE))</f>
        <v>DR</v>
      </c>
      <c r="AU1324" s="3">
        <f>IF(ISERROR(VLOOKUP($AS1324,技まとめ!$A$1:$F$380,3,FALSE)),"－",VLOOKUP($AS1324,技まとめ!$A$1:$F$380,3,FALSE))</f>
        <v>78</v>
      </c>
      <c r="AV1324" s="3">
        <f>IF(ISERROR(VLOOKUP($AS1324,技まとめ!$A$1:$F$380,5,FALSE)),"－",VLOOKUP($AS1324,技まとめ!$A$1:$F$380,5,FALSE))</f>
        <v>46</v>
      </c>
      <c r="AW1324" s="3" t="str">
        <f>IF($E1324=IF(ISERROR(VLOOKUP($AS1324,技まとめ!$A$1:$F$380,4,FALSE)),"－",VLOOKUP($AS1324,技まとめ!$A$1:$F$380,4,FALSE)),"一致","")</f>
        <v/>
      </c>
      <c r="AX1324" s="12" t="str">
        <f t="shared" si="286"/>
        <v>ムーンサルトローズスプラッシュグッドスメルダッシュストーム</v>
      </c>
      <c r="AY1324" s="12" t="str">
        <f t="shared" si="287"/>
        <v>ムーンサルトローズスプラッシュグッドスメルダッシュストーム</v>
      </c>
      <c r="AZ1324" s="12" t="str">
        <f t="shared" si="288"/>
        <v>ムーンサルトローズスプラッシュグッドスメルダッシュストーム</v>
      </c>
      <c r="BA1324" s="12" t="str">
        <f t="shared" si="289"/>
        <v>ムーンサルトローズスプラッシュグッドスメルダッシュストーム</v>
      </c>
      <c r="BB1324" s="11" t="str">
        <f t="shared" si="290"/>
        <v>DRSCBLDR</v>
      </c>
      <c r="BC1324" s="11" t="str">
        <f t="shared" si="291"/>
        <v>DRSCBLDR</v>
      </c>
      <c r="BD1324" s="11" t="str">
        <f t="shared" si="292"/>
        <v>DRSCBLDR</v>
      </c>
      <c r="BE1324" s="11" t="str">
        <f t="shared" si="293"/>
        <v>DRSCBLDR</v>
      </c>
    </row>
    <row r="1325" spans="1:57" ht="11.25" hidden="1" customHeight="1">
      <c r="A1325" s="6">
        <v>1324</v>
      </c>
      <c r="B1325" s="7" t="s">
        <v>3035</v>
      </c>
      <c r="C1325" s="8" t="s">
        <v>3036</v>
      </c>
      <c r="D1325" s="7" t="s">
        <v>72</v>
      </c>
      <c r="E1325" s="7" t="s">
        <v>95</v>
      </c>
      <c r="F1325" s="7" t="s">
        <v>109</v>
      </c>
      <c r="G1325" s="9">
        <v>91</v>
      </c>
      <c r="H1325" s="9">
        <v>124</v>
      </c>
      <c r="I1325" s="9">
        <v>57</v>
      </c>
      <c r="J1325" s="9">
        <v>60</v>
      </c>
      <c r="K1325" s="9">
        <v>48</v>
      </c>
      <c r="L1325" s="9">
        <v>59</v>
      </c>
      <c r="M1325" s="9">
        <v>56</v>
      </c>
      <c r="N1325" s="9">
        <v>57</v>
      </c>
      <c r="O1325" s="9">
        <v>53</v>
      </c>
      <c r="P1325" s="9">
        <v>22</v>
      </c>
      <c r="Q1325" s="10">
        <v>107</v>
      </c>
      <c r="R1325" s="11">
        <v>5</v>
      </c>
      <c r="S1325" s="11">
        <v>1</v>
      </c>
      <c r="T1325" s="11">
        <v>109</v>
      </c>
      <c r="U1325" s="11">
        <v>106</v>
      </c>
      <c r="V1325" s="11">
        <v>1</v>
      </c>
      <c r="W1325" s="11">
        <v>103</v>
      </c>
      <c r="X1325" s="11">
        <f t="shared" si="280"/>
        <v>432</v>
      </c>
      <c r="Y1325" s="11">
        <f t="shared" si="281"/>
        <v>4800</v>
      </c>
      <c r="Z1325" s="11">
        <f t="shared" si="282"/>
        <v>700</v>
      </c>
      <c r="AA1325" s="11">
        <f t="shared" si="283"/>
        <v>4340</v>
      </c>
      <c r="AB1325" s="11">
        <f t="shared" si="284"/>
        <v>4340</v>
      </c>
      <c r="AC1325" s="6">
        <f t="shared" si="285"/>
        <v>4900</v>
      </c>
      <c r="AD1325" s="9" t="s">
        <v>301</v>
      </c>
      <c r="AE1325" s="3" t="str">
        <f>IF(ISERROR(VLOOKUP($AD1325,技まとめ!$A$1:$F$380,6,FALSE)),"－",VLOOKUP($AD1325,技まとめ!$A$1:$F$380,6,FALSE))</f>
        <v>LS</v>
      </c>
      <c r="AF1325" s="3">
        <f>IF(ISERROR(VLOOKUP($AD1325,技まとめ!$A$1:$F$380,3,FALSE)),"－",VLOOKUP($AD1325,技まとめ!$A$1:$F$380,3,FALSE))</f>
        <v>55</v>
      </c>
      <c r="AG1325" s="3">
        <f>IF(ISERROR(VLOOKUP($AD1325,技まとめ!$A$1:$F$380,5,FALSE)),"－",VLOOKUP($AD1325,技まとめ!$A$1:$F$380,5,FALSE))</f>
        <v>40</v>
      </c>
      <c r="AH1325" s="3" t="str">
        <f>IF($E1325=IF(ISERROR(VLOOKUP($AD1325,技まとめ!$A$1:$F$380,4,FALSE)),"－",VLOOKUP($AD1325,技まとめ!$A$1:$F$380,4,FALSE)),"一致","")</f>
        <v/>
      </c>
      <c r="AI1325" s="9" t="s">
        <v>98</v>
      </c>
      <c r="AJ1325" s="3" t="str">
        <f>IF(ISERROR(VLOOKUP($AI1325,技まとめ!$A$1:$F$380,6,FALSE)),"－",VLOOKUP($AI1325,技まとめ!$A$1:$F$380,6,FALSE))</f>
        <v>BL</v>
      </c>
      <c r="AK1325" s="3">
        <f>IF(ISERROR(VLOOKUP($AI1325,技まとめ!$A$1:$F$380,3,FALSE)),"－",VLOOKUP($AI1325,技まとめ!$A$1:$F$380,3,FALSE))</f>
        <v>58</v>
      </c>
      <c r="AL1325" s="3">
        <f>IF(ISERROR(VLOOKUP($AI1325,技まとめ!$A$1:$F$380,5,FALSE)),"－",VLOOKUP($AI1325,技まとめ!$A$1:$F$380,5,FALSE))</f>
        <v>39</v>
      </c>
      <c r="AM1325" s="3" t="str">
        <f>IF($E1325=IF(ISERROR(VLOOKUP($AI1325,技まとめ!$A$1:$F$380,4,FALSE)),"－",VLOOKUP($AI1325,技まとめ!$A$1:$F$380,4,FALSE)),"一致","")</f>
        <v>一致</v>
      </c>
      <c r="AN1325" s="9" t="s">
        <v>236</v>
      </c>
      <c r="AO1325" s="3" t="str">
        <f>IF(ISERROR(VLOOKUP($AN1325,技まとめ!$A$1:$F$380,6,FALSE)),"－",VLOOKUP($AN1325,技まとめ!$A$1:$F$380,6,FALSE))</f>
        <v>DR</v>
      </c>
      <c r="AP1325" s="3">
        <f>IF(ISERROR(VLOOKUP($AN1325,技まとめ!$A$1:$F$380,3,FALSE)),"－",VLOOKUP($AN1325,技まとめ!$A$1:$F$380,3,FALSE))</f>
        <v>65</v>
      </c>
      <c r="AQ1325" s="3">
        <f>IF(ISERROR(VLOOKUP($AN1325,技まとめ!$A$1:$F$380,5,FALSE)),"－",VLOOKUP($AN1325,技まとめ!$A$1:$F$380,5,FALSE))</f>
        <v>42</v>
      </c>
      <c r="AR1325" s="3" t="str">
        <f>IF($E1325=IF(ISERROR(VLOOKUP($AN1325,技まとめ!$A$1:$F$380,4,FALSE)),"－",VLOOKUP($AN1325,技まとめ!$A$1:$F$380,4,FALSE)),"一致","")</f>
        <v/>
      </c>
      <c r="AS1325" s="9" t="s">
        <v>302</v>
      </c>
      <c r="AT1325" s="3" t="str">
        <f>IF(ISERROR(VLOOKUP($AS1325,技まとめ!$A$1:$F$380,6,FALSE)),"－",VLOOKUP($AS1325,技まとめ!$A$1:$F$380,6,FALSE))</f>
        <v>DR</v>
      </c>
      <c r="AU1325" s="3">
        <f>IF(ISERROR(VLOOKUP($AS1325,技まとめ!$A$1:$F$380,3,FALSE)),"－",VLOOKUP($AS1325,技まとめ!$A$1:$F$380,3,FALSE))</f>
        <v>90</v>
      </c>
      <c r="AV1325" s="3">
        <f>IF(ISERROR(VLOOKUP($AS1325,技まとめ!$A$1:$F$380,5,FALSE)),"－",VLOOKUP($AS1325,技まとめ!$A$1:$F$380,5,FALSE))</f>
        <v>53</v>
      </c>
      <c r="AW1325" s="3" t="str">
        <f>IF($E1325=IF(ISERROR(VLOOKUP($AS1325,技まとめ!$A$1:$F$380,4,FALSE)),"－",VLOOKUP($AS1325,技まとめ!$A$1:$F$380,4,FALSE)),"一致","")</f>
        <v/>
      </c>
      <c r="AX1325" s="12" t="str">
        <f t="shared" si="286"/>
        <v>ツナミブーストかげぬいとうめいフェイントウォーターベール</v>
      </c>
      <c r="AY1325" s="12" t="str">
        <f t="shared" si="287"/>
        <v>ツナミブーストかげぬいとうめいフェイントウォーターベール</v>
      </c>
      <c r="AZ1325" s="12" t="str">
        <f t="shared" si="288"/>
        <v>ツナミブーストかげぬいとうめいフェイントウォーターベール</v>
      </c>
      <c r="BA1325" s="12" t="str">
        <f t="shared" si="289"/>
        <v>ツナミブーストかげぬいとうめいフェイントウォーターベール</v>
      </c>
      <c r="BB1325" s="11" t="str">
        <f t="shared" si="290"/>
        <v>LSBLDRDR</v>
      </c>
      <c r="BC1325" s="11" t="str">
        <f t="shared" si="291"/>
        <v>LSBLDRDR</v>
      </c>
      <c r="BD1325" s="11" t="str">
        <f t="shared" si="292"/>
        <v>LSBLDRDR</v>
      </c>
      <c r="BE1325" s="11" t="str">
        <f t="shared" si="293"/>
        <v>LSBLDRDR</v>
      </c>
    </row>
    <row r="1326" spans="1:57" ht="11.25" hidden="1" customHeight="1">
      <c r="A1326" s="6">
        <v>1325</v>
      </c>
      <c r="B1326" s="7" t="s">
        <v>3037</v>
      </c>
      <c r="C1326" s="8" t="s">
        <v>3038</v>
      </c>
      <c r="D1326" s="7" t="s">
        <v>650</v>
      </c>
      <c r="E1326" s="7" t="s">
        <v>95</v>
      </c>
      <c r="F1326" s="7" t="s">
        <v>128</v>
      </c>
      <c r="G1326" s="9">
        <v>117</v>
      </c>
      <c r="H1326" s="9">
        <v>129</v>
      </c>
      <c r="I1326" s="9">
        <v>62</v>
      </c>
      <c r="J1326" s="9">
        <v>58</v>
      </c>
      <c r="K1326" s="9">
        <v>60</v>
      </c>
      <c r="L1326" s="9">
        <v>60</v>
      </c>
      <c r="M1326" s="9">
        <v>59</v>
      </c>
      <c r="N1326" s="9">
        <v>57</v>
      </c>
      <c r="O1326" s="9">
        <v>62</v>
      </c>
      <c r="P1326" s="9">
        <v>14</v>
      </c>
      <c r="Q1326" s="10">
        <v>112</v>
      </c>
      <c r="R1326" s="11">
        <v>7</v>
      </c>
      <c r="S1326" s="11">
        <v>1</v>
      </c>
      <c r="T1326" s="11">
        <v>110</v>
      </c>
      <c r="U1326" s="11">
        <v>109</v>
      </c>
      <c r="V1326" s="11">
        <v>1</v>
      </c>
      <c r="W1326" s="11">
        <v>112</v>
      </c>
      <c r="X1326" s="11">
        <f t="shared" si="280"/>
        <v>452</v>
      </c>
      <c r="Y1326" s="11">
        <f t="shared" si="281"/>
        <v>5045</v>
      </c>
      <c r="Z1326" s="11">
        <f t="shared" si="282"/>
        <v>815</v>
      </c>
      <c r="AA1326" s="11">
        <f t="shared" si="283"/>
        <v>4420</v>
      </c>
      <c r="AB1326" s="11">
        <f t="shared" si="284"/>
        <v>4420</v>
      </c>
      <c r="AC1326" s="6">
        <f t="shared" si="285"/>
        <v>4995</v>
      </c>
      <c r="AD1326" s="9" t="s">
        <v>5020</v>
      </c>
      <c r="AE1326" s="3" t="str">
        <f>IF(ISERROR(VLOOKUP($AD1326,技まとめ!$A$1:$F$380,6,FALSE)),"－",VLOOKUP($AD1326,技まとめ!$A$1:$F$380,6,FALSE))</f>
        <v>－</v>
      </c>
      <c r="AF1326" s="3">
        <f>IF(ISERROR(VLOOKUP($AD1326,技まとめ!$A$1:$F$380,3,FALSE)),"－",VLOOKUP($AD1326,技まとめ!$A$1:$F$380,3,FALSE))</f>
        <v>0</v>
      </c>
      <c r="AG1326" s="3">
        <f>IF(ISERROR(VLOOKUP($AD1326,技まとめ!$A$1:$F$380,5,FALSE)),"－",VLOOKUP($AD1326,技まとめ!$A$1:$F$380,5,FALSE))</f>
        <v>0</v>
      </c>
      <c r="AH1326" s="3" t="str">
        <f>IF($E1326=IF(ISERROR(VLOOKUP($AD1326,技まとめ!$A$1:$F$380,4,FALSE)),"－",VLOOKUP($AD1326,技まとめ!$A$1:$F$380,4,FALSE)),"一致","")</f>
        <v/>
      </c>
      <c r="AI1326" s="9" t="s">
        <v>678</v>
      </c>
      <c r="AJ1326" s="3" t="str">
        <f>IF(ISERROR(VLOOKUP($AI1326,技まとめ!$A$1:$F$380,6,FALSE)),"－",VLOOKUP($AI1326,技まとめ!$A$1:$F$380,6,FALSE))</f>
        <v>BS</v>
      </c>
      <c r="AK1326" s="3">
        <f>IF(ISERROR(VLOOKUP($AI1326,技まとめ!$A$1:$F$380,3,FALSE)),"－",VLOOKUP($AI1326,技まとめ!$A$1:$F$380,3,FALSE))</f>
        <v>57</v>
      </c>
      <c r="AL1326" s="3">
        <f>IF(ISERROR(VLOOKUP($AI1326,技まとめ!$A$1:$F$380,5,FALSE)),"－",VLOOKUP($AI1326,技まとめ!$A$1:$F$380,5,FALSE))</f>
        <v>34</v>
      </c>
      <c r="AM1326" s="3" t="str">
        <f>IF($E1326=IF(ISERROR(VLOOKUP($AI1326,技まとめ!$A$1:$F$380,4,FALSE)),"－",VLOOKUP($AI1326,技まとめ!$A$1:$F$380,4,FALSE)),"一致","")</f>
        <v>一致</v>
      </c>
      <c r="AN1326" s="9" t="s">
        <v>532</v>
      </c>
      <c r="AO1326" s="3" t="str">
        <f>IF(ISERROR(VLOOKUP($AN1326,技まとめ!$A$1:$F$380,6,FALSE)),"－",VLOOKUP($AN1326,技まとめ!$A$1:$F$380,6,FALSE))</f>
        <v>NS</v>
      </c>
      <c r="AP1326" s="3">
        <f>IF(ISERROR(VLOOKUP($AN1326,技まとめ!$A$1:$F$380,3,FALSE)),"－",VLOOKUP($AN1326,技まとめ!$A$1:$F$380,3,FALSE))</f>
        <v>103</v>
      </c>
      <c r="AQ1326" s="3">
        <f>IF(ISERROR(VLOOKUP($AN1326,技まとめ!$A$1:$F$380,5,FALSE)),"－",VLOOKUP($AN1326,技まとめ!$A$1:$F$380,5,FALSE))</f>
        <v>55</v>
      </c>
      <c r="AR1326" s="3" t="str">
        <f>IF($E1326=IF(ISERROR(VLOOKUP($AN1326,技まとめ!$A$1:$F$380,4,FALSE)),"－",VLOOKUP($AN1326,技まとめ!$A$1:$F$380,4,FALSE)),"一致","")</f>
        <v/>
      </c>
      <c r="AS1326" s="9" t="s">
        <v>718</v>
      </c>
      <c r="AT1326" s="3" t="str">
        <f>IF(ISERROR(VLOOKUP($AS1326,技まとめ!$A$1:$F$380,6,FALSE)),"－",VLOOKUP($AS1326,技まとめ!$A$1:$F$380,6,FALSE))</f>
        <v>BL</v>
      </c>
      <c r="AU1326" s="3">
        <f>IF(ISERROR(VLOOKUP($AS1326,技まとめ!$A$1:$F$380,3,FALSE)),"－",VLOOKUP($AS1326,技まとめ!$A$1:$F$380,3,FALSE))</f>
        <v>58</v>
      </c>
      <c r="AV1326" s="3">
        <f>IF(ISERROR(VLOOKUP($AS1326,技まとめ!$A$1:$F$380,5,FALSE)),"－",VLOOKUP($AS1326,技まとめ!$A$1:$F$380,5,FALSE))</f>
        <v>39</v>
      </c>
      <c r="AW1326" s="3" t="str">
        <f>IF($E1326=IF(ISERROR(VLOOKUP($AS1326,技まとめ!$A$1:$F$380,4,FALSE)),"－",VLOOKUP($AS1326,技まとめ!$A$1:$F$380,4,FALSE)),"一致","")</f>
        <v>一致</v>
      </c>
      <c r="AX1326" s="12" t="str">
        <f t="shared" si="286"/>
        <v>おいろけＵＰ！ダークトルネードトライペガサスグッドスメル</v>
      </c>
      <c r="AY1326" s="12" t="str">
        <f t="shared" si="287"/>
        <v>おいろけＵＰ！ダークトルネードトライペガサスグッドスメル</v>
      </c>
      <c r="AZ1326" s="12" t="str">
        <f t="shared" si="288"/>
        <v>おいろけＵＰ！ダークトルネードトライペガサスグッドスメル</v>
      </c>
      <c r="BA1326" s="12" t="str">
        <f t="shared" si="289"/>
        <v>おいろけＵＰ！ダークトルネードトライペガサスグッドスメル</v>
      </c>
      <c r="BB1326" s="11" t="str">
        <f t="shared" si="290"/>
        <v>－BSNSBL</v>
      </c>
      <c r="BC1326" s="11" t="str">
        <f t="shared" si="291"/>
        <v>－BSNSBL</v>
      </c>
      <c r="BD1326" s="11" t="str">
        <f t="shared" si="292"/>
        <v>－BSNSBL</v>
      </c>
      <c r="BE1326" s="11" t="str">
        <f t="shared" si="293"/>
        <v>－BSNSBL</v>
      </c>
    </row>
    <row r="1327" spans="1:57" ht="11.25" hidden="1" customHeight="1">
      <c r="A1327" s="6">
        <v>1326</v>
      </c>
      <c r="B1327" s="7" t="s">
        <v>3039</v>
      </c>
      <c r="C1327" s="8" t="s">
        <v>3040</v>
      </c>
      <c r="D1327" s="7" t="s">
        <v>650</v>
      </c>
      <c r="E1327" s="7" t="s">
        <v>95</v>
      </c>
      <c r="F1327" s="7" t="s">
        <v>109</v>
      </c>
      <c r="G1327" s="9">
        <v>99</v>
      </c>
      <c r="H1327" s="9">
        <v>125</v>
      </c>
      <c r="I1327" s="9">
        <v>56</v>
      </c>
      <c r="J1327" s="9">
        <v>53</v>
      </c>
      <c r="K1327" s="9">
        <v>51</v>
      </c>
      <c r="L1327" s="9">
        <v>51</v>
      </c>
      <c r="M1327" s="9">
        <v>52</v>
      </c>
      <c r="N1327" s="9">
        <v>56</v>
      </c>
      <c r="O1327" s="9">
        <v>51</v>
      </c>
      <c r="P1327" s="9">
        <v>44</v>
      </c>
      <c r="Q1327" s="10">
        <v>106</v>
      </c>
      <c r="R1327" s="11">
        <v>22</v>
      </c>
      <c r="S1327" s="11">
        <v>1</v>
      </c>
      <c r="T1327" s="11">
        <v>101</v>
      </c>
      <c r="U1327" s="11">
        <v>102</v>
      </c>
      <c r="V1327" s="11">
        <v>1</v>
      </c>
      <c r="W1327" s="11">
        <v>101</v>
      </c>
      <c r="X1327" s="11">
        <f t="shared" si="280"/>
        <v>434</v>
      </c>
      <c r="Y1327" s="11">
        <f t="shared" si="281"/>
        <v>4750</v>
      </c>
      <c r="Z1327" s="11">
        <f t="shared" si="282"/>
        <v>1285</v>
      </c>
      <c r="AA1327" s="11">
        <f t="shared" si="283"/>
        <v>4050</v>
      </c>
      <c r="AB1327" s="11">
        <f t="shared" si="284"/>
        <v>4050</v>
      </c>
      <c r="AC1327" s="6">
        <f t="shared" si="285"/>
        <v>4655</v>
      </c>
      <c r="AD1327" s="9" t="s">
        <v>104</v>
      </c>
      <c r="AE1327" s="3" t="str">
        <f>IF(ISERROR(VLOOKUP($AD1327,技まとめ!$A$1:$F$380,6,FALSE)),"－",VLOOKUP($AD1327,技まとめ!$A$1:$F$380,6,FALSE))</f>
        <v>LS</v>
      </c>
      <c r="AF1327" s="3">
        <f>IF(ISERROR(VLOOKUP($AD1327,技まとめ!$A$1:$F$380,3,FALSE)),"－",VLOOKUP($AD1327,技まとめ!$A$1:$F$380,3,FALSE))</f>
        <v>30</v>
      </c>
      <c r="AG1327" s="3">
        <f>IF(ISERROR(VLOOKUP($AD1327,技まとめ!$A$1:$F$380,5,FALSE)),"－",VLOOKUP($AD1327,技まとめ!$A$1:$F$380,5,FALSE))</f>
        <v>25</v>
      </c>
      <c r="AH1327" s="3" t="str">
        <f>IF($E1327=IF(ISERROR(VLOOKUP($AD1327,技まとめ!$A$1:$F$380,4,FALSE)),"－",VLOOKUP($AD1327,技まとめ!$A$1:$F$380,4,FALSE)),"一致","")</f>
        <v/>
      </c>
      <c r="AI1327" s="9" t="s">
        <v>744</v>
      </c>
      <c r="AJ1327" s="3" t="str">
        <f>IF(ISERROR(VLOOKUP($AI1327,技まとめ!$A$1:$F$380,6,FALSE)),"－",VLOOKUP($AI1327,技まとめ!$A$1:$F$380,6,FALSE))</f>
        <v>DR</v>
      </c>
      <c r="AK1327" s="3">
        <f>IF(ISERROR(VLOOKUP($AI1327,技まとめ!$A$1:$F$380,3,FALSE)),"－",VLOOKUP($AI1327,技まとめ!$A$1:$F$380,3,FALSE))</f>
        <v>40</v>
      </c>
      <c r="AL1327" s="3">
        <f>IF(ISERROR(VLOOKUP($AI1327,技まとめ!$A$1:$F$380,5,FALSE)),"－",VLOOKUP($AI1327,技まとめ!$A$1:$F$380,5,FALSE))</f>
        <v>31</v>
      </c>
      <c r="AM1327" s="3" t="str">
        <f>IF($E1327=IF(ISERROR(VLOOKUP($AI1327,技まとめ!$A$1:$F$380,4,FALSE)),"－",VLOOKUP($AI1327,技まとめ!$A$1:$F$380,4,FALSE)),"一致","")</f>
        <v/>
      </c>
      <c r="AN1327" s="9" t="s">
        <v>1474</v>
      </c>
      <c r="AO1327" s="3" t="str">
        <f>IF(ISERROR(VLOOKUP($AN1327,技まとめ!$A$1:$F$380,6,FALSE)),"－",VLOOKUP($AN1327,技まとめ!$A$1:$F$380,6,FALSE))</f>
        <v>SC</v>
      </c>
      <c r="AP1327" s="3">
        <f>IF(ISERROR(VLOOKUP($AN1327,技まとめ!$A$1:$F$380,3,FALSE)),"－",VLOOKUP($AN1327,技まとめ!$A$1:$F$380,3,FALSE))</f>
        <v>49</v>
      </c>
      <c r="AQ1327" s="3">
        <f>IF(ISERROR(VLOOKUP($AN1327,技まとめ!$A$1:$F$380,5,FALSE)),"－",VLOOKUP($AN1327,技まとめ!$A$1:$F$380,5,FALSE))</f>
        <v>31</v>
      </c>
      <c r="AR1327" s="3" t="str">
        <f>IF($E1327=IF(ISERROR(VLOOKUP($AN1327,技まとめ!$A$1:$F$380,4,FALSE)),"－",VLOOKUP($AN1327,技まとめ!$A$1:$F$380,4,FALSE)),"一致","")</f>
        <v>一致</v>
      </c>
      <c r="AS1327" s="9" t="s">
        <v>821</v>
      </c>
      <c r="AT1327" s="3" t="str">
        <f>IF(ISERROR(VLOOKUP($AS1327,技まとめ!$A$1:$F$380,6,FALSE)),"－",VLOOKUP($AS1327,技まとめ!$A$1:$F$380,6,FALSE))</f>
        <v>BL</v>
      </c>
      <c r="AU1327" s="3">
        <f>IF(ISERROR(VLOOKUP($AS1327,技まとめ!$A$1:$F$380,3,FALSE)),"－",VLOOKUP($AS1327,技まとめ!$A$1:$F$380,3,FALSE))</f>
        <v>52</v>
      </c>
      <c r="AV1327" s="3">
        <f>IF(ISERROR(VLOOKUP($AS1327,技まとめ!$A$1:$F$380,5,FALSE)),"－",VLOOKUP($AS1327,技まとめ!$A$1:$F$380,5,FALSE))</f>
        <v>36</v>
      </c>
      <c r="AW1327" s="3" t="str">
        <f>IF($E1327=IF(ISERROR(VLOOKUP($AS1327,技まとめ!$A$1:$F$380,4,FALSE)),"－",VLOOKUP($AS1327,技まとめ!$A$1:$F$380,4,FALSE)),"一致","")</f>
        <v>一致</v>
      </c>
      <c r="AX1327" s="12" t="str">
        <f t="shared" si="286"/>
        <v>すいせいシュートリボンシャワーローズスプラッシュウェルカムバック</v>
      </c>
      <c r="AY1327" s="12" t="str">
        <f t="shared" si="287"/>
        <v>すいせいシュートリボンシャワーローズスプラッシュウェルカムバック</v>
      </c>
      <c r="AZ1327" s="12" t="str">
        <f t="shared" si="288"/>
        <v>すいせいシュートリボンシャワーローズスプラッシュウェルカムバック</v>
      </c>
      <c r="BA1327" s="12" t="str">
        <f t="shared" si="289"/>
        <v>すいせいシュートリボンシャワーローズスプラッシュウェルカムバック</v>
      </c>
      <c r="BB1327" s="11" t="str">
        <f t="shared" si="290"/>
        <v>LSDRSCBL</v>
      </c>
      <c r="BC1327" s="11" t="str">
        <f t="shared" si="291"/>
        <v>LSDRSCBL</v>
      </c>
      <c r="BD1327" s="11" t="str">
        <f t="shared" si="292"/>
        <v>LSDRSCBL</v>
      </c>
      <c r="BE1327" s="11" t="str">
        <f t="shared" si="293"/>
        <v>LSDRSCBL</v>
      </c>
    </row>
    <row r="1328" spans="1:57" ht="11.25" hidden="1" customHeight="1">
      <c r="A1328" s="6">
        <v>1327</v>
      </c>
      <c r="B1328" s="7" t="s">
        <v>3041</v>
      </c>
      <c r="C1328" s="8" t="s">
        <v>3042</v>
      </c>
      <c r="D1328" s="7" t="s">
        <v>650</v>
      </c>
      <c r="E1328" s="7" t="s">
        <v>102</v>
      </c>
      <c r="F1328" s="7" t="s">
        <v>82</v>
      </c>
      <c r="G1328" s="9">
        <v>85</v>
      </c>
      <c r="H1328" s="9">
        <v>130</v>
      </c>
      <c r="I1328" s="9">
        <v>54</v>
      </c>
      <c r="J1328" s="9">
        <v>53</v>
      </c>
      <c r="K1328" s="9">
        <v>51</v>
      </c>
      <c r="L1328" s="9">
        <v>54</v>
      </c>
      <c r="M1328" s="9">
        <v>49</v>
      </c>
      <c r="N1328" s="9">
        <v>54</v>
      </c>
      <c r="O1328" s="9">
        <v>48</v>
      </c>
      <c r="P1328" s="9">
        <v>58</v>
      </c>
      <c r="Q1328" s="10">
        <v>104</v>
      </c>
      <c r="R1328" s="11">
        <v>34</v>
      </c>
      <c r="S1328" s="11">
        <v>1</v>
      </c>
      <c r="T1328" s="11">
        <v>104</v>
      </c>
      <c r="U1328" s="11">
        <v>99</v>
      </c>
      <c r="V1328" s="11">
        <v>1</v>
      </c>
      <c r="W1328" s="11">
        <v>98</v>
      </c>
      <c r="X1328" s="11">
        <f t="shared" si="280"/>
        <v>441</v>
      </c>
      <c r="Y1328" s="11">
        <f t="shared" si="281"/>
        <v>4655</v>
      </c>
      <c r="Z1328" s="11">
        <f t="shared" si="282"/>
        <v>1690</v>
      </c>
      <c r="AA1328" s="11">
        <f t="shared" si="283"/>
        <v>4140</v>
      </c>
      <c r="AB1328" s="11">
        <f t="shared" si="284"/>
        <v>4140</v>
      </c>
      <c r="AC1328" s="6">
        <f t="shared" si="285"/>
        <v>4820</v>
      </c>
      <c r="AD1328" s="9" t="s">
        <v>104</v>
      </c>
      <c r="AE1328" s="3" t="str">
        <f>IF(ISERROR(VLOOKUP($AD1328,技まとめ!$A$1:$F$380,6,FALSE)),"－",VLOOKUP($AD1328,技まとめ!$A$1:$F$380,6,FALSE))</f>
        <v>LS</v>
      </c>
      <c r="AF1328" s="3">
        <f>IF(ISERROR(VLOOKUP($AD1328,技まとめ!$A$1:$F$380,3,FALSE)),"－",VLOOKUP($AD1328,技まとめ!$A$1:$F$380,3,FALSE))</f>
        <v>30</v>
      </c>
      <c r="AG1328" s="3">
        <f>IF(ISERROR(VLOOKUP($AD1328,技まとめ!$A$1:$F$380,5,FALSE)),"－",VLOOKUP($AD1328,技まとめ!$A$1:$F$380,5,FALSE))</f>
        <v>25</v>
      </c>
      <c r="AH1328" s="3" t="str">
        <f>IF($E1328=IF(ISERROR(VLOOKUP($AD1328,技まとめ!$A$1:$F$380,4,FALSE)),"－",VLOOKUP($AD1328,技まとめ!$A$1:$F$380,4,FALSE)),"一致","")</f>
        <v/>
      </c>
      <c r="AI1328" s="9" t="s">
        <v>235</v>
      </c>
      <c r="AJ1328" s="3" t="str">
        <f>IF(ISERROR(VLOOKUP($AI1328,技まとめ!$A$1:$F$380,6,FALSE)),"－",VLOOKUP($AI1328,技まとめ!$A$1:$F$380,6,FALSE))</f>
        <v>BL</v>
      </c>
      <c r="AK1328" s="3">
        <f>IF(ISERROR(VLOOKUP($AI1328,技まとめ!$A$1:$F$380,3,FALSE)),"－",VLOOKUP($AI1328,技まとめ!$A$1:$F$380,3,FALSE))</f>
        <v>18</v>
      </c>
      <c r="AL1328" s="3">
        <f>IF(ISERROR(VLOOKUP($AI1328,技まとめ!$A$1:$F$380,5,FALSE)),"－",VLOOKUP($AI1328,技まとめ!$A$1:$F$380,5,FALSE))</f>
        <v>21</v>
      </c>
      <c r="AM1328" s="3" t="str">
        <f>IF($E1328=IF(ISERROR(VLOOKUP($AI1328,技まとめ!$A$1:$F$380,4,FALSE)),"－",VLOOKUP($AI1328,技まとめ!$A$1:$F$380,4,FALSE)),"一致","")</f>
        <v/>
      </c>
      <c r="AN1328" s="9" t="s">
        <v>269</v>
      </c>
      <c r="AO1328" s="3" t="str">
        <f>IF(ISERROR(VLOOKUP($AN1328,技まとめ!$A$1:$F$380,6,FALSE)),"－",VLOOKUP($AN1328,技まとめ!$A$1:$F$380,6,FALSE))</f>
        <v>DR</v>
      </c>
      <c r="AP1328" s="3">
        <f>IF(ISERROR(VLOOKUP($AN1328,技まとめ!$A$1:$F$380,3,FALSE)),"－",VLOOKUP($AN1328,技まとめ!$A$1:$F$380,3,FALSE))</f>
        <v>19</v>
      </c>
      <c r="AQ1328" s="3">
        <f>IF(ISERROR(VLOOKUP($AN1328,技まとめ!$A$1:$F$380,5,FALSE)),"－",VLOOKUP($AN1328,技まとめ!$A$1:$F$380,5,FALSE))</f>
        <v>20</v>
      </c>
      <c r="AR1328" s="3" t="str">
        <f>IF($E1328=IF(ISERROR(VLOOKUP($AN1328,技まとめ!$A$1:$F$380,4,FALSE)),"－",VLOOKUP($AN1328,技まとめ!$A$1:$F$380,4,FALSE)),"一致","")</f>
        <v/>
      </c>
      <c r="AS1328" s="9" t="s">
        <v>845</v>
      </c>
      <c r="AT1328" s="3" t="str">
        <f>IF(ISERROR(VLOOKUP($AS1328,技まとめ!$A$1:$F$380,6,FALSE)),"－",VLOOKUP($AS1328,技まとめ!$A$1:$F$380,6,FALSE))</f>
        <v>BL</v>
      </c>
      <c r="AU1328" s="3">
        <f>IF(ISERROR(VLOOKUP($AS1328,技まとめ!$A$1:$F$380,3,FALSE)),"－",VLOOKUP($AS1328,技まとめ!$A$1:$F$380,3,FALSE))</f>
        <v>31</v>
      </c>
      <c r="AV1328" s="3">
        <f>IF(ISERROR(VLOOKUP($AS1328,技まとめ!$A$1:$F$380,5,FALSE)),"－",VLOOKUP($AS1328,技まとめ!$A$1:$F$380,5,FALSE))</f>
        <v>28</v>
      </c>
      <c r="AW1328" s="3" t="str">
        <f>IF($E1328=IF(ISERROR(VLOOKUP($AS1328,技まとめ!$A$1:$F$380,4,FALSE)),"－",VLOOKUP($AS1328,技まとめ!$A$1:$F$380,4,FALSE)),"一致","")</f>
        <v/>
      </c>
      <c r="AX1328" s="12" t="str">
        <f t="shared" si="286"/>
        <v>すいせいシュートドッペルゲンガーどくぎりのじゅつアイスグランド</v>
      </c>
      <c r="AY1328" s="12" t="str">
        <f t="shared" si="287"/>
        <v>すいせいシュートドッペルゲンガーどくぎりのじゅつアイスグランド</v>
      </c>
      <c r="AZ1328" s="12" t="str">
        <f t="shared" si="288"/>
        <v>すいせいシュートドッペルゲンガーどくぎりのじゅつアイスグランド</v>
      </c>
      <c r="BA1328" s="12" t="str">
        <f t="shared" si="289"/>
        <v>すいせいシュートドッペルゲンガーどくぎりのじゅつアイスグランド</v>
      </c>
      <c r="BB1328" s="11" t="str">
        <f t="shared" si="290"/>
        <v>LSBLDRBL</v>
      </c>
      <c r="BC1328" s="11" t="str">
        <f t="shared" si="291"/>
        <v>LSBLDRBL</v>
      </c>
      <c r="BD1328" s="11" t="str">
        <f t="shared" si="292"/>
        <v>LSBLDRBL</v>
      </c>
      <c r="BE1328" s="11" t="str">
        <f t="shared" si="293"/>
        <v>LSBLDRBL</v>
      </c>
    </row>
    <row r="1329" spans="1:57" ht="11.25" hidden="1" customHeight="1">
      <c r="A1329" s="6">
        <v>1328</v>
      </c>
      <c r="B1329" s="7" t="s">
        <v>3043</v>
      </c>
      <c r="C1329" s="8" t="s">
        <v>3044</v>
      </c>
      <c r="D1329" s="7" t="s">
        <v>650</v>
      </c>
      <c r="E1329" s="7" t="s">
        <v>81</v>
      </c>
      <c r="F1329" s="7" t="s">
        <v>109</v>
      </c>
      <c r="G1329" s="9">
        <v>107</v>
      </c>
      <c r="H1329" s="9">
        <v>132</v>
      </c>
      <c r="I1329" s="9">
        <v>50</v>
      </c>
      <c r="J1329" s="9">
        <v>55</v>
      </c>
      <c r="K1329" s="9">
        <v>56</v>
      </c>
      <c r="L1329" s="9">
        <v>44</v>
      </c>
      <c r="M1329" s="9">
        <v>54</v>
      </c>
      <c r="N1329" s="9">
        <v>53</v>
      </c>
      <c r="O1329" s="9">
        <v>53</v>
      </c>
      <c r="P1329" s="9">
        <v>45</v>
      </c>
      <c r="Q1329" s="10">
        <v>100</v>
      </c>
      <c r="R1329" s="11">
        <v>27</v>
      </c>
      <c r="S1329" s="11">
        <v>1</v>
      </c>
      <c r="T1329" s="11">
        <v>94</v>
      </c>
      <c r="U1329" s="11">
        <v>104</v>
      </c>
      <c r="V1329" s="11">
        <v>1</v>
      </c>
      <c r="W1329" s="11">
        <v>103</v>
      </c>
      <c r="X1329" s="11">
        <f t="shared" si="280"/>
        <v>430</v>
      </c>
      <c r="Y1329" s="11">
        <f t="shared" si="281"/>
        <v>4520</v>
      </c>
      <c r="Z1329" s="11">
        <f t="shared" si="282"/>
        <v>1470</v>
      </c>
      <c r="AA1329" s="11">
        <f t="shared" si="283"/>
        <v>3815</v>
      </c>
      <c r="AB1329" s="11">
        <f t="shared" si="284"/>
        <v>3815</v>
      </c>
      <c r="AC1329" s="6">
        <f t="shared" si="285"/>
        <v>4410</v>
      </c>
      <c r="AD1329" s="9" t="s">
        <v>493</v>
      </c>
      <c r="AE1329" s="3" t="str">
        <f>IF(ISERROR(VLOOKUP($AD1329,技まとめ!$A$1:$F$380,6,FALSE)),"－",VLOOKUP($AD1329,技まとめ!$A$1:$F$380,6,FALSE))</f>
        <v>BL</v>
      </c>
      <c r="AF1329" s="3">
        <f>IF(ISERROR(VLOOKUP($AD1329,技まとめ!$A$1:$F$380,3,FALSE)),"－",VLOOKUP($AD1329,技まとめ!$A$1:$F$380,3,FALSE))</f>
        <v>93</v>
      </c>
      <c r="AG1329" s="3">
        <f>IF(ISERROR(VLOOKUP($AD1329,技まとめ!$A$1:$F$380,5,FALSE)),"－",VLOOKUP($AD1329,技まとめ!$A$1:$F$380,5,FALSE))</f>
        <v>52</v>
      </c>
      <c r="AH1329" s="3" t="str">
        <f>IF($E1329=IF(ISERROR(VLOOKUP($AD1329,技まとめ!$A$1:$F$380,4,FALSE)),"－",VLOOKUP($AD1329,技まとめ!$A$1:$F$380,4,FALSE)),"一致","")</f>
        <v/>
      </c>
      <c r="AI1329" s="9" t="s">
        <v>309</v>
      </c>
      <c r="AJ1329" s="3" t="str">
        <f>IF(ISERROR(VLOOKUP($AI1329,技まとめ!$A$1:$F$380,6,FALSE)),"－",VLOOKUP($AI1329,技まとめ!$A$1:$F$380,6,FALSE))</f>
        <v>BB</v>
      </c>
      <c r="AK1329" s="3">
        <f>IF(ISERROR(VLOOKUP($AI1329,技まとめ!$A$1:$F$380,3,FALSE)),"－",VLOOKUP($AI1329,技まとめ!$A$1:$F$380,3,FALSE))</f>
        <v>23</v>
      </c>
      <c r="AL1329" s="3">
        <f>IF(ISERROR(VLOOKUP($AI1329,技まとめ!$A$1:$F$380,5,FALSE)),"－",VLOOKUP($AI1329,技まとめ!$A$1:$F$380,5,FALSE))</f>
        <v>20</v>
      </c>
      <c r="AM1329" s="3" t="str">
        <f>IF($E1329=IF(ISERROR(VLOOKUP($AI1329,技まとめ!$A$1:$F$380,4,FALSE)),"－",VLOOKUP($AI1329,技まとめ!$A$1:$F$380,4,FALSE)),"一致","")</f>
        <v/>
      </c>
      <c r="AN1329" s="9" t="s">
        <v>686</v>
      </c>
      <c r="AO1329" s="3" t="str">
        <f>IF(ISERROR(VLOOKUP($AN1329,技まとめ!$A$1:$F$380,6,FALSE)),"－",VLOOKUP($AN1329,技まとめ!$A$1:$F$380,6,FALSE))</f>
        <v>DR</v>
      </c>
      <c r="AP1329" s="3">
        <f>IF(ISERROR(VLOOKUP($AN1329,技まとめ!$A$1:$F$380,3,FALSE)),"－",VLOOKUP($AN1329,技まとめ!$A$1:$F$380,3,FALSE))</f>
        <v>34</v>
      </c>
      <c r="AQ1329" s="3">
        <f>IF(ISERROR(VLOOKUP($AN1329,技まとめ!$A$1:$F$380,5,FALSE)),"－",VLOOKUP($AN1329,技まとめ!$A$1:$F$380,5,FALSE))</f>
        <v>27</v>
      </c>
      <c r="AR1329" s="3" t="str">
        <f>IF($E1329=IF(ISERROR(VLOOKUP($AN1329,技まとめ!$A$1:$F$380,4,FALSE)),"－",VLOOKUP($AN1329,技まとめ!$A$1:$F$380,4,FALSE)),"一致","")</f>
        <v/>
      </c>
      <c r="AS1329" s="9" t="s">
        <v>163</v>
      </c>
      <c r="AT1329" s="3" t="str">
        <f>IF(ISERROR(VLOOKUP($AS1329,技まとめ!$A$1:$F$380,6,FALSE)),"－",VLOOKUP($AS1329,技まとめ!$A$1:$F$380,6,FALSE))</f>
        <v>BL</v>
      </c>
      <c r="AU1329" s="3">
        <f>IF(ISERROR(VLOOKUP($AS1329,技まとめ!$A$1:$F$380,3,FALSE)),"－",VLOOKUP($AS1329,技まとめ!$A$1:$F$380,3,FALSE))</f>
        <v>59</v>
      </c>
      <c r="AV1329" s="3">
        <f>IF(ISERROR(VLOOKUP($AS1329,技まとめ!$A$1:$F$380,5,FALSE)),"－",VLOOKUP($AS1329,技まとめ!$A$1:$F$380,5,FALSE))</f>
        <v>38</v>
      </c>
      <c r="AW1329" s="3" t="str">
        <f>IF($E1329=IF(ISERROR(VLOOKUP($AS1329,技まとめ!$A$1:$F$380,4,FALSE)),"－",VLOOKUP($AS1329,技まとめ!$A$1:$F$380,4,FALSE)),"一致","")</f>
        <v>一致</v>
      </c>
      <c r="AX1329" s="12" t="str">
        <f t="shared" si="286"/>
        <v>ノーエスケイプホーントレインヒートタックルサイクロン</v>
      </c>
      <c r="AY1329" s="12" t="str">
        <f t="shared" si="287"/>
        <v>ノーエスケイプホーントレインヒートタックルサイクロン</v>
      </c>
      <c r="AZ1329" s="12" t="str">
        <f t="shared" si="288"/>
        <v>ノーエスケイプホーントレインヒートタックルサイクロン</v>
      </c>
      <c r="BA1329" s="12" t="str">
        <f t="shared" si="289"/>
        <v>ノーエスケイプホーントレインヒートタックルサイクロン</v>
      </c>
      <c r="BB1329" s="11" t="str">
        <f t="shared" si="290"/>
        <v>BLBBDRBL</v>
      </c>
      <c r="BC1329" s="11" t="str">
        <f t="shared" si="291"/>
        <v>BLBBDRBL</v>
      </c>
      <c r="BD1329" s="11" t="str">
        <f t="shared" si="292"/>
        <v>BLBBDRBL</v>
      </c>
      <c r="BE1329" s="11" t="str">
        <f t="shared" si="293"/>
        <v>BLBBDRBL</v>
      </c>
    </row>
    <row r="1330" spans="1:57" ht="11.25" hidden="1" customHeight="1">
      <c r="A1330" s="6">
        <v>1329</v>
      </c>
      <c r="B1330" s="7" t="s">
        <v>3045</v>
      </c>
      <c r="C1330" s="8" t="s">
        <v>3046</v>
      </c>
      <c r="D1330" s="7" t="s">
        <v>650</v>
      </c>
      <c r="E1330" s="7" t="s">
        <v>81</v>
      </c>
      <c r="F1330" s="7" t="s">
        <v>109</v>
      </c>
      <c r="G1330" s="9">
        <v>75</v>
      </c>
      <c r="H1330" s="9">
        <v>138</v>
      </c>
      <c r="I1330" s="9">
        <v>47</v>
      </c>
      <c r="J1330" s="9">
        <v>55</v>
      </c>
      <c r="K1330" s="9">
        <v>53</v>
      </c>
      <c r="L1330" s="9">
        <v>57</v>
      </c>
      <c r="M1330" s="9">
        <v>60</v>
      </c>
      <c r="N1330" s="9">
        <v>54</v>
      </c>
      <c r="O1330" s="9">
        <v>56</v>
      </c>
      <c r="P1330" s="9">
        <v>55</v>
      </c>
      <c r="Q1330" s="10">
        <v>97</v>
      </c>
      <c r="R1330" s="11">
        <v>35</v>
      </c>
      <c r="S1330" s="11">
        <v>1</v>
      </c>
      <c r="T1330" s="11">
        <v>107</v>
      </c>
      <c r="U1330" s="11">
        <v>110</v>
      </c>
      <c r="V1330" s="11">
        <v>1</v>
      </c>
      <c r="W1330" s="11">
        <v>106</v>
      </c>
      <c r="X1330" s="11">
        <f t="shared" si="280"/>
        <v>457</v>
      </c>
      <c r="Y1330" s="11">
        <f t="shared" si="281"/>
        <v>4415</v>
      </c>
      <c r="Z1330" s="11">
        <f t="shared" si="282"/>
        <v>1765</v>
      </c>
      <c r="AA1330" s="11">
        <f t="shared" si="283"/>
        <v>4285</v>
      </c>
      <c r="AB1330" s="11">
        <f t="shared" si="284"/>
        <v>4285</v>
      </c>
      <c r="AC1330" s="6">
        <f t="shared" si="285"/>
        <v>4985</v>
      </c>
      <c r="AD1330" s="9" t="s">
        <v>117</v>
      </c>
      <c r="AE1330" s="3" t="str">
        <f>IF(ISERROR(VLOOKUP($AD1330,技まとめ!$A$1:$F$380,6,FALSE)),"－",VLOOKUP($AD1330,技まとめ!$A$1:$F$380,6,FALSE))</f>
        <v>SC</v>
      </c>
      <c r="AF1330" s="3">
        <f>IF(ISERROR(VLOOKUP($AD1330,技まとめ!$A$1:$F$380,3,FALSE)),"－",VLOOKUP($AD1330,技まとめ!$A$1:$F$380,3,FALSE))</f>
        <v>38</v>
      </c>
      <c r="AG1330" s="3">
        <f>IF(ISERROR(VLOOKUP($AD1330,技まとめ!$A$1:$F$380,5,FALSE)),"－",VLOOKUP($AD1330,技まとめ!$A$1:$F$380,5,FALSE))</f>
        <v>25</v>
      </c>
      <c r="AH1330" s="3" t="str">
        <f>IF($E1330=IF(ISERROR(VLOOKUP($AD1330,技まとめ!$A$1:$F$380,4,FALSE)),"－",VLOOKUP($AD1330,技まとめ!$A$1:$F$380,4,FALSE)),"一致","")</f>
        <v/>
      </c>
      <c r="AI1330" s="9" t="s">
        <v>726</v>
      </c>
      <c r="AJ1330" s="3" t="str">
        <f>IF(ISERROR(VLOOKUP($AI1330,技まとめ!$A$1:$F$380,6,FALSE)),"－",VLOOKUP($AI1330,技まとめ!$A$1:$F$380,6,FALSE))</f>
        <v>DR</v>
      </c>
      <c r="AK1330" s="3">
        <f>IF(ISERROR(VLOOKUP($AI1330,技まとめ!$A$1:$F$380,3,FALSE)),"－",VLOOKUP($AI1330,技まとめ!$A$1:$F$380,3,FALSE))</f>
        <v>60</v>
      </c>
      <c r="AL1330" s="3">
        <f>IF(ISERROR(VLOOKUP($AI1330,技まとめ!$A$1:$F$380,5,FALSE)),"－",VLOOKUP($AI1330,技まとめ!$A$1:$F$380,5,FALSE))</f>
        <v>39</v>
      </c>
      <c r="AM1330" s="3" t="str">
        <f>IF($E1330=IF(ISERROR(VLOOKUP($AI1330,技まとめ!$A$1:$F$380,4,FALSE)),"－",VLOOKUP($AI1330,技まとめ!$A$1:$F$380,4,FALSE)),"一致","")</f>
        <v/>
      </c>
      <c r="AN1330" s="9" t="s">
        <v>163</v>
      </c>
      <c r="AO1330" s="3" t="str">
        <f>IF(ISERROR(VLOOKUP($AN1330,技まとめ!$A$1:$F$380,6,FALSE)),"－",VLOOKUP($AN1330,技まとめ!$A$1:$F$380,6,FALSE))</f>
        <v>BL</v>
      </c>
      <c r="AP1330" s="3">
        <f>IF(ISERROR(VLOOKUP($AN1330,技まとめ!$A$1:$F$380,3,FALSE)),"－",VLOOKUP($AN1330,技まとめ!$A$1:$F$380,3,FALSE))</f>
        <v>59</v>
      </c>
      <c r="AQ1330" s="3">
        <f>IF(ISERROR(VLOOKUP($AN1330,技まとめ!$A$1:$F$380,5,FALSE)),"－",VLOOKUP($AN1330,技まとめ!$A$1:$F$380,5,FALSE))</f>
        <v>38</v>
      </c>
      <c r="AR1330" s="3" t="str">
        <f>IF($E1330=IF(ISERROR(VLOOKUP($AN1330,技まとめ!$A$1:$F$380,4,FALSE)),"－",VLOOKUP($AN1330,技まとめ!$A$1:$F$380,4,FALSE)),"一致","")</f>
        <v>一致</v>
      </c>
      <c r="AS1330" s="9" t="s">
        <v>236</v>
      </c>
      <c r="AT1330" s="3" t="str">
        <f>IF(ISERROR(VLOOKUP($AS1330,技まとめ!$A$1:$F$380,6,FALSE)),"－",VLOOKUP($AS1330,技まとめ!$A$1:$F$380,6,FALSE))</f>
        <v>DR</v>
      </c>
      <c r="AU1330" s="3">
        <f>IF(ISERROR(VLOOKUP($AS1330,技まとめ!$A$1:$F$380,3,FALSE)),"－",VLOOKUP($AS1330,技まとめ!$A$1:$F$380,3,FALSE))</f>
        <v>65</v>
      </c>
      <c r="AV1330" s="3">
        <f>IF(ISERROR(VLOOKUP($AS1330,技まとめ!$A$1:$F$380,5,FALSE)),"－",VLOOKUP($AS1330,技まとめ!$A$1:$F$380,5,FALSE))</f>
        <v>42</v>
      </c>
      <c r="AW1330" s="3" t="str">
        <f>IF($E1330=IF(ISERROR(VLOOKUP($AS1330,技まとめ!$A$1:$F$380,4,FALSE)),"－",VLOOKUP($AS1330,技まとめ!$A$1:$F$380,4,FALSE)),"一致","")</f>
        <v/>
      </c>
      <c r="AX1330" s="12" t="str">
        <f t="shared" si="286"/>
        <v>クルクルヘッドプリマドンナサイクロンとうめいフェイント</v>
      </c>
      <c r="AY1330" s="12" t="str">
        <f t="shared" si="287"/>
        <v>クルクルヘッドプリマドンナサイクロンとうめいフェイント</v>
      </c>
      <c r="AZ1330" s="12" t="str">
        <f t="shared" si="288"/>
        <v>クルクルヘッドプリマドンナサイクロンとうめいフェイント</v>
      </c>
      <c r="BA1330" s="12" t="str">
        <f t="shared" si="289"/>
        <v>クルクルヘッドプリマドンナサイクロンとうめいフェイント</v>
      </c>
      <c r="BB1330" s="11" t="str">
        <f t="shared" si="290"/>
        <v>SCDRBLDR</v>
      </c>
      <c r="BC1330" s="11" t="str">
        <f t="shared" si="291"/>
        <v>SCDRBLDR</v>
      </c>
      <c r="BD1330" s="11" t="str">
        <f t="shared" si="292"/>
        <v>SCDRBLDR</v>
      </c>
      <c r="BE1330" s="11" t="str">
        <f t="shared" si="293"/>
        <v>SCDRBLDR</v>
      </c>
    </row>
    <row r="1331" spans="1:57" ht="11.25" hidden="1" customHeight="1">
      <c r="A1331" s="6">
        <v>1330</v>
      </c>
      <c r="B1331" s="7" t="s">
        <v>3047</v>
      </c>
      <c r="C1331" s="8" t="s">
        <v>3048</v>
      </c>
      <c r="D1331" s="7" t="s">
        <v>650</v>
      </c>
      <c r="E1331" s="7" t="s">
        <v>73</v>
      </c>
      <c r="F1331" s="7" t="s">
        <v>82</v>
      </c>
      <c r="G1331" s="9">
        <v>94</v>
      </c>
      <c r="H1331" s="9">
        <v>130</v>
      </c>
      <c r="I1331" s="9">
        <v>56</v>
      </c>
      <c r="J1331" s="9">
        <v>51</v>
      </c>
      <c r="K1331" s="9">
        <v>47</v>
      </c>
      <c r="L1331" s="9">
        <v>47</v>
      </c>
      <c r="M1331" s="9">
        <v>44</v>
      </c>
      <c r="N1331" s="9">
        <v>53</v>
      </c>
      <c r="O1331" s="9">
        <v>52</v>
      </c>
      <c r="P1331" s="9">
        <v>63</v>
      </c>
      <c r="Q1331" s="10">
        <v>106</v>
      </c>
      <c r="R1331" s="11">
        <v>32</v>
      </c>
      <c r="S1331" s="11">
        <v>1</v>
      </c>
      <c r="T1331" s="11">
        <v>97</v>
      </c>
      <c r="U1331" s="11">
        <v>94</v>
      </c>
      <c r="V1331" s="11">
        <v>1</v>
      </c>
      <c r="W1331" s="11">
        <v>102</v>
      </c>
      <c r="X1331" s="11">
        <f t="shared" si="280"/>
        <v>433</v>
      </c>
      <c r="Y1331" s="11">
        <f t="shared" si="281"/>
        <v>4755</v>
      </c>
      <c r="Z1331" s="11">
        <f t="shared" si="282"/>
        <v>1640</v>
      </c>
      <c r="AA1331" s="11">
        <f t="shared" si="283"/>
        <v>3915</v>
      </c>
      <c r="AB1331" s="11">
        <f t="shared" si="284"/>
        <v>3915</v>
      </c>
      <c r="AC1331" s="6">
        <f t="shared" si="285"/>
        <v>4550</v>
      </c>
      <c r="AD1331" s="9" t="s">
        <v>423</v>
      </c>
      <c r="AE1331" s="3" t="str">
        <f>IF(ISERROR(VLOOKUP($AD1331,技まとめ!$A$1:$F$380,6,FALSE)),"－",VLOOKUP($AD1331,技まとめ!$A$1:$F$380,6,FALSE))</f>
        <v>BL</v>
      </c>
      <c r="AF1331" s="3">
        <f>IF(ISERROR(VLOOKUP($AD1331,技まとめ!$A$1:$F$380,3,FALSE)),"－",VLOOKUP($AD1331,技まとめ!$A$1:$F$380,3,FALSE))</f>
        <v>13</v>
      </c>
      <c r="AG1331" s="3">
        <f>IF(ISERROR(VLOOKUP($AD1331,技まとめ!$A$1:$F$380,5,FALSE)),"－",VLOOKUP($AD1331,技まとめ!$A$1:$F$380,5,FALSE))</f>
        <v>20</v>
      </c>
      <c r="AH1331" s="3" t="str">
        <f>IF($E1331=IF(ISERROR(VLOOKUP($AD1331,技まとめ!$A$1:$F$380,4,FALSE)),"－",VLOOKUP($AD1331,技まとめ!$A$1:$F$380,4,FALSE)),"一致","")</f>
        <v/>
      </c>
      <c r="AI1331" s="9" t="s">
        <v>309</v>
      </c>
      <c r="AJ1331" s="3" t="str">
        <f>IF(ISERROR(VLOOKUP($AI1331,技まとめ!$A$1:$F$380,6,FALSE)),"－",VLOOKUP($AI1331,技まとめ!$A$1:$F$380,6,FALSE))</f>
        <v>BB</v>
      </c>
      <c r="AK1331" s="3">
        <f>IF(ISERROR(VLOOKUP($AI1331,技まとめ!$A$1:$F$380,3,FALSE)),"－",VLOOKUP($AI1331,技まとめ!$A$1:$F$380,3,FALSE))</f>
        <v>23</v>
      </c>
      <c r="AL1331" s="3">
        <f>IF(ISERROR(VLOOKUP($AI1331,技まとめ!$A$1:$F$380,5,FALSE)),"－",VLOOKUP($AI1331,技まとめ!$A$1:$F$380,5,FALSE))</f>
        <v>20</v>
      </c>
      <c r="AM1331" s="3" t="str">
        <f>IF($E1331=IF(ISERROR(VLOOKUP($AI1331,技まとめ!$A$1:$F$380,4,FALSE)),"－",VLOOKUP($AI1331,技まとめ!$A$1:$F$380,4,FALSE)),"一致","")</f>
        <v>一致</v>
      </c>
      <c r="AN1331" s="9" t="s">
        <v>326</v>
      </c>
      <c r="AO1331" s="3" t="str">
        <f>IF(ISERROR(VLOOKUP($AN1331,技まとめ!$A$1:$F$380,6,FALSE)),"－",VLOOKUP($AN1331,技まとめ!$A$1:$F$380,6,FALSE))</f>
        <v>BL</v>
      </c>
      <c r="AP1331" s="3">
        <f>IF(ISERROR(VLOOKUP($AN1331,技まとめ!$A$1:$F$380,3,FALSE)),"－",VLOOKUP($AN1331,技まとめ!$A$1:$F$380,3,FALSE))</f>
        <v>56</v>
      </c>
      <c r="AQ1331" s="3">
        <f>IF(ISERROR(VLOOKUP($AN1331,技まとめ!$A$1:$F$380,5,FALSE)),"－",VLOOKUP($AN1331,技まとめ!$A$1:$F$380,5,FALSE))</f>
        <v>39</v>
      </c>
      <c r="AR1331" s="3" t="str">
        <f>IF($E1331=IF(ISERROR(VLOOKUP($AN1331,技まとめ!$A$1:$F$380,4,FALSE)),"－",VLOOKUP($AN1331,技まとめ!$A$1:$F$380,4,FALSE)),"一致","")</f>
        <v>一致</v>
      </c>
      <c r="AS1331" s="9" t="s">
        <v>442</v>
      </c>
      <c r="AT1331" s="3" t="str">
        <f>IF(ISERROR(VLOOKUP($AS1331,技まとめ!$A$1:$F$380,6,FALSE)),"－",VLOOKUP($AS1331,技まとめ!$A$1:$F$380,6,FALSE))</f>
        <v>CA</v>
      </c>
      <c r="AU1331" s="3">
        <f>IF(ISERROR(VLOOKUP($AS1331,技まとめ!$A$1:$F$380,3,FALSE)),"－",VLOOKUP($AS1331,技まとめ!$A$1:$F$380,3,FALSE))</f>
        <v>75</v>
      </c>
      <c r="AV1331" s="3">
        <f>IF(ISERROR(VLOOKUP($AS1331,技まとめ!$A$1:$F$380,5,FALSE)),"－",VLOOKUP($AS1331,技まとめ!$A$1:$F$380,5,FALSE))</f>
        <v>45</v>
      </c>
      <c r="AW1331" s="3" t="str">
        <f>IF($E1331=IF(ISERROR(VLOOKUP($AS1331,技まとめ!$A$1:$F$380,4,FALSE)),"－",VLOOKUP($AS1331,技まとめ!$A$1:$F$380,4,FALSE)),"一致","")</f>
        <v>一致</v>
      </c>
      <c r="AX1331" s="12" t="str">
        <f t="shared" si="286"/>
        <v>コイルターンホーントレインパワーチャージフラッシュアッパー</v>
      </c>
      <c r="AY1331" s="12" t="str">
        <f t="shared" si="287"/>
        <v>コイルターンホーントレインパワーチャージフラッシュアッパー</v>
      </c>
      <c r="AZ1331" s="12" t="str">
        <f t="shared" si="288"/>
        <v>コイルターンホーントレインパワーチャージフラッシュアッパー</v>
      </c>
      <c r="BA1331" s="12" t="str">
        <f t="shared" si="289"/>
        <v>コイルターンホーントレインパワーチャージフラッシュアッパー</v>
      </c>
      <c r="BB1331" s="11" t="str">
        <f t="shared" si="290"/>
        <v>BLBBBLCA</v>
      </c>
      <c r="BC1331" s="11" t="str">
        <f t="shared" si="291"/>
        <v>BLBBBLCA</v>
      </c>
      <c r="BD1331" s="11" t="str">
        <f t="shared" si="292"/>
        <v>BLBBBLCA</v>
      </c>
      <c r="BE1331" s="11" t="str">
        <f t="shared" si="293"/>
        <v>BLBBBLCA</v>
      </c>
    </row>
    <row r="1332" spans="1:57" ht="11.25" hidden="1" customHeight="1">
      <c r="A1332" s="6">
        <v>1331</v>
      </c>
      <c r="B1332" s="7" t="s">
        <v>3049</v>
      </c>
      <c r="C1332" s="8" t="s">
        <v>3050</v>
      </c>
      <c r="D1332" s="7" t="s">
        <v>650</v>
      </c>
      <c r="E1332" s="7" t="s">
        <v>81</v>
      </c>
      <c r="F1332" s="7" t="s">
        <v>74</v>
      </c>
      <c r="G1332" s="9">
        <v>113</v>
      </c>
      <c r="H1332" s="9">
        <v>124</v>
      </c>
      <c r="I1332" s="9">
        <v>56</v>
      </c>
      <c r="J1332" s="9">
        <v>59</v>
      </c>
      <c r="K1332" s="9">
        <v>60</v>
      </c>
      <c r="L1332" s="9">
        <v>58</v>
      </c>
      <c r="M1332" s="9">
        <v>57</v>
      </c>
      <c r="N1332" s="9">
        <v>57</v>
      </c>
      <c r="O1332" s="9">
        <v>59</v>
      </c>
      <c r="P1332" s="9">
        <v>21</v>
      </c>
      <c r="Q1332" s="10">
        <v>106</v>
      </c>
      <c r="R1332" s="11">
        <v>15</v>
      </c>
      <c r="S1332" s="11">
        <v>1</v>
      </c>
      <c r="T1332" s="11">
        <v>108</v>
      </c>
      <c r="U1332" s="11">
        <v>107</v>
      </c>
      <c r="V1332" s="11">
        <v>1</v>
      </c>
      <c r="W1332" s="11">
        <v>109</v>
      </c>
      <c r="X1332" s="11">
        <f t="shared" si="280"/>
        <v>447</v>
      </c>
      <c r="Y1332" s="11">
        <f t="shared" si="281"/>
        <v>4790</v>
      </c>
      <c r="Z1332" s="11">
        <f t="shared" si="282"/>
        <v>1080</v>
      </c>
      <c r="AA1332" s="11">
        <f t="shared" si="283"/>
        <v>4335</v>
      </c>
      <c r="AB1332" s="11">
        <f t="shared" si="284"/>
        <v>4335</v>
      </c>
      <c r="AC1332" s="6">
        <f t="shared" si="285"/>
        <v>4940</v>
      </c>
      <c r="AD1332" s="9" t="s">
        <v>274</v>
      </c>
      <c r="AE1332" s="3" t="str">
        <f>IF(ISERROR(VLOOKUP($AD1332,技まとめ!$A$1:$F$380,6,FALSE)),"－",VLOOKUP($AD1332,技まとめ!$A$1:$F$380,6,FALSE))</f>
        <v>P1</v>
      </c>
      <c r="AF1332" s="3">
        <f>IF(ISERROR(VLOOKUP($AD1332,技まとめ!$A$1:$F$380,3,FALSE)),"－",VLOOKUP($AD1332,技まとめ!$A$1:$F$380,3,FALSE))</f>
        <v>27</v>
      </c>
      <c r="AG1332" s="3">
        <f>IF(ISERROR(VLOOKUP($AD1332,技まとめ!$A$1:$F$380,5,FALSE)),"－",VLOOKUP($AD1332,技まとめ!$A$1:$F$380,5,FALSE))</f>
        <v>25</v>
      </c>
      <c r="AH1332" s="3" t="str">
        <f>IF($E1332=IF(ISERROR(VLOOKUP($AD1332,技まとめ!$A$1:$F$380,4,FALSE)),"－",VLOOKUP($AD1332,技まとめ!$A$1:$F$380,4,FALSE)),"一致","")</f>
        <v/>
      </c>
      <c r="AI1332" s="9" t="s">
        <v>214</v>
      </c>
      <c r="AJ1332" s="3" t="str">
        <f>IF(ISERROR(VLOOKUP($AI1332,技まとめ!$A$1:$F$380,6,FALSE)),"－",VLOOKUP($AI1332,技まとめ!$A$1:$F$380,6,FALSE))</f>
        <v>DR</v>
      </c>
      <c r="AK1332" s="3">
        <f>IF(ISERROR(VLOOKUP($AI1332,技まとめ!$A$1:$F$380,3,FALSE)),"－",VLOOKUP($AI1332,技まとめ!$A$1:$F$380,3,FALSE))</f>
        <v>27</v>
      </c>
      <c r="AL1332" s="3">
        <f>IF(ISERROR(VLOOKUP($AI1332,技まとめ!$A$1:$F$380,5,FALSE)),"－",VLOOKUP($AI1332,技まとめ!$A$1:$F$380,5,FALSE))</f>
        <v>25</v>
      </c>
      <c r="AM1332" s="3" t="str">
        <f>IF($E1332=IF(ISERROR(VLOOKUP($AI1332,技まとめ!$A$1:$F$380,4,FALSE)),"－",VLOOKUP($AI1332,技まとめ!$A$1:$F$380,4,FALSE)),"一致","")</f>
        <v>一致</v>
      </c>
      <c r="AN1332" s="9" t="s">
        <v>451</v>
      </c>
      <c r="AO1332" s="3" t="str">
        <f>IF(ISERROR(VLOOKUP($AN1332,技まとめ!$A$1:$F$380,6,FALSE)),"－",VLOOKUP($AN1332,技まとめ!$A$1:$F$380,6,FALSE))</f>
        <v>CA</v>
      </c>
      <c r="AP1332" s="3">
        <f>IF(ISERROR(VLOOKUP($AN1332,技まとめ!$A$1:$F$380,3,FALSE)),"－",VLOOKUP($AN1332,技まとめ!$A$1:$F$380,3,FALSE))</f>
        <v>77</v>
      </c>
      <c r="AQ1332" s="3">
        <f>IF(ISERROR(VLOOKUP($AN1332,技まとめ!$A$1:$F$380,5,FALSE)),"－",VLOOKUP($AN1332,技まとめ!$A$1:$F$380,5,FALSE))</f>
        <v>45</v>
      </c>
      <c r="AR1332" s="3" t="str">
        <f>IF($E1332=IF(ISERROR(VLOOKUP($AN1332,技まとめ!$A$1:$F$380,4,FALSE)),"－",VLOOKUP($AN1332,技まとめ!$A$1:$F$380,4,FALSE)),"一致","")</f>
        <v/>
      </c>
      <c r="AS1332" s="9" t="s">
        <v>240</v>
      </c>
      <c r="AT1332" s="3" t="str">
        <f>IF(ISERROR(VLOOKUP($AS1332,技まとめ!$A$1:$F$380,6,FALSE)),"－",VLOOKUP($AS1332,技まとめ!$A$1:$F$380,6,FALSE))</f>
        <v>P1</v>
      </c>
      <c r="AU1332" s="3">
        <f>IF(ISERROR(VLOOKUP($AS1332,技まとめ!$A$1:$F$380,3,FALSE)),"－",VLOOKUP($AS1332,技まとめ!$A$1:$F$380,3,FALSE))</f>
        <v>83</v>
      </c>
      <c r="AV1332" s="3">
        <f>IF(ISERROR(VLOOKUP($AS1332,技まとめ!$A$1:$F$380,5,FALSE)),"－",VLOOKUP($AS1332,技まとめ!$A$1:$F$380,5,FALSE))</f>
        <v>47</v>
      </c>
      <c r="AW1332" s="3" t="str">
        <f>IF($E1332=IF(ISERROR(VLOOKUP($AS1332,技まとめ!$A$1:$F$380,4,FALSE)),"－",VLOOKUP($AS1332,技まとめ!$A$1:$F$380,4,FALSE)),"一致","")</f>
        <v/>
      </c>
      <c r="AX1332" s="12" t="str">
        <f t="shared" si="286"/>
        <v>ロケットこぶしムーンサルトぶんしんブロックダブルロケット</v>
      </c>
      <c r="AY1332" s="12" t="str">
        <f t="shared" si="287"/>
        <v>ロケットこぶしムーンサルトぶんしんブロックダブルロケット</v>
      </c>
      <c r="AZ1332" s="12" t="str">
        <f t="shared" si="288"/>
        <v>ロケットこぶしムーンサルトぶんしんブロックダブルロケット</v>
      </c>
      <c r="BA1332" s="12" t="str">
        <f t="shared" si="289"/>
        <v>ロケットこぶしムーンサルトぶんしんブロックダブルロケット</v>
      </c>
      <c r="BB1332" s="11" t="str">
        <f t="shared" si="290"/>
        <v>P1DRCAP1</v>
      </c>
      <c r="BC1332" s="11" t="str">
        <f t="shared" si="291"/>
        <v>P1DRCAP1</v>
      </c>
      <c r="BD1332" s="11" t="str">
        <f t="shared" si="292"/>
        <v>P1DRCAP1</v>
      </c>
      <c r="BE1332" s="11" t="str">
        <f t="shared" si="293"/>
        <v>P1DRCAP1</v>
      </c>
    </row>
    <row r="1333" spans="1:57" ht="11.25" hidden="1" customHeight="1">
      <c r="A1333" s="6">
        <v>1332</v>
      </c>
      <c r="B1333" s="7" t="s">
        <v>3051</v>
      </c>
      <c r="C1333" s="8" t="s">
        <v>3052</v>
      </c>
      <c r="D1333" s="7" t="s">
        <v>650</v>
      </c>
      <c r="E1333" s="7" t="s">
        <v>95</v>
      </c>
      <c r="F1333" s="7" t="s">
        <v>109</v>
      </c>
      <c r="G1333" s="9">
        <v>80</v>
      </c>
      <c r="H1333" s="9">
        <v>139</v>
      </c>
      <c r="I1333" s="9">
        <v>56</v>
      </c>
      <c r="J1333" s="9">
        <v>54</v>
      </c>
      <c r="K1333" s="9">
        <v>57</v>
      </c>
      <c r="L1333" s="9">
        <v>52</v>
      </c>
      <c r="M1333" s="9">
        <v>56</v>
      </c>
      <c r="N1333" s="9">
        <v>57</v>
      </c>
      <c r="O1333" s="9">
        <v>53</v>
      </c>
      <c r="P1333" s="9">
        <v>24</v>
      </c>
      <c r="Q1333" s="10">
        <v>106</v>
      </c>
      <c r="R1333" s="11">
        <v>10</v>
      </c>
      <c r="S1333" s="11">
        <v>1</v>
      </c>
      <c r="T1333" s="11">
        <v>102</v>
      </c>
      <c r="U1333" s="11">
        <v>106</v>
      </c>
      <c r="V1333" s="11">
        <v>1</v>
      </c>
      <c r="W1333" s="11">
        <v>103</v>
      </c>
      <c r="X1333" s="11">
        <f t="shared" si="280"/>
        <v>429</v>
      </c>
      <c r="Y1333" s="11">
        <f t="shared" si="281"/>
        <v>4760</v>
      </c>
      <c r="Z1333" s="11">
        <f t="shared" si="282"/>
        <v>875</v>
      </c>
      <c r="AA1333" s="11">
        <f t="shared" si="283"/>
        <v>4095</v>
      </c>
      <c r="AB1333" s="11">
        <f t="shared" si="284"/>
        <v>4095</v>
      </c>
      <c r="AC1333" s="6">
        <f t="shared" si="285"/>
        <v>4645</v>
      </c>
      <c r="AD1333" s="9" t="s">
        <v>258</v>
      </c>
      <c r="AE1333" s="3" t="str">
        <f>IF(ISERROR(VLOOKUP($AD1333,技まとめ!$A$1:$F$380,6,FALSE)),"－",VLOOKUP($AD1333,技まとめ!$A$1:$F$380,6,FALSE))</f>
        <v>SC</v>
      </c>
      <c r="AF1333" s="3">
        <f>IF(ISERROR(VLOOKUP($AD1333,技まとめ!$A$1:$F$380,3,FALSE)),"－",VLOOKUP($AD1333,技まとめ!$A$1:$F$380,3,FALSE))</f>
        <v>28</v>
      </c>
      <c r="AG1333" s="3">
        <f>IF(ISERROR(VLOOKUP($AD1333,技まとめ!$A$1:$F$380,5,FALSE)),"－",VLOOKUP($AD1333,技まとめ!$A$1:$F$380,5,FALSE))</f>
        <v>21</v>
      </c>
      <c r="AH1333" s="3" t="str">
        <f>IF($E1333=IF(ISERROR(VLOOKUP($AD1333,技まとめ!$A$1:$F$380,4,FALSE)),"－",VLOOKUP($AD1333,技まとめ!$A$1:$F$380,4,FALSE)),"一致","")</f>
        <v/>
      </c>
      <c r="AI1333" s="9" t="s">
        <v>248</v>
      </c>
      <c r="AJ1333" s="3" t="str">
        <f>IF(ISERROR(VLOOKUP($AI1333,技まとめ!$A$1:$F$380,6,FALSE)),"－",VLOOKUP($AI1333,技まとめ!$A$1:$F$380,6,FALSE))</f>
        <v>DR</v>
      </c>
      <c r="AK1333" s="3">
        <f>IF(ISERROR(VLOOKUP($AI1333,技まとめ!$A$1:$F$380,3,FALSE)),"－",VLOOKUP($AI1333,技まとめ!$A$1:$F$380,3,FALSE))</f>
        <v>53</v>
      </c>
      <c r="AL1333" s="3">
        <f>IF(ISERROR(VLOOKUP($AI1333,技まとめ!$A$1:$F$380,5,FALSE)),"－",VLOOKUP($AI1333,技まとめ!$A$1:$F$380,5,FALSE))</f>
        <v>35</v>
      </c>
      <c r="AM1333" s="3" t="str">
        <f>IF($E1333=IF(ISERROR(VLOOKUP($AI1333,技まとめ!$A$1:$F$380,4,FALSE)),"－",VLOOKUP($AI1333,技まとめ!$A$1:$F$380,4,FALSE)),"一致","")</f>
        <v>一致</v>
      </c>
      <c r="AN1333" s="9" t="s">
        <v>668</v>
      </c>
      <c r="AO1333" s="3" t="str">
        <f>IF(ISERROR(VLOOKUP($AN1333,技まとめ!$A$1:$F$380,6,FALSE)),"－",VLOOKUP($AN1333,技まとめ!$A$1:$F$380,6,FALSE))</f>
        <v>BL</v>
      </c>
      <c r="AP1333" s="3">
        <f>IF(ISERROR(VLOOKUP($AN1333,技まとめ!$A$1:$F$380,3,FALSE)),"－",VLOOKUP($AN1333,技まとめ!$A$1:$F$380,3,FALSE))</f>
        <v>46</v>
      </c>
      <c r="AQ1333" s="3">
        <f>IF(ISERROR(VLOOKUP($AN1333,技まとめ!$A$1:$F$380,5,FALSE)),"－",VLOOKUP($AN1333,技まとめ!$A$1:$F$380,5,FALSE))</f>
        <v>33</v>
      </c>
      <c r="AR1333" s="3" t="str">
        <f>IF($E1333=IF(ISERROR(VLOOKUP($AN1333,技まとめ!$A$1:$F$380,4,FALSE)),"－",VLOOKUP($AN1333,技まとめ!$A$1:$F$380,4,FALSE)),"一致","")</f>
        <v/>
      </c>
      <c r="AS1333" s="9" t="s">
        <v>251</v>
      </c>
      <c r="AT1333" s="3" t="str">
        <f>IF(ISERROR(VLOOKUP($AS1333,技まとめ!$A$1:$F$380,6,FALSE)),"－",VLOOKUP($AS1333,技まとめ!$A$1:$F$380,6,FALSE))</f>
        <v>BL</v>
      </c>
      <c r="AU1333" s="3">
        <f>IF(ISERROR(VLOOKUP($AS1333,技まとめ!$A$1:$F$380,3,FALSE)),"－",VLOOKUP($AS1333,技まとめ!$A$1:$F$380,3,FALSE))</f>
        <v>46</v>
      </c>
      <c r="AV1333" s="3">
        <f>IF(ISERROR(VLOOKUP($AS1333,技まとめ!$A$1:$F$380,5,FALSE)),"－",VLOOKUP($AS1333,技まとめ!$A$1:$F$380,5,FALSE))</f>
        <v>33</v>
      </c>
      <c r="AW1333" s="3" t="str">
        <f>IF($E1333=IF(ISERROR(VLOOKUP($AS1333,技まとめ!$A$1:$F$380,4,FALSE)),"－",VLOOKUP($AS1333,技まとめ!$A$1:$F$380,4,FALSE)),"一致","")</f>
        <v>一致</v>
      </c>
      <c r="AX1333" s="12" t="str">
        <f t="shared" si="286"/>
        <v>かみかくしたつまきどくぎりじばしりかえんくものいと</v>
      </c>
      <c r="AY1333" s="12" t="str">
        <f t="shared" si="287"/>
        <v>かみかくしたつまきどくぎりじばしりかえんくものいと</v>
      </c>
      <c r="AZ1333" s="12" t="str">
        <f t="shared" si="288"/>
        <v>かみかくしたつまきどくぎりじばしりかえんくものいと</v>
      </c>
      <c r="BA1333" s="12" t="str">
        <f t="shared" si="289"/>
        <v>かみかくしたつまきどくぎりじばしりかえんくものいと</v>
      </c>
      <c r="BB1333" s="11" t="str">
        <f t="shared" si="290"/>
        <v>SCDRBLBL</v>
      </c>
      <c r="BC1333" s="11" t="str">
        <f t="shared" si="291"/>
        <v>SCDRBLBL</v>
      </c>
      <c r="BD1333" s="11" t="str">
        <f t="shared" si="292"/>
        <v>SCDRBLBL</v>
      </c>
      <c r="BE1333" s="11" t="str">
        <f t="shared" si="293"/>
        <v>SCDRBLBL</v>
      </c>
    </row>
    <row r="1334" spans="1:57" ht="11.25" hidden="1" customHeight="1">
      <c r="A1334" s="6">
        <v>1333</v>
      </c>
      <c r="B1334" s="7" t="s">
        <v>3053</v>
      </c>
      <c r="C1334" s="8" t="s">
        <v>3054</v>
      </c>
      <c r="D1334" s="7" t="s">
        <v>650</v>
      </c>
      <c r="E1334" s="7" t="s">
        <v>102</v>
      </c>
      <c r="F1334" s="7" t="s">
        <v>82</v>
      </c>
      <c r="G1334" s="9">
        <v>84</v>
      </c>
      <c r="H1334" s="9">
        <v>138</v>
      </c>
      <c r="I1334" s="9">
        <v>53</v>
      </c>
      <c r="J1334" s="9">
        <v>53</v>
      </c>
      <c r="K1334" s="9">
        <v>56</v>
      </c>
      <c r="L1334" s="9">
        <v>55</v>
      </c>
      <c r="M1334" s="9">
        <v>56</v>
      </c>
      <c r="N1334" s="9">
        <v>59</v>
      </c>
      <c r="O1334" s="9">
        <v>56</v>
      </c>
      <c r="P1334" s="9">
        <v>33</v>
      </c>
      <c r="Q1334" s="10">
        <v>103</v>
      </c>
      <c r="R1334" s="11">
        <v>19</v>
      </c>
      <c r="S1334" s="11">
        <v>1</v>
      </c>
      <c r="T1334" s="11">
        <v>105</v>
      </c>
      <c r="U1334" s="11">
        <v>106</v>
      </c>
      <c r="V1334" s="11">
        <v>1</v>
      </c>
      <c r="W1334" s="11">
        <v>106</v>
      </c>
      <c r="X1334" s="11">
        <f t="shared" si="280"/>
        <v>441</v>
      </c>
      <c r="Y1334" s="11">
        <f t="shared" si="281"/>
        <v>4655</v>
      </c>
      <c r="Z1334" s="11">
        <f t="shared" si="282"/>
        <v>1205</v>
      </c>
      <c r="AA1334" s="11">
        <f t="shared" si="283"/>
        <v>4215</v>
      </c>
      <c r="AB1334" s="11">
        <f t="shared" si="284"/>
        <v>4215</v>
      </c>
      <c r="AC1334" s="6">
        <f t="shared" si="285"/>
        <v>4825</v>
      </c>
      <c r="AD1334" s="9" t="s">
        <v>235</v>
      </c>
      <c r="AE1334" s="3" t="str">
        <f>IF(ISERROR(VLOOKUP($AD1334,技まとめ!$A$1:$F$380,6,FALSE)),"－",VLOOKUP($AD1334,技まとめ!$A$1:$F$380,6,FALSE))</f>
        <v>BL</v>
      </c>
      <c r="AF1334" s="3">
        <f>IF(ISERROR(VLOOKUP($AD1334,技まとめ!$A$1:$F$380,3,FALSE)),"－",VLOOKUP($AD1334,技まとめ!$A$1:$F$380,3,FALSE))</f>
        <v>18</v>
      </c>
      <c r="AG1334" s="3">
        <f>IF(ISERROR(VLOOKUP($AD1334,技まとめ!$A$1:$F$380,5,FALSE)),"－",VLOOKUP($AD1334,技まとめ!$A$1:$F$380,5,FALSE))</f>
        <v>21</v>
      </c>
      <c r="AH1334" s="3" t="str">
        <f>IF($E1334=IF(ISERROR(VLOOKUP($AD1334,技まとめ!$A$1:$F$380,4,FALSE)),"－",VLOOKUP($AD1334,技まとめ!$A$1:$F$380,4,FALSE)),"一致","")</f>
        <v/>
      </c>
      <c r="AI1334" s="9" t="s">
        <v>162</v>
      </c>
      <c r="AJ1334" s="3" t="str">
        <f>IF(ISERROR(VLOOKUP($AI1334,技まとめ!$A$1:$F$380,6,FALSE)),"－",VLOOKUP($AI1334,技まとめ!$A$1:$F$380,6,FALSE))</f>
        <v>DR</v>
      </c>
      <c r="AK1334" s="3">
        <f>IF(ISERROR(VLOOKUP($AI1334,技まとめ!$A$1:$F$380,3,FALSE)),"－",VLOOKUP($AI1334,技まとめ!$A$1:$F$380,3,FALSE))</f>
        <v>56</v>
      </c>
      <c r="AL1334" s="3">
        <f>IF(ISERROR(VLOOKUP($AI1334,技まとめ!$A$1:$F$380,5,FALSE)),"－",VLOOKUP($AI1334,技まとめ!$A$1:$F$380,5,FALSE))</f>
        <v>25</v>
      </c>
      <c r="AM1334" s="3" t="str">
        <f>IF($E1334=IF(ISERROR(VLOOKUP($AI1334,技まとめ!$A$1:$F$380,4,FALSE)),"－",VLOOKUP($AI1334,技まとめ!$A$1:$F$380,4,FALSE)),"一致","")</f>
        <v>一致</v>
      </c>
      <c r="AN1334" s="9" t="s">
        <v>366</v>
      </c>
      <c r="AO1334" s="3" t="str">
        <f>IF(ISERROR(VLOOKUP($AN1334,技まとめ!$A$1:$F$380,6,FALSE)),"－",VLOOKUP($AN1334,技まとめ!$A$1:$F$380,6,FALSE))</f>
        <v>BL</v>
      </c>
      <c r="AP1334" s="3">
        <f>IF(ISERROR(VLOOKUP($AN1334,技まとめ!$A$1:$F$380,3,FALSE)),"－",VLOOKUP($AN1334,技まとめ!$A$1:$F$380,3,FALSE))</f>
        <v>65</v>
      </c>
      <c r="AQ1334" s="3">
        <f>IF(ISERROR(VLOOKUP($AN1334,技まとめ!$A$1:$F$380,5,FALSE)),"－",VLOOKUP($AN1334,技まとめ!$A$1:$F$380,5,FALSE))</f>
        <v>42</v>
      </c>
      <c r="AR1334" s="3" t="str">
        <f>IF($E1334=IF(ISERROR(VLOOKUP($AN1334,技まとめ!$A$1:$F$380,4,FALSE)),"－",VLOOKUP($AN1334,技まとめ!$A$1:$F$380,4,FALSE)),"一致","")</f>
        <v/>
      </c>
      <c r="AS1334" s="9" t="s">
        <v>183</v>
      </c>
      <c r="AT1334" s="3" t="str">
        <f>IF(ISERROR(VLOOKUP($AS1334,技まとめ!$A$1:$F$380,6,FALSE)),"－",VLOOKUP($AS1334,技まとめ!$A$1:$F$380,6,FALSE))</f>
        <v>DR</v>
      </c>
      <c r="AU1334" s="3">
        <f>IF(ISERROR(VLOOKUP($AS1334,技まとめ!$A$1:$F$380,3,FALSE)),"－",VLOOKUP($AS1334,技まとめ!$A$1:$F$380,3,FALSE))</f>
        <v>106</v>
      </c>
      <c r="AV1334" s="3">
        <f>IF(ISERROR(VLOOKUP($AS1334,技まとめ!$A$1:$F$380,5,FALSE)),"－",VLOOKUP($AS1334,技まとめ!$A$1:$F$380,5,FALSE))</f>
        <v>48</v>
      </c>
      <c r="AW1334" s="3" t="str">
        <f>IF($E1334=IF(ISERROR(VLOOKUP($AS1334,技まとめ!$A$1:$F$380,4,FALSE)),"－",VLOOKUP($AS1334,技まとめ!$A$1:$F$380,4,FALSE)),"一致","")</f>
        <v>一致</v>
      </c>
      <c r="AX1334" s="12" t="str">
        <f t="shared" si="286"/>
        <v>ドッペルゲンガージャッジスループロファイルゾーンジャッジスルー３</v>
      </c>
      <c r="AY1334" s="12" t="str">
        <f t="shared" si="287"/>
        <v>ドッペルゲンガージャッジスループロファイルゾーンジャッジスルー３</v>
      </c>
      <c r="AZ1334" s="12" t="str">
        <f t="shared" si="288"/>
        <v>ドッペルゲンガージャッジスループロファイルゾーンジャッジスルー３</v>
      </c>
      <c r="BA1334" s="12" t="str">
        <f t="shared" si="289"/>
        <v>ドッペルゲンガージャッジスループロファイルゾーンジャッジスルー３</v>
      </c>
      <c r="BB1334" s="11" t="str">
        <f t="shared" si="290"/>
        <v>BLDRBLDR</v>
      </c>
      <c r="BC1334" s="11" t="str">
        <f t="shared" si="291"/>
        <v>BLDRBLDR</v>
      </c>
      <c r="BD1334" s="11" t="str">
        <f t="shared" si="292"/>
        <v>BLDRBLDR</v>
      </c>
      <c r="BE1334" s="11" t="str">
        <f t="shared" si="293"/>
        <v>BLDRBLDR</v>
      </c>
    </row>
    <row r="1335" spans="1:57" ht="11.25" hidden="1" customHeight="1">
      <c r="A1335" s="6">
        <v>1334</v>
      </c>
      <c r="B1335" s="7" t="s">
        <v>3055</v>
      </c>
      <c r="C1335" s="8" t="s">
        <v>3056</v>
      </c>
      <c r="D1335" s="7" t="s">
        <v>650</v>
      </c>
      <c r="E1335" s="7" t="s">
        <v>81</v>
      </c>
      <c r="F1335" s="7" t="s">
        <v>109</v>
      </c>
      <c r="G1335" s="9">
        <v>108</v>
      </c>
      <c r="H1335" s="9">
        <v>128</v>
      </c>
      <c r="I1335" s="9">
        <v>51</v>
      </c>
      <c r="J1335" s="9">
        <v>48</v>
      </c>
      <c r="K1335" s="9">
        <v>49</v>
      </c>
      <c r="L1335" s="9">
        <v>58</v>
      </c>
      <c r="M1335" s="9">
        <v>62</v>
      </c>
      <c r="N1335" s="9">
        <v>62</v>
      </c>
      <c r="O1335" s="9">
        <v>58</v>
      </c>
      <c r="P1335" s="9">
        <v>33</v>
      </c>
      <c r="Q1335" s="10">
        <v>101</v>
      </c>
      <c r="R1335" s="11">
        <v>10</v>
      </c>
      <c r="S1335" s="11">
        <v>1</v>
      </c>
      <c r="T1335" s="11">
        <v>108</v>
      </c>
      <c r="U1335" s="11">
        <v>112</v>
      </c>
      <c r="V1335" s="11">
        <v>1</v>
      </c>
      <c r="W1335" s="11">
        <v>108</v>
      </c>
      <c r="X1335" s="11">
        <f t="shared" si="280"/>
        <v>441</v>
      </c>
      <c r="Y1335" s="11">
        <f t="shared" si="281"/>
        <v>4585</v>
      </c>
      <c r="Z1335" s="11">
        <f t="shared" si="282"/>
        <v>900</v>
      </c>
      <c r="AA1335" s="11">
        <f t="shared" si="283"/>
        <v>4330</v>
      </c>
      <c r="AB1335" s="11">
        <f t="shared" si="284"/>
        <v>4330</v>
      </c>
      <c r="AC1335" s="6">
        <f t="shared" si="285"/>
        <v>4910</v>
      </c>
      <c r="AD1335" s="9" t="s">
        <v>268</v>
      </c>
      <c r="AE1335" s="3" t="str">
        <f>IF(ISERROR(VLOOKUP($AD1335,技まとめ!$A$1:$F$380,6,FALSE)),"－",VLOOKUP($AD1335,技まとめ!$A$1:$F$380,6,FALSE))</f>
        <v>－</v>
      </c>
      <c r="AF1335" s="3">
        <f>IF(ISERROR(VLOOKUP($AD1335,技まとめ!$A$1:$F$380,3,FALSE)),"－",VLOOKUP($AD1335,技まとめ!$A$1:$F$380,3,FALSE))</f>
        <v>0</v>
      </c>
      <c r="AG1335" s="3">
        <f>IF(ISERROR(VLOOKUP($AD1335,技まとめ!$A$1:$F$380,5,FALSE)),"－",VLOOKUP($AD1335,技まとめ!$A$1:$F$380,5,FALSE))</f>
        <v>0</v>
      </c>
      <c r="AH1335" s="3" t="str">
        <f>IF($E1335=IF(ISERROR(VLOOKUP($AD1335,技まとめ!$A$1:$F$380,4,FALSE)),"－",VLOOKUP($AD1335,技まとめ!$A$1:$F$380,4,FALSE)),"一致","")</f>
        <v/>
      </c>
      <c r="AI1335" s="9" t="s">
        <v>635</v>
      </c>
      <c r="AJ1335" s="3" t="str">
        <f>IF(ISERROR(VLOOKUP($AI1335,技まとめ!$A$1:$F$380,6,FALSE)),"－",VLOOKUP($AI1335,技まとめ!$A$1:$F$380,6,FALSE))</f>
        <v>DR</v>
      </c>
      <c r="AK1335" s="3">
        <f>IF(ISERROR(VLOOKUP($AI1335,技まとめ!$A$1:$F$380,3,FALSE)),"－",VLOOKUP($AI1335,技まとめ!$A$1:$F$380,3,FALSE))</f>
        <v>58</v>
      </c>
      <c r="AL1335" s="3">
        <f>IF(ISERROR(VLOOKUP($AI1335,技まとめ!$A$1:$F$380,5,FALSE)),"－",VLOOKUP($AI1335,技まとめ!$A$1:$F$380,5,FALSE))</f>
        <v>39</v>
      </c>
      <c r="AM1335" s="3" t="str">
        <f>IF($E1335=IF(ISERROR(VLOOKUP($AI1335,技まとめ!$A$1:$F$380,4,FALSE)),"－",VLOOKUP($AI1335,技まとめ!$A$1:$F$380,4,FALSE)),"一致","")</f>
        <v>一致</v>
      </c>
      <c r="AN1335" s="9" t="s">
        <v>369</v>
      </c>
      <c r="AO1335" s="3" t="str">
        <f>IF(ISERROR(VLOOKUP($AN1335,技まとめ!$A$1:$F$380,6,FALSE)),"－",VLOOKUP($AN1335,技まとめ!$A$1:$F$380,6,FALSE))</f>
        <v>NS</v>
      </c>
      <c r="AP1335" s="3">
        <f>IF(ISERROR(VLOOKUP($AN1335,技まとめ!$A$1:$F$380,3,FALSE)),"－",VLOOKUP($AN1335,技まとめ!$A$1:$F$380,3,FALSE))</f>
        <v>90</v>
      </c>
      <c r="AQ1335" s="3">
        <f>IF(ISERROR(VLOOKUP($AN1335,技まとめ!$A$1:$F$380,5,FALSE)),"－",VLOOKUP($AN1335,技まとめ!$A$1:$F$380,5,FALSE))</f>
        <v>49</v>
      </c>
      <c r="AR1335" s="3" t="str">
        <f>IF($E1335=IF(ISERROR(VLOOKUP($AN1335,技まとめ!$A$1:$F$380,4,FALSE)),"－",VLOOKUP($AN1335,技まとめ!$A$1:$F$380,4,FALSE)),"一致","")</f>
        <v/>
      </c>
      <c r="AS1335" s="9" t="s">
        <v>1216</v>
      </c>
      <c r="AT1335" s="3" t="str">
        <f>IF(ISERROR(VLOOKUP($AS1335,技まとめ!$A$1:$F$380,6,FALSE)),"－",VLOOKUP($AS1335,技まとめ!$A$1:$F$380,6,FALSE))</f>
        <v>LS</v>
      </c>
      <c r="AU1335" s="3">
        <f>IF(ISERROR(VLOOKUP($AS1335,技まとめ!$A$1:$F$380,3,FALSE)),"－",VLOOKUP($AS1335,技まとめ!$A$1:$F$380,3,FALSE))</f>
        <v>105</v>
      </c>
      <c r="AV1335" s="3">
        <f>IF(ISERROR(VLOOKUP($AS1335,技まとめ!$A$1:$F$380,5,FALSE)),"－",VLOOKUP($AS1335,技まとめ!$A$1:$F$380,5,FALSE))</f>
        <v>66</v>
      </c>
      <c r="AW1335" s="3" t="str">
        <f>IF($E1335=IF(ISERROR(VLOOKUP($AS1335,技まとめ!$A$1:$F$380,4,FALSE)),"－",VLOOKUP($AS1335,技まとめ!$A$1:$F$380,4,FALSE)),"一致","")</f>
        <v>一致</v>
      </c>
      <c r="AX1335" s="12" t="str">
        <f t="shared" si="286"/>
        <v>むぞくせいオーロラドリブルスリングショットエクスカリバー</v>
      </c>
      <c r="AY1335" s="12" t="str">
        <f t="shared" si="287"/>
        <v>むぞくせいオーロラドリブルスリングショットエクスカリバー</v>
      </c>
      <c r="AZ1335" s="12" t="str">
        <f t="shared" si="288"/>
        <v>むぞくせいオーロラドリブルスリングショットエクスカリバー</v>
      </c>
      <c r="BA1335" s="12" t="str">
        <f t="shared" si="289"/>
        <v>むぞくせいオーロラドリブルスリングショットエクスカリバー</v>
      </c>
      <c r="BB1335" s="11" t="str">
        <f t="shared" si="290"/>
        <v>－DRNSLS</v>
      </c>
      <c r="BC1335" s="11" t="str">
        <f t="shared" si="291"/>
        <v>－DRNSLS</v>
      </c>
      <c r="BD1335" s="11" t="str">
        <f t="shared" si="292"/>
        <v>－DRNSLS</v>
      </c>
      <c r="BE1335" s="11" t="str">
        <f t="shared" si="293"/>
        <v>－DRNSLS</v>
      </c>
    </row>
    <row r="1336" spans="1:57" ht="11.25" hidden="1" customHeight="1">
      <c r="A1336" s="6">
        <v>1335</v>
      </c>
      <c r="B1336" s="7" t="s">
        <v>3057</v>
      </c>
      <c r="C1336" s="8" t="s">
        <v>3058</v>
      </c>
      <c r="D1336" s="7" t="s">
        <v>650</v>
      </c>
      <c r="E1336" s="7" t="s">
        <v>95</v>
      </c>
      <c r="F1336" s="7" t="s">
        <v>109</v>
      </c>
      <c r="G1336" s="9">
        <v>88</v>
      </c>
      <c r="H1336" s="9">
        <v>133</v>
      </c>
      <c r="I1336" s="9">
        <v>57</v>
      </c>
      <c r="J1336" s="9">
        <v>53</v>
      </c>
      <c r="K1336" s="9">
        <v>56</v>
      </c>
      <c r="L1336" s="9">
        <v>52</v>
      </c>
      <c r="M1336" s="9">
        <v>56</v>
      </c>
      <c r="N1336" s="9">
        <v>60</v>
      </c>
      <c r="O1336" s="9">
        <v>56</v>
      </c>
      <c r="P1336" s="9">
        <v>22</v>
      </c>
      <c r="Q1336" s="10">
        <v>107</v>
      </c>
      <c r="R1336" s="11">
        <v>9</v>
      </c>
      <c r="S1336" s="11">
        <v>1</v>
      </c>
      <c r="T1336" s="11">
        <v>102</v>
      </c>
      <c r="U1336" s="11">
        <v>106</v>
      </c>
      <c r="V1336" s="11">
        <v>1</v>
      </c>
      <c r="W1336" s="11">
        <v>106</v>
      </c>
      <c r="X1336" s="11">
        <f t="shared" si="280"/>
        <v>432</v>
      </c>
      <c r="Y1336" s="11">
        <f t="shared" si="281"/>
        <v>4815</v>
      </c>
      <c r="Z1336" s="11">
        <f t="shared" si="282"/>
        <v>855</v>
      </c>
      <c r="AA1336" s="11">
        <f t="shared" si="283"/>
        <v>4110</v>
      </c>
      <c r="AB1336" s="11">
        <f t="shared" si="284"/>
        <v>4110</v>
      </c>
      <c r="AC1336" s="6">
        <f t="shared" si="285"/>
        <v>4655</v>
      </c>
      <c r="AD1336" s="9" t="s">
        <v>1474</v>
      </c>
      <c r="AE1336" s="3" t="str">
        <f>IF(ISERROR(VLOOKUP($AD1336,技まとめ!$A$1:$F$380,6,FALSE)),"－",VLOOKUP($AD1336,技まとめ!$A$1:$F$380,6,FALSE))</f>
        <v>SC</v>
      </c>
      <c r="AF1336" s="3">
        <f>IF(ISERROR(VLOOKUP($AD1336,技まとめ!$A$1:$F$380,3,FALSE)),"－",VLOOKUP($AD1336,技まとめ!$A$1:$F$380,3,FALSE))</f>
        <v>49</v>
      </c>
      <c r="AG1336" s="3">
        <f>IF(ISERROR(VLOOKUP($AD1336,技まとめ!$A$1:$F$380,5,FALSE)),"－",VLOOKUP($AD1336,技まとめ!$A$1:$F$380,5,FALSE))</f>
        <v>31</v>
      </c>
      <c r="AH1336" s="3" t="str">
        <f>IF($E1336=IF(ISERROR(VLOOKUP($AD1336,技まとめ!$A$1:$F$380,4,FALSE)),"－",VLOOKUP($AD1336,技まとめ!$A$1:$F$380,4,FALSE)),"一致","")</f>
        <v>一致</v>
      </c>
      <c r="AI1336" s="9" t="s">
        <v>779</v>
      </c>
      <c r="AJ1336" s="3" t="str">
        <f>IF(ISERROR(VLOOKUP($AI1336,技まとめ!$A$1:$F$380,6,FALSE)),"－",VLOOKUP($AI1336,技まとめ!$A$1:$F$380,6,FALSE))</f>
        <v>CA</v>
      </c>
      <c r="AK1336" s="3">
        <f>IF(ISERROR(VLOOKUP($AI1336,技まとめ!$A$1:$F$380,3,FALSE)),"－",VLOOKUP($AI1336,技まとめ!$A$1:$F$380,3,FALSE))</f>
        <v>56</v>
      </c>
      <c r="AL1336" s="3">
        <f>IF(ISERROR(VLOOKUP($AI1336,技まとめ!$A$1:$F$380,5,FALSE)),"－",VLOOKUP($AI1336,技まとめ!$A$1:$F$380,5,FALSE))</f>
        <v>37</v>
      </c>
      <c r="AM1336" s="3" t="str">
        <f>IF($E1336=IF(ISERROR(VLOOKUP($AI1336,技まとめ!$A$1:$F$380,4,FALSE)),"－",VLOOKUP($AI1336,技まとめ!$A$1:$F$380,4,FALSE)),"一致","")</f>
        <v>一致</v>
      </c>
      <c r="AN1336" s="9" t="s">
        <v>744</v>
      </c>
      <c r="AO1336" s="3" t="str">
        <f>IF(ISERROR(VLOOKUP($AN1336,技まとめ!$A$1:$F$380,6,FALSE)),"－",VLOOKUP($AN1336,技まとめ!$A$1:$F$380,6,FALSE))</f>
        <v>DR</v>
      </c>
      <c r="AP1336" s="3">
        <f>IF(ISERROR(VLOOKUP($AN1336,技まとめ!$A$1:$F$380,3,FALSE)),"－",VLOOKUP($AN1336,技まとめ!$A$1:$F$380,3,FALSE))</f>
        <v>40</v>
      </c>
      <c r="AQ1336" s="3">
        <f>IF(ISERROR(VLOOKUP($AN1336,技まとめ!$A$1:$F$380,5,FALSE)),"－",VLOOKUP($AN1336,技まとめ!$A$1:$F$380,5,FALSE))</f>
        <v>31</v>
      </c>
      <c r="AR1336" s="3" t="str">
        <f>IF($E1336=IF(ISERROR(VLOOKUP($AN1336,技まとめ!$A$1:$F$380,4,FALSE)),"－",VLOOKUP($AN1336,技まとめ!$A$1:$F$380,4,FALSE)),"一致","")</f>
        <v/>
      </c>
      <c r="AS1336" s="9" t="s">
        <v>535</v>
      </c>
      <c r="AT1336" s="3" t="str">
        <f>IF(ISERROR(VLOOKUP($AS1336,技まとめ!$A$1:$F$380,6,FALSE)),"－",VLOOKUP($AS1336,技まとめ!$A$1:$F$380,6,FALSE))</f>
        <v>SC</v>
      </c>
      <c r="AU1336" s="3">
        <f>IF(ISERROR(VLOOKUP($AS1336,技まとめ!$A$1:$F$380,3,FALSE)),"－",VLOOKUP($AS1336,技まとめ!$A$1:$F$380,3,FALSE))</f>
        <v>77</v>
      </c>
      <c r="AV1336" s="3">
        <f>IF(ISERROR(VLOOKUP($AS1336,技まとめ!$A$1:$F$380,5,FALSE)),"－",VLOOKUP($AS1336,技まとめ!$A$1:$F$380,5,FALSE))</f>
        <v>43</v>
      </c>
      <c r="AW1336" s="3" t="str">
        <f>IF($E1336=IF(ISERROR(VLOOKUP($AS1336,技まとめ!$A$1:$F$380,4,FALSE)),"－",VLOOKUP($AS1336,技まとめ!$A$1:$F$380,4,FALSE)),"一致","")</f>
        <v/>
      </c>
      <c r="AX1336" s="12" t="str">
        <f t="shared" si="286"/>
        <v>ローズスプラッシュスティンガーリボンシャワーエッフェルドライブ</v>
      </c>
      <c r="AY1336" s="12" t="str">
        <f t="shared" si="287"/>
        <v>ローズスプラッシュスティンガーリボンシャワーエッフェルドライブ</v>
      </c>
      <c r="AZ1336" s="12" t="str">
        <f t="shared" si="288"/>
        <v>ローズスプラッシュスティンガーリボンシャワーエッフェルドライブ</v>
      </c>
      <c r="BA1336" s="12" t="str">
        <f t="shared" si="289"/>
        <v>ローズスプラッシュスティンガーリボンシャワーエッフェルドライブ</v>
      </c>
      <c r="BB1336" s="11" t="str">
        <f t="shared" si="290"/>
        <v>SCCADRSC</v>
      </c>
      <c r="BC1336" s="11" t="str">
        <f t="shared" si="291"/>
        <v>SCCADRSC</v>
      </c>
      <c r="BD1336" s="11" t="str">
        <f t="shared" si="292"/>
        <v>SCCADRSC</v>
      </c>
      <c r="BE1336" s="11" t="str">
        <f t="shared" si="293"/>
        <v>SCCADRSC</v>
      </c>
    </row>
    <row r="1337" spans="1:57" ht="11.25" hidden="1" customHeight="1">
      <c r="A1337" s="6">
        <v>1336</v>
      </c>
      <c r="B1337" s="7" t="s">
        <v>3059</v>
      </c>
      <c r="C1337" s="8" t="s">
        <v>3060</v>
      </c>
      <c r="D1337" s="7" t="s">
        <v>650</v>
      </c>
      <c r="E1337" s="7" t="s">
        <v>102</v>
      </c>
      <c r="F1337" s="7" t="s">
        <v>74</v>
      </c>
      <c r="G1337" s="9">
        <v>85</v>
      </c>
      <c r="H1337" s="9">
        <v>124</v>
      </c>
      <c r="I1337" s="9">
        <v>63</v>
      </c>
      <c r="J1337" s="9">
        <v>62</v>
      </c>
      <c r="K1337" s="9">
        <v>58</v>
      </c>
      <c r="L1337" s="9">
        <v>60</v>
      </c>
      <c r="M1337" s="9">
        <v>51</v>
      </c>
      <c r="N1337" s="9">
        <v>64</v>
      </c>
      <c r="O1337" s="9">
        <v>62</v>
      </c>
      <c r="P1337" s="9">
        <v>0</v>
      </c>
      <c r="Q1337" s="10">
        <v>113</v>
      </c>
      <c r="R1337" s="11">
        <v>2</v>
      </c>
      <c r="S1337" s="11">
        <v>1</v>
      </c>
      <c r="T1337" s="11">
        <v>110</v>
      </c>
      <c r="U1337" s="11">
        <v>101</v>
      </c>
      <c r="V1337" s="11">
        <v>1</v>
      </c>
      <c r="W1337" s="11">
        <v>112</v>
      </c>
      <c r="X1337" s="11">
        <f t="shared" si="280"/>
        <v>440</v>
      </c>
      <c r="Y1337" s="11">
        <f t="shared" si="281"/>
        <v>5085</v>
      </c>
      <c r="Z1337" s="11">
        <f t="shared" si="282"/>
        <v>640</v>
      </c>
      <c r="AA1337" s="11">
        <f t="shared" si="283"/>
        <v>4420</v>
      </c>
      <c r="AB1337" s="11">
        <f t="shared" si="284"/>
        <v>4420</v>
      </c>
      <c r="AC1337" s="6">
        <f t="shared" si="285"/>
        <v>4970</v>
      </c>
      <c r="AD1337" s="9" t="s">
        <v>487</v>
      </c>
      <c r="AE1337" s="3" t="str">
        <f>IF(ISERROR(VLOOKUP($AD1337,技まとめ!$A$1:$F$380,6,FALSE)),"－",VLOOKUP($AD1337,技まとめ!$A$1:$F$380,6,FALSE))</f>
        <v>CA</v>
      </c>
      <c r="AF1337" s="3">
        <f>IF(ISERROR(VLOOKUP($AD1337,技まとめ!$A$1:$F$380,3,FALSE)),"－",VLOOKUP($AD1337,技まとめ!$A$1:$F$380,3,FALSE))</f>
        <v>33</v>
      </c>
      <c r="AG1337" s="3">
        <f>IF(ISERROR(VLOOKUP($AD1337,技まとめ!$A$1:$F$380,5,FALSE)),"－",VLOOKUP($AD1337,技まとめ!$A$1:$F$380,5,FALSE))</f>
        <v>27</v>
      </c>
      <c r="AH1337" s="3" t="str">
        <f>IF($E1337=IF(ISERROR(VLOOKUP($AD1337,技まとめ!$A$1:$F$380,4,FALSE)),"－",VLOOKUP($AD1337,技まとめ!$A$1:$F$380,4,FALSE)),"一致","")</f>
        <v/>
      </c>
      <c r="AI1337" s="9" t="s">
        <v>186</v>
      </c>
      <c r="AJ1337" s="3" t="str">
        <f>IF(ISERROR(VLOOKUP($AI1337,技まとめ!$A$1:$F$380,6,FALSE)),"－",VLOOKUP($AI1337,技まとめ!$A$1:$F$380,6,FALSE))</f>
        <v>DR</v>
      </c>
      <c r="AK1337" s="3">
        <f>IF(ISERROR(VLOOKUP($AI1337,技まとめ!$A$1:$F$380,3,FALSE)),"－",VLOOKUP($AI1337,技まとめ!$A$1:$F$380,3,FALSE))</f>
        <v>27</v>
      </c>
      <c r="AL1337" s="3">
        <f>IF(ISERROR(VLOOKUP($AI1337,技まとめ!$A$1:$F$380,5,FALSE)),"－",VLOOKUP($AI1337,技まとめ!$A$1:$F$380,5,FALSE))</f>
        <v>25</v>
      </c>
      <c r="AM1337" s="3" t="str">
        <f>IF($E1337=IF(ISERROR(VLOOKUP($AI1337,技まとめ!$A$1:$F$380,4,FALSE)),"－",VLOOKUP($AI1337,技まとめ!$A$1:$F$380,4,FALSE)),"一致","")</f>
        <v>一致</v>
      </c>
      <c r="AN1337" s="9" t="s">
        <v>2771</v>
      </c>
      <c r="AO1337" s="3" t="str">
        <f>IF(ISERROR(VLOOKUP($AN1337,技まとめ!$A$1:$F$380,6,FALSE)),"－",VLOOKUP($AN1337,技まとめ!$A$1:$F$380,6,FALSE))</f>
        <v>CA</v>
      </c>
      <c r="AP1337" s="3">
        <f>IF(ISERROR(VLOOKUP($AN1337,技まとめ!$A$1:$F$380,3,FALSE)),"－",VLOOKUP($AN1337,技まとめ!$A$1:$F$380,3,FALSE))</f>
        <v>48</v>
      </c>
      <c r="AQ1337" s="3">
        <f>IF(ISERROR(VLOOKUP($AN1337,技まとめ!$A$1:$F$380,5,FALSE)),"－",VLOOKUP($AN1337,技まとめ!$A$1:$F$380,5,FALSE))</f>
        <v>32</v>
      </c>
      <c r="AR1337" s="3" t="str">
        <f>IF($E1337=IF(ISERROR(VLOOKUP($AN1337,技まとめ!$A$1:$F$380,4,FALSE)),"－",VLOOKUP($AN1337,技まとめ!$A$1:$F$380,4,FALSE)),"一致","")</f>
        <v/>
      </c>
      <c r="AS1337" s="9" t="s">
        <v>152</v>
      </c>
      <c r="AT1337" s="3" t="str">
        <f>IF(ISERROR(VLOOKUP($AS1337,技まとめ!$A$1:$F$380,6,FALSE)),"－",VLOOKUP($AS1337,技まとめ!$A$1:$F$380,6,FALSE))</f>
        <v>P1</v>
      </c>
      <c r="AU1337" s="3">
        <f>IF(ISERROR(VLOOKUP($AS1337,技まとめ!$A$1:$F$380,3,FALSE)),"－",VLOOKUP($AS1337,技まとめ!$A$1:$F$380,3,FALSE))</f>
        <v>88</v>
      </c>
      <c r="AV1337" s="3">
        <f>IF(ISERROR(VLOOKUP($AS1337,技まとめ!$A$1:$F$380,5,FALSE)),"－",VLOOKUP($AS1337,技まとめ!$A$1:$F$380,5,FALSE))</f>
        <v>50</v>
      </c>
      <c r="AW1337" s="3" t="str">
        <f>IF($E1337=IF(ISERROR(VLOOKUP($AS1337,技まとめ!$A$1:$F$380,4,FALSE)),"－",VLOOKUP($AS1337,技まとめ!$A$1:$F$380,4,FALSE)),"一致","")</f>
        <v>一致</v>
      </c>
      <c r="AX1337" s="12" t="str">
        <f t="shared" si="286"/>
        <v>こがらしフーセンガムスラッシュネイルドリルスマッシャー</v>
      </c>
      <c r="AY1337" s="12" t="str">
        <f t="shared" si="287"/>
        <v>こがらしフーセンガムスラッシュネイルドリルスマッシャー</v>
      </c>
      <c r="AZ1337" s="12" t="str">
        <f t="shared" si="288"/>
        <v>こがらしフーセンガムスラッシュネイルドリルスマッシャー</v>
      </c>
      <c r="BA1337" s="12" t="str">
        <f t="shared" si="289"/>
        <v>こがらしフーセンガムスラッシュネイルドリルスマッシャー</v>
      </c>
      <c r="BB1337" s="11" t="str">
        <f t="shared" si="290"/>
        <v>CADRCAP1</v>
      </c>
      <c r="BC1337" s="11" t="str">
        <f t="shared" si="291"/>
        <v>CADRCAP1</v>
      </c>
      <c r="BD1337" s="11" t="str">
        <f t="shared" si="292"/>
        <v>CADRCAP1</v>
      </c>
      <c r="BE1337" s="11" t="str">
        <f t="shared" si="293"/>
        <v>CADRCAP1</v>
      </c>
    </row>
    <row r="1338" spans="1:57" ht="11.25" hidden="1" customHeight="1">
      <c r="A1338" s="6">
        <v>1337</v>
      </c>
      <c r="B1338" s="7" t="s">
        <v>3061</v>
      </c>
      <c r="C1338" s="8" t="s">
        <v>3062</v>
      </c>
      <c r="D1338" s="7" t="s">
        <v>72</v>
      </c>
      <c r="E1338" s="7" t="s">
        <v>95</v>
      </c>
      <c r="F1338" s="7" t="s">
        <v>82</v>
      </c>
      <c r="G1338" s="9">
        <v>91</v>
      </c>
      <c r="H1338" s="9">
        <v>128</v>
      </c>
      <c r="I1338" s="9">
        <v>61</v>
      </c>
      <c r="J1338" s="9">
        <v>62</v>
      </c>
      <c r="K1338" s="9">
        <v>56</v>
      </c>
      <c r="L1338" s="9">
        <v>66</v>
      </c>
      <c r="M1338" s="9">
        <v>60</v>
      </c>
      <c r="N1338" s="9">
        <v>65</v>
      </c>
      <c r="O1338" s="9">
        <v>56</v>
      </c>
      <c r="P1338" s="9">
        <v>7</v>
      </c>
      <c r="Q1338" s="10">
        <v>111</v>
      </c>
      <c r="R1338" s="11">
        <v>8</v>
      </c>
      <c r="S1338" s="11">
        <v>1</v>
      </c>
      <c r="T1338" s="11">
        <v>116</v>
      </c>
      <c r="U1338" s="11">
        <v>110</v>
      </c>
      <c r="V1338" s="11">
        <v>1</v>
      </c>
      <c r="W1338" s="11">
        <v>106</v>
      </c>
      <c r="X1338" s="11">
        <f t="shared" si="280"/>
        <v>453</v>
      </c>
      <c r="Y1338" s="11">
        <f t="shared" si="281"/>
        <v>4975</v>
      </c>
      <c r="Z1338" s="11">
        <f t="shared" si="282"/>
        <v>820</v>
      </c>
      <c r="AA1338" s="11">
        <f t="shared" si="283"/>
        <v>4600</v>
      </c>
      <c r="AB1338" s="11">
        <f t="shared" si="284"/>
        <v>4600</v>
      </c>
      <c r="AC1338" s="6">
        <f t="shared" si="285"/>
        <v>5210</v>
      </c>
      <c r="AD1338" s="9" t="s">
        <v>251</v>
      </c>
      <c r="AE1338" s="3" t="str">
        <f>IF(ISERROR(VLOOKUP($AD1338,技まとめ!$A$1:$F$380,6,FALSE)),"－",VLOOKUP($AD1338,技まとめ!$A$1:$F$380,6,FALSE))</f>
        <v>BL</v>
      </c>
      <c r="AF1338" s="3">
        <f>IF(ISERROR(VLOOKUP($AD1338,技まとめ!$A$1:$F$380,3,FALSE)),"－",VLOOKUP($AD1338,技まとめ!$A$1:$F$380,3,FALSE))</f>
        <v>46</v>
      </c>
      <c r="AG1338" s="3">
        <f>IF(ISERROR(VLOOKUP($AD1338,技まとめ!$A$1:$F$380,5,FALSE)),"－",VLOOKUP($AD1338,技まとめ!$A$1:$F$380,5,FALSE))</f>
        <v>33</v>
      </c>
      <c r="AH1338" s="3" t="str">
        <f>IF($E1338=IF(ISERROR(VLOOKUP($AD1338,技まとめ!$A$1:$F$380,4,FALSE)),"－",VLOOKUP($AD1338,技まとめ!$A$1:$F$380,4,FALSE)),"一致","")</f>
        <v>一致</v>
      </c>
      <c r="AI1338" s="9" t="s">
        <v>98</v>
      </c>
      <c r="AJ1338" s="3" t="str">
        <f>IF(ISERROR(VLOOKUP($AI1338,技まとめ!$A$1:$F$380,6,FALSE)),"－",VLOOKUP($AI1338,技まとめ!$A$1:$F$380,6,FALSE))</f>
        <v>BL</v>
      </c>
      <c r="AK1338" s="3">
        <f>IF(ISERROR(VLOOKUP($AI1338,技まとめ!$A$1:$F$380,3,FALSE)),"－",VLOOKUP($AI1338,技まとめ!$A$1:$F$380,3,FALSE))</f>
        <v>58</v>
      </c>
      <c r="AL1338" s="3">
        <f>IF(ISERROR(VLOOKUP($AI1338,技まとめ!$A$1:$F$380,5,FALSE)),"－",VLOOKUP($AI1338,技まとめ!$A$1:$F$380,5,FALSE))</f>
        <v>39</v>
      </c>
      <c r="AM1338" s="3" t="str">
        <f>IF($E1338=IF(ISERROR(VLOOKUP($AI1338,技まとめ!$A$1:$F$380,4,FALSE)),"－",VLOOKUP($AI1338,技まとめ!$A$1:$F$380,4,FALSE)),"一致","")</f>
        <v>一致</v>
      </c>
      <c r="AN1338" s="9" t="s">
        <v>173</v>
      </c>
      <c r="AO1338" s="3" t="str">
        <f>IF(ISERROR(VLOOKUP($AN1338,技まとめ!$A$1:$F$380,6,FALSE)),"－",VLOOKUP($AN1338,技まとめ!$A$1:$F$380,6,FALSE))</f>
        <v>DR</v>
      </c>
      <c r="AP1338" s="3">
        <f>IF(ISERROR(VLOOKUP($AN1338,技まとめ!$A$1:$F$380,3,FALSE)),"－",VLOOKUP($AN1338,技まとめ!$A$1:$F$380,3,FALSE))</f>
        <v>65</v>
      </c>
      <c r="AQ1338" s="3">
        <f>IF(ISERROR(VLOOKUP($AN1338,技まとめ!$A$1:$F$380,5,FALSE)),"－",VLOOKUP($AN1338,技まとめ!$A$1:$F$380,5,FALSE))</f>
        <v>42</v>
      </c>
      <c r="AR1338" s="3" t="str">
        <f>IF($E1338=IF(ISERROR(VLOOKUP($AN1338,技まとめ!$A$1:$F$380,4,FALSE)),"－",VLOOKUP($AN1338,技まとめ!$A$1:$F$380,4,FALSE)),"一致","")</f>
        <v>一致</v>
      </c>
      <c r="AS1338" s="9" t="s">
        <v>589</v>
      </c>
      <c r="AT1338" s="3" t="str">
        <f>IF(ISERROR(VLOOKUP($AS1338,技まとめ!$A$1:$F$380,6,FALSE)),"－",VLOOKUP($AS1338,技まとめ!$A$1:$F$380,6,FALSE))</f>
        <v>DR</v>
      </c>
      <c r="AU1338" s="3">
        <f>IF(ISERROR(VLOOKUP($AS1338,技まとめ!$A$1:$F$380,3,FALSE)),"－",VLOOKUP($AS1338,技まとめ!$A$1:$F$380,3,FALSE))</f>
        <v>83</v>
      </c>
      <c r="AV1338" s="3">
        <f>IF(ISERROR(VLOOKUP($AS1338,技まとめ!$A$1:$F$380,5,FALSE)),"－",VLOOKUP($AS1338,技まとめ!$A$1:$F$380,5,FALSE))</f>
        <v>50</v>
      </c>
      <c r="AW1338" s="3" t="str">
        <f>IF($E1338=IF(ISERROR(VLOOKUP($AS1338,技まとめ!$A$1:$F$380,4,FALSE)),"－",VLOOKUP($AS1338,技まとめ!$A$1:$F$380,4,FALSE)),"一致","")</f>
        <v/>
      </c>
      <c r="AX1338" s="12" t="str">
        <f t="shared" si="286"/>
        <v>くものいとかげぬいぶんしんフェイントヘブンズタイム</v>
      </c>
      <c r="AY1338" s="12" t="str">
        <f t="shared" si="287"/>
        <v>くものいとかげぬいぶんしんフェイントヘブンズタイム</v>
      </c>
      <c r="AZ1338" s="12" t="str">
        <f t="shared" si="288"/>
        <v>くものいとかげぬいぶんしんフェイントヘブンズタイム</v>
      </c>
      <c r="BA1338" s="12" t="str">
        <f t="shared" si="289"/>
        <v>くものいとかげぬいぶんしんフェイントヘブンズタイム</v>
      </c>
      <c r="BB1338" s="11" t="str">
        <f t="shared" si="290"/>
        <v>BLBLDRDR</v>
      </c>
      <c r="BC1338" s="11" t="str">
        <f t="shared" si="291"/>
        <v>BLBLDRDR</v>
      </c>
      <c r="BD1338" s="11" t="str">
        <f t="shared" si="292"/>
        <v>BLBLDRDR</v>
      </c>
      <c r="BE1338" s="11" t="str">
        <f t="shared" si="293"/>
        <v>BLBLDRDR</v>
      </c>
    </row>
    <row r="1339" spans="1:57" ht="11.25" hidden="1" customHeight="1">
      <c r="A1339" s="6">
        <v>1338</v>
      </c>
      <c r="B1339" s="7" t="s">
        <v>3063</v>
      </c>
      <c r="C1339" s="8" t="s">
        <v>3064</v>
      </c>
      <c r="D1339" s="7" t="s">
        <v>650</v>
      </c>
      <c r="E1339" s="7" t="s">
        <v>95</v>
      </c>
      <c r="F1339" s="7" t="s">
        <v>128</v>
      </c>
      <c r="G1339" s="9">
        <v>94</v>
      </c>
      <c r="H1339" s="9">
        <v>129</v>
      </c>
      <c r="I1339" s="9">
        <v>57</v>
      </c>
      <c r="J1339" s="9">
        <v>59</v>
      </c>
      <c r="K1339" s="9">
        <v>57</v>
      </c>
      <c r="L1339" s="9">
        <v>62</v>
      </c>
      <c r="M1339" s="9">
        <v>51</v>
      </c>
      <c r="N1339" s="9">
        <v>51</v>
      </c>
      <c r="O1339" s="9">
        <v>54</v>
      </c>
      <c r="P1339" s="9">
        <v>21</v>
      </c>
      <c r="Q1339" s="10">
        <v>107</v>
      </c>
      <c r="R1339" s="11">
        <v>6</v>
      </c>
      <c r="S1339" s="11">
        <v>1</v>
      </c>
      <c r="T1339" s="11">
        <v>112</v>
      </c>
      <c r="U1339" s="11">
        <v>101</v>
      </c>
      <c r="V1339" s="11">
        <v>1</v>
      </c>
      <c r="W1339" s="11">
        <v>104</v>
      </c>
      <c r="X1339" s="11">
        <f t="shared" si="280"/>
        <v>432</v>
      </c>
      <c r="Y1339" s="11">
        <f t="shared" si="281"/>
        <v>4805</v>
      </c>
      <c r="Z1339" s="11">
        <f t="shared" si="282"/>
        <v>740</v>
      </c>
      <c r="AA1339" s="11">
        <f t="shared" si="283"/>
        <v>4450</v>
      </c>
      <c r="AB1339" s="11">
        <f t="shared" si="284"/>
        <v>4450</v>
      </c>
      <c r="AC1339" s="6">
        <f t="shared" si="285"/>
        <v>5030</v>
      </c>
      <c r="AD1339" s="9" t="s">
        <v>5020</v>
      </c>
      <c r="AE1339" s="3" t="str">
        <f>IF(ISERROR(VLOOKUP($AD1339,技まとめ!$A$1:$F$380,6,FALSE)),"－",VLOOKUP($AD1339,技まとめ!$A$1:$F$380,6,FALSE))</f>
        <v>－</v>
      </c>
      <c r="AF1339" s="3">
        <f>IF(ISERROR(VLOOKUP($AD1339,技まとめ!$A$1:$F$380,3,FALSE)),"－",VLOOKUP($AD1339,技まとめ!$A$1:$F$380,3,FALSE))</f>
        <v>0</v>
      </c>
      <c r="AG1339" s="3">
        <f>IF(ISERROR(VLOOKUP($AD1339,技まとめ!$A$1:$F$380,5,FALSE)),"－",VLOOKUP($AD1339,技まとめ!$A$1:$F$380,5,FALSE))</f>
        <v>0</v>
      </c>
      <c r="AH1339" s="3" t="str">
        <f>IF($E1339=IF(ISERROR(VLOOKUP($AD1339,技まとめ!$A$1:$F$380,4,FALSE)),"－",VLOOKUP($AD1339,技まとめ!$A$1:$F$380,4,FALSE)),"一致","")</f>
        <v/>
      </c>
      <c r="AI1339" s="9" t="s">
        <v>178</v>
      </c>
      <c r="AJ1339" s="3" t="str">
        <f>IF(ISERROR(VLOOKUP($AI1339,技まとめ!$A$1:$F$380,6,FALSE)),"－",VLOOKUP($AI1339,技まとめ!$A$1:$F$380,6,FALSE))</f>
        <v>NS</v>
      </c>
      <c r="AK1339" s="3">
        <f>IF(ISERROR(VLOOKUP($AI1339,技まとめ!$A$1:$F$380,3,FALSE)),"－",VLOOKUP($AI1339,技まとめ!$A$1:$F$380,3,FALSE))</f>
        <v>38</v>
      </c>
      <c r="AL1339" s="3">
        <f>IF(ISERROR(VLOOKUP($AI1339,技まとめ!$A$1:$F$380,5,FALSE)),"－",VLOOKUP($AI1339,技まとめ!$A$1:$F$380,5,FALSE))</f>
        <v>25</v>
      </c>
      <c r="AM1339" s="3" t="str">
        <f>IF($E1339=IF(ISERROR(VLOOKUP($AI1339,技まとめ!$A$1:$F$380,4,FALSE)),"－",VLOOKUP($AI1339,技まとめ!$A$1:$F$380,4,FALSE)),"一致","")</f>
        <v>一致</v>
      </c>
      <c r="AN1339" s="9" t="s">
        <v>726</v>
      </c>
      <c r="AO1339" s="3" t="str">
        <f>IF(ISERROR(VLOOKUP($AN1339,技まとめ!$A$1:$F$380,6,FALSE)),"－",VLOOKUP($AN1339,技まとめ!$A$1:$F$380,6,FALSE))</f>
        <v>DR</v>
      </c>
      <c r="AP1339" s="3">
        <f>IF(ISERROR(VLOOKUP($AN1339,技まとめ!$A$1:$F$380,3,FALSE)),"－",VLOOKUP($AN1339,技まとめ!$A$1:$F$380,3,FALSE))</f>
        <v>60</v>
      </c>
      <c r="AQ1339" s="3">
        <f>IF(ISERROR(VLOOKUP($AN1339,技まとめ!$A$1:$F$380,5,FALSE)),"－",VLOOKUP($AN1339,技まとめ!$A$1:$F$380,5,FALSE))</f>
        <v>39</v>
      </c>
      <c r="AR1339" s="3" t="str">
        <f>IF($E1339=IF(ISERROR(VLOOKUP($AN1339,技まとめ!$A$1:$F$380,4,FALSE)),"－",VLOOKUP($AN1339,技まとめ!$A$1:$F$380,4,FALSE)),"一致","")</f>
        <v/>
      </c>
      <c r="AS1339" s="9" t="s">
        <v>683</v>
      </c>
      <c r="AT1339" s="3" t="str">
        <f>IF(ISERROR(VLOOKUP($AS1339,技まとめ!$A$1:$F$380,6,FALSE)),"－",VLOOKUP($AS1339,技まとめ!$A$1:$F$380,6,FALSE))</f>
        <v>SC</v>
      </c>
      <c r="AU1339" s="3">
        <f>IF(ISERROR(VLOOKUP($AS1339,技まとめ!$A$1:$F$380,3,FALSE)),"－",VLOOKUP($AS1339,技まとめ!$A$1:$F$380,3,FALSE))</f>
        <v>88</v>
      </c>
      <c r="AV1339" s="3">
        <f>IF(ISERROR(VLOOKUP($AS1339,技まとめ!$A$1:$F$380,5,FALSE)),"－",VLOOKUP($AS1339,技まとめ!$A$1:$F$380,5,FALSE))</f>
        <v>49</v>
      </c>
      <c r="AW1339" s="3" t="str">
        <f>IF($E1339=IF(ISERROR(VLOOKUP($AS1339,技まとめ!$A$1:$F$380,4,FALSE)),"－",VLOOKUP($AS1339,技まとめ!$A$1:$F$380,4,FALSE)),"一致","")</f>
        <v>一致</v>
      </c>
      <c r="AX1339" s="12" t="str">
        <f t="shared" si="286"/>
        <v>おいろけＵＰ！フリーズショットプリマドンナペガサスショット</v>
      </c>
      <c r="AY1339" s="12" t="str">
        <f t="shared" si="287"/>
        <v>おいろけＵＰ！フリーズショットプリマドンナペガサスショット</v>
      </c>
      <c r="AZ1339" s="12" t="str">
        <f t="shared" si="288"/>
        <v>おいろけＵＰ！フリーズショットプリマドンナペガサスショット</v>
      </c>
      <c r="BA1339" s="12" t="str">
        <f t="shared" si="289"/>
        <v>おいろけＵＰ！フリーズショットプリマドンナペガサスショット</v>
      </c>
      <c r="BB1339" s="11" t="str">
        <f t="shared" si="290"/>
        <v>－NSDRSC</v>
      </c>
      <c r="BC1339" s="11" t="str">
        <f t="shared" si="291"/>
        <v>－NSDRSC</v>
      </c>
      <c r="BD1339" s="11" t="str">
        <f t="shared" si="292"/>
        <v>－NSDRSC</v>
      </c>
      <c r="BE1339" s="11" t="str">
        <f t="shared" si="293"/>
        <v>－NSDRSC</v>
      </c>
    </row>
    <row r="1340" spans="1:57" ht="11.25" hidden="1" customHeight="1">
      <c r="A1340" s="6">
        <v>1339</v>
      </c>
      <c r="B1340" s="7" t="s">
        <v>3065</v>
      </c>
      <c r="C1340" s="8" t="s">
        <v>3066</v>
      </c>
      <c r="D1340" s="7" t="s">
        <v>650</v>
      </c>
      <c r="E1340" s="7" t="s">
        <v>102</v>
      </c>
      <c r="F1340" s="7" t="s">
        <v>109</v>
      </c>
      <c r="G1340" s="9">
        <v>100</v>
      </c>
      <c r="H1340" s="9">
        <v>130</v>
      </c>
      <c r="I1340" s="9">
        <v>53</v>
      </c>
      <c r="J1340" s="9">
        <v>54</v>
      </c>
      <c r="K1340" s="9">
        <v>56</v>
      </c>
      <c r="L1340" s="9">
        <v>56</v>
      </c>
      <c r="M1340" s="9">
        <v>53</v>
      </c>
      <c r="N1340" s="9">
        <v>51</v>
      </c>
      <c r="O1340" s="9">
        <v>57</v>
      </c>
      <c r="P1340" s="9">
        <v>32</v>
      </c>
      <c r="Q1340" s="10">
        <v>103</v>
      </c>
      <c r="R1340" s="11">
        <v>11</v>
      </c>
      <c r="S1340" s="11">
        <v>1</v>
      </c>
      <c r="T1340" s="11">
        <v>106</v>
      </c>
      <c r="U1340" s="11">
        <v>103</v>
      </c>
      <c r="V1340" s="11">
        <v>1</v>
      </c>
      <c r="W1340" s="11">
        <v>107</v>
      </c>
      <c r="X1340" s="11">
        <f t="shared" si="280"/>
        <v>432</v>
      </c>
      <c r="Y1340" s="11">
        <f t="shared" si="281"/>
        <v>4660</v>
      </c>
      <c r="Z1340" s="11">
        <f t="shared" si="282"/>
        <v>930</v>
      </c>
      <c r="AA1340" s="11">
        <f t="shared" si="283"/>
        <v>4255</v>
      </c>
      <c r="AB1340" s="11">
        <f t="shared" si="284"/>
        <v>4255</v>
      </c>
      <c r="AC1340" s="6">
        <f t="shared" si="285"/>
        <v>4830</v>
      </c>
      <c r="AD1340" s="9" t="s">
        <v>516</v>
      </c>
      <c r="AE1340" s="3" t="str">
        <f>IF(ISERROR(VLOOKUP($AD1340,技まとめ!$A$1:$F$380,6,FALSE)),"－",VLOOKUP($AD1340,技まとめ!$A$1:$F$380,6,FALSE))</f>
        <v>－</v>
      </c>
      <c r="AF1340" s="3">
        <f>IF(ISERROR(VLOOKUP($AD1340,技まとめ!$A$1:$F$380,3,FALSE)),"－",VLOOKUP($AD1340,技まとめ!$A$1:$F$380,3,FALSE))</f>
        <v>0</v>
      </c>
      <c r="AG1340" s="3">
        <f>IF(ISERROR(VLOOKUP($AD1340,技まとめ!$A$1:$F$380,5,FALSE)),"－",VLOOKUP($AD1340,技まとめ!$A$1:$F$380,5,FALSE))</f>
        <v>0</v>
      </c>
      <c r="AH1340" s="3" t="str">
        <f>IF($E1340=IF(ISERROR(VLOOKUP($AD1340,技まとめ!$A$1:$F$380,4,FALSE)),"－",VLOOKUP($AD1340,技まとめ!$A$1:$F$380,4,FALSE)),"一致","")</f>
        <v/>
      </c>
      <c r="AI1340" s="9" t="s">
        <v>214</v>
      </c>
      <c r="AJ1340" s="3" t="str">
        <f>IF(ISERROR(VLOOKUP($AI1340,技まとめ!$A$1:$F$380,6,FALSE)),"－",VLOOKUP($AI1340,技まとめ!$A$1:$F$380,6,FALSE))</f>
        <v>DR</v>
      </c>
      <c r="AK1340" s="3">
        <f>IF(ISERROR(VLOOKUP($AI1340,技まとめ!$A$1:$F$380,3,FALSE)),"－",VLOOKUP($AI1340,技まとめ!$A$1:$F$380,3,FALSE))</f>
        <v>27</v>
      </c>
      <c r="AL1340" s="3">
        <f>IF(ISERROR(VLOOKUP($AI1340,技まとめ!$A$1:$F$380,5,FALSE)),"－",VLOOKUP($AI1340,技まとめ!$A$1:$F$380,5,FALSE))</f>
        <v>25</v>
      </c>
      <c r="AM1340" s="3" t="str">
        <f>IF($E1340=IF(ISERROR(VLOOKUP($AI1340,技まとめ!$A$1:$F$380,4,FALSE)),"－",VLOOKUP($AI1340,技まとめ!$A$1:$F$380,4,FALSE)),"一致","")</f>
        <v/>
      </c>
      <c r="AN1340" s="9" t="s">
        <v>726</v>
      </c>
      <c r="AO1340" s="3" t="str">
        <f>IF(ISERROR(VLOOKUP($AN1340,技まとめ!$A$1:$F$380,6,FALSE)),"－",VLOOKUP($AN1340,技まとめ!$A$1:$F$380,6,FALSE))</f>
        <v>DR</v>
      </c>
      <c r="AP1340" s="3">
        <f>IF(ISERROR(VLOOKUP($AN1340,技まとめ!$A$1:$F$380,3,FALSE)),"－",VLOOKUP($AN1340,技まとめ!$A$1:$F$380,3,FALSE))</f>
        <v>60</v>
      </c>
      <c r="AQ1340" s="3">
        <f>IF(ISERROR(VLOOKUP($AN1340,技まとめ!$A$1:$F$380,5,FALSE)),"－",VLOOKUP($AN1340,技まとめ!$A$1:$F$380,5,FALSE))</f>
        <v>39</v>
      </c>
      <c r="AR1340" s="3" t="str">
        <f>IF($E1340=IF(ISERROR(VLOOKUP($AN1340,技まとめ!$A$1:$F$380,4,FALSE)),"－",VLOOKUP($AN1340,技まとめ!$A$1:$F$380,4,FALSE)),"一致","")</f>
        <v/>
      </c>
      <c r="AS1340" s="9" t="s">
        <v>671</v>
      </c>
      <c r="AT1340" s="3" t="str">
        <f>IF(ISERROR(VLOOKUP($AS1340,技まとめ!$A$1:$F$380,6,FALSE)),"－",VLOOKUP($AS1340,技まとめ!$A$1:$F$380,6,FALSE))</f>
        <v>BL</v>
      </c>
      <c r="AU1340" s="3">
        <f>IF(ISERROR(VLOOKUP($AS1340,技まとめ!$A$1:$F$380,3,FALSE)),"－",VLOOKUP($AS1340,技まとめ!$A$1:$F$380,3,FALSE))</f>
        <v>56</v>
      </c>
      <c r="AV1340" s="3">
        <f>IF(ISERROR(VLOOKUP($AS1340,技まとめ!$A$1:$F$380,5,FALSE)),"－",VLOOKUP($AS1340,技まとめ!$A$1:$F$380,5,FALSE))</f>
        <v>39</v>
      </c>
      <c r="AW1340" s="3" t="str">
        <f>IF($E1340=IF(ISERROR(VLOOKUP($AS1340,技まとめ!$A$1:$F$380,4,FALSE)),"－",VLOOKUP($AS1340,技まとめ!$A$1:$F$380,4,FALSE)),"一致","")</f>
        <v>一致</v>
      </c>
      <c r="AX1340" s="12" t="str">
        <f t="shared" si="286"/>
        <v>スピードプラスムーンサルトプリマドンナフレイムダンス</v>
      </c>
      <c r="AY1340" s="12" t="str">
        <f t="shared" si="287"/>
        <v>スピードプラスムーンサルトプリマドンナフレイムダンス</v>
      </c>
      <c r="AZ1340" s="12" t="str">
        <f t="shared" si="288"/>
        <v>スピードプラスムーンサルトプリマドンナフレイムダンス</v>
      </c>
      <c r="BA1340" s="12" t="str">
        <f t="shared" si="289"/>
        <v>スピードプラスムーンサルトプリマドンナフレイムダンス</v>
      </c>
      <c r="BB1340" s="11" t="str">
        <f t="shared" si="290"/>
        <v>－DRDRBL</v>
      </c>
      <c r="BC1340" s="11" t="str">
        <f t="shared" si="291"/>
        <v>－DRDRBL</v>
      </c>
      <c r="BD1340" s="11" t="str">
        <f t="shared" si="292"/>
        <v>－DRDRBL</v>
      </c>
      <c r="BE1340" s="11" t="str">
        <f t="shared" si="293"/>
        <v>－DRDRBL</v>
      </c>
    </row>
    <row r="1341" spans="1:57" ht="11.25" hidden="1" customHeight="1">
      <c r="A1341" s="6">
        <v>1340</v>
      </c>
      <c r="B1341" s="7" t="s">
        <v>3067</v>
      </c>
      <c r="C1341" s="8" t="s">
        <v>3068</v>
      </c>
      <c r="D1341" s="7" t="s">
        <v>650</v>
      </c>
      <c r="E1341" s="7" t="s">
        <v>95</v>
      </c>
      <c r="F1341" s="7" t="s">
        <v>82</v>
      </c>
      <c r="G1341" s="9">
        <v>75</v>
      </c>
      <c r="H1341" s="9">
        <v>138</v>
      </c>
      <c r="I1341" s="9">
        <v>47</v>
      </c>
      <c r="J1341" s="9">
        <v>52</v>
      </c>
      <c r="K1341" s="9">
        <v>57</v>
      </c>
      <c r="L1341" s="9">
        <v>53</v>
      </c>
      <c r="M1341" s="9">
        <v>61</v>
      </c>
      <c r="N1341" s="9">
        <v>61</v>
      </c>
      <c r="O1341" s="9">
        <v>57</v>
      </c>
      <c r="P1341" s="9">
        <v>33</v>
      </c>
      <c r="Q1341" s="10">
        <v>97</v>
      </c>
      <c r="R1341" s="11">
        <v>21</v>
      </c>
      <c r="S1341" s="11">
        <v>1</v>
      </c>
      <c r="T1341" s="11">
        <v>103</v>
      </c>
      <c r="U1341" s="11">
        <v>111</v>
      </c>
      <c r="V1341" s="11">
        <v>1</v>
      </c>
      <c r="W1341" s="11">
        <v>107</v>
      </c>
      <c r="X1341" s="11">
        <f t="shared" si="280"/>
        <v>441</v>
      </c>
      <c r="Y1341" s="11">
        <f t="shared" si="281"/>
        <v>4420</v>
      </c>
      <c r="Z1341" s="11">
        <f t="shared" si="282"/>
        <v>1280</v>
      </c>
      <c r="AA1341" s="11">
        <f t="shared" si="283"/>
        <v>4150</v>
      </c>
      <c r="AB1341" s="11">
        <f t="shared" si="284"/>
        <v>4150</v>
      </c>
      <c r="AC1341" s="6">
        <f t="shared" si="285"/>
        <v>4760</v>
      </c>
      <c r="AD1341" s="9" t="s">
        <v>560</v>
      </c>
      <c r="AE1341" s="3" t="str">
        <f>IF(ISERROR(VLOOKUP($AD1341,技まとめ!$A$1:$F$380,6,FALSE)),"－",VLOOKUP($AD1341,技まとめ!$A$1:$F$380,6,FALSE))</f>
        <v>BL</v>
      </c>
      <c r="AF1341" s="3">
        <f>IF(ISERROR(VLOOKUP($AD1341,技まとめ!$A$1:$F$380,3,FALSE)),"－",VLOOKUP($AD1341,技まとめ!$A$1:$F$380,3,FALSE))</f>
        <v>28</v>
      </c>
      <c r="AG1341" s="3">
        <f>IF(ISERROR(VLOOKUP($AD1341,技まとめ!$A$1:$F$380,5,FALSE)),"－",VLOOKUP($AD1341,技まとめ!$A$1:$F$380,5,FALSE))</f>
        <v>24</v>
      </c>
      <c r="AH1341" s="3" t="str">
        <f>IF($E1341=IF(ISERROR(VLOOKUP($AD1341,技まとめ!$A$1:$F$380,4,FALSE)),"－",VLOOKUP($AD1341,技まとめ!$A$1:$F$380,4,FALSE)),"一致","")</f>
        <v/>
      </c>
      <c r="AI1341" s="9" t="s">
        <v>5015</v>
      </c>
      <c r="AJ1341" s="3" t="str">
        <f>IF(ISERROR(VLOOKUP($AI1341,技まとめ!$A$1:$F$380,6,FALSE)),"－",VLOOKUP($AI1341,技まとめ!$A$1:$F$380,6,FALSE))</f>
        <v>－</v>
      </c>
      <c r="AK1341" s="3">
        <f>IF(ISERROR(VLOOKUP($AI1341,技まとめ!$A$1:$F$380,3,FALSE)),"－",VLOOKUP($AI1341,技まとめ!$A$1:$F$380,3,FALSE))</f>
        <v>0</v>
      </c>
      <c r="AL1341" s="3">
        <f>IF(ISERROR(VLOOKUP($AI1341,技まとめ!$A$1:$F$380,5,FALSE)),"－",VLOOKUP($AI1341,技まとめ!$A$1:$F$380,5,FALSE))</f>
        <v>0</v>
      </c>
      <c r="AM1341" s="3" t="str">
        <f>IF($E1341=IF(ISERROR(VLOOKUP($AI1341,技まとめ!$A$1:$F$380,4,FALSE)),"－",VLOOKUP($AI1341,技まとめ!$A$1:$F$380,4,FALSE)),"一致","")</f>
        <v/>
      </c>
      <c r="AN1341" s="9" t="s">
        <v>169</v>
      </c>
      <c r="AO1341" s="3" t="str">
        <f>IF(ISERROR(VLOOKUP($AN1341,技まとめ!$A$1:$F$380,6,FALSE)),"－",VLOOKUP($AN1341,技まとめ!$A$1:$F$380,6,FALSE))</f>
        <v>DR</v>
      </c>
      <c r="AP1341" s="3">
        <f>IF(ISERROR(VLOOKUP($AN1341,技まとめ!$A$1:$F$380,3,FALSE)),"－",VLOOKUP($AN1341,技まとめ!$A$1:$F$380,3,FALSE))</f>
        <v>71</v>
      </c>
      <c r="AQ1341" s="3">
        <f>IF(ISERROR(VLOOKUP($AN1341,技まとめ!$A$1:$F$380,5,FALSE)),"－",VLOOKUP($AN1341,技まとめ!$A$1:$F$380,5,FALSE))</f>
        <v>44</v>
      </c>
      <c r="AR1341" s="3" t="str">
        <f>IF($E1341=IF(ISERROR(VLOOKUP($AN1341,技まとめ!$A$1:$F$380,4,FALSE)),"－",VLOOKUP($AN1341,技まとめ!$A$1:$F$380,4,FALSE)),"一致","")</f>
        <v>一致</v>
      </c>
      <c r="AS1341" s="9" t="s">
        <v>756</v>
      </c>
      <c r="AT1341" s="3" t="str">
        <f>IF(ISERROR(VLOOKUP($AS1341,技まとめ!$A$1:$F$380,6,FALSE)),"－",VLOOKUP($AS1341,技まとめ!$A$1:$F$380,6,FALSE))</f>
        <v>BB</v>
      </c>
      <c r="AU1341" s="3">
        <f>IF(ISERROR(VLOOKUP($AS1341,技まとめ!$A$1:$F$380,3,FALSE)),"－",VLOOKUP($AS1341,技まとめ!$A$1:$F$380,3,FALSE))</f>
        <v>65</v>
      </c>
      <c r="AV1341" s="3">
        <f>IF(ISERROR(VLOOKUP($AS1341,技まとめ!$A$1:$F$380,5,FALSE)),"－",VLOOKUP($AS1341,技まとめ!$A$1:$F$380,5,FALSE))</f>
        <v>42</v>
      </c>
      <c r="AW1341" s="3" t="str">
        <f>IF($E1341=IF(ISERROR(VLOOKUP($AS1341,技まとめ!$A$1:$F$380,4,FALSE)),"－",VLOOKUP($AS1341,技まとめ!$A$1:$F$380,4,FALSE)),"一致","")</f>
        <v/>
      </c>
      <c r="AX1341" s="12" t="str">
        <f t="shared" si="286"/>
        <v>ブレードアタックみんなイケイケ！エコーボールボルケイノカット</v>
      </c>
      <c r="AY1341" s="12" t="str">
        <f t="shared" si="287"/>
        <v>ブレードアタックみんなイケイケ！エコーボールボルケイノカット</v>
      </c>
      <c r="AZ1341" s="12" t="str">
        <f t="shared" si="288"/>
        <v>ブレードアタックみんなイケイケ！エコーボールボルケイノカット</v>
      </c>
      <c r="BA1341" s="12" t="str">
        <f t="shared" si="289"/>
        <v>ブレードアタックみんなイケイケ！エコーボールボルケイノカット</v>
      </c>
      <c r="BB1341" s="11" t="str">
        <f t="shared" si="290"/>
        <v>BL－DRBB</v>
      </c>
      <c r="BC1341" s="11" t="str">
        <f t="shared" si="291"/>
        <v>BL－DRBB</v>
      </c>
      <c r="BD1341" s="11" t="str">
        <f t="shared" si="292"/>
        <v>BL－DRBB</v>
      </c>
      <c r="BE1341" s="11" t="str">
        <f t="shared" si="293"/>
        <v>BL－DRBB</v>
      </c>
    </row>
    <row r="1342" spans="1:57" ht="11.25" hidden="1" customHeight="1">
      <c r="A1342" s="6">
        <v>1341</v>
      </c>
      <c r="B1342" s="7" t="s">
        <v>3069</v>
      </c>
      <c r="C1342" s="8" t="s">
        <v>3070</v>
      </c>
      <c r="D1342" s="7" t="s">
        <v>650</v>
      </c>
      <c r="E1342" s="7" t="s">
        <v>81</v>
      </c>
      <c r="F1342" s="7" t="s">
        <v>82</v>
      </c>
      <c r="G1342" s="9">
        <v>109</v>
      </c>
      <c r="H1342" s="9">
        <v>117</v>
      </c>
      <c r="I1342" s="9">
        <v>56</v>
      </c>
      <c r="J1342" s="9">
        <v>62</v>
      </c>
      <c r="K1342" s="9">
        <v>56</v>
      </c>
      <c r="L1342" s="9">
        <v>62</v>
      </c>
      <c r="M1342" s="9">
        <v>62</v>
      </c>
      <c r="N1342" s="9">
        <v>62</v>
      </c>
      <c r="O1342" s="9">
        <v>60</v>
      </c>
      <c r="P1342" s="9">
        <v>11</v>
      </c>
      <c r="Q1342" s="10">
        <v>106</v>
      </c>
      <c r="R1342" s="11">
        <v>9</v>
      </c>
      <c r="S1342" s="11">
        <v>1</v>
      </c>
      <c r="T1342" s="11">
        <v>112</v>
      </c>
      <c r="U1342" s="11">
        <v>112</v>
      </c>
      <c r="V1342" s="11">
        <v>1</v>
      </c>
      <c r="W1342" s="11">
        <v>110</v>
      </c>
      <c r="X1342" s="11">
        <f t="shared" si="280"/>
        <v>451</v>
      </c>
      <c r="Y1342" s="11">
        <f t="shared" si="281"/>
        <v>4795</v>
      </c>
      <c r="Z1342" s="11">
        <f t="shared" si="282"/>
        <v>875</v>
      </c>
      <c r="AA1342" s="11">
        <f t="shared" si="283"/>
        <v>4480</v>
      </c>
      <c r="AB1342" s="11">
        <f t="shared" si="284"/>
        <v>4480</v>
      </c>
      <c r="AC1342" s="6">
        <f t="shared" si="285"/>
        <v>5075</v>
      </c>
      <c r="AD1342" s="9" t="s">
        <v>5061</v>
      </c>
      <c r="AE1342" s="3" t="str">
        <f>IF(ISERROR(VLOOKUP($AD1342,技まとめ!$A$1:$F$380,6,FALSE)),"－",VLOOKUP($AD1342,技まとめ!$A$1:$F$380,6,FALSE))</f>
        <v>BL</v>
      </c>
      <c r="AF1342" s="3">
        <f>IF(ISERROR(VLOOKUP($AD1342,技まとめ!$A$1:$F$380,3,FALSE)),"－",VLOOKUP($AD1342,技まとめ!$A$1:$F$380,3,FALSE))</f>
        <v>33</v>
      </c>
      <c r="AG1342" s="3">
        <f>IF(ISERROR(VLOOKUP($AD1342,技まとめ!$A$1:$F$380,5,FALSE)),"－",VLOOKUP($AD1342,技まとめ!$A$1:$F$380,5,FALSE))</f>
        <v>28</v>
      </c>
      <c r="AH1342" s="3" t="str">
        <f>IF($E1342=IF(ISERROR(VLOOKUP($AD1342,技まとめ!$A$1:$F$380,4,FALSE)),"－",VLOOKUP($AD1342,技まとめ!$A$1:$F$380,4,FALSE)),"一致","")</f>
        <v/>
      </c>
      <c r="AI1342" s="9" t="s">
        <v>5064</v>
      </c>
      <c r="AJ1342" s="3" t="str">
        <f>IF(ISERROR(VLOOKUP($AI1342,技まとめ!$A$1:$F$380,6,FALSE)),"－",VLOOKUP($AI1342,技まとめ!$A$1:$F$380,6,FALSE))</f>
        <v>DR</v>
      </c>
      <c r="AK1342" s="3">
        <f>IF(ISERROR(VLOOKUP($AI1342,技まとめ!$A$1:$F$380,3,FALSE)),"－",VLOOKUP($AI1342,技まとめ!$A$1:$F$380,3,FALSE))</f>
        <v>27</v>
      </c>
      <c r="AL1342" s="3">
        <f>IF(ISERROR(VLOOKUP($AI1342,技まとめ!$A$1:$F$380,5,FALSE)),"－",VLOOKUP($AI1342,技まとめ!$A$1:$F$380,5,FALSE))</f>
        <v>25</v>
      </c>
      <c r="AM1342" s="3" t="str">
        <f>IF($E1342=IF(ISERROR(VLOOKUP($AI1342,技まとめ!$A$1:$F$380,4,FALSE)),"－",VLOOKUP($AI1342,技まとめ!$A$1:$F$380,4,FALSE)),"一致","")</f>
        <v/>
      </c>
      <c r="AN1342" s="9" t="s">
        <v>366</v>
      </c>
      <c r="AO1342" s="3" t="str">
        <f>IF(ISERROR(VLOOKUP($AN1342,技まとめ!$A$1:$F$380,6,FALSE)),"－",VLOOKUP($AN1342,技まとめ!$A$1:$F$380,6,FALSE))</f>
        <v>BL</v>
      </c>
      <c r="AP1342" s="3">
        <f>IF(ISERROR(VLOOKUP($AN1342,技まとめ!$A$1:$F$380,3,FALSE)),"－",VLOOKUP($AN1342,技まとめ!$A$1:$F$380,3,FALSE))</f>
        <v>65</v>
      </c>
      <c r="AQ1342" s="3">
        <f>IF(ISERROR(VLOOKUP($AN1342,技まとめ!$A$1:$F$380,5,FALSE)),"－",VLOOKUP($AN1342,技まとめ!$A$1:$F$380,5,FALSE))</f>
        <v>42</v>
      </c>
      <c r="AR1342" s="3" t="str">
        <f>IF($E1342=IF(ISERROR(VLOOKUP($AN1342,技まとめ!$A$1:$F$380,4,FALSE)),"－",VLOOKUP($AN1342,技まとめ!$A$1:$F$380,4,FALSE)),"一致","")</f>
        <v>一致</v>
      </c>
      <c r="AS1342" s="9" t="s">
        <v>106</v>
      </c>
      <c r="AT1342" s="3" t="str">
        <f>IF(ISERROR(VLOOKUP($AS1342,技まとめ!$A$1:$F$380,6,FALSE)),"－",VLOOKUP($AS1342,技まとめ!$A$1:$F$380,6,FALSE))</f>
        <v>BL</v>
      </c>
      <c r="AU1342" s="3">
        <f>IF(ISERROR(VLOOKUP($AS1342,技まとめ!$A$1:$F$380,3,FALSE)),"－",VLOOKUP($AS1342,技まとめ!$A$1:$F$380,3,FALSE))</f>
        <v>77</v>
      </c>
      <c r="AV1342" s="3">
        <f>IF(ISERROR(VLOOKUP($AS1342,技まとめ!$A$1:$F$380,5,FALSE)),"－",VLOOKUP($AS1342,技まとめ!$A$1:$F$380,5,FALSE))</f>
        <v>47</v>
      </c>
      <c r="AW1342" s="3" t="str">
        <f>IF($E1342=IF(ISERROR(VLOOKUP($AS1342,技まとめ!$A$1:$F$380,4,FALSE)),"－",VLOOKUP($AS1342,技まとめ!$A$1:$F$380,4,FALSE)),"一致","")</f>
        <v/>
      </c>
      <c r="AX1342" s="12" t="str">
        <f t="shared" si="286"/>
        <v>スーパースキャン（Ｂ）スーパースキャン（Ｄ）プロファイルゾーンブロックサーカス</v>
      </c>
      <c r="AY1342" s="12" t="str">
        <f t="shared" si="287"/>
        <v>スーパースキャン（Ｂ）スーパースキャン（Ｄ）プロファイルゾーンブロックサーカス</v>
      </c>
      <c r="AZ1342" s="12" t="str">
        <f t="shared" si="288"/>
        <v>スーパースキャン（Ｂ）スーパースキャン（Ｄ）プロファイルゾーンブロックサーカス</v>
      </c>
      <c r="BA1342" s="12" t="str">
        <f t="shared" si="289"/>
        <v>スーパースキャン（Ｂ）スーパースキャン（Ｄ）プロファイルゾーンブロックサーカス</v>
      </c>
      <c r="BB1342" s="11" t="str">
        <f t="shared" si="290"/>
        <v>BLDRBLBL</v>
      </c>
      <c r="BC1342" s="11" t="str">
        <f t="shared" si="291"/>
        <v>BLDRBLBL</v>
      </c>
      <c r="BD1342" s="11" t="str">
        <f t="shared" si="292"/>
        <v>BLDRBLBL</v>
      </c>
      <c r="BE1342" s="11" t="str">
        <f t="shared" si="293"/>
        <v>BLDRBLBL</v>
      </c>
    </row>
    <row r="1343" spans="1:57" ht="11.25" hidden="1" customHeight="1">
      <c r="A1343" s="6">
        <v>1342</v>
      </c>
      <c r="B1343" s="7" t="s">
        <v>3071</v>
      </c>
      <c r="C1343" s="8" t="s">
        <v>3072</v>
      </c>
      <c r="D1343" s="7" t="s">
        <v>650</v>
      </c>
      <c r="E1343" s="7" t="s">
        <v>95</v>
      </c>
      <c r="F1343" s="7" t="s">
        <v>109</v>
      </c>
      <c r="G1343" s="9">
        <v>129</v>
      </c>
      <c r="H1343" s="9">
        <v>98</v>
      </c>
      <c r="I1343" s="9">
        <v>56</v>
      </c>
      <c r="J1343" s="9">
        <v>57</v>
      </c>
      <c r="K1343" s="9">
        <v>51</v>
      </c>
      <c r="L1343" s="9">
        <v>57</v>
      </c>
      <c r="M1343" s="9">
        <v>56</v>
      </c>
      <c r="N1343" s="9">
        <v>63</v>
      </c>
      <c r="O1343" s="9">
        <v>56</v>
      </c>
      <c r="P1343" s="9">
        <v>35</v>
      </c>
      <c r="Q1343" s="10">
        <v>106</v>
      </c>
      <c r="R1343" s="11">
        <v>24</v>
      </c>
      <c r="S1343" s="11">
        <v>1</v>
      </c>
      <c r="T1343" s="11">
        <v>107</v>
      </c>
      <c r="U1343" s="11">
        <v>106</v>
      </c>
      <c r="V1343" s="11">
        <v>1</v>
      </c>
      <c r="W1343" s="11">
        <v>106</v>
      </c>
      <c r="X1343" s="11">
        <f t="shared" si="280"/>
        <v>451</v>
      </c>
      <c r="Y1343" s="11">
        <f t="shared" si="281"/>
        <v>4775</v>
      </c>
      <c r="Z1343" s="11">
        <f t="shared" si="282"/>
        <v>1380</v>
      </c>
      <c r="AA1343" s="11">
        <f t="shared" si="283"/>
        <v>4285</v>
      </c>
      <c r="AB1343" s="11">
        <f t="shared" si="284"/>
        <v>4285</v>
      </c>
      <c r="AC1343" s="6">
        <f t="shared" si="285"/>
        <v>4930</v>
      </c>
      <c r="AD1343" s="9" t="s">
        <v>210</v>
      </c>
      <c r="AE1343" s="3" t="str">
        <f>IF(ISERROR(VLOOKUP($AD1343,技まとめ!$A$1:$F$380,6,FALSE)),"－",VLOOKUP($AD1343,技まとめ!$A$1:$F$380,6,FALSE))</f>
        <v>NS</v>
      </c>
      <c r="AF1343" s="3">
        <f>IF(ISERROR(VLOOKUP($AD1343,技まとめ!$A$1:$F$380,3,FALSE)),"－",VLOOKUP($AD1343,技まとめ!$A$1:$F$380,3,FALSE))</f>
        <v>25</v>
      </c>
      <c r="AG1343" s="3">
        <f>IF(ISERROR(VLOOKUP($AD1343,技まとめ!$A$1:$F$380,5,FALSE)),"－",VLOOKUP($AD1343,技まとめ!$A$1:$F$380,5,FALSE))</f>
        <v>20</v>
      </c>
      <c r="AH1343" s="3" t="str">
        <f>IF($E1343=IF(ISERROR(VLOOKUP($AD1343,技まとめ!$A$1:$F$380,4,FALSE)),"－",VLOOKUP($AD1343,技まとめ!$A$1:$F$380,4,FALSE)),"一致","")</f>
        <v/>
      </c>
      <c r="AI1343" s="9" t="s">
        <v>744</v>
      </c>
      <c r="AJ1343" s="3" t="str">
        <f>IF(ISERROR(VLOOKUP($AI1343,技まとめ!$A$1:$F$380,6,FALSE)),"－",VLOOKUP($AI1343,技まとめ!$A$1:$F$380,6,FALSE))</f>
        <v>DR</v>
      </c>
      <c r="AK1343" s="3">
        <f>IF(ISERROR(VLOOKUP($AI1343,技まとめ!$A$1:$F$380,3,FALSE)),"－",VLOOKUP($AI1343,技まとめ!$A$1:$F$380,3,FALSE))</f>
        <v>40</v>
      </c>
      <c r="AL1343" s="3">
        <f>IF(ISERROR(VLOOKUP($AI1343,技まとめ!$A$1:$F$380,5,FALSE)),"－",VLOOKUP($AI1343,技まとめ!$A$1:$F$380,5,FALSE))</f>
        <v>31</v>
      </c>
      <c r="AM1343" s="3" t="str">
        <f>IF($E1343=IF(ISERROR(VLOOKUP($AI1343,技まとめ!$A$1:$F$380,4,FALSE)),"－",VLOOKUP($AI1343,技まとめ!$A$1:$F$380,4,FALSE)),"一致","")</f>
        <v/>
      </c>
      <c r="AN1343" s="9" t="s">
        <v>429</v>
      </c>
      <c r="AO1343" s="3" t="str">
        <f>IF(ISERROR(VLOOKUP($AN1343,技まとめ!$A$1:$F$380,6,FALSE)),"－",VLOOKUP($AN1343,技まとめ!$A$1:$F$380,6,FALSE))</f>
        <v>SC</v>
      </c>
      <c r="AP1343" s="3">
        <f>IF(ISERROR(VLOOKUP($AN1343,技まとめ!$A$1:$F$380,3,FALSE)),"－",VLOOKUP($AN1343,技まとめ!$A$1:$F$380,3,FALSE))</f>
        <v>77</v>
      </c>
      <c r="AQ1343" s="3">
        <f>IF(ISERROR(VLOOKUP($AN1343,技まとめ!$A$1:$F$380,5,FALSE)),"－",VLOOKUP($AN1343,技まとめ!$A$1:$F$380,5,FALSE))</f>
        <v>43</v>
      </c>
      <c r="AR1343" s="3" t="str">
        <f>IF($E1343=IF(ISERROR(VLOOKUP($AN1343,技まとめ!$A$1:$F$380,4,FALSE)),"－",VLOOKUP($AN1343,技まとめ!$A$1:$F$380,4,FALSE)),"一致","")</f>
        <v/>
      </c>
      <c r="AS1343" s="9" t="s">
        <v>671</v>
      </c>
      <c r="AT1343" s="3" t="str">
        <f>IF(ISERROR(VLOOKUP($AS1343,技まとめ!$A$1:$F$380,6,FALSE)),"－",VLOOKUP($AS1343,技まとめ!$A$1:$F$380,6,FALSE))</f>
        <v>BL</v>
      </c>
      <c r="AU1343" s="3">
        <f>IF(ISERROR(VLOOKUP($AS1343,技まとめ!$A$1:$F$380,3,FALSE)),"－",VLOOKUP($AS1343,技まとめ!$A$1:$F$380,3,FALSE))</f>
        <v>56</v>
      </c>
      <c r="AV1343" s="3">
        <f>IF(ISERROR(VLOOKUP($AS1343,技まとめ!$A$1:$F$380,5,FALSE)),"－",VLOOKUP($AS1343,技まとめ!$A$1:$F$380,5,FALSE))</f>
        <v>39</v>
      </c>
      <c r="AW1343" s="3" t="str">
        <f>IF($E1343=IF(ISERROR(VLOOKUP($AS1343,技まとめ!$A$1:$F$380,4,FALSE)),"－",VLOOKUP($AS1343,技まとめ!$A$1:$F$380,4,FALSE)),"一致","")</f>
        <v/>
      </c>
      <c r="AX1343" s="12" t="str">
        <f t="shared" si="286"/>
        <v>スパイラルショットリボンシャワーパラディンストライクフレイムダンス</v>
      </c>
      <c r="AY1343" s="12" t="str">
        <f t="shared" si="287"/>
        <v>スパイラルショットリボンシャワーパラディンストライクフレイムダンス</v>
      </c>
      <c r="AZ1343" s="12" t="str">
        <f t="shared" si="288"/>
        <v>スパイラルショットリボンシャワーパラディンストライクフレイムダンス</v>
      </c>
      <c r="BA1343" s="12" t="str">
        <f t="shared" si="289"/>
        <v>スパイラルショットリボンシャワーパラディンストライクフレイムダンス</v>
      </c>
      <c r="BB1343" s="11" t="str">
        <f t="shared" si="290"/>
        <v>NSDRSCBL</v>
      </c>
      <c r="BC1343" s="11" t="str">
        <f t="shared" si="291"/>
        <v>NSDRSCBL</v>
      </c>
      <c r="BD1343" s="11" t="str">
        <f t="shared" si="292"/>
        <v>NSDRSCBL</v>
      </c>
      <c r="BE1343" s="11" t="str">
        <f t="shared" si="293"/>
        <v>NSDRSCBL</v>
      </c>
    </row>
    <row r="1344" spans="1:57" ht="11.25" hidden="1" customHeight="1">
      <c r="A1344" s="6">
        <v>1343</v>
      </c>
      <c r="B1344" s="7" t="s">
        <v>3073</v>
      </c>
      <c r="C1344" s="8" t="s">
        <v>3074</v>
      </c>
      <c r="D1344" s="7" t="s">
        <v>650</v>
      </c>
      <c r="E1344" s="7" t="s">
        <v>102</v>
      </c>
      <c r="F1344" s="7" t="s">
        <v>109</v>
      </c>
      <c r="G1344" s="9">
        <v>83</v>
      </c>
      <c r="H1344" s="9">
        <v>135</v>
      </c>
      <c r="I1344" s="9">
        <v>62</v>
      </c>
      <c r="J1344" s="9">
        <v>55</v>
      </c>
      <c r="K1344" s="9">
        <v>51</v>
      </c>
      <c r="L1344" s="9">
        <v>62</v>
      </c>
      <c r="M1344" s="9">
        <v>47</v>
      </c>
      <c r="N1344" s="9">
        <v>56</v>
      </c>
      <c r="O1344" s="9">
        <v>51</v>
      </c>
      <c r="P1344" s="9">
        <v>26</v>
      </c>
      <c r="Q1344" s="10">
        <v>112</v>
      </c>
      <c r="R1344" s="11">
        <v>6</v>
      </c>
      <c r="S1344" s="11">
        <v>1</v>
      </c>
      <c r="T1344" s="11">
        <v>112</v>
      </c>
      <c r="U1344" s="11">
        <v>97</v>
      </c>
      <c r="V1344" s="11">
        <v>1</v>
      </c>
      <c r="W1344" s="11">
        <v>101</v>
      </c>
      <c r="X1344" s="11">
        <f t="shared" si="280"/>
        <v>430</v>
      </c>
      <c r="Y1344" s="11">
        <f t="shared" si="281"/>
        <v>4990</v>
      </c>
      <c r="Z1344" s="11">
        <f t="shared" si="282"/>
        <v>725</v>
      </c>
      <c r="AA1344" s="11">
        <f t="shared" si="283"/>
        <v>4435</v>
      </c>
      <c r="AB1344" s="11">
        <f t="shared" si="284"/>
        <v>4435</v>
      </c>
      <c r="AC1344" s="6">
        <f t="shared" si="285"/>
        <v>5015</v>
      </c>
      <c r="AD1344" s="9" t="s">
        <v>83</v>
      </c>
      <c r="AE1344" s="3" t="str">
        <f>IF(ISERROR(VLOOKUP($AD1344,技まとめ!$A$1:$F$380,6,FALSE)),"－",VLOOKUP($AD1344,技まとめ!$A$1:$F$380,6,FALSE))</f>
        <v>DR</v>
      </c>
      <c r="AF1344" s="3">
        <f>IF(ISERROR(VLOOKUP($AD1344,技まとめ!$A$1:$F$380,3,FALSE)),"－",VLOOKUP($AD1344,技まとめ!$A$1:$F$380,3,FALSE))</f>
        <v>13</v>
      </c>
      <c r="AG1344" s="3">
        <f>IF(ISERROR(VLOOKUP($AD1344,技まとめ!$A$1:$F$380,5,FALSE)),"－",VLOOKUP($AD1344,技まとめ!$A$1:$F$380,5,FALSE))</f>
        <v>20</v>
      </c>
      <c r="AH1344" s="3" t="str">
        <f>IF($E1344=IF(ISERROR(VLOOKUP($AD1344,技まとめ!$A$1:$F$380,4,FALSE)),"－",VLOOKUP($AD1344,技まとめ!$A$1:$F$380,4,FALSE)),"一致","")</f>
        <v/>
      </c>
      <c r="AI1344" s="9" t="s">
        <v>1474</v>
      </c>
      <c r="AJ1344" s="3" t="str">
        <f>IF(ISERROR(VLOOKUP($AI1344,技まとめ!$A$1:$F$380,6,FALSE)),"－",VLOOKUP($AI1344,技まとめ!$A$1:$F$380,6,FALSE))</f>
        <v>SC</v>
      </c>
      <c r="AK1344" s="3">
        <f>IF(ISERROR(VLOOKUP($AI1344,技まとめ!$A$1:$F$380,3,FALSE)),"－",VLOOKUP($AI1344,技まとめ!$A$1:$F$380,3,FALSE))</f>
        <v>49</v>
      </c>
      <c r="AL1344" s="3">
        <f>IF(ISERROR(VLOOKUP($AI1344,技まとめ!$A$1:$F$380,5,FALSE)),"－",VLOOKUP($AI1344,技まとめ!$A$1:$F$380,5,FALSE))</f>
        <v>31</v>
      </c>
      <c r="AM1344" s="3" t="str">
        <f>IF($E1344=IF(ISERROR(VLOOKUP($AI1344,技まとめ!$A$1:$F$380,4,FALSE)),"－",VLOOKUP($AI1344,技まとめ!$A$1:$F$380,4,FALSE)),"一致","")</f>
        <v/>
      </c>
      <c r="AN1344" s="9" t="s">
        <v>638</v>
      </c>
      <c r="AO1344" s="3" t="str">
        <f>IF(ISERROR(VLOOKUP($AN1344,技まとめ!$A$1:$F$380,6,FALSE)),"－",VLOOKUP($AN1344,技まとめ!$A$1:$F$380,6,FALSE))</f>
        <v>BL</v>
      </c>
      <c r="AP1344" s="3">
        <f>IF(ISERROR(VLOOKUP($AN1344,技まとめ!$A$1:$F$380,3,FALSE)),"－",VLOOKUP($AN1344,技まとめ!$A$1:$F$380,3,FALSE))</f>
        <v>52</v>
      </c>
      <c r="AQ1344" s="3">
        <f>IF(ISERROR(VLOOKUP($AN1344,技まとめ!$A$1:$F$380,5,FALSE)),"－",VLOOKUP($AN1344,技まとめ!$A$1:$F$380,5,FALSE))</f>
        <v>36</v>
      </c>
      <c r="AR1344" s="3" t="str">
        <f>IF($E1344=IF(ISERROR(VLOOKUP($AN1344,技まとめ!$A$1:$F$380,4,FALSE)),"－",VLOOKUP($AN1344,技まとめ!$A$1:$F$380,4,FALSE)),"一致","")</f>
        <v>一致</v>
      </c>
      <c r="AS1344" s="9" t="s">
        <v>718</v>
      </c>
      <c r="AT1344" s="3" t="str">
        <f>IF(ISERROR(VLOOKUP($AS1344,技まとめ!$A$1:$F$380,6,FALSE)),"－",VLOOKUP($AS1344,技まとめ!$A$1:$F$380,6,FALSE))</f>
        <v>BL</v>
      </c>
      <c r="AU1344" s="3">
        <f>IF(ISERROR(VLOOKUP($AS1344,技まとめ!$A$1:$F$380,3,FALSE)),"－",VLOOKUP($AS1344,技まとめ!$A$1:$F$380,3,FALSE))</f>
        <v>58</v>
      </c>
      <c r="AV1344" s="3">
        <f>IF(ISERROR(VLOOKUP($AS1344,技まとめ!$A$1:$F$380,5,FALSE)),"－",VLOOKUP($AS1344,技まとめ!$A$1:$F$380,5,FALSE))</f>
        <v>39</v>
      </c>
      <c r="AW1344" s="3" t="str">
        <f>IF($E1344=IF(ISERROR(VLOOKUP($AS1344,技まとめ!$A$1:$F$380,4,FALSE)),"－",VLOOKUP($AS1344,技まとめ!$A$1:$F$380,4,FALSE)),"一致","")</f>
        <v/>
      </c>
      <c r="AX1344" s="12" t="str">
        <f t="shared" si="286"/>
        <v>しっぷうダッシュローズスプラッシュジグザグフレイムグッドスメル</v>
      </c>
      <c r="AY1344" s="12" t="str">
        <f t="shared" si="287"/>
        <v>しっぷうダッシュローズスプラッシュジグザグフレイムグッドスメル</v>
      </c>
      <c r="AZ1344" s="12" t="str">
        <f t="shared" si="288"/>
        <v>しっぷうダッシュローズスプラッシュジグザグフレイムグッドスメル</v>
      </c>
      <c r="BA1344" s="12" t="str">
        <f t="shared" si="289"/>
        <v>しっぷうダッシュローズスプラッシュジグザグフレイムグッドスメル</v>
      </c>
      <c r="BB1344" s="11" t="str">
        <f t="shared" si="290"/>
        <v>DRSCBLBL</v>
      </c>
      <c r="BC1344" s="11" t="str">
        <f t="shared" si="291"/>
        <v>DRSCBLBL</v>
      </c>
      <c r="BD1344" s="11" t="str">
        <f t="shared" si="292"/>
        <v>DRSCBLBL</v>
      </c>
      <c r="BE1344" s="11" t="str">
        <f t="shared" si="293"/>
        <v>DRSCBLBL</v>
      </c>
    </row>
    <row r="1345" spans="1:57" ht="11.25" hidden="1" customHeight="1">
      <c r="A1345" s="6">
        <v>1344</v>
      </c>
      <c r="B1345" s="7" t="s">
        <v>3075</v>
      </c>
      <c r="C1345" s="8" t="s">
        <v>3076</v>
      </c>
      <c r="D1345" s="7" t="s">
        <v>650</v>
      </c>
      <c r="E1345" s="7" t="s">
        <v>81</v>
      </c>
      <c r="F1345" s="7" t="s">
        <v>128</v>
      </c>
      <c r="G1345" s="9">
        <v>95</v>
      </c>
      <c r="H1345" s="9">
        <v>132</v>
      </c>
      <c r="I1345" s="9">
        <v>57</v>
      </c>
      <c r="J1345" s="9">
        <v>58</v>
      </c>
      <c r="K1345" s="9">
        <v>51</v>
      </c>
      <c r="L1345" s="9">
        <v>53</v>
      </c>
      <c r="M1345" s="9">
        <v>53</v>
      </c>
      <c r="N1345" s="9">
        <v>61</v>
      </c>
      <c r="O1345" s="9">
        <v>57</v>
      </c>
      <c r="P1345" s="9">
        <v>33</v>
      </c>
      <c r="Q1345" s="10">
        <v>107</v>
      </c>
      <c r="R1345" s="11">
        <v>21</v>
      </c>
      <c r="S1345" s="11">
        <v>1</v>
      </c>
      <c r="T1345" s="11">
        <v>103</v>
      </c>
      <c r="U1345" s="11">
        <v>103</v>
      </c>
      <c r="V1345" s="11">
        <v>1</v>
      </c>
      <c r="W1345" s="11">
        <v>107</v>
      </c>
      <c r="X1345" s="11">
        <f t="shared" si="280"/>
        <v>443</v>
      </c>
      <c r="Y1345" s="11">
        <f t="shared" si="281"/>
        <v>4820</v>
      </c>
      <c r="Z1345" s="11">
        <f t="shared" si="282"/>
        <v>1280</v>
      </c>
      <c r="AA1345" s="11">
        <f t="shared" si="283"/>
        <v>4150</v>
      </c>
      <c r="AB1345" s="11">
        <f t="shared" si="284"/>
        <v>4150</v>
      </c>
      <c r="AC1345" s="6">
        <f t="shared" si="285"/>
        <v>4760</v>
      </c>
      <c r="AD1345" s="9" t="s">
        <v>5013</v>
      </c>
      <c r="AE1345" s="3" t="str">
        <f>IF(ISERROR(VLOOKUP($AD1345,技まとめ!$A$1:$F$380,6,FALSE)),"－",VLOOKUP($AD1345,技まとめ!$A$1:$F$380,6,FALSE))</f>
        <v>－</v>
      </c>
      <c r="AF1345" s="3">
        <f>IF(ISERROR(VLOOKUP($AD1345,技まとめ!$A$1:$F$380,3,FALSE)),"－",VLOOKUP($AD1345,技まとめ!$A$1:$F$380,3,FALSE))</f>
        <v>0</v>
      </c>
      <c r="AG1345" s="3">
        <f>IF(ISERROR(VLOOKUP($AD1345,技まとめ!$A$1:$F$380,5,FALSE)),"－",VLOOKUP($AD1345,技まとめ!$A$1:$F$380,5,FALSE))</f>
        <v>0</v>
      </c>
      <c r="AH1345" s="3" t="str">
        <f>IF($E1345=IF(ISERROR(VLOOKUP($AD1345,技まとめ!$A$1:$F$380,4,FALSE)),"－",VLOOKUP($AD1345,技まとめ!$A$1:$F$380,4,FALSE)),"一致","")</f>
        <v/>
      </c>
      <c r="AI1345" s="9" t="s">
        <v>546</v>
      </c>
      <c r="AJ1345" s="3" t="str">
        <f>IF(ISERROR(VLOOKUP($AI1345,技まとめ!$A$1:$F$380,6,FALSE)),"－",VLOOKUP($AI1345,技まとめ!$A$1:$F$380,6,FALSE))</f>
        <v>NS</v>
      </c>
      <c r="AK1345" s="3">
        <f>IF(ISERROR(VLOOKUP($AI1345,技まとめ!$A$1:$F$380,3,FALSE)),"－",VLOOKUP($AI1345,技まとめ!$A$1:$F$380,3,FALSE))</f>
        <v>88</v>
      </c>
      <c r="AL1345" s="3">
        <f>IF(ISERROR(VLOOKUP($AI1345,技まとめ!$A$1:$F$380,5,FALSE)),"－",VLOOKUP($AI1345,技まとめ!$A$1:$F$380,5,FALSE))</f>
        <v>49</v>
      </c>
      <c r="AM1345" s="3" t="str">
        <f>IF($E1345=IF(ISERROR(VLOOKUP($AI1345,技まとめ!$A$1:$F$380,4,FALSE)),"－",VLOOKUP($AI1345,技まとめ!$A$1:$F$380,4,FALSE)),"一致","")</f>
        <v>一致</v>
      </c>
      <c r="AN1345" s="9" t="s">
        <v>132</v>
      </c>
      <c r="AO1345" s="3" t="str">
        <f>IF(ISERROR(VLOOKUP($AN1345,技まとめ!$A$1:$F$380,6,FALSE)),"－",VLOOKUP($AN1345,技まとめ!$A$1:$F$380,6,FALSE))</f>
        <v>DR</v>
      </c>
      <c r="AP1345" s="3">
        <f>IF(ISERROR(VLOOKUP($AN1345,技まとめ!$A$1:$F$380,3,FALSE)),"－",VLOOKUP($AN1345,技まとめ!$A$1:$F$380,3,FALSE))</f>
        <v>78</v>
      </c>
      <c r="AQ1345" s="3">
        <f>IF(ISERROR(VLOOKUP($AN1345,技まとめ!$A$1:$F$380,5,FALSE)),"－",VLOOKUP($AN1345,技まとめ!$A$1:$F$380,5,FALSE))</f>
        <v>46</v>
      </c>
      <c r="AR1345" s="3" t="str">
        <f>IF($E1345=IF(ISERROR(VLOOKUP($AN1345,技まとめ!$A$1:$F$380,4,FALSE)),"－",VLOOKUP($AN1345,技まとめ!$A$1:$F$380,4,FALSE)),"一致","")</f>
        <v>一致</v>
      </c>
      <c r="AS1345" s="9" t="s">
        <v>158</v>
      </c>
      <c r="AT1345" s="3" t="str">
        <f>IF(ISERROR(VLOOKUP($AS1345,技まとめ!$A$1:$F$380,6,FALSE)),"－",VLOOKUP($AS1345,技まとめ!$A$1:$F$380,6,FALSE))</f>
        <v>NS</v>
      </c>
      <c r="AU1345" s="3">
        <f>IF(ISERROR(VLOOKUP($AS1345,技まとめ!$A$1:$F$380,3,FALSE)),"－",VLOOKUP($AS1345,技まとめ!$A$1:$F$380,3,FALSE))</f>
        <v>70</v>
      </c>
      <c r="AV1345" s="3">
        <f>IF(ISERROR(VLOOKUP($AS1345,技まとめ!$A$1:$F$380,5,FALSE)),"－",VLOOKUP($AS1345,技まとめ!$A$1:$F$380,5,FALSE))</f>
        <v>40</v>
      </c>
      <c r="AW1345" s="3" t="str">
        <f>IF($E1345=IF(ISERROR(VLOOKUP($AS1345,技まとめ!$A$1:$F$380,4,FALSE)),"－",VLOOKUP($AS1345,技まとめ!$A$1:$F$380,4,FALSE)),"一致","")</f>
        <v/>
      </c>
      <c r="AX1345" s="12" t="str">
        <f t="shared" si="286"/>
        <v>セツヤク！レボリューションＶダッシュストームリフレクトバスター</v>
      </c>
      <c r="AY1345" s="12" t="str">
        <f t="shared" si="287"/>
        <v>セツヤク！レボリューションＶダッシュストームリフレクトバスター</v>
      </c>
      <c r="AZ1345" s="12" t="str">
        <f t="shared" si="288"/>
        <v>セツヤク！レボリューションＶダッシュストームリフレクトバスター</v>
      </c>
      <c r="BA1345" s="12" t="str">
        <f t="shared" si="289"/>
        <v>セツヤク！レボリューションＶダッシュストームリフレクトバスター</v>
      </c>
      <c r="BB1345" s="11" t="str">
        <f t="shared" si="290"/>
        <v>－NSDRNS</v>
      </c>
      <c r="BC1345" s="11" t="str">
        <f t="shared" si="291"/>
        <v>－NSDRNS</v>
      </c>
      <c r="BD1345" s="11" t="str">
        <f t="shared" si="292"/>
        <v>－NSDRNS</v>
      </c>
      <c r="BE1345" s="11" t="str">
        <f t="shared" si="293"/>
        <v>－NSDRNS</v>
      </c>
    </row>
    <row r="1346" spans="1:57" ht="11.25" hidden="1" customHeight="1">
      <c r="A1346" s="6">
        <v>1345</v>
      </c>
      <c r="B1346" s="7" t="s">
        <v>3077</v>
      </c>
      <c r="C1346" s="8" t="s">
        <v>3078</v>
      </c>
      <c r="D1346" s="7" t="s">
        <v>650</v>
      </c>
      <c r="E1346" s="7" t="s">
        <v>81</v>
      </c>
      <c r="F1346" s="7" t="s">
        <v>82</v>
      </c>
      <c r="G1346" s="9">
        <v>99</v>
      </c>
      <c r="H1346" s="9">
        <v>91</v>
      </c>
      <c r="I1346" s="9">
        <v>56</v>
      </c>
      <c r="J1346" s="9">
        <v>56</v>
      </c>
      <c r="K1346" s="9">
        <v>57</v>
      </c>
      <c r="L1346" s="9">
        <v>58</v>
      </c>
      <c r="M1346" s="9">
        <v>39</v>
      </c>
      <c r="N1346" s="9">
        <v>58</v>
      </c>
      <c r="O1346" s="9">
        <v>54</v>
      </c>
      <c r="P1346" s="9">
        <v>23</v>
      </c>
      <c r="Q1346" s="10">
        <v>106</v>
      </c>
      <c r="R1346" s="11">
        <v>12</v>
      </c>
      <c r="S1346" s="11">
        <v>1</v>
      </c>
      <c r="T1346" s="11">
        <v>108</v>
      </c>
      <c r="U1346" s="11">
        <v>89</v>
      </c>
      <c r="V1346" s="11">
        <v>1</v>
      </c>
      <c r="W1346" s="11">
        <v>104</v>
      </c>
      <c r="X1346" s="11">
        <f t="shared" si="280"/>
        <v>421</v>
      </c>
      <c r="Y1346" s="11">
        <f t="shared" si="281"/>
        <v>4765</v>
      </c>
      <c r="Z1346" s="11">
        <f t="shared" si="282"/>
        <v>950</v>
      </c>
      <c r="AA1346" s="11">
        <f t="shared" si="283"/>
        <v>4310</v>
      </c>
      <c r="AB1346" s="11">
        <f t="shared" si="284"/>
        <v>4310</v>
      </c>
      <c r="AC1346" s="6">
        <f t="shared" si="285"/>
        <v>4900</v>
      </c>
      <c r="AD1346" s="9" t="s">
        <v>97</v>
      </c>
      <c r="AE1346" s="3" t="str">
        <f>IF(ISERROR(VLOOKUP($AD1346,技まとめ!$A$1:$F$380,6,FALSE)),"－",VLOOKUP($AD1346,技まとめ!$A$1:$F$380,6,FALSE))</f>
        <v>BL</v>
      </c>
      <c r="AF1346" s="3">
        <f>IF(ISERROR(VLOOKUP($AD1346,技まとめ!$A$1:$F$380,3,FALSE)),"－",VLOOKUP($AD1346,技まとめ!$A$1:$F$380,3,FALSE))</f>
        <v>38</v>
      </c>
      <c r="AG1346" s="3">
        <f>IF(ISERROR(VLOOKUP($AD1346,技まとめ!$A$1:$F$380,5,FALSE)),"－",VLOOKUP($AD1346,技まとめ!$A$1:$F$380,5,FALSE))</f>
        <v>16</v>
      </c>
      <c r="AH1346" s="3" t="str">
        <f>IF($E1346=IF(ISERROR(VLOOKUP($AD1346,技まとめ!$A$1:$F$380,4,FALSE)),"－",VLOOKUP($AD1346,技まとめ!$A$1:$F$380,4,FALSE)),"一致","")</f>
        <v/>
      </c>
      <c r="AI1346" s="9" t="s">
        <v>305</v>
      </c>
      <c r="AJ1346" s="3" t="str">
        <f>IF(ISERROR(VLOOKUP($AI1346,技まとめ!$A$1:$F$380,6,FALSE)),"－",VLOOKUP($AI1346,技まとめ!$A$1:$F$380,6,FALSE))</f>
        <v>BL</v>
      </c>
      <c r="AK1346" s="3">
        <f>IF(ISERROR(VLOOKUP($AI1346,技まとめ!$A$1:$F$380,3,FALSE)),"－",VLOOKUP($AI1346,技まとめ!$A$1:$F$380,3,FALSE))</f>
        <v>41</v>
      </c>
      <c r="AL1346" s="3">
        <f>IF(ISERROR(VLOOKUP($AI1346,技まとめ!$A$1:$F$380,5,FALSE)),"－",VLOOKUP($AI1346,技まとめ!$A$1:$F$380,5,FALSE))</f>
        <v>30</v>
      </c>
      <c r="AM1346" s="3" t="str">
        <f>IF($E1346=IF(ISERROR(VLOOKUP($AI1346,技まとめ!$A$1:$F$380,4,FALSE)),"－",VLOOKUP($AI1346,技まとめ!$A$1:$F$380,4,FALSE)),"一致","")</f>
        <v/>
      </c>
      <c r="AN1346" s="9" t="s">
        <v>744</v>
      </c>
      <c r="AO1346" s="3" t="str">
        <f>IF(ISERROR(VLOOKUP($AN1346,技まとめ!$A$1:$F$380,6,FALSE)),"－",VLOOKUP($AN1346,技まとめ!$A$1:$F$380,6,FALSE))</f>
        <v>DR</v>
      </c>
      <c r="AP1346" s="3">
        <f>IF(ISERROR(VLOOKUP($AN1346,技まとめ!$A$1:$F$380,3,FALSE)),"－",VLOOKUP($AN1346,技まとめ!$A$1:$F$380,3,FALSE))</f>
        <v>40</v>
      </c>
      <c r="AQ1346" s="3">
        <f>IF(ISERROR(VLOOKUP($AN1346,技まとめ!$A$1:$F$380,5,FALSE)),"－",VLOOKUP($AN1346,技まとめ!$A$1:$F$380,5,FALSE))</f>
        <v>31</v>
      </c>
      <c r="AR1346" s="3" t="str">
        <f>IF($E1346=IF(ISERROR(VLOOKUP($AN1346,技まとめ!$A$1:$F$380,4,FALSE)),"－",VLOOKUP($AN1346,技まとめ!$A$1:$F$380,4,FALSE)),"一致","")</f>
        <v>一致</v>
      </c>
      <c r="AS1346" s="9" t="s">
        <v>535</v>
      </c>
      <c r="AT1346" s="3" t="str">
        <f>IF(ISERROR(VLOOKUP($AS1346,技まとめ!$A$1:$F$380,6,FALSE)),"－",VLOOKUP($AS1346,技まとめ!$A$1:$F$380,6,FALSE))</f>
        <v>SC</v>
      </c>
      <c r="AU1346" s="3">
        <f>IF(ISERROR(VLOOKUP($AS1346,技まとめ!$A$1:$F$380,3,FALSE)),"－",VLOOKUP($AS1346,技まとめ!$A$1:$F$380,3,FALSE))</f>
        <v>77</v>
      </c>
      <c r="AV1346" s="3">
        <f>IF(ISERROR(VLOOKUP($AS1346,技まとめ!$A$1:$F$380,5,FALSE)),"－",VLOOKUP($AS1346,技まとめ!$A$1:$F$380,5,FALSE))</f>
        <v>43</v>
      </c>
      <c r="AW1346" s="3" t="str">
        <f>IF($E1346=IF(ISERROR(VLOOKUP($AS1346,技まとめ!$A$1:$F$380,4,FALSE)),"－",VLOOKUP($AS1346,技まとめ!$A$1:$F$380,4,FALSE)),"一致","")</f>
        <v/>
      </c>
      <c r="AX1346" s="12" t="str">
        <f t="shared" si="286"/>
        <v>うしろのしょうめんフェイクボールリボンシャワーエッフェルドライブ</v>
      </c>
      <c r="AY1346" s="12" t="str">
        <f t="shared" si="287"/>
        <v>うしろのしょうめんフェイクボールリボンシャワーエッフェルドライブ</v>
      </c>
      <c r="AZ1346" s="12" t="str">
        <f t="shared" si="288"/>
        <v>うしろのしょうめんフェイクボールリボンシャワーエッフェルドライブ</v>
      </c>
      <c r="BA1346" s="12" t="str">
        <f t="shared" si="289"/>
        <v>うしろのしょうめんフェイクボールリボンシャワーエッフェルドライブ</v>
      </c>
      <c r="BB1346" s="11" t="str">
        <f t="shared" si="290"/>
        <v>BLBLDRSC</v>
      </c>
      <c r="BC1346" s="11" t="str">
        <f t="shared" si="291"/>
        <v>BLBLDRSC</v>
      </c>
      <c r="BD1346" s="11" t="str">
        <f t="shared" si="292"/>
        <v>BLBLDRSC</v>
      </c>
      <c r="BE1346" s="11" t="str">
        <f t="shared" si="293"/>
        <v>BLBLDRSC</v>
      </c>
    </row>
    <row r="1347" spans="1:57" ht="11.25" hidden="1" customHeight="1">
      <c r="A1347" s="6">
        <v>1346</v>
      </c>
      <c r="B1347" s="7" t="s">
        <v>3079</v>
      </c>
      <c r="C1347" s="8" t="s">
        <v>3080</v>
      </c>
      <c r="D1347" s="7" t="s">
        <v>650</v>
      </c>
      <c r="E1347" s="7" t="s">
        <v>81</v>
      </c>
      <c r="F1347" s="7" t="s">
        <v>82</v>
      </c>
      <c r="G1347" s="9">
        <v>89</v>
      </c>
      <c r="H1347" s="9">
        <v>130</v>
      </c>
      <c r="I1347" s="9">
        <v>47</v>
      </c>
      <c r="J1347" s="9">
        <v>50</v>
      </c>
      <c r="K1347" s="9">
        <v>48</v>
      </c>
      <c r="L1347" s="9">
        <v>53</v>
      </c>
      <c r="M1347" s="9">
        <v>47</v>
      </c>
      <c r="N1347" s="9">
        <v>51</v>
      </c>
      <c r="O1347" s="9">
        <v>52</v>
      </c>
      <c r="P1347" s="9">
        <v>69</v>
      </c>
      <c r="Q1347" s="10">
        <v>97</v>
      </c>
      <c r="R1347" s="11">
        <v>36</v>
      </c>
      <c r="S1347" s="11">
        <v>1</v>
      </c>
      <c r="T1347" s="11">
        <v>103</v>
      </c>
      <c r="U1347" s="11">
        <v>97</v>
      </c>
      <c r="V1347" s="11">
        <v>1</v>
      </c>
      <c r="W1347" s="11">
        <v>102</v>
      </c>
      <c r="X1347" s="11">
        <f t="shared" ref="X1347:X1410" si="294">SUM(Q1347:W1347)</f>
        <v>437</v>
      </c>
      <c r="Y1347" s="11">
        <f t="shared" ref="Y1347:Y1410" si="295">Q1347*40+V1347*5+W1347*5</f>
        <v>4395</v>
      </c>
      <c r="Z1347" s="11">
        <f t="shared" ref="Z1347:Z1410" si="296">R1347*35+S1347*5+V1347*5+W1347*5</f>
        <v>1780</v>
      </c>
      <c r="AA1347" s="11">
        <f t="shared" ref="AA1347:AA1410" si="297">T1347*35+S1347*5+V1347*5+W1347*5</f>
        <v>4125</v>
      </c>
      <c r="AB1347" s="11">
        <f t="shared" ref="AB1347:AB1410" si="298">T1347*35+V1347*10+W1347*5</f>
        <v>4125</v>
      </c>
      <c r="AC1347" s="6">
        <f t="shared" ref="AC1347:AC1410" si="299">T1347*40+R1347*5+W1347*5</f>
        <v>4810</v>
      </c>
      <c r="AD1347" s="9" t="s">
        <v>710</v>
      </c>
      <c r="AE1347" s="3" t="str">
        <f>IF(ISERROR(VLOOKUP($AD1347,技まとめ!$A$1:$F$380,6,FALSE)),"－",VLOOKUP($AD1347,技まとめ!$A$1:$F$380,6,FALSE))</f>
        <v>DR</v>
      </c>
      <c r="AF1347" s="3">
        <f>IF(ISERROR(VLOOKUP($AD1347,技まとめ!$A$1:$F$380,3,FALSE)),"－",VLOOKUP($AD1347,技まとめ!$A$1:$F$380,3,FALSE))</f>
        <v>15</v>
      </c>
      <c r="AG1347" s="3">
        <f>IF(ISERROR(VLOOKUP($AD1347,技まとめ!$A$1:$F$380,5,FALSE)),"－",VLOOKUP($AD1347,技まとめ!$A$1:$F$380,5,FALSE))</f>
        <v>20</v>
      </c>
      <c r="AH1347" s="3" t="str">
        <f>IF($E1347=IF(ISERROR(VLOOKUP($AD1347,技まとめ!$A$1:$F$380,4,FALSE)),"－",VLOOKUP($AD1347,技まとめ!$A$1:$F$380,4,FALSE)),"一致","")</f>
        <v/>
      </c>
      <c r="AI1347" s="9" t="s">
        <v>97</v>
      </c>
      <c r="AJ1347" s="3" t="str">
        <f>IF(ISERROR(VLOOKUP($AI1347,技まとめ!$A$1:$F$380,6,FALSE)),"－",VLOOKUP($AI1347,技まとめ!$A$1:$F$380,6,FALSE))</f>
        <v>BL</v>
      </c>
      <c r="AK1347" s="3">
        <f>IF(ISERROR(VLOOKUP($AI1347,技まとめ!$A$1:$F$380,3,FALSE)),"－",VLOOKUP($AI1347,技まとめ!$A$1:$F$380,3,FALSE))</f>
        <v>38</v>
      </c>
      <c r="AL1347" s="3">
        <f>IF(ISERROR(VLOOKUP($AI1347,技まとめ!$A$1:$F$380,5,FALSE)),"－",VLOOKUP($AI1347,技まとめ!$A$1:$F$380,5,FALSE))</f>
        <v>16</v>
      </c>
      <c r="AM1347" s="3" t="str">
        <f>IF($E1347=IF(ISERROR(VLOOKUP($AI1347,技まとめ!$A$1:$F$380,4,FALSE)),"－",VLOOKUP($AI1347,技まとめ!$A$1:$F$380,4,FALSE)),"一致","")</f>
        <v/>
      </c>
      <c r="AN1347" s="9" t="s">
        <v>447</v>
      </c>
      <c r="AO1347" s="3" t="str">
        <f>IF(ISERROR(VLOOKUP($AN1347,技まとめ!$A$1:$F$380,6,FALSE)),"－",VLOOKUP($AN1347,技まとめ!$A$1:$F$380,6,FALSE))</f>
        <v>BB</v>
      </c>
      <c r="AP1347" s="3">
        <f>IF(ISERROR(VLOOKUP($AN1347,技まとめ!$A$1:$F$380,3,FALSE)),"－",VLOOKUP($AN1347,技まとめ!$A$1:$F$380,3,FALSE))</f>
        <v>65</v>
      </c>
      <c r="AQ1347" s="3">
        <f>IF(ISERROR(VLOOKUP($AN1347,技まとめ!$A$1:$F$380,5,FALSE)),"－",VLOOKUP($AN1347,技まとめ!$A$1:$F$380,5,FALSE))</f>
        <v>42</v>
      </c>
      <c r="AR1347" s="3" t="str">
        <f>IF($E1347=IF(ISERROR(VLOOKUP($AN1347,技まとめ!$A$1:$F$380,4,FALSE)),"－",VLOOKUP($AN1347,技まとめ!$A$1:$F$380,4,FALSE)),"一致","")</f>
        <v/>
      </c>
      <c r="AS1347" s="9" t="s">
        <v>347</v>
      </c>
      <c r="AT1347" s="3" t="str">
        <f>IF(ISERROR(VLOOKUP($AS1347,技まとめ!$A$1:$F$380,6,FALSE)),"－",VLOOKUP($AS1347,技まとめ!$A$1:$F$380,6,FALSE))</f>
        <v>DR</v>
      </c>
      <c r="AU1347" s="3">
        <f>IF(ISERROR(VLOOKUP($AS1347,技まとめ!$A$1:$F$380,3,FALSE)),"－",VLOOKUP($AS1347,技まとめ!$A$1:$F$380,3,FALSE))</f>
        <v>40</v>
      </c>
      <c r="AV1347" s="3">
        <f>IF(ISERROR(VLOOKUP($AS1347,技まとめ!$A$1:$F$380,5,FALSE)),"－",VLOOKUP($AS1347,技まとめ!$A$1:$F$380,5,FALSE))</f>
        <v>31</v>
      </c>
      <c r="AW1347" s="3" t="str">
        <f>IF($E1347=IF(ISERROR(VLOOKUP($AS1347,技まとめ!$A$1:$F$380,4,FALSE)),"－",VLOOKUP($AS1347,技まとめ!$A$1:$F$380,4,FALSE)),"一致","")</f>
        <v/>
      </c>
      <c r="AX1347" s="12" t="str">
        <f t="shared" ref="AX1347:AX1410" si="300">AD1347&amp;AI1347&amp;AN1347&amp;AS1347</f>
        <v>ひとりワンツーうしろのしょうめんヘビーベイビーざんぞう</v>
      </c>
      <c r="AY1347" s="12" t="str">
        <f t="shared" ref="AY1347:AY1410" si="301">AD1347&amp;AI1347&amp;AN1347&amp;AS1347</f>
        <v>ひとりワンツーうしろのしょうめんヘビーベイビーざんぞう</v>
      </c>
      <c r="AZ1347" s="12" t="str">
        <f t="shared" ref="AZ1347:AZ1410" si="302">AD1347&amp;AI1347&amp;AN1347&amp;AS1347</f>
        <v>ひとりワンツーうしろのしょうめんヘビーベイビーざんぞう</v>
      </c>
      <c r="BA1347" s="12" t="str">
        <f t="shared" ref="BA1347:BA1410" si="303">AD1347&amp;AI1347&amp;AN1347&amp;AS1347</f>
        <v>ひとりワンツーうしろのしょうめんヘビーベイビーざんぞう</v>
      </c>
      <c r="BB1347" s="11" t="str">
        <f t="shared" ref="BB1347:BB1410" si="304">AE1347&amp;AJ1347&amp;AO1347&amp;AT1347</f>
        <v>DRBLBBDR</v>
      </c>
      <c r="BC1347" s="11" t="str">
        <f t="shared" ref="BC1347:BC1410" si="305">AE1347&amp;AJ1347&amp;AO1347&amp;AT1347</f>
        <v>DRBLBBDR</v>
      </c>
      <c r="BD1347" s="11" t="str">
        <f t="shared" ref="BD1347:BD1410" si="306">AE1347&amp;AJ1347&amp;AO1347&amp;AT1347</f>
        <v>DRBLBBDR</v>
      </c>
      <c r="BE1347" s="11" t="str">
        <f t="shared" ref="BE1347:BE1410" si="307">AE1347&amp;AJ1347&amp;AO1347&amp;AT1347</f>
        <v>DRBLBBDR</v>
      </c>
    </row>
    <row r="1348" spans="1:57" ht="11.25" hidden="1" customHeight="1">
      <c r="A1348" s="6">
        <v>1347</v>
      </c>
      <c r="B1348" s="7" t="s">
        <v>3081</v>
      </c>
      <c r="C1348" s="8" t="s">
        <v>3082</v>
      </c>
      <c r="D1348" s="7" t="s">
        <v>650</v>
      </c>
      <c r="E1348" s="7" t="s">
        <v>95</v>
      </c>
      <c r="F1348" s="7" t="s">
        <v>128</v>
      </c>
      <c r="G1348" s="9">
        <v>97</v>
      </c>
      <c r="H1348" s="9">
        <v>126</v>
      </c>
      <c r="I1348" s="9">
        <v>51</v>
      </c>
      <c r="J1348" s="9">
        <v>46</v>
      </c>
      <c r="K1348" s="9">
        <v>45</v>
      </c>
      <c r="L1348" s="9">
        <v>62</v>
      </c>
      <c r="M1348" s="9">
        <v>61</v>
      </c>
      <c r="N1348" s="9">
        <v>60</v>
      </c>
      <c r="O1348" s="9">
        <v>58</v>
      </c>
      <c r="P1348" s="9">
        <v>33</v>
      </c>
      <c r="Q1348" s="10">
        <v>101</v>
      </c>
      <c r="R1348" s="11">
        <v>2</v>
      </c>
      <c r="S1348" s="11">
        <v>1</v>
      </c>
      <c r="T1348" s="11">
        <v>112</v>
      </c>
      <c r="U1348" s="11">
        <v>111</v>
      </c>
      <c r="V1348" s="11">
        <v>1</v>
      </c>
      <c r="W1348" s="11">
        <v>108</v>
      </c>
      <c r="X1348" s="11">
        <f t="shared" si="294"/>
        <v>436</v>
      </c>
      <c r="Y1348" s="11">
        <f t="shared" si="295"/>
        <v>4585</v>
      </c>
      <c r="Z1348" s="11">
        <f t="shared" si="296"/>
        <v>620</v>
      </c>
      <c r="AA1348" s="11">
        <f t="shared" si="297"/>
        <v>4470</v>
      </c>
      <c r="AB1348" s="11">
        <f t="shared" si="298"/>
        <v>4470</v>
      </c>
      <c r="AC1348" s="6">
        <f t="shared" si="299"/>
        <v>5030</v>
      </c>
      <c r="AD1348" s="9" t="s">
        <v>104</v>
      </c>
      <c r="AE1348" s="3" t="str">
        <f>IF(ISERROR(VLOOKUP($AD1348,技まとめ!$A$1:$F$380,6,FALSE)),"－",VLOOKUP($AD1348,技まとめ!$A$1:$F$380,6,FALSE))</f>
        <v>LS</v>
      </c>
      <c r="AF1348" s="3">
        <f>IF(ISERROR(VLOOKUP($AD1348,技まとめ!$A$1:$F$380,3,FALSE)),"－",VLOOKUP($AD1348,技まとめ!$A$1:$F$380,3,FALSE))</f>
        <v>30</v>
      </c>
      <c r="AG1348" s="3">
        <f>IF(ISERROR(VLOOKUP($AD1348,技まとめ!$A$1:$F$380,5,FALSE)),"－",VLOOKUP($AD1348,技まとめ!$A$1:$F$380,5,FALSE))</f>
        <v>25</v>
      </c>
      <c r="AH1348" s="3" t="str">
        <f>IF($E1348=IF(ISERROR(VLOOKUP($AD1348,技まとめ!$A$1:$F$380,4,FALSE)),"－",VLOOKUP($AD1348,技まとめ!$A$1:$F$380,4,FALSE)),"一致","")</f>
        <v/>
      </c>
      <c r="AI1348" s="9" t="s">
        <v>247</v>
      </c>
      <c r="AJ1348" s="3" t="str">
        <f>IF(ISERROR(VLOOKUP($AI1348,技まとめ!$A$1:$F$380,6,FALSE)),"－",VLOOKUP($AI1348,技まとめ!$A$1:$F$380,6,FALSE))</f>
        <v>NS</v>
      </c>
      <c r="AK1348" s="3">
        <f>IF(ISERROR(VLOOKUP($AI1348,技まとめ!$A$1:$F$380,3,FALSE)),"－",VLOOKUP($AI1348,技まとめ!$A$1:$F$380,3,FALSE))</f>
        <v>72</v>
      </c>
      <c r="AL1348" s="3">
        <f>IF(ISERROR(VLOOKUP($AI1348,技まとめ!$A$1:$F$380,5,FALSE)),"－",VLOOKUP($AI1348,技まとめ!$A$1:$F$380,5,FALSE))</f>
        <v>40</v>
      </c>
      <c r="AM1348" s="3" t="str">
        <f>IF($E1348=IF(ISERROR(VLOOKUP($AI1348,技まとめ!$A$1:$F$380,4,FALSE)),"－",VLOOKUP($AI1348,技まとめ!$A$1:$F$380,4,FALSE)),"一致","")</f>
        <v>一致</v>
      </c>
      <c r="AN1348" s="9" t="s">
        <v>718</v>
      </c>
      <c r="AO1348" s="3" t="str">
        <f>IF(ISERROR(VLOOKUP($AN1348,技まとめ!$A$1:$F$380,6,FALSE)),"－",VLOOKUP($AN1348,技まとめ!$A$1:$F$380,6,FALSE))</f>
        <v>BL</v>
      </c>
      <c r="AP1348" s="3">
        <f>IF(ISERROR(VLOOKUP($AN1348,技まとめ!$A$1:$F$380,3,FALSE)),"－",VLOOKUP($AN1348,技まとめ!$A$1:$F$380,3,FALSE))</f>
        <v>58</v>
      </c>
      <c r="AQ1348" s="3">
        <f>IF(ISERROR(VLOOKUP($AN1348,技まとめ!$A$1:$F$380,5,FALSE)),"－",VLOOKUP($AN1348,技まとめ!$A$1:$F$380,5,FALSE))</f>
        <v>39</v>
      </c>
      <c r="AR1348" s="3" t="str">
        <f>IF($E1348=IF(ISERROR(VLOOKUP($AN1348,技まとめ!$A$1:$F$380,4,FALSE)),"－",VLOOKUP($AN1348,技まとめ!$A$1:$F$380,4,FALSE)),"一致","")</f>
        <v>一致</v>
      </c>
      <c r="AS1348" s="9" t="s">
        <v>277</v>
      </c>
      <c r="AT1348" s="3" t="str">
        <f>IF(ISERROR(VLOOKUP($AS1348,技まとめ!$A$1:$F$380,6,FALSE)),"－",VLOOKUP($AS1348,技まとめ!$A$1:$F$380,6,FALSE))</f>
        <v>DR</v>
      </c>
      <c r="AU1348" s="3">
        <f>IF(ISERROR(VLOOKUP($AS1348,技まとめ!$A$1:$F$380,3,FALSE)),"－",VLOOKUP($AS1348,技まとめ!$A$1:$F$380,3,FALSE))</f>
        <v>75</v>
      </c>
      <c r="AV1348" s="3">
        <f>IF(ISERROR(VLOOKUP($AS1348,技まとめ!$A$1:$F$380,5,FALSE)),"－",VLOOKUP($AS1348,技まとめ!$A$1:$F$380,5,FALSE))</f>
        <v>47</v>
      </c>
      <c r="AW1348" s="3" t="str">
        <f>IF($E1348=IF(ISERROR(VLOOKUP($AS1348,技まとめ!$A$1:$F$380,4,FALSE)),"－",VLOOKUP($AS1348,技まとめ!$A$1:$F$380,4,FALSE)),"一致","")</f>
        <v/>
      </c>
      <c r="AX1348" s="12" t="str">
        <f t="shared" si="300"/>
        <v>すいせいシュートガニメデプロトングッドスメルあいきどう</v>
      </c>
      <c r="AY1348" s="12" t="str">
        <f t="shared" si="301"/>
        <v>すいせいシュートガニメデプロトングッドスメルあいきどう</v>
      </c>
      <c r="AZ1348" s="12" t="str">
        <f t="shared" si="302"/>
        <v>すいせいシュートガニメデプロトングッドスメルあいきどう</v>
      </c>
      <c r="BA1348" s="12" t="str">
        <f t="shared" si="303"/>
        <v>すいせいシュートガニメデプロトングッドスメルあいきどう</v>
      </c>
      <c r="BB1348" s="11" t="str">
        <f t="shared" si="304"/>
        <v>LSNSBLDR</v>
      </c>
      <c r="BC1348" s="11" t="str">
        <f t="shared" si="305"/>
        <v>LSNSBLDR</v>
      </c>
      <c r="BD1348" s="11" t="str">
        <f t="shared" si="306"/>
        <v>LSNSBLDR</v>
      </c>
      <c r="BE1348" s="11" t="str">
        <f t="shared" si="307"/>
        <v>LSNSBLDR</v>
      </c>
    </row>
    <row r="1349" spans="1:57" ht="11.25" hidden="1" customHeight="1">
      <c r="A1349" s="6">
        <v>1348</v>
      </c>
      <c r="B1349" s="7" t="s">
        <v>3083</v>
      </c>
      <c r="C1349" s="8" t="s">
        <v>3084</v>
      </c>
      <c r="D1349" s="7" t="s">
        <v>650</v>
      </c>
      <c r="E1349" s="7" t="s">
        <v>102</v>
      </c>
      <c r="F1349" s="7" t="s">
        <v>128</v>
      </c>
      <c r="G1349" s="9">
        <v>98</v>
      </c>
      <c r="H1349" s="9">
        <v>126</v>
      </c>
      <c r="I1349" s="9">
        <v>56</v>
      </c>
      <c r="J1349" s="9">
        <v>58</v>
      </c>
      <c r="K1349" s="9">
        <v>58</v>
      </c>
      <c r="L1349" s="9">
        <v>58</v>
      </c>
      <c r="M1349" s="9">
        <v>62</v>
      </c>
      <c r="N1349" s="9">
        <v>57</v>
      </c>
      <c r="O1349" s="9">
        <v>61</v>
      </c>
      <c r="P1349" s="9">
        <v>0</v>
      </c>
      <c r="Q1349" s="10">
        <v>106</v>
      </c>
      <c r="R1349" s="11">
        <v>1</v>
      </c>
      <c r="S1349" s="11">
        <v>1</v>
      </c>
      <c r="T1349" s="11">
        <v>108</v>
      </c>
      <c r="U1349" s="11">
        <v>112</v>
      </c>
      <c r="V1349" s="11">
        <v>1</v>
      </c>
      <c r="W1349" s="11">
        <v>101</v>
      </c>
      <c r="X1349" s="11">
        <f t="shared" si="294"/>
        <v>430</v>
      </c>
      <c r="Y1349" s="11">
        <f t="shared" si="295"/>
        <v>4750</v>
      </c>
      <c r="Z1349" s="11">
        <f t="shared" si="296"/>
        <v>550</v>
      </c>
      <c r="AA1349" s="11">
        <f t="shared" si="297"/>
        <v>4295</v>
      </c>
      <c r="AB1349" s="11">
        <f t="shared" si="298"/>
        <v>4295</v>
      </c>
      <c r="AC1349" s="6">
        <f t="shared" si="299"/>
        <v>4830</v>
      </c>
      <c r="AD1349" s="9" t="s">
        <v>118</v>
      </c>
      <c r="AE1349" s="3" t="str">
        <f>IF(ISERROR(VLOOKUP($AD1349,技まとめ!$A$1:$F$380,6,FALSE)),"－",VLOOKUP($AD1349,技まとめ!$A$1:$F$380,6,FALSE))</f>
        <v>BS</v>
      </c>
      <c r="AF1349" s="3">
        <f>IF(ISERROR(VLOOKUP($AD1349,技まとめ!$A$1:$F$380,3,FALSE)),"－",VLOOKUP($AD1349,技まとめ!$A$1:$F$380,3,FALSE))</f>
        <v>64</v>
      </c>
      <c r="AG1349" s="3">
        <f>IF(ISERROR(VLOOKUP($AD1349,技まとめ!$A$1:$F$380,5,FALSE)),"－",VLOOKUP($AD1349,技まとめ!$A$1:$F$380,5,FALSE))</f>
        <v>37</v>
      </c>
      <c r="AH1349" s="3" t="str">
        <f>IF($E1349=IF(ISERROR(VLOOKUP($AD1349,技まとめ!$A$1:$F$380,4,FALSE)),"－",VLOOKUP($AD1349,技まとめ!$A$1:$F$380,4,FALSE)),"一致","")</f>
        <v/>
      </c>
      <c r="AI1349" s="9" t="s">
        <v>426</v>
      </c>
      <c r="AJ1349" s="3" t="str">
        <f>IF(ISERROR(VLOOKUP($AI1349,技まとめ!$A$1:$F$380,6,FALSE)),"－",VLOOKUP($AI1349,技まとめ!$A$1:$F$380,6,FALSE))</f>
        <v>NS</v>
      </c>
      <c r="AK1349" s="3">
        <f>IF(ISERROR(VLOOKUP($AI1349,技まとめ!$A$1:$F$380,3,FALSE)),"－",VLOOKUP($AI1349,技まとめ!$A$1:$F$380,3,FALSE))</f>
        <v>57</v>
      </c>
      <c r="AL1349" s="3">
        <f>IF(ISERROR(VLOOKUP($AI1349,技まとめ!$A$1:$F$380,5,FALSE)),"－",VLOOKUP($AI1349,技まとめ!$A$1:$F$380,5,FALSE))</f>
        <v>34</v>
      </c>
      <c r="AM1349" s="3" t="str">
        <f>IF($E1349=IF(ISERROR(VLOOKUP($AI1349,技まとめ!$A$1:$F$380,4,FALSE)),"－",VLOOKUP($AI1349,技まとめ!$A$1:$F$380,4,FALSE)),"一致","")</f>
        <v>一致</v>
      </c>
      <c r="AN1349" s="9" t="s">
        <v>554</v>
      </c>
      <c r="AO1349" s="3" t="str">
        <f>IF(ISERROR(VLOOKUP($AN1349,技まとめ!$A$1:$F$380,6,FALSE)),"－",VLOOKUP($AN1349,技まとめ!$A$1:$F$380,6,FALSE))</f>
        <v>BL</v>
      </c>
      <c r="AP1349" s="3">
        <f>IF(ISERROR(VLOOKUP($AN1349,技まとめ!$A$1:$F$380,3,FALSE)),"－",VLOOKUP($AN1349,技まとめ!$A$1:$F$380,3,FALSE))</f>
        <v>65</v>
      </c>
      <c r="AQ1349" s="3">
        <f>IF(ISERROR(VLOOKUP($AN1349,技まとめ!$A$1:$F$380,5,FALSE)),"－",VLOOKUP($AN1349,技まとめ!$A$1:$F$380,5,FALSE))</f>
        <v>42</v>
      </c>
      <c r="AR1349" s="3" t="str">
        <f>IF($E1349=IF(ISERROR(VLOOKUP($AN1349,技まとめ!$A$1:$F$380,4,FALSE)),"－",VLOOKUP($AN1349,技まとめ!$A$1:$F$380,4,FALSE)),"一致","")</f>
        <v>一致</v>
      </c>
      <c r="AS1349" s="9" t="s">
        <v>310</v>
      </c>
      <c r="AT1349" s="3" t="str">
        <f>IF(ISERROR(VLOOKUP($AS1349,技まとめ!$A$1:$F$380,6,FALSE)),"－",VLOOKUP($AS1349,技まとめ!$A$1:$F$380,6,FALSE))</f>
        <v>DR</v>
      </c>
      <c r="AU1349" s="3">
        <f>IF(ISERROR(VLOOKUP($AS1349,技まとめ!$A$1:$F$380,3,FALSE)),"－",VLOOKUP($AS1349,技まとめ!$A$1:$F$380,3,FALSE))</f>
        <v>65</v>
      </c>
      <c r="AV1349" s="3">
        <f>IF(ISERROR(VLOOKUP($AS1349,技まとめ!$A$1:$F$380,5,FALSE)),"－",VLOOKUP($AS1349,技まとめ!$A$1:$F$380,5,FALSE))</f>
        <v>42</v>
      </c>
      <c r="AW1349" s="3" t="str">
        <f>IF($E1349=IF(ISERROR(VLOOKUP($AS1349,技まとめ!$A$1:$F$380,4,FALSE)),"－",VLOOKUP($AS1349,技まとめ!$A$1:$F$380,4,FALSE)),"一致","")</f>
        <v/>
      </c>
      <c r="AX1349" s="12" t="str">
        <f t="shared" si="300"/>
        <v>クンフーアタックシャインドライブローリングスライドモグラシャッフル</v>
      </c>
      <c r="AY1349" s="12" t="str">
        <f t="shared" si="301"/>
        <v>クンフーアタックシャインドライブローリングスライドモグラシャッフル</v>
      </c>
      <c r="AZ1349" s="12" t="str">
        <f t="shared" si="302"/>
        <v>クンフーアタックシャインドライブローリングスライドモグラシャッフル</v>
      </c>
      <c r="BA1349" s="12" t="str">
        <f t="shared" si="303"/>
        <v>クンフーアタックシャインドライブローリングスライドモグラシャッフル</v>
      </c>
      <c r="BB1349" s="11" t="str">
        <f t="shared" si="304"/>
        <v>BSNSBLDR</v>
      </c>
      <c r="BC1349" s="11" t="str">
        <f t="shared" si="305"/>
        <v>BSNSBLDR</v>
      </c>
      <c r="BD1349" s="11" t="str">
        <f t="shared" si="306"/>
        <v>BSNSBLDR</v>
      </c>
      <c r="BE1349" s="11" t="str">
        <f t="shared" si="307"/>
        <v>BSNSBLDR</v>
      </c>
    </row>
    <row r="1350" spans="1:57" ht="11.25" hidden="1" customHeight="1">
      <c r="A1350" s="6">
        <v>1349</v>
      </c>
      <c r="B1350" s="7" t="s">
        <v>3085</v>
      </c>
      <c r="C1350" s="8" t="s">
        <v>3086</v>
      </c>
      <c r="D1350" s="7" t="s">
        <v>650</v>
      </c>
      <c r="E1350" s="7" t="s">
        <v>95</v>
      </c>
      <c r="F1350" s="7" t="s">
        <v>109</v>
      </c>
      <c r="G1350" s="9">
        <v>106</v>
      </c>
      <c r="H1350" s="9">
        <v>124</v>
      </c>
      <c r="I1350" s="9">
        <v>62</v>
      </c>
      <c r="J1350" s="9">
        <v>51</v>
      </c>
      <c r="K1350" s="9">
        <v>56</v>
      </c>
      <c r="L1350" s="9">
        <v>60</v>
      </c>
      <c r="M1350" s="9">
        <v>39</v>
      </c>
      <c r="N1350" s="9">
        <v>58</v>
      </c>
      <c r="O1350" s="9">
        <v>67</v>
      </c>
      <c r="P1350" s="9">
        <v>22</v>
      </c>
      <c r="Q1350" s="10">
        <v>112</v>
      </c>
      <c r="R1350" s="11">
        <v>5</v>
      </c>
      <c r="S1350" s="11">
        <v>1</v>
      </c>
      <c r="T1350" s="11">
        <v>110</v>
      </c>
      <c r="U1350" s="11">
        <v>89</v>
      </c>
      <c r="V1350" s="11">
        <v>1</v>
      </c>
      <c r="W1350" s="11">
        <v>117</v>
      </c>
      <c r="X1350" s="11">
        <f t="shared" si="294"/>
        <v>435</v>
      </c>
      <c r="Y1350" s="11">
        <f t="shared" si="295"/>
        <v>5070</v>
      </c>
      <c r="Z1350" s="11">
        <f t="shared" si="296"/>
        <v>770</v>
      </c>
      <c r="AA1350" s="11">
        <f t="shared" si="297"/>
        <v>4445</v>
      </c>
      <c r="AB1350" s="11">
        <f t="shared" si="298"/>
        <v>4445</v>
      </c>
      <c r="AC1350" s="6">
        <f t="shared" si="299"/>
        <v>5010</v>
      </c>
      <c r="AD1350" s="9" t="s">
        <v>129</v>
      </c>
      <c r="AE1350" s="3" t="str">
        <f>IF(ISERROR(VLOOKUP($AD1350,技まとめ!$A$1:$F$380,6,FALSE)),"－",VLOOKUP($AD1350,技まとめ!$A$1:$F$380,6,FALSE))</f>
        <v>BL</v>
      </c>
      <c r="AF1350" s="3">
        <f>IF(ISERROR(VLOOKUP($AD1350,技まとめ!$A$1:$F$380,3,FALSE)),"－",VLOOKUP($AD1350,技まとめ!$A$1:$F$380,3,FALSE))</f>
        <v>13</v>
      </c>
      <c r="AG1350" s="3">
        <f>IF(ISERROR(VLOOKUP($AD1350,技まとめ!$A$1:$F$380,5,FALSE)),"－",VLOOKUP($AD1350,技まとめ!$A$1:$F$380,5,FALSE))</f>
        <v>20</v>
      </c>
      <c r="AH1350" s="3" t="str">
        <f>IF($E1350=IF(ISERROR(VLOOKUP($AD1350,技まとめ!$A$1:$F$380,4,FALSE)),"－",VLOOKUP($AD1350,技まとめ!$A$1:$F$380,4,FALSE)),"一致","")</f>
        <v>一致</v>
      </c>
      <c r="AI1350" s="9" t="s">
        <v>357</v>
      </c>
      <c r="AJ1350" s="3" t="str">
        <f>IF(ISERROR(VLOOKUP($AI1350,技まとめ!$A$1:$F$380,6,FALSE)),"－",VLOOKUP($AI1350,技まとめ!$A$1:$F$380,6,FALSE))</f>
        <v>LS</v>
      </c>
      <c r="AK1350" s="3">
        <f>IF(ISERROR(VLOOKUP($AI1350,技まとめ!$A$1:$F$380,3,FALSE)),"－",VLOOKUP($AI1350,技まとめ!$A$1:$F$380,3,FALSE))</f>
        <v>40</v>
      </c>
      <c r="AL1350" s="3">
        <f>IF(ISERROR(VLOOKUP($AI1350,技まとめ!$A$1:$F$380,5,FALSE)),"－",VLOOKUP($AI1350,技まとめ!$A$1:$F$380,5,FALSE))</f>
        <v>30</v>
      </c>
      <c r="AM1350" s="3" t="str">
        <f>IF($E1350=IF(ISERROR(VLOOKUP($AI1350,技まとめ!$A$1:$F$380,4,FALSE)),"－",VLOOKUP($AI1350,技まとめ!$A$1:$F$380,4,FALSE)),"一致","")</f>
        <v/>
      </c>
      <c r="AN1350" s="9" t="s">
        <v>560</v>
      </c>
      <c r="AO1350" s="3" t="str">
        <f>IF(ISERROR(VLOOKUP($AN1350,技まとめ!$A$1:$F$380,6,FALSE)),"－",VLOOKUP($AN1350,技まとめ!$A$1:$F$380,6,FALSE))</f>
        <v>BL</v>
      </c>
      <c r="AP1350" s="3">
        <f>IF(ISERROR(VLOOKUP($AN1350,技まとめ!$A$1:$F$380,3,FALSE)),"－",VLOOKUP($AN1350,技まとめ!$A$1:$F$380,3,FALSE))</f>
        <v>28</v>
      </c>
      <c r="AQ1350" s="3">
        <f>IF(ISERROR(VLOOKUP($AN1350,技まとめ!$A$1:$F$380,5,FALSE)),"－",VLOOKUP($AN1350,技まとめ!$A$1:$F$380,5,FALSE))</f>
        <v>24</v>
      </c>
      <c r="AR1350" s="3" t="str">
        <f>IF($E1350=IF(ISERROR(VLOOKUP($AN1350,技まとめ!$A$1:$F$380,4,FALSE)),"－",VLOOKUP($AN1350,技まとめ!$A$1:$F$380,4,FALSE)),"一致","")</f>
        <v/>
      </c>
      <c r="AS1350" s="9" t="s">
        <v>2581</v>
      </c>
      <c r="AT1350" s="3" t="str">
        <f>IF(ISERROR(VLOOKUP($AS1350,技まとめ!$A$1:$F$380,6,FALSE)),"－",VLOOKUP($AS1350,技まとめ!$A$1:$F$380,6,FALSE))</f>
        <v>BL</v>
      </c>
      <c r="AU1350" s="3">
        <f>IF(ISERROR(VLOOKUP($AS1350,技まとめ!$A$1:$F$380,3,FALSE)),"－",VLOOKUP($AS1350,技まとめ!$A$1:$F$380,3,FALSE))</f>
        <v>104</v>
      </c>
      <c r="AV1350" s="3">
        <f>IF(ISERROR(VLOOKUP($AS1350,技まとめ!$A$1:$F$380,5,FALSE)),"－",VLOOKUP($AS1350,技まとめ!$A$1:$F$380,5,FALSE))</f>
        <v>57</v>
      </c>
      <c r="AW1350" s="3" t="str">
        <f>IF($E1350=IF(ISERROR(VLOOKUP($AS1350,技まとめ!$A$1:$F$380,4,FALSE)),"－",VLOOKUP($AS1350,技まとめ!$A$1:$F$380,4,FALSE)),"一致","")</f>
        <v/>
      </c>
      <c r="AX1350" s="12" t="str">
        <f t="shared" si="300"/>
        <v>クイックドロウパトリオットシュートブレードアタックパーフェクト・タワー</v>
      </c>
      <c r="AY1350" s="12" t="str">
        <f t="shared" si="301"/>
        <v>クイックドロウパトリオットシュートブレードアタックパーフェクト・タワー</v>
      </c>
      <c r="AZ1350" s="12" t="str">
        <f t="shared" si="302"/>
        <v>クイックドロウパトリオットシュートブレードアタックパーフェクト・タワー</v>
      </c>
      <c r="BA1350" s="12" t="str">
        <f t="shared" si="303"/>
        <v>クイックドロウパトリオットシュートブレードアタックパーフェクト・タワー</v>
      </c>
      <c r="BB1350" s="11" t="str">
        <f t="shared" si="304"/>
        <v>BLLSBLBL</v>
      </c>
      <c r="BC1350" s="11" t="str">
        <f t="shared" si="305"/>
        <v>BLLSBLBL</v>
      </c>
      <c r="BD1350" s="11" t="str">
        <f t="shared" si="306"/>
        <v>BLLSBLBL</v>
      </c>
      <c r="BE1350" s="11" t="str">
        <f t="shared" si="307"/>
        <v>BLLSBLBL</v>
      </c>
    </row>
    <row r="1351" spans="1:57" ht="11.25" hidden="1" customHeight="1">
      <c r="A1351" s="6">
        <v>1350</v>
      </c>
      <c r="B1351" s="7" t="s">
        <v>3087</v>
      </c>
      <c r="C1351" s="8" t="s">
        <v>3088</v>
      </c>
      <c r="D1351" s="7" t="s">
        <v>72</v>
      </c>
      <c r="E1351" s="7" t="s">
        <v>95</v>
      </c>
      <c r="F1351" s="7" t="s">
        <v>109</v>
      </c>
      <c r="G1351" s="9">
        <v>120</v>
      </c>
      <c r="H1351" s="9">
        <v>100</v>
      </c>
      <c r="I1351" s="9">
        <v>62</v>
      </c>
      <c r="J1351" s="9">
        <v>65</v>
      </c>
      <c r="K1351" s="9">
        <v>57</v>
      </c>
      <c r="L1351" s="9">
        <v>65</v>
      </c>
      <c r="M1351" s="9">
        <v>62</v>
      </c>
      <c r="N1351" s="9">
        <v>63</v>
      </c>
      <c r="O1351" s="9">
        <v>60</v>
      </c>
      <c r="P1351" s="9">
        <v>7</v>
      </c>
      <c r="Q1351" s="10">
        <v>112</v>
      </c>
      <c r="R1351" s="11">
        <v>10</v>
      </c>
      <c r="S1351" s="11">
        <v>1</v>
      </c>
      <c r="T1351" s="11">
        <v>115</v>
      </c>
      <c r="U1351" s="11">
        <v>112</v>
      </c>
      <c r="V1351" s="11">
        <v>1</v>
      </c>
      <c r="W1351" s="11">
        <v>110</v>
      </c>
      <c r="X1351" s="11">
        <f t="shared" si="294"/>
        <v>461</v>
      </c>
      <c r="Y1351" s="11">
        <f t="shared" si="295"/>
        <v>5035</v>
      </c>
      <c r="Z1351" s="11">
        <f t="shared" si="296"/>
        <v>910</v>
      </c>
      <c r="AA1351" s="11">
        <f t="shared" si="297"/>
        <v>4585</v>
      </c>
      <c r="AB1351" s="11">
        <f t="shared" si="298"/>
        <v>4585</v>
      </c>
      <c r="AC1351" s="6">
        <f t="shared" si="299"/>
        <v>5200</v>
      </c>
      <c r="AD1351" s="9" t="s">
        <v>182</v>
      </c>
      <c r="AE1351" s="3" t="str">
        <f>IF(ISERROR(VLOOKUP($AD1351,技まとめ!$A$1:$F$380,6,FALSE)),"－",VLOOKUP($AD1351,技まとめ!$A$1:$F$380,6,FALSE))</f>
        <v>SC</v>
      </c>
      <c r="AF1351" s="3">
        <f>IF(ISERROR(VLOOKUP($AD1351,技まとめ!$A$1:$F$380,3,FALSE)),"－",VLOOKUP($AD1351,技まとめ!$A$1:$F$380,3,FALSE))</f>
        <v>31</v>
      </c>
      <c r="AG1351" s="3">
        <f>IF(ISERROR(VLOOKUP($AD1351,技まとめ!$A$1:$F$380,5,FALSE)),"－",VLOOKUP($AD1351,技まとめ!$A$1:$F$380,5,FALSE))</f>
        <v>22</v>
      </c>
      <c r="AH1351" s="3" t="str">
        <f>IF($E1351=IF(ISERROR(VLOOKUP($AD1351,技まとめ!$A$1:$F$380,4,FALSE)),"－",VLOOKUP($AD1351,技まとめ!$A$1:$F$380,4,FALSE)),"一致","")</f>
        <v>一致</v>
      </c>
      <c r="AI1351" s="9" t="s">
        <v>241</v>
      </c>
      <c r="AJ1351" s="3" t="str">
        <f>IF(ISERROR(VLOOKUP($AI1351,技まとめ!$A$1:$F$380,6,FALSE)),"－",VLOOKUP($AI1351,技まとめ!$A$1:$F$380,6,FALSE))</f>
        <v>P1</v>
      </c>
      <c r="AK1351" s="3">
        <f>IF(ISERROR(VLOOKUP($AI1351,技まとめ!$A$1:$F$380,3,FALSE)),"－",VLOOKUP($AI1351,技まとめ!$A$1:$F$380,3,FALSE))</f>
        <v>52</v>
      </c>
      <c r="AL1351" s="3">
        <f>IF(ISERROR(VLOOKUP($AI1351,技まとめ!$A$1:$F$380,5,FALSE)),"－",VLOOKUP($AI1351,技まとめ!$A$1:$F$380,5,FALSE))</f>
        <v>35</v>
      </c>
      <c r="AM1351" s="3" t="str">
        <f>IF($E1351=IF(ISERROR(VLOOKUP($AI1351,技まとめ!$A$1:$F$380,4,FALSE)),"－",VLOOKUP($AI1351,技まとめ!$A$1:$F$380,4,FALSE)),"一致","")</f>
        <v/>
      </c>
      <c r="AN1351" s="9" t="s">
        <v>546</v>
      </c>
      <c r="AO1351" s="3" t="str">
        <f>IF(ISERROR(VLOOKUP($AN1351,技まとめ!$A$1:$F$380,6,FALSE)),"－",VLOOKUP($AN1351,技まとめ!$A$1:$F$380,6,FALSE))</f>
        <v>NS</v>
      </c>
      <c r="AP1351" s="3">
        <f>IF(ISERROR(VLOOKUP($AN1351,技まとめ!$A$1:$F$380,3,FALSE)),"－",VLOOKUP($AN1351,技まとめ!$A$1:$F$380,3,FALSE))</f>
        <v>88</v>
      </c>
      <c r="AQ1351" s="3">
        <f>IF(ISERROR(VLOOKUP($AN1351,技まとめ!$A$1:$F$380,5,FALSE)),"－",VLOOKUP($AN1351,技まとめ!$A$1:$F$380,5,FALSE))</f>
        <v>49</v>
      </c>
      <c r="AR1351" s="3" t="str">
        <f>IF($E1351=IF(ISERROR(VLOOKUP($AN1351,技まとめ!$A$1:$F$380,4,FALSE)),"－",VLOOKUP($AN1351,技まとめ!$A$1:$F$380,4,FALSE)),"一致","")</f>
        <v/>
      </c>
      <c r="AS1351" s="9" t="s">
        <v>112</v>
      </c>
      <c r="AT1351" s="3" t="str">
        <f>IF(ISERROR(VLOOKUP($AS1351,技まとめ!$A$1:$F$380,6,FALSE)),"－",VLOOKUP($AS1351,技まとめ!$A$1:$F$380,6,FALSE))</f>
        <v>BB</v>
      </c>
      <c r="AU1351" s="3">
        <f>IF(ISERROR(VLOOKUP($AS1351,技まとめ!$A$1:$F$380,3,FALSE)),"－",VLOOKUP($AS1351,技まとめ!$A$1:$F$380,3,FALSE))</f>
        <v>77</v>
      </c>
      <c r="AV1351" s="3">
        <f>IF(ISERROR(VLOOKUP($AS1351,技まとめ!$A$1:$F$380,5,FALSE)),"－",VLOOKUP($AS1351,技まとめ!$A$1:$F$380,5,FALSE))</f>
        <v>47</v>
      </c>
      <c r="AW1351" s="3" t="str">
        <f>IF($E1351=IF(ISERROR(VLOOKUP($AS1351,技まとめ!$A$1:$F$380,4,FALSE)),"－",VLOOKUP($AS1351,技まとめ!$A$1:$F$380,4,FALSE)),"一致","")</f>
        <v/>
      </c>
      <c r="AX1351" s="12" t="str">
        <f t="shared" si="300"/>
        <v>ひゃくれつショットばくれつパンチレボリューションＶシューティングスター</v>
      </c>
      <c r="AY1351" s="12" t="str">
        <f t="shared" si="301"/>
        <v>ひゃくれつショットばくれつパンチレボリューションＶシューティングスター</v>
      </c>
      <c r="AZ1351" s="12" t="str">
        <f t="shared" si="302"/>
        <v>ひゃくれつショットばくれつパンチレボリューションＶシューティングスター</v>
      </c>
      <c r="BA1351" s="12" t="str">
        <f t="shared" si="303"/>
        <v>ひゃくれつショットばくれつパンチレボリューションＶシューティングスター</v>
      </c>
      <c r="BB1351" s="11" t="str">
        <f t="shared" si="304"/>
        <v>SCP1NSBB</v>
      </c>
      <c r="BC1351" s="11" t="str">
        <f t="shared" si="305"/>
        <v>SCP1NSBB</v>
      </c>
      <c r="BD1351" s="11" t="str">
        <f t="shared" si="306"/>
        <v>SCP1NSBB</v>
      </c>
      <c r="BE1351" s="11" t="str">
        <f t="shared" si="307"/>
        <v>SCP1NSBB</v>
      </c>
    </row>
    <row r="1352" spans="1:57" ht="11.25" hidden="1" customHeight="1">
      <c r="A1352" s="6">
        <v>1351</v>
      </c>
      <c r="B1352" s="7" t="s">
        <v>3089</v>
      </c>
      <c r="C1352" s="8" t="s">
        <v>3090</v>
      </c>
      <c r="D1352" s="7" t="s">
        <v>72</v>
      </c>
      <c r="E1352" s="7" t="s">
        <v>95</v>
      </c>
      <c r="F1352" s="7" t="s">
        <v>128</v>
      </c>
      <c r="G1352" s="9">
        <v>122</v>
      </c>
      <c r="H1352" s="9">
        <v>91</v>
      </c>
      <c r="I1352" s="9">
        <v>51</v>
      </c>
      <c r="J1352" s="9">
        <v>50</v>
      </c>
      <c r="K1352" s="9">
        <v>50</v>
      </c>
      <c r="L1352" s="9">
        <v>51</v>
      </c>
      <c r="M1352" s="9">
        <v>62</v>
      </c>
      <c r="N1352" s="9">
        <v>51</v>
      </c>
      <c r="O1352" s="9">
        <v>53</v>
      </c>
      <c r="P1352" s="9">
        <v>64</v>
      </c>
      <c r="Q1352" s="10">
        <v>101</v>
      </c>
      <c r="R1352" s="11">
        <v>33</v>
      </c>
      <c r="S1352" s="11">
        <v>1</v>
      </c>
      <c r="T1352" s="11">
        <v>101</v>
      </c>
      <c r="U1352" s="11">
        <v>112</v>
      </c>
      <c r="V1352" s="11">
        <v>1</v>
      </c>
      <c r="W1352" s="11">
        <v>103</v>
      </c>
      <c r="X1352" s="11">
        <f t="shared" si="294"/>
        <v>452</v>
      </c>
      <c r="Y1352" s="11">
        <f t="shared" si="295"/>
        <v>4560</v>
      </c>
      <c r="Z1352" s="11">
        <f t="shared" si="296"/>
        <v>1680</v>
      </c>
      <c r="AA1352" s="11">
        <f t="shared" si="297"/>
        <v>4060</v>
      </c>
      <c r="AB1352" s="11">
        <f t="shared" si="298"/>
        <v>4060</v>
      </c>
      <c r="AC1352" s="6">
        <f t="shared" si="299"/>
        <v>4720</v>
      </c>
      <c r="AD1352" s="9" t="s">
        <v>117</v>
      </c>
      <c r="AE1352" s="3" t="str">
        <f>IF(ISERROR(VLOOKUP($AD1352,技まとめ!$A$1:$F$380,6,FALSE)),"－",VLOOKUP($AD1352,技まとめ!$A$1:$F$380,6,FALSE))</f>
        <v>SC</v>
      </c>
      <c r="AF1352" s="3">
        <f>IF(ISERROR(VLOOKUP($AD1352,技まとめ!$A$1:$F$380,3,FALSE)),"－",VLOOKUP($AD1352,技まとめ!$A$1:$F$380,3,FALSE))</f>
        <v>38</v>
      </c>
      <c r="AG1352" s="3">
        <f>IF(ISERROR(VLOOKUP($AD1352,技まとめ!$A$1:$F$380,5,FALSE)),"－",VLOOKUP($AD1352,技まとめ!$A$1:$F$380,5,FALSE))</f>
        <v>25</v>
      </c>
      <c r="AH1352" s="3" t="str">
        <f>IF($E1352=IF(ISERROR(VLOOKUP($AD1352,技まとめ!$A$1:$F$380,4,FALSE)),"－",VLOOKUP($AD1352,技まとめ!$A$1:$F$380,4,FALSE)),"一致","")</f>
        <v/>
      </c>
      <c r="AI1352" s="9" t="s">
        <v>178</v>
      </c>
      <c r="AJ1352" s="3" t="str">
        <f>IF(ISERROR(VLOOKUP($AI1352,技まとめ!$A$1:$F$380,6,FALSE)),"－",VLOOKUP($AI1352,技まとめ!$A$1:$F$380,6,FALSE))</f>
        <v>NS</v>
      </c>
      <c r="AK1352" s="3">
        <f>IF(ISERROR(VLOOKUP($AI1352,技まとめ!$A$1:$F$380,3,FALSE)),"－",VLOOKUP($AI1352,技まとめ!$A$1:$F$380,3,FALSE))</f>
        <v>38</v>
      </c>
      <c r="AL1352" s="3">
        <f>IF(ISERROR(VLOOKUP($AI1352,技まとめ!$A$1:$F$380,5,FALSE)),"－",VLOOKUP($AI1352,技まとめ!$A$1:$F$380,5,FALSE))</f>
        <v>25</v>
      </c>
      <c r="AM1352" s="3" t="str">
        <f>IF($E1352=IF(ISERROR(VLOOKUP($AI1352,技まとめ!$A$1:$F$380,4,FALSE)),"－",VLOOKUP($AI1352,技まとめ!$A$1:$F$380,4,FALSE)),"一致","")</f>
        <v>一致</v>
      </c>
      <c r="AN1352" s="9" t="s">
        <v>264</v>
      </c>
      <c r="AO1352" s="3" t="str">
        <f>IF(ISERROR(VLOOKUP($AN1352,技まとめ!$A$1:$F$380,6,FALSE)),"－",VLOOKUP($AN1352,技まとめ!$A$1:$F$380,6,FALSE))</f>
        <v>DR</v>
      </c>
      <c r="AP1352" s="3">
        <f>IF(ISERROR(VLOOKUP($AN1352,技まとめ!$A$1:$F$380,3,FALSE)),"－",VLOOKUP($AN1352,技まとめ!$A$1:$F$380,3,FALSE))</f>
        <v>69</v>
      </c>
      <c r="AQ1352" s="3">
        <f>IF(ISERROR(VLOOKUP($AN1352,技まとめ!$A$1:$F$380,5,FALSE)),"－",VLOOKUP($AN1352,技まとめ!$A$1:$F$380,5,FALSE))</f>
        <v>44</v>
      </c>
      <c r="AR1352" s="3" t="str">
        <f>IF($E1352=IF(ISERROR(VLOOKUP($AN1352,技まとめ!$A$1:$F$380,4,FALSE)),"－",VLOOKUP($AN1352,技まとめ!$A$1:$F$380,4,FALSE)),"一致","")</f>
        <v>一致</v>
      </c>
      <c r="AS1352" s="9" t="s">
        <v>5019</v>
      </c>
      <c r="AT1352" s="3" t="str">
        <f>IF(ISERROR(VLOOKUP($AS1352,技まとめ!$A$1:$F$380,6,FALSE)),"－",VLOOKUP($AS1352,技まとめ!$A$1:$F$380,6,FALSE))</f>
        <v>－</v>
      </c>
      <c r="AU1352" s="3">
        <f>IF(ISERROR(VLOOKUP($AS1352,技まとめ!$A$1:$F$380,3,FALSE)),"－",VLOOKUP($AS1352,技まとめ!$A$1:$F$380,3,FALSE))</f>
        <v>0</v>
      </c>
      <c r="AV1352" s="3">
        <f>IF(ISERROR(VLOOKUP($AS1352,技まとめ!$A$1:$F$380,5,FALSE)),"－",VLOOKUP($AS1352,技まとめ!$A$1:$F$380,5,FALSE))</f>
        <v>0</v>
      </c>
      <c r="AW1352" s="3" t="str">
        <f>IF($E1352=IF(ISERROR(VLOOKUP($AS1352,技まとめ!$A$1:$F$380,4,FALSE)),"－",VLOOKUP($AS1352,技まとめ!$A$1:$F$380,4,FALSE)),"一致","")</f>
        <v/>
      </c>
      <c r="AX1352" s="12" t="str">
        <f t="shared" si="300"/>
        <v>クルクルヘッドフリーズショットウルトラムーンイケメンＵＰ！</v>
      </c>
      <c r="AY1352" s="12" t="str">
        <f t="shared" si="301"/>
        <v>クルクルヘッドフリーズショットウルトラムーンイケメンＵＰ！</v>
      </c>
      <c r="AZ1352" s="12" t="str">
        <f t="shared" si="302"/>
        <v>クルクルヘッドフリーズショットウルトラムーンイケメンＵＰ！</v>
      </c>
      <c r="BA1352" s="12" t="str">
        <f t="shared" si="303"/>
        <v>クルクルヘッドフリーズショットウルトラムーンイケメンＵＰ！</v>
      </c>
      <c r="BB1352" s="11" t="str">
        <f t="shared" si="304"/>
        <v>SCNSDR－</v>
      </c>
      <c r="BC1352" s="11" t="str">
        <f t="shared" si="305"/>
        <v>SCNSDR－</v>
      </c>
      <c r="BD1352" s="11" t="str">
        <f t="shared" si="306"/>
        <v>SCNSDR－</v>
      </c>
      <c r="BE1352" s="11" t="str">
        <f t="shared" si="307"/>
        <v>SCNSDR－</v>
      </c>
    </row>
    <row r="1353" spans="1:57" ht="11.25" hidden="1" customHeight="1">
      <c r="A1353" s="6">
        <v>1352</v>
      </c>
      <c r="B1353" s="7" t="s">
        <v>3091</v>
      </c>
      <c r="C1353" s="8" t="s">
        <v>3092</v>
      </c>
      <c r="D1353" s="7" t="s">
        <v>650</v>
      </c>
      <c r="E1353" s="7" t="s">
        <v>95</v>
      </c>
      <c r="F1353" s="7" t="s">
        <v>109</v>
      </c>
      <c r="G1353" s="9">
        <v>101</v>
      </c>
      <c r="H1353" s="9">
        <v>123</v>
      </c>
      <c r="I1353" s="9">
        <v>57</v>
      </c>
      <c r="J1353" s="9">
        <v>51</v>
      </c>
      <c r="K1353" s="9">
        <v>56</v>
      </c>
      <c r="L1353" s="9">
        <v>57</v>
      </c>
      <c r="M1353" s="9">
        <v>54</v>
      </c>
      <c r="N1353" s="9">
        <v>55</v>
      </c>
      <c r="O1353" s="9">
        <v>55</v>
      </c>
      <c r="P1353" s="9">
        <v>33</v>
      </c>
      <c r="Q1353" s="10">
        <v>107</v>
      </c>
      <c r="R1353" s="11">
        <v>13</v>
      </c>
      <c r="S1353" s="11">
        <v>1</v>
      </c>
      <c r="T1353" s="11">
        <v>107</v>
      </c>
      <c r="U1353" s="11">
        <v>104</v>
      </c>
      <c r="V1353" s="11">
        <v>1</v>
      </c>
      <c r="W1353" s="11">
        <v>105</v>
      </c>
      <c r="X1353" s="11">
        <f t="shared" si="294"/>
        <v>438</v>
      </c>
      <c r="Y1353" s="11">
        <f t="shared" si="295"/>
        <v>4810</v>
      </c>
      <c r="Z1353" s="11">
        <f t="shared" si="296"/>
        <v>990</v>
      </c>
      <c r="AA1353" s="11">
        <f t="shared" si="297"/>
        <v>4280</v>
      </c>
      <c r="AB1353" s="11">
        <f t="shared" si="298"/>
        <v>4280</v>
      </c>
      <c r="AC1353" s="6">
        <f t="shared" si="299"/>
        <v>4870</v>
      </c>
      <c r="AD1353" s="9" t="s">
        <v>110</v>
      </c>
      <c r="AE1353" s="3" t="str">
        <f>IF(ISERROR(VLOOKUP($AD1353,技まとめ!$A$1:$F$380,6,FALSE)),"－",VLOOKUP($AD1353,技まとめ!$A$1:$F$380,6,FALSE))</f>
        <v>DR</v>
      </c>
      <c r="AF1353" s="3">
        <f>IF(ISERROR(VLOOKUP($AD1353,技まとめ!$A$1:$F$380,3,FALSE)),"－",VLOOKUP($AD1353,技まとめ!$A$1:$F$380,3,FALSE))</f>
        <v>34</v>
      </c>
      <c r="AG1353" s="3">
        <f>IF(ISERROR(VLOOKUP($AD1353,技まとめ!$A$1:$F$380,5,FALSE)),"－",VLOOKUP($AD1353,技まとめ!$A$1:$F$380,5,FALSE))</f>
        <v>27</v>
      </c>
      <c r="AH1353" s="3" t="str">
        <f>IF($E1353=IF(ISERROR(VLOOKUP($AD1353,技まとめ!$A$1:$F$380,4,FALSE)),"－",VLOOKUP($AD1353,技まとめ!$A$1:$F$380,4,FALSE)),"一致","")</f>
        <v/>
      </c>
      <c r="AI1353" s="9" t="s">
        <v>5016</v>
      </c>
      <c r="AJ1353" s="3" t="str">
        <f>IF(ISERROR(VLOOKUP($AI1353,技まとめ!$A$1:$F$380,6,FALSE)),"－",VLOOKUP($AI1353,技まとめ!$A$1:$F$380,6,FALSE))</f>
        <v>－</v>
      </c>
      <c r="AK1353" s="3">
        <f>IF(ISERROR(VLOOKUP($AI1353,技まとめ!$A$1:$F$380,3,FALSE)),"－",VLOOKUP($AI1353,技まとめ!$A$1:$F$380,3,FALSE))</f>
        <v>0</v>
      </c>
      <c r="AL1353" s="3">
        <f>IF(ISERROR(VLOOKUP($AI1353,技まとめ!$A$1:$F$380,5,FALSE)),"－",VLOOKUP($AI1353,技まとめ!$A$1:$F$380,5,FALSE))</f>
        <v>0</v>
      </c>
      <c r="AM1353" s="3" t="str">
        <f>IF($E1353=IF(ISERROR(VLOOKUP($AI1353,技まとめ!$A$1:$F$380,4,FALSE)),"－",VLOOKUP($AI1353,技まとめ!$A$1:$F$380,4,FALSE)),"一致","")</f>
        <v/>
      </c>
      <c r="AN1353" s="9" t="s">
        <v>1474</v>
      </c>
      <c r="AO1353" s="3" t="str">
        <f>IF(ISERROR(VLOOKUP($AN1353,技まとめ!$A$1:$F$380,6,FALSE)),"－",VLOOKUP($AN1353,技まとめ!$A$1:$F$380,6,FALSE))</f>
        <v>SC</v>
      </c>
      <c r="AP1353" s="3">
        <f>IF(ISERROR(VLOOKUP($AN1353,技まとめ!$A$1:$F$380,3,FALSE)),"－",VLOOKUP($AN1353,技まとめ!$A$1:$F$380,3,FALSE))</f>
        <v>49</v>
      </c>
      <c r="AQ1353" s="3">
        <f>IF(ISERROR(VLOOKUP($AN1353,技まとめ!$A$1:$F$380,5,FALSE)),"－",VLOOKUP($AN1353,技まとめ!$A$1:$F$380,5,FALSE))</f>
        <v>31</v>
      </c>
      <c r="AR1353" s="3" t="str">
        <f>IF($E1353=IF(ISERROR(VLOOKUP($AN1353,技まとめ!$A$1:$F$380,4,FALSE)),"－",VLOOKUP($AN1353,技まとめ!$A$1:$F$380,4,FALSE)),"一致","")</f>
        <v>一致</v>
      </c>
      <c r="AS1353" s="9" t="s">
        <v>1001</v>
      </c>
      <c r="AT1353" s="3" t="str">
        <f>IF(ISERROR(VLOOKUP($AS1353,技まとめ!$A$1:$F$380,6,FALSE)),"－",VLOOKUP($AS1353,技まとめ!$A$1:$F$380,6,FALSE))</f>
        <v>DR</v>
      </c>
      <c r="AU1353" s="3">
        <f>IF(ISERROR(VLOOKUP($AS1353,技まとめ!$A$1:$F$380,3,FALSE)),"－",VLOOKUP($AS1353,技まとめ!$A$1:$F$380,3,FALSE))</f>
        <v>83</v>
      </c>
      <c r="AV1353" s="3">
        <f>IF(ISERROR(VLOOKUP($AS1353,技まとめ!$A$1:$F$380,5,FALSE)),"－",VLOOKUP($AS1353,技まとめ!$A$1:$F$380,5,FALSE))</f>
        <v>50</v>
      </c>
      <c r="AW1353" s="3" t="str">
        <f>IF($E1353=IF(ISERROR(VLOOKUP($AS1353,技まとめ!$A$1:$F$380,4,FALSE)),"－",VLOOKUP($AS1353,技まとめ!$A$1:$F$380,4,FALSE)),"一致","")</f>
        <v/>
      </c>
      <c r="AX1353" s="12" t="str">
        <f t="shared" si="300"/>
        <v>ジグザグスパークラッキー！ローズスプラッシュニニンサンキャク</v>
      </c>
      <c r="AY1353" s="12" t="str">
        <f t="shared" si="301"/>
        <v>ジグザグスパークラッキー！ローズスプラッシュニニンサンキャク</v>
      </c>
      <c r="AZ1353" s="12" t="str">
        <f t="shared" si="302"/>
        <v>ジグザグスパークラッキー！ローズスプラッシュニニンサンキャク</v>
      </c>
      <c r="BA1353" s="12" t="str">
        <f t="shared" si="303"/>
        <v>ジグザグスパークラッキー！ローズスプラッシュニニンサンキャク</v>
      </c>
      <c r="BB1353" s="11" t="str">
        <f t="shared" si="304"/>
        <v>DR－SCDR</v>
      </c>
      <c r="BC1353" s="11" t="str">
        <f t="shared" si="305"/>
        <v>DR－SCDR</v>
      </c>
      <c r="BD1353" s="11" t="str">
        <f t="shared" si="306"/>
        <v>DR－SCDR</v>
      </c>
      <c r="BE1353" s="11" t="str">
        <f t="shared" si="307"/>
        <v>DR－SCDR</v>
      </c>
    </row>
    <row r="1354" spans="1:57" ht="11.25" hidden="1" customHeight="1">
      <c r="A1354" s="6">
        <v>1353</v>
      </c>
      <c r="B1354" s="7" t="s">
        <v>3093</v>
      </c>
      <c r="C1354" s="8" t="s">
        <v>3094</v>
      </c>
      <c r="D1354" s="7" t="s">
        <v>72</v>
      </c>
      <c r="E1354" s="7" t="s">
        <v>81</v>
      </c>
      <c r="F1354" s="7" t="s">
        <v>128</v>
      </c>
      <c r="G1354" s="9">
        <v>93</v>
      </c>
      <c r="H1354" s="9">
        <v>136</v>
      </c>
      <c r="I1354" s="9">
        <v>53</v>
      </c>
      <c r="J1354" s="9">
        <v>56</v>
      </c>
      <c r="K1354" s="9">
        <v>62</v>
      </c>
      <c r="L1354" s="9">
        <v>60</v>
      </c>
      <c r="M1354" s="9">
        <v>63</v>
      </c>
      <c r="N1354" s="9">
        <v>63</v>
      </c>
      <c r="O1354" s="9">
        <v>62</v>
      </c>
      <c r="P1354" s="9">
        <v>26</v>
      </c>
      <c r="Q1354" s="10">
        <v>103</v>
      </c>
      <c r="R1354" s="11">
        <v>25</v>
      </c>
      <c r="S1354" s="11">
        <v>1</v>
      </c>
      <c r="T1354" s="11">
        <v>110</v>
      </c>
      <c r="U1354" s="11">
        <v>113</v>
      </c>
      <c r="V1354" s="11">
        <v>1</v>
      </c>
      <c r="W1354" s="11">
        <v>112</v>
      </c>
      <c r="X1354" s="11">
        <f t="shared" si="294"/>
        <v>465</v>
      </c>
      <c r="Y1354" s="11">
        <f t="shared" si="295"/>
        <v>4685</v>
      </c>
      <c r="Z1354" s="11">
        <f t="shared" si="296"/>
        <v>1445</v>
      </c>
      <c r="AA1354" s="11">
        <f t="shared" si="297"/>
        <v>4420</v>
      </c>
      <c r="AB1354" s="11">
        <f t="shared" si="298"/>
        <v>4420</v>
      </c>
      <c r="AC1354" s="6">
        <f t="shared" si="299"/>
        <v>5085</v>
      </c>
      <c r="AD1354" s="9" t="s">
        <v>5019</v>
      </c>
      <c r="AE1354" s="3" t="str">
        <f>IF(ISERROR(VLOOKUP($AD1354,技まとめ!$A$1:$F$380,6,FALSE)),"－",VLOOKUP($AD1354,技まとめ!$A$1:$F$380,6,FALSE))</f>
        <v>－</v>
      </c>
      <c r="AF1354" s="3">
        <f>IF(ISERROR(VLOOKUP($AD1354,技まとめ!$A$1:$F$380,3,FALSE)),"－",VLOOKUP($AD1354,技まとめ!$A$1:$F$380,3,FALSE))</f>
        <v>0</v>
      </c>
      <c r="AG1354" s="3">
        <f>IF(ISERROR(VLOOKUP($AD1354,技まとめ!$A$1:$F$380,5,FALSE)),"－",VLOOKUP($AD1354,技まとめ!$A$1:$F$380,5,FALSE))</f>
        <v>0</v>
      </c>
      <c r="AH1354" s="3" t="str">
        <f>IF($E1354=IF(ISERROR(VLOOKUP($AD1354,技まとめ!$A$1:$F$380,4,FALSE)),"－",VLOOKUP($AD1354,技まとめ!$A$1:$F$380,4,FALSE)),"一致","")</f>
        <v/>
      </c>
      <c r="AI1354" s="9" t="s">
        <v>217</v>
      </c>
      <c r="AJ1354" s="3" t="str">
        <f>IF(ISERROR(VLOOKUP($AI1354,技まとめ!$A$1:$F$380,6,FALSE)),"－",VLOOKUP($AI1354,技まとめ!$A$1:$F$380,6,FALSE))</f>
        <v>NS</v>
      </c>
      <c r="AK1354" s="3">
        <f>IF(ISERROR(VLOOKUP($AI1354,技まとめ!$A$1:$F$380,3,FALSE)),"－",VLOOKUP($AI1354,技まとめ!$A$1:$F$380,3,FALSE))</f>
        <v>51</v>
      </c>
      <c r="AL1354" s="3">
        <f>IF(ISERROR(VLOOKUP($AI1354,技まとめ!$A$1:$F$380,5,FALSE)),"－",VLOOKUP($AI1354,技まとめ!$A$1:$F$380,5,FALSE))</f>
        <v>31</v>
      </c>
      <c r="AM1354" s="3" t="str">
        <f>IF($E1354=IF(ISERROR(VLOOKUP($AI1354,技まとめ!$A$1:$F$380,4,FALSE)),"－",VLOOKUP($AI1354,技まとめ!$A$1:$F$380,4,FALSE)),"一致","")</f>
        <v/>
      </c>
      <c r="AN1354" s="9" t="s">
        <v>118</v>
      </c>
      <c r="AO1354" s="3" t="str">
        <f>IF(ISERROR(VLOOKUP($AN1354,技まとめ!$A$1:$F$380,6,FALSE)),"－",VLOOKUP($AN1354,技まとめ!$A$1:$F$380,6,FALSE))</f>
        <v>BS</v>
      </c>
      <c r="AP1354" s="3">
        <f>IF(ISERROR(VLOOKUP($AN1354,技まとめ!$A$1:$F$380,3,FALSE)),"－",VLOOKUP($AN1354,技まとめ!$A$1:$F$380,3,FALSE))</f>
        <v>64</v>
      </c>
      <c r="AQ1354" s="3">
        <f>IF(ISERROR(VLOOKUP($AN1354,技まとめ!$A$1:$F$380,5,FALSE)),"－",VLOOKUP($AN1354,技まとめ!$A$1:$F$380,5,FALSE))</f>
        <v>37</v>
      </c>
      <c r="AR1354" s="3" t="str">
        <f>IF($E1354=IF(ISERROR(VLOOKUP($AN1354,技まとめ!$A$1:$F$380,4,FALSE)),"－",VLOOKUP($AN1354,技まとめ!$A$1:$F$380,4,FALSE)),"一致","")</f>
        <v/>
      </c>
      <c r="AS1354" s="9" t="s">
        <v>451</v>
      </c>
      <c r="AT1354" s="3" t="str">
        <f>IF(ISERROR(VLOOKUP($AS1354,技まとめ!$A$1:$F$380,6,FALSE)),"－",VLOOKUP($AS1354,技まとめ!$A$1:$F$380,6,FALSE))</f>
        <v>CA</v>
      </c>
      <c r="AU1354" s="3">
        <f>IF(ISERROR(VLOOKUP($AS1354,技まとめ!$A$1:$F$380,3,FALSE)),"－",VLOOKUP($AS1354,技まとめ!$A$1:$F$380,3,FALSE))</f>
        <v>77</v>
      </c>
      <c r="AV1354" s="3">
        <f>IF(ISERROR(VLOOKUP($AS1354,技まとめ!$A$1:$F$380,5,FALSE)),"－",VLOOKUP($AS1354,技まとめ!$A$1:$F$380,5,FALSE))</f>
        <v>45</v>
      </c>
      <c r="AW1354" s="3" t="str">
        <f>IF($E1354=IF(ISERROR(VLOOKUP($AS1354,技まとめ!$A$1:$F$380,4,FALSE)),"－",VLOOKUP($AS1354,技まとめ!$A$1:$F$380,4,FALSE)),"一致","")</f>
        <v/>
      </c>
      <c r="AX1354" s="12" t="str">
        <f t="shared" si="300"/>
        <v>イケメンＵＰ！クンフーヘッドクンフーアタックぶんしんブロック</v>
      </c>
      <c r="AY1354" s="12" t="str">
        <f t="shared" si="301"/>
        <v>イケメンＵＰ！クンフーヘッドクンフーアタックぶんしんブロック</v>
      </c>
      <c r="AZ1354" s="12" t="str">
        <f t="shared" si="302"/>
        <v>イケメンＵＰ！クンフーヘッドクンフーアタックぶんしんブロック</v>
      </c>
      <c r="BA1354" s="12" t="str">
        <f t="shared" si="303"/>
        <v>イケメンＵＰ！クンフーヘッドクンフーアタックぶんしんブロック</v>
      </c>
      <c r="BB1354" s="11" t="str">
        <f t="shared" si="304"/>
        <v>－NSBSCA</v>
      </c>
      <c r="BC1354" s="11" t="str">
        <f t="shared" si="305"/>
        <v>－NSBSCA</v>
      </c>
      <c r="BD1354" s="11" t="str">
        <f t="shared" si="306"/>
        <v>－NSBSCA</v>
      </c>
      <c r="BE1354" s="11" t="str">
        <f t="shared" si="307"/>
        <v>－NSBSCA</v>
      </c>
    </row>
    <row r="1355" spans="1:57" ht="11.25" hidden="1" customHeight="1">
      <c r="A1355" s="6">
        <v>1354</v>
      </c>
      <c r="B1355" s="7" t="s">
        <v>3095</v>
      </c>
      <c r="C1355" s="8" t="s">
        <v>3096</v>
      </c>
      <c r="D1355" s="7" t="s">
        <v>650</v>
      </c>
      <c r="E1355" s="7" t="s">
        <v>95</v>
      </c>
      <c r="F1355" s="7" t="s">
        <v>128</v>
      </c>
      <c r="G1355" s="9">
        <v>95</v>
      </c>
      <c r="H1355" s="9">
        <v>133</v>
      </c>
      <c r="I1355" s="9">
        <v>48</v>
      </c>
      <c r="J1355" s="9">
        <v>57</v>
      </c>
      <c r="K1355" s="9">
        <v>62</v>
      </c>
      <c r="L1355" s="9">
        <v>46</v>
      </c>
      <c r="M1355" s="9">
        <v>53</v>
      </c>
      <c r="N1355" s="9">
        <v>56</v>
      </c>
      <c r="O1355" s="9">
        <v>56</v>
      </c>
      <c r="P1355" s="9">
        <v>23</v>
      </c>
      <c r="Q1355" s="10">
        <v>98</v>
      </c>
      <c r="R1355" s="11">
        <v>16</v>
      </c>
      <c r="S1355" s="11">
        <v>1</v>
      </c>
      <c r="T1355" s="11">
        <v>96</v>
      </c>
      <c r="U1355" s="11">
        <v>103</v>
      </c>
      <c r="V1355" s="11">
        <v>1</v>
      </c>
      <c r="W1355" s="11">
        <v>106</v>
      </c>
      <c r="X1355" s="11">
        <f t="shared" si="294"/>
        <v>421</v>
      </c>
      <c r="Y1355" s="11">
        <f t="shared" si="295"/>
        <v>4455</v>
      </c>
      <c r="Z1355" s="11">
        <f t="shared" si="296"/>
        <v>1100</v>
      </c>
      <c r="AA1355" s="11">
        <f t="shared" si="297"/>
        <v>3900</v>
      </c>
      <c r="AB1355" s="11">
        <f t="shared" si="298"/>
        <v>3900</v>
      </c>
      <c r="AC1355" s="6">
        <f t="shared" si="299"/>
        <v>4450</v>
      </c>
      <c r="AD1355" s="9" t="s">
        <v>388</v>
      </c>
      <c r="AE1355" s="3" t="str">
        <f>IF(ISERROR(VLOOKUP($AD1355,技まとめ!$A$1:$F$380,6,FALSE)),"－",VLOOKUP($AD1355,技まとめ!$A$1:$F$380,6,FALSE))</f>
        <v>NS</v>
      </c>
      <c r="AF1355" s="3">
        <f>IF(ISERROR(VLOOKUP($AD1355,技まとめ!$A$1:$F$380,3,FALSE)),"－",VLOOKUP($AD1355,技まとめ!$A$1:$F$380,3,FALSE))</f>
        <v>31</v>
      </c>
      <c r="AG1355" s="3">
        <f>IF(ISERROR(VLOOKUP($AD1355,技まとめ!$A$1:$F$380,5,FALSE)),"－",VLOOKUP($AD1355,技まとめ!$A$1:$F$380,5,FALSE))</f>
        <v>22</v>
      </c>
      <c r="AH1355" s="3" t="str">
        <f>IF($E1355=IF(ISERROR(VLOOKUP($AD1355,技まとめ!$A$1:$F$380,4,FALSE)),"－",VLOOKUP($AD1355,技まとめ!$A$1:$F$380,4,FALSE)),"一致","")</f>
        <v/>
      </c>
      <c r="AI1355" s="9" t="s">
        <v>330</v>
      </c>
      <c r="AJ1355" s="3" t="str">
        <f>IF(ISERROR(VLOOKUP($AI1355,技まとめ!$A$1:$F$380,6,FALSE)),"－",VLOOKUP($AI1355,技まとめ!$A$1:$F$380,6,FALSE))</f>
        <v>SC</v>
      </c>
      <c r="AK1355" s="3">
        <f>IF(ISERROR(VLOOKUP($AI1355,技まとめ!$A$1:$F$380,3,FALSE)),"－",VLOOKUP($AI1355,技まとめ!$A$1:$F$380,3,FALSE))</f>
        <v>44</v>
      </c>
      <c r="AL1355" s="3">
        <f>IF(ISERROR(VLOOKUP($AI1355,技まとめ!$A$1:$F$380,5,FALSE)),"－",VLOOKUP($AI1355,技まとめ!$A$1:$F$380,5,FALSE))</f>
        <v>28</v>
      </c>
      <c r="AM1355" s="3" t="str">
        <f>IF($E1355=IF(ISERROR(VLOOKUP($AI1355,技まとめ!$A$1:$F$380,4,FALSE)),"－",VLOOKUP($AI1355,技まとめ!$A$1:$F$380,4,FALSE)),"一致","")</f>
        <v/>
      </c>
      <c r="AN1355" s="9" t="s">
        <v>417</v>
      </c>
      <c r="AO1355" s="3" t="str">
        <f>IF(ISERROR(VLOOKUP($AN1355,技まとめ!$A$1:$F$380,6,FALSE)),"－",VLOOKUP($AN1355,技まとめ!$A$1:$F$380,6,FALSE))</f>
        <v>BL</v>
      </c>
      <c r="AP1355" s="3">
        <f>IF(ISERROR(VLOOKUP($AN1355,技まとめ!$A$1:$F$380,3,FALSE)),"－",VLOOKUP($AN1355,技まとめ!$A$1:$F$380,3,FALSE))</f>
        <v>50</v>
      </c>
      <c r="AQ1355" s="3">
        <f>IF(ISERROR(VLOOKUP($AN1355,技まとめ!$A$1:$F$380,5,FALSE)),"－",VLOOKUP($AN1355,技まとめ!$A$1:$F$380,5,FALSE))</f>
        <v>36</v>
      </c>
      <c r="AR1355" s="3" t="str">
        <f>IF($E1355=IF(ISERROR(VLOOKUP($AN1355,技まとめ!$A$1:$F$380,4,FALSE)),"－",VLOOKUP($AN1355,技まとめ!$A$1:$F$380,4,FALSE)),"一致","")</f>
        <v/>
      </c>
      <c r="AS1355" s="9" t="s">
        <v>158</v>
      </c>
      <c r="AT1355" s="3" t="str">
        <f>IF(ISERROR(VLOOKUP($AS1355,技まとめ!$A$1:$F$380,6,FALSE)),"－",VLOOKUP($AS1355,技まとめ!$A$1:$F$380,6,FALSE))</f>
        <v>NS</v>
      </c>
      <c r="AU1355" s="3">
        <f>IF(ISERROR(VLOOKUP($AS1355,技まとめ!$A$1:$F$380,3,FALSE)),"－",VLOOKUP($AS1355,技まとめ!$A$1:$F$380,3,FALSE))</f>
        <v>70</v>
      </c>
      <c r="AV1355" s="3">
        <f>IF(ISERROR(VLOOKUP($AS1355,技まとめ!$A$1:$F$380,5,FALSE)),"－",VLOOKUP($AS1355,技まとめ!$A$1:$F$380,5,FALSE))</f>
        <v>40</v>
      </c>
      <c r="AW1355" s="3" t="str">
        <f>IF($E1355=IF(ISERROR(VLOOKUP($AS1355,技まとめ!$A$1:$F$380,4,FALSE)),"－",VLOOKUP($AS1355,技まとめ!$A$1:$F$380,4,FALSE)),"一致","")</f>
        <v/>
      </c>
      <c r="AX1355" s="12" t="str">
        <f t="shared" si="300"/>
        <v>メテオアタッククロスドライブデザートストームリフレクトバスター</v>
      </c>
      <c r="AY1355" s="12" t="str">
        <f t="shared" si="301"/>
        <v>メテオアタッククロスドライブデザートストームリフレクトバスター</v>
      </c>
      <c r="AZ1355" s="12" t="str">
        <f t="shared" si="302"/>
        <v>メテオアタッククロスドライブデザートストームリフレクトバスター</v>
      </c>
      <c r="BA1355" s="12" t="str">
        <f t="shared" si="303"/>
        <v>メテオアタッククロスドライブデザートストームリフレクトバスター</v>
      </c>
      <c r="BB1355" s="11" t="str">
        <f t="shared" si="304"/>
        <v>NSSCBLNS</v>
      </c>
      <c r="BC1355" s="11" t="str">
        <f t="shared" si="305"/>
        <v>NSSCBLNS</v>
      </c>
      <c r="BD1355" s="11" t="str">
        <f t="shared" si="306"/>
        <v>NSSCBLNS</v>
      </c>
      <c r="BE1355" s="11" t="str">
        <f t="shared" si="307"/>
        <v>NSSCBLNS</v>
      </c>
    </row>
    <row r="1356" spans="1:57" ht="11.25" hidden="1" customHeight="1">
      <c r="A1356" s="6">
        <v>1355</v>
      </c>
      <c r="B1356" s="7" t="s">
        <v>3097</v>
      </c>
      <c r="C1356" s="8" t="s">
        <v>3098</v>
      </c>
      <c r="D1356" s="7" t="s">
        <v>650</v>
      </c>
      <c r="E1356" s="7" t="s">
        <v>95</v>
      </c>
      <c r="F1356" s="7" t="s">
        <v>128</v>
      </c>
      <c r="G1356" s="9">
        <v>91</v>
      </c>
      <c r="H1356" s="9">
        <v>134</v>
      </c>
      <c r="I1356" s="9">
        <v>47</v>
      </c>
      <c r="J1356" s="9">
        <v>48</v>
      </c>
      <c r="K1356" s="9">
        <v>44</v>
      </c>
      <c r="L1356" s="9">
        <v>55</v>
      </c>
      <c r="M1356" s="9">
        <v>59</v>
      </c>
      <c r="N1356" s="9">
        <v>55</v>
      </c>
      <c r="O1356" s="9">
        <v>52</v>
      </c>
      <c r="P1356" s="9">
        <v>51</v>
      </c>
      <c r="Q1356" s="10">
        <v>97</v>
      </c>
      <c r="R1356" s="11">
        <v>16</v>
      </c>
      <c r="S1356" s="11">
        <v>1</v>
      </c>
      <c r="T1356" s="11">
        <v>105</v>
      </c>
      <c r="U1356" s="11">
        <v>109</v>
      </c>
      <c r="V1356" s="11">
        <v>1</v>
      </c>
      <c r="W1356" s="11">
        <v>102</v>
      </c>
      <c r="X1356" s="11">
        <f t="shared" si="294"/>
        <v>431</v>
      </c>
      <c r="Y1356" s="11">
        <f t="shared" si="295"/>
        <v>4395</v>
      </c>
      <c r="Z1356" s="11">
        <f t="shared" si="296"/>
        <v>1080</v>
      </c>
      <c r="AA1356" s="11">
        <f t="shared" si="297"/>
        <v>4195</v>
      </c>
      <c r="AB1356" s="11">
        <f t="shared" si="298"/>
        <v>4195</v>
      </c>
      <c r="AC1356" s="6">
        <f t="shared" si="299"/>
        <v>4790</v>
      </c>
      <c r="AD1356" s="9" t="s">
        <v>301</v>
      </c>
      <c r="AE1356" s="3" t="str">
        <f>IF(ISERROR(VLOOKUP($AD1356,技まとめ!$A$1:$F$380,6,FALSE)),"－",VLOOKUP($AD1356,技まとめ!$A$1:$F$380,6,FALSE))</f>
        <v>LS</v>
      </c>
      <c r="AF1356" s="3">
        <f>IF(ISERROR(VLOOKUP($AD1356,技まとめ!$A$1:$F$380,3,FALSE)),"－",VLOOKUP($AD1356,技まとめ!$A$1:$F$380,3,FALSE))</f>
        <v>55</v>
      </c>
      <c r="AG1356" s="3">
        <f>IF(ISERROR(VLOOKUP($AD1356,技まとめ!$A$1:$F$380,5,FALSE)),"－",VLOOKUP($AD1356,技まとめ!$A$1:$F$380,5,FALSE))</f>
        <v>40</v>
      </c>
      <c r="AH1356" s="3" t="str">
        <f>IF($E1356=IF(ISERROR(VLOOKUP($AD1356,技まとめ!$A$1:$F$380,4,FALSE)),"－",VLOOKUP($AD1356,技まとめ!$A$1:$F$380,4,FALSE)),"一致","")</f>
        <v/>
      </c>
      <c r="AI1356" s="9" t="s">
        <v>186</v>
      </c>
      <c r="AJ1356" s="3" t="str">
        <f>IF(ISERROR(VLOOKUP($AI1356,技まとめ!$A$1:$F$380,6,FALSE)),"－",VLOOKUP($AI1356,技まとめ!$A$1:$F$380,6,FALSE))</f>
        <v>DR</v>
      </c>
      <c r="AK1356" s="3">
        <f>IF(ISERROR(VLOOKUP($AI1356,技まとめ!$A$1:$F$380,3,FALSE)),"－",VLOOKUP($AI1356,技まとめ!$A$1:$F$380,3,FALSE))</f>
        <v>27</v>
      </c>
      <c r="AL1356" s="3">
        <f>IF(ISERROR(VLOOKUP($AI1356,技まとめ!$A$1:$F$380,5,FALSE)),"－",VLOOKUP($AI1356,技まとめ!$A$1:$F$380,5,FALSE))</f>
        <v>25</v>
      </c>
      <c r="AM1356" s="3" t="str">
        <f>IF($E1356=IF(ISERROR(VLOOKUP($AI1356,技まとめ!$A$1:$F$380,4,FALSE)),"－",VLOOKUP($AI1356,技まとめ!$A$1:$F$380,4,FALSE)),"一致","")</f>
        <v/>
      </c>
      <c r="AN1356" s="9" t="s">
        <v>346</v>
      </c>
      <c r="AO1356" s="3" t="str">
        <f>IF(ISERROR(VLOOKUP($AN1356,技まとめ!$A$1:$F$380,6,FALSE)),"－",VLOOKUP($AN1356,技まとめ!$A$1:$F$380,6,FALSE))</f>
        <v>LS</v>
      </c>
      <c r="AP1356" s="3">
        <f>IF(ISERROR(VLOOKUP($AN1356,技まとめ!$A$1:$F$380,3,FALSE)),"－",VLOOKUP($AN1356,技まとめ!$A$1:$F$380,3,FALSE))</f>
        <v>51</v>
      </c>
      <c r="AQ1356" s="3">
        <f>IF(ISERROR(VLOOKUP($AN1356,技まとめ!$A$1:$F$380,5,FALSE)),"－",VLOOKUP($AN1356,技まとめ!$A$1:$F$380,5,FALSE))</f>
        <v>37</v>
      </c>
      <c r="AR1356" s="3" t="str">
        <f>IF($E1356=IF(ISERROR(VLOOKUP($AN1356,技まとめ!$A$1:$F$380,4,FALSE)),"－",VLOOKUP($AN1356,技まとめ!$A$1:$F$380,4,FALSE)),"一致","")</f>
        <v/>
      </c>
      <c r="AS1356" s="9" t="s">
        <v>407</v>
      </c>
      <c r="AT1356" s="3" t="str">
        <f>IF(ISERROR(VLOOKUP($AS1356,技まとめ!$A$1:$F$380,6,FALSE)),"－",VLOOKUP($AS1356,技まとめ!$A$1:$F$380,6,FALSE))</f>
        <v>BL</v>
      </c>
      <c r="AU1356" s="3">
        <f>IF(ISERROR(VLOOKUP($AS1356,技まとめ!$A$1:$F$380,3,FALSE)),"－",VLOOKUP($AS1356,技まとめ!$A$1:$F$380,3,FALSE))</f>
        <v>85</v>
      </c>
      <c r="AV1356" s="3">
        <f>IF(ISERROR(VLOOKUP($AS1356,技まとめ!$A$1:$F$380,5,FALSE)),"－",VLOOKUP($AS1356,技まとめ!$A$1:$F$380,5,FALSE))</f>
        <v>50</v>
      </c>
      <c r="AW1356" s="3" t="str">
        <f>IF($E1356=IF(ISERROR(VLOOKUP($AS1356,技まとめ!$A$1:$F$380,4,FALSE)),"－",VLOOKUP($AS1356,技まとめ!$A$1:$F$380,4,FALSE)),"一致","")</f>
        <v/>
      </c>
      <c r="AX1356" s="12" t="str">
        <f t="shared" si="300"/>
        <v>ツナミブーストフーセンガムレインボーループホエールガード</v>
      </c>
      <c r="AY1356" s="12" t="str">
        <f t="shared" si="301"/>
        <v>ツナミブーストフーセンガムレインボーループホエールガード</v>
      </c>
      <c r="AZ1356" s="12" t="str">
        <f t="shared" si="302"/>
        <v>ツナミブーストフーセンガムレインボーループホエールガード</v>
      </c>
      <c r="BA1356" s="12" t="str">
        <f t="shared" si="303"/>
        <v>ツナミブーストフーセンガムレインボーループホエールガード</v>
      </c>
      <c r="BB1356" s="11" t="str">
        <f t="shared" si="304"/>
        <v>LSDRLSBL</v>
      </c>
      <c r="BC1356" s="11" t="str">
        <f t="shared" si="305"/>
        <v>LSDRLSBL</v>
      </c>
      <c r="BD1356" s="11" t="str">
        <f t="shared" si="306"/>
        <v>LSDRLSBL</v>
      </c>
      <c r="BE1356" s="11" t="str">
        <f t="shared" si="307"/>
        <v>LSDRLSBL</v>
      </c>
    </row>
    <row r="1357" spans="1:57" ht="11.25" hidden="1" customHeight="1">
      <c r="A1357" s="6">
        <v>1356</v>
      </c>
      <c r="B1357" s="7" t="s">
        <v>3099</v>
      </c>
      <c r="C1357" s="8" t="s">
        <v>3100</v>
      </c>
      <c r="D1357" s="7" t="s">
        <v>72</v>
      </c>
      <c r="E1357" s="7" t="s">
        <v>73</v>
      </c>
      <c r="F1357" s="7" t="s">
        <v>109</v>
      </c>
      <c r="G1357" s="9">
        <v>112</v>
      </c>
      <c r="H1357" s="9">
        <v>94</v>
      </c>
      <c r="I1357" s="9">
        <v>57</v>
      </c>
      <c r="J1357" s="9">
        <v>57</v>
      </c>
      <c r="K1357" s="9">
        <v>63</v>
      </c>
      <c r="L1357" s="9">
        <v>53</v>
      </c>
      <c r="M1357" s="9">
        <v>52</v>
      </c>
      <c r="N1357" s="9">
        <v>53</v>
      </c>
      <c r="O1357" s="9">
        <v>51</v>
      </c>
      <c r="P1357" s="9">
        <v>43</v>
      </c>
      <c r="Q1357" s="10">
        <v>107</v>
      </c>
      <c r="R1357" s="11">
        <v>34</v>
      </c>
      <c r="S1357" s="11">
        <v>1</v>
      </c>
      <c r="T1357" s="11">
        <v>103</v>
      </c>
      <c r="U1357" s="11">
        <v>102</v>
      </c>
      <c r="V1357" s="11">
        <v>1</v>
      </c>
      <c r="W1357" s="11">
        <v>101</v>
      </c>
      <c r="X1357" s="11">
        <f t="shared" si="294"/>
        <v>449</v>
      </c>
      <c r="Y1357" s="11">
        <f t="shared" si="295"/>
        <v>4790</v>
      </c>
      <c r="Z1357" s="11">
        <f t="shared" si="296"/>
        <v>1705</v>
      </c>
      <c r="AA1357" s="11">
        <f t="shared" si="297"/>
        <v>4120</v>
      </c>
      <c r="AB1357" s="11">
        <f t="shared" si="298"/>
        <v>4120</v>
      </c>
      <c r="AC1357" s="6">
        <f t="shared" si="299"/>
        <v>4795</v>
      </c>
      <c r="AD1357" s="9" t="s">
        <v>129</v>
      </c>
      <c r="AE1357" s="3" t="str">
        <f>IF(ISERROR(VLOOKUP($AD1357,技まとめ!$A$1:$F$380,6,FALSE)),"－",VLOOKUP($AD1357,技まとめ!$A$1:$F$380,6,FALSE))</f>
        <v>BL</v>
      </c>
      <c r="AF1357" s="3">
        <f>IF(ISERROR(VLOOKUP($AD1357,技まとめ!$A$1:$F$380,3,FALSE)),"－",VLOOKUP($AD1357,技まとめ!$A$1:$F$380,3,FALSE))</f>
        <v>13</v>
      </c>
      <c r="AG1357" s="3">
        <f>IF(ISERROR(VLOOKUP($AD1357,技まとめ!$A$1:$F$380,5,FALSE)),"－",VLOOKUP($AD1357,技まとめ!$A$1:$F$380,5,FALSE))</f>
        <v>20</v>
      </c>
      <c r="AH1357" s="3" t="str">
        <f>IF($E1357=IF(ISERROR(VLOOKUP($AD1357,技まとめ!$A$1:$F$380,4,FALSE)),"－",VLOOKUP($AD1357,技まとめ!$A$1:$F$380,4,FALSE)),"一致","")</f>
        <v/>
      </c>
      <c r="AI1357" s="9" t="s">
        <v>103</v>
      </c>
      <c r="AJ1357" s="3" t="str">
        <f>IF(ISERROR(VLOOKUP($AI1357,技まとめ!$A$1:$F$380,6,FALSE)),"－",VLOOKUP($AI1357,技まとめ!$A$1:$F$380,6,FALSE))</f>
        <v>DR</v>
      </c>
      <c r="AK1357" s="3">
        <f>IF(ISERROR(VLOOKUP($AI1357,技まとめ!$A$1:$F$380,3,FALSE)),"－",VLOOKUP($AI1357,技まとめ!$A$1:$F$380,3,FALSE))</f>
        <v>56</v>
      </c>
      <c r="AL1357" s="3">
        <f>IF(ISERROR(VLOOKUP($AI1357,技まとめ!$A$1:$F$380,5,FALSE)),"－",VLOOKUP($AI1357,技まとめ!$A$1:$F$380,5,FALSE))</f>
        <v>39</v>
      </c>
      <c r="AM1357" s="3" t="str">
        <f>IF($E1357=IF(ISERROR(VLOOKUP($AI1357,技まとめ!$A$1:$F$380,4,FALSE)),"－",VLOOKUP($AI1357,技まとめ!$A$1:$F$380,4,FALSE)),"一致","")</f>
        <v/>
      </c>
      <c r="AN1357" s="9" t="s">
        <v>251</v>
      </c>
      <c r="AO1357" s="3" t="str">
        <f>IF(ISERROR(VLOOKUP($AN1357,技まとめ!$A$1:$F$380,6,FALSE)),"－",VLOOKUP($AN1357,技まとめ!$A$1:$F$380,6,FALSE))</f>
        <v>BL</v>
      </c>
      <c r="AP1357" s="3">
        <f>IF(ISERROR(VLOOKUP($AN1357,技まとめ!$A$1:$F$380,3,FALSE)),"－",VLOOKUP($AN1357,技まとめ!$A$1:$F$380,3,FALSE))</f>
        <v>46</v>
      </c>
      <c r="AQ1357" s="3">
        <f>IF(ISERROR(VLOOKUP($AN1357,技まとめ!$A$1:$F$380,5,FALSE)),"－",VLOOKUP($AN1357,技まとめ!$A$1:$F$380,5,FALSE))</f>
        <v>33</v>
      </c>
      <c r="AR1357" s="3" t="str">
        <f>IF($E1357=IF(ISERROR(VLOOKUP($AN1357,技まとめ!$A$1:$F$380,4,FALSE)),"－",VLOOKUP($AN1357,技まとめ!$A$1:$F$380,4,FALSE)),"一致","")</f>
        <v/>
      </c>
      <c r="AS1357" s="9" t="s">
        <v>98</v>
      </c>
      <c r="AT1357" s="3" t="str">
        <f>IF(ISERROR(VLOOKUP($AS1357,技まとめ!$A$1:$F$380,6,FALSE)),"－",VLOOKUP($AS1357,技まとめ!$A$1:$F$380,6,FALSE))</f>
        <v>BL</v>
      </c>
      <c r="AU1357" s="3">
        <f>IF(ISERROR(VLOOKUP($AS1357,技まとめ!$A$1:$F$380,3,FALSE)),"－",VLOOKUP($AS1357,技まとめ!$A$1:$F$380,3,FALSE))</f>
        <v>58</v>
      </c>
      <c r="AV1357" s="3">
        <f>IF(ISERROR(VLOOKUP($AS1357,技まとめ!$A$1:$F$380,5,FALSE)),"－",VLOOKUP($AS1357,技まとめ!$A$1:$F$380,5,FALSE))</f>
        <v>39</v>
      </c>
      <c r="AW1357" s="3" t="str">
        <f>IF($E1357=IF(ISERROR(VLOOKUP($AS1357,技まとめ!$A$1:$F$380,4,FALSE)),"－",VLOOKUP($AS1357,技まとめ!$A$1:$F$380,4,FALSE)),"一致","")</f>
        <v/>
      </c>
      <c r="AX1357" s="12" t="str">
        <f t="shared" si="300"/>
        <v>クイックドロウまぼろしドリブルくものいとかげぬい</v>
      </c>
      <c r="AY1357" s="12" t="str">
        <f t="shared" si="301"/>
        <v>クイックドロウまぼろしドリブルくものいとかげぬい</v>
      </c>
      <c r="AZ1357" s="12" t="str">
        <f t="shared" si="302"/>
        <v>クイックドロウまぼろしドリブルくものいとかげぬい</v>
      </c>
      <c r="BA1357" s="12" t="str">
        <f t="shared" si="303"/>
        <v>クイックドロウまぼろしドリブルくものいとかげぬい</v>
      </c>
      <c r="BB1357" s="11" t="str">
        <f t="shared" si="304"/>
        <v>BLDRBLBL</v>
      </c>
      <c r="BC1357" s="11" t="str">
        <f t="shared" si="305"/>
        <v>BLDRBLBL</v>
      </c>
      <c r="BD1357" s="11" t="str">
        <f t="shared" si="306"/>
        <v>BLDRBLBL</v>
      </c>
      <c r="BE1357" s="11" t="str">
        <f t="shared" si="307"/>
        <v>BLDRBLBL</v>
      </c>
    </row>
    <row r="1358" spans="1:57" ht="11.25" hidden="1" customHeight="1">
      <c r="A1358" s="6">
        <v>1357</v>
      </c>
      <c r="B1358" s="7" t="s">
        <v>3101</v>
      </c>
      <c r="C1358" s="8" t="s">
        <v>3102</v>
      </c>
      <c r="D1358" s="7" t="s">
        <v>72</v>
      </c>
      <c r="E1358" s="7" t="s">
        <v>81</v>
      </c>
      <c r="F1358" s="7" t="s">
        <v>109</v>
      </c>
      <c r="G1358" s="9">
        <v>116</v>
      </c>
      <c r="H1358" s="9">
        <v>105</v>
      </c>
      <c r="I1358" s="9">
        <v>51</v>
      </c>
      <c r="J1358" s="9">
        <v>47</v>
      </c>
      <c r="K1358" s="9">
        <v>46</v>
      </c>
      <c r="L1358" s="9">
        <v>60</v>
      </c>
      <c r="M1358" s="9">
        <v>60</v>
      </c>
      <c r="N1358" s="9">
        <v>56</v>
      </c>
      <c r="O1358" s="9">
        <v>62</v>
      </c>
      <c r="P1358" s="9">
        <v>43</v>
      </c>
      <c r="Q1358" s="10">
        <v>101</v>
      </c>
      <c r="R1358" s="11">
        <v>10</v>
      </c>
      <c r="S1358" s="11">
        <v>1</v>
      </c>
      <c r="T1358" s="11">
        <v>110</v>
      </c>
      <c r="U1358" s="11">
        <v>110</v>
      </c>
      <c r="V1358" s="11">
        <v>1</v>
      </c>
      <c r="W1358" s="11">
        <v>112</v>
      </c>
      <c r="X1358" s="11">
        <f t="shared" si="294"/>
        <v>445</v>
      </c>
      <c r="Y1358" s="11">
        <f t="shared" si="295"/>
        <v>4605</v>
      </c>
      <c r="Z1358" s="11">
        <f t="shared" si="296"/>
        <v>920</v>
      </c>
      <c r="AA1358" s="11">
        <f t="shared" si="297"/>
        <v>4420</v>
      </c>
      <c r="AB1358" s="11">
        <f t="shared" si="298"/>
        <v>4420</v>
      </c>
      <c r="AC1358" s="6">
        <f t="shared" si="299"/>
        <v>5010</v>
      </c>
      <c r="AD1358" s="9" t="s">
        <v>5016</v>
      </c>
      <c r="AE1358" s="3" t="str">
        <f>IF(ISERROR(VLOOKUP($AD1358,技まとめ!$A$1:$F$380,6,FALSE)),"－",VLOOKUP($AD1358,技まとめ!$A$1:$F$380,6,FALSE))</f>
        <v>－</v>
      </c>
      <c r="AF1358" s="3">
        <f>IF(ISERROR(VLOOKUP($AD1358,技まとめ!$A$1:$F$380,3,FALSE)),"－",VLOOKUP($AD1358,技まとめ!$A$1:$F$380,3,FALSE))</f>
        <v>0</v>
      </c>
      <c r="AG1358" s="3">
        <f>IF(ISERROR(VLOOKUP($AD1358,技まとめ!$A$1:$F$380,5,FALSE)),"－",VLOOKUP($AD1358,技まとめ!$A$1:$F$380,5,FALSE))</f>
        <v>0</v>
      </c>
      <c r="AH1358" s="3" t="str">
        <f>IF($E1358=IF(ISERROR(VLOOKUP($AD1358,技まとめ!$A$1:$F$380,4,FALSE)),"－",VLOOKUP($AD1358,技まとめ!$A$1:$F$380,4,FALSE)),"一致","")</f>
        <v/>
      </c>
      <c r="AI1358" s="9" t="s">
        <v>845</v>
      </c>
      <c r="AJ1358" s="3" t="str">
        <f>IF(ISERROR(VLOOKUP($AI1358,技まとめ!$A$1:$F$380,6,FALSE)),"－",VLOOKUP($AI1358,技まとめ!$A$1:$F$380,6,FALSE))</f>
        <v>BL</v>
      </c>
      <c r="AK1358" s="3">
        <f>IF(ISERROR(VLOOKUP($AI1358,技まとめ!$A$1:$F$380,3,FALSE)),"－",VLOOKUP($AI1358,技まとめ!$A$1:$F$380,3,FALSE))</f>
        <v>31</v>
      </c>
      <c r="AL1358" s="3">
        <f>IF(ISERROR(VLOOKUP($AI1358,技まとめ!$A$1:$F$380,5,FALSE)),"－",VLOOKUP($AI1358,技まとめ!$A$1:$F$380,5,FALSE))</f>
        <v>28</v>
      </c>
      <c r="AM1358" s="3" t="str">
        <f>IF($E1358=IF(ISERROR(VLOOKUP($AI1358,技まとめ!$A$1:$F$380,4,FALSE)),"－",VLOOKUP($AI1358,技まとめ!$A$1:$F$380,4,FALSE)),"一致","")</f>
        <v>一致</v>
      </c>
      <c r="AN1358" s="9" t="s">
        <v>173</v>
      </c>
      <c r="AO1358" s="3" t="str">
        <f>IF(ISERROR(VLOOKUP($AN1358,技まとめ!$A$1:$F$380,6,FALSE)),"－",VLOOKUP($AN1358,技まとめ!$A$1:$F$380,6,FALSE))</f>
        <v>DR</v>
      </c>
      <c r="AP1358" s="3">
        <f>IF(ISERROR(VLOOKUP($AN1358,技まとめ!$A$1:$F$380,3,FALSE)),"－",VLOOKUP($AN1358,技まとめ!$A$1:$F$380,3,FALSE))</f>
        <v>65</v>
      </c>
      <c r="AQ1358" s="3">
        <f>IF(ISERROR(VLOOKUP($AN1358,技まとめ!$A$1:$F$380,5,FALSE)),"－",VLOOKUP($AN1358,技まとめ!$A$1:$F$380,5,FALSE))</f>
        <v>42</v>
      </c>
      <c r="AR1358" s="3" t="str">
        <f>IF($E1358=IF(ISERROR(VLOOKUP($AN1358,技まとめ!$A$1:$F$380,4,FALSE)),"－",VLOOKUP($AN1358,技まとめ!$A$1:$F$380,4,FALSE)),"一致","")</f>
        <v/>
      </c>
      <c r="AS1358" s="9" t="s">
        <v>178</v>
      </c>
      <c r="AT1358" s="3" t="str">
        <f>IF(ISERROR(VLOOKUP($AS1358,技まとめ!$A$1:$F$380,6,FALSE)),"－",VLOOKUP($AS1358,技まとめ!$A$1:$F$380,6,FALSE))</f>
        <v>NS</v>
      </c>
      <c r="AU1358" s="3">
        <f>IF(ISERROR(VLOOKUP($AS1358,技まとめ!$A$1:$F$380,3,FALSE)),"－",VLOOKUP($AS1358,技まとめ!$A$1:$F$380,3,FALSE))</f>
        <v>38</v>
      </c>
      <c r="AV1358" s="3">
        <f>IF(ISERROR(VLOOKUP($AS1358,技まとめ!$A$1:$F$380,5,FALSE)),"－",VLOOKUP($AS1358,技まとめ!$A$1:$F$380,5,FALSE))</f>
        <v>25</v>
      </c>
      <c r="AW1358" s="3" t="str">
        <f>IF($E1358=IF(ISERROR(VLOOKUP($AS1358,技まとめ!$A$1:$F$380,4,FALSE)),"－",VLOOKUP($AS1358,技まとめ!$A$1:$F$380,4,FALSE)),"一致","")</f>
        <v/>
      </c>
      <c r="AX1358" s="12" t="str">
        <f t="shared" si="300"/>
        <v>ラッキー！アイスグランドぶんしんフェイントフリーズショット</v>
      </c>
      <c r="AY1358" s="12" t="str">
        <f t="shared" si="301"/>
        <v>ラッキー！アイスグランドぶんしんフェイントフリーズショット</v>
      </c>
      <c r="AZ1358" s="12" t="str">
        <f t="shared" si="302"/>
        <v>ラッキー！アイスグランドぶんしんフェイントフリーズショット</v>
      </c>
      <c r="BA1358" s="12" t="str">
        <f t="shared" si="303"/>
        <v>ラッキー！アイスグランドぶんしんフェイントフリーズショット</v>
      </c>
      <c r="BB1358" s="11" t="str">
        <f t="shared" si="304"/>
        <v>－BLDRNS</v>
      </c>
      <c r="BC1358" s="11" t="str">
        <f t="shared" si="305"/>
        <v>－BLDRNS</v>
      </c>
      <c r="BD1358" s="11" t="str">
        <f t="shared" si="306"/>
        <v>－BLDRNS</v>
      </c>
      <c r="BE1358" s="11" t="str">
        <f t="shared" si="307"/>
        <v>－BLDRNS</v>
      </c>
    </row>
    <row r="1359" spans="1:57" ht="11.25" hidden="1" customHeight="1">
      <c r="A1359" s="6">
        <v>1358</v>
      </c>
      <c r="B1359" s="7" t="s">
        <v>3103</v>
      </c>
      <c r="C1359" s="8" t="s">
        <v>3104</v>
      </c>
      <c r="D1359" s="7" t="s">
        <v>72</v>
      </c>
      <c r="E1359" s="7" t="s">
        <v>73</v>
      </c>
      <c r="F1359" s="7" t="s">
        <v>82</v>
      </c>
      <c r="G1359" s="9">
        <v>91</v>
      </c>
      <c r="H1359" s="9">
        <v>132</v>
      </c>
      <c r="I1359" s="9">
        <v>62</v>
      </c>
      <c r="J1359" s="9">
        <v>65</v>
      </c>
      <c r="K1359" s="9">
        <v>63</v>
      </c>
      <c r="L1359" s="9">
        <v>58</v>
      </c>
      <c r="M1359" s="9">
        <v>48</v>
      </c>
      <c r="N1359" s="9">
        <v>60</v>
      </c>
      <c r="O1359" s="9">
        <v>60</v>
      </c>
      <c r="P1359" s="9">
        <v>32</v>
      </c>
      <c r="Q1359" s="10">
        <v>112</v>
      </c>
      <c r="R1359" s="11">
        <v>38</v>
      </c>
      <c r="S1359" s="11">
        <v>1</v>
      </c>
      <c r="T1359" s="11">
        <v>108</v>
      </c>
      <c r="U1359" s="11">
        <v>98</v>
      </c>
      <c r="V1359" s="11">
        <v>1</v>
      </c>
      <c r="W1359" s="11">
        <v>110</v>
      </c>
      <c r="X1359" s="11">
        <f t="shared" si="294"/>
        <v>468</v>
      </c>
      <c r="Y1359" s="11">
        <f t="shared" si="295"/>
        <v>5035</v>
      </c>
      <c r="Z1359" s="11">
        <f t="shared" si="296"/>
        <v>1890</v>
      </c>
      <c r="AA1359" s="11">
        <f t="shared" si="297"/>
        <v>4340</v>
      </c>
      <c r="AB1359" s="11">
        <f t="shared" si="298"/>
        <v>4340</v>
      </c>
      <c r="AC1359" s="6">
        <f t="shared" si="299"/>
        <v>5060</v>
      </c>
      <c r="AD1359" s="9" t="s">
        <v>156</v>
      </c>
      <c r="AE1359" s="3" t="str">
        <f>IF(ISERROR(VLOOKUP($AD1359,技まとめ!$A$1:$F$380,6,FALSE)),"－",VLOOKUP($AD1359,技まとめ!$A$1:$F$380,6,FALSE))</f>
        <v>BB</v>
      </c>
      <c r="AF1359" s="3">
        <f>IF(ISERROR(VLOOKUP($AD1359,技まとめ!$A$1:$F$380,3,FALSE)),"－",VLOOKUP($AD1359,技まとめ!$A$1:$F$380,3,FALSE))</f>
        <v>17</v>
      </c>
      <c r="AG1359" s="3">
        <f>IF(ISERROR(VLOOKUP($AD1359,技まとめ!$A$1:$F$380,5,FALSE)),"－",VLOOKUP($AD1359,技まとめ!$A$1:$F$380,5,FALSE))</f>
        <v>20</v>
      </c>
      <c r="AH1359" s="3" t="str">
        <f>IF($E1359=IF(ISERROR(VLOOKUP($AD1359,技まとめ!$A$1:$F$380,4,FALSE)),"－",VLOOKUP($AD1359,技まとめ!$A$1:$F$380,4,FALSE)),"一致","")</f>
        <v/>
      </c>
      <c r="AI1359" s="9" t="s">
        <v>401</v>
      </c>
      <c r="AJ1359" s="3" t="str">
        <f>IF(ISERROR(VLOOKUP($AI1359,技まとめ!$A$1:$F$380,6,FALSE)),"－",VLOOKUP($AI1359,技まとめ!$A$1:$F$380,6,FALSE))</f>
        <v>CA</v>
      </c>
      <c r="AK1359" s="3">
        <f>IF(ISERROR(VLOOKUP($AI1359,技まとめ!$A$1:$F$380,3,FALSE)),"－",VLOOKUP($AI1359,技まとめ!$A$1:$F$380,3,FALSE))</f>
        <v>48</v>
      </c>
      <c r="AL1359" s="3">
        <f>IF(ISERROR(VLOOKUP($AI1359,技まとめ!$A$1:$F$380,5,FALSE)),"－",VLOOKUP($AI1359,技まとめ!$A$1:$F$380,5,FALSE))</f>
        <v>32</v>
      </c>
      <c r="AM1359" s="3" t="str">
        <f>IF($E1359=IF(ISERROR(VLOOKUP($AI1359,技まとめ!$A$1:$F$380,4,FALSE)),"－",VLOOKUP($AI1359,技まとめ!$A$1:$F$380,4,FALSE)),"一致","")</f>
        <v>一致</v>
      </c>
      <c r="AN1359" s="9" t="s">
        <v>310</v>
      </c>
      <c r="AO1359" s="3" t="str">
        <f>IF(ISERROR(VLOOKUP($AN1359,技まとめ!$A$1:$F$380,6,FALSE)),"－",VLOOKUP($AN1359,技まとめ!$A$1:$F$380,6,FALSE))</f>
        <v>DR</v>
      </c>
      <c r="AP1359" s="3">
        <f>IF(ISERROR(VLOOKUP($AN1359,技まとめ!$A$1:$F$380,3,FALSE)),"－",VLOOKUP($AN1359,技まとめ!$A$1:$F$380,3,FALSE))</f>
        <v>65</v>
      </c>
      <c r="AQ1359" s="3">
        <f>IF(ISERROR(VLOOKUP($AN1359,技まとめ!$A$1:$F$380,5,FALSE)),"－",VLOOKUP($AN1359,技まとめ!$A$1:$F$380,5,FALSE))</f>
        <v>42</v>
      </c>
      <c r="AR1359" s="3" t="str">
        <f>IF($E1359=IF(ISERROR(VLOOKUP($AN1359,技まとめ!$A$1:$F$380,4,FALSE)),"－",VLOOKUP($AN1359,技まとめ!$A$1:$F$380,4,FALSE)),"一致","")</f>
        <v>一致</v>
      </c>
      <c r="AS1359" s="9" t="s">
        <v>585</v>
      </c>
      <c r="AT1359" s="3" t="str">
        <f>IF(ISERROR(VLOOKUP($AS1359,技まとめ!$A$1:$F$380,6,FALSE)),"－",VLOOKUP($AS1359,技まとめ!$A$1:$F$380,6,FALSE))</f>
        <v>BL</v>
      </c>
      <c r="AU1359" s="3">
        <f>IF(ISERROR(VLOOKUP($AS1359,技まとめ!$A$1:$F$380,3,FALSE)),"－",VLOOKUP($AS1359,技まとめ!$A$1:$F$380,3,FALSE))</f>
        <v>71</v>
      </c>
      <c r="AV1359" s="3">
        <f>IF(ISERROR(VLOOKUP($AS1359,技まとめ!$A$1:$F$380,5,FALSE)),"－",VLOOKUP($AS1359,技まとめ!$A$1:$F$380,5,FALSE))</f>
        <v>44</v>
      </c>
      <c r="AW1359" s="3" t="str">
        <f>IF($E1359=IF(ISERROR(VLOOKUP($AS1359,技まとめ!$A$1:$F$380,4,FALSE)),"－",VLOOKUP($AS1359,技まとめ!$A$1:$F$380,4,FALSE)),"一致","")</f>
        <v>一致</v>
      </c>
      <c r="AX1359" s="12" t="str">
        <f t="shared" si="300"/>
        <v>ジャイアントスピンゴールずらしモグラシャッフルメガクェイク</v>
      </c>
      <c r="AY1359" s="12" t="str">
        <f t="shared" si="301"/>
        <v>ジャイアントスピンゴールずらしモグラシャッフルメガクェイク</v>
      </c>
      <c r="AZ1359" s="12" t="str">
        <f t="shared" si="302"/>
        <v>ジャイアントスピンゴールずらしモグラシャッフルメガクェイク</v>
      </c>
      <c r="BA1359" s="12" t="str">
        <f t="shared" si="303"/>
        <v>ジャイアントスピンゴールずらしモグラシャッフルメガクェイク</v>
      </c>
      <c r="BB1359" s="11" t="str">
        <f t="shared" si="304"/>
        <v>BBCADRBL</v>
      </c>
      <c r="BC1359" s="11" t="str">
        <f t="shared" si="305"/>
        <v>BBCADRBL</v>
      </c>
      <c r="BD1359" s="11" t="str">
        <f t="shared" si="306"/>
        <v>BBCADRBL</v>
      </c>
      <c r="BE1359" s="11" t="str">
        <f t="shared" si="307"/>
        <v>BBCADRBL</v>
      </c>
    </row>
    <row r="1360" spans="1:57" ht="11.25" hidden="1" customHeight="1">
      <c r="A1360" s="6">
        <v>1359</v>
      </c>
      <c r="B1360" s="7" t="s">
        <v>3105</v>
      </c>
      <c r="C1360" s="8" t="s">
        <v>3106</v>
      </c>
      <c r="D1360" s="7" t="s">
        <v>72</v>
      </c>
      <c r="E1360" s="7" t="s">
        <v>73</v>
      </c>
      <c r="F1360" s="7" t="s">
        <v>82</v>
      </c>
      <c r="G1360" s="9">
        <v>122</v>
      </c>
      <c r="H1360" s="9">
        <v>92</v>
      </c>
      <c r="I1360" s="9">
        <v>51</v>
      </c>
      <c r="J1360" s="9">
        <v>45</v>
      </c>
      <c r="K1360" s="9">
        <v>45</v>
      </c>
      <c r="L1360" s="9">
        <v>56</v>
      </c>
      <c r="M1360" s="9">
        <v>62</v>
      </c>
      <c r="N1360" s="9">
        <v>56</v>
      </c>
      <c r="O1360" s="9">
        <v>52</v>
      </c>
      <c r="P1360" s="9">
        <v>64</v>
      </c>
      <c r="Q1360" s="10">
        <v>101</v>
      </c>
      <c r="R1360" s="11">
        <v>28</v>
      </c>
      <c r="S1360" s="11">
        <v>1</v>
      </c>
      <c r="T1360" s="11">
        <v>106</v>
      </c>
      <c r="U1360" s="11">
        <v>112</v>
      </c>
      <c r="V1360" s="11">
        <v>1</v>
      </c>
      <c r="W1360" s="11">
        <v>102</v>
      </c>
      <c r="X1360" s="11">
        <f t="shared" si="294"/>
        <v>451</v>
      </c>
      <c r="Y1360" s="11">
        <f t="shared" si="295"/>
        <v>4555</v>
      </c>
      <c r="Z1360" s="11">
        <f t="shared" si="296"/>
        <v>1500</v>
      </c>
      <c r="AA1360" s="11">
        <f t="shared" si="297"/>
        <v>4230</v>
      </c>
      <c r="AB1360" s="11">
        <f t="shared" si="298"/>
        <v>4230</v>
      </c>
      <c r="AC1360" s="6">
        <f t="shared" si="299"/>
        <v>4890</v>
      </c>
      <c r="AD1360" s="9" t="s">
        <v>235</v>
      </c>
      <c r="AE1360" s="3" t="str">
        <f>IF(ISERROR(VLOOKUP($AD1360,技まとめ!$A$1:$F$380,6,FALSE)),"－",VLOOKUP($AD1360,技まとめ!$A$1:$F$380,6,FALSE))</f>
        <v>BL</v>
      </c>
      <c r="AF1360" s="3">
        <f>IF(ISERROR(VLOOKUP($AD1360,技まとめ!$A$1:$F$380,3,FALSE)),"－",VLOOKUP($AD1360,技まとめ!$A$1:$F$380,3,FALSE))</f>
        <v>18</v>
      </c>
      <c r="AG1360" s="3">
        <f>IF(ISERROR(VLOOKUP($AD1360,技まとめ!$A$1:$F$380,5,FALSE)),"－",VLOOKUP($AD1360,技まとめ!$A$1:$F$380,5,FALSE))</f>
        <v>21</v>
      </c>
      <c r="AH1360" s="3" t="str">
        <f>IF($E1360=IF(ISERROR(VLOOKUP($AD1360,技まとめ!$A$1:$F$380,4,FALSE)),"－",VLOOKUP($AD1360,技まとめ!$A$1:$F$380,4,FALSE)),"一致","")</f>
        <v/>
      </c>
      <c r="AI1360" s="9" t="s">
        <v>186</v>
      </c>
      <c r="AJ1360" s="3" t="str">
        <f>IF(ISERROR(VLOOKUP($AI1360,技まとめ!$A$1:$F$380,6,FALSE)),"－",VLOOKUP($AI1360,技まとめ!$A$1:$F$380,6,FALSE))</f>
        <v>DR</v>
      </c>
      <c r="AK1360" s="3">
        <f>IF(ISERROR(VLOOKUP($AI1360,技まとめ!$A$1:$F$380,3,FALSE)),"－",VLOOKUP($AI1360,技まとめ!$A$1:$F$380,3,FALSE))</f>
        <v>27</v>
      </c>
      <c r="AL1360" s="3">
        <f>IF(ISERROR(VLOOKUP($AI1360,技まとめ!$A$1:$F$380,5,FALSE)),"－",VLOOKUP($AI1360,技まとめ!$A$1:$F$380,5,FALSE))</f>
        <v>25</v>
      </c>
      <c r="AM1360" s="3" t="str">
        <f>IF($E1360=IF(ISERROR(VLOOKUP($AI1360,技まとめ!$A$1:$F$380,4,FALSE)),"－",VLOOKUP($AI1360,技まとめ!$A$1:$F$380,4,FALSE)),"一致","")</f>
        <v/>
      </c>
      <c r="AN1360" s="9" t="s">
        <v>251</v>
      </c>
      <c r="AO1360" s="3" t="str">
        <f>IF(ISERROR(VLOOKUP($AN1360,技まとめ!$A$1:$F$380,6,FALSE)),"－",VLOOKUP($AN1360,技まとめ!$A$1:$F$380,6,FALSE))</f>
        <v>BL</v>
      </c>
      <c r="AP1360" s="3">
        <f>IF(ISERROR(VLOOKUP($AN1360,技まとめ!$A$1:$F$380,3,FALSE)),"－",VLOOKUP($AN1360,技まとめ!$A$1:$F$380,3,FALSE))</f>
        <v>46</v>
      </c>
      <c r="AQ1360" s="3">
        <f>IF(ISERROR(VLOOKUP($AN1360,技まとめ!$A$1:$F$380,5,FALSE)),"－",VLOOKUP($AN1360,技まとめ!$A$1:$F$380,5,FALSE))</f>
        <v>33</v>
      </c>
      <c r="AR1360" s="3" t="str">
        <f>IF($E1360=IF(ISERROR(VLOOKUP($AN1360,技まとめ!$A$1:$F$380,4,FALSE)),"－",VLOOKUP($AN1360,技まとめ!$A$1:$F$380,4,FALSE)),"一致","")</f>
        <v/>
      </c>
      <c r="AS1360" s="9" t="s">
        <v>116</v>
      </c>
      <c r="AT1360" s="3" t="str">
        <f>IF(ISERROR(VLOOKUP($AS1360,技まとめ!$A$1:$F$380,6,FALSE)),"－",VLOOKUP($AS1360,技まとめ!$A$1:$F$380,6,FALSE))</f>
        <v>DR</v>
      </c>
      <c r="AU1360" s="3">
        <f>IF(ISERROR(VLOOKUP($AS1360,技まとめ!$A$1:$F$380,3,FALSE)),"－",VLOOKUP($AS1360,技まとめ!$A$1:$F$380,3,FALSE))</f>
        <v>63</v>
      </c>
      <c r="AV1360" s="3">
        <f>IF(ISERROR(VLOOKUP($AS1360,技まとめ!$A$1:$F$380,5,FALSE)),"－",VLOOKUP($AS1360,技まとめ!$A$1:$F$380,5,FALSE))</f>
        <v>42</v>
      </c>
      <c r="AW1360" s="3" t="str">
        <f>IF($E1360=IF(ISERROR(VLOOKUP($AS1360,技まとめ!$A$1:$F$380,4,FALSE)),"－",VLOOKUP($AS1360,技まとめ!$A$1:$F$380,4,FALSE)),"一致","")</f>
        <v/>
      </c>
      <c r="AX1360" s="12" t="str">
        <f t="shared" si="300"/>
        <v>ドッペルゲンガーフーセンガムくものいとれっぷうダッシュ</v>
      </c>
      <c r="AY1360" s="12" t="str">
        <f t="shared" si="301"/>
        <v>ドッペルゲンガーフーセンガムくものいとれっぷうダッシュ</v>
      </c>
      <c r="AZ1360" s="12" t="str">
        <f t="shared" si="302"/>
        <v>ドッペルゲンガーフーセンガムくものいとれっぷうダッシュ</v>
      </c>
      <c r="BA1360" s="12" t="str">
        <f t="shared" si="303"/>
        <v>ドッペルゲンガーフーセンガムくものいとれっぷうダッシュ</v>
      </c>
      <c r="BB1360" s="11" t="str">
        <f t="shared" si="304"/>
        <v>BLDRBLDR</v>
      </c>
      <c r="BC1360" s="11" t="str">
        <f t="shared" si="305"/>
        <v>BLDRBLDR</v>
      </c>
      <c r="BD1360" s="11" t="str">
        <f t="shared" si="306"/>
        <v>BLDRBLDR</v>
      </c>
      <c r="BE1360" s="11" t="str">
        <f t="shared" si="307"/>
        <v>BLDRBLDR</v>
      </c>
    </row>
    <row r="1361" spans="1:57" ht="11.25" hidden="1" customHeight="1">
      <c r="A1361" s="6">
        <v>1360</v>
      </c>
      <c r="B1361" s="7" t="s">
        <v>3107</v>
      </c>
      <c r="C1361" s="8" t="s">
        <v>3108</v>
      </c>
      <c r="D1361" s="7" t="s">
        <v>72</v>
      </c>
      <c r="E1361" s="7" t="s">
        <v>102</v>
      </c>
      <c r="F1361" s="7" t="s">
        <v>82</v>
      </c>
      <c r="G1361" s="9">
        <v>105</v>
      </c>
      <c r="H1361" s="9">
        <v>122</v>
      </c>
      <c r="I1361" s="9">
        <v>56</v>
      </c>
      <c r="J1361" s="9">
        <v>65</v>
      </c>
      <c r="K1361" s="9">
        <v>56</v>
      </c>
      <c r="L1361" s="9">
        <v>60</v>
      </c>
      <c r="M1361" s="9">
        <v>60</v>
      </c>
      <c r="N1361" s="9">
        <v>58</v>
      </c>
      <c r="O1361" s="9">
        <v>57</v>
      </c>
      <c r="P1361" s="9">
        <v>35</v>
      </c>
      <c r="Q1361" s="10">
        <v>106</v>
      </c>
      <c r="R1361" s="11">
        <v>32</v>
      </c>
      <c r="S1361" s="11">
        <v>1</v>
      </c>
      <c r="T1361" s="11">
        <v>110</v>
      </c>
      <c r="U1361" s="11">
        <v>110</v>
      </c>
      <c r="V1361" s="11">
        <v>1</v>
      </c>
      <c r="W1361" s="11">
        <v>107</v>
      </c>
      <c r="X1361" s="11">
        <f t="shared" si="294"/>
        <v>467</v>
      </c>
      <c r="Y1361" s="11">
        <f t="shared" si="295"/>
        <v>4780</v>
      </c>
      <c r="Z1361" s="11">
        <f t="shared" si="296"/>
        <v>1665</v>
      </c>
      <c r="AA1361" s="11">
        <f t="shared" si="297"/>
        <v>4395</v>
      </c>
      <c r="AB1361" s="11">
        <f t="shared" si="298"/>
        <v>4395</v>
      </c>
      <c r="AC1361" s="6">
        <f t="shared" si="299"/>
        <v>5095</v>
      </c>
      <c r="AD1361" s="9" t="s">
        <v>305</v>
      </c>
      <c r="AE1361" s="3" t="str">
        <f>IF(ISERROR(VLOOKUP($AD1361,技まとめ!$A$1:$F$380,6,FALSE)),"－",VLOOKUP($AD1361,技まとめ!$A$1:$F$380,6,FALSE))</f>
        <v>BL</v>
      </c>
      <c r="AF1361" s="3">
        <f>IF(ISERROR(VLOOKUP($AD1361,技まとめ!$A$1:$F$380,3,FALSE)),"－",VLOOKUP($AD1361,技まとめ!$A$1:$F$380,3,FALSE))</f>
        <v>41</v>
      </c>
      <c r="AG1361" s="3">
        <f>IF(ISERROR(VLOOKUP($AD1361,技まとめ!$A$1:$F$380,5,FALSE)),"－",VLOOKUP($AD1361,技まとめ!$A$1:$F$380,5,FALSE))</f>
        <v>30</v>
      </c>
      <c r="AH1361" s="3" t="str">
        <f>IF($E1361=IF(ISERROR(VLOOKUP($AD1361,技まとめ!$A$1:$F$380,4,FALSE)),"－",VLOOKUP($AD1361,技まとめ!$A$1:$F$380,4,FALSE)),"一致","")</f>
        <v/>
      </c>
      <c r="AI1361" s="9" t="s">
        <v>756</v>
      </c>
      <c r="AJ1361" s="3" t="str">
        <f>IF(ISERROR(VLOOKUP($AI1361,技まとめ!$A$1:$F$380,6,FALSE)),"－",VLOOKUP($AI1361,技まとめ!$A$1:$F$380,6,FALSE))</f>
        <v>BB</v>
      </c>
      <c r="AK1361" s="3">
        <f>IF(ISERROR(VLOOKUP($AI1361,技まとめ!$A$1:$F$380,3,FALSE)),"－",VLOOKUP($AI1361,技まとめ!$A$1:$F$380,3,FALSE))</f>
        <v>65</v>
      </c>
      <c r="AL1361" s="3">
        <f>IF(ISERROR(VLOOKUP($AI1361,技まとめ!$A$1:$F$380,5,FALSE)),"－",VLOOKUP($AI1361,技まとめ!$A$1:$F$380,5,FALSE))</f>
        <v>42</v>
      </c>
      <c r="AM1361" s="3" t="str">
        <f>IF($E1361=IF(ISERROR(VLOOKUP($AI1361,技まとめ!$A$1:$F$380,4,FALSE)),"－",VLOOKUP($AI1361,技まとめ!$A$1:$F$380,4,FALSE)),"一致","")</f>
        <v>一致</v>
      </c>
      <c r="AN1361" s="9" t="s">
        <v>165</v>
      </c>
      <c r="AO1361" s="3" t="str">
        <f>IF(ISERROR(VLOOKUP($AN1361,技まとめ!$A$1:$F$380,6,FALSE)),"－",VLOOKUP($AN1361,技まとめ!$A$1:$F$380,6,FALSE))</f>
        <v>BL</v>
      </c>
      <c r="AP1361" s="3">
        <f>IF(ISERROR(VLOOKUP($AN1361,技まとめ!$A$1:$F$380,3,FALSE)),"－",VLOOKUP($AN1361,技まとめ!$A$1:$F$380,3,FALSE))</f>
        <v>78</v>
      </c>
      <c r="AQ1361" s="3">
        <f>IF(ISERROR(VLOOKUP($AN1361,技まとめ!$A$1:$F$380,5,FALSE)),"－",VLOOKUP($AN1361,技まとめ!$A$1:$F$380,5,FALSE))</f>
        <v>46</v>
      </c>
      <c r="AR1361" s="3" t="str">
        <f>IF($E1361=IF(ISERROR(VLOOKUP($AN1361,技まとめ!$A$1:$F$380,4,FALSE)),"－",VLOOKUP($AN1361,技まとめ!$A$1:$F$380,4,FALSE)),"一致","")</f>
        <v/>
      </c>
      <c r="AS1361" s="9" t="s">
        <v>216</v>
      </c>
      <c r="AT1361" s="3" t="str">
        <f>IF(ISERROR(VLOOKUP($AS1361,技まとめ!$A$1:$F$380,6,FALSE)),"－",VLOOKUP($AS1361,技まとめ!$A$1:$F$380,6,FALSE))</f>
        <v>DR</v>
      </c>
      <c r="AU1361" s="3">
        <f>IF(ISERROR(VLOOKUP($AS1361,技まとめ!$A$1:$F$380,3,FALSE)),"－",VLOOKUP($AS1361,技まとめ!$A$1:$F$380,3,FALSE))</f>
        <v>77</v>
      </c>
      <c r="AV1361" s="3">
        <f>IF(ISERROR(VLOOKUP($AS1361,技まとめ!$A$1:$F$380,5,FALSE)),"－",VLOOKUP($AS1361,技まとめ!$A$1:$F$380,5,FALSE))</f>
        <v>47</v>
      </c>
      <c r="AW1361" s="3" t="str">
        <f>IF($E1361=IF(ISERROR(VLOOKUP($AS1361,技まとめ!$A$1:$F$380,4,FALSE)),"－",VLOOKUP($AS1361,技まとめ!$A$1:$F$380,4,FALSE)),"一致","")</f>
        <v>一致</v>
      </c>
      <c r="AX1361" s="12" t="str">
        <f t="shared" si="300"/>
        <v>フェイクボールボルケイノカットダブルサイクロンアルマジロサーカス</v>
      </c>
      <c r="AY1361" s="12" t="str">
        <f t="shared" si="301"/>
        <v>フェイクボールボルケイノカットダブルサイクロンアルマジロサーカス</v>
      </c>
      <c r="AZ1361" s="12" t="str">
        <f t="shared" si="302"/>
        <v>フェイクボールボルケイノカットダブルサイクロンアルマジロサーカス</v>
      </c>
      <c r="BA1361" s="12" t="str">
        <f t="shared" si="303"/>
        <v>フェイクボールボルケイノカットダブルサイクロンアルマジロサーカス</v>
      </c>
      <c r="BB1361" s="11" t="str">
        <f t="shared" si="304"/>
        <v>BLBBBLDR</v>
      </c>
      <c r="BC1361" s="11" t="str">
        <f t="shared" si="305"/>
        <v>BLBBBLDR</v>
      </c>
      <c r="BD1361" s="11" t="str">
        <f t="shared" si="306"/>
        <v>BLBBBLDR</v>
      </c>
      <c r="BE1361" s="11" t="str">
        <f t="shared" si="307"/>
        <v>BLBBBLDR</v>
      </c>
    </row>
    <row r="1362" spans="1:57" ht="11.25" hidden="1" customHeight="1">
      <c r="A1362" s="6">
        <v>1361</v>
      </c>
      <c r="B1362" s="7" t="s">
        <v>3109</v>
      </c>
      <c r="C1362" s="8" t="s">
        <v>3110</v>
      </c>
      <c r="D1362" s="7" t="s">
        <v>72</v>
      </c>
      <c r="E1362" s="7" t="s">
        <v>81</v>
      </c>
      <c r="F1362" s="7" t="s">
        <v>82</v>
      </c>
      <c r="G1362" s="9">
        <v>94</v>
      </c>
      <c r="H1362" s="9">
        <v>145</v>
      </c>
      <c r="I1362" s="9">
        <v>56</v>
      </c>
      <c r="J1362" s="9">
        <v>61</v>
      </c>
      <c r="K1362" s="9">
        <v>57</v>
      </c>
      <c r="L1362" s="9">
        <v>67</v>
      </c>
      <c r="M1362" s="9">
        <v>58</v>
      </c>
      <c r="N1362" s="9">
        <v>63</v>
      </c>
      <c r="O1362" s="9">
        <v>58</v>
      </c>
      <c r="P1362" s="9">
        <v>31</v>
      </c>
      <c r="Q1362" s="10">
        <v>106</v>
      </c>
      <c r="R1362" s="11">
        <v>30</v>
      </c>
      <c r="S1362" s="11">
        <v>1</v>
      </c>
      <c r="T1362" s="11">
        <v>117</v>
      </c>
      <c r="U1362" s="11">
        <v>108</v>
      </c>
      <c r="V1362" s="11">
        <v>1</v>
      </c>
      <c r="W1362" s="11">
        <v>108</v>
      </c>
      <c r="X1362" s="11">
        <f t="shared" si="294"/>
        <v>471</v>
      </c>
      <c r="Y1362" s="11">
        <f t="shared" si="295"/>
        <v>4785</v>
      </c>
      <c r="Z1362" s="11">
        <f t="shared" si="296"/>
        <v>1600</v>
      </c>
      <c r="AA1362" s="11">
        <f t="shared" si="297"/>
        <v>4645</v>
      </c>
      <c r="AB1362" s="11">
        <f t="shared" si="298"/>
        <v>4645</v>
      </c>
      <c r="AC1362" s="6">
        <f t="shared" si="299"/>
        <v>5370</v>
      </c>
      <c r="AD1362" s="9" t="s">
        <v>105</v>
      </c>
      <c r="AE1362" s="3" t="str">
        <f>IF(ISERROR(VLOOKUP($AD1362,技まとめ!$A$1:$F$380,6,FALSE)),"－",VLOOKUP($AD1362,技まとめ!$A$1:$F$380,6,FALSE))</f>
        <v>－</v>
      </c>
      <c r="AF1362" s="3">
        <f>IF(ISERROR(VLOOKUP($AD1362,技まとめ!$A$1:$F$380,3,FALSE)),"－",VLOOKUP($AD1362,技まとめ!$A$1:$F$380,3,FALSE))</f>
        <v>0</v>
      </c>
      <c r="AG1362" s="3">
        <f>IF(ISERROR(VLOOKUP($AD1362,技まとめ!$A$1:$F$380,5,FALSE)),"－",VLOOKUP($AD1362,技まとめ!$A$1:$F$380,5,FALSE))</f>
        <v>0</v>
      </c>
      <c r="AH1362" s="3" t="str">
        <f>IF($E1362=IF(ISERROR(VLOOKUP($AD1362,技まとめ!$A$1:$F$380,4,FALSE)),"－",VLOOKUP($AD1362,技まとめ!$A$1:$F$380,4,FALSE)),"一致","")</f>
        <v/>
      </c>
      <c r="AI1362" s="9" t="s">
        <v>5014</v>
      </c>
      <c r="AJ1362" s="3" t="str">
        <f>IF(ISERROR(VLOOKUP($AI1362,技まとめ!$A$1:$F$380,6,FALSE)),"－",VLOOKUP($AI1362,技まとめ!$A$1:$F$380,6,FALSE))</f>
        <v>－</v>
      </c>
      <c r="AK1362" s="3">
        <f>IF(ISERROR(VLOOKUP($AI1362,技まとめ!$A$1:$F$380,3,FALSE)),"－",VLOOKUP($AI1362,技まとめ!$A$1:$F$380,3,FALSE))</f>
        <v>0</v>
      </c>
      <c r="AL1362" s="3">
        <f>IF(ISERROR(VLOOKUP($AI1362,技まとめ!$A$1:$F$380,5,FALSE)),"－",VLOOKUP($AI1362,技まとめ!$A$1:$F$380,5,FALSE))</f>
        <v>0</v>
      </c>
      <c r="AM1362" s="3" t="str">
        <f>IF($E1362=IF(ISERROR(VLOOKUP($AI1362,技まとめ!$A$1:$F$380,4,FALSE)),"－",VLOOKUP($AI1362,技まとめ!$A$1:$F$380,4,FALSE)),"一致","")</f>
        <v/>
      </c>
      <c r="AN1362" s="9" t="s">
        <v>516</v>
      </c>
      <c r="AO1362" s="3" t="str">
        <f>IF(ISERROR(VLOOKUP($AN1362,技まとめ!$A$1:$F$380,6,FALSE)),"－",VLOOKUP($AN1362,技まとめ!$A$1:$F$380,6,FALSE))</f>
        <v>－</v>
      </c>
      <c r="AP1362" s="3">
        <f>IF(ISERROR(VLOOKUP($AN1362,技まとめ!$A$1:$F$380,3,FALSE)),"－",VLOOKUP($AN1362,技まとめ!$A$1:$F$380,3,FALSE))</f>
        <v>0</v>
      </c>
      <c r="AQ1362" s="3">
        <f>IF(ISERROR(VLOOKUP($AN1362,技まとめ!$A$1:$F$380,5,FALSE)),"－",VLOOKUP($AN1362,技まとめ!$A$1:$F$380,5,FALSE))</f>
        <v>0</v>
      </c>
      <c r="AR1362" s="3" t="str">
        <f>IF($E1362=IF(ISERROR(VLOOKUP($AN1362,技まとめ!$A$1:$F$380,4,FALSE)),"－",VLOOKUP($AN1362,技まとめ!$A$1:$F$380,4,FALSE)),"一致","")</f>
        <v/>
      </c>
      <c r="AS1362" s="9" t="s">
        <v>5016</v>
      </c>
      <c r="AT1362" s="3" t="str">
        <f>IF(ISERROR(VLOOKUP($AS1362,技まとめ!$A$1:$F$380,6,FALSE)),"－",VLOOKUP($AS1362,技まとめ!$A$1:$F$380,6,FALSE))</f>
        <v>－</v>
      </c>
      <c r="AU1362" s="3">
        <f>IF(ISERROR(VLOOKUP($AS1362,技まとめ!$A$1:$F$380,3,FALSE)),"－",VLOOKUP($AS1362,技まとめ!$A$1:$F$380,3,FALSE))</f>
        <v>0</v>
      </c>
      <c r="AV1362" s="3">
        <f>IF(ISERROR(VLOOKUP($AS1362,技まとめ!$A$1:$F$380,5,FALSE)),"－",VLOOKUP($AS1362,技まとめ!$A$1:$F$380,5,FALSE))</f>
        <v>0</v>
      </c>
      <c r="AW1362" s="3" t="str">
        <f>IF($E1362=IF(ISERROR(VLOOKUP($AS1362,技まとめ!$A$1:$F$380,4,FALSE)),"－",VLOOKUP($AS1362,技まとめ!$A$1:$F$380,4,FALSE)),"一致","")</f>
        <v/>
      </c>
      <c r="AX1362" s="12" t="str">
        <f t="shared" si="300"/>
        <v>ディフェンスプラスふっかつ！スピードプラスラッキー！</v>
      </c>
      <c r="AY1362" s="12" t="str">
        <f t="shared" si="301"/>
        <v>ディフェンスプラスふっかつ！スピードプラスラッキー！</v>
      </c>
      <c r="AZ1362" s="12" t="str">
        <f t="shared" si="302"/>
        <v>ディフェンスプラスふっかつ！スピードプラスラッキー！</v>
      </c>
      <c r="BA1362" s="12" t="str">
        <f t="shared" si="303"/>
        <v>ディフェンスプラスふっかつ！スピードプラスラッキー！</v>
      </c>
      <c r="BB1362" s="11" t="str">
        <f t="shared" si="304"/>
        <v>－－－－</v>
      </c>
      <c r="BC1362" s="11" t="str">
        <f t="shared" si="305"/>
        <v>－－－－</v>
      </c>
      <c r="BD1362" s="11" t="str">
        <f t="shared" si="306"/>
        <v>－－－－</v>
      </c>
      <c r="BE1362" s="11" t="str">
        <f t="shared" si="307"/>
        <v>－－－－</v>
      </c>
    </row>
    <row r="1363" spans="1:57" ht="11.25" hidden="1" customHeight="1">
      <c r="A1363" s="6">
        <v>1362</v>
      </c>
      <c r="B1363" s="7" t="s">
        <v>3111</v>
      </c>
      <c r="C1363" s="8" t="s">
        <v>3112</v>
      </c>
      <c r="D1363" s="7" t="s">
        <v>72</v>
      </c>
      <c r="E1363" s="7" t="s">
        <v>102</v>
      </c>
      <c r="F1363" s="7" t="s">
        <v>109</v>
      </c>
      <c r="G1363" s="9">
        <v>126</v>
      </c>
      <c r="H1363" s="9">
        <v>102</v>
      </c>
      <c r="I1363" s="9">
        <v>57</v>
      </c>
      <c r="J1363" s="9">
        <v>56</v>
      </c>
      <c r="K1363" s="9">
        <v>62</v>
      </c>
      <c r="L1363" s="9">
        <v>59</v>
      </c>
      <c r="M1363" s="9">
        <v>56</v>
      </c>
      <c r="N1363" s="9">
        <v>56</v>
      </c>
      <c r="O1363" s="9">
        <v>56</v>
      </c>
      <c r="P1363" s="9">
        <v>21</v>
      </c>
      <c r="Q1363" s="10">
        <v>107</v>
      </c>
      <c r="R1363" s="11">
        <v>13</v>
      </c>
      <c r="S1363" s="11">
        <v>1</v>
      </c>
      <c r="T1363" s="11">
        <v>109</v>
      </c>
      <c r="U1363" s="11">
        <v>106</v>
      </c>
      <c r="V1363" s="11">
        <v>1</v>
      </c>
      <c r="W1363" s="11">
        <v>106</v>
      </c>
      <c r="X1363" s="11">
        <f t="shared" si="294"/>
        <v>443</v>
      </c>
      <c r="Y1363" s="11">
        <f t="shared" si="295"/>
        <v>4815</v>
      </c>
      <c r="Z1363" s="11">
        <f t="shared" si="296"/>
        <v>995</v>
      </c>
      <c r="AA1363" s="11">
        <f t="shared" si="297"/>
        <v>4355</v>
      </c>
      <c r="AB1363" s="11">
        <f t="shared" si="298"/>
        <v>4355</v>
      </c>
      <c r="AC1363" s="6">
        <f t="shared" si="299"/>
        <v>4955</v>
      </c>
      <c r="AD1363" s="9" t="s">
        <v>5012</v>
      </c>
      <c r="AE1363" s="3" t="str">
        <f>IF(ISERROR(VLOOKUP($AD1363,技まとめ!$A$1:$F$380,6,FALSE)),"－",VLOOKUP($AD1363,技まとめ!$A$1:$F$380,6,FALSE))</f>
        <v>－</v>
      </c>
      <c r="AF1363" s="3">
        <f>IF(ISERROR(VLOOKUP($AD1363,技まとめ!$A$1:$F$380,3,FALSE)),"－",VLOOKUP($AD1363,技まとめ!$A$1:$F$380,3,FALSE))</f>
        <v>0</v>
      </c>
      <c r="AG1363" s="3">
        <f>IF(ISERROR(VLOOKUP($AD1363,技まとめ!$A$1:$F$380,5,FALSE)),"－",VLOOKUP($AD1363,技まとめ!$A$1:$F$380,5,FALSE))</f>
        <v>0</v>
      </c>
      <c r="AH1363" s="3" t="str">
        <f>IF($E1363=IF(ISERROR(VLOOKUP($AD1363,技まとめ!$A$1:$F$380,4,FALSE)),"－",VLOOKUP($AD1363,技まとめ!$A$1:$F$380,4,FALSE)),"一致","")</f>
        <v/>
      </c>
      <c r="AI1363" s="9" t="s">
        <v>635</v>
      </c>
      <c r="AJ1363" s="3" t="str">
        <f>IF(ISERROR(VLOOKUP($AI1363,技まとめ!$A$1:$F$380,6,FALSE)),"－",VLOOKUP($AI1363,技まとめ!$A$1:$F$380,6,FALSE))</f>
        <v>DR</v>
      </c>
      <c r="AK1363" s="3">
        <f>IF(ISERROR(VLOOKUP($AI1363,技まとめ!$A$1:$F$380,3,FALSE)),"－",VLOOKUP($AI1363,技まとめ!$A$1:$F$380,3,FALSE))</f>
        <v>58</v>
      </c>
      <c r="AL1363" s="3">
        <f>IF(ISERROR(VLOOKUP($AI1363,技まとめ!$A$1:$F$380,5,FALSE)),"－",VLOOKUP($AI1363,技まとめ!$A$1:$F$380,5,FALSE))</f>
        <v>39</v>
      </c>
      <c r="AM1363" s="3" t="str">
        <f>IF($E1363=IF(ISERROR(VLOOKUP($AI1363,技まとめ!$A$1:$F$380,4,FALSE)),"－",VLOOKUP($AI1363,技まとめ!$A$1:$F$380,4,FALSE)),"一致","")</f>
        <v/>
      </c>
      <c r="AN1363" s="9" t="s">
        <v>576</v>
      </c>
      <c r="AO1363" s="3" t="str">
        <f>IF(ISERROR(VLOOKUP($AN1363,技まとめ!$A$1:$F$380,6,FALSE)),"－",VLOOKUP($AN1363,技まとめ!$A$1:$F$380,6,FALSE))</f>
        <v>BB</v>
      </c>
      <c r="AP1363" s="3">
        <f>IF(ISERROR(VLOOKUP($AN1363,技まとめ!$A$1:$F$380,3,FALSE)),"－",VLOOKUP($AN1363,技まとめ!$A$1:$F$380,3,FALSE))</f>
        <v>72</v>
      </c>
      <c r="AQ1363" s="3">
        <f>IF(ISERROR(VLOOKUP($AN1363,技まとめ!$A$1:$F$380,5,FALSE)),"－",VLOOKUP($AN1363,技まとめ!$A$1:$F$380,5,FALSE))</f>
        <v>43</v>
      </c>
      <c r="AR1363" s="3" t="str">
        <f>IF($E1363=IF(ISERROR(VLOOKUP($AN1363,技まとめ!$A$1:$F$380,4,FALSE)),"－",VLOOKUP($AN1363,技まとめ!$A$1:$F$380,4,FALSE)),"一致","")</f>
        <v>一致</v>
      </c>
      <c r="AS1363" s="9" t="s">
        <v>311</v>
      </c>
      <c r="AT1363" s="3" t="str">
        <f>IF(ISERROR(VLOOKUP($AS1363,技まとめ!$A$1:$F$380,6,FALSE)),"－",VLOOKUP($AS1363,技まとめ!$A$1:$F$380,6,FALSE))</f>
        <v>CA</v>
      </c>
      <c r="AU1363" s="3">
        <f>IF(ISERROR(VLOOKUP($AS1363,技まとめ!$A$1:$F$380,3,FALSE)),"－",VLOOKUP($AS1363,技まとめ!$A$1:$F$380,3,FALSE))</f>
        <v>104</v>
      </c>
      <c r="AV1363" s="3">
        <f>IF(ISERROR(VLOOKUP($AS1363,技まとめ!$A$1:$F$380,5,FALSE)),"－",VLOOKUP($AS1363,技まとめ!$A$1:$F$380,5,FALSE))</f>
        <v>52</v>
      </c>
      <c r="AW1363" s="3" t="str">
        <f>IF($E1363=IF(ISERROR(VLOOKUP($AS1363,技まとめ!$A$1:$F$380,4,FALSE)),"－",VLOOKUP($AS1363,技まとめ!$A$1:$F$380,4,FALSE)),"一致","")</f>
        <v>一致</v>
      </c>
      <c r="AX1363" s="12" t="str">
        <f t="shared" si="300"/>
        <v>クリティカル！オーロラドリブルさばきのてっついビーストファング</v>
      </c>
      <c r="AY1363" s="12" t="str">
        <f t="shared" si="301"/>
        <v>クリティカル！オーロラドリブルさばきのてっついビーストファング</v>
      </c>
      <c r="AZ1363" s="12" t="str">
        <f t="shared" si="302"/>
        <v>クリティカル！オーロラドリブルさばきのてっついビーストファング</v>
      </c>
      <c r="BA1363" s="12" t="str">
        <f t="shared" si="303"/>
        <v>クリティカル！オーロラドリブルさばきのてっついビーストファング</v>
      </c>
      <c r="BB1363" s="11" t="str">
        <f t="shared" si="304"/>
        <v>－DRBBCA</v>
      </c>
      <c r="BC1363" s="11" t="str">
        <f t="shared" si="305"/>
        <v>－DRBBCA</v>
      </c>
      <c r="BD1363" s="11" t="str">
        <f t="shared" si="306"/>
        <v>－DRBBCA</v>
      </c>
      <c r="BE1363" s="11" t="str">
        <f t="shared" si="307"/>
        <v>－DRBBCA</v>
      </c>
    </row>
    <row r="1364" spans="1:57" ht="11.25" hidden="1" customHeight="1">
      <c r="A1364" s="6">
        <v>1363</v>
      </c>
      <c r="B1364" s="7" t="s">
        <v>3113</v>
      </c>
      <c r="C1364" s="8" t="s">
        <v>3114</v>
      </c>
      <c r="D1364" s="7" t="s">
        <v>650</v>
      </c>
      <c r="E1364" s="7" t="s">
        <v>95</v>
      </c>
      <c r="F1364" s="7" t="s">
        <v>128</v>
      </c>
      <c r="G1364" s="9">
        <v>75</v>
      </c>
      <c r="H1364" s="9">
        <v>132</v>
      </c>
      <c r="I1364" s="9">
        <v>61</v>
      </c>
      <c r="J1364" s="9">
        <v>56</v>
      </c>
      <c r="K1364" s="9">
        <v>51</v>
      </c>
      <c r="L1364" s="9">
        <v>59</v>
      </c>
      <c r="M1364" s="9">
        <v>43</v>
      </c>
      <c r="N1364" s="9">
        <v>58</v>
      </c>
      <c r="O1364" s="9">
        <v>51</v>
      </c>
      <c r="P1364" s="9">
        <v>49</v>
      </c>
      <c r="Q1364" s="10">
        <v>111</v>
      </c>
      <c r="R1364" s="11">
        <v>32</v>
      </c>
      <c r="S1364" s="11">
        <v>1</v>
      </c>
      <c r="T1364" s="11">
        <v>109</v>
      </c>
      <c r="U1364" s="11">
        <v>93</v>
      </c>
      <c r="V1364" s="11">
        <v>1</v>
      </c>
      <c r="W1364" s="11">
        <v>101</v>
      </c>
      <c r="X1364" s="11">
        <f t="shared" si="294"/>
        <v>448</v>
      </c>
      <c r="Y1364" s="11">
        <f t="shared" si="295"/>
        <v>4950</v>
      </c>
      <c r="Z1364" s="11">
        <f t="shared" si="296"/>
        <v>1635</v>
      </c>
      <c r="AA1364" s="11">
        <f t="shared" si="297"/>
        <v>4330</v>
      </c>
      <c r="AB1364" s="11">
        <f t="shared" si="298"/>
        <v>4330</v>
      </c>
      <c r="AC1364" s="6">
        <f t="shared" si="299"/>
        <v>5025</v>
      </c>
      <c r="AD1364" s="9" t="s">
        <v>5020</v>
      </c>
      <c r="AE1364" s="3" t="str">
        <f>IF(ISERROR(VLOOKUP($AD1364,技まとめ!$A$1:$F$380,6,FALSE)),"－",VLOOKUP($AD1364,技まとめ!$A$1:$F$380,6,FALSE))</f>
        <v>－</v>
      </c>
      <c r="AF1364" s="3">
        <f>IF(ISERROR(VLOOKUP($AD1364,技まとめ!$A$1:$F$380,3,FALSE)),"－",VLOOKUP($AD1364,技まとめ!$A$1:$F$380,3,FALSE))</f>
        <v>0</v>
      </c>
      <c r="AG1364" s="3">
        <f>IF(ISERROR(VLOOKUP($AD1364,技まとめ!$A$1:$F$380,5,FALSE)),"－",VLOOKUP($AD1364,技まとめ!$A$1:$F$380,5,FALSE))</f>
        <v>0</v>
      </c>
      <c r="AH1364" s="3" t="str">
        <f>IF($E1364=IF(ISERROR(VLOOKUP($AD1364,技まとめ!$A$1:$F$380,4,FALSE)),"－",VLOOKUP($AD1364,技まとめ!$A$1:$F$380,4,FALSE)),"一致","")</f>
        <v/>
      </c>
      <c r="AI1364" s="9" t="s">
        <v>236</v>
      </c>
      <c r="AJ1364" s="3" t="str">
        <f>IF(ISERROR(VLOOKUP($AI1364,技まとめ!$A$1:$F$380,6,FALSE)),"－",VLOOKUP($AI1364,技まとめ!$A$1:$F$380,6,FALSE))</f>
        <v>DR</v>
      </c>
      <c r="AK1364" s="3">
        <f>IF(ISERROR(VLOOKUP($AI1364,技まとめ!$A$1:$F$380,3,FALSE)),"－",VLOOKUP($AI1364,技まとめ!$A$1:$F$380,3,FALSE))</f>
        <v>65</v>
      </c>
      <c r="AL1364" s="3">
        <f>IF(ISERROR(VLOOKUP($AI1364,技まとめ!$A$1:$F$380,5,FALSE)),"－",VLOOKUP($AI1364,技まとめ!$A$1:$F$380,5,FALSE))</f>
        <v>42</v>
      </c>
      <c r="AM1364" s="3" t="str">
        <f>IF($E1364=IF(ISERROR(VLOOKUP($AI1364,技まとめ!$A$1:$F$380,4,FALSE)),"－",VLOOKUP($AI1364,技まとめ!$A$1:$F$380,4,FALSE)),"一致","")</f>
        <v/>
      </c>
      <c r="AN1364" s="9" t="s">
        <v>1474</v>
      </c>
      <c r="AO1364" s="3" t="str">
        <f>IF(ISERROR(VLOOKUP($AN1364,技まとめ!$A$1:$F$380,6,FALSE)),"－",VLOOKUP($AN1364,技まとめ!$A$1:$F$380,6,FALSE))</f>
        <v>SC</v>
      </c>
      <c r="AP1364" s="3">
        <f>IF(ISERROR(VLOOKUP($AN1364,技まとめ!$A$1:$F$380,3,FALSE)),"－",VLOOKUP($AN1364,技まとめ!$A$1:$F$380,3,FALSE))</f>
        <v>49</v>
      </c>
      <c r="AQ1364" s="3">
        <f>IF(ISERROR(VLOOKUP($AN1364,技まとめ!$A$1:$F$380,5,FALSE)),"－",VLOOKUP($AN1364,技まとめ!$A$1:$F$380,5,FALSE))</f>
        <v>31</v>
      </c>
      <c r="AR1364" s="3" t="str">
        <f>IF($E1364=IF(ISERROR(VLOOKUP($AN1364,技まとめ!$A$1:$F$380,4,FALSE)),"－",VLOOKUP($AN1364,技まとめ!$A$1:$F$380,4,FALSE)),"一致","")</f>
        <v>一致</v>
      </c>
      <c r="AS1364" s="9" t="s">
        <v>1213</v>
      </c>
      <c r="AT1364" s="3" t="str">
        <f>IF(ISERROR(VLOOKUP($AS1364,技まとめ!$A$1:$F$380,6,FALSE)),"－",VLOOKUP($AS1364,技まとめ!$A$1:$F$380,6,FALSE))</f>
        <v>NS</v>
      </c>
      <c r="AU1364" s="3">
        <f>IF(ISERROR(VLOOKUP($AS1364,技まとめ!$A$1:$F$380,3,FALSE)),"－",VLOOKUP($AS1364,技まとめ!$A$1:$F$380,3,FALSE))</f>
        <v>64</v>
      </c>
      <c r="AV1364" s="3">
        <f>IF(ISERROR(VLOOKUP($AS1364,技まとめ!$A$1:$F$380,5,FALSE)),"－",VLOOKUP($AS1364,技まとめ!$A$1:$F$380,5,FALSE))</f>
        <v>37</v>
      </c>
      <c r="AW1364" s="3" t="str">
        <f>IF($E1364=IF(ISERROR(VLOOKUP($AS1364,技まとめ!$A$1:$F$380,4,FALSE)),"－",VLOOKUP($AS1364,技まとめ!$A$1:$F$380,4,FALSE)),"一致","")</f>
        <v>一致</v>
      </c>
      <c r="AX1364" s="12" t="str">
        <f t="shared" si="300"/>
        <v>おいろけＵＰ！とうめいフェイントローズスプラッシュセキュリティショット</v>
      </c>
      <c r="AY1364" s="12" t="str">
        <f t="shared" si="301"/>
        <v>おいろけＵＰ！とうめいフェイントローズスプラッシュセキュリティショット</v>
      </c>
      <c r="AZ1364" s="12" t="str">
        <f t="shared" si="302"/>
        <v>おいろけＵＰ！とうめいフェイントローズスプラッシュセキュリティショット</v>
      </c>
      <c r="BA1364" s="12" t="str">
        <f t="shared" si="303"/>
        <v>おいろけＵＰ！とうめいフェイントローズスプラッシュセキュリティショット</v>
      </c>
      <c r="BB1364" s="11" t="str">
        <f t="shared" si="304"/>
        <v>－DRSCNS</v>
      </c>
      <c r="BC1364" s="11" t="str">
        <f t="shared" si="305"/>
        <v>－DRSCNS</v>
      </c>
      <c r="BD1364" s="11" t="str">
        <f t="shared" si="306"/>
        <v>－DRSCNS</v>
      </c>
      <c r="BE1364" s="11" t="str">
        <f t="shared" si="307"/>
        <v>－DRSCNS</v>
      </c>
    </row>
    <row r="1365" spans="1:57" ht="11.25" hidden="1" customHeight="1">
      <c r="A1365" s="6">
        <v>1364</v>
      </c>
      <c r="B1365" s="7" t="s">
        <v>3115</v>
      </c>
      <c r="C1365" s="8" t="s">
        <v>3116</v>
      </c>
      <c r="D1365" s="7" t="s">
        <v>650</v>
      </c>
      <c r="E1365" s="7" t="s">
        <v>73</v>
      </c>
      <c r="F1365" s="7" t="s">
        <v>74</v>
      </c>
      <c r="G1365" s="9">
        <v>96</v>
      </c>
      <c r="H1365" s="9">
        <v>128</v>
      </c>
      <c r="I1365" s="9">
        <v>44</v>
      </c>
      <c r="J1365" s="9">
        <v>53</v>
      </c>
      <c r="K1365" s="9">
        <v>59</v>
      </c>
      <c r="L1365" s="9">
        <v>50</v>
      </c>
      <c r="M1365" s="9">
        <v>51</v>
      </c>
      <c r="N1365" s="9">
        <v>54</v>
      </c>
      <c r="O1365" s="9">
        <v>53</v>
      </c>
      <c r="P1365" s="9">
        <v>47</v>
      </c>
      <c r="Q1365" s="10">
        <v>94</v>
      </c>
      <c r="R1365" s="11">
        <v>31</v>
      </c>
      <c r="S1365" s="11">
        <v>1</v>
      </c>
      <c r="T1365" s="11">
        <v>100</v>
      </c>
      <c r="U1365" s="11">
        <v>101</v>
      </c>
      <c r="V1365" s="11">
        <v>1</v>
      </c>
      <c r="W1365" s="11">
        <v>103</v>
      </c>
      <c r="X1365" s="11">
        <f t="shared" si="294"/>
        <v>431</v>
      </c>
      <c r="Y1365" s="11">
        <f t="shared" si="295"/>
        <v>4280</v>
      </c>
      <c r="Z1365" s="11">
        <f t="shared" si="296"/>
        <v>1610</v>
      </c>
      <c r="AA1365" s="11">
        <f t="shared" si="297"/>
        <v>4025</v>
      </c>
      <c r="AB1365" s="11">
        <f t="shared" si="298"/>
        <v>4025</v>
      </c>
      <c r="AC1365" s="6">
        <f t="shared" si="299"/>
        <v>4670</v>
      </c>
      <c r="AD1365" s="9" t="s">
        <v>1675</v>
      </c>
      <c r="AE1365" s="3" t="str">
        <f>IF(ISERROR(VLOOKUP($AD1365,技まとめ!$A$1:$F$380,6,FALSE)),"－",VLOOKUP($AD1365,技まとめ!$A$1:$F$380,6,FALSE))</f>
        <v>CA</v>
      </c>
      <c r="AF1365" s="3">
        <f>IF(ISERROR(VLOOKUP($AD1365,技まとめ!$A$1:$F$380,3,FALSE)),"－",VLOOKUP($AD1365,技まとめ!$A$1:$F$380,3,FALSE))</f>
        <v>90</v>
      </c>
      <c r="AG1365" s="3">
        <f>IF(ISERROR(VLOOKUP($AD1365,技まとめ!$A$1:$F$380,5,FALSE)),"－",VLOOKUP($AD1365,技まとめ!$A$1:$F$380,5,FALSE))</f>
        <v>50</v>
      </c>
      <c r="AH1365" s="3" t="str">
        <f>IF($E1365=IF(ISERROR(VLOOKUP($AD1365,技まとめ!$A$1:$F$380,4,FALSE)),"－",VLOOKUP($AD1365,技まとめ!$A$1:$F$380,4,FALSE)),"一致","")</f>
        <v/>
      </c>
      <c r="AI1365" s="9" t="s">
        <v>305</v>
      </c>
      <c r="AJ1365" s="3" t="str">
        <f>IF(ISERROR(VLOOKUP($AI1365,技まとめ!$A$1:$F$380,6,FALSE)),"－",VLOOKUP($AI1365,技まとめ!$A$1:$F$380,6,FALSE))</f>
        <v>BL</v>
      </c>
      <c r="AK1365" s="3">
        <f>IF(ISERROR(VLOOKUP($AI1365,技まとめ!$A$1:$F$380,3,FALSE)),"－",VLOOKUP($AI1365,技まとめ!$A$1:$F$380,3,FALSE))</f>
        <v>41</v>
      </c>
      <c r="AL1365" s="3">
        <f>IF(ISERROR(VLOOKUP($AI1365,技まとめ!$A$1:$F$380,5,FALSE)),"－",VLOOKUP($AI1365,技まとめ!$A$1:$F$380,5,FALSE))</f>
        <v>30</v>
      </c>
      <c r="AM1365" s="3" t="str">
        <f>IF($E1365=IF(ISERROR(VLOOKUP($AI1365,技まとめ!$A$1:$F$380,4,FALSE)),"－",VLOOKUP($AI1365,技まとめ!$A$1:$F$380,4,FALSE)),"一致","")</f>
        <v/>
      </c>
      <c r="AN1365" s="9" t="s">
        <v>236</v>
      </c>
      <c r="AO1365" s="3" t="str">
        <f>IF(ISERROR(VLOOKUP($AN1365,技まとめ!$A$1:$F$380,6,FALSE)),"－",VLOOKUP($AN1365,技まとめ!$A$1:$F$380,6,FALSE))</f>
        <v>DR</v>
      </c>
      <c r="AP1365" s="3">
        <f>IF(ISERROR(VLOOKUP($AN1365,技まとめ!$A$1:$F$380,3,FALSE)),"－",VLOOKUP($AN1365,技まとめ!$A$1:$F$380,3,FALSE))</f>
        <v>65</v>
      </c>
      <c r="AQ1365" s="3">
        <f>IF(ISERROR(VLOOKUP($AN1365,技まとめ!$A$1:$F$380,5,FALSE)),"－",VLOOKUP($AN1365,技まとめ!$A$1:$F$380,5,FALSE))</f>
        <v>42</v>
      </c>
      <c r="AR1365" s="3" t="str">
        <f>IF($E1365=IF(ISERROR(VLOOKUP($AN1365,技まとめ!$A$1:$F$380,4,FALSE)),"－",VLOOKUP($AN1365,技まとめ!$A$1:$F$380,4,FALSE)),"一致","")</f>
        <v>一致</v>
      </c>
      <c r="AS1365" s="9" t="s">
        <v>662</v>
      </c>
      <c r="AT1365" s="3" t="str">
        <f>IF(ISERROR(VLOOKUP($AS1365,技まとめ!$A$1:$F$380,6,FALSE)),"－",VLOOKUP($AS1365,技まとめ!$A$1:$F$380,6,FALSE))</f>
        <v>CA</v>
      </c>
      <c r="AU1365" s="3">
        <f>IF(ISERROR(VLOOKUP($AS1365,技まとめ!$A$1:$F$380,3,FALSE)),"－",VLOOKUP($AS1365,技まとめ!$A$1:$F$380,3,FALSE))</f>
        <v>50</v>
      </c>
      <c r="AV1365" s="3">
        <f>IF(ISERROR(VLOOKUP($AS1365,技まとめ!$A$1:$F$380,5,FALSE)),"－",VLOOKUP($AS1365,技まとめ!$A$1:$F$380,5,FALSE))</f>
        <v>35</v>
      </c>
      <c r="AW1365" s="3" t="str">
        <f>IF($E1365=IF(ISERROR(VLOOKUP($AS1365,技まとめ!$A$1:$F$380,4,FALSE)),"－",VLOOKUP($AS1365,技まとめ!$A$1:$F$380,4,FALSE)),"一致","")</f>
        <v/>
      </c>
      <c r="AX1365" s="12" t="str">
        <f t="shared" si="300"/>
        <v>アイスブロックフェイクボールとうめいフェイントオーロラカーテン</v>
      </c>
      <c r="AY1365" s="12" t="str">
        <f t="shared" si="301"/>
        <v>アイスブロックフェイクボールとうめいフェイントオーロラカーテン</v>
      </c>
      <c r="AZ1365" s="12" t="str">
        <f t="shared" si="302"/>
        <v>アイスブロックフェイクボールとうめいフェイントオーロラカーテン</v>
      </c>
      <c r="BA1365" s="12" t="str">
        <f t="shared" si="303"/>
        <v>アイスブロックフェイクボールとうめいフェイントオーロラカーテン</v>
      </c>
      <c r="BB1365" s="11" t="str">
        <f t="shared" si="304"/>
        <v>CABLDRCA</v>
      </c>
      <c r="BC1365" s="11" t="str">
        <f t="shared" si="305"/>
        <v>CABLDRCA</v>
      </c>
      <c r="BD1365" s="11" t="str">
        <f t="shared" si="306"/>
        <v>CABLDRCA</v>
      </c>
      <c r="BE1365" s="11" t="str">
        <f t="shared" si="307"/>
        <v>CABLDRCA</v>
      </c>
    </row>
    <row r="1366" spans="1:57" ht="11.25" hidden="1" customHeight="1">
      <c r="A1366" s="6">
        <v>1365</v>
      </c>
      <c r="B1366" s="7" t="s">
        <v>3117</v>
      </c>
      <c r="C1366" s="8" t="s">
        <v>3118</v>
      </c>
      <c r="D1366" s="7" t="s">
        <v>650</v>
      </c>
      <c r="E1366" s="7" t="s">
        <v>73</v>
      </c>
      <c r="F1366" s="7" t="s">
        <v>128</v>
      </c>
      <c r="G1366" s="9">
        <v>85</v>
      </c>
      <c r="H1366" s="9">
        <v>126</v>
      </c>
      <c r="I1366" s="9">
        <v>52</v>
      </c>
      <c r="J1366" s="9">
        <v>60</v>
      </c>
      <c r="K1366" s="9">
        <v>46</v>
      </c>
      <c r="L1366" s="9">
        <v>60</v>
      </c>
      <c r="M1366" s="9">
        <v>53</v>
      </c>
      <c r="N1366" s="9">
        <v>60</v>
      </c>
      <c r="O1366" s="9">
        <v>53</v>
      </c>
      <c r="P1366" s="9">
        <v>24</v>
      </c>
      <c r="Q1366" s="10">
        <v>102</v>
      </c>
      <c r="R1366" s="11">
        <v>8</v>
      </c>
      <c r="S1366" s="11">
        <v>1</v>
      </c>
      <c r="T1366" s="11">
        <v>110</v>
      </c>
      <c r="U1366" s="11">
        <v>103</v>
      </c>
      <c r="V1366" s="11">
        <v>1</v>
      </c>
      <c r="W1366" s="11">
        <v>103</v>
      </c>
      <c r="X1366" s="11">
        <f t="shared" si="294"/>
        <v>428</v>
      </c>
      <c r="Y1366" s="11">
        <f t="shared" si="295"/>
        <v>4600</v>
      </c>
      <c r="Z1366" s="11">
        <f t="shared" si="296"/>
        <v>805</v>
      </c>
      <c r="AA1366" s="11">
        <f t="shared" si="297"/>
        <v>4375</v>
      </c>
      <c r="AB1366" s="11">
        <f t="shared" si="298"/>
        <v>4375</v>
      </c>
      <c r="AC1366" s="6">
        <f t="shared" si="299"/>
        <v>4955</v>
      </c>
      <c r="AD1366" s="9" t="s">
        <v>357</v>
      </c>
      <c r="AE1366" s="3" t="str">
        <f>IF(ISERROR(VLOOKUP($AD1366,技まとめ!$A$1:$F$380,6,FALSE)),"－",VLOOKUP($AD1366,技まとめ!$A$1:$F$380,6,FALSE))</f>
        <v>LS</v>
      </c>
      <c r="AF1366" s="3">
        <f>IF(ISERROR(VLOOKUP($AD1366,技まとめ!$A$1:$F$380,3,FALSE)),"－",VLOOKUP($AD1366,技まとめ!$A$1:$F$380,3,FALSE))</f>
        <v>40</v>
      </c>
      <c r="AG1366" s="3">
        <f>IF(ISERROR(VLOOKUP($AD1366,技まとめ!$A$1:$F$380,5,FALSE)),"－",VLOOKUP($AD1366,技まとめ!$A$1:$F$380,5,FALSE))</f>
        <v>30</v>
      </c>
      <c r="AH1366" s="3" t="str">
        <f>IF($E1366=IF(ISERROR(VLOOKUP($AD1366,技まとめ!$A$1:$F$380,4,FALSE)),"－",VLOOKUP($AD1366,技まとめ!$A$1:$F$380,4,FALSE)),"一致","")</f>
        <v/>
      </c>
      <c r="AI1366" s="9" t="s">
        <v>2771</v>
      </c>
      <c r="AJ1366" s="3" t="str">
        <f>IF(ISERROR(VLOOKUP($AI1366,技まとめ!$A$1:$F$380,6,FALSE)),"－",VLOOKUP($AI1366,技まとめ!$A$1:$F$380,6,FALSE))</f>
        <v>CA</v>
      </c>
      <c r="AK1366" s="3">
        <f>IF(ISERROR(VLOOKUP($AI1366,技まとめ!$A$1:$F$380,3,FALSE)),"－",VLOOKUP($AI1366,技まとめ!$A$1:$F$380,3,FALSE))</f>
        <v>48</v>
      </c>
      <c r="AL1366" s="3">
        <f>IF(ISERROR(VLOOKUP($AI1366,技まとめ!$A$1:$F$380,5,FALSE)),"－",VLOOKUP($AI1366,技まとめ!$A$1:$F$380,5,FALSE))</f>
        <v>32</v>
      </c>
      <c r="AM1366" s="3" t="str">
        <f>IF($E1366=IF(ISERROR(VLOOKUP($AI1366,技まとめ!$A$1:$F$380,4,FALSE)),"－",VLOOKUP($AI1366,技まとめ!$A$1:$F$380,4,FALSE)),"一致","")</f>
        <v/>
      </c>
      <c r="AN1366" s="9" t="s">
        <v>1213</v>
      </c>
      <c r="AO1366" s="3" t="str">
        <f>IF(ISERROR(VLOOKUP($AN1366,技まとめ!$A$1:$F$380,6,FALSE)),"－",VLOOKUP($AN1366,技まとめ!$A$1:$F$380,6,FALSE))</f>
        <v>NS</v>
      </c>
      <c r="AP1366" s="3">
        <f>IF(ISERROR(VLOOKUP($AN1366,技まとめ!$A$1:$F$380,3,FALSE)),"－",VLOOKUP($AN1366,技まとめ!$A$1:$F$380,3,FALSE))</f>
        <v>64</v>
      </c>
      <c r="AQ1366" s="3">
        <f>IF(ISERROR(VLOOKUP($AN1366,技まとめ!$A$1:$F$380,5,FALSE)),"－",VLOOKUP($AN1366,技まとめ!$A$1:$F$380,5,FALSE))</f>
        <v>37</v>
      </c>
      <c r="AR1366" s="3" t="str">
        <f>IF($E1366=IF(ISERROR(VLOOKUP($AN1366,技まとめ!$A$1:$F$380,4,FALSE)),"－",VLOOKUP($AN1366,技まとめ!$A$1:$F$380,4,FALSE)),"一致","")</f>
        <v/>
      </c>
      <c r="AS1366" s="9" t="s">
        <v>726</v>
      </c>
      <c r="AT1366" s="3" t="str">
        <f>IF(ISERROR(VLOOKUP($AS1366,技まとめ!$A$1:$F$380,6,FALSE)),"－",VLOOKUP($AS1366,技まとめ!$A$1:$F$380,6,FALSE))</f>
        <v>DR</v>
      </c>
      <c r="AU1366" s="3">
        <f>IF(ISERROR(VLOOKUP($AS1366,技まとめ!$A$1:$F$380,3,FALSE)),"－",VLOOKUP($AS1366,技まとめ!$A$1:$F$380,3,FALSE))</f>
        <v>60</v>
      </c>
      <c r="AV1366" s="3">
        <f>IF(ISERROR(VLOOKUP($AS1366,技まとめ!$A$1:$F$380,5,FALSE)),"－",VLOOKUP($AS1366,技まとめ!$A$1:$F$380,5,FALSE))</f>
        <v>39</v>
      </c>
      <c r="AW1366" s="3" t="str">
        <f>IF($E1366=IF(ISERROR(VLOOKUP($AS1366,技まとめ!$A$1:$F$380,4,FALSE)),"－",VLOOKUP($AS1366,技まとめ!$A$1:$F$380,4,FALSE)),"一致","")</f>
        <v>一致</v>
      </c>
      <c r="AX1366" s="12" t="str">
        <f t="shared" si="300"/>
        <v>パトリオットシュートスラッシュネイルセキュリティショットプリマドンナ</v>
      </c>
      <c r="AY1366" s="12" t="str">
        <f t="shared" si="301"/>
        <v>パトリオットシュートスラッシュネイルセキュリティショットプリマドンナ</v>
      </c>
      <c r="AZ1366" s="12" t="str">
        <f t="shared" si="302"/>
        <v>パトリオットシュートスラッシュネイルセキュリティショットプリマドンナ</v>
      </c>
      <c r="BA1366" s="12" t="str">
        <f t="shared" si="303"/>
        <v>パトリオットシュートスラッシュネイルセキュリティショットプリマドンナ</v>
      </c>
      <c r="BB1366" s="11" t="str">
        <f t="shared" si="304"/>
        <v>LSCANSDR</v>
      </c>
      <c r="BC1366" s="11" t="str">
        <f t="shared" si="305"/>
        <v>LSCANSDR</v>
      </c>
      <c r="BD1366" s="11" t="str">
        <f t="shared" si="306"/>
        <v>LSCANSDR</v>
      </c>
      <c r="BE1366" s="11" t="str">
        <f t="shared" si="307"/>
        <v>LSCANSDR</v>
      </c>
    </row>
    <row r="1367" spans="1:57" ht="11.25" hidden="1" customHeight="1">
      <c r="A1367" s="6">
        <v>1366</v>
      </c>
      <c r="B1367" s="7" t="s">
        <v>3119</v>
      </c>
      <c r="C1367" s="8" t="s">
        <v>3120</v>
      </c>
      <c r="D1367" s="7" t="s">
        <v>650</v>
      </c>
      <c r="E1367" s="7" t="s">
        <v>95</v>
      </c>
      <c r="F1367" s="7" t="s">
        <v>74</v>
      </c>
      <c r="G1367" s="9">
        <v>90</v>
      </c>
      <c r="H1367" s="9">
        <v>127</v>
      </c>
      <c r="I1367" s="9">
        <v>58</v>
      </c>
      <c r="J1367" s="9">
        <v>53</v>
      </c>
      <c r="K1367" s="9">
        <v>56</v>
      </c>
      <c r="L1367" s="9">
        <v>56</v>
      </c>
      <c r="M1367" s="9">
        <v>46</v>
      </c>
      <c r="N1367" s="9">
        <v>57</v>
      </c>
      <c r="O1367" s="9">
        <v>51</v>
      </c>
      <c r="P1367" s="9">
        <v>26</v>
      </c>
      <c r="Q1367" s="10">
        <v>108</v>
      </c>
      <c r="R1367" s="11">
        <v>10</v>
      </c>
      <c r="S1367" s="11">
        <v>1</v>
      </c>
      <c r="T1367" s="11">
        <v>106</v>
      </c>
      <c r="U1367" s="11">
        <v>96</v>
      </c>
      <c r="V1367" s="11">
        <v>1</v>
      </c>
      <c r="W1367" s="11">
        <v>101</v>
      </c>
      <c r="X1367" s="11">
        <f t="shared" si="294"/>
        <v>423</v>
      </c>
      <c r="Y1367" s="11">
        <f t="shared" si="295"/>
        <v>4830</v>
      </c>
      <c r="Z1367" s="11">
        <f t="shared" si="296"/>
        <v>865</v>
      </c>
      <c r="AA1367" s="11">
        <f t="shared" si="297"/>
        <v>4225</v>
      </c>
      <c r="AB1367" s="11">
        <f t="shared" si="298"/>
        <v>4225</v>
      </c>
      <c r="AC1367" s="6">
        <f t="shared" si="299"/>
        <v>4795</v>
      </c>
      <c r="AD1367" s="9" t="s">
        <v>226</v>
      </c>
      <c r="AE1367" s="3" t="str">
        <f>IF(ISERROR(VLOOKUP($AD1367,技まとめ!$A$1:$F$380,6,FALSE)),"－",VLOOKUP($AD1367,技まとめ!$A$1:$F$380,6,FALSE))</f>
        <v>CA</v>
      </c>
      <c r="AF1367" s="3">
        <f>IF(ISERROR(VLOOKUP($AD1367,技まとめ!$A$1:$F$380,3,FALSE)),"－",VLOOKUP($AD1367,技まとめ!$A$1:$F$380,3,FALSE))</f>
        <v>21</v>
      </c>
      <c r="AG1367" s="3">
        <f>IF(ISERROR(VLOOKUP($AD1367,技まとめ!$A$1:$F$380,5,FALSE)),"－",VLOOKUP($AD1367,技まとめ!$A$1:$F$380,5,FALSE))</f>
        <v>22</v>
      </c>
      <c r="AH1367" s="3" t="str">
        <f>IF($E1367=IF(ISERROR(VLOOKUP($AD1367,技まとめ!$A$1:$F$380,4,FALSE)),"－",VLOOKUP($AD1367,技まとめ!$A$1:$F$380,4,FALSE)),"一致","")</f>
        <v>一致</v>
      </c>
      <c r="AI1367" s="9" t="s">
        <v>274</v>
      </c>
      <c r="AJ1367" s="3" t="str">
        <f>IF(ISERROR(VLOOKUP($AI1367,技まとめ!$A$1:$F$380,6,FALSE)),"－",VLOOKUP($AI1367,技まとめ!$A$1:$F$380,6,FALSE))</f>
        <v>P1</v>
      </c>
      <c r="AK1367" s="3">
        <f>IF(ISERROR(VLOOKUP($AI1367,技まとめ!$A$1:$F$380,3,FALSE)),"－",VLOOKUP($AI1367,技まとめ!$A$1:$F$380,3,FALSE))</f>
        <v>27</v>
      </c>
      <c r="AL1367" s="3">
        <f>IF(ISERROR(VLOOKUP($AI1367,技まとめ!$A$1:$F$380,5,FALSE)),"－",VLOOKUP($AI1367,技まとめ!$A$1:$F$380,5,FALSE))</f>
        <v>25</v>
      </c>
      <c r="AM1367" s="3" t="str">
        <f>IF($E1367=IF(ISERROR(VLOOKUP($AI1367,技まとめ!$A$1:$F$380,4,FALSE)),"－",VLOOKUP($AI1367,技まとめ!$A$1:$F$380,4,FALSE)),"一致","")</f>
        <v/>
      </c>
      <c r="AN1367" s="9" t="s">
        <v>110</v>
      </c>
      <c r="AO1367" s="3" t="str">
        <f>IF(ISERROR(VLOOKUP($AN1367,技まとめ!$A$1:$F$380,6,FALSE)),"－",VLOOKUP($AN1367,技まとめ!$A$1:$F$380,6,FALSE))</f>
        <v>DR</v>
      </c>
      <c r="AP1367" s="3">
        <f>IF(ISERROR(VLOOKUP($AN1367,技まとめ!$A$1:$F$380,3,FALSE)),"－",VLOOKUP($AN1367,技まとめ!$A$1:$F$380,3,FALSE))</f>
        <v>34</v>
      </c>
      <c r="AQ1367" s="3">
        <f>IF(ISERROR(VLOOKUP($AN1367,技まとめ!$A$1:$F$380,5,FALSE)),"－",VLOOKUP($AN1367,技まとめ!$A$1:$F$380,5,FALSE))</f>
        <v>27</v>
      </c>
      <c r="AR1367" s="3" t="str">
        <f>IF($E1367=IF(ISERROR(VLOOKUP($AN1367,技まとめ!$A$1:$F$380,4,FALSE)),"－",VLOOKUP($AN1367,技まとめ!$A$1:$F$380,4,FALSE)),"一致","")</f>
        <v/>
      </c>
      <c r="AS1367" s="9" t="s">
        <v>988</v>
      </c>
      <c r="AT1367" s="3" t="str">
        <f>IF(ISERROR(VLOOKUP($AS1367,技まとめ!$A$1:$F$380,6,FALSE)),"－",VLOOKUP($AS1367,技まとめ!$A$1:$F$380,6,FALSE))</f>
        <v>CA</v>
      </c>
      <c r="AU1367" s="3">
        <f>IF(ISERROR(VLOOKUP($AS1367,技まとめ!$A$1:$F$380,3,FALSE)),"－",VLOOKUP($AS1367,技まとめ!$A$1:$F$380,3,FALSE))</f>
        <v>65</v>
      </c>
      <c r="AV1367" s="3">
        <f>IF(ISERROR(VLOOKUP($AS1367,技まとめ!$A$1:$F$380,5,FALSE)),"－",VLOOKUP($AS1367,技まとめ!$A$1:$F$380,5,FALSE))</f>
        <v>40</v>
      </c>
      <c r="AW1367" s="3" t="str">
        <f>IF($E1367=IF(ISERROR(VLOOKUP($AS1367,技まとめ!$A$1:$F$380,4,FALSE)),"－",VLOOKUP($AS1367,技まとめ!$A$1:$F$380,4,FALSE)),"一致","")</f>
        <v>一致</v>
      </c>
      <c r="AX1367" s="12" t="str">
        <f t="shared" si="300"/>
        <v>ゆがむくうかんロケットこぶしジグザグスパークワームホール</v>
      </c>
      <c r="AY1367" s="12" t="str">
        <f t="shared" si="301"/>
        <v>ゆがむくうかんロケットこぶしジグザグスパークワームホール</v>
      </c>
      <c r="AZ1367" s="12" t="str">
        <f t="shared" si="302"/>
        <v>ゆがむくうかんロケットこぶしジグザグスパークワームホール</v>
      </c>
      <c r="BA1367" s="12" t="str">
        <f t="shared" si="303"/>
        <v>ゆがむくうかんロケットこぶしジグザグスパークワームホール</v>
      </c>
      <c r="BB1367" s="11" t="str">
        <f t="shared" si="304"/>
        <v>CAP1DRCA</v>
      </c>
      <c r="BC1367" s="11" t="str">
        <f t="shared" si="305"/>
        <v>CAP1DRCA</v>
      </c>
      <c r="BD1367" s="11" t="str">
        <f t="shared" si="306"/>
        <v>CAP1DRCA</v>
      </c>
      <c r="BE1367" s="11" t="str">
        <f t="shared" si="307"/>
        <v>CAP1DRCA</v>
      </c>
    </row>
    <row r="1368" spans="1:57" ht="11.25" hidden="1" customHeight="1">
      <c r="A1368" s="6">
        <v>1367</v>
      </c>
      <c r="B1368" s="7" t="s">
        <v>3121</v>
      </c>
      <c r="C1368" s="8" t="s">
        <v>3122</v>
      </c>
      <c r="D1368" s="7" t="s">
        <v>650</v>
      </c>
      <c r="E1368" s="7" t="s">
        <v>73</v>
      </c>
      <c r="F1368" s="7" t="s">
        <v>74</v>
      </c>
      <c r="G1368" s="9">
        <v>102</v>
      </c>
      <c r="H1368" s="9">
        <v>128</v>
      </c>
      <c r="I1368" s="9">
        <v>51</v>
      </c>
      <c r="J1368" s="9">
        <v>55</v>
      </c>
      <c r="K1368" s="9">
        <v>52</v>
      </c>
      <c r="L1368" s="9">
        <v>51</v>
      </c>
      <c r="M1368" s="9">
        <v>56</v>
      </c>
      <c r="N1368" s="9">
        <v>54</v>
      </c>
      <c r="O1368" s="9">
        <v>52</v>
      </c>
      <c r="P1368" s="9">
        <v>45</v>
      </c>
      <c r="Q1368" s="10">
        <v>101</v>
      </c>
      <c r="R1368" s="11">
        <v>24</v>
      </c>
      <c r="S1368" s="11">
        <v>1</v>
      </c>
      <c r="T1368" s="11">
        <v>101</v>
      </c>
      <c r="U1368" s="11">
        <v>106</v>
      </c>
      <c r="V1368" s="11">
        <v>1</v>
      </c>
      <c r="W1368" s="11">
        <v>102</v>
      </c>
      <c r="X1368" s="11">
        <f t="shared" si="294"/>
        <v>436</v>
      </c>
      <c r="Y1368" s="11">
        <f t="shared" si="295"/>
        <v>4555</v>
      </c>
      <c r="Z1368" s="11">
        <f t="shared" si="296"/>
        <v>1360</v>
      </c>
      <c r="AA1368" s="11">
        <f t="shared" si="297"/>
        <v>4055</v>
      </c>
      <c r="AB1368" s="11">
        <f t="shared" si="298"/>
        <v>4055</v>
      </c>
      <c r="AC1368" s="6">
        <f t="shared" si="299"/>
        <v>4670</v>
      </c>
      <c r="AD1368" s="9" t="s">
        <v>440</v>
      </c>
      <c r="AE1368" s="3" t="str">
        <f>IF(ISERROR(VLOOKUP($AD1368,技まとめ!$A$1:$F$380,6,FALSE)),"－",VLOOKUP($AD1368,技まとめ!$A$1:$F$380,6,FALSE))</f>
        <v>CA</v>
      </c>
      <c r="AF1368" s="3">
        <f>IF(ISERROR(VLOOKUP($AD1368,技まとめ!$A$1:$F$380,3,FALSE)),"－",VLOOKUP($AD1368,技まとめ!$A$1:$F$380,3,FALSE))</f>
        <v>15</v>
      </c>
      <c r="AG1368" s="3">
        <f>IF(ISERROR(VLOOKUP($AD1368,技まとめ!$A$1:$F$380,5,FALSE)),"－",VLOOKUP($AD1368,技まとめ!$A$1:$F$380,5,FALSE))</f>
        <v>20</v>
      </c>
      <c r="AH1368" s="3" t="str">
        <f>IF($E1368=IF(ISERROR(VLOOKUP($AD1368,技まとめ!$A$1:$F$380,4,FALSE)),"－",VLOOKUP($AD1368,技まとめ!$A$1:$F$380,4,FALSE)),"一致","")</f>
        <v/>
      </c>
      <c r="AI1368" s="9" t="s">
        <v>290</v>
      </c>
      <c r="AJ1368" s="3" t="str">
        <f>IF(ISERROR(VLOOKUP($AI1368,技まとめ!$A$1:$F$380,6,FALSE)),"－",VLOOKUP($AI1368,技まとめ!$A$1:$F$380,6,FALSE))</f>
        <v>CA</v>
      </c>
      <c r="AK1368" s="3">
        <f>IF(ISERROR(VLOOKUP($AI1368,技まとめ!$A$1:$F$380,3,FALSE)),"－",VLOOKUP($AI1368,技まとめ!$A$1:$F$380,3,FALSE))</f>
        <v>27</v>
      </c>
      <c r="AL1368" s="3">
        <f>IF(ISERROR(VLOOKUP($AI1368,技まとめ!$A$1:$F$380,5,FALSE)),"－",VLOOKUP($AI1368,技まとめ!$A$1:$F$380,5,FALSE))</f>
        <v>25</v>
      </c>
      <c r="AM1368" s="3" t="str">
        <f>IF($E1368=IF(ISERROR(VLOOKUP($AI1368,技まとめ!$A$1:$F$380,4,FALSE)),"－",VLOOKUP($AI1368,技まとめ!$A$1:$F$380,4,FALSE)),"一致","")</f>
        <v>一致</v>
      </c>
      <c r="AN1368" s="9" t="s">
        <v>5012</v>
      </c>
      <c r="AO1368" s="3" t="str">
        <f>IF(ISERROR(VLOOKUP($AN1368,技まとめ!$A$1:$F$380,6,FALSE)),"－",VLOOKUP($AN1368,技まとめ!$A$1:$F$380,6,FALSE))</f>
        <v>－</v>
      </c>
      <c r="AP1368" s="3">
        <f>IF(ISERROR(VLOOKUP($AN1368,技まとめ!$A$1:$F$380,3,FALSE)),"－",VLOOKUP($AN1368,技まとめ!$A$1:$F$380,3,FALSE))</f>
        <v>0</v>
      </c>
      <c r="AQ1368" s="3">
        <f>IF(ISERROR(VLOOKUP($AN1368,技まとめ!$A$1:$F$380,5,FALSE)),"－",VLOOKUP($AN1368,技まとめ!$A$1:$F$380,5,FALSE))</f>
        <v>0</v>
      </c>
      <c r="AR1368" s="3" t="str">
        <f>IF($E1368=IF(ISERROR(VLOOKUP($AN1368,技まとめ!$A$1:$F$380,4,FALSE)),"－",VLOOKUP($AN1368,技まとめ!$A$1:$F$380,4,FALSE)),"一致","")</f>
        <v/>
      </c>
      <c r="AS1368" s="9" t="s">
        <v>1172</v>
      </c>
      <c r="AT1368" s="3" t="str">
        <f>IF(ISERROR(VLOOKUP($AS1368,技まとめ!$A$1:$F$380,6,FALSE)),"－",VLOOKUP($AS1368,技まとめ!$A$1:$F$380,6,FALSE))</f>
        <v>P2</v>
      </c>
      <c r="AU1368" s="3">
        <f>IF(ISERROR(VLOOKUP($AS1368,技まとめ!$A$1:$F$380,3,FALSE)),"－",VLOOKUP($AS1368,技まとめ!$A$1:$F$380,3,FALSE))</f>
        <v>104</v>
      </c>
      <c r="AV1368" s="3">
        <f>IF(ISERROR(VLOOKUP($AS1368,技まとめ!$A$1:$F$380,5,FALSE)),"－",VLOOKUP($AS1368,技まとめ!$A$1:$F$380,5,FALSE))</f>
        <v>55</v>
      </c>
      <c r="AW1368" s="3" t="str">
        <f>IF($E1368=IF(ISERROR(VLOOKUP($AS1368,技まとめ!$A$1:$F$380,4,FALSE)),"－",VLOOKUP($AS1368,技まとめ!$A$1:$F$380,4,FALSE)),"一致","")</f>
        <v/>
      </c>
      <c r="AX1368" s="12" t="str">
        <f t="shared" si="300"/>
        <v>スワンダイブワイルドクロークリティカル！ミリオンハンズ</v>
      </c>
      <c r="AY1368" s="12" t="str">
        <f t="shared" si="301"/>
        <v>スワンダイブワイルドクロークリティカル！ミリオンハンズ</v>
      </c>
      <c r="AZ1368" s="12" t="str">
        <f t="shared" si="302"/>
        <v>スワンダイブワイルドクロークリティカル！ミリオンハンズ</v>
      </c>
      <c r="BA1368" s="12" t="str">
        <f t="shared" si="303"/>
        <v>スワンダイブワイルドクロークリティカル！ミリオンハンズ</v>
      </c>
      <c r="BB1368" s="11" t="str">
        <f t="shared" si="304"/>
        <v>CACA－P2</v>
      </c>
      <c r="BC1368" s="11" t="str">
        <f t="shared" si="305"/>
        <v>CACA－P2</v>
      </c>
      <c r="BD1368" s="11" t="str">
        <f t="shared" si="306"/>
        <v>CACA－P2</v>
      </c>
      <c r="BE1368" s="11" t="str">
        <f t="shared" si="307"/>
        <v>CACA－P2</v>
      </c>
    </row>
    <row r="1369" spans="1:57" ht="11.25" hidden="1" customHeight="1">
      <c r="A1369" s="6">
        <v>1368</v>
      </c>
      <c r="B1369" s="7" t="s">
        <v>3123</v>
      </c>
      <c r="C1369" s="8" t="s">
        <v>3124</v>
      </c>
      <c r="D1369" s="7" t="s">
        <v>650</v>
      </c>
      <c r="E1369" s="7" t="s">
        <v>102</v>
      </c>
      <c r="F1369" s="7" t="s">
        <v>109</v>
      </c>
      <c r="G1369" s="9">
        <v>96</v>
      </c>
      <c r="H1369" s="9">
        <v>129</v>
      </c>
      <c r="I1369" s="9">
        <v>53</v>
      </c>
      <c r="J1369" s="9">
        <v>59</v>
      </c>
      <c r="K1369" s="9">
        <v>55</v>
      </c>
      <c r="L1369" s="9">
        <v>62</v>
      </c>
      <c r="M1369" s="9">
        <v>51</v>
      </c>
      <c r="N1369" s="9">
        <v>51</v>
      </c>
      <c r="O1369" s="9">
        <v>53</v>
      </c>
      <c r="P1369" s="9">
        <v>24</v>
      </c>
      <c r="Q1369" s="10">
        <v>103</v>
      </c>
      <c r="R1369" s="11">
        <v>7</v>
      </c>
      <c r="S1369" s="11">
        <v>1</v>
      </c>
      <c r="T1369" s="11">
        <v>112</v>
      </c>
      <c r="U1369" s="11">
        <v>101</v>
      </c>
      <c r="V1369" s="11">
        <v>1</v>
      </c>
      <c r="W1369" s="11">
        <v>103</v>
      </c>
      <c r="X1369" s="11">
        <f t="shared" si="294"/>
        <v>428</v>
      </c>
      <c r="Y1369" s="11">
        <f t="shared" si="295"/>
        <v>4640</v>
      </c>
      <c r="Z1369" s="11">
        <f t="shared" si="296"/>
        <v>770</v>
      </c>
      <c r="AA1369" s="11">
        <f t="shared" si="297"/>
        <v>4445</v>
      </c>
      <c r="AB1369" s="11">
        <f t="shared" si="298"/>
        <v>4445</v>
      </c>
      <c r="AC1369" s="6">
        <f t="shared" si="299"/>
        <v>5030</v>
      </c>
      <c r="AD1369" s="9" t="s">
        <v>163</v>
      </c>
      <c r="AE1369" s="3" t="str">
        <f>IF(ISERROR(VLOOKUP($AD1369,技まとめ!$A$1:$F$380,6,FALSE)),"－",VLOOKUP($AD1369,技まとめ!$A$1:$F$380,6,FALSE))</f>
        <v>BL</v>
      </c>
      <c r="AF1369" s="3">
        <f>IF(ISERROR(VLOOKUP($AD1369,技まとめ!$A$1:$F$380,3,FALSE)),"－",VLOOKUP($AD1369,技まとめ!$A$1:$F$380,3,FALSE))</f>
        <v>59</v>
      </c>
      <c r="AG1369" s="3">
        <f>IF(ISERROR(VLOOKUP($AD1369,技まとめ!$A$1:$F$380,5,FALSE)),"－",VLOOKUP($AD1369,技まとめ!$A$1:$F$380,5,FALSE))</f>
        <v>38</v>
      </c>
      <c r="AH1369" s="3" t="str">
        <f>IF($E1369=IF(ISERROR(VLOOKUP($AD1369,技まとめ!$A$1:$F$380,4,FALSE)),"－",VLOOKUP($AD1369,技まとめ!$A$1:$F$380,4,FALSE)),"一致","")</f>
        <v/>
      </c>
      <c r="AI1369" s="9" t="s">
        <v>426</v>
      </c>
      <c r="AJ1369" s="3" t="str">
        <f>IF(ISERROR(VLOOKUP($AI1369,技まとめ!$A$1:$F$380,6,FALSE)),"－",VLOOKUP($AI1369,技まとめ!$A$1:$F$380,6,FALSE))</f>
        <v>NS</v>
      </c>
      <c r="AK1369" s="3">
        <f>IF(ISERROR(VLOOKUP($AI1369,技まとめ!$A$1:$F$380,3,FALSE)),"－",VLOOKUP($AI1369,技まとめ!$A$1:$F$380,3,FALSE))</f>
        <v>57</v>
      </c>
      <c r="AL1369" s="3">
        <f>IF(ISERROR(VLOOKUP($AI1369,技まとめ!$A$1:$F$380,5,FALSE)),"－",VLOOKUP($AI1369,技まとめ!$A$1:$F$380,5,FALSE))</f>
        <v>34</v>
      </c>
      <c r="AM1369" s="3" t="str">
        <f>IF($E1369=IF(ISERROR(VLOOKUP($AI1369,技まとめ!$A$1:$F$380,4,FALSE)),"－",VLOOKUP($AI1369,技まとめ!$A$1:$F$380,4,FALSE)),"一致","")</f>
        <v>一致</v>
      </c>
      <c r="AN1369" s="9" t="s">
        <v>97</v>
      </c>
      <c r="AO1369" s="3" t="str">
        <f>IF(ISERROR(VLOOKUP($AN1369,技まとめ!$A$1:$F$380,6,FALSE)),"－",VLOOKUP($AN1369,技まとめ!$A$1:$F$380,6,FALSE))</f>
        <v>BL</v>
      </c>
      <c r="AP1369" s="3">
        <f>IF(ISERROR(VLOOKUP($AN1369,技まとめ!$A$1:$F$380,3,FALSE)),"－",VLOOKUP($AN1369,技まとめ!$A$1:$F$380,3,FALSE))</f>
        <v>38</v>
      </c>
      <c r="AQ1369" s="3">
        <f>IF(ISERROR(VLOOKUP($AN1369,技まとめ!$A$1:$F$380,5,FALSE)),"－",VLOOKUP($AN1369,技まとめ!$A$1:$F$380,5,FALSE))</f>
        <v>16</v>
      </c>
      <c r="AR1369" s="3" t="str">
        <f>IF($E1369=IF(ISERROR(VLOOKUP($AN1369,技まとめ!$A$1:$F$380,4,FALSE)),"－",VLOOKUP($AN1369,技まとめ!$A$1:$F$380,4,FALSE)),"一致","")</f>
        <v/>
      </c>
      <c r="AS1369" s="9" t="s">
        <v>347</v>
      </c>
      <c r="AT1369" s="3" t="str">
        <f>IF(ISERROR(VLOOKUP($AS1369,技まとめ!$A$1:$F$380,6,FALSE)),"－",VLOOKUP($AS1369,技まとめ!$A$1:$F$380,6,FALSE))</f>
        <v>DR</v>
      </c>
      <c r="AU1369" s="3">
        <f>IF(ISERROR(VLOOKUP($AS1369,技まとめ!$A$1:$F$380,3,FALSE)),"－",VLOOKUP($AS1369,技まとめ!$A$1:$F$380,3,FALSE))</f>
        <v>40</v>
      </c>
      <c r="AV1369" s="3">
        <f>IF(ISERROR(VLOOKUP($AS1369,技まとめ!$A$1:$F$380,5,FALSE)),"－",VLOOKUP($AS1369,技まとめ!$A$1:$F$380,5,FALSE))</f>
        <v>31</v>
      </c>
      <c r="AW1369" s="3" t="str">
        <f>IF($E1369=IF(ISERROR(VLOOKUP($AS1369,技まとめ!$A$1:$F$380,4,FALSE)),"－",VLOOKUP($AS1369,技まとめ!$A$1:$F$380,4,FALSE)),"一致","")</f>
        <v/>
      </c>
      <c r="AX1369" s="12" t="str">
        <f t="shared" si="300"/>
        <v>サイクロンシャインドライブうしろのしょうめんざんぞう</v>
      </c>
      <c r="AY1369" s="12" t="str">
        <f t="shared" si="301"/>
        <v>サイクロンシャインドライブうしろのしょうめんざんぞう</v>
      </c>
      <c r="AZ1369" s="12" t="str">
        <f t="shared" si="302"/>
        <v>サイクロンシャインドライブうしろのしょうめんざんぞう</v>
      </c>
      <c r="BA1369" s="12" t="str">
        <f t="shared" si="303"/>
        <v>サイクロンシャインドライブうしろのしょうめんざんぞう</v>
      </c>
      <c r="BB1369" s="11" t="str">
        <f t="shared" si="304"/>
        <v>BLNSBLDR</v>
      </c>
      <c r="BC1369" s="11" t="str">
        <f t="shared" si="305"/>
        <v>BLNSBLDR</v>
      </c>
      <c r="BD1369" s="11" t="str">
        <f t="shared" si="306"/>
        <v>BLNSBLDR</v>
      </c>
      <c r="BE1369" s="11" t="str">
        <f t="shared" si="307"/>
        <v>BLNSBLDR</v>
      </c>
    </row>
    <row r="1370" spans="1:57" ht="11.25" hidden="1" customHeight="1">
      <c r="A1370" s="6">
        <v>1369</v>
      </c>
      <c r="B1370" s="7" t="s">
        <v>3125</v>
      </c>
      <c r="C1370" s="8" t="s">
        <v>3126</v>
      </c>
      <c r="D1370" s="7" t="s">
        <v>650</v>
      </c>
      <c r="E1370" s="7" t="s">
        <v>81</v>
      </c>
      <c r="F1370" s="7" t="s">
        <v>109</v>
      </c>
      <c r="G1370" s="9">
        <v>96</v>
      </c>
      <c r="H1370" s="9">
        <v>122</v>
      </c>
      <c r="I1370" s="9">
        <v>51</v>
      </c>
      <c r="J1370" s="9">
        <v>54</v>
      </c>
      <c r="K1370" s="9">
        <v>54</v>
      </c>
      <c r="L1370" s="9">
        <v>53</v>
      </c>
      <c r="M1370" s="9">
        <v>51</v>
      </c>
      <c r="N1370" s="9">
        <v>56</v>
      </c>
      <c r="O1370" s="9">
        <v>53</v>
      </c>
      <c r="P1370" s="9">
        <v>44</v>
      </c>
      <c r="Q1370" s="10">
        <v>101</v>
      </c>
      <c r="R1370" s="11">
        <v>26</v>
      </c>
      <c r="S1370" s="11">
        <v>1</v>
      </c>
      <c r="T1370" s="11">
        <v>103</v>
      </c>
      <c r="U1370" s="11">
        <v>101</v>
      </c>
      <c r="V1370" s="11">
        <v>1</v>
      </c>
      <c r="W1370" s="11">
        <v>103</v>
      </c>
      <c r="X1370" s="11">
        <f t="shared" si="294"/>
        <v>436</v>
      </c>
      <c r="Y1370" s="11">
        <f t="shared" si="295"/>
        <v>4560</v>
      </c>
      <c r="Z1370" s="11">
        <f t="shared" si="296"/>
        <v>1435</v>
      </c>
      <c r="AA1370" s="11">
        <f t="shared" si="297"/>
        <v>4130</v>
      </c>
      <c r="AB1370" s="11">
        <f t="shared" si="298"/>
        <v>4130</v>
      </c>
      <c r="AC1370" s="6">
        <f t="shared" si="299"/>
        <v>4765</v>
      </c>
      <c r="AD1370" s="9" t="s">
        <v>268</v>
      </c>
      <c r="AE1370" s="3" t="str">
        <f>IF(ISERROR(VLOOKUP($AD1370,技まとめ!$A$1:$F$380,6,FALSE)),"－",VLOOKUP($AD1370,技まとめ!$A$1:$F$380,6,FALSE))</f>
        <v>－</v>
      </c>
      <c r="AF1370" s="3">
        <f>IF(ISERROR(VLOOKUP($AD1370,技まとめ!$A$1:$F$380,3,FALSE)),"－",VLOOKUP($AD1370,技まとめ!$A$1:$F$380,3,FALSE))</f>
        <v>0</v>
      </c>
      <c r="AG1370" s="3">
        <f>IF(ISERROR(VLOOKUP($AD1370,技まとめ!$A$1:$F$380,5,FALSE)),"－",VLOOKUP($AD1370,技まとめ!$A$1:$F$380,5,FALSE))</f>
        <v>0</v>
      </c>
      <c r="AH1370" s="3" t="str">
        <f>IF($E1370=IF(ISERROR(VLOOKUP($AD1370,技まとめ!$A$1:$F$380,4,FALSE)),"－",VLOOKUP($AD1370,技まとめ!$A$1:$F$380,4,FALSE)),"一致","")</f>
        <v/>
      </c>
      <c r="AI1370" s="9" t="s">
        <v>118</v>
      </c>
      <c r="AJ1370" s="3" t="str">
        <f>IF(ISERROR(VLOOKUP($AI1370,技まとめ!$A$1:$F$380,6,FALSE)),"－",VLOOKUP($AI1370,技まとめ!$A$1:$F$380,6,FALSE))</f>
        <v>BS</v>
      </c>
      <c r="AK1370" s="3">
        <f>IF(ISERROR(VLOOKUP($AI1370,技まとめ!$A$1:$F$380,3,FALSE)),"－",VLOOKUP($AI1370,技まとめ!$A$1:$F$380,3,FALSE))</f>
        <v>64</v>
      </c>
      <c r="AL1370" s="3">
        <f>IF(ISERROR(VLOOKUP($AI1370,技まとめ!$A$1:$F$380,5,FALSE)),"－",VLOOKUP($AI1370,技まとめ!$A$1:$F$380,5,FALSE))</f>
        <v>37</v>
      </c>
      <c r="AM1370" s="3" t="str">
        <f>IF($E1370=IF(ISERROR(VLOOKUP($AI1370,技まとめ!$A$1:$F$380,4,FALSE)),"－",VLOOKUP($AI1370,技まとめ!$A$1:$F$380,4,FALSE)),"一致","")</f>
        <v/>
      </c>
      <c r="AN1370" s="9" t="s">
        <v>106</v>
      </c>
      <c r="AO1370" s="3" t="str">
        <f>IF(ISERROR(VLOOKUP($AN1370,技まとめ!$A$1:$F$380,6,FALSE)),"－",VLOOKUP($AN1370,技まとめ!$A$1:$F$380,6,FALSE))</f>
        <v>BL</v>
      </c>
      <c r="AP1370" s="3">
        <f>IF(ISERROR(VLOOKUP($AN1370,技まとめ!$A$1:$F$380,3,FALSE)),"－",VLOOKUP($AN1370,技まとめ!$A$1:$F$380,3,FALSE))</f>
        <v>77</v>
      </c>
      <c r="AQ1370" s="3">
        <f>IF(ISERROR(VLOOKUP($AN1370,技まとめ!$A$1:$F$380,5,FALSE)),"－",VLOOKUP($AN1370,技まとめ!$A$1:$F$380,5,FALSE))</f>
        <v>47</v>
      </c>
      <c r="AR1370" s="3" t="str">
        <f>IF($E1370=IF(ISERROR(VLOOKUP($AN1370,技まとめ!$A$1:$F$380,4,FALSE)),"－",VLOOKUP($AN1370,技まとめ!$A$1:$F$380,4,FALSE)),"一致","")</f>
        <v/>
      </c>
      <c r="AS1370" s="9" t="s">
        <v>773</v>
      </c>
      <c r="AT1370" s="3" t="str">
        <f>IF(ISERROR(VLOOKUP($AS1370,技まとめ!$A$1:$F$380,6,FALSE)),"－",VLOOKUP($AS1370,技まとめ!$A$1:$F$380,6,FALSE))</f>
        <v>BB</v>
      </c>
      <c r="AU1370" s="3">
        <f>IF(ISERROR(VLOOKUP($AS1370,技まとめ!$A$1:$F$380,3,FALSE)),"－",VLOOKUP($AS1370,技まとめ!$A$1:$F$380,3,FALSE))</f>
        <v>71</v>
      </c>
      <c r="AV1370" s="3">
        <f>IF(ISERROR(VLOOKUP($AS1370,技まとめ!$A$1:$F$380,5,FALSE)),"－",VLOOKUP($AS1370,技まとめ!$A$1:$F$380,5,FALSE))</f>
        <v>44</v>
      </c>
      <c r="AW1370" s="3" t="str">
        <f>IF($E1370=IF(ISERROR(VLOOKUP($AS1370,技まとめ!$A$1:$F$380,4,FALSE)),"－",VLOOKUP($AS1370,技まとめ!$A$1:$F$380,4,FALSE)),"一致","")</f>
        <v>一致</v>
      </c>
      <c r="AX1370" s="12" t="str">
        <f t="shared" si="300"/>
        <v>むぞくせいクンフーアタックブロックサーカスせんぷうじん</v>
      </c>
      <c r="AY1370" s="12" t="str">
        <f t="shared" si="301"/>
        <v>むぞくせいクンフーアタックブロックサーカスせんぷうじん</v>
      </c>
      <c r="AZ1370" s="12" t="str">
        <f t="shared" si="302"/>
        <v>むぞくせいクンフーアタックブロックサーカスせんぷうじん</v>
      </c>
      <c r="BA1370" s="12" t="str">
        <f t="shared" si="303"/>
        <v>むぞくせいクンフーアタックブロックサーカスせんぷうじん</v>
      </c>
      <c r="BB1370" s="11" t="str">
        <f t="shared" si="304"/>
        <v>－BSBLBB</v>
      </c>
      <c r="BC1370" s="11" t="str">
        <f t="shared" si="305"/>
        <v>－BSBLBB</v>
      </c>
      <c r="BD1370" s="11" t="str">
        <f t="shared" si="306"/>
        <v>－BSBLBB</v>
      </c>
      <c r="BE1370" s="11" t="str">
        <f t="shared" si="307"/>
        <v>－BSBLBB</v>
      </c>
    </row>
    <row r="1371" spans="1:57" ht="11.25" hidden="1" customHeight="1">
      <c r="A1371" s="6">
        <v>1370</v>
      </c>
      <c r="B1371" s="7" t="s">
        <v>3127</v>
      </c>
      <c r="C1371" s="8" t="s">
        <v>3128</v>
      </c>
      <c r="D1371" s="7" t="s">
        <v>650</v>
      </c>
      <c r="E1371" s="7" t="s">
        <v>73</v>
      </c>
      <c r="F1371" s="7" t="s">
        <v>74</v>
      </c>
      <c r="G1371" s="9">
        <v>87</v>
      </c>
      <c r="H1371" s="9">
        <v>129</v>
      </c>
      <c r="I1371" s="9">
        <v>51</v>
      </c>
      <c r="J1371" s="9">
        <v>48</v>
      </c>
      <c r="K1371" s="9">
        <v>49</v>
      </c>
      <c r="L1371" s="9">
        <v>49</v>
      </c>
      <c r="M1371" s="9">
        <v>51</v>
      </c>
      <c r="N1371" s="9">
        <v>51</v>
      </c>
      <c r="O1371" s="9">
        <v>48</v>
      </c>
      <c r="P1371" s="9">
        <v>64</v>
      </c>
      <c r="Q1371" s="10">
        <v>101</v>
      </c>
      <c r="R1371" s="11">
        <v>30</v>
      </c>
      <c r="S1371" s="11">
        <v>1</v>
      </c>
      <c r="T1371" s="11">
        <v>99</v>
      </c>
      <c r="U1371" s="11">
        <v>101</v>
      </c>
      <c r="V1371" s="11">
        <v>1</v>
      </c>
      <c r="W1371" s="11">
        <v>98</v>
      </c>
      <c r="X1371" s="11">
        <f t="shared" si="294"/>
        <v>431</v>
      </c>
      <c r="Y1371" s="11">
        <f t="shared" si="295"/>
        <v>4535</v>
      </c>
      <c r="Z1371" s="11">
        <f t="shared" si="296"/>
        <v>1550</v>
      </c>
      <c r="AA1371" s="11">
        <f t="shared" si="297"/>
        <v>3965</v>
      </c>
      <c r="AB1371" s="11">
        <f t="shared" si="298"/>
        <v>3965</v>
      </c>
      <c r="AC1371" s="6">
        <f t="shared" si="299"/>
        <v>4600</v>
      </c>
      <c r="AD1371" s="9" t="s">
        <v>227</v>
      </c>
      <c r="AE1371" s="3" t="str">
        <f>IF(ISERROR(VLOOKUP($AD1371,技まとめ!$A$1:$F$380,6,FALSE)),"－",VLOOKUP($AD1371,技まとめ!$A$1:$F$380,6,FALSE))</f>
        <v>CA</v>
      </c>
      <c r="AF1371" s="3">
        <f>IF(ISERROR(VLOOKUP($AD1371,技まとめ!$A$1:$F$380,3,FALSE)),"－",VLOOKUP($AD1371,技まとめ!$A$1:$F$380,3,FALSE))</f>
        <v>60</v>
      </c>
      <c r="AG1371" s="3">
        <f>IF(ISERROR(VLOOKUP($AD1371,技まとめ!$A$1:$F$380,5,FALSE)),"－",VLOOKUP($AD1371,技まとめ!$A$1:$F$380,5,FALSE))</f>
        <v>37</v>
      </c>
      <c r="AH1371" s="3" t="str">
        <f>IF($E1371=IF(ISERROR(VLOOKUP($AD1371,技まとめ!$A$1:$F$380,4,FALSE)),"－",VLOOKUP($AD1371,技まとめ!$A$1:$F$380,4,FALSE)),"一致","")</f>
        <v/>
      </c>
      <c r="AI1371" s="9" t="s">
        <v>878</v>
      </c>
      <c r="AJ1371" s="3" t="str">
        <f>IF(ISERROR(VLOOKUP($AI1371,技まとめ!$A$1:$F$380,6,FALSE)),"－",VLOOKUP($AI1371,技まとめ!$A$1:$F$380,6,FALSE))</f>
        <v>CA</v>
      </c>
      <c r="AK1371" s="3">
        <f>IF(ISERROR(VLOOKUP($AI1371,技まとめ!$A$1:$F$380,3,FALSE)),"－",VLOOKUP($AI1371,技まとめ!$A$1:$F$380,3,FALSE))</f>
        <v>98</v>
      </c>
      <c r="AL1371" s="3">
        <f>IF(ISERROR(VLOOKUP($AI1371,技まとめ!$A$1:$F$380,5,FALSE)),"－",VLOOKUP($AI1371,技まとめ!$A$1:$F$380,5,FALSE))</f>
        <v>50</v>
      </c>
      <c r="AM1371" s="3" t="str">
        <f>IF($E1371=IF(ISERROR(VLOOKUP($AI1371,技まとめ!$A$1:$F$380,4,FALSE)),"－",VLOOKUP($AI1371,技まとめ!$A$1:$F$380,4,FALSE)),"一致","")</f>
        <v/>
      </c>
      <c r="AN1371" s="9" t="s">
        <v>2770</v>
      </c>
      <c r="AO1371" s="3" t="str">
        <f>IF(ISERROR(VLOOKUP($AN1371,技まとめ!$A$1:$F$380,6,FALSE)),"－",VLOOKUP($AN1371,技まとめ!$A$1:$F$380,6,FALSE))</f>
        <v>CA</v>
      </c>
      <c r="AP1371" s="3">
        <f>IF(ISERROR(VLOOKUP($AN1371,技まとめ!$A$1:$F$380,3,FALSE)),"－",VLOOKUP($AN1371,技まとめ!$A$1:$F$380,3,FALSE))</f>
        <v>42</v>
      </c>
      <c r="AQ1371" s="3">
        <f>IF(ISERROR(VLOOKUP($AN1371,技まとめ!$A$1:$F$380,5,FALSE)),"－",VLOOKUP($AN1371,技まとめ!$A$1:$F$380,5,FALSE))</f>
        <v>30</v>
      </c>
      <c r="AR1371" s="3" t="str">
        <f>IF($E1371=IF(ISERROR(VLOOKUP($AN1371,技まとめ!$A$1:$F$380,4,FALSE)),"－",VLOOKUP($AN1371,技まとめ!$A$1:$F$380,4,FALSE)),"一致","")</f>
        <v/>
      </c>
      <c r="AS1371" s="9" t="s">
        <v>744</v>
      </c>
      <c r="AT1371" s="3" t="str">
        <f>IF(ISERROR(VLOOKUP($AS1371,技まとめ!$A$1:$F$380,6,FALSE)),"－",VLOOKUP($AS1371,技まとめ!$A$1:$F$380,6,FALSE))</f>
        <v>DR</v>
      </c>
      <c r="AU1371" s="3">
        <f>IF(ISERROR(VLOOKUP($AS1371,技まとめ!$A$1:$F$380,3,FALSE)),"－",VLOOKUP($AS1371,技まとめ!$A$1:$F$380,3,FALSE))</f>
        <v>40</v>
      </c>
      <c r="AV1371" s="3">
        <f>IF(ISERROR(VLOOKUP($AS1371,技まとめ!$A$1:$F$380,5,FALSE)),"－",VLOOKUP($AS1371,技まとめ!$A$1:$F$380,5,FALSE))</f>
        <v>31</v>
      </c>
      <c r="AW1371" s="3" t="str">
        <f>IF($E1371=IF(ISERROR(VLOOKUP($AS1371,技まとめ!$A$1:$F$380,4,FALSE)),"－",VLOOKUP($AS1371,技まとめ!$A$1:$F$380,4,FALSE)),"一致","")</f>
        <v/>
      </c>
      <c r="AX1371" s="12" t="str">
        <f t="shared" si="300"/>
        <v>ガラティーンムゲン・ザ・ハンドはなふぶきリボンシャワー</v>
      </c>
      <c r="AY1371" s="12" t="str">
        <f t="shared" si="301"/>
        <v>ガラティーンムゲン・ザ・ハンドはなふぶきリボンシャワー</v>
      </c>
      <c r="AZ1371" s="12" t="str">
        <f t="shared" si="302"/>
        <v>ガラティーンムゲン・ザ・ハンドはなふぶきリボンシャワー</v>
      </c>
      <c r="BA1371" s="12" t="str">
        <f t="shared" si="303"/>
        <v>ガラティーンムゲン・ザ・ハンドはなふぶきリボンシャワー</v>
      </c>
      <c r="BB1371" s="11" t="str">
        <f t="shared" si="304"/>
        <v>CACACADR</v>
      </c>
      <c r="BC1371" s="11" t="str">
        <f t="shared" si="305"/>
        <v>CACACADR</v>
      </c>
      <c r="BD1371" s="11" t="str">
        <f t="shared" si="306"/>
        <v>CACACADR</v>
      </c>
      <c r="BE1371" s="11" t="str">
        <f t="shared" si="307"/>
        <v>CACACADR</v>
      </c>
    </row>
    <row r="1372" spans="1:57" ht="11.25" hidden="1" customHeight="1">
      <c r="A1372" s="6">
        <v>1371</v>
      </c>
      <c r="B1372" s="7" t="s">
        <v>3129</v>
      </c>
      <c r="C1372" s="8" t="s">
        <v>3130</v>
      </c>
      <c r="D1372" s="7" t="s">
        <v>650</v>
      </c>
      <c r="E1372" s="7" t="s">
        <v>81</v>
      </c>
      <c r="F1372" s="7" t="s">
        <v>128</v>
      </c>
      <c r="G1372" s="9">
        <v>85</v>
      </c>
      <c r="H1372" s="9">
        <v>127</v>
      </c>
      <c r="I1372" s="9">
        <v>60</v>
      </c>
      <c r="J1372" s="9">
        <v>53</v>
      </c>
      <c r="K1372" s="9">
        <v>52</v>
      </c>
      <c r="L1372" s="9">
        <v>56</v>
      </c>
      <c r="M1372" s="9">
        <v>44</v>
      </c>
      <c r="N1372" s="9">
        <v>57</v>
      </c>
      <c r="O1372" s="9">
        <v>56</v>
      </c>
      <c r="P1372" s="9">
        <v>23</v>
      </c>
      <c r="Q1372" s="10">
        <v>110</v>
      </c>
      <c r="R1372" s="11">
        <v>3</v>
      </c>
      <c r="S1372" s="11">
        <v>1</v>
      </c>
      <c r="T1372" s="11">
        <v>106</v>
      </c>
      <c r="U1372" s="11">
        <v>94</v>
      </c>
      <c r="V1372" s="11">
        <v>1</v>
      </c>
      <c r="W1372" s="11">
        <v>106</v>
      </c>
      <c r="X1372" s="11">
        <f t="shared" si="294"/>
        <v>421</v>
      </c>
      <c r="Y1372" s="11">
        <f t="shared" si="295"/>
        <v>4935</v>
      </c>
      <c r="Z1372" s="11">
        <f t="shared" si="296"/>
        <v>645</v>
      </c>
      <c r="AA1372" s="11">
        <f t="shared" si="297"/>
        <v>4250</v>
      </c>
      <c r="AB1372" s="11">
        <f t="shared" si="298"/>
        <v>4250</v>
      </c>
      <c r="AC1372" s="6">
        <f t="shared" si="299"/>
        <v>4785</v>
      </c>
      <c r="AD1372" s="9" t="s">
        <v>543</v>
      </c>
      <c r="AE1372" s="3" t="str">
        <f>IF(ISERROR(VLOOKUP($AD1372,技まとめ!$A$1:$F$380,6,FALSE)),"－",VLOOKUP($AD1372,技まとめ!$A$1:$F$380,6,FALSE))</f>
        <v>SC</v>
      </c>
      <c r="AF1372" s="3">
        <f>IF(ISERROR(VLOOKUP($AD1372,技まとめ!$A$1:$F$380,3,FALSE)),"－",VLOOKUP($AD1372,技まとめ!$A$1:$F$380,3,FALSE))</f>
        <v>25</v>
      </c>
      <c r="AG1372" s="3">
        <f>IF(ISERROR(VLOOKUP($AD1372,技まとめ!$A$1:$F$380,5,FALSE)),"－",VLOOKUP($AD1372,技まとめ!$A$1:$F$380,5,FALSE))</f>
        <v>20</v>
      </c>
      <c r="AH1372" s="3" t="str">
        <f>IF($E1372=IF(ISERROR(VLOOKUP($AD1372,技まとめ!$A$1:$F$380,4,FALSE)),"－",VLOOKUP($AD1372,技まとめ!$A$1:$F$380,4,FALSE)),"一致","")</f>
        <v>一致</v>
      </c>
      <c r="AI1372" s="9" t="s">
        <v>131</v>
      </c>
      <c r="AJ1372" s="3" t="str">
        <f>IF(ISERROR(VLOOKUP($AI1372,技まとめ!$A$1:$F$380,6,FALSE)),"－",VLOOKUP($AI1372,技まとめ!$A$1:$F$380,6,FALSE))</f>
        <v>DR</v>
      </c>
      <c r="AK1372" s="3">
        <f>IF(ISERROR(VLOOKUP($AI1372,技まとめ!$A$1:$F$380,3,FALSE)),"－",VLOOKUP($AI1372,技まとめ!$A$1:$F$380,3,FALSE))</f>
        <v>33</v>
      </c>
      <c r="AL1372" s="3">
        <f>IF(ISERROR(VLOOKUP($AI1372,技まとめ!$A$1:$F$380,5,FALSE)),"－",VLOOKUP($AI1372,技まとめ!$A$1:$F$380,5,FALSE))</f>
        <v>28</v>
      </c>
      <c r="AM1372" s="3" t="str">
        <f>IF($E1372=IF(ISERROR(VLOOKUP($AI1372,技まとめ!$A$1:$F$380,4,FALSE)),"－",VLOOKUP($AI1372,技まとめ!$A$1:$F$380,4,FALSE)),"一致","")</f>
        <v/>
      </c>
      <c r="AN1372" s="9" t="s">
        <v>540</v>
      </c>
      <c r="AO1372" s="3" t="str">
        <f>IF(ISERROR(VLOOKUP($AN1372,技まとめ!$A$1:$F$380,6,FALSE)),"－",VLOOKUP($AN1372,技まとめ!$A$1:$F$380,6,FALSE))</f>
        <v>BS</v>
      </c>
      <c r="AP1372" s="3">
        <f>IF(ISERROR(VLOOKUP($AN1372,技まとめ!$A$1:$F$380,3,FALSE)),"－",VLOOKUP($AN1372,技まとめ!$A$1:$F$380,3,FALSE))</f>
        <v>51</v>
      </c>
      <c r="AQ1372" s="3">
        <f>IF(ISERROR(VLOOKUP($AN1372,技まとめ!$A$1:$F$380,5,FALSE)),"－",VLOOKUP($AN1372,技まとめ!$A$1:$F$380,5,FALSE))</f>
        <v>31</v>
      </c>
      <c r="AR1372" s="3" t="str">
        <f>IF($E1372=IF(ISERROR(VLOOKUP($AN1372,技まとめ!$A$1:$F$380,4,FALSE)),"－",VLOOKUP($AN1372,技まとめ!$A$1:$F$380,4,FALSE)),"一致","")</f>
        <v>一致</v>
      </c>
      <c r="AS1372" s="9" t="s">
        <v>2581</v>
      </c>
      <c r="AT1372" s="3" t="str">
        <f>IF(ISERROR(VLOOKUP($AS1372,技まとめ!$A$1:$F$380,6,FALSE)),"－",VLOOKUP($AS1372,技まとめ!$A$1:$F$380,6,FALSE))</f>
        <v>BL</v>
      </c>
      <c r="AU1372" s="3">
        <f>IF(ISERROR(VLOOKUP($AS1372,技まとめ!$A$1:$F$380,3,FALSE)),"－",VLOOKUP($AS1372,技まとめ!$A$1:$F$380,3,FALSE))</f>
        <v>104</v>
      </c>
      <c r="AV1372" s="3">
        <f>IF(ISERROR(VLOOKUP($AS1372,技まとめ!$A$1:$F$380,5,FALSE)),"－",VLOOKUP($AS1372,技まとめ!$A$1:$F$380,5,FALSE))</f>
        <v>57</v>
      </c>
      <c r="AW1372" s="3" t="str">
        <f>IF($E1372=IF(ISERROR(VLOOKUP($AS1372,技まとめ!$A$1:$F$380,4,FALSE)),"－",VLOOKUP($AS1372,技まとめ!$A$1:$F$380,4,FALSE)),"一致","")</f>
        <v>一致</v>
      </c>
      <c r="AX1372" s="12" t="str">
        <f t="shared" si="300"/>
        <v>スピニングシュートイリュージョンボールバックトルネードパーフェクト・タワー</v>
      </c>
      <c r="AY1372" s="12" t="str">
        <f t="shared" si="301"/>
        <v>スピニングシュートイリュージョンボールバックトルネードパーフェクト・タワー</v>
      </c>
      <c r="AZ1372" s="12" t="str">
        <f t="shared" si="302"/>
        <v>スピニングシュートイリュージョンボールバックトルネードパーフェクト・タワー</v>
      </c>
      <c r="BA1372" s="12" t="str">
        <f t="shared" si="303"/>
        <v>スピニングシュートイリュージョンボールバックトルネードパーフェクト・タワー</v>
      </c>
      <c r="BB1372" s="11" t="str">
        <f t="shared" si="304"/>
        <v>SCDRBSBL</v>
      </c>
      <c r="BC1372" s="11" t="str">
        <f t="shared" si="305"/>
        <v>SCDRBSBL</v>
      </c>
      <c r="BD1372" s="11" t="str">
        <f t="shared" si="306"/>
        <v>SCDRBSBL</v>
      </c>
      <c r="BE1372" s="11" t="str">
        <f t="shared" si="307"/>
        <v>SCDRBSBL</v>
      </c>
    </row>
    <row r="1373" spans="1:57" ht="11.25" hidden="1" customHeight="1">
      <c r="A1373" s="6">
        <v>1372</v>
      </c>
      <c r="B1373" s="7" t="s">
        <v>3131</v>
      </c>
      <c r="C1373" s="8" t="s">
        <v>3132</v>
      </c>
      <c r="D1373" s="7" t="s">
        <v>72</v>
      </c>
      <c r="E1373" s="7" t="s">
        <v>73</v>
      </c>
      <c r="F1373" s="7" t="s">
        <v>128</v>
      </c>
      <c r="G1373" s="9">
        <v>104</v>
      </c>
      <c r="H1373" s="9">
        <v>120</v>
      </c>
      <c r="I1373" s="9">
        <v>55</v>
      </c>
      <c r="J1373" s="9">
        <v>56</v>
      </c>
      <c r="K1373" s="9">
        <v>56</v>
      </c>
      <c r="L1373" s="9">
        <v>60</v>
      </c>
      <c r="M1373" s="9">
        <v>53</v>
      </c>
      <c r="N1373" s="9">
        <v>56</v>
      </c>
      <c r="O1373" s="9">
        <v>54</v>
      </c>
      <c r="P1373" s="9">
        <v>34</v>
      </c>
      <c r="Q1373" s="10">
        <v>105</v>
      </c>
      <c r="R1373" s="11">
        <v>20</v>
      </c>
      <c r="S1373" s="11">
        <v>1</v>
      </c>
      <c r="T1373" s="11">
        <v>110</v>
      </c>
      <c r="U1373" s="11">
        <v>103</v>
      </c>
      <c r="V1373" s="11">
        <v>1</v>
      </c>
      <c r="W1373" s="11">
        <v>104</v>
      </c>
      <c r="X1373" s="11">
        <f t="shared" si="294"/>
        <v>444</v>
      </c>
      <c r="Y1373" s="11">
        <f t="shared" si="295"/>
        <v>4725</v>
      </c>
      <c r="Z1373" s="11">
        <f t="shared" si="296"/>
        <v>1230</v>
      </c>
      <c r="AA1373" s="11">
        <f t="shared" si="297"/>
        <v>4380</v>
      </c>
      <c r="AB1373" s="11">
        <f t="shared" si="298"/>
        <v>4380</v>
      </c>
      <c r="AC1373" s="6">
        <f t="shared" si="299"/>
        <v>5020</v>
      </c>
      <c r="AD1373" s="9" t="s">
        <v>98</v>
      </c>
      <c r="AE1373" s="3" t="str">
        <f>IF(ISERROR(VLOOKUP($AD1373,技まとめ!$A$1:$F$380,6,FALSE)),"－",VLOOKUP($AD1373,技まとめ!$A$1:$F$380,6,FALSE))</f>
        <v>BL</v>
      </c>
      <c r="AF1373" s="3">
        <f>IF(ISERROR(VLOOKUP($AD1373,技まとめ!$A$1:$F$380,3,FALSE)),"－",VLOOKUP($AD1373,技まとめ!$A$1:$F$380,3,FALSE))</f>
        <v>58</v>
      </c>
      <c r="AG1373" s="3">
        <f>IF(ISERROR(VLOOKUP($AD1373,技まとめ!$A$1:$F$380,5,FALSE)),"－",VLOOKUP($AD1373,技まとめ!$A$1:$F$380,5,FALSE))</f>
        <v>39</v>
      </c>
      <c r="AH1373" s="3" t="str">
        <f>IF($E1373=IF(ISERROR(VLOOKUP($AD1373,技まとめ!$A$1:$F$380,4,FALSE)),"－",VLOOKUP($AD1373,技まとめ!$A$1:$F$380,4,FALSE)),"一致","")</f>
        <v/>
      </c>
      <c r="AI1373" s="9" t="s">
        <v>186</v>
      </c>
      <c r="AJ1373" s="3" t="str">
        <f>IF(ISERROR(VLOOKUP($AI1373,技まとめ!$A$1:$F$380,6,FALSE)),"－",VLOOKUP($AI1373,技まとめ!$A$1:$F$380,6,FALSE))</f>
        <v>DR</v>
      </c>
      <c r="AK1373" s="3">
        <f>IF(ISERROR(VLOOKUP($AI1373,技まとめ!$A$1:$F$380,3,FALSE)),"－",VLOOKUP($AI1373,技まとめ!$A$1:$F$380,3,FALSE))</f>
        <v>27</v>
      </c>
      <c r="AL1373" s="3">
        <f>IF(ISERROR(VLOOKUP($AI1373,技まとめ!$A$1:$F$380,5,FALSE)),"－",VLOOKUP($AI1373,技まとめ!$A$1:$F$380,5,FALSE))</f>
        <v>25</v>
      </c>
      <c r="AM1373" s="3" t="str">
        <f>IF($E1373=IF(ISERROR(VLOOKUP($AI1373,技まとめ!$A$1:$F$380,4,FALSE)),"－",VLOOKUP($AI1373,技まとめ!$A$1:$F$380,4,FALSE)),"一致","")</f>
        <v/>
      </c>
      <c r="AN1373" s="9" t="s">
        <v>339</v>
      </c>
      <c r="AO1373" s="3" t="str">
        <f>IF(ISERROR(VLOOKUP($AN1373,技まとめ!$A$1:$F$380,6,FALSE)),"－",VLOOKUP($AN1373,技まとめ!$A$1:$F$380,6,FALSE))</f>
        <v>NS</v>
      </c>
      <c r="AP1373" s="3">
        <f>IF(ISERROR(VLOOKUP($AN1373,技まとめ!$A$1:$F$380,3,FALSE)),"－",VLOOKUP($AN1373,技まとめ!$A$1:$F$380,3,FALSE))</f>
        <v>42</v>
      </c>
      <c r="AQ1373" s="3">
        <f>IF(ISERROR(VLOOKUP($AN1373,技まとめ!$A$1:$F$380,5,FALSE)),"－",VLOOKUP($AN1373,技まとめ!$A$1:$F$380,5,FALSE))</f>
        <v>28</v>
      </c>
      <c r="AR1373" s="3" t="str">
        <f>IF($E1373=IF(ISERROR(VLOOKUP($AN1373,技まとめ!$A$1:$F$380,4,FALSE)),"－",VLOOKUP($AN1373,技まとめ!$A$1:$F$380,4,FALSE)),"一致","")</f>
        <v/>
      </c>
      <c r="AS1373" s="9" t="s">
        <v>784</v>
      </c>
      <c r="AT1373" s="3" t="str">
        <f>IF(ISERROR(VLOOKUP($AS1373,技まとめ!$A$1:$F$380,6,FALSE)),"－",VLOOKUP($AS1373,技まとめ!$A$1:$F$380,6,FALSE))</f>
        <v>BL</v>
      </c>
      <c r="AU1373" s="3">
        <f>IF(ISERROR(VLOOKUP($AS1373,技まとめ!$A$1:$F$380,3,FALSE)),"－",VLOOKUP($AS1373,技まとめ!$A$1:$F$380,3,FALSE))</f>
        <v>71</v>
      </c>
      <c r="AV1373" s="3">
        <f>IF(ISERROR(VLOOKUP($AS1373,技まとめ!$A$1:$F$380,5,FALSE)),"－",VLOOKUP($AS1373,技まとめ!$A$1:$F$380,5,FALSE))</f>
        <v>44</v>
      </c>
      <c r="AW1373" s="3" t="str">
        <f>IF($E1373=IF(ISERROR(VLOOKUP($AS1373,技まとめ!$A$1:$F$380,4,FALSE)),"－",VLOOKUP($AS1373,技まとめ!$A$1:$F$380,4,FALSE)),"一致","")</f>
        <v/>
      </c>
      <c r="AX1373" s="12" t="str">
        <f t="shared" si="300"/>
        <v>かげぬいフーセンガムラン・ボール・ランスニーキングレイド</v>
      </c>
      <c r="AY1373" s="12" t="str">
        <f t="shared" si="301"/>
        <v>かげぬいフーセンガムラン・ボール・ランスニーキングレイド</v>
      </c>
      <c r="AZ1373" s="12" t="str">
        <f t="shared" si="302"/>
        <v>かげぬいフーセンガムラン・ボール・ランスニーキングレイド</v>
      </c>
      <c r="BA1373" s="12" t="str">
        <f t="shared" si="303"/>
        <v>かげぬいフーセンガムラン・ボール・ランスニーキングレイド</v>
      </c>
      <c r="BB1373" s="11" t="str">
        <f t="shared" si="304"/>
        <v>BLDRNSBL</v>
      </c>
      <c r="BC1373" s="11" t="str">
        <f t="shared" si="305"/>
        <v>BLDRNSBL</v>
      </c>
      <c r="BD1373" s="11" t="str">
        <f t="shared" si="306"/>
        <v>BLDRNSBL</v>
      </c>
      <c r="BE1373" s="11" t="str">
        <f t="shared" si="307"/>
        <v>BLDRNSBL</v>
      </c>
    </row>
    <row r="1374" spans="1:57" ht="11.25" hidden="1" customHeight="1">
      <c r="A1374" s="6">
        <v>1373</v>
      </c>
      <c r="B1374" s="7" t="s">
        <v>3133</v>
      </c>
      <c r="C1374" s="8" t="s">
        <v>3134</v>
      </c>
      <c r="D1374" s="7" t="s">
        <v>72</v>
      </c>
      <c r="E1374" s="7" t="s">
        <v>81</v>
      </c>
      <c r="F1374" s="7" t="s">
        <v>82</v>
      </c>
      <c r="G1374" s="9">
        <v>120</v>
      </c>
      <c r="H1374" s="9">
        <v>100</v>
      </c>
      <c r="I1374" s="9">
        <v>53</v>
      </c>
      <c r="J1374" s="9">
        <v>59</v>
      </c>
      <c r="K1374" s="9">
        <v>56</v>
      </c>
      <c r="L1374" s="9">
        <v>56</v>
      </c>
      <c r="M1374" s="9">
        <v>53</v>
      </c>
      <c r="N1374" s="9">
        <v>56</v>
      </c>
      <c r="O1374" s="9">
        <v>53</v>
      </c>
      <c r="P1374" s="9">
        <v>24</v>
      </c>
      <c r="Q1374" s="10">
        <v>103</v>
      </c>
      <c r="R1374" s="11">
        <v>13</v>
      </c>
      <c r="S1374" s="11">
        <v>1</v>
      </c>
      <c r="T1374" s="11">
        <v>106</v>
      </c>
      <c r="U1374" s="11">
        <v>103</v>
      </c>
      <c r="V1374" s="11">
        <v>1</v>
      </c>
      <c r="W1374" s="11">
        <v>103</v>
      </c>
      <c r="X1374" s="11">
        <f t="shared" si="294"/>
        <v>430</v>
      </c>
      <c r="Y1374" s="11">
        <f t="shared" si="295"/>
        <v>4640</v>
      </c>
      <c r="Z1374" s="11">
        <f t="shared" si="296"/>
        <v>980</v>
      </c>
      <c r="AA1374" s="11">
        <f t="shared" si="297"/>
        <v>4235</v>
      </c>
      <c r="AB1374" s="11">
        <f t="shared" si="298"/>
        <v>4235</v>
      </c>
      <c r="AC1374" s="6">
        <f t="shared" si="299"/>
        <v>4820</v>
      </c>
      <c r="AD1374" s="9" t="s">
        <v>413</v>
      </c>
      <c r="AE1374" s="3" t="str">
        <f>IF(ISERROR(VLOOKUP($AD1374,技まとめ!$A$1:$F$380,6,FALSE)),"－",VLOOKUP($AD1374,技まとめ!$A$1:$F$380,6,FALSE))</f>
        <v>BB</v>
      </c>
      <c r="AF1374" s="3">
        <f>IF(ISERROR(VLOOKUP($AD1374,技まとめ!$A$1:$F$380,3,FALSE)),"－",VLOOKUP($AD1374,技まとめ!$A$1:$F$380,3,FALSE))</f>
        <v>31</v>
      </c>
      <c r="AG1374" s="3">
        <f>IF(ISERROR(VLOOKUP($AD1374,技まとめ!$A$1:$F$380,5,FALSE)),"－",VLOOKUP($AD1374,技まとめ!$A$1:$F$380,5,FALSE))</f>
        <v>28</v>
      </c>
      <c r="AH1374" s="3" t="str">
        <f>IF($E1374=IF(ISERROR(VLOOKUP($AD1374,技まとめ!$A$1:$F$380,4,FALSE)),"－",VLOOKUP($AD1374,技まとめ!$A$1:$F$380,4,FALSE)),"一致","")</f>
        <v/>
      </c>
      <c r="AI1374" s="9" t="s">
        <v>89</v>
      </c>
      <c r="AJ1374" s="3" t="str">
        <f>IF(ISERROR(VLOOKUP($AI1374,技まとめ!$A$1:$F$380,6,FALSE)),"－",VLOOKUP($AI1374,技まとめ!$A$1:$F$380,6,FALSE))</f>
        <v>BB</v>
      </c>
      <c r="AK1374" s="3">
        <f>IF(ISERROR(VLOOKUP($AI1374,技まとめ!$A$1:$F$380,3,FALSE)),"－",VLOOKUP($AI1374,技まとめ!$A$1:$F$380,3,FALSE))</f>
        <v>43</v>
      </c>
      <c r="AL1374" s="3">
        <f>IF(ISERROR(VLOOKUP($AI1374,技まとめ!$A$1:$F$380,5,FALSE)),"－",VLOOKUP($AI1374,技まとめ!$A$1:$F$380,5,FALSE))</f>
        <v>30</v>
      </c>
      <c r="AM1374" s="3" t="str">
        <f>IF($E1374=IF(ISERROR(VLOOKUP($AI1374,技まとめ!$A$1:$F$380,4,FALSE)),"－",VLOOKUP($AI1374,技まとめ!$A$1:$F$380,4,FALSE)),"一致","")</f>
        <v/>
      </c>
      <c r="AN1374" s="9" t="s">
        <v>326</v>
      </c>
      <c r="AO1374" s="3" t="str">
        <f>IF(ISERROR(VLOOKUP($AN1374,技まとめ!$A$1:$F$380,6,FALSE)),"－",VLOOKUP($AN1374,技まとめ!$A$1:$F$380,6,FALSE))</f>
        <v>BL</v>
      </c>
      <c r="AP1374" s="3">
        <f>IF(ISERROR(VLOOKUP($AN1374,技まとめ!$A$1:$F$380,3,FALSE)),"－",VLOOKUP($AN1374,技まとめ!$A$1:$F$380,3,FALSE))</f>
        <v>56</v>
      </c>
      <c r="AQ1374" s="3">
        <f>IF(ISERROR(VLOOKUP($AN1374,技まとめ!$A$1:$F$380,5,FALSE)),"－",VLOOKUP($AN1374,技まとめ!$A$1:$F$380,5,FALSE))</f>
        <v>39</v>
      </c>
      <c r="AR1374" s="3" t="str">
        <f>IF($E1374=IF(ISERROR(VLOOKUP($AN1374,技まとめ!$A$1:$F$380,4,FALSE)),"－",VLOOKUP($AN1374,技まとめ!$A$1:$F$380,4,FALSE)),"一致","")</f>
        <v/>
      </c>
      <c r="AS1374" s="9" t="s">
        <v>157</v>
      </c>
      <c r="AT1374" s="3" t="str">
        <f>IF(ISERROR(VLOOKUP($AS1374,技まとめ!$A$1:$F$380,6,FALSE)),"－",VLOOKUP($AS1374,技まとめ!$A$1:$F$380,6,FALSE))</f>
        <v>BL</v>
      </c>
      <c r="AU1374" s="3">
        <f>IF(ISERROR(VLOOKUP($AS1374,技まとめ!$A$1:$F$380,3,FALSE)),"－",VLOOKUP($AS1374,技まとめ!$A$1:$F$380,3,FALSE))</f>
        <v>47</v>
      </c>
      <c r="AV1374" s="3">
        <f>IF(ISERROR(VLOOKUP($AS1374,技まとめ!$A$1:$F$380,5,FALSE)),"－",VLOOKUP($AS1374,技まとめ!$A$1:$F$380,5,FALSE))</f>
        <v>32</v>
      </c>
      <c r="AW1374" s="3" t="str">
        <f>IF($E1374=IF(ISERROR(VLOOKUP($AS1374,技まとめ!$A$1:$F$380,4,FALSE)),"－",VLOOKUP($AS1374,技まとめ!$A$1:$F$380,4,FALSE)),"一致","")</f>
        <v/>
      </c>
      <c r="AX1374" s="12" t="str">
        <f t="shared" si="300"/>
        <v>スーパーしこふみザ・ウォールパワーチャージアースクェイク</v>
      </c>
      <c r="AY1374" s="12" t="str">
        <f t="shared" si="301"/>
        <v>スーパーしこふみザ・ウォールパワーチャージアースクェイク</v>
      </c>
      <c r="AZ1374" s="12" t="str">
        <f t="shared" si="302"/>
        <v>スーパーしこふみザ・ウォールパワーチャージアースクェイク</v>
      </c>
      <c r="BA1374" s="12" t="str">
        <f t="shared" si="303"/>
        <v>スーパーしこふみザ・ウォールパワーチャージアースクェイク</v>
      </c>
      <c r="BB1374" s="11" t="str">
        <f t="shared" si="304"/>
        <v>BBBBBLBL</v>
      </c>
      <c r="BC1374" s="11" t="str">
        <f t="shared" si="305"/>
        <v>BBBBBLBL</v>
      </c>
      <c r="BD1374" s="11" t="str">
        <f t="shared" si="306"/>
        <v>BBBBBLBL</v>
      </c>
      <c r="BE1374" s="11" t="str">
        <f t="shared" si="307"/>
        <v>BBBBBLBL</v>
      </c>
    </row>
    <row r="1375" spans="1:57" ht="11.25" hidden="1" customHeight="1">
      <c r="A1375" s="6">
        <v>1374</v>
      </c>
      <c r="B1375" s="7" t="s">
        <v>3135</v>
      </c>
      <c r="C1375" s="8" t="s">
        <v>3136</v>
      </c>
      <c r="D1375" s="7" t="s">
        <v>72</v>
      </c>
      <c r="E1375" s="7" t="s">
        <v>95</v>
      </c>
      <c r="F1375" s="7" t="s">
        <v>109</v>
      </c>
      <c r="G1375" s="9">
        <v>120</v>
      </c>
      <c r="H1375" s="9">
        <v>97</v>
      </c>
      <c r="I1375" s="9">
        <v>59</v>
      </c>
      <c r="J1375" s="9">
        <v>53</v>
      </c>
      <c r="K1375" s="9">
        <v>53</v>
      </c>
      <c r="L1375" s="9">
        <v>60</v>
      </c>
      <c r="M1375" s="9">
        <v>48</v>
      </c>
      <c r="N1375" s="9">
        <v>62</v>
      </c>
      <c r="O1375" s="9">
        <v>56</v>
      </c>
      <c r="P1375" s="9">
        <v>25</v>
      </c>
      <c r="Q1375" s="10">
        <v>109</v>
      </c>
      <c r="R1375" s="11">
        <v>11</v>
      </c>
      <c r="S1375" s="11">
        <v>1</v>
      </c>
      <c r="T1375" s="11">
        <v>110</v>
      </c>
      <c r="U1375" s="11">
        <v>98</v>
      </c>
      <c r="V1375" s="11">
        <v>1</v>
      </c>
      <c r="W1375" s="11">
        <v>106</v>
      </c>
      <c r="X1375" s="11">
        <f t="shared" si="294"/>
        <v>436</v>
      </c>
      <c r="Y1375" s="11">
        <f t="shared" si="295"/>
        <v>4895</v>
      </c>
      <c r="Z1375" s="11">
        <f t="shared" si="296"/>
        <v>925</v>
      </c>
      <c r="AA1375" s="11">
        <f t="shared" si="297"/>
        <v>4390</v>
      </c>
      <c r="AB1375" s="11">
        <f t="shared" si="298"/>
        <v>4390</v>
      </c>
      <c r="AC1375" s="6">
        <f t="shared" si="299"/>
        <v>4985</v>
      </c>
      <c r="AD1375" s="9" t="s">
        <v>283</v>
      </c>
      <c r="AE1375" s="3" t="str">
        <f>IF(ISERROR(VLOOKUP($AD1375,技まとめ!$A$1:$F$380,6,FALSE)),"－",VLOOKUP($AD1375,技まとめ!$A$1:$F$380,6,FALSE))</f>
        <v>NS</v>
      </c>
      <c r="AF1375" s="3">
        <f>IF(ISERROR(VLOOKUP($AD1375,技まとめ!$A$1:$F$380,3,FALSE)),"－",VLOOKUP($AD1375,技まとめ!$A$1:$F$380,3,FALSE))</f>
        <v>27</v>
      </c>
      <c r="AG1375" s="3">
        <f>IF(ISERROR(VLOOKUP($AD1375,技まとめ!$A$1:$F$380,5,FALSE)),"－",VLOOKUP($AD1375,技まとめ!$A$1:$F$380,5,FALSE))</f>
        <v>20</v>
      </c>
      <c r="AH1375" s="3" t="str">
        <f>IF($E1375=IF(ISERROR(VLOOKUP($AD1375,技まとめ!$A$1:$F$380,4,FALSE)),"－",VLOOKUP($AD1375,技まとめ!$A$1:$F$380,4,FALSE)),"一致","")</f>
        <v>一致</v>
      </c>
      <c r="AI1375" s="9" t="s">
        <v>5066</v>
      </c>
      <c r="AJ1375" s="3" t="str">
        <f>IF(ISERROR(VLOOKUP($AI1375,技まとめ!$A$1:$F$380,6,FALSE)),"－",VLOOKUP($AI1375,技まとめ!$A$1:$F$380,6,FALSE))</f>
        <v>BL</v>
      </c>
      <c r="AK1375" s="3">
        <f>IF(ISERROR(VLOOKUP($AI1375,技まとめ!$A$1:$F$380,3,FALSE)),"－",VLOOKUP($AI1375,技まとめ!$A$1:$F$380,3,FALSE))</f>
        <v>33</v>
      </c>
      <c r="AL1375" s="3">
        <f>IF(ISERROR(VLOOKUP($AI1375,技まとめ!$A$1:$F$380,5,FALSE)),"－",VLOOKUP($AI1375,技まとめ!$A$1:$F$380,5,FALSE))</f>
        <v>28</v>
      </c>
      <c r="AM1375" s="3" t="str">
        <f>IF($E1375=IF(ISERROR(VLOOKUP($AI1375,技まとめ!$A$1:$F$380,4,FALSE)),"－",VLOOKUP($AI1375,技まとめ!$A$1:$F$380,4,FALSE)),"一致","")</f>
        <v>一致</v>
      </c>
      <c r="AN1375" s="9" t="s">
        <v>97</v>
      </c>
      <c r="AO1375" s="3" t="str">
        <f>IF(ISERROR(VLOOKUP($AN1375,技まとめ!$A$1:$F$380,6,FALSE)),"－",VLOOKUP($AN1375,技まとめ!$A$1:$F$380,6,FALSE))</f>
        <v>BL</v>
      </c>
      <c r="AP1375" s="3">
        <f>IF(ISERROR(VLOOKUP($AN1375,技まとめ!$A$1:$F$380,3,FALSE)),"－",VLOOKUP($AN1375,技まとめ!$A$1:$F$380,3,FALSE))</f>
        <v>38</v>
      </c>
      <c r="AQ1375" s="3">
        <f>IF(ISERROR(VLOOKUP($AN1375,技まとめ!$A$1:$F$380,5,FALSE)),"－",VLOOKUP($AN1375,技まとめ!$A$1:$F$380,5,FALSE))</f>
        <v>16</v>
      </c>
      <c r="AR1375" s="3" t="str">
        <f>IF($E1375=IF(ISERROR(VLOOKUP($AN1375,技まとめ!$A$1:$F$380,4,FALSE)),"－",VLOOKUP($AN1375,技まとめ!$A$1:$F$380,4,FALSE)),"一致","")</f>
        <v/>
      </c>
      <c r="AS1375" s="9" t="s">
        <v>551</v>
      </c>
      <c r="AT1375" s="3" t="str">
        <f>IF(ISERROR(VLOOKUP($AS1375,技まとめ!$A$1:$F$380,6,FALSE)),"－",VLOOKUP($AS1375,技まとめ!$A$1:$F$380,6,FALSE))</f>
        <v>NS</v>
      </c>
      <c r="AU1375" s="3">
        <f>IF(ISERROR(VLOOKUP($AS1375,技まとめ!$A$1:$F$380,3,FALSE)),"－",VLOOKUP($AS1375,技まとめ!$A$1:$F$380,3,FALSE))</f>
        <v>101</v>
      </c>
      <c r="AV1375" s="3">
        <f>IF(ISERROR(VLOOKUP($AS1375,技まとめ!$A$1:$F$380,5,FALSE)),"－",VLOOKUP($AS1375,技まとめ!$A$1:$F$380,5,FALSE))</f>
        <v>55</v>
      </c>
      <c r="AW1375" s="3" t="str">
        <f>IF($E1375=IF(ISERROR(VLOOKUP($AS1375,技まとめ!$A$1:$F$380,4,FALSE)),"－",VLOOKUP($AS1375,技まとめ!$A$1:$F$380,4,FALSE)),"一致","")</f>
        <v/>
      </c>
      <c r="AX1375" s="12" t="str">
        <f t="shared" si="300"/>
        <v>サイコショットスーパースキャン（Ｂ）うしろのしょうめんトライアングルＺ</v>
      </c>
      <c r="AY1375" s="12" t="str">
        <f t="shared" si="301"/>
        <v>サイコショットスーパースキャン（Ｂ）うしろのしょうめんトライアングルＺ</v>
      </c>
      <c r="AZ1375" s="12" t="str">
        <f t="shared" si="302"/>
        <v>サイコショットスーパースキャン（Ｂ）うしろのしょうめんトライアングルＺ</v>
      </c>
      <c r="BA1375" s="12" t="str">
        <f t="shared" si="303"/>
        <v>サイコショットスーパースキャン（Ｂ）うしろのしょうめんトライアングルＺ</v>
      </c>
      <c r="BB1375" s="11" t="str">
        <f t="shared" si="304"/>
        <v>NSBLBLNS</v>
      </c>
      <c r="BC1375" s="11" t="str">
        <f t="shared" si="305"/>
        <v>NSBLBLNS</v>
      </c>
      <c r="BD1375" s="11" t="str">
        <f t="shared" si="306"/>
        <v>NSBLBLNS</v>
      </c>
      <c r="BE1375" s="11" t="str">
        <f t="shared" si="307"/>
        <v>NSBLBLNS</v>
      </c>
    </row>
    <row r="1376" spans="1:57" ht="11.25" hidden="1" customHeight="1">
      <c r="A1376" s="6">
        <v>1375</v>
      </c>
      <c r="B1376" s="7" t="s">
        <v>3137</v>
      </c>
      <c r="C1376" s="8" t="s">
        <v>3138</v>
      </c>
      <c r="D1376" s="7" t="s">
        <v>72</v>
      </c>
      <c r="E1376" s="7" t="s">
        <v>95</v>
      </c>
      <c r="F1376" s="7" t="s">
        <v>74</v>
      </c>
      <c r="G1376" s="9">
        <v>119</v>
      </c>
      <c r="H1376" s="9">
        <v>101</v>
      </c>
      <c r="I1376" s="9">
        <v>60</v>
      </c>
      <c r="J1376" s="9">
        <v>52</v>
      </c>
      <c r="K1376" s="9">
        <v>51</v>
      </c>
      <c r="L1376" s="9">
        <v>61</v>
      </c>
      <c r="M1376" s="9">
        <v>36</v>
      </c>
      <c r="N1376" s="9">
        <v>60</v>
      </c>
      <c r="O1376" s="9">
        <v>56</v>
      </c>
      <c r="P1376" s="9">
        <v>58</v>
      </c>
      <c r="Q1376" s="10">
        <v>110</v>
      </c>
      <c r="R1376" s="11">
        <v>39</v>
      </c>
      <c r="S1376" s="11">
        <v>1</v>
      </c>
      <c r="T1376" s="11">
        <v>111</v>
      </c>
      <c r="U1376" s="11">
        <v>86</v>
      </c>
      <c r="V1376" s="11">
        <v>1</v>
      </c>
      <c r="W1376" s="11">
        <v>106</v>
      </c>
      <c r="X1376" s="11">
        <f t="shared" si="294"/>
        <v>454</v>
      </c>
      <c r="Y1376" s="11">
        <f t="shared" si="295"/>
        <v>4935</v>
      </c>
      <c r="Z1376" s="11">
        <f t="shared" si="296"/>
        <v>1905</v>
      </c>
      <c r="AA1376" s="11">
        <f t="shared" si="297"/>
        <v>4425</v>
      </c>
      <c r="AB1376" s="11">
        <f t="shared" si="298"/>
        <v>4425</v>
      </c>
      <c r="AC1376" s="6">
        <f t="shared" si="299"/>
        <v>5165</v>
      </c>
      <c r="AD1376" s="9" t="s">
        <v>239</v>
      </c>
      <c r="AE1376" s="3" t="str">
        <f>IF(ISERROR(VLOOKUP($AD1376,技まとめ!$A$1:$F$380,6,FALSE)),"－",VLOOKUP($AD1376,技まとめ!$A$1:$F$380,6,FALSE))</f>
        <v>P1</v>
      </c>
      <c r="AF1376" s="3">
        <f>IF(ISERROR(VLOOKUP($AD1376,技まとめ!$A$1:$F$380,3,FALSE)),"－",VLOOKUP($AD1376,技まとめ!$A$1:$F$380,3,FALSE))</f>
        <v>40</v>
      </c>
      <c r="AG1376" s="3">
        <f>IF(ISERROR(VLOOKUP($AD1376,技まとめ!$A$1:$F$380,5,FALSE)),"－",VLOOKUP($AD1376,技まとめ!$A$1:$F$380,5,FALSE))</f>
        <v>30</v>
      </c>
      <c r="AH1376" s="3" t="str">
        <f>IF($E1376=IF(ISERROR(VLOOKUP($AD1376,技まとめ!$A$1:$F$380,4,FALSE)),"－",VLOOKUP($AD1376,技まとめ!$A$1:$F$380,4,FALSE)),"一致","")</f>
        <v/>
      </c>
      <c r="AI1376" s="9" t="s">
        <v>269</v>
      </c>
      <c r="AJ1376" s="3" t="str">
        <f>IF(ISERROR(VLOOKUP($AI1376,技まとめ!$A$1:$F$380,6,FALSE)),"－",VLOOKUP($AI1376,技まとめ!$A$1:$F$380,6,FALSE))</f>
        <v>DR</v>
      </c>
      <c r="AK1376" s="3">
        <f>IF(ISERROR(VLOOKUP($AI1376,技まとめ!$A$1:$F$380,3,FALSE)),"－",VLOOKUP($AI1376,技まとめ!$A$1:$F$380,3,FALSE))</f>
        <v>19</v>
      </c>
      <c r="AL1376" s="3">
        <f>IF(ISERROR(VLOOKUP($AI1376,技まとめ!$A$1:$F$380,5,FALSE)),"－",VLOOKUP($AI1376,技まとめ!$A$1:$F$380,5,FALSE))</f>
        <v>20</v>
      </c>
      <c r="AM1376" s="3" t="str">
        <f>IF($E1376=IF(ISERROR(VLOOKUP($AI1376,技まとめ!$A$1:$F$380,4,FALSE)),"－",VLOOKUP($AI1376,技まとめ!$A$1:$F$380,4,FALSE)),"一致","")</f>
        <v/>
      </c>
      <c r="AN1376" s="9" t="s">
        <v>274</v>
      </c>
      <c r="AO1376" s="3" t="str">
        <f>IF(ISERROR(VLOOKUP($AN1376,技まとめ!$A$1:$F$380,6,FALSE)),"－",VLOOKUP($AN1376,技まとめ!$A$1:$F$380,6,FALSE))</f>
        <v>P1</v>
      </c>
      <c r="AP1376" s="3">
        <f>IF(ISERROR(VLOOKUP($AN1376,技まとめ!$A$1:$F$380,3,FALSE)),"－",VLOOKUP($AN1376,技まとめ!$A$1:$F$380,3,FALSE))</f>
        <v>27</v>
      </c>
      <c r="AQ1376" s="3">
        <f>IF(ISERROR(VLOOKUP($AN1376,技まとめ!$A$1:$F$380,5,FALSE)),"－",VLOOKUP($AN1376,技まとめ!$A$1:$F$380,5,FALSE))</f>
        <v>25</v>
      </c>
      <c r="AR1376" s="3" t="str">
        <f>IF($E1376=IF(ISERROR(VLOOKUP($AN1376,技まとめ!$A$1:$F$380,4,FALSE)),"－",VLOOKUP($AN1376,技まとめ!$A$1:$F$380,4,FALSE)),"一致","")</f>
        <v/>
      </c>
      <c r="AS1376" s="9" t="s">
        <v>889</v>
      </c>
      <c r="AT1376" s="3" t="str">
        <f>IF(ISERROR(VLOOKUP($AS1376,技まとめ!$A$1:$F$380,6,FALSE)),"－",VLOOKUP($AS1376,技まとめ!$A$1:$F$380,6,FALSE))</f>
        <v>CA</v>
      </c>
      <c r="AU1376" s="3">
        <f>IF(ISERROR(VLOOKUP($AS1376,技まとめ!$A$1:$F$380,3,FALSE)),"－",VLOOKUP($AS1376,技まとめ!$A$1:$F$380,3,FALSE))</f>
        <v>96</v>
      </c>
      <c r="AV1376" s="3">
        <f>IF(ISERROR(VLOOKUP($AS1376,技まとめ!$A$1:$F$380,5,FALSE)),"－",VLOOKUP($AS1376,技まとめ!$A$1:$F$380,5,FALSE))</f>
        <v>52</v>
      </c>
      <c r="AW1376" s="3" t="str">
        <f>IF($E1376=IF(ISERROR(VLOOKUP($AS1376,技まとめ!$A$1:$F$380,4,FALSE)),"－",VLOOKUP($AS1376,技まとめ!$A$1:$F$380,4,FALSE)),"一致","")</f>
        <v/>
      </c>
      <c r="AX1376" s="12" t="str">
        <f t="shared" si="300"/>
        <v>ねっけつヘッドどくぎりのじゅつロケットこぶしプロキオンネット</v>
      </c>
      <c r="AY1376" s="12" t="str">
        <f t="shared" si="301"/>
        <v>ねっけつヘッドどくぎりのじゅつロケットこぶしプロキオンネット</v>
      </c>
      <c r="AZ1376" s="12" t="str">
        <f t="shared" si="302"/>
        <v>ねっけつヘッドどくぎりのじゅつロケットこぶしプロキオンネット</v>
      </c>
      <c r="BA1376" s="12" t="str">
        <f t="shared" si="303"/>
        <v>ねっけつヘッドどくぎりのじゅつロケットこぶしプロキオンネット</v>
      </c>
      <c r="BB1376" s="11" t="str">
        <f t="shared" si="304"/>
        <v>P1DRP1CA</v>
      </c>
      <c r="BC1376" s="11" t="str">
        <f t="shared" si="305"/>
        <v>P1DRP1CA</v>
      </c>
      <c r="BD1376" s="11" t="str">
        <f t="shared" si="306"/>
        <v>P1DRP1CA</v>
      </c>
      <c r="BE1376" s="11" t="str">
        <f t="shared" si="307"/>
        <v>P1DRP1CA</v>
      </c>
    </row>
    <row r="1377" spans="1:57" ht="11.25" hidden="1" customHeight="1">
      <c r="A1377" s="6">
        <v>1376</v>
      </c>
      <c r="B1377" s="7" t="s">
        <v>3139</v>
      </c>
      <c r="C1377" s="8" t="s">
        <v>3140</v>
      </c>
      <c r="D1377" s="7" t="s">
        <v>72</v>
      </c>
      <c r="E1377" s="7" t="s">
        <v>102</v>
      </c>
      <c r="F1377" s="7" t="s">
        <v>82</v>
      </c>
      <c r="G1377" s="9">
        <v>114</v>
      </c>
      <c r="H1377" s="9">
        <v>108</v>
      </c>
      <c r="I1377" s="9">
        <v>52</v>
      </c>
      <c r="J1377" s="9">
        <v>51</v>
      </c>
      <c r="K1377" s="9">
        <v>51</v>
      </c>
      <c r="L1377" s="9">
        <v>53</v>
      </c>
      <c r="M1377" s="9">
        <v>53</v>
      </c>
      <c r="N1377" s="9">
        <v>51</v>
      </c>
      <c r="O1377" s="9">
        <v>51</v>
      </c>
      <c r="P1377" s="9">
        <v>65</v>
      </c>
      <c r="Q1377" s="10">
        <v>102</v>
      </c>
      <c r="R1377" s="11">
        <v>36</v>
      </c>
      <c r="S1377" s="11">
        <v>1</v>
      </c>
      <c r="T1377" s="11">
        <v>103</v>
      </c>
      <c r="U1377" s="11">
        <v>103</v>
      </c>
      <c r="V1377" s="11">
        <v>1</v>
      </c>
      <c r="W1377" s="11">
        <v>101</v>
      </c>
      <c r="X1377" s="11">
        <f t="shared" si="294"/>
        <v>447</v>
      </c>
      <c r="Y1377" s="11">
        <f t="shared" si="295"/>
        <v>4590</v>
      </c>
      <c r="Z1377" s="11">
        <f t="shared" si="296"/>
        <v>1775</v>
      </c>
      <c r="AA1377" s="11">
        <f t="shared" si="297"/>
        <v>4120</v>
      </c>
      <c r="AB1377" s="11">
        <f t="shared" si="298"/>
        <v>4120</v>
      </c>
      <c r="AC1377" s="6">
        <f t="shared" si="299"/>
        <v>4805</v>
      </c>
      <c r="AD1377" s="9" t="s">
        <v>235</v>
      </c>
      <c r="AE1377" s="3" t="str">
        <f>IF(ISERROR(VLOOKUP($AD1377,技まとめ!$A$1:$F$380,6,FALSE)),"－",VLOOKUP($AD1377,技まとめ!$A$1:$F$380,6,FALSE))</f>
        <v>BL</v>
      </c>
      <c r="AF1377" s="3">
        <f>IF(ISERROR(VLOOKUP($AD1377,技まとめ!$A$1:$F$380,3,FALSE)),"－",VLOOKUP($AD1377,技まとめ!$A$1:$F$380,3,FALSE))</f>
        <v>18</v>
      </c>
      <c r="AG1377" s="3">
        <f>IF(ISERROR(VLOOKUP($AD1377,技まとめ!$A$1:$F$380,5,FALSE)),"－",VLOOKUP($AD1377,技まとめ!$A$1:$F$380,5,FALSE))</f>
        <v>21</v>
      </c>
      <c r="AH1377" s="3" t="str">
        <f>IF($E1377=IF(ISERROR(VLOOKUP($AD1377,技まとめ!$A$1:$F$380,4,FALSE)),"－",VLOOKUP($AD1377,技まとめ!$A$1:$F$380,4,FALSE)),"一致","")</f>
        <v/>
      </c>
      <c r="AI1377" s="9" t="s">
        <v>199</v>
      </c>
      <c r="AJ1377" s="3" t="str">
        <f>IF(ISERROR(VLOOKUP($AI1377,技まとめ!$A$1:$F$380,6,FALSE)),"－",VLOOKUP($AI1377,技まとめ!$A$1:$F$380,6,FALSE))</f>
        <v>NS</v>
      </c>
      <c r="AK1377" s="3">
        <f>IF(ISERROR(VLOOKUP($AI1377,技まとめ!$A$1:$F$380,3,FALSE)),"－",VLOOKUP($AI1377,技まとめ!$A$1:$F$380,3,FALSE))</f>
        <v>114</v>
      </c>
      <c r="AL1377" s="3">
        <f>IF(ISERROR(VLOOKUP($AI1377,技まとめ!$A$1:$F$380,5,FALSE)),"－",VLOOKUP($AI1377,技まとめ!$A$1:$F$380,5,FALSE))</f>
        <v>61</v>
      </c>
      <c r="AM1377" s="3" t="str">
        <f>IF($E1377=IF(ISERROR(VLOOKUP($AI1377,技まとめ!$A$1:$F$380,4,FALSE)),"－",VLOOKUP($AI1377,技まとめ!$A$1:$F$380,4,FALSE)),"一致","")</f>
        <v/>
      </c>
      <c r="AN1377" s="9" t="s">
        <v>5059</v>
      </c>
      <c r="AO1377" s="3" t="str">
        <f>IF(ISERROR(VLOOKUP($AN1377,技まとめ!$A$1:$F$380,6,FALSE)),"－",VLOOKUP($AN1377,技まとめ!$A$1:$F$380,6,FALSE))</f>
        <v>BL</v>
      </c>
      <c r="AP1377" s="3">
        <f>IF(ISERROR(VLOOKUP($AN1377,技まとめ!$A$1:$F$380,3,FALSE)),"－",VLOOKUP($AN1377,技まとめ!$A$1:$F$380,3,FALSE))</f>
        <v>33</v>
      </c>
      <c r="AQ1377" s="3">
        <f>IF(ISERROR(VLOOKUP($AN1377,技まとめ!$A$1:$F$380,5,FALSE)),"－",VLOOKUP($AN1377,技まとめ!$A$1:$F$380,5,FALSE))</f>
        <v>28</v>
      </c>
      <c r="AR1377" s="3" t="str">
        <f>IF($E1377=IF(ISERROR(VLOOKUP($AN1377,技まとめ!$A$1:$F$380,4,FALSE)),"－",VLOOKUP($AN1377,技まとめ!$A$1:$F$380,4,FALSE)),"一致","")</f>
        <v/>
      </c>
      <c r="AS1377" s="9" t="s">
        <v>173</v>
      </c>
      <c r="AT1377" s="3" t="str">
        <f>IF(ISERROR(VLOOKUP($AS1377,技まとめ!$A$1:$F$380,6,FALSE)),"－",VLOOKUP($AS1377,技まとめ!$A$1:$F$380,6,FALSE))</f>
        <v>DR</v>
      </c>
      <c r="AU1377" s="3">
        <f>IF(ISERROR(VLOOKUP($AS1377,技まとめ!$A$1:$F$380,3,FALSE)),"－",VLOOKUP($AS1377,技まとめ!$A$1:$F$380,3,FALSE))</f>
        <v>65</v>
      </c>
      <c r="AV1377" s="3">
        <f>IF(ISERROR(VLOOKUP($AS1377,技まとめ!$A$1:$F$380,5,FALSE)),"－",VLOOKUP($AS1377,技まとめ!$A$1:$F$380,5,FALSE))</f>
        <v>42</v>
      </c>
      <c r="AW1377" s="3" t="str">
        <f>IF($E1377=IF(ISERROR(VLOOKUP($AS1377,技まとめ!$A$1:$F$380,4,FALSE)),"－",VLOOKUP($AS1377,技まとめ!$A$1:$F$380,4,FALSE)),"一致","")</f>
        <v/>
      </c>
      <c r="AX1377" s="12" t="str">
        <f t="shared" si="300"/>
        <v>ドッペルゲンガースペースペンギンスーパースキャン（Ｂ）ぶんしんフェイント</v>
      </c>
      <c r="AY1377" s="12" t="str">
        <f t="shared" si="301"/>
        <v>ドッペルゲンガースペースペンギンスーパースキャン（Ｂ）ぶんしんフェイント</v>
      </c>
      <c r="AZ1377" s="12" t="str">
        <f t="shared" si="302"/>
        <v>ドッペルゲンガースペースペンギンスーパースキャン（Ｂ）ぶんしんフェイント</v>
      </c>
      <c r="BA1377" s="12" t="str">
        <f t="shared" si="303"/>
        <v>ドッペルゲンガースペースペンギンスーパースキャン（Ｂ）ぶんしんフェイント</v>
      </c>
      <c r="BB1377" s="11" t="str">
        <f t="shared" si="304"/>
        <v>BLNSBLDR</v>
      </c>
      <c r="BC1377" s="11" t="str">
        <f t="shared" si="305"/>
        <v>BLNSBLDR</v>
      </c>
      <c r="BD1377" s="11" t="str">
        <f t="shared" si="306"/>
        <v>BLNSBLDR</v>
      </c>
      <c r="BE1377" s="11" t="str">
        <f t="shared" si="307"/>
        <v>BLNSBLDR</v>
      </c>
    </row>
    <row r="1378" spans="1:57" ht="11.25" hidden="1" customHeight="1">
      <c r="A1378" s="6">
        <v>1377</v>
      </c>
      <c r="B1378" s="7" t="s">
        <v>3141</v>
      </c>
      <c r="C1378" s="8" t="s">
        <v>3142</v>
      </c>
      <c r="D1378" s="7" t="s">
        <v>72</v>
      </c>
      <c r="E1378" s="7" t="s">
        <v>73</v>
      </c>
      <c r="F1378" s="7" t="s">
        <v>82</v>
      </c>
      <c r="G1378" s="9">
        <v>102</v>
      </c>
      <c r="H1378" s="9">
        <v>126</v>
      </c>
      <c r="I1378" s="9">
        <v>48</v>
      </c>
      <c r="J1378" s="9">
        <v>46</v>
      </c>
      <c r="K1378" s="9">
        <v>48</v>
      </c>
      <c r="L1378" s="9">
        <v>51</v>
      </c>
      <c r="M1378" s="9">
        <v>57</v>
      </c>
      <c r="N1378" s="9">
        <v>55</v>
      </c>
      <c r="O1378" s="9">
        <v>57</v>
      </c>
      <c r="P1378" s="9">
        <v>66</v>
      </c>
      <c r="Q1378" s="10">
        <v>98</v>
      </c>
      <c r="R1378" s="11">
        <v>33</v>
      </c>
      <c r="S1378" s="11">
        <v>1</v>
      </c>
      <c r="T1378" s="11">
        <v>101</v>
      </c>
      <c r="U1378" s="11">
        <v>107</v>
      </c>
      <c r="V1378" s="11">
        <v>1</v>
      </c>
      <c r="W1378" s="11">
        <v>107</v>
      </c>
      <c r="X1378" s="11">
        <f t="shared" si="294"/>
        <v>448</v>
      </c>
      <c r="Y1378" s="11">
        <f t="shared" si="295"/>
        <v>4460</v>
      </c>
      <c r="Z1378" s="11">
        <f t="shared" si="296"/>
        <v>1700</v>
      </c>
      <c r="AA1378" s="11">
        <f t="shared" si="297"/>
        <v>4080</v>
      </c>
      <c r="AB1378" s="11">
        <f t="shared" si="298"/>
        <v>4080</v>
      </c>
      <c r="AC1378" s="6">
        <f t="shared" si="299"/>
        <v>4740</v>
      </c>
      <c r="AD1378" s="9" t="s">
        <v>423</v>
      </c>
      <c r="AE1378" s="3" t="str">
        <f>IF(ISERROR(VLOOKUP($AD1378,技まとめ!$A$1:$F$380,6,FALSE)),"－",VLOOKUP($AD1378,技まとめ!$A$1:$F$380,6,FALSE))</f>
        <v>BL</v>
      </c>
      <c r="AF1378" s="3">
        <f>IF(ISERROR(VLOOKUP($AD1378,技まとめ!$A$1:$F$380,3,FALSE)),"－",VLOOKUP($AD1378,技まとめ!$A$1:$F$380,3,FALSE))</f>
        <v>13</v>
      </c>
      <c r="AG1378" s="3">
        <f>IF(ISERROR(VLOOKUP($AD1378,技まとめ!$A$1:$F$380,5,FALSE)),"－",VLOOKUP($AD1378,技まとめ!$A$1:$F$380,5,FALSE))</f>
        <v>20</v>
      </c>
      <c r="AH1378" s="3" t="str">
        <f>IF($E1378=IF(ISERROR(VLOOKUP($AD1378,技まとめ!$A$1:$F$380,4,FALSE)),"－",VLOOKUP($AD1378,技まとめ!$A$1:$F$380,4,FALSE)),"一致","")</f>
        <v/>
      </c>
      <c r="AI1378" s="9" t="s">
        <v>217</v>
      </c>
      <c r="AJ1378" s="3" t="str">
        <f>IF(ISERROR(VLOOKUP($AI1378,技まとめ!$A$1:$F$380,6,FALSE)),"－",VLOOKUP($AI1378,技まとめ!$A$1:$F$380,6,FALSE))</f>
        <v>NS</v>
      </c>
      <c r="AK1378" s="3">
        <f>IF(ISERROR(VLOOKUP($AI1378,技まとめ!$A$1:$F$380,3,FALSE)),"－",VLOOKUP($AI1378,技まとめ!$A$1:$F$380,3,FALSE))</f>
        <v>51</v>
      </c>
      <c r="AL1378" s="3">
        <f>IF(ISERROR(VLOOKUP($AI1378,技まとめ!$A$1:$F$380,5,FALSE)),"－",VLOOKUP($AI1378,技まとめ!$A$1:$F$380,5,FALSE))</f>
        <v>31</v>
      </c>
      <c r="AM1378" s="3" t="str">
        <f>IF($E1378=IF(ISERROR(VLOOKUP($AI1378,技まとめ!$A$1:$F$380,4,FALSE)),"－",VLOOKUP($AI1378,技まとめ!$A$1:$F$380,4,FALSE)),"一致","")</f>
        <v/>
      </c>
      <c r="AN1378" s="9" t="s">
        <v>560</v>
      </c>
      <c r="AO1378" s="3" t="str">
        <f>IF(ISERROR(VLOOKUP($AN1378,技まとめ!$A$1:$F$380,6,FALSE)),"－",VLOOKUP($AN1378,技まとめ!$A$1:$F$380,6,FALSE))</f>
        <v>BL</v>
      </c>
      <c r="AP1378" s="3">
        <f>IF(ISERROR(VLOOKUP($AN1378,技まとめ!$A$1:$F$380,3,FALSE)),"－",VLOOKUP($AN1378,技まとめ!$A$1:$F$380,3,FALSE))</f>
        <v>28</v>
      </c>
      <c r="AQ1378" s="3">
        <f>IF(ISERROR(VLOOKUP($AN1378,技まとめ!$A$1:$F$380,5,FALSE)),"－",VLOOKUP($AN1378,技まとめ!$A$1:$F$380,5,FALSE))</f>
        <v>24</v>
      </c>
      <c r="AR1378" s="3" t="str">
        <f>IF($E1378=IF(ISERROR(VLOOKUP($AN1378,技まとめ!$A$1:$F$380,4,FALSE)),"－",VLOOKUP($AN1378,技まとめ!$A$1:$F$380,4,FALSE)),"一致","")</f>
        <v/>
      </c>
      <c r="AS1378" s="9" t="s">
        <v>300</v>
      </c>
      <c r="AT1378" s="3" t="str">
        <f>IF(ISERROR(VLOOKUP($AS1378,技まとめ!$A$1:$F$380,6,FALSE)),"－",VLOOKUP($AS1378,技まとめ!$A$1:$F$380,6,FALSE))</f>
        <v>BB</v>
      </c>
      <c r="AU1378" s="3">
        <f>IF(ISERROR(VLOOKUP($AS1378,技まとめ!$A$1:$F$380,3,FALSE)),"－",VLOOKUP($AS1378,技まとめ!$A$1:$F$380,3,FALSE))</f>
        <v>49</v>
      </c>
      <c r="AV1378" s="3">
        <f>IF(ISERROR(VLOOKUP($AS1378,技まとめ!$A$1:$F$380,5,FALSE)),"－",VLOOKUP($AS1378,技まとめ!$A$1:$F$380,5,FALSE))</f>
        <v>32</v>
      </c>
      <c r="AW1378" s="3" t="str">
        <f>IF($E1378=IF(ISERROR(VLOOKUP($AS1378,技まとめ!$A$1:$F$380,4,FALSE)),"－",VLOOKUP($AS1378,技まとめ!$A$1:$F$380,4,FALSE)),"一致","")</f>
        <v/>
      </c>
      <c r="AX1378" s="12" t="str">
        <f t="shared" si="300"/>
        <v>コイルターンクンフーヘッドブレードアタックスピニングカット</v>
      </c>
      <c r="AY1378" s="12" t="str">
        <f t="shared" si="301"/>
        <v>コイルターンクンフーヘッドブレードアタックスピニングカット</v>
      </c>
      <c r="AZ1378" s="12" t="str">
        <f t="shared" si="302"/>
        <v>コイルターンクンフーヘッドブレードアタックスピニングカット</v>
      </c>
      <c r="BA1378" s="12" t="str">
        <f t="shared" si="303"/>
        <v>コイルターンクンフーヘッドブレードアタックスピニングカット</v>
      </c>
      <c r="BB1378" s="11" t="str">
        <f t="shared" si="304"/>
        <v>BLNSBLBB</v>
      </c>
      <c r="BC1378" s="11" t="str">
        <f t="shared" si="305"/>
        <v>BLNSBLBB</v>
      </c>
      <c r="BD1378" s="11" t="str">
        <f t="shared" si="306"/>
        <v>BLNSBLBB</v>
      </c>
      <c r="BE1378" s="11" t="str">
        <f t="shared" si="307"/>
        <v>BLNSBLBB</v>
      </c>
    </row>
    <row r="1379" spans="1:57" ht="11.25" hidden="1" customHeight="1">
      <c r="A1379" s="6">
        <v>1378</v>
      </c>
      <c r="B1379" s="7" t="s">
        <v>3143</v>
      </c>
      <c r="C1379" s="8" t="s">
        <v>3144</v>
      </c>
      <c r="D1379" s="7" t="s">
        <v>72</v>
      </c>
      <c r="E1379" s="7" t="s">
        <v>81</v>
      </c>
      <c r="F1379" s="7" t="s">
        <v>82</v>
      </c>
      <c r="G1379" s="9">
        <v>93</v>
      </c>
      <c r="H1379" s="9">
        <v>123</v>
      </c>
      <c r="I1379" s="9">
        <v>48</v>
      </c>
      <c r="J1379" s="9">
        <v>48</v>
      </c>
      <c r="K1379" s="9">
        <v>44</v>
      </c>
      <c r="L1379" s="9">
        <v>56</v>
      </c>
      <c r="M1379" s="9">
        <v>58</v>
      </c>
      <c r="N1379" s="9">
        <v>53</v>
      </c>
      <c r="O1379" s="9">
        <v>54</v>
      </c>
      <c r="P1379" s="9">
        <v>67</v>
      </c>
      <c r="Q1379" s="10">
        <v>98</v>
      </c>
      <c r="R1379" s="11">
        <v>30</v>
      </c>
      <c r="S1379" s="11">
        <v>1</v>
      </c>
      <c r="T1379" s="11">
        <v>106</v>
      </c>
      <c r="U1379" s="11">
        <v>108</v>
      </c>
      <c r="V1379" s="11">
        <v>1</v>
      </c>
      <c r="W1379" s="11">
        <v>104</v>
      </c>
      <c r="X1379" s="11">
        <f t="shared" si="294"/>
        <v>448</v>
      </c>
      <c r="Y1379" s="11">
        <f t="shared" si="295"/>
        <v>4445</v>
      </c>
      <c r="Z1379" s="11">
        <f t="shared" si="296"/>
        <v>1580</v>
      </c>
      <c r="AA1379" s="11">
        <f t="shared" si="297"/>
        <v>4240</v>
      </c>
      <c r="AB1379" s="11">
        <f t="shared" si="298"/>
        <v>4240</v>
      </c>
      <c r="AC1379" s="6">
        <f t="shared" si="299"/>
        <v>4910</v>
      </c>
      <c r="AD1379" s="9" t="s">
        <v>235</v>
      </c>
      <c r="AE1379" s="3" t="str">
        <f>IF(ISERROR(VLOOKUP($AD1379,技まとめ!$A$1:$F$380,6,FALSE)),"－",VLOOKUP($AD1379,技まとめ!$A$1:$F$380,6,FALSE))</f>
        <v>BL</v>
      </c>
      <c r="AF1379" s="3">
        <f>IF(ISERROR(VLOOKUP($AD1379,技まとめ!$A$1:$F$380,3,FALSE)),"－",VLOOKUP($AD1379,技まとめ!$A$1:$F$380,3,FALSE))</f>
        <v>18</v>
      </c>
      <c r="AG1379" s="3">
        <f>IF(ISERROR(VLOOKUP($AD1379,技まとめ!$A$1:$F$380,5,FALSE)),"－",VLOOKUP($AD1379,技まとめ!$A$1:$F$380,5,FALSE))</f>
        <v>21</v>
      </c>
      <c r="AH1379" s="3" t="str">
        <f>IF($E1379=IF(ISERROR(VLOOKUP($AD1379,技まとめ!$A$1:$F$380,4,FALSE)),"－",VLOOKUP($AD1379,技まとめ!$A$1:$F$380,4,FALSE)),"一致","")</f>
        <v/>
      </c>
      <c r="AI1379" s="9" t="s">
        <v>263</v>
      </c>
      <c r="AJ1379" s="3" t="str">
        <f>IF(ISERROR(VLOOKUP($AI1379,技まとめ!$A$1:$F$380,6,FALSE)),"－",VLOOKUP($AI1379,技まとめ!$A$1:$F$380,6,FALSE))</f>
        <v>DR</v>
      </c>
      <c r="AK1379" s="3">
        <f>IF(ISERROR(VLOOKUP($AI1379,技まとめ!$A$1:$F$380,3,FALSE)),"－",VLOOKUP($AI1379,技まとめ!$A$1:$F$380,3,FALSE))</f>
        <v>16</v>
      </c>
      <c r="AL1379" s="3">
        <f>IF(ISERROR(VLOOKUP($AI1379,技まとめ!$A$1:$F$380,5,FALSE)),"－",VLOOKUP($AI1379,技まとめ!$A$1:$F$380,5,FALSE))</f>
        <v>21</v>
      </c>
      <c r="AM1379" s="3" t="str">
        <f>IF($E1379=IF(ISERROR(VLOOKUP($AI1379,技まとめ!$A$1:$F$380,4,FALSE)),"－",VLOOKUP($AI1379,技まとめ!$A$1:$F$380,4,FALSE)),"一致","")</f>
        <v/>
      </c>
      <c r="AN1379" s="9" t="s">
        <v>434</v>
      </c>
      <c r="AO1379" s="3" t="str">
        <f>IF(ISERROR(VLOOKUP($AN1379,技まとめ!$A$1:$F$380,6,FALSE)),"－",VLOOKUP($AN1379,技まとめ!$A$1:$F$380,6,FALSE))</f>
        <v>BL</v>
      </c>
      <c r="AP1379" s="3">
        <f>IF(ISERROR(VLOOKUP($AN1379,技まとめ!$A$1:$F$380,3,FALSE)),"－",VLOOKUP($AN1379,技まとめ!$A$1:$F$380,3,FALSE))</f>
        <v>65</v>
      </c>
      <c r="AQ1379" s="3">
        <f>IF(ISERROR(VLOOKUP($AN1379,技まとめ!$A$1:$F$380,5,FALSE)),"－",VLOOKUP($AN1379,技まとめ!$A$1:$F$380,5,FALSE))</f>
        <v>42</v>
      </c>
      <c r="AR1379" s="3" t="str">
        <f>IF($E1379=IF(ISERROR(VLOOKUP($AN1379,技まとめ!$A$1:$F$380,4,FALSE)),"－",VLOOKUP($AN1379,技まとめ!$A$1:$F$380,4,FALSE)),"一致","")</f>
        <v/>
      </c>
      <c r="AS1379" s="9" t="s">
        <v>98</v>
      </c>
      <c r="AT1379" s="3" t="str">
        <f>IF(ISERROR(VLOOKUP($AS1379,技まとめ!$A$1:$F$380,6,FALSE)),"－",VLOOKUP($AS1379,技まとめ!$A$1:$F$380,6,FALSE))</f>
        <v>BL</v>
      </c>
      <c r="AU1379" s="3">
        <f>IF(ISERROR(VLOOKUP($AS1379,技まとめ!$A$1:$F$380,3,FALSE)),"－",VLOOKUP($AS1379,技まとめ!$A$1:$F$380,3,FALSE))</f>
        <v>58</v>
      </c>
      <c r="AV1379" s="3">
        <f>IF(ISERROR(VLOOKUP($AS1379,技まとめ!$A$1:$F$380,5,FALSE)),"－",VLOOKUP($AS1379,技まとめ!$A$1:$F$380,5,FALSE))</f>
        <v>39</v>
      </c>
      <c r="AW1379" s="3" t="str">
        <f>IF($E1379=IF(ISERROR(VLOOKUP($AS1379,技まとめ!$A$1:$F$380,4,FALSE)),"－",VLOOKUP($AS1379,技まとめ!$A$1:$F$380,4,FALSE)),"一致","")</f>
        <v/>
      </c>
      <c r="AX1379" s="12" t="str">
        <f t="shared" si="300"/>
        <v>ドッペルゲンガーマジックストーンプリズンかげぬい</v>
      </c>
      <c r="AY1379" s="12" t="str">
        <f t="shared" si="301"/>
        <v>ドッペルゲンガーマジックストーンプリズンかげぬい</v>
      </c>
      <c r="AZ1379" s="12" t="str">
        <f t="shared" si="302"/>
        <v>ドッペルゲンガーマジックストーンプリズンかげぬい</v>
      </c>
      <c r="BA1379" s="12" t="str">
        <f t="shared" si="303"/>
        <v>ドッペルゲンガーマジックストーンプリズンかげぬい</v>
      </c>
      <c r="BB1379" s="11" t="str">
        <f t="shared" si="304"/>
        <v>BLDRBLBL</v>
      </c>
      <c r="BC1379" s="11" t="str">
        <f t="shared" si="305"/>
        <v>BLDRBLBL</v>
      </c>
      <c r="BD1379" s="11" t="str">
        <f t="shared" si="306"/>
        <v>BLDRBLBL</v>
      </c>
      <c r="BE1379" s="11" t="str">
        <f t="shared" si="307"/>
        <v>BLDRBLBL</v>
      </c>
    </row>
    <row r="1380" spans="1:57" ht="11.25" hidden="1" customHeight="1">
      <c r="A1380" s="6">
        <v>1379</v>
      </c>
      <c r="B1380" s="7" t="s">
        <v>3145</v>
      </c>
      <c r="C1380" s="8" t="s">
        <v>3146</v>
      </c>
      <c r="D1380" s="7" t="s">
        <v>72</v>
      </c>
      <c r="E1380" s="7" t="s">
        <v>102</v>
      </c>
      <c r="F1380" s="7" t="s">
        <v>82</v>
      </c>
      <c r="G1380" s="9">
        <v>109</v>
      </c>
      <c r="H1380" s="9">
        <v>118</v>
      </c>
      <c r="I1380" s="9">
        <v>51</v>
      </c>
      <c r="J1380" s="9">
        <v>52</v>
      </c>
      <c r="K1380" s="9">
        <v>51</v>
      </c>
      <c r="L1380" s="9">
        <v>54</v>
      </c>
      <c r="M1380" s="9">
        <v>51</v>
      </c>
      <c r="N1380" s="9">
        <v>56</v>
      </c>
      <c r="O1380" s="9">
        <v>51</v>
      </c>
      <c r="P1380" s="9">
        <v>70</v>
      </c>
      <c r="Q1380" s="10">
        <v>101</v>
      </c>
      <c r="R1380" s="11">
        <v>47</v>
      </c>
      <c r="S1380" s="11">
        <v>1</v>
      </c>
      <c r="T1380" s="11">
        <v>104</v>
      </c>
      <c r="U1380" s="11">
        <v>101</v>
      </c>
      <c r="V1380" s="11">
        <v>1</v>
      </c>
      <c r="W1380" s="11">
        <v>101</v>
      </c>
      <c r="X1380" s="11">
        <f t="shared" si="294"/>
        <v>456</v>
      </c>
      <c r="Y1380" s="11">
        <f t="shared" si="295"/>
        <v>4550</v>
      </c>
      <c r="Z1380" s="11">
        <f t="shared" si="296"/>
        <v>2160</v>
      </c>
      <c r="AA1380" s="11">
        <f t="shared" si="297"/>
        <v>4155</v>
      </c>
      <c r="AB1380" s="11">
        <f t="shared" si="298"/>
        <v>4155</v>
      </c>
      <c r="AC1380" s="6">
        <f t="shared" si="299"/>
        <v>4900</v>
      </c>
      <c r="AD1380" s="9" t="s">
        <v>168</v>
      </c>
      <c r="AE1380" s="3" t="str">
        <f>IF(ISERROR(VLOOKUP($AD1380,技まとめ!$A$1:$F$380,6,FALSE)),"－",VLOOKUP($AD1380,技まとめ!$A$1:$F$380,6,FALSE))</f>
        <v>BL</v>
      </c>
      <c r="AF1380" s="3">
        <f>IF(ISERROR(VLOOKUP($AD1380,技まとめ!$A$1:$F$380,3,FALSE)),"－",VLOOKUP($AD1380,技まとめ!$A$1:$F$380,3,FALSE))</f>
        <v>25</v>
      </c>
      <c r="AG1380" s="3">
        <f>IF(ISERROR(VLOOKUP($AD1380,技まとめ!$A$1:$F$380,5,FALSE)),"－",VLOOKUP($AD1380,技まとめ!$A$1:$F$380,5,FALSE))</f>
        <v>12</v>
      </c>
      <c r="AH1380" s="3" t="str">
        <f>IF($E1380=IF(ISERROR(VLOOKUP($AD1380,技まとめ!$A$1:$F$380,4,FALSE)),"－",VLOOKUP($AD1380,技まとめ!$A$1:$F$380,4,FALSE)),"一致","")</f>
        <v/>
      </c>
      <c r="AI1380" s="9" t="s">
        <v>321</v>
      </c>
      <c r="AJ1380" s="3" t="str">
        <f>IF(ISERROR(VLOOKUP($AI1380,技まとめ!$A$1:$F$380,6,FALSE)),"－",VLOOKUP($AI1380,技まとめ!$A$1:$F$380,6,FALSE))</f>
        <v>DR</v>
      </c>
      <c r="AK1380" s="3">
        <f>IF(ISERROR(VLOOKUP($AI1380,技まとめ!$A$1:$F$380,3,FALSE)),"－",VLOOKUP($AI1380,技まとめ!$A$1:$F$380,3,FALSE))</f>
        <v>13</v>
      </c>
      <c r="AL1380" s="3">
        <f>IF(ISERROR(VLOOKUP($AI1380,技まとめ!$A$1:$F$380,5,FALSE)),"－",VLOOKUP($AI1380,技まとめ!$A$1:$F$380,5,FALSE))</f>
        <v>20</v>
      </c>
      <c r="AM1380" s="3" t="str">
        <f>IF($E1380=IF(ISERROR(VLOOKUP($AI1380,技まとめ!$A$1:$F$380,4,FALSE)),"－",VLOOKUP($AI1380,技まとめ!$A$1:$F$380,4,FALSE)),"一致","")</f>
        <v/>
      </c>
      <c r="AN1380" s="9" t="s">
        <v>131</v>
      </c>
      <c r="AO1380" s="3" t="str">
        <f>IF(ISERROR(VLOOKUP($AN1380,技まとめ!$A$1:$F$380,6,FALSE)),"－",VLOOKUP($AN1380,技まとめ!$A$1:$F$380,6,FALSE))</f>
        <v>DR</v>
      </c>
      <c r="AP1380" s="3">
        <f>IF(ISERROR(VLOOKUP($AN1380,技まとめ!$A$1:$F$380,3,FALSE)),"－",VLOOKUP($AN1380,技まとめ!$A$1:$F$380,3,FALSE))</f>
        <v>33</v>
      </c>
      <c r="AQ1380" s="3">
        <f>IF(ISERROR(VLOOKUP($AN1380,技まとめ!$A$1:$F$380,5,FALSE)),"－",VLOOKUP($AN1380,技まとめ!$A$1:$F$380,5,FALSE))</f>
        <v>28</v>
      </c>
      <c r="AR1380" s="3" t="str">
        <f>IF($E1380=IF(ISERROR(VLOOKUP($AN1380,技まとめ!$A$1:$F$380,4,FALSE)),"－",VLOOKUP($AN1380,技まとめ!$A$1:$F$380,4,FALSE)),"一致","")</f>
        <v/>
      </c>
      <c r="AS1380" s="9" t="s">
        <v>414</v>
      </c>
      <c r="AT1380" s="3" t="str">
        <f>IF(ISERROR(VLOOKUP($AS1380,技まとめ!$A$1:$F$380,6,FALSE)),"－",VLOOKUP($AS1380,技まとめ!$A$1:$F$380,6,FALSE))</f>
        <v>DR</v>
      </c>
      <c r="AU1380" s="3">
        <f>IF(ISERROR(VLOOKUP($AS1380,技まとめ!$A$1:$F$380,3,FALSE)),"－",VLOOKUP($AS1380,技まとめ!$A$1:$F$380,3,FALSE))</f>
        <v>69</v>
      </c>
      <c r="AV1380" s="3">
        <f>IF(ISERROR(VLOOKUP($AS1380,技まとめ!$A$1:$F$380,5,FALSE)),"－",VLOOKUP($AS1380,技まとめ!$A$1:$F$380,5,FALSE))</f>
        <v>44</v>
      </c>
      <c r="AW1380" s="3" t="str">
        <f>IF($E1380=IF(ISERROR(VLOOKUP($AS1380,技まとめ!$A$1:$F$380,4,FALSE)),"－",VLOOKUP($AS1380,技まとめ!$A$1:$F$380,4,FALSE)),"一致","")</f>
        <v>一致</v>
      </c>
      <c r="AX1380" s="12" t="str">
        <f t="shared" si="300"/>
        <v>キラースライドモンキーターンイリュージョンボールライアーショット</v>
      </c>
      <c r="AY1380" s="12" t="str">
        <f t="shared" si="301"/>
        <v>キラースライドモンキーターンイリュージョンボールライアーショット</v>
      </c>
      <c r="AZ1380" s="12" t="str">
        <f t="shared" si="302"/>
        <v>キラースライドモンキーターンイリュージョンボールライアーショット</v>
      </c>
      <c r="BA1380" s="12" t="str">
        <f t="shared" si="303"/>
        <v>キラースライドモンキーターンイリュージョンボールライアーショット</v>
      </c>
      <c r="BB1380" s="11" t="str">
        <f t="shared" si="304"/>
        <v>BLDRDRDR</v>
      </c>
      <c r="BC1380" s="11" t="str">
        <f t="shared" si="305"/>
        <v>BLDRDRDR</v>
      </c>
      <c r="BD1380" s="11" t="str">
        <f t="shared" si="306"/>
        <v>BLDRDRDR</v>
      </c>
      <c r="BE1380" s="11" t="str">
        <f t="shared" si="307"/>
        <v>BLDRDRDR</v>
      </c>
    </row>
    <row r="1381" spans="1:57" ht="11.25" hidden="1" customHeight="1">
      <c r="A1381" s="6">
        <v>1380</v>
      </c>
      <c r="B1381" s="7" t="s">
        <v>3147</v>
      </c>
      <c r="C1381" s="8" t="s">
        <v>3148</v>
      </c>
      <c r="D1381" s="7" t="s">
        <v>72</v>
      </c>
      <c r="E1381" s="7" t="s">
        <v>95</v>
      </c>
      <c r="F1381" s="7" t="s">
        <v>109</v>
      </c>
      <c r="G1381" s="9">
        <v>122</v>
      </c>
      <c r="H1381" s="9">
        <v>92</v>
      </c>
      <c r="I1381" s="9">
        <v>58</v>
      </c>
      <c r="J1381" s="9">
        <v>56</v>
      </c>
      <c r="K1381" s="9">
        <v>51</v>
      </c>
      <c r="L1381" s="9">
        <v>56</v>
      </c>
      <c r="M1381" s="9">
        <v>51</v>
      </c>
      <c r="N1381" s="9">
        <v>57</v>
      </c>
      <c r="O1381" s="9">
        <v>53</v>
      </c>
      <c r="P1381" s="9">
        <v>28</v>
      </c>
      <c r="Q1381" s="10">
        <v>108</v>
      </c>
      <c r="R1381" s="11">
        <v>10</v>
      </c>
      <c r="S1381" s="11">
        <v>1</v>
      </c>
      <c r="T1381" s="11">
        <v>106</v>
      </c>
      <c r="U1381" s="11">
        <v>101</v>
      </c>
      <c r="V1381" s="11">
        <v>1</v>
      </c>
      <c r="W1381" s="11">
        <v>103</v>
      </c>
      <c r="X1381" s="11">
        <f t="shared" si="294"/>
        <v>430</v>
      </c>
      <c r="Y1381" s="11">
        <f t="shared" si="295"/>
        <v>4840</v>
      </c>
      <c r="Z1381" s="11">
        <f t="shared" si="296"/>
        <v>875</v>
      </c>
      <c r="AA1381" s="11">
        <f t="shared" si="297"/>
        <v>4235</v>
      </c>
      <c r="AB1381" s="11">
        <f t="shared" si="298"/>
        <v>4235</v>
      </c>
      <c r="AC1381" s="6">
        <f t="shared" si="299"/>
        <v>4805</v>
      </c>
      <c r="AD1381" s="9" t="s">
        <v>147</v>
      </c>
      <c r="AE1381" s="3" t="str">
        <f>IF(ISERROR(VLOOKUP($AD1381,技まとめ!$A$1:$F$380,6,FALSE)),"－",VLOOKUP($AD1381,技まとめ!$A$1:$F$380,6,FALSE))</f>
        <v>－</v>
      </c>
      <c r="AF1381" s="3">
        <f>IF(ISERROR(VLOOKUP($AD1381,技まとめ!$A$1:$F$380,3,FALSE)),"－",VLOOKUP($AD1381,技まとめ!$A$1:$F$380,3,FALSE))</f>
        <v>0</v>
      </c>
      <c r="AG1381" s="3">
        <f>IF(ISERROR(VLOOKUP($AD1381,技まとめ!$A$1:$F$380,5,FALSE)),"－",VLOOKUP($AD1381,技まとめ!$A$1:$F$380,5,FALSE))</f>
        <v>0</v>
      </c>
      <c r="AH1381" s="3" t="str">
        <f>IF($E1381=IF(ISERROR(VLOOKUP($AD1381,技まとめ!$A$1:$F$380,4,FALSE)),"－",VLOOKUP($AD1381,技まとめ!$A$1:$F$380,4,FALSE)),"一致","")</f>
        <v/>
      </c>
      <c r="AI1381" s="9" t="s">
        <v>560</v>
      </c>
      <c r="AJ1381" s="3" t="str">
        <f>IF(ISERROR(VLOOKUP($AI1381,技まとめ!$A$1:$F$380,6,FALSE)),"－",VLOOKUP($AI1381,技まとめ!$A$1:$F$380,6,FALSE))</f>
        <v>BL</v>
      </c>
      <c r="AK1381" s="3">
        <f>IF(ISERROR(VLOOKUP($AI1381,技まとめ!$A$1:$F$380,3,FALSE)),"－",VLOOKUP($AI1381,技まとめ!$A$1:$F$380,3,FALSE))</f>
        <v>28</v>
      </c>
      <c r="AL1381" s="3">
        <f>IF(ISERROR(VLOOKUP($AI1381,技まとめ!$A$1:$F$380,5,FALSE)),"－",VLOOKUP($AI1381,技まとめ!$A$1:$F$380,5,FALSE))</f>
        <v>24</v>
      </c>
      <c r="AM1381" s="3" t="str">
        <f>IF($E1381=IF(ISERROR(VLOOKUP($AI1381,技まとめ!$A$1:$F$380,4,FALSE)),"－",VLOOKUP($AI1381,技まとめ!$A$1:$F$380,4,FALSE)),"一致","")</f>
        <v/>
      </c>
      <c r="AN1381" s="9" t="s">
        <v>123</v>
      </c>
      <c r="AO1381" s="3" t="str">
        <f>IF(ISERROR(VLOOKUP($AN1381,技まとめ!$A$1:$F$380,6,FALSE)),"－",VLOOKUP($AN1381,技まとめ!$A$1:$F$380,6,FALSE))</f>
        <v>DR</v>
      </c>
      <c r="AP1381" s="3">
        <f>IF(ISERROR(VLOOKUP($AN1381,技まとめ!$A$1:$F$380,3,FALSE)),"－",VLOOKUP($AN1381,技まとめ!$A$1:$F$380,3,FALSE))</f>
        <v>36</v>
      </c>
      <c r="AQ1381" s="3">
        <f>IF(ISERROR(VLOOKUP($AN1381,技まとめ!$A$1:$F$380,5,FALSE)),"－",VLOOKUP($AN1381,技まとめ!$A$1:$F$380,5,FALSE))</f>
        <v>27</v>
      </c>
      <c r="AR1381" s="3" t="str">
        <f>IF($E1381=IF(ISERROR(VLOOKUP($AN1381,技まとめ!$A$1:$F$380,4,FALSE)),"－",VLOOKUP($AN1381,技まとめ!$A$1:$F$380,4,FALSE)),"一致","")</f>
        <v/>
      </c>
      <c r="AS1381" s="9" t="s">
        <v>671</v>
      </c>
      <c r="AT1381" s="3" t="str">
        <f>IF(ISERROR(VLOOKUP($AS1381,技まとめ!$A$1:$F$380,6,FALSE)),"－",VLOOKUP($AS1381,技まとめ!$A$1:$F$380,6,FALSE))</f>
        <v>BL</v>
      </c>
      <c r="AU1381" s="3">
        <f>IF(ISERROR(VLOOKUP($AS1381,技まとめ!$A$1:$F$380,3,FALSE)),"－",VLOOKUP($AS1381,技まとめ!$A$1:$F$380,3,FALSE))</f>
        <v>56</v>
      </c>
      <c r="AV1381" s="3">
        <f>IF(ISERROR(VLOOKUP($AS1381,技まとめ!$A$1:$F$380,5,FALSE)),"－",VLOOKUP($AS1381,技まとめ!$A$1:$F$380,5,FALSE))</f>
        <v>39</v>
      </c>
      <c r="AW1381" s="3" t="str">
        <f>IF($E1381=IF(ISERROR(VLOOKUP($AS1381,技まとめ!$A$1:$F$380,4,FALSE)),"－",VLOOKUP($AS1381,技まとめ!$A$1:$F$380,4,FALSE)),"一致","")</f>
        <v/>
      </c>
      <c r="AX1381" s="12" t="str">
        <f t="shared" si="300"/>
        <v>やくびょうがみブレードアタックごりむちゅうフレイムダンス</v>
      </c>
      <c r="AY1381" s="12" t="str">
        <f t="shared" si="301"/>
        <v>やくびょうがみブレードアタックごりむちゅうフレイムダンス</v>
      </c>
      <c r="AZ1381" s="12" t="str">
        <f t="shared" si="302"/>
        <v>やくびょうがみブレードアタックごりむちゅうフレイムダンス</v>
      </c>
      <c r="BA1381" s="12" t="str">
        <f t="shared" si="303"/>
        <v>やくびょうがみブレードアタックごりむちゅうフレイムダンス</v>
      </c>
      <c r="BB1381" s="11" t="str">
        <f t="shared" si="304"/>
        <v>－BLDRBL</v>
      </c>
      <c r="BC1381" s="11" t="str">
        <f t="shared" si="305"/>
        <v>－BLDRBL</v>
      </c>
      <c r="BD1381" s="11" t="str">
        <f t="shared" si="306"/>
        <v>－BLDRBL</v>
      </c>
      <c r="BE1381" s="11" t="str">
        <f t="shared" si="307"/>
        <v>－BLDRBL</v>
      </c>
    </row>
    <row r="1382" spans="1:57" ht="11.25" hidden="1" customHeight="1">
      <c r="A1382" s="6">
        <v>1381</v>
      </c>
      <c r="B1382" s="7" t="s">
        <v>3149</v>
      </c>
      <c r="C1382" s="8" t="s">
        <v>3150</v>
      </c>
      <c r="D1382" s="7" t="s">
        <v>72</v>
      </c>
      <c r="E1382" s="7" t="s">
        <v>73</v>
      </c>
      <c r="F1382" s="7" t="s">
        <v>74</v>
      </c>
      <c r="G1382" s="9">
        <v>122</v>
      </c>
      <c r="H1382" s="9">
        <v>105</v>
      </c>
      <c r="I1382" s="9">
        <v>45</v>
      </c>
      <c r="J1382" s="9">
        <v>47</v>
      </c>
      <c r="K1382" s="9">
        <v>47</v>
      </c>
      <c r="L1382" s="9">
        <v>46</v>
      </c>
      <c r="M1382" s="9">
        <v>46</v>
      </c>
      <c r="N1382" s="9">
        <v>44</v>
      </c>
      <c r="O1382" s="9">
        <v>45</v>
      </c>
      <c r="P1382" s="9">
        <v>101</v>
      </c>
      <c r="Q1382" s="10">
        <v>95</v>
      </c>
      <c r="R1382" s="11">
        <v>57</v>
      </c>
      <c r="S1382" s="11">
        <v>1</v>
      </c>
      <c r="T1382" s="11">
        <v>96</v>
      </c>
      <c r="U1382" s="11">
        <v>96</v>
      </c>
      <c r="V1382" s="11">
        <v>1</v>
      </c>
      <c r="W1382" s="11">
        <v>95</v>
      </c>
      <c r="X1382" s="11">
        <f t="shared" si="294"/>
        <v>441</v>
      </c>
      <c r="Y1382" s="11">
        <f t="shared" si="295"/>
        <v>4280</v>
      </c>
      <c r="Z1382" s="11">
        <f t="shared" si="296"/>
        <v>2480</v>
      </c>
      <c r="AA1382" s="11">
        <f t="shared" si="297"/>
        <v>3845</v>
      </c>
      <c r="AB1382" s="11">
        <f t="shared" si="298"/>
        <v>3845</v>
      </c>
      <c r="AC1382" s="6">
        <f t="shared" si="299"/>
        <v>4600</v>
      </c>
      <c r="AD1382" s="9" t="s">
        <v>350</v>
      </c>
      <c r="AE1382" s="3" t="str">
        <f>IF(ISERROR(VLOOKUP($AD1382,技まとめ!$A$1:$F$380,6,FALSE)),"－",VLOOKUP($AD1382,技まとめ!$A$1:$F$380,6,FALSE))</f>
        <v>CA</v>
      </c>
      <c r="AF1382" s="3">
        <f>IF(ISERROR(VLOOKUP($AD1382,技まとめ!$A$1:$F$380,3,FALSE)),"－",VLOOKUP($AD1382,技まとめ!$A$1:$F$380,3,FALSE))</f>
        <v>15</v>
      </c>
      <c r="AG1382" s="3">
        <f>IF(ISERROR(VLOOKUP($AD1382,技まとめ!$A$1:$F$380,5,FALSE)),"－",VLOOKUP($AD1382,技まとめ!$A$1:$F$380,5,FALSE))</f>
        <v>20</v>
      </c>
      <c r="AH1382" s="3" t="str">
        <f>IF($E1382=IF(ISERROR(VLOOKUP($AD1382,技まとめ!$A$1:$F$380,4,FALSE)),"－",VLOOKUP($AD1382,技まとめ!$A$1:$F$380,4,FALSE)),"一致","")</f>
        <v>一致</v>
      </c>
      <c r="AI1382" s="9" t="s">
        <v>274</v>
      </c>
      <c r="AJ1382" s="3" t="str">
        <f>IF(ISERROR(VLOOKUP($AI1382,技まとめ!$A$1:$F$380,6,FALSE)),"－",VLOOKUP($AI1382,技まとめ!$A$1:$F$380,6,FALSE))</f>
        <v>P1</v>
      </c>
      <c r="AK1382" s="3">
        <f>IF(ISERROR(VLOOKUP($AI1382,技まとめ!$A$1:$F$380,3,FALSE)),"－",VLOOKUP($AI1382,技まとめ!$A$1:$F$380,3,FALSE))</f>
        <v>27</v>
      </c>
      <c r="AL1382" s="3">
        <f>IF(ISERROR(VLOOKUP($AI1382,技まとめ!$A$1:$F$380,5,FALSE)),"－",VLOOKUP($AI1382,技まとめ!$A$1:$F$380,5,FALSE))</f>
        <v>25</v>
      </c>
      <c r="AM1382" s="3" t="str">
        <f>IF($E1382=IF(ISERROR(VLOOKUP($AI1382,技まとめ!$A$1:$F$380,4,FALSE)),"－",VLOOKUP($AI1382,技まとめ!$A$1:$F$380,4,FALSE)),"一致","")</f>
        <v/>
      </c>
      <c r="AN1382" s="9" t="s">
        <v>240</v>
      </c>
      <c r="AO1382" s="3" t="str">
        <f>IF(ISERROR(VLOOKUP($AN1382,技まとめ!$A$1:$F$380,6,FALSE)),"－",VLOOKUP($AN1382,技まとめ!$A$1:$F$380,6,FALSE))</f>
        <v>P1</v>
      </c>
      <c r="AP1382" s="3">
        <f>IF(ISERROR(VLOOKUP($AN1382,技まとめ!$A$1:$F$380,3,FALSE)),"－",VLOOKUP($AN1382,技まとめ!$A$1:$F$380,3,FALSE))</f>
        <v>83</v>
      </c>
      <c r="AQ1382" s="3">
        <f>IF(ISERROR(VLOOKUP($AN1382,技まとめ!$A$1:$F$380,5,FALSE)),"－",VLOOKUP($AN1382,技まとめ!$A$1:$F$380,5,FALSE))</f>
        <v>47</v>
      </c>
      <c r="AR1382" s="3" t="str">
        <f>IF($E1382=IF(ISERROR(VLOOKUP($AN1382,技まとめ!$A$1:$F$380,4,FALSE)),"－",VLOOKUP($AN1382,技まとめ!$A$1:$F$380,4,FALSE)),"一致","")</f>
        <v/>
      </c>
      <c r="AS1382" s="9" t="s">
        <v>401</v>
      </c>
      <c r="AT1382" s="3" t="str">
        <f>IF(ISERROR(VLOOKUP($AS1382,技まとめ!$A$1:$F$380,6,FALSE)),"－",VLOOKUP($AS1382,技まとめ!$A$1:$F$380,6,FALSE))</f>
        <v>CA</v>
      </c>
      <c r="AU1382" s="3">
        <f>IF(ISERROR(VLOOKUP($AS1382,技まとめ!$A$1:$F$380,3,FALSE)),"－",VLOOKUP($AS1382,技まとめ!$A$1:$F$380,3,FALSE))</f>
        <v>48</v>
      </c>
      <c r="AV1382" s="3">
        <f>IF(ISERROR(VLOOKUP($AS1382,技まとめ!$A$1:$F$380,5,FALSE)),"－",VLOOKUP($AS1382,技まとめ!$A$1:$F$380,5,FALSE))</f>
        <v>32</v>
      </c>
      <c r="AW1382" s="3" t="str">
        <f>IF($E1382=IF(ISERROR(VLOOKUP($AS1382,技まとめ!$A$1:$F$380,4,FALSE)),"－",VLOOKUP($AS1382,技まとめ!$A$1:$F$380,4,FALSE)),"一致","")</f>
        <v>一致</v>
      </c>
      <c r="AX1382" s="12" t="str">
        <f t="shared" si="300"/>
        <v>タフネスブロックロケットこぶしダブルロケットゴールずらし</v>
      </c>
      <c r="AY1382" s="12" t="str">
        <f t="shared" si="301"/>
        <v>タフネスブロックロケットこぶしダブルロケットゴールずらし</v>
      </c>
      <c r="AZ1382" s="12" t="str">
        <f t="shared" si="302"/>
        <v>タフネスブロックロケットこぶしダブルロケットゴールずらし</v>
      </c>
      <c r="BA1382" s="12" t="str">
        <f t="shared" si="303"/>
        <v>タフネスブロックロケットこぶしダブルロケットゴールずらし</v>
      </c>
      <c r="BB1382" s="11" t="str">
        <f t="shared" si="304"/>
        <v>CAP1P1CA</v>
      </c>
      <c r="BC1382" s="11" t="str">
        <f t="shared" si="305"/>
        <v>CAP1P1CA</v>
      </c>
      <c r="BD1382" s="11" t="str">
        <f t="shared" si="306"/>
        <v>CAP1P1CA</v>
      </c>
      <c r="BE1382" s="11" t="str">
        <f t="shared" si="307"/>
        <v>CAP1P1CA</v>
      </c>
    </row>
    <row r="1383" spans="1:57" ht="11.25" hidden="1" customHeight="1">
      <c r="A1383" s="6">
        <v>1382</v>
      </c>
      <c r="B1383" s="7" t="s">
        <v>3151</v>
      </c>
      <c r="C1383" s="8" t="s">
        <v>3152</v>
      </c>
      <c r="D1383" s="7" t="s">
        <v>72</v>
      </c>
      <c r="E1383" s="7" t="s">
        <v>73</v>
      </c>
      <c r="F1383" s="7" t="s">
        <v>74</v>
      </c>
      <c r="G1383" s="9">
        <v>119</v>
      </c>
      <c r="H1383" s="9">
        <v>98</v>
      </c>
      <c r="I1383" s="9">
        <v>63</v>
      </c>
      <c r="J1383" s="9">
        <v>57</v>
      </c>
      <c r="K1383" s="9">
        <v>57</v>
      </c>
      <c r="L1383" s="9">
        <v>56</v>
      </c>
      <c r="M1383" s="9">
        <v>56</v>
      </c>
      <c r="N1383" s="9">
        <v>56</v>
      </c>
      <c r="O1383" s="9">
        <v>53</v>
      </c>
      <c r="P1383" s="9">
        <v>25</v>
      </c>
      <c r="Q1383" s="10">
        <v>113</v>
      </c>
      <c r="R1383" s="11">
        <v>13</v>
      </c>
      <c r="S1383" s="11">
        <v>1</v>
      </c>
      <c r="T1383" s="11">
        <v>106</v>
      </c>
      <c r="U1383" s="11">
        <v>106</v>
      </c>
      <c r="V1383" s="11">
        <v>1</v>
      </c>
      <c r="W1383" s="11">
        <v>103</v>
      </c>
      <c r="X1383" s="11">
        <f t="shared" si="294"/>
        <v>443</v>
      </c>
      <c r="Y1383" s="11">
        <f t="shared" si="295"/>
        <v>5040</v>
      </c>
      <c r="Z1383" s="11">
        <f t="shared" si="296"/>
        <v>980</v>
      </c>
      <c r="AA1383" s="11">
        <f t="shared" si="297"/>
        <v>4235</v>
      </c>
      <c r="AB1383" s="11">
        <f t="shared" si="298"/>
        <v>4235</v>
      </c>
      <c r="AC1383" s="6">
        <f t="shared" si="299"/>
        <v>4820</v>
      </c>
      <c r="AD1383" s="9" t="s">
        <v>273</v>
      </c>
      <c r="AE1383" s="3" t="str">
        <f>IF(ISERROR(VLOOKUP($AD1383,技まとめ!$A$1:$F$380,6,FALSE)),"－",VLOOKUP($AD1383,技まとめ!$A$1:$F$380,6,FALSE))</f>
        <v>BL</v>
      </c>
      <c r="AF1383" s="3">
        <f>IF(ISERROR(VLOOKUP($AD1383,技まとめ!$A$1:$F$380,3,FALSE)),"－",VLOOKUP($AD1383,技まとめ!$A$1:$F$380,3,FALSE))</f>
        <v>17</v>
      </c>
      <c r="AG1383" s="3">
        <f>IF(ISERROR(VLOOKUP($AD1383,技まとめ!$A$1:$F$380,5,FALSE)),"－",VLOOKUP($AD1383,技まとめ!$A$1:$F$380,5,FALSE))</f>
        <v>20</v>
      </c>
      <c r="AH1383" s="3" t="str">
        <f>IF($E1383=IF(ISERROR(VLOOKUP($AD1383,技まとめ!$A$1:$F$380,4,FALSE)),"－",VLOOKUP($AD1383,技まとめ!$A$1:$F$380,4,FALSE)),"一致","")</f>
        <v>一致</v>
      </c>
      <c r="AI1383" s="9" t="s">
        <v>440</v>
      </c>
      <c r="AJ1383" s="3" t="str">
        <f>IF(ISERROR(VLOOKUP($AI1383,技まとめ!$A$1:$F$380,6,FALSE)),"－",VLOOKUP($AI1383,技まとめ!$A$1:$F$380,6,FALSE))</f>
        <v>CA</v>
      </c>
      <c r="AK1383" s="3">
        <f>IF(ISERROR(VLOOKUP($AI1383,技まとめ!$A$1:$F$380,3,FALSE)),"－",VLOOKUP($AI1383,技まとめ!$A$1:$F$380,3,FALSE))</f>
        <v>15</v>
      </c>
      <c r="AL1383" s="3">
        <f>IF(ISERROR(VLOOKUP($AI1383,技まとめ!$A$1:$F$380,5,FALSE)),"－",VLOOKUP($AI1383,技まとめ!$A$1:$F$380,5,FALSE))</f>
        <v>20</v>
      </c>
      <c r="AM1383" s="3" t="str">
        <f>IF($E1383=IF(ISERROR(VLOOKUP($AI1383,技まとめ!$A$1:$F$380,4,FALSE)),"－",VLOOKUP($AI1383,技まとめ!$A$1:$F$380,4,FALSE)),"一致","")</f>
        <v/>
      </c>
      <c r="AN1383" s="9" t="s">
        <v>834</v>
      </c>
      <c r="AO1383" s="3" t="str">
        <f>IF(ISERROR(VLOOKUP($AN1383,技まとめ!$A$1:$F$380,6,FALSE)),"－",VLOOKUP($AN1383,技まとめ!$A$1:$F$380,6,FALSE))</f>
        <v>P1</v>
      </c>
      <c r="AP1383" s="3">
        <f>IF(ISERROR(VLOOKUP($AN1383,技まとめ!$A$1:$F$380,3,FALSE)),"－",VLOOKUP($AN1383,技まとめ!$A$1:$F$380,3,FALSE))</f>
        <v>71</v>
      </c>
      <c r="AQ1383" s="3">
        <f>IF(ISERROR(VLOOKUP($AN1383,技まとめ!$A$1:$F$380,5,FALSE)),"－",VLOOKUP($AN1383,技まとめ!$A$1:$F$380,5,FALSE))</f>
        <v>42</v>
      </c>
      <c r="AR1383" s="3" t="str">
        <f>IF($E1383=IF(ISERROR(VLOOKUP($AN1383,技まとめ!$A$1:$F$380,4,FALSE)),"－",VLOOKUP($AN1383,技まとめ!$A$1:$F$380,4,FALSE)),"一致","")</f>
        <v/>
      </c>
      <c r="AS1383" s="9" t="s">
        <v>389</v>
      </c>
      <c r="AT1383" s="3" t="str">
        <f>IF(ISERROR(VLOOKUP($AS1383,技まとめ!$A$1:$F$380,6,FALSE)),"－",VLOOKUP($AS1383,技まとめ!$A$1:$F$380,6,FALSE))</f>
        <v>CA</v>
      </c>
      <c r="AU1383" s="3">
        <f>IF(ISERROR(VLOOKUP($AS1383,技まとめ!$A$1:$F$380,3,FALSE)),"－",VLOOKUP($AS1383,技まとめ!$A$1:$F$380,3,FALSE))</f>
        <v>54</v>
      </c>
      <c r="AV1383" s="3">
        <f>IF(ISERROR(VLOOKUP($AS1383,技まとめ!$A$1:$F$380,5,FALSE)),"－",VLOOKUP($AS1383,技まとめ!$A$1:$F$380,5,FALSE))</f>
        <v>35</v>
      </c>
      <c r="AW1383" s="3" t="str">
        <f>IF($E1383=IF(ISERROR(VLOOKUP($AS1383,技まとめ!$A$1:$F$380,4,FALSE)),"－",VLOOKUP($AS1383,技まとめ!$A$1:$F$380,4,FALSE)),"一致","")</f>
        <v>一致</v>
      </c>
      <c r="AX1383" s="12" t="str">
        <f t="shared" si="300"/>
        <v>しこふみスワンダイブだいばくはつはりてドこんじょうキャッチ</v>
      </c>
      <c r="AY1383" s="12" t="str">
        <f t="shared" si="301"/>
        <v>しこふみスワンダイブだいばくはつはりてドこんじょうキャッチ</v>
      </c>
      <c r="AZ1383" s="12" t="str">
        <f t="shared" si="302"/>
        <v>しこふみスワンダイブだいばくはつはりてドこんじょうキャッチ</v>
      </c>
      <c r="BA1383" s="12" t="str">
        <f t="shared" si="303"/>
        <v>しこふみスワンダイブだいばくはつはりてドこんじょうキャッチ</v>
      </c>
      <c r="BB1383" s="11" t="str">
        <f t="shared" si="304"/>
        <v>BLCAP1CA</v>
      </c>
      <c r="BC1383" s="11" t="str">
        <f t="shared" si="305"/>
        <v>BLCAP1CA</v>
      </c>
      <c r="BD1383" s="11" t="str">
        <f t="shared" si="306"/>
        <v>BLCAP1CA</v>
      </c>
      <c r="BE1383" s="11" t="str">
        <f t="shared" si="307"/>
        <v>BLCAP1CA</v>
      </c>
    </row>
    <row r="1384" spans="1:57" ht="11.25" hidden="1" customHeight="1">
      <c r="A1384" s="6">
        <v>1383</v>
      </c>
      <c r="B1384" s="7" t="s">
        <v>3153</v>
      </c>
      <c r="C1384" s="8" t="s">
        <v>3154</v>
      </c>
      <c r="D1384" s="7" t="s">
        <v>72</v>
      </c>
      <c r="E1384" s="7" t="s">
        <v>81</v>
      </c>
      <c r="F1384" s="7" t="s">
        <v>74</v>
      </c>
      <c r="G1384" s="9">
        <v>124</v>
      </c>
      <c r="H1384" s="9">
        <v>102</v>
      </c>
      <c r="I1384" s="9">
        <v>56</v>
      </c>
      <c r="J1384" s="9">
        <v>60</v>
      </c>
      <c r="K1384" s="9">
        <v>51</v>
      </c>
      <c r="L1384" s="9">
        <v>65</v>
      </c>
      <c r="M1384" s="9">
        <v>51</v>
      </c>
      <c r="N1384" s="9">
        <v>58</v>
      </c>
      <c r="O1384" s="9">
        <v>62</v>
      </c>
      <c r="P1384" s="9">
        <v>33</v>
      </c>
      <c r="Q1384" s="10">
        <v>106</v>
      </c>
      <c r="R1384" s="11">
        <v>20</v>
      </c>
      <c r="S1384" s="11">
        <v>1</v>
      </c>
      <c r="T1384" s="11">
        <v>115</v>
      </c>
      <c r="U1384" s="11">
        <v>101</v>
      </c>
      <c r="V1384" s="11">
        <v>1</v>
      </c>
      <c r="W1384" s="11">
        <v>112</v>
      </c>
      <c r="X1384" s="11">
        <f t="shared" si="294"/>
        <v>456</v>
      </c>
      <c r="Y1384" s="11">
        <f t="shared" si="295"/>
        <v>4805</v>
      </c>
      <c r="Z1384" s="11">
        <f t="shared" si="296"/>
        <v>1270</v>
      </c>
      <c r="AA1384" s="11">
        <f t="shared" si="297"/>
        <v>4595</v>
      </c>
      <c r="AB1384" s="11">
        <f t="shared" si="298"/>
        <v>4595</v>
      </c>
      <c r="AC1384" s="6">
        <f t="shared" si="299"/>
        <v>5260</v>
      </c>
      <c r="AD1384" s="9" t="s">
        <v>227</v>
      </c>
      <c r="AE1384" s="3" t="str">
        <f>IF(ISERROR(VLOOKUP($AD1384,技まとめ!$A$1:$F$380,6,FALSE)),"－",VLOOKUP($AD1384,技まとめ!$A$1:$F$380,6,FALSE))</f>
        <v>CA</v>
      </c>
      <c r="AF1384" s="3">
        <f>IF(ISERROR(VLOOKUP($AD1384,技まとめ!$A$1:$F$380,3,FALSE)),"－",VLOOKUP($AD1384,技まとめ!$A$1:$F$380,3,FALSE))</f>
        <v>60</v>
      </c>
      <c r="AG1384" s="3">
        <f>IF(ISERROR(VLOOKUP($AD1384,技まとめ!$A$1:$F$380,5,FALSE)),"－",VLOOKUP($AD1384,技まとめ!$A$1:$F$380,5,FALSE))</f>
        <v>37</v>
      </c>
      <c r="AH1384" s="3" t="str">
        <f>IF($E1384=IF(ISERROR(VLOOKUP($AD1384,技まとめ!$A$1:$F$380,4,FALSE)),"－",VLOOKUP($AD1384,技まとめ!$A$1:$F$380,4,FALSE)),"一致","")</f>
        <v>一致</v>
      </c>
      <c r="AI1384" s="9" t="s">
        <v>156</v>
      </c>
      <c r="AJ1384" s="3" t="str">
        <f>IF(ISERROR(VLOOKUP($AI1384,技まとめ!$A$1:$F$380,6,FALSE)),"－",VLOOKUP($AI1384,技まとめ!$A$1:$F$380,6,FALSE))</f>
        <v>BB</v>
      </c>
      <c r="AK1384" s="3">
        <f>IF(ISERROR(VLOOKUP($AI1384,技まとめ!$A$1:$F$380,3,FALSE)),"－",VLOOKUP($AI1384,技まとめ!$A$1:$F$380,3,FALSE))</f>
        <v>17</v>
      </c>
      <c r="AL1384" s="3">
        <f>IF(ISERROR(VLOOKUP($AI1384,技まとめ!$A$1:$F$380,5,FALSE)),"－",VLOOKUP($AI1384,技まとめ!$A$1:$F$380,5,FALSE))</f>
        <v>20</v>
      </c>
      <c r="AM1384" s="3" t="str">
        <f>IF($E1384=IF(ISERROR(VLOOKUP($AI1384,技まとめ!$A$1:$F$380,4,FALSE)),"－",VLOOKUP($AI1384,技まとめ!$A$1:$F$380,4,FALSE)),"一致","")</f>
        <v/>
      </c>
      <c r="AN1384" s="9" t="s">
        <v>978</v>
      </c>
      <c r="AO1384" s="3" t="str">
        <f>IF(ISERROR(VLOOKUP($AN1384,技まとめ!$A$1:$F$380,6,FALSE)),"－",VLOOKUP($AN1384,技まとめ!$A$1:$F$380,6,FALSE))</f>
        <v>－</v>
      </c>
      <c r="AP1384" s="3">
        <f>IF(ISERROR(VLOOKUP($AN1384,技まとめ!$A$1:$F$380,3,FALSE)),"－",VLOOKUP($AN1384,技まとめ!$A$1:$F$380,3,FALSE))</f>
        <v>0</v>
      </c>
      <c r="AQ1384" s="3">
        <f>IF(ISERROR(VLOOKUP($AN1384,技まとめ!$A$1:$F$380,5,FALSE)),"－",VLOOKUP($AN1384,技まとめ!$A$1:$F$380,5,FALSE))</f>
        <v>0</v>
      </c>
      <c r="AR1384" s="3" t="str">
        <f>IF($E1384=IF(ISERROR(VLOOKUP($AN1384,技まとめ!$A$1:$F$380,4,FALSE)),"－",VLOOKUP($AN1384,技まとめ!$A$1:$F$380,4,FALSE)),"一致","")</f>
        <v/>
      </c>
      <c r="AS1384" s="9" t="s">
        <v>573</v>
      </c>
      <c r="AT1384" s="3" t="str">
        <f>IF(ISERROR(VLOOKUP($AS1384,技まとめ!$A$1:$F$380,6,FALSE)),"－",VLOOKUP($AS1384,技まとめ!$A$1:$F$380,6,FALSE))</f>
        <v>P2</v>
      </c>
      <c r="AU1384" s="3">
        <f>IF(ISERROR(VLOOKUP($AS1384,技まとめ!$A$1:$F$380,3,FALSE)),"－",VLOOKUP($AS1384,技まとめ!$A$1:$F$380,3,FALSE))</f>
        <v>71</v>
      </c>
      <c r="AV1384" s="3">
        <f>IF(ISERROR(VLOOKUP($AS1384,技まとめ!$A$1:$F$380,5,FALSE)),"－",VLOOKUP($AS1384,技まとめ!$A$1:$F$380,5,FALSE))</f>
        <v>42</v>
      </c>
      <c r="AW1384" s="3" t="str">
        <f>IF($E1384=IF(ISERROR(VLOOKUP($AS1384,技まとめ!$A$1:$F$380,4,FALSE)),"－",VLOOKUP($AS1384,技まとめ!$A$1:$F$380,4,FALSE)),"一致","")</f>
        <v>一致</v>
      </c>
      <c r="AX1384" s="12" t="str">
        <f t="shared" si="300"/>
        <v>ガラティーンジャイアントスピンキーパープラスつなみウォール</v>
      </c>
      <c r="AY1384" s="12" t="str">
        <f t="shared" si="301"/>
        <v>ガラティーンジャイアントスピンキーパープラスつなみウォール</v>
      </c>
      <c r="AZ1384" s="12" t="str">
        <f t="shared" si="302"/>
        <v>ガラティーンジャイアントスピンキーパープラスつなみウォール</v>
      </c>
      <c r="BA1384" s="12" t="str">
        <f t="shared" si="303"/>
        <v>ガラティーンジャイアントスピンキーパープラスつなみウォール</v>
      </c>
      <c r="BB1384" s="11" t="str">
        <f t="shared" si="304"/>
        <v>CABB－P2</v>
      </c>
      <c r="BC1384" s="11" t="str">
        <f t="shared" si="305"/>
        <v>CABB－P2</v>
      </c>
      <c r="BD1384" s="11" t="str">
        <f t="shared" si="306"/>
        <v>CABB－P2</v>
      </c>
      <c r="BE1384" s="11" t="str">
        <f t="shared" si="307"/>
        <v>CABB－P2</v>
      </c>
    </row>
    <row r="1385" spans="1:57" ht="11.25" hidden="1" customHeight="1">
      <c r="A1385" s="6">
        <v>1384</v>
      </c>
      <c r="B1385" s="7" t="s">
        <v>3155</v>
      </c>
      <c r="C1385" s="8" t="s">
        <v>3156</v>
      </c>
      <c r="D1385" s="7" t="s">
        <v>72</v>
      </c>
      <c r="E1385" s="7" t="s">
        <v>73</v>
      </c>
      <c r="F1385" s="7" t="s">
        <v>74</v>
      </c>
      <c r="G1385" s="9">
        <v>125</v>
      </c>
      <c r="H1385" s="9">
        <v>95</v>
      </c>
      <c r="I1385" s="9">
        <v>53</v>
      </c>
      <c r="J1385" s="9">
        <v>51</v>
      </c>
      <c r="K1385" s="9">
        <v>53</v>
      </c>
      <c r="L1385" s="9">
        <v>51</v>
      </c>
      <c r="M1385" s="9">
        <v>54</v>
      </c>
      <c r="N1385" s="9">
        <v>57</v>
      </c>
      <c r="O1385" s="9">
        <v>67</v>
      </c>
      <c r="P1385" s="9">
        <v>51</v>
      </c>
      <c r="Q1385" s="10">
        <v>103</v>
      </c>
      <c r="R1385" s="11">
        <v>30</v>
      </c>
      <c r="S1385" s="11">
        <v>1</v>
      </c>
      <c r="T1385" s="11">
        <v>101</v>
      </c>
      <c r="U1385" s="11">
        <v>104</v>
      </c>
      <c r="V1385" s="11">
        <v>1</v>
      </c>
      <c r="W1385" s="11">
        <v>117</v>
      </c>
      <c r="X1385" s="11">
        <f t="shared" si="294"/>
        <v>457</v>
      </c>
      <c r="Y1385" s="11">
        <f t="shared" si="295"/>
        <v>4710</v>
      </c>
      <c r="Z1385" s="11">
        <f t="shared" si="296"/>
        <v>1645</v>
      </c>
      <c r="AA1385" s="11">
        <f t="shared" si="297"/>
        <v>4130</v>
      </c>
      <c r="AB1385" s="11">
        <f t="shared" si="298"/>
        <v>4130</v>
      </c>
      <c r="AC1385" s="6">
        <f t="shared" si="299"/>
        <v>4775</v>
      </c>
      <c r="AD1385" s="9" t="s">
        <v>441</v>
      </c>
      <c r="AE1385" s="3" t="str">
        <f>IF(ISERROR(VLOOKUP($AD1385,技まとめ!$A$1:$F$380,6,FALSE)),"－",VLOOKUP($AD1385,技まとめ!$A$1:$F$380,6,FALSE))</f>
        <v>CA</v>
      </c>
      <c r="AF1385" s="3">
        <f>IF(ISERROR(VLOOKUP($AD1385,技まとめ!$A$1:$F$380,3,FALSE)),"－",VLOOKUP($AD1385,技まとめ!$A$1:$F$380,3,FALSE))</f>
        <v>18</v>
      </c>
      <c r="AG1385" s="3">
        <f>IF(ISERROR(VLOOKUP($AD1385,技まとめ!$A$1:$F$380,5,FALSE)),"－",VLOOKUP($AD1385,技まとめ!$A$1:$F$380,5,FALSE))</f>
        <v>21</v>
      </c>
      <c r="AH1385" s="3" t="str">
        <f>IF($E1385=IF(ISERROR(VLOOKUP($AD1385,技まとめ!$A$1:$F$380,4,FALSE)),"－",VLOOKUP($AD1385,技まとめ!$A$1:$F$380,4,FALSE)),"一致","")</f>
        <v/>
      </c>
      <c r="AI1385" s="9" t="s">
        <v>202</v>
      </c>
      <c r="AJ1385" s="3" t="str">
        <f>IF(ISERROR(VLOOKUP($AI1385,技まとめ!$A$1:$F$380,6,FALSE)),"－",VLOOKUP($AI1385,技まとめ!$A$1:$F$380,6,FALSE))</f>
        <v>P1</v>
      </c>
      <c r="AK1385" s="3">
        <f>IF(ISERROR(VLOOKUP($AI1385,技まとめ!$A$1:$F$380,3,FALSE)),"－",VLOOKUP($AI1385,技まとめ!$A$1:$F$380,3,FALSE))</f>
        <v>25</v>
      </c>
      <c r="AL1385" s="3">
        <f>IF(ISERROR(VLOOKUP($AI1385,技まとめ!$A$1:$F$380,5,FALSE)),"－",VLOOKUP($AI1385,技まとめ!$A$1:$F$380,5,FALSE))</f>
        <v>25</v>
      </c>
      <c r="AM1385" s="3" t="str">
        <f>IF($E1385=IF(ISERROR(VLOOKUP($AI1385,技まとめ!$A$1:$F$380,4,FALSE)),"－",VLOOKUP($AI1385,技まとめ!$A$1:$F$380,4,FALSE)),"一致","")</f>
        <v/>
      </c>
      <c r="AN1385" s="9" t="s">
        <v>177</v>
      </c>
      <c r="AO1385" s="3" t="str">
        <f>IF(ISERROR(VLOOKUP($AN1385,技まとめ!$A$1:$F$380,6,FALSE)),"－",VLOOKUP($AN1385,技まとめ!$A$1:$F$380,6,FALSE))</f>
        <v>DR</v>
      </c>
      <c r="AP1385" s="3">
        <f>IF(ISERROR(VLOOKUP($AN1385,技まとめ!$A$1:$F$380,3,FALSE)),"－",VLOOKUP($AN1385,技まとめ!$A$1:$F$380,3,FALSE))</f>
        <v>93</v>
      </c>
      <c r="AQ1385" s="3">
        <f>IF(ISERROR(VLOOKUP($AN1385,技まとめ!$A$1:$F$380,5,FALSE)),"－",VLOOKUP($AN1385,技まとめ!$A$1:$F$380,5,FALSE))</f>
        <v>42</v>
      </c>
      <c r="AR1385" s="3" t="str">
        <f>IF($E1385=IF(ISERROR(VLOOKUP($AN1385,技まとめ!$A$1:$F$380,4,FALSE)),"－",VLOOKUP($AN1385,技まとめ!$A$1:$F$380,4,FALSE)),"一致","")</f>
        <v/>
      </c>
      <c r="AS1385" s="9" t="s">
        <v>442</v>
      </c>
      <c r="AT1385" s="3" t="str">
        <f>IF(ISERROR(VLOOKUP($AS1385,技まとめ!$A$1:$F$380,6,FALSE)),"－",VLOOKUP($AS1385,技まとめ!$A$1:$F$380,6,FALSE))</f>
        <v>CA</v>
      </c>
      <c r="AU1385" s="3">
        <f>IF(ISERROR(VLOOKUP($AS1385,技まとめ!$A$1:$F$380,3,FALSE)),"－",VLOOKUP($AS1385,技まとめ!$A$1:$F$380,3,FALSE))</f>
        <v>75</v>
      </c>
      <c r="AV1385" s="3">
        <f>IF(ISERROR(VLOOKUP($AS1385,技まとめ!$A$1:$F$380,5,FALSE)),"－",VLOOKUP($AS1385,技まとめ!$A$1:$F$380,5,FALSE))</f>
        <v>45</v>
      </c>
      <c r="AW1385" s="3" t="str">
        <f>IF($E1385=IF(ISERROR(VLOOKUP($AS1385,技まとめ!$A$1:$F$380,4,FALSE)),"－",VLOOKUP($AS1385,技まとめ!$A$1:$F$380,4,FALSE)),"一致","")</f>
        <v>一致</v>
      </c>
      <c r="AX1385" s="12" t="str">
        <f t="shared" si="300"/>
        <v>プレッシャーパンチパワーシールドジャッジスルー２フラッシュアッパー</v>
      </c>
      <c r="AY1385" s="12" t="str">
        <f t="shared" si="301"/>
        <v>プレッシャーパンチパワーシールドジャッジスルー２フラッシュアッパー</v>
      </c>
      <c r="AZ1385" s="12" t="str">
        <f t="shared" si="302"/>
        <v>プレッシャーパンチパワーシールドジャッジスルー２フラッシュアッパー</v>
      </c>
      <c r="BA1385" s="12" t="str">
        <f t="shared" si="303"/>
        <v>プレッシャーパンチパワーシールドジャッジスルー２フラッシュアッパー</v>
      </c>
      <c r="BB1385" s="11" t="str">
        <f t="shared" si="304"/>
        <v>CAP1DRCA</v>
      </c>
      <c r="BC1385" s="11" t="str">
        <f t="shared" si="305"/>
        <v>CAP1DRCA</v>
      </c>
      <c r="BD1385" s="11" t="str">
        <f t="shared" si="306"/>
        <v>CAP1DRCA</v>
      </c>
      <c r="BE1385" s="11" t="str">
        <f t="shared" si="307"/>
        <v>CAP1DRCA</v>
      </c>
    </row>
    <row r="1386" spans="1:57" ht="11.25" customHeight="1">
      <c r="A1386" s="6">
        <v>1385</v>
      </c>
      <c r="B1386" s="7" t="s">
        <v>3157</v>
      </c>
      <c r="C1386" s="8" t="s">
        <v>3158</v>
      </c>
      <c r="D1386" s="7" t="s">
        <v>72</v>
      </c>
      <c r="E1386" s="7" t="s">
        <v>102</v>
      </c>
      <c r="F1386" s="7" t="s">
        <v>128</v>
      </c>
      <c r="G1386" s="9">
        <v>130</v>
      </c>
      <c r="H1386" s="9">
        <v>88</v>
      </c>
      <c r="I1386" s="9">
        <v>66</v>
      </c>
      <c r="J1386" s="9">
        <v>66</v>
      </c>
      <c r="K1386" s="9">
        <v>53</v>
      </c>
      <c r="L1386" s="9">
        <v>60</v>
      </c>
      <c r="M1386" s="9">
        <v>62</v>
      </c>
      <c r="N1386" s="9">
        <v>65</v>
      </c>
      <c r="O1386" s="9">
        <v>66</v>
      </c>
      <c r="P1386" s="9">
        <v>37</v>
      </c>
      <c r="Q1386" s="10">
        <v>116</v>
      </c>
      <c r="R1386" s="11">
        <v>39</v>
      </c>
      <c r="S1386" s="11">
        <v>1</v>
      </c>
      <c r="T1386" s="11">
        <v>110</v>
      </c>
      <c r="U1386" s="11">
        <v>112</v>
      </c>
      <c r="V1386" s="11">
        <v>1</v>
      </c>
      <c r="W1386" s="11">
        <v>116</v>
      </c>
      <c r="X1386" s="11">
        <f t="shared" si="294"/>
        <v>495</v>
      </c>
      <c r="Y1386" s="11">
        <f t="shared" si="295"/>
        <v>5225</v>
      </c>
      <c r="Z1386" s="11">
        <f t="shared" si="296"/>
        <v>1955</v>
      </c>
      <c r="AA1386" s="11">
        <f t="shared" si="297"/>
        <v>4440</v>
      </c>
      <c r="AB1386" s="11">
        <f t="shared" si="298"/>
        <v>4440</v>
      </c>
      <c r="AC1386" s="6">
        <f t="shared" si="299"/>
        <v>5175</v>
      </c>
      <c r="AD1386" s="9" t="s">
        <v>5007</v>
      </c>
      <c r="AE1386" s="3" t="str">
        <f>IF(ISERROR(VLOOKUP($AD1386,技まとめ!$A$1:$F$380,6,FALSE)),"－",VLOOKUP($AD1386,技まとめ!$A$1:$F$380,6,FALSE))</f>
        <v>－</v>
      </c>
      <c r="AF1386" s="3">
        <f>IF(ISERROR(VLOOKUP($AD1386,技まとめ!$A$1:$F$380,3,FALSE)),"－",VLOOKUP($AD1386,技まとめ!$A$1:$F$380,3,FALSE))</f>
        <v>0</v>
      </c>
      <c r="AG1386" s="3">
        <f>IF(ISERROR(VLOOKUP($AD1386,技まとめ!$A$1:$F$380,5,FALSE)),"－",VLOOKUP($AD1386,技まとめ!$A$1:$F$380,5,FALSE))</f>
        <v>0</v>
      </c>
      <c r="AH1386" s="3" t="str">
        <f>IF($E1386=IF(ISERROR(VLOOKUP($AD1386,技まとめ!$A$1:$F$380,4,FALSE)),"－",VLOOKUP($AD1386,技まとめ!$A$1:$F$380,4,FALSE)),"一致","")</f>
        <v/>
      </c>
      <c r="AI1386" s="9" t="s">
        <v>721</v>
      </c>
      <c r="AJ1386" s="3" t="str">
        <f>IF(ISERROR(VLOOKUP($AI1386,技まとめ!$A$1:$F$380,6,FALSE)),"－",VLOOKUP($AI1386,技まとめ!$A$1:$F$380,6,FALSE))</f>
        <v>BS</v>
      </c>
      <c r="AK1386" s="3">
        <f>IF(ISERROR(VLOOKUP($AI1386,技まとめ!$A$1:$F$380,3,FALSE)),"－",VLOOKUP($AI1386,技まとめ!$A$1:$F$380,3,FALSE))</f>
        <v>48</v>
      </c>
      <c r="AL1386" s="3">
        <f>IF(ISERROR(VLOOKUP($AI1386,技まとめ!$A$1:$F$380,5,FALSE)),"－",VLOOKUP($AI1386,技まとめ!$A$1:$F$380,5,FALSE))</f>
        <v>28</v>
      </c>
      <c r="AM1386" s="3" t="str">
        <f>IF($E1386=IF(ISERROR(VLOOKUP($AI1386,技まとめ!$A$1:$F$380,4,FALSE)),"－",VLOOKUP($AI1386,技まとめ!$A$1:$F$380,4,FALSE)),"一致","")</f>
        <v/>
      </c>
      <c r="AN1386" s="9" t="s">
        <v>190</v>
      </c>
      <c r="AO1386" s="3" t="str">
        <f>IF(ISERROR(VLOOKUP($AN1386,技まとめ!$A$1:$F$380,6,FALSE)),"－",VLOOKUP($AN1386,技まとめ!$A$1:$F$380,6,FALSE))</f>
        <v>BS</v>
      </c>
      <c r="AP1386" s="3">
        <f>IF(ISERROR(VLOOKUP($AN1386,技まとめ!$A$1:$F$380,3,FALSE)),"－",VLOOKUP($AN1386,技まとめ!$A$1:$F$380,3,FALSE))</f>
        <v>75</v>
      </c>
      <c r="AQ1386" s="3">
        <f>IF(ISERROR(VLOOKUP($AN1386,技まとめ!$A$1:$F$380,5,FALSE)),"－",VLOOKUP($AN1386,技まとめ!$A$1:$F$380,5,FALSE))</f>
        <v>43</v>
      </c>
      <c r="AR1386" s="3" t="str">
        <f>IF($E1386=IF(ISERROR(VLOOKUP($AN1386,技まとめ!$A$1:$F$380,4,FALSE)),"－",VLOOKUP($AN1386,技まとめ!$A$1:$F$380,4,FALSE)),"一致","")</f>
        <v/>
      </c>
      <c r="AS1386" s="9" t="s">
        <v>808</v>
      </c>
      <c r="AT1386" s="3" t="str">
        <f>IF(ISERROR(VLOOKUP($AS1386,技まとめ!$A$1:$F$380,6,FALSE)),"－",VLOOKUP($AS1386,技まとめ!$A$1:$F$380,6,FALSE))</f>
        <v>BB</v>
      </c>
      <c r="AU1386" s="3">
        <f>IF(ISERROR(VLOOKUP($AS1386,技まとめ!$A$1:$F$380,3,FALSE)),"－",VLOOKUP($AS1386,技まとめ!$A$1:$F$380,3,FALSE))</f>
        <v>73</v>
      </c>
      <c r="AV1386" s="3">
        <f>IF(ISERROR(VLOOKUP($AS1386,技まとめ!$A$1:$F$380,5,FALSE)),"－",VLOOKUP($AS1386,技まとめ!$A$1:$F$380,5,FALSE))</f>
        <v>44</v>
      </c>
      <c r="AW1386" s="3" t="str">
        <f>IF($E1386=IF(ISERROR(VLOOKUP($AS1386,技まとめ!$A$1:$F$380,4,FALSE)),"－",VLOOKUP($AS1386,技まとめ!$A$1:$F$380,4,FALSE)),"一致","")</f>
        <v/>
      </c>
      <c r="AX1386" s="12" t="str">
        <f t="shared" si="300"/>
        <v>ちょうわざ！メガトンヘッドにひゃくれつショットしんくうま</v>
      </c>
      <c r="AY1386" s="12" t="str">
        <f t="shared" si="301"/>
        <v>ちょうわざ！メガトンヘッドにひゃくれつショットしんくうま</v>
      </c>
      <c r="AZ1386" s="12" t="str">
        <f t="shared" si="302"/>
        <v>ちょうわざ！メガトンヘッドにひゃくれつショットしんくうま</v>
      </c>
      <c r="BA1386" s="12" t="str">
        <f t="shared" si="303"/>
        <v>ちょうわざ！メガトンヘッドにひゃくれつショットしんくうま</v>
      </c>
      <c r="BB1386" s="11" t="str">
        <f t="shared" si="304"/>
        <v>－BSBSBB</v>
      </c>
      <c r="BC1386" s="11" t="str">
        <f t="shared" si="305"/>
        <v>－BSBSBB</v>
      </c>
      <c r="BD1386" s="11" t="str">
        <f t="shared" si="306"/>
        <v>－BSBSBB</v>
      </c>
      <c r="BE1386" s="11" t="str">
        <f t="shared" si="307"/>
        <v>－BSBSBB</v>
      </c>
    </row>
    <row r="1387" spans="1:57" ht="11.25" hidden="1" customHeight="1">
      <c r="A1387" s="6">
        <v>1386</v>
      </c>
      <c r="B1387" s="7" t="s">
        <v>3159</v>
      </c>
      <c r="C1387" s="8" t="s">
        <v>3160</v>
      </c>
      <c r="D1387" s="7" t="s">
        <v>72</v>
      </c>
      <c r="E1387" s="7" t="s">
        <v>73</v>
      </c>
      <c r="F1387" s="7" t="s">
        <v>74</v>
      </c>
      <c r="G1387" s="9">
        <v>120</v>
      </c>
      <c r="H1387" s="9">
        <v>100</v>
      </c>
      <c r="I1387" s="9">
        <v>62</v>
      </c>
      <c r="J1387" s="9">
        <v>61</v>
      </c>
      <c r="K1387" s="9">
        <v>61</v>
      </c>
      <c r="L1387" s="9">
        <v>66</v>
      </c>
      <c r="M1387" s="9">
        <v>48</v>
      </c>
      <c r="N1387" s="9">
        <v>63</v>
      </c>
      <c r="O1387" s="9">
        <v>57</v>
      </c>
      <c r="P1387" s="9">
        <v>31</v>
      </c>
      <c r="Q1387" s="10">
        <v>112</v>
      </c>
      <c r="R1387" s="11">
        <v>34</v>
      </c>
      <c r="S1387" s="11">
        <v>1</v>
      </c>
      <c r="T1387" s="11">
        <v>116</v>
      </c>
      <c r="U1387" s="11">
        <v>98</v>
      </c>
      <c r="V1387" s="11">
        <v>1</v>
      </c>
      <c r="W1387" s="11">
        <v>107</v>
      </c>
      <c r="X1387" s="11">
        <f t="shared" si="294"/>
        <v>469</v>
      </c>
      <c r="Y1387" s="11">
        <f t="shared" si="295"/>
        <v>5020</v>
      </c>
      <c r="Z1387" s="11">
        <f t="shared" si="296"/>
        <v>1735</v>
      </c>
      <c r="AA1387" s="11">
        <f t="shared" si="297"/>
        <v>4605</v>
      </c>
      <c r="AB1387" s="11">
        <f t="shared" si="298"/>
        <v>4605</v>
      </c>
      <c r="AC1387" s="6">
        <f t="shared" si="299"/>
        <v>5345</v>
      </c>
      <c r="AD1387" s="9" t="s">
        <v>988</v>
      </c>
      <c r="AE1387" s="3" t="str">
        <f>IF(ISERROR(VLOOKUP($AD1387,技まとめ!$A$1:$F$380,6,FALSE)),"－",VLOOKUP($AD1387,技まとめ!$A$1:$F$380,6,FALSE))</f>
        <v>CA</v>
      </c>
      <c r="AF1387" s="3">
        <f>IF(ISERROR(VLOOKUP($AD1387,技まとめ!$A$1:$F$380,3,FALSE)),"－",VLOOKUP($AD1387,技まとめ!$A$1:$F$380,3,FALSE))</f>
        <v>65</v>
      </c>
      <c r="AG1387" s="3">
        <f>IF(ISERROR(VLOOKUP($AD1387,技まとめ!$A$1:$F$380,5,FALSE)),"－",VLOOKUP($AD1387,技まとめ!$A$1:$F$380,5,FALSE))</f>
        <v>40</v>
      </c>
      <c r="AH1387" s="3" t="str">
        <f>IF($E1387=IF(ISERROR(VLOOKUP($AD1387,技まとめ!$A$1:$F$380,4,FALSE)),"－",VLOOKUP($AD1387,技まとめ!$A$1:$F$380,4,FALSE)),"一致","")</f>
        <v/>
      </c>
      <c r="AI1387" s="9" t="s">
        <v>236</v>
      </c>
      <c r="AJ1387" s="3" t="str">
        <f>IF(ISERROR(VLOOKUP($AI1387,技まとめ!$A$1:$F$380,6,FALSE)),"－",VLOOKUP($AI1387,技まとめ!$A$1:$F$380,6,FALSE))</f>
        <v>DR</v>
      </c>
      <c r="AK1387" s="3">
        <f>IF(ISERROR(VLOOKUP($AI1387,技まとめ!$A$1:$F$380,3,FALSE)),"－",VLOOKUP($AI1387,技まとめ!$A$1:$F$380,3,FALSE))</f>
        <v>65</v>
      </c>
      <c r="AL1387" s="3">
        <f>IF(ISERROR(VLOOKUP($AI1387,技まとめ!$A$1:$F$380,5,FALSE)),"－",VLOOKUP($AI1387,技まとめ!$A$1:$F$380,5,FALSE))</f>
        <v>42</v>
      </c>
      <c r="AM1387" s="3" t="str">
        <f>IF($E1387=IF(ISERROR(VLOOKUP($AI1387,技まとめ!$A$1:$F$380,4,FALSE)),"－",VLOOKUP($AI1387,技まとめ!$A$1:$F$380,4,FALSE)),"一致","")</f>
        <v>一致</v>
      </c>
      <c r="AN1387" s="9" t="s">
        <v>662</v>
      </c>
      <c r="AO1387" s="3" t="str">
        <f>IF(ISERROR(VLOOKUP($AN1387,技まとめ!$A$1:$F$380,6,FALSE)),"－",VLOOKUP($AN1387,技まとめ!$A$1:$F$380,6,FALSE))</f>
        <v>CA</v>
      </c>
      <c r="AP1387" s="3">
        <f>IF(ISERROR(VLOOKUP($AN1387,技まとめ!$A$1:$F$380,3,FALSE)),"－",VLOOKUP($AN1387,技まとめ!$A$1:$F$380,3,FALSE))</f>
        <v>50</v>
      </c>
      <c r="AQ1387" s="3">
        <f>IF(ISERROR(VLOOKUP($AN1387,技まとめ!$A$1:$F$380,5,FALSE)),"－",VLOOKUP($AN1387,技まとめ!$A$1:$F$380,5,FALSE))</f>
        <v>35</v>
      </c>
      <c r="AR1387" s="3" t="str">
        <f>IF($E1387=IF(ISERROR(VLOOKUP($AN1387,技まとめ!$A$1:$F$380,4,FALSE)),"－",VLOOKUP($AN1387,技まとめ!$A$1:$F$380,4,FALSE)),"一致","")</f>
        <v/>
      </c>
      <c r="AS1387" s="9" t="s">
        <v>242</v>
      </c>
      <c r="AT1387" s="3" t="str">
        <f>IF(ISERROR(VLOOKUP($AS1387,技まとめ!$A$1:$F$380,6,FALSE)),"－",VLOOKUP($AS1387,技まとめ!$A$1:$F$380,6,FALSE))</f>
        <v>P2</v>
      </c>
      <c r="AU1387" s="3">
        <f>IF(ISERROR(VLOOKUP($AS1387,技まとめ!$A$1:$F$380,3,FALSE)),"－",VLOOKUP($AS1387,技まとめ!$A$1:$F$380,3,FALSE))</f>
        <v>65</v>
      </c>
      <c r="AV1387" s="3">
        <f>IF(ISERROR(VLOOKUP($AS1387,技まとめ!$A$1:$F$380,5,FALSE)),"－",VLOOKUP($AS1387,技まとめ!$A$1:$F$380,5,FALSE))</f>
        <v>40</v>
      </c>
      <c r="AW1387" s="3" t="str">
        <f>IF($E1387=IF(ISERROR(VLOOKUP($AS1387,技まとめ!$A$1:$F$380,4,FALSE)),"－",VLOOKUP($AS1387,技まとめ!$A$1:$F$380,4,FALSE)),"一致","")</f>
        <v/>
      </c>
      <c r="AX1387" s="12" t="str">
        <f t="shared" si="300"/>
        <v>ワームホールとうめいフェイントオーロラカーテンカウンターストライク</v>
      </c>
      <c r="AY1387" s="12" t="str">
        <f t="shared" si="301"/>
        <v>ワームホールとうめいフェイントオーロラカーテンカウンターストライク</v>
      </c>
      <c r="AZ1387" s="12" t="str">
        <f t="shared" si="302"/>
        <v>ワームホールとうめいフェイントオーロラカーテンカウンターストライク</v>
      </c>
      <c r="BA1387" s="12" t="str">
        <f t="shared" si="303"/>
        <v>ワームホールとうめいフェイントオーロラカーテンカウンターストライク</v>
      </c>
      <c r="BB1387" s="11" t="str">
        <f t="shared" si="304"/>
        <v>CADRCAP2</v>
      </c>
      <c r="BC1387" s="11" t="str">
        <f t="shared" si="305"/>
        <v>CADRCAP2</v>
      </c>
      <c r="BD1387" s="11" t="str">
        <f t="shared" si="306"/>
        <v>CADRCAP2</v>
      </c>
      <c r="BE1387" s="11" t="str">
        <f t="shared" si="307"/>
        <v>CADRCAP2</v>
      </c>
    </row>
    <row r="1388" spans="1:57" ht="11.25" hidden="1" customHeight="1">
      <c r="A1388" s="6">
        <v>1387</v>
      </c>
      <c r="B1388" s="7" t="s">
        <v>3161</v>
      </c>
      <c r="C1388" s="8" t="s">
        <v>3162</v>
      </c>
      <c r="D1388" s="7" t="s">
        <v>72</v>
      </c>
      <c r="E1388" s="7" t="s">
        <v>102</v>
      </c>
      <c r="F1388" s="7" t="s">
        <v>82</v>
      </c>
      <c r="G1388" s="9">
        <v>119</v>
      </c>
      <c r="H1388" s="9">
        <v>92</v>
      </c>
      <c r="I1388" s="9">
        <v>52</v>
      </c>
      <c r="J1388" s="9">
        <v>56</v>
      </c>
      <c r="K1388" s="9">
        <v>53</v>
      </c>
      <c r="L1388" s="9">
        <v>56</v>
      </c>
      <c r="M1388" s="9">
        <v>57</v>
      </c>
      <c r="N1388" s="9">
        <v>57</v>
      </c>
      <c r="O1388" s="9">
        <v>57</v>
      </c>
      <c r="P1388" s="9">
        <v>33</v>
      </c>
      <c r="Q1388" s="10">
        <v>102</v>
      </c>
      <c r="R1388" s="11">
        <v>17</v>
      </c>
      <c r="S1388" s="11">
        <v>1</v>
      </c>
      <c r="T1388" s="11">
        <v>106</v>
      </c>
      <c r="U1388" s="11">
        <v>107</v>
      </c>
      <c r="V1388" s="11">
        <v>1</v>
      </c>
      <c r="W1388" s="11">
        <v>107</v>
      </c>
      <c r="X1388" s="11">
        <f t="shared" si="294"/>
        <v>441</v>
      </c>
      <c r="Y1388" s="11">
        <f t="shared" si="295"/>
        <v>4620</v>
      </c>
      <c r="Z1388" s="11">
        <f t="shared" si="296"/>
        <v>1140</v>
      </c>
      <c r="AA1388" s="11">
        <f t="shared" si="297"/>
        <v>4255</v>
      </c>
      <c r="AB1388" s="11">
        <f t="shared" si="298"/>
        <v>4255</v>
      </c>
      <c r="AC1388" s="6">
        <f t="shared" si="299"/>
        <v>4860</v>
      </c>
      <c r="AD1388" s="9" t="s">
        <v>305</v>
      </c>
      <c r="AE1388" s="3" t="str">
        <f>IF(ISERROR(VLOOKUP($AD1388,技まとめ!$A$1:$F$380,6,FALSE)),"－",VLOOKUP($AD1388,技まとめ!$A$1:$F$380,6,FALSE))</f>
        <v>BL</v>
      </c>
      <c r="AF1388" s="3">
        <f>IF(ISERROR(VLOOKUP($AD1388,技まとめ!$A$1:$F$380,3,FALSE)),"－",VLOOKUP($AD1388,技まとめ!$A$1:$F$380,3,FALSE))</f>
        <v>41</v>
      </c>
      <c r="AG1388" s="3">
        <f>IF(ISERROR(VLOOKUP($AD1388,技まとめ!$A$1:$F$380,5,FALSE)),"－",VLOOKUP($AD1388,技まとめ!$A$1:$F$380,5,FALSE))</f>
        <v>30</v>
      </c>
      <c r="AH1388" s="3" t="str">
        <f>IF($E1388=IF(ISERROR(VLOOKUP($AD1388,技まとめ!$A$1:$F$380,4,FALSE)),"－",VLOOKUP($AD1388,技まとめ!$A$1:$F$380,4,FALSE)),"一致","")</f>
        <v/>
      </c>
      <c r="AI1388" s="9" t="s">
        <v>123</v>
      </c>
      <c r="AJ1388" s="3" t="str">
        <f>IF(ISERROR(VLOOKUP($AI1388,技まとめ!$A$1:$F$380,6,FALSE)),"－",VLOOKUP($AI1388,技まとめ!$A$1:$F$380,6,FALSE))</f>
        <v>DR</v>
      </c>
      <c r="AK1388" s="3">
        <f>IF(ISERROR(VLOOKUP($AI1388,技まとめ!$A$1:$F$380,3,FALSE)),"－",VLOOKUP($AI1388,技まとめ!$A$1:$F$380,3,FALSE))</f>
        <v>36</v>
      </c>
      <c r="AL1388" s="3">
        <f>IF(ISERROR(VLOOKUP($AI1388,技まとめ!$A$1:$F$380,5,FALSE)),"－",VLOOKUP($AI1388,技まとめ!$A$1:$F$380,5,FALSE))</f>
        <v>27</v>
      </c>
      <c r="AM1388" s="3" t="str">
        <f>IF($E1388=IF(ISERROR(VLOOKUP($AI1388,技まとめ!$A$1:$F$380,4,FALSE)),"－",VLOOKUP($AI1388,技まとめ!$A$1:$F$380,4,FALSE)),"一致","")</f>
        <v/>
      </c>
      <c r="AN1388" s="9" t="s">
        <v>98</v>
      </c>
      <c r="AO1388" s="3" t="str">
        <f>IF(ISERROR(VLOOKUP($AN1388,技まとめ!$A$1:$F$380,6,FALSE)),"－",VLOOKUP($AN1388,技まとめ!$A$1:$F$380,6,FALSE))</f>
        <v>BL</v>
      </c>
      <c r="AP1388" s="3">
        <f>IF(ISERROR(VLOOKUP($AN1388,技まとめ!$A$1:$F$380,3,FALSE)),"－",VLOOKUP($AN1388,技まとめ!$A$1:$F$380,3,FALSE))</f>
        <v>58</v>
      </c>
      <c r="AQ1388" s="3">
        <f>IF(ISERROR(VLOOKUP($AN1388,技まとめ!$A$1:$F$380,5,FALSE)),"－",VLOOKUP($AN1388,技まとめ!$A$1:$F$380,5,FALSE))</f>
        <v>39</v>
      </c>
      <c r="AR1388" s="3" t="str">
        <f>IF($E1388=IF(ISERROR(VLOOKUP($AN1388,技まとめ!$A$1:$F$380,4,FALSE)),"－",VLOOKUP($AN1388,技まとめ!$A$1:$F$380,4,FALSE)),"一致","")</f>
        <v/>
      </c>
      <c r="AS1388" s="9" t="s">
        <v>369</v>
      </c>
      <c r="AT1388" s="3" t="str">
        <f>IF(ISERROR(VLOOKUP($AS1388,技まとめ!$A$1:$F$380,6,FALSE)),"－",VLOOKUP($AS1388,技まとめ!$A$1:$F$380,6,FALSE))</f>
        <v>NS</v>
      </c>
      <c r="AU1388" s="3">
        <f>IF(ISERROR(VLOOKUP($AS1388,技まとめ!$A$1:$F$380,3,FALSE)),"－",VLOOKUP($AS1388,技まとめ!$A$1:$F$380,3,FALSE))</f>
        <v>90</v>
      </c>
      <c r="AV1388" s="3">
        <f>IF(ISERROR(VLOOKUP($AS1388,技まとめ!$A$1:$F$380,5,FALSE)),"－",VLOOKUP($AS1388,技まとめ!$A$1:$F$380,5,FALSE))</f>
        <v>49</v>
      </c>
      <c r="AW1388" s="3" t="str">
        <f>IF($E1388=IF(ISERROR(VLOOKUP($AS1388,技まとめ!$A$1:$F$380,4,FALSE)),"－",VLOOKUP($AS1388,技まとめ!$A$1:$F$380,4,FALSE)),"一致","")</f>
        <v/>
      </c>
      <c r="AX1388" s="12" t="str">
        <f t="shared" si="300"/>
        <v>フェイクボールごりむちゅうかげぬいスリングショット</v>
      </c>
      <c r="AY1388" s="12" t="str">
        <f t="shared" si="301"/>
        <v>フェイクボールごりむちゅうかげぬいスリングショット</v>
      </c>
      <c r="AZ1388" s="12" t="str">
        <f t="shared" si="302"/>
        <v>フェイクボールごりむちゅうかげぬいスリングショット</v>
      </c>
      <c r="BA1388" s="12" t="str">
        <f t="shared" si="303"/>
        <v>フェイクボールごりむちゅうかげぬいスリングショット</v>
      </c>
      <c r="BB1388" s="11" t="str">
        <f t="shared" si="304"/>
        <v>BLDRBLNS</v>
      </c>
      <c r="BC1388" s="11" t="str">
        <f t="shared" si="305"/>
        <v>BLDRBLNS</v>
      </c>
      <c r="BD1388" s="11" t="str">
        <f t="shared" si="306"/>
        <v>BLDRBLNS</v>
      </c>
      <c r="BE1388" s="11" t="str">
        <f t="shared" si="307"/>
        <v>BLDRBLNS</v>
      </c>
    </row>
    <row r="1389" spans="1:57" ht="11.25" hidden="1" customHeight="1">
      <c r="A1389" s="6">
        <v>1388</v>
      </c>
      <c r="B1389" s="7" t="s">
        <v>3163</v>
      </c>
      <c r="C1389" s="8" t="s">
        <v>3164</v>
      </c>
      <c r="D1389" s="7" t="s">
        <v>72</v>
      </c>
      <c r="E1389" s="7" t="s">
        <v>95</v>
      </c>
      <c r="F1389" s="7" t="s">
        <v>74</v>
      </c>
      <c r="G1389" s="9">
        <v>94</v>
      </c>
      <c r="H1389" s="9">
        <v>129</v>
      </c>
      <c r="I1389" s="9">
        <v>62</v>
      </c>
      <c r="J1389" s="9">
        <v>58</v>
      </c>
      <c r="K1389" s="9">
        <v>56</v>
      </c>
      <c r="L1389" s="9">
        <v>58</v>
      </c>
      <c r="M1389" s="9">
        <v>59</v>
      </c>
      <c r="N1389" s="9">
        <v>62</v>
      </c>
      <c r="O1389" s="9">
        <v>57</v>
      </c>
      <c r="P1389" s="9">
        <v>36</v>
      </c>
      <c r="Q1389" s="10">
        <v>112</v>
      </c>
      <c r="R1389" s="11">
        <v>30</v>
      </c>
      <c r="S1389" s="11">
        <v>1</v>
      </c>
      <c r="T1389" s="11">
        <v>108</v>
      </c>
      <c r="U1389" s="11">
        <v>109</v>
      </c>
      <c r="V1389" s="11">
        <v>1</v>
      </c>
      <c r="W1389" s="11">
        <v>107</v>
      </c>
      <c r="X1389" s="11">
        <f t="shared" si="294"/>
        <v>468</v>
      </c>
      <c r="Y1389" s="11">
        <f t="shared" si="295"/>
        <v>5020</v>
      </c>
      <c r="Z1389" s="11">
        <f t="shared" si="296"/>
        <v>1595</v>
      </c>
      <c r="AA1389" s="11">
        <f t="shared" si="297"/>
        <v>4325</v>
      </c>
      <c r="AB1389" s="11">
        <f t="shared" si="298"/>
        <v>4325</v>
      </c>
      <c r="AC1389" s="6">
        <f t="shared" si="299"/>
        <v>5005</v>
      </c>
      <c r="AD1389" s="9" t="s">
        <v>203</v>
      </c>
      <c r="AE1389" s="3" t="str">
        <f>IF(ISERROR(VLOOKUP($AD1389,技まとめ!$A$1:$F$380,6,FALSE)),"－",VLOOKUP($AD1389,技まとめ!$A$1:$F$380,6,FALSE))</f>
        <v>P1</v>
      </c>
      <c r="AF1389" s="3">
        <f>IF(ISERROR(VLOOKUP($AD1389,技まとめ!$A$1:$F$380,3,FALSE)),"－",VLOOKUP($AD1389,技まとめ!$A$1:$F$380,3,FALSE))</f>
        <v>46</v>
      </c>
      <c r="AG1389" s="3">
        <f>IF(ISERROR(VLOOKUP($AD1389,技まとめ!$A$1:$F$380,5,FALSE)),"－",VLOOKUP($AD1389,技まとめ!$A$1:$F$380,5,FALSE))</f>
        <v>32</v>
      </c>
      <c r="AH1389" s="3" t="str">
        <f>IF($E1389=IF(ISERROR(VLOOKUP($AD1389,技まとめ!$A$1:$F$380,4,FALSE)),"－",VLOOKUP($AD1389,技まとめ!$A$1:$F$380,4,FALSE)),"一致","")</f>
        <v/>
      </c>
      <c r="AI1389" s="9" t="s">
        <v>156</v>
      </c>
      <c r="AJ1389" s="3" t="str">
        <f>IF(ISERROR(VLOOKUP($AI1389,技まとめ!$A$1:$F$380,6,FALSE)),"－",VLOOKUP($AI1389,技まとめ!$A$1:$F$380,6,FALSE))</f>
        <v>BB</v>
      </c>
      <c r="AK1389" s="3">
        <f>IF(ISERROR(VLOOKUP($AI1389,技まとめ!$A$1:$F$380,3,FALSE)),"－",VLOOKUP($AI1389,技まとめ!$A$1:$F$380,3,FALSE))</f>
        <v>17</v>
      </c>
      <c r="AL1389" s="3">
        <f>IF(ISERROR(VLOOKUP($AI1389,技まとめ!$A$1:$F$380,5,FALSE)),"－",VLOOKUP($AI1389,技まとめ!$A$1:$F$380,5,FALSE))</f>
        <v>20</v>
      </c>
      <c r="AM1389" s="3" t="str">
        <f>IF($E1389=IF(ISERROR(VLOOKUP($AI1389,技まとめ!$A$1:$F$380,4,FALSE)),"－",VLOOKUP($AI1389,技まとめ!$A$1:$F$380,4,FALSE)),"一致","")</f>
        <v/>
      </c>
      <c r="AN1389" s="9" t="s">
        <v>241</v>
      </c>
      <c r="AO1389" s="3" t="str">
        <f>IF(ISERROR(VLOOKUP($AN1389,技まとめ!$A$1:$F$380,6,FALSE)),"－",VLOOKUP($AN1389,技まとめ!$A$1:$F$380,6,FALSE))</f>
        <v>P1</v>
      </c>
      <c r="AP1389" s="3">
        <f>IF(ISERROR(VLOOKUP($AN1389,技まとめ!$A$1:$F$380,3,FALSE)),"－",VLOOKUP($AN1389,技まとめ!$A$1:$F$380,3,FALSE))</f>
        <v>52</v>
      </c>
      <c r="AQ1389" s="3">
        <f>IF(ISERROR(VLOOKUP($AN1389,技まとめ!$A$1:$F$380,5,FALSE)),"－",VLOOKUP($AN1389,技まとめ!$A$1:$F$380,5,FALSE))</f>
        <v>35</v>
      </c>
      <c r="AR1389" s="3" t="str">
        <f>IF($E1389=IF(ISERROR(VLOOKUP($AN1389,技まとめ!$A$1:$F$380,4,FALSE)),"－",VLOOKUP($AN1389,技まとめ!$A$1:$F$380,4,FALSE)),"一致","")</f>
        <v/>
      </c>
      <c r="AS1389" s="9" t="s">
        <v>351</v>
      </c>
      <c r="AT1389" s="3" t="str">
        <f>IF(ISERROR(VLOOKUP($AS1389,技まとめ!$A$1:$F$380,6,FALSE)),"－",VLOOKUP($AS1389,技まとめ!$A$1:$F$380,6,FALSE))</f>
        <v>CA</v>
      </c>
      <c r="AU1389" s="3">
        <f>IF(ISERROR(VLOOKUP($AS1389,技まとめ!$A$1:$F$380,3,FALSE)),"－",VLOOKUP($AS1389,技まとめ!$A$1:$F$380,3,FALSE))</f>
        <v>92</v>
      </c>
      <c r="AV1389" s="3">
        <f>IF(ISERROR(VLOOKUP($AS1389,技まとめ!$A$1:$F$380,5,FALSE)),"－",VLOOKUP($AS1389,技まとめ!$A$1:$F$380,5,FALSE))</f>
        <v>50</v>
      </c>
      <c r="AW1389" s="3" t="str">
        <f>IF($E1389=IF(ISERROR(VLOOKUP($AS1389,技まとめ!$A$1:$F$380,4,FALSE)),"－",VLOOKUP($AS1389,技まとめ!$A$1:$F$380,4,FALSE)),"一致","")</f>
        <v/>
      </c>
      <c r="AX1389" s="12" t="str">
        <f t="shared" si="300"/>
        <v>フルパワーシールドジャイアントスピンばくれつパンチギガントウォール</v>
      </c>
      <c r="AY1389" s="12" t="str">
        <f t="shared" si="301"/>
        <v>フルパワーシールドジャイアントスピンばくれつパンチギガントウォール</v>
      </c>
      <c r="AZ1389" s="12" t="str">
        <f t="shared" si="302"/>
        <v>フルパワーシールドジャイアントスピンばくれつパンチギガントウォール</v>
      </c>
      <c r="BA1389" s="12" t="str">
        <f t="shared" si="303"/>
        <v>フルパワーシールドジャイアントスピンばくれつパンチギガントウォール</v>
      </c>
      <c r="BB1389" s="11" t="str">
        <f t="shared" si="304"/>
        <v>P1BBP1CA</v>
      </c>
      <c r="BC1389" s="11" t="str">
        <f t="shared" si="305"/>
        <v>P1BBP1CA</v>
      </c>
      <c r="BD1389" s="11" t="str">
        <f t="shared" si="306"/>
        <v>P1BBP1CA</v>
      </c>
      <c r="BE1389" s="11" t="str">
        <f t="shared" si="307"/>
        <v>P1BBP1CA</v>
      </c>
    </row>
    <row r="1390" spans="1:57" ht="11.25" hidden="1" customHeight="1">
      <c r="A1390" s="6">
        <v>1389</v>
      </c>
      <c r="B1390" s="7" t="s">
        <v>3165</v>
      </c>
      <c r="C1390" s="8" t="s">
        <v>3166</v>
      </c>
      <c r="D1390" s="7" t="s">
        <v>650</v>
      </c>
      <c r="E1390" s="7" t="s">
        <v>81</v>
      </c>
      <c r="F1390" s="7" t="s">
        <v>82</v>
      </c>
      <c r="G1390" s="9">
        <v>92</v>
      </c>
      <c r="H1390" s="9">
        <v>134</v>
      </c>
      <c r="I1390" s="9">
        <v>62</v>
      </c>
      <c r="J1390" s="9">
        <v>60</v>
      </c>
      <c r="K1390" s="9">
        <v>59</v>
      </c>
      <c r="L1390" s="9">
        <v>63</v>
      </c>
      <c r="M1390" s="9">
        <v>60</v>
      </c>
      <c r="N1390" s="9">
        <v>56</v>
      </c>
      <c r="O1390" s="9">
        <v>60</v>
      </c>
      <c r="P1390" s="9">
        <v>12</v>
      </c>
      <c r="Q1390" s="10">
        <v>112</v>
      </c>
      <c r="R1390" s="11">
        <v>5</v>
      </c>
      <c r="S1390" s="11">
        <v>1</v>
      </c>
      <c r="T1390" s="11">
        <v>113</v>
      </c>
      <c r="U1390" s="11">
        <v>110</v>
      </c>
      <c r="V1390" s="11">
        <v>1</v>
      </c>
      <c r="W1390" s="11">
        <v>110</v>
      </c>
      <c r="X1390" s="11">
        <f t="shared" si="294"/>
        <v>452</v>
      </c>
      <c r="Y1390" s="11">
        <f t="shared" si="295"/>
        <v>5035</v>
      </c>
      <c r="Z1390" s="11">
        <f t="shared" si="296"/>
        <v>735</v>
      </c>
      <c r="AA1390" s="11">
        <f t="shared" si="297"/>
        <v>4515</v>
      </c>
      <c r="AB1390" s="11">
        <f t="shared" si="298"/>
        <v>4515</v>
      </c>
      <c r="AC1390" s="6">
        <f t="shared" si="299"/>
        <v>5095</v>
      </c>
      <c r="AD1390" s="9" t="s">
        <v>309</v>
      </c>
      <c r="AE1390" s="3" t="str">
        <f>IF(ISERROR(VLOOKUP($AD1390,技まとめ!$A$1:$F$380,6,FALSE)),"－",VLOOKUP($AD1390,技まとめ!$A$1:$F$380,6,FALSE))</f>
        <v>BB</v>
      </c>
      <c r="AF1390" s="3">
        <f>IF(ISERROR(VLOOKUP($AD1390,技まとめ!$A$1:$F$380,3,FALSE)),"－",VLOOKUP($AD1390,技まとめ!$A$1:$F$380,3,FALSE))</f>
        <v>23</v>
      </c>
      <c r="AG1390" s="3">
        <f>IF(ISERROR(VLOOKUP($AD1390,技まとめ!$A$1:$F$380,5,FALSE)),"－",VLOOKUP($AD1390,技まとめ!$A$1:$F$380,5,FALSE))</f>
        <v>20</v>
      </c>
      <c r="AH1390" s="3" t="str">
        <f>IF($E1390=IF(ISERROR(VLOOKUP($AD1390,技まとめ!$A$1:$F$380,4,FALSE)),"－",VLOOKUP($AD1390,技まとめ!$A$1:$F$380,4,FALSE)),"一致","")</f>
        <v/>
      </c>
      <c r="AI1390" s="9" t="s">
        <v>718</v>
      </c>
      <c r="AJ1390" s="3" t="str">
        <f>IF(ISERROR(VLOOKUP($AI1390,技まとめ!$A$1:$F$380,6,FALSE)),"－",VLOOKUP($AI1390,技まとめ!$A$1:$F$380,6,FALSE))</f>
        <v>BL</v>
      </c>
      <c r="AK1390" s="3">
        <f>IF(ISERROR(VLOOKUP($AI1390,技まとめ!$A$1:$F$380,3,FALSE)),"－",VLOOKUP($AI1390,技まとめ!$A$1:$F$380,3,FALSE))</f>
        <v>58</v>
      </c>
      <c r="AL1390" s="3">
        <f>IF(ISERROR(VLOOKUP($AI1390,技まとめ!$A$1:$F$380,5,FALSE)),"－",VLOOKUP($AI1390,技まとめ!$A$1:$F$380,5,FALSE))</f>
        <v>39</v>
      </c>
      <c r="AM1390" s="3" t="str">
        <f>IF($E1390=IF(ISERROR(VLOOKUP($AI1390,技まとめ!$A$1:$F$380,4,FALSE)),"－",VLOOKUP($AI1390,技まとめ!$A$1:$F$380,4,FALSE)),"一致","")</f>
        <v/>
      </c>
      <c r="AN1390" s="9" t="s">
        <v>132</v>
      </c>
      <c r="AO1390" s="3" t="str">
        <f>IF(ISERROR(VLOOKUP($AN1390,技まとめ!$A$1:$F$380,6,FALSE)),"－",VLOOKUP($AN1390,技まとめ!$A$1:$F$380,6,FALSE))</f>
        <v>DR</v>
      </c>
      <c r="AP1390" s="3">
        <f>IF(ISERROR(VLOOKUP($AN1390,技まとめ!$A$1:$F$380,3,FALSE)),"－",VLOOKUP($AN1390,技まとめ!$A$1:$F$380,3,FALSE))</f>
        <v>78</v>
      </c>
      <c r="AQ1390" s="3">
        <f>IF(ISERROR(VLOOKUP($AN1390,技まとめ!$A$1:$F$380,5,FALSE)),"－",VLOOKUP($AN1390,技まとめ!$A$1:$F$380,5,FALSE))</f>
        <v>46</v>
      </c>
      <c r="AR1390" s="3" t="str">
        <f>IF($E1390=IF(ISERROR(VLOOKUP($AN1390,技まとめ!$A$1:$F$380,4,FALSE)),"－",VLOOKUP($AN1390,技まとめ!$A$1:$F$380,4,FALSE)),"一致","")</f>
        <v>一致</v>
      </c>
      <c r="AS1390" s="9" t="s">
        <v>2468</v>
      </c>
      <c r="AT1390" s="3" t="str">
        <f>IF(ISERROR(VLOOKUP($AS1390,技まとめ!$A$1:$F$380,6,FALSE)),"－",VLOOKUP($AS1390,技まとめ!$A$1:$F$380,6,FALSE))</f>
        <v>NS</v>
      </c>
      <c r="AU1390" s="3">
        <f>IF(ISERROR(VLOOKUP($AS1390,技まとめ!$A$1:$F$380,3,FALSE)),"－",VLOOKUP($AS1390,技まとめ!$A$1:$F$380,3,FALSE))</f>
        <v>130</v>
      </c>
      <c r="AV1390" s="3">
        <f>IF(ISERROR(VLOOKUP($AS1390,技まとめ!$A$1:$F$380,5,FALSE)),"－",VLOOKUP($AS1390,技まとめ!$A$1:$F$380,5,FALSE))</f>
        <v>67</v>
      </c>
      <c r="AW1390" s="3" t="str">
        <f>IF($E1390=IF(ISERROR(VLOOKUP($AS1390,技まとめ!$A$1:$F$380,4,FALSE)),"－",VLOOKUP($AS1390,技まとめ!$A$1:$F$380,4,FALSE)),"一致","")</f>
        <v/>
      </c>
      <c r="AX1390" s="12" t="str">
        <f t="shared" si="300"/>
        <v>ホーントレイングッドスメルダッシュストームＸブラスト</v>
      </c>
      <c r="AY1390" s="12" t="str">
        <f t="shared" si="301"/>
        <v>ホーントレイングッドスメルダッシュストームＸブラスト</v>
      </c>
      <c r="AZ1390" s="12" t="str">
        <f t="shared" si="302"/>
        <v>ホーントレイングッドスメルダッシュストームＸブラスト</v>
      </c>
      <c r="BA1390" s="12" t="str">
        <f t="shared" si="303"/>
        <v>ホーントレイングッドスメルダッシュストームＸブラスト</v>
      </c>
      <c r="BB1390" s="11" t="str">
        <f t="shared" si="304"/>
        <v>BBBLDRNS</v>
      </c>
      <c r="BC1390" s="11" t="str">
        <f t="shared" si="305"/>
        <v>BBBLDRNS</v>
      </c>
      <c r="BD1390" s="11" t="str">
        <f t="shared" si="306"/>
        <v>BBBLDRNS</v>
      </c>
      <c r="BE1390" s="11" t="str">
        <f t="shared" si="307"/>
        <v>BBBLDRNS</v>
      </c>
    </row>
    <row r="1391" spans="1:57" ht="11.25" hidden="1" customHeight="1">
      <c r="A1391" s="6">
        <v>1390</v>
      </c>
      <c r="B1391" s="7" t="s">
        <v>3167</v>
      </c>
      <c r="C1391" s="8" t="s">
        <v>3168</v>
      </c>
      <c r="D1391" s="7" t="s">
        <v>72</v>
      </c>
      <c r="E1391" s="7" t="s">
        <v>73</v>
      </c>
      <c r="F1391" s="7" t="s">
        <v>109</v>
      </c>
      <c r="G1391" s="9">
        <v>94</v>
      </c>
      <c r="H1391" s="9">
        <v>114</v>
      </c>
      <c r="I1391" s="9">
        <v>50</v>
      </c>
      <c r="J1391" s="9">
        <v>52</v>
      </c>
      <c r="K1391" s="9">
        <v>48</v>
      </c>
      <c r="L1391" s="9">
        <v>51</v>
      </c>
      <c r="M1391" s="9">
        <v>45</v>
      </c>
      <c r="N1391" s="9">
        <v>50</v>
      </c>
      <c r="O1391" s="9">
        <v>45</v>
      </c>
      <c r="P1391" s="9">
        <v>91</v>
      </c>
      <c r="Q1391" s="10">
        <v>100</v>
      </c>
      <c r="R1391" s="11">
        <v>59</v>
      </c>
      <c r="S1391" s="11">
        <v>1</v>
      </c>
      <c r="T1391" s="11">
        <v>101</v>
      </c>
      <c r="U1391" s="11">
        <v>95</v>
      </c>
      <c r="V1391" s="11">
        <v>1</v>
      </c>
      <c r="W1391" s="11">
        <v>95</v>
      </c>
      <c r="X1391" s="11">
        <f t="shared" si="294"/>
        <v>452</v>
      </c>
      <c r="Y1391" s="11">
        <f t="shared" si="295"/>
        <v>4480</v>
      </c>
      <c r="Z1391" s="11">
        <f t="shared" si="296"/>
        <v>2550</v>
      </c>
      <c r="AA1391" s="11">
        <f t="shared" si="297"/>
        <v>4020</v>
      </c>
      <c r="AB1391" s="11">
        <f t="shared" si="298"/>
        <v>4020</v>
      </c>
      <c r="AC1391" s="6">
        <f t="shared" si="299"/>
        <v>4810</v>
      </c>
      <c r="AD1391" s="9" t="s">
        <v>215</v>
      </c>
      <c r="AE1391" s="3" t="str">
        <f>IF(ISERROR(VLOOKUP($AD1391,技まとめ!$A$1:$F$380,6,FALSE)),"－",VLOOKUP($AD1391,技まとめ!$A$1:$F$380,6,FALSE))</f>
        <v>DR</v>
      </c>
      <c r="AF1391" s="3">
        <f>IF(ISERROR(VLOOKUP($AD1391,技まとめ!$A$1:$F$380,3,FALSE)),"－",VLOOKUP($AD1391,技まとめ!$A$1:$F$380,3,FALSE))</f>
        <v>15</v>
      </c>
      <c r="AG1391" s="3">
        <f>IF(ISERROR(VLOOKUP($AD1391,技まとめ!$A$1:$F$380,5,FALSE)),"－",VLOOKUP($AD1391,技まとめ!$A$1:$F$380,5,FALSE))</f>
        <v>20</v>
      </c>
      <c r="AH1391" s="3" t="str">
        <f>IF($E1391=IF(ISERROR(VLOOKUP($AD1391,技まとめ!$A$1:$F$380,4,FALSE)),"－",VLOOKUP($AD1391,技まとめ!$A$1:$F$380,4,FALSE)),"一致","")</f>
        <v/>
      </c>
      <c r="AI1391" s="9" t="s">
        <v>335</v>
      </c>
      <c r="AJ1391" s="3" t="str">
        <f>IF(ISERROR(VLOOKUP($AI1391,技まとめ!$A$1:$F$380,6,FALSE)),"－",VLOOKUP($AI1391,技まとめ!$A$1:$F$380,6,FALSE))</f>
        <v>SC</v>
      </c>
      <c r="AK1391" s="3">
        <f>IF(ISERROR(VLOOKUP($AI1391,技まとめ!$A$1:$F$380,3,FALSE)),"－",VLOOKUP($AI1391,技まとめ!$A$1:$F$380,3,FALSE))</f>
        <v>51</v>
      </c>
      <c r="AL1391" s="3">
        <f>IF(ISERROR(VLOOKUP($AI1391,技まとめ!$A$1:$F$380,5,FALSE)),"－",VLOOKUP($AI1391,技まとめ!$A$1:$F$380,5,FALSE))</f>
        <v>31</v>
      </c>
      <c r="AM1391" s="3" t="str">
        <f>IF($E1391=IF(ISERROR(VLOOKUP($AI1391,技まとめ!$A$1:$F$380,4,FALSE)),"－",VLOOKUP($AI1391,技まとめ!$A$1:$F$380,4,FALSE)),"一致","")</f>
        <v/>
      </c>
      <c r="AN1391" s="9" t="s">
        <v>186</v>
      </c>
      <c r="AO1391" s="3" t="str">
        <f>IF(ISERROR(VLOOKUP($AN1391,技まとめ!$A$1:$F$380,6,FALSE)),"－",VLOOKUP($AN1391,技まとめ!$A$1:$F$380,6,FALSE))</f>
        <v>DR</v>
      </c>
      <c r="AP1391" s="3">
        <f>IF(ISERROR(VLOOKUP($AN1391,技まとめ!$A$1:$F$380,3,FALSE)),"－",VLOOKUP($AN1391,技まとめ!$A$1:$F$380,3,FALSE))</f>
        <v>27</v>
      </c>
      <c r="AQ1391" s="3">
        <f>IF(ISERROR(VLOOKUP($AN1391,技まとめ!$A$1:$F$380,5,FALSE)),"－",VLOOKUP($AN1391,技まとめ!$A$1:$F$380,5,FALSE))</f>
        <v>25</v>
      </c>
      <c r="AR1391" s="3" t="str">
        <f>IF($E1391=IF(ISERROR(VLOOKUP($AN1391,技まとめ!$A$1:$F$380,4,FALSE)),"－",VLOOKUP($AN1391,技まとめ!$A$1:$F$380,4,FALSE)),"一致","")</f>
        <v/>
      </c>
      <c r="AS1391" s="9" t="s">
        <v>372</v>
      </c>
      <c r="AT1391" s="3" t="str">
        <f>IF(ISERROR(VLOOKUP($AS1391,技まとめ!$A$1:$F$380,6,FALSE)),"－",VLOOKUP($AS1391,技まとめ!$A$1:$F$380,6,FALSE))</f>
        <v>NS</v>
      </c>
      <c r="AU1391" s="3">
        <f>IF(ISERROR(VLOOKUP($AS1391,技まとめ!$A$1:$F$380,3,FALSE)),"－",VLOOKUP($AS1391,技まとめ!$A$1:$F$380,3,FALSE))</f>
        <v>75</v>
      </c>
      <c r="AV1391" s="3">
        <f>IF(ISERROR(VLOOKUP($AS1391,技まとめ!$A$1:$F$380,5,FALSE)),"－",VLOOKUP($AS1391,技まとめ!$A$1:$F$380,5,FALSE))</f>
        <v>43</v>
      </c>
      <c r="AW1391" s="3" t="str">
        <f>IF($E1391=IF(ISERROR(VLOOKUP($AS1391,技まとめ!$A$1:$F$380,4,FALSE)),"－",VLOOKUP($AS1391,技まとめ!$A$1:$F$380,4,FALSE)),"一致","")</f>
        <v/>
      </c>
      <c r="AX1391" s="12" t="str">
        <f t="shared" si="300"/>
        <v>たつまきせんぷうダイナマイトシュートフーセンガムガンショット</v>
      </c>
      <c r="AY1391" s="12" t="str">
        <f t="shared" si="301"/>
        <v>たつまきせんぷうダイナマイトシュートフーセンガムガンショット</v>
      </c>
      <c r="AZ1391" s="12" t="str">
        <f t="shared" si="302"/>
        <v>たつまきせんぷうダイナマイトシュートフーセンガムガンショット</v>
      </c>
      <c r="BA1391" s="12" t="str">
        <f t="shared" si="303"/>
        <v>たつまきせんぷうダイナマイトシュートフーセンガムガンショット</v>
      </c>
      <c r="BB1391" s="11" t="str">
        <f t="shared" si="304"/>
        <v>DRSCDRNS</v>
      </c>
      <c r="BC1391" s="11" t="str">
        <f t="shared" si="305"/>
        <v>DRSCDRNS</v>
      </c>
      <c r="BD1391" s="11" t="str">
        <f t="shared" si="306"/>
        <v>DRSCDRNS</v>
      </c>
      <c r="BE1391" s="11" t="str">
        <f t="shared" si="307"/>
        <v>DRSCDRNS</v>
      </c>
    </row>
    <row r="1392" spans="1:57" ht="11.25" hidden="1" customHeight="1">
      <c r="A1392" s="6">
        <v>1391</v>
      </c>
      <c r="B1392" s="7" t="s">
        <v>3169</v>
      </c>
      <c r="C1392" s="8" t="s">
        <v>3170</v>
      </c>
      <c r="D1392" s="7" t="s">
        <v>72</v>
      </c>
      <c r="E1392" s="7" t="s">
        <v>102</v>
      </c>
      <c r="F1392" s="7" t="s">
        <v>128</v>
      </c>
      <c r="G1392" s="9">
        <v>93</v>
      </c>
      <c r="H1392" s="9">
        <v>125</v>
      </c>
      <c r="I1392" s="9">
        <v>52</v>
      </c>
      <c r="J1392" s="9">
        <v>56</v>
      </c>
      <c r="K1392" s="9">
        <v>47</v>
      </c>
      <c r="L1392" s="9">
        <v>47</v>
      </c>
      <c r="M1392" s="9">
        <v>51</v>
      </c>
      <c r="N1392" s="9">
        <v>53</v>
      </c>
      <c r="O1392" s="9">
        <v>53</v>
      </c>
      <c r="P1392" s="9">
        <v>68</v>
      </c>
      <c r="Q1392" s="10">
        <v>102</v>
      </c>
      <c r="R1392" s="11">
        <v>42</v>
      </c>
      <c r="S1392" s="11">
        <v>1</v>
      </c>
      <c r="T1392" s="11">
        <v>97</v>
      </c>
      <c r="U1392" s="11">
        <v>101</v>
      </c>
      <c r="V1392" s="11">
        <v>1</v>
      </c>
      <c r="W1392" s="11">
        <v>103</v>
      </c>
      <c r="X1392" s="11">
        <f t="shared" si="294"/>
        <v>447</v>
      </c>
      <c r="Y1392" s="11">
        <f t="shared" si="295"/>
        <v>4600</v>
      </c>
      <c r="Z1392" s="11">
        <f t="shared" si="296"/>
        <v>1995</v>
      </c>
      <c r="AA1392" s="11">
        <f t="shared" si="297"/>
        <v>3920</v>
      </c>
      <c r="AB1392" s="11">
        <f t="shared" si="298"/>
        <v>3920</v>
      </c>
      <c r="AC1392" s="6">
        <f t="shared" si="299"/>
        <v>4605</v>
      </c>
      <c r="AD1392" s="9" t="s">
        <v>576</v>
      </c>
      <c r="AE1392" s="3" t="str">
        <f>IF(ISERROR(VLOOKUP($AD1392,技まとめ!$A$1:$F$380,6,FALSE)),"－",VLOOKUP($AD1392,技まとめ!$A$1:$F$380,6,FALSE))</f>
        <v>BB</v>
      </c>
      <c r="AF1392" s="3">
        <f>IF(ISERROR(VLOOKUP($AD1392,技まとめ!$A$1:$F$380,3,FALSE)),"－",VLOOKUP($AD1392,技まとめ!$A$1:$F$380,3,FALSE))</f>
        <v>72</v>
      </c>
      <c r="AG1392" s="3">
        <f>IF(ISERROR(VLOOKUP($AD1392,技まとめ!$A$1:$F$380,5,FALSE)),"－",VLOOKUP($AD1392,技まとめ!$A$1:$F$380,5,FALSE))</f>
        <v>43</v>
      </c>
      <c r="AH1392" s="3" t="str">
        <f>IF($E1392=IF(ISERROR(VLOOKUP($AD1392,技まとめ!$A$1:$F$380,4,FALSE)),"－",VLOOKUP($AD1392,技まとめ!$A$1:$F$380,4,FALSE)),"一致","")</f>
        <v>一致</v>
      </c>
      <c r="AI1392" s="9" t="s">
        <v>110</v>
      </c>
      <c r="AJ1392" s="3" t="str">
        <f>IF(ISERROR(VLOOKUP($AI1392,技まとめ!$A$1:$F$380,6,FALSE)),"－",VLOOKUP($AI1392,技まとめ!$A$1:$F$380,6,FALSE))</f>
        <v>DR</v>
      </c>
      <c r="AK1392" s="3">
        <f>IF(ISERROR(VLOOKUP($AI1392,技まとめ!$A$1:$F$380,3,FALSE)),"－",VLOOKUP($AI1392,技まとめ!$A$1:$F$380,3,FALSE))</f>
        <v>34</v>
      </c>
      <c r="AL1392" s="3">
        <f>IF(ISERROR(VLOOKUP($AI1392,技まとめ!$A$1:$F$380,5,FALSE)),"－",VLOOKUP($AI1392,技まとめ!$A$1:$F$380,5,FALSE))</f>
        <v>27</v>
      </c>
      <c r="AM1392" s="3" t="str">
        <f>IF($E1392=IF(ISERROR(VLOOKUP($AI1392,技まとめ!$A$1:$F$380,4,FALSE)),"－",VLOOKUP($AI1392,技まとめ!$A$1:$F$380,4,FALSE)),"一致","")</f>
        <v/>
      </c>
      <c r="AN1392" s="9" t="s">
        <v>540</v>
      </c>
      <c r="AO1392" s="3" t="str">
        <f>IF(ISERROR(VLOOKUP($AN1392,技まとめ!$A$1:$F$380,6,FALSE)),"－",VLOOKUP($AN1392,技まとめ!$A$1:$F$380,6,FALSE))</f>
        <v>BS</v>
      </c>
      <c r="AP1392" s="3">
        <f>IF(ISERROR(VLOOKUP($AN1392,技まとめ!$A$1:$F$380,3,FALSE)),"－",VLOOKUP($AN1392,技まとめ!$A$1:$F$380,3,FALSE))</f>
        <v>51</v>
      </c>
      <c r="AQ1392" s="3">
        <f>IF(ISERROR(VLOOKUP($AN1392,技まとめ!$A$1:$F$380,5,FALSE)),"－",VLOOKUP($AN1392,技まとめ!$A$1:$F$380,5,FALSE))</f>
        <v>31</v>
      </c>
      <c r="AR1392" s="3" t="str">
        <f>IF($E1392=IF(ISERROR(VLOOKUP($AN1392,技まとめ!$A$1:$F$380,4,FALSE)),"－",VLOOKUP($AN1392,技まとめ!$A$1:$F$380,4,FALSE)),"一致","")</f>
        <v/>
      </c>
      <c r="AS1392" s="9" t="s">
        <v>116</v>
      </c>
      <c r="AT1392" s="3" t="str">
        <f>IF(ISERROR(VLOOKUP($AS1392,技まとめ!$A$1:$F$380,6,FALSE)),"－",VLOOKUP($AS1392,技まとめ!$A$1:$F$380,6,FALSE))</f>
        <v>DR</v>
      </c>
      <c r="AU1392" s="3">
        <f>IF(ISERROR(VLOOKUP($AS1392,技まとめ!$A$1:$F$380,3,FALSE)),"－",VLOOKUP($AS1392,技まとめ!$A$1:$F$380,3,FALSE))</f>
        <v>63</v>
      </c>
      <c r="AV1392" s="3">
        <f>IF(ISERROR(VLOOKUP($AS1392,技まとめ!$A$1:$F$380,5,FALSE)),"－",VLOOKUP($AS1392,技まとめ!$A$1:$F$380,5,FALSE))</f>
        <v>42</v>
      </c>
      <c r="AW1392" s="3" t="str">
        <f>IF($E1392=IF(ISERROR(VLOOKUP($AS1392,技まとめ!$A$1:$F$380,4,FALSE)),"－",VLOOKUP($AS1392,技まとめ!$A$1:$F$380,4,FALSE)),"一致","")</f>
        <v>一致</v>
      </c>
      <c r="AX1392" s="12" t="str">
        <f t="shared" si="300"/>
        <v>さばきのてっついジグザグスパークバックトルネードれっぷうダッシュ</v>
      </c>
      <c r="AY1392" s="12" t="str">
        <f t="shared" si="301"/>
        <v>さばきのてっついジグザグスパークバックトルネードれっぷうダッシュ</v>
      </c>
      <c r="AZ1392" s="12" t="str">
        <f t="shared" si="302"/>
        <v>さばきのてっついジグザグスパークバックトルネードれっぷうダッシュ</v>
      </c>
      <c r="BA1392" s="12" t="str">
        <f t="shared" si="303"/>
        <v>さばきのてっついジグザグスパークバックトルネードれっぷうダッシュ</v>
      </c>
      <c r="BB1392" s="11" t="str">
        <f t="shared" si="304"/>
        <v>BBDRBSDR</v>
      </c>
      <c r="BC1392" s="11" t="str">
        <f t="shared" si="305"/>
        <v>BBDRBSDR</v>
      </c>
      <c r="BD1392" s="11" t="str">
        <f t="shared" si="306"/>
        <v>BBDRBSDR</v>
      </c>
      <c r="BE1392" s="11" t="str">
        <f t="shared" si="307"/>
        <v>BBDRBSDR</v>
      </c>
    </row>
    <row r="1393" spans="1:57" ht="11.25" hidden="1" customHeight="1">
      <c r="A1393" s="6">
        <v>1392</v>
      </c>
      <c r="B1393" s="7" t="s">
        <v>3171</v>
      </c>
      <c r="C1393" s="8" t="s">
        <v>3172</v>
      </c>
      <c r="D1393" s="7" t="s">
        <v>72</v>
      </c>
      <c r="E1393" s="7" t="s">
        <v>102</v>
      </c>
      <c r="F1393" s="7" t="s">
        <v>82</v>
      </c>
      <c r="G1393" s="9">
        <v>104</v>
      </c>
      <c r="H1393" s="9">
        <v>119</v>
      </c>
      <c r="I1393" s="9">
        <v>50</v>
      </c>
      <c r="J1393" s="9">
        <v>60</v>
      </c>
      <c r="K1393" s="9">
        <v>64</v>
      </c>
      <c r="L1393" s="9">
        <v>60</v>
      </c>
      <c r="M1393" s="9">
        <v>56</v>
      </c>
      <c r="N1393" s="9">
        <v>54</v>
      </c>
      <c r="O1393" s="9">
        <v>51</v>
      </c>
      <c r="P1393" s="9">
        <v>25</v>
      </c>
      <c r="Q1393" s="10">
        <v>100</v>
      </c>
      <c r="R1393" s="11">
        <v>21</v>
      </c>
      <c r="S1393" s="11">
        <v>1</v>
      </c>
      <c r="T1393" s="11">
        <v>110</v>
      </c>
      <c r="U1393" s="11">
        <v>106</v>
      </c>
      <c r="V1393" s="11">
        <v>1</v>
      </c>
      <c r="W1393" s="11">
        <v>101</v>
      </c>
      <c r="X1393" s="11">
        <f t="shared" si="294"/>
        <v>440</v>
      </c>
      <c r="Y1393" s="11">
        <f t="shared" si="295"/>
        <v>4510</v>
      </c>
      <c r="Z1393" s="11">
        <f t="shared" si="296"/>
        <v>1250</v>
      </c>
      <c r="AA1393" s="11">
        <f t="shared" si="297"/>
        <v>4365</v>
      </c>
      <c r="AB1393" s="11">
        <f t="shared" si="298"/>
        <v>4365</v>
      </c>
      <c r="AC1393" s="6">
        <f t="shared" si="299"/>
        <v>5010</v>
      </c>
      <c r="AD1393" s="9" t="s">
        <v>710</v>
      </c>
      <c r="AE1393" s="3" t="str">
        <f>IF(ISERROR(VLOOKUP($AD1393,技まとめ!$A$1:$F$380,6,FALSE)),"－",VLOOKUP($AD1393,技まとめ!$A$1:$F$380,6,FALSE))</f>
        <v>DR</v>
      </c>
      <c r="AF1393" s="3">
        <f>IF(ISERROR(VLOOKUP($AD1393,技まとめ!$A$1:$F$380,3,FALSE)),"－",VLOOKUP($AD1393,技まとめ!$A$1:$F$380,3,FALSE))</f>
        <v>15</v>
      </c>
      <c r="AG1393" s="3">
        <f>IF(ISERROR(VLOOKUP($AD1393,技まとめ!$A$1:$F$380,5,FALSE)),"－",VLOOKUP($AD1393,技まとめ!$A$1:$F$380,5,FALSE))</f>
        <v>20</v>
      </c>
      <c r="AH1393" s="3" t="str">
        <f>IF($E1393=IF(ISERROR(VLOOKUP($AD1393,技まとめ!$A$1:$F$380,4,FALSE)),"－",VLOOKUP($AD1393,技まとめ!$A$1:$F$380,4,FALSE)),"一致","")</f>
        <v>一致</v>
      </c>
      <c r="AI1393" s="9" t="s">
        <v>235</v>
      </c>
      <c r="AJ1393" s="3" t="str">
        <f>IF(ISERROR(VLOOKUP($AI1393,技まとめ!$A$1:$F$380,6,FALSE)),"－",VLOOKUP($AI1393,技まとめ!$A$1:$F$380,6,FALSE))</f>
        <v>BL</v>
      </c>
      <c r="AK1393" s="3">
        <f>IF(ISERROR(VLOOKUP($AI1393,技まとめ!$A$1:$F$380,3,FALSE)),"－",VLOOKUP($AI1393,技まとめ!$A$1:$F$380,3,FALSE))</f>
        <v>18</v>
      </c>
      <c r="AL1393" s="3">
        <f>IF(ISERROR(VLOOKUP($AI1393,技まとめ!$A$1:$F$380,5,FALSE)),"－",VLOOKUP($AI1393,技まとめ!$A$1:$F$380,5,FALSE))</f>
        <v>21</v>
      </c>
      <c r="AM1393" s="3" t="str">
        <f>IF($E1393=IF(ISERROR(VLOOKUP($AI1393,技まとめ!$A$1:$F$380,4,FALSE)),"－",VLOOKUP($AI1393,技まとめ!$A$1:$F$380,4,FALSE)),"一致","")</f>
        <v/>
      </c>
      <c r="AN1393" s="9" t="s">
        <v>535</v>
      </c>
      <c r="AO1393" s="3" t="str">
        <f>IF(ISERROR(VLOOKUP($AN1393,技まとめ!$A$1:$F$380,6,FALSE)),"－",VLOOKUP($AN1393,技まとめ!$A$1:$F$380,6,FALSE))</f>
        <v>SC</v>
      </c>
      <c r="AP1393" s="3">
        <f>IF(ISERROR(VLOOKUP($AN1393,技まとめ!$A$1:$F$380,3,FALSE)),"－",VLOOKUP($AN1393,技まとめ!$A$1:$F$380,3,FALSE))</f>
        <v>77</v>
      </c>
      <c r="AQ1393" s="3">
        <f>IF(ISERROR(VLOOKUP($AN1393,技まとめ!$A$1:$F$380,5,FALSE)),"－",VLOOKUP($AN1393,技まとめ!$A$1:$F$380,5,FALSE))</f>
        <v>43</v>
      </c>
      <c r="AR1393" s="3" t="str">
        <f>IF($E1393=IF(ISERROR(VLOOKUP($AN1393,技まとめ!$A$1:$F$380,4,FALSE)),"－",VLOOKUP($AN1393,技まとめ!$A$1:$F$380,4,FALSE)),"一致","")</f>
        <v/>
      </c>
      <c r="AS1393" s="9" t="s">
        <v>163</v>
      </c>
      <c r="AT1393" s="3" t="str">
        <f>IF(ISERROR(VLOOKUP($AS1393,技まとめ!$A$1:$F$380,6,FALSE)),"－",VLOOKUP($AS1393,技まとめ!$A$1:$F$380,6,FALSE))</f>
        <v>BL</v>
      </c>
      <c r="AU1393" s="3">
        <f>IF(ISERROR(VLOOKUP($AS1393,技まとめ!$A$1:$F$380,3,FALSE)),"－",VLOOKUP($AS1393,技まとめ!$A$1:$F$380,3,FALSE))</f>
        <v>59</v>
      </c>
      <c r="AV1393" s="3">
        <f>IF(ISERROR(VLOOKUP($AS1393,技まとめ!$A$1:$F$380,5,FALSE)),"－",VLOOKUP($AS1393,技まとめ!$A$1:$F$380,5,FALSE))</f>
        <v>38</v>
      </c>
      <c r="AW1393" s="3" t="str">
        <f>IF($E1393=IF(ISERROR(VLOOKUP($AS1393,技まとめ!$A$1:$F$380,4,FALSE)),"－",VLOOKUP($AS1393,技まとめ!$A$1:$F$380,4,FALSE)),"一致","")</f>
        <v/>
      </c>
      <c r="AX1393" s="12" t="str">
        <f t="shared" si="300"/>
        <v>ひとりワンツードッペルゲンガーエッフェルドライブサイクロン</v>
      </c>
      <c r="AY1393" s="12" t="str">
        <f t="shared" si="301"/>
        <v>ひとりワンツードッペルゲンガーエッフェルドライブサイクロン</v>
      </c>
      <c r="AZ1393" s="12" t="str">
        <f t="shared" si="302"/>
        <v>ひとりワンツードッペルゲンガーエッフェルドライブサイクロン</v>
      </c>
      <c r="BA1393" s="12" t="str">
        <f t="shared" si="303"/>
        <v>ひとりワンツードッペルゲンガーエッフェルドライブサイクロン</v>
      </c>
      <c r="BB1393" s="11" t="str">
        <f t="shared" si="304"/>
        <v>DRBLSCBL</v>
      </c>
      <c r="BC1393" s="11" t="str">
        <f t="shared" si="305"/>
        <v>DRBLSCBL</v>
      </c>
      <c r="BD1393" s="11" t="str">
        <f t="shared" si="306"/>
        <v>DRBLSCBL</v>
      </c>
      <c r="BE1393" s="11" t="str">
        <f t="shared" si="307"/>
        <v>DRBLSCBL</v>
      </c>
    </row>
    <row r="1394" spans="1:57" ht="11.25" hidden="1" customHeight="1">
      <c r="A1394" s="6">
        <v>1393</v>
      </c>
      <c r="B1394" s="7" t="s">
        <v>3173</v>
      </c>
      <c r="C1394" s="8" t="s">
        <v>3174</v>
      </c>
      <c r="D1394" s="7" t="s">
        <v>72</v>
      </c>
      <c r="E1394" s="7" t="s">
        <v>95</v>
      </c>
      <c r="F1394" s="7" t="s">
        <v>82</v>
      </c>
      <c r="G1394" s="9">
        <v>118</v>
      </c>
      <c r="H1394" s="9">
        <v>93</v>
      </c>
      <c r="I1394" s="9">
        <v>44</v>
      </c>
      <c r="J1394" s="9">
        <v>57</v>
      </c>
      <c r="K1394" s="9">
        <v>58</v>
      </c>
      <c r="L1394" s="9">
        <v>44</v>
      </c>
      <c r="M1394" s="9">
        <v>53</v>
      </c>
      <c r="N1394" s="9">
        <v>54</v>
      </c>
      <c r="O1394" s="9">
        <v>57</v>
      </c>
      <c r="P1394" s="9">
        <v>61</v>
      </c>
      <c r="Q1394" s="10">
        <v>94</v>
      </c>
      <c r="R1394" s="11">
        <v>48</v>
      </c>
      <c r="S1394" s="11">
        <v>1</v>
      </c>
      <c r="T1394" s="11">
        <v>94</v>
      </c>
      <c r="U1394" s="11">
        <v>103</v>
      </c>
      <c r="V1394" s="11">
        <v>1</v>
      </c>
      <c r="W1394" s="11">
        <v>107</v>
      </c>
      <c r="X1394" s="11">
        <f t="shared" si="294"/>
        <v>448</v>
      </c>
      <c r="Y1394" s="11">
        <f t="shared" si="295"/>
        <v>4300</v>
      </c>
      <c r="Z1394" s="11">
        <f t="shared" si="296"/>
        <v>2225</v>
      </c>
      <c r="AA1394" s="11">
        <f t="shared" si="297"/>
        <v>3835</v>
      </c>
      <c r="AB1394" s="11">
        <f t="shared" si="298"/>
        <v>3835</v>
      </c>
      <c r="AC1394" s="6">
        <f t="shared" si="299"/>
        <v>4535</v>
      </c>
      <c r="AD1394" s="9" t="s">
        <v>560</v>
      </c>
      <c r="AE1394" s="3" t="str">
        <f>IF(ISERROR(VLOOKUP($AD1394,技まとめ!$A$1:$F$380,6,FALSE)),"－",VLOOKUP($AD1394,技まとめ!$A$1:$F$380,6,FALSE))</f>
        <v>BL</v>
      </c>
      <c r="AF1394" s="3">
        <f>IF(ISERROR(VLOOKUP($AD1394,技まとめ!$A$1:$F$380,3,FALSE)),"－",VLOOKUP($AD1394,技まとめ!$A$1:$F$380,3,FALSE))</f>
        <v>28</v>
      </c>
      <c r="AG1394" s="3">
        <f>IF(ISERROR(VLOOKUP($AD1394,技まとめ!$A$1:$F$380,5,FALSE)),"－",VLOOKUP($AD1394,技まとめ!$A$1:$F$380,5,FALSE))</f>
        <v>24</v>
      </c>
      <c r="AH1394" s="3" t="str">
        <f>IF($E1394=IF(ISERROR(VLOOKUP($AD1394,技まとめ!$A$1:$F$380,4,FALSE)),"－",VLOOKUP($AD1394,技まとめ!$A$1:$F$380,4,FALSE)),"一致","")</f>
        <v/>
      </c>
      <c r="AI1394" s="9" t="s">
        <v>186</v>
      </c>
      <c r="AJ1394" s="3" t="str">
        <f>IF(ISERROR(VLOOKUP($AI1394,技まとめ!$A$1:$F$380,6,FALSE)),"－",VLOOKUP($AI1394,技まとめ!$A$1:$F$380,6,FALSE))</f>
        <v>DR</v>
      </c>
      <c r="AK1394" s="3">
        <f>IF(ISERROR(VLOOKUP($AI1394,技まとめ!$A$1:$F$380,3,FALSE)),"－",VLOOKUP($AI1394,技まとめ!$A$1:$F$380,3,FALSE))</f>
        <v>27</v>
      </c>
      <c r="AL1394" s="3">
        <f>IF(ISERROR(VLOOKUP($AI1394,技まとめ!$A$1:$F$380,5,FALSE)),"－",VLOOKUP($AI1394,技まとめ!$A$1:$F$380,5,FALSE))</f>
        <v>25</v>
      </c>
      <c r="AM1394" s="3" t="str">
        <f>IF($E1394=IF(ISERROR(VLOOKUP($AI1394,技まとめ!$A$1:$F$380,4,FALSE)),"－",VLOOKUP($AI1394,技まとめ!$A$1:$F$380,4,FALSE)),"一致","")</f>
        <v/>
      </c>
      <c r="AN1394" s="9" t="s">
        <v>615</v>
      </c>
      <c r="AO1394" s="3" t="str">
        <f>IF(ISERROR(VLOOKUP($AN1394,技まとめ!$A$1:$F$380,6,FALSE)),"－",VLOOKUP($AN1394,技まとめ!$A$1:$F$380,6,FALSE))</f>
        <v>DR</v>
      </c>
      <c r="AP1394" s="3">
        <f>IF(ISERROR(VLOOKUP($AN1394,技まとめ!$A$1:$F$380,3,FALSE)),"－",VLOOKUP($AN1394,技まとめ!$A$1:$F$380,3,FALSE))</f>
        <v>75</v>
      </c>
      <c r="AQ1394" s="3">
        <f>IF(ISERROR(VLOOKUP($AN1394,技まとめ!$A$1:$F$380,5,FALSE)),"－",VLOOKUP($AN1394,技まとめ!$A$1:$F$380,5,FALSE))</f>
        <v>47</v>
      </c>
      <c r="AR1394" s="3" t="str">
        <f>IF($E1394=IF(ISERROR(VLOOKUP($AN1394,技まとめ!$A$1:$F$380,4,FALSE)),"－",VLOOKUP($AN1394,技まとめ!$A$1:$F$380,4,FALSE)),"一致","")</f>
        <v>一致</v>
      </c>
      <c r="AS1394" s="9" t="s">
        <v>389</v>
      </c>
      <c r="AT1394" s="3" t="str">
        <f>IF(ISERROR(VLOOKUP($AS1394,技まとめ!$A$1:$F$380,6,FALSE)),"－",VLOOKUP($AS1394,技まとめ!$A$1:$F$380,6,FALSE))</f>
        <v>CA</v>
      </c>
      <c r="AU1394" s="3">
        <f>IF(ISERROR(VLOOKUP($AS1394,技まとめ!$A$1:$F$380,3,FALSE)),"－",VLOOKUP($AS1394,技まとめ!$A$1:$F$380,3,FALSE))</f>
        <v>54</v>
      </c>
      <c r="AV1394" s="3">
        <f>IF(ISERROR(VLOOKUP($AS1394,技まとめ!$A$1:$F$380,5,FALSE)),"－",VLOOKUP($AS1394,技まとめ!$A$1:$F$380,5,FALSE))</f>
        <v>35</v>
      </c>
      <c r="AW1394" s="3" t="str">
        <f>IF($E1394=IF(ISERROR(VLOOKUP($AS1394,技まとめ!$A$1:$F$380,4,FALSE)),"－",VLOOKUP($AS1394,技まとめ!$A$1:$F$380,4,FALSE)),"一致","")</f>
        <v/>
      </c>
      <c r="AX1394" s="12" t="str">
        <f t="shared" si="300"/>
        <v>ブレードアタックフーセンガムマタドールフェイントドこんじょうキャッチ</v>
      </c>
      <c r="AY1394" s="12" t="str">
        <f t="shared" si="301"/>
        <v>ブレードアタックフーセンガムマタドールフェイントドこんじょうキャッチ</v>
      </c>
      <c r="AZ1394" s="12" t="str">
        <f t="shared" si="302"/>
        <v>ブレードアタックフーセンガムマタドールフェイントドこんじょうキャッチ</v>
      </c>
      <c r="BA1394" s="12" t="str">
        <f t="shared" si="303"/>
        <v>ブレードアタックフーセンガムマタドールフェイントドこんじょうキャッチ</v>
      </c>
      <c r="BB1394" s="11" t="str">
        <f t="shared" si="304"/>
        <v>BLDRDRCA</v>
      </c>
      <c r="BC1394" s="11" t="str">
        <f t="shared" si="305"/>
        <v>BLDRDRCA</v>
      </c>
      <c r="BD1394" s="11" t="str">
        <f t="shared" si="306"/>
        <v>BLDRDRCA</v>
      </c>
      <c r="BE1394" s="11" t="str">
        <f t="shared" si="307"/>
        <v>BLDRDRCA</v>
      </c>
    </row>
    <row r="1395" spans="1:57" ht="11.25" hidden="1" customHeight="1">
      <c r="A1395" s="6">
        <v>1394</v>
      </c>
      <c r="B1395" s="7" t="s">
        <v>3175</v>
      </c>
      <c r="C1395" s="8" t="s">
        <v>3176</v>
      </c>
      <c r="D1395" s="7" t="s">
        <v>72</v>
      </c>
      <c r="E1395" s="7" t="s">
        <v>102</v>
      </c>
      <c r="F1395" s="7" t="s">
        <v>109</v>
      </c>
      <c r="G1395" s="9">
        <v>118</v>
      </c>
      <c r="H1395" s="9">
        <v>97</v>
      </c>
      <c r="I1395" s="9">
        <v>53</v>
      </c>
      <c r="J1395" s="9">
        <v>57</v>
      </c>
      <c r="K1395" s="9">
        <v>53</v>
      </c>
      <c r="L1395" s="9">
        <v>51</v>
      </c>
      <c r="M1395" s="9">
        <v>54</v>
      </c>
      <c r="N1395" s="9">
        <v>57</v>
      </c>
      <c r="O1395" s="9">
        <v>57</v>
      </c>
      <c r="P1395" s="9">
        <v>44</v>
      </c>
      <c r="Q1395" s="10">
        <v>103</v>
      </c>
      <c r="R1395" s="11">
        <v>29</v>
      </c>
      <c r="S1395" s="11">
        <v>1</v>
      </c>
      <c r="T1395" s="11">
        <v>101</v>
      </c>
      <c r="U1395" s="11">
        <v>104</v>
      </c>
      <c r="V1395" s="11">
        <v>1</v>
      </c>
      <c r="W1395" s="11">
        <v>107</v>
      </c>
      <c r="X1395" s="11">
        <f t="shared" si="294"/>
        <v>446</v>
      </c>
      <c r="Y1395" s="11">
        <f t="shared" si="295"/>
        <v>4660</v>
      </c>
      <c r="Z1395" s="11">
        <f t="shared" si="296"/>
        <v>1560</v>
      </c>
      <c r="AA1395" s="11">
        <f t="shared" si="297"/>
        <v>4080</v>
      </c>
      <c r="AB1395" s="11">
        <f t="shared" si="298"/>
        <v>4080</v>
      </c>
      <c r="AC1395" s="6">
        <f t="shared" si="299"/>
        <v>4720</v>
      </c>
      <c r="AD1395" s="9" t="s">
        <v>5015</v>
      </c>
      <c r="AE1395" s="3" t="str">
        <f>IF(ISERROR(VLOOKUP($AD1395,技まとめ!$A$1:$F$380,6,FALSE)),"－",VLOOKUP($AD1395,技まとめ!$A$1:$F$380,6,FALSE))</f>
        <v>－</v>
      </c>
      <c r="AF1395" s="3">
        <f>IF(ISERROR(VLOOKUP($AD1395,技まとめ!$A$1:$F$380,3,FALSE)),"－",VLOOKUP($AD1395,技まとめ!$A$1:$F$380,3,FALSE))</f>
        <v>0</v>
      </c>
      <c r="AG1395" s="3">
        <f>IF(ISERROR(VLOOKUP($AD1395,技まとめ!$A$1:$F$380,5,FALSE)),"－",VLOOKUP($AD1395,技まとめ!$A$1:$F$380,5,FALSE))</f>
        <v>0</v>
      </c>
      <c r="AH1395" s="3" t="str">
        <f>IF($E1395=IF(ISERROR(VLOOKUP($AD1395,技まとめ!$A$1:$F$380,4,FALSE)),"－",VLOOKUP($AD1395,技まとめ!$A$1:$F$380,4,FALSE)),"一致","")</f>
        <v/>
      </c>
      <c r="AI1395" s="9" t="s">
        <v>710</v>
      </c>
      <c r="AJ1395" s="3" t="str">
        <f>IF(ISERROR(VLOOKUP($AI1395,技まとめ!$A$1:$F$380,6,FALSE)),"－",VLOOKUP($AI1395,技まとめ!$A$1:$F$380,6,FALSE))</f>
        <v>DR</v>
      </c>
      <c r="AK1395" s="3">
        <f>IF(ISERROR(VLOOKUP($AI1395,技まとめ!$A$1:$F$380,3,FALSE)),"－",VLOOKUP($AI1395,技まとめ!$A$1:$F$380,3,FALSE))</f>
        <v>15</v>
      </c>
      <c r="AL1395" s="3">
        <f>IF(ISERROR(VLOOKUP($AI1395,技まとめ!$A$1:$F$380,5,FALSE)),"－",VLOOKUP($AI1395,技まとめ!$A$1:$F$380,5,FALSE))</f>
        <v>20</v>
      </c>
      <c r="AM1395" s="3" t="str">
        <f>IF($E1395=IF(ISERROR(VLOOKUP($AI1395,技まとめ!$A$1:$F$380,4,FALSE)),"－",VLOOKUP($AI1395,技まとめ!$A$1:$F$380,4,FALSE)),"一致","")</f>
        <v>一致</v>
      </c>
      <c r="AN1395" s="9" t="s">
        <v>730</v>
      </c>
      <c r="AO1395" s="3" t="str">
        <f>IF(ISERROR(VLOOKUP($AN1395,技まとめ!$A$1:$F$380,6,FALSE)),"－",VLOOKUP($AN1395,技まとめ!$A$1:$F$380,6,FALSE))</f>
        <v>BS</v>
      </c>
      <c r="AP1395" s="3">
        <f>IF(ISERROR(VLOOKUP($AN1395,技まとめ!$A$1:$F$380,3,FALSE)),"－",VLOOKUP($AN1395,技まとめ!$A$1:$F$380,3,FALSE))</f>
        <v>83</v>
      </c>
      <c r="AQ1395" s="3">
        <f>IF(ISERROR(VLOOKUP($AN1395,技まとめ!$A$1:$F$380,5,FALSE)),"－",VLOOKUP($AN1395,技まとめ!$A$1:$F$380,5,FALSE))</f>
        <v>46</v>
      </c>
      <c r="AR1395" s="3" t="str">
        <f>IF($E1395=IF(ISERROR(VLOOKUP($AN1395,技まとめ!$A$1:$F$380,4,FALSE)),"－",VLOOKUP($AN1395,技まとめ!$A$1:$F$380,4,FALSE)),"一致","")</f>
        <v>一致</v>
      </c>
      <c r="AS1395" s="9" t="s">
        <v>727</v>
      </c>
      <c r="AT1395" s="3" t="str">
        <f>IF(ISERROR(VLOOKUP($AS1395,技まとめ!$A$1:$F$380,6,FALSE)),"－",VLOOKUP($AS1395,技まとめ!$A$1:$F$380,6,FALSE))</f>
        <v>BS</v>
      </c>
      <c r="AU1395" s="3">
        <f>IF(ISERROR(VLOOKUP($AS1395,技まとめ!$A$1:$F$380,3,FALSE)),"－",VLOOKUP($AS1395,技まとめ!$A$1:$F$380,3,FALSE))</f>
        <v>90</v>
      </c>
      <c r="AV1395" s="3">
        <f>IF(ISERROR(VLOOKUP($AS1395,技まとめ!$A$1:$F$380,5,FALSE)),"－",VLOOKUP($AS1395,技まとめ!$A$1:$F$380,5,FALSE))</f>
        <v>49</v>
      </c>
      <c r="AW1395" s="3" t="str">
        <f>IF($E1395=IF(ISERROR(VLOOKUP($AS1395,技まとめ!$A$1:$F$380,4,FALSE)),"－",VLOOKUP($AS1395,技まとめ!$A$1:$F$380,4,FALSE)),"一致","")</f>
        <v>一致</v>
      </c>
      <c r="AX1395" s="12" t="str">
        <f t="shared" si="300"/>
        <v>みんなイケイケ！ひとりワンツードラゴンキャノンりゅうせいブレード</v>
      </c>
      <c r="AY1395" s="12" t="str">
        <f t="shared" si="301"/>
        <v>みんなイケイケ！ひとりワンツードラゴンキャノンりゅうせいブレード</v>
      </c>
      <c r="AZ1395" s="12" t="str">
        <f t="shared" si="302"/>
        <v>みんなイケイケ！ひとりワンツードラゴンキャノンりゅうせいブレード</v>
      </c>
      <c r="BA1395" s="12" t="str">
        <f t="shared" si="303"/>
        <v>みんなイケイケ！ひとりワンツードラゴンキャノンりゅうせいブレード</v>
      </c>
      <c r="BB1395" s="11" t="str">
        <f t="shared" si="304"/>
        <v>－DRBSBS</v>
      </c>
      <c r="BC1395" s="11" t="str">
        <f t="shared" si="305"/>
        <v>－DRBSBS</v>
      </c>
      <c r="BD1395" s="11" t="str">
        <f t="shared" si="306"/>
        <v>－DRBSBS</v>
      </c>
      <c r="BE1395" s="11" t="str">
        <f t="shared" si="307"/>
        <v>－DRBSBS</v>
      </c>
    </row>
    <row r="1396" spans="1:57" ht="11.25" hidden="1" customHeight="1">
      <c r="A1396" s="6">
        <v>1395</v>
      </c>
      <c r="B1396" s="7" t="s">
        <v>3177</v>
      </c>
      <c r="C1396" s="8" t="s">
        <v>3178</v>
      </c>
      <c r="D1396" s="7" t="s">
        <v>72</v>
      </c>
      <c r="E1396" s="7" t="s">
        <v>102</v>
      </c>
      <c r="F1396" s="7" t="s">
        <v>128</v>
      </c>
      <c r="G1396" s="9">
        <v>117</v>
      </c>
      <c r="H1396" s="9">
        <v>111</v>
      </c>
      <c r="I1396" s="9">
        <v>60</v>
      </c>
      <c r="J1396" s="9">
        <v>60</v>
      </c>
      <c r="K1396" s="9">
        <v>60</v>
      </c>
      <c r="L1396" s="9">
        <v>67</v>
      </c>
      <c r="M1396" s="9">
        <v>62</v>
      </c>
      <c r="N1396" s="9">
        <v>62</v>
      </c>
      <c r="O1396" s="9">
        <v>57</v>
      </c>
      <c r="P1396" s="9">
        <v>15</v>
      </c>
      <c r="Q1396" s="10">
        <v>110</v>
      </c>
      <c r="R1396" s="11">
        <v>15</v>
      </c>
      <c r="S1396" s="11">
        <v>1</v>
      </c>
      <c r="T1396" s="11">
        <v>117</v>
      </c>
      <c r="U1396" s="11">
        <v>112</v>
      </c>
      <c r="V1396" s="11">
        <v>1</v>
      </c>
      <c r="W1396" s="11">
        <v>107</v>
      </c>
      <c r="X1396" s="11">
        <f t="shared" si="294"/>
        <v>463</v>
      </c>
      <c r="Y1396" s="11">
        <f t="shared" si="295"/>
        <v>4940</v>
      </c>
      <c r="Z1396" s="11">
        <f t="shared" si="296"/>
        <v>1070</v>
      </c>
      <c r="AA1396" s="11">
        <f t="shared" si="297"/>
        <v>4640</v>
      </c>
      <c r="AB1396" s="11">
        <f t="shared" si="298"/>
        <v>4640</v>
      </c>
      <c r="AC1396" s="6">
        <f t="shared" si="299"/>
        <v>5290</v>
      </c>
      <c r="AD1396" s="9" t="s">
        <v>231</v>
      </c>
      <c r="AE1396" s="3" t="str">
        <f>IF(ISERROR(VLOOKUP($AD1396,技まとめ!$A$1:$F$380,6,FALSE)),"－",VLOOKUP($AD1396,技まとめ!$A$1:$F$380,6,FALSE))</f>
        <v>SC</v>
      </c>
      <c r="AF1396" s="3">
        <f>IF(ISERROR(VLOOKUP($AD1396,技まとめ!$A$1:$F$380,3,FALSE)),"－",VLOOKUP($AD1396,技まとめ!$A$1:$F$380,3,FALSE))</f>
        <v>28</v>
      </c>
      <c r="AG1396" s="3">
        <f>IF(ISERROR(VLOOKUP($AD1396,技まとめ!$A$1:$F$380,5,FALSE)),"－",VLOOKUP($AD1396,技まとめ!$A$1:$F$380,5,FALSE))</f>
        <v>21</v>
      </c>
      <c r="AH1396" s="3" t="str">
        <f>IF($E1396=IF(ISERROR(VLOOKUP($AD1396,技まとめ!$A$1:$F$380,4,FALSE)),"－",VLOOKUP($AD1396,技まとめ!$A$1:$F$380,4,FALSE)),"一致","")</f>
        <v/>
      </c>
      <c r="AI1396" s="9" t="s">
        <v>5010</v>
      </c>
      <c r="AJ1396" s="3" t="str">
        <f>IF(ISERROR(VLOOKUP($AI1396,技まとめ!$A$1:$F$380,6,FALSE)),"－",VLOOKUP($AI1396,技まとめ!$A$1:$F$380,6,FALSE))</f>
        <v>－</v>
      </c>
      <c r="AK1396" s="3">
        <f>IF(ISERROR(VLOOKUP($AI1396,技まとめ!$A$1:$F$380,3,FALSE)),"－",VLOOKUP($AI1396,技まとめ!$A$1:$F$380,3,FALSE))</f>
        <v>0</v>
      </c>
      <c r="AL1396" s="3">
        <f>IF(ISERROR(VLOOKUP($AI1396,技まとめ!$A$1:$F$380,5,FALSE)),"－",VLOOKUP($AI1396,技まとめ!$A$1:$F$380,5,FALSE))</f>
        <v>0</v>
      </c>
      <c r="AM1396" s="3" t="str">
        <f>IF($E1396=IF(ISERROR(VLOOKUP($AI1396,技まとめ!$A$1:$F$380,4,FALSE)),"－",VLOOKUP($AI1396,技まとめ!$A$1:$F$380,4,FALSE)),"一致","")</f>
        <v/>
      </c>
      <c r="AN1396" s="9" t="s">
        <v>678</v>
      </c>
      <c r="AO1396" s="3" t="str">
        <f>IF(ISERROR(VLOOKUP($AN1396,技まとめ!$A$1:$F$380,6,FALSE)),"－",VLOOKUP($AN1396,技まとめ!$A$1:$F$380,6,FALSE))</f>
        <v>BS</v>
      </c>
      <c r="AP1396" s="3">
        <f>IF(ISERROR(VLOOKUP($AN1396,技まとめ!$A$1:$F$380,3,FALSE)),"－",VLOOKUP($AN1396,技まとめ!$A$1:$F$380,3,FALSE))</f>
        <v>57</v>
      </c>
      <c r="AQ1396" s="3">
        <f>IF(ISERROR(VLOOKUP($AN1396,技まとめ!$A$1:$F$380,5,FALSE)),"－",VLOOKUP($AN1396,技まとめ!$A$1:$F$380,5,FALSE))</f>
        <v>34</v>
      </c>
      <c r="AR1396" s="3" t="str">
        <f>IF($E1396=IF(ISERROR(VLOOKUP($AN1396,技まとめ!$A$1:$F$380,4,FALSE)),"－",VLOOKUP($AN1396,技まとめ!$A$1:$F$380,4,FALSE)),"一致","")</f>
        <v/>
      </c>
      <c r="AS1396" s="9" t="s">
        <v>158</v>
      </c>
      <c r="AT1396" s="3" t="str">
        <f>IF(ISERROR(VLOOKUP($AS1396,技まとめ!$A$1:$F$380,6,FALSE)),"－",VLOOKUP($AS1396,技まとめ!$A$1:$F$380,6,FALSE))</f>
        <v>NS</v>
      </c>
      <c r="AU1396" s="3">
        <f>IF(ISERROR(VLOOKUP($AS1396,技まとめ!$A$1:$F$380,3,FALSE)),"－",VLOOKUP($AS1396,技まとめ!$A$1:$F$380,3,FALSE))</f>
        <v>70</v>
      </c>
      <c r="AV1396" s="3">
        <f>IF(ISERROR(VLOOKUP($AS1396,技まとめ!$A$1:$F$380,5,FALSE)),"－",VLOOKUP($AS1396,技まとめ!$A$1:$F$380,5,FALSE))</f>
        <v>40</v>
      </c>
      <c r="AW1396" s="3" t="str">
        <f>IF($E1396=IF(ISERROR(VLOOKUP($AS1396,技まとめ!$A$1:$F$380,4,FALSE)),"－",VLOOKUP($AS1396,技まとめ!$A$1:$F$380,4,FALSE)),"一致","")</f>
        <v/>
      </c>
      <c r="AX1396" s="12" t="str">
        <f t="shared" si="300"/>
        <v>ファントムシュートイカサマ！ダークトルネードリフレクトバスター</v>
      </c>
      <c r="AY1396" s="12" t="str">
        <f t="shared" si="301"/>
        <v>ファントムシュートイカサマ！ダークトルネードリフレクトバスター</v>
      </c>
      <c r="AZ1396" s="12" t="str">
        <f t="shared" si="302"/>
        <v>ファントムシュートイカサマ！ダークトルネードリフレクトバスター</v>
      </c>
      <c r="BA1396" s="12" t="str">
        <f t="shared" si="303"/>
        <v>ファントムシュートイカサマ！ダークトルネードリフレクトバスター</v>
      </c>
      <c r="BB1396" s="11" t="str">
        <f t="shared" si="304"/>
        <v>SC－BSNS</v>
      </c>
      <c r="BC1396" s="11" t="str">
        <f t="shared" si="305"/>
        <v>SC－BSNS</v>
      </c>
      <c r="BD1396" s="11" t="str">
        <f t="shared" si="306"/>
        <v>SC－BSNS</v>
      </c>
      <c r="BE1396" s="11" t="str">
        <f t="shared" si="307"/>
        <v>SC－BSNS</v>
      </c>
    </row>
    <row r="1397" spans="1:57" ht="11.25" hidden="1" customHeight="1">
      <c r="A1397" s="6">
        <v>1396</v>
      </c>
      <c r="B1397" s="7" t="s">
        <v>3179</v>
      </c>
      <c r="C1397" s="8" t="s">
        <v>3180</v>
      </c>
      <c r="D1397" s="7" t="s">
        <v>72</v>
      </c>
      <c r="E1397" s="7" t="s">
        <v>102</v>
      </c>
      <c r="F1397" s="7" t="s">
        <v>128</v>
      </c>
      <c r="G1397" s="9">
        <v>133</v>
      </c>
      <c r="H1397" s="9">
        <v>91</v>
      </c>
      <c r="I1397" s="9">
        <v>62</v>
      </c>
      <c r="J1397" s="9">
        <v>56</v>
      </c>
      <c r="K1397" s="9">
        <v>53</v>
      </c>
      <c r="L1397" s="9">
        <v>56</v>
      </c>
      <c r="M1397" s="9">
        <v>53</v>
      </c>
      <c r="N1397" s="9">
        <v>56</v>
      </c>
      <c r="O1397" s="9">
        <v>51</v>
      </c>
      <c r="P1397" s="9">
        <v>37</v>
      </c>
      <c r="Q1397" s="10">
        <v>112</v>
      </c>
      <c r="R1397" s="11">
        <v>20</v>
      </c>
      <c r="S1397" s="11">
        <v>1</v>
      </c>
      <c r="T1397" s="11">
        <v>106</v>
      </c>
      <c r="U1397" s="11">
        <v>103</v>
      </c>
      <c r="V1397" s="11">
        <v>1</v>
      </c>
      <c r="W1397" s="11">
        <v>101</v>
      </c>
      <c r="X1397" s="11">
        <f t="shared" si="294"/>
        <v>444</v>
      </c>
      <c r="Y1397" s="11">
        <f t="shared" si="295"/>
        <v>4990</v>
      </c>
      <c r="Z1397" s="11">
        <f t="shared" si="296"/>
        <v>1215</v>
      </c>
      <c r="AA1397" s="11">
        <f t="shared" si="297"/>
        <v>4225</v>
      </c>
      <c r="AB1397" s="11">
        <f t="shared" si="298"/>
        <v>4225</v>
      </c>
      <c r="AC1397" s="6">
        <f t="shared" si="299"/>
        <v>4845</v>
      </c>
      <c r="AD1397" s="9" t="s">
        <v>335</v>
      </c>
      <c r="AE1397" s="3" t="str">
        <f>IF(ISERROR(VLOOKUP($AD1397,技まとめ!$A$1:$F$380,6,FALSE)),"－",VLOOKUP($AD1397,技まとめ!$A$1:$F$380,6,FALSE))</f>
        <v>SC</v>
      </c>
      <c r="AF1397" s="3">
        <f>IF(ISERROR(VLOOKUP($AD1397,技まとめ!$A$1:$F$380,3,FALSE)),"－",VLOOKUP($AD1397,技まとめ!$A$1:$F$380,3,FALSE))</f>
        <v>51</v>
      </c>
      <c r="AG1397" s="3">
        <f>IF(ISERROR(VLOOKUP($AD1397,技まとめ!$A$1:$F$380,5,FALSE)),"－",VLOOKUP($AD1397,技まとめ!$A$1:$F$380,5,FALSE))</f>
        <v>31</v>
      </c>
      <c r="AH1397" s="3" t="str">
        <f>IF($E1397=IF(ISERROR(VLOOKUP($AD1397,技まとめ!$A$1:$F$380,4,FALSE)),"－",VLOOKUP($AD1397,技まとめ!$A$1:$F$380,4,FALSE)),"一致","")</f>
        <v>一致</v>
      </c>
      <c r="AI1397" s="9" t="s">
        <v>110</v>
      </c>
      <c r="AJ1397" s="3" t="str">
        <f>IF(ISERROR(VLOOKUP($AI1397,技まとめ!$A$1:$F$380,6,FALSE)),"－",VLOOKUP($AI1397,技まとめ!$A$1:$F$380,6,FALSE))</f>
        <v>DR</v>
      </c>
      <c r="AK1397" s="3">
        <f>IF(ISERROR(VLOOKUP($AI1397,技まとめ!$A$1:$F$380,3,FALSE)),"－",VLOOKUP($AI1397,技まとめ!$A$1:$F$380,3,FALSE))</f>
        <v>34</v>
      </c>
      <c r="AL1397" s="3">
        <f>IF(ISERROR(VLOOKUP($AI1397,技まとめ!$A$1:$F$380,5,FALSE)),"－",VLOOKUP($AI1397,技まとめ!$A$1:$F$380,5,FALSE))</f>
        <v>27</v>
      </c>
      <c r="AM1397" s="3" t="str">
        <f>IF($E1397=IF(ISERROR(VLOOKUP($AI1397,技まとめ!$A$1:$F$380,4,FALSE)),"－",VLOOKUP($AI1397,技まとめ!$A$1:$F$380,4,FALSE)),"一致","")</f>
        <v/>
      </c>
      <c r="AN1397" s="9" t="s">
        <v>136</v>
      </c>
      <c r="AO1397" s="3" t="str">
        <f>IF(ISERROR(VLOOKUP($AN1397,技まとめ!$A$1:$F$380,6,FALSE)),"－",VLOOKUP($AN1397,技まとめ!$A$1:$F$380,6,FALSE))</f>
        <v>NS</v>
      </c>
      <c r="AP1397" s="3">
        <f>IF(ISERROR(VLOOKUP($AN1397,技まとめ!$A$1:$F$380,3,FALSE)),"－",VLOOKUP($AN1397,技まとめ!$A$1:$F$380,3,FALSE))</f>
        <v>89</v>
      </c>
      <c r="AQ1397" s="3">
        <f>IF(ISERROR(VLOOKUP($AN1397,技まとめ!$A$1:$F$380,5,FALSE)),"－",VLOOKUP($AN1397,技まとめ!$A$1:$F$380,5,FALSE))</f>
        <v>46</v>
      </c>
      <c r="AR1397" s="3" t="str">
        <f>IF($E1397=IF(ISERROR(VLOOKUP($AN1397,技まとめ!$A$1:$F$380,4,FALSE)),"－",VLOOKUP($AN1397,技まとめ!$A$1:$F$380,4,FALSE)),"一致","")</f>
        <v>一致</v>
      </c>
      <c r="AS1397" s="9" t="s">
        <v>406</v>
      </c>
      <c r="AT1397" s="3" t="str">
        <f>IF(ISERROR(VLOOKUP($AS1397,技まとめ!$A$1:$F$380,6,FALSE)),"－",VLOOKUP($AS1397,技まとめ!$A$1:$F$380,6,FALSE))</f>
        <v>BS</v>
      </c>
      <c r="AU1397" s="3">
        <f>IF(ISERROR(VLOOKUP($AS1397,技まとめ!$A$1:$F$380,3,FALSE)),"－",VLOOKUP($AS1397,技まとめ!$A$1:$F$380,3,FALSE))</f>
        <v>59</v>
      </c>
      <c r="AV1397" s="3">
        <f>IF(ISERROR(VLOOKUP($AS1397,技まとめ!$A$1:$F$380,5,FALSE)),"－",VLOOKUP($AS1397,技まとめ!$A$1:$F$380,5,FALSE))</f>
        <v>34</v>
      </c>
      <c r="AW1397" s="3" t="str">
        <f>IF($E1397=IF(ISERROR(VLOOKUP($AS1397,技まとめ!$A$1:$F$380,4,FALSE)),"－",VLOOKUP($AS1397,技まとめ!$A$1:$F$380,4,FALSE)),"一致","")</f>
        <v>一致</v>
      </c>
      <c r="AX1397" s="12" t="str">
        <f t="shared" si="300"/>
        <v>ダイナマイトシュートジグザグスパークばくねつストームドこんじょうバット</v>
      </c>
      <c r="AY1397" s="12" t="str">
        <f t="shared" si="301"/>
        <v>ダイナマイトシュートジグザグスパークばくねつストームドこんじょうバット</v>
      </c>
      <c r="AZ1397" s="12" t="str">
        <f t="shared" si="302"/>
        <v>ダイナマイトシュートジグザグスパークばくねつストームドこんじょうバット</v>
      </c>
      <c r="BA1397" s="12" t="str">
        <f t="shared" si="303"/>
        <v>ダイナマイトシュートジグザグスパークばくねつストームドこんじょうバット</v>
      </c>
      <c r="BB1397" s="11" t="str">
        <f t="shared" si="304"/>
        <v>SCDRNSBS</v>
      </c>
      <c r="BC1397" s="11" t="str">
        <f t="shared" si="305"/>
        <v>SCDRNSBS</v>
      </c>
      <c r="BD1397" s="11" t="str">
        <f t="shared" si="306"/>
        <v>SCDRNSBS</v>
      </c>
      <c r="BE1397" s="11" t="str">
        <f t="shared" si="307"/>
        <v>SCDRNSBS</v>
      </c>
    </row>
    <row r="1398" spans="1:57" ht="11.25" hidden="1" customHeight="1">
      <c r="A1398" s="6">
        <v>1397</v>
      </c>
      <c r="B1398" s="7" t="s">
        <v>3181</v>
      </c>
      <c r="C1398" s="8" t="s">
        <v>3182</v>
      </c>
      <c r="D1398" s="7" t="s">
        <v>72</v>
      </c>
      <c r="E1398" s="7" t="s">
        <v>95</v>
      </c>
      <c r="F1398" s="7" t="s">
        <v>128</v>
      </c>
      <c r="G1398" s="9">
        <v>94</v>
      </c>
      <c r="H1398" s="9">
        <v>116</v>
      </c>
      <c r="I1398" s="9">
        <v>56</v>
      </c>
      <c r="J1398" s="9">
        <v>65</v>
      </c>
      <c r="K1398" s="9">
        <v>54</v>
      </c>
      <c r="L1398" s="9">
        <v>62</v>
      </c>
      <c r="M1398" s="9">
        <v>62</v>
      </c>
      <c r="N1398" s="9">
        <v>66</v>
      </c>
      <c r="O1398" s="9">
        <v>59</v>
      </c>
      <c r="P1398" s="9">
        <v>27</v>
      </c>
      <c r="Q1398" s="10">
        <v>106</v>
      </c>
      <c r="R1398" s="11">
        <v>30</v>
      </c>
      <c r="S1398" s="11">
        <v>1</v>
      </c>
      <c r="T1398" s="11">
        <v>112</v>
      </c>
      <c r="U1398" s="11">
        <v>112</v>
      </c>
      <c r="V1398" s="11">
        <v>1</v>
      </c>
      <c r="W1398" s="11">
        <v>109</v>
      </c>
      <c r="X1398" s="11">
        <f t="shared" si="294"/>
        <v>471</v>
      </c>
      <c r="Y1398" s="11">
        <f t="shared" si="295"/>
        <v>4790</v>
      </c>
      <c r="Z1398" s="11">
        <f t="shared" si="296"/>
        <v>1605</v>
      </c>
      <c r="AA1398" s="11">
        <f t="shared" si="297"/>
        <v>4475</v>
      </c>
      <c r="AB1398" s="11">
        <f t="shared" si="298"/>
        <v>4475</v>
      </c>
      <c r="AC1398" s="6">
        <f t="shared" si="299"/>
        <v>5175</v>
      </c>
      <c r="AD1398" s="9" t="s">
        <v>469</v>
      </c>
      <c r="AE1398" s="3" t="str">
        <f>IF(ISERROR(VLOOKUP($AD1398,技まとめ!$A$1:$F$380,6,FALSE)),"－",VLOOKUP($AD1398,技まとめ!$A$1:$F$380,6,FALSE))</f>
        <v>SC</v>
      </c>
      <c r="AF1398" s="3">
        <f>IF(ISERROR(VLOOKUP($AD1398,技まとめ!$A$1:$F$380,3,FALSE)),"－",VLOOKUP($AD1398,技まとめ!$A$1:$F$380,3,FALSE))</f>
        <v>30</v>
      </c>
      <c r="AG1398" s="3">
        <f>IF(ISERROR(VLOOKUP($AD1398,技まとめ!$A$1:$F$380,5,FALSE)),"－",VLOOKUP($AD1398,技まとめ!$A$1:$F$380,5,FALSE))</f>
        <v>21</v>
      </c>
      <c r="AH1398" s="3" t="str">
        <f>IF($E1398=IF(ISERROR(VLOOKUP($AD1398,技まとめ!$A$1:$F$380,4,FALSE)),"－",VLOOKUP($AD1398,技まとめ!$A$1:$F$380,4,FALSE)),"一致","")</f>
        <v/>
      </c>
      <c r="AI1398" s="9" t="s">
        <v>214</v>
      </c>
      <c r="AJ1398" s="3" t="str">
        <f>IF(ISERROR(VLOOKUP($AI1398,技まとめ!$A$1:$F$380,6,FALSE)),"－",VLOOKUP($AI1398,技まとめ!$A$1:$F$380,6,FALSE))</f>
        <v>DR</v>
      </c>
      <c r="AK1398" s="3">
        <f>IF(ISERROR(VLOOKUP($AI1398,技まとめ!$A$1:$F$380,3,FALSE)),"－",VLOOKUP($AI1398,技まとめ!$A$1:$F$380,3,FALSE))</f>
        <v>27</v>
      </c>
      <c r="AL1398" s="3">
        <f>IF(ISERROR(VLOOKUP($AI1398,技まとめ!$A$1:$F$380,5,FALSE)),"－",VLOOKUP($AI1398,技まとめ!$A$1:$F$380,5,FALSE))</f>
        <v>25</v>
      </c>
      <c r="AM1398" s="3" t="str">
        <f>IF($E1398=IF(ISERROR(VLOOKUP($AI1398,技まとめ!$A$1:$F$380,4,FALSE)),"－",VLOOKUP($AI1398,技まとめ!$A$1:$F$380,4,FALSE)),"一致","")</f>
        <v/>
      </c>
      <c r="AN1398" s="9" t="s">
        <v>190</v>
      </c>
      <c r="AO1398" s="3" t="str">
        <f>IF(ISERROR(VLOOKUP($AN1398,技まとめ!$A$1:$F$380,6,FALSE)),"－",VLOOKUP($AN1398,技まとめ!$A$1:$F$380,6,FALSE))</f>
        <v>BS</v>
      </c>
      <c r="AP1398" s="3">
        <f>IF(ISERROR(VLOOKUP($AN1398,技まとめ!$A$1:$F$380,3,FALSE)),"－",VLOOKUP($AN1398,技まとめ!$A$1:$F$380,3,FALSE))</f>
        <v>75</v>
      </c>
      <c r="AQ1398" s="3">
        <f>IF(ISERROR(VLOOKUP($AN1398,技まとめ!$A$1:$F$380,5,FALSE)),"－",VLOOKUP($AN1398,技まとめ!$A$1:$F$380,5,FALSE))</f>
        <v>43</v>
      </c>
      <c r="AR1398" s="3" t="str">
        <f>IF($E1398=IF(ISERROR(VLOOKUP($AN1398,技まとめ!$A$1:$F$380,4,FALSE)),"－",VLOOKUP($AN1398,技まとめ!$A$1:$F$380,4,FALSE)),"一致","")</f>
        <v>一致</v>
      </c>
      <c r="AS1398" s="9" t="s">
        <v>264</v>
      </c>
      <c r="AT1398" s="3" t="str">
        <f>IF(ISERROR(VLOOKUP($AS1398,技まとめ!$A$1:$F$380,6,FALSE)),"－",VLOOKUP($AS1398,技まとめ!$A$1:$F$380,6,FALSE))</f>
        <v>DR</v>
      </c>
      <c r="AU1398" s="3">
        <f>IF(ISERROR(VLOOKUP($AS1398,技まとめ!$A$1:$F$380,3,FALSE)),"－",VLOOKUP($AS1398,技まとめ!$A$1:$F$380,3,FALSE))</f>
        <v>69</v>
      </c>
      <c r="AV1398" s="3">
        <f>IF(ISERROR(VLOOKUP($AS1398,技まとめ!$A$1:$F$380,5,FALSE)),"－",VLOOKUP($AS1398,技まとめ!$A$1:$F$380,5,FALSE))</f>
        <v>44</v>
      </c>
      <c r="AW1398" s="3" t="str">
        <f>IF($E1398=IF(ISERROR(VLOOKUP($AS1398,技まとめ!$A$1:$F$380,4,FALSE)),"－",VLOOKUP($AS1398,技まとめ!$A$1:$F$380,4,FALSE)),"一致","")</f>
        <v>一致</v>
      </c>
      <c r="AX1398" s="12" t="str">
        <f t="shared" si="300"/>
        <v>あびせげりムーンサルトにひゃくれつショットウルトラムーン</v>
      </c>
      <c r="AY1398" s="12" t="str">
        <f t="shared" si="301"/>
        <v>あびせげりムーンサルトにひゃくれつショットウルトラムーン</v>
      </c>
      <c r="AZ1398" s="12" t="str">
        <f t="shared" si="302"/>
        <v>あびせげりムーンサルトにひゃくれつショットウルトラムーン</v>
      </c>
      <c r="BA1398" s="12" t="str">
        <f t="shared" si="303"/>
        <v>あびせげりムーンサルトにひゃくれつショットウルトラムーン</v>
      </c>
      <c r="BB1398" s="11" t="str">
        <f t="shared" si="304"/>
        <v>SCDRBSDR</v>
      </c>
      <c r="BC1398" s="11" t="str">
        <f t="shared" si="305"/>
        <v>SCDRBSDR</v>
      </c>
      <c r="BD1398" s="11" t="str">
        <f t="shared" si="306"/>
        <v>SCDRBSDR</v>
      </c>
      <c r="BE1398" s="11" t="str">
        <f t="shared" si="307"/>
        <v>SCDRBSDR</v>
      </c>
    </row>
    <row r="1399" spans="1:57" ht="11.25" hidden="1" customHeight="1">
      <c r="A1399" s="6">
        <v>1398</v>
      </c>
      <c r="B1399" s="7" t="s">
        <v>3183</v>
      </c>
      <c r="C1399" s="8" t="s">
        <v>3184</v>
      </c>
      <c r="D1399" s="7" t="s">
        <v>72</v>
      </c>
      <c r="E1399" s="7" t="s">
        <v>73</v>
      </c>
      <c r="F1399" s="7" t="s">
        <v>74</v>
      </c>
      <c r="G1399" s="9">
        <v>120</v>
      </c>
      <c r="H1399" s="9">
        <v>101</v>
      </c>
      <c r="I1399" s="9">
        <v>63</v>
      </c>
      <c r="J1399" s="9">
        <v>60</v>
      </c>
      <c r="K1399" s="9">
        <v>58</v>
      </c>
      <c r="L1399" s="9">
        <v>63</v>
      </c>
      <c r="M1399" s="9">
        <v>48</v>
      </c>
      <c r="N1399" s="9">
        <v>60</v>
      </c>
      <c r="O1399" s="9">
        <v>60</v>
      </c>
      <c r="P1399" s="9">
        <v>34</v>
      </c>
      <c r="Q1399" s="10">
        <v>113</v>
      </c>
      <c r="R1399" s="11">
        <v>30</v>
      </c>
      <c r="S1399" s="11">
        <v>1</v>
      </c>
      <c r="T1399" s="11">
        <v>113</v>
      </c>
      <c r="U1399" s="11">
        <v>98</v>
      </c>
      <c r="V1399" s="11">
        <v>1</v>
      </c>
      <c r="W1399" s="11">
        <v>110</v>
      </c>
      <c r="X1399" s="11">
        <f t="shared" si="294"/>
        <v>466</v>
      </c>
      <c r="Y1399" s="11">
        <f t="shared" si="295"/>
        <v>5075</v>
      </c>
      <c r="Z1399" s="11">
        <f t="shared" si="296"/>
        <v>1610</v>
      </c>
      <c r="AA1399" s="11">
        <f t="shared" si="297"/>
        <v>4515</v>
      </c>
      <c r="AB1399" s="11">
        <f t="shared" si="298"/>
        <v>4515</v>
      </c>
      <c r="AC1399" s="6">
        <f t="shared" si="299"/>
        <v>5220</v>
      </c>
      <c r="AD1399" s="9" t="s">
        <v>5019</v>
      </c>
      <c r="AE1399" s="3" t="str">
        <f>IF(ISERROR(VLOOKUP($AD1399,技まとめ!$A$1:$F$380,6,FALSE)),"－",VLOOKUP($AD1399,技まとめ!$A$1:$F$380,6,FALSE))</f>
        <v>－</v>
      </c>
      <c r="AF1399" s="3">
        <f>IF(ISERROR(VLOOKUP($AD1399,技まとめ!$A$1:$F$380,3,FALSE)),"－",VLOOKUP($AD1399,技まとめ!$A$1:$F$380,3,FALSE))</f>
        <v>0</v>
      </c>
      <c r="AG1399" s="3">
        <f>IF(ISERROR(VLOOKUP($AD1399,技まとめ!$A$1:$F$380,5,FALSE)),"－",VLOOKUP($AD1399,技まとめ!$A$1:$F$380,5,FALSE))</f>
        <v>0</v>
      </c>
      <c r="AH1399" s="3" t="str">
        <f>IF($E1399=IF(ISERROR(VLOOKUP($AD1399,技まとめ!$A$1:$F$380,4,FALSE)),"－",VLOOKUP($AD1399,技まとめ!$A$1:$F$380,4,FALSE)),"一致","")</f>
        <v/>
      </c>
      <c r="AI1399" s="9" t="s">
        <v>83</v>
      </c>
      <c r="AJ1399" s="3" t="str">
        <f>IF(ISERROR(VLOOKUP($AI1399,技まとめ!$A$1:$F$380,6,FALSE)),"－",VLOOKUP($AI1399,技まとめ!$A$1:$F$380,6,FALSE))</f>
        <v>DR</v>
      </c>
      <c r="AK1399" s="3">
        <f>IF(ISERROR(VLOOKUP($AI1399,技まとめ!$A$1:$F$380,3,FALSE)),"－",VLOOKUP($AI1399,技まとめ!$A$1:$F$380,3,FALSE))</f>
        <v>13</v>
      </c>
      <c r="AL1399" s="3">
        <f>IF(ISERROR(VLOOKUP($AI1399,技まとめ!$A$1:$F$380,5,FALSE)),"－",VLOOKUP($AI1399,技まとめ!$A$1:$F$380,5,FALSE))</f>
        <v>20</v>
      </c>
      <c r="AM1399" s="3" t="str">
        <f>IF($E1399=IF(ISERROR(VLOOKUP($AI1399,技まとめ!$A$1:$F$380,4,FALSE)),"－",VLOOKUP($AI1399,技まとめ!$A$1:$F$380,4,FALSE)),"一致","")</f>
        <v/>
      </c>
      <c r="AN1399" s="9" t="s">
        <v>203</v>
      </c>
      <c r="AO1399" s="3" t="str">
        <f>IF(ISERROR(VLOOKUP($AN1399,技まとめ!$A$1:$F$380,6,FALSE)),"－",VLOOKUP($AN1399,技まとめ!$A$1:$F$380,6,FALSE))</f>
        <v>P1</v>
      </c>
      <c r="AP1399" s="3">
        <f>IF(ISERROR(VLOOKUP($AN1399,技まとめ!$A$1:$F$380,3,FALSE)),"－",VLOOKUP($AN1399,技まとめ!$A$1:$F$380,3,FALSE))</f>
        <v>46</v>
      </c>
      <c r="AQ1399" s="3">
        <f>IF(ISERROR(VLOOKUP($AN1399,技まとめ!$A$1:$F$380,5,FALSE)),"－",VLOOKUP($AN1399,技まとめ!$A$1:$F$380,5,FALSE))</f>
        <v>32</v>
      </c>
      <c r="AR1399" s="3" t="str">
        <f>IF($E1399=IF(ISERROR(VLOOKUP($AN1399,技まとめ!$A$1:$F$380,4,FALSE)),"－",VLOOKUP($AN1399,技まとめ!$A$1:$F$380,4,FALSE)),"一致","")</f>
        <v/>
      </c>
      <c r="AS1399" s="9" t="s">
        <v>112</v>
      </c>
      <c r="AT1399" s="3" t="str">
        <f>IF(ISERROR(VLOOKUP($AS1399,技まとめ!$A$1:$F$380,6,FALSE)),"－",VLOOKUP($AS1399,技まとめ!$A$1:$F$380,6,FALSE))</f>
        <v>BB</v>
      </c>
      <c r="AU1399" s="3">
        <f>IF(ISERROR(VLOOKUP($AS1399,技まとめ!$A$1:$F$380,3,FALSE)),"－",VLOOKUP($AS1399,技まとめ!$A$1:$F$380,3,FALSE))</f>
        <v>77</v>
      </c>
      <c r="AV1399" s="3">
        <f>IF(ISERROR(VLOOKUP($AS1399,技まとめ!$A$1:$F$380,5,FALSE)),"－",VLOOKUP($AS1399,技まとめ!$A$1:$F$380,5,FALSE))</f>
        <v>47</v>
      </c>
      <c r="AW1399" s="3" t="str">
        <f>IF($E1399=IF(ISERROR(VLOOKUP($AS1399,技まとめ!$A$1:$F$380,4,FALSE)),"－",VLOOKUP($AS1399,技まとめ!$A$1:$F$380,4,FALSE)),"一致","")</f>
        <v/>
      </c>
      <c r="AX1399" s="12" t="str">
        <f t="shared" si="300"/>
        <v>イケメンＵＰ！しっぷうダッシュフルパワーシールドシューティングスター</v>
      </c>
      <c r="AY1399" s="12" t="str">
        <f t="shared" si="301"/>
        <v>イケメンＵＰ！しっぷうダッシュフルパワーシールドシューティングスター</v>
      </c>
      <c r="AZ1399" s="12" t="str">
        <f t="shared" si="302"/>
        <v>イケメンＵＰ！しっぷうダッシュフルパワーシールドシューティングスター</v>
      </c>
      <c r="BA1399" s="12" t="str">
        <f t="shared" si="303"/>
        <v>イケメンＵＰ！しっぷうダッシュフルパワーシールドシューティングスター</v>
      </c>
      <c r="BB1399" s="11" t="str">
        <f t="shared" si="304"/>
        <v>－DRP1BB</v>
      </c>
      <c r="BC1399" s="11" t="str">
        <f t="shared" si="305"/>
        <v>－DRP1BB</v>
      </c>
      <c r="BD1399" s="11" t="str">
        <f t="shared" si="306"/>
        <v>－DRP1BB</v>
      </c>
      <c r="BE1399" s="11" t="str">
        <f t="shared" si="307"/>
        <v>－DRP1BB</v>
      </c>
    </row>
    <row r="1400" spans="1:57" ht="11.25" hidden="1" customHeight="1">
      <c r="A1400" s="6">
        <v>1399</v>
      </c>
      <c r="B1400" s="7" t="s">
        <v>3185</v>
      </c>
      <c r="C1400" s="8" t="s">
        <v>3186</v>
      </c>
      <c r="D1400" s="7" t="s">
        <v>650</v>
      </c>
      <c r="E1400" s="7" t="s">
        <v>81</v>
      </c>
      <c r="F1400" s="7" t="s">
        <v>128</v>
      </c>
      <c r="G1400" s="9">
        <v>106</v>
      </c>
      <c r="H1400" s="9">
        <v>125</v>
      </c>
      <c r="I1400" s="9">
        <v>62</v>
      </c>
      <c r="J1400" s="9">
        <v>56</v>
      </c>
      <c r="K1400" s="9">
        <v>53</v>
      </c>
      <c r="L1400" s="9">
        <v>53</v>
      </c>
      <c r="M1400" s="9">
        <v>53</v>
      </c>
      <c r="N1400" s="9">
        <v>58</v>
      </c>
      <c r="O1400" s="9">
        <v>60</v>
      </c>
      <c r="P1400" s="9">
        <v>35</v>
      </c>
      <c r="Q1400" s="10">
        <v>112</v>
      </c>
      <c r="R1400" s="11">
        <v>20</v>
      </c>
      <c r="S1400" s="11">
        <v>1</v>
      </c>
      <c r="T1400" s="11">
        <v>103</v>
      </c>
      <c r="U1400" s="11">
        <v>103</v>
      </c>
      <c r="V1400" s="11">
        <v>1</v>
      </c>
      <c r="W1400" s="11">
        <v>110</v>
      </c>
      <c r="X1400" s="11">
        <f t="shared" si="294"/>
        <v>450</v>
      </c>
      <c r="Y1400" s="11">
        <f t="shared" si="295"/>
        <v>5035</v>
      </c>
      <c r="Z1400" s="11">
        <f t="shared" si="296"/>
        <v>1260</v>
      </c>
      <c r="AA1400" s="11">
        <f t="shared" si="297"/>
        <v>4165</v>
      </c>
      <c r="AB1400" s="11">
        <f t="shared" si="298"/>
        <v>4165</v>
      </c>
      <c r="AC1400" s="6">
        <f t="shared" si="299"/>
        <v>4770</v>
      </c>
      <c r="AD1400" s="9" t="s">
        <v>130</v>
      </c>
      <c r="AE1400" s="3" t="str">
        <f>IF(ISERROR(VLOOKUP($AD1400,技まとめ!$A$1:$F$380,6,FALSE)),"－",VLOOKUP($AD1400,技まとめ!$A$1:$F$380,6,FALSE))</f>
        <v>－</v>
      </c>
      <c r="AF1400" s="3">
        <f>IF(ISERROR(VLOOKUP($AD1400,技まとめ!$A$1:$F$380,3,FALSE)),"－",VLOOKUP($AD1400,技まとめ!$A$1:$F$380,3,FALSE))</f>
        <v>0</v>
      </c>
      <c r="AG1400" s="3">
        <f>IF(ISERROR(VLOOKUP($AD1400,技まとめ!$A$1:$F$380,5,FALSE)),"－",VLOOKUP($AD1400,技まとめ!$A$1:$F$380,5,FALSE))</f>
        <v>0</v>
      </c>
      <c r="AH1400" s="3" t="str">
        <f>IF($E1400=IF(ISERROR(VLOOKUP($AD1400,技まとめ!$A$1:$F$380,4,FALSE)),"－",VLOOKUP($AD1400,技まとめ!$A$1:$F$380,4,FALSE)),"一致","")</f>
        <v/>
      </c>
      <c r="AI1400" s="9" t="s">
        <v>635</v>
      </c>
      <c r="AJ1400" s="3" t="str">
        <f>IF(ISERROR(VLOOKUP($AI1400,技まとめ!$A$1:$F$380,6,FALSE)),"－",VLOOKUP($AI1400,技まとめ!$A$1:$F$380,6,FALSE))</f>
        <v>DR</v>
      </c>
      <c r="AK1400" s="3">
        <f>IF(ISERROR(VLOOKUP($AI1400,技まとめ!$A$1:$F$380,3,FALSE)),"－",VLOOKUP($AI1400,技まとめ!$A$1:$F$380,3,FALSE))</f>
        <v>58</v>
      </c>
      <c r="AL1400" s="3">
        <f>IF(ISERROR(VLOOKUP($AI1400,技まとめ!$A$1:$F$380,5,FALSE)),"－",VLOOKUP($AI1400,技まとめ!$A$1:$F$380,5,FALSE))</f>
        <v>39</v>
      </c>
      <c r="AM1400" s="3" t="str">
        <f>IF($E1400=IF(ISERROR(VLOOKUP($AI1400,技まとめ!$A$1:$F$380,4,FALSE)),"－",VLOOKUP($AI1400,技まとめ!$A$1:$F$380,4,FALSE)),"一致","")</f>
        <v>一致</v>
      </c>
      <c r="AN1400" s="9" t="s">
        <v>420</v>
      </c>
      <c r="AO1400" s="3" t="str">
        <f>IF(ISERROR(VLOOKUP($AN1400,技まとめ!$A$1:$F$380,6,FALSE)),"－",VLOOKUP($AN1400,技まとめ!$A$1:$F$380,6,FALSE))</f>
        <v>BS</v>
      </c>
      <c r="AP1400" s="3">
        <f>IF(ISERROR(VLOOKUP($AN1400,技まとめ!$A$1:$F$380,3,FALSE)),"－",VLOOKUP($AN1400,技まとめ!$A$1:$F$380,3,FALSE))</f>
        <v>62</v>
      </c>
      <c r="AQ1400" s="3">
        <f>IF(ISERROR(VLOOKUP($AN1400,技まとめ!$A$1:$F$380,5,FALSE)),"－",VLOOKUP($AN1400,技まとめ!$A$1:$F$380,5,FALSE))</f>
        <v>37</v>
      </c>
      <c r="AR1400" s="3" t="str">
        <f>IF($E1400=IF(ISERROR(VLOOKUP($AN1400,技まとめ!$A$1:$F$380,4,FALSE)),"－",VLOOKUP($AN1400,技まとめ!$A$1:$F$380,4,FALSE)),"一致","")</f>
        <v>一致</v>
      </c>
      <c r="AS1400" s="9" t="s">
        <v>84</v>
      </c>
      <c r="AT1400" s="3" t="str">
        <f>IF(ISERROR(VLOOKUP($AS1400,技まとめ!$A$1:$F$380,6,FALSE)),"－",VLOOKUP($AS1400,技まとめ!$A$1:$F$380,6,FALSE))</f>
        <v>DR</v>
      </c>
      <c r="AU1400" s="3">
        <f>IF(ISERROR(VLOOKUP($AS1400,技まとめ!$A$1:$F$380,3,FALSE)),"－",VLOOKUP($AS1400,技まとめ!$A$1:$F$380,3,FALSE))</f>
        <v>92</v>
      </c>
      <c r="AV1400" s="3">
        <f>IF(ISERROR(VLOOKUP($AS1400,技まとめ!$A$1:$F$380,5,FALSE)),"－",VLOOKUP($AS1400,技まとめ!$A$1:$F$380,5,FALSE))</f>
        <v>53</v>
      </c>
      <c r="AW1400" s="3" t="str">
        <f>IF($E1400=IF(ISERROR(VLOOKUP($AS1400,技まとめ!$A$1:$F$380,4,FALSE)),"－",VLOOKUP($AS1400,技まとめ!$A$1:$F$380,4,FALSE)),"一致","")</f>
        <v>一致</v>
      </c>
      <c r="AX1400" s="12" t="str">
        <f t="shared" si="300"/>
        <v>スピードフォースオーロラドリブルイナズマおとしふうじんのまい</v>
      </c>
      <c r="AY1400" s="12" t="str">
        <f t="shared" si="301"/>
        <v>スピードフォースオーロラドリブルイナズマおとしふうじんのまい</v>
      </c>
      <c r="AZ1400" s="12" t="str">
        <f t="shared" si="302"/>
        <v>スピードフォースオーロラドリブルイナズマおとしふうじんのまい</v>
      </c>
      <c r="BA1400" s="12" t="str">
        <f t="shared" si="303"/>
        <v>スピードフォースオーロラドリブルイナズマおとしふうじんのまい</v>
      </c>
      <c r="BB1400" s="11" t="str">
        <f t="shared" si="304"/>
        <v>－DRBSDR</v>
      </c>
      <c r="BC1400" s="11" t="str">
        <f t="shared" si="305"/>
        <v>－DRBSDR</v>
      </c>
      <c r="BD1400" s="11" t="str">
        <f t="shared" si="306"/>
        <v>－DRBSDR</v>
      </c>
      <c r="BE1400" s="11" t="str">
        <f t="shared" si="307"/>
        <v>－DRBSDR</v>
      </c>
    </row>
    <row r="1401" spans="1:57" ht="11.25" hidden="1" customHeight="1">
      <c r="A1401" s="6">
        <v>1400</v>
      </c>
      <c r="B1401" s="7" t="s">
        <v>3187</v>
      </c>
      <c r="C1401" s="8" t="s">
        <v>3188</v>
      </c>
      <c r="D1401" s="7" t="s">
        <v>72</v>
      </c>
      <c r="E1401" s="7" t="s">
        <v>102</v>
      </c>
      <c r="F1401" s="7" t="s">
        <v>128</v>
      </c>
      <c r="G1401" s="9">
        <v>113</v>
      </c>
      <c r="H1401" s="9">
        <v>97</v>
      </c>
      <c r="I1401" s="9">
        <v>52</v>
      </c>
      <c r="J1401" s="9">
        <v>58</v>
      </c>
      <c r="K1401" s="9">
        <v>41</v>
      </c>
      <c r="L1401" s="9">
        <v>56</v>
      </c>
      <c r="M1401" s="9">
        <v>39</v>
      </c>
      <c r="N1401" s="9">
        <v>53</v>
      </c>
      <c r="O1401" s="9">
        <v>56</v>
      </c>
      <c r="P1401" s="9">
        <v>70</v>
      </c>
      <c r="Q1401" s="10">
        <v>102</v>
      </c>
      <c r="R1401" s="11">
        <v>40</v>
      </c>
      <c r="S1401" s="11">
        <v>1</v>
      </c>
      <c r="T1401" s="11">
        <v>106</v>
      </c>
      <c r="U1401" s="11">
        <v>89</v>
      </c>
      <c r="V1401" s="11">
        <v>1</v>
      </c>
      <c r="W1401" s="11">
        <v>106</v>
      </c>
      <c r="X1401" s="11">
        <f t="shared" si="294"/>
        <v>445</v>
      </c>
      <c r="Y1401" s="11">
        <f t="shared" si="295"/>
        <v>4615</v>
      </c>
      <c r="Z1401" s="11">
        <f t="shared" si="296"/>
        <v>1940</v>
      </c>
      <c r="AA1401" s="11">
        <f t="shared" si="297"/>
        <v>4250</v>
      </c>
      <c r="AB1401" s="11">
        <f t="shared" si="298"/>
        <v>4250</v>
      </c>
      <c r="AC1401" s="6">
        <f t="shared" si="299"/>
        <v>4970</v>
      </c>
      <c r="AD1401" s="9" t="s">
        <v>500</v>
      </c>
      <c r="AE1401" s="3" t="str">
        <f>IF(ISERROR(VLOOKUP($AD1401,技まとめ!$A$1:$F$380,6,FALSE)),"－",VLOOKUP($AD1401,技まとめ!$A$1:$F$380,6,FALSE))</f>
        <v>SC</v>
      </c>
      <c r="AF1401" s="3">
        <f>IF(ISERROR(VLOOKUP($AD1401,技まとめ!$A$1:$F$380,3,FALSE)),"－",VLOOKUP($AD1401,技まとめ!$A$1:$F$380,3,FALSE))</f>
        <v>31</v>
      </c>
      <c r="AG1401" s="3">
        <f>IF(ISERROR(VLOOKUP($AD1401,技まとめ!$A$1:$F$380,5,FALSE)),"－",VLOOKUP($AD1401,技まとめ!$A$1:$F$380,5,FALSE))</f>
        <v>22</v>
      </c>
      <c r="AH1401" s="3" t="str">
        <f>IF($E1401=IF(ISERROR(VLOOKUP($AD1401,技まとめ!$A$1:$F$380,4,FALSE)),"－",VLOOKUP($AD1401,技まとめ!$A$1:$F$380,4,FALSE)),"一致","")</f>
        <v/>
      </c>
      <c r="AI1401" s="9" t="s">
        <v>110</v>
      </c>
      <c r="AJ1401" s="3" t="str">
        <f>IF(ISERROR(VLOOKUP($AI1401,技まとめ!$A$1:$F$380,6,FALSE)),"－",VLOOKUP($AI1401,技まとめ!$A$1:$F$380,6,FALSE))</f>
        <v>DR</v>
      </c>
      <c r="AK1401" s="3">
        <f>IF(ISERROR(VLOOKUP($AI1401,技まとめ!$A$1:$F$380,3,FALSE)),"－",VLOOKUP($AI1401,技まとめ!$A$1:$F$380,3,FALSE))</f>
        <v>34</v>
      </c>
      <c r="AL1401" s="3">
        <f>IF(ISERROR(VLOOKUP($AI1401,技まとめ!$A$1:$F$380,5,FALSE)),"－",VLOOKUP($AI1401,技まとめ!$A$1:$F$380,5,FALSE))</f>
        <v>27</v>
      </c>
      <c r="AM1401" s="3" t="str">
        <f>IF($E1401=IF(ISERROR(VLOOKUP($AI1401,技まとめ!$A$1:$F$380,4,FALSE)),"－",VLOOKUP($AI1401,技まとめ!$A$1:$F$380,4,FALSE)),"一致","")</f>
        <v/>
      </c>
      <c r="AN1401" s="9" t="s">
        <v>90</v>
      </c>
      <c r="AO1401" s="3" t="str">
        <f>IF(ISERROR(VLOOKUP($AN1401,技まとめ!$A$1:$F$380,6,FALSE)),"－",VLOOKUP($AN1401,技まとめ!$A$1:$F$380,6,FALSE))</f>
        <v>DR</v>
      </c>
      <c r="AP1401" s="3">
        <f>IF(ISERROR(VLOOKUP($AN1401,技まとめ!$A$1:$F$380,3,FALSE)),"－",VLOOKUP($AN1401,技まとめ!$A$1:$F$380,3,FALSE))</f>
        <v>46</v>
      </c>
      <c r="AQ1401" s="3">
        <f>IF(ISERROR(VLOOKUP($AN1401,技まとめ!$A$1:$F$380,5,FALSE)),"－",VLOOKUP($AN1401,技まとめ!$A$1:$F$380,5,FALSE))</f>
        <v>33</v>
      </c>
      <c r="AR1401" s="3" t="str">
        <f>IF($E1401=IF(ISERROR(VLOOKUP($AN1401,技まとめ!$A$1:$F$380,4,FALSE)),"－",VLOOKUP($AN1401,技まとめ!$A$1:$F$380,4,FALSE)),"一致","")</f>
        <v/>
      </c>
      <c r="AS1401" s="9" t="s">
        <v>159</v>
      </c>
      <c r="AT1401" s="3" t="str">
        <f>IF(ISERROR(VLOOKUP($AS1401,技まとめ!$A$1:$F$380,6,FALSE)),"－",VLOOKUP($AS1401,技まとめ!$A$1:$F$380,6,FALSE))</f>
        <v>BB</v>
      </c>
      <c r="AU1401" s="3">
        <f>IF(ISERROR(VLOOKUP($AS1401,技まとめ!$A$1:$F$380,3,FALSE)),"－",VLOOKUP($AS1401,技まとめ!$A$1:$F$380,3,FALSE))</f>
        <v>96</v>
      </c>
      <c r="AV1401" s="3">
        <f>IF(ISERROR(VLOOKUP($AS1401,技まとめ!$A$1:$F$380,5,FALSE)),"－",VLOOKUP($AS1401,技まとめ!$A$1:$F$380,5,FALSE))</f>
        <v>56</v>
      </c>
      <c r="AW1401" s="3" t="str">
        <f>IF($E1401=IF(ISERROR(VLOOKUP($AS1401,技まとめ!$A$1:$F$380,4,FALSE)),"－",VLOOKUP($AS1401,技まとめ!$A$1:$F$380,4,FALSE)),"一致","")</f>
        <v/>
      </c>
      <c r="AX1401" s="12" t="str">
        <f t="shared" si="300"/>
        <v>つちだるまジグザグスパークモグラフェイントグランドクェイク</v>
      </c>
      <c r="AY1401" s="12" t="str">
        <f t="shared" si="301"/>
        <v>つちだるまジグザグスパークモグラフェイントグランドクェイク</v>
      </c>
      <c r="AZ1401" s="12" t="str">
        <f t="shared" si="302"/>
        <v>つちだるまジグザグスパークモグラフェイントグランドクェイク</v>
      </c>
      <c r="BA1401" s="12" t="str">
        <f t="shared" si="303"/>
        <v>つちだるまジグザグスパークモグラフェイントグランドクェイク</v>
      </c>
      <c r="BB1401" s="11" t="str">
        <f t="shared" si="304"/>
        <v>SCDRDRBB</v>
      </c>
      <c r="BC1401" s="11" t="str">
        <f t="shared" si="305"/>
        <v>SCDRDRBB</v>
      </c>
      <c r="BD1401" s="11" t="str">
        <f t="shared" si="306"/>
        <v>SCDRDRBB</v>
      </c>
      <c r="BE1401" s="11" t="str">
        <f t="shared" si="307"/>
        <v>SCDRDRBB</v>
      </c>
    </row>
    <row r="1402" spans="1:57" ht="11.25" hidden="1" customHeight="1">
      <c r="A1402" s="6">
        <v>1401</v>
      </c>
      <c r="B1402" s="7" t="s">
        <v>3189</v>
      </c>
      <c r="C1402" s="8" t="s">
        <v>3190</v>
      </c>
      <c r="D1402" s="7" t="s">
        <v>650</v>
      </c>
      <c r="E1402" s="7" t="s">
        <v>81</v>
      </c>
      <c r="F1402" s="7" t="s">
        <v>74</v>
      </c>
      <c r="G1402" s="9">
        <v>88</v>
      </c>
      <c r="H1402" s="9">
        <v>100</v>
      </c>
      <c r="I1402" s="9">
        <v>65</v>
      </c>
      <c r="J1402" s="9">
        <v>58</v>
      </c>
      <c r="K1402" s="9">
        <v>57</v>
      </c>
      <c r="L1402" s="9">
        <v>56</v>
      </c>
      <c r="M1402" s="9">
        <v>57</v>
      </c>
      <c r="N1402" s="9">
        <v>58</v>
      </c>
      <c r="O1402" s="9">
        <v>56</v>
      </c>
      <c r="P1402" s="9">
        <v>44</v>
      </c>
      <c r="Q1402" s="10">
        <v>115</v>
      </c>
      <c r="R1402" s="11">
        <v>35</v>
      </c>
      <c r="S1402" s="11">
        <v>1</v>
      </c>
      <c r="T1402" s="11">
        <v>106</v>
      </c>
      <c r="U1402" s="11">
        <v>107</v>
      </c>
      <c r="V1402" s="11">
        <v>1</v>
      </c>
      <c r="W1402" s="11">
        <v>106</v>
      </c>
      <c r="X1402" s="11">
        <f t="shared" si="294"/>
        <v>471</v>
      </c>
      <c r="Y1402" s="11">
        <f t="shared" si="295"/>
        <v>5135</v>
      </c>
      <c r="Z1402" s="11">
        <f t="shared" si="296"/>
        <v>1765</v>
      </c>
      <c r="AA1402" s="11">
        <f t="shared" si="297"/>
        <v>4250</v>
      </c>
      <c r="AB1402" s="11">
        <f t="shared" si="298"/>
        <v>4250</v>
      </c>
      <c r="AC1402" s="6">
        <f t="shared" si="299"/>
        <v>4945</v>
      </c>
      <c r="AD1402" s="9" t="s">
        <v>5020</v>
      </c>
      <c r="AE1402" s="3" t="str">
        <f>IF(ISERROR(VLOOKUP($AD1402,技まとめ!$A$1:$F$380,6,FALSE)),"－",VLOOKUP($AD1402,技まとめ!$A$1:$F$380,6,FALSE))</f>
        <v>－</v>
      </c>
      <c r="AF1402" s="3">
        <f>IF(ISERROR(VLOOKUP($AD1402,技まとめ!$A$1:$F$380,3,FALSE)),"－",VLOOKUP($AD1402,技まとめ!$A$1:$F$380,3,FALSE))</f>
        <v>0</v>
      </c>
      <c r="AG1402" s="3">
        <f>IF(ISERROR(VLOOKUP($AD1402,技まとめ!$A$1:$F$380,5,FALSE)),"－",VLOOKUP($AD1402,技まとめ!$A$1:$F$380,5,FALSE))</f>
        <v>0</v>
      </c>
      <c r="AH1402" s="3" t="str">
        <f>IF($E1402=IF(ISERROR(VLOOKUP($AD1402,技まとめ!$A$1:$F$380,4,FALSE)),"－",VLOOKUP($AD1402,技まとめ!$A$1:$F$380,4,FALSE)),"一致","")</f>
        <v/>
      </c>
      <c r="AI1402" s="9" t="s">
        <v>2573</v>
      </c>
      <c r="AJ1402" s="3" t="str">
        <f>IF(ISERROR(VLOOKUP($AI1402,技まとめ!$A$1:$F$380,6,FALSE)),"－",VLOOKUP($AI1402,技まとめ!$A$1:$F$380,6,FALSE))</f>
        <v>BB</v>
      </c>
      <c r="AK1402" s="3">
        <f>IF(ISERROR(VLOOKUP($AI1402,技まとめ!$A$1:$F$380,3,FALSE)),"－",VLOOKUP($AI1402,技まとめ!$A$1:$F$380,3,FALSE))</f>
        <v>63</v>
      </c>
      <c r="AL1402" s="3">
        <f>IF(ISERROR(VLOOKUP($AI1402,技まとめ!$A$1:$F$380,5,FALSE)),"－",VLOOKUP($AI1402,技まとめ!$A$1:$F$380,5,FALSE))</f>
        <v>42</v>
      </c>
      <c r="AM1402" s="3" t="str">
        <f>IF($E1402=IF(ISERROR(VLOOKUP($AI1402,技まとめ!$A$1:$F$380,4,FALSE)),"－",VLOOKUP($AI1402,技まとめ!$A$1:$F$380,4,FALSE)),"一致","")</f>
        <v>一致</v>
      </c>
      <c r="AN1402" s="9" t="s">
        <v>2771</v>
      </c>
      <c r="AO1402" s="3" t="str">
        <f>IF(ISERROR(VLOOKUP($AN1402,技まとめ!$A$1:$F$380,6,FALSE)),"－",VLOOKUP($AN1402,技まとめ!$A$1:$F$380,6,FALSE))</f>
        <v>CA</v>
      </c>
      <c r="AP1402" s="3">
        <f>IF(ISERROR(VLOOKUP($AN1402,技まとめ!$A$1:$F$380,3,FALSE)),"－",VLOOKUP($AN1402,技まとめ!$A$1:$F$380,3,FALSE))</f>
        <v>48</v>
      </c>
      <c r="AQ1402" s="3">
        <f>IF(ISERROR(VLOOKUP($AN1402,技まとめ!$A$1:$F$380,5,FALSE)),"－",VLOOKUP($AN1402,技まとめ!$A$1:$F$380,5,FALSE))</f>
        <v>32</v>
      </c>
      <c r="AR1402" s="3" t="str">
        <f>IF($E1402=IF(ISERROR(VLOOKUP($AN1402,技まとめ!$A$1:$F$380,4,FALSE)),"－",VLOOKUP($AN1402,技まとめ!$A$1:$F$380,4,FALSE)),"一致","")</f>
        <v/>
      </c>
      <c r="AS1402" s="9" t="s">
        <v>451</v>
      </c>
      <c r="AT1402" s="3" t="str">
        <f>IF(ISERROR(VLOOKUP($AS1402,技まとめ!$A$1:$F$380,6,FALSE)),"－",VLOOKUP($AS1402,技まとめ!$A$1:$F$380,6,FALSE))</f>
        <v>CA</v>
      </c>
      <c r="AU1402" s="3">
        <f>IF(ISERROR(VLOOKUP($AS1402,技まとめ!$A$1:$F$380,3,FALSE)),"－",VLOOKUP($AS1402,技まとめ!$A$1:$F$380,3,FALSE))</f>
        <v>77</v>
      </c>
      <c r="AV1402" s="3">
        <f>IF(ISERROR(VLOOKUP($AS1402,技まとめ!$A$1:$F$380,5,FALSE)),"－",VLOOKUP($AS1402,技まとめ!$A$1:$F$380,5,FALSE))</f>
        <v>45</v>
      </c>
      <c r="AW1402" s="3" t="str">
        <f>IF($E1402=IF(ISERROR(VLOOKUP($AS1402,技まとめ!$A$1:$F$380,4,FALSE)),"－",VLOOKUP($AS1402,技まとめ!$A$1:$F$380,4,FALSE)),"一致","")</f>
        <v/>
      </c>
      <c r="AX1402" s="12" t="str">
        <f t="shared" si="300"/>
        <v>おいろけＵＰ！ザ・タワースラッシュネイルぶんしんブロック</v>
      </c>
      <c r="AY1402" s="12" t="str">
        <f t="shared" si="301"/>
        <v>おいろけＵＰ！ザ・タワースラッシュネイルぶんしんブロック</v>
      </c>
      <c r="AZ1402" s="12" t="str">
        <f t="shared" si="302"/>
        <v>おいろけＵＰ！ザ・タワースラッシュネイルぶんしんブロック</v>
      </c>
      <c r="BA1402" s="12" t="str">
        <f t="shared" si="303"/>
        <v>おいろけＵＰ！ザ・タワースラッシュネイルぶんしんブロック</v>
      </c>
      <c r="BB1402" s="11" t="str">
        <f t="shared" si="304"/>
        <v>－BBCACA</v>
      </c>
      <c r="BC1402" s="11" t="str">
        <f t="shared" si="305"/>
        <v>－BBCACA</v>
      </c>
      <c r="BD1402" s="11" t="str">
        <f t="shared" si="306"/>
        <v>－BBCACA</v>
      </c>
      <c r="BE1402" s="11" t="str">
        <f t="shared" si="307"/>
        <v>－BBCACA</v>
      </c>
    </row>
    <row r="1403" spans="1:57" ht="11.25" hidden="1" customHeight="1">
      <c r="A1403" s="6">
        <v>1402</v>
      </c>
      <c r="B1403" s="7" t="s">
        <v>3191</v>
      </c>
      <c r="C1403" s="8" t="s">
        <v>3192</v>
      </c>
      <c r="D1403" s="7" t="s">
        <v>650</v>
      </c>
      <c r="E1403" s="7" t="s">
        <v>95</v>
      </c>
      <c r="F1403" s="7" t="s">
        <v>128</v>
      </c>
      <c r="G1403" s="9">
        <v>98</v>
      </c>
      <c r="H1403" s="9">
        <v>123</v>
      </c>
      <c r="I1403" s="9">
        <v>52</v>
      </c>
      <c r="J1403" s="9">
        <v>56</v>
      </c>
      <c r="K1403" s="9">
        <v>57</v>
      </c>
      <c r="L1403" s="9">
        <v>53</v>
      </c>
      <c r="M1403" s="9">
        <v>62</v>
      </c>
      <c r="N1403" s="9">
        <v>55</v>
      </c>
      <c r="O1403" s="9">
        <v>52</v>
      </c>
      <c r="P1403" s="9">
        <v>13</v>
      </c>
      <c r="Q1403" s="10">
        <v>102</v>
      </c>
      <c r="R1403" s="11">
        <v>1</v>
      </c>
      <c r="S1403" s="11">
        <v>1</v>
      </c>
      <c r="T1403" s="11">
        <v>103</v>
      </c>
      <c r="U1403" s="11">
        <v>112</v>
      </c>
      <c r="V1403" s="11">
        <v>1</v>
      </c>
      <c r="W1403" s="11">
        <v>100</v>
      </c>
      <c r="X1403" s="11">
        <f t="shared" si="294"/>
        <v>420</v>
      </c>
      <c r="Y1403" s="11">
        <f t="shared" si="295"/>
        <v>4585</v>
      </c>
      <c r="Z1403" s="11">
        <f t="shared" si="296"/>
        <v>545</v>
      </c>
      <c r="AA1403" s="11">
        <f t="shared" si="297"/>
        <v>4115</v>
      </c>
      <c r="AB1403" s="11">
        <f t="shared" si="298"/>
        <v>4115</v>
      </c>
      <c r="AC1403" s="6">
        <f t="shared" si="299"/>
        <v>4625</v>
      </c>
      <c r="AD1403" s="9" t="s">
        <v>330</v>
      </c>
      <c r="AE1403" s="3" t="str">
        <f>IF(ISERROR(VLOOKUP($AD1403,技まとめ!$A$1:$F$380,6,FALSE)),"－",VLOOKUP($AD1403,技まとめ!$A$1:$F$380,6,FALSE))</f>
        <v>SC</v>
      </c>
      <c r="AF1403" s="3">
        <f>IF(ISERROR(VLOOKUP($AD1403,技まとめ!$A$1:$F$380,3,FALSE)),"－",VLOOKUP($AD1403,技まとめ!$A$1:$F$380,3,FALSE))</f>
        <v>44</v>
      </c>
      <c r="AG1403" s="3">
        <f>IF(ISERROR(VLOOKUP($AD1403,技まとめ!$A$1:$F$380,5,FALSE)),"－",VLOOKUP($AD1403,技まとめ!$A$1:$F$380,5,FALSE))</f>
        <v>28</v>
      </c>
      <c r="AH1403" s="3" t="str">
        <f>IF($E1403=IF(ISERROR(VLOOKUP($AD1403,技まとめ!$A$1:$F$380,4,FALSE)),"－",VLOOKUP($AD1403,技まとめ!$A$1:$F$380,4,FALSE)),"一致","")</f>
        <v/>
      </c>
      <c r="AI1403" s="9" t="s">
        <v>426</v>
      </c>
      <c r="AJ1403" s="3" t="str">
        <f>IF(ISERROR(VLOOKUP($AI1403,技まとめ!$A$1:$F$380,6,FALSE)),"－",VLOOKUP($AI1403,技まとめ!$A$1:$F$380,6,FALSE))</f>
        <v>NS</v>
      </c>
      <c r="AK1403" s="3">
        <f>IF(ISERROR(VLOOKUP($AI1403,技まとめ!$A$1:$F$380,3,FALSE)),"－",VLOOKUP($AI1403,技まとめ!$A$1:$F$380,3,FALSE))</f>
        <v>57</v>
      </c>
      <c r="AL1403" s="3">
        <f>IF(ISERROR(VLOOKUP($AI1403,技まとめ!$A$1:$F$380,5,FALSE)),"－",VLOOKUP($AI1403,技まとめ!$A$1:$F$380,5,FALSE))</f>
        <v>34</v>
      </c>
      <c r="AM1403" s="3" t="str">
        <f>IF($E1403=IF(ISERROR(VLOOKUP($AI1403,技まとめ!$A$1:$F$380,4,FALSE)),"－",VLOOKUP($AI1403,技まとめ!$A$1:$F$380,4,FALSE)),"一致","")</f>
        <v/>
      </c>
      <c r="AN1403" s="9" t="s">
        <v>744</v>
      </c>
      <c r="AO1403" s="3" t="str">
        <f>IF(ISERROR(VLOOKUP($AN1403,技まとめ!$A$1:$F$380,6,FALSE)),"－",VLOOKUP($AN1403,技まとめ!$A$1:$F$380,6,FALSE))</f>
        <v>DR</v>
      </c>
      <c r="AP1403" s="3">
        <f>IF(ISERROR(VLOOKUP($AN1403,技まとめ!$A$1:$F$380,3,FALSE)),"－",VLOOKUP($AN1403,技まとめ!$A$1:$F$380,3,FALSE))</f>
        <v>40</v>
      </c>
      <c r="AQ1403" s="3">
        <f>IF(ISERROR(VLOOKUP($AN1403,技まとめ!$A$1:$F$380,5,FALSE)),"－",VLOOKUP($AN1403,技まとめ!$A$1:$F$380,5,FALSE))</f>
        <v>31</v>
      </c>
      <c r="AR1403" s="3" t="str">
        <f>IF($E1403=IF(ISERROR(VLOOKUP($AN1403,技まとめ!$A$1:$F$380,4,FALSE)),"－",VLOOKUP($AN1403,技まとめ!$A$1:$F$380,4,FALSE)),"一致","")</f>
        <v/>
      </c>
      <c r="AS1403" s="9" t="s">
        <v>198</v>
      </c>
      <c r="AT1403" s="3" t="str">
        <f>IF(ISERROR(VLOOKUP($AS1403,技まとめ!$A$1:$F$380,6,FALSE)),"－",VLOOKUP($AS1403,技まとめ!$A$1:$F$380,6,FALSE))</f>
        <v>NS</v>
      </c>
      <c r="AU1403" s="3">
        <f>IF(ISERROR(VLOOKUP($AS1403,技まとめ!$A$1:$F$380,3,FALSE)),"－",VLOOKUP($AS1403,技まとめ!$A$1:$F$380,3,FALSE))</f>
        <v>94</v>
      </c>
      <c r="AV1403" s="3">
        <f>IF(ISERROR(VLOOKUP($AS1403,技まとめ!$A$1:$F$380,5,FALSE)),"－",VLOOKUP($AS1403,技まとめ!$A$1:$F$380,5,FALSE))</f>
        <v>52</v>
      </c>
      <c r="AW1403" s="3" t="str">
        <f>IF($E1403=IF(ISERROR(VLOOKUP($AS1403,技まとめ!$A$1:$F$380,4,FALSE)),"－",VLOOKUP($AS1403,技まとめ!$A$1:$F$380,4,FALSE)),"一致","")</f>
        <v>一致</v>
      </c>
      <c r="AX1403" s="12" t="str">
        <f t="shared" si="300"/>
        <v>クロスドライブシャインドライブリボンシャワーこうていペンギン２ごう</v>
      </c>
      <c r="AY1403" s="12" t="str">
        <f t="shared" si="301"/>
        <v>クロスドライブシャインドライブリボンシャワーこうていペンギン２ごう</v>
      </c>
      <c r="AZ1403" s="12" t="str">
        <f t="shared" si="302"/>
        <v>クロスドライブシャインドライブリボンシャワーこうていペンギン２ごう</v>
      </c>
      <c r="BA1403" s="12" t="str">
        <f t="shared" si="303"/>
        <v>クロスドライブシャインドライブリボンシャワーこうていペンギン２ごう</v>
      </c>
      <c r="BB1403" s="11" t="str">
        <f t="shared" si="304"/>
        <v>SCNSDRNS</v>
      </c>
      <c r="BC1403" s="11" t="str">
        <f t="shared" si="305"/>
        <v>SCNSDRNS</v>
      </c>
      <c r="BD1403" s="11" t="str">
        <f t="shared" si="306"/>
        <v>SCNSDRNS</v>
      </c>
      <c r="BE1403" s="11" t="str">
        <f t="shared" si="307"/>
        <v>SCNSDRNS</v>
      </c>
    </row>
    <row r="1404" spans="1:57" ht="11.25" hidden="1" customHeight="1">
      <c r="A1404" s="6">
        <v>1403</v>
      </c>
      <c r="B1404" s="7" t="s">
        <v>3193</v>
      </c>
      <c r="C1404" s="8" t="s">
        <v>3194</v>
      </c>
      <c r="D1404" s="7" t="s">
        <v>650</v>
      </c>
      <c r="E1404" s="7" t="s">
        <v>102</v>
      </c>
      <c r="F1404" s="7" t="s">
        <v>128</v>
      </c>
      <c r="G1404" s="9">
        <v>119</v>
      </c>
      <c r="H1404" s="9">
        <v>105</v>
      </c>
      <c r="I1404" s="9">
        <v>37</v>
      </c>
      <c r="J1404" s="9">
        <v>58</v>
      </c>
      <c r="K1404" s="9">
        <v>57</v>
      </c>
      <c r="L1404" s="9">
        <v>56</v>
      </c>
      <c r="M1404" s="9">
        <v>60</v>
      </c>
      <c r="N1404" s="9">
        <v>62</v>
      </c>
      <c r="O1404" s="9">
        <v>62</v>
      </c>
      <c r="P1404" s="9">
        <v>33</v>
      </c>
      <c r="Q1404" s="10">
        <v>87</v>
      </c>
      <c r="R1404" s="11">
        <v>28</v>
      </c>
      <c r="S1404" s="11">
        <v>1</v>
      </c>
      <c r="T1404" s="11">
        <v>106</v>
      </c>
      <c r="U1404" s="11">
        <v>110</v>
      </c>
      <c r="V1404" s="11">
        <v>1</v>
      </c>
      <c r="W1404" s="11">
        <v>112</v>
      </c>
      <c r="X1404" s="11">
        <f t="shared" si="294"/>
        <v>445</v>
      </c>
      <c r="Y1404" s="11">
        <f t="shared" si="295"/>
        <v>4045</v>
      </c>
      <c r="Z1404" s="11">
        <f t="shared" si="296"/>
        <v>1550</v>
      </c>
      <c r="AA1404" s="11">
        <f t="shared" si="297"/>
        <v>4280</v>
      </c>
      <c r="AB1404" s="11">
        <f t="shared" si="298"/>
        <v>4280</v>
      </c>
      <c r="AC1404" s="6">
        <f t="shared" si="299"/>
        <v>4940</v>
      </c>
      <c r="AD1404" s="9" t="s">
        <v>469</v>
      </c>
      <c r="AE1404" s="3" t="str">
        <f>IF(ISERROR(VLOOKUP($AD1404,技まとめ!$A$1:$F$380,6,FALSE)),"－",VLOOKUP($AD1404,技まとめ!$A$1:$F$380,6,FALSE))</f>
        <v>SC</v>
      </c>
      <c r="AF1404" s="3">
        <f>IF(ISERROR(VLOOKUP($AD1404,技まとめ!$A$1:$F$380,3,FALSE)),"－",VLOOKUP($AD1404,技まとめ!$A$1:$F$380,3,FALSE))</f>
        <v>30</v>
      </c>
      <c r="AG1404" s="3">
        <f>IF(ISERROR(VLOOKUP($AD1404,技まとめ!$A$1:$F$380,5,FALSE)),"－",VLOOKUP($AD1404,技まとめ!$A$1:$F$380,5,FALSE))</f>
        <v>21</v>
      </c>
      <c r="AH1404" s="3" t="str">
        <f>IF($E1404=IF(ISERROR(VLOOKUP($AD1404,技まとめ!$A$1:$F$380,4,FALSE)),"－",VLOOKUP($AD1404,技まとめ!$A$1:$F$380,4,FALSE)),"一致","")</f>
        <v>一致</v>
      </c>
      <c r="AI1404" s="9" t="s">
        <v>135</v>
      </c>
      <c r="AJ1404" s="3" t="str">
        <f>IF(ISERROR(VLOOKUP($AI1404,技まとめ!$A$1:$F$380,6,FALSE)),"－",VLOOKUP($AI1404,技まとめ!$A$1:$F$380,6,FALSE))</f>
        <v>SC</v>
      </c>
      <c r="AK1404" s="3">
        <f>IF(ISERROR(VLOOKUP($AI1404,技まとめ!$A$1:$F$380,3,FALSE)),"－",VLOOKUP($AI1404,技まとめ!$A$1:$F$380,3,FALSE))</f>
        <v>36</v>
      </c>
      <c r="AL1404" s="3">
        <f>IF(ISERROR(VLOOKUP($AI1404,技まとめ!$A$1:$F$380,5,FALSE)),"－",VLOOKUP($AI1404,技まとめ!$A$1:$F$380,5,FALSE))</f>
        <v>25</v>
      </c>
      <c r="AM1404" s="3" t="str">
        <f>IF($E1404=IF(ISERROR(VLOOKUP($AI1404,技まとめ!$A$1:$F$380,4,FALSE)),"－",VLOOKUP($AI1404,技まとめ!$A$1:$F$380,4,FALSE)),"一致","")</f>
        <v>一致</v>
      </c>
      <c r="AN1404" s="9" t="s">
        <v>255</v>
      </c>
      <c r="AO1404" s="3" t="str">
        <f>IF(ISERROR(VLOOKUP($AN1404,技まとめ!$A$1:$F$380,6,FALSE)),"－",VLOOKUP($AN1404,技まとめ!$A$1:$F$380,6,FALSE))</f>
        <v>DR</v>
      </c>
      <c r="AP1404" s="3">
        <f>IF(ISERROR(VLOOKUP($AN1404,技まとめ!$A$1:$F$380,3,FALSE)),"－",VLOOKUP($AN1404,技まとめ!$A$1:$F$380,3,FALSE))</f>
        <v>52</v>
      </c>
      <c r="AQ1404" s="3">
        <f>IF(ISERROR(VLOOKUP($AN1404,技まとめ!$A$1:$F$380,5,FALSE)),"－",VLOOKUP($AN1404,技まとめ!$A$1:$F$380,5,FALSE))</f>
        <v>36</v>
      </c>
      <c r="AR1404" s="3" t="str">
        <f>IF($E1404=IF(ISERROR(VLOOKUP($AN1404,技まとめ!$A$1:$F$380,4,FALSE)),"－",VLOOKUP($AN1404,技まとめ!$A$1:$F$380,4,FALSE)),"一致","")</f>
        <v/>
      </c>
      <c r="AS1404" s="9" t="s">
        <v>1629</v>
      </c>
      <c r="AT1404" s="3" t="str">
        <f>IF(ISERROR(VLOOKUP($AS1404,技まとめ!$A$1:$F$380,6,FALSE)),"－",VLOOKUP($AS1404,技まとめ!$A$1:$F$380,6,FALSE))</f>
        <v>NS</v>
      </c>
      <c r="AU1404" s="3">
        <f>IF(ISERROR(VLOOKUP($AS1404,技まとめ!$A$1:$F$380,3,FALSE)),"－",VLOOKUP($AS1404,技まとめ!$A$1:$F$380,3,FALSE))</f>
        <v>68</v>
      </c>
      <c r="AV1404" s="3">
        <f>IF(ISERROR(VLOOKUP($AS1404,技まとめ!$A$1:$F$380,5,FALSE)),"－",VLOOKUP($AS1404,技まとめ!$A$1:$F$380,5,FALSE))</f>
        <v>40</v>
      </c>
      <c r="AW1404" s="3" t="str">
        <f>IF($E1404=IF(ISERROR(VLOOKUP($AS1404,技まとめ!$A$1:$F$380,4,FALSE)),"－",VLOOKUP($AS1404,技まとめ!$A$1:$F$380,4,FALSE)),"一致","")</f>
        <v/>
      </c>
      <c r="AX1404" s="12" t="str">
        <f t="shared" si="300"/>
        <v>あびせげりファイアトルネードカマイタチタイガードライブ</v>
      </c>
      <c r="AY1404" s="12" t="str">
        <f t="shared" si="301"/>
        <v>あびせげりファイアトルネードカマイタチタイガードライブ</v>
      </c>
      <c r="AZ1404" s="12" t="str">
        <f t="shared" si="302"/>
        <v>あびせげりファイアトルネードカマイタチタイガードライブ</v>
      </c>
      <c r="BA1404" s="12" t="str">
        <f t="shared" si="303"/>
        <v>あびせげりファイアトルネードカマイタチタイガードライブ</v>
      </c>
      <c r="BB1404" s="11" t="str">
        <f t="shared" si="304"/>
        <v>SCSCDRNS</v>
      </c>
      <c r="BC1404" s="11" t="str">
        <f t="shared" si="305"/>
        <v>SCSCDRNS</v>
      </c>
      <c r="BD1404" s="11" t="str">
        <f t="shared" si="306"/>
        <v>SCSCDRNS</v>
      </c>
      <c r="BE1404" s="11" t="str">
        <f t="shared" si="307"/>
        <v>SCSCDRNS</v>
      </c>
    </row>
    <row r="1405" spans="1:57" ht="11.25" hidden="1" customHeight="1">
      <c r="A1405" s="6">
        <v>1404</v>
      </c>
      <c r="B1405" s="7" t="s">
        <v>3195</v>
      </c>
      <c r="C1405" s="8" t="s">
        <v>3196</v>
      </c>
      <c r="D1405" s="7" t="s">
        <v>650</v>
      </c>
      <c r="E1405" s="7" t="s">
        <v>95</v>
      </c>
      <c r="F1405" s="7" t="s">
        <v>74</v>
      </c>
      <c r="G1405" s="9">
        <v>94</v>
      </c>
      <c r="H1405" s="9">
        <v>93</v>
      </c>
      <c r="I1405" s="9">
        <v>46</v>
      </c>
      <c r="J1405" s="9">
        <v>50</v>
      </c>
      <c r="K1405" s="9">
        <v>58</v>
      </c>
      <c r="L1405" s="9">
        <v>57</v>
      </c>
      <c r="M1405" s="9">
        <v>58</v>
      </c>
      <c r="N1405" s="9">
        <v>55</v>
      </c>
      <c r="O1405" s="9">
        <v>53</v>
      </c>
      <c r="P1405" s="9">
        <v>26</v>
      </c>
      <c r="Q1405" s="10">
        <v>96</v>
      </c>
      <c r="R1405" s="11">
        <v>7</v>
      </c>
      <c r="S1405" s="11">
        <v>1</v>
      </c>
      <c r="T1405" s="11">
        <v>107</v>
      </c>
      <c r="U1405" s="11">
        <v>108</v>
      </c>
      <c r="V1405" s="11">
        <v>1</v>
      </c>
      <c r="W1405" s="11">
        <v>103</v>
      </c>
      <c r="X1405" s="11">
        <f t="shared" si="294"/>
        <v>423</v>
      </c>
      <c r="Y1405" s="11">
        <f t="shared" si="295"/>
        <v>4360</v>
      </c>
      <c r="Z1405" s="11">
        <f t="shared" si="296"/>
        <v>770</v>
      </c>
      <c r="AA1405" s="11">
        <f t="shared" si="297"/>
        <v>4270</v>
      </c>
      <c r="AB1405" s="11">
        <f t="shared" si="298"/>
        <v>4270</v>
      </c>
      <c r="AC1405" s="6">
        <f t="shared" si="299"/>
        <v>4830</v>
      </c>
      <c r="AD1405" s="9" t="s">
        <v>203</v>
      </c>
      <c r="AE1405" s="3" t="str">
        <f>IF(ISERROR(VLOOKUP($AD1405,技まとめ!$A$1:$F$380,6,FALSE)),"－",VLOOKUP($AD1405,技まとめ!$A$1:$F$380,6,FALSE))</f>
        <v>P1</v>
      </c>
      <c r="AF1405" s="3">
        <f>IF(ISERROR(VLOOKUP($AD1405,技まとめ!$A$1:$F$380,3,FALSE)),"－",VLOOKUP($AD1405,技まとめ!$A$1:$F$380,3,FALSE))</f>
        <v>46</v>
      </c>
      <c r="AG1405" s="3">
        <f>IF(ISERROR(VLOOKUP($AD1405,技まとめ!$A$1:$F$380,5,FALSE)),"－",VLOOKUP($AD1405,技まとめ!$A$1:$F$380,5,FALSE))</f>
        <v>32</v>
      </c>
      <c r="AH1405" s="3" t="str">
        <f>IF($E1405=IF(ISERROR(VLOOKUP($AD1405,技まとめ!$A$1:$F$380,4,FALSE)),"－",VLOOKUP($AD1405,技まとめ!$A$1:$F$380,4,FALSE)),"一致","")</f>
        <v/>
      </c>
      <c r="AI1405" s="9" t="s">
        <v>251</v>
      </c>
      <c r="AJ1405" s="3" t="str">
        <f>IF(ISERROR(VLOOKUP($AI1405,技まとめ!$A$1:$F$380,6,FALSE)),"－",VLOOKUP($AI1405,技まとめ!$A$1:$F$380,6,FALSE))</f>
        <v>BL</v>
      </c>
      <c r="AK1405" s="3">
        <f>IF(ISERROR(VLOOKUP($AI1405,技まとめ!$A$1:$F$380,3,FALSE)),"－",VLOOKUP($AI1405,技まとめ!$A$1:$F$380,3,FALSE))</f>
        <v>46</v>
      </c>
      <c r="AL1405" s="3">
        <f>IF(ISERROR(VLOOKUP($AI1405,技まとめ!$A$1:$F$380,5,FALSE)),"－",VLOOKUP($AI1405,技まとめ!$A$1:$F$380,5,FALSE))</f>
        <v>33</v>
      </c>
      <c r="AM1405" s="3" t="str">
        <f>IF($E1405=IF(ISERROR(VLOOKUP($AI1405,技まとめ!$A$1:$F$380,4,FALSE)),"－",VLOOKUP($AI1405,技まとめ!$A$1:$F$380,4,FALSE)),"一致","")</f>
        <v>一致</v>
      </c>
      <c r="AN1405" s="9" t="s">
        <v>718</v>
      </c>
      <c r="AO1405" s="3" t="str">
        <f>IF(ISERROR(VLOOKUP($AN1405,技まとめ!$A$1:$F$380,6,FALSE)),"－",VLOOKUP($AN1405,技まとめ!$A$1:$F$380,6,FALSE))</f>
        <v>BL</v>
      </c>
      <c r="AP1405" s="3">
        <f>IF(ISERROR(VLOOKUP($AN1405,技まとめ!$A$1:$F$380,3,FALSE)),"－",VLOOKUP($AN1405,技まとめ!$A$1:$F$380,3,FALSE))</f>
        <v>58</v>
      </c>
      <c r="AQ1405" s="3">
        <f>IF(ISERROR(VLOOKUP($AN1405,技まとめ!$A$1:$F$380,5,FALSE)),"－",VLOOKUP($AN1405,技まとめ!$A$1:$F$380,5,FALSE))</f>
        <v>39</v>
      </c>
      <c r="AR1405" s="3" t="str">
        <f>IF($E1405=IF(ISERROR(VLOOKUP($AN1405,技まとめ!$A$1:$F$380,4,FALSE)),"－",VLOOKUP($AN1405,技まとめ!$A$1:$F$380,4,FALSE)),"一致","")</f>
        <v>一致</v>
      </c>
      <c r="AS1405" s="9" t="s">
        <v>1675</v>
      </c>
      <c r="AT1405" s="3" t="str">
        <f>IF(ISERROR(VLOOKUP($AS1405,技まとめ!$A$1:$F$380,6,FALSE)),"－",VLOOKUP($AS1405,技まとめ!$A$1:$F$380,6,FALSE))</f>
        <v>CA</v>
      </c>
      <c r="AU1405" s="3">
        <f>IF(ISERROR(VLOOKUP($AS1405,技まとめ!$A$1:$F$380,3,FALSE)),"－",VLOOKUP($AS1405,技まとめ!$A$1:$F$380,3,FALSE))</f>
        <v>90</v>
      </c>
      <c r="AV1405" s="3">
        <f>IF(ISERROR(VLOOKUP($AS1405,技まとめ!$A$1:$F$380,5,FALSE)),"－",VLOOKUP($AS1405,技まとめ!$A$1:$F$380,5,FALSE))</f>
        <v>50</v>
      </c>
      <c r="AW1405" s="3" t="str">
        <f>IF($E1405=IF(ISERROR(VLOOKUP($AS1405,技まとめ!$A$1:$F$380,4,FALSE)),"－",VLOOKUP($AS1405,技まとめ!$A$1:$F$380,4,FALSE)),"一致","")</f>
        <v/>
      </c>
      <c r="AX1405" s="12" t="str">
        <f t="shared" si="300"/>
        <v>フルパワーシールドくものいとグッドスメルアイスブロック</v>
      </c>
      <c r="AY1405" s="12" t="str">
        <f t="shared" si="301"/>
        <v>フルパワーシールドくものいとグッドスメルアイスブロック</v>
      </c>
      <c r="AZ1405" s="12" t="str">
        <f t="shared" si="302"/>
        <v>フルパワーシールドくものいとグッドスメルアイスブロック</v>
      </c>
      <c r="BA1405" s="12" t="str">
        <f t="shared" si="303"/>
        <v>フルパワーシールドくものいとグッドスメルアイスブロック</v>
      </c>
      <c r="BB1405" s="11" t="str">
        <f t="shared" si="304"/>
        <v>P1BLBLCA</v>
      </c>
      <c r="BC1405" s="11" t="str">
        <f t="shared" si="305"/>
        <v>P1BLBLCA</v>
      </c>
      <c r="BD1405" s="11" t="str">
        <f t="shared" si="306"/>
        <v>P1BLBLCA</v>
      </c>
      <c r="BE1405" s="11" t="str">
        <f t="shared" si="307"/>
        <v>P1BLBLCA</v>
      </c>
    </row>
    <row r="1406" spans="1:57" ht="11.25" hidden="1" customHeight="1">
      <c r="A1406" s="6">
        <v>1405</v>
      </c>
      <c r="B1406" s="7" t="s">
        <v>3197</v>
      </c>
      <c r="C1406" s="8" t="s">
        <v>3198</v>
      </c>
      <c r="D1406" s="7" t="s">
        <v>650</v>
      </c>
      <c r="E1406" s="7" t="s">
        <v>102</v>
      </c>
      <c r="F1406" s="7" t="s">
        <v>82</v>
      </c>
      <c r="G1406" s="9">
        <v>90</v>
      </c>
      <c r="H1406" s="9">
        <v>129</v>
      </c>
      <c r="I1406" s="9">
        <v>58</v>
      </c>
      <c r="J1406" s="9">
        <v>63</v>
      </c>
      <c r="K1406" s="9">
        <v>57</v>
      </c>
      <c r="L1406" s="9">
        <v>60</v>
      </c>
      <c r="M1406" s="9">
        <v>56</v>
      </c>
      <c r="N1406" s="9">
        <v>63</v>
      </c>
      <c r="O1406" s="9">
        <v>57</v>
      </c>
      <c r="P1406" s="9">
        <v>24</v>
      </c>
      <c r="Q1406" s="10">
        <v>108</v>
      </c>
      <c r="R1406" s="11">
        <v>25</v>
      </c>
      <c r="S1406" s="11">
        <v>1</v>
      </c>
      <c r="T1406" s="11">
        <v>110</v>
      </c>
      <c r="U1406" s="11">
        <v>106</v>
      </c>
      <c r="V1406" s="11">
        <v>1</v>
      </c>
      <c r="W1406" s="11">
        <v>107</v>
      </c>
      <c r="X1406" s="11">
        <f t="shared" si="294"/>
        <v>458</v>
      </c>
      <c r="Y1406" s="11">
        <f t="shared" si="295"/>
        <v>4860</v>
      </c>
      <c r="Z1406" s="11">
        <f t="shared" si="296"/>
        <v>1420</v>
      </c>
      <c r="AA1406" s="11">
        <f t="shared" si="297"/>
        <v>4395</v>
      </c>
      <c r="AB1406" s="11">
        <f t="shared" si="298"/>
        <v>4395</v>
      </c>
      <c r="AC1406" s="6">
        <f t="shared" si="299"/>
        <v>5060</v>
      </c>
      <c r="AD1406" s="9" t="s">
        <v>560</v>
      </c>
      <c r="AE1406" s="3" t="str">
        <f>IF(ISERROR(VLOOKUP($AD1406,技まとめ!$A$1:$F$380,6,FALSE)),"－",VLOOKUP($AD1406,技まとめ!$A$1:$F$380,6,FALSE))</f>
        <v>BL</v>
      </c>
      <c r="AF1406" s="3">
        <f>IF(ISERROR(VLOOKUP($AD1406,技まとめ!$A$1:$F$380,3,FALSE)),"－",VLOOKUP($AD1406,技まとめ!$A$1:$F$380,3,FALSE))</f>
        <v>28</v>
      </c>
      <c r="AG1406" s="3">
        <f>IF(ISERROR(VLOOKUP($AD1406,技まとめ!$A$1:$F$380,5,FALSE)),"－",VLOOKUP($AD1406,技まとめ!$A$1:$F$380,5,FALSE))</f>
        <v>24</v>
      </c>
      <c r="AH1406" s="3" t="str">
        <f>IF($E1406=IF(ISERROR(VLOOKUP($AD1406,技まとめ!$A$1:$F$380,4,FALSE)),"－",VLOOKUP($AD1406,技まとめ!$A$1:$F$380,4,FALSE)),"一致","")</f>
        <v/>
      </c>
      <c r="AI1406" s="9" t="s">
        <v>216</v>
      </c>
      <c r="AJ1406" s="3" t="str">
        <f>IF(ISERROR(VLOOKUP($AI1406,技まとめ!$A$1:$F$380,6,FALSE)),"－",VLOOKUP($AI1406,技まとめ!$A$1:$F$380,6,FALSE))</f>
        <v>DR</v>
      </c>
      <c r="AK1406" s="3">
        <f>IF(ISERROR(VLOOKUP($AI1406,技まとめ!$A$1:$F$380,3,FALSE)),"－",VLOOKUP($AI1406,技まとめ!$A$1:$F$380,3,FALSE))</f>
        <v>77</v>
      </c>
      <c r="AL1406" s="3">
        <f>IF(ISERROR(VLOOKUP($AI1406,技まとめ!$A$1:$F$380,5,FALSE)),"－",VLOOKUP($AI1406,技まとめ!$A$1:$F$380,5,FALSE))</f>
        <v>47</v>
      </c>
      <c r="AM1406" s="3" t="str">
        <f>IF($E1406=IF(ISERROR(VLOOKUP($AI1406,技まとめ!$A$1:$F$380,4,FALSE)),"－",VLOOKUP($AI1406,技まとめ!$A$1:$F$380,4,FALSE)),"一致","")</f>
        <v>一致</v>
      </c>
      <c r="AN1406" s="9" t="s">
        <v>718</v>
      </c>
      <c r="AO1406" s="3" t="str">
        <f>IF(ISERROR(VLOOKUP($AN1406,技まとめ!$A$1:$F$380,6,FALSE)),"－",VLOOKUP($AN1406,技まとめ!$A$1:$F$380,6,FALSE))</f>
        <v>BL</v>
      </c>
      <c r="AP1406" s="3">
        <f>IF(ISERROR(VLOOKUP($AN1406,技まとめ!$A$1:$F$380,3,FALSE)),"－",VLOOKUP($AN1406,技まとめ!$A$1:$F$380,3,FALSE))</f>
        <v>58</v>
      </c>
      <c r="AQ1406" s="3">
        <f>IF(ISERROR(VLOOKUP($AN1406,技まとめ!$A$1:$F$380,5,FALSE)),"－",VLOOKUP($AN1406,技まとめ!$A$1:$F$380,5,FALSE))</f>
        <v>39</v>
      </c>
      <c r="AR1406" s="3" t="str">
        <f>IF($E1406=IF(ISERROR(VLOOKUP($AN1406,技まとめ!$A$1:$F$380,4,FALSE)),"－",VLOOKUP($AN1406,技まとめ!$A$1:$F$380,4,FALSE)),"一致","")</f>
        <v/>
      </c>
      <c r="AS1406" s="9" t="s">
        <v>1216</v>
      </c>
      <c r="AT1406" s="3" t="str">
        <f>IF(ISERROR(VLOOKUP($AS1406,技まとめ!$A$1:$F$380,6,FALSE)),"－",VLOOKUP($AS1406,技まとめ!$A$1:$F$380,6,FALSE))</f>
        <v>LS</v>
      </c>
      <c r="AU1406" s="3">
        <f>IF(ISERROR(VLOOKUP($AS1406,技まとめ!$A$1:$F$380,3,FALSE)),"－",VLOOKUP($AS1406,技まとめ!$A$1:$F$380,3,FALSE))</f>
        <v>105</v>
      </c>
      <c r="AV1406" s="3">
        <f>IF(ISERROR(VLOOKUP($AS1406,技まとめ!$A$1:$F$380,5,FALSE)),"－",VLOOKUP($AS1406,技まとめ!$A$1:$F$380,5,FALSE))</f>
        <v>66</v>
      </c>
      <c r="AW1406" s="3" t="str">
        <f>IF($E1406=IF(ISERROR(VLOOKUP($AS1406,技まとめ!$A$1:$F$380,4,FALSE)),"－",VLOOKUP($AS1406,技まとめ!$A$1:$F$380,4,FALSE)),"一致","")</f>
        <v/>
      </c>
      <c r="AX1406" s="12" t="str">
        <f t="shared" si="300"/>
        <v>ブレードアタックアルマジロサーカスグッドスメルエクスカリバー</v>
      </c>
      <c r="AY1406" s="12" t="str">
        <f t="shared" si="301"/>
        <v>ブレードアタックアルマジロサーカスグッドスメルエクスカリバー</v>
      </c>
      <c r="AZ1406" s="12" t="str">
        <f t="shared" si="302"/>
        <v>ブレードアタックアルマジロサーカスグッドスメルエクスカリバー</v>
      </c>
      <c r="BA1406" s="12" t="str">
        <f t="shared" si="303"/>
        <v>ブレードアタックアルマジロサーカスグッドスメルエクスカリバー</v>
      </c>
      <c r="BB1406" s="11" t="str">
        <f t="shared" si="304"/>
        <v>BLDRBLLS</v>
      </c>
      <c r="BC1406" s="11" t="str">
        <f t="shared" si="305"/>
        <v>BLDRBLLS</v>
      </c>
      <c r="BD1406" s="11" t="str">
        <f t="shared" si="306"/>
        <v>BLDRBLLS</v>
      </c>
      <c r="BE1406" s="11" t="str">
        <f t="shared" si="307"/>
        <v>BLDRBLLS</v>
      </c>
    </row>
    <row r="1407" spans="1:57" ht="11.25" hidden="1" customHeight="1">
      <c r="A1407" s="6">
        <v>1406</v>
      </c>
      <c r="B1407" s="7" t="s">
        <v>3199</v>
      </c>
      <c r="C1407" s="8" t="s">
        <v>3200</v>
      </c>
      <c r="D1407" s="7" t="s">
        <v>72</v>
      </c>
      <c r="E1407" s="7" t="s">
        <v>95</v>
      </c>
      <c r="F1407" s="7" t="s">
        <v>109</v>
      </c>
      <c r="G1407" s="9">
        <v>120</v>
      </c>
      <c r="H1407" s="9">
        <v>103</v>
      </c>
      <c r="I1407" s="9">
        <v>46</v>
      </c>
      <c r="J1407" s="9">
        <v>49</v>
      </c>
      <c r="K1407" s="9">
        <v>46</v>
      </c>
      <c r="L1407" s="9">
        <v>44</v>
      </c>
      <c r="M1407" s="9">
        <v>47</v>
      </c>
      <c r="N1407" s="9">
        <v>50</v>
      </c>
      <c r="O1407" s="9">
        <v>44</v>
      </c>
      <c r="P1407" s="9">
        <v>97</v>
      </c>
      <c r="Q1407" s="10">
        <v>96</v>
      </c>
      <c r="R1407" s="11">
        <v>60</v>
      </c>
      <c r="S1407" s="11">
        <v>1</v>
      </c>
      <c r="T1407" s="11">
        <v>94</v>
      </c>
      <c r="U1407" s="11">
        <v>97</v>
      </c>
      <c r="V1407" s="11">
        <v>1</v>
      </c>
      <c r="W1407" s="11">
        <v>94</v>
      </c>
      <c r="X1407" s="11">
        <f t="shared" si="294"/>
        <v>443</v>
      </c>
      <c r="Y1407" s="11">
        <f t="shared" si="295"/>
        <v>4315</v>
      </c>
      <c r="Z1407" s="11">
        <f t="shared" si="296"/>
        <v>2580</v>
      </c>
      <c r="AA1407" s="11">
        <f t="shared" si="297"/>
        <v>3770</v>
      </c>
      <c r="AB1407" s="11">
        <f t="shared" si="298"/>
        <v>3770</v>
      </c>
      <c r="AC1407" s="6">
        <f t="shared" si="299"/>
        <v>4530</v>
      </c>
      <c r="AD1407" s="9" t="s">
        <v>83</v>
      </c>
      <c r="AE1407" s="3" t="str">
        <f>IF(ISERROR(VLOOKUP($AD1407,技まとめ!$A$1:$F$380,6,FALSE)),"－",VLOOKUP($AD1407,技まとめ!$A$1:$F$380,6,FALSE))</f>
        <v>DR</v>
      </c>
      <c r="AF1407" s="3">
        <f>IF(ISERROR(VLOOKUP($AD1407,技まとめ!$A$1:$F$380,3,FALSE)),"－",VLOOKUP($AD1407,技まとめ!$A$1:$F$380,3,FALSE))</f>
        <v>13</v>
      </c>
      <c r="AG1407" s="3">
        <f>IF(ISERROR(VLOOKUP($AD1407,技まとめ!$A$1:$F$380,5,FALSE)),"－",VLOOKUP($AD1407,技まとめ!$A$1:$F$380,5,FALSE))</f>
        <v>20</v>
      </c>
      <c r="AH1407" s="3" t="str">
        <f>IF($E1407=IF(ISERROR(VLOOKUP($AD1407,技まとめ!$A$1:$F$380,4,FALSE)),"－",VLOOKUP($AD1407,技まとめ!$A$1:$F$380,4,FALSE)),"一致","")</f>
        <v/>
      </c>
      <c r="AI1407" s="9" t="s">
        <v>235</v>
      </c>
      <c r="AJ1407" s="3" t="str">
        <f>IF(ISERROR(VLOOKUP($AI1407,技まとめ!$A$1:$F$380,6,FALSE)),"－",VLOOKUP($AI1407,技まとめ!$A$1:$F$380,6,FALSE))</f>
        <v>BL</v>
      </c>
      <c r="AK1407" s="3">
        <f>IF(ISERROR(VLOOKUP($AI1407,技まとめ!$A$1:$F$380,3,FALSE)),"－",VLOOKUP($AI1407,技まとめ!$A$1:$F$380,3,FALSE))</f>
        <v>18</v>
      </c>
      <c r="AL1407" s="3">
        <f>IF(ISERROR(VLOOKUP($AI1407,技まとめ!$A$1:$F$380,5,FALSE)),"－",VLOOKUP($AI1407,技まとめ!$A$1:$F$380,5,FALSE))</f>
        <v>21</v>
      </c>
      <c r="AM1407" s="3" t="str">
        <f>IF($E1407=IF(ISERROR(VLOOKUP($AI1407,技まとめ!$A$1:$F$380,4,FALSE)),"－",VLOOKUP($AI1407,技まとめ!$A$1:$F$380,4,FALSE)),"一致","")</f>
        <v>一致</v>
      </c>
      <c r="AN1407" s="9" t="s">
        <v>186</v>
      </c>
      <c r="AO1407" s="3" t="str">
        <f>IF(ISERROR(VLOOKUP($AN1407,技まとめ!$A$1:$F$380,6,FALSE)),"－",VLOOKUP($AN1407,技まとめ!$A$1:$F$380,6,FALSE))</f>
        <v>DR</v>
      </c>
      <c r="AP1407" s="3">
        <f>IF(ISERROR(VLOOKUP($AN1407,技まとめ!$A$1:$F$380,3,FALSE)),"－",VLOOKUP($AN1407,技まとめ!$A$1:$F$380,3,FALSE))</f>
        <v>27</v>
      </c>
      <c r="AQ1407" s="3">
        <f>IF(ISERROR(VLOOKUP($AN1407,技まとめ!$A$1:$F$380,5,FALSE)),"－",VLOOKUP($AN1407,技まとめ!$A$1:$F$380,5,FALSE))</f>
        <v>25</v>
      </c>
      <c r="AR1407" s="3" t="str">
        <f>IF($E1407=IF(ISERROR(VLOOKUP($AN1407,技まとめ!$A$1:$F$380,4,FALSE)),"－",VLOOKUP($AN1407,技まとめ!$A$1:$F$380,4,FALSE)),"一致","")</f>
        <v/>
      </c>
      <c r="AS1407" s="9" t="s">
        <v>347</v>
      </c>
      <c r="AT1407" s="3" t="str">
        <f>IF(ISERROR(VLOOKUP($AS1407,技まとめ!$A$1:$F$380,6,FALSE)),"－",VLOOKUP($AS1407,技まとめ!$A$1:$F$380,6,FALSE))</f>
        <v>DR</v>
      </c>
      <c r="AU1407" s="3">
        <f>IF(ISERROR(VLOOKUP($AS1407,技まとめ!$A$1:$F$380,3,FALSE)),"－",VLOOKUP($AS1407,技まとめ!$A$1:$F$380,3,FALSE))</f>
        <v>40</v>
      </c>
      <c r="AV1407" s="3">
        <f>IF(ISERROR(VLOOKUP($AS1407,技まとめ!$A$1:$F$380,5,FALSE)),"－",VLOOKUP($AS1407,技まとめ!$A$1:$F$380,5,FALSE))</f>
        <v>31</v>
      </c>
      <c r="AW1407" s="3" t="str">
        <f>IF($E1407=IF(ISERROR(VLOOKUP($AS1407,技まとめ!$A$1:$F$380,4,FALSE)),"－",VLOOKUP($AS1407,技まとめ!$A$1:$F$380,4,FALSE)),"一致","")</f>
        <v>一致</v>
      </c>
      <c r="AX1407" s="12" t="str">
        <f t="shared" si="300"/>
        <v>しっぷうダッシュドッペルゲンガーフーセンガムざんぞう</v>
      </c>
      <c r="AY1407" s="12" t="str">
        <f t="shared" si="301"/>
        <v>しっぷうダッシュドッペルゲンガーフーセンガムざんぞう</v>
      </c>
      <c r="AZ1407" s="12" t="str">
        <f t="shared" si="302"/>
        <v>しっぷうダッシュドッペルゲンガーフーセンガムざんぞう</v>
      </c>
      <c r="BA1407" s="12" t="str">
        <f t="shared" si="303"/>
        <v>しっぷうダッシュドッペルゲンガーフーセンガムざんぞう</v>
      </c>
      <c r="BB1407" s="11" t="str">
        <f t="shared" si="304"/>
        <v>DRBLDRDR</v>
      </c>
      <c r="BC1407" s="11" t="str">
        <f t="shared" si="305"/>
        <v>DRBLDRDR</v>
      </c>
      <c r="BD1407" s="11" t="str">
        <f t="shared" si="306"/>
        <v>DRBLDRDR</v>
      </c>
      <c r="BE1407" s="11" t="str">
        <f t="shared" si="307"/>
        <v>DRBLDRDR</v>
      </c>
    </row>
    <row r="1408" spans="1:57" ht="11.25" hidden="1" customHeight="1">
      <c r="A1408" s="6">
        <v>1407</v>
      </c>
      <c r="B1408" s="7" t="s">
        <v>3201</v>
      </c>
      <c r="C1408" s="8" t="s">
        <v>3202</v>
      </c>
      <c r="D1408" s="7" t="s">
        <v>650</v>
      </c>
      <c r="E1408" s="7" t="s">
        <v>95</v>
      </c>
      <c r="F1408" s="7" t="s">
        <v>82</v>
      </c>
      <c r="G1408" s="9">
        <v>99</v>
      </c>
      <c r="H1408" s="9">
        <v>130</v>
      </c>
      <c r="I1408" s="9">
        <v>46</v>
      </c>
      <c r="J1408" s="9">
        <v>51</v>
      </c>
      <c r="K1408" s="9">
        <v>51</v>
      </c>
      <c r="L1408" s="9">
        <v>56</v>
      </c>
      <c r="M1408" s="9">
        <v>60</v>
      </c>
      <c r="N1408" s="9">
        <v>56</v>
      </c>
      <c r="O1408" s="9">
        <v>51</v>
      </c>
      <c r="P1408" s="9">
        <v>30</v>
      </c>
      <c r="Q1408" s="10">
        <v>96</v>
      </c>
      <c r="R1408" s="11">
        <v>6</v>
      </c>
      <c r="S1408" s="11">
        <v>1</v>
      </c>
      <c r="T1408" s="11">
        <v>106</v>
      </c>
      <c r="U1408" s="11">
        <v>110</v>
      </c>
      <c r="V1408" s="11">
        <v>1</v>
      </c>
      <c r="W1408" s="11">
        <v>101</v>
      </c>
      <c r="X1408" s="11">
        <f t="shared" si="294"/>
        <v>421</v>
      </c>
      <c r="Y1408" s="11">
        <f t="shared" si="295"/>
        <v>4350</v>
      </c>
      <c r="Z1408" s="11">
        <f t="shared" si="296"/>
        <v>725</v>
      </c>
      <c r="AA1408" s="11">
        <f t="shared" si="297"/>
        <v>4225</v>
      </c>
      <c r="AB1408" s="11">
        <f t="shared" si="298"/>
        <v>4225</v>
      </c>
      <c r="AC1408" s="6">
        <f t="shared" si="299"/>
        <v>4775</v>
      </c>
      <c r="AD1408" s="9" t="s">
        <v>230</v>
      </c>
      <c r="AE1408" s="3" t="str">
        <f>IF(ISERROR(VLOOKUP($AD1408,技まとめ!$A$1:$F$380,6,FALSE)),"－",VLOOKUP($AD1408,技まとめ!$A$1:$F$380,6,FALSE))</f>
        <v>BL</v>
      </c>
      <c r="AF1408" s="3">
        <f>IF(ISERROR(VLOOKUP($AD1408,技まとめ!$A$1:$F$380,3,FALSE)),"－",VLOOKUP($AD1408,技まとめ!$A$1:$F$380,3,FALSE))</f>
        <v>21</v>
      </c>
      <c r="AG1408" s="3">
        <f>IF(ISERROR(VLOOKUP($AD1408,技まとめ!$A$1:$F$380,5,FALSE)),"－",VLOOKUP($AD1408,技まとめ!$A$1:$F$380,5,FALSE))</f>
        <v>22</v>
      </c>
      <c r="AH1408" s="3" t="str">
        <f>IF($E1408=IF(ISERROR(VLOOKUP($AD1408,技まとめ!$A$1:$F$380,4,FALSE)),"－",VLOOKUP($AD1408,技まとめ!$A$1:$F$380,4,FALSE)),"一致","")</f>
        <v>一致</v>
      </c>
      <c r="AI1408" s="9" t="s">
        <v>5059</v>
      </c>
      <c r="AJ1408" s="3" t="str">
        <f>IF(ISERROR(VLOOKUP($AI1408,技まとめ!$A$1:$F$380,6,FALSE)),"－",VLOOKUP($AI1408,技まとめ!$A$1:$F$380,6,FALSE))</f>
        <v>BL</v>
      </c>
      <c r="AK1408" s="3">
        <f>IF(ISERROR(VLOOKUP($AI1408,技まとめ!$A$1:$F$380,3,FALSE)),"－",VLOOKUP($AI1408,技まとめ!$A$1:$F$380,3,FALSE))</f>
        <v>33</v>
      </c>
      <c r="AL1408" s="3">
        <f>IF(ISERROR(VLOOKUP($AI1408,技まとめ!$A$1:$F$380,5,FALSE)),"－",VLOOKUP($AI1408,技まとめ!$A$1:$F$380,5,FALSE))</f>
        <v>28</v>
      </c>
      <c r="AM1408" s="3" t="str">
        <f>IF($E1408=IF(ISERROR(VLOOKUP($AI1408,技まとめ!$A$1:$F$380,4,FALSE)),"－",VLOOKUP($AI1408,技まとめ!$A$1:$F$380,4,FALSE)),"一致","")</f>
        <v>一致</v>
      </c>
      <c r="AN1408" s="9" t="s">
        <v>236</v>
      </c>
      <c r="AO1408" s="3" t="str">
        <f>IF(ISERROR(VLOOKUP($AN1408,技まとめ!$A$1:$F$380,6,FALSE)),"－",VLOOKUP($AN1408,技まとめ!$A$1:$F$380,6,FALSE))</f>
        <v>DR</v>
      </c>
      <c r="AP1408" s="3">
        <f>IF(ISERROR(VLOOKUP($AN1408,技まとめ!$A$1:$F$380,3,FALSE)),"－",VLOOKUP($AN1408,技まとめ!$A$1:$F$380,3,FALSE))</f>
        <v>65</v>
      </c>
      <c r="AQ1408" s="3">
        <f>IF(ISERROR(VLOOKUP($AN1408,技まとめ!$A$1:$F$380,5,FALSE)),"－",VLOOKUP($AN1408,技まとめ!$A$1:$F$380,5,FALSE))</f>
        <v>42</v>
      </c>
      <c r="AR1408" s="3" t="str">
        <f>IF($E1408=IF(ISERROR(VLOOKUP($AN1408,技まとめ!$A$1:$F$380,4,FALSE)),"－",VLOOKUP($AN1408,技まとめ!$A$1:$F$380,4,FALSE)),"一致","")</f>
        <v/>
      </c>
      <c r="AS1408" s="9" t="s">
        <v>447</v>
      </c>
      <c r="AT1408" s="3" t="str">
        <f>IF(ISERROR(VLOOKUP($AS1408,技まとめ!$A$1:$F$380,6,FALSE)),"－",VLOOKUP($AS1408,技まとめ!$A$1:$F$380,6,FALSE))</f>
        <v>BB</v>
      </c>
      <c r="AU1408" s="3">
        <f>IF(ISERROR(VLOOKUP($AS1408,技まとめ!$A$1:$F$380,3,FALSE)),"－",VLOOKUP($AS1408,技まとめ!$A$1:$F$380,3,FALSE))</f>
        <v>65</v>
      </c>
      <c r="AV1408" s="3">
        <f>IF(ISERROR(VLOOKUP($AS1408,技まとめ!$A$1:$F$380,5,FALSE)),"－",VLOOKUP($AS1408,技まとめ!$A$1:$F$380,5,FALSE))</f>
        <v>42</v>
      </c>
      <c r="AW1408" s="3" t="str">
        <f>IF($E1408=IF(ISERROR(VLOOKUP($AS1408,技まとめ!$A$1:$F$380,4,FALSE)),"－",VLOOKUP($AS1408,技まとめ!$A$1:$F$380,4,FALSE)),"一致","")</f>
        <v/>
      </c>
      <c r="AX1408" s="12" t="str">
        <f t="shared" si="300"/>
        <v>おんりょうスーパースキャン（Ｂ）とうめいフェイントヘビーベイビー</v>
      </c>
      <c r="AY1408" s="12" t="str">
        <f t="shared" si="301"/>
        <v>おんりょうスーパースキャン（Ｂ）とうめいフェイントヘビーベイビー</v>
      </c>
      <c r="AZ1408" s="12" t="str">
        <f t="shared" si="302"/>
        <v>おんりょうスーパースキャン（Ｂ）とうめいフェイントヘビーベイビー</v>
      </c>
      <c r="BA1408" s="12" t="str">
        <f t="shared" si="303"/>
        <v>おんりょうスーパースキャン（Ｂ）とうめいフェイントヘビーベイビー</v>
      </c>
      <c r="BB1408" s="11" t="str">
        <f t="shared" si="304"/>
        <v>BLBLDRBB</v>
      </c>
      <c r="BC1408" s="11" t="str">
        <f t="shared" si="305"/>
        <v>BLBLDRBB</v>
      </c>
      <c r="BD1408" s="11" t="str">
        <f t="shared" si="306"/>
        <v>BLBLDRBB</v>
      </c>
      <c r="BE1408" s="11" t="str">
        <f t="shared" si="307"/>
        <v>BLBLDRBB</v>
      </c>
    </row>
    <row r="1409" spans="1:57" ht="11.25" hidden="1" customHeight="1">
      <c r="A1409" s="6">
        <v>1408</v>
      </c>
      <c r="B1409" s="7" t="s">
        <v>3203</v>
      </c>
      <c r="C1409" s="8" t="s">
        <v>3204</v>
      </c>
      <c r="D1409" s="7" t="s">
        <v>650</v>
      </c>
      <c r="E1409" s="7" t="s">
        <v>102</v>
      </c>
      <c r="F1409" s="7" t="s">
        <v>82</v>
      </c>
      <c r="G1409" s="9">
        <v>79</v>
      </c>
      <c r="H1409" s="9">
        <v>132</v>
      </c>
      <c r="I1409" s="9">
        <v>49</v>
      </c>
      <c r="J1409" s="9">
        <v>55</v>
      </c>
      <c r="K1409" s="9">
        <v>54</v>
      </c>
      <c r="L1409" s="9">
        <v>57</v>
      </c>
      <c r="M1409" s="9">
        <v>66</v>
      </c>
      <c r="N1409" s="9">
        <v>53</v>
      </c>
      <c r="O1409" s="9">
        <v>54</v>
      </c>
      <c r="P1409" s="9">
        <v>23</v>
      </c>
      <c r="Q1409" s="10">
        <v>99</v>
      </c>
      <c r="R1409" s="11">
        <v>3</v>
      </c>
      <c r="S1409" s="11">
        <v>1</v>
      </c>
      <c r="T1409" s="11">
        <v>107</v>
      </c>
      <c r="U1409" s="11">
        <v>116</v>
      </c>
      <c r="V1409" s="11">
        <v>1</v>
      </c>
      <c r="W1409" s="11">
        <v>104</v>
      </c>
      <c r="X1409" s="11">
        <f t="shared" si="294"/>
        <v>431</v>
      </c>
      <c r="Y1409" s="11">
        <f t="shared" si="295"/>
        <v>4485</v>
      </c>
      <c r="Z1409" s="11">
        <f t="shared" si="296"/>
        <v>635</v>
      </c>
      <c r="AA1409" s="11">
        <f t="shared" si="297"/>
        <v>4275</v>
      </c>
      <c r="AB1409" s="11">
        <f t="shared" si="298"/>
        <v>4275</v>
      </c>
      <c r="AC1409" s="6">
        <f t="shared" si="299"/>
        <v>4815</v>
      </c>
      <c r="AD1409" s="9" t="s">
        <v>263</v>
      </c>
      <c r="AE1409" s="3" t="str">
        <f>IF(ISERROR(VLOOKUP($AD1409,技まとめ!$A$1:$F$380,6,FALSE)),"－",VLOOKUP($AD1409,技まとめ!$A$1:$F$380,6,FALSE))</f>
        <v>DR</v>
      </c>
      <c r="AF1409" s="3">
        <f>IF(ISERROR(VLOOKUP($AD1409,技まとめ!$A$1:$F$380,3,FALSE)),"－",VLOOKUP($AD1409,技まとめ!$A$1:$F$380,3,FALSE))</f>
        <v>16</v>
      </c>
      <c r="AG1409" s="3">
        <f>IF(ISERROR(VLOOKUP($AD1409,技まとめ!$A$1:$F$380,5,FALSE)),"－",VLOOKUP($AD1409,技まとめ!$A$1:$F$380,5,FALSE))</f>
        <v>21</v>
      </c>
      <c r="AH1409" s="3" t="str">
        <f>IF($E1409=IF(ISERROR(VLOOKUP($AD1409,技まとめ!$A$1:$F$380,4,FALSE)),"－",VLOOKUP($AD1409,技まとめ!$A$1:$F$380,4,FALSE)),"一致","")</f>
        <v/>
      </c>
      <c r="AI1409" s="9" t="s">
        <v>251</v>
      </c>
      <c r="AJ1409" s="3" t="str">
        <f>IF(ISERROR(VLOOKUP($AI1409,技まとめ!$A$1:$F$380,6,FALSE)),"－",VLOOKUP($AI1409,技まとめ!$A$1:$F$380,6,FALSE))</f>
        <v>BL</v>
      </c>
      <c r="AK1409" s="3">
        <f>IF(ISERROR(VLOOKUP($AI1409,技まとめ!$A$1:$F$380,3,FALSE)),"－",VLOOKUP($AI1409,技まとめ!$A$1:$F$380,3,FALSE))</f>
        <v>46</v>
      </c>
      <c r="AL1409" s="3">
        <f>IF(ISERROR(VLOOKUP($AI1409,技まとめ!$A$1:$F$380,5,FALSE)),"－",VLOOKUP($AI1409,技まとめ!$A$1:$F$380,5,FALSE))</f>
        <v>33</v>
      </c>
      <c r="AM1409" s="3" t="str">
        <f>IF($E1409=IF(ISERROR(VLOOKUP($AI1409,技まとめ!$A$1:$F$380,4,FALSE)),"－",VLOOKUP($AI1409,技まとめ!$A$1:$F$380,4,FALSE)),"一致","")</f>
        <v/>
      </c>
      <c r="AN1409" s="9" t="s">
        <v>163</v>
      </c>
      <c r="AO1409" s="3" t="str">
        <f>IF(ISERROR(VLOOKUP($AN1409,技まとめ!$A$1:$F$380,6,FALSE)),"－",VLOOKUP($AN1409,技まとめ!$A$1:$F$380,6,FALSE))</f>
        <v>BL</v>
      </c>
      <c r="AP1409" s="3">
        <f>IF(ISERROR(VLOOKUP($AN1409,技まとめ!$A$1:$F$380,3,FALSE)),"－",VLOOKUP($AN1409,技まとめ!$A$1:$F$380,3,FALSE))</f>
        <v>59</v>
      </c>
      <c r="AQ1409" s="3">
        <f>IF(ISERROR(VLOOKUP($AN1409,技まとめ!$A$1:$F$380,5,FALSE)),"－",VLOOKUP($AN1409,技まとめ!$A$1:$F$380,5,FALSE))</f>
        <v>38</v>
      </c>
      <c r="AR1409" s="3" t="str">
        <f>IF($E1409=IF(ISERROR(VLOOKUP($AN1409,技まとめ!$A$1:$F$380,4,FALSE)),"－",VLOOKUP($AN1409,技まとめ!$A$1:$F$380,4,FALSE)),"一致","")</f>
        <v/>
      </c>
      <c r="AS1409" s="9" t="s">
        <v>204</v>
      </c>
      <c r="AT1409" s="3" t="str">
        <f>IF(ISERROR(VLOOKUP($AS1409,技まとめ!$A$1:$F$380,6,FALSE)),"－",VLOOKUP($AS1409,技まとめ!$A$1:$F$380,6,FALSE))</f>
        <v>CA</v>
      </c>
      <c r="AU1409" s="3">
        <f>IF(ISERROR(VLOOKUP($AS1409,技まとめ!$A$1:$F$380,3,FALSE)),"－",VLOOKUP($AS1409,技まとめ!$A$1:$F$380,3,FALSE))</f>
        <v>85</v>
      </c>
      <c r="AV1409" s="3">
        <f>IF(ISERROR(VLOOKUP($AS1409,技まとめ!$A$1:$F$380,5,FALSE)),"－",VLOOKUP($AS1409,技まとめ!$A$1:$F$380,5,FALSE))</f>
        <v>47</v>
      </c>
      <c r="AW1409" s="3" t="str">
        <f>IF($E1409=IF(ISERROR(VLOOKUP($AS1409,技まとめ!$A$1:$F$380,4,FALSE)),"－",VLOOKUP($AS1409,技まとめ!$A$1:$F$380,4,FALSE)),"一致","")</f>
        <v/>
      </c>
      <c r="AX1409" s="12" t="str">
        <f t="shared" si="300"/>
        <v>マジックくものいとサイクロンビッグスパイダー</v>
      </c>
      <c r="AY1409" s="12" t="str">
        <f t="shared" si="301"/>
        <v>マジックくものいとサイクロンビッグスパイダー</v>
      </c>
      <c r="AZ1409" s="12" t="str">
        <f t="shared" si="302"/>
        <v>マジックくものいとサイクロンビッグスパイダー</v>
      </c>
      <c r="BA1409" s="12" t="str">
        <f t="shared" si="303"/>
        <v>マジックくものいとサイクロンビッグスパイダー</v>
      </c>
      <c r="BB1409" s="11" t="str">
        <f t="shared" si="304"/>
        <v>DRBLBLCA</v>
      </c>
      <c r="BC1409" s="11" t="str">
        <f t="shared" si="305"/>
        <v>DRBLBLCA</v>
      </c>
      <c r="BD1409" s="11" t="str">
        <f t="shared" si="306"/>
        <v>DRBLBLCA</v>
      </c>
      <c r="BE1409" s="11" t="str">
        <f t="shared" si="307"/>
        <v>DRBLBLCA</v>
      </c>
    </row>
    <row r="1410" spans="1:57" ht="11.25" hidden="1" customHeight="1">
      <c r="A1410" s="6">
        <v>1409</v>
      </c>
      <c r="B1410" s="7" t="s">
        <v>3205</v>
      </c>
      <c r="C1410" s="8" t="s">
        <v>3206</v>
      </c>
      <c r="D1410" s="7" t="s">
        <v>72</v>
      </c>
      <c r="E1410" s="7" t="s">
        <v>73</v>
      </c>
      <c r="F1410" s="7" t="s">
        <v>74</v>
      </c>
      <c r="G1410" s="9">
        <v>120</v>
      </c>
      <c r="H1410" s="9">
        <v>107</v>
      </c>
      <c r="I1410" s="9">
        <v>65</v>
      </c>
      <c r="J1410" s="9">
        <v>60</v>
      </c>
      <c r="K1410" s="9">
        <v>60</v>
      </c>
      <c r="L1410" s="9">
        <v>66</v>
      </c>
      <c r="M1410" s="9">
        <v>46</v>
      </c>
      <c r="N1410" s="9">
        <v>63</v>
      </c>
      <c r="O1410" s="9">
        <v>59</v>
      </c>
      <c r="P1410" s="9">
        <v>32</v>
      </c>
      <c r="Q1410" s="10">
        <v>115</v>
      </c>
      <c r="R1410" s="11">
        <v>33</v>
      </c>
      <c r="S1410" s="11">
        <v>1</v>
      </c>
      <c r="T1410" s="11">
        <v>116</v>
      </c>
      <c r="U1410" s="11">
        <v>96</v>
      </c>
      <c r="V1410" s="11">
        <v>1</v>
      </c>
      <c r="W1410" s="11">
        <v>109</v>
      </c>
      <c r="X1410" s="11">
        <f t="shared" si="294"/>
        <v>471</v>
      </c>
      <c r="Y1410" s="11">
        <f t="shared" si="295"/>
        <v>5150</v>
      </c>
      <c r="Z1410" s="11">
        <f t="shared" si="296"/>
        <v>1710</v>
      </c>
      <c r="AA1410" s="11">
        <f t="shared" si="297"/>
        <v>4615</v>
      </c>
      <c r="AB1410" s="11">
        <f t="shared" si="298"/>
        <v>4615</v>
      </c>
      <c r="AC1410" s="6">
        <f t="shared" si="299"/>
        <v>5350</v>
      </c>
      <c r="AD1410" s="9" t="s">
        <v>441</v>
      </c>
      <c r="AE1410" s="3" t="str">
        <f>IF(ISERROR(VLOOKUP($AD1410,技まとめ!$A$1:$F$380,6,FALSE)),"－",VLOOKUP($AD1410,技まとめ!$A$1:$F$380,6,FALSE))</f>
        <v>CA</v>
      </c>
      <c r="AF1410" s="3">
        <f>IF(ISERROR(VLOOKUP($AD1410,技まとめ!$A$1:$F$380,3,FALSE)),"－",VLOOKUP($AD1410,技まとめ!$A$1:$F$380,3,FALSE))</f>
        <v>18</v>
      </c>
      <c r="AG1410" s="3">
        <f>IF(ISERROR(VLOOKUP($AD1410,技まとめ!$A$1:$F$380,5,FALSE)),"－",VLOOKUP($AD1410,技まとめ!$A$1:$F$380,5,FALSE))</f>
        <v>21</v>
      </c>
      <c r="AH1410" s="3" t="str">
        <f>IF($E1410=IF(ISERROR(VLOOKUP($AD1410,技まとめ!$A$1:$F$380,4,FALSE)),"－",VLOOKUP($AD1410,技まとめ!$A$1:$F$380,4,FALSE)),"一致","")</f>
        <v/>
      </c>
      <c r="AI1410" s="9" t="s">
        <v>801</v>
      </c>
      <c r="AJ1410" s="3" t="str">
        <f>IF(ISERROR(VLOOKUP($AI1410,技まとめ!$A$1:$F$380,6,FALSE)),"－",VLOOKUP($AI1410,技まとめ!$A$1:$F$380,6,FALSE))</f>
        <v>CA</v>
      </c>
      <c r="AK1410" s="3">
        <f>IF(ISERROR(VLOOKUP($AI1410,技まとめ!$A$1:$F$380,3,FALSE)),"－",VLOOKUP($AI1410,技まとめ!$A$1:$F$380,3,FALSE))</f>
        <v>50</v>
      </c>
      <c r="AL1410" s="3">
        <f>IF(ISERROR(VLOOKUP($AI1410,技まとめ!$A$1:$F$380,5,FALSE)),"－",VLOOKUP($AI1410,技まとめ!$A$1:$F$380,5,FALSE))</f>
        <v>35</v>
      </c>
      <c r="AM1410" s="3" t="str">
        <f>IF($E1410=IF(ISERROR(VLOOKUP($AI1410,技まとめ!$A$1:$F$380,4,FALSE)),"－",VLOOKUP($AI1410,技まとめ!$A$1:$F$380,4,FALSE)),"一致","")</f>
        <v/>
      </c>
      <c r="AN1410" s="9" t="s">
        <v>346</v>
      </c>
      <c r="AO1410" s="3" t="str">
        <f>IF(ISERROR(VLOOKUP($AN1410,技まとめ!$A$1:$F$380,6,FALSE)),"－",VLOOKUP($AN1410,技まとめ!$A$1:$F$380,6,FALSE))</f>
        <v>LS</v>
      </c>
      <c r="AP1410" s="3">
        <f>IF(ISERROR(VLOOKUP($AN1410,技まとめ!$A$1:$F$380,3,FALSE)),"－",VLOOKUP($AN1410,技まとめ!$A$1:$F$380,3,FALSE))</f>
        <v>51</v>
      </c>
      <c r="AQ1410" s="3">
        <f>IF(ISERROR(VLOOKUP($AN1410,技まとめ!$A$1:$F$380,5,FALSE)),"－",VLOOKUP($AN1410,技まとめ!$A$1:$F$380,5,FALSE))</f>
        <v>37</v>
      </c>
      <c r="AR1410" s="3" t="str">
        <f>IF($E1410=IF(ISERROR(VLOOKUP($AN1410,技まとめ!$A$1:$F$380,4,FALSE)),"－",VLOOKUP($AN1410,技まとめ!$A$1:$F$380,4,FALSE)),"一致","")</f>
        <v>一致</v>
      </c>
      <c r="AS1410" s="9" t="s">
        <v>883</v>
      </c>
      <c r="AT1410" s="3" t="str">
        <f>IF(ISERROR(VLOOKUP($AS1410,技まとめ!$A$1:$F$380,6,FALSE)),"－",VLOOKUP($AS1410,技まとめ!$A$1:$F$380,6,FALSE))</f>
        <v>CA</v>
      </c>
      <c r="AU1410" s="3">
        <f>IF(ISERROR(VLOOKUP($AS1410,技まとめ!$A$1:$F$380,3,FALSE)),"－",VLOOKUP($AS1410,技まとめ!$A$1:$F$380,3,FALSE))</f>
        <v>83</v>
      </c>
      <c r="AV1410" s="3">
        <f>IF(ISERROR(VLOOKUP($AS1410,技まとめ!$A$1:$F$380,5,FALSE)),"－",VLOOKUP($AS1410,技まとめ!$A$1:$F$380,5,FALSE))</f>
        <v>47</v>
      </c>
      <c r="AW1410" s="3" t="str">
        <f>IF($E1410=IF(ISERROR(VLOOKUP($AS1410,技まとめ!$A$1:$F$380,4,FALSE)),"－",VLOOKUP($AS1410,技まとめ!$A$1:$F$380,4,FALSE)),"一致","")</f>
        <v/>
      </c>
      <c r="AX1410" s="12" t="str">
        <f t="shared" si="300"/>
        <v>プレッシャーパンチブラックホールレインボーループデュアルスマッシュ</v>
      </c>
      <c r="AY1410" s="12" t="str">
        <f t="shared" si="301"/>
        <v>プレッシャーパンチブラックホールレインボーループデュアルスマッシュ</v>
      </c>
      <c r="AZ1410" s="12" t="str">
        <f t="shared" si="302"/>
        <v>プレッシャーパンチブラックホールレインボーループデュアルスマッシュ</v>
      </c>
      <c r="BA1410" s="12" t="str">
        <f t="shared" si="303"/>
        <v>プレッシャーパンチブラックホールレインボーループデュアルスマッシュ</v>
      </c>
      <c r="BB1410" s="11" t="str">
        <f t="shared" si="304"/>
        <v>CACALSCA</v>
      </c>
      <c r="BC1410" s="11" t="str">
        <f t="shared" si="305"/>
        <v>CACALSCA</v>
      </c>
      <c r="BD1410" s="11" t="str">
        <f t="shared" si="306"/>
        <v>CACALSCA</v>
      </c>
      <c r="BE1410" s="11" t="str">
        <f t="shared" si="307"/>
        <v>CACALSCA</v>
      </c>
    </row>
    <row r="1411" spans="1:57" ht="11.25" hidden="1" customHeight="1">
      <c r="A1411" s="6">
        <v>1410</v>
      </c>
      <c r="B1411" s="7" t="s">
        <v>3207</v>
      </c>
      <c r="C1411" s="8" t="s">
        <v>3208</v>
      </c>
      <c r="D1411" s="7" t="s">
        <v>72</v>
      </c>
      <c r="E1411" s="7" t="s">
        <v>102</v>
      </c>
      <c r="F1411" s="7" t="s">
        <v>128</v>
      </c>
      <c r="G1411" s="9">
        <v>126</v>
      </c>
      <c r="H1411" s="9">
        <v>100</v>
      </c>
      <c r="I1411" s="9">
        <v>66</v>
      </c>
      <c r="J1411" s="9">
        <v>57</v>
      </c>
      <c r="K1411" s="9">
        <v>41</v>
      </c>
      <c r="L1411" s="9">
        <v>60</v>
      </c>
      <c r="M1411" s="9">
        <v>36</v>
      </c>
      <c r="N1411" s="9">
        <v>58</v>
      </c>
      <c r="O1411" s="9">
        <v>65</v>
      </c>
      <c r="P1411" s="9">
        <v>49</v>
      </c>
      <c r="Q1411" s="10">
        <v>116</v>
      </c>
      <c r="R1411" s="11">
        <v>23</v>
      </c>
      <c r="S1411" s="11">
        <v>1</v>
      </c>
      <c r="T1411" s="11">
        <v>110</v>
      </c>
      <c r="U1411" s="11">
        <v>86</v>
      </c>
      <c r="V1411" s="11">
        <v>1</v>
      </c>
      <c r="W1411" s="11">
        <v>115</v>
      </c>
      <c r="X1411" s="11">
        <f t="shared" ref="X1411:X1474" si="308">SUM(Q1411:W1411)</f>
        <v>452</v>
      </c>
      <c r="Y1411" s="11">
        <f t="shared" ref="Y1411:Y1474" si="309">Q1411*40+V1411*5+W1411*5</f>
        <v>5220</v>
      </c>
      <c r="Z1411" s="11">
        <f t="shared" ref="Z1411:Z1474" si="310">R1411*35+S1411*5+V1411*5+W1411*5</f>
        <v>1390</v>
      </c>
      <c r="AA1411" s="11">
        <f t="shared" ref="AA1411:AA1474" si="311">T1411*35+S1411*5+V1411*5+W1411*5</f>
        <v>4435</v>
      </c>
      <c r="AB1411" s="11">
        <f t="shared" ref="AB1411:AB1474" si="312">T1411*35+V1411*10+W1411*5</f>
        <v>4435</v>
      </c>
      <c r="AC1411" s="6">
        <f t="shared" ref="AC1411:AC1474" si="313">T1411*40+R1411*5+W1411*5</f>
        <v>5090</v>
      </c>
      <c r="AD1411" s="9" t="s">
        <v>322</v>
      </c>
      <c r="AE1411" s="3" t="str">
        <f>IF(ISERROR(VLOOKUP($AD1411,技まとめ!$A$1:$F$380,6,FALSE)),"－",VLOOKUP($AD1411,技まとめ!$A$1:$F$380,6,FALSE))</f>
        <v>SC</v>
      </c>
      <c r="AF1411" s="3">
        <f>IF(ISERROR(VLOOKUP($AD1411,技まとめ!$A$1:$F$380,3,FALSE)),"－",VLOOKUP($AD1411,技まとめ!$A$1:$F$380,3,FALSE))</f>
        <v>25</v>
      </c>
      <c r="AG1411" s="3">
        <f>IF(ISERROR(VLOOKUP($AD1411,技まとめ!$A$1:$F$380,5,FALSE)),"－",VLOOKUP($AD1411,技まとめ!$A$1:$F$380,5,FALSE))</f>
        <v>20</v>
      </c>
      <c r="AH1411" s="3" t="str">
        <f>IF($E1411=IF(ISERROR(VLOOKUP($AD1411,技まとめ!$A$1:$F$380,4,FALSE)),"－",VLOOKUP($AD1411,技まとめ!$A$1:$F$380,4,FALSE)),"一致","")</f>
        <v/>
      </c>
      <c r="AI1411" s="9" t="s">
        <v>735</v>
      </c>
      <c r="AJ1411" s="3" t="str">
        <f>IF(ISERROR(VLOOKUP($AI1411,技まとめ!$A$1:$F$380,6,FALSE)),"－",VLOOKUP($AI1411,技まとめ!$A$1:$F$380,6,FALSE))</f>
        <v>SC</v>
      </c>
      <c r="AK1411" s="3">
        <f>IF(ISERROR(VLOOKUP($AI1411,技まとめ!$A$1:$F$380,3,FALSE)),"－",VLOOKUP($AI1411,技まとめ!$A$1:$F$380,3,FALSE))</f>
        <v>51</v>
      </c>
      <c r="AL1411" s="3">
        <f>IF(ISERROR(VLOOKUP($AI1411,技まとめ!$A$1:$F$380,5,FALSE)),"－",VLOOKUP($AI1411,技まとめ!$A$1:$F$380,5,FALSE))</f>
        <v>31</v>
      </c>
      <c r="AM1411" s="3" t="str">
        <f>IF($E1411=IF(ISERROR(VLOOKUP($AI1411,技まとめ!$A$1:$F$380,4,FALSE)),"－",VLOOKUP($AI1411,技まとめ!$A$1:$F$380,4,FALSE)),"一致","")</f>
        <v>一致</v>
      </c>
      <c r="AN1411" s="9" t="s">
        <v>86</v>
      </c>
      <c r="AO1411" s="3" t="str">
        <f>IF(ISERROR(VLOOKUP($AN1411,技まとめ!$A$1:$F$380,6,FALSE)),"－",VLOOKUP($AN1411,技まとめ!$A$1:$F$380,6,FALSE))</f>
        <v>NS</v>
      </c>
      <c r="AP1411" s="3">
        <f>IF(ISERROR(VLOOKUP($AN1411,技まとめ!$A$1:$F$380,3,FALSE)),"－",VLOOKUP($AN1411,技まとめ!$A$1:$F$380,3,FALSE))</f>
        <v>107</v>
      </c>
      <c r="AQ1411" s="3">
        <f>IF(ISERROR(VLOOKUP($AN1411,技まとめ!$A$1:$F$380,5,FALSE)),"－",VLOOKUP($AN1411,技まとめ!$A$1:$F$380,5,FALSE))</f>
        <v>58</v>
      </c>
      <c r="AR1411" s="3" t="str">
        <f>IF($E1411=IF(ISERROR(VLOOKUP($AN1411,技まとめ!$A$1:$F$380,4,FALSE)),"－",VLOOKUP($AN1411,技まとめ!$A$1:$F$380,4,FALSE)),"一致","")</f>
        <v/>
      </c>
      <c r="AS1411" s="9" t="s">
        <v>503</v>
      </c>
      <c r="AT1411" s="3" t="str">
        <f>IF(ISERROR(VLOOKUP($AS1411,技まとめ!$A$1:$F$380,6,FALSE)),"－",VLOOKUP($AS1411,技まとめ!$A$1:$F$380,6,FALSE))</f>
        <v>DR</v>
      </c>
      <c r="AU1411" s="3">
        <f>IF(ISERROR(VLOOKUP($AS1411,技まとめ!$A$1:$F$380,3,FALSE)),"－",VLOOKUP($AS1411,技まとめ!$A$1:$F$380,3,FALSE))</f>
        <v>68</v>
      </c>
      <c r="AV1411" s="3">
        <f>IF(ISERROR(VLOOKUP($AS1411,技まとめ!$A$1:$F$380,5,FALSE)),"－",VLOOKUP($AS1411,技まとめ!$A$1:$F$380,5,FALSE))</f>
        <v>41</v>
      </c>
      <c r="AW1411" s="3" t="str">
        <f>IF($E1411=IF(ISERROR(VLOOKUP($AS1411,技まとめ!$A$1:$F$380,4,FALSE)),"－",VLOOKUP($AS1411,技まとめ!$A$1:$F$380,4,FALSE)),"一致","")</f>
        <v/>
      </c>
      <c r="AX1411" s="12" t="str">
        <f t="shared" ref="AX1411:AX1474" si="314">AD1411&amp;AI1411&amp;AN1411&amp;AS1411</f>
        <v>ターザンキックダブルグレネードザ・ハリケーンオオウチワ</v>
      </c>
      <c r="AY1411" s="12" t="str">
        <f t="shared" ref="AY1411:AY1474" si="315">AD1411&amp;AI1411&amp;AN1411&amp;AS1411</f>
        <v>ターザンキックダブルグレネードザ・ハリケーンオオウチワ</v>
      </c>
      <c r="AZ1411" s="12" t="str">
        <f t="shared" ref="AZ1411:AZ1474" si="316">AD1411&amp;AI1411&amp;AN1411&amp;AS1411</f>
        <v>ターザンキックダブルグレネードザ・ハリケーンオオウチワ</v>
      </c>
      <c r="BA1411" s="12" t="str">
        <f t="shared" ref="BA1411:BA1474" si="317">AD1411&amp;AI1411&amp;AN1411&amp;AS1411</f>
        <v>ターザンキックダブルグレネードザ・ハリケーンオオウチワ</v>
      </c>
      <c r="BB1411" s="11" t="str">
        <f t="shared" ref="BB1411:BB1474" si="318">AE1411&amp;AJ1411&amp;AO1411&amp;AT1411</f>
        <v>SCSCNSDR</v>
      </c>
      <c r="BC1411" s="11" t="str">
        <f t="shared" ref="BC1411:BC1474" si="319">AE1411&amp;AJ1411&amp;AO1411&amp;AT1411</f>
        <v>SCSCNSDR</v>
      </c>
      <c r="BD1411" s="11" t="str">
        <f t="shared" ref="BD1411:BD1474" si="320">AE1411&amp;AJ1411&amp;AO1411&amp;AT1411</f>
        <v>SCSCNSDR</v>
      </c>
      <c r="BE1411" s="11" t="str">
        <f t="shared" ref="BE1411:BE1474" si="321">AE1411&amp;AJ1411&amp;AO1411&amp;AT1411</f>
        <v>SCSCNSDR</v>
      </c>
    </row>
    <row r="1412" spans="1:57" ht="11.25" hidden="1" customHeight="1">
      <c r="A1412" s="6">
        <v>1411</v>
      </c>
      <c r="B1412" s="7" t="s">
        <v>3209</v>
      </c>
      <c r="C1412" s="8" t="s">
        <v>3210</v>
      </c>
      <c r="D1412" s="7" t="s">
        <v>72</v>
      </c>
      <c r="E1412" s="7" t="s">
        <v>95</v>
      </c>
      <c r="F1412" s="7" t="s">
        <v>109</v>
      </c>
      <c r="G1412" s="9">
        <v>124</v>
      </c>
      <c r="H1412" s="9">
        <v>91</v>
      </c>
      <c r="I1412" s="9">
        <v>44</v>
      </c>
      <c r="J1412" s="9">
        <v>52</v>
      </c>
      <c r="K1412" s="9">
        <v>60</v>
      </c>
      <c r="L1412" s="9">
        <v>47</v>
      </c>
      <c r="M1412" s="9">
        <v>54</v>
      </c>
      <c r="N1412" s="9">
        <v>55</v>
      </c>
      <c r="O1412" s="9">
        <v>54</v>
      </c>
      <c r="P1412" s="9">
        <v>63</v>
      </c>
      <c r="Q1412" s="10">
        <v>94</v>
      </c>
      <c r="R1412" s="11">
        <v>48</v>
      </c>
      <c r="S1412" s="11">
        <v>1</v>
      </c>
      <c r="T1412" s="11">
        <v>97</v>
      </c>
      <c r="U1412" s="11">
        <v>104</v>
      </c>
      <c r="V1412" s="11">
        <v>1</v>
      </c>
      <c r="W1412" s="11">
        <v>104</v>
      </c>
      <c r="X1412" s="11">
        <f t="shared" si="308"/>
        <v>449</v>
      </c>
      <c r="Y1412" s="11">
        <f t="shared" si="309"/>
        <v>4285</v>
      </c>
      <c r="Z1412" s="11">
        <f t="shared" si="310"/>
        <v>2210</v>
      </c>
      <c r="AA1412" s="11">
        <f t="shared" si="311"/>
        <v>3925</v>
      </c>
      <c r="AB1412" s="11">
        <f t="shared" si="312"/>
        <v>3925</v>
      </c>
      <c r="AC1412" s="6">
        <f t="shared" si="313"/>
        <v>4640</v>
      </c>
      <c r="AD1412" s="9" t="s">
        <v>210</v>
      </c>
      <c r="AE1412" s="3" t="str">
        <f>IF(ISERROR(VLOOKUP($AD1412,技まとめ!$A$1:$F$380,6,FALSE)),"－",VLOOKUP($AD1412,技まとめ!$A$1:$F$380,6,FALSE))</f>
        <v>NS</v>
      </c>
      <c r="AF1412" s="3">
        <f>IF(ISERROR(VLOOKUP($AD1412,技まとめ!$A$1:$F$380,3,FALSE)),"－",VLOOKUP($AD1412,技まとめ!$A$1:$F$380,3,FALSE))</f>
        <v>25</v>
      </c>
      <c r="AG1412" s="3">
        <f>IF(ISERROR(VLOOKUP($AD1412,技まとめ!$A$1:$F$380,5,FALSE)),"－",VLOOKUP($AD1412,技まとめ!$A$1:$F$380,5,FALSE))</f>
        <v>20</v>
      </c>
      <c r="AH1412" s="3" t="str">
        <f>IF($E1412=IF(ISERROR(VLOOKUP($AD1412,技まとめ!$A$1:$F$380,4,FALSE)),"－",VLOOKUP($AD1412,技まとめ!$A$1:$F$380,4,FALSE)),"一致","")</f>
        <v/>
      </c>
      <c r="AI1412" s="9" t="s">
        <v>131</v>
      </c>
      <c r="AJ1412" s="3" t="str">
        <f>IF(ISERROR(VLOOKUP($AI1412,技まとめ!$A$1:$F$380,6,FALSE)),"－",VLOOKUP($AI1412,技まとめ!$A$1:$F$380,6,FALSE))</f>
        <v>DR</v>
      </c>
      <c r="AK1412" s="3">
        <f>IF(ISERROR(VLOOKUP($AI1412,技まとめ!$A$1:$F$380,3,FALSE)),"－",VLOOKUP($AI1412,技まとめ!$A$1:$F$380,3,FALSE))</f>
        <v>33</v>
      </c>
      <c r="AL1412" s="3">
        <f>IF(ISERROR(VLOOKUP($AI1412,技まとめ!$A$1:$F$380,5,FALSE)),"－",VLOOKUP($AI1412,技まとめ!$A$1:$F$380,5,FALSE))</f>
        <v>28</v>
      </c>
      <c r="AM1412" s="3" t="str">
        <f>IF($E1412=IF(ISERROR(VLOOKUP($AI1412,技まとめ!$A$1:$F$380,4,FALSE)),"－",VLOOKUP($AI1412,技まとめ!$A$1:$F$380,4,FALSE)),"一致","")</f>
        <v>一致</v>
      </c>
      <c r="AN1412" s="9" t="s">
        <v>97</v>
      </c>
      <c r="AO1412" s="3" t="str">
        <f>IF(ISERROR(VLOOKUP($AN1412,技まとめ!$A$1:$F$380,6,FALSE)),"－",VLOOKUP($AN1412,技まとめ!$A$1:$F$380,6,FALSE))</f>
        <v>BL</v>
      </c>
      <c r="AP1412" s="3">
        <f>IF(ISERROR(VLOOKUP($AN1412,技まとめ!$A$1:$F$380,3,FALSE)),"－",VLOOKUP($AN1412,技まとめ!$A$1:$F$380,3,FALSE))</f>
        <v>38</v>
      </c>
      <c r="AQ1412" s="3">
        <f>IF(ISERROR(VLOOKUP($AN1412,技まとめ!$A$1:$F$380,5,FALSE)),"－",VLOOKUP($AN1412,技まとめ!$A$1:$F$380,5,FALSE))</f>
        <v>16</v>
      </c>
      <c r="AR1412" s="3" t="str">
        <f>IF($E1412=IF(ISERROR(VLOOKUP($AN1412,技まとめ!$A$1:$F$380,4,FALSE)),"－",VLOOKUP($AN1412,技まとめ!$A$1:$F$380,4,FALSE)),"一致","")</f>
        <v/>
      </c>
      <c r="AS1412" s="9" t="s">
        <v>472</v>
      </c>
      <c r="AT1412" s="3" t="str">
        <f>IF(ISERROR(VLOOKUP($AS1412,技まとめ!$A$1:$F$380,6,FALSE)),"－",VLOOKUP($AS1412,技まとめ!$A$1:$F$380,6,FALSE))</f>
        <v>BL</v>
      </c>
      <c r="AU1412" s="3">
        <f>IF(ISERROR(VLOOKUP($AS1412,技まとめ!$A$1:$F$380,3,FALSE)),"－",VLOOKUP($AS1412,技まとめ!$A$1:$F$380,3,FALSE))</f>
        <v>106</v>
      </c>
      <c r="AV1412" s="3">
        <f>IF(ISERROR(VLOOKUP($AS1412,技まとめ!$A$1:$F$380,5,FALSE)),"－",VLOOKUP($AS1412,技まとめ!$A$1:$F$380,5,FALSE))</f>
        <v>57</v>
      </c>
      <c r="AW1412" s="3" t="str">
        <f>IF($E1412=IF(ISERROR(VLOOKUP($AS1412,技まとめ!$A$1:$F$380,4,FALSE)),"－",VLOOKUP($AS1412,技まとめ!$A$1:$F$380,4,FALSE)),"一致","")</f>
        <v/>
      </c>
      <c r="AX1412" s="12" t="str">
        <f t="shared" si="314"/>
        <v>スパイラルショットイリュージョンボールうしろのしょうめんかごめかごめ</v>
      </c>
      <c r="AY1412" s="12" t="str">
        <f t="shared" si="315"/>
        <v>スパイラルショットイリュージョンボールうしろのしょうめんかごめかごめ</v>
      </c>
      <c r="AZ1412" s="12" t="str">
        <f t="shared" si="316"/>
        <v>スパイラルショットイリュージョンボールうしろのしょうめんかごめかごめ</v>
      </c>
      <c r="BA1412" s="12" t="str">
        <f t="shared" si="317"/>
        <v>スパイラルショットイリュージョンボールうしろのしょうめんかごめかごめ</v>
      </c>
      <c r="BB1412" s="11" t="str">
        <f t="shared" si="318"/>
        <v>NSDRBLBL</v>
      </c>
      <c r="BC1412" s="11" t="str">
        <f t="shared" si="319"/>
        <v>NSDRBLBL</v>
      </c>
      <c r="BD1412" s="11" t="str">
        <f t="shared" si="320"/>
        <v>NSDRBLBL</v>
      </c>
      <c r="BE1412" s="11" t="str">
        <f t="shared" si="321"/>
        <v>NSDRBLBL</v>
      </c>
    </row>
    <row r="1413" spans="1:57" ht="11.25" hidden="1" customHeight="1">
      <c r="A1413" s="6">
        <v>1412</v>
      </c>
      <c r="B1413" s="7" t="s">
        <v>3211</v>
      </c>
      <c r="C1413" s="8" t="s">
        <v>3212</v>
      </c>
      <c r="D1413" s="7" t="s">
        <v>72</v>
      </c>
      <c r="E1413" s="7" t="s">
        <v>102</v>
      </c>
      <c r="F1413" s="7" t="s">
        <v>82</v>
      </c>
      <c r="G1413" s="9">
        <v>120</v>
      </c>
      <c r="H1413" s="9">
        <v>98</v>
      </c>
      <c r="I1413" s="9">
        <v>50</v>
      </c>
      <c r="J1413" s="9">
        <v>41</v>
      </c>
      <c r="K1413" s="9">
        <v>38</v>
      </c>
      <c r="L1413" s="9">
        <v>51</v>
      </c>
      <c r="M1413" s="9">
        <v>65</v>
      </c>
      <c r="N1413" s="9">
        <v>56</v>
      </c>
      <c r="O1413" s="9">
        <v>51</v>
      </c>
      <c r="P1413" s="9">
        <v>57</v>
      </c>
      <c r="Q1413" s="10">
        <v>100</v>
      </c>
      <c r="R1413" s="11">
        <v>10</v>
      </c>
      <c r="S1413" s="11">
        <v>1</v>
      </c>
      <c r="T1413" s="11">
        <v>101</v>
      </c>
      <c r="U1413" s="11">
        <v>115</v>
      </c>
      <c r="V1413" s="11">
        <v>1</v>
      </c>
      <c r="W1413" s="11">
        <v>101</v>
      </c>
      <c r="X1413" s="11">
        <f t="shared" si="308"/>
        <v>429</v>
      </c>
      <c r="Y1413" s="11">
        <f t="shared" si="309"/>
        <v>4510</v>
      </c>
      <c r="Z1413" s="11">
        <f t="shared" si="310"/>
        <v>865</v>
      </c>
      <c r="AA1413" s="11">
        <f t="shared" si="311"/>
        <v>4050</v>
      </c>
      <c r="AB1413" s="11">
        <f t="shared" si="312"/>
        <v>4050</v>
      </c>
      <c r="AC1413" s="6">
        <f t="shared" si="313"/>
        <v>4595</v>
      </c>
      <c r="AD1413" s="9" t="s">
        <v>543</v>
      </c>
      <c r="AE1413" s="3" t="str">
        <f>IF(ISERROR(VLOOKUP($AD1413,技まとめ!$A$1:$F$380,6,FALSE)),"－",VLOOKUP($AD1413,技まとめ!$A$1:$F$380,6,FALSE))</f>
        <v>SC</v>
      </c>
      <c r="AF1413" s="3">
        <f>IF(ISERROR(VLOOKUP($AD1413,技まとめ!$A$1:$F$380,3,FALSE)),"－",VLOOKUP($AD1413,技まとめ!$A$1:$F$380,3,FALSE))</f>
        <v>25</v>
      </c>
      <c r="AG1413" s="3">
        <f>IF(ISERROR(VLOOKUP($AD1413,技まとめ!$A$1:$F$380,5,FALSE)),"－",VLOOKUP($AD1413,技まとめ!$A$1:$F$380,5,FALSE))</f>
        <v>20</v>
      </c>
      <c r="AH1413" s="3" t="str">
        <f>IF($E1413=IF(ISERROR(VLOOKUP($AD1413,技まとめ!$A$1:$F$380,4,FALSE)),"－",VLOOKUP($AD1413,技まとめ!$A$1:$F$380,4,FALSE)),"一致","")</f>
        <v/>
      </c>
      <c r="AI1413" s="9" t="s">
        <v>305</v>
      </c>
      <c r="AJ1413" s="3" t="str">
        <f>IF(ISERROR(VLOOKUP($AI1413,技まとめ!$A$1:$F$380,6,FALSE)),"－",VLOOKUP($AI1413,技まとめ!$A$1:$F$380,6,FALSE))</f>
        <v>BL</v>
      </c>
      <c r="AK1413" s="3">
        <f>IF(ISERROR(VLOOKUP($AI1413,技まとめ!$A$1:$F$380,3,FALSE)),"－",VLOOKUP($AI1413,技まとめ!$A$1:$F$380,3,FALSE))</f>
        <v>41</v>
      </c>
      <c r="AL1413" s="3">
        <f>IF(ISERROR(VLOOKUP($AI1413,技まとめ!$A$1:$F$380,5,FALSE)),"－",VLOOKUP($AI1413,技まとめ!$A$1:$F$380,5,FALSE))</f>
        <v>30</v>
      </c>
      <c r="AM1413" s="3" t="str">
        <f>IF($E1413=IF(ISERROR(VLOOKUP($AI1413,技まとめ!$A$1:$F$380,4,FALSE)),"－",VLOOKUP($AI1413,技まとめ!$A$1:$F$380,4,FALSE)),"一致","")</f>
        <v/>
      </c>
      <c r="AN1413" s="9" t="s">
        <v>117</v>
      </c>
      <c r="AO1413" s="3" t="str">
        <f>IF(ISERROR(VLOOKUP($AN1413,技まとめ!$A$1:$F$380,6,FALSE)),"－",VLOOKUP($AN1413,技まとめ!$A$1:$F$380,6,FALSE))</f>
        <v>SC</v>
      </c>
      <c r="AP1413" s="3">
        <f>IF(ISERROR(VLOOKUP($AN1413,技まとめ!$A$1:$F$380,3,FALSE)),"－",VLOOKUP($AN1413,技まとめ!$A$1:$F$380,3,FALSE))</f>
        <v>38</v>
      </c>
      <c r="AQ1413" s="3">
        <f>IF(ISERROR(VLOOKUP($AN1413,技まとめ!$A$1:$F$380,5,FALSE)),"－",VLOOKUP($AN1413,技まとめ!$A$1:$F$380,5,FALSE))</f>
        <v>25</v>
      </c>
      <c r="AR1413" s="3" t="str">
        <f>IF($E1413=IF(ISERROR(VLOOKUP($AN1413,技まとめ!$A$1:$F$380,4,FALSE)),"－",VLOOKUP($AN1413,技まとめ!$A$1:$F$380,4,FALSE)),"一致","")</f>
        <v/>
      </c>
      <c r="AS1413" s="9" t="s">
        <v>217</v>
      </c>
      <c r="AT1413" s="3" t="str">
        <f>IF(ISERROR(VLOOKUP($AS1413,技まとめ!$A$1:$F$380,6,FALSE)),"－",VLOOKUP($AS1413,技まとめ!$A$1:$F$380,6,FALSE))</f>
        <v>NS</v>
      </c>
      <c r="AU1413" s="3">
        <f>IF(ISERROR(VLOOKUP($AS1413,技まとめ!$A$1:$F$380,3,FALSE)),"－",VLOOKUP($AS1413,技まとめ!$A$1:$F$380,3,FALSE))</f>
        <v>51</v>
      </c>
      <c r="AV1413" s="3">
        <f>IF(ISERROR(VLOOKUP($AS1413,技まとめ!$A$1:$F$380,5,FALSE)),"－",VLOOKUP($AS1413,技まとめ!$A$1:$F$380,5,FALSE))</f>
        <v>31</v>
      </c>
      <c r="AW1413" s="3" t="str">
        <f>IF($E1413=IF(ISERROR(VLOOKUP($AS1413,技まとめ!$A$1:$F$380,4,FALSE)),"－",VLOOKUP($AS1413,技まとめ!$A$1:$F$380,4,FALSE)),"一致","")</f>
        <v/>
      </c>
      <c r="AX1413" s="12" t="str">
        <f t="shared" si="314"/>
        <v>スピニングシュートフェイクボールクルクルヘッドクンフーヘッド</v>
      </c>
      <c r="AY1413" s="12" t="str">
        <f t="shared" si="315"/>
        <v>スピニングシュートフェイクボールクルクルヘッドクンフーヘッド</v>
      </c>
      <c r="AZ1413" s="12" t="str">
        <f t="shared" si="316"/>
        <v>スピニングシュートフェイクボールクルクルヘッドクンフーヘッド</v>
      </c>
      <c r="BA1413" s="12" t="str">
        <f t="shared" si="317"/>
        <v>スピニングシュートフェイクボールクルクルヘッドクンフーヘッド</v>
      </c>
      <c r="BB1413" s="11" t="str">
        <f t="shared" si="318"/>
        <v>SCBLSCNS</v>
      </c>
      <c r="BC1413" s="11" t="str">
        <f t="shared" si="319"/>
        <v>SCBLSCNS</v>
      </c>
      <c r="BD1413" s="11" t="str">
        <f t="shared" si="320"/>
        <v>SCBLSCNS</v>
      </c>
      <c r="BE1413" s="11" t="str">
        <f t="shared" si="321"/>
        <v>SCBLSCNS</v>
      </c>
    </row>
    <row r="1414" spans="1:57" ht="11.25" hidden="1" customHeight="1">
      <c r="A1414" s="6">
        <v>1413</v>
      </c>
      <c r="B1414" s="7" t="s">
        <v>3213</v>
      </c>
      <c r="C1414" s="8" t="s">
        <v>3214</v>
      </c>
      <c r="D1414" s="7" t="s">
        <v>72</v>
      </c>
      <c r="E1414" s="7" t="s">
        <v>102</v>
      </c>
      <c r="F1414" s="7" t="s">
        <v>109</v>
      </c>
      <c r="G1414" s="9">
        <v>118</v>
      </c>
      <c r="H1414" s="9">
        <v>92</v>
      </c>
      <c r="I1414" s="9">
        <v>55</v>
      </c>
      <c r="J1414" s="9">
        <v>51</v>
      </c>
      <c r="K1414" s="9">
        <v>52</v>
      </c>
      <c r="L1414" s="9">
        <v>53</v>
      </c>
      <c r="M1414" s="9">
        <v>52</v>
      </c>
      <c r="N1414" s="9">
        <v>51</v>
      </c>
      <c r="O1414" s="9">
        <v>54</v>
      </c>
      <c r="P1414" s="9">
        <v>58</v>
      </c>
      <c r="Q1414" s="10">
        <v>105</v>
      </c>
      <c r="R1414" s="11">
        <v>30</v>
      </c>
      <c r="S1414" s="11">
        <v>1</v>
      </c>
      <c r="T1414" s="11">
        <v>103</v>
      </c>
      <c r="U1414" s="11">
        <v>102</v>
      </c>
      <c r="V1414" s="11">
        <v>1</v>
      </c>
      <c r="W1414" s="11">
        <v>104</v>
      </c>
      <c r="X1414" s="11">
        <f t="shared" si="308"/>
        <v>446</v>
      </c>
      <c r="Y1414" s="11">
        <f t="shared" si="309"/>
        <v>4725</v>
      </c>
      <c r="Z1414" s="11">
        <f t="shared" si="310"/>
        <v>1580</v>
      </c>
      <c r="AA1414" s="11">
        <f t="shared" si="311"/>
        <v>4135</v>
      </c>
      <c r="AB1414" s="11">
        <f t="shared" si="312"/>
        <v>4135</v>
      </c>
      <c r="AC1414" s="6">
        <f t="shared" si="313"/>
        <v>4790</v>
      </c>
      <c r="AD1414" s="9" t="s">
        <v>215</v>
      </c>
      <c r="AE1414" s="3" t="str">
        <f>IF(ISERROR(VLOOKUP($AD1414,技まとめ!$A$1:$F$380,6,FALSE)),"－",VLOOKUP($AD1414,技まとめ!$A$1:$F$380,6,FALSE))</f>
        <v>DR</v>
      </c>
      <c r="AF1414" s="3">
        <f>IF(ISERROR(VLOOKUP($AD1414,技まとめ!$A$1:$F$380,3,FALSE)),"－",VLOOKUP($AD1414,技まとめ!$A$1:$F$380,3,FALSE))</f>
        <v>15</v>
      </c>
      <c r="AG1414" s="3">
        <f>IF(ISERROR(VLOOKUP($AD1414,技まとめ!$A$1:$F$380,5,FALSE)),"－",VLOOKUP($AD1414,技まとめ!$A$1:$F$380,5,FALSE))</f>
        <v>20</v>
      </c>
      <c r="AH1414" s="3" t="str">
        <f>IF($E1414=IF(ISERROR(VLOOKUP($AD1414,技まとめ!$A$1:$F$380,4,FALSE)),"－",VLOOKUP($AD1414,技まとめ!$A$1:$F$380,4,FALSE)),"一致","")</f>
        <v/>
      </c>
      <c r="AI1414" s="9" t="s">
        <v>217</v>
      </c>
      <c r="AJ1414" s="3" t="str">
        <f>IF(ISERROR(VLOOKUP($AI1414,技まとめ!$A$1:$F$380,6,FALSE)),"－",VLOOKUP($AI1414,技まとめ!$A$1:$F$380,6,FALSE))</f>
        <v>NS</v>
      </c>
      <c r="AK1414" s="3">
        <f>IF(ISERROR(VLOOKUP($AI1414,技まとめ!$A$1:$F$380,3,FALSE)),"－",VLOOKUP($AI1414,技まとめ!$A$1:$F$380,3,FALSE))</f>
        <v>51</v>
      </c>
      <c r="AL1414" s="3">
        <f>IF(ISERROR(VLOOKUP($AI1414,技まとめ!$A$1:$F$380,5,FALSE)),"－",VLOOKUP($AI1414,技まとめ!$A$1:$F$380,5,FALSE))</f>
        <v>31</v>
      </c>
      <c r="AM1414" s="3" t="str">
        <f>IF($E1414=IF(ISERROR(VLOOKUP($AI1414,技まとめ!$A$1:$F$380,4,FALSE)),"－",VLOOKUP($AI1414,技まとめ!$A$1:$F$380,4,FALSE)),"一致","")</f>
        <v/>
      </c>
      <c r="AN1414" s="9" t="s">
        <v>347</v>
      </c>
      <c r="AO1414" s="3" t="str">
        <f>IF(ISERROR(VLOOKUP($AN1414,技まとめ!$A$1:$F$380,6,FALSE)),"－",VLOOKUP($AN1414,技まとめ!$A$1:$F$380,6,FALSE))</f>
        <v>DR</v>
      </c>
      <c r="AP1414" s="3">
        <f>IF(ISERROR(VLOOKUP($AN1414,技まとめ!$A$1:$F$380,3,FALSE)),"－",VLOOKUP($AN1414,技まとめ!$A$1:$F$380,3,FALSE))</f>
        <v>40</v>
      </c>
      <c r="AQ1414" s="3">
        <f>IF(ISERROR(VLOOKUP($AN1414,技まとめ!$A$1:$F$380,5,FALSE)),"－",VLOOKUP($AN1414,技まとめ!$A$1:$F$380,5,FALSE))</f>
        <v>31</v>
      </c>
      <c r="AR1414" s="3" t="str">
        <f>IF($E1414=IF(ISERROR(VLOOKUP($AN1414,技まとめ!$A$1:$F$380,4,FALSE)),"－",VLOOKUP($AN1414,技まとめ!$A$1:$F$380,4,FALSE)),"一致","")</f>
        <v/>
      </c>
      <c r="AS1414" s="9" t="s">
        <v>137</v>
      </c>
      <c r="AT1414" s="3" t="str">
        <f>IF(ISERROR(VLOOKUP($AS1414,技まとめ!$A$1:$F$380,6,FALSE)),"－",VLOOKUP($AS1414,技まとめ!$A$1:$F$380,6,FALSE))</f>
        <v>SC</v>
      </c>
      <c r="AU1414" s="3">
        <f>IF(ISERROR(VLOOKUP($AS1414,技まとめ!$A$1:$F$380,3,FALSE)),"－",VLOOKUP($AS1414,技まとめ!$A$1:$F$380,3,FALSE))</f>
        <v>94</v>
      </c>
      <c r="AV1414" s="3">
        <f>IF(ISERROR(VLOOKUP($AS1414,技まとめ!$A$1:$F$380,5,FALSE)),"－",VLOOKUP($AS1414,技まとめ!$A$1:$F$380,5,FALSE))</f>
        <v>52</v>
      </c>
      <c r="AW1414" s="3" t="str">
        <f>IF($E1414=IF(ISERROR(VLOOKUP($AS1414,技まとめ!$A$1:$F$380,4,FALSE)),"－",VLOOKUP($AS1414,技まとめ!$A$1:$F$380,4,FALSE)),"一致","")</f>
        <v>一致</v>
      </c>
      <c r="AX1414" s="12" t="str">
        <f t="shared" si="314"/>
        <v>たつまきせんぷうクンフーヘッドざんぞうばくねつスクリュー</v>
      </c>
      <c r="AY1414" s="12" t="str">
        <f t="shared" si="315"/>
        <v>たつまきせんぷうクンフーヘッドざんぞうばくねつスクリュー</v>
      </c>
      <c r="AZ1414" s="12" t="str">
        <f t="shared" si="316"/>
        <v>たつまきせんぷうクンフーヘッドざんぞうばくねつスクリュー</v>
      </c>
      <c r="BA1414" s="12" t="str">
        <f t="shared" si="317"/>
        <v>たつまきせんぷうクンフーヘッドざんぞうばくねつスクリュー</v>
      </c>
      <c r="BB1414" s="11" t="str">
        <f t="shared" si="318"/>
        <v>DRNSDRSC</v>
      </c>
      <c r="BC1414" s="11" t="str">
        <f t="shared" si="319"/>
        <v>DRNSDRSC</v>
      </c>
      <c r="BD1414" s="11" t="str">
        <f t="shared" si="320"/>
        <v>DRNSDRSC</v>
      </c>
      <c r="BE1414" s="11" t="str">
        <f t="shared" si="321"/>
        <v>DRNSDRSC</v>
      </c>
    </row>
    <row r="1415" spans="1:57" ht="11.25" hidden="1" customHeight="1">
      <c r="A1415" s="6">
        <v>1414</v>
      </c>
      <c r="B1415" s="7" t="s">
        <v>3215</v>
      </c>
      <c r="C1415" s="8" t="s">
        <v>3216</v>
      </c>
      <c r="D1415" s="7" t="s">
        <v>72</v>
      </c>
      <c r="E1415" s="7" t="s">
        <v>102</v>
      </c>
      <c r="F1415" s="7" t="s">
        <v>74</v>
      </c>
      <c r="G1415" s="9">
        <v>120</v>
      </c>
      <c r="H1415" s="9">
        <v>104</v>
      </c>
      <c r="I1415" s="9">
        <v>56</v>
      </c>
      <c r="J1415" s="9">
        <v>53</v>
      </c>
      <c r="K1415" s="9">
        <v>47</v>
      </c>
      <c r="L1415" s="9">
        <v>48</v>
      </c>
      <c r="M1415" s="9">
        <v>51</v>
      </c>
      <c r="N1415" s="9">
        <v>51</v>
      </c>
      <c r="O1415" s="9">
        <v>54</v>
      </c>
      <c r="P1415" s="9">
        <v>68</v>
      </c>
      <c r="Q1415" s="10">
        <v>106</v>
      </c>
      <c r="R1415" s="11">
        <v>37</v>
      </c>
      <c r="S1415" s="11">
        <v>1</v>
      </c>
      <c r="T1415" s="11">
        <v>98</v>
      </c>
      <c r="U1415" s="11">
        <v>101</v>
      </c>
      <c r="V1415" s="11">
        <v>1</v>
      </c>
      <c r="W1415" s="11">
        <v>104</v>
      </c>
      <c r="X1415" s="11">
        <f t="shared" si="308"/>
        <v>448</v>
      </c>
      <c r="Y1415" s="11">
        <f t="shared" si="309"/>
        <v>4765</v>
      </c>
      <c r="Z1415" s="11">
        <f t="shared" si="310"/>
        <v>1825</v>
      </c>
      <c r="AA1415" s="11">
        <f t="shared" si="311"/>
        <v>3960</v>
      </c>
      <c r="AB1415" s="11">
        <f t="shared" si="312"/>
        <v>3960</v>
      </c>
      <c r="AC1415" s="6">
        <f t="shared" si="313"/>
        <v>4625</v>
      </c>
      <c r="AD1415" s="9" t="s">
        <v>776</v>
      </c>
      <c r="AE1415" s="3" t="str">
        <f>IF(ISERROR(VLOOKUP($AD1415,技まとめ!$A$1:$F$380,6,FALSE)),"－",VLOOKUP($AD1415,技まとめ!$A$1:$F$380,6,FALSE))</f>
        <v>P1</v>
      </c>
      <c r="AF1415" s="3">
        <f>IF(ISERROR(VLOOKUP($AD1415,技まとめ!$A$1:$F$380,3,FALSE)),"－",VLOOKUP($AD1415,技まとめ!$A$1:$F$380,3,FALSE))</f>
        <v>13</v>
      </c>
      <c r="AG1415" s="3">
        <f>IF(ISERROR(VLOOKUP($AD1415,技まとめ!$A$1:$F$380,5,FALSE)),"－",VLOOKUP($AD1415,技まとめ!$A$1:$F$380,5,FALSE))</f>
        <v>20</v>
      </c>
      <c r="AH1415" s="3" t="str">
        <f>IF($E1415=IF(ISERROR(VLOOKUP($AD1415,技まとめ!$A$1:$F$380,4,FALSE)),"－",VLOOKUP($AD1415,技まとめ!$A$1:$F$380,4,FALSE)),"一致","")</f>
        <v>一致</v>
      </c>
      <c r="AI1415" s="9" t="s">
        <v>665</v>
      </c>
      <c r="AJ1415" s="3" t="str">
        <f>IF(ISERROR(VLOOKUP($AI1415,技まとめ!$A$1:$F$380,6,FALSE)),"－",VLOOKUP($AI1415,技まとめ!$A$1:$F$380,6,FALSE))</f>
        <v>CA</v>
      </c>
      <c r="AK1415" s="3">
        <f>IF(ISERROR(VLOOKUP($AI1415,技まとめ!$A$1:$F$380,3,FALSE)),"－",VLOOKUP($AI1415,技まとめ!$A$1:$F$380,3,FALSE))</f>
        <v>19</v>
      </c>
      <c r="AL1415" s="3">
        <f>IF(ISERROR(VLOOKUP($AI1415,技まとめ!$A$1:$F$380,5,FALSE)),"－",VLOOKUP($AI1415,技まとめ!$A$1:$F$380,5,FALSE))</f>
        <v>22</v>
      </c>
      <c r="AM1415" s="3" t="str">
        <f>IF($E1415=IF(ISERROR(VLOOKUP($AI1415,技まとめ!$A$1:$F$380,4,FALSE)),"－",VLOOKUP($AI1415,技まとめ!$A$1:$F$380,4,FALSE)),"一致","")</f>
        <v/>
      </c>
      <c r="AN1415" s="9" t="s">
        <v>671</v>
      </c>
      <c r="AO1415" s="3" t="str">
        <f>IF(ISERROR(VLOOKUP($AN1415,技まとめ!$A$1:$F$380,6,FALSE)),"－",VLOOKUP($AN1415,技まとめ!$A$1:$F$380,6,FALSE))</f>
        <v>BL</v>
      </c>
      <c r="AP1415" s="3">
        <f>IF(ISERROR(VLOOKUP($AN1415,技まとめ!$A$1:$F$380,3,FALSE)),"－",VLOOKUP($AN1415,技まとめ!$A$1:$F$380,3,FALSE))</f>
        <v>56</v>
      </c>
      <c r="AQ1415" s="3">
        <f>IF(ISERROR(VLOOKUP($AN1415,技まとめ!$A$1:$F$380,5,FALSE)),"－",VLOOKUP($AN1415,技まとめ!$A$1:$F$380,5,FALSE))</f>
        <v>39</v>
      </c>
      <c r="AR1415" s="3" t="str">
        <f>IF($E1415=IF(ISERROR(VLOOKUP($AN1415,技まとめ!$A$1:$F$380,4,FALSE)),"－",VLOOKUP($AN1415,技まとめ!$A$1:$F$380,4,FALSE)),"一致","")</f>
        <v>一致</v>
      </c>
      <c r="AS1415" s="9" t="s">
        <v>450</v>
      </c>
      <c r="AT1415" s="3" t="str">
        <f>IF(ISERROR(VLOOKUP($AS1415,技まとめ!$A$1:$F$380,6,FALSE)),"－",VLOOKUP($AS1415,技まとめ!$A$1:$F$380,6,FALSE))</f>
        <v>CA</v>
      </c>
      <c r="AU1415" s="3">
        <f>IF(ISERROR(VLOOKUP($AS1415,技まとめ!$A$1:$F$380,3,FALSE)),"－",VLOOKUP($AS1415,技まとめ!$A$1:$F$380,3,FALSE))</f>
        <v>46</v>
      </c>
      <c r="AV1415" s="3">
        <f>IF(ISERROR(VLOOKUP($AS1415,技まとめ!$A$1:$F$380,5,FALSE)),"－",VLOOKUP($AS1415,技まとめ!$A$1:$F$380,5,FALSE))</f>
        <v>32</v>
      </c>
      <c r="AW1415" s="3" t="str">
        <f>IF($E1415=IF(ISERROR(VLOOKUP($AS1415,技まとめ!$A$1:$F$380,4,FALSE)),"－",VLOOKUP($AS1415,技まとめ!$A$1:$F$380,4,FALSE)),"一致","")</f>
        <v/>
      </c>
      <c r="AX1415" s="12" t="str">
        <f t="shared" si="314"/>
        <v>ねっけつパンチトルネードキャッチフレイムダンスつむじ</v>
      </c>
      <c r="AY1415" s="12" t="str">
        <f t="shared" si="315"/>
        <v>ねっけつパンチトルネードキャッチフレイムダンスつむじ</v>
      </c>
      <c r="AZ1415" s="12" t="str">
        <f t="shared" si="316"/>
        <v>ねっけつパンチトルネードキャッチフレイムダンスつむじ</v>
      </c>
      <c r="BA1415" s="12" t="str">
        <f t="shared" si="317"/>
        <v>ねっけつパンチトルネードキャッチフレイムダンスつむじ</v>
      </c>
      <c r="BB1415" s="11" t="str">
        <f t="shared" si="318"/>
        <v>P1CABLCA</v>
      </c>
      <c r="BC1415" s="11" t="str">
        <f t="shared" si="319"/>
        <v>P1CABLCA</v>
      </c>
      <c r="BD1415" s="11" t="str">
        <f t="shared" si="320"/>
        <v>P1CABLCA</v>
      </c>
      <c r="BE1415" s="11" t="str">
        <f t="shared" si="321"/>
        <v>P1CABLCA</v>
      </c>
    </row>
    <row r="1416" spans="1:57" ht="11.25" hidden="1" customHeight="1">
      <c r="A1416" s="6">
        <v>1415</v>
      </c>
      <c r="B1416" s="7" t="s">
        <v>3217</v>
      </c>
      <c r="C1416" s="8" t="s">
        <v>3218</v>
      </c>
      <c r="D1416" s="7" t="s">
        <v>72</v>
      </c>
      <c r="E1416" s="7" t="s">
        <v>73</v>
      </c>
      <c r="F1416" s="7" t="s">
        <v>74</v>
      </c>
      <c r="G1416" s="9">
        <v>120</v>
      </c>
      <c r="H1416" s="9">
        <v>100</v>
      </c>
      <c r="I1416" s="9">
        <v>63</v>
      </c>
      <c r="J1416" s="9">
        <v>62</v>
      </c>
      <c r="K1416" s="9">
        <v>60</v>
      </c>
      <c r="L1416" s="9">
        <v>61</v>
      </c>
      <c r="M1416" s="9">
        <v>60</v>
      </c>
      <c r="N1416" s="9">
        <v>58</v>
      </c>
      <c r="O1416" s="9">
        <v>60</v>
      </c>
      <c r="P1416" s="9">
        <v>24</v>
      </c>
      <c r="Q1416" s="10">
        <v>113</v>
      </c>
      <c r="R1416" s="11">
        <v>22</v>
      </c>
      <c r="S1416" s="11">
        <v>1</v>
      </c>
      <c r="T1416" s="11">
        <v>111</v>
      </c>
      <c r="U1416" s="11">
        <v>110</v>
      </c>
      <c r="V1416" s="11">
        <v>1</v>
      </c>
      <c r="W1416" s="11">
        <v>110</v>
      </c>
      <c r="X1416" s="11">
        <f t="shared" si="308"/>
        <v>468</v>
      </c>
      <c r="Y1416" s="11">
        <f t="shared" si="309"/>
        <v>5075</v>
      </c>
      <c r="Z1416" s="11">
        <f t="shared" si="310"/>
        <v>1330</v>
      </c>
      <c r="AA1416" s="11">
        <f t="shared" si="311"/>
        <v>4445</v>
      </c>
      <c r="AB1416" s="11">
        <f t="shared" si="312"/>
        <v>4445</v>
      </c>
      <c r="AC1416" s="6">
        <f t="shared" si="313"/>
        <v>5100</v>
      </c>
      <c r="AD1416" s="9" t="s">
        <v>5016</v>
      </c>
      <c r="AE1416" s="3" t="str">
        <f>IF(ISERROR(VLOOKUP($AD1416,技まとめ!$A$1:$F$380,6,FALSE)),"－",VLOOKUP($AD1416,技まとめ!$A$1:$F$380,6,FALSE))</f>
        <v>－</v>
      </c>
      <c r="AF1416" s="3">
        <f>IF(ISERROR(VLOOKUP($AD1416,技まとめ!$A$1:$F$380,3,FALSE)),"－",VLOOKUP($AD1416,技まとめ!$A$1:$F$380,3,FALSE))</f>
        <v>0</v>
      </c>
      <c r="AG1416" s="3">
        <f>IF(ISERROR(VLOOKUP($AD1416,技まとめ!$A$1:$F$380,5,FALSE)),"－",VLOOKUP($AD1416,技まとめ!$A$1:$F$380,5,FALSE))</f>
        <v>0</v>
      </c>
      <c r="AH1416" s="3" t="str">
        <f>IF($E1416=IF(ISERROR(VLOOKUP($AD1416,技まとめ!$A$1:$F$380,4,FALSE)),"－",VLOOKUP($AD1416,技まとめ!$A$1:$F$380,4,FALSE)),"一致","")</f>
        <v/>
      </c>
      <c r="AI1416" s="9" t="s">
        <v>239</v>
      </c>
      <c r="AJ1416" s="3" t="str">
        <f>IF(ISERROR(VLOOKUP($AI1416,技まとめ!$A$1:$F$380,6,FALSE)),"－",VLOOKUP($AI1416,技まとめ!$A$1:$F$380,6,FALSE))</f>
        <v>P1</v>
      </c>
      <c r="AK1416" s="3">
        <f>IF(ISERROR(VLOOKUP($AI1416,技まとめ!$A$1:$F$380,3,FALSE)),"－",VLOOKUP($AI1416,技まとめ!$A$1:$F$380,3,FALSE))</f>
        <v>40</v>
      </c>
      <c r="AL1416" s="3">
        <f>IF(ISERROR(VLOOKUP($AI1416,技まとめ!$A$1:$F$380,5,FALSE)),"－",VLOOKUP($AI1416,技まとめ!$A$1:$F$380,5,FALSE))</f>
        <v>30</v>
      </c>
      <c r="AM1416" s="3" t="str">
        <f>IF($E1416=IF(ISERROR(VLOOKUP($AI1416,技まとめ!$A$1:$F$380,4,FALSE)),"－",VLOOKUP($AI1416,技まとめ!$A$1:$F$380,4,FALSE)),"一致","")</f>
        <v/>
      </c>
      <c r="AN1416" s="9" t="s">
        <v>295</v>
      </c>
      <c r="AO1416" s="3" t="str">
        <f>IF(ISERROR(VLOOKUP($AN1416,技まとめ!$A$1:$F$380,6,FALSE)),"－",VLOOKUP($AN1416,技まとめ!$A$1:$F$380,6,FALSE))</f>
        <v>DR</v>
      </c>
      <c r="AP1416" s="3">
        <f>IF(ISERROR(VLOOKUP($AN1416,技まとめ!$A$1:$F$380,3,FALSE)),"－",VLOOKUP($AN1416,技まとめ!$A$1:$F$380,3,FALSE))</f>
        <v>13</v>
      </c>
      <c r="AQ1416" s="3">
        <f>IF(ISERROR(VLOOKUP($AN1416,技まとめ!$A$1:$F$380,5,FALSE)),"－",VLOOKUP($AN1416,技まとめ!$A$1:$F$380,5,FALSE))</f>
        <v>20</v>
      </c>
      <c r="AR1416" s="3" t="str">
        <f>IF($E1416=IF(ISERROR(VLOOKUP($AN1416,技まとめ!$A$1:$F$380,4,FALSE)),"－",VLOOKUP($AN1416,技まとめ!$A$1:$F$380,4,FALSE)),"一致","")</f>
        <v>一致</v>
      </c>
      <c r="AS1416" s="9" t="s">
        <v>311</v>
      </c>
      <c r="AT1416" s="3" t="str">
        <f>IF(ISERROR(VLOOKUP($AS1416,技まとめ!$A$1:$F$380,6,FALSE)),"－",VLOOKUP($AS1416,技まとめ!$A$1:$F$380,6,FALSE))</f>
        <v>CA</v>
      </c>
      <c r="AU1416" s="3">
        <f>IF(ISERROR(VLOOKUP($AS1416,技まとめ!$A$1:$F$380,3,FALSE)),"－",VLOOKUP($AS1416,技まとめ!$A$1:$F$380,3,FALSE))</f>
        <v>104</v>
      </c>
      <c r="AV1416" s="3">
        <f>IF(ISERROR(VLOOKUP($AS1416,技まとめ!$A$1:$F$380,5,FALSE)),"－",VLOOKUP($AS1416,技まとめ!$A$1:$F$380,5,FALSE))</f>
        <v>52</v>
      </c>
      <c r="AW1416" s="3" t="str">
        <f>IF($E1416=IF(ISERROR(VLOOKUP($AS1416,技まとめ!$A$1:$F$380,4,FALSE)),"－",VLOOKUP($AS1416,技まとめ!$A$1:$F$380,4,FALSE)),"一致","")</f>
        <v/>
      </c>
      <c r="AX1416" s="12" t="str">
        <f t="shared" si="314"/>
        <v>ラッキー！ねっけつヘッドダッシュアクセルビーストファング</v>
      </c>
      <c r="AY1416" s="12" t="str">
        <f t="shared" si="315"/>
        <v>ラッキー！ねっけつヘッドダッシュアクセルビーストファング</v>
      </c>
      <c r="AZ1416" s="12" t="str">
        <f t="shared" si="316"/>
        <v>ラッキー！ねっけつヘッドダッシュアクセルビーストファング</v>
      </c>
      <c r="BA1416" s="12" t="str">
        <f t="shared" si="317"/>
        <v>ラッキー！ねっけつヘッドダッシュアクセルビーストファング</v>
      </c>
      <c r="BB1416" s="11" t="str">
        <f t="shared" si="318"/>
        <v>－P1DRCA</v>
      </c>
      <c r="BC1416" s="11" t="str">
        <f t="shared" si="319"/>
        <v>－P1DRCA</v>
      </c>
      <c r="BD1416" s="11" t="str">
        <f t="shared" si="320"/>
        <v>－P1DRCA</v>
      </c>
      <c r="BE1416" s="11" t="str">
        <f t="shared" si="321"/>
        <v>－P1DRCA</v>
      </c>
    </row>
    <row r="1417" spans="1:57" ht="11.25" hidden="1" customHeight="1">
      <c r="A1417" s="6">
        <v>1416</v>
      </c>
      <c r="B1417" s="7" t="s">
        <v>3219</v>
      </c>
      <c r="C1417" s="8" t="s">
        <v>3220</v>
      </c>
      <c r="D1417" s="7" t="s">
        <v>650</v>
      </c>
      <c r="E1417" s="7" t="s">
        <v>102</v>
      </c>
      <c r="F1417" s="7" t="s">
        <v>82</v>
      </c>
      <c r="G1417" s="9">
        <v>89</v>
      </c>
      <c r="H1417" s="9">
        <v>128</v>
      </c>
      <c r="I1417" s="9">
        <v>55</v>
      </c>
      <c r="J1417" s="9">
        <v>52</v>
      </c>
      <c r="K1417" s="9">
        <v>51</v>
      </c>
      <c r="L1417" s="9">
        <v>55</v>
      </c>
      <c r="M1417" s="9">
        <v>47</v>
      </c>
      <c r="N1417" s="9">
        <v>51</v>
      </c>
      <c r="O1417" s="9">
        <v>50</v>
      </c>
      <c r="P1417" s="9">
        <v>60</v>
      </c>
      <c r="Q1417" s="10">
        <v>105</v>
      </c>
      <c r="R1417" s="11">
        <v>32</v>
      </c>
      <c r="S1417" s="11">
        <v>1</v>
      </c>
      <c r="T1417" s="11">
        <v>105</v>
      </c>
      <c r="U1417" s="11">
        <v>97</v>
      </c>
      <c r="V1417" s="11">
        <v>1</v>
      </c>
      <c r="W1417" s="11">
        <v>100</v>
      </c>
      <c r="X1417" s="11">
        <f t="shared" si="308"/>
        <v>441</v>
      </c>
      <c r="Y1417" s="11">
        <f t="shared" si="309"/>
        <v>4705</v>
      </c>
      <c r="Z1417" s="11">
        <f t="shared" si="310"/>
        <v>1630</v>
      </c>
      <c r="AA1417" s="11">
        <f t="shared" si="311"/>
        <v>4185</v>
      </c>
      <c r="AB1417" s="11">
        <f t="shared" si="312"/>
        <v>4185</v>
      </c>
      <c r="AC1417" s="6">
        <f t="shared" si="313"/>
        <v>4860</v>
      </c>
      <c r="AD1417" s="9" t="s">
        <v>469</v>
      </c>
      <c r="AE1417" s="3" t="str">
        <f>IF(ISERROR(VLOOKUP($AD1417,技まとめ!$A$1:$F$380,6,FALSE)),"－",VLOOKUP($AD1417,技まとめ!$A$1:$F$380,6,FALSE))</f>
        <v>SC</v>
      </c>
      <c r="AF1417" s="3">
        <f>IF(ISERROR(VLOOKUP($AD1417,技まとめ!$A$1:$F$380,3,FALSE)),"－",VLOOKUP($AD1417,技まとめ!$A$1:$F$380,3,FALSE))</f>
        <v>30</v>
      </c>
      <c r="AG1417" s="3">
        <f>IF(ISERROR(VLOOKUP($AD1417,技まとめ!$A$1:$F$380,5,FALSE)),"－",VLOOKUP($AD1417,技まとめ!$A$1:$F$380,5,FALSE))</f>
        <v>21</v>
      </c>
      <c r="AH1417" s="3" t="str">
        <f>IF($E1417=IF(ISERROR(VLOOKUP($AD1417,技まとめ!$A$1:$F$380,4,FALSE)),"－",VLOOKUP($AD1417,技まとめ!$A$1:$F$380,4,FALSE)),"一致","")</f>
        <v>一致</v>
      </c>
      <c r="AI1417" s="9" t="s">
        <v>2770</v>
      </c>
      <c r="AJ1417" s="3" t="str">
        <f>IF(ISERROR(VLOOKUP($AI1417,技まとめ!$A$1:$F$380,6,FALSE)),"－",VLOOKUP($AI1417,技まとめ!$A$1:$F$380,6,FALSE))</f>
        <v>CA</v>
      </c>
      <c r="AK1417" s="3">
        <f>IF(ISERROR(VLOOKUP($AI1417,技まとめ!$A$1:$F$380,3,FALSE)),"－",VLOOKUP($AI1417,技まとめ!$A$1:$F$380,3,FALSE))</f>
        <v>42</v>
      </c>
      <c r="AL1417" s="3">
        <f>IF(ISERROR(VLOOKUP($AI1417,技まとめ!$A$1:$F$380,5,FALSE)),"－",VLOOKUP($AI1417,技まとめ!$A$1:$F$380,5,FALSE))</f>
        <v>30</v>
      </c>
      <c r="AM1417" s="3" t="str">
        <f>IF($E1417=IF(ISERROR(VLOOKUP($AI1417,技まとめ!$A$1:$F$380,4,FALSE)),"－",VLOOKUP($AI1417,技まとめ!$A$1:$F$380,4,FALSE)),"一致","")</f>
        <v/>
      </c>
      <c r="AN1417" s="9" t="s">
        <v>124</v>
      </c>
      <c r="AO1417" s="3" t="str">
        <f>IF(ISERROR(VLOOKUP($AN1417,技まとめ!$A$1:$F$380,6,FALSE)),"－",VLOOKUP($AN1417,技まとめ!$A$1:$F$380,6,FALSE))</f>
        <v>BL</v>
      </c>
      <c r="AP1417" s="3">
        <f>IF(ISERROR(VLOOKUP($AN1417,技まとめ!$A$1:$F$380,3,FALSE)),"－",VLOOKUP($AN1417,技まとめ!$A$1:$F$380,3,FALSE))</f>
        <v>42</v>
      </c>
      <c r="AQ1417" s="3">
        <f>IF(ISERROR(VLOOKUP($AN1417,技まとめ!$A$1:$F$380,5,FALSE)),"－",VLOOKUP($AN1417,技まとめ!$A$1:$F$380,5,FALSE))</f>
        <v>29</v>
      </c>
      <c r="AR1417" s="3" t="str">
        <f>IF($E1417=IF(ISERROR(VLOOKUP($AN1417,技まとめ!$A$1:$F$380,4,FALSE)),"－",VLOOKUP($AN1417,技まとめ!$A$1:$F$380,4,FALSE)),"一致","")</f>
        <v>一致</v>
      </c>
      <c r="AS1417" s="9" t="s">
        <v>580</v>
      </c>
      <c r="AT1417" s="3" t="str">
        <f>IF(ISERROR(VLOOKUP($AS1417,技まとめ!$A$1:$F$380,6,FALSE)),"－",VLOOKUP($AS1417,技まとめ!$A$1:$F$380,6,FALSE))</f>
        <v>NS</v>
      </c>
      <c r="AU1417" s="3">
        <f>IF(ISERROR(VLOOKUP($AS1417,技まとめ!$A$1:$F$380,3,FALSE)),"－",VLOOKUP($AS1417,技まとめ!$A$1:$F$380,3,FALSE))</f>
        <v>81</v>
      </c>
      <c r="AV1417" s="3">
        <f>IF(ISERROR(VLOOKUP($AS1417,技まとめ!$A$1:$F$380,5,FALSE)),"－",VLOOKUP($AS1417,技まとめ!$A$1:$F$380,5,FALSE))</f>
        <v>46</v>
      </c>
      <c r="AW1417" s="3" t="str">
        <f>IF($E1417=IF(ISERROR(VLOOKUP($AS1417,技まとめ!$A$1:$F$380,4,FALSE)),"－",VLOOKUP($AS1417,技まとめ!$A$1:$F$380,4,FALSE)),"一致","")</f>
        <v>一致</v>
      </c>
      <c r="AX1417" s="12" t="str">
        <f t="shared" si="314"/>
        <v>あびせげりはなふぶきフェイクボンバーヘルファイア</v>
      </c>
      <c r="AY1417" s="12" t="str">
        <f t="shared" si="315"/>
        <v>あびせげりはなふぶきフェイクボンバーヘルファイア</v>
      </c>
      <c r="AZ1417" s="12" t="str">
        <f t="shared" si="316"/>
        <v>あびせげりはなふぶきフェイクボンバーヘルファイア</v>
      </c>
      <c r="BA1417" s="12" t="str">
        <f t="shared" si="317"/>
        <v>あびせげりはなふぶきフェイクボンバーヘルファイア</v>
      </c>
      <c r="BB1417" s="11" t="str">
        <f t="shared" si="318"/>
        <v>SCCABLNS</v>
      </c>
      <c r="BC1417" s="11" t="str">
        <f t="shared" si="319"/>
        <v>SCCABLNS</v>
      </c>
      <c r="BD1417" s="11" t="str">
        <f t="shared" si="320"/>
        <v>SCCABLNS</v>
      </c>
      <c r="BE1417" s="11" t="str">
        <f t="shared" si="321"/>
        <v>SCCABLNS</v>
      </c>
    </row>
    <row r="1418" spans="1:57" ht="11.25" hidden="1" customHeight="1">
      <c r="A1418" s="6">
        <v>1417</v>
      </c>
      <c r="B1418" s="7" t="s">
        <v>3221</v>
      </c>
      <c r="C1418" s="8" t="s">
        <v>3222</v>
      </c>
      <c r="D1418" s="7" t="s">
        <v>72</v>
      </c>
      <c r="E1418" s="7" t="s">
        <v>81</v>
      </c>
      <c r="F1418" s="7" t="s">
        <v>128</v>
      </c>
      <c r="G1418" s="9">
        <v>116</v>
      </c>
      <c r="H1418" s="9">
        <v>100</v>
      </c>
      <c r="I1418" s="9">
        <v>53</v>
      </c>
      <c r="J1418" s="9">
        <v>51</v>
      </c>
      <c r="K1418" s="9">
        <v>50</v>
      </c>
      <c r="L1418" s="9">
        <v>58</v>
      </c>
      <c r="M1418" s="9">
        <v>60</v>
      </c>
      <c r="N1418" s="9">
        <v>56</v>
      </c>
      <c r="O1418" s="9">
        <v>60</v>
      </c>
      <c r="P1418" s="9">
        <v>34</v>
      </c>
      <c r="Q1418" s="10">
        <v>103</v>
      </c>
      <c r="R1418" s="11">
        <v>9</v>
      </c>
      <c r="S1418" s="11">
        <v>1</v>
      </c>
      <c r="T1418" s="11">
        <v>108</v>
      </c>
      <c r="U1418" s="11">
        <v>110</v>
      </c>
      <c r="V1418" s="11">
        <v>1</v>
      </c>
      <c r="W1418" s="11">
        <v>110</v>
      </c>
      <c r="X1418" s="11">
        <f t="shared" si="308"/>
        <v>442</v>
      </c>
      <c r="Y1418" s="11">
        <f t="shared" si="309"/>
        <v>4675</v>
      </c>
      <c r="Z1418" s="11">
        <f t="shared" si="310"/>
        <v>875</v>
      </c>
      <c r="AA1418" s="11">
        <f t="shared" si="311"/>
        <v>4340</v>
      </c>
      <c r="AB1418" s="11">
        <f t="shared" si="312"/>
        <v>4340</v>
      </c>
      <c r="AC1418" s="6">
        <f t="shared" si="313"/>
        <v>4915</v>
      </c>
      <c r="AD1418" s="9" t="s">
        <v>289</v>
      </c>
      <c r="AE1418" s="3" t="str">
        <f>IF(ISERROR(VLOOKUP($AD1418,技まとめ!$A$1:$F$380,6,FALSE)),"－",VLOOKUP($AD1418,技まとめ!$A$1:$F$380,6,FALSE))</f>
        <v>－</v>
      </c>
      <c r="AF1418" s="3">
        <f>IF(ISERROR(VLOOKUP($AD1418,技まとめ!$A$1:$F$380,3,FALSE)),"－",VLOOKUP($AD1418,技まとめ!$A$1:$F$380,3,FALSE))</f>
        <v>0</v>
      </c>
      <c r="AG1418" s="3">
        <f>IF(ISERROR(VLOOKUP($AD1418,技まとめ!$A$1:$F$380,5,FALSE)),"－",VLOOKUP($AD1418,技まとめ!$A$1:$F$380,5,FALSE))</f>
        <v>0</v>
      </c>
      <c r="AH1418" s="3" t="str">
        <f>IF($E1418=IF(ISERROR(VLOOKUP($AD1418,技まとめ!$A$1:$F$380,4,FALSE)),"－",VLOOKUP($AD1418,技まとめ!$A$1:$F$380,4,FALSE)),"一致","")</f>
        <v/>
      </c>
      <c r="AI1418" s="9" t="s">
        <v>406</v>
      </c>
      <c r="AJ1418" s="3" t="str">
        <f>IF(ISERROR(VLOOKUP($AI1418,技まとめ!$A$1:$F$380,6,FALSE)),"－",VLOOKUP($AI1418,技まとめ!$A$1:$F$380,6,FALSE))</f>
        <v>BS</v>
      </c>
      <c r="AK1418" s="3">
        <f>IF(ISERROR(VLOOKUP($AI1418,技まとめ!$A$1:$F$380,3,FALSE)),"－",VLOOKUP($AI1418,技まとめ!$A$1:$F$380,3,FALSE))</f>
        <v>59</v>
      </c>
      <c r="AL1418" s="3">
        <f>IF(ISERROR(VLOOKUP($AI1418,技まとめ!$A$1:$F$380,5,FALSE)),"－",VLOOKUP($AI1418,技まとめ!$A$1:$F$380,5,FALSE))</f>
        <v>34</v>
      </c>
      <c r="AM1418" s="3" t="str">
        <f>IF($E1418=IF(ISERROR(VLOOKUP($AI1418,技まとめ!$A$1:$F$380,4,FALSE)),"－",VLOOKUP($AI1418,技まとめ!$A$1:$F$380,4,FALSE)),"一致","")</f>
        <v/>
      </c>
      <c r="AN1418" s="9" t="s">
        <v>481</v>
      </c>
      <c r="AO1418" s="3" t="str">
        <f>IF(ISERROR(VLOOKUP($AN1418,技まとめ!$A$1:$F$380,6,FALSE)),"－",VLOOKUP($AN1418,技まとめ!$A$1:$F$380,6,FALSE))</f>
        <v>SC</v>
      </c>
      <c r="AP1418" s="3">
        <f>IF(ISERROR(VLOOKUP($AN1418,技まとめ!$A$1:$F$380,3,FALSE)),"－",VLOOKUP($AN1418,技まとめ!$A$1:$F$380,3,FALSE))</f>
        <v>59</v>
      </c>
      <c r="AQ1418" s="3">
        <f>IF(ISERROR(VLOOKUP($AN1418,技まとめ!$A$1:$F$380,5,FALSE)),"－",VLOOKUP($AN1418,技まとめ!$A$1:$F$380,5,FALSE))</f>
        <v>34</v>
      </c>
      <c r="AR1418" s="3" t="str">
        <f>IF($E1418=IF(ISERROR(VLOOKUP($AN1418,技まとめ!$A$1:$F$380,4,FALSE)),"－",VLOOKUP($AN1418,技まとめ!$A$1:$F$380,4,FALSE)),"一致","")</f>
        <v/>
      </c>
      <c r="AS1418" s="9" t="s">
        <v>132</v>
      </c>
      <c r="AT1418" s="3" t="str">
        <f>IF(ISERROR(VLOOKUP($AS1418,技まとめ!$A$1:$F$380,6,FALSE)),"－",VLOOKUP($AS1418,技まとめ!$A$1:$F$380,6,FALSE))</f>
        <v>DR</v>
      </c>
      <c r="AU1418" s="3">
        <f>IF(ISERROR(VLOOKUP($AS1418,技まとめ!$A$1:$F$380,3,FALSE)),"－",VLOOKUP($AS1418,技まとめ!$A$1:$F$380,3,FALSE))</f>
        <v>78</v>
      </c>
      <c r="AV1418" s="3">
        <f>IF(ISERROR(VLOOKUP($AS1418,技まとめ!$A$1:$F$380,5,FALSE)),"－",VLOOKUP($AS1418,技まとめ!$A$1:$F$380,5,FALSE))</f>
        <v>46</v>
      </c>
      <c r="AW1418" s="3" t="str">
        <f>IF($E1418=IF(ISERROR(VLOOKUP($AS1418,技まとめ!$A$1:$F$380,4,FALSE)),"－",VLOOKUP($AS1418,技まとめ!$A$1:$F$380,4,FALSE)),"一致","")</f>
        <v>一致</v>
      </c>
      <c r="AX1418" s="12" t="str">
        <f t="shared" si="314"/>
        <v>リカバリードこんじょうバットトカチェフボンバーダッシュストーム</v>
      </c>
      <c r="AY1418" s="12" t="str">
        <f t="shared" si="315"/>
        <v>リカバリードこんじょうバットトカチェフボンバーダッシュストーム</v>
      </c>
      <c r="AZ1418" s="12" t="str">
        <f t="shared" si="316"/>
        <v>リカバリードこんじょうバットトカチェフボンバーダッシュストーム</v>
      </c>
      <c r="BA1418" s="12" t="str">
        <f t="shared" si="317"/>
        <v>リカバリードこんじょうバットトカチェフボンバーダッシュストーム</v>
      </c>
      <c r="BB1418" s="11" t="str">
        <f t="shared" si="318"/>
        <v>－BSSCDR</v>
      </c>
      <c r="BC1418" s="11" t="str">
        <f t="shared" si="319"/>
        <v>－BSSCDR</v>
      </c>
      <c r="BD1418" s="11" t="str">
        <f t="shared" si="320"/>
        <v>－BSSCDR</v>
      </c>
      <c r="BE1418" s="11" t="str">
        <f t="shared" si="321"/>
        <v>－BSSCDR</v>
      </c>
    </row>
    <row r="1419" spans="1:57" ht="11.25" hidden="1" customHeight="1">
      <c r="A1419" s="6">
        <v>1418</v>
      </c>
      <c r="B1419" s="7" t="s">
        <v>3223</v>
      </c>
      <c r="C1419" s="8" t="s">
        <v>3224</v>
      </c>
      <c r="D1419" s="7" t="s">
        <v>650</v>
      </c>
      <c r="E1419" s="7" t="s">
        <v>95</v>
      </c>
      <c r="F1419" s="7" t="s">
        <v>128</v>
      </c>
      <c r="G1419" s="9">
        <v>98</v>
      </c>
      <c r="H1419" s="9">
        <v>122</v>
      </c>
      <c r="I1419" s="9">
        <v>46</v>
      </c>
      <c r="J1419" s="9">
        <v>55</v>
      </c>
      <c r="K1419" s="9">
        <v>59</v>
      </c>
      <c r="L1419" s="9">
        <v>51</v>
      </c>
      <c r="M1419" s="9">
        <v>51</v>
      </c>
      <c r="N1419" s="9">
        <v>51</v>
      </c>
      <c r="O1419" s="9">
        <v>54</v>
      </c>
      <c r="P1419" s="9">
        <v>52</v>
      </c>
      <c r="Q1419" s="10">
        <v>96</v>
      </c>
      <c r="R1419" s="11">
        <v>35</v>
      </c>
      <c r="S1419" s="11">
        <v>1</v>
      </c>
      <c r="T1419" s="11">
        <v>101</v>
      </c>
      <c r="U1419" s="11">
        <v>101</v>
      </c>
      <c r="V1419" s="11">
        <v>1</v>
      </c>
      <c r="W1419" s="11">
        <v>104</v>
      </c>
      <c r="X1419" s="11">
        <f t="shared" si="308"/>
        <v>439</v>
      </c>
      <c r="Y1419" s="11">
        <f t="shared" si="309"/>
        <v>4365</v>
      </c>
      <c r="Z1419" s="11">
        <f t="shared" si="310"/>
        <v>1755</v>
      </c>
      <c r="AA1419" s="11">
        <f t="shared" si="311"/>
        <v>4065</v>
      </c>
      <c r="AB1419" s="11">
        <f t="shared" si="312"/>
        <v>4065</v>
      </c>
      <c r="AC1419" s="6">
        <f t="shared" si="313"/>
        <v>4735</v>
      </c>
      <c r="AD1419" s="9" t="s">
        <v>500</v>
      </c>
      <c r="AE1419" s="3" t="str">
        <f>IF(ISERROR(VLOOKUP($AD1419,技まとめ!$A$1:$F$380,6,FALSE)),"－",VLOOKUP($AD1419,技まとめ!$A$1:$F$380,6,FALSE))</f>
        <v>SC</v>
      </c>
      <c r="AF1419" s="3">
        <f>IF(ISERROR(VLOOKUP($AD1419,技まとめ!$A$1:$F$380,3,FALSE)),"－",VLOOKUP($AD1419,技まとめ!$A$1:$F$380,3,FALSE))</f>
        <v>31</v>
      </c>
      <c r="AG1419" s="3">
        <f>IF(ISERROR(VLOOKUP($AD1419,技まとめ!$A$1:$F$380,5,FALSE)),"－",VLOOKUP($AD1419,技まとめ!$A$1:$F$380,5,FALSE))</f>
        <v>22</v>
      </c>
      <c r="AH1419" s="3" t="str">
        <f>IF($E1419=IF(ISERROR(VLOOKUP($AD1419,技まとめ!$A$1:$F$380,4,FALSE)),"－",VLOOKUP($AD1419,技まとめ!$A$1:$F$380,4,FALSE)),"一致","")</f>
        <v/>
      </c>
      <c r="AI1419" s="9" t="s">
        <v>481</v>
      </c>
      <c r="AJ1419" s="3" t="str">
        <f>IF(ISERROR(VLOOKUP($AI1419,技まとめ!$A$1:$F$380,6,FALSE)),"－",VLOOKUP($AI1419,技まとめ!$A$1:$F$380,6,FALSE))</f>
        <v>SC</v>
      </c>
      <c r="AK1419" s="3">
        <f>IF(ISERROR(VLOOKUP($AI1419,技まとめ!$A$1:$F$380,3,FALSE)),"－",VLOOKUP($AI1419,技まとめ!$A$1:$F$380,3,FALSE))</f>
        <v>59</v>
      </c>
      <c r="AL1419" s="3">
        <f>IF(ISERROR(VLOOKUP($AI1419,技まとめ!$A$1:$F$380,5,FALSE)),"－",VLOOKUP($AI1419,技まとめ!$A$1:$F$380,5,FALSE))</f>
        <v>34</v>
      </c>
      <c r="AM1419" s="3" t="str">
        <f>IF($E1419=IF(ISERROR(VLOOKUP($AI1419,技まとめ!$A$1:$F$380,4,FALSE)),"－",VLOOKUP($AI1419,技まとめ!$A$1:$F$380,4,FALSE)),"一致","")</f>
        <v>一致</v>
      </c>
      <c r="AN1419" s="9" t="s">
        <v>173</v>
      </c>
      <c r="AO1419" s="3" t="str">
        <f>IF(ISERROR(VLOOKUP($AN1419,技まとめ!$A$1:$F$380,6,FALSE)),"－",VLOOKUP($AN1419,技まとめ!$A$1:$F$380,6,FALSE))</f>
        <v>DR</v>
      </c>
      <c r="AP1419" s="3">
        <f>IF(ISERROR(VLOOKUP($AN1419,技まとめ!$A$1:$F$380,3,FALSE)),"－",VLOOKUP($AN1419,技まとめ!$A$1:$F$380,3,FALSE))</f>
        <v>65</v>
      </c>
      <c r="AQ1419" s="3">
        <f>IF(ISERROR(VLOOKUP($AN1419,技まとめ!$A$1:$F$380,5,FALSE)),"－",VLOOKUP($AN1419,技まとめ!$A$1:$F$380,5,FALSE))</f>
        <v>42</v>
      </c>
      <c r="AR1419" s="3" t="str">
        <f>IF($E1419=IF(ISERROR(VLOOKUP($AN1419,技まとめ!$A$1:$F$380,4,FALSE)),"－",VLOOKUP($AN1419,技まとめ!$A$1:$F$380,4,FALSE)),"一致","")</f>
        <v>一致</v>
      </c>
      <c r="AS1419" s="9" t="s">
        <v>158</v>
      </c>
      <c r="AT1419" s="3" t="str">
        <f>IF(ISERROR(VLOOKUP($AS1419,技まとめ!$A$1:$F$380,6,FALSE)),"－",VLOOKUP($AS1419,技まとめ!$A$1:$F$380,6,FALSE))</f>
        <v>NS</v>
      </c>
      <c r="AU1419" s="3">
        <f>IF(ISERROR(VLOOKUP($AS1419,技まとめ!$A$1:$F$380,3,FALSE)),"－",VLOOKUP($AS1419,技まとめ!$A$1:$F$380,3,FALSE))</f>
        <v>70</v>
      </c>
      <c r="AV1419" s="3">
        <f>IF(ISERROR(VLOOKUP($AS1419,技まとめ!$A$1:$F$380,5,FALSE)),"－",VLOOKUP($AS1419,技まとめ!$A$1:$F$380,5,FALSE))</f>
        <v>40</v>
      </c>
      <c r="AW1419" s="3" t="str">
        <f>IF($E1419=IF(ISERROR(VLOOKUP($AS1419,技まとめ!$A$1:$F$380,4,FALSE)),"－",VLOOKUP($AS1419,技まとめ!$A$1:$F$380,4,FALSE)),"一致","")</f>
        <v/>
      </c>
      <c r="AX1419" s="12" t="str">
        <f t="shared" si="314"/>
        <v>つちだるまトカチェフボンバーぶんしんフェイントリフレクトバスター</v>
      </c>
      <c r="AY1419" s="12" t="str">
        <f t="shared" si="315"/>
        <v>つちだるまトカチェフボンバーぶんしんフェイントリフレクトバスター</v>
      </c>
      <c r="AZ1419" s="12" t="str">
        <f t="shared" si="316"/>
        <v>つちだるまトカチェフボンバーぶんしんフェイントリフレクトバスター</v>
      </c>
      <c r="BA1419" s="12" t="str">
        <f t="shared" si="317"/>
        <v>つちだるまトカチェフボンバーぶんしんフェイントリフレクトバスター</v>
      </c>
      <c r="BB1419" s="11" t="str">
        <f t="shared" si="318"/>
        <v>SCSCDRNS</v>
      </c>
      <c r="BC1419" s="11" t="str">
        <f t="shared" si="319"/>
        <v>SCSCDRNS</v>
      </c>
      <c r="BD1419" s="11" t="str">
        <f t="shared" si="320"/>
        <v>SCSCDRNS</v>
      </c>
      <c r="BE1419" s="11" t="str">
        <f t="shared" si="321"/>
        <v>SCSCDRNS</v>
      </c>
    </row>
    <row r="1420" spans="1:57" ht="11.25" hidden="1" customHeight="1">
      <c r="A1420" s="6">
        <v>1419</v>
      </c>
      <c r="B1420" s="7" t="s">
        <v>3225</v>
      </c>
      <c r="C1420" s="8" t="s">
        <v>3226</v>
      </c>
      <c r="D1420" s="7" t="s">
        <v>650</v>
      </c>
      <c r="E1420" s="7" t="s">
        <v>73</v>
      </c>
      <c r="F1420" s="7" t="s">
        <v>109</v>
      </c>
      <c r="G1420" s="9">
        <v>97</v>
      </c>
      <c r="H1420" s="9">
        <v>91</v>
      </c>
      <c r="I1420" s="9">
        <v>56</v>
      </c>
      <c r="J1420" s="9">
        <v>53</v>
      </c>
      <c r="K1420" s="9">
        <v>53</v>
      </c>
      <c r="L1420" s="9">
        <v>56</v>
      </c>
      <c r="M1420" s="9">
        <v>48</v>
      </c>
      <c r="N1420" s="9">
        <v>49</v>
      </c>
      <c r="O1420" s="9">
        <v>57</v>
      </c>
      <c r="P1420" s="9">
        <v>34</v>
      </c>
      <c r="Q1420" s="10">
        <v>106</v>
      </c>
      <c r="R1420" s="11">
        <v>7</v>
      </c>
      <c r="S1420" s="11">
        <v>1</v>
      </c>
      <c r="T1420" s="11">
        <v>106</v>
      </c>
      <c r="U1420" s="11">
        <v>98</v>
      </c>
      <c r="V1420" s="11">
        <v>1</v>
      </c>
      <c r="W1420" s="11">
        <v>107</v>
      </c>
      <c r="X1420" s="11">
        <f t="shared" si="308"/>
        <v>426</v>
      </c>
      <c r="Y1420" s="11">
        <f t="shared" si="309"/>
        <v>4780</v>
      </c>
      <c r="Z1420" s="11">
        <f t="shared" si="310"/>
        <v>790</v>
      </c>
      <c r="AA1420" s="11">
        <f t="shared" si="311"/>
        <v>4255</v>
      </c>
      <c r="AB1420" s="11">
        <f t="shared" si="312"/>
        <v>4255</v>
      </c>
      <c r="AC1420" s="6">
        <f t="shared" si="313"/>
        <v>4810</v>
      </c>
      <c r="AD1420" s="9" t="s">
        <v>317</v>
      </c>
      <c r="AE1420" s="3" t="str">
        <f>IF(ISERROR(VLOOKUP($AD1420,技まとめ!$A$1:$F$380,6,FALSE)),"－",VLOOKUP($AD1420,技まとめ!$A$1:$F$380,6,FALSE))</f>
        <v>SC</v>
      </c>
      <c r="AF1420" s="3">
        <f>IF(ISERROR(VLOOKUP($AD1420,技まとめ!$A$1:$F$380,3,FALSE)),"－",VLOOKUP($AD1420,技まとめ!$A$1:$F$380,3,FALSE))</f>
        <v>31</v>
      </c>
      <c r="AG1420" s="3">
        <f>IF(ISERROR(VLOOKUP($AD1420,技まとめ!$A$1:$F$380,5,FALSE)),"－",VLOOKUP($AD1420,技まとめ!$A$1:$F$380,5,FALSE))</f>
        <v>22</v>
      </c>
      <c r="AH1420" s="3" t="str">
        <f>IF($E1420=IF(ISERROR(VLOOKUP($AD1420,技まとめ!$A$1:$F$380,4,FALSE)),"－",VLOOKUP($AD1420,技まとめ!$A$1:$F$380,4,FALSE)),"一致","")</f>
        <v/>
      </c>
      <c r="AI1420" s="9" t="s">
        <v>117</v>
      </c>
      <c r="AJ1420" s="3" t="str">
        <f>IF(ISERROR(VLOOKUP($AI1420,技まとめ!$A$1:$F$380,6,FALSE)),"－",VLOOKUP($AI1420,技まとめ!$A$1:$F$380,6,FALSE))</f>
        <v>SC</v>
      </c>
      <c r="AK1420" s="3">
        <f>IF(ISERROR(VLOOKUP($AI1420,技まとめ!$A$1:$F$380,3,FALSE)),"－",VLOOKUP($AI1420,技まとめ!$A$1:$F$380,3,FALSE))</f>
        <v>38</v>
      </c>
      <c r="AL1420" s="3">
        <f>IF(ISERROR(VLOOKUP($AI1420,技まとめ!$A$1:$F$380,5,FALSE)),"－",VLOOKUP($AI1420,技まとめ!$A$1:$F$380,5,FALSE))</f>
        <v>25</v>
      </c>
      <c r="AM1420" s="3" t="str">
        <f>IF($E1420=IF(ISERROR(VLOOKUP($AI1420,技まとめ!$A$1:$F$380,4,FALSE)),"－",VLOOKUP($AI1420,技まとめ!$A$1:$F$380,4,FALSE)),"一致","")</f>
        <v>一致</v>
      </c>
      <c r="AN1420" s="9" t="s">
        <v>236</v>
      </c>
      <c r="AO1420" s="3" t="str">
        <f>IF(ISERROR(VLOOKUP($AN1420,技まとめ!$A$1:$F$380,6,FALSE)),"－",VLOOKUP($AN1420,技まとめ!$A$1:$F$380,6,FALSE))</f>
        <v>DR</v>
      </c>
      <c r="AP1420" s="3">
        <f>IF(ISERROR(VLOOKUP($AN1420,技まとめ!$A$1:$F$380,3,FALSE)),"－",VLOOKUP($AN1420,技まとめ!$A$1:$F$380,3,FALSE))</f>
        <v>65</v>
      </c>
      <c r="AQ1420" s="3">
        <f>IF(ISERROR(VLOOKUP($AN1420,技まとめ!$A$1:$F$380,5,FALSE)),"－",VLOOKUP($AN1420,技まとめ!$A$1:$F$380,5,FALSE))</f>
        <v>42</v>
      </c>
      <c r="AR1420" s="3" t="str">
        <f>IF($E1420=IF(ISERROR(VLOOKUP($AN1420,技まとめ!$A$1:$F$380,4,FALSE)),"－",VLOOKUP($AN1420,技まとめ!$A$1:$F$380,4,FALSE)),"一致","")</f>
        <v>一致</v>
      </c>
      <c r="AS1420" s="9" t="s">
        <v>2384</v>
      </c>
      <c r="AT1420" s="3" t="str">
        <f>IF(ISERROR(VLOOKUP($AS1420,技まとめ!$A$1:$F$380,6,FALSE)),"－",VLOOKUP($AS1420,技まとめ!$A$1:$F$380,6,FALSE))</f>
        <v>NS</v>
      </c>
      <c r="AU1420" s="3">
        <f>IF(ISERROR(VLOOKUP($AS1420,技まとめ!$A$1:$F$380,3,FALSE)),"－",VLOOKUP($AS1420,技まとめ!$A$1:$F$380,3,FALSE))</f>
        <v>81</v>
      </c>
      <c r="AV1420" s="3">
        <f>IF(ISERROR(VLOOKUP($AS1420,技まとめ!$A$1:$F$380,5,FALSE)),"－",VLOOKUP($AS1420,技まとめ!$A$1:$F$380,5,FALSE))</f>
        <v>46</v>
      </c>
      <c r="AW1420" s="3" t="str">
        <f>IF($E1420=IF(ISERROR(VLOOKUP($AS1420,技まとめ!$A$1:$F$380,4,FALSE)),"－",VLOOKUP($AS1420,技まとめ!$A$1:$F$380,4,FALSE)),"一致","")</f>
        <v/>
      </c>
      <c r="AX1420" s="12" t="str">
        <f t="shared" si="314"/>
        <v>コンドルダイブクルクルヘッドとうめいフェイントザ・タイフーン</v>
      </c>
      <c r="AY1420" s="12" t="str">
        <f t="shared" si="315"/>
        <v>コンドルダイブクルクルヘッドとうめいフェイントザ・タイフーン</v>
      </c>
      <c r="AZ1420" s="12" t="str">
        <f t="shared" si="316"/>
        <v>コンドルダイブクルクルヘッドとうめいフェイントザ・タイフーン</v>
      </c>
      <c r="BA1420" s="12" t="str">
        <f t="shared" si="317"/>
        <v>コンドルダイブクルクルヘッドとうめいフェイントザ・タイフーン</v>
      </c>
      <c r="BB1420" s="11" t="str">
        <f t="shared" si="318"/>
        <v>SCSCDRNS</v>
      </c>
      <c r="BC1420" s="11" t="str">
        <f t="shared" si="319"/>
        <v>SCSCDRNS</v>
      </c>
      <c r="BD1420" s="11" t="str">
        <f t="shared" si="320"/>
        <v>SCSCDRNS</v>
      </c>
      <c r="BE1420" s="11" t="str">
        <f t="shared" si="321"/>
        <v>SCSCDRNS</v>
      </c>
    </row>
    <row r="1421" spans="1:57" ht="11.25" hidden="1" customHeight="1">
      <c r="A1421" s="6">
        <v>1420</v>
      </c>
      <c r="B1421" s="7" t="s">
        <v>3227</v>
      </c>
      <c r="C1421" s="8" t="s">
        <v>3228</v>
      </c>
      <c r="D1421" s="7" t="s">
        <v>72</v>
      </c>
      <c r="E1421" s="7" t="s">
        <v>73</v>
      </c>
      <c r="F1421" s="7" t="s">
        <v>74</v>
      </c>
      <c r="G1421" s="9">
        <v>120</v>
      </c>
      <c r="H1421" s="9">
        <v>105</v>
      </c>
      <c r="I1421" s="9">
        <v>67</v>
      </c>
      <c r="J1421" s="9">
        <v>58</v>
      </c>
      <c r="K1421" s="9">
        <v>56</v>
      </c>
      <c r="L1421" s="9">
        <v>66</v>
      </c>
      <c r="M1421" s="9">
        <v>50</v>
      </c>
      <c r="N1421" s="9">
        <v>61</v>
      </c>
      <c r="O1421" s="9">
        <v>62</v>
      </c>
      <c r="P1421" s="9">
        <v>33</v>
      </c>
      <c r="Q1421" s="10">
        <v>117</v>
      </c>
      <c r="R1421" s="11">
        <v>26</v>
      </c>
      <c r="S1421" s="11">
        <v>1</v>
      </c>
      <c r="T1421" s="11">
        <v>116</v>
      </c>
      <c r="U1421" s="11">
        <v>100</v>
      </c>
      <c r="V1421" s="11">
        <v>1</v>
      </c>
      <c r="W1421" s="11">
        <v>112</v>
      </c>
      <c r="X1421" s="11">
        <f t="shared" si="308"/>
        <v>473</v>
      </c>
      <c r="Y1421" s="11">
        <f t="shared" si="309"/>
        <v>5245</v>
      </c>
      <c r="Z1421" s="11">
        <f t="shared" si="310"/>
        <v>1480</v>
      </c>
      <c r="AA1421" s="11">
        <f t="shared" si="311"/>
        <v>4630</v>
      </c>
      <c r="AB1421" s="11">
        <f t="shared" si="312"/>
        <v>4630</v>
      </c>
      <c r="AC1421" s="6">
        <f t="shared" si="313"/>
        <v>5330</v>
      </c>
      <c r="AD1421" s="9" t="s">
        <v>490</v>
      </c>
      <c r="AE1421" s="3" t="str">
        <f>IF(ISERROR(VLOOKUP($AD1421,技まとめ!$A$1:$F$380,6,FALSE)),"－",VLOOKUP($AD1421,技まとめ!$A$1:$F$380,6,FALSE))</f>
        <v>P1</v>
      </c>
      <c r="AF1421" s="3">
        <f>IF(ISERROR(VLOOKUP($AD1421,技まとめ!$A$1:$F$380,3,FALSE)),"－",VLOOKUP($AD1421,技まとめ!$A$1:$F$380,3,FALSE))</f>
        <v>18</v>
      </c>
      <c r="AG1421" s="3">
        <f>IF(ISERROR(VLOOKUP($AD1421,技まとめ!$A$1:$F$380,5,FALSE)),"－",VLOOKUP($AD1421,技まとめ!$A$1:$F$380,5,FALSE))</f>
        <v>21</v>
      </c>
      <c r="AH1421" s="3" t="str">
        <f>IF($E1421=IF(ISERROR(VLOOKUP($AD1421,技まとめ!$A$1:$F$380,4,FALSE)),"－",VLOOKUP($AD1421,技まとめ!$A$1:$F$380,4,FALSE)),"一致","")</f>
        <v>一致</v>
      </c>
      <c r="AI1421" s="9" t="s">
        <v>241</v>
      </c>
      <c r="AJ1421" s="3" t="str">
        <f>IF(ISERROR(VLOOKUP($AI1421,技まとめ!$A$1:$F$380,6,FALSE)),"－",VLOOKUP($AI1421,技まとめ!$A$1:$F$380,6,FALSE))</f>
        <v>P1</v>
      </c>
      <c r="AK1421" s="3">
        <f>IF(ISERROR(VLOOKUP($AI1421,技まとめ!$A$1:$F$380,3,FALSE)),"－",VLOOKUP($AI1421,技まとめ!$A$1:$F$380,3,FALSE))</f>
        <v>52</v>
      </c>
      <c r="AL1421" s="3">
        <f>IF(ISERROR(VLOOKUP($AI1421,技まとめ!$A$1:$F$380,5,FALSE)),"－",VLOOKUP($AI1421,技まとめ!$A$1:$F$380,5,FALSE))</f>
        <v>35</v>
      </c>
      <c r="AM1421" s="3" t="str">
        <f>IF($E1421=IF(ISERROR(VLOOKUP($AI1421,技まとめ!$A$1:$F$380,4,FALSE)),"－",VLOOKUP($AI1421,技まとめ!$A$1:$F$380,4,FALSE)),"一致","")</f>
        <v/>
      </c>
      <c r="AN1421" s="9" t="s">
        <v>834</v>
      </c>
      <c r="AO1421" s="3" t="str">
        <f>IF(ISERROR(VLOOKUP($AN1421,技まとめ!$A$1:$F$380,6,FALSE)),"－",VLOOKUP($AN1421,技まとめ!$A$1:$F$380,6,FALSE))</f>
        <v>P1</v>
      </c>
      <c r="AP1421" s="3">
        <f>IF(ISERROR(VLOOKUP($AN1421,技まとめ!$A$1:$F$380,3,FALSE)),"－",VLOOKUP($AN1421,技まとめ!$A$1:$F$380,3,FALSE))</f>
        <v>71</v>
      </c>
      <c r="AQ1421" s="3">
        <f>IF(ISERROR(VLOOKUP($AN1421,技まとめ!$A$1:$F$380,5,FALSE)),"－",VLOOKUP($AN1421,技まとめ!$A$1:$F$380,5,FALSE))</f>
        <v>42</v>
      </c>
      <c r="AR1421" s="3" t="str">
        <f>IF($E1421=IF(ISERROR(VLOOKUP($AN1421,技まとめ!$A$1:$F$380,4,FALSE)),"－",VLOOKUP($AN1421,技まとめ!$A$1:$F$380,4,FALSE)),"一致","")</f>
        <v/>
      </c>
      <c r="AS1421" s="9" t="s">
        <v>351</v>
      </c>
      <c r="AT1421" s="3" t="str">
        <f>IF(ISERROR(VLOOKUP($AS1421,技まとめ!$A$1:$F$380,6,FALSE)),"－",VLOOKUP($AS1421,技まとめ!$A$1:$F$380,6,FALSE))</f>
        <v>CA</v>
      </c>
      <c r="AU1421" s="3">
        <f>IF(ISERROR(VLOOKUP($AS1421,技まとめ!$A$1:$F$380,3,FALSE)),"－",VLOOKUP($AS1421,技まとめ!$A$1:$F$380,3,FALSE))</f>
        <v>92</v>
      </c>
      <c r="AV1421" s="3">
        <f>IF(ISERROR(VLOOKUP($AS1421,技まとめ!$A$1:$F$380,5,FALSE)),"－",VLOOKUP($AS1421,技まとめ!$A$1:$F$380,5,FALSE))</f>
        <v>50</v>
      </c>
      <c r="AW1421" s="3" t="str">
        <f>IF($E1421=IF(ISERROR(VLOOKUP($AS1421,技まとめ!$A$1:$F$380,4,FALSE)),"－",VLOOKUP($AS1421,技まとめ!$A$1:$F$380,4,FALSE)),"一致","")</f>
        <v>一致</v>
      </c>
      <c r="AX1421" s="12" t="str">
        <f t="shared" si="314"/>
        <v>まきわりチョップばくれつパンチだいばくはつはりてギガントウォール</v>
      </c>
      <c r="AY1421" s="12" t="str">
        <f t="shared" si="315"/>
        <v>まきわりチョップばくれつパンチだいばくはつはりてギガントウォール</v>
      </c>
      <c r="AZ1421" s="12" t="str">
        <f t="shared" si="316"/>
        <v>まきわりチョップばくれつパンチだいばくはつはりてギガントウォール</v>
      </c>
      <c r="BA1421" s="12" t="str">
        <f t="shared" si="317"/>
        <v>まきわりチョップばくれつパンチだいばくはつはりてギガントウォール</v>
      </c>
      <c r="BB1421" s="11" t="str">
        <f t="shared" si="318"/>
        <v>P1P1P1CA</v>
      </c>
      <c r="BC1421" s="11" t="str">
        <f t="shared" si="319"/>
        <v>P1P1P1CA</v>
      </c>
      <c r="BD1421" s="11" t="str">
        <f t="shared" si="320"/>
        <v>P1P1P1CA</v>
      </c>
      <c r="BE1421" s="11" t="str">
        <f t="shared" si="321"/>
        <v>P1P1P1CA</v>
      </c>
    </row>
    <row r="1422" spans="1:57" ht="11.25" hidden="1" customHeight="1">
      <c r="A1422" s="6">
        <v>1421</v>
      </c>
      <c r="B1422" s="7" t="s">
        <v>3229</v>
      </c>
      <c r="C1422" s="8" t="s">
        <v>3230</v>
      </c>
      <c r="D1422" s="7" t="s">
        <v>72</v>
      </c>
      <c r="E1422" s="7" t="s">
        <v>81</v>
      </c>
      <c r="F1422" s="7" t="s">
        <v>74</v>
      </c>
      <c r="G1422" s="9">
        <v>132</v>
      </c>
      <c r="H1422" s="9">
        <v>100</v>
      </c>
      <c r="I1422" s="9">
        <v>65</v>
      </c>
      <c r="J1422" s="9">
        <v>62</v>
      </c>
      <c r="K1422" s="9">
        <v>56</v>
      </c>
      <c r="L1422" s="9">
        <v>53</v>
      </c>
      <c r="M1422" s="9">
        <v>56</v>
      </c>
      <c r="N1422" s="9">
        <v>61</v>
      </c>
      <c r="O1422" s="9">
        <v>60</v>
      </c>
      <c r="P1422" s="9">
        <v>31</v>
      </c>
      <c r="Q1422" s="10">
        <v>115</v>
      </c>
      <c r="R1422" s="11">
        <v>28</v>
      </c>
      <c r="S1422" s="11">
        <v>1</v>
      </c>
      <c r="T1422" s="11">
        <v>103</v>
      </c>
      <c r="U1422" s="11">
        <v>106</v>
      </c>
      <c r="V1422" s="11">
        <v>1</v>
      </c>
      <c r="W1422" s="11">
        <v>110</v>
      </c>
      <c r="X1422" s="11">
        <f t="shared" si="308"/>
        <v>464</v>
      </c>
      <c r="Y1422" s="11">
        <f t="shared" si="309"/>
        <v>5155</v>
      </c>
      <c r="Z1422" s="11">
        <f t="shared" si="310"/>
        <v>1540</v>
      </c>
      <c r="AA1422" s="11">
        <f t="shared" si="311"/>
        <v>4165</v>
      </c>
      <c r="AB1422" s="11">
        <f t="shared" si="312"/>
        <v>4165</v>
      </c>
      <c r="AC1422" s="6">
        <f t="shared" si="313"/>
        <v>4810</v>
      </c>
      <c r="AD1422" s="9" t="s">
        <v>490</v>
      </c>
      <c r="AE1422" s="3" t="str">
        <f>IF(ISERROR(VLOOKUP($AD1422,技まとめ!$A$1:$F$380,6,FALSE)),"－",VLOOKUP($AD1422,技まとめ!$A$1:$F$380,6,FALSE))</f>
        <v>P1</v>
      </c>
      <c r="AF1422" s="3">
        <f>IF(ISERROR(VLOOKUP($AD1422,技まとめ!$A$1:$F$380,3,FALSE)),"－",VLOOKUP($AD1422,技まとめ!$A$1:$F$380,3,FALSE))</f>
        <v>18</v>
      </c>
      <c r="AG1422" s="3">
        <f>IF(ISERROR(VLOOKUP($AD1422,技まとめ!$A$1:$F$380,5,FALSE)),"－",VLOOKUP($AD1422,技まとめ!$A$1:$F$380,5,FALSE))</f>
        <v>21</v>
      </c>
      <c r="AH1422" s="3" t="str">
        <f>IF($E1422=IF(ISERROR(VLOOKUP($AD1422,技まとめ!$A$1:$F$380,4,FALSE)),"－",VLOOKUP($AD1422,技まとめ!$A$1:$F$380,4,FALSE)),"一致","")</f>
        <v/>
      </c>
      <c r="AI1422" s="9" t="s">
        <v>290</v>
      </c>
      <c r="AJ1422" s="3" t="str">
        <f>IF(ISERROR(VLOOKUP($AI1422,技まとめ!$A$1:$F$380,6,FALSE)),"－",VLOOKUP($AI1422,技まとめ!$A$1:$F$380,6,FALSE))</f>
        <v>CA</v>
      </c>
      <c r="AK1422" s="3">
        <f>IF(ISERROR(VLOOKUP($AI1422,技まとめ!$A$1:$F$380,3,FALSE)),"－",VLOOKUP($AI1422,技まとめ!$A$1:$F$380,3,FALSE))</f>
        <v>27</v>
      </c>
      <c r="AL1422" s="3">
        <f>IF(ISERROR(VLOOKUP($AI1422,技まとめ!$A$1:$F$380,5,FALSE)),"－",VLOOKUP($AI1422,技まとめ!$A$1:$F$380,5,FALSE))</f>
        <v>25</v>
      </c>
      <c r="AM1422" s="3" t="str">
        <f>IF($E1422=IF(ISERROR(VLOOKUP($AI1422,技まとめ!$A$1:$F$380,4,FALSE)),"－",VLOOKUP($AI1422,技まとめ!$A$1:$F$380,4,FALSE)),"一致","")</f>
        <v/>
      </c>
      <c r="AN1422" s="9" t="s">
        <v>978</v>
      </c>
      <c r="AO1422" s="3" t="str">
        <f>IF(ISERROR(VLOOKUP($AN1422,技まとめ!$A$1:$F$380,6,FALSE)),"－",VLOOKUP($AN1422,技まとめ!$A$1:$F$380,6,FALSE))</f>
        <v>－</v>
      </c>
      <c r="AP1422" s="3">
        <f>IF(ISERROR(VLOOKUP($AN1422,技まとめ!$A$1:$F$380,3,FALSE)),"－",VLOOKUP($AN1422,技まとめ!$A$1:$F$380,3,FALSE))</f>
        <v>0</v>
      </c>
      <c r="AQ1422" s="3">
        <f>IF(ISERROR(VLOOKUP($AN1422,技まとめ!$A$1:$F$380,5,FALSE)),"－",VLOOKUP($AN1422,技まとめ!$A$1:$F$380,5,FALSE))</f>
        <v>0</v>
      </c>
      <c r="AR1422" s="3" t="str">
        <f>IF($E1422=IF(ISERROR(VLOOKUP($AN1422,技まとめ!$A$1:$F$380,4,FALSE)),"－",VLOOKUP($AN1422,技まとめ!$A$1:$F$380,4,FALSE)),"一致","")</f>
        <v/>
      </c>
      <c r="AS1422" s="9" t="s">
        <v>561</v>
      </c>
      <c r="AT1422" s="3" t="str">
        <f>IF(ISERROR(VLOOKUP($AS1422,技まとめ!$A$1:$F$380,6,FALSE)),"－",VLOOKUP($AS1422,技まとめ!$A$1:$F$380,6,FALSE))</f>
        <v>CA</v>
      </c>
      <c r="AU1422" s="3">
        <f>IF(ISERROR(VLOOKUP($AS1422,技まとめ!$A$1:$F$380,3,FALSE)),"－",VLOOKUP($AS1422,技まとめ!$A$1:$F$380,3,FALSE))</f>
        <v>77</v>
      </c>
      <c r="AV1422" s="3">
        <f>IF(ISERROR(VLOOKUP($AS1422,技まとめ!$A$1:$F$380,5,FALSE)),"－",VLOOKUP($AS1422,技まとめ!$A$1:$F$380,5,FALSE))</f>
        <v>45</v>
      </c>
      <c r="AW1422" s="3" t="str">
        <f>IF($E1422=IF(ISERROR(VLOOKUP($AS1422,技まとめ!$A$1:$F$380,4,FALSE)),"－",VLOOKUP($AS1422,技まとめ!$A$1:$F$380,4,FALSE)),"一致","")</f>
        <v/>
      </c>
      <c r="AX1422" s="12" t="str">
        <f t="shared" si="314"/>
        <v>まきわりチョップワイルドクローキーパープラスカポエィラスナッチ</v>
      </c>
      <c r="AY1422" s="12" t="str">
        <f t="shared" si="315"/>
        <v>まきわりチョップワイルドクローキーパープラスカポエィラスナッチ</v>
      </c>
      <c r="AZ1422" s="12" t="str">
        <f t="shared" si="316"/>
        <v>まきわりチョップワイルドクローキーパープラスカポエィラスナッチ</v>
      </c>
      <c r="BA1422" s="12" t="str">
        <f t="shared" si="317"/>
        <v>まきわりチョップワイルドクローキーパープラスカポエィラスナッチ</v>
      </c>
      <c r="BB1422" s="11" t="str">
        <f t="shared" si="318"/>
        <v>P1CA－CA</v>
      </c>
      <c r="BC1422" s="11" t="str">
        <f t="shared" si="319"/>
        <v>P1CA－CA</v>
      </c>
      <c r="BD1422" s="11" t="str">
        <f t="shared" si="320"/>
        <v>P1CA－CA</v>
      </c>
      <c r="BE1422" s="11" t="str">
        <f t="shared" si="321"/>
        <v>P1CA－CA</v>
      </c>
    </row>
    <row r="1423" spans="1:57" ht="11.25" hidden="1" customHeight="1">
      <c r="A1423" s="6">
        <v>1422</v>
      </c>
      <c r="B1423" s="7" t="s">
        <v>3231</v>
      </c>
      <c r="C1423" s="8" t="s">
        <v>3232</v>
      </c>
      <c r="D1423" s="7" t="s">
        <v>650</v>
      </c>
      <c r="E1423" s="7" t="s">
        <v>102</v>
      </c>
      <c r="F1423" s="7" t="s">
        <v>128</v>
      </c>
      <c r="G1423" s="9">
        <v>90</v>
      </c>
      <c r="H1423" s="9">
        <v>132</v>
      </c>
      <c r="I1423" s="9">
        <v>62</v>
      </c>
      <c r="J1423" s="9">
        <v>56</v>
      </c>
      <c r="K1423" s="9">
        <v>56</v>
      </c>
      <c r="L1423" s="9">
        <v>51</v>
      </c>
      <c r="M1423" s="9">
        <v>57</v>
      </c>
      <c r="N1423" s="9">
        <v>62</v>
      </c>
      <c r="O1423" s="9">
        <v>51</v>
      </c>
      <c r="P1423" s="9">
        <v>25</v>
      </c>
      <c r="Q1423" s="10">
        <v>112</v>
      </c>
      <c r="R1423" s="11">
        <v>17</v>
      </c>
      <c r="S1423" s="11">
        <v>1</v>
      </c>
      <c r="T1423" s="11">
        <v>101</v>
      </c>
      <c r="U1423" s="11">
        <v>107</v>
      </c>
      <c r="V1423" s="11">
        <v>1</v>
      </c>
      <c r="W1423" s="11">
        <v>101</v>
      </c>
      <c r="X1423" s="11">
        <f t="shared" si="308"/>
        <v>440</v>
      </c>
      <c r="Y1423" s="11">
        <f t="shared" si="309"/>
        <v>4990</v>
      </c>
      <c r="Z1423" s="11">
        <f t="shared" si="310"/>
        <v>1110</v>
      </c>
      <c r="AA1423" s="11">
        <f t="shared" si="311"/>
        <v>4050</v>
      </c>
      <c r="AB1423" s="11">
        <f t="shared" si="312"/>
        <v>4050</v>
      </c>
      <c r="AC1423" s="6">
        <f t="shared" si="313"/>
        <v>4630</v>
      </c>
      <c r="AD1423" s="9" t="s">
        <v>104</v>
      </c>
      <c r="AE1423" s="3" t="str">
        <f>IF(ISERROR(VLOOKUP($AD1423,技まとめ!$A$1:$F$380,6,FALSE)),"－",VLOOKUP($AD1423,技まとめ!$A$1:$F$380,6,FALSE))</f>
        <v>LS</v>
      </c>
      <c r="AF1423" s="3">
        <f>IF(ISERROR(VLOOKUP($AD1423,技まとめ!$A$1:$F$380,3,FALSE)),"－",VLOOKUP($AD1423,技まとめ!$A$1:$F$380,3,FALSE))</f>
        <v>30</v>
      </c>
      <c r="AG1423" s="3">
        <f>IF(ISERROR(VLOOKUP($AD1423,技まとめ!$A$1:$F$380,5,FALSE)),"－",VLOOKUP($AD1423,技まとめ!$A$1:$F$380,5,FALSE))</f>
        <v>25</v>
      </c>
      <c r="AH1423" s="3" t="str">
        <f>IF($E1423=IF(ISERROR(VLOOKUP($AD1423,技まとめ!$A$1:$F$380,4,FALSE)),"－",VLOOKUP($AD1423,技まとめ!$A$1:$F$380,4,FALSE)),"一致","")</f>
        <v/>
      </c>
      <c r="AI1423" s="9" t="s">
        <v>845</v>
      </c>
      <c r="AJ1423" s="3" t="str">
        <f>IF(ISERROR(VLOOKUP($AI1423,技まとめ!$A$1:$F$380,6,FALSE)),"－",VLOOKUP($AI1423,技まとめ!$A$1:$F$380,6,FALSE))</f>
        <v>BL</v>
      </c>
      <c r="AK1423" s="3">
        <f>IF(ISERROR(VLOOKUP($AI1423,技まとめ!$A$1:$F$380,3,FALSE)),"－",VLOOKUP($AI1423,技まとめ!$A$1:$F$380,3,FALSE))</f>
        <v>31</v>
      </c>
      <c r="AL1423" s="3">
        <f>IF(ISERROR(VLOOKUP($AI1423,技まとめ!$A$1:$F$380,5,FALSE)),"－",VLOOKUP($AI1423,技まとめ!$A$1:$F$380,5,FALSE))</f>
        <v>28</v>
      </c>
      <c r="AM1423" s="3" t="str">
        <f>IF($E1423=IF(ISERROR(VLOOKUP($AI1423,技まとめ!$A$1:$F$380,4,FALSE)),"－",VLOOKUP($AI1423,技まとめ!$A$1:$F$380,4,FALSE)),"一致","")</f>
        <v/>
      </c>
      <c r="AN1423" s="9" t="s">
        <v>981</v>
      </c>
      <c r="AO1423" s="3" t="str">
        <f>IF(ISERROR(VLOOKUP($AN1423,技まとめ!$A$1:$F$380,6,FALSE)),"－",VLOOKUP($AN1423,技まとめ!$A$1:$F$380,6,FALSE))</f>
        <v>BL</v>
      </c>
      <c r="AP1423" s="3">
        <f>IF(ISERROR(VLOOKUP($AN1423,技まとめ!$A$1:$F$380,3,FALSE)),"－",VLOOKUP($AN1423,技まとめ!$A$1:$F$380,3,FALSE))</f>
        <v>75</v>
      </c>
      <c r="AQ1423" s="3">
        <f>IF(ISERROR(VLOOKUP($AN1423,技まとめ!$A$1:$F$380,5,FALSE)),"－",VLOOKUP($AN1423,技まとめ!$A$1:$F$380,5,FALSE))</f>
        <v>47</v>
      </c>
      <c r="AR1423" s="3" t="str">
        <f>IF($E1423=IF(ISERROR(VLOOKUP($AN1423,技まとめ!$A$1:$F$380,4,FALSE)),"－",VLOOKUP($AN1423,技まとめ!$A$1:$F$380,4,FALSE)),"一致","")</f>
        <v/>
      </c>
      <c r="AS1423" s="9" t="s">
        <v>125</v>
      </c>
      <c r="AT1423" s="3" t="str">
        <f>IF(ISERROR(VLOOKUP($AS1423,技まとめ!$A$1:$F$380,6,FALSE)),"－",VLOOKUP($AS1423,技まとめ!$A$1:$F$380,6,FALSE))</f>
        <v>NS</v>
      </c>
      <c r="AU1423" s="3">
        <f>IF(ISERROR(VLOOKUP($AS1423,技まとめ!$A$1:$F$380,3,FALSE)),"－",VLOOKUP($AS1423,技まとめ!$A$1:$F$380,3,FALSE))</f>
        <v>81</v>
      </c>
      <c r="AV1423" s="3">
        <f>IF(ISERROR(VLOOKUP($AS1423,技まとめ!$A$1:$F$380,5,FALSE)),"－",VLOOKUP($AS1423,技まとめ!$A$1:$F$380,5,FALSE))</f>
        <v>46</v>
      </c>
      <c r="AW1423" s="3" t="str">
        <f>IF($E1423=IF(ISERROR(VLOOKUP($AS1423,技まとめ!$A$1:$F$380,4,FALSE)),"－",VLOOKUP($AS1423,技まとめ!$A$1:$F$380,4,FALSE)),"一致","")</f>
        <v>一致</v>
      </c>
      <c r="AX1423" s="12" t="str">
        <f t="shared" si="314"/>
        <v>すいせいシュートアイスグランドスノーエンジェルドラゴントルネード</v>
      </c>
      <c r="AY1423" s="12" t="str">
        <f t="shared" si="315"/>
        <v>すいせいシュートアイスグランドスノーエンジェルドラゴントルネード</v>
      </c>
      <c r="AZ1423" s="12" t="str">
        <f t="shared" si="316"/>
        <v>すいせいシュートアイスグランドスノーエンジェルドラゴントルネード</v>
      </c>
      <c r="BA1423" s="12" t="str">
        <f t="shared" si="317"/>
        <v>すいせいシュートアイスグランドスノーエンジェルドラゴントルネード</v>
      </c>
      <c r="BB1423" s="11" t="str">
        <f t="shared" si="318"/>
        <v>LSBLBLNS</v>
      </c>
      <c r="BC1423" s="11" t="str">
        <f t="shared" si="319"/>
        <v>LSBLBLNS</v>
      </c>
      <c r="BD1423" s="11" t="str">
        <f t="shared" si="320"/>
        <v>LSBLBLNS</v>
      </c>
      <c r="BE1423" s="11" t="str">
        <f t="shared" si="321"/>
        <v>LSBLBLNS</v>
      </c>
    </row>
    <row r="1424" spans="1:57" ht="11.25" hidden="1" customHeight="1">
      <c r="A1424" s="6">
        <v>1423</v>
      </c>
      <c r="B1424" s="7" t="s">
        <v>3233</v>
      </c>
      <c r="C1424" s="8" t="s">
        <v>3234</v>
      </c>
      <c r="D1424" s="7" t="s">
        <v>650</v>
      </c>
      <c r="E1424" s="7" t="s">
        <v>95</v>
      </c>
      <c r="F1424" s="7" t="s">
        <v>82</v>
      </c>
      <c r="G1424" s="9">
        <v>103</v>
      </c>
      <c r="H1424" s="9">
        <v>129</v>
      </c>
      <c r="I1424" s="9">
        <v>58</v>
      </c>
      <c r="J1424" s="9">
        <v>65</v>
      </c>
      <c r="K1424" s="9">
        <v>56</v>
      </c>
      <c r="L1424" s="9">
        <v>64</v>
      </c>
      <c r="M1424" s="9">
        <v>60</v>
      </c>
      <c r="N1424" s="9">
        <v>59</v>
      </c>
      <c r="O1424" s="9">
        <v>62</v>
      </c>
      <c r="P1424" s="9">
        <v>3</v>
      </c>
      <c r="Q1424" s="10">
        <v>108</v>
      </c>
      <c r="R1424" s="11">
        <v>1</v>
      </c>
      <c r="S1424" s="11">
        <v>1</v>
      </c>
      <c r="T1424" s="11">
        <v>114</v>
      </c>
      <c r="U1424" s="11">
        <v>110</v>
      </c>
      <c r="V1424" s="11">
        <v>1</v>
      </c>
      <c r="W1424" s="11">
        <v>112</v>
      </c>
      <c r="X1424" s="11">
        <f t="shared" si="308"/>
        <v>447</v>
      </c>
      <c r="Y1424" s="11">
        <f t="shared" si="309"/>
        <v>4885</v>
      </c>
      <c r="Z1424" s="11">
        <f t="shared" si="310"/>
        <v>605</v>
      </c>
      <c r="AA1424" s="11">
        <f t="shared" si="311"/>
        <v>4560</v>
      </c>
      <c r="AB1424" s="11">
        <f t="shared" si="312"/>
        <v>4560</v>
      </c>
      <c r="AC1424" s="6">
        <f t="shared" si="313"/>
        <v>5125</v>
      </c>
      <c r="AD1424" s="9" t="s">
        <v>5013</v>
      </c>
      <c r="AE1424" s="3" t="str">
        <f>IF(ISERROR(VLOOKUP($AD1424,技まとめ!$A$1:$F$380,6,FALSE)),"－",VLOOKUP($AD1424,技まとめ!$A$1:$F$380,6,FALSE))</f>
        <v>－</v>
      </c>
      <c r="AF1424" s="3">
        <f>IF(ISERROR(VLOOKUP($AD1424,技まとめ!$A$1:$F$380,3,FALSE)),"－",VLOOKUP($AD1424,技まとめ!$A$1:$F$380,3,FALSE))</f>
        <v>0</v>
      </c>
      <c r="AG1424" s="3">
        <f>IF(ISERROR(VLOOKUP($AD1424,技まとめ!$A$1:$F$380,5,FALSE)),"－",VLOOKUP($AD1424,技まとめ!$A$1:$F$380,5,FALSE))</f>
        <v>0</v>
      </c>
      <c r="AH1424" s="3" t="str">
        <f>IF($E1424=IF(ISERROR(VLOOKUP($AD1424,技まとめ!$A$1:$F$380,4,FALSE)),"－",VLOOKUP($AD1424,技まとめ!$A$1:$F$380,4,FALSE)),"一致","")</f>
        <v/>
      </c>
      <c r="AI1424" s="9" t="s">
        <v>97</v>
      </c>
      <c r="AJ1424" s="3" t="str">
        <f>IF(ISERROR(VLOOKUP($AI1424,技まとめ!$A$1:$F$380,6,FALSE)),"－",VLOOKUP($AI1424,技まとめ!$A$1:$F$380,6,FALSE))</f>
        <v>BL</v>
      </c>
      <c r="AK1424" s="3">
        <f>IF(ISERROR(VLOOKUP($AI1424,技まとめ!$A$1:$F$380,3,FALSE)),"－",VLOOKUP($AI1424,技まとめ!$A$1:$F$380,3,FALSE))</f>
        <v>38</v>
      </c>
      <c r="AL1424" s="3">
        <f>IF(ISERROR(VLOOKUP($AI1424,技まとめ!$A$1:$F$380,5,FALSE)),"－",VLOOKUP($AI1424,技まとめ!$A$1:$F$380,5,FALSE))</f>
        <v>16</v>
      </c>
      <c r="AM1424" s="3" t="str">
        <f>IF($E1424=IF(ISERROR(VLOOKUP($AI1424,技まとめ!$A$1:$F$380,4,FALSE)),"－",VLOOKUP($AI1424,技まとめ!$A$1:$F$380,4,FALSE)),"一致","")</f>
        <v/>
      </c>
      <c r="AN1424" s="9" t="s">
        <v>503</v>
      </c>
      <c r="AO1424" s="3" t="str">
        <f>IF(ISERROR(VLOOKUP($AN1424,技まとめ!$A$1:$F$380,6,FALSE)),"－",VLOOKUP($AN1424,技まとめ!$A$1:$F$380,6,FALSE))</f>
        <v>DR</v>
      </c>
      <c r="AP1424" s="3">
        <f>IF(ISERROR(VLOOKUP($AN1424,技まとめ!$A$1:$F$380,3,FALSE)),"－",VLOOKUP($AN1424,技まとめ!$A$1:$F$380,3,FALSE))</f>
        <v>68</v>
      </c>
      <c r="AQ1424" s="3">
        <f>IF(ISERROR(VLOOKUP($AN1424,技まとめ!$A$1:$F$380,5,FALSE)),"－",VLOOKUP($AN1424,技まとめ!$A$1:$F$380,5,FALSE))</f>
        <v>41</v>
      </c>
      <c r="AR1424" s="3" t="str">
        <f>IF($E1424=IF(ISERROR(VLOOKUP($AN1424,技まとめ!$A$1:$F$380,4,FALSE)),"－",VLOOKUP($AN1424,技まとめ!$A$1:$F$380,4,FALSE)),"一致","")</f>
        <v/>
      </c>
      <c r="AS1424" s="9" t="s">
        <v>472</v>
      </c>
      <c r="AT1424" s="3" t="str">
        <f>IF(ISERROR(VLOOKUP($AS1424,技まとめ!$A$1:$F$380,6,FALSE)),"－",VLOOKUP($AS1424,技まとめ!$A$1:$F$380,6,FALSE))</f>
        <v>BL</v>
      </c>
      <c r="AU1424" s="3">
        <f>IF(ISERROR(VLOOKUP($AS1424,技まとめ!$A$1:$F$380,3,FALSE)),"－",VLOOKUP($AS1424,技まとめ!$A$1:$F$380,3,FALSE))</f>
        <v>106</v>
      </c>
      <c r="AV1424" s="3">
        <f>IF(ISERROR(VLOOKUP($AS1424,技まとめ!$A$1:$F$380,5,FALSE)),"－",VLOOKUP($AS1424,技まとめ!$A$1:$F$380,5,FALSE))</f>
        <v>57</v>
      </c>
      <c r="AW1424" s="3" t="str">
        <f>IF($E1424=IF(ISERROR(VLOOKUP($AS1424,技まとめ!$A$1:$F$380,4,FALSE)),"－",VLOOKUP($AS1424,技まとめ!$A$1:$F$380,4,FALSE)),"一致","")</f>
        <v/>
      </c>
      <c r="AX1424" s="12" t="str">
        <f t="shared" si="314"/>
        <v>セツヤク！うしろのしょうめんオオウチワかごめかごめ</v>
      </c>
      <c r="AY1424" s="12" t="str">
        <f t="shared" si="315"/>
        <v>セツヤク！うしろのしょうめんオオウチワかごめかごめ</v>
      </c>
      <c r="AZ1424" s="12" t="str">
        <f t="shared" si="316"/>
        <v>セツヤク！うしろのしょうめんオオウチワかごめかごめ</v>
      </c>
      <c r="BA1424" s="12" t="str">
        <f t="shared" si="317"/>
        <v>セツヤク！うしろのしょうめんオオウチワかごめかごめ</v>
      </c>
      <c r="BB1424" s="11" t="str">
        <f t="shared" si="318"/>
        <v>－BLDRBL</v>
      </c>
      <c r="BC1424" s="11" t="str">
        <f t="shared" si="319"/>
        <v>－BLDRBL</v>
      </c>
      <c r="BD1424" s="11" t="str">
        <f t="shared" si="320"/>
        <v>－BLDRBL</v>
      </c>
      <c r="BE1424" s="11" t="str">
        <f t="shared" si="321"/>
        <v>－BLDRBL</v>
      </c>
    </row>
    <row r="1425" spans="1:57" ht="11.25" hidden="1" customHeight="1">
      <c r="A1425" s="6">
        <v>1424</v>
      </c>
      <c r="B1425" s="7" t="s">
        <v>3235</v>
      </c>
      <c r="C1425" s="8" t="s">
        <v>3236</v>
      </c>
      <c r="D1425" s="7" t="s">
        <v>72</v>
      </c>
      <c r="E1425" s="7" t="s">
        <v>73</v>
      </c>
      <c r="F1425" s="7" t="s">
        <v>82</v>
      </c>
      <c r="G1425" s="9">
        <v>124</v>
      </c>
      <c r="H1425" s="9">
        <v>95</v>
      </c>
      <c r="I1425" s="9">
        <v>53</v>
      </c>
      <c r="J1425" s="9">
        <v>58</v>
      </c>
      <c r="K1425" s="9">
        <v>52</v>
      </c>
      <c r="L1425" s="9">
        <v>61</v>
      </c>
      <c r="M1425" s="9">
        <v>54</v>
      </c>
      <c r="N1425" s="9">
        <v>56</v>
      </c>
      <c r="O1425" s="9">
        <v>57</v>
      </c>
      <c r="P1425" s="9">
        <v>23</v>
      </c>
      <c r="Q1425" s="10">
        <v>103</v>
      </c>
      <c r="R1425" s="11">
        <v>7</v>
      </c>
      <c r="S1425" s="11">
        <v>1</v>
      </c>
      <c r="T1425" s="11">
        <v>111</v>
      </c>
      <c r="U1425" s="11">
        <v>104</v>
      </c>
      <c r="V1425" s="11">
        <v>1</v>
      </c>
      <c r="W1425" s="11">
        <v>107</v>
      </c>
      <c r="X1425" s="11">
        <f t="shared" si="308"/>
        <v>434</v>
      </c>
      <c r="Y1425" s="11">
        <f t="shared" si="309"/>
        <v>4660</v>
      </c>
      <c r="Z1425" s="11">
        <f t="shared" si="310"/>
        <v>790</v>
      </c>
      <c r="AA1425" s="11">
        <f t="shared" si="311"/>
        <v>4430</v>
      </c>
      <c r="AB1425" s="11">
        <f t="shared" si="312"/>
        <v>4430</v>
      </c>
      <c r="AC1425" s="6">
        <f t="shared" si="313"/>
        <v>5010</v>
      </c>
      <c r="AD1425" s="9" t="s">
        <v>129</v>
      </c>
      <c r="AE1425" s="3" t="str">
        <f>IF(ISERROR(VLOOKUP($AD1425,技まとめ!$A$1:$F$380,6,FALSE)),"－",VLOOKUP($AD1425,技まとめ!$A$1:$F$380,6,FALSE))</f>
        <v>BL</v>
      </c>
      <c r="AF1425" s="3">
        <f>IF(ISERROR(VLOOKUP($AD1425,技まとめ!$A$1:$F$380,3,FALSE)),"－",VLOOKUP($AD1425,技まとめ!$A$1:$F$380,3,FALSE))</f>
        <v>13</v>
      </c>
      <c r="AG1425" s="3">
        <f>IF(ISERROR(VLOOKUP($AD1425,技まとめ!$A$1:$F$380,5,FALSE)),"－",VLOOKUP($AD1425,技まとめ!$A$1:$F$380,5,FALSE))</f>
        <v>20</v>
      </c>
      <c r="AH1425" s="3" t="str">
        <f>IF($E1425=IF(ISERROR(VLOOKUP($AD1425,技まとめ!$A$1:$F$380,4,FALSE)),"－",VLOOKUP($AD1425,技まとめ!$A$1:$F$380,4,FALSE)),"一致","")</f>
        <v/>
      </c>
      <c r="AI1425" s="9" t="s">
        <v>560</v>
      </c>
      <c r="AJ1425" s="3" t="str">
        <f>IF(ISERROR(VLOOKUP($AI1425,技まとめ!$A$1:$F$380,6,FALSE)),"－",VLOOKUP($AI1425,技まとめ!$A$1:$F$380,6,FALSE))</f>
        <v>BL</v>
      </c>
      <c r="AK1425" s="3">
        <f>IF(ISERROR(VLOOKUP($AI1425,技まとめ!$A$1:$F$380,3,FALSE)),"－",VLOOKUP($AI1425,技まとめ!$A$1:$F$380,3,FALSE))</f>
        <v>28</v>
      </c>
      <c r="AL1425" s="3">
        <f>IF(ISERROR(VLOOKUP($AI1425,技まとめ!$A$1:$F$380,5,FALSE)),"－",VLOOKUP($AI1425,技まとめ!$A$1:$F$380,5,FALSE))</f>
        <v>24</v>
      </c>
      <c r="AM1425" s="3" t="str">
        <f>IF($E1425=IF(ISERROR(VLOOKUP($AI1425,技まとめ!$A$1:$F$380,4,FALSE)),"－",VLOOKUP($AI1425,技まとめ!$A$1:$F$380,4,FALSE)),"一致","")</f>
        <v/>
      </c>
      <c r="AN1425" s="9" t="s">
        <v>123</v>
      </c>
      <c r="AO1425" s="3" t="str">
        <f>IF(ISERROR(VLOOKUP($AN1425,技まとめ!$A$1:$F$380,6,FALSE)),"－",VLOOKUP($AN1425,技まとめ!$A$1:$F$380,6,FALSE))</f>
        <v>DR</v>
      </c>
      <c r="AP1425" s="3">
        <f>IF(ISERROR(VLOOKUP($AN1425,技まとめ!$A$1:$F$380,3,FALSE)),"－",VLOOKUP($AN1425,技まとめ!$A$1:$F$380,3,FALSE))</f>
        <v>36</v>
      </c>
      <c r="AQ1425" s="3">
        <f>IF(ISERROR(VLOOKUP($AN1425,技まとめ!$A$1:$F$380,5,FALSE)),"－",VLOOKUP($AN1425,技まとめ!$A$1:$F$380,5,FALSE))</f>
        <v>27</v>
      </c>
      <c r="AR1425" s="3" t="str">
        <f>IF($E1425=IF(ISERROR(VLOOKUP($AN1425,技まとめ!$A$1:$F$380,4,FALSE)),"－",VLOOKUP($AN1425,技まとめ!$A$1:$F$380,4,FALSE)),"一致","")</f>
        <v>一致</v>
      </c>
      <c r="AS1425" s="9" t="s">
        <v>116</v>
      </c>
      <c r="AT1425" s="3" t="str">
        <f>IF(ISERROR(VLOOKUP($AS1425,技まとめ!$A$1:$F$380,6,FALSE)),"－",VLOOKUP($AS1425,技まとめ!$A$1:$F$380,6,FALSE))</f>
        <v>DR</v>
      </c>
      <c r="AU1425" s="3">
        <f>IF(ISERROR(VLOOKUP($AS1425,技まとめ!$A$1:$F$380,3,FALSE)),"－",VLOOKUP($AS1425,技まとめ!$A$1:$F$380,3,FALSE))</f>
        <v>63</v>
      </c>
      <c r="AV1425" s="3">
        <f>IF(ISERROR(VLOOKUP($AS1425,技まとめ!$A$1:$F$380,5,FALSE)),"－",VLOOKUP($AS1425,技まとめ!$A$1:$F$380,5,FALSE))</f>
        <v>42</v>
      </c>
      <c r="AW1425" s="3" t="str">
        <f>IF($E1425=IF(ISERROR(VLOOKUP($AS1425,技まとめ!$A$1:$F$380,4,FALSE)),"－",VLOOKUP($AS1425,技まとめ!$A$1:$F$380,4,FALSE)),"一致","")</f>
        <v/>
      </c>
      <c r="AX1425" s="12" t="str">
        <f t="shared" si="314"/>
        <v>クイックドロウブレードアタックごりむちゅうれっぷうダッシュ</v>
      </c>
      <c r="AY1425" s="12" t="str">
        <f t="shared" si="315"/>
        <v>クイックドロウブレードアタックごりむちゅうれっぷうダッシュ</v>
      </c>
      <c r="AZ1425" s="12" t="str">
        <f t="shared" si="316"/>
        <v>クイックドロウブレードアタックごりむちゅうれっぷうダッシュ</v>
      </c>
      <c r="BA1425" s="12" t="str">
        <f t="shared" si="317"/>
        <v>クイックドロウブレードアタックごりむちゅうれっぷうダッシュ</v>
      </c>
      <c r="BB1425" s="11" t="str">
        <f t="shared" si="318"/>
        <v>BLBLDRDR</v>
      </c>
      <c r="BC1425" s="11" t="str">
        <f t="shared" si="319"/>
        <v>BLBLDRDR</v>
      </c>
      <c r="BD1425" s="11" t="str">
        <f t="shared" si="320"/>
        <v>BLBLDRDR</v>
      </c>
      <c r="BE1425" s="11" t="str">
        <f t="shared" si="321"/>
        <v>BLBLDRDR</v>
      </c>
    </row>
    <row r="1426" spans="1:57" ht="11.25" hidden="1" customHeight="1">
      <c r="A1426" s="6">
        <v>1425</v>
      </c>
      <c r="B1426" s="7" t="s">
        <v>3237</v>
      </c>
      <c r="C1426" s="8" t="s">
        <v>3238</v>
      </c>
      <c r="D1426" s="7" t="s">
        <v>72</v>
      </c>
      <c r="E1426" s="7" t="s">
        <v>81</v>
      </c>
      <c r="F1426" s="7" t="s">
        <v>109</v>
      </c>
      <c r="G1426" s="9">
        <v>118</v>
      </c>
      <c r="H1426" s="9">
        <v>94</v>
      </c>
      <c r="I1426" s="9">
        <v>51</v>
      </c>
      <c r="J1426" s="9">
        <v>57</v>
      </c>
      <c r="K1426" s="9">
        <v>51</v>
      </c>
      <c r="L1426" s="9">
        <v>56</v>
      </c>
      <c r="M1426" s="9">
        <v>54</v>
      </c>
      <c r="N1426" s="9">
        <v>57</v>
      </c>
      <c r="O1426" s="9">
        <v>53</v>
      </c>
      <c r="P1426" s="9">
        <v>62</v>
      </c>
      <c r="Q1426" s="10">
        <v>101</v>
      </c>
      <c r="R1426" s="11">
        <v>45</v>
      </c>
      <c r="S1426" s="11">
        <v>1</v>
      </c>
      <c r="T1426" s="11">
        <v>106</v>
      </c>
      <c r="U1426" s="11">
        <v>104</v>
      </c>
      <c r="V1426" s="11">
        <v>1</v>
      </c>
      <c r="W1426" s="11">
        <v>103</v>
      </c>
      <c r="X1426" s="11">
        <f t="shared" si="308"/>
        <v>461</v>
      </c>
      <c r="Y1426" s="11">
        <f t="shared" si="309"/>
        <v>4560</v>
      </c>
      <c r="Z1426" s="11">
        <f t="shared" si="310"/>
        <v>2100</v>
      </c>
      <c r="AA1426" s="11">
        <f t="shared" si="311"/>
        <v>4235</v>
      </c>
      <c r="AB1426" s="11">
        <f t="shared" si="312"/>
        <v>4235</v>
      </c>
      <c r="AC1426" s="6">
        <f t="shared" si="313"/>
        <v>4980</v>
      </c>
      <c r="AD1426" s="9" t="s">
        <v>5060</v>
      </c>
      <c r="AE1426" s="3" t="str">
        <f>IF(ISERROR(VLOOKUP($AD1426,技まとめ!$A$1:$F$380,6,FALSE)),"－",VLOOKUP($AD1426,技まとめ!$A$1:$F$380,6,FALSE))</f>
        <v>DR</v>
      </c>
      <c r="AF1426" s="3">
        <f>IF(ISERROR(VLOOKUP($AD1426,技まとめ!$A$1:$F$380,3,FALSE)),"－",VLOOKUP($AD1426,技まとめ!$A$1:$F$380,3,FALSE))</f>
        <v>27</v>
      </c>
      <c r="AG1426" s="3">
        <f>IF(ISERROR(VLOOKUP($AD1426,技まとめ!$A$1:$F$380,5,FALSE)),"－",VLOOKUP($AD1426,技まとめ!$A$1:$F$380,5,FALSE))</f>
        <v>25</v>
      </c>
      <c r="AH1426" s="3" t="str">
        <f>IF($E1426=IF(ISERROR(VLOOKUP($AD1426,技まとめ!$A$1:$F$380,4,FALSE)),"－",VLOOKUP($AD1426,技まとめ!$A$1:$F$380,4,FALSE)),"一致","")</f>
        <v/>
      </c>
      <c r="AI1426" s="9" t="s">
        <v>214</v>
      </c>
      <c r="AJ1426" s="3" t="str">
        <f>IF(ISERROR(VLOOKUP($AI1426,技まとめ!$A$1:$F$380,6,FALSE)),"－",VLOOKUP($AI1426,技まとめ!$A$1:$F$380,6,FALSE))</f>
        <v>DR</v>
      </c>
      <c r="AK1426" s="3">
        <f>IF(ISERROR(VLOOKUP($AI1426,技まとめ!$A$1:$F$380,3,FALSE)),"－",VLOOKUP($AI1426,技まとめ!$A$1:$F$380,3,FALSE))</f>
        <v>27</v>
      </c>
      <c r="AL1426" s="3">
        <f>IF(ISERROR(VLOOKUP($AI1426,技まとめ!$A$1:$F$380,5,FALSE)),"－",VLOOKUP($AI1426,技まとめ!$A$1:$F$380,5,FALSE))</f>
        <v>25</v>
      </c>
      <c r="AM1426" s="3" t="str">
        <f>IF($E1426=IF(ISERROR(VLOOKUP($AI1426,技まとめ!$A$1:$F$380,4,FALSE)),"－",VLOOKUP($AI1426,技まとめ!$A$1:$F$380,4,FALSE)),"一致","")</f>
        <v>一致</v>
      </c>
      <c r="AN1426" s="9" t="s">
        <v>346</v>
      </c>
      <c r="AO1426" s="3" t="str">
        <f>IF(ISERROR(VLOOKUP($AN1426,技まとめ!$A$1:$F$380,6,FALSE)),"－",VLOOKUP($AN1426,技まとめ!$A$1:$F$380,6,FALSE))</f>
        <v>LS</v>
      </c>
      <c r="AP1426" s="3">
        <f>IF(ISERROR(VLOOKUP($AN1426,技まとめ!$A$1:$F$380,3,FALSE)),"－",VLOOKUP($AN1426,技まとめ!$A$1:$F$380,3,FALSE))</f>
        <v>51</v>
      </c>
      <c r="AQ1426" s="3">
        <f>IF(ISERROR(VLOOKUP($AN1426,技まとめ!$A$1:$F$380,5,FALSE)),"－",VLOOKUP($AN1426,技まとめ!$A$1:$F$380,5,FALSE))</f>
        <v>37</v>
      </c>
      <c r="AR1426" s="3" t="str">
        <f>IF($E1426=IF(ISERROR(VLOOKUP($AN1426,技まとめ!$A$1:$F$380,4,FALSE)),"－",VLOOKUP($AN1426,技まとめ!$A$1:$F$380,4,FALSE)),"一致","")</f>
        <v/>
      </c>
      <c r="AS1426" s="9" t="s">
        <v>163</v>
      </c>
      <c r="AT1426" s="3" t="str">
        <f>IF(ISERROR(VLOOKUP($AS1426,技まとめ!$A$1:$F$380,6,FALSE)),"－",VLOOKUP($AS1426,技まとめ!$A$1:$F$380,6,FALSE))</f>
        <v>BL</v>
      </c>
      <c r="AU1426" s="3">
        <f>IF(ISERROR(VLOOKUP($AS1426,技まとめ!$A$1:$F$380,3,FALSE)),"－",VLOOKUP($AS1426,技まとめ!$A$1:$F$380,3,FALSE))</f>
        <v>59</v>
      </c>
      <c r="AV1426" s="3">
        <f>IF(ISERROR(VLOOKUP($AS1426,技まとめ!$A$1:$F$380,5,FALSE)),"－",VLOOKUP($AS1426,技まとめ!$A$1:$F$380,5,FALSE))</f>
        <v>38</v>
      </c>
      <c r="AW1426" s="3" t="str">
        <f>IF($E1426=IF(ISERROR(VLOOKUP($AS1426,技まとめ!$A$1:$F$380,4,FALSE)),"－",VLOOKUP($AS1426,技まとめ!$A$1:$F$380,4,FALSE)),"一致","")</f>
        <v>一致</v>
      </c>
      <c r="AX1426" s="12" t="str">
        <f t="shared" si="314"/>
        <v>スーパースキャン（Ｄ）ムーンサルトレインボーループサイクロン</v>
      </c>
      <c r="AY1426" s="12" t="str">
        <f t="shared" si="315"/>
        <v>スーパースキャン（Ｄ）ムーンサルトレインボーループサイクロン</v>
      </c>
      <c r="AZ1426" s="12" t="str">
        <f t="shared" si="316"/>
        <v>スーパースキャン（Ｄ）ムーンサルトレインボーループサイクロン</v>
      </c>
      <c r="BA1426" s="12" t="str">
        <f t="shared" si="317"/>
        <v>スーパースキャン（Ｄ）ムーンサルトレインボーループサイクロン</v>
      </c>
      <c r="BB1426" s="11" t="str">
        <f t="shared" si="318"/>
        <v>DRDRLSBL</v>
      </c>
      <c r="BC1426" s="11" t="str">
        <f t="shared" si="319"/>
        <v>DRDRLSBL</v>
      </c>
      <c r="BD1426" s="11" t="str">
        <f t="shared" si="320"/>
        <v>DRDRLSBL</v>
      </c>
      <c r="BE1426" s="11" t="str">
        <f t="shared" si="321"/>
        <v>DRDRLSBL</v>
      </c>
    </row>
    <row r="1427" spans="1:57" ht="11.25" hidden="1" customHeight="1">
      <c r="A1427" s="6">
        <v>1426</v>
      </c>
      <c r="B1427" s="7" t="s">
        <v>3239</v>
      </c>
      <c r="C1427" s="8" t="s">
        <v>3240</v>
      </c>
      <c r="D1427" s="7" t="s">
        <v>72</v>
      </c>
      <c r="E1427" s="7" t="s">
        <v>102</v>
      </c>
      <c r="F1427" s="7" t="s">
        <v>128</v>
      </c>
      <c r="G1427" s="9">
        <v>114</v>
      </c>
      <c r="H1427" s="9">
        <v>101</v>
      </c>
      <c r="I1427" s="9">
        <v>61</v>
      </c>
      <c r="J1427" s="9">
        <v>51</v>
      </c>
      <c r="K1427" s="9">
        <v>51</v>
      </c>
      <c r="L1427" s="9">
        <v>57</v>
      </c>
      <c r="M1427" s="9">
        <v>53</v>
      </c>
      <c r="N1427" s="9">
        <v>57</v>
      </c>
      <c r="O1427" s="9">
        <v>62</v>
      </c>
      <c r="P1427" s="9">
        <v>33</v>
      </c>
      <c r="Q1427" s="10">
        <v>111</v>
      </c>
      <c r="R1427" s="11">
        <v>10</v>
      </c>
      <c r="S1427" s="11">
        <v>1</v>
      </c>
      <c r="T1427" s="11">
        <v>107</v>
      </c>
      <c r="U1427" s="11">
        <v>103</v>
      </c>
      <c r="V1427" s="11">
        <v>1</v>
      </c>
      <c r="W1427" s="11">
        <v>112</v>
      </c>
      <c r="X1427" s="11">
        <f t="shared" si="308"/>
        <v>445</v>
      </c>
      <c r="Y1427" s="11">
        <f t="shared" si="309"/>
        <v>5005</v>
      </c>
      <c r="Z1427" s="11">
        <f t="shared" si="310"/>
        <v>920</v>
      </c>
      <c r="AA1427" s="11">
        <f t="shared" si="311"/>
        <v>4315</v>
      </c>
      <c r="AB1427" s="11">
        <f t="shared" si="312"/>
        <v>4315</v>
      </c>
      <c r="AC1427" s="6">
        <f t="shared" si="313"/>
        <v>4890</v>
      </c>
      <c r="AD1427" s="9" t="s">
        <v>122</v>
      </c>
      <c r="AE1427" s="3" t="str">
        <f>IF(ISERROR(VLOOKUP($AD1427,技まとめ!$A$1:$F$380,6,FALSE)),"－",VLOOKUP($AD1427,技まとめ!$A$1:$F$380,6,FALSE))</f>
        <v>NS</v>
      </c>
      <c r="AF1427" s="3">
        <f>IF(ISERROR(VLOOKUP($AD1427,技まとめ!$A$1:$F$380,3,FALSE)),"－",VLOOKUP($AD1427,技まとめ!$A$1:$F$380,3,FALSE))</f>
        <v>25</v>
      </c>
      <c r="AG1427" s="3">
        <f>IF(ISERROR(VLOOKUP($AD1427,技まとめ!$A$1:$F$380,5,FALSE)),"－",VLOOKUP($AD1427,技まとめ!$A$1:$F$380,5,FALSE))</f>
        <v>20</v>
      </c>
      <c r="AH1427" s="3" t="str">
        <f>IF($E1427=IF(ISERROR(VLOOKUP($AD1427,技まとめ!$A$1:$F$380,4,FALSE)),"－",VLOOKUP($AD1427,技まとめ!$A$1:$F$380,4,FALSE)),"一致","")</f>
        <v>一致</v>
      </c>
      <c r="AI1427" s="9" t="s">
        <v>339</v>
      </c>
      <c r="AJ1427" s="3" t="str">
        <f>IF(ISERROR(VLOOKUP($AI1427,技まとめ!$A$1:$F$380,6,FALSE)),"－",VLOOKUP($AI1427,技まとめ!$A$1:$F$380,6,FALSE))</f>
        <v>NS</v>
      </c>
      <c r="AK1427" s="3">
        <f>IF(ISERROR(VLOOKUP($AI1427,技まとめ!$A$1:$F$380,3,FALSE)),"－",VLOOKUP($AI1427,技まとめ!$A$1:$F$380,3,FALSE))</f>
        <v>42</v>
      </c>
      <c r="AL1427" s="3">
        <f>IF(ISERROR(VLOOKUP($AI1427,技まとめ!$A$1:$F$380,5,FALSE)),"－",VLOOKUP($AI1427,技まとめ!$A$1:$F$380,5,FALSE))</f>
        <v>28</v>
      </c>
      <c r="AM1427" s="3" t="str">
        <f>IF($E1427=IF(ISERROR(VLOOKUP($AI1427,技まとめ!$A$1:$F$380,4,FALSE)),"－",VLOOKUP($AI1427,技まとめ!$A$1:$F$380,4,FALSE)),"一致","")</f>
        <v/>
      </c>
      <c r="AN1427" s="9" t="s">
        <v>686</v>
      </c>
      <c r="AO1427" s="3" t="str">
        <f>IF(ISERROR(VLOOKUP($AN1427,技まとめ!$A$1:$F$380,6,FALSE)),"－",VLOOKUP($AN1427,技まとめ!$A$1:$F$380,6,FALSE))</f>
        <v>DR</v>
      </c>
      <c r="AP1427" s="3">
        <f>IF(ISERROR(VLOOKUP($AN1427,技まとめ!$A$1:$F$380,3,FALSE)),"－",VLOOKUP($AN1427,技まとめ!$A$1:$F$380,3,FALSE))</f>
        <v>34</v>
      </c>
      <c r="AQ1427" s="3">
        <f>IF(ISERROR(VLOOKUP($AN1427,技まとめ!$A$1:$F$380,5,FALSE)),"－",VLOOKUP($AN1427,技まとめ!$A$1:$F$380,5,FALSE))</f>
        <v>27</v>
      </c>
      <c r="AR1427" s="3" t="str">
        <f>IF($E1427=IF(ISERROR(VLOOKUP($AN1427,技まとめ!$A$1:$F$380,4,FALSE)),"－",VLOOKUP($AN1427,技まとめ!$A$1:$F$380,4,FALSE)),"一致","")</f>
        <v>一致</v>
      </c>
      <c r="AS1427" s="9" t="s">
        <v>406</v>
      </c>
      <c r="AT1427" s="3" t="str">
        <f>IF(ISERROR(VLOOKUP($AS1427,技まとめ!$A$1:$F$380,6,FALSE)),"－",VLOOKUP($AS1427,技まとめ!$A$1:$F$380,6,FALSE))</f>
        <v>BS</v>
      </c>
      <c r="AU1427" s="3">
        <f>IF(ISERROR(VLOOKUP($AS1427,技まとめ!$A$1:$F$380,3,FALSE)),"－",VLOOKUP($AS1427,技まとめ!$A$1:$F$380,3,FALSE))</f>
        <v>59</v>
      </c>
      <c r="AV1427" s="3">
        <f>IF(ISERROR(VLOOKUP($AS1427,技まとめ!$A$1:$F$380,5,FALSE)),"－",VLOOKUP($AS1427,技まとめ!$A$1:$F$380,5,FALSE))</f>
        <v>34</v>
      </c>
      <c r="AW1427" s="3" t="str">
        <f>IF($E1427=IF(ISERROR(VLOOKUP($AS1427,技まとめ!$A$1:$F$380,4,FALSE)),"－",VLOOKUP($AS1427,技まとめ!$A$1:$F$380,4,FALSE)),"一致","")</f>
        <v>一致</v>
      </c>
      <c r="AX1427" s="12" t="str">
        <f t="shared" si="314"/>
        <v>グレネードショットラン・ボール・ランヒートタックルドこんじょうバット</v>
      </c>
      <c r="AY1427" s="12" t="str">
        <f t="shared" si="315"/>
        <v>グレネードショットラン・ボール・ランヒートタックルドこんじょうバット</v>
      </c>
      <c r="AZ1427" s="12" t="str">
        <f t="shared" si="316"/>
        <v>グレネードショットラン・ボール・ランヒートタックルドこんじょうバット</v>
      </c>
      <c r="BA1427" s="12" t="str">
        <f t="shared" si="317"/>
        <v>グレネードショットラン・ボール・ランヒートタックルドこんじょうバット</v>
      </c>
      <c r="BB1427" s="11" t="str">
        <f t="shared" si="318"/>
        <v>NSNSDRBS</v>
      </c>
      <c r="BC1427" s="11" t="str">
        <f t="shared" si="319"/>
        <v>NSNSDRBS</v>
      </c>
      <c r="BD1427" s="11" t="str">
        <f t="shared" si="320"/>
        <v>NSNSDRBS</v>
      </c>
      <c r="BE1427" s="11" t="str">
        <f t="shared" si="321"/>
        <v>NSNSDRBS</v>
      </c>
    </row>
    <row r="1428" spans="1:57" ht="11.25" hidden="1" customHeight="1">
      <c r="A1428" s="6">
        <v>1427</v>
      </c>
      <c r="B1428" s="7" t="s">
        <v>3241</v>
      </c>
      <c r="C1428" s="8" t="s">
        <v>3242</v>
      </c>
      <c r="D1428" s="7" t="s">
        <v>72</v>
      </c>
      <c r="E1428" s="7" t="s">
        <v>81</v>
      </c>
      <c r="F1428" s="7" t="s">
        <v>82</v>
      </c>
      <c r="G1428" s="9">
        <v>124</v>
      </c>
      <c r="H1428" s="9">
        <v>105</v>
      </c>
      <c r="I1428" s="9">
        <v>60</v>
      </c>
      <c r="J1428" s="9">
        <v>62</v>
      </c>
      <c r="K1428" s="9">
        <v>65</v>
      </c>
      <c r="L1428" s="9">
        <v>59</v>
      </c>
      <c r="M1428" s="9">
        <v>46</v>
      </c>
      <c r="N1428" s="9">
        <v>63</v>
      </c>
      <c r="O1428" s="9">
        <v>59</v>
      </c>
      <c r="P1428" s="9">
        <v>34</v>
      </c>
      <c r="Q1428" s="10">
        <v>110</v>
      </c>
      <c r="R1428" s="11">
        <v>42</v>
      </c>
      <c r="S1428" s="11">
        <v>1</v>
      </c>
      <c r="T1428" s="11">
        <v>109</v>
      </c>
      <c r="U1428" s="11">
        <v>96</v>
      </c>
      <c r="V1428" s="11">
        <v>1</v>
      </c>
      <c r="W1428" s="11">
        <v>109</v>
      </c>
      <c r="X1428" s="11">
        <f t="shared" si="308"/>
        <v>468</v>
      </c>
      <c r="Y1428" s="11">
        <f t="shared" si="309"/>
        <v>4950</v>
      </c>
      <c r="Z1428" s="11">
        <f t="shared" si="310"/>
        <v>2025</v>
      </c>
      <c r="AA1428" s="11">
        <f t="shared" si="311"/>
        <v>4370</v>
      </c>
      <c r="AB1428" s="11">
        <f t="shared" si="312"/>
        <v>4370</v>
      </c>
      <c r="AC1428" s="6">
        <f t="shared" si="313"/>
        <v>5115</v>
      </c>
      <c r="AD1428" s="9" t="s">
        <v>560</v>
      </c>
      <c r="AE1428" s="3" t="str">
        <f>IF(ISERROR(VLOOKUP($AD1428,技まとめ!$A$1:$F$380,6,FALSE)),"－",VLOOKUP($AD1428,技まとめ!$A$1:$F$380,6,FALSE))</f>
        <v>BL</v>
      </c>
      <c r="AF1428" s="3">
        <f>IF(ISERROR(VLOOKUP($AD1428,技まとめ!$A$1:$F$380,3,FALSE)),"－",VLOOKUP($AD1428,技まとめ!$A$1:$F$380,3,FALSE))</f>
        <v>28</v>
      </c>
      <c r="AG1428" s="3">
        <f>IF(ISERROR(VLOOKUP($AD1428,技まとめ!$A$1:$F$380,5,FALSE)),"－",VLOOKUP($AD1428,技まとめ!$A$1:$F$380,5,FALSE))</f>
        <v>24</v>
      </c>
      <c r="AH1428" s="3" t="str">
        <f>IF($E1428=IF(ISERROR(VLOOKUP($AD1428,技まとめ!$A$1:$F$380,4,FALSE)),"－",VLOOKUP($AD1428,技まとめ!$A$1:$F$380,4,FALSE)),"一致","")</f>
        <v>一致</v>
      </c>
      <c r="AI1428" s="9" t="s">
        <v>845</v>
      </c>
      <c r="AJ1428" s="3" t="str">
        <f>IF(ISERROR(VLOOKUP($AI1428,技まとめ!$A$1:$F$380,6,FALSE)),"－",VLOOKUP($AI1428,技まとめ!$A$1:$F$380,6,FALSE))</f>
        <v>BL</v>
      </c>
      <c r="AK1428" s="3">
        <f>IF(ISERROR(VLOOKUP($AI1428,技まとめ!$A$1:$F$380,3,FALSE)),"－",VLOOKUP($AI1428,技まとめ!$A$1:$F$380,3,FALSE))</f>
        <v>31</v>
      </c>
      <c r="AL1428" s="3">
        <f>IF(ISERROR(VLOOKUP($AI1428,技まとめ!$A$1:$F$380,5,FALSE)),"－",VLOOKUP($AI1428,技まとめ!$A$1:$F$380,5,FALSE))</f>
        <v>28</v>
      </c>
      <c r="AM1428" s="3" t="str">
        <f>IF($E1428=IF(ISERROR(VLOOKUP($AI1428,技まとめ!$A$1:$F$380,4,FALSE)),"－",VLOOKUP($AI1428,技まとめ!$A$1:$F$380,4,FALSE)),"一致","")</f>
        <v>一致</v>
      </c>
      <c r="AN1428" s="9" t="s">
        <v>635</v>
      </c>
      <c r="AO1428" s="3" t="str">
        <f>IF(ISERROR(VLOOKUP($AN1428,技まとめ!$A$1:$F$380,6,FALSE)),"－",VLOOKUP($AN1428,技まとめ!$A$1:$F$380,6,FALSE))</f>
        <v>DR</v>
      </c>
      <c r="AP1428" s="3">
        <f>IF(ISERROR(VLOOKUP($AN1428,技まとめ!$A$1:$F$380,3,FALSE)),"－",VLOOKUP($AN1428,技まとめ!$A$1:$F$380,3,FALSE))</f>
        <v>58</v>
      </c>
      <c r="AQ1428" s="3">
        <f>IF(ISERROR(VLOOKUP($AN1428,技まとめ!$A$1:$F$380,5,FALSE)),"－",VLOOKUP($AN1428,技まとめ!$A$1:$F$380,5,FALSE))</f>
        <v>39</v>
      </c>
      <c r="AR1428" s="3" t="str">
        <f>IF($E1428=IF(ISERROR(VLOOKUP($AN1428,技まとめ!$A$1:$F$380,4,FALSE)),"－",VLOOKUP($AN1428,技まとめ!$A$1:$F$380,4,FALSE)),"一致","")</f>
        <v>一致</v>
      </c>
      <c r="AS1428" s="9" t="s">
        <v>165</v>
      </c>
      <c r="AT1428" s="3" t="str">
        <f>IF(ISERROR(VLOOKUP($AS1428,技まとめ!$A$1:$F$380,6,FALSE)),"－",VLOOKUP($AS1428,技まとめ!$A$1:$F$380,6,FALSE))</f>
        <v>BL</v>
      </c>
      <c r="AU1428" s="3">
        <f>IF(ISERROR(VLOOKUP($AS1428,技まとめ!$A$1:$F$380,3,FALSE)),"－",VLOOKUP($AS1428,技まとめ!$A$1:$F$380,3,FALSE))</f>
        <v>78</v>
      </c>
      <c r="AV1428" s="3">
        <f>IF(ISERROR(VLOOKUP($AS1428,技まとめ!$A$1:$F$380,5,FALSE)),"－",VLOOKUP($AS1428,技まとめ!$A$1:$F$380,5,FALSE))</f>
        <v>46</v>
      </c>
      <c r="AW1428" s="3" t="str">
        <f>IF($E1428=IF(ISERROR(VLOOKUP($AS1428,技まとめ!$A$1:$F$380,4,FALSE)),"－",VLOOKUP($AS1428,技まとめ!$A$1:$F$380,4,FALSE)),"一致","")</f>
        <v>一致</v>
      </c>
      <c r="AX1428" s="12" t="str">
        <f t="shared" si="314"/>
        <v>ブレードアタックアイスグランドオーロラドリブルダブルサイクロン</v>
      </c>
      <c r="AY1428" s="12" t="str">
        <f t="shared" si="315"/>
        <v>ブレードアタックアイスグランドオーロラドリブルダブルサイクロン</v>
      </c>
      <c r="AZ1428" s="12" t="str">
        <f t="shared" si="316"/>
        <v>ブレードアタックアイスグランドオーロラドリブルダブルサイクロン</v>
      </c>
      <c r="BA1428" s="12" t="str">
        <f t="shared" si="317"/>
        <v>ブレードアタックアイスグランドオーロラドリブルダブルサイクロン</v>
      </c>
      <c r="BB1428" s="11" t="str">
        <f t="shared" si="318"/>
        <v>BLBLDRBL</v>
      </c>
      <c r="BC1428" s="11" t="str">
        <f t="shared" si="319"/>
        <v>BLBLDRBL</v>
      </c>
      <c r="BD1428" s="11" t="str">
        <f t="shared" si="320"/>
        <v>BLBLDRBL</v>
      </c>
      <c r="BE1428" s="11" t="str">
        <f t="shared" si="321"/>
        <v>BLBLDRBL</v>
      </c>
    </row>
    <row r="1429" spans="1:57" ht="11.25" hidden="1" customHeight="1">
      <c r="A1429" s="6">
        <v>1428</v>
      </c>
      <c r="B1429" s="7" t="s">
        <v>3243</v>
      </c>
      <c r="C1429" s="8" t="s">
        <v>3244</v>
      </c>
      <c r="D1429" s="7" t="s">
        <v>72</v>
      </c>
      <c r="E1429" s="7" t="s">
        <v>81</v>
      </c>
      <c r="F1429" s="7" t="s">
        <v>109</v>
      </c>
      <c r="G1429" s="9">
        <v>94</v>
      </c>
      <c r="H1429" s="9">
        <v>136</v>
      </c>
      <c r="I1429" s="9">
        <v>50</v>
      </c>
      <c r="J1429" s="9">
        <v>51</v>
      </c>
      <c r="K1429" s="9">
        <v>54</v>
      </c>
      <c r="L1429" s="9">
        <v>57</v>
      </c>
      <c r="M1429" s="9">
        <v>67</v>
      </c>
      <c r="N1429" s="9">
        <v>56</v>
      </c>
      <c r="O1429" s="9">
        <v>57</v>
      </c>
      <c r="P1429" s="9">
        <v>30</v>
      </c>
      <c r="Q1429" s="10">
        <v>100</v>
      </c>
      <c r="R1429" s="11">
        <v>9</v>
      </c>
      <c r="S1429" s="11">
        <v>1</v>
      </c>
      <c r="T1429" s="11">
        <v>107</v>
      </c>
      <c r="U1429" s="11">
        <v>117</v>
      </c>
      <c r="V1429" s="11">
        <v>1</v>
      </c>
      <c r="W1429" s="11">
        <v>107</v>
      </c>
      <c r="X1429" s="11">
        <f t="shared" si="308"/>
        <v>442</v>
      </c>
      <c r="Y1429" s="11">
        <f t="shared" si="309"/>
        <v>4540</v>
      </c>
      <c r="Z1429" s="11">
        <f t="shared" si="310"/>
        <v>860</v>
      </c>
      <c r="AA1429" s="11">
        <f t="shared" si="311"/>
        <v>4290</v>
      </c>
      <c r="AB1429" s="11">
        <f t="shared" si="312"/>
        <v>4290</v>
      </c>
      <c r="AC1429" s="6">
        <f t="shared" si="313"/>
        <v>4860</v>
      </c>
      <c r="AD1429" s="9" t="s">
        <v>615</v>
      </c>
      <c r="AE1429" s="3" t="str">
        <f>IF(ISERROR(VLOOKUP($AD1429,技まとめ!$A$1:$F$380,6,FALSE)),"－",VLOOKUP($AD1429,技まとめ!$A$1:$F$380,6,FALSE))</f>
        <v>DR</v>
      </c>
      <c r="AF1429" s="3">
        <f>IF(ISERROR(VLOOKUP($AD1429,技まとめ!$A$1:$F$380,3,FALSE)),"－",VLOOKUP($AD1429,技まとめ!$A$1:$F$380,3,FALSE))</f>
        <v>75</v>
      </c>
      <c r="AG1429" s="3">
        <f>IF(ISERROR(VLOOKUP($AD1429,技まとめ!$A$1:$F$380,5,FALSE)),"－",VLOOKUP($AD1429,技まとめ!$A$1:$F$380,5,FALSE))</f>
        <v>47</v>
      </c>
      <c r="AH1429" s="3" t="str">
        <f>IF($E1429=IF(ISERROR(VLOOKUP($AD1429,技まとめ!$A$1:$F$380,4,FALSE)),"－",VLOOKUP($AD1429,技まとめ!$A$1:$F$380,4,FALSE)),"一致","")</f>
        <v/>
      </c>
      <c r="AI1429" s="9" t="s">
        <v>97</v>
      </c>
      <c r="AJ1429" s="3" t="str">
        <f>IF(ISERROR(VLOOKUP($AI1429,技まとめ!$A$1:$F$380,6,FALSE)),"－",VLOOKUP($AI1429,技まとめ!$A$1:$F$380,6,FALSE))</f>
        <v>BL</v>
      </c>
      <c r="AK1429" s="3">
        <f>IF(ISERROR(VLOOKUP($AI1429,技まとめ!$A$1:$F$380,3,FALSE)),"－",VLOOKUP($AI1429,技まとめ!$A$1:$F$380,3,FALSE))</f>
        <v>38</v>
      </c>
      <c r="AL1429" s="3">
        <f>IF(ISERROR(VLOOKUP($AI1429,技まとめ!$A$1:$F$380,5,FALSE)),"－",VLOOKUP($AI1429,技まとめ!$A$1:$F$380,5,FALSE))</f>
        <v>16</v>
      </c>
      <c r="AM1429" s="3" t="str">
        <f>IF($E1429=IF(ISERROR(VLOOKUP($AI1429,技まとめ!$A$1:$F$380,4,FALSE)),"－",VLOOKUP($AI1429,技まとめ!$A$1:$F$380,4,FALSE)),"一致","")</f>
        <v/>
      </c>
      <c r="AN1429" s="9" t="s">
        <v>90</v>
      </c>
      <c r="AO1429" s="3" t="str">
        <f>IF(ISERROR(VLOOKUP($AN1429,技まとめ!$A$1:$F$380,6,FALSE)),"－",VLOOKUP($AN1429,技まとめ!$A$1:$F$380,6,FALSE))</f>
        <v>DR</v>
      </c>
      <c r="AP1429" s="3">
        <f>IF(ISERROR(VLOOKUP($AN1429,技まとめ!$A$1:$F$380,3,FALSE)),"－",VLOOKUP($AN1429,技まとめ!$A$1:$F$380,3,FALSE))</f>
        <v>46</v>
      </c>
      <c r="AQ1429" s="3">
        <f>IF(ISERROR(VLOOKUP($AN1429,技まとめ!$A$1:$F$380,5,FALSE)),"－",VLOOKUP($AN1429,技まとめ!$A$1:$F$380,5,FALSE))</f>
        <v>33</v>
      </c>
      <c r="AR1429" s="3" t="str">
        <f>IF($E1429=IF(ISERROR(VLOOKUP($AN1429,技まとめ!$A$1:$F$380,4,FALSE)),"－",VLOOKUP($AN1429,技まとめ!$A$1:$F$380,4,FALSE)),"一致","")</f>
        <v/>
      </c>
      <c r="AS1429" s="9" t="s">
        <v>173</v>
      </c>
      <c r="AT1429" s="3" t="str">
        <f>IF(ISERROR(VLOOKUP($AS1429,技まとめ!$A$1:$F$380,6,FALSE)),"－",VLOOKUP($AS1429,技まとめ!$A$1:$F$380,6,FALSE))</f>
        <v>DR</v>
      </c>
      <c r="AU1429" s="3">
        <f>IF(ISERROR(VLOOKUP($AS1429,技まとめ!$A$1:$F$380,3,FALSE)),"－",VLOOKUP($AS1429,技まとめ!$A$1:$F$380,3,FALSE))</f>
        <v>65</v>
      </c>
      <c r="AV1429" s="3">
        <f>IF(ISERROR(VLOOKUP($AS1429,技まとめ!$A$1:$F$380,5,FALSE)),"－",VLOOKUP($AS1429,技まとめ!$A$1:$F$380,5,FALSE))</f>
        <v>42</v>
      </c>
      <c r="AW1429" s="3" t="str">
        <f>IF($E1429=IF(ISERROR(VLOOKUP($AS1429,技まとめ!$A$1:$F$380,4,FALSE)),"－",VLOOKUP($AS1429,技まとめ!$A$1:$F$380,4,FALSE)),"一致","")</f>
        <v/>
      </c>
      <c r="AX1429" s="12" t="str">
        <f t="shared" si="314"/>
        <v>マタドールフェイントうしろのしょうめんモグラフェイントぶんしんフェイント</v>
      </c>
      <c r="AY1429" s="12" t="str">
        <f t="shared" si="315"/>
        <v>マタドールフェイントうしろのしょうめんモグラフェイントぶんしんフェイント</v>
      </c>
      <c r="AZ1429" s="12" t="str">
        <f t="shared" si="316"/>
        <v>マタドールフェイントうしろのしょうめんモグラフェイントぶんしんフェイント</v>
      </c>
      <c r="BA1429" s="12" t="str">
        <f t="shared" si="317"/>
        <v>マタドールフェイントうしろのしょうめんモグラフェイントぶんしんフェイント</v>
      </c>
      <c r="BB1429" s="11" t="str">
        <f t="shared" si="318"/>
        <v>DRBLDRDR</v>
      </c>
      <c r="BC1429" s="11" t="str">
        <f t="shared" si="319"/>
        <v>DRBLDRDR</v>
      </c>
      <c r="BD1429" s="11" t="str">
        <f t="shared" si="320"/>
        <v>DRBLDRDR</v>
      </c>
      <c r="BE1429" s="11" t="str">
        <f t="shared" si="321"/>
        <v>DRBLDRDR</v>
      </c>
    </row>
    <row r="1430" spans="1:57" ht="11.25" hidden="1" customHeight="1">
      <c r="A1430" s="6">
        <v>1429</v>
      </c>
      <c r="B1430" s="7" t="s">
        <v>3245</v>
      </c>
      <c r="C1430" s="8" t="s">
        <v>3246</v>
      </c>
      <c r="D1430" s="7" t="s">
        <v>72</v>
      </c>
      <c r="E1430" s="7" t="s">
        <v>95</v>
      </c>
      <c r="F1430" s="7" t="s">
        <v>109</v>
      </c>
      <c r="G1430" s="9">
        <v>91</v>
      </c>
      <c r="H1430" s="9">
        <v>116</v>
      </c>
      <c r="I1430" s="9">
        <v>60</v>
      </c>
      <c r="J1430" s="9">
        <v>61</v>
      </c>
      <c r="K1430" s="9">
        <v>63</v>
      </c>
      <c r="L1430" s="9">
        <v>62</v>
      </c>
      <c r="M1430" s="9">
        <v>63</v>
      </c>
      <c r="N1430" s="9">
        <v>39</v>
      </c>
      <c r="O1430" s="9">
        <v>66</v>
      </c>
      <c r="P1430" s="9">
        <v>36</v>
      </c>
      <c r="Q1430" s="10">
        <v>110</v>
      </c>
      <c r="R1430" s="11">
        <v>17</v>
      </c>
      <c r="S1430" s="11">
        <v>1</v>
      </c>
      <c r="T1430" s="11">
        <v>112</v>
      </c>
      <c r="U1430" s="11">
        <v>113</v>
      </c>
      <c r="V1430" s="11">
        <v>1</v>
      </c>
      <c r="W1430" s="11">
        <v>116</v>
      </c>
      <c r="X1430" s="11">
        <f t="shared" si="308"/>
        <v>470</v>
      </c>
      <c r="Y1430" s="11">
        <f t="shared" si="309"/>
        <v>4985</v>
      </c>
      <c r="Z1430" s="11">
        <f t="shared" si="310"/>
        <v>1185</v>
      </c>
      <c r="AA1430" s="11">
        <f t="shared" si="311"/>
        <v>4510</v>
      </c>
      <c r="AB1430" s="11">
        <f t="shared" si="312"/>
        <v>4510</v>
      </c>
      <c r="AC1430" s="6">
        <f t="shared" si="313"/>
        <v>5145</v>
      </c>
      <c r="AD1430" s="9" t="s">
        <v>214</v>
      </c>
      <c r="AE1430" s="3" t="str">
        <f>IF(ISERROR(VLOOKUP($AD1430,技まとめ!$A$1:$F$380,6,FALSE)),"－",VLOOKUP($AD1430,技まとめ!$A$1:$F$380,6,FALSE))</f>
        <v>DR</v>
      </c>
      <c r="AF1430" s="3">
        <f>IF(ISERROR(VLOOKUP($AD1430,技まとめ!$A$1:$F$380,3,FALSE)),"－",VLOOKUP($AD1430,技まとめ!$A$1:$F$380,3,FALSE))</f>
        <v>27</v>
      </c>
      <c r="AG1430" s="3">
        <f>IF(ISERROR(VLOOKUP($AD1430,技まとめ!$A$1:$F$380,5,FALSE)),"－",VLOOKUP($AD1430,技まとめ!$A$1:$F$380,5,FALSE))</f>
        <v>25</v>
      </c>
      <c r="AH1430" s="3" t="str">
        <f>IF($E1430=IF(ISERROR(VLOOKUP($AD1430,技まとめ!$A$1:$F$380,4,FALSE)),"－",VLOOKUP($AD1430,技まとめ!$A$1:$F$380,4,FALSE)),"一致","")</f>
        <v/>
      </c>
      <c r="AI1430" s="9" t="s">
        <v>317</v>
      </c>
      <c r="AJ1430" s="3" t="str">
        <f>IF(ISERROR(VLOOKUP($AI1430,技まとめ!$A$1:$F$380,6,FALSE)),"－",VLOOKUP($AI1430,技まとめ!$A$1:$F$380,6,FALSE))</f>
        <v>SC</v>
      </c>
      <c r="AK1430" s="3">
        <f>IF(ISERROR(VLOOKUP($AI1430,技まとめ!$A$1:$F$380,3,FALSE)),"－",VLOOKUP($AI1430,技まとめ!$A$1:$F$380,3,FALSE))</f>
        <v>31</v>
      </c>
      <c r="AL1430" s="3">
        <f>IF(ISERROR(VLOOKUP($AI1430,技まとめ!$A$1:$F$380,5,FALSE)),"－",VLOOKUP($AI1430,技まとめ!$A$1:$F$380,5,FALSE))</f>
        <v>22</v>
      </c>
      <c r="AM1430" s="3" t="str">
        <f>IF($E1430=IF(ISERROR(VLOOKUP($AI1430,技まとめ!$A$1:$F$380,4,FALSE)),"－",VLOOKUP($AI1430,技まとめ!$A$1:$F$380,4,FALSE)),"一致","")</f>
        <v/>
      </c>
      <c r="AN1430" s="9" t="s">
        <v>264</v>
      </c>
      <c r="AO1430" s="3" t="str">
        <f>IF(ISERROR(VLOOKUP($AN1430,技まとめ!$A$1:$F$380,6,FALSE)),"－",VLOOKUP($AN1430,技まとめ!$A$1:$F$380,6,FALSE))</f>
        <v>DR</v>
      </c>
      <c r="AP1430" s="3">
        <f>IF(ISERROR(VLOOKUP($AN1430,技まとめ!$A$1:$F$380,3,FALSE)),"－",VLOOKUP($AN1430,技まとめ!$A$1:$F$380,3,FALSE))</f>
        <v>69</v>
      </c>
      <c r="AQ1430" s="3">
        <f>IF(ISERROR(VLOOKUP($AN1430,技まとめ!$A$1:$F$380,5,FALSE)),"－",VLOOKUP($AN1430,技まとめ!$A$1:$F$380,5,FALSE))</f>
        <v>44</v>
      </c>
      <c r="AR1430" s="3" t="str">
        <f>IF($E1430=IF(ISERROR(VLOOKUP($AN1430,技まとめ!$A$1:$F$380,4,FALSE)),"－",VLOOKUP($AN1430,技まとめ!$A$1:$F$380,4,FALSE)),"一致","")</f>
        <v>一致</v>
      </c>
      <c r="AS1430" s="9" t="s">
        <v>442</v>
      </c>
      <c r="AT1430" s="3" t="str">
        <f>IF(ISERROR(VLOOKUP($AS1430,技まとめ!$A$1:$F$380,6,FALSE)),"－",VLOOKUP($AS1430,技まとめ!$A$1:$F$380,6,FALSE))</f>
        <v>CA</v>
      </c>
      <c r="AU1430" s="3">
        <f>IF(ISERROR(VLOOKUP($AS1430,技まとめ!$A$1:$F$380,3,FALSE)),"－",VLOOKUP($AS1430,技まとめ!$A$1:$F$380,3,FALSE))</f>
        <v>75</v>
      </c>
      <c r="AV1430" s="3">
        <f>IF(ISERROR(VLOOKUP($AS1430,技まとめ!$A$1:$F$380,5,FALSE)),"－",VLOOKUP($AS1430,技まとめ!$A$1:$F$380,5,FALSE))</f>
        <v>45</v>
      </c>
      <c r="AW1430" s="3" t="str">
        <f>IF($E1430=IF(ISERROR(VLOOKUP($AS1430,技まとめ!$A$1:$F$380,4,FALSE)),"－",VLOOKUP($AS1430,技まとめ!$A$1:$F$380,4,FALSE)),"一致","")</f>
        <v/>
      </c>
      <c r="AX1430" s="12" t="str">
        <f t="shared" si="314"/>
        <v>ムーンサルトコンドルダイブウルトラムーンフラッシュアッパー</v>
      </c>
      <c r="AY1430" s="12" t="str">
        <f t="shared" si="315"/>
        <v>ムーンサルトコンドルダイブウルトラムーンフラッシュアッパー</v>
      </c>
      <c r="AZ1430" s="12" t="str">
        <f t="shared" si="316"/>
        <v>ムーンサルトコンドルダイブウルトラムーンフラッシュアッパー</v>
      </c>
      <c r="BA1430" s="12" t="str">
        <f t="shared" si="317"/>
        <v>ムーンサルトコンドルダイブウルトラムーンフラッシュアッパー</v>
      </c>
      <c r="BB1430" s="11" t="str">
        <f t="shared" si="318"/>
        <v>DRSCDRCA</v>
      </c>
      <c r="BC1430" s="11" t="str">
        <f t="shared" si="319"/>
        <v>DRSCDRCA</v>
      </c>
      <c r="BD1430" s="11" t="str">
        <f t="shared" si="320"/>
        <v>DRSCDRCA</v>
      </c>
      <c r="BE1430" s="11" t="str">
        <f t="shared" si="321"/>
        <v>DRSCDRCA</v>
      </c>
    </row>
    <row r="1431" spans="1:57" ht="11.25" hidden="1" customHeight="1">
      <c r="A1431" s="6">
        <v>1430</v>
      </c>
      <c r="B1431" s="7" t="s">
        <v>3247</v>
      </c>
      <c r="C1431" s="8" t="s">
        <v>3248</v>
      </c>
      <c r="D1431" s="7" t="s">
        <v>72</v>
      </c>
      <c r="E1431" s="7" t="s">
        <v>95</v>
      </c>
      <c r="F1431" s="7" t="s">
        <v>82</v>
      </c>
      <c r="G1431" s="9">
        <v>117</v>
      </c>
      <c r="H1431" s="9">
        <v>93</v>
      </c>
      <c r="I1431" s="9">
        <v>53</v>
      </c>
      <c r="J1431" s="9">
        <v>57</v>
      </c>
      <c r="K1431" s="9">
        <v>57</v>
      </c>
      <c r="L1431" s="9">
        <v>51</v>
      </c>
      <c r="M1431" s="9">
        <v>63</v>
      </c>
      <c r="N1431" s="9">
        <v>51</v>
      </c>
      <c r="O1431" s="9">
        <v>57</v>
      </c>
      <c r="P1431" s="9">
        <v>50</v>
      </c>
      <c r="Q1431" s="10">
        <v>103</v>
      </c>
      <c r="R1431" s="11">
        <v>33</v>
      </c>
      <c r="S1431" s="11">
        <v>1</v>
      </c>
      <c r="T1431" s="11">
        <v>101</v>
      </c>
      <c r="U1431" s="11">
        <v>113</v>
      </c>
      <c r="V1431" s="11">
        <v>1</v>
      </c>
      <c r="W1431" s="11">
        <v>107</v>
      </c>
      <c r="X1431" s="11">
        <f t="shared" si="308"/>
        <v>459</v>
      </c>
      <c r="Y1431" s="11">
        <f t="shared" si="309"/>
        <v>4660</v>
      </c>
      <c r="Z1431" s="11">
        <f t="shared" si="310"/>
        <v>1700</v>
      </c>
      <c r="AA1431" s="11">
        <f t="shared" si="311"/>
        <v>4080</v>
      </c>
      <c r="AB1431" s="11">
        <f t="shared" si="312"/>
        <v>4080</v>
      </c>
      <c r="AC1431" s="6">
        <f t="shared" si="313"/>
        <v>4740</v>
      </c>
      <c r="AD1431" s="9" t="s">
        <v>321</v>
      </c>
      <c r="AE1431" s="3" t="str">
        <f>IF(ISERROR(VLOOKUP($AD1431,技まとめ!$A$1:$F$380,6,FALSE)),"－",VLOOKUP($AD1431,技まとめ!$A$1:$F$380,6,FALSE))</f>
        <v>DR</v>
      </c>
      <c r="AF1431" s="3">
        <f>IF(ISERROR(VLOOKUP($AD1431,技まとめ!$A$1:$F$380,3,FALSE)),"－",VLOOKUP($AD1431,技まとめ!$A$1:$F$380,3,FALSE))</f>
        <v>13</v>
      </c>
      <c r="AG1431" s="3">
        <f>IF(ISERROR(VLOOKUP($AD1431,技まとめ!$A$1:$F$380,5,FALSE)),"－",VLOOKUP($AD1431,技まとめ!$A$1:$F$380,5,FALSE))</f>
        <v>20</v>
      </c>
      <c r="AH1431" s="3" t="str">
        <f>IF($E1431=IF(ISERROR(VLOOKUP($AD1431,技まとめ!$A$1:$F$380,4,FALSE)),"－",VLOOKUP($AD1431,技まとめ!$A$1:$F$380,4,FALSE)),"一致","")</f>
        <v/>
      </c>
      <c r="AI1431" s="9" t="s">
        <v>686</v>
      </c>
      <c r="AJ1431" s="3" t="str">
        <f>IF(ISERROR(VLOOKUP($AI1431,技まとめ!$A$1:$F$380,6,FALSE)),"－",VLOOKUP($AI1431,技まとめ!$A$1:$F$380,6,FALSE))</f>
        <v>DR</v>
      </c>
      <c r="AK1431" s="3">
        <f>IF(ISERROR(VLOOKUP($AI1431,技まとめ!$A$1:$F$380,3,FALSE)),"－",VLOOKUP($AI1431,技まとめ!$A$1:$F$380,3,FALSE))</f>
        <v>34</v>
      </c>
      <c r="AL1431" s="3">
        <f>IF(ISERROR(VLOOKUP($AI1431,技まとめ!$A$1:$F$380,5,FALSE)),"－",VLOOKUP($AI1431,技まとめ!$A$1:$F$380,5,FALSE))</f>
        <v>27</v>
      </c>
      <c r="AM1431" s="3" t="str">
        <f>IF($E1431=IF(ISERROR(VLOOKUP($AI1431,技まとめ!$A$1:$F$380,4,FALSE)),"－",VLOOKUP($AI1431,技まとめ!$A$1:$F$380,4,FALSE)),"一致","")</f>
        <v/>
      </c>
      <c r="AN1431" s="9" t="s">
        <v>305</v>
      </c>
      <c r="AO1431" s="3" t="str">
        <f>IF(ISERROR(VLOOKUP($AN1431,技まとめ!$A$1:$F$380,6,FALSE)),"－",VLOOKUP($AN1431,技まとめ!$A$1:$F$380,6,FALSE))</f>
        <v>BL</v>
      </c>
      <c r="AP1431" s="3">
        <f>IF(ISERROR(VLOOKUP($AN1431,技まとめ!$A$1:$F$380,3,FALSE)),"－",VLOOKUP($AN1431,技まとめ!$A$1:$F$380,3,FALSE))</f>
        <v>41</v>
      </c>
      <c r="AQ1431" s="3">
        <f>IF(ISERROR(VLOOKUP($AN1431,技まとめ!$A$1:$F$380,5,FALSE)),"－",VLOOKUP($AN1431,技まとめ!$A$1:$F$380,5,FALSE))</f>
        <v>30</v>
      </c>
      <c r="AR1431" s="3" t="str">
        <f>IF($E1431=IF(ISERROR(VLOOKUP($AN1431,技まとめ!$A$1:$F$380,4,FALSE)),"－",VLOOKUP($AN1431,技まとめ!$A$1:$F$380,4,FALSE)),"一致","")</f>
        <v>一致</v>
      </c>
      <c r="AS1431" s="9" t="s">
        <v>254</v>
      </c>
      <c r="AT1431" s="3" t="str">
        <f>IF(ISERROR(VLOOKUP($AS1431,技まとめ!$A$1:$F$380,6,FALSE)),"－",VLOOKUP($AS1431,技まとめ!$A$1:$F$380,6,FALSE))</f>
        <v>BL</v>
      </c>
      <c r="AU1431" s="3">
        <f>IF(ISERROR(VLOOKUP($AS1431,技まとめ!$A$1:$F$380,3,FALSE)),"－",VLOOKUP($AS1431,技まとめ!$A$1:$F$380,3,FALSE))</f>
        <v>106</v>
      </c>
      <c r="AV1431" s="3">
        <f>IF(ISERROR(VLOOKUP($AS1431,技まとめ!$A$1:$F$380,5,FALSE)),"－",VLOOKUP($AS1431,技まとめ!$A$1:$F$380,5,FALSE))</f>
        <v>57</v>
      </c>
      <c r="AW1431" s="3" t="str">
        <f>IF($E1431=IF(ISERROR(VLOOKUP($AS1431,技まとめ!$A$1:$F$380,4,FALSE)),"－",VLOOKUP($AS1431,技まとめ!$A$1:$F$380,4,FALSE)),"一致","")</f>
        <v/>
      </c>
      <c r="AX1431" s="12" t="str">
        <f t="shared" si="314"/>
        <v>モンキーターンヒートタックルフェイクボールハリケーンアロー</v>
      </c>
      <c r="AY1431" s="12" t="str">
        <f t="shared" si="315"/>
        <v>モンキーターンヒートタックルフェイクボールハリケーンアロー</v>
      </c>
      <c r="AZ1431" s="12" t="str">
        <f t="shared" si="316"/>
        <v>モンキーターンヒートタックルフェイクボールハリケーンアロー</v>
      </c>
      <c r="BA1431" s="12" t="str">
        <f t="shared" si="317"/>
        <v>モンキーターンヒートタックルフェイクボールハリケーンアロー</v>
      </c>
      <c r="BB1431" s="11" t="str">
        <f t="shared" si="318"/>
        <v>DRDRBLBL</v>
      </c>
      <c r="BC1431" s="11" t="str">
        <f t="shared" si="319"/>
        <v>DRDRBLBL</v>
      </c>
      <c r="BD1431" s="11" t="str">
        <f t="shared" si="320"/>
        <v>DRDRBLBL</v>
      </c>
      <c r="BE1431" s="11" t="str">
        <f t="shared" si="321"/>
        <v>DRDRBLBL</v>
      </c>
    </row>
    <row r="1432" spans="1:57" ht="11.25" hidden="1" customHeight="1">
      <c r="A1432" s="6">
        <v>1431</v>
      </c>
      <c r="B1432" s="7" t="s">
        <v>3249</v>
      </c>
      <c r="C1432" s="8" t="s">
        <v>3250</v>
      </c>
      <c r="D1432" s="7" t="s">
        <v>72</v>
      </c>
      <c r="E1432" s="7" t="s">
        <v>73</v>
      </c>
      <c r="F1432" s="7" t="s">
        <v>109</v>
      </c>
      <c r="G1432" s="9">
        <v>113</v>
      </c>
      <c r="H1432" s="9">
        <v>118</v>
      </c>
      <c r="I1432" s="9">
        <v>54</v>
      </c>
      <c r="J1432" s="9">
        <v>51</v>
      </c>
      <c r="K1432" s="9">
        <v>53</v>
      </c>
      <c r="L1432" s="9">
        <v>57</v>
      </c>
      <c r="M1432" s="9">
        <v>53</v>
      </c>
      <c r="N1432" s="9">
        <v>53</v>
      </c>
      <c r="O1432" s="9">
        <v>56</v>
      </c>
      <c r="P1432" s="9">
        <v>54</v>
      </c>
      <c r="Q1432" s="10">
        <v>104</v>
      </c>
      <c r="R1432" s="11">
        <v>29</v>
      </c>
      <c r="S1432" s="11">
        <v>1</v>
      </c>
      <c r="T1432" s="11">
        <v>107</v>
      </c>
      <c r="U1432" s="11">
        <v>103</v>
      </c>
      <c r="V1432" s="11">
        <v>1</v>
      </c>
      <c r="W1432" s="11">
        <v>106</v>
      </c>
      <c r="X1432" s="11">
        <f t="shared" si="308"/>
        <v>451</v>
      </c>
      <c r="Y1432" s="11">
        <f t="shared" si="309"/>
        <v>4695</v>
      </c>
      <c r="Z1432" s="11">
        <f t="shared" si="310"/>
        <v>1555</v>
      </c>
      <c r="AA1432" s="11">
        <f t="shared" si="311"/>
        <v>4285</v>
      </c>
      <c r="AB1432" s="11">
        <f t="shared" si="312"/>
        <v>4285</v>
      </c>
      <c r="AC1432" s="6">
        <f t="shared" si="313"/>
        <v>4955</v>
      </c>
      <c r="AD1432" s="9" t="s">
        <v>621</v>
      </c>
      <c r="AE1432" s="3" t="str">
        <f>IF(ISERROR(VLOOKUP($AD1432,技まとめ!$A$1:$F$380,6,FALSE)),"－",VLOOKUP($AD1432,技まとめ!$A$1:$F$380,6,FALSE))</f>
        <v>BB</v>
      </c>
      <c r="AF1432" s="3">
        <f>IF(ISERROR(VLOOKUP($AD1432,技まとめ!$A$1:$F$380,3,FALSE)),"－",VLOOKUP($AD1432,技まとめ!$A$1:$F$380,3,FALSE))</f>
        <v>92</v>
      </c>
      <c r="AG1432" s="3">
        <f>IF(ISERROR(VLOOKUP($AD1432,技まとめ!$A$1:$F$380,5,FALSE)),"－",VLOOKUP($AD1432,技まとめ!$A$1:$F$380,5,FALSE))</f>
        <v>53</v>
      </c>
      <c r="AH1432" s="3" t="str">
        <f>IF($E1432=IF(ISERROR(VLOOKUP($AD1432,技まとめ!$A$1:$F$380,4,FALSE)),"－",VLOOKUP($AD1432,技まとめ!$A$1:$F$380,4,FALSE)),"一致","")</f>
        <v/>
      </c>
      <c r="AI1432" s="9" t="s">
        <v>131</v>
      </c>
      <c r="AJ1432" s="3" t="str">
        <f>IF(ISERROR(VLOOKUP($AI1432,技まとめ!$A$1:$F$380,6,FALSE)),"－",VLOOKUP($AI1432,技まとめ!$A$1:$F$380,6,FALSE))</f>
        <v>DR</v>
      </c>
      <c r="AK1432" s="3">
        <f>IF(ISERROR(VLOOKUP($AI1432,技まとめ!$A$1:$F$380,3,FALSE)),"－",VLOOKUP($AI1432,技まとめ!$A$1:$F$380,3,FALSE))</f>
        <v>33</v>
      </c>
      <c r="AL1432" s="3">
        <f>IF(ISERROR(VLOOKUP($AI1432,技まとめ!$A$1:$F$380,5,FALSE)),"－",VLOOKUP($AI1432,技まとめ!$A$1:$F$380,5,FALSE))</f>
        <v>28</v>
      </c>
      <c r="AM1432" s="3" t="str">
        <f>IF($E1432=IF(ISERROR(VLOOKUP($AI1432,技まとめ!$A$1:$F$380,4,FALSE)),"－",VLOOKUP($AI1432,技まとめ!$A$1:$F$380,4,FALSE)),"一致","")</f>
        <v/>
      </c>
      <c r="AN1432" s="9" t="s">
        <v>124</v>
      </c>
      <c r="AO1432" s="3" t="str">
        <f>IF(ISERROR(VLOOKUP($AN1432,技まとめ!$A$1:$F$380,6,FALSE)),"－",VLOOKUP($AN1432,技まとめ!$A$1:$F$380,6,FALSE))</f>
        <v>BL</v>
      </c>
      <c r="AP1432" s="3">
        <f>IF(ISERROR(VLOOKUP($AN1432,技まとめ!$A$1:$F$380,3,FALSE)),"－",VLOOKUP($AN1432,技まとめ!$A$1:$F$380,3,FALSE))</f>
        <v>42</v>
      </c>
      <c r="AQ1432" s="3">
        <f>IF(ISERROR(VLOOKUP($AN1432,技まとめ!$A$1:$F$380,5,FALSE)),"－",VLOOKUP($AN1432,技まとめ!$A$1:$F$380,5,FALSE))</f>
        <v>29</v>
      </c>
      <c r="AR1432" s="3" t="str">
        <f>IF($E1432=IF(ISERROR(VLOOKUP($AN1432,技まとめ!$A$1:$F$380,4,FALSE)),"－",VLOOKUP($AN1432,技まとめ!$A$1:$F$380,4,FALSE)),"一致","")</f>
        <v/>
      </c>
      <c r="AS1432" s="9" t="s">
        <v>222</v>
      </c>
      <c r="AT1432" s="3" t="str">
        <f>IF(ISERROR(VLOOKUP($AS1432,技まとめ!$A$1:$F$380,6,FALSE)),"－",VLOOKUP($AS1432,技まとめ!$A$1:$F$380,6,FALSE))</f>
        <v>BS</v>
      </c>
      <c r="AU1432" s="3">
        <f>IF(ISERROR(VLOOKUP($AS1432,技まとめ!$A$1:$F$380,3,FALSE)),"－",VLOOKUP($AS1432,技まとめ!$A$1:$F$380,3,FALSE))</f>
        <v>57</v>
      </c>
      <c r="AV1432" s="3">
        <f>IF(ISERROR(VLOOKUP($AS1432,技まとめ!$A$1:$F$380,5,FALSE)),"－",VLOOKUP($AS1432,技まとめ!$A$1:$F$380,5,FALSE))</f>
        <v>34</v>
      </c>
      <c r="AW1432" s="3" t="str">
        <f>IF($E1432=IF(ISERROR(VLOOKUP($AS1432,技まとめ!$A$1:$F$380,4,FALSE)),"－",VLOOKUP($AS1432,技まとめ!$A$1:$F$380,4,FALSE)),"一致","")</f>
        <v/>
      </c>
      <c r="AX1432" s="12" t="str">
        <f t="shared" si="314"/>
        <v>デーモンカットイリュージョンボールフェイクボンバーホークショット</v>
      </c>
      <c r="AY1432" s="12" t="str">
        <f t="shared" si="315"/>
        <v>デーモンカットイリュージョンボールフェイクボンバーホークショット</v>
      </c>
      <c r="AZ1432" s="12" t="str">
        <f t="shared" si="316"/>
        <v>デーモンカットイリュージョンボールフェイクボンバーホークショット</v>
      </c>
      <c r="BA1432" s="12" t="str">
        <f t="shared" si="317"/>
        <v>デーモンカットイリュージョンボールフェイクボンバーホークショット</v>
      </c>
      <c r="BB1432" s="11" t="str">
        <f t="shared" si="318"/>
        <v>BBDRBLBS</v>
      </c>
      <c r="BC1432" s="11" t="str">
        <f t="shared" si="319"/>
        <v>BBDRBLBS</v>
      </c>
      <c r="BD1432" s="11" t="str">
        <f t="shared" si="320"/>
        <v>BBDRBLBS</v>
      </c>
      <c r="BE1432" s="11" t="str">
        <f t="shared" si="321"/>
        <v>BBDRBLBS</v>
      </c>
    </row>
    <row r="1433" spans="1:57" ht="11.25" hidden="1" customHeight="1">
      <c r="A1433" s="6">
        <v>1432</v>
      </c>
      <c r="B1433" s="7" t="s">
        <v>3251</v>
      </c>
      <c r="C1433" s="8" t="s">
        <v>3252</v>
      </c>
      <c r="D1433" s="7" t="s">
        <v>72</v>
      </c>
      <c r="E1433" s="7" t="s">
        <v>73</v>
      </c>
      <c r="F1433" s="7" t="s">
        <v>74</v>
      </c>
      <c r="G1433" s="9">
        <v>125</v>
      </c>
      <c r="H1433" s="9">
        <v>101</v>
      </c>
      <c r="I1433" s="9">
        <v>56</v>
      </c>
      <c r="J1433" s="9">
        <v>57</v>
      </c>
      <c r="K1433" s="9">
        <v>56</v>
      </c>
      <c r="L1433" s="9">
        <v>62</v>
      </c>
      <c r="M1433" s="9">
        <v>60</v>
      </c>
      <c r="N1433" s="9">
        <v>61</v>
      </c>
      <c r="O1433" s="9">
        <v>60</v>
      </c>
      <c r="P1433" s="9">
        <v>14</v>
      </c>
      <c r="Q1433" s="10">
        <v>106</v>
      </c>
      <c r="R1433" s="11">
        <v>6</v>
      </c>
      <c r="S1433" s="11">
        <v>1</v>
      </c>
      <c r="T1433" s="11">
        <v>112</v>
      </c>
      <c r="U1433" s="11">
        <v>110</v>
      </c>
      <c r="V1433" s="11">
        <v>1</v>
      </c>
      <c r="W1433" s="11">
        <v>110</v>
      </c>
      <c r="X1433" s="11">
        <f t="shared" si="308"/>
        <v>446</v>
      </c>
      <c r="Y1433" s="11">
        <f t="shared" si="309"/>
        <v>4795</v>
      </c>
      <c r="Z1433" s="11">
        <f t="shared" si="310"/>
        <v>770</v>
      </c>
      <c r="AA1433" s="11">
        <f t="shared" si="311"/>
        <v>4480</v>
      </c>
      <c r="AB1433" s="11">
        <f t="shared" si="312"/>
        <v>4480</v>
      </c>
      <c r="AC1433" s="6">
        <f t="shared" si="313"/>
        <v>5060</v>
      </c>
      <c r="AD1433" s="9" t="s">
        <v>350</v>
      </c>
      <c r="AE1433" s="3" t="str">
        <f>IF(ISERROR(VLOOKUP($AD1433,技まとめ!$A$1:$F$380,6,FALSE)),"－",VLOOKUP($AD1433,技まとめ!$A$1:$F$380,6,FALSE))</f>
        <v>CA</v>
      </c>
      <c r="AF1433" s="3">
        <f>IF(ISERROR(VLOOKUP($AD1433,技まとめ!$A$1:$F$380,3,FALSE)),"－",VLOOKUP($AD1433,技まとめ!$A$1:$F$380,3,FALSE))</f>
        <v>15</v>
      </c>
      <c r="AG1433" s="3">
        <f>IF(ISERROR(VLOOKUP($AD1433,技まとめ!$A$1:$F$380,5,FALSE)),"－",VLOOKUP($AD1433,技まとめ!$A$1:$F$380,5,FALSE))</f>
        <v>20</v>
      </c>
      <c r="AH1433" s="3" t="str">
        <f>IF($E1433=IF(ISERROR(VLOOKUP($AD1433,技まとめ!$A$1:$F$380,4,FALSE)),"－",VLOOKUP($AD1433,技まとめ!$A$1:$F$380,4,FALSE)),"一致","")</f>
        <v>一致</v>
      </c>
      <c r="AI1433" s="9" t="s">
        <v>441</v>
      </c>
      <c r="AJ1433" s="3" t="str">
        <f>IF(ISERROR(VLOOKUP($AI1433,技まとめ!$A$1:$F$380,6,FALSE)),"－",VLOOKUP($AI1433,技まとめ!$A$1:$F$380,6,FALSE))</f>
        <v>CA</v>
      </c>
      <c r="AK1433" s="3">
        <f>IF(ISERROR(VLOOKUP($AI1433,技まとめ!$A$1:$F$380,3,FALSE)),"－",VLOOKUP($AI1433,技まとめ!$A$1:$F$380,3,FALSE))</f>
        <v>18</v>
      </c>
      <c r="AL1433" s="3">
        <f>IF(ISERROR(VLOOKUP($AI1433,技まとめ!$A$1:$F$380,5,FALSE)),"－",VLOOKUP($AI1433,技まとめ!$A$1:$F$380,5,FALSE))</f>
        <v>21</v>
      </c>
      <c r="AM1433" s="3" t="str">
        <f>IF($E1433=IF(ISERROR(VLOOKUP($AI1433,技まとめ!$A$1:$F$380,4,FALSE)),"－",VLOOKUP($AI1433,技まとめ!$A$1:$F$380,4,FALSE)),"一致","")</f>
        <v/>
      </c>
      <c r="AN1433" s="9" t="s">
        <v>442</v>
      </c>
      <c r="AO1433" s="3" t="str">
        <f>IF(ISERROR(VLOOKUP($AN1433,技まとめ!$A$1:$F$380,6,FALSE)),"－",VLOOKUP($AN1433,技まとめ!$A$1:$F$380,6,FALSE))</f>
        <v>CA</v>
      </c>
      <c r="AP1433" s="3">
        <f>IF(ISERROR(VLOOKUP($AN1433,技まとめ!$A$1:$F$380,3,FALSE)),"－",VLOOKUP($AN1433,技まとめ!$A$1:$F$380,3,FALSE))</f>
        <v>75</v>
      </c>
      <c r="AQ1433" s="3">
        <f>IF(ISERROR(VLOOKUP($AN1433,技まとめ!$A$1:$F$380,5,FALSE)),"－",VLOOKUP($AN1433,技まとめ!$A$1:$F$380,5,FALSE))</f>
        <v>45</v>
      </c>
      <c r="AR1433" s="3" t="str">
        <f>IF($E1433=IF(ISERROR(VLOOKUP($AN1433,技まとめ!$A$1:$F$380,4,FALSE)),"－",VLOOKUP($AN1433,技まとめ!$A$1:$F$380,4,FALSE)),"一致","")</f>
        <v>一致</v>
      </c>
      <c r="AS1433" s="9" t="s">
        <v>837</v>
      </c>
      <c r="AT1433" s="3" t="str">
        <f>IF(ISERROR(VLOOKUP($AS1433,技まとめ!$A$1:$F$380,6,FALSE)),"－",VLOOKUP($AS1433,技まとめ!$A$1:$F$380,6,FALSE))</f>
        <v>BL</v>
      </c>
      <c r="AU1433" s="3">
        <f>IF(ISERROR(VLOOKUP($AS1433,技まとめ!$A$1:$F$380,3,FALSE)),"－",VLOOKUP($AS1433,技まとめ!$A$1:$F$380,3,FALSE))</f>
        <v>104</v>
      </c>
      <c r="AV1433" s="3">
        <f>IF(ISERROR(VLOOKUP($AS1433,技まとめ!$A$1:$F$380,5,FALSE)),"－",VLOOKUP($AS1433,技まとめ!$A$1:$F$380,5,FALSE))</f>
        <v>57</v>
      </c>
      <c r="AW1433" s="3" t="str">
        <f>IF($E1433=IF(ISERROR(VLOOKUP($AS1433,技まとめ!$A$1:$F$380,4,FALSE)),"－",VLOOKUP($AS1433,技まとめ!$A$1:$F$380,4,FALSE)),"一致","")</f>
        <v>一致</v>
      </c>
      <c r="AX1433" s="12" t="str">
        <f t="shared" si="314"/>
        <v>タフネスブロックプレッシャーパンチフラッシュアッパーボディシールド</v>
      </c>
      <c r="AY1433" s="12" t="str">
        <f t="shared" si="315"/>
        <v>タフネスブロックプレッシャーパンチフラッシュアッパーボディシールド</v>
      </c>
      <c r="AZ1433" s="12" t="str">
        <f t="shared" si="316"/>
        <v>タフネスブロックプレッシャーパンチフラッシュアッパーボディシールド</v>
      </c>
      <c r="BA1433" s="12" t="str">
        <f t="shared" si="317"/>
        <v>タフネスブロックプレッシャーパンチフラッシュアッパーボディシールド</v>
      </c>
      <c r="BB1433" s="11" t="str">
        <f t="shared" si="318"/>
        <v>CACACABL</v>
      </c>
      <c r="BC1433" s="11" t="str">
        <f t="shared" si="319"/>
        <v>CACACABL</v>
      </c>
      <c r="BD1433" s="11" t="str">
        <f t="shared" si="320"/>
        <v>CACACABL</v>
      </c>
      <c r="BE1433" s="11" t="str">
        <f t="shared" si="321"/>
        <v>CACACABL</v>
      </c>
    </row>
    <row r="1434" spans="1:57" ht="11.25" hidden="1" customHeight="1">
      <c r="A1434" s="6">
        <v>1433</v>
      </c>
      <c r="B1434" s="7" t="s">
        <v>3253</v>
      </c>
      <c r="C1434" s="8" t="s">
        <v>3254</v>
      </c>
      <c r="D1434" s="7" t="s">
        <v>72</v>
      </c>
      <c r="E1434" s="7" t="s">
        <v>73</v>
      </c>
      <c r="F1434" s="7" t="s">
        <v>82</v>
      </c>
      <c r="G1434" s="9">
        <v>119</v>
      </c>
      <c r="H1434" s="9">
        <v>91</v>
      </c>
      <c r="I1434" s="9">
        <v>53</v>
      </c>
      <c r="J1434" s="9">
        <v>62</v>
      </c>
      <c r="K1434" s="9">
        <v>46</v>
      </c>
      <c r="L1434" s="9">
        <v>58</v>
      </c>
      <c r="M1434" s="9">
        <v>53</v>
      </c>
      <c r="N1434" s="9">
        <v>56</v>
      </c>
      <c r="O1434" s="9">
        <v>51</v>
      </c>
      <c r="P1434" s="9">
        <v>60</v>
      </c>
      <c r="Q1434" s="10">
        <v>103</v>
      </c>
      <c r="R1434" s="11">
        <v>42</v>
      </c>
      <c r="S1434" s="11">
        <v>1</v>
      </c>
      <c r="T1434" s="11">
        <v>108</v>
      </c>
      <c r="U1434" s="11">
        <v>103</v>
      </c>
      <c r="V1434" s="11">
        <v>1</v>
      </c>
      <c r="W1434" s="11">
        <v>101</v>
      </c>
      <c r="X1434" s="11">
        <f t="shared" si="308"/>
        <v>459</v>
      </c>
      <c r="Y1434" s="11">
        <f t="shared" si="309"/>
        <v>4630</v>
      </c>
      <c r="Z1434" s="11">
        <f t="shared" si="310"/>
        <v>1985</v>
      </c>
      <c r="AA1434" s="11">
        <f t="shared" si="311"/>
        <v>4295</v>
      </c>
      <c r="AB1434" s="11">
        <f t="shared" si="312"/>
        <v>4295</v>
      </c>
      <c r="AC1434" s="6">
        <f t="shared" si="313"/>
        <v>5035</v>
      </c>
      <c r="AD1434" s="9" t="s">
        <v>5060</v>
      </c>
      <c r="AE1434" s="3" t="str">
        <f>IF(ISERROR(VLOOKUP($AD1434,技まとめ!$A$1:$F$380,6,FALSE)),"－",VLOOKUP($AD1434,技まとめ!$A$1:$F$380,6,FALSE))</f>
        <v>DR</v>
      </c>
      <c r="AF1434" s="3">
        <f>IF(ISERROR(VLOOKUP($AD1434,技まとめ!$A$1:$F$380,3,FALSE)),"－",VLOOKUP($AD1434,技まとめ!$A$1:$F$380,3,FALSE))</f>
        <v>27</v>
      </c>
      <c r="AG1434" s="3">
        <f>IF(ISERROR(VLOOKUP($AD1434,技まとめ!$A$1:$F$380,5,FALSE)),"－",VLOOKUP($AD1434,技まとめ!$A$1:$F$380,5,FALSE))</f>
        <v>25</v>
      </c>
      <c r="AH1434" s="3" t="str">
        <f>IF($E1434=IF(ISERROR(VLOOKUP($AD1434,技まとめ!$A$1:$F$380,4,FALSE)),"－",VLOOKUP($AD1434,技まとめ!$A$1:$F$380,4,FALSE)),"一致","")</f>
        <v/>
      </c>
      <c r="AI1434" s="9" t="s">
        <v>214</v>
      </c>
      <c r="AJ1434" s="3" t="str">
        <f>IF(ISERROR(VLOOKUP($AI1434,技まとめ!$A$1:$F$380,6,FALSE)),"－",VLOOKUP($AI1434,技まとめ!$A$1:$F$380,6,FALSE))</f>
        <v>DR</v>
      </c>
      <c r="AK1434" s="3">
        <f>IF(ISERROR(VLOOKUP($AI1434,技まとめ!$A$1:$F$380,3,FALSE)),"－",VLOOKUP($AI1434,技まとめ!$A$1:$F$380,3,FALSE))</f>
        <v>27</v>
      </c>
      <c r="AL1434" s="3">
        <f>IF(ISERROR(VLOOKUP($AI1434,技まとめ!$A$1:$F$380,5,FALSE)),"－",VLOOKUP($AI1434,技まとめ!$A$1:$F$380,5,FALSE))</f>
        <v>25</v>
      </c>
      <c r="AM1434" s="3" t="str">
        <f>IF($E1434=IF(ISERROR(VLOOKUP($AI1434,技まとめ!$A$1:$F$380,4,FALSE)),"－",VLOOKUP($AI1434,技まとめ!$A$1:$F$380,4,FALSE)),"一致","")</f>
        <v/>
      </c>
      <c r="AN1434" s="9" t="s">
        <v>216</v>
      </c>
      <c r="AO1434" s="3" t="str">
        <f>IF(ISERROR(VLOOKUP($AN1434,技まとめ!$A$1:$F$380,6,FALSE)),"－",VLOOKUP($AN1434,技まとめ!$A$1:$F$380,6,FALSE))</f>
        <v>DR</v>
      </c>
      <c r="AP1434" s="3">
        <f>IF(ISERROR(VLOOKUP($AN1434,技まとめ!$A$1:$F$380,3,FALSE)),"－",VLOOKUP($AN1434,技まとめ!$A$1:$F$380,3,FALSE))</f>
        <v>77</v>
      </c>
      <c r="AQ1434" s="3">
        <f>IF(ISERROR(VLOOKUP($AN1434,技まとめ!$A$1:$F$380,5,FALSE)),"－",VLOOKUP($AN1434,技まとめ!$A$1:$F$380,5,FALSE))</f>
        <v>47</v>
      </c>
      <c r="AR1434" s="3" t="str">
        <f>IF($E1434=IF(ISERROR(VLOOKUP($AN1434,技まとめ!$A$1:$F$380,4,FALSE)),"－",VLOOKUP($AN1434,技まとめ!$A$1:$F$380,4,FALSE)),"一致","")</f>
        <v/>
      </c>
      <c r="AS1434" s="9" t="s">
        <v>179</v>
      </c>
      <c r="AT1434" s="3" t="str">
        <f>IF(ISERROR(VLOOKUP($AS1434,技まとめ!$A$1:$F$380,6,FALSE)),"－",VLOOKUP($AS1434,技まとめ!$A$1:$F$380,6,FALSE))</f>
        <v>LS</v>
      </c>
      <c r="AU1434" s="3">
        <f>IF(ISERROR(VLOOKUP($AS1434,技まとめ!$A$1:$F$380,3,FALSE)),"－",VLOOKUP($AS1434,技まとめ!$A$1:$F$380,3,FALSE))</f>
        <v>94</v>
      </c>
      <c r="AV1434" s="3">
        <f>IF(ISERROR(VLOOKUP($AS1434,技まとめ!$A$1:$F$380,5,FALSE)),"－",VLOOKUP($AS1434,技まとめ!$A$1:$F$380,5,FALSE))</f>
        <v>62</v>
      </c>
      <c r="AW1434" s="3" t="str">
        <f>IF($E1434=IF(ISERROR(VLOOKUP($AS1434,技まとめ!$A$1:$F$380,4,FALSE)),"－",VLOOKUP($AS1434,技まとめ!$A$1:$F$380,4,FALSE)),"一致","")</f>
        <v>一致</v>
      </c>
      <c r="AX1434" s="12" t="str">
        <f t="shared" si="314"/>
        <v>スーパースキャン（Ｄ）ムーンサルトアルマジロサーカスグラディウスアーチ</v>
      </c>
      <c r="AY1434" s="12" t="str">
        <f t="shared" si="315"/>
        <v>スーパースキャン（Ｄ）ムーンサルトアルマジロサーカスグラディウスアーチ</v>
      </c>
      <c r="AZ1434" s="12" t="str">
        <f t="shared" si="316"/>
        <v>スーパースキャン（Ｄ）ムーンサルトアルマジロサーカスグラディウスアーチ</v>
      </c>
      <c r="BA1434" s="12" t="str">
        <f t="shared" si="317"/>
        <v>スーパースキャン（Ｄ）ムーンサルトアルマジロサーカスグラディウスアーチ</v>
      </c>
      <c r="BB1434" s="11" t="str">
        <f t="shared" si="318"/>
        <v>DRDRDRLS</v>
      </c>
      <c r="BC1434" s="11" t="str">
        <f t="shared" si="319"/>
        <v>DRDRDRLS</v>
      </c>
      <c r="BD1434" s="11" t="str">
        <f t="shared" si="320"/>
        <v>DRDRDRLS</v>
      </c>
      <c r="BE1434" s="11" t="str">
        <f t="shared" si="321"/>
        <v>DRDRDRLS</v>
      </c>
    </row>
    <row r="1435" spans="1:57" ht="11.25" hidden="1" customHeight="1">
      <c r="A1435" s="6">
        <v>1434</v>
      </c>
      <c r="B1435" s="7" t="s">
        <v>3255</v>
      </c>
      <c r="C1435" s="8" t="s">
        <v>3256</v>
      </c>
      <c r="D1435" s="7" t="s">
        <v>72</v>
      </c>
      <c r="E1435" s="7" t="s">
        <v>95</v>
      </c>
      <c r="F1435" s="7" t="s">
        <v>82</v>
      </c>
      <c r="G1435" s="9">
        <v>94</v>
      </c>
      <c r="H1435" s="9">
        <v>122</v>
      </c>
      <c r="I1435" s="9">
        <v>45</v>
      </c>
      <c r="J1435" s="9">
        <v>55</v>
      </c>
      <c r="K1435" s="9">
        <v>54</v>
      </c>
      <c r="L1435" s="9">
        <v>56</v>
      </c>
      <c r="M1435" s="9">
        <v>67</v>
      </c>
      <c r="N1435" s="9">
        <v>53</v>
      </c>
      <c r="O1435" s="9">
        <v>57</v>
      </c>
      <c r="P1435" s="9">
        <v>36</v>
      </c>
      <c r="Q1435" s="10">
        <v>95</v>
      </c>
      <c r="R1435" s="11">
        <v>16</v>
      </c>
      <c r="S1435" s="11">
        <v>1</v>
      </c>
      <c r="T1435" s="11">
        <v>106</v>
      </c>
      <c r="U1435" s="11">
        <v>117</v>
      </c>
      <c r="V1435" s="11">
        <v>1</v>
      </c>
      <c r="W1435" s="11">
        <v>107</v>
      </c>
      <c r="X1435" s="11">
        <f t="shared" si="308"/>
        <v>443</v>
      </c>
      <c r="Y1435" s="11">
        <f t="shared" si="309"/>
        <v>4340</v>
      </c>
      <c r="Z1435" s="11">
        <f t="shared" si="310"/>
        <v>1105</v>
      </c>
      <c r="AA1435" s="11">
        <f t="shared" si="311"/>
        <v>4255</v>
      </c>
      <c r="AB1435" s="11">
        <f t="shared" si="312"/>
        <v>4255</v>
      </c>
      <c r="AC1435" s="6">
        <f t="shared" si="313"/>
        <v>4855</v>
      </c>
      <c r="AD1435" s="9" t="s">
        <v>230</v>
      </c>
      <c r="AE1435" s="3" t="str">
        <f>IF(ISERROR(VLOOKUP($AD1435,技まとめ!$A$1:$F$380,6,FALSE)),"－",VLOOKUP($AD1435,技まとめ!$A$1:$F$380,6,FALSE))</f>
        <v>BL</v>
      </c>
      <c r="AF1435" s="3">
        <f>IF(ISERROR(VLOOKUP($AD1435,技まとめ!$A$1:$F$380,3,FALSE)),"－",VLOOKUP($AD1435,技まとめ!$A$1:$F$380,3,FALSE))</f>
        <v>21</v>
      </c>
      <c r="AG1435" s="3">
        <f>IF(ISERROR(VLOOKUP($AD1435,技まとめ!$A$1:$F$380,5,FALSE)),"－",VLOOKUP($AD1435,技まとめ!$A$1:$F$380,5,FALSE))</f>
        <v>22</v>
      </c>
      <c r="AH1435" s="3" t="str">
        <f>IF($E1435=IF(ISERROR(VLOOKUP($AD1435,技まとめ!$A$1:$F$380,4,FALSE)),"－",VLOOKUP($AD1435,技まとめ!$A$1:$F$380,4,FALSE)),"一致","")</f>
        <v>一致</v>
      </c>
      <c r="AI1435" s="9" t="s">
        <v>269</v>
      </c>
      <c r="AJ1435" s="3" t="str">
        <f>IF(ISERROR(VLOOKUP($AI1435,技まとめ!$A$1:$F$380,6,FALSE)),"－",VLOOKUP($AI1435,技まとめ!$A$1:$F$380,6,FALSE))</f>
        <v>DR</v>
      </c>
      <c r="AK1435" s="3">
        <f>IF(ISERROR(VLOOKUP($AI1435,技まとめ!$A$1:$F$380,3,FALSE)),"－",VLOOKUP($AI1435,技まとめ!$A$1:$F$380,3,FALSE))</f>
        <v>19</v>
      </c>
      <c r="AL1435" s="3">
        <f>IF(ISERROR(VLOOKUP($AI1435,技まとめ!$A$1:$F$380,5,FALSE)),"－",VLOOKUP($AI1435,技まとめ!$A$1:$F$380,5,FALSE))</f>
        <v>20</v>
      </c>
      <c r="AM1435" s="3" t="str">
        <f>IF($E1435=IF(ISERROR(VLOOKUP($AI1435,技まとめ!$A$1:$F$380,4,FALSE)),"－",VLOOKUP($AI1435,技まとめ!$A$1:$F$380,4,FALSE)),"一致","")</f>
        <v/>
      </c>
      <c r="AN1435" s="9" t="s">
        <v>123</v>
      </c>
      <c r="AO1435" s="3" t="str">
        <f>IF(ISERROR(VLOOKUP($AN1435,技まとめ!$A$1:$F$380,6,FALSE)),"－",VLOOKUP($AN1435,技まとめ!$A$1:$F$380,6,FALSE))</f>
        <v>DR</v>
      </c>
      <c r="AP1435" s="3">
        <f>IF(ISERROR(VLOOKUP($AN1435,技まとめ!$A$1:$F$380,3,FALSE)),"－",VLOOKUP($AN1435,技まとめ!$A$1:$F$380,3,FALSE))</f>
        <v>36</v>
      </c>
      <c r="AQ1435" s="3">
        <f>IF(ISERROR(VLOOKUP($AN1435,技まとめ!$A$1:$F$380,5,FALSE)),"－",VLOOKUP($AN1435,技まとめ!$A$1:$F$380,5,FALSE))</f>
        <v>27</v>
      </c>
      <c r="AR1435" s="3" t="str">
        <f>IF($E1435=IF(ISERROR(VLOOKUP($AN1435,技まとめ!$A$1:$F$380,4,FALSE)),"－",VLOOKUP($AN1435,技まとめ!$A$1:$F$380,4,FALSE)),"一致","")</f>
        <v/>
      </c>
      <c r="AS1435" s="9" t="s">
        <v>589</v>
      </c>
      <c r="AT1435" s="3" t="str">
        <f>IF(ISERROR(VLOOKUP($AS1435,技まとめ!$A$1:$F$380,6,FALSE)),"－",VLOOKUP($AS1435,技まとめ!$A$1:$F$380,6,FALSE))</f>
        <v>DR</v>
      </c>
      <c r="AU1435" s="3">
        <f>IF(ISERROR(VLOOKUP($AS1435,技まとめ!$A$1:$F$380,3,FALSE)),"－",VLOOKUP($AS1435,技まとめ!$A$1:$F$380,3,FALSE))</f>
        <v>83</v>
      </c>
      <c r="AV1435" s="3">
        <f>IF(ISERROR(VLOOKUP($AS1435,技まとめ!$A$1:$F$380,5,FALSE)),"－",VLOOKUP($AS1435,技まとめ!$A$1:$F$380,5,FALSE))</f>
        <v>50</v>
      </c>
      <c r="AW1435" s="3" t="str">
        <f>IF($E1435=IF(ISERROR(VLOOKUP($AS1435,技まとめ!$A$1:$F$380,4,FALSE)),"－",VLOOKUP($AS1435,技まとめ!$A$1:$F$380,4,FALSE)),"一致","")</f>
        <v/>
      </c>
      <c r="AX1435" s="12" t="str">
        <f t="shared" si="314"/>
        <v>おんりょうどくぎりのじゅつごりむちゅうヘブンズタイム</v>
      </c>
      <c r="AY1435" s="12" t="str">
        <f t="shared" si="315"/>
        <v>おんりょうどくぎりのじゅつごりむちゅうヘブンズタイム</v>
      </c>
      <c r="AZ1435" s="12" t="str">
        <f t="shared" si="316"/>
        <v>おんりょうどくぎりのじゅつごりむちゅうヘブンズタイム</v>
      </c>
      <c r="BA1435" s="12" t="str">
        <f t="shared" si="317"/>
        <v>おんりょうどくぎりのじゅつごりむちゅうヘブンズタイム</v>
      </c>
      <c r="BB1435" s="11" t="str">
        <f t="shared" si="318"/>
        <v>BLDRDRDR</v>
      </c>
      <c r="BC1435" s="11" t="str">
        <f t="shared" si="319"/>
        <v>BLDRDRDR</v>
      </c>
      <c r="BD1435" s="11" t="str">
        <f t="shared" si="320"/>
        <v>BLDRDRDR</v>
      </c>
      <c r="BE1435" s="11" t="str">
        <f t="shared" si="321"/>
        <v>BLDRDRDR</v>
      </c>
    </row>
    <row r="1436" spans="1:57" ht="11.25" hidden="1" customHeight="1">
      <c r="A1436" s="6">
        <v>1435</v>
      </c>
      <c r="B1436" s="7" t="s">
        <v>3257</v>
      </c>
      <c r="C1436" s="8" t="s">
        <v>3258</v>
      </c>
      <c r="D1436" s="7" t="s">
        <v>72</v>
      </c>
      <c r="E1436" s="7" t="s">
        <v>73</v>
      </c>
      <c r="F1436" s="7" t="s">
        <v>128</v>
      </c>
      <c r="G1436" s="9">
        <v>120</v>
      </c>
      <c r="H1436" s="9">
        <v>110</v>
      </c>
      <c r="I1436" s="9">
        <v>49</v>
      </c>
      <c r="J1436" s="9">
        <v>44</v>
      </c>
      <c r="K1436" s="9">
        <v>45</v>
      </c>
      <c r="L1436" s="9">
        <v>48</v>
      </c>
      <c r="M1436" s="9">
        <v>44</v>
      </c>
      <c r="N1436" s="9">
        <v>47</v>
      </c>
      <c r="O1436" s="9">
        <v>47</v>
      </c>
      <c r="P1436" s="9">
        <v>85</v>
      </c>
      <c r="Q1436" s="10">
        <v>99</v>
      </c>
      <c r="R1436" s="11">
        <v>39</v>
      </c>
      <c r="S1436" s="11">
        <v>1</v>
      </c>
      <c r="T1436" s="11">
        <v>98</v>
      </c>
      <c r="U1436" s="11">
        <v>94</v>
      </c>
      <c r="V1436" s="11">
        <v>1</v>
      </c>
      <c r="W1436" s="11">
        <v>97</v>
      </c>
      <c r="X1436" s="11">
        <f t="shared" si="308"/>
        <v>429</v>
      </c>
      <c r="Y1436" s="11">
        <f t="shared" si="309"/>
        <v>4450</v>
      </c>
      <c r="Z1436" s="11">
        <f t="shared" si="310"/>
        <v>1860</v>
      </c>
      <c r="AA1436" s="11">
        <f t="shared" si="311"/>
        <v>3925</v>
      </c>
      <c r="AB1436" s="11">
        <f t="shared" si="312"/>
        <v>3925</v>
      </c>
      <c r="AC1436" s="6">
        <f t="shared" si="313"/>
        <v>4600</v>
      </c>
      <c r="AD1436" s="9" t="s">
        <v>283</v>
      </c>
      <c r="AE1436" s="3" t="str">
        <f>IF(ISERROR(VLOOKUP($AD1436,技まとめ!$A$1:$F$380,6,FALSE)),"－",VLOOKUP($AD1436,技まとめ!$A$1:$F$380,6,FALSE))</f>
        <v>NS</v>
      </c>
      <c r="AF1436" s="3">
        <f>IF(ISERROR(VLOOKUP($AD1436,技まとめ!$A$1:$F$380,3,FALSE)),"－",VLOOKUP($AD1436,技まとめ!$A$1:$F$380,3,FALSE))</f>
        <v>27</v>
      </c>
      <c r="AG1436" s="3">
        <f>IF(ISERROR(VLOOKUP($AD1436,技まとめ!$A$1:$F$380,5,FALSE)),"－",VLOOKUP($AD1436,技まとめ!$A$1:$F$380,5,FALSE))</f>
        <v>20</v>
      </c>
      <c r="AH1436" s="3" t="str">
        <f>IF($E1436=IF(ISERROR(VLOOKUP($AD1436,技まとめ!$A$1:$F$380,4,FALSE)),"－",VLOOKUP($AD1436,技まとめ!$A$1:$F$380,4,FALSE)),"一致","")</f>
        <v/>
      </c>
      <c r="AI1436" s="9" t="s">
        <v>713</v>
      </c>
      <c r="AJ1436" s="3" t="str">
        <f>IF(ISERROR(VLOOKUP($AI1436,技まとめ!$A$1:$F$380,6,FALSE)),"－",VLOOKUP($AI1436,技まとめ!$A$1:$F$380,6,FALSE))</f>
        <v>BB</v>
      </c>
      <c r="AK1436" s="3">
        <f>IF(ISERROR(VLOOKUP($AI1436,技まとめ!$A$1:$F$380,3,FALSE)),"－",VLOOKUP($AI1436,技まとめ!$A$1:$F$380,3,FALSE))</f>
        <v>59</v>
      </c>
      <c r="AL1436" s="3">
        <f>IF(ISERROR(VLOOKUP($AI1436,技まとめ!$A$1:$F$380,5,FALSE)),"－",VLOOKUP($AI1436,技まとめ!$A$1:$F$380,5,FALSE))</f>
        <v>38</v>
      </c>
      <c r="AM1436" s="3" t="str">
        <f>IF($E1436=IF(ISERROR(VLOOKUP($AI1436,技まとめ!$A$1:$F$380,4,FALSE)),"－",VLOOKUP($AI1436,技まとめ!$A$1:$F$380,4,FALSE)),"一致","")</f>
        <v>一致</v>
      </c>
      <c r="AN1436" s="9" t="s">
        <v>357</v>
      </c>
      <c r="AO1436" s="3" t="str">
        <f>IF(ISERROR(VLOOKUP($AN1436,技まとめ!$A$1:$F$380,6,FALSE)),"－",VLOOKUP($AN1436,技まとめ!$A$1:$F$380,6,FALSE))</f>
        <v>LS</v>
      </c>
      <c r="AP1436" s="3">
        <f>IF(ISERROR(VLOOKUP($AN1436,技まとめ!$A$1:$F$380,3,FALSE)),"－",VLOOKUP($AN1436,技まとめ!$A$1:$F$380,3,FALSE))</f>
        <v>40</v>
      </c>
      <c r="AQ1436" s="3">
        <f>IF(ISERROR(VLOOKUP($AN1436,技まとめ!$A$1:$F$380,5,FALSE)),"－",VLOOKUP($AN1436,技まとめ!$A$1:$F$380,5,FALSE))</f>
        <v>30</v>
      </c>
      <c r="AR1436" s="3" t="str">
        <f>IF($E1436=IF(ISERROR(VLOOKUP($AN1436,技まとめ!$A$1:$F$380,4,FALSE)),"－",VLOOKUP($AN1436,技まとめ!$A$1:$F$380,4,FALSE)),"一致","")</f>
        <v/>
      </c>
      <c r="AS1436" s="9" t="s">
        <v>481</v>
      </c>
      <c r="AT1436" s="3" t="str">
        <f>IF(ISERROR(VLOOKUP($AS1436,技まとめ!$A$1:$F$380,6,FALSE)),"－",VLOOKUP($AS1436,技まとめ!$A$1:$F$380,6,FALSE))</f>
        <v>SC</v>
      </c>
      <c r="AU1436" s="3">
        <f>IF(ISERROR(VLOOKUP($AS1436,技まとめ!$A$1:$F$380,3,FALSE)),"－",VLOOKUP($AS1436,技まとめ!$A$1:$F$380,3,FALSE))</f>
        <v>59</v>
      </c>
      <c r="AV1436" s="3">
        <f>IF(ISERROR(VLOOKUP($AS1436,技まとめ!$A$1:$F$380,5,FALSE)),"－",VLOOKUP($AS1436,技まとめ!$A$1:$F$380,5,FALSE))</f>
        <v>34</v>
      </c>
      <c r="AW1436" s="3" t="str">
        <f>IF($E1436=IF(ISERROR(VLOOKUP($AS1436,技まとめ!$A$1:$F$380,4,FALSE)),"－",VLOOKUP($AS1436,技まとめ!$A$1:$F$380,4,FALSE)),"一致","")</f>
        <v/>
      </c>
      <c r="AX1436" s="12" t="str">
        <f t="shared" si="314"/>
        <v>サイコショットグラビテイションパトリオットシュートトカチェフボンバー</v>
      </c>
      <c r="AY1436" s="12" t="str">
        <f t="shared" si="315"/>
        <v>サイコショットグラビテイションパトリオットシュートトカチェフボンバー</v>
      </c>
      <c r="AZ1436" s="12" t="str">
        <f t="shared" si="316"/>
        <v>サイコショットグラビテイションパトリオットシュートトカチェフボンバー</v>
      </c>
      <c r="BA1436" s="12" t="str">
        <f t="shared" si="317"/>
        <v>サイコショットグラビテイションパトリオットシュートトカチェフボンバー</v>
      </c>
      <c r="BB1436" s="11" t="str">
        <f t="shared" si="318"/>
        <v>NSBBLSSC</v>
      </c>
      <c r="BC1436" s="11" t="str">
        <f t="shared" si="319"/>
        <v>NSBBLSSC</v>
      </c>
      <c r="BD1436" s="11" t="str">
        <f t="shared" si="320"/>
        <v>NSBBLSSC</v>
      </c>
      <c r="BE1436" s="11" t="str">
        <f t="shared" si="321"/>
        <v>NSBBLSSC</v>
      </c>
    </row>
    <row r="1437" spans="1:57" ht="11.25" hidden="1" customHeight="1">
      <c r="A1437" s="6">
        <v>1436</v>
      </c>
      <c r="B1437" s="7" t="s">
        <v>3259</v>
      </c>
      <c r="C1437" s="8" t="s">
        <v>3260</v>
      </c>
      <c r="D1437" s="7" t="s">
        <v>72</v>
      </c>
      <c r="E1437" s="7" t="s">
        <v>102</v>
      </c>
      <c r="F1437" s="7" t="s">
        <v>82</v>
      </c>
      <c r="G1437" s="9">
        <v>117</v>
      </c>
      <c r="H1437" s="9">
        <v>111</v>
      </c>
      <c r="I1437" s="9">
        <v>58</v>
      </c>
      <c r="J1437" s="9">
        <v>66</v>
      </c>
      <c r="K1437" s="9">
        <v>59</v>
      </c>
      <c r="L1437" s="9">
        <v>63</v>
      </c>
      <c r="M1437" s="9">
        <v>59</v>
      </c>
      <c r="N1437" s="9">
        <v>59</v>
      </c>
      <c r="O1437" s="9">
        <v>57</v>
      </c>
      <c r="P1437" s="9">
        <v>30</v>
      </c>
      <c r="Q1437" s="10">
        <v>108</v>
      </c>
      <c r="R1437" s="11">
        <v>32</v>
      </c>
      <c r="S1437" s="11">
        <v>1</v>
      </c>
      <c r="T1437" s="11">
        <v>113</v>
      </c>
      <c r="U1437" s="11">
        <v>109</v>
      </c>
      <c r="V1437" s="11">
        <v>1</v>
      </c>
      <c r="W1437" s="11">
        <v>107</v>
      </c>
      <c r="X1437" s="11">
        <f t="shared" si="308"/>
        <v>471</v>
      </c>
      <c r="Y1437" s="11">
        <f t="shared" si="309"/>
        <v>4860</v>
      </c>
      <c r="Z1437" s="11">
        <f t="shared" si="310"/>
        <v>1665</v>
      </c>
      <c r="AA1437" s="11">
        <f t="shared" si="311"/>
        <v>4500</v>
      </c>
      <c r="AB1437" s="11">
        <f t="shared" si="312"/>
        <v>4500</v>
      </c>
      <c r="AC1437" s="6">
        <f t="shared" si="313"/>
        <v>5215</v>
      </c>
      <c r="AD1437" s="9" t="s">
        <v>5060</v>
      </c>
      <c r="AE1437" s="3" t="str">
        <f>IF(ISERROR(VLOOKUP($AD1437,技まとめ!$A$1:$F$380,6,FALSE)),"－",VLOOKUP($AD1437,技まとめ!$A$1:$F$380,6,FALSE))</f>
        <v>DR</v>
      </c>
      <c r="AF1437" s="3">
        <f>IF(ISERROR(VLOOKUP($AD1437,技まとめ!$A$1:$F$380,3,FALSE)),"－",VLOOKUP($AD1437,技まとめ!$A$1:$F$380,3,FALSE))</f>
        <v>27</v>
      </c>
      <c r="AG1437" s="3">
        <f>IF(ISERROR(VLOOKUP($AD1437,技まとめ!$A$1:$F$380,5,FALSE)),"－",VLOOKUP($AD1437,技まとめ!$A$1:$F$380,5,FALSE))</f>
        <v>25</v>
      </c>
      <c r="AH1437" s="3" t="str">
        <f>IF($E1437=IF(ISERROR(VLOOKUP($AD1437,技まとめ!$A$1:$F$380,4,FALSE)),"－",VLOOKUP($AD1437,技まとめ!$A$1:$F$380,4,FALSE)),"一致","")</f>
        <v/>
      </c>
      <c r="AI1437" s="9" t="s">
        <v>590</v>
      </c>
      <c r="AJ1437" s="3" t="str">
        <f>IF(ISERROR(VLOOKUP($AI1437,技まとめ!$A$1:$F$380,6,FALSE)),"－",VLOOKUP($AI1437,技まとめ!$A$1:$F$380,6,FALSE))</f>
        <v>BL</v>
      </c>
      <c r="AK1437" s="3">
        <f>IF(ISERROR(VLOOKUP($AI1437,技まとめ!$A$1:$F$380,3,FALSE)),"－",VLOOKUP($AI1437,技まとめ!$A$1:$F$380,3,FALSE))</f>
        <v>27</v>
      </c>
      <c r="AL1437" s="3">
        <f>IF(ISERROR(VLOOKUP($AI1437,技まとめ!$A$1:$F$380,5,FALSE)),"－",VLOOKUP($AI1437,技まとめ!$A$1:$F$380,5,FALSE))</f>
        <v>25</v>
      </c>
      <c r="AM1437" s="3" t="str">
        <f>IF($E1437=IF(ISERROR(VLOOKUP($AI1437,技まとめ!$A$1:$F$380,4,FALSE)),"－",VLOOKUP($AI1437,技まとめ!$A$1:$F$380,4,FALSE)),"一致","")</f>
        <v>一致</v>
      </c>
      <c r="AN1437" s="9" t="s">
        <v>1940</v>
      </c>
      <c r="AO1437" s="3" t="str">
        <f>IF(ISERROR(VLOOKUP($AN1437,技まとめ!$A$1:$F$380,6,FALSE)),"－",VLOOKUP($AN1437,技まとめ!$A$1:$F$380,6,FALSE))</f>
        <v>DR</v>
      </c>
      <c r="AP1437" s="3">
        <f>IF(ISERROR(VLOOKUP($AN1437,技まとめ!$A$1:$F$380,3,FALSE)),"－",VLOOKUP($AN1437,技まとめ!$A$1:$F$380,3,FALSE))</f>
        <v>94</v>
      </c>
      <c r="AQ1437" s="3">
        <f>IF(ISERROR(VLOOKUP($AN1437,技まとめ!$A$1:$F$380,5,FALSE)),"－",VLOOKUP($AN1437,技まとめ!$A$1:$F$380,5,FALSE))</f>
        <v>56</v>
      </c>
      <c r="AR1437" s="3" t="str">
        <f>IF($E1437=IF(ISERROR(VLOOKUP($AN1437,技まとめ!$A$1:$F$380,4,FALSE)),"－",VLOOKUP($AN1437,技まとめ!$A$1:$F$380,4,FALSE)),"一致","")</f>
        <v/>
      </c>
      <c r="AS1437" s="9" t="s">
        <v>106</v>
      </c>
      <c r="AT1437" s="3" t="str">
        <f>IF(ISERROR(VLOOKUP($AS1437,技まとめ!$A$1:$F$380,6,FALSE)),"－",VLOOKUP($AS1437,技まとめ!$A$1:$F$380,6,FALSE))</f>
        <v>BL</v>
      </c>
      <c r="AU1437" s="3">
        <f>IF(ISERROR(VLOOKUP($AS1437,技まとめ!$A$1:$F$380,3,FALSE)),"－",VLOOKUP($AS1437,技まとめ!$A$1:$F$380,3,FALSE))</f>
        <v>77</v>
      </c>
      <c r="AV1437" s="3">
        <f>IF(ISERROR(VLOOKUP($AS1437,技まとめ!$A$1:$F$380,5,FALSE)),"－",VLOOKUP($AS1437,技まとめ!$A$1:$F$380,5,FALSE))</f>
        <v>47</v>
      </c>
      <c r="AW1437" s="3" t="str">
        <f>IF($E1437=IF(ISERROR(VLOOKUP($AS1437,技まとめ!$A$1:$F$380,4,FALSE)),"－",VLOOKUP($AS1437,技まとめ!$A$1:$F$380,4,FALSE)),"一致","")</f>
        <v/>
      </c>
      <c r="AX1437" s="12" t="str">
        <f t="shared" si="314"/>
        <v>スーパースキャン（Ｄ）フォトンフラッシュスーパーエラシコブロックサーカス</v>
      </c>
      <c r="AY1437" s="12" t="str">
        <f t="shared" si="315"/>
        <v>スーパースキャン（Ｄ）フォトンフラッシュスーパーエラシコブロックサーカス</v>
      </c>
      <c r="AZ1437" s="12" t="str">
        <f t="shared" si="316"/>
        <v>スーパースキャン（Ｄ）フォトンフラッシュスーパーエラシコブロックサーカス</v>
      </c>
      <c r="BA1437" s="12" t="str">
        <f t="shared" si="317"/>
        <v>スーパースキャン（Ｄ）フォトンフラッシュスーパーエラシコブロックサーカス</v>
      </c>
      <c r="BB1437" s="11" t="str">
        <f t="shared" si="318"/>
        <v>DRBLDRBL</v>
      </c>
      <c r="BC1437" s="11" t="str">
        <f t="shared" si="319"/>
        <v>DRBLDRBL</v>
      </c>
      <c r="BD1437" s="11" t="str">
        <f t="shared" si="320"/>
        <v>DRBLDRBL</v>
      </c>
      <c r="BE1437" s="11" t="str">
        <f t="shared" si="321"/>
        <v>DRBLDRBL</v>
      </c>
    </row>
    <row r="1438" spans="1:57" ht="11.25" hidden="1" customHeight="1">
      <c r="A1438" s="6">
        <v>1437</v>
      </c>
      <c r="B1438" s="7" t="s">
        <v>3261</v>
      </c>
      <c r="C1438" s="8" t="s">
        <v>3262</v>
      </c>
      <c r="D1438" s="7" t="s">
        <v>72</v>
      </c>
      <c r="E1438" s="7" t="s">
        <v>81</v>
      </c>
      <c r="F1438" s="7" t="s">
        <v>82</v>
      </c>
      <c r="G1438" s="9">
        <v>118</v>
      </c>
      <c r="H1438" s="9">
        <v>86</v>
      </c>
      <c r="I1438" s="9">
        <v>63</v>
      </c>
      <c r="J1438" s="9">
        <v>53</v>
      </c>
      <c r="K1438" s="9">
        <v>47</v>
      </c>
      <c r="L1438" s="9">
        <v>48</v>
      </c>
      <c r="M1438" s="9">
        <v>47</v>
      </c>
      <c r="N1438" s="9">
        <v>53</v>
      </c>
      <c r="O1438" s="9">
        <v>52</v>
      </c>
      <c r="P1438" s="9">
        <v>64</v>
      </c>
      <c r="Q1438" s="10">
        <v>113</v>
      </c>
      <c r="R1438" s="11">
        <v>35</v>
      </c>
      <c r="S1438" s="11">
        <v>1</v>
      </c>
      <c r="T1438" s="11">
        <v>98</v>
      </c>
      <c r="U1438" s="11">
        <v>97</v>
      </c>
      <c r="V1438" s="11">
        <v>1</v>
      </c>
      <c r="W1438" s="11">
        <v>102</v>
      </c>
      <c r="X1438" s="11">
        <f t="shared" si="308"/>
        <v>447</v>
      </c>
      <c r="Y1438" s="11">
        <f t="shared" si="309"/>
        <v>5035</v>
      </c>
      <c r="Z1438" s="11">
        <f t="shared" si="310"/>
        <v>1745</v>
      </c>
      <c r="AA1438" s="11">
        <f t="shared" si="311"/>
        <v>3950</v>
      </c>
      <c r="AB1438" s="11">
        <f t="shared" si="312"/>
        <v>3950</v>
      </c>
      <c r="AC1438" s="6">
        <f t="shared" si="313"/>
        <v>4605</v>
      </c>
      <c r="AD1438" s="9" t="s">
        <v>686</v>
      </c>
      <c r="AE1438" s="3" t="str">
        <f>IF(ISERROR(VLOOKUP($AD1438,技まとめ!$A$1:$F$380,6,FALSE)),"－",VLOOKUP($AD1438,技まとめ!$A$1:$F$380,6,FALSE))</f>
        <v>DR</v>
      </c>
      <c r="AF1438" s="3">
        <f>IF(ISERROR(VLOOKUP($AD1438,技まとめ!$A$1:$F$380,3,FALSE)),"－",VLOOKUP($AD1438,技まとめ!$A$1:$F$380,3,FALSE))</f>
        <v>34</v>
      </c>
      <c r="AG1438" s="3">
        <f>IF(ISERROR(VLOOKUP($AD1438,技まとめ!$A$1:$F$380,5,FALSE)),"－",VLOOKUP($AD1438,技まとめ!$A$1:$F$380,5,FALSE))</f>
        <v>27</v>
      </c>
      <c r="AH1438" s="3" t="str">
        <f>IF($E1438=IF(ISERROR(VLOOKUP($AD1438,技まとめ!$A$1:$F$380,4,FALSE)),"－",VLOOKUP($AD1438,技まとめ!$A$1:$F$380,4,FALSE)),"一致","")</f>
        <v/>
      </c>
      <c r="AI1438" s="9" t="s">
        <v>671</v>
      </c>
      <c r="AJ1438" s="3" t="str">
        <f>IF(ISERROR(VLOOKUP($AI1438,技まとめ!$A$1:$F$380,6,FALSE)),"－",VLOOKUP($AI1438,技まとめ!$A$1:$F$380,6,FALSE))</f>
        <v>BL</v>
      </c>
      <c r="AK1438" s="3">
        <f>IF(ISERROR(VLOOKUP($AI1438,技まとめ!$A$1:$F$380,3,FALSE)),"－",VLOOKUP($AI1438,技まとめ!$A$1:$F$380,3,FALSE))</f>
        <v>56</v>
      </c>
      <c r="AL1438" s="3">
        <f>IF(ISERROR(VLOOKUP($AI1438,技まとめ!$A$1:$F$380,5,FALSE)),"－",VLOOKUP($AI1438,技まとめ!$A$1:$F$380,5,FALSE))</f>
        <v>39</v>
      </c>
      <c r="AM1438" s="3" t="str">
        <f>IF($E1438=IF(ISERROR(VLOOKUP($AI1438,技まとめ!$A$1:$F$380,4,FALSE)),"－",VLOOKUP($AI1438,技まとめ!$A$1:$F$380,4,FALSE)),"一致","")</f>
        <v/>
      </c>
      <c r="AN1438" s="9" t="s">
        <v>668</v>
      </c>
      <c r="AO1438" s="3" t="str">
        <f>IF(ISERROR(VLOOKUP($AN1438,技まとめ!$A$1:$F$380,6,FALSE)),"－",VLOOKUP($AN1438,技まとめ!$A$1:$F$380,6,FALSE))</f>
        <v>BL</v>
      </c>
      <c r="AP1438" s="3">
        <f>IF(ISERROR(VLOOKUP($AN1438,技まとめ!$A$1:$F$380,3,FALSE)),"－",VLOOKUP($AN1438,技まとめ!$A$1:$F$380,3,FALSE))</f>
        <v>46</v>
      </c>
      <c r="AQ1438" s="3">
        <f>IF(ISERROR(VLOOKUP($AN1438,技まとめ!$A$1:$F$380,5,FALSE)),"－",VLOOKUP($AN1438,技まとめ!$A$1:$F$380,5,FALSE))</f>
        <v>33</v>
      </c>
      <c r="AR1438" s="3" t="str">
        <f>IF($E1438=IF(ISERROR(VLOOKUP($AN1438,技まとめ!$A$1:$F$380,4,FALSE)),"－",VLOOKUP($AN1438,技まとめ!$A$1:$F$380,4,FALSE)),"一致","")</f>
        <v/>
      </c>
      <c r="AS1438" s="9" t="s">
        <v>136</v>
      </c>
      <c r="AT1438" s="3" t="str">
        <f>IF(ISERROR(VLOOKUP($AS1438,技まとめ!$A$1:$F$380,6,FALSE)),"－",VLOOKUP($AS1438,技まとめ!$A$1:$F$380,6,FALSE))</f>
        <v>NS</v>
      </c>
      <c r="AU1438" s="3">
        <f>IF(ISERROR(VLOOKUP($AS1438,技まとめ!$A$1:$F$380,3,FALSE)),"－",VLOOKUP($AS1438,技まとめ!$A$1:$F$380,3,FALSE))</f>
        <v>89</v>
      </c>
      <c r="AV1438" s="3">
        <f>IF(ISERROR(VLOOKUP($AS1438,技まとめ!$A$1:$F$380,5,FALSE)),"－",VLOOKUP($AS1438,技まとめ!$A$1:$F$380,5,FALSE))</f>
        <v>46</v>
      </c>
      <c r="AW1438" s="3" t="str">
        <f>IF($E1438=IF(ISERROR(VLOOKUP($AS1438,技まとめ!$A$1:$F$380,4,FALSE)),"－",VLOOKUP($AS1438,技まとめ!$A$1:$F$380,4,FALSE)),"一致","")</f>
        <v/>
      </c>
      <c r="AX1438" s="12" t="str">
        <f t="shared" si="314"/>
        <v>ヒートタックルフレイムダンスじばしりかえんばくねつストーム</v>
      </c>
      <c r="AY1438" s="12" t="str">
        <f t="shared" si="315"/>
        <v>ヒートタックルフレイムダンスじばしりかえんばくねつストーム</v>
      </c>
      <c r="AZ1438" s="12" t="str">
        <f t="shared" si="316"/>
        <v>ヒートタックルフレイムダンスじばしりかえんばくねつストーム</v>
      </c>
      <c r="BA1438" s="12" t="str">
        <f t="shared" si="317"/>
        <v>ヒートタックルフレイムダンスじばしりかえんばくねつストーム</v>
      </c>
      <c r="BB1438" s="11" t="str">
        <f t="shared" si="318"/>
        <v>DRBLBLNS</v>
      </c>
      <c r="BC1438" s="11" t="str">
        <f t="shared" si="319"/>
        <v>DRBLBLNS</v>
      </c>
      <c r="BD1438" s="11" t="str">
        <f t="shared" si="320"/>
        <v>DRBLBLNS</v>
      </c>
      <c r="BE1438" s="11" t="str">
        <f t="shared" si="321"/>
        <v>DRBLBLNS</v>
      </c>
    </row>
    <row r="1439" spans="1:57" ht="11.25" hidden="1" customHeight="1">
      <c r="A1439" s="6">
        <v>1438</v>
      </c>
      <c r="B1439" s="7" t="s">
        <v>3263</v>
      </c>
      <c r="C1439" s="8" t="s">
        <v>3264</v>
      </c>
      <c r="D1439" s="7" t="s">
        <v>72</v>
      </c>
      <c r="E1439" s="7" t="s">
        <v>102</v>
      </c>
      <c r="F1439" s="7" t="s">
        <v>82</v>
      </c>
      <c r="G1439" s="9">
        <v>106</v>
      </c>
      <c r="H1439" s="9">
        <v>116</v>
      </c>
      <c r="I1439" s="9">
        <v>47</v>
      </c>
      <c r="J1439" s="9">
        <v>53</v>
      </c>
      <c r="K1439" s="9">
        <v>60</v>
      </c>
      <c r="L1439" s="9">
        <v>50</v>
      </c>
      <c r="M1439" s="9">
        <v>53</v>
      </c>
      <c r="N1439" s="9">
        <v>51</v>
      </c>
      <c r="O1439" s="9">
        <v>51</v>
      </c>
      <c r="P1439" s="9">
        <v>63</v>
      </c>
      <c r="Q1439" s="10">
        <v>97</v>
      </c>
      <c r="R1439" s="11">
        <v>45</v>
      </c>
      <c r="S1439" s="11">
        <v>1</v>
      </c>
      <c r="T1439" s="11">
        <v>100</v>
      </c>
      <c r="U1439" s="11">
        <v>103</v>
      </c>
      <c r="V1439" s="11">
        <v>1</v>
      </c>
      <c r="W1439" s="11">
        <v>101</v>
      </c>
      <c r="X1439" s="11">
        <f t="shared" si="308"/>
        <v>448</v>
      </c>
      <c r="Y1439" s="11">
        <f t="shared" si="309"/>
        <v>4390</v>
      </c>
      <c r="Z1439" s="11">
        <f t="shared" si="310"/>
        <v>2090</v>
      </c>
      <c r="AA1439" s="11">
        <f t="shared" si="311"/>
        <v>4015</v>
      </c>
      <c r="AB1439" s="11">
        <f t="shared" si="312"/>
        <v>4015</v>
      </c>
      <c r="AC1439" s="6">
        <f t="shared" si="313"/>
        <v>4730</v>
      </c>
      <c r="AD1439" s="9" t="s">
        <v>686</v>
      </c>
      <c r="AE1439" s="3" t="str">
        <f>IF(ISERROR(VLOOKUP($AD1439,技まとめ!$A$1:$F$380,6,FALSE)),"－",VLOOKUP($AD1439,技まとめ!$A$1:$F$380,6,FALSE))</f>
        <v>DR</v>
      </c>
      <c r="AF1439" s="3">
        <f>IF(ISERROR(VLOOKUP($AD1439,技まとめ!$A$1:$F$380,3,FALSE)),"－",VLOOKUP($AD1439,技まとめ!$A$1:$F$380,3,FALSE))</f>
        <v>34</v>
      </c>
      <c r="AG1439" s="3">
        <f>IF(ISERROR(VLOOKUP($AD1439,技まとめ!$A$1:$F$380,5,FALSE)),"－",VLOOKUP($AD1439,技まとめ!$A$1:$F$380,5,FALSE))</f>
        <v>27</v>
      </c>
      <c r="AH1439" s="3" t="str">
        <f>IF($E1439=IF(ISERROR(VLOOKUP($AD1439,技まとめ!$A$1:$F$380,4,FALSE)),"－",VLOOKUP($AD1439,技まとめ!$A$1:$F$380,4,FALSE)),"一致","")</f>
        <v>一致</v>
      </c>
      <c r="AI1439" s="9" t="s">
        <v>560</v>
      </c>
      <c r="AJ1439" s="3" t="str">
        <f>IF(ISERROR(VLOOKUP($AI1439,技まとめ!$A$1:$F$380,6,FALSE)),"－",VLOOKUP($AI1439,技まとめ!$A$1:$F$380,6,FALSE))</f>
        <v>BL</v>
      </c>
      <c r="AK1439" s="3">
        <f>IF(ISERROR(VLOOKUP($AI1439,技まとめ!$A$1:$F$380,3,FALSE)),"－",VLOOKUP($AI1439,技まとめ!$A$1:$F$380,3,FALSE))</f>
        <v>28</v>
      </c>
      <c r="AL1439" s="3">
        <f>IF(ISERROR(VLOOKUP($AI1439,技まとめ!$A$1:$F$380,5,FALSE)),"－",VLOOKUP($AI1439,技まとめ!$A$1:$F$380,5,FALSE))</f>
        <v>24</v>
      </c>
      <c r="AM1439" s="3" t="str">
        <f>IF($E1439=IF(ISERROR(VLOOKUP($AI1439,技まとめ!$A$1:$F$380,4,FALSE)),"－",VLOOKUP($AI1439,技まとめ!$A$1:$F$380,4,FALSE)),"一致","")</f>
        <v/>
      </c>
      <c r="AN1439" s="9" t="s">
        <v>347</v>
      </c>
      <c r="AO1439" s="3" t="str">
        <f>IF(ISERROR(VLOOKUP($AN1439,技まとめ!$A$1:$F$380,6,FALSE)),"－",VLOOKUP($AN1439,技まとめ!$A$1:$F$380,6,FALSE))</f>
        <v>DR</v>
      </c>
      <c r="AP1439" s="3">
        <f>IF(ISERROR(VLOOKUP($AN1439,技まとめ!$A$1:$F$380,3,FALSE)),"－",VLOOKUP($AN1439,技まとめ!$A$1:$F$380,3,FALSE))</f>
        <v>40</v>
      </c>
      <c r="AQ1439" s="3">
        <f>IF(ISERROR(VLOOKUP($AN1439,技まとめ!$A$1:$F$380,5,FALSE)),"－",VLOOKUP($AN1439,技まとめ!$A$1:$F$380,5,FALSE))</f>
        <v>31</v>
      </c>
      <c r="AR1439" s="3" t="str">
        <f>IF($E1439=IF(ISERROR(VLOOKUP($AN1439,技まとめ!$A$1:$F$380,4,FALSE)),"－",VLOOKUP($AN1439,技まとめ!$A$1:$F$380,4,FALSE)),"一致","")</f>
        <v/>
      </c>
      <c r="AS1439" s="9" t="s">
        <v>144</v>
      </c>
      <c r="AT1439" s="3" t="str">
        <f>IF(ISERROR(VLOOKUP($AS1439,技まとめ!$A$1:$F$380,6,FALSE)),"－",VLOOKUP($AS1439,技まとめ!$A$1:$F$380,6,FALSE))</f>
        <v>NS</v>
      </c>
      <c r="AU1439" s="3">
        <f>IF(ISERROR(VLOOKUP($AS1439,技まとめ!$A$1:$F$380,3,FALSE)),"－",VLOOKUP($AS1439,技まとめ!$A$1:$F$380,3,FALSE))</f>
        <v>105</v>
      </c>
      <c r="AV1439" s="3">
        <f>IF(ISERROR(VLOOKUP($AS1439,技まとめ!$A$1:$F$380,5,FALSE)),"－",VLOOKUP($AS1439,技まとめ!$A$1:$F$380,5,FALSE))</f>
        <v>55</v>
      </c>
      <c r="AW1439" s="3" t="str">
        <f>IF($E1439=IF(ISERROR(VLOOKUP($AS1439,技まとめ!$A$1:$F$380,4,FALSE)),"－",VLOOKUP($AS1439,技まとめ!$A$1:$F$380,4,FALSE)),"一致","")</f>
        <v/>
      </c>
      <c r="AX1439" s="12" t="str">
        <f t="shared" si="314"/>
        <v>ヒートタックルブレードアタックざんぞうワイバーンブリザード</v>
      </c>
      <c r="AY1439" s="12" t="str">
        <f t="shared" si="315"/>
        <v>ヒートタックルブレードアタックざんぞうワイバーンブリザード</v>
      </c>
      <c r="AZ1439" s="12" t="str">
        <f t="shared" si="316"/>
        <v>ヒートタックルブレードアタックざんぞうワイバーンブリザード</v>
      </c>
      <c r="BA1439" s="12" t="str">
        <f t="shared" si="317"/>
        <v>ヒートタックルブレードアタックざんぞうワイバーンブリザード</v>
      </c>
      <c r="BB1439" s="11" t="str">
        <f t="shared" si="318"/>
        <v>DRBLDRNS</v>
      </c>
      <c r="BC1439" s="11" t="str">
        <f t="shared" si="319"/>
        <v>DRBLDRNS</v>
      </c>
      <c r="BD1439" s="11" t="str">
        <f t="shared" si="320"/>
        <v>DRBLDRNS</v>
      </c>
      <c r="BE1439" s="11" t="str">
        <f t="shared" si="321"/>
        <v>DRBLDRNS</v>
      </c>
    </row>
    <row r="1440" spans="1:57" ht="11.25" hidden="1" customHeight="1">
      <c r="A1440" s="6">
        <v>1439</v>
      </c>
      <c r="B1440" s="7" t="s">
        <v>3265</v>
      </c>
      <c r="C1440" s="8" t="s">
        <v>3266</v>
      </c>
      <c r="D1440" s="7" t="s">
        <v>72</v>
      </c>
      <c r="E1440" s="7" t="s">
        <v>73</v>
      </c>
      <c r="F1440" s="7" t="s">
        <v>109</v>
      </c>
      <c r="G1440" s="9">
        <v>93</v>
      </c>
      <c r="H1440" s="9">
        <v>123</v>
      </c>
      <c r="I1440" s="9">
        <v>54</v>
      </c>
      <c r="J1440" s="9">
        <v>60</v>
      </c>
      <c r="K1440" s="9">
        <v>60</v>
      </c>
      <c r="L1440" s="9">
        <v>56</v>
      </c>
      <c r="M1440" s="9">
        <v>63</v>
      </c>
      <c r="N1440" s="9">
        <v>60</v>
      </c>
      <c r="O1440" s="9">
        <v>62</v>
      </c>
      <c r="P1440" s="9">
        <v>31</v>
      </c>
      <c r="Q1440" s="10">
        <v>104</v>
      </c>
      <c r="R1440" s="11">
        <v>29</v>
      </c>
      <c r="S1440" s="11">
        <v>1</v>
      </c>
      <c r="T1440" s="11">
        <v>106</v>
      </c>
      <c r="U1440" s="11">
        <v>113</v>
      </c>
      <c r="V1440" s="11">
        <v>1</v>
      </c>
      <c r="W1440" s="11">
        <v>112</v>
      </c>
      <c r="X1440" s="11">
        <f t="shared" si="308"/>
        <v>466</v>
      </c>
      <c r="Y1440" s="11">
        <f t="shared" si="309"/>
        <v>4725</v>
      </c>
      <c r="Z1440" s="11">
        <f t="shared" si="310"/>
        <v>1585</v>
      </c>
      <c r="AA1440" s="11">
        <f t="shared" si="311"/>
        <v>4280</v>
      </c>
      <c r="AB1440" s="11">
        <f t="shared" si="312"/>
        <v>4280</v>
      </c>
      <c r="AC1440" s="6">
        <f t="shared" si="313"/>
        <v>4945</v>
      </c>
      <c r="AD1440" s="9" t="s">
        <v>117</v>
      </c>
      <c r="AE1440" s="3" t="str">
        <f>IF(ISERROR(VLOOKUP($AD1440,技まとめ!$A$1:$F$380,6,FALSE)),"－",VLOOKUP($AD1440,技まとめ!$A$1:$F$380,6,FALSE))</f>
        <v>SC</v>
      </c>
      <c r="AF1440" s="3">
        <f>IF(ISERROR(VLOOKUP($AD1440,技まとめ!$A$1:$F$380,3,FALSE)),"－",VLOOKUP($AD1440,技まとめ!$A$1:$F$380,3,FALSE))</f>
        <v>38</v>
      </c>
      <c r="AG1440" s="3">
        <f>IF(ISERROR(VLOOKUP($AD1440,技まとめ!$A$1:$F$380,5,FALSE)),"－",VLOOKUP($AD1440,技まとめ!$A$1:$F$380,5,FALSE))</f>
        <v>25</v>
      </c>
      <c r="AH1440" s="3" t="str">
        <f>IF($E1440=IF(ISERROR(VLOOKUP($AD1440,技まとめ!$A$1:$F$380,4,FALSE)),"－",VLOOKUP($AD1440,技まとめ!$A$1:$F$380,4,FALSE)),"一致","")</f>
        <v>一致</v>
      </c>
      <c r="AI1440" s="9" t="s">
        <v>323</v>
      </c>
      <c r="AJ1440" s="3" t="str">
        <f>IF(ISERROR(VLOOKUP($AI1440,技まとめ!$A$1:$F$380,6,FALSE)),"－",VLOOKUP($AI1440,技まとめ!$A$1:$F$380,6,FALSE))</f>
        <v>DR</v>
      </c>
      <c r="AK1440" s="3">
        <f>IF(ISERROR(VLOOKUP($AI1440,技まとめ!$A$1:$F$380,3,FALSE)),"－",VLOOKUP($AI1440,技まとめ!$A$1:$F$380,3,FALSE))</f>
        <v>42</v>
      </c>
      <c r="AL1440" s="3">
        <f>IF(ISERROR(VLOOKUP($AI1440,技まとめ!$A$1:$F$380,5,FALSE)),"－",VLOOKUP($AI1440,技まとめ!$A$1:$F$380,5,FALSE))</f>
        <v>31</v>
      </c>
      <c r="AM1440" s="3" t="str">
        <f>IF($E1440=IF(ISERROR(VLOOKUP($AI1440,技まとめ!$A$1:$F$380,4,FALSE)),"－",VLOOKUP($AI1440,技まとめ!$A$1:$F$380,4,FALSE)),"一致","")</f>
        <v>一致</v>
      </c>
      <c r="AN1440" s="9" t="s">
        <v>236</v>
      </c>
      <c r="AO1440" s="3" t="str">
        <f>IF(ISERROR(VLOOKUP($AN1440,技まとめ!$A$1:$F$380,6,FALSE)),"－",VLOOKUP($AN1440,技まとめ!$A$1:$F$380,6,FALSE))</f>
        <v>DR</v>
      </c>
      <c r="AP1440" s="3">
        <f>IF(ISERROR(VLOOKUP($AN1440,技まとめ!$A$1:$F$380,3,FALSE)),"－",VLOOKUP($AN1440,技まとめ!$A$1:$F$380,3,FALSE))</f>
        <v>65</v>
      </c>
      <c r="AQ1440" s="3">
        <f>IF(ISERROR(VLOOKUP($AN1440,技まとめ!$A$1:$F$380,5,FALSE)),"－",VLOOKUP($AN1440,技まとめ!$A$1:$F$380,5,FALSE))</f>
        <v>42</v>
      </c>
      <c r="AR1440" s="3" t="str">
        <f>IF($E1440=IF(ISERROR(VLOOKUP($AN1440,技まとめ!$A$1:$F$380,4,FALSE)),"－",VLOOKUP($AN1440,技まとめ!$A$1:$F$380,4,FALSE)),"一致","")</f>
        <v>一致</v>
      </c>
      <c r="AS1440" s="9" t="s">
        <v>529</v>
      </c>
      <c r="AT1440" s="3" t="str">
        <f>IF(ISERROR(VLOOKUP($AS1440,技まとめ!$A$1:$F$380,6,FALSE)),"－",VLOOKUP($AS1440,技まとめ!$A$1:$F$380,6,FALSE))</f>
        <v>BB</v>
      </c>
      <c r="AU1440" s="3">
        <f>IF(ISERROR(VLOOKUP($AS1440,技まとめ!$A$1:$F$380,3,FALSE)),"－",VLOOKUP($AS1440,技まとめ!$A$1:$F$380,3,FALSE))</f>
        <v>83</v>
      </c>
      <c r="AV1440" s="3">
        <f>IF(ISERROR(VLOOKUP($AS1440,技まとめ!$A$1:$F$380,5,FALSE)),"－",VLOOKUP($AS1440,技まとめ!$A$1:$F$380,5,FALSE))</f>
        <v>50</v>
      </c>
      <c r="AW1440" s="3" t="str">
        <f>IF($E1440=IF(ISERROR(VLOOKUP($AS1440,技まとめ!$A$1:$F$380,4,FALSE)),"－",VLOOKUP($AS1440,技まとめ!$A$1:$F$380,4,FALSE)),"一致","")</f>
        <v>一致</v>
      </c>
      <c r="AX1440" s="12" t="str">
        <f t="shared" si="314"/>
        <v>クルクルヘッドカンガルーキックとうめいフェイントメガウォール</v>
      </c>
      <c r="AY1440" s="12" t="str">
        <f t="shared" si="315"/>
        <v>クルクルヘッドカンガルーキックとうめいフェイントメガウォール</v>
      </c>
      <c r="AZ1440" s="12" t="str">
        <f t="shared" si="316"/>
        <v>クルクルヘッドカンガルーキックとうめいフェイントメガウォール</v>
      </c>
      <c r="BA1440" s="12" t="str">
        <f t="shared" si="317"/>
        <v>クルクルヘッドカンガルーキックとうめいフェイントメガウォール</v>
      </c>
      <c r="BB1440" s="11" t="str">
        <f t="shared" si="318"/>
        <v>SCDRDRBB</v>
      </c>
      <c r="BC1440" s="11" t="str">
        <f t="shared" si="319"/>
        <v>SCDRDRBB</v>
      </c>
      <c r="BD1440" s="11" t="str">
        <f t="shared" si="320"/>
        <v>SCDRDRBB</v>
      </c>
      <c r="BE1440" s="11" t="str">
        <f t="shared" si="321"/>
        <v>SCDRDRBB</v>
      </c>
    </row>
    <row r="1441" spans="1:57" ht="11.25" hidden="1" customHeight="1">
      <c r="A1441" s="6">
        <v>1440</v>
      </c>
      <c r="B1441" s="7" t="s">
        <v>3267</v>
      </c>
      <c r="C1441" s="8" t="s">
        <v>3268</v>
      </c>
      <c r="D1441" s="7" t="s">
        <v>650</v>
      </c>
      <c r="E1441" s="7" t="s">
        <v>102</v>
      </c>
      <c r="F1441" s="7" t="s">
        <v>82</v>
      </c>
      <c r="G1441" s="9">
        <v>83</v>
      </c>
      <c r="H1441" s="9">
        <v>133</v>
      </c>
      <c r="I1441" s="9">
        <v>47</v>
      </c>
      <c r="J1441" s="9">
        <v>56</v>
      </c>
      <c r="K1441" s="9">
        <v>52</v>
      </c>
      <c r="L1441" s="9">
        <v>52</v>
      </c>
      <c r="M1441" s="9">
        <v>58</v>
      </c>
      <c r="N1441" s="9">
        <v>56</v>
      </c>
      <c r="O1441" s="9">
        <v>51</v>
      </c>
      <c r="P1441" s="9">
        <v>36</v>
      </c>
      <c r="Q1441" s="10">
        <v>97</v>
      </c>
      <c r="R1441" s="11">
        <v>18</v>
      </c>
      <c r="S1441" s="11">
        <v>1</v>
      </c>
      <c r="T1441" s="11">
        <v>102</v>
      </c>
      <c r="U1441" s="11">
        <v>108</v>
      </c>
      <c r="V1441" s="11">
        <v>1</v>
      </c>
      <c r="W1441" s="11">
        <v>101</v>
      </c>
      <c r="X1441" s="11">
        <f t="shared" si="308"/>
        <v>428</v>
      </c>
      <c r="Y1441" s="11">
        <f t="shared" si="309"/>
        <v>4390</v>
      </c>
      <c r="Z1441" s="11">
        <f t="shared" si="310"/>
        <v>1145</v>
      </c>
      <c r="AA1441" s="11">
        <f t="shared" si="311"/>
        <v>4085</v>
      </c>
      <c r="AB1441" s="11">
        <f t="shared" si="312"/>
        <v>4085</v>
      </c>
      <c r="AC1441" s="6">
        <f t="shared" si="313"/>
        <v>4675</v>
      </c>
      <c r="AD1441" s="9" t="s">
        <v>235</v>
      </c>
      <c r="AE1441" s="3" t="str">
        <f>IF(ISERROR(VLOOKUP($AD1441,技まとめ!$A$1:$F$380,6,FALSE)),"－",VLOOKUP($AD1441,技まとめ!$A$1:$F$380,6,FALSE))</f>
        <v>BL</v>
      </c>
      <c r="AF1441" s="3">
        <f>IF(ISERROR(VLOOKUP($AD1441,技まとめ!$A$1:$F$380,3,FALSE)),"－",VLOOKUP($AD1441,技まとめ!$A$1:$F$380,3,FALSE))</f>
        <v>18</v>
      </c>
      <c r="AG1441" s="3">
        <f>IF(ISERROR(VLOOKUP($AD1441,技まとめ!$A$1:$F$380,5,FALSE)),"－",VLOOKUP($AD1441,技まとめ!$A$1:$F$380,5,FALSE))</f>
        <v>21</v>
      </c>
      <c r="AH1441" s="3" t="str">
        <f>IF($E1441=IF(ISERROR(VLOOKUP($AD1441,技まとめ!$A$1:$F$380,4,FALSE)),"－",VLOOKUP($AD1441,技まとめ!$A$1:$F$380,4,FALSE)),"一致","")</f>
        <v/>
      </c>
      <c r="AI1441" s="9" t="s">
        <v>5059</v>
      </c>
      <c r="AJ1441" s="3" t="str">
        <f>IF(ISERROR(VLOOKUP($AI1441,技まとめ!$A$1:$F$380,6,FALSE)),"－",VLOOKUP($AI1441,技まとめ!$A$1:$F$380,6,FALSE))</f>
        <v>BL</v>
      </c>
      <c r="AK1441" s="3">
        <f>IF(ISERROR(VLOOKUP($AI1441,技まとめ!$A$1:$F$380,3,FALSE)),"－",VLOOKUP($AI1441,技まとめ!$A$1:$F$380,3,FALSE))</f>
        <v>33</v>
      </c>
      <c r="AL1441" s="3">
        <f>IF(ISERROR(VLOOKUP($AI1441,技まとめ!$A$1:$F$380,5,FALSE)),"－",VLOOKUP($AI1441,技まとめ!$A$1:$F$380,5,FALSE))</f>
        <v>28</v>
      </c>
      <c r="AM1441" s="3" t="str">
        <f>IF($E1441=IF(ISERROR(VLOOKUP($AI1441,技まとめ!$A$1:$F$380,4,FALSE)),"－",VLOOKUP($AI1441,技まとめ!$A$1:$F$380,4,FALSE)),"一致","")</f>
        <v/>
      </c>
      <c r="AN1441" s="9" t="s">
        <v>726</v>
      </c>
      <c r="AO1441" s="3" t="str">
        <f>IF(ISERROR(VLOOKUP($AN1441,技まとめ!$A$1:$F$380,6,FALSE)),"－",VLOOKUP($AN1441,技まとめ!$A$1:$F$380,6,FALSE))</f>
        <v>DR</v>
      </c>
      <c r="AP1441" s="3">
        <f>IF(ISERROR(VLOOKUP($AN1441,技まとめ!$A$1:$F$380,3,FALSE)),"－",VLOOKUP($AN1441,技まとめ!$A$1:$F$380,3,FALSE))</f>
        <v>60</v>
      </c>
      <c r="AQ1441" s="3">
        <f>IF(ISERROR(VLOOKUP($AN1441,技まとめ!$A$1:$F$380,5,FALSE)),"－",VLOOKUP($AN1441,技まとめ!$A$1:$F$380,5,FALSE))</f>
        <v>39</v>
      </c>
      <c r="AR1441" s="3" t="str">
        <f>IF($E1441=IF(ISERROR(VLOOKUP($AN1441,技まとめ!$A$1:$F$380,4,FALSE)),"－",VLOOKUP($AN1441,技まとめ!$A$1:$F$380,4,FALSE)),"一致","")</f>
        <v/>
      </c>
      <c r="AS1441" s="9" t="s">
        <v>169</v>
      </c>
      <c r="AT1441" s="3" t="str">
        <f>IF(ISERROR(VLOOKUP($AS1441,技まとめ!$A$1:$F$380,6,FALSE)),"－",VLOOKUP($AS1441,技まとめ!$A$1:$F$380,6,FALSE))</f>
        <v>DR</v>
      </c>
      <c r="AU1441" s="3">
        <f>IF(ISERROR(VLOOKUP($AS1441,技まとめ!$A$1:$F$380,3,FALSE)),"－",VLOOKUP($AS1441,技まとめ!$A$1:$F$380,3,FALSE))</f>
        <v>71</v>
      </c>
      <c r="AV1441" s="3">
        <f>IF(ISERROR(VLOOKUP($AS1441,技まとめ!$A$1:$F$380,5,FALSE)),"－",VLOOKUP($AS1441,技まとめ!$A$1:$F$380,5,FALSE))</f>
        <v>44</v>
      </c>
      <c r="AW1441" s="3" t="str">
        <f>IF($E1441=IF(ISERROR(VLOOKUP($AS1441,技まとめ!$A$1:$F$380,4,FALSE)),"－",VLOOKUP($AS1441,技まとめ!$A$1:$F$380,4,FALSE)),"一致","")</f>
        <v/>
      </c>
      <c r="AX1441" s="12" t="str">
        <f t="shared" si="314"/>
        <v>ドッペルゲンガースーパースキャン（Ｂ）プリマドンナエコーボール</v>
      </c>
      <c r="AY1441" s="12" t="str">
        <f t="shared" si="315"/>
        <v>ドッペルゲンガースーパースキャン（Ｂ）プリマドンナエコーボール</v>
      </c>
      <c r="AZ1441" s="12" t="str">
        <f t="shared" si="316"/>
        <v>ドッペルゲンガースーパースキャン（Ｂ）プリマドンナエコーボール</v>
      </c>
      <c r="BA1441" s="12" t="str">
        <f t="shared" si="317"/>
        <v>ドッペルゲンガースーパースキャン（Ｂ）プリマドンナエコーボール</v>
      </c>
      <c r="BB1441" s="11" t="str">
        <f t="shared" si="318"/>
        <v>BLBLDRDR</v>
      </c>
      <c r="BC1441" s="11" t="str">
        <f t="shared" si="319"/>
        <v>BLBLDRDR</v>
      </c>
      <c r="BD1441" s="11" t="str">
        <f t="shared" si="320"/>
        <v>BLBLDRDR</v>
      </c>
      <c r="BE1441" s="11" t="str">
        <f t="shared" si="321"/>
        <v>BLBLDRDR</v>
      </c>
    </row>
    <row r="1442" spans="1:57" ht="11.25" hidden="1" customHeight="1">
      <c r="A1442" s="6">
        <v>1441</v>
      </c>
      <c r="B1442" s="7" t="s">
        <v>3269</v>
      </c>
      <c r="C1442" s="8" t="s">
        <v>3270</v>
      </c>
      <c r="D1442" s="7" t="s">
        <v>72</v>
      </c>
      <c r="E1442" s="7" t="s">
        <v>81</v>
      </c>
      <c r="F1442" s="7" t="s">
        <v>82</v>
      </c>
      <c r="G1442" s="9">
        <v>120</v>
      </c>
      <c r="H1442" s="9">
        <v>99</v>
      </c>
      <c r="I1442" s="9">
        <v>56</v>
      </c>
      <c r="J1442" s="9">
        <v>65</v>
      </c>
      <c r="K1442" s="9">
        <v>64</v>
      </c>
      <c r="L1442" s="9">
        <v>56</v>
      </c>
      <c r="M1442" s="9">
        <v>47</v>
      </c>
      <c r="N1442" s="9">
        <v>61</v>
      </c>
      <c r="O1442" s="9">
        <v>56</v>
      </c>
      <c r="P1442" s="9">
        <v>36</v>
      </c>
      <c r="Q1442" s="10">
        <v>106</v>
      </c>
      <c r="R1442" s="11">
        <v>44</v>
      </c>
      <c r="S1442" s="11">
        <v>1</v>
      </c>
      <c r="T1442" s="11">
        <v>106</v>
      </c>
      <c r="U1442" s="11">
        <v>97</v>
      </c>
      <c r="V1442" s="11">
        <v>1</v>
      </c>
      <c r="W1442" s="11">
        <v>106</v>
      </c>
      <c r="X1442" s="11">
        <f t="shared" si="308"/>
        <v>461</v>
      </c>
      <c r="Y1442" s="11">
        <f t="shared" si="309"/>
        <v>4775</v>
      </c>
      <c r="Z1442" s="11">
        <f t="shared" si="310"/>
        <v>2080</v>
      </c>
      <c r="AA1442" s="11">
        <f t="shared" si="311"/>
        <v>4250</v>
      </c>
      <c r="AB1442" s="11">
        <f t="shared" si="312"/>
        <v>4250</v>
      </c>
      <c r="AC1442" s="6">
        <f t="shared" si="313"/>
        <v>4990</v>
      </c>
      <c r="AD1442" s="9" t="s">
        <v>231</v>
      </c>
      <c r="AE1442" s="3" t="str">
        <f>IF(ISERROR(VLOOKUP($AD1442,技まとめ!$A$1:$F$380,6,FALSE)),"－",VLOOKUP($AD1442,技まとめ!$A$1:$F$380,6,FALSE))</f>
        <v>SC</v>
      </c>
      <c r="AF1442" s="3">
        <f>IF(ISERROR(VLOOKUP($AD1442,技まとめ!$A$1:$F$380,3,FALSE)),"－",VLOOKUP($AD1442,技まとめ!$A$1:$F$380,3,FALSE))</f>
        <v>28</v>
      </c>
      <c r="AG1442" s="3">
        <f>IF(ISERROR(VLOOKUP($AD1442,技まとめ!$A$1:$F$380,5,FALSE)),"－",VLOOKUP($AD1442,技まとめ!$A$1:$F$380,5,FALSE))</f>
        <v>21</v>
      </c>
      <c r="AH1442" s="3" t="str">
        <f>IF($E1442=IF(ISERROR(VLOOKUP($AD1442,技まとめ!$A$1:$F$380,4,FALSE)),"－",VLOOKUP($AD1442,技まとめ!$A$1:$F$380,4,FALSE)),"一致","")</f>
        <v/>
      </c>
      <c r="AI1442" s="9" t="s">
        <v>5013</v>
      </c>
      <c r="AJ1442" s="3" t="str">
        <f>IF(ISERROR(VLOOKUP($AI1442,技まとめ!$A$1:$F$380,6,FALSE)),"－",VLOOKUP($AI1442,技まとめ!$A$1:$F$380,6,FALSE))</f>
        <v>－</v>
      </c>
      <c r="AK1442" s="3">
        <f>IF(ISERROR(VLOOKUP($AI1442,技まとめ!$A$1:$F$380,3,FALSE)),"－",VLOOKUP($AI1442,技まとめ!$A$1:$F$380,3,FALSE))</f>
        <v>0</v>
      </c>
      <c r="AL1442" s="3">
        <f>IF(ISERROR(VLOOKUP($AI1442,技まとめ!$A$1:$F$380,5,FALSE)),"－",VLOOKUP($AI1442,技まとめ!$A$1:$F$380,5,FALSE))</f>
        <v>0</v>
      </c>
      <c r="AM1442" s="3" t="str">
        <f>IF($E1442=IF(ISERROR(VLOOKUP($AI1442,技まとめ!$A$1:$F$380,4,FALSE)),"－",VLOOKUP($AI1442,技まとめ!$A$1:$F$380,4,FALSE)),"一致","")</f>
        <v/>
      </c>
      <c r="AN1442" s="9" t="s">
        <v>163</v>
      </c>
      <c r="AO1442" s="3" t="str">
        <f>IF(ISERROR(VLOOKUP($AN1442,技まとめ!$A$1:$F$380,6,FALSE)),"－",VLOOKUP($AN1442,技まとめ!$A$1:$F$380,6,FALSE))</f>
        <v>BL</v>
      </c>
      <c r="AP1442" s="3">
        <f>IF(ISERROR(VLOOKUP($AN1442,技まとめ!$A$1:$F$380,3,FALSE)),"－",VLOOKUP($AN1442,技まとめ!$A$1:$F$380,3,FALSE))</f>
        <v>59</v>
      </c>
      <c r="AQ1442" s="3">
        <f>IF(ISERROR(VLOOKUP($AN1442,技まとめ!$A$1:$F$380,5,FALSE)),"－",VLOOKUP($AN1442,技まとめ!$A$1:$F$380,5,FALSE))</f>
        <v>38</v>
      </c>
      <c r="AR1442" s="3" t="str">
        <f>IF($E1442=IF(ISERROR(VLOOKUP($AN1442,技まとめ!$A$1:$F$380,4,FALSE)),"－",VLOOKUP($AN1442,技まとめ!$A$1:$F$380,4,FALSE)),"一致","")</f>
        <v>一致</v>
      </c>
      <c r="AS1442" s="9" t="s">
        <v>745</v>
      </c>
      <c r="AT1442" s="3" t="str">
        <f>IF(ISERROR(VLOOKUP($AS1442,技まとめ!$A$1:$F$380,6,FALSE)),"－",VLOOKUP($AS1442,技まとめ!$A$1:$F$380,6,FALSE))</f>
        <v>BS</v>
      </c>
      <c r="AU1442" s="3">
        <f>IF(ISERROR(VLOOKUP($AS1442,技まとめ!$A$1:$F$380,3,FALSE)),"－",VLOOKUP($AS1442,技まとめ!$A$1:$F$380,3,FALSE))</f>
        <v>103</v>
      </c>
      <c r="AV1442" s="3">
        <f>IF(ISERROR(VLOOKUP($AS1442,技まとめ!$A$1:$F$380,5,FALSE)),"－",VLOOKUP($AS1442,技まとめ!$A$1:$F$380,5,FALSE))</f>
        <v>55</v>
      </c>
      <c r="AW1442" s="3" t="str">
        <f>IF($E1442=IF(ISERROR(VLOOKUP($AS1442,技まとめ!$A$1:$F$380,4,FALSE)),"－",VLOOKUP($AS1442,技まとめ!$A$1:$F$380,4,FALSE)),"一致","")</f>
        <v/>
      </c>
      <c r="AX1442" s="12" t="str">
        <f t="shared" si="314"/>
        <v>ファントムシュートセツヤク！サイクロンダブルトルネード</v>
      </c>
      <c r="AY1442" s="12" t="str">
        <f t="shared" si="315"/>
        <v>ファントムシュートセツヤク！サイクロンダブルトルネード</v>
      </c>
      <c r="AZ1442" s="12" t="str">
        <f t="shared" si="316"/>
        <v>ファントムシュートセツヤク！サイクロンダブルトルネード</v>
      </c>
      <c r="BA1442" s="12" t="str">
        <f t="shared" si="317"/>
        <v>ファントムシュートセツヤク！サイクロンダブルトルネード</v>
      </c>
      <c r="BB1442" s="11" t="str">
        <f t="shared" si="318"/>
        <v>SC－BLBS</v>
      </c>
      <c r="BC1442" s="11" t="str">
        <f t="shared" si="319"/>
        <v>SC－BLBS</v>
      </c>
      <c r="BD1442" s="11" t="str">
        <f t="shared" si="320"/>
        <v>SC－BLBS</v>
      </c>
      <c r="BE1442" s="11" t="str">
        <f t="shared" si="321"/>
        <v>SC－BLBS</v>
      </c>
    </row>
    <row r="1443" spans="1:57" ht="11.25" hidden="1" customHeight="1">
      <c r="A1443" s="6">
        <v>1442</v>
      </c>
      <c r="B1443" s="7" t="s">
        <v>3271</v>
      </c>
      <c r="C1443" s="8" t="s">
        <v>3272</v>
      </c>
      <c r="D1443" s="7" t="s">
        <v>72</v>
      </c>
      <c r="E1443" s="7" t="s">
        <v>95</v>
      </c>
      <c r="F1443" s="7" t="s">
        <v>109</v>
      </c>
      <c r="G1443" s="9">
        <v>110</v>
      </c>
      <c r="H1443" s="9">
        <v>119</v>
      </c>
      <c r="I1443" s="9">
        <v>57</v>
      </c>
      <c r="J1443" s="9">
        <v>53</v>
      </c>
      <c r="K1443" s="9">
        <v>54</v>
      </c>
      <c r="L1443" s="9">
        <v>53</v>
      </c>
      <c r="M1443" s="9">
        <v>52</v>
      </c>
      <c r="N1443" s="9">
        <v>53</v>
      </c>
      <c r="O1443" s="9">
        <v>53</v>
      </c>
      <c r="P1443" s="9">
        <v>54</v>
      </c>
      <c r="Q1443" s="10">
        <v>107</v>
      </c>
      <c r="R1443" s="11">
        <v>32</v>
      </c>
      <c r="S1443" s="11">
        <v>1</v>
      </c>
      <c r="T1443" s="11">
        <v>103</v>
      </c>
      <c r="U1443" s="11">
        <v>102</v>
      </c>
      <c r="V1443" s="11">
        <v>1</v>
      </c>
      <c r="W1443" s="11">
        <v>103</v>
      </c>
      <c r="X1443" s="11">
        <f t="shared" si="308"/>
        <v>449</v>
      </c>
      <c r="Y1443" s="11">
        <f t="shared" si="309"/>
        <v>4800</v>
      </c>
      <c r="Z1443" s="11">
        <f t="shared" si="310"/>
        <v>1645</v>
      </c>
      <c r="AA1443" s="11">
        <f t="shared" si="311"/>
        <v>4130</v>
      </c>
      <c r="AB1443" s="11">
        <f t="shared" si="312"/>
        <v>4130</v>
      </c>
      <c r="AC1443" s="6">
        <f t="shared" si="313"/>
        <v>4795</v>
      </c>
      <c r="AD1443" s="9" t="s">
        <v>111</v>
      </c>
      <c r="AE1443" s="3" t="str">
        <f>IF(ISERROR(VLOOKUP($AD1443,技まとめ!$A$1:$F$380,6,FALSE)),"－",VLOOKUP($AD1443,技まとめ!$A$1:$F$380,6,FALSE))</f>
        <v>SC</v>
      </c>
      <c r="AF1443" s="3">
        <f>IF(ISERROR(VLOOKUP($AD1443,技まとめ!$A$1:$F$380,3,FALSE)),"－",VLOOKUP($AD1443,技まとめ!$A$1:$F$380,3,FALSE))</f>
        <v>23</v>
      </c>
      <c r="AG1443" s="3">
        <f>IF(ISERROR(VLOOKUP($AD1443,技まとめ!$A$1:$F$380,5,FALSE)),"－",VLOOKUP($AD1443,技まとめ!$A$1:$F$380,5,FALSE))</f>
        <v>20</v>
      </c>
      <c r="AH1443" s="3" t="str">
        <f>IF($E1443=IF(ISERROR(VLOOKUP($AD1443,技まとめ!$A$1:$F$380,4,FALSE)),"－",VLOOKUP($AD1443,技まとめ!$A$1:$F$380,4,FALSE)),"一致","")</f>
        <v>一致</v>
      </c>
      <c r="AI1443" s="9" t="s">
        <v>178</v>
      </c>
      <c r="AJ1443" s="3" t="str">
        <f>IF(ISERROR(VLOOKUP($AI1443,技まとめ!$A$1:$F$380,6,FALSE)),"－",VLOOKUP($AI1443,技まとめ!$A$1:$F$380,6,FALSE))</f>
        <v>NS</v>
      </c>
      <c r="AK1443" s="3">
        <f>IF(ISERROR(VLOOKUP($AI1443,技まとめ!$A$1:$F$380,3,FALSE)),"－",VLOOKUP($AI1443,技まとめ!$A$1:$F$380,3,FALSE))</f>
        <v>38</v>
      </c>
      <c r="AL1443" s="3">
        <f>IF(ISERROR(VLOOKUP($AI1443,技まとめ!$A$1:$F$380,5,FALSE)),"－",VLOOKUP($AI1443,技まとめ!$A$1:$F$380,5,FALSE))</f>
        <v>25</v>
      </c>
      <c r="AM1443" s="3" t="str">
        <f>IF($E1443=IF(ISERROR(VLOOKUP($AI1443,技まとめ!$A$1:$F$380,4,FALSE)),"－",VLOOKUP($AI1443,技まとめ!$A$1:$F$380,4,FALSE)),"一致","")</f>
        <v>一致</v>
      </c>
      <c r="AN1443" s="9" t="s">
        <v>214</v>
      </c>
      <c r="AO1443" s="3" t="str">
        <f>IF(ISERROR(VLOOKUP($AN1443,技まとめ!$A$1:$F$380,6,FALSE)),"－",VLOOKUP($AN1443,技まとめ!$A$1:$F$380,6,FALSE))</f>
        <v>DR</v>
      </c>
      <c r="AP1443" s="3">
        <f>IF(ISERROR(VLOOKUP($AN1443,技まとめ!$A$1:$F$380,3,FALSE)),"－",VLOOKUP($AN1443,技まとめ!$A$1:$F$380,3,FALSE))</f>
        <v>27</v>
      </c>
      <c r="AQ1443" s="3">
        <f>IF(ISERROR(VLOOKUP($AN1443,技まとめ!$A$1:$F$380,5,FALSE)),"－",VLOOKUP($AN1443,技まとめ!$A$1:$F$380,5,FALSE))</f>
        <v>25</v>
      </c>
      <c r="AR1443" s="3" t="str">
        <f>IF($E1443=IF(ISERROR(VLOOKUP($AN1443,技まとめ!$A$1:$F$380,4,FALSE)),"－",VLOOKUP($AN1443,技まとめ!$A$1:$F$380,4,FALSE)),"一致","")</f>
        <v/>
      </c>
      <c r="AS1443" s="9" t="s">
        <v>351</v>
      </c>
      <c r="AT1443" s="3" t="str">
        <f>IF(ISERROR(VLOOKUP($AS1443,技まとめ!$A$1:$F$380,6,FALSE)),"－",VLOOKUP($AS1443,技まとめ!$A$1:$F$380,6,FALSE))</f>
        <v>CA</v>
      </c>
      <c r="AU1443" s="3">
        <f>IF(ISERROR(VLOOKUP($AS1443,技まとめ!$A$1:$F$380,3,FALSE)),"－",VLOOKUP($AS1443,技まとめ!$A$1:$F$380,3,FALSE))</f>
        <v>92</v>
      </c>
      <c r="AV1443" s="3">
        <f>IF(ISERROR(VLOOKUP($AS1443,技まとめ!$A$1:$F$380,5,FALSE)),"－",VLOOKUP($AS1443,技まとめ!$A$1:$F$380,5,FALSE))</f>
        <v>50</v>
      </c>
      <c r="AW1443" s="3" t="str">
        <f>IF($E1443=IF(ISERROR(VLOOKUP($AS1443,技まとめ!$A$1:$F$380,4,FALSE)),"－",VLOOKUP($AS1443,技まとめ!$A$1:$F$380,4,FALSE)),"一致","")</f>
        <v/>
      </c>
      <c r="AX1443" s="12" t="str">
        <f t="shared" si="314"/>
        <v>ローリングキックフリーズショットムーンサルトギガントウォール</v>
      </c>
      <c r="AY1443" s="12" t="str">
        <f t="shared" si="315"/>
        <v>ローリングキックフリーズショットムーンサルトギガントウォール</v>
      </c>
      <c r="AZ1443" s="12" t="str">
        <f t="shared" si="316"/>
        <v>ローリングキックフリーズショットムーンサルトギガントウォール</v>
      </c>
      <c r="BA1443" s="12" t="str">
        <f t="shared" si="317"/>
        <v>ローリングキックフリーズショットムーンサルトギガントウォール</v>
      </c>
      <c r="BB1443" s="11" t="str">
        <f t="shared" si="318"/>
        <v>SCNSDRCA</v>
      </c>
      <c r="BC1443" s="11" t="str">
        <f t="shared" si="319"/>
        <v>SCNSDRCA</v>
      </c>
      <c r="BD1443" s="11" t="str">
        <f t="shared" si="320"/>
        <v>SCNSDRCA</v>
      </c>
      <c r="BE1443" s="11" t="str">
        <f t="shared" si="321"/>
        <v>SCNSDRCA</v>
      </c>
    </row>
    <row r="1444" spans="1:57" ht="11.25" hidden="1" customHeight="1">
      <c r="A1444" s="6">
        <v>1443</v>
      </c>
      <c r="B1444" s="7" t="s">
        <v>3273</v>
      </c>
      <c r="C1444" s="8" t="s">
        <v>3274</v>
      </c>
      <c r="D1444" s="7" t="s">
        <v>72</v>
      </c>
      <c r="E1444" s="7" t="s">
        <v>102</v>
      </c>
      <c r="F1444" s="7" t="s">
        <v>74</v>
      </c>
      <c r="G1444" s="9">
        <v>130</v>
      </c>
      <c r="H1444" s="9">
        <v>94</v>
      </c>
      <c r="I1444" s="9">
        <v>62</v>
      </c>
      <c r="J1444" s="9">
        <v>55</v>
      </c>
      <c r="K1444" s="9">
        <v>53</v>
      </c>
      <c r="L1444" s="9">
        <v>56</v>
      </c>
      <c r="M1444" s="9">
        <v>53</v>
      </c>
      <c r="N1444" s="9">
        <v>53</v>
      </c>
      <c r="O1444" s="9">
        <v>54</v>
      </c>
      <c r="P1444" s="9">
        <v>24</v>
      </c>
      <c r="Q1444" s="10">
        <v>112</v>
      </c>
      <c r="R1444" s="11">
        <v>3</v>
      </c>
      <c r="S1444" s="11">
        <v>1</v>
      </c>
      <c r="T1444" s="11">
        <v>106</v>
      </c>
      <c r="U1444" s="11">
        <v>103</v>
      </c>
      <c r="V1444" s="11">
        <v>1</v>
      </c>
      <c r="W1444" s="11">
        <v>104</v>
      </c>
      <c r="X1444" s="11">
        <f t="shared" si="308"/>
        <v>430</v>
      </c>
      <c r="Y1444" s="11">
        <f t="shared" si="309"/>
        <v>5005</v>
      </c>
      <c r="Z1444" s="11">
        <f t="shared" si="310"/>
        <v>635</v>
      </c>
      <c r="AA1444" s="11">
        <f t="shared" si="311"/>
        <v>4240</v>
      </c>
      <c r="AB1444" s="11">
        <f t="shared" si="312"/>
        <v>4240</v>
      </c>
      <c r="AC1444" s="6">
        <f t="shared" si="313"/>
        <v>4775</v>
      </c>
      <c r="AD1444" s="9" t="s">
        <v>148</v>
      </c>
      <c r="AE1444" s="3" t="str">
        <f>IF(ISERROR(VLOOKUP($AD1444,技まとめ!$A$1:$F$380,6,FALSE)),"－",VLOOKUP($AD1444,技まとめ!$A$1:$F$380,6,FALSE))</f>
        <v>SC</v>
      </c>
      <c r="AF1444" s="3">
        <f>IF(ISERROR(VLOOKUP($AD1444,技まとめ!$A$1:$F$380,3,FALSE)),"－",VLOOKUP($AD1444,技まとめ!$A$1:$F$380,3,FALSE))</f>
        <v>66</v>
      </c>
      <c r="AG1444" s="3">
        <f>IF(ISERROR(VLOOKUP($AD1444,技まとめ!$A$1:$F$380,5,FALSE)),"－",VLOOKUP($AD1444,技まとめ!$A$1:$F$380,5,FALSE))</f>
        <v>37</v>
      </c>
      <c r="AH1444" s="3" t="str">
        <f>IF($E1444=IF(ISERROR(VLOOKUP($AD1444,技まとめ!$A$1:$F$380,4,FALSE)),"－",VLOOKUP($AD1444,技まとめ!$A$1:$F$380,4,FALSE)),"一致","")</f>
        <v/>
      </c>
      <c r="AI1444" s="9" t="s">
        <v>721</v>
      </c>
      <c r="AJ1444" s="3" t="str">
        <f>IF(ISERROR(VLOOKUP($AI1444,技まとめ!$A$1:$F$380,6,FALSE)),"－",VLOOKUP($AI1444,技まとめ!$A$1:$F$380,6,FALSE))</f>
        <v>BS</v>
      </c>
      <c r="AK1444" s="3">
        <f>IF(ISERROR(VLOOKUP($AI1444,技まとめ!$A$1:$F$380,3,FALSE)),"－",VLOOKUP($AI1444,技まとめ!$A$1:$F$380,3,FALSE))</f>
        <v>48</v>
      </c>
      <c r="AL1444" s="3">
        <f>IF(ISERROR(VLOOKUP($AI1444,技まとめ!$A$1:$F$380,5,FALSE)),"－",VLOOKUP($AI1444,技まとめ!$A$1:$F$380,5,FALSE))</f>
        <v>28</v>
      </c>
      <c r="AM1444" s="3" t="str">
        <f>IF($E1444=IF(ISERROR(VLOOKUP($AI1444,技まとめ!$A$1:$F$380,4,FALSE)),"－",VLOOKUP($AI1444,技まとめ!$A$1:$F$380,4,FALSE)),"一致","")</f>
        <v/>
      </c>
      <c r="AN1444" s="9" t="s">
        <v>239</v>
      </c>
      <c r="AO1444" s="3" t="str">
        <f>IF(ISERROR(VLOOKUP($AN1444,技まとめ!$A$1:$F$380,6,FALSE)),"－",VLOOKUP($AN1444,技まとめ!$A$1:$F$380,6,FALSE))</f>
        <v>P1</v>
      </c>
      <c r="AP1444" s="3">
        <f>IF(ISERROR(VLOOKUP($AN1444,技まとめ!$A$1:$F$380,3,FALSE)),"－",VLOOKUP($AN1444,技まとめ!$A$1:$F$380,3,FALSE))</f>
        <v>40</v>
      </c>
      <c r="AQ1444" s="3">
        <f>IF(ISERROR(VLOOKUP($AN1444,技まとめ!$A$1:$F$380,5,FALSE)),"－",VLOOKUP($AN1444,技まとめ!$A$1:$F$380,5,FALSE))</f>
        <v>30</v>
      </c>
      <c r="AR1444" s="3" t="str">
        <f>IF($E1444=IF(ISERROR(VLOOKUP($AN1444,技まとめ!$A$1:$F$380,4,FALSE)),"－",VLOOKUP($AN1444,技まとめ!$A$1:$F$380,4,FALSE)),"一致","")</f>
        <v>一致</v>
      </c>
      <c r="AS1444" s="9" t="s">
        <v>75</v>
      </c>
      <c r="AT1444" s="3" t="str">
        <f>IF(ISERROR(VLOOKUP($AS1444,技まとめ!$A$1:$F$380,6,FALSE)),"－",VLOOKUP($AS1444,技まとめ!$A$1:$F$380,6,FALSE))</f>
        <v>P2</v>
      </c>
      <c r="AU1444" s="3">
        <f>IF(ISERROR(VLOOKUP($AS1444,技まとめ!$A$1:$F$380,3,FALSE)),"－",VLOOKUP($AS1444,技まとめ!$A$1:$F$380,3,FALSE))</f>
        <v>64</v>
      </c>
      <c r="AV1444" s="3">
        <f>IF(ISERROR(VLOOKUP($AS1444,技まとめ!$A$1:$F$380,5,FALSE)),"－",VLOOKUP($AS1444,技まとめ!$A$1:$F$380,5,FALSE))</f>
        <v>37</v>
      </c>
      <c r="AW1444" s="3" t="str">
        <f>IF($E1444=IF(ISERROR(VLOOKUP($AS1444,技まとめ!$A$1:$F$380,4,FALSE)),"－",VLOOKUP($AS1444,技まとめ!$A$1:$F$380,4,FALSE)),"一致","")</f>
        <v/>
      </c>
      <c r="AX1444" s="12" t="str">
        <f t="shared" si="314"/>
        <v>メガネクラッシュメガトンヘッドねっけつヘッドせいぎのてっけん</v>
      </c>
      <c r="AY1444" s="12" t="str">
        <f t="shared" si="315"/>
        <v>メガネクラッシュメガトンヘッドねっけつヘッドせいぎのてっけん</v>
      </c>
      <c r="AZ1444" s="12" t="str">
        <f t="shared" si="316"/>
        <v>メガネクラッシュメガトンヘッドねっけつヘッドせいぎのてっけん</v>
      </c>
      <c r="BA1444" s="12" t="str">
        <f t="shared" si="317"/>
        <v>メガネクラッシュメガトンヘッドねっけつヘッドせいぎのてっけん</v>
      </c>
      <c r="BB1444" s="11" t="str">
        <f t="shared" si="318"/>
        <v>SCBSP1P2</v>
      </c>
      <c r="BC1444" s="11" t="str">
        <f t="shared" si="319"/>
        <v>SCBSP1P2</v>
      </c>
      <c r="BD1444" s="11" t="str">
        <f t="shared" si="320"/>
        <v>SCBSP1P2</v>
      </c>
      <c r="BE1444" s="11" t="str">
        <f t="shared" si="321"/>
        <v>SCBSP1P2</v>
      </c>
    </row>
    <row r="1445" spans="1:57" ht="11.25" hidden="1" customHeight="1">
      <c r="A1445" s="6">
        <v>1444</v>
      </c>
      <c r="B1445" s="7" t="s">
        <v>3275</v>
      </c>
      <c r="C1445" s="8" t="s">
        <v>3276</v>
      </c>
      <c r="D1445" s="7" t="s">
        <v>72</v>
      </c>
      <c r="E1445" s="7" t="s">
        <v>73</v>
      </c>
      <c r="F1445" s="7" t="s">
        <v>82</v>
      </c>
      <c r="G1445" s="9">
        <v>99</v>
      </c>
      <c r="H1445" s="9">
        <v>122</v>
      </c>
      <c r="I1445" s="9">
        <v>56</v>
      </c>
      <c r="J1445" s="9">
        <v>55</v>
      </c>
      <c r="K1445" s="9">
        <v>51</v>
      </c>
      <c r="L1445" s="9">
        <v>58</v>
      </c>
      <c r="M1445" s="9">
        <v>50</v>
      </c>
      <c r="N1445" s="9">
        <v>57</v>
      </c>
      <c r="O1445" s="9">
        <v>53</v>
      </c>
      <c r="P1445" s="9">
        <v>60</v>
      </c>
      <c r="Q1445" s="10">
        <v>106</v>
      </c>
      <c r="R1445" s="11">
        <v>41</v>
      </c>
      <c r="S1445" s="11">
        <v>1</v>
      </c>
      <c r="T1445" s="11">
        <v>108</v>
      </c>
      <c r="U1445" s="11">
        <v>100</v>
      </c>
      <c r="V1445" s="11">
        <v>1</v>
      </c>
      <c r="W1445" s="11">
        <v>103</v>
      </c>
      <c r="X1445" s="11">
        <f t="shared" si="308"/>
        <v>460</v>
      </c>
      <c r="Y1445" s="11">
        <f t="shared" si="309"/>
        <v>4760</v>
      </c>
      <c r="Z1445" s="11">
        <f t="shared" si="310"/>
        <v>1960</v>
      </c>
      <c r="AA1445" s="11">
        <f t="shared" si="311"/>
        <v>4305</v>
      </c>
      <c r="AB1445" s="11">
        <f t="shared" si="312"/>
        <v>4305</v>
      </c>
      <c r="AC1445" s="6">
        <f t="shared" si="313"/>
        <v>5040</v>
      </c>
      <c r="AD1445" s="9" t="s">
        <v>230</v>
      </c>
      <c r="AE1445" s="3" t="str">
        <f>IF(ISERROR(VLOOKUP($AD1445,技まとめ!$A$1:$F$380,6,FALSE)),"－",VLOOKUP($AD1445,技まとめ!$A$1:$F$380,6,FALSE))</f>
        <v>BL</v>
      </c>
      <c r="AF1445" s="3">
        <f>IF(ISERROR(VLOOKUP($AD1445,技まとめ!$A$1:$F$380,3,FALSE)),"－",VLOOKUP($AD1445,技まとめ!$A$1:$F$380,3,FALSE))</f>
        <v>21</v>
      </c>
      <c r="AG1445" s="3">
        <f>IF(ISERROR(VLOOKUP($AD1445,技まとめ!$A$1:$F$380,5,FALSE)),"－",VLOOKUP($AD1445,技まとめ!$A$1:$F$380,5,FALSE))</f>
        <v>22</v>
      </c>
      <c r="AH1445" s="3" t="str">
        <f>IF($E1445=IF(ISERROR(VLOOKUP($AD1445,技まとめ!$A$1:$F$380,4,FALSE)),"－",VLOOKUP($AD1445,技まとめ!$A$1:$F$380,4,FALSE)),"一致","")</f>
        <v/>
      </c>
      <c r="AI1445" s="9" t="s">
        <v>263</v>
      </c>
      <c r="AJ1445" s="3" t="str">
        <f>IF(ISERROR(VLOOKUP($AI1445,技まとめ!$A$1:$F$380,6,FALSE)),"－",VLOOKUP($AI1445,技まとめ!$A$1:$F$380,6,FALSE))</f>
        <v>DR</v>
      </c>
      <c r="AK1445" s="3">
        <f>IF(ISERROR(VLOOKUP($AI1445,技まとめ!$A$1:$F$380,3,FALSE)),"－",VLOOKUP($AI1445,技まとめ!$A$1:$F$380,3,FALSE))</f>
        <v>16</v>
      </c>
      <c r="AL1445" s="3">
        <f>IF(ISERROR(VLOOKUP($AI1445,技まとめ!$A$1:$F$380,5,FALSE)),"－",VLOOKUP($AI1445,技まとめ!$A$1:$F$380,5,FALSE))</f>
        <v>21</v>
      </c>
      <c r="AM1445" s="3" t="str">
        <f>IF($E1445=IF(ISERROR(VLOOKUP($AI1445,技まとめ!$A$1:$F$380,4,FALSE)),"－",VLOOKUP($AI1445,技まとめ!$A$1:$F$380,4,FALSE)),"一致","")</f>
        <v/>
      </c>
      <c r="AN1445" s="9" t="s">
        <v>1680</v>
      </c>
      <c r="AO1445" s="3" t="str">
        <f>IF(ISERROR(VLOOKUP($AN1445,技まとめ!$A$1:$F$380,6,FALSE)),"－",VLOOKUP($AN1445,技まとめ!$A$1:$F$380,6,FALSE))</f>
        <v>CA</v>
      </c>
      <c r="AP1445" s="3">
        <f>IF(ISERROR(VLOOKUP($AN1445,技まとめ!$A$1:$F$380,3,FALSE)),"－",VLOOKUP($AN1445,技まとめ!$A$1:$F$380,3,FALSE))</f>
        <v>65</v>
      </c>
      <c r="AQ1445" s="3">
        <f>IF(ISERROR(VLOOKUP($AN1445,技まとめ!$A$1:$F$380,5,FALSE)),"－",VLOOKUP($AN1445,技まとめ!$A$1:$F$380,5,FALSE))</f>
        <v>40</v>
      </c>
      <c r="AR1445" s="3" t="str">
        <f>IF($E1445=IF(ISERROR(VLOOKUP($AN1445,技まとめ!$A$1:$F$380,4,FALSE)),"－",VLOOKUP($AN1445,技まとめ!$A$1:$F$380,4,FALSE)),"一致","")</f>
        <v/>
      </c>
      <c r="AS1445" s="9" t="s">
        <v>366</v>
      </c>
      <c r="AT1445" s="3" t="str">
        <f>IF(ISERROR(VLOOKUP($AS1445,技まとめ!$A$1:$F$380,6,FALSE)),"－",VLOOKUP($AS1445,技まとめ!$A$1:$F$380,6,FALSE))</f>
        <v>BL</v>
      </c>
      <c r="AU1445" s="3">
        <f>IF(ISERROR(VLOOKUP($AS1445,技まとめ!$A$1:$F$380,3,FALSE)),"－",VLOOKUP($AS1445,技まとめ!$A$1:$F$380,3,FALSE))</f>
        <v>65</v>
      </c>
      <c r="AV1445" s="3">
        <f>IF(ISERROR(VLOOKUP($AS1445,技まとめ!$A$1:$F$380,5,FALSE)),"－",VLOOKUP($AS1445,技まとめ!$A$1:$F$380,5,FALSE))</f>
        <v>42</v>
      </c>
      <c r="AW1445" s="3" t="str">
        <f>IF($E1445=IF(ISERROR(VLOOKUP($AS1445,技まとめ!$A$1:$F$380,4,FALSE)),"－",VLOOKUP($AS1445,技まとめ!$A$1:$F$380,4,FALSE)),"一致","")</f>
        <v/>
      </c>
      <c r="AX1445" s="12" t="str">
        <f t="shared" si="314"/>
        <v>おんりょうマジックシュートラッププロファイルゾーン</v>
      </c>
      <c r="AY1445" s="12" t="str">
        <f t="shared" si="315"/>
        <v>おんりょうマジックシュートラッププロファイルゾーン</v>
      </c>
      <c r="AZ1445" s="12" t="str">
        <f t="shared" si="316"/>
        <v>おんりょうマジックシュートラッププロファイルゾーン</v>
      </c>
      <c r="BA1445" s="12" t="str">
        <f t="shared" si="317"/>
        <v>おんりょうマジックシュートラッププロファイルゾーン</v>
      </c>
      <c r="BB1445" s="11" t="str">
        <f t="shared" si="318"/>
        <v>BLDRCABL</v>
      </c>
      <c r="BC1445" s="11" t="str">
        <f t="shared" si="319"/>
        <v>BLDRCABL</v>
      </c>
      <c r="BD1445" s="11" t="str">
        <f t="shared" si="320"/>
        <v>BLDRCABL</v>
      </c>
      <c r="BE1445" s="11" t="str">
        <f t="shared" si="321"/>
        <v>BLDRCABL</v>
      </c>
    </row>
    <row r="1446" spans="1:57" ht="11.25" hidden="1" customHeight="1">
      <c r="A1446" s="6">
        <v>1445</v>
      </c>
      <c r="B1446" s="7" t="s">
        <v>3277</v>
      </c>
      <c r="C1446" s="8" t="s">
        <v>3278</v>
      </c>
      <c r="D1446" s="7" t="s">
        <v>72</v>
      </c>
      <c r="E1446" s="7" t="s">
        <v>73</v>
      </c>
      <c r="F1446" s="7" t="s">
        <v>74</v>
      </c>
      <c r="G1446" s="9">
        <v>124</v>
      </c>
      <c r="H1446" s="9">
        <v>105</v>
      </c>
      <c r="I1446" s="9">
        <v>66</v>
      </c>
      <c r="J1446" s="9">
        <v>60</v>
      </c>
      <c r="K1446" s="9">
        <v>56</v>
      </c>
      <c r="L1446" s="9">
        <v>64</v>
      </c>
      <c r="M1446" s="9">
        <v>51</v>
      </c>
      <c r="N1446" s="9">
        <v>61</v>
      </c>
      <c r="O1446" s="9">
        <v>58</v>
      </c>
      <c r="P1446" s="9">
        <v>32</v>
      </c>
      <c r="Q1446" s="10">
        <v>116</v>
      </c>
      <c r="R1446" s="11">
        <v>27</v>
      </c>
      <c r="S1446" s="11">
        <v>1</v>
      </c>
      <c r="T1446" s="11">
        <v>114</v>
      </c>
      <c r="U1446" s="11">
        <v>101</v>
      </c>
      <c r="V1446" s="11">
        <v>1</v>
      </c>
      <c r="W1446" s="11">
        <v>108</v>
      </c>
      <c r="X1446" s="11">
        <f t="shared" si="308"/>
        <v>468</v>
      </c>
      <c r="Y1446" s="11">
        <f t="shared" si="309"/>
        <v>5185</v>
      </c>
      <c r="Z1446" s="11">
        <f t="shared" si="310"/>
        <v>1495</v>
      </c>
      <c r="AA1446" s="11">
        <f t="shared" si="311"/>
        <v>4540</v>
      </c>
      <c r="AB1446" s="11">
        <f t="shared" si="312"/>
        <v>4540</v>
      </c>
      <c r="AC1446" s="6">
        <f t="shared" si="313"/>
        <v>5235</v>
      </c>
      <c r="AD1446" s="9" t="s">
        <v>5015</v>
      </c>
      <c r="AE1446" s="3" t="str">
        <f>IF(ISERROR(VLOOKUP($AD1446,技まとめ!$A$1:$F$380,6,FALSE)),"－",VLOOKUP($AD1446,技まとめ!$A$1:$F$380,6,FALSE))</f>
        <v>－</v>
      </c>
      <c r="AF1446" s="3">
        <f>IF(ISERROR(VLOOKUP($AD1446,技まとめ!$A$1:$F$380,3,FALSE)),"－",VLOOKUP($AD1446,技まとめ!$A$1:$F$380,3,FALSE))</f>
        <v>0</v>
      </c>
      <c r="AG1446" s="3">
        <f>IF(ISERROR(VLOOKUP($AD1446,技まとめ!$A$1:$F$380,5,FALSE)),"－",VLOOKUP($AD1446,技まとめ!$A$1:$F$380,5,FALSE))</f>
        <v>0</v>
      </c>
      <c r="AH1446" s="3" t="str">
        <f>IF($E1446=IF(ISERROR(VLOOKUP($AD1446,技まとめ!$A$1:$F$380,4,FALSE)),"－",VLOOKUP($AD1446,技まとめ!$A$1:$F$380,4,FALSE)),"一致","")</f>
        <v/>
      </c>
      <c r="AI1446" s="9" t="s">
        <v>162</v>
      </c>
      <c r="AJ1446" s="3" t="str">
        <f>IF(ISERROR(VLOOKUP($AI1446,技まとめ!$A$1:$F$380,6,FALSE)),"－",VLOOKUP($AI1446,技まとめ!$A$1:$F$380,6,FALSE))</f>
        <v>DR</v>
      </c>
      <c r="AK1446" s="3">
        <f>IF(ISERROR(VLOOKUP($AI1446,技まとめ!$A$1:$F$380,3,FALSE)),"－",VLOOKUP($AI1446,技まとめ!$A$1:$F$380,3,FALSE))</f>
        <v>56</v>
      </c>
      <c r="AL1446" s="3">
        <f>IF(ISERROR(VLOOKUP($AI1446,技まとめ!$A$1:$F$380,5,FALSE)),"－",VLOOKUP($AI1446,技まとめ!$A$1:$F$380,5,FALSE))</f>
        <v>25</v>
      </c>
      <c r="AM1446" s="3" t="str">
        <f>IF($E1446=IF(ISERROR(VLOOKUP($AI1446,技まとめ!$A$1:$F$380,4,FALSE)),"－",VLOOKUP($AI1446,技まとめ!$A$1:$F$380,4,FALSE)),"一致","")</f>
        <v/>
      </c>
      <c r="AN1446" s="9" t="s">
        <v>886</v>
      </c>
      <c r="AO1446" s="3" t="str">
        <f>IF(ISERROR(VLOOKUP($AN1446,技まとめ!$A$1:$F$380,6,FALSE)),"－",VLOOKUP($AN1446,技まとめ!$A$1:$F$380,6,FALSE))</f>
        <v>CA</v>
      </c>
      <c r="AP1446" s="3">
        <f>IF(ISERROR(VLOOKUP($AN1446,技まとめ!$A$1:$F$380,3,FALSE)),"－",VLOOKUP($AN1446,技まとめ!$A$1:$F$380,3,FALSE))</f>
        <v>58</v>
      </c>
      <c r="AQ1446" s="3">
        <f>IF(ISERROR(VLOOKUP($AN1446,技まとめ!$A$1:$F$380,5,FALSE)),"－",VLOOKUP($AN1446,技まとめ!$A$1:$F$380,5,FALSE))</f>
        <v>37</v>
      </c>
      <c r="AR1446" s="3" t="str">
        <f>IF($E1446=IF(ISERROR(VLOOKUP($AN1446,技まとめ!$A$1:$F$380,4,FALSE)),"－",VLOOKUP($AN1446,技まとめ!$A$1:$F$380,4,FALSE)),"一致","")</f>
        <v/>
      </c>
      <c r="AS1446" s="9" t="s">
        <v>385</v>
      </c>
      <c r="AT1446" s="3" t="str">
        <f>IF(ISERROR(VLOOKUP($AS1446,技まとめ!$A$1:$F$380,6,FALSE)),"－",VLOOKUP($AS1446,技まとめ!$A$1:$F$380,6,FALSE))</f>
        <v>CA</v>
      </c>
      <c r="AU1446" s="3">
        <f>IF(ISERROR(VLOOKUP($AS1446,技まとめ!$A$1:$F$380,3,FALSE)),"－",VLOOKUP($AS1446,技まとめ!$A$1:$F$380,3,FALSE))</f>
        <v>81</v>
      </c>
      <c r="AV1446" s="3">
        <f>IF(ISERROR(VLOOKUP($AS1446,技まとめ!$A$1:$F$380,5,FALSE)),"－",VLOOKUP($AS1446,技まとめ!$A$1:$F$380,5,FALSE))</f>
        <v>47</v>
      </c>
      <c r="AW1446" s="3" t="str">
        <f>IF($E1446=IF(ISERROR(VLOOKUP($AS1446,技まとめ!$A$1:$F$380,4,FALSE)),"－",VLOOKUP($AS1446,技まとめ!$A$1:$F$380,4,FALSE)),"一致","")</f>
        <v>一致</v>
      </c>
      <c r="AX1446" s="12" t="str">
        <f t="shared" si="314"/>
        <v>みんなイケイケ！ジャッジスルーかえんほうしゃトリプルディフェンス</v>
      </c>
      <c r="AY1446" s="12" t="str">
        <f t="shared" si="315"/>
        <v>みんなイケイケ！ジャッジスルーかえんほうしゃトリプルディフェンス</v>
      </c>
      <c r="AZ1446" s="12" t="str">
        <f t="shared" si="316"/>
        <v>みんなイケイケ！ジャッジスルーかえんほうしゃトリプルディフェンス</v>
      </c>
      <c r="BA1446" s="12" t="str">
        <f t="shared" si="317"/>
        <v>みんなイケイケ！ジャッジスルーかえんほうしゃトリプルディフェンス</v>
      </c>
      <c r="BB1446" s="11" t="str">
        <f t="shared" si="318"/>
        <v>－DRCACA</v>
      </c>
      <c r="BC1446" s="11" t="str">
        <f t="shared" si="319"/>
        <v>－DRCACA</v>
      </c>
      <c r="BD1446" s="11" t="str">
        <f t="shared" si="320"/>
        <v>－DRCACA</v>
      </c>
      <c r="BE1446" s="11" t="str">
        <f t="shared" si="321"/>
        <v>－DRCACA</v>
      </c>
    </row>
    <row r="1447" spans="1:57" ht="11.25" hidden="1" customHeight="1">
      <c r="A1447" s="6">
        <v>1446</v>
      </c>
      <c r="B1447" s="7" t="s">
        <v>3279</v>
      </c>
      <c r="C1447" s="8" t="s">
        <v>3280</v>
      </c>
      <c r="D1447" s="7" t="s">
        <v>72</v>
      </c>
      <c r="E1447" s="7" t="s">
        <v>81</v>
      </c>
      <c r="F1447" s="7" t="s">
        <v>82</v>
      </c>
      <c r="G1447" s="9">
        <v>119</v>
      </c>
      <c r="H1447" s="9">
        <v>95</v>
      </c>
      <c r="I1447" s="9">
        <v>56</v>
      </c>
      <c r="J1447" s="9">
        <v>56</v>
      </c>
      <c r="K1447" s="9">
        <v>54</v>
      </c>
      <c r="L1447" s="9">
        <v>57</v>
      </c>
      <c r="M1447" s="9">
        <v>51</v>
      </c>
      <c r="N1447" s="9">
        <v>58</v>
      </c>
      <c r="O1447" s="9">
        <v>54</v>
      </c>
      <c r="P1447" s="9">
        <v>37</v>
      </c>
      <c r="Q1447" s="10">
        <v>106</v>
      </c>
      <c r="R1447" s="11">
        <v>23</v>
      </c>
      <c r="S1447" s="11">
        <v>1</v>
      </c>
      <c r="T1447" s="11">
        <v>107</v>
      </c>
      <c r="U1447" s="11">
        <v>101</v>
      </c>
      <c r="V1447" s="11">
        <v>1</v>
      </c>
      <c r="W1447" s="11">
        <v>104</v>
      </c>
      <c r="X1447" s="11">
        <f t="shared" si="308"/>
        <v>443</v>
      </c>
      <c r="Y1447" s="11">
        <f t="shared" si="309"/>
        <v>4765</v>
      </c>
      <c r="Z1447" s="11">
        <f t="shared" si="310"/>
        <v>1335</v>
      </c>
      <c r="AA1447" s="11">
        <f t="shared" si="311"/>
        <v>4275</v>
      </c>
      <c r="AB1447" s="11">
        <f t="shared" si="312"/>
        <v>4275</v>
      </c>
      <c r="AC1447" s="6">
        <f t="shared" si="313"/>
        <v>4915</v>
      </c>
      <c r="AD1447" s="9" t="s">
        <v>168</v>
      </c>
      <c r="AE1447" s="3" t="str">
        <f>IF(ISERROR(VLOOKUP($AD1447,技まとめ!$A$1:$F$380,6,FALSE)),"－",VLOOKUP($AD1447,技まとめ!$A$1:$F$380,6,FALSE))</f>
        <v>BL</v>
      </c>
      <c r="AF1447" s="3">
        <f>IF(ISERROR(VLOOKUP($AD1447,技まとめ!$A$1:$F$380,3,FALSE)),"－",VLOOKUP($AD1447,技まとめ!$A$1:$F$380,3,FALSE))</f>
        <v>25</v>
      </c>
      <c r="AG1447" s="3">
        <f>IF(ISERROR(VLOOKUP($AD1447,技まとめ!$A$1:$F$380,5,FALSE)),"－",VLOOKUP($AD1447,技まとめ!$A$1:$F$380,5,FALSE))</f>
        <v>12</v>
      </c>
      <c r="AH1447" s="3" t="str">
        <f>IF($E1447=IF(ISERROR(VLOOKUP($AD1447,技まとめ!$A$1:$F$380,4,FALSE)),"－",VLOOKUP($AD1447,技まとめ!$A$1:$F$380,4,FALSE)),"一致","")</f>
        <v/>
      </c>
      <c r="AI1447" s="9" t="s">
        <v>886</v>
      </c>
      <c r="AJ1447" s="3" t="str">
        <f>IF(ISERROR(VLOOKUP($AI1447,技まとめ!$A$1:$F$380,6,FALSE)),"－",VLOOKUP($AI1447,技まとめ!$A$1:$F$380,6,FALSE))</f>
        <v>CA</v>
      </c>
      <c r="AK1447" s="3">
        <f>IF(ISERROR(VLOOKUP($AI1447,技まとめ!$A$1:$F$380,3,FALSE)),"－",VLOOKUP($AI1447,技まとめ!$A$1:$F$380,3,FALSE))</f>
        <v>58</v>
      </c>
      <c r="AL1447" s="3">
        <f>IF(ISERROR(VLOOKUP($AI1447,技まとめ!$A$1:$F$380,5,FALSE)),"－",VLOOKUP($AI1447,技まとめ!$A$1:$F$380,5,FALSE))</f>
        <v>37</v>
      </c>
      <c r="AM1447" s="3" t="str">
        <f>IF($E1447=IF(ISERROR(VLOOKUP($AI1447,技まとめ!$A$1:$F$380,4,FALSE)),"－",VLOOKUP($AI1447,技まとめ!$A$1:$F$380,4,FALSE)),"一致","")</f>
        <v/>
      </c>
      <c r="AN1447" s="9" t="s">
        <v>116</v>
      </c>
      <c r="AO1447" s="3" t="str">
        <f>IF(ISERROR(VLOOKUP($AN1447,技まとめ!$A$1:$F$380,6,FALSE)),"－",VLOOKUP($AN1447,技まとめ!$A$1:$F$380,6,FALSE))</f>
        <v>DR</v>
      </c>
      <c r="AP1447" s="3">
        <f>IF(ISERROR(VLOOKUP($AN1447,技まとめ!$A$1:$F$380,3,FALSE)),"－",VLOOKUP($AN1447,技まとめ!$A$1:$F$380,3,FALSE))</f>
        <v>63</v>
      </c>
      <c r="AQ1447" s="3">
        <f>IF(ISERROR(VLOOKUP($AN1447,技まとめ!$A$1:$F$380,5,FALSE)),"－",VLOOKUP($AN1447,技まとめ!$A$1:$F$380,5,FALSE))</f>
        <v>42</v>
      </c>
      <c r="AR1447" s="3" t="str">
        <f>IF($E1447=IF(ISERROR(VLOOKUP($AN1447,技まとめ!$A$1:$F$380,4,FALSE)),"－",VLOOKUP($AN1447,技まとめ!$A$1:$F$380,4,FALSE)),"一致","")</f>
        <v/>
      </c>
      <c r="AS1447" s="9" t="s">
        <v>98</v>
      </c>
      <c r="AT1447" s="3" t="str">
        <f>IF(ISERROR(VLOOKUP($AS1447,技まとめ!$A$1:$F$380,6,FALSE)),"－",VLOOKUP($AS1447,技まとめ!$A$1:$F$380,6,FALSE))</f>
        <v>BL</v>
      </c>
      <c r="AU1447" s="3">
        <f>IF(ISERROR(VLOOKUP($AS1447,技まとめ!$A$1:$F$380,3,FALSE)),"－",VLOOKUP($AS1447,技まとめ!$A$1:$F$380,3,FALSE))</f>
        <v>58</v>
      </c>
      <c r="AV1447" s="3">
        <f>IF(ISERROR(VLOOKUP($AS1447,技まとめ!$A$1:$F$380,5,FALSE)),"－",VLOOKUP($AS1447,技まとめ!$A$1:$F$380,5,FALSE))</f>
        <v>39</v>
      </c>
      <c r="AW1447" s="3" t="str">
        <f>IF($E1447=IF(ISERROR(VLOOKUP($AS1447,技まとめ!$A$1:$F$380,4,FALSE)),"－",VLOOKUP($AS1447,技まとめ!$A$1:$F$380,4,FALSE)),"一致","")</f>
        <v/>
      </c>
      <c r="AX1447" s="12" t="str">
        <f t="shared" si="314"/>
        <v>キラースライドかえんほうしゃれっぷうダッシュかげぬい</v>
      </c>
      <c r="AY1447" s="12" t="str">
        <f t="shared" si="315"/>
        <v>キラースライドかえんほうしゃれっぷうダッシュかげぬい</v>
      </c>
      <c r="AZ1447" s="12" t="str">
        <f t="shared" si="316"/>
        <v>キラースライドかえんほうしゃれっぷうダッシュかげぬい</v>
      </c>
      <c r="BA1447" s="12" t="str">
        <f t="shared" si="317"/>
        <v>キラースライドかえんほうしゃれっぷうダッシュかげぬい</v>
      </c>
      <c r="BB1447" s="11" t="str">
        <f t="shared" si="318"/>
        <v>BLCADRBL</v>
      </c>
      <c r="BC1447" s="11" t="str">
        <f t="shared" si="319"/>
        <v>BLCADRBL</v>
      </c>
      <c r="BD1447" s="11" t="str">
        <f t="shared" si="320"/>
        <v>BLCADRBL</v>
      </c>
      <c r="BE1447" s="11" t="str">
        <f t="shared" si="321"/>
        <v>BLCADRBL</v>
      </c>
    </row>
    <row r="1448" spans="1:57" ht="11.25" hidden="1" customHeight="1">
      <c r="A1448" s="6">
        <v>1447</v>
      </c>
      <c r="B1448" s="7" t="s">
        <v>3281</v>
      </c>
      <c r="C1448" s="8" t="s">
        <v>3282</v>
      </c>
      <c r="D1448" s="7" t="s">
        <v>72</v>
      </c>
      <c r="E1448" s="7" t="s">
        <v>95</v>
      </c>
      <c r="F1448" s="7" t="s">
        <v>109</v>
      </c>
      <c r="G1448" s="9">
        <v>120</v>
      </c>
      <c r="H1448" s="9">
        <v>109</v>
      </c>
      <c r="I1448" s="9">
        <v>56</v>
      </c>
      <c r="J1448" s="9">
        <v>60</v>
      </c>
      <c r="K1448" s="9">
        <v>57</v>
      </c>
      <c r="L1448" s="9">
        <v>60</v>
      </c>
      <c r="M1448" s="9">
        <v>55</v>
      </c>
      <c r="N1448" s="9">
        <v>51</v>
      </c>
      <c r="O1448" s="9">
        <v>53</v>
      </c>
      <c r="P1448" s="9">
        <v>44</v>
      </c>
      <c r="Q1448" s="10">
        <v>106</v>
      </c>
      <c r="R1448" s="11">
        <v>30</v>
      </c>
      <c r="S1448" s="11">
        <v>1</v>
      </c>
      <c r="T1448" s="11">
        <v>110</v>
      </c>
      <c r="U1448" s="11">
        <v>105</v>
      </c>
      <c r="V1448" s="11">
        <v>1</v>
      </c>
      <c r="W1448" s="11">
        <v>103</v>
      </c>
      <c r="X1448" s="11">
        <f t="shared" si="308"/>
        <v>456</v>
      </c>
      <c r="Y1448" s="11">
        <f t="shared" si="309"/>
        <v>4760</v>
      </c>
      <c r="Z1448" s="11">
        <f t="shared" si="310"/>
        <v>1575</v>
      </c>
      <c r="AA1448" s="11">
        <f t="shared" si="311"/>
        <v>4375</v>
      </c>
      <c r="AB1448" s="11">
        <f t="shared" si="312"/>
        <v>4375</v>
      </c>
      <c r="AC1448" s="6">
        <f t="shared" si="313"/>
        <v>5065</v>
      </c>
      <c r="AD1448" s="9" t="s">
        <v>232</v>
      </c>
      <c r="AE1448" s="3" t="str">
        <f>IF(ISERROR(VLOOKUP($AD1448,技まとめ!$A$1:$F$380,6,FALSE)),"－",VLOOKUP($AD1448,技まとめ!$A$1:$F$380,6,FALSE))</f>
        <v>DR</v>
      </c>
      <c r="AF1448" s="3">
        <f>IF(ISERROR(VLOOKUP($AD1448,技まとめ!$A$1:$F$380,3,FALSE)),"－",VLOOKUP($AD1448,技まとめ!$A$1:$F$380,3,FALSE))</f>
        <v>13</v>
      </c>
      <c r="AG1448" s="3">
        <f>IF(ISERROR(VLOOKUP($AD1448,技まとめ!$A$1:$F$380,5,FALSE)),"－",VLOOKUP($AD1448,技まとめ!$A$1:$F$380,5,FALSE))</f>
        <v>20</v>
      </c>
      <c r="AH1448" s="3" t="str">
        <f>IF($E1448=IF(ISERROR(VLOOKUP($AD1448,技まとめ!$A$1:$F$380,4,FALSE)),"－",VLOOKUP($AD1448,技まとめ!$A$1:$F$380,4,FALSE)),"一致","")</f>
        <v>一致</v>
      </c>
      <c r="AI1448" s="9" t="s">
        <v>141</v>
      </c>
      <c r="AJ1448" s="3" t="str">
        <f>IF(ISERROR(VLOOKUP($AI1448,技まとめ!$A$1:$F$380,6,FALSE)),"－",VLOOKUP($AI1448,技まとめ!$A$1:$F$380,6,FALSE))</f>
        <v>SC</v>
      </c>
      <c r="AK1448" s="3">
        <f>IF(ISERROR(VLOOKUP($AI1448,技まとめ!$A$1:$F$380,3,FALSE)),"－",VLOOKUP($AI1448,技まとめ!$A$1:$F$380,3,FALSE))</f>
        <v>42</v>
      </c>
      <c r="AL1448" s="3">
        <f>IF(ISERROR(VLOOKUP($AI1448,技まとめ!$A$1:$F$380,5,FALSE)),"－",VLOOKUP($AI1448,技まとめ!$A$1:$F$380,5,FALSE))</f>
        <v>28</v>
      </c>
      <c r="AM1448" s="3" t="str">
        <f>IF($E1448=IF(ISERROR(VLOOKUP($AI1448,技まとめ!$A$1:$F$380,4,FALSE)),"－",VLOOKUP($AI1448,技まとめ!$A$1:$F$380,4,FALSE)),"一致","")</f>
        <v>一致</v>
      </c>
      <c r="AN1448" s="9" t="s">
        <v>426</v>
      </c>
      <c r="AO1448" s="3" t="str">
        <f>IF(ISERROR(VLOOKUP($AN1448,技まとめ!$A$1:$F$380,6,FALSE)),"－",VLOOKUP($AN1448,技まとめ!$A$1:$F$380,6,FALSE))</f>
        <v>NS</v>
      </c>
      <c r="AP1448" s="3">
        <f>IF(ISERROR(VLOOKUP($AN1448,技まとめ!$A$1:$F$380,3,FALSE)),"－",VLOOKUP($AN1448,技まとめ!$A$1:$F$380,3,FALSE))</f>
        <v>57</v>
      </c>
      <c r="AQ1448" s="3">
        <f>IF(ISERROR(VLOOKUP($AN1448,技まとめ!$A$1:$F$380,5,FALSE)),"－",VLOOKUP($AN1448,技まとめ!$A$1:$F$380,5,FALSE))</f>
        <v>34</v>
      </c>
      <c r="AR1448" s="3" t="str">
        <f>IF($E1448=IF(ISERROR(VLOOKUP($AN1448,技まとめ!$A$1:$F$380,4,FALSE)),"－",VLOOKUP($AN1448,技まとめ!$A$1:$F$380,4,FALSE)),"一致","")</f>
        <v/>
      </c>
      <c r="AS1448" s="9" t="s">
        <v>174</v>
      </c>
      <c r="AT1448" s="3" t="str">
        <f>IF(ISERROR(VLOOKUP($AS1448,技まとめ!$A$1:$F$380,6,FALSE)),"－",VLOOKUP($AS1448,技まとめ!$A$1:$F$380,6,FALSE))</f>
        <v>BL</v>
      </c>
      <c r="AU1448" s="3">
        <f>IF(ISERROR(VLOOKUP($AS1448,技まとめ!$A$1:$F$380,3,FALSE)),"－",VLOOKUP($AS1448,技まとめ!$A$1:$F$380,3,FALSE))</f>
        <v>102</v>
      </c>
      <c r="AV1448" s="3">
        <f>IF(ISERROR(VLOOKUP($AS1448,技まとめ!$A$1:$F$380,5,FALSE)),"－",VLOOKUP($AS1448,技まとめ!$A$1:$F$380,5,FALSE))</f>
        <v>57</v>
      </c>
      <c r="AW1448" s="3" t="str">
        <f>IF($E1448=IF(ISERROR(VLOOKUP($AS1448,技まとめ!$A$1:$F$380,4,FALSE)),"－",VLOOKUP($AS1448,技まとめ!$A$1:$F$380,4,FALSE)),"一致","")</f>
        <v>一致</v>
      </c>
      <c r="AX1448" s="12" t="str">
        <f t="shared" si="314"/>
        <v>のろいドラゴンクラッシュシャインドライブシグマゾーン</v>
      </c>
      <c r="AY1448" s="12" t="str">
        <f t="shared" si="315"/>
        <v>のろいドラゴンクラッシュシャインドライブシグマゾーン</v>
      </c>
      <c r="AZ1448" s="12" t="str">
        <f t="shared" si="316"/>
        <v>のろいドラゴンクラッシュシャインドライブシグマゾーン</v>
      </c>
      <c r="BA1448" s="12" t="str">
        <f t="shared" si="317"/>
        <v>のろいドラゴンクラッシュシャインドライブシグマゾーン</v>
      </c>
      <c r="BB1448" s="11" t="str">
        <f t="shared" si="318"/>
        <v>DRSCNSBL</v>
      </c>
      <c r="BC1448" s="11" t="str">
        <f t="shared" si="319"/>
        <v>DRSCNSBL</v>
      </c>
      <c r="BD1448" s="11" t="str">
        <f t="shared" si="320"/>
        <v>DRSCNSBL</v>
      </c>
      <c r="BE1448" s="11" t="str">
        <f t="shared" si="321"/>
        <v>DRSCNSBL</v>
      </c>
    </row>
    <row r="1449" spans="1:57" ht="11.25" hidden="1" customHeight="1">
      <c r="A1449" s="6">
        <v>1448</v>
      </c>
      <c r="B1449" s="7" t="s">
        <v>3283</v>
      </c>
      <c r="C1449" s="8" t="s">
        <v>3284</v>
      </c>
      <c r="D1449" s="7" t="s">
        <v>72</v>
      </c>
      <c r="E1449" s="7" t="s">
        <v>102</v>
      </c>
      <c r="F1449" s="7" t="s">
        <v>128</v>
      </c>
      <c r="G1449" s="9">
        <v>120</v>
      </c>
      <c r="H1449" s="9">
        <v>100</v>
      </c>
      <c r="I1449" s="9">
        <v>53</v>
      </c>
      <c r="J1449" s="9">
        <v>56</v>
      </c>
      <c r="K1449" s="9">
        <v>64</v>
      </c>
      <c r="L1449" s="9">
        <v>57</v>
      </c>
      <c r="M1449" s="9">
        <v>56</v>
      </c>
      <c r="N1449" s="9">
        <v>57</v>
      </c>
      <c r="O1449" s="9">
        <v>60</v>
      </c>
      <c r="P1449" s="9">
        <v>35</v>
      </c>
      <c r="Q1449" s="10">
        <v>103</v>
      </c>
      <c r="R1449" s="11">
        <v>30</v>
      </c>
      <c r="S1449" s="11">
        <v>1</v>
      </c>
      <c r="T1449" s="11">
        <v>107</v>
      </c>
      <c r="U1449" s="11">
        <v>106</v>
      </c>
      <c r="V1449" s="11">
        <v>1</v>
      </c>
      <c r="W1449" s="11">
        <v>110</v>
      </c>
      <c r="X1449" s="11">
        <f t="shared" si="308"/>
        <v>458</v>
      </c>
      <c r="Y1449" s="11">
        <f t="shared" si="309"/>
        <v>4675</v>
      </c>
      <c r="Z1449" s="11">
        <f t="shared" si="310"/>
        <v>1610</v>
      </c>
      <c r="AA1449" s="11">
        <f t="shared" si="311"/>
        <v>4305</v>
      </c>
      <c r="AB1449" s="11">
        <f t="shared" si="312"/>
        <v>4305</v>
      </c>
      <c r="AC1449" s="6">
        <f t="shared" si="313"/>
        <v>4980</v>
      </c>
      <c r="AD1449" s="9" t="s">
        <v>182</v>
      </c>
      <c r="AE1449" s="3" t="str">
        <f>IF(ISERROR(VLOOKUP($AD1449,技まとめ!$A$1:$F$380,6,FALSE)),"－",VLOOKUP($AD1449,技まとめ!$A$1:$F$380,6,FALSE))</f>
        <v>SC</v>
      </c>
      <c r="AF1449" s="3">
        <f>IF(ISERROR(VLOOKUP($AD1449,技まとめ!$A$1:$F$380,3,FALSE)),"－",VLOOKUP($AD1449,技まとめ!$A$1:$F$380,3,FALSE))</f>
        <v>31</v>
      </c>
      <c r="AG1449" s="3">
        <f>IF(ISERROR(VLOOKUP($AD1449,技まとめ!$A$1:$F$380,5,FALSE)),"－",VLOOKUP($AD1449,技まとめ!$A$1:$F$380,5,FALSE))</f>
        <v>22</v>
      </c>
      <c r="AH1449" s="3" t="str">
        <f>IF($E1449=IF(ISERROR(VLOOKUP($AD1449,技まとめ!$A$1:$F$380,4,FALSE)),"－",VLOOKUP($AD1449,技まとめ!$A$1:$F$380,4,FALSE)),"一致","")</f>
        <v/>
      </c>
      <c r="AI1449" s="9" t="s">
        <v>481</v>
      </c>
      <c r="AJ1449" s="3" t="str">
        <f>IF(ISERROR(VLOOKUP($AI1449,技まとめ!$A$1:$F$380,6,FALSE)),"－",VLOOKUP($AI1449,技まとめ!$A$1:$F$380,6,FALSE))</f>
        <v>SC</v>
      </c>
      <c r="AK1449" s="3">
        <f>IF(ISERROR(VLOOKUP($AI1449,技まとめ!$A$1:$F$380,3,FALSE)),"－",VLOOKUP($AI1449,技まとめ!$A$1:$F$380,3,FALSE))</f>
        <v>59</v>
      </c>
      <c r="AL1449" s="3">
        <f>IF(ISERROR(VLOOKUP($AI1449,技まとめ!$A$1:$F$380,5,FALSE)),"－",VLOOKUP($AI1449,技まとめ!$A$1:$F$380,5,FALSE))</f>
        <v>34</v>
      </c>
      <c r="AM1449" s="3" t="str">
        <f>IF($E1449=IF(ISERROR(VLOOKUP($AI1449,技まとめ!$A$1:$F$380,4,FALSE)),"－",VLOOKUP($AI1449,技まとめ!$A$1:$F$380,4,FALSE)),"一致","")</f>
        <v/>
      </c>
      <c r="AN1449" s="9" t="s">
        <v>529</v>
      </c>
      <c r="AO1449" s="3" t="str">
        <f>IF(ISERROR(VLOOKUP($AN1449,技まとめ!$A$1:$F$380,6,FALSE)),"－",VLOOKUP($AN1449,技まとめ!$A$1:$F$380,6,FALSE))</f>
        <v>BB</v>
      </c>
      <c r="AP1449" s="3">
        <f>IF(ISERROR(VLOOKUP($AN1449,技まとめ!$A$1:$F$380,3,FALSE)),"－",VLOOKUP($AN1449,技まとめ!$A$1:$F$380,3,FALSE))</f>
        <v>83</v>
      </c>
      <c r="AQ1449" s="3">
        <f>IF(ISERROR(VLOOKUP($AN1449,技まとめ!$A$1:$F$380,5,FALSE)),"－",VLOOKUP($AN1449,技まとめ!$A$1:$F$380,5,FALSE))</f>
        <v>50</v>
      </c>
      <c r="AR1449" s="3" t="str">
        <f>IF($E1449=IF(ISERROR(VLOOKUP($AN1449,技まとめ!$A$1:$F$380,4,FALSE)),"－",VLOOKUP($AN1449,技まとめ!$A$1:$F$380,4,FALSE)),"一致","")</f>
        <v/>
      </c>
      <c r="AS1449" s="9" t="s">
        <v>730</v>
      </c>
      <c r="AT1449" s="3" t="str">
        <f>IF(ISERROR(VLOOKUP($AS1449,技まとめ!$A$1:$F$380,6,FALSE)),"－",VLOOKUP($AS1449,技まとめ!$A$1:$F$380,6,FALSE))</f>
        <v>BS</v>
      </c>
      <c r="AU1449" s="3">
        <f>IF(ISERROR(VLOOKUP($AS1449,技まとめ!$A$1:$F$380,3,FALSE)),"－",VLOOKUP($AS1449,技まとめ!$A$1:$F$380,3,FALSE))</f>
        <v>83</v>
      </c>
      <c r="AV1449" s="3">
        <f>IF(ISERROR(VLOOKUP($AS1449,技まとめ!$A$1:$F$380,5,FALSE)),"－",VLOOKUP($AS1449,技まとめ!$A$1:$F$380,5,FALSE))</f>
        <v>46</v>
      </c>
      <c r="AW1449" s="3" t="str">
        <f>IF($E1449=IF(ISERROR(VLOOKUP($AS1449,技まとめ!$A$1:$F$380,4,FALSE)),"－",VLOOKUP($AS1449,技まとめ!$A$1:$F$380,4,FALSE)),"一致","")</f>
        <v>一致</v>
      </c>
      <c r="AX1449" s="12" t="str">
        <f t="shared" si="314"/>
        <v>ひゃくれつショットトカチェフボンバーメガウォールドラゴンキャノン</v>
      </c>
      <c r="AY1449" s="12" t="str">
        <f t="shared" si="315"/>
        <v>ひゃくれつショットトカチェフボンバーメガウォールドラゴンキャノン</v>
      </c>
      <c r="AZ1449" s="12" t="str">
        <f t="shared" si="316"/>
        <v>ひゃくれつショットトカチェフボンバーメガウォールドラゴンキャノン</v>
      </c>
      <c r="BA1449" s="12" t="str">
        <f t="shared" si="317"/>
        <v>ひゃくれつショットトカチェフボンバーメガウォールドラゴンキャノン</v>
      </c>
      <c r="BB1449" s="11" t="str">
        <f t="shared" si="318"/>
        <v>SCSCBBBS</v>
      </c>
      <c r="BC1449" s="11" t="str">
        <f t="shared" si="319"/>
        <v>SCSCBBBS</v>
      </c>
      <c r="BD1449" s="11" t="str">
        <f t="shared" si="320"/>
        <v>SCSCBBBS</v>
      </c>
      <c r="BE1449" s="11" t="str">
        <f t="shared" si="321"/>
        <v>SCSCBBBS</v>
      </c>
    </row>
    <row r="1450" spans="1:57" ht="11.25" hidden="1" customHeight="1">
      <c r="A1450" s="6">
        <v>1449</v>
      </c>
      <c r="B1450" s="7" t="s">
        <v>3285</v>
      </c>
      <c r="C1450" s="8" t="s">
        <v>3286</v>
      </c>
      <c r="D1450" s="7" t="s">
        <v>72</v>
      </c>
      <c r="E1450" s="7" t="s">
        <v>95</v>
      </c>
      <c r="F1450" s="7" t="s">
        <v>109</v>
      </c>
      <c r="G1450" s="9">
        <v>99</v>
      </c>
      <c r="H1450" s="9">
        <v>128</v>
      </c>
      <c r="I1450" s="9">
        <v>54</v>
      </c>
      <c r="J1450" s="9">
        <v>60</v>
      </c>
      <c r="K1450" s="9">
        <v>57</v>
      </c>
      <c r="L1450" s="9">
        <v>59</v>
      </c>
      <c r="M1450" s="9">
        <v>62</v>
      </c>
      <c r="N1450" s="9">
        <v>66</v>
      </c>
      <c r="O1450" s="9">
        <v>59</v>
      </c>
      <c r="P1450" s="9">
        <v>33</v>
      </c>
      <c r="Q1450" s="10">
        <v>104</v>
      </c>
      <c r="R1450" s="11">
        <v>34</v>
      </c>
      <c r="S1450" s="11">
        <v>1</v>
      </c>
      <c r="T1450" s="11">
        <v>109</v>
      </c>
      <c r="U1450" s="11">
        <v>112</v>
      </c>
      <c r="V1450" s="11">
        <v>1</v>
      </c>
      <c r="W1450" s="11">
        <v>109</v>
      </c>
      <c r="X1450" s="11">
        <f t="shared" si="308"/>
        <v>470</v>
      </c>
      <c r="Y1450" s="11">
        <f t="shared" si="309"/>
        <v>4710</v>
      </c>
      <c r="Z1450" s="11">
        <f t="shared" si="310"/>
        <v>1745</v>
      </c>
      <c r="AA1450" s="11">
        <f t="shared" si="311"/>
        <v>4370</v>
      </c>
      <c r="AB1450" s="11">
        <f t="shared" si="312"/>
        <v>4370</v>
      </c>
      <c r="AC1450" s="6">
        <f t="shared" si="313"/>
        <v>5075</v>
      </c>
      <c r="AD1450" s="9" t="s">
        <v>178</v>
      </c>
      <c r="AE1450" s="3" t="str">
        <f>IF(ISERROR(VLOOKUP($AD1450,技まとめ!$A$1:$F$380,6,FALSE)),"－",VLOOKUP($AD1450,技まとめ!$A$1:$F$380,6,FALSE))</f>
        <v>NS</v>
      </c>
      <c r="AF1450" s="3">
        <f>IF(ISERROR(VLOOKUP($AD1450,技まとめ!$A$1:$F$380,3,FALSE)),"－",VLOOKUP($AD1450,技まとめ!$A$1:$F$380,3,FALSE))</f>
        <v>38</v>
      </c>
      <c r="AG1450" s="3">
        <f>IF(ISERROR(VLOOKUP($AD1450,技まとめ!$A$1:$F$380,5,FALSE)),"－",VLOOKUP($AD1450,技まとめ!$A$1:$F$380,5,FALSE))</f>
        <v>25</v>
      </c>
      <c r="AH1450" s="3" t="str">
        <f>IF($E1450=IF(ISERROR(VLOOKUP($AD1450,技まとめ!$A$1:$F$380,4,FALSE)),"－",VLOOKUP($AD1450,技まとめ!$A$1:$F$380,4,FALSE)),"一致","")</f>
        <v>一致</v>
      </c>
      <c r="AI1450" s="9" t="s">
        <v>255</v>
      </c>
      <c r="AJ1450" s="3" t="str">
        <f>IF(ISERROR(VLOOKUP($AI1450,技まとめ!$A$1:$F$380,6,FALSE)),"－",VLOOKUP($AI1450,技まとめ!$A$1:$F$380,6,FALSE))</f>
        <v>DR</v>
      </c>
      <c r="AK1450" s="3">
        <f>IF(ISERROR(VLOOKUP($AI1450,技まとめ!$A$1:$F$380,3,FALSE)),"－",VLOOKUP($AI1450,技まとめ!$A$1:$F$380,3,FALSE))</f>
        <v>52</v>
      </c>
      <c r="AL1450" s="3">
        <f>IF(ISERROR(VLOOKUP($AI1450,技まとめ!$A$1:$F$380,5,FALSE)),"－",VLOOKUP($AI1450,技まとめ!$A$1:$F$380,5,FALSE))</f>
        <v>36</v>
      </c>
      <c r="AM1450" s="3" t="str">
        <f>IF($E1450=IF(ISERROR(VLOOKUP($AI1450,技まとめ!$A$1:$F$380,4,FALSE)),"－",VLOOKUP($AI1450,技まとめ!$A$1:$F$380,4,FALSE)),"一致","")</f>
        <v/>
      </c>
      <c r="AN1450" s="9" t="s">
        <v>132</v>
      </c>
      <c r="AO1450" s="3" t="str">
        <f>IF(ISERROR(VLOOKUP($AN1450,技まとめ!$A$1:$F$380,6,FALSE)),"－",VLOOKUP($AN1450,技まとめ!$A$1:$F$380,6,FALSE))</f>
        <v>DR</v>
      </c>
      <c r="AP1450" s="3">
        <f>IF(ISERROR(VLOOKUP($AN1450,技まとめ!$A$1:$F$380,3,FALSE)),"－",VLOOKUP($AN1450,技まとめ!$A$1:$F$380,3,FALSE))</f>
        <v>78</v>
      </c>
      <c r="AQ1450" s="3">
        <f>IF(ISERROR(VLOOKUP($AN1450,技まとめ!$A$1:$F$380,5,FALSE)),"－",VLOOKUP($AN1450,技まとめ!$A$1:$F$380,5,FALSE))</f>
        <v>46</v>
      </c>
      <c r="AR1450" s="3" t="str">
        <f>IF($E1450=IF(ISERROR(VLOOKUP($AN1450,技まとめ!$A$1:$F$380,4,FALSE)),"－",VLOOKUP($AN1450,技まとめ!$A$1:$F$380,4,FALSE)),"一致","")</f>
        <v/>
      </c>
      <c r="AS1450" s="9" t="s">
        <v>112</v>
      </c>
      <c r="AT1450" s="3" t="str">
        <f>IF(ISERROR(VLOOKUP($AS1450,技まとめ!$A$1:$F$380,6,FALSE)),"－",VLOOKUP($AS1450,技まとめ!$A$1:$F$380,6,FALSE))</f>
        <v>BB</v>
      </c>
      <c r="AU1450" s="3">
        <f>IF(ISERROR(VLOOKUP($AS1450,技まとめ!$A$1:$F$380,3,FALSE)),"－",VLOOKUP($AS1450,技まとめ!$A$1:$F$380,3,FALSE))</f>
        <v>77</v>
      </c>
      <c r="AV1450" s="3">
        <f>IF(ISERROR(VLOOKUP($AS1450,技まとめ!$A$1:$F$380,5,FALSE)),"－",VLOOKUP($AS1450,技まとめ!$A$1:$F$380,5,FALSE))</f>
        <v>47</v>
      </c>
      <c r="AW1450" s="3" t="str">
        <f>IF($E1450=IF(ISERROR(VLOOKUP($AS1450,技まとめ!$A$1:$F$380,4,FALSE)),"－",VLOOKUP($AS1450,技まとめ!$A$1:$F$380,4,FALSE)),"一致","")</f>
        <v/>
      </c>
      <c r="AX1450" s="12" t="str">
        <f t="shared" si="314"/>
        <v>フリーズショットカマイタチダッシュストームシューティングスター</v>
      </c>
      <c r="AY1450" s="12" t="str">
        <f t="shared" si="315"/>
        <v>フリーズショットカマイタチダッシュストームシューティングスター</v>
      </c>
      <c r="AZ1450" s="12" t="str">
        <f t="shared" si="316"/>
        <v>フリーズショットカマイタチダッシュストームシューティングスター</v>
      </c>
      <c r="BA1450" s="12" t="str">
        <f t="shared" si="317"/>
        <v>フリーズショットカマイタチダッシュストームシューティングスター</v>
      </c>
      <c r="BB1450" s="11" t="str">
        <f t="shared" si="318"/>
        <v>NSDRDRBB</v>
      </c>
      <c r="BC1450" s="11" t="str">
        <f t="shared" si="319"/>
        <v>NSDRDRBB</v>
      </c>
      <c r="BD1450" s="11" t="str">
        <f t="shared" si="320"/>
        <v>NSDRDRBB</v>
      </c>
      <c r="BE1450" s="11" t="str">
        <f t="shared" si="321"/>
        <v>NSDRDRBB</v>
      </c>
    </row>
    <row r="1451" spans="1:57" ht="11.25" hidden="1" customHeight="1">
      <c r="A1451" s="6">
        <v>1450</v>
      </c>
      <c r="B1451" s="7" t="s">
        <v>3287</v>
      </c>
      <c r="C1451" s="8" t="s">
        <v>3288</v>
      </c>
      <c r="D1451" s="7" t="s">
        <v>650</v>
      </c>
      <c r="E1451" s="7" t="s">
        <v>102</v>
      </c>
      <c r="F1451" s="7" t="s">
        <v>128</v>
      </c>
      <c r="G1451" s="9">
        <v>107</v>
      </c>
      <c r="H1451" s="9">
        <v>127</v>
      </c>
      <c r="I1451" s="9">
        <v>58</v>
      </c>
      <c r="J1451" s="9">
        <v>63</v>
      </c>
      <c r="K1451" s="9">
        <v>56</v>
      </c>
      <c r="L1451" s="9">
        <v>61</v>
      </c>
      <c r="M1451" s="9">
        <v>60</v>
      </c>
      <c r="N1451" s="9">
        <v>56</v>
      </c>
      <c r="O1451" s="9">
        <v>60</v>
      </c>
      <c r="P1451" s="9">
        <v>19</v>
      </c>
      <c r="Q1451" s="10">
        <v>108</v>
      </c>
      <c r="R1451" s="11">
        <v>12</v>
      </c>
      <c r="S1451" s="11">
        <v>1</v>
      </c>
      <c r="T1451" s="11">
        <v>111</v>
      </c>
      <c r="U1451" s="11">
        <v>110</v>
      </c>
      <c r="V1451" s="11">
        <v>1</v>
      </c>
      <c r="W1451" s="11">
        <v>110</v>
      </c>
      <c r="X1451" s="11">
        <f t="shared" si="308"/>
        <v>453</v>
      </c>
      <c r="Y1451" s="11">
        <f t="shared" si="309"/>
        <v>4875</v>
      </c>
      <c r="Z1451" s="11">
        <f t="shared" si="310"/>
        <v>980</v>
      </c>
      <c r="AA1451" s="11">
        <f t="shared" si="311"/>
        <v>4445</v>
      </c>
      <c r="AB1451" s="11">
        <f t="shared" si="312"/>
        <v>4445</v>
      </c>
      <c r="AC1451" s="6">
        <f t="shared" si="313"/>
        <v>5050</v>
      </c>
      <c r="AD1451" s="9" t="s">
        <v>339</v>
      </c>
      <c r="AE1451" s="3" t="str">
        <f>IF(ISERROR(VLOOKUP($AD1451,技まとめ!$A$1:$F$380,6,FALSE)),"－",VLOOKUP($AD1451,技まとめ!$A$1:$F$380,6,FALSE))</f>
        <v>NS</v>
      </c>
      <c r="AF1451" s="3">
        <f>IF(ISERROR(VLOOKUP($AD1451,技まとめ!$A$1:$F$380,3,FALSE)),"－",VLOOKUP($AD1451,技まとめ!$A$1:$F$380,3,FALSE))</f>
        <v>42</v>
      </c>
      <c r="AG1451" s="3">
        <f>IF(ISERROR(VLOOKUP($AD1451,技まとめ!$A$1:$F$380,5,FALSE)),"－",VLOOKUP($AD1451,技まとめ!$A$1:$F$380,5,FALSE))</f>
        <v>28</v>
      </c>
      <c r="AH1451" s="3" t="str">
        <f>IF($E1451=IF(ISERROR(VLOOKUP($AD1451,技まとめ!$A$1:$F$380,4,FALSE)),"－",VLOOKUP($AD1451,技まとめ!$A$1:$F$380,4,FALSE)),"一致","")</f>
        <v/>
      </c>
      <c r="AI1451" s="9" t="s">
        <v>426</v>
      </c>
      <c r="AJ1451" s="3" t="str">
        <f>IF(ISERROR(VLOOKUP($AI1451,技まとめ!$A$1:$F$380,6,FALSE)),"－",VLOOKUP($AI1451,技まとめ!$A$1:$F$380,6,FALSE))</f>
        <v>NS</v>
      </c>
      <c r="AK1451" s="3">
        <f>IF(ISERROR(VLOOKUP($AI1451,技まとめ!$A$1:$F$380,3,FALSE)),"－",VLOOKUP($AI1451,技まとめ!$A$1:$F$380,3,FALSE))</f>
        <v>57</v>
      </c>
      <c r="AL1451" s="3">
        <f>IF(ISERROR(VLOOKUP($AI1451,技まとめ!$A$1:$F$380,5,FALSE)),"－",VLOOKUP($AI1451,技まとめ!$A$1:$F$380,5,FALSE))</f>
        <v>34</v>
      </c>
      <c r="AM1451" s="3" t="str">
        <f>IF($E1451=IF(ISERROR(VLOOKUP($AI1451,技まとめ!$A$1:$F$380,4,FALSE)),"－",VLOOKUP($AI1451,技まとめ!$A$1:$F$380,4,FALSE)),"一致","")</f>
        <v>一致</v>
      </c>
      <c r="AN1451" s="9" t="s">
        <v>164</v>
      </c>
      <c r="AO1451" s="3" t="str">
        <f>IF(ISERROR(VLOOKUP($AN1451,技まとめ!$A$1:$F$380,6,FALSE)),"－",VLOOKUP($AN1451,技まとめ!$A$1:$F$380,6,FALSE))</f>
        <v>DR</v>
      </c>
      <c r="AP1451" s="3">
        <f>IF(ISERROR(VLOOKUP($AN1451,技まとめ!$A$1:$F$380,3,FALSE)),"－",VLOOKUP($AN1451,技まとめ!$A$1:$F$380,3,FALSE))</f>
        <v>58</v>
      </c>
      <c r="AQ1451" s="3">
        <f>IF(ISERROR(VLOOKUP($AN1451,技まとめ!$A$1:$F$380,5,FALSE)),"－",VLOOKUP($AN1451,技まとめ!$A$1:$F$380,5,FALSE))</f>
        <v>39</v>
      </c>
      <c r="AR1451" s="3" t="str">
        <f>IF($E1451=IF(ISERROR(VLOOKUP($AN1451,技まとめ!$A$1:$F$380,4,FALSE)),"－",VLOOKUP($AN1451,技まとめ!$A$1:$F$380,4,FALSE)),"一致","")</f>
        <v>一致</v>
      </c>
      <c r="AS1451" s="9" t="s">
        <v>125</v>
      </c>
      <c r="AT1451" s="3" t="str">
        <f>IF(ISERROR(VLOOKUP($AS1451,技まとめ!$A$1:$F$380,6,FALSE)),"－",VLOOKUP($AS1451,技まとめ!$A$1:$F$380,6,FALSE))</f>
        <v>NS</v>
      </c>
      <c r="AU1451" s="3">
        <f>IF(ISERROR(VLOOKUP($AS1451,技まとめ!$A$1:$F$380,3,FALSE)),"－",VLOOKUP($AS1451,技まとめ!$A$1:$F$380,3,FALSE))</f>
        <v>81</v>
      </c>
      <c r="AV1451" s="3">
        <f>IF(ISERROR(VLOOKUP($AS1451,技まとめ!$A$1:$F$380,5,FALSE)),"－",VLOOKUP($AS1451,技まとめ!$A$1:$F$380,5,FALSE))</f>
        <v>46</v>
      </c>
      <c r="AW1451" s="3" t="str">
        <f>IF($E1451=IF(ISERROR(VLOOKUP($AS1451,技まとめ!$A$1:$F$380,4,FALSE)),"－",VLOOKUP($AS1451,技まとめ!$A$1:$F$380,4,FALSE)),"一致","")</f>
        <v>一致</v>
      </c>
      <c r="AX1451" s="12" t="str">
        <f t="shared" si="314"/>
        <v>ラン・ボール・ランシャインドライブドッグランドラゴントルネード</v>
      </c>
      <c r="AY1451" s="12" t="str">
        <f t="shared" si="315"/>
        <v>ラン・ボール・ランシャインドライブドッグランドラゴントルネード</v>
      </c>
      <c r="AZ1451" s="12" t="str">
        <f t="shared" si="316"/>
        <v>ラン・ボール・ランシャインドライブドッグランドラゴントルネード</v>
      </c>
      <c r="BA1451" s="12" t="str">
        <f t="shared" si="317"/>
        <v>ラン・ボール・ランシャインドライブドッグランドラゴントルネード</v>
      </c>
      <c r="BB1451" s="11" t="str">
        <f t="shared" si="318"/>
        <v>NSNSDRNS</v>
      </c>
      <c r="BC1451" s="11" t="str">
        <f t="shared" si="319"/>
        <v>NSNSDRNS</v>
      </c>
      <c r="BD1451" s="11" t="str">
        <f t="shared" si="320"/>
        <v>NSNSDRNS</v>
      </c>
      <c r="BE1451" s="11" t="str">
        <f t="shared" si="321"/>
        <v>NSNSDRNS</v>
      </c>
    </row>
    <row r="1452" spans="1:57" ht="11.25" hidden="1" customHeight="1">
      <c r="A1452" s="6">
        <v>1451</v>
      </c>
      <c r="B1452" s="7" t="s">
        <v>3289</v>
      </c>
      <c r="C1452" s="8" t="s">
        <v>3290</v>
      </c>
      <c r="D1452" s="7" t="s">
        <v>72</v>
      </c>
      <c r="E1452" s="7" t="s">
        <v>81</v>
      </c>
      <c r="F1452" s="7" t="s">
        <v>128</v>
      </c>
      <c r="G1452" s="9">
        <v>118</v>
      </c>
      <c r="H1452" s="9">
        <v>93</v>
      </c>
      <c r="I1452" s="9">
        <v>60</v>
      </c>
      <c r="J1452" s="9">
        <v>54</v>
      </c>
      <c r="K1452" s="9">
        <v>51</v>
      </c>
      <c r="L1452" s="9">
        <v>56</v>
      </c>
      <c r="M1452" s="9">
        <v>44</v>
      </c>
      <c r="N1452" s="9">
        <v>60</v>
      </c>
      <c r="O1452" s="9">
        <v>56</v>
      </c>
      <c r="P1452" s="9">
        <v>44</v>
      </c>
      <c r="Q1452" s="10">
        <v>110</v>
      </c>
      <c r="R1452" s="11">
        <v>27</v>
      </c>
      <c r="S1452" s="11">
        <v>1</v>
      </c>
      <c r="T1452" s="11">
        <v>106</v>
      </c>
      <c r="U1452" s="11">
        <v>94</v>
      </c>
      <c r="V1452" s="11">
        <v>1</v>
      </c>
      <c r="W1452" s="11">
        <v>106</v>
      </c>
      <c r="X1452" s="11">
        <f t="shared" si="308"/>
        <v>445</v>
      </c>
      <c r="Y1452" s="11">
        <f t="shared" si="309"/>
        <v>4935</v>
      </c>
      <c r="Z1452" s="11">
        <f t="shared" si="310"/>
        <v>1485</v>
      </c>
      <c r="AA1452" s="11">
        <f t="shared" si="311"/>
        <v>4250</v>
      </c>
      <c r="AB1452" s="11">
        <f t="shared" si="312"/>
        <v>4250</v>
      </c>
      <c r="AC1452" s="6">
        <f t="shared" si="313"/>
        <v>4905</v>
      </c>
      <c r="AD1452" s="9" t="s">
        <v>388</v>
      </c>
      <c r="AE1452" s="3" t="str">
        <f>IF(ISERROR(VLOOKUP($AD1452,技まとめ!$A$1:$F$380,6,FALSE)),"－",VLOOKUP($AD1452,技まとめ!$A$1:$F$380,6,FALSE))</f>
        <v>NS</v>
      </c>
      <c r="AF1452" s="3">
        <f>IF(ISERROR(VLOOKUP($AD1452,技まとめ!$A$1:$F$380,3,FALSE)),"－",VLOOKUP($AD1452,技まとめ!$A$1:$F$380,3,FALSE))</f>
        <v>31</v>
      </c>
      <c r="AG1452" s="3">
        <f>IF(ISERROR(VLOOKUP($AD1452,技まとめ!$A$1:$F$380,5,FALSE)),"－",VLOOKUP($AD1452,技まとめ!$A$1:$F$380,5,FALSE))</f>
        <v>22</v>
      </c>
      <c r="AH1452" s="3" t="str">
        <f>IF($E1452=IF(ISERROR(VLOOKUP($AD1452,技まとめ!$A$1:$F$380,4,FALSE)),"－",VLOOKUP($AD1452,技まとめ!$A$1:$F$380,4,FALSE)),"一致","")</f>
        <v/>
      </c>
      <c r="AI1452" s="9" t="s">
        <v>164</v>
      </c>
      <c r="AJ1452" s="3" t="str">
        <f>IF(ISERROR(VLOOKUP($AI1452,技まとめ!$A$1:$F$380,6,FALSE)),"－",VLOOKUP($AI1452,技まとめ!$A$1:$F$380,6,FALSE))</f>
        <v>DR</v>
      </c>
      <c r="AK1452" s="3">
        <f>IF(ISERROR(VLOOKUP($AI1452,技まとめ!$A$1:$F$380,3,FALSE)),"－",VLOOKUP($AI1452,技まとめ!$A$1:$F$380,3,FALSE))</f>
        <v>58</v>
      </c>
      <c r="AL1452" s="3">
        <f>IF(ISERROR(VLOOKUP($AI1452,技まとめ!$A$1:$F$380,5,FALSE)),"－",VLOOKUP($AI1452,技まとめ!$A$1:$F$380,5,FALSE))</f>
        <v>39</v>
      </c>
      <c r="AM1452" s="3" t="str">
        <f>IF($E1452=IF(ISERROR(VLOOKUP($AI1452,技まとめ!$A$1:$F$380,4,FALSE)),"－",VLOOKUP($AI1452,技まとめ!$A$1:$F$380,4,FALSE)),"一致","")</f>
        <v/>
      </c>
      <c r="AN1452" s="9" t="s">
        <v>335</v>
      </c>
      <c r="AO1452" s="3" t="str">
        <f>IF(ISERROR(VLOOKUP($AN1452,技まとめ!$A$1:$F$380,6,FALSE)),"－",VLOOKUP($AN1452,技まとめ!$A$1:$F$380,6,FALSE))</f>
        <v>SC</v>
      </c>
      <c r="AP1452" s="3">
        <f>IF(ISERROR(VLOOKUP($AN1452,技まとめ!$A$1:$F$380,3,FALSE)),"－",VLOOKUP($AN1452,技まとめ!$A$1:$F$380,3,FALSE))</f>
        <v>51</v>
      </c>
      <c r="AQ1452" s="3">
        <f>IF(ISERROR(VLOOKUP($AN1452,技まとめ!$A$1:$F$380,5,FALSE)),"－",VLOOKUP($AN1452,技まとめ!$A$1:$F$380,5,FALSE))</f>
        <v>31</v>
      </c>
      <c r="AR1452" s="3" t="str">
        <f>IF($E1452=IF(ISERROR(VLOOKUP($AN1452,技まとめ!$A$1:$F$380,4,FALSE)),"－",VLOOKUP($AN1452,技まとめ!$A$1:$F$380,4,FALSE)),"一致","")</f>
        <v/>
      </c>
      <c r="AS1452" s="9" t="s">
        <v>193</v>
      </c>
      <c r="AT1452" s="3" t="str">
        <f>IF(ISERROR(VLOOKUP($AS1452,技まとめ!$A$1:$F$380,6,FALSE)),"－",VLOOKUP($AS1452,技まとめ!$A$1:$F$380,6,FALSE))</f>
        <v>NS</v>
      </c>
      <c r="AU1452" s="3">
        <f>IF(ISERROR(VLOOKUP($AS1452,技まとめ!$A$1:$F$380,3,FALSE)),"－",VLOOKUP($AS1452,技まとめ!$A$1:$F$380,3,FALSE))</f>
        <v>66</v>
      </c>
      <c r="AV1452" s="3">
        <f>IF(ISERROR(VLOOKUP($AS1452,技まとめ!$A$1:$F$380,5,FALSE)),"－",VLOOKUP($AS1452,技まとめ!$A$1:$F$380,5,FALSE))</f>
        <v>37</v>
      </c>
      <c r="AW1452" s="3" t="str">
        <f>IF($E1452=IF(ISERROR(VLOOKUP($AS1452,技まとめ!$A$1:$F$380,4,FALSE)),"－",VLOOKUP($AS1452,技まとめ!$A$1:$F$380,4,FALSE)),"一致","")</f>
        <v/>
      </c>
      <c r="AX1452" s="12" t="str">
        <f t="shared" si="314"/>
        <v>メテオアタックドッグランダイナマイトシュートツインブースト</v>
      </c>
      <c r="AY1452" s="12" t="str">
        <f t="shared" si="315"/>
        <v>メテオアタックドッグランダイナマイトシュートツインブースト</v>
      </c>
      <c r="AZ1452" s="12" t="str">
        <f t="shared" si="316"/>
        <v>メテオアタックドッグランダイナマイトシュートツインブースト</v>
      </c>
      <c r="BA1452" s="12" t="str">
        <f t="shared" si="317"/>
        <v>メテオアタックドッグランダイナマイトシュートツインブースト</v>
      </c>
      <c r="BB1452" s="11" t="str">
        <f t="shared" si="318"/>
        <v>NSDRSCNS</v>
      </c>
      <c r="BC1452" s="11" t="str">
        <f t="shared" si="319"/>
        <v>NSDRSCNS</v>
      </c>
      <c r="BD1452" s="11" t="str">
        <f t="shared" si="320"/>
        <v>NSDRSCNS</v>
      </c>
      <c r="BE1452" s="11" t="str">
        <f t="shared" si="321"/>
        <v>NSDRSCNS</v>
      </c>
    </row>
    <row r="1453" spans="1:57" ht="11.25" hidden="1" customHeight="1">
      <c r="A1453" s="6">
        <v>1452</v>
      </c>
      <c r="B1453" s="7" t="s">
        <v>3291</v>
      </c>
      <c r="C1453" s="8" t="s">
        <v>3292</v>
      </c>
      <c r="D1453" s="7" t="s">
        <v>72</v>
      </c>
      <c r="E1453" s="7" t="s">
        <v>73</v>
      </c>
      <c r="F1453" s="7" t="s">
        <v>74</v>
      </c>
      <c r="G1453" s="9">
        <v>122</v>
      </c>
      <c r="H1453" s="9">
        <v>97</v>
      </c>
      <c r="I1453" s="9">
        <v>51</v>
      </c>
      <c r="J1453" s="9">
        <v>52</v>
      </c>
      <c r="K1453" s="9">
        <v>57</v>
      </c>
      <c r="L1453" s="9">
        <v>52</v>
      </c>
      <c r="M1453" s="9">
        <v>57</v>
      </c>
      <c r="N1453" s="9">
        <v>52</v>
      </c>
      <c r="O1453" s="9">
        <v>56</v>
      </c>
      <c r="P1453" s="9">
        <v>62</v>
      </c>
      <c r="Q1453" s="10">
        <v>101</v>
      </c>
      <c r="R1453" s="11">
        <v>41</v>
      </c>
      <c r="S1453" s="11">
        <v>1</v>
      </c>
      <c r="T1453" s="11">
        <v>102</v>
      </c>
      <c r="U1453" s="11">
        <v>107</v>
      </c>
      <c r="V1453" s="11">
        <v>1</v>
      </c>
      <c r="W1453" s="11">
        <v>106</v>
      </c>
      <c r="X1453" s="11">
        <f t="shared" si="308"/>
        <v>459</v>
      </c>
      <c r="Y1453" s="11">
        <f t="shared" si="309"/>
        <v>4575</v>
      </c>
      <c r="Z1453" s="11">
        <f t="shared" si="310"/>
        <v>1975</v>
      </c>
      <c r="AA1453" s="11">
        <f t="shared" si="311"/>
        <v>4110</v>
      </c>
      <c r="AB1453" s="11">
        <f t="shared" si="312"/>
        <v>4110</v>
      </c>
      <c r="AC1453" s="6">
        <f t="shared" si="313"/>
        <v>4815</v>
      </c>
      <c r="AD1453" s="9" t="s">
        <v>350</v>
      </c>
      <c r="AE1453" s="3" t="str">
        <f>IF(ISERROR(VLOOKUP($AD1453,技まとめ!$A$1:$F$380,6,FALSE)),"－",VLOOKUP($AD1453,技まとめ!$A$1:$F$380,6,FALSE))</f>
        <v>CA</v>
      </c>
      <c r="AF1453" s="3">
        <f>IF(ISERROR(VLOOKUP($AD1453,技まとめ!$A$1:$F$380,3,FALSE)),"－",VLOOKUP($AD1453,技まとめ!$A$1:$F$380,3,FALSE))</f>
        <v>15</v>
      </c>
      <c r="AG1453" s="3">
        <f>IF(ISERROR(VLOOKUP($AD1453,技まとめ!$A$1:$F$380,5,FALSE)),"－",VLOOKUP($AD1453,技まとめ!$A$1:$F$380,5,FALSE))</f>
        <v>20</v>
      </c>
      <c r="AH1453" s="3" t="str">
        <f>IF($E1453=IF(ISERROR(VLOOKUP($AD1453,技まとめ!$A$1:$F$380,4,FALSE)),"－",VLOOKUP($AD1453,技まとめ!$A$1:$F$380,4,FALSE)),"一致","")</f>
        <v>一致</v>
      </c>
      <c r="AI1453" s="9" t="s">
        <v>308</v>
      </c>
      <c r="AJ1453" s="3" t="str">
        <f>IF(ISERROR(VLOOKUP($AI1453,技まとめ!$A$1:$F$380,6,FALSE)),"－",VLOOKUP($AI1453,技まとめ!$A$1:$F$380,6,FALSE))</f>
        <v>DR</v>
      </c>
      <c r="AK1453" s="3">
        <f>IF(ISERROR(VLOOKUP($AI1453,技まとめ!$A$1:$F$380,3,FALSE)),"－",VLOOKUP($AI1453,技まとめ!$A$1:$F$380,3,FALSE))</f>
        <v>28</v>
      </c>
      <c r="AL1453" s="3">
        <f>IF(ISERROR(VLOOKUP($AI1453,技まとめ!$A$1:$F$380,5,FALSE)),"－",VLOOKUP($AI1453,技まとめ!$A$1:$F$380,5,FALSE))</f>
        <v>24</v>
      </c>
      <c r="AM1453" s="3" t="str">
        <f>IF($E1453=IF(ISERROR(VLOOKUP($AI1453,技まとめ!$A$1:$F$380,4,FALSE)),"－",VLOOKUP($AI1453,技まとめ!$A$1:$F$380,4,FALSE)),"一致","")</f>
        <v>一致</v>
      </c>
      <c r="AN1453" s="9" t="s">
        <v>413</v>
      </c>
      <c r="AO1453" s="3" t="str">
        <f>IF(ISERROR(VLOOKUP($AN1453,技まとめ!$A$1:$F$380,6,FALSE)),"－",VLOOKUP($AN1453,技まとめ!$A$1:$F$380,6,FALSE))</f>
        <v>BB</v>
      </c>
      <c r="AP1453" s="3">
        <f>IF(ISERROR(VLOOKUP($AN1453,技まとめ!$A$1:$F$380,3,FALSE)),"－",VLOOKUP($AN1453,技まとめ!$A$1:$F$380,3,FALSE))</f>
        <v>31</v>
      </c>
      <c r="AQ1453" s="3">
        <f>IF(ISERROR(VLOOKUP($AN1453,技まとめ!$A$1:$F$380,5,FALSE)),"－",VLOOKUP($AN1453,技まとめ!$A$1:$F$380,5,FALSE))</f>
        <v>28</v>
      </c>
      <c r="AR1453" s="3" t="str">
        <f>IF($E1453=IF(ISERROR(VLOOKUP($AN1453,技まとめ!$A$1:$F$380,4,FALSE)),"－",VLOOKUP($AN1453,技まとめ!$A$1:$F$380,4,FALSE)),"一致","")</f>
        <v/>
      </c>
      <c r="AS1453" s="9" t="s">
        <v>351</v>
      </c>
      <c r="AT1453" s="3" t="str">
        <f>IF(ISERROR(VLOOKUP($AS1453,技まとめ!$A$1:$F$380,6,FALSE)),"－",VLOOKUP($AS1453,技まとめ!$A$1:$F$380,6,FALSE))</f>
        <v>CA</v>
      </c>
      <c r="AU1453" s="3">
        <f>IF(ISERROR(VLOOKUP($AS1453,技まとめ!$A$1:$F$380,3,FALSE)),"－",VLOOKUP($AS1453,技まとめ!$A$1:$F$380,3,FALSE))</f>
        <v>92</v>
      </c>
      <c r="AV1453" s="3">
        <f>IF(ISERROR(VLOOKUP($AS1453,技まとめ!$A$1:$F$380,5,FALSE)),"－",VLOOKUP($AS1453,技まとめ!$A$1:$F$380,5,FALSE))</f>
        <v>50</v>
      </c>
      <c r="AW1453" s="3" t="str">
        <f>IF($E1453=IF(ISERROR(VLOOKUP($AS1453,技まとめ!$A$1:$F$380,4,FALSE)),"－",VLOOKUP($AS1453,技まとめ!$A$1:$F$380,4,FALSE)),"一致","")</f>
        <v>一致</v>
      </c>
      <c r="AX1453" s="12" t="str">
        <f t="shared" si="314"/>
        <v>タフネスブロックスーパーアルマジロスーパーしこふみギガントウォール</v>
      </c>
      <c r="AY1453" s="12" t="str">
        <f t="shared" si="315"/>
        <v>タフネスブロックスーパーアルマジロスーパーしこふみギガントウォール</v>
      </c>
      <c r="AZ1453" s="12" t="str">
        <f t="shared" si="316"/>
        <v>タフネスブロックスーパーアルマジロスーパーしこふみギガントウォール</v>
      </c>
      <c r="BA1453" s="12" t="str">
        <f t="shared" si="317"/>
        <v>タフネスブロックスーパーアルマジロスーパーしこふみギガントウォール</v>
      </c>
      <c r="BB1453" s="11" t="str">
        <f t="shared" si="318"/>
        <v>CADRBBCA</v>
      </c>
      <c r="BC1453" s="11" t="str">
        <f t="shared" si="319"/>
        <v>CADRBBCA</v>
      </c>
      <c r="BD1453" s="11" t="str">
        <f t="shared" si="320"/>
        <v>CADRBBCA</v>
      </c>
      <c r="BE1453" s="11" t="str">
        <f t="shared" si="321"/>
        <v>CADRBBCA</v>
      </c>
    </row>
    <row r="1454" spans="1:57" ht="11.25" hidden="1" customHeight="1">
      <c r="A1454" s="6">
        <v>1453</v>
      </c>
      <c r="B1454" s="7" t="s">
        <v>3293</v>
      </c>
      <c r="C1454" s="8" t="s">
        <v>3294</v>
      </c>
      <c r="D1454" s="7" t="s">
        <v>72</v>
      </c>
      <c r="E1454" s="7" t="s">
        <v>81</v>
      </c>
      <c r="F1454" s="7" t="s">
        <v>82</v>
      </c>
      <c r="G1454" s="9">
        <v>120</v>
      </c>
      <c r="H1454" s="9">
        <v>100</v>
      </c>
      <c r="I1454" s="9">
        <v>53</v>
      </c>
      <c r="J1454" s="9">
        <v>56</v>
      </c>
      <c r="K1454" s="9">
        <v>51</v>
      </c>
      <c r="L1454" s="9">
        <v>56</v>
      </c>
      <c r="M1454" s="9">
        <v>56</v>
      </c>
      <c r="N1454" s="9">
        <v>51</v>
      </c>
      <c r="O1454" s="9">
        <v>53</v>
      </c>
      <c r="P1454" s="9">
        <v>66</v>
      </c>
      <c r="Q1454" s="10">
        <v>103</v>
      </c>
      <c r="R1454" s="11">
        <v>42</v>
      </c>
      <c r="S1454" s="11">
        <v>1</v>
      </c>
      <c r="T1454" s="11">
        <v>106</v>
      </c>
      <c r="U1454" s="11">
        <v>106</v>
      </c>
      <c r="V1454" s="11">
        <v>1</v>
      </c>
      <c r="W1454" s="11">
        <v>103</v>
      </c>
      <c r="X1454" s="11">
        <f t="shared" si="308"/>
        <v>462</v>
      </c>
      <c r="Y1454" s="11">
        <f t="shared" si="309"/>
        <v>4640</v>
      </c>
      <c r="Z1454" s="11">
        <f t="shared" si="310"/>
        <v>1995</v>
      </c>
      <c r="AA1454" s="11">
        <f t="shared" si="311"/>
        <v>4235</v>
      </c>
      <c r="AB1454" s="11">
        <f t="shared" si="312"/>
        <v>4235</v>
      </c>
      <c r="AC1454" s="6">
        <f t="shared" si="313"/>
        <v>4965</v>
      </c>
      <c r="AD1454" s="9" t="s">
        <v>273</v>
      </c>
      <c r="AE1454" s="3" t="str">
        <f>IF(ISERROR(VLOOKUP($AD1454,技まとめ!$A$1:$F$380,6,FALSE)),"－",VLOOKUP($AD1454,技まとめ!$A$1:$F$380,6,FALSE))</f>
        <v>BL</v>
      </c>
      <c r="AF1454" s="3">
        <f>IF(ISERROR(VLOOKUP($AD1454,技まとめ!$A$1:$F$380,3,FALSE)),"－",VLOOKUP($AD1454,技まとめ!$A$1:$F$380,3,FALSE))</f>
        <v>17</v>
      </c>
      <c r="AG1454" s="3">
        <f>IF(ISERROR(VLOOKUP($AD1454,技まとめ!$A$1:$F$380,5,FALSE)),"－",VLOOKUP($AD1454,技まとめ!$A$1:$F$380,5,FALSE))</f>
        <v>20</v>
      </c>
      <c r="AH1454" s="3" t="str">
        <f>IF($E1454=IF(ISERROR(VLOOKUP($AD1454,技まとめ!$A$1:$F$380,4,FALSE)),"－",VLOOKUP($AD1454,技まとめ!$A$1:$F$380,4,FALSE)),"一致","")</f>
        <v/>
      </c>
      <c r="AI1454" s="9" t="s">
        <v>89</v>
      </c>
      <c r="AJ1454" s="3" t="str">
        <f>IF(ISERROR(VLOOKUP($AI1454,技まとめ!$A$1:$F$380,6,FALSE)),"－",VLOOKUP($AI1454,技まとめ!$A$1:$F$380,6,FALSE))</f>
        <v>BB</v>
      </c>
      <c r="AK1454" s="3">
        <f>IF(ISERROR(VLOOKUP($AI1454,技まとめ!$A$1:$F$380,3,FALSE)),"－",VLOOKUP($AI1454,技まとめ!$A$1:$F$380,3,FALSE))</f>
        <v>43</v>
      </c>
      <c r="AL1454" s="3">
        <f>IF(ISERROR(VLOOKUP($AI1454,技まとめ!$A$1:$F$380,5,FALSE)),"－",VLOOKUP($AI1454,技まとめ!$A$1:$F$380,5,FALSE))</f>
        <v>30</v>
      </c>
      <c r="AM1454" s="3" t="str">
        <f>IF($E1454=IF(ISERROR(VLOOKUP($AI1454,技まとめ!$A$1:$F$380,4,FALSE)),"－",VLOOKUP($AI1454,技まとめ!$A$1:$F$380,4,FALSE)),"一致","")</f>
        <v/>
      </c>
      <c r="AN1454" s="9" t="s">
        <v>308</v>
      </c>
      <c r="AO1454" s="3" t="str">
        <f>IF(ISERROR(VLOOKUP($AN1454,技まとめ!$A$1:$F$380,6,FALSE)),"－",VLOOKUP($AN1454,技まとめ!$A$1:$F$380,6,FALSE))</f>
        <v>DR</v>
      </c>
      <c r="AP1454" s="3">
        <f>IF(ISERROR(VLOOKUP($AN1454,技まとめ!$A$1:$F$380,3,FALSE)),"－",VLOOKUP($AN1454,技まとめ!$A$1:$F$380,3,FALSE))</f>
        <v>28</v>
      </c>
      <c r="AQ1454" s="3">
        <f>IF(ISERROR(VLOOKUP($AN1454,技まとめ!$A$1:$F$380,5,FALSE)),"－",VLOOKUP($AN1454,技まとめ!$A$1:$F$380,5,FALSE))</f>
        <v>24</v>
      </c>
      <c r="AR1454" s="3" t="str">
        <f>IF($E1454=IF(ISERROR(VLOOKUP($AN1454,技まとめ!$A$1:$F$380,4,FALSE)),"－",VLOOKUP($AN1454,技まとめ!$A$1:$F$380,4,FALSE)),"一致","")</f>
        <v/>
      </c>
      <c r="AS1454" s="9" t="s">
        <v>585</v>
      </c>
      <c r="AT1454" s="3" t="str">
        <f>IF(ISERROR(VLOOKUP($AS1454,技まとめ!$A$1:$F$380,6,FALSE)),"－",VLOOKUP($AS1454,技まとめ!$A$1:$F$380,6,FALSE))</f>
        <v>BL</v>
      </c>
      <c r="AU1454" s="3">
        <f>IF(ISERROR(VLOOKUP($AS1454,技まとめ!$A$1:$F$380,3,FALSE)),"－",VLOOKUP($AS1454,技まとめ!$A$1:$F$380,3,FALSE))</f>
        <v>71</v>
      </c>
      <c r="AV1454" s="3">
        <f>IF(ISERROR(VLOOKUP($AS1454,技まとめ!$A$1:$F$380,5,FALSE)),"－",VLOOKUP($AS1454,技まとめ!$A$1:$F$380,5,FALSE))</f>
        <v>44</v>
      </c>
      <c r="AW1454" s="3" t="str">
        <f>IF($E1454=IF(ISERROR(VLOOKUP($AS1454,技まとめ!$A$1:$F$380,4,FALSE)),"－",VLOOKUP($AS1454,技まとめ!$A$1:$F$380,4,FALSE)),"一致","")</f>
        <v/>
      </c>
      <c r="AX1454" s="12" t="str">
        <f t="shared" si="314"/>
        <v>しこふみザ・ウォールスーパーアルマジロメガクェイク</v>
      </c>
      <c r="AY1454" s="12" t="str">
        <f t="shared" si="315"/>
        <v>しこふみザ・ウォールスーパーアルマジロメガクェイク</v>
      </c>
      <c r="AZ1454" s="12" t="str">
        <f t="shared" si="316"/>
        <v>しこふみザ・ウォールスーパーアルマジロメガクェイク</v>
      </c>
      <c r="BA1454" s="12" t="str">
        <f t="shared" si="317"/>
        <v>しこふみザ・ウォールスーパーアルマジロメガクェイク</v>
      </c>
      <c r="BB1454" s="11" t="str">
        <f t="shared" si="318"/>
        <v>BLBBDRBL</v>
      </c>
      <c r="BC1454" s="11" t="str">
        <f t="shared" si="319"/>
        <v>BLBBDRBL</v>
      </c>
      <c r="BD1454" s="11" t="str">
        <f t="shared" si="320"/>
        <v>BLBBDRBL</v>
      </c>
      <c r="BE1454" s="11" t="str">
        <f t="shared" si="321"/>
        <v>BLBBDRBL</v>
      </c>
    </row>
    <row r="1455" spans="1:57" ht="11.25" hidden="1" customHeight="1">
      <c r="A1455" s="6">
        <v>1454</v>
      </c>
      <c r="B1455" s="7" t="s">
        <v>3295</v>
      </c>
      <c r="C1455" s="8" t="s">
        <v>3296</v>
      </c>
      <c r="D1455" s="7" t="s">
        <v>72</v>
      </c>
      <c r="E1455" s="7" t="s">
        <v>81</v>
      </c>
      <c r="F1455" s="7" t="s">
        <v>82</v>
      </c>
      <c r="G1455" s="9">
        <v>133</v>
      </c>
      <c r="H1455" s="9">
        <v>94</v>
      </c>
      <c r="I1455" s="9">
        <v>51</v>
      </c>
      <c r="J1455" s="9">
        <v>60</v>
      </c>
      <c r="K1455" s="9">
        <v>51</v>
      </c>
      <c r="L1455" s="9">
        <v>56</v>
      </c>
      <c r="M1455" s="9">
        <v>54</v>
      </c>
      <c r="N1455" s="9">
        <v>61</v>
      </c>
      <c r="O1455" s="9">
        <v>55</v>
      </c>
      <c r="P1455" s="9">
        <v>38</v>
      </c>
      <c r="Q1455" s="10">
        <v>101</v>
      </c>
      <c r="R1455" s="11">
        <v>28</v>
      </c>
      <c r="S1455" s="11">
        <v>1</v>
      </c>
      <c r="T1455" s="11">
        <v>106</v>
      </c>
      <c r="U1455" s="11">
        <v>104</v>
      </c>
      <c r="V1455" s="11">
        <v>1</v>
      </c>
      <c r="W1455" s="11">
        <v>105</v>
      </c>
      <c r="X1455" s="11">
        <f t="shared" si="308"/>
        <v>446</v>
      </c>
      <c r="Y1455" s="11">
        <f t="shared" si="309"/>
        <v>4570</v>
      </c>
      <c r="Z1455" s="11">
        <f t="shared" si="310"/>
        <v>1515</v>
      </c>
      <c r="AA1455" s="11">
        <f t="shared" si="311"/>
        <v>4245</v>
      </c>
      <c r="AB1455" s="11">
        <f t="shared" si="312"/>
        <v>4245</v>
      </c>
      <c r="AC1455" s="6">
        <f t="shared" si="313"/>
        <v>4905</v>
      </c>
      <c r="AD1455" s="9" t="s">
        <v>423</v>
      </c>
      <c r="AE1455" s="3" t="str">
        <f>IF(ISERROR(VLOOKUP($AD1455,技まとめ!$A$1:$F$380,6,FALSE)),"－",VLOOKUP($AD1455,技まとめ!$A$1:$F$380,6,FALSE))</f>
        <v>BL</v>
      </c>
      <c r="AF1455" s="3">
        <f>IF(ISERROR(VLOOKUP($AD1455,技まとめ!$A$1:$F$380,3,FALSE)),"－",VLOOKUP($AD1455,技まとめ!$A$1:$F$380,3,FALSE))</f>
        <v>13</v>
      </c>
      <c r="AG1455" s="3">
        <f>IF(ISERROR(VLOOKUP($AD1455,技まとめ!$A$1:$F$380,5,FALSE)),"－",VLOOKUP($AD1455,技まとめ!$A$1:$F$380,5,FALSE))</f>
        <v>20</v>
      </c>
      <c r="AH1455" s="3" t="str">
        <f>IF($E1455=IF(ISERROR(VLOOKUP($AD1455,技まとめ!$A$1:$F$380,4,FALSE)),"－",VLOOKUP($AD1455,技まとめ!$A$1:$F$380,4,FALSE)),"一致","")</f>
        <v>一致</v>
      </c>
      <c r="AI1455" s="9" t="s">
        <v>260</v>
      </c>
      <c r="AJ1455" s="3" t="str">
        <f>IF(ISERROR(VLOOKUP($AI1455,技まとめ!$A$1:$F$380,6,FALSE)),"－",VLOOKUP($AI1455,技まとめ!$A$1:$F$380,6,FALSE))</f>
        <v>NS</v>
      </c>
      <c r="AK1455" s="3">
        <f>IF(ISERROR(VLOOKUP($AI1455,技まとめ!$A$1:$F$380,3,FALSE)),"－",VLOOKUP($AI1455,技まとめ!$A$1:$F$380,3,FALSE))</f>
        <v>94</v>
      </c>
      <c r="AL1455" s="3">
        <f>IF(ISERROR(VLOOKUP($AI1455,技まとめ!$A$1:$F$380,5,FALSE)),"－",VLOOKUP($AI1455,技まとめ!$A$1:$F$380,5,FALSE))</f>
        <v>52</v>
      </c>
      <c r="AM1455" s="3" t="str">
        <f>IF($E1455=IF(ISERROR(VLOOKUP($AI1455,技まとめ!$A$1:$F$380,4,FALSE)),"－",VLOOKUP($AI1455,技まとめ!$A$1:$F$380,4,FALSE)),"一致","")</f>
        <v/>
      </c>
      <c r="AN1455" s="9" t="s">
        <v>163</v>
      </c>
      <c r="AO1455" s="3" t="str">
        <f>IF(ISERROR(VLOOKUP($AN1455,技まとめ!$A$1:$F$380,6,FALSE)),"－",VLOOKUP($AN1455,技まとめ!$A$1:$F$380,6,FALSE))</f>
        <v>BL</v>
      </c>
      <c r="AP1455" s="3">
        <f>IF(ISERROR(VLOOKUP($AN1455,技まとめ!$A$1:$F$380,3,FALSE)),"－",VLOOKUP($AN1455,技まとめ!$A$1:$F$380,3,FALSE))</f>
        <v>59</v>
      </c>
      <c r="AQ1455" s="3">
        <f>IF(ISERROR(VLOOKUP($AN1455,技まとめ!$A$1:$F$380,5,FALSE)),"－",VLOOKUP($AN1455,技まとめ!$A$1:$F$380,5,FALSE))</f>
        <v>38</v>
      </c>
      <c r="AR1455" s="3" t="str">
        <f>IF($E1455=IF(ISERROR(VLOOKUP($AN1455,技まとめ!$A$1:$F$380,4,FALSE)),"－",VLOOKUP($AN1455,技まとめ!$A$1:$F$380,4,FALSE)),"一致","")</f>
        <v>一致</v>
      </c>
      <c r="AS1455" s="9" t="s">
        <v>291</v>
      </c>
      <c r="AT1455" s="3" t="str">
        <f>IF(ISERROR(VLOOKUP($AS1455,技まとめ!$A$1:$F$380,6,FALSE)),"－",VLOOKUP($AS1455,技まとめ!$A$1:$F$380,6,FALSE))</f>
        <v>P1</v>
      </c>
      <c r="AU1455" s="3">
        <f>IF(ISERROR(VLOOKUP($AS1455,技まとめ!$A$1:$F$380,3,FALSE)),"－",VLOOKUP($AS1455,技まとめ!$A$1:$F$380,3,FALSE))</f>
        <v>65</v>
      </c>
      <c r="AV1455" s="3">
        <f>IF(ISERROR(VLOOKUP($AS1455,技まとめ!$A$1:$F$380,5,FALSE)),"－",VLOOKUP($AS1455,技まとめ!$A$1:$F$380,5,FALSE))</f>
        <v>40</v>
      </c>
      <c r="AW1455" s="3" t="str">
        <f>IF($E1455=IF(ISERROR(VLOOKUP($AS1455,技まとめ!$A$1:$F$380,4,FALSE)),"－",VLOOKUP($AS1455,技まとめ!$A$1:$F$380,4,FALSE)),"一致","")</f>
        <v/>
      </c>
      <c r="AX1455" s="12" t="str">
        <f t="shared" si="314"/>
        <v>コイルターンデスゾーンサイクロンちゃぶだいがえし</v>
      </c>
      <c r="AY1455" s="12" t="str">
        <f t="shared" si="315"/>
        <v>コイルターンデスゾーンサイクロンちゃぶだいがえし</v>
      </c>
      <c r="AZ1455" s="12" t="str">
        <f t="shared" si="316"/>
        <v>コイルターンデスゾーンサイクロンちゃぶだいがえし</v>
      </c>
      <c r="BA1455" s="12" t="str">
        <f t="shared" si="317"/>
        <v>コイルターンデスゾーンサイクロンちゃぶだいがえし</v>
      </c>
      <c r="BB1455" s="11" t="str">
        <f t="shared" si="318"/>
        <v>BLNSBLP1</v>
      </c>
      <c r="BC1455" s="11" t="str">
        <f t="shared" si="319"/>
        <v>BLNSBLP1</v>
      </c>
      <c r="BD1455" s="11" t="str">
        <f t="shared" si="320"/>
        <v>BLNSBLP1</v>
      </c>
      <c r="BE1455" s="11" t="str">
        <f t="shared" si="321"/>
        <v>BLNSBLP1</v>
      </c>
    </row>
    <row r="1456" spans="1:57" ht="11.25" hidden="1" customHeight="1">
      <c r="A1456" s="6">
        <v>1455</v>
      </c>
      <c r="B1456" s="7" t="s">
        <v>3297</v>
      </c>
      <c r="C1456" s="8" t="s">
        <v>3298</v>
      </c>
      <c r="D1456" s="7" t="s">
        <v>72</v>
      </c>
      <c r="E1456" s="7" t="s">
        <v>95</v>
      </c>
      <c r="F1456" s="7" t="s">
        <v>109</v>
      </c>
      <c r="G1456" s="9">
        <v>94</v>
      </c>
      <c r="H1456" s="9">
        <v>137</v>
      </c>
      <c r="I1456" s="9">
        <v>41</v>
      </c>
      <c r="J1456" s="9">
        <v>39</v>
      </c>
      <c r="K1456" s="9">
        <v>37</v>
      </c>
      <c r="L1456" s="9">
        <v>46</v>
      </c>
      <c r="M1456" s="9">
        <v>53</v>
      </c>
      <c r="N1456" s="9">
        <v>44</v>
      </c>
      <c r="O1456" s="9">
        <v>63</v>
      </c>
      <c r="P1456" s="9">
        <v>105</v>
      </c>
      <c r="Q1456" s="10">
        <v>91</v>
      </c>
      <c r="R1456" s="11">
        <v>43</v>
      </c>
      <c r="S1456" s="11">
        <v>1</v>
      </c>
      <c r="T1456" s="11">
        <v>96</v>
      </c>
      <c r="U1456" s="11">
        <v>103</v>
      </c>
      <c r="V1456" s="11">
        <v>1</v>
      </c>
      <c r="W1456" s="11">
        <v>113</v>
      </c>
      <c r="X1456" s="11">
        <f t="shared" si="308"/>
        <v>448</v>
      </c>
      <c r="Y1456" s="11">
        <f t="shared" si="309"/>
        <v>4210</v>
      </c>
      <c r="Z1456" s="11">
        <f t="shared" si="310"/>
        <v>2080</v>
      </c>
      <c r="AA1456" s="11">
        <f t="shared" si="311"/>
        <v>3935</v>
      </c>
      <c r="AB1456" s="11">
        <f t="shared" si="312"/>
        <v>3935</v>
      </c>
      <c r="AC1456" s="6">
        <f t="shared" si="313"/>
        <v>4620</v>
      </c>
      <c r="AD1456" s="9" t="s">
        <v>5014</v>
      </c>
      <c r="AE1456" s="3" t="str">
        <f>IF(ISERROR(VLOOKUP($AD1456,技まとめ!$A$1:$F$380,6,FALSE)),"－",VLOOKUP($AD1456,技まとめ!$A$1:$F$380,6,FALSE))</f>
        <v>－</v>
      </c>
      <c r="AF1456" s="3">
        <f>IF(ISERROR(VLOOKUP($AD1456,技まとめ!$A$1:$F$380,3,FALSE)),"－",VLOOKUP($AD1456,技まとめ!$A$1:$F$380,3,FALSE))</f>
        <v>0</v>
      </c>
      <c r="AG1456" s="3">
        <f>IF(ISERROR(VLOOKUP($AD1456,技まとめ!$A$1:$F$380,5,FALSE)),"－",VLOOKUP($AD1456,技まとめ!$A$1:$F$380,5,FALSE))</f>
        <v>0</v>
      </c>
      <c r="AH1456" s="3" t="str">
        <f>IF($E1456=IF(ISERROR(VLOOKUP($AD1456,技まとめ!$A$1:$F$380,4,FALSE)),"－",VLOOKUP($AD1456,技まとめ!$A$1:$F$380,4,FALSE)),"一致","")</f>
        <v/>
      </c>
      <c r="AI1456" s="9" t="s">
        <v>211</v>
      </c>
      <c r="AJ1456" s="3" t="str">
        <f>IF(ISERROR(VLOOKUP($AI1456,技まとめ!$A$1:$F$380,6,FALSE)),"－",VLOOKUP($AI1456,技まとめ!$A$1:$F$380,6,FALSE))</f>
        <v>NS</v>
      </c>
      <c r="AK1456" s="3">
        <f>IF(ISERROR(VLOOKUP($AI1456,技まとめ!$A$1:$F$380,3,FALSE)),"－",VLOOKUP($AI1456,技まとめ!$A$1:$F$380,3,FALSE))</f>
        <v>36</v>
      </c>
      <c r="AL1456" s="3">
        <f>IF(ISERROR(VLOOKUP($AI1456,技まとめ!$A$1:$F$380,5,FALSE)),"－",VLOOKUP($AI1456,技まとめ!$A$1:$F$380,5,FALSE))</f>
        <v>25</v>
      </c>
      <c r="AM1456" s="3" t="str">
        <f>IF($E1456=IF(ISERROR(VLOOKUP($AI1456,技まとめ!$A$1:$F$380,4,FALSE)),"－",VLOOKUP($AI1456,技まとめ!$A$1:$F$380,4,FALSE)),"一致","")</f>
        <v/>
      </c>
      <c r="AN1456" s="9" t="s">
        <v>469</v>
      </c>
      <c r="AO1456" s="3" t="str">
        <f>IF(ISERROR(VLOOKUP($AN1456,技まとめ!$A$1:$F$380,6,FALSE)),"－",VLOOKUP($AN1456,技まとめ!$A$1:$F$380,6,FALSE))</f>
        <v>SC</v>
      </c>
      <c r="AP1456" s="3">
        <f>IF(ISERROR(VLOOKUP($AN1456,技まとめ!$A$1:$F$380,3,FALSE)),"－",VLOOKUP($AN1456,技まとめ!$A$1:$F$380,3,FALSE))</f>
        <v>30</v>
      </c>
      <c r="AQ1456" s="3">
        <f>IF(ISERROR(VLOOKUP($AN1456,技まとめ!$A$1:$F$380,5,FALSE)),"－",VLOOKUP($AN1456,技まとめ!$A$1:$F$380,5,FALSE))</f>
        <v>21</v>
      </c>
      <c r="AR1456" s="3" t="str">
        <f>IF($E1456=IF(ISERROR(VLOOKUP($AN1456,技まとめ!$A$1:$F$380,4,FALSE)),"－",VLOOKUP($AN1456,技まとめ!$A$1:$F$380,4,FALSE)),"一致","")</f>
        <v/>
      </c>
      <c r="AS1456" s="9" t="s">
        <v>310</v>
      </c>
      <c r="AT1456" s="3" t="str">
        <f>IF(ISERROR(VLOOKUP($AS1456,技まとめ!$A$1:$F$380,6,FALSE)),"－",VLOOKUP($AS1456,技まとめ!$A$1:$F$380,6,FALSE))</f>
        <v>DR</v>
      </c>
      <c r="AU1456" s="3">
        <f>IF(ISERROR(VLOOKUP($AS1456,技まとめ!$A$1:$F$380,3,FALSE)),"－",VLOOKUP($AS1456,技まとめ!$A$1:$F$380,3,FALSE))</f>
        <v>65</v>
      </c>
      <c r="AV1456" s="3">
        <f>IF(ISERROR(VLOOKUP($AS1456,技まとめ!$A$1:$F$380,5,FALSE)),"－",VLOOKUP($AS1456,技まとめ!$A$1:$F$380,5,FALSE))</f>
        <v>42</v>
      </c>
      <c r="AW1456" s="3" t="str">
        <f>IF($E1456=IF(ISERROR(VLOOKUP($AS1456,技まとめ!$A$1:$F$380,4,FALSE)),"－",VLOOKUP($AS1456,技まとめ!$A$1:$F$380,4,FALSE)),"一致","")</f>
        <v/>
      </c>
      <c r="AX1456" s="12" t="str">
        <f t="shared" si="314"/>
        <v>ふっかつ！コロドラシュートあびせげりモグラシャッフル</v>
      </c>
      <c r="AY1456" s="12" t="str">
        <f t="shared" si="315"/>
        <v>ふっかつ！コロドラシュートあびせげりモグラシャッフル</v>
      </c>
      <c r="AZ1456" s="12" t="str">
        <f t="shared" si="316"/>
        <v>ふっかつ！コロドラシュートあびせげりモグラシャッフル</v>
      </c>
      <c r="BA1456" s="12" t="str">
        <f t="shared" si="317"/>
        <v>ふっかつ！コロドラシュートあびせげりモグラシャッフル</v>
      </c>
      <c r="BB1456" s="11" t="str">
        <f t="shared" si="318"/>
        <v>－NSSCDR</v>
      </c>
      <c r="BC1456" s="11" t="str">
        <f t="shared" si="319"/>
        <v>－NSSCDR</v>
      </c>
      <c r="BD1456" s="11" t="str">
        <f t="shared" si="320"/>
        <v>－NSSCDR</v>
      </c>
      <c r="BE1456" s="11" t="str">
        <f t="shared" si="321"/>
        <v>－NSSCDR</v>
      </c>
    </row>
    <row r="1457" spans="1:57" ht="11.25" hidden="1" customHeight="1">
      <c r="A1457" s="6">
        <v>1456</v>
      </c>
      <c r="B1457" s="7" t="s">
        <v>3299</v>
      </c>
      <c r="C1457" s="8" t="s">
        <v>3300</v>
      </c>
      <c r="D1457" s="7" t="s">
        <v>650</v>
      </c>
      <c r="E1457" s="7" t="s">
        <v>102</v>
      </c>
      <c r="F1457" s="7" t="s">
        <v>128</v>
      </c>
      <c r="G1457" s="9">
        <v>98</v>
      </c>
      <c r="H1457" s="9">
        <v>124</v>
      </c>
      <c r="I1457" s="9">
        <v>63</v>
      </c>
      <c r="J1457" s="9">
        <v>56</v>
      </c>
      <c r="K1457" s="9">
        <v>62</v>
      </c>
      <c r="L1457" s="9">
        <v>63</v>
      </c>
      <c r="M1457" s="9">
        <v>51</v>
      </c>
      <c r="N1457" s="9">
        <v>63</v>
      </c>
      <c r="O1457" s="9">
        <v>59</v>
      </c>
      <c r="P1457" s="9">
        <v>11</v>
      </c>
      <c r="Q1457" s="10">
        <v>113</v>
      </c>
      <c r="R1457" s="11">
        <v>10</v>
      </c>
      <c r="S1457" s="11">
        <v>1</v>
      </c>
      <c r="T1457" s="11">
        <v>113</v>
      </c>
      <c r="U1457" s="11">
        <v>101</v>
      </c>
      <c r="V1457" s="11">
        <v>1</v>
      </c>
      <c r="W1457" s="11">
        <v>109</v>
      </c>
      <c r="X1457" s="11">
        <f t="shared" si="308"/>
        <v>448</v>
      </c>
      <c r="Y1457" s="11">
        <f t="shared" si="309"/>
        <v>5070</v>
      </c>
      <c r="Z1457" s="11">
        <f t="shared" si="310"/>
        <v>905</v>
      </c>
      <c r="AA1457" s="11">
        <f t="shared" si="311"/>
        <v>4510</v>
      </c>
      <c r="AB1457" s="11">
        <f t="shared" si="312"/>
        <v>4510</v>
      </c>
      <c r="AC1457" s="6">
        <f t="shared" si="313"/>
        <v>5115</v>
      </c>
      <c r="AD1457" s="9" t="s">
        <v>417</v>
      </c>
      <c r="AE1457" s="3" t="str">
        <f>IF(ISERROR(VLOOKUP($AD1457,技まとめ!$A$1:$F$380,6,FALSE)),"－",VLOOKUP($AD1457,技まとめ!$A$1:$F$380,6,FALSE))</f>
        <v>BL</v>
      </c>
      <c r="AF1457" s="3">
        <f>IF(ISERROR(VLOOKUP($AD1457,技まとめ!$A$1:$F$380,3,FALSE)),"－",VLOOKUP($AD1457,技まとめ!$A$1:$F$380,3,FALSE))</f>
        <v>50</v>
      </c>
      <c r="AG1457" s="3">
        <f>IF(ISERROR(VLOOKUP($AD1457,技まとめ!$A$1:$F$380,5,FALSE)),"－",VLOOKUP($AD1457,技まとめ!$A$1:$F$380,5,FALSE))</f>
        <v>36</v>
      </c>
      <c r="AH1457" s="3" t="str">
        <f>IF($E1457=IF(ISERROR(VLOOKUP($AD1457,技まとめ!$A$1:$F$380,4,FALSE)),"－",VLOOKUP($AD1457,技まとめ!$A$1:$F$380,4,FALSE)),"一致","")</f>
        <v/>
      </c>
      <c r="AI1457" s="9" t="s">
        <v>686</v>
      </c>
      <c r="AJ1457" s="3" t="str">
        <f>IF(ISERROR(VLOOKUP($AI1457,技まとめ!$A$1:$F$380,6,FALSE)),"－",VLOOKUP($AI1457,技まとめ!$A$1:$F$380,6,FALSE))</f>
        <v>DR</v>
      </c>
      <c r="AK1457" s="3">
        <f>IF(ISERROR(VLOOKUP($AI1457,技まとめ!$A$1:$F$380,3,FALSE)),"－",VLOOKUP($AI1457,技まとめ!$A$1:$F$380,3,FALSE))</f>
        <v>34</v>
      </c>
      <c r="AL1457" s="3">
        <f>IF(ISERROR(VLOOKUP($AI1457,技まとめ!$A$1:$F$380,5,FALSE)),"－",VLOOKUP($AI1457,技まとめ!$A$1:$F$380,5,FALSE))</f>
        <v>27</v>
      </c>
      <c r="AM1457" s="3" t="str">
        <f>IF($E1457=IF(ISERROR(VLOOKUP($AI1457,技まとめ!$A$1:$F$380,4,FALSE)),"－",VLOOKUP($AI1457,技まとめ!$A$1:$F$380,4,FALSE)),"一致","")</f>
        <v>一致</v>
      </c>
      <c r="AN1457" s="9" t="s">
        <v>314</v>
      </c>
      <c r="AO1457" s="3" t="str">
        <f>IF(ISERROR(VLOOKUP($AN1457,技まとめ!$A$1:$F$380,6,FALSE)),"－",VLOOKUP($AN1457,技まとめ!$A$1:$F$380,6,FALSE))</f>
        <v>SC</v>
      </c>
      <c r="AP1457" s="3">
        <f>IF(ISERROR(VLOOKUP($AN1457,技まとめ!$A$1:$F$380,3,FALSE)),"－",VLOOKUP($AN1457,技まとめ!$A$1:$F$380,3,FALSE))</f>
        <v>79</v>
      </c>
      <c r="AQ1457" s="3">
        <f>IF(ISERROR(VLOOKUP($AN1457,技まとめ!$A$1:$F$380,5,FALSE)),"－",VLOOKUP($AN1457,技まとめ!$A$1:$F$380,5,FALSE))</f>
        <v>43</v>
      </c>
      <c r="AR1457" s="3" t="str">
        <f>IF($E1457=IF(ISERROR(VLOOKUP($AN1457,技まとめ!$A$1:$F$380,4,FALSE)),"－",VLOOKUP($AN1457,技まとめ!$A$1:$F$380,4,FALSE)),"一致","")</f>
        <v/>
      </c>
      <c r="AS1457" s="9" t="s">
        <v>103</v>
      </c>
      <c r="AT1457" s="3" t="str">
        <f>IF(ISERROR(VLOOKUP($AS1457,技まとめ!$A$1:$F$380,6,FALSE)),"－",VLOOKUP($AS1457,技まとめ!$A$1:$F$380,6,FALSE))</f>
        <v>DR</v>
      </c>
      <c r="AU1457" s="3">
        <f>IF(ISERROR(VLOOKUP($AS1457,技まとめ!$A$1:$F$380,3,FALSE)),"－",VLOOKUP($AS1457,技まとめ!$A$1:$F$380,3,FALSE))</f>
        <v>56</v>
      </c>
      <c r="AV1457" s="3">
        <f>IF(ISERROR(VLOOKUP($AS1457,技まとめ!$A$1:$F$380,5,FALSE)),"－",VLOOKUP($AS1457,技まとめ!$A$1:$F$380,5,FALSE))</f>
        <v>39</v>
      </c>
      <c r="AW1457" s="3" t="str">
        <f>IF($E1457=IF(ISERROR(VLOOKUP($AS1457,技まとめ!$A$1:$F$380,4,FALSE)),"－",VLOOKUP($AS1457,技まとめ!$A$1:$F$380,4,FALSE)),"一致","")</f>
        <v/>
      </c>
      <c r="AX1457" s="12" t="str">
        <f t="shared" si="314"/>
        <v>デザートストームヒートタックルミラージュシュートまぼろしドリブル</v>
      </c>
      <c r="AY1457" s="12" t="str">
        <f t="shared" si="315"/>
        <v>デザートストームヒートタックルミラージュシュートまぼろしドリブル</v>
      </c>
      <c r="AZ1457" s="12" t="str">
        <f t="shared" si="316"/>
        <v>デザートストームヒートタックルミラージュシュートまぼろしドリブル</v>
      </c>
      <c r="BA1457" s="12" t="str">
        <f t="shared" si="317"/>
        <v>デザートストームヒートタックルミラージュシュートまぼろしドリブル</v>
      </c>
      <c r="BB1457" s="11" t="str">
        <f t="shared" si="318"/>
        <v>BLDRSCDR</v>
      </c>
      <c r="BC1457" s="11" t="str">
        <f t="shared" si="319"/>
        <v>BLDRSCDR</v>
      </c>
      <c r="BD1457" s="11" t="str">
        <f t="shared" si="320"/>
        <v>BLDRSCDR</v>
      </c>
      <c r="BE1457" s="11" t="str">
        <f t="shared" si="321"/>
        <v>BLDRSCDR</v>
      </c>
    </row>
    <row r="1458" spans="1:57" ht="11.25" hidden="1" customHeight="1">
      <c r="A1458" s="6">
        <v>1457</v>
      </c>
      <c r="B1458" s="7" t="s">
        <v>3301</v>
      </c>
      <c r="C1458" s="8" t="s">
        <v>3302</v>
      </c>
      <c r="D1458" s="7" t="s">
        <v>650</v>
      </c>
      <c r="E1458" s="7" t="s">
        <v>81</v>
      </c>
      <c r="F1458" s="7" t="s">
        <v>109</v>
      </c>
      <c r="G1458" s="9">
        <v>96</v>
      </c>
      <c r="H1458" s="9">
        <v>127</v>
      </c>
      <c r="I1458" s="9">
        <v>57</v>
      </c>
      <c r="J1458" s="9">
        <v>53</v>
      </c>
      <c r="K1458" s="9">
        <v>46</v>
      </c>
      <c r="L1458" s="9">
        <v>57</v>
      </c>
      <c r="M1458" s="9">
        <v>63</v>
      </c>
      <c r="N1458" s="9">
        <v>59</v>
      </c>
      <c r="O1458" s="9">
        <v>61</v>
      </c>
      <c r="P1458" s="9">
        <v>34</v>
      </c>
      <c r="Q1458" s="10">
        <v>107</v>
      </c>
      <c r="R1458" s="11">
        <v>10</v>
      </c>
      <c r="S1458" s="11">
        <v>1</v>
      </c>
      <c r="T1458" s="11">
        <v>107</v>
      </c>
      <c r="U1458" s="11">
        <v>113</v>
      </c>
      <c r="V1458" s="11">
        <v>1</v>
      </c>
      <c r="W1458" s="11">
        <v>111</v>
      </c>
      <c r="X1458" s="11">
        <f t="shared" si="308"/>
        <v>450</v>
      </c>
      <c r="Y1458" s="11">
        <f t="shared" si="309"/>
        <v>4840</v>
      </c>
      <c r="Z1458" s="11">
        <f t="shared" si="310"/>
        <v>915</v>
      </c>
      <c r="AA1458" s="11">
        <f t="shared" si="311"/>
        <v>4310</v>
      </c>
      <c r="AB1458" s="11">
        <f t="shared" si="312"/>
        <v>4310</v>
      </c>
      <c r="AC1458" s="6">
        <f t="shared" si="313"/>
        <v>4885</v>
      </c>
      <c r="AD1458" s="9" t="s">
        <v>2422</v>
      </c>
      <c r="AE1458" s="3" t="str">
        <f>IF(ISERROR(VLOOKUP($AD1458,技まとめ!$A$1:$F$380,6,FALSE)),"－",VLOOKUP($AD1458,技まとめ!$A$1:$F$380,6,FALSE))</f>
        <v>－</v>
      </c>
      <c r="AF1458" s="3">
        <f>IF(ISERROR(VLOOKUP($AD1458,技まとめ!$A$1:$F$380,3,FALSE)),"－",VLOOKUP($AD1458,技まとめ!$A$1:$F$380,3,FALSE))</f>
        <v>0</v>
      </c>
      <c r="AG1458" s="3">
        <f>IF(ISERROR(VLOOKUP($AD1458,技まとめ!$A$1:$F$380,5,FALSE)),"－",VLOOKUP($AD1458,技まとめ!$A$1:$F$380,5,FALSE))</f>
        <v>0</v>
      </c>
      <c r="AH1458" s="3" t="str">
        <f>IF($E1458=IF(ISERROR(VLOOKUP($AD1458,技まとめ!$A$1:$F$380,4,FALSE)),"－",VLOOKUP($AD1458,技まとめ!$A$1:$F$380,4,FALSE)),"一致","")</f>
        <v/>
      </c>
      <c r="AI1458" s="9" t="s">
        <v>1192</v>
      </c>
      <c r="AJ1458" s="3" t="str">
        <f>IF(ISERROR(VLOOKUP($AI1458,技まとめ!$A$1:$F$380,6,FALSE)),"－",VLOOKUP($AI1458,技まとめ!$A$1:$F$380,6,FALSE))</f>
        <v>SC</v>
      </c>
      <c r="AK1458" s="3">
        <f>IF(ISERROR(VLOOKUP($AI1458,技まとめ!$A$1:$F$380,3,FALSE)),"－",VLOOKUP($AI1458,技まとめ!$A$1:$F$380,3,FALSE))</f>
        <v>90</v>
      </c>
      <c r="AL1458" s="3">
        <f>IF(ISERROR(VLOOKUP($AI1458,技まとめ!$A$1:$F$380,5,FALSE)),"－",VLOOKUP($AI1458,技まとめ!$A$1:$F$380,5,FALSE))</f>
        <v>49</v>
      </c>
      <c r="AM1458" s="3" t="str">
        <f>IF($E1458=IF(ISERROR(VLOOKUP($AI1458,技まとめ!$A$1:$F$380,4,FALSE)),"－",VLOOKUP($AI1458,技まとめ!$A$1:$F$380,4,FALSE)),"一致","")</f>
        <v/>
      </c>
      <c r="AN1458" s="9" t="s">
        <v>718</v>
      </c>
      <c r="AO1458" s="3" t="str">
        <f>IF(ISERROR(VLOOKUP($AN1458,技まとめ!$A$1:$F$380,6,FALSE)),"－",VLOOKUP($AN1458,技まとめ!$A$1:$F$380,6,FALSE))</f>
        <v>BL</v>
      </c>
      <c r="AP1458" s="3">
        <f>IF(ISERROR(VLOOKUP($AN1458,技まとめ!$A$1:$F$380,3,FALSE)),"－",VLOOKUP($AN1458,技まとめ!$A$1:$F$380,3,FALSE))</f>
        <v>58</v>
      </c>
      <c r="AQ1458" s="3">
        <f>IF(ISERROR(VLOOKUP($AN1458,技まとめ!$A$1:$F$380,5,FALSE)),"－",VLOOKUP($AN1458,技まとめ!$A$1:$F$380,5,FALSE))</f>
        <v>39</v>
      </c>
      <c r="AR1458" s="3" t="str">
        <f>IF($E1458=IF(ISERROR(VLOOKUP($AN1458,技まとめ!$A$1:$F$380,4,FALSE)),"－",VLOOKUP($AN1458,技まとめ!$A$1:$F$380,4,FALSE)),"一致","")</f>
        <v/>
      </c>
      <c r="AS1458" s="9" t="s">
        <v>635</v>
      </c>
      <c r="AT1458" s="3" t="str">
        <f>IF(ISERROR(VLOOKUP($AS1458,技まとめ!$A$1:$F$380,6,FALSE)),"－",VLOOKUP($AS1458,技まとめ!$A$1:$F$380,6,FALSE))</f>
        <v>DR</v>
      </c>
      <c r="AU1458" s="3">
        <f>IF(ISERROR(VLOOKUP($AS1458,技まとめ!$A$1:$F$380,3,FALSE)),"－",VLOOKUP($AS1458,技まとめ!$A$1:$F$380,3,FALSE))</f>
        <v>58</v>
      </c>
      <c r="AV1458" s="3">
        <f>IF(ISERROR(VLOOKUP($AS1458,技まとめ!$A$1:$F$380,5,FALSE)),"－",VLOOKUP($AS1458,技まとめ!$A$1:$F$380,5,FALSE))</f>
        <v>39</v>
      </c>
      <c r="AW1458" s="3" t="str">
        <f>IF($E1458=IF(ISERROR(VLOOKUP($AS1458,技まとめ!$A$1:$F$380,4,FALSE)),"－",VLOOKUP($AS1458,技まとめ!$A$1:$F$380,4,FALSE)),"一致","")</f>
        <v>一致</v>
      </c>
      <c r="AX1458" s="12" t="str">
        <f t="shared" si="314"/>
        <v>オフェンスプラスアストロゲートグッドスメルオーロラドリブル</v>
      </c>
      <c r="AY1458" s="12" t="str">
        <f t="shared" si="315"/>
        <v>オフェンスプラスアストロゲートグッドスメルオーロラドリブル</v>
      </c>
      <c r="AZ1458" s="12" t="str">
        <f t="shared" si="316"/>
        <v>オフェンスプラスアストロゲートグッドスメルオーロラドリブル</v>
      </c>
      <c r="BA1458" s="12" t="str">
        <f t="shared" si="317"/>
        <v>オフェンスプラスアストロゲートグッドスメルオーロラドリブル</v>
      </c>
      <c r="BB1458" s="11" t="str">
        <f t="shared" si="318"/>
        <v>－SCBLDR</v>
      </c>
      <c r="BC1458" s="11" t="str">
        <f t="shared" si="319"/>
        <v>－SCBLDR</v>
      </c>
      <c r="BD1458" s="11" t="str">
        <f t="shared" si="320"/>
        <v>－SCBLDR</v>
      </c>
      <c r="BE1458" s="11" t="str">
        <f t="shared" si="321"/>
        <v>－SCBLDR</v>
      </c>
    </row>
    <row r="1459" spans="1:57" ht="11.25" hidden="1" customHeight="1">
      <c r="A1459" s="6">
        <v>1458</v>
      </c>
      <c r="B1459" s="7" t="s">
        <v>3303</v>
      </c>
      <c r="C1459" s="8" t="s">
        <v>3304</v>
      </c>
      <c r="D1459" s="7" t="s">
        <v>72</v>
      </c>
      <c r="E1459" s="7" t="s">
        <v>73</v>
      </c>
      <c r="F1459" s="7" t="s">
        <v>82</v>
      </c>
      <c r="G1459" s="9">
        <v>120</v>
      </c>
      <c r="H1459" s="9">
        <v>108</v>
      </c>
      <c r="I1459" s="9">
        <v>59</v>
      </c>
      <c r="J1459" s="9">
        <v>65</v>
      </c>
      <c r="K1459" s="9">
        <v>57</v>
      </c>
      <c r="L1459" s="9">
        <v>65</v>
      </c>
      <c r="M1459" s="9">
        <v>60</v>
      </c>
      <c r="N1459" s="9">
        <v>58</v>
      </c>
      <c r="O1459" s="9">
        <v>62</v>
      </c>
      <c r="P1459" s="9">
        <v>7</v>
      </c>
      <c r="Q1459" s="10">
        <v>109</v>
      </c>
      <c r="R1459" s="11">
        <v>5</v>
      </c>
      <c r="S1459" s="11">
        <v>1</v>
      </c>
      <c r="T1459" s="11">
        <v>115</v>
      </c>
      <c r="U1459" s="11">
        <v>110</v>
      </c>
      <c r="V1459" s="11">
        <v>1</v>
      </c>
      <c r="W1459" s="11">
        <v>112</v>
      </c>
      <c r="X1459" s="11">
        <f t="shared" si="308"/>
        <v>453</v>
      </c>
      <c r="Y1459" s="11">
        <f t="shared" si="309"/>
        <v>4925</v>
      </c>
      <c r="Z1459" s="11">
        <f t="shared" si="310"/>
        <v>745</v>
      </c>
      <c r="AA1459" s="11">
        <f t="shared" si="311"/>
        <v>4595</v>
      </c>
      <c r="AB1459" s="11">
        <f t="shared" si="312"/>
        <v>4595</v>
      </c>
      <c r="AC1459" s="6">
        <f t="shared" si="313"/>
        <v>5185</v>
      </c>
      <c r="AD1459" s="9" t="s">
        <v>157</v>
      </c>
      <c r="AE1459" s="3" t="str">
        <f>IF(ISERROR(VLOOKUP($AD1459,技まとめ!$A$1:$F$380,6,FALSE)),"－",VLOOKUP($AD1459,技まとめ!$A$1:$F$380,6,FALSE))</f>
        <v>BL</v>
      </c>
      <c r="AF1459" s="3">
        <f>IF(ISERROR(VLOOKUP($AD1459,技まとめ!$A$1:$F$380,3,FALSE)),"－",VLOOKUP($AD1459,技まとめ!$A$1:$F$380,3,FALSE))</f>
        <v>47</v>
      </c>
      <c r="AG1459" s="3">
        <f>IF(ISERROR(VLOOKUP($AD1459,技まとめ!$A$1:$F$380,5,FALSE)),"－",VLOOKUP($AD1459,技まとめ!$A$1:$F$380,5,FALSE))</f>
        <v>32</v>
      </c>
      <c r="AH1459" s="3" t="str">
        <f>IF($E1459=IF(ISERROR(VLOOKUP($AD1459,技まとめ!$A$1:$F$380,4,FALSE)),"－",VLOOKUP($AD1459,技まとめ!$A$1:$F$380,4,FALSE)),"一致","")</f>
        <v>一致</v>
      </c>
      <c r="AI1459" s="9" t="s">
        <v>163</v>
      </c>
      <c r="AJ1459" s="3" t="str">
        <f>IF(ISERROR(VLOOKUP($AI1459,技まとめ!$A$1:$F$380,6,FALSE)),"－",VLOOKUP($AI1459,技まとめ!$A$1:$F$380,6,FALSE))</f>
        <v>BL</v>
      </c>
      <c r="AK1459" s="3">
        <f>IF(ISERROR(VLOOKUP($AI1459,技まとめ!$A$1:$F$380,3,FALSE)),"－",VLOOKUP($AI1459,技まとめ!$A$1:$F$380,3,FALSE))</f>
        <v>59</v>
      </c>
      <c r="AL1459" s="3">
        <f>IF(ISERROR(VLOOKUP($AI1459,技まとめ!$A$1:$F$380,5,FALSE)),"－",VLOOKUP($AI1459,技まとめ!$A$1:$F$380,5,FALSE))</f>
        <v>38</v>
      </c>
      <c r="AM1459" s="3" t="str">
        <f>IF($E1459=IF(ISERROR(VLOOKUP($AI1459,技まとめ!$A$1:$F$380,4,FALSE)),"－",VLOOKUP($AI1459,技まとめ!$A$1:$F$380,4,FALSE)),"一致","")</f>
        <v/>
      </c>
      <c r="AN1459" s="9" t="s">
        <v>92</v>
      </c>
      <c r="AO1459" s="3" t="str">
        <f>IF(ISERROR(VLOOKUP($AN1459,技まとめ!$A$1:$F$380,6,FALSE)),"－",VLOOKUP($AN1459,技まとめ!$A$1:$F$380,6,FALSE))</f>
        <v>BB</v>
      </c>
      <c r="AP1459" s="3">
        <f>IF(ISERROR(VLOOKUP($AN1459,技まとめ!$A$1:$F$380,3,FALSE)),"－",VLOOKUP($AN1459,技まとめ!$A$1:$F$380,3,FALSE))</f>
        <v>98</v>
      </c>
      <c r="AQ1459" s="3">
        <f>IF(ISERROR(VLOOKUP($AN1459,技まとめ!$A$1:$F$380,5,FALSE)),"－",VLOOKUP($AN1459,技まとめ!$A$1:$F$380,5,FALSE))</f>
        <v>56</v>
      </c>
      <c r="AR1459" s="3" t="str">
        <f>IF($E1459=IF(ISERROR(VLOOKUP($AN1459,技まとめ!$A$1:$F$380,4,FALSE)),"－",VLOOKUP($AN1459,技まとめ!$A$1:$F$380,4,FALSE)),"一致","")</f>
        <v>一致</v>
      </c>
      <c r="AS1459" s="9" t="s">
        <v>165</v>
      </c>
      <c r="AT1459" s="3" t="str">
        <f>IF(ISERROR(VLOOKUP($AS1459,技まとめ!$A$1:$F$380,6,FALSE)),"－",VLOOKUP($AS1459,技まとめ!$A$1:$F$380,6,FALSE))</f>
        <v>BL</v>
      </c>
      <c r="AU1459" s="3">
        <f>IF(ISERROR(VLOOKUP($AS1459,技まとめ!$A$1:$F$380,3,FALSE)),"－",VLOOKUP($AS1459,技まとめ!$A$1:$F$380,3,FALSE))</f>
        <v>78</v>
      </c>
      <c r="AV1459" s="3">
        <f>IF(ISERROR(VLOOKUP($AS1459,技まとめ!$A$1:$F$380,5,FALSE)),"－",VLOOKUP($AS1459,技まとめ!$A$1:$F$380,5,FALSE))</f>
        <v>46</v>
      </c>
      <c r="AW1459" s="3" t="str">
        <f>IF($E1459=IF(ISERROR(VLOOKUP($AS1459,技まとめ!$A$1:$F$380,4,FALSE)),"－",VLOOKUP($AS1459,技まとめ!$A$1:$F$380,4,FALSE)),"一致","")</f>
        <v/>
      </c>
      <c r="AX1459" s="12" t="str">
        <f t="shared" si="314"/>
        <v>アースクェイクサイクロンザ・マウンテンダブルサイクロン</v>
      </c>
      <c r="AY1459" s="12" t="str">
        <f t="shared" si="315"/>
        <v>アースクェイクサイクロンザ・マウンテンダブルサイクロン</v>
      </c>
      <c r="AZ1459" s="12" t="str">
        <f t="shared" si="316"/>
        <v>アースクェイクサイクロンザ・マウンテンダブルサイクロン</v>
      </c>
      <c r="BA1459" s="12" t="str">
        <f t="shared" si="317"/>
        <v>アースクェイクサイクロンザ・マウンテンダブルサイクロン</v>
      </c>
      <c r="BB1459" s="11" t="str">
        <f t="shared" si="318"/>
        <v>BLBLBBBL</v>
      </c>
      <c r="BC1459" s="11" t="str">
        <f t="shared" si="319"/>
        <v>BLBLBBBL</v>
      </c>
      <c r="BD1459" s="11" t="str">
        <f t="shared" si="320"/>
        <v>BLBLBBBL</v>
      </c>
      <c r="BE1459" s="11" t="str">
        <f t="shared" si="321"/>
        <v>BLBLBBBL</v>
      </c>
    </row>
    <row r="1460" spans="1:57" ht="11.25" hidden="1" customHeight="1">
      <c r="A1460" s="6">
        <v>1459</v>
      </c>
      <c r="B1460" s="7" t="s">
        <v>3305</v>
      </c>
      <c r="C1460" s="8" t="s">
        <v>3306</v>
      </c>
      <c r="D1460" s="7" t="s">
        <v>72</v>
      </c>
      <c r="E1460" s="7" t="s">
        <v>73</v>
      </c>
      <c r="F1460" s="7" t="s">
        <v>74</v>
      </c>
      <c r="G1460" s="9">
        <v>109</v>
      </c>
      <c r="H1460" s="9">
        <v>119</v>
      </c>
      <c r="I1460" s="9">
        <v>49</v>
      </c>
      <c r="J1460" s="9">
        <v>51</v>
      </c>
      <c r="K1460" s="9">
        <v>56</v>
      </c>
      <c r="L1460" s="9">
        <v>67</v>
      </c>
      <c r="M1460" s="9">
        <v>51</v>
      </c>
      <c r="N1460" s="9">
        <v>52</v>
      </c>
      <c r="O1460" s="9">
        <v>55</v>
      </c>
      <c r="P1460" s="9">
        <v>29</v>
      </c>
      <c r="Q1460" s="10">
        <v>99</v>
      </c>
      <c r="R1460" s="11">
        <v>6</v>
      </c>
      <c r="S1460" s="11">
        <v>1</v>
      </c>
      <c r="T1460" s="11">
        <v>117</v>
      </c>
      <c r="U1460" s="11">
        <v>101</v>
      </c>
      <c r="V1460" s="11">
        <v>1</v>
      </c>
      <c r="W1460" s="11">
        <v>105</v>
      </c>
      <c r="X1460" s="11">
        <f t="shared" si="308"/>
        <v>430</v>
      </c>
      <c r="Y1460" s="11">
        <f t="shared" si="309"/>
        <v>4490</v>
      </c>
      <c r="Z1460" s="11">
        <f t="shared" si="310"/>
        <v>745</v>
      </c>
      <c r="AA1460" s="11">
        <f t="shared" si="311"/>
        <v>4630</v>
      </c>
      <c r="AB1460" s="11">
        <f t="shared" si="312"/>
        <v>4630</v>
      </c>
      <c r="AC1460" s="6">
        <f t="shared" si="313"/>
        <v>5235</v>
      </c>
      <c r="AD1460" s="9" t="s">
        <v>147</v>
      </c>
      <c r="AE1460" s="3" t="str">
        <f>IF(ISERROR(VLOOKUP($AD1460,技まとめ!$A$1:$F$380,6,FALSE)),"－",VLOOKUP($AD1460,技まとめ!$A$1:$F$380,6,FALSE))</f>
        <v>－</v>
      </c>
      <c r="AF1460" s="3">
        <f>IF(ISERROR(VLOOKUP($AD1460,技まとめ!$A$1:$F$380,3,FALSE)),"－",VLOOKUP($AD1460,技まとめ!$A$1:$F$380,3,FALSE))</f>
        <v>0</v>
      </c>
      <c r="AG1460" s="3">
        <f>IF(ISERROR(VLOOKUP($AD1460,技まとめ!$A$1:$F$380,5,FALSE)),"－",VLOOKUP($AD1460,技まとめ!$A$1:$F$380,5,FALSE))</f>
        <v>0</v>
      </c>
      <c r="AH1460" s="3" t="str">
        <f>IF($E1460=IF(ISERROR(VLOOKUP($AD1460,技まとめ!$A$1:$F$380,4,FALSE)),"－",VLOOKUP($AD1460,技まとめ!$A$1:$F$380,4,FALSE)),"一致","")</f>
        <v/>
      </c>
      <c r="AI1460" s="9" t="s">
        <v>309</v>
      </c>
      <c r="AJ1460" s="3" t="str">
        <f>IF(ISERROR(VLOOKUP($AI1460,技まとめ!$A$1:$F$380,6,FALSE)),"－",VLOOKUP($AI1460,技まとめ!$A$1:$F$380,6,FALSE))</f>
        <v>BB</v>
      </c>
      <c r="AK1460" s="3">
        <f>IF(ISERROR(VLOOKUP($AI1460,技まとめ!$A$1:$F$380,3,FALSE)),"－",VLOOKUP($AI1460,技まとめ!$A$1:$F$380,3,FALSE))</f>
        <v>23</v>
      </c>
      <c r="AL1460" s="3">
        <f>IF(ISERROR(VLOOKUP($AI1460,技まとめ!$A$1:$F$380,5,FALSE)),"－",VLOOKUP($AI1460,技まとめ!$A$1:$F$380,5,FALSE))</f>
        <v>20</v>
      </c>
      <c r="AM1460" s="3" t="str">
        <f>IF($E1460=IF(ISERROR(VLOOKUP($AI1460,技まとめ!$A$1:$F$380,4,FALSE)),"－",VLOOKUP($AI1460,技まとめ!$A$1:$F$380,4,FALSE)),"一致","")</f>
        <v>一致</v>
      </c>
      <c r="AN1460" s="9" t="s">
        <v>398</v>
      </c>
      <c r="AO1460" s="3" t="str">
        <f>IF(ISERROR(VLOOKUP($AN1460,技まとめ!$A$1:$F$380,6,FALSE)),"－",VLOOKUP($AN1460,技まとめ!$A$1:$F$380,6,FALSE))</f>
        <v>BB</v>
      </c>
      <c r="AP1460" s="3">
        <f>IF(ISERROR(VLOOKUP($AN1460,技まとめ!$A$1:$F$380,3,FALSE)),"－",VLOOKUP($AN1460,技まとめ!$A$1:$F$380,3,FALSE))</f>
        <v>71</v>
      </c>
      <c r="AQ1460" s="3">
        <f>IF(ISERROR(VLOOKUP($AN1460,技まとめ!$A$1:$F$380,5,FALSE)),"－",VLOOKUP($AN1460,技まとめ!$A$1:$F$380,5,FALSE))</f>
        <v>44</v>
      </c>
      <c r="AR1460" s="3" t="str">
        <f>IF($E1460=IF(ISERROR(VLOOKUP($AN1460,技まとめ!$A$1:$F$380,4,FALSE)),"－",VLOOKUP($AN1460,技まとめ!$A$1:$F$380,4,FALSE)),"一致","")</f>
        <v>一致</v>
      </c>
      <c r="AS1460" s="9" t="s">
        <v>401</v>
      </c>
      <c r="AT1460" s="3" t="str">
        <f>IF(ISERROR(VLOOKUP($AS1460,技まとめ!$A$1:$F$380,6,FALSE)),"－",VLOOKUP($AS1460,技まとめ!$A$1:$F$380,6,FALSE))</f>
        <v>CA</v>
      </c>
      <c r="AU1460" s="3">
        <f>IF(ISERROR(VLOOKUP($AS1460,技まとめ!$A$1:$F$380,3,FALSE)),"－",VLOOKUP($AS1460,技まとめ!$A$1:$F$380,3,FALSE))</f>
        <v>48</v>
      </c>
      <c r="AV1460" s="3">
        <f>IF(ISERROR(VLOOKUP($AS1460,技まとめ!$A$1:$F$380,5,FALSE)),"－",VLOOKUP($AS1460,技まとめ!$A$1:$F$380,5,FALSE))</f>
        <v>32</v>
      </c>
      <c r="AW1460" s="3" t="str">
        <f>IF($E1460=IF(ISERROR(VLOOKUP($AS1460,技まとめ!$A$1:$F$380,4,FALSE)),"－",VLOOKUP($AS1460,技まとめ!$A$1:$F$380,4,FALSE)),"一致","")</f>
        <v>一致</v>
      </c>
      <c r="AX1460" s="12" t="str">
        <f t="shared" si="314"/>
        <v>やくびょうがみホーントレインアイアンウォールゴールずらし</v>
      </c>
      <c r="AY1460" s="12" t="str">
        <f t="shared" si="315"/>
        <v>やくびょうがみホーントレインアイアンウォールゴールずらし</v>
      </c>
      <c r="AZ1460" s="12" t="str">
        <f t="shared" si="316"/>
        <v>やくびょうがみホーントレインアイアンウォールゴールずらし</v>
      </c>
      <c r="BA1460" s="12" t="str">
        <f t="shared" si="317"/>
        <v>やくびょうがみホーントレインアイアンウォールゴールずらし</v>
      </c>
      <c r="BB1460" s="11" t="str">
        <f t="shared" si="318"/>
        <v>－BBBBCA</v>
      </c>
      <c r="BC1460" s="11" t="str">
        <f t="shared" si="319"/>
        <v>－BBBBCA</v>
      </c>
      <c r="BD1460" s="11" t="str">
        <f t="shared" si="320"/>
        <v>－BBBBCA</v>
      </c>
      <c r="BE1460" s="11" t="str">
        <f t="shared" si="321"/>
        <v>－BBBBCA</v>
      </c>
    </row>
    <row r="1461" spans="1:57" ht="11.25" hidden="1" customHeight="1">
      <c r="A1461" s="6">
        <v>1460</v>
      </c>
      <c r="B1461" s="7" t="s">
        <v>3307</v>
      </c>
      <c r="C1461" s="8" t="s">
        <v>3308</v>
      </c>
      <c r="D1461" s="7" t="s">
        <v>72</v>
      </c>
      <c r="E1461" s="7" t="s">
        <v>81</v>
      </c>
      <c r="F1461" s="7" t="s">
        <v>128</v>
      </c>
      <c r="G1461" s="9">
        <v>120</v>
      </c>
      <c r="H1461" s="9">
        <v>101</v>
      </c>
      <c r="I1461" s="9">
        <v>44</v>
      </c>
      <c r="J1461" s="9">
        <v>42</v>
      </c>
      <c r="K1461" s="9">
        <v>41</v>
      </c>
      <c r="L1461" s="9">
        <v>56</v>
      </c>
      <c r="M1461" s="9">
        <v>56</v>
      </c>
      <c r="N1461" s="9">
        <v>56</v>
      </c>
      <c r="O1461" s="9">
        <v>65</v>
      </c>
      <c r="P1461" s="9">
        <v>66</v>
      </c>
      <c r="Q1461" s="10">
        <v>94</v>
      </c>
      <c r="R1461" s="11">
        <v>23</v>
      </c>
      <c r="S1461" s="11">
        <v>1</v>
      </c>
      <c r="T1461" s="11">
        <v>106</v>
      </c>
      <c r="U1461" s="11">
        <v>106</v>
      </c>
      <c r="V1461" s="11">
        <v>1</v>
      </c>
      <c r="W1461" s="11">
        <v>115</v>
      </c>
      <c r="X1461" s="11">
        <f t="shared" si="308"/>
        <v>446</v>
      </c>
      <c r="Y1461" s="11">
        <f t="shared" si="309"/>
        <v>4340</v>
      </c>
      <c r="Z1461" s="11">
        <f t="shared" si="310"/>
        <v>1390</v>
      </c>
      <c r="AA1461" s="11">
        <f t="shared" si="311"/>
        <v>4295</v>
      </c>
      <c r="AB1461" s="11">
        <f t="shared" si="312"/>
        <v>4295</v>
      </c>
      <c r="AC1461" s="6">
        <f t="shared" si="313"/>
        <v>4930</v>
      </c>
      <c r="AD1461" s="9" t="s">
        <v>225</v>
      </c>
      <c r="AE1461" s="3" t="str">
        <f>IF(ISERROR(VLOOKUP($AD1461,技まとめ!$A$1:$F$380,6,FALSE)),"－",VLOOKUP($AD1461,技まとめ!$A$1:$F$380,6,FALSE))</f>
        <v>CA</v>
      </c>
      <c r="AF1461" s="3">
        <f>IF(ISERROR(VLOOKUP($AD1461,技まとめ!$A$1:$F$380,3,FALSE)),"－",VLOOKUP($AD1461,技まとめ!$A$1:$F$380,3,FALSE))</f>
        <v>17</v>
      </c>
      <c r="AG1461" s="3">
        <f>IF(ISERROR(VLOOKUP($AD1461,技まとめ!$A$1:$F$380,5,FALSE)),"－",VLOOKUP($AD1461,技まとめ!$A$1:$F$380,5,FALSE))</f>
        <v>20</v>
      </c>
      <c r="AH1461" s="3" t="str">
        <f>IF($E1461=IF(ISERROR(VLOOKUP($AD1461,技まとめ!$A$1:$F$380,4,FALSE)),"－",VLOOKUP($AD1461,技まとめ!$A$1:$F$380,4,FALSE)),"一致","")</f>
        <v/>
      </c>
      <c r="AI1461" s="9" t="s">
        <v>110</v>
      </c>
      <c r="AJ1461" s="3" t="str">
        <f>IF(ISERROR(VLOOKUP($AI1461,技まとめ!$A$1:$F$380,6,FALSE)),"－",VLOOKUP($AI1461,技まとめ!$A$1:$F$380,6,FALSE))</f>
        <v>DR</v>
      </c>
      <c r="AK1461" s="3">
        <f>IF(ISERROR(VLOOKUP($AI1461,技まとめ!$A$1:$F$380,3,FALSE)),"－",VLOOKUP($AI1461,技まとめ!$A$1:$F$380,3,FALSE))</f>
        <v>34</v>
      </c>
      <c r="AL1461" s="3">
        <f>IF(ISERROR(VLOOKUP($AI1461,技まとめ!$A$1:$F$380,5,FALSE)),"－",VLOOKUP($AI1461,技まとめ!$A$1:$F$380,5,FALSE))</f>
        <v>27</v>
      </c>
      <c r="AM1461" s="3" t="str">
        <f>IF($E1461=IF(ISERROR(VLOOKUP($AI1461,技まとめ!$A$1:$F$380,4,FALSE)),"－",VLOOKUP($AI1461,技まとめ!$A$1:$F$380,4,FALSE)),"一致","")</f>
        <v>一致</v>
      </c>
      <c r="AN1461" s="9" t="s">
        <v>163</v>
      </c>
      <c r="AO1461" s="3" t="str">
        <f>IF(ISERROR(VLOOKUP($AN1461,技まとめ!$A$1:$F$380,6,FALSE)),"－",VLOOKUP($AN1461,技まとめ!$A$1:$F$380,6,FALSE))</f>
        <v>BL</v>
      </c>
      <c r="AP1461" s="3">
        <f>IF(ISERROR(VLOOKUP($AN1461,技まとめ!$A$1:$F$380,3,FALSE)),"－",VLOOKUP($AN1461,技まとめ!$A$1:$F$380,3,FALSE))</f>
        <v>59</v>
      </c>
      <c r="AQ1461" s="3">
        <f>IF(ISERROR(VLOOKUP($AN1461,技まとめ!$A$1:$F$380,5,FALSE)),"－",VLOOKUP($AN1461,技まとめ!$A$1:$F$380,5,FALSE))</f>
        <v>38</v>
      </c>
      <c r="AR1461" s="3" t="str">
        <f>IF($E1461=IF(ISERROR(VLOOKUP($AN1461,技まとめ!$A$1:$F$380,4,FALSE)),"－",VLOOKUP($AN1461,技まとめ!$A$1:$F$380,4,FALSE)),"一致","")</f>
        <v>一致</v>
      </c>
      <c r="AS1461" s="9" t="s">
        <v>118</v>
      </c>
      <c r="AT1461" s="3" t="str">
        <f>IF(ISERROR(VLOOKUP($AS1461,技まとめ!$A$1:$F$380,6,FALSE)),"－",VLOOKUP($AS1461,技まとめ!$A$1:$F$380,6,FALSE))</f>
        <v>BS</v>
      </c>
      <c r="AU1461" s="3">
        <f>IF(ISERROR(VLOOKUP($AS1461,技まとめ!$A$1:$F$380,3,FALSE)),"－",VLOOKUP($AS1461,技まとめ!$A$1:$F$380,3,FALSE))</f>
        <v>64</v>
      </c>
      <c r="AV1461" s="3">
        <f>IF(ISERROR(VLOOKUP($AS1461,技まとめ!$A$1:$F$380,5,FALSE)),"－",VLOOKUP($AS1461,技まとめ!$A$1:$F$380,5,FALSE))</f>
        <v>37</v>
      </c>
      <c r="AW1461" s="3" t="str">
        <f>IF($E1461=IF(ISERROR(VLOOKUP($AS1461,技まとめ!$A$1:$F$380,4,FALSE)),"－",VLOOKUP($AS1461,技まとめ!$A$1:$F$380,4,FALSE)),"一致","")</f>
        <v/>
      </c>
      <c r="AX1461" s="12" t="str">
        <f t="shared" si="314"/>
        <v>キラーブレードジグザグスパークサイクロンクンフーアタック</v>
      </c>
      <c r="AY1461" s="12" t="str">
        <f t="shared" si="315"/>
        <v>キラーブレードジグザグスパークサイクロンクンフーアタック</v>
      </c>
      <c r="AZ1461" s="12" t="str">
        <f t="shared" si="316"/>
        <v>キラーブレードジグザグスパークサイクロンクンフーアタック</v>
      </c>
      <c r="BA1461" s="12" t="str">
        <f t="shared" si="317"/>
        <v>キラーブレードジグザグスパークサイクロンクンフーアタック</v>
      </c>
      <c r="BB1461" s="11" t="str">
        <f t="shared" si="318"/>
        <v>CADRBLBS</v>
      </c>
      <c r="BC1461" s="11" t="str">
        <f t="shared" si="319"/>
        <v>CADRBLBS</v>
      </c>
      <c r="BD1461" s="11" t="str">
        <f t="shared" si="320"/>
        <v>CADRBLBS</v>
      </c>
      <c r="BE1461" s="11" t="str">
        <f t="shared" si="321"/>
        <v>CADRBLBS</v>
      </c>
    </row>
    <row r="1462" spans="1:57" ht="11.25" hidden="1" customHeight="1">
      <c r="A1462" s="6">
        <v>1461</v>
      </c>
      <c r="B1462" s="7" t="s">
        <v>3309</v>
      </c>
      <c r="C1462" s="8" t="s">
        <v>3310</v>
      </c>
      <c r="D1462" s="7" t="s">
        <v>650</v>
      </c>
      <c r="E1462" s="7" t="s">
        <v>102</v>
      </c>
      <c r="F1462" s="7" t="s">
        <v>128</v>
      </c>
      <c r="G1462" s="9">
        <v>95</v>
      </c>
      <c r="H1462" s="9">
        <v>133</v>
      </c>
      <c r="I1462" s="9">
        <v>52</v>
      </c>
      <c r="J1462" s="9">
        <v>57</v>
      </c>
      <c r="K1462" s="9">
        <v>51</v>
      </c>
      <c r="L1462" s="9">
        <v>55</v>
      </c>
      <c r="M1462" s="9">
        <v>57</v>
      </c>
      <c r="N1462" s="9">
        <v>51</v>
      </c>
      <c r="O1462" s="9">
        <v>56</v>
      </c>
      <c r="P1462" s="9">
        <v>42</v>
      </c>
      <c r="Q1462" s="10">
        <v>102</v>
      </c>
      <c r="R1462" s="11">
        <v>19</v>
      </c>
      <c r="S1462" s="11">
        <v>1</v>
      </c>
      <c r="T1462" s="11">
        <v>105</v>
      </c>
      <c r="U1462" s="11">
        <v>107</v>
      </c>
      <c r="V1462" s="11">
        <v>1</v>
      </c>
      <c r="W1462" s="11">
        <v>106</v>
      </c>
      <c r="X1462" s="11">
        <f t="shared" si="308"/>
        <v>441</v>
      </c>
      <c r="Y1462" s="11">
        <f t="shared" si="309"/>
        <v>4615</v>
      </c>
      <c r="Z1462" s="11">
        <f t="shared" si="310"/>
        <v>1205</v>
      </c>
      <c r="AA1462" s="11">
        <f t="shared" si="311"/>
        <v>4215</v>
      </c>
      <c r="AB1462" s="11">
        <f t="shared" si="312"/>
        <v>4215</v>
      </c>
      <c r="AC1462" s="6">
        <f t="shared" si="313"/>
        <v>4825</v>
      </c>
      <c r="AD1462" s="9" t="s">
        <v>1115</v>
      </c>
      <c r="AE1462" s="3" t="str">
        <f>IF(ISERROR(VLOOKUP($AD1462,技まとめ!$A$1:$F$380,6,FALSE)),"－",VLOOKUP($AD1462,技まとめ!$A$1:$F$380,6,FALSE))</f>
        <v>－</v>
      </c>
      <c r="AF1462" s="3">
        <f>IF(ISERROR(VLOOKUP($AD1462,技まとめ!$A$1:$F$380,3,FALSE)),"－",VLOOKUP($AD1462,技まとめ!$A$1:$F$380,3,FALSE))</f>
        <v>0</v>
      </c>
      <c r="AG1462" s="3">
        <f>IF(ISERROR(VLOOKUP($AD1462,技まとめ!$A$1:$F$380,5,FALSE)),"－",VLOOKUP($AD1462,技まとめ!$A$1:$F$380,5,FALSE))</f>
        <v>0</v>
      </c>
      <c r="AH1462" s="3" t="str">
        <f>IF($E1462=IF(ISERROR(VLOOKUP($AD1462,技まとめ!$A$1:$F$380,4,FALSE)),"－",VLOOKUP($AD1462,技まとめ!$A$1:$F$380,4,FALSE)),"一致","")</f>
        <v/>
      </c>
      <c r="AI1462" s="9" t="s">
        <v>554</v>
      </c>
      <c r="AJ1462" s="3" t="str">
        <f>IF(ISERROR(VLOOKUP($AI1462,技まとめ!$A$1:$F$380,6,FALSE)),"－",VLOOKUP($AI1462,技まとめ!$A$1:$F$380,6,FALSE))</f>
        <v>BL</v>
      </c>
      <c r="AK1462" s="3">
        <f>IF(ISERROR(VLOOKUP($AI1462,技まとめ!$A$1:$F$380,3,FALSE)),"－",VLOOKUP($AI1462,技まとめ!$A$1:$F$380,3,FALSE))</f>
        <v>65</v>
      </c>
      <c r="AL1462" s="3">
        <f>IF(ISERROR(VLOOKUP($AI1462,技まとめ!$A$1:$F$380,5,FALSE)),"－",VLOOKUP($AI1462,技まとめ!$A$1:$F$380,5,FALSE))</f>
        <v>42</v>
      </c>
      <c r="AM1462" s="3" t="str">
        <f>IF($E1462=IF(ISERROR(VLOOKUP($AI1462,技まとめ!$A$1:$F$380,4,FALSE)),"－",VLOOKUP($AI1462,技まとめ!$A$1:$F$380,4,FALSE)),"一致","")</f>
        <v>一致</v>
      </c>
      <c r="AN1462" s="9" t="s">
        <v>395</v>
      </c>
      <c r="AO1462" s="3" t="str">
        <f>IF(ISERROR(VLOOKUP($AN1462,技まとめ!$A$1:$F$380,6,FALSE)),"－",VLOOKUP($AN1462,技まとめ!$A$1:$F$380,6,FALSE))</f>
        <v>LS</v>
      </c>
      <c r="AP1462" s="3">
        <f>IF(ISERROR(VLOOKUP($AN1462,技まとめ!$A$1:$F$380,3,FALSE)),"－",VLOOKUP($AN1462,技まとめ!$A$1:$F$380,3,FALSE))</f>
        <v>81</v>
      </c>
      <c r="AQ1462" s="3">
        <f>IF(ISERROR(VLOOKUP($AN1462,技まとめ!$A$1:$F$380,5,FALSE)),"－",VLOOKUP($AN1462,技まとめ!$A$1:$F$380,5,FALSE))</f>
        <v>55</v>
      </c>
      <c r="AR1462" s="3" t="str">
        <f>IF($E1462=IF(ISERROR(VLOOKUP($AN1462,技まとめ!$A$1:$F$380,4,FALSE)),"－",VLOOKUP($AN1462,技まとめ!$A$1:$F$380,4,FALSE)),"一致","")</f>
        <v/>
      </c>
      <c r="AS1462" s="9" t="s">
        <v>503</v>
      </c>
      <c r="AT1462" s="3" t="str">
        <f>IF(ISERROR(VLOOKUP($AS1462,技まとめ!$A$1:$F$380,6,FALSE)),"－",VLOOKUP($AS1462,技まとめ!$A$1:$F$380,6,FALSE))</f>
        <v>DR</v>
      </c>
      <c r="AU1462" s="3">
        <f>IF(ISERROR(VLOOKUP($AS1462,技まとめ!$A$1:$F$380,3,FALSE)),"－",VLOOKUP($AS1462,技まとめ!$A$1:$F$380,3,FALSE))</f>
        <v>68</v>
      </c>
      <c r="AV1462" s="3">
        <f>IF(ISERROR(VLOOKUP($AS1462,技まとめ!$A$1:$F$380,5,FALSE)),"－",VLOOKUP($AS1462,技まとめ!$A$1:$F$380,5,FALSE))</f>
        <v>41</v>
      </c>
      <c r="AW1462" s="3" t="str">
        <f>IF($E1462=IF(ISERROR(VLOOKUP($AS1462,技まとめ!$A$1:$F$380,4,FALSE)),"－",VLOOKUP($AS1462,技まとめ!$A$1:$F$380,4,FALSE)),"一致","")</f>
        <v/>
      </c>
      <c r="AX1462" s="12" t="str">
        <f t="shared" si="314"/>
        <v>ぞくせいきょうかローリングスライドドこんじょうクラブオオウチワ</v>
      </c>
      <c r="AY1462" s="12" t="str">
        <f t="shared" si="315"/>
        <v>ぞくせいきょうかローリングスライドドこんじょうクラブオオウチワ</v>
      </c>
      <c r="AZ1462" s="12" t="str">
        <f t="shared" si="316"/>
        <v>ぞくせいきょうかローリングスライドドこんじょうクラブオオウチワ</v>
      </c>
      <c r="BA1462" s="12" t="str">
        <f t="shared" si="317"/>
        <v>ぞくせいきょうかローリングスライドドこんじょうクラブオオウチワ</v>
      </c>
      <c r="BB1462" s="11" t="str">
        <f t="shared" si="318"/>
        <v>－BLLSDR</v>
      </c>
      <c r="BC1462" s="11" t="str">
        <f t="shared" si="319"/>
        <v>－BLLSDR</v>
      </c>
      <c r="BD1462" s="11" t="str">
        <f t="shared" si="320"/>
        <v>－BLLSDR</v>
      </c>
      <c r="BE1462" s="11" t="str">
        <f t="shared" si="321"/>
        <v>－BLLSDR</v>
      </c>
    </row>
    <row r="1463" spans="1:57" ht="11.25" hidden="1" customHeight="1">
      <c r="A1463" s="6">
        <v>1462</v>
      </c>
      <c r="B1463" s="7" t="s">
        <v>3311</v>
      </c>
      <c r="C1463" s="8" t="s">
        <v>3312</v>
      </c>
      <c r="D1463" s="7" t="s">
        <v>650</v>
      </c>
      <c r="E1463" s="7" t="s">
        <v>73</v>
      </c>
      <c r="F1463" s="7" t="s">
        <v>128</v>
      </c>
      <c r="G1463" s="9">
        <v>119</v>
      </c>
      <c r="H1463" s="9">
        <v>106</v>
      </c>
      <c r="I1463" s="9">
        <v>56</v>
      </c>
      <c r="J1463" s="9">
        <v>61</v>
      </c>
      <c r="K1463" s="9">
        <v>62</v>
      </c>
      <c r="L1463" s="9">
        <v>61</v>
      </c>
      <c r="M1463" s="9">
        <v>60</v>
      </c>
      <c r="N1463" s="9">
        <v>59</v>
      </c>
      <c r="O1463" s="9">
        <v>62</v>
      </c>
      <c r="P1463" s="9">
        <v>11</v>
      </c>
      <c r="Q1463" s="10">
        <v>106</v>
      </c>
      <c r="R1463" s="11">
        <v>11</v>
      </c>
      <c r="S1463" s="11">
        <v>1</v>
      </c>
      <c r="T1463" s="11">
        <v>111</v>
      </c>
      <c r="U1463" s="11">
        <v>110</v>
      </c>
      <c r="V1463" s="11">
        <v>1</v>
      </c>
      <c r="W1463" s="11">
        <v>112</v>
      </c>
      <c r="X1463" s="11">
        <f t="shared" si="308"/>
        <v>452</v>
      </c>
      <c r="Y1463" s="11">
        <f t="shared" si="309"/>
        <v>4805</v>
      </c>
      <c r="Z1463" s="11">
        <f t="shared" si="310"/>
        <v>955</v>
      </c>
      <c r="AA1463" s="11">
        <f t="shared" si="311"/>
        <v>4455</v>
      </c>
      <c r="AB1463" s="11">
        <f t="shared" si="312"/>
        <v>4455</v>
      </c>
      <c r="AC1463" s="6">
        <f t="shared" si="313"/>
        <v>5055</v>
      </c>
      <c r="AD1463" s="9" t="s">
        <v>357</v>
      </c>
      <c r="AE1463" s="3" t="str">
        <f>IF(ISERROR(VLOOKUP($AD1463,技まとめ!$A$1:$F$380,6,FALSE)),"－",VLOOKUP($AD1463,技まとめ!$A$1:$F$380,6,FALSE))</f>
        <v>LS</v>
      </c>
      <c r="AF1463" s="3">
        <f>IF(ISERROR(VLOOKUP($AD1463,技まとめ!$A$1:$F$380,3,FALSE)),"－",VLOOKUP($AD1463,技まとめ!$A$1:$F$380,3,FALSE))</f>
        <v>40</v>
      </c>
      <c r="AG1463" s="3">
        <f>IF(ISERROR(VLOOKUP($AD1463,技まとめ!$A$1:$F$380,5,FALSE)),"－",VLOOKUP($AD1463,技まとめ!$A$1:$F$380,5,FALSE))</f>
        <v>30</v>
      </c>
      <c r="AH1463" s="3" t="str">
        <f>IF($E1463=IF(ISERROR(VLOOKUP($AD1463,技まとめ!$A$1:$F$380,4,FALSE)),"－",VLOOKUP($AD1463,技まとめ!$A$1:$F$380,4,FALSE)),"一致","")</f>
        <v/>
      </c>
      <c r="AI1463" s="9" t="s">
        <v>162</v>
      </c>
      <c r="AJ1463" s="3" t="str">
        <f>IF(ISERROR(VLOOKUP($AI1463,技まとめ!$A$1:$F$380,6,FALSE)),"－",VLOOKUP($AI1463,技まとめ!$A$1:$F$380,6,FALSE))</f>
        <v>DR</v>
      </c>
      <c r="AK1463" s="3">
        <f>IF(ISERROR(VLOOKUP($AI1463,技まとめ!$A$1:$F$380,3,FALSE)),"－",VLOOKUP($AI1463,技まとめ!$A$1:$F$380,3,FALSE))</f>
        <v>56</v>
      </c>
      <c r="AL1463" s="3">
        <f>IF(ISERROR(VLOOKUP($AI1463,技まとめ!$A$1:$F$380,5,FALSE)),"－",VLOOKUP($AI1463,技まとめ!$A$1:$F$380,5,FALSE))</f>
        <v>25</v>
      </c>
      <c r="AM1463" s="3" t="str">
        <f>IF($E1463=IF(ISERROR(VLOOKUP($AI1463,技まとめ!$A$1:$F$380,4,FALSE)),"－",VLOOKUP($AI1463,技まとめ!$A$1:$F$380,4,FALSE)),"一致","")</f>
        <v/>
      </c>
      <c r="AN1463" s="9" t="s">
        <v>286</v>
      </c>
      <c r="AO1463" s="3" t="str">
        <f>IF(ISERROR(VLOOKUP($AN1463,技まとめ!$A$1:$F$380,6,FALSE)),"－",VLOOKUP($AN1463,技まとめ!$A$1:$F$380,6,FALSE))</f>
        <v>DR</v>
      </c>
      <c r="AP1463" s="3">
        <f>IF(ISERROR(VLOOKUP($AN1463,技まとめ!$A$1:$F$380,3,FALSE)),"－",VLOOKUP($AN1463,技まとめ!$A$1:$F$380,3,FALSE))</f>
        <v>80</v>
      </c>
      <c r="AQ1463" s="3">
        <f>IF(ISERROR(VLOOKUP($AN1463,技まとめ!$A$1:$F$380,5,FALSE)),"－",VLOOKUP($AN1463,技まとめ!$A$1:$F$380,5,FALSE))</f>
        <v>46</v>
      </c>
      <c r="AR1463" s="3" t="str">
        <f>IF($E1463=IF(ISERROR(VLOOKUP($AN1463,技まとめ!$A$1:$F$380,4,FALSE)),"－",VLOOKUP($AN1463,技まとめ!$A$1:$F$380,4,FALSE)),"一致","")</f>
        <v>一致</v>
      </c>
      <c r="AS1463" s="9" t="s">
        <v>437</v>
      </c>
      <c r="AT1463" s="3" t="str">
        <f>IF(ISERROR(VLOOKUP($AS1463,技まとめ!$A$1:$F$380,6,FALSE)),"－",VLOOKUP($AS1463,技まとめ!$A$1:$F$380,6,FALSE))</f>
        <v>NS</v>
      </c>
      <c r="AU1463" s="3">
        <f>IF(ISERROR(VLOOKUP($AS1463,技まとめ!$A$1:$F$380,3,FALSE)),"－",VLOOKUP($AS1463,技まとめ!$A$1:$F$380,3,FALSE))</f>
        <v>83</v>
      </c>
      <c r="AV1463" s="3">
        <f>IF(ISERROR(VLOOKUP($AS1463,技まとめ!$A$1:$F$380,5,FALSE)),"－",VLOOKUP($AS1463,技まとめ!$A$1:$F$380,5,FALSE))</f>
        <v>46</v>
      </c>
      <c r="AW1463" s="3" t="str">
        <f>IF($E1463=IF(ISERROR(VLOOKUP($AS1463,技まとめ!$A$1:$F$380,4,FALSE)),"－",VLOOKUP($AS1463,技まとめ!$A$1:$F$380,4,FALSE)),"一致","")</f>
        <v/>
      </c>
      <c r="AX1463" s="12" t="str">
        <f t="shared" si="314"/>
        <v>パトリオットシュートジャッジスルーじごくぐるまデュアルストライク</v>
      </c>
      <c r="AY1463" s="12" t="str">
        <f t="shared" si="315"/>
        <v>パトリオットシュートジャッジスルーじごくぐるまデュアルストライク</v>
      </c>
      <c r="AZ1463" s="12" t="str">
        <f t="shared" si="316"/>
        <v>パトリオットシュートジャッジスルーじごくぐるまデュアルストライク</v>
      </c>
      <c r="BA1463" s="12" t="str">
        <f t="shared" si="317"/>
        <v>パトリオットシュートジャッジスルーじごくぐるまデュアルストライク</v>
      </c>
      <c r="BB1463" s="11" t="str">
        <f t="shared" si="318"/>
        <v>LSDRDRNS</v>
      </c>
      <c r="BC1463" s="11" t="str">
        <f t="shared" si="319"/>
        <v>LSDRDRNS</v>
      </c>
      <c r="BD1463" s="11" t="str">
        <f t="shared" si="320"/>
        <v>LSDRDRNS</v>
      </c>
      <c r="BE1463" s="11" t="str">
        <f t="shared" si="321"/>
        <v>LSDRDRNS</v>
      </c>
    </row>
    <row r="1464" spans="1:57" ht="11.25" hidden="1" customHeight="1">
      <c r="A1464" s="6">
        <v>1463</v>
      </c>
      <c r="B1464" s="7" t="s">
        <v>3313</v>
      </c>
      <c r="C1464" s="8" t="s">
        <v>3314</v>
      </c>
      <c r="D1464" s="7" t="s">
        <v>650</v>
      </c>
      <c r="E1464" s="7" t="s">
        <v>73</v>
      </c>
      <c r="F1464" s="7" t="s">
        <v>82</v>
      </c>
      <c r="G1464" s="9">
        <v>75</v>
      </c>
      <c r="H1464" s="9">
        <v>140</v>
      </c>
      <c r="I1464" s="9">
        <v>46</v>
      </c>
      <c r="J1464" s="9">
        <v>54</v>
      </c>
      <c r="K1464" s="9">
        <v>55</v>
      </c>
      <c r="L1464" s="9">
        <v>51</v>
      </c>
      <c r="M1464" s="9">
        <v>62</v>
      </c>
      <c r="N1464" s="9">
        <v>51</v>
      </c>
      <c r="O1464" s="9">
        <v>57</v>
      </c>
      <c r="P1464" s="9">
        <v>38</v>
      </c>
      <c r="Q1464" s="10">
        <v>96</v>
      </c>
      <c r="R1464" s="11">
        <v>16</v>
      </c>
      <c r="S1464" s="11">
        <v>1</v>
      </c>
      <c r="T1464" s="11">
        <v>101</v>
      </c>
      <c r="U1464" s="11">
        <v>112</v>
      </c>
      <c r="V1464" s="11">
        <v>1</v>
      </c>
      <c r="W1464" s="11">
        <v>107</v>
      </c>
      <c r="X1464" s="11">
        <f t="shared" si="308"/>
        <v>434</v>
      </c>
      <c r="Y1464" s="11">
        <f t="shared" si="309"/>
        <v>4380</v>
      </c>
      <c r="Z1464" s="11">
        <f t="shared" si="310"/>
        <v>1105</v>
      </c>
      <c r="AA1464" s="11">
        <f t="shared" si="311"/>
        <v>4080</v>
      </c>
      <c r="AB1464" s="11">
        <f t="shared" si="312"/>
        <v>4080</v>
      </c>
      <c r="AC1464" s="6">
        <f t="shared" si="313"/>
        <v>4655</v>
      </c>
      <c r="AD1464" s="9" t="s">
        <v>235</v>
      </c>
      <c r="AE1464" s="3" t="str">
        <f>IF(ISERROR(VLOOKUP($AD1464,技まとめ!$A$1:$F$380,6,FALSE)),"－",VLOOKUP($AD1464,技まとめ!$A$1:$F$380,6,FALSE))</f>
        <v>BL</v>
      </c>
      <c r="AF1464" s="3">
        <f>IF(ISERROR(VLOOKUP($AD1464,技まとめ!$A$1:$F$380,3,FALSE)),"－",VLOOKUP($AD1464,技まとめ!$A$1:$F$380,3,FALSE))</f>
        <v>18</v>
      </c>
      <c r="AG1464" s="3">
        <f>IF(ISERROR(VLOOKUP($AD1464,技まとめ!$A$1:$F$380,5,FALSE)),"－",VLOOKUP($AD1464,技まとめ!$A$1:$F$380,5,FALSE))</f>
        <v>21</v>
      </c>
      <c r="AH1464" s="3" t="str">
        <f>IF($E1464=IF(ISERROR(VLOOKUP($AD1464,技まとめ!$A$1:$F$380,4,FALSE)),"－",VLOOKUP($AD1464,技まとめ!$A$1:$F$380,4,FALSE)),"一致","")</f>
        <v/>
      </c>
      <c r="AI1464" s="9" t="s">
        <v>274</v>
      </c>
      <c r="AJ1464" s="3" t="str">
        <f>IF(ISERROR(VLOOKUP($AI1464,技まとめ!$A$1:$F$380,6,FALSE)),"－",VLOOKUP($AI1464,技まとめ!$A$1:$F$380,6,FALSE))</f>
        <v>P1</v>
      </c>
      <c r="AK1464" s="3">
        <f>IF(ISERROR(VLOOKUP($AI1464,技まとめ!$A$1:$F$380,3,FALSE)),"－",VLOOKUP($AI1464,技まとめ!$A$1:$F$380,3,FALSE))</f>
        <v>27</v>
      </c>
      <c r="AL1464" s="3">
        <f>IF(ISERROR(VLOOKUP($AI1464,技まとめ!$A$1:$F$380,5,FALSE)),"－",VLOOKUP($AI1464,技まとめ!$A$1:$F$380,5,FALSE))</f>
        <v>25</v>
      </c>
      <c r="AM1464" s="3" t="str">
        <f>IF($E1464=IF(ISERROR(VLOOKUP($AI1464,技まとめ!$A$1:$F$380,4,FALSE)),"－",VLOOKUP($AI1464,技まとめ!$A$1:$F$380,4,FALSE)),"一致","")</f>
        <v/>
      </c>
      <c r="AN1464" s="9" t="s">
        <v>98</v>
      </c>
      <c r="AO1464" s="3" t="str">
        <f>IF(ISERROR(VLOOKUP($AN1464,技まとめ!$A$1:$F$380,6,FALSE)),"－",VLOOKUP($AN1464,技まとめ!$A$1:$F$380,6,FALSE))</f>
        <v>BL</v>
      </c>
      <c r="AP1464" s="3">
        <f>IF(ISERROR(VLOOKUP($AN1464,技まとめ!$A$1:$F$380,3,FALSE)),"－",VLOOKUP($AN1464,技まとめ!$A$1:$F$380,3,FALSE))</f>
        <v>58</v>
      </c>
      <c r="AQ1464" s="3">
        <f>IF(ISERROR(VLOOKUP($AN1464,技まとめ!$A$1:$F$380,5,FALSE)),"－",VLOOKUP($AN1464,技まとめ!$A$1:$F$380,5,FALSE))</f>
        <v>39</v>
      </c>
      <c r="AR1464" s="3" t="str">
        <f>IF($E1464=IF(ISERROR(VLOOKUP($AN1464,技まとめ!$A$1:$F$380,4,FALSE)),"－",VLOOKUP($AN1464,技まとめ!$A$1:$F$380,4,FALSE)),"一致","")</f>
        <v/>
      </c>
      <c r="AS1464" s="9" t="s">
        <v>591</v>
      </c>
      <c r="AT1464" s="3" t="str">
        <f>IF(ISERROR(VLOOKUP($AS1464,技まとめ!$A$1:$F$380,6,FALSE)),"－",VLOOKUP($AS1464,技まとめ!$A$1:$F$380,6,FALSE))</f>
        <v>NS</v>
      </c>
      <c r="AU1464" s="3">
        <f>IF(ISERROR(VLOOKUP($AS1464,技まとめ!$A$1:$F$380,3,FALSE)),"－",VLOOKUP($AS1464,技まとめ!$A$1:$F$380,3,FALSE))</f>
        <v>85</v>
      </c>
      <c r="AV1464" s="3">
        <f>IF(ISERROR(VLOOKUP($AS1464,技まとめ!$A$1:$F$380,5,FALSE)),"－",VLOOKUP($AS1464,技まとめ!$A$1:$F$380,5,FALSE))</f>
        <v>46</v>
      </c>
      <c r="AW1464" s="3" t="str">
        <f>IF($E1464=IF(ISERROR(VLOOKUP($AS1464,技まとめ!$A$1:$F$380,4,FALSE)),"－",VLOOKUP($AS1464,技まとめ!$A$1:$F$380,4,FALSE)),"一致","")</f>
        <v/>
      </c>
      <c r="AX1464" s="12" t="str">
        <f t="shared" si="314"/>
        <v>ドッペルゲンガーロケットこぶしかげぬいディバインアロー</v>
      </c>
      <c r="AY1464" s="12" t="str">
        <f t="shared" si="315"/>
        <v>ドッペルゲンガーロケットこぶしかげぬいディバインアロー</v>
      </c>
      <c r="AZ1464" s="12" t="str">
        <f t="shared" si="316"/>
        <v>ドッペルゲンガーロケットこぶしかげぬいディバインアロー</v>
      </c>
      <c r="BA1464" s="12" t="str">
        <f t="shared" si="317"/>
        <v>ドッペルゲンガーロケットこぶしかげぬいディバインアロー</v>
      </c>
      <c r="BB1464" s="11" t="str">
        <f t="shared" si="318"/>
        <v>BLP1BLNS</v>
      </c>
      <c r="BC1464" s="11" t="str">
        <f t="shared" si="319"/>
        <v>BLP1BLNS</v>
      </c>
      <c r="BD1464" s="11" t="str">
        <f t="shared" si="320"/>
        <v>BLP1BLNS</v>
      </c>
      <c r="BE1464" s="11" t="str">
        <f t="shared" si="321"/>
        <v>BLP1BLNS</v>
      </c>
    </row>
    <row r="1465" spans="1:57" ht="11.25" customHeight="1">
      <c r="A1465" s="6">
        <v>1464</v>
      </c>
      <c r="B1465" s="7" t="s">
        <v>3315</v>
      </c>
      <c r="C1465" s="8" t="s">
        <v>3316</v>
      </c>
      <c r="D1465" s="7" t="s">
        <v>650</v>
      </c>
      <c r="E1465" s="7" t="s">
        <v>73</v>
      </c>
      <c r="F1465" s="7" t="s">
        <v>74</v>
      </c>
      <c r="G1465" s="9">
        <v>93</v>
      </c>
      <c r="H1465" s="9">
        <v>126</v>
      </c>
      <c r="I1465" s="9">
        <v>60</v>
      </c>
      <c r="J1465" s="9">
        <v>59</v>
      </c>
      <c r="K1465" s="9">
        <v>62</v>
      </c>
      <c r="L1465" s="9">
        <v>64</v>
      </c>
      <c r="M1465" s="9">
        <v>49</v>
      </c>
      <c r="N1465" s="9">
        <v>65</v>
      </c>
      <c r="O1465" s="9">
        <v>56</v>
      </c>
      <c r="P1465" s="9">
        <v>16</v>
      </c>
      <c r="Q1465" s="10">
        <v>110</v>
      </c>
      <c r="R1465" s="11">
        <v>20</v>
      </c>
      <c r="S1465" s="11">
        <v>1</v>
      </c>
      <c r="T1465" s="11">
        <v>114</v>
      </c>
      <c r="U1465" s="11">
        <v>99</v>
      </c>
      <c r="V1465" s="11">
        <v>1</v>
      </c>
      <c r="W1465" s="11">
        <v>106</v>
      </c>
      <c r="X1465" s="11">
        <f t="shared" si="308"/>
        <v>451</v>
      </c>
      <c r="Y1465" s="11">
        <f t="shared" si="309"/>
        <v>4935</v>
      </c>
      <c r="Z1465" s="11">
        <f t="shared" si="310"/>
        <v>1240</v>
      </c>
      <c r="AA1465" s="11">
        <f t="shared" si="311"/>
        <v>4530</v>
      </c>
      <c r="AB1465" s="11">
        <f t="shared" si="312"/>
        <v>4530</v>
      </c>
      <c r="AC1465" s="6">
        <f t="shared" si="313"/>
        <v>5190</v>
      </c>
      <c r="AD1465" s="9" t="s">
        <v>5007</v>
      </c>
      <c r="AE1465" s="3" t="str">
        <f>IF(ISERROR(VLOOKUP($AD1465,技まとめ!$A$1:$F$380,6,FALSE)),"－",VLOOKUP($AD1465,技まとめ!$A$1:$F$380,6,FALSE))</f>
        <v>－</v>
      </c>
      <c r="AF1465" s="3">
        <f>IF(ISERROR(VLOOKUP($AD1465,技まとめ!$A$1:$F$380,3,FALSE)),"－",VLOOKUP($AD1465,技まとめ!$A$1:$F$380,3,FALSE))</f>
        <v>0</v>
      </c>
      <c r="AG1465" s="3">
        <f>IF(ISERROR(VLOOKUP($AD1465,技まとめ!$A$1:$F$380,5,FALSE)),"－",VLOOKUP($AD1465,技まとめ!$A$1:$F$380,5,FALSE))</f>
        <v>0</v>
      </c>
      <c r="AH1465" s="3" t="str">
        <f>IF($E1465=IF(ISERROR(VLOOKUP($AD1465,技まとめ!$A$1:$F$380,4,FALSE)),"－",VLOOKUP($AD1465,技まとめ!$A$1:$F$380,4,FALSE)),"一致","")</f>
        <v/>
      </c>
      <c r="AI1465" s="9" t="s">
        <v>1134</v>
      </c>
      <c r="AJ1465" s="3" t="str">
        <f>IF(ISERROR(VLOOKUP($AI1465,技まとめ!$A$1:$F$380,6,FALSE)),"－",VLOOKUP($AI1465,技まとめ!$A$1:$F$380,6,FALSE))</f>
        <v>NS</v>
      </c>
      <c r="AK1465" s="3">
        <f>IF(ISERROR(VLOOKUP($AI1465,技まとめ!$A$1:$F$380,3,FALSE)),"－",VLOOKUP($AI1465,技まとめ!$A$1:$F$380,3,FALSE))</f>
        <v>70</v>
      </c>
      <c r="AL1465" s="3">
        <f>IF(ISERROR(VLOOKUP($AI1465,技まとめ!$A$1:$F$380,5,FALSE)),"－",VLOOKUP($AI1465,技まとめ!$A$1:$F$380,5,FALSE))</f>
        <v>40</v>
      </c>
      <c r="AM1465" s="3" t="str">
        <f>IF($E1465=IF(ISERROR(VLOOKUP($AI1465,技まとめ!$A$1:$F$380,4,FALSE)),"－",VLOOKUP($AI1465,技まとめ!$A$1:$F$380,4,FALSE)),"一致","")</f>
        <v/>
      </c>
      <c r="AN1465" s="9" t="s">
        <v>573</v>
      </c>
      <c r="AO1465" s="3" t="str">
        <f>IF(ISERROR(VLOOKUP($AN1465,技まとめ!$A$1:$F$380,6,FALSE)),"－",VLOOKUP($AN1465,技まとめ!$A$1:$F$380,6,FALSE))</f>
        <v>P2</v>
      </c>
      <c r="AP1465" s="3">
        <f>IF(ISERROR(VLOOKUP($AN1465,技まとめ!$A$1:$F$380,3,FALSE)),"－",VLOOKUP($AN1465,技まとめ!$A$1:$F$380,3,FALSE))</f>
        <v>71</v>
      </c>
      <c r="AQ1465" s="3">
        <f>IF(ISERROR(VLOOKUP($AN1465,技まとめ!$A$1:$F$380,5,FALSE)),"－",VLOOKUP($AN1465,技まとめ!$A$1:$F$380,5,FALSE))</f>
        <v>42</v>
      </c>
      <c r="AR1465" s="3" t="str">
        <f>IF($E1465=IF(ISERROR(VLOOKUP($AN1465,技まとめ!$A$1:$F$380,4,FALSE)),"－",VLOOKUP($AN1465,技まとめ!$A$1:$F$380,4,FALSE)),"一致","")</f>
        <v/>
      </c>
      <c r="AS1465" s="9" t="s">
        <v>291</v>
      </c>
      <c r="AT1465" s="3" t="str">
        <f>IF(ISERROR(VLOOKUP($AS1465,技まとめ!$A$1:$F$380,6,FALSE)),"－",VLOOKUP($AS1465,技まとめ!$A$1:$F$380,6,FALSE))</f>
        <v>P1</v>
      </c>
      <c r="AU1465" s="3">
        <f>IF(ISERROR(VLOOKUP($AS1465,技まとめ!$A$1:$F$380,3,FALSE)),"－",VLOOKUP($AS1465,技まとめ!$A$1:$F$380,3,FALSE))</f>
        <v>65</v>
      </c>
      <c r="AV1465" s="3">
        <f>IF(ISERROR(VLOOKUP($AS1465,技まとめ!$A$1:$F$380,5,FALSE)),"－",VLOOKUP($AS1465,技まとめ!$A$1:$F$380,5,FALSE))</f>
        <v>40</v>
      </c>
      <c r="AW1465" s="3" t="str">
        <f>IF($E1465=IF(ISERROR(VLOOKUP($AS1465,技まとめ!$A$1:$F$380,4,FALSE)),"－",VLOOKUP($AS1465,技まとめ!$A$1:$F$380,4,FALSE)),"一致","")</f>
        <v>一致</v>
      </c>
      <c r="AX1465" s="12" t="str">
        <f t="shared" si="314"/>
        <v>ちょうわざ！メガロドンつなみウォールちゃぶだいがえし</v>
      </c>
      <c r="AY1465" s="12" t="str">
        <f t="shared" si="315"/>
        <v>ちょうわざ！メガロドンつなみウォールちゃぶだいがえし</v>
      </c>
      <c r="AZ1465" s="12" t="str">
        <f t="shared" si="316"/>
        <v>ちょうわざ！メガロドンつなみウォールちゃぶだいがえし</v>
      </c>
      <c r="BA1465" s="12" t="str">
        <f t="shared" si="317"/>
        <v>ちょうわざ！メガロドンつなみウォールちゃぶだいがえし</v>
      </c>
      <c r="BB1465" s="11" t="str">
        <f t="shared" si="318"/>
        <v>－NSP2P1</v>
      </c>
      <c r="BC1465" s="11" t="str">
        <f t="shared" si="319"/>
        <v>－NSP2P1</v>
      </c>
      <c r="BD1465" s="11" t="str">
        <f t="shared" si="320"/>
        <v>－NSP2P1</v>
      </c>
      <c r="BE1465" s="11" t="str">
        <f t="shared" si="321"/>
        <v>－NSP2P1</v>
      </c>
    </row>
    <row r="1466" spans="1:57" ht="11.25" hidden="1" customHeight="1">
      <c r="A1466" s="6">
        <v>1465</v>
      </c>
      <c r="B1466" s="7" t="s">
        <v>3317</v>
      </c>
      <c r="C1466" s="8" t="s">
        <v>3318</v>
      </c>
      <c r="D1466" s="7" t="s">
        <v>650</v>
      </c>
      <c r="E1466" s="7" t="s">
        <v>95</v>
      </c>
      <c r="F1466" s="7" t="s">
        <v>82</v>
      </c>
      <c r="G1466" s="9">
        <v>83</v>
      </c>
      <c r="H1466" s="9">
        <v>134</v>
      </c>
      <c r="I1466" s="9">
        <v>53</v>
      </c>
      <c r="J1466" s="9">
        <v>56</v>
      </c>
      <c r="K1466" s="9">
        <v>50</v>
      </c>
      <c r="L1466" s="9">
        <v>44</v>
      </c>
      <c r="M1466" s="9">
        <v>49</v>
      </c>
      <c r="N1466" s="9">
        <v>52</v>
      </c>
      <c r="O1466" s="9">
        <v>57</v>
      </c>
      <c r="P1466" s="9">
        <v>55</v>
      </c>
      <c r="Q1466" s="10">
        <v>103</v>
      </c>
      <c r="R1466" s="11">
        <v>31</v>
      </c>
      <c r="S1466" s="11">
        <v>1</v>
      </c>
      <c r="T1466" s="11">
        <v>94</v>
      </c>
      <c r="U1466" s="11">
        <v>99</v>
      </c>
      <c r="V1466" s="11">
        <v>1</v>
      </c>
      <c r="W1466" s="11">
        <v>107</v>
      </c>
      <c r="X1466" s="11">
        <f t="shared" si="308"/>
        <v>436</v>
      </c>
      <c r="Y1466" s="11">
        <f t="shared" si="309"/>
        <v>4660</v>
      </c>
      <c r="Z1466" s="11">
        <f t="shared" si="310"/>
        <v>1630</v>
      </c>
      <c r="AA1466" s="11">
        <f t="shared" si="311"/>
        <v>3835</v>
      </c>
      <c r="AB1466" s="11">
        <f t="shared" si="312"/>
        <v>3835</v>
      </c>
      <c r="AC1466" s="6">
        <f t="shared" si="313"/>
        <v>4450</v>
      </c>
      <c r="AD1466" s="9" t="s">
        <v>842</v>
      </c>
      <c r="AE1466" s="3" t="str">
        <f>IF(ISERROR(VLOOKUP($AD1466,技まとめ!$A$1:$F$380,6,FALSE)),"－",VLOOKUP($AD1466,技まとめ!$A$1:$F$380,6,FALSE))</f>
        <v>－</v>
      </c>
      <c r="AF1466" s="3">
        <f>IF(ISERROR(VLOOKUP($AD1466,技まとめ!$A$1:$F$380,3,FALSE)),"－",VLOOKUP($AD1466,技まとめ!$A$1:$F$380,3,FALSE))</f>
        <v>0</v>
      </c>
      <c r="AG1466" s="3">
        <f>IF(ISERROR(VLOOKUP($AD1466,技まとめ!$A$1:$F$380,5,FALSE)),"－",VLOOKUP($AD1466,技まとめ!$A$1:$F$380,5,FALSE))</f>
        <v>0</v>
      </c>
      <c r="AH1466" s="3" t="str">
        <f>IF($E1466=IF(ISERROR(VLOOKUP($AD1466,技まとめ!$A$1:$F$380,4,FALSE)),"－",VLOOKUP($AD1466,技まとめ!$A$1:$F$380,4,FALSE)),"一致","")</f>
        <v/>
      </c>
      <c r="AI1466" s="9" t="s">
        <v>269</v>
      </c>
      <c r="AJ1466" s="3" t="str">
        <f>IF(ISERROR(VLOOKUP($AI1466,技まとめ!$A$1:$F$380,6,FALSE)),"－",VLOOKUP($AI1466,技まとめ!$A$1:$F$380,6,FALSE))</f>
        <v>DR</v>
      </c>
      <c r="AK1466" s="3">
        <f>IF(ISERROR(VLOOKUP($AI1466,技まとめ!$A$1:$F$380,3,FALSE)),"－",VLOOKUP($AI1466,技まとめ!$A$1:$F$380,3,FALSE))</f>
        <v>19</v>
      </c>
      <c r="AL1466" s="3">
        <f>IF(ISERROR(VLOOKUP($AI1466,技まとめ!$A$1:$F$380,5,FALSE)),"－",VLOOKUP($AI1466,技まとめ!$A$1:$F$380,5,FALSE))</f>
        <v>20</v>
      </c>
      <c r="AM1466" s="3" t="str">
        <f>IF($E1466=IF(ISERROR(VLOOKUP($AI1466,技まとめ!$A$1:$F$380,4,FALSE)),"－",VLOOKUP($AI1466,技まとめ!$A$1:$F$380,4,FALSE)),"一致","")</f>
        <v/>
      </c>
      <c r="AN1466" s="9" t="s">
        <v>305</v>
      </c>
      <c r="AO1466" s="3" t="str">
        <f>IF(ISERROR(VLOOKUP($AN1466,技まとめ!$A$1:$F$380,6,FALSE)),"－",VLOOKUP($AN1466,技まとめ!$A$1:$F$380,6,FALSE))</f>
        <v>BL</v>
      </c>
      <c r="AP1466" s="3">
        <f>IF(ISERROR(VLOOKUP($AN1466,技まとめ!$A$1:$F$380,3,FALSE)),"－",VLOOKUP($AN1466,技まとめ!$A$1:$F$380,3,FALSE))</f>
        <v>41</v>
      </c>
      <c r="AQ1466" s="3">
        <f>IF(ISERROR(VLOOKUP($AN1466,技まとめ!$A$1:$F$380,5,FALSE)),"－",VLOOKUP($AN1466,技まとめ!$A$1:$F$380,5,FALSE))</f>
        <v>30</v>
      </c>
      <c r="AR1466" s="3" t="str">
        <f>IF($E1466=IF(ISERROR(VLOOKUP($AN1466,技まとめ!$A$1:$F$380,4,FALSE)),"－",VLOOKUP($AN1466,技まとめ!$A$1:$F$380,4,FALSE)),"一致","")</f>
        <v>一致</v>
      </c>
      <c r="AS1466" s="9" t="s">
        <v>124</v>
      </c>
      <c r="AT1466" s="3" t="str">
        <f>IF(ISERROR(VLOOKUP($AS1466,技まとめ!$A$1:$F$380,6,FALSE)),"－",VLOOKUP($AS1466,技まとめ!$A$1:$F$380,6,FALSE))</f>
        <v>BL</v>
      </c>
      <c r="AU1466" s="3">
        <f>IF(ISERROR(VLOOKUP($AS1466,技まとめ!$A$1:$F$380,3,FALSE)),"－",VLOOKUP($AS1466,技まとめ!$A$1:$F$380,3,FALSE))</f>
        <v>42</v>
      </c>
      <c r="AV1466" s="3">
        <f>IF(ISERROR(VLOOKUP($AS1466,技まとめ!$A$1:$F$380,5,FALSE)),"－",VLOOKUP($AS1466,技まとめ!$A$1:$F$380,5,FALSE))</f>
        <v>29</v>
      </c>
      <c r="AW1466" s="3" t="str">
        <f>IF($E1466=IF(ISERROR(VLOOKUP($AS1466,技まとめ!$A$1:$F$380,4,FALSE)),"－",VLOOKUP($AS1466,技まとめ!$A$1:$F$380,4,FALSE)),"一致","")</f>
        <v/>
      </c>
      <c r="AX1466" s="12" t="str">
        <f t="shared" si="314"/>
        <v>なまけるどくぎりのじゅつフェイクボールフェイクボンバー</v>
      </c>
      <c r="AY1466" s="12" t="str">
        <f t="shared" si="315"/>
        <v>なまけるどくぎりのじゅつフェイクボールフェイクボンバー</v>
      </c>
      <c r="AZ1466" s="12" t="str">
        <f t="shared" si="316"/>
        <v>なまけるどくぎりのじゅつフェイクボールフェイクボンバー</v>
      </c>
      <c r="BA1466" s="12" t="str">
        <f t="shared" si="317"/>
        <v>なまけるどくぎりのじゅつフェイクボールフェイクボンバー</v>
      </c>
      <c r="BB1466" s="11" t="str">
        <f t="shared" si="318"/>
        <v>－DRBLBL</v>
      </c>
      <c r="BC1466" s="11" t="str">
        <f t="shared" si="319"/>
        <v>－DRBLBL</v>
      </c>
      <c r="BD1466" s="11" t="str">
        <f t="shared" si="320"/>
        <v>－DRBLBL</v>
      </c>
      <c r="BE1466" s="11" t="str">
        <f t="shared" si="321"/>
        <v>－DRBLBL</v>
      </c>
    </row>
    <row r="1467" spans="1:57" ht="11.25" hidden="1" customHeight="1">
      <c r="A1467" s="6">
        <v>1466</v>
      </c>
      <c r="B1467" s="7" t="s">
        <v>3319</v>
      </c>
      <c r="C1467" s="8" t="s">
        <v>3320</v>
      </c>
      <c r="D1467" s="7" t="s">
        <v>72</v>
      </c>
      <c r="E1467" s="7" t="s">
        <v>102</v>
      </c>
      <c r="F1467" s="7" t="s">
        <v>74</v>
      </c>
      <c r="G1467" s="9">
        <v>127</v>
      </c>
      <c r="H1467" s="9">
        <v>100</v>
      </c>
      <c r="I1467" s="9">
        <v>65</v>
      </c>
      <c r="J1467" s="9">
        <v>60</v>
      </c>
      <c r="K1467" s="9">
        <v>56</v>
      </c>
      <c r="L1467" s="9">
        <v>62</v>
      </c>
      <c r="M1467" s="9">
        <v>46</v>
      </c>
      <c r="N1467" s="9">
        <v>66</v>
      </c>
      <c r="O1467" s="9">
        <v>59</v>
      </c>
      <c r="P1467" s="9">
        <v>34</v>
      </c>
      <c r="Q1467" s="10">
        <v>115</v>
      </c>
      <c r="R1467" s="11">
        <v>34</v>
      </c>
      <c r="S1467" s="11">
        <v>1</v>
      </c>
      <c r="T1467" s="11">
        <v>112</v>
      </c>
      <c r="U1467" s="11">
        <v>96</v>
      </c>
      <c r="V1467" s="11">
        <v>1</v>
      </c>
      <c r="W1467" s="11">
        <v>109</v>
      </c>
      <c r="X1467" s="11">
        <f t="shared" si="308"/>
        <v>468</v>
      </c>
      <c r="Y1467" s="11">
        <f t="shared" si="309"/>
        <v>5150</v>
      </c>
      <c r="Z1467" s="11">
        <f t="shared" si="310"/>
        <v>1745</v>
      </c>
      <c r="AA1467" s="11">
        <f t="shared" si="311"/>
        <v>4475</v>
      </c>
      <c r="AB1467" s="11">
        <f t="shared" si="312"/>
        <v>4475</v>
      </c>
      <c r="AC1467" s="6">
        <f t="shared" si="313"/>
        <v>5195</v>
      </c>
      <c r="AD1467" s="9" t="s">
        <v>226</v>
      </c>
      <c r="AE1467" s="3" t="str">
        <f>IF(ISERROR(VLOOKUP($AD1467,技まとめ!$A$1:$F$380,6,FALSE)),"－",VLOOKUP($AD1467,技まとめ!$A$1:$F$380,6,FALSE))</f>
        <v>CA</v>
      </c>
      <c r="AF1467" s="3">
        <f>IF(ISERROR(VLOOKUP($AD1467,技まとめ!$A$1:$F$380,3,FALSE)),"－",VLOOKUP($AD1467,技まとめ!$A$1:$F$380,3,FALSE))</f>
        <v>21</v>
      </c>
      <c r="AG1467" s="3">
        <f>IF(ISERROR(VLOOKUP($AD1467,技まとめ!$A$1:$F$380,5,FALSE)),"－",VLOOKUP($AD1467,技まとめ!$A$1:$F$380,5,FALSE))</f>
        <v>22</v>
      </c>
      <c r="AH1467" s="3" t="str">
        <f>IF($E1467=IF(ISERROR(VLOOKUP($AD1467,技まとめ!$A$1:$F$380,4,FALSE)),"－",VLOOKUP($AD1467,技まとめ!$A$1:$F$380,4,FALSE)),"一致","")</f>
        <v/>
      </c>
      <c r="AI1467" s="9" t="s">
        <v>957</v>
      </c>
      <c r="AJ1467" s="3" t="str">
        <f>IF(ISERROR(VLOOKUP($AI1467,技まとめ!$A$1:$F$380,6,FALSE)),"－",VLOOKUP($AI1467,技まとめ!$A$1:$F$380,6,FALSE))</f>
        <v>CA</v>
      </c>
      <c r="AK1467" s="3">
        <f>IF(ISERROR(VLOOKUP($AI1467,技まとめ!$A$1:$F$380,3,FALSE)),"－",VLOOKUP($AI1467,技まとめ!$A$1:$F$380,3,FALSE))</f>
        <v>23</v>
      </c>
      <c r="AL1467" s="3">
        <f>IF(ISERROR(VLOOKUP($AI1467,技まとめ!$A$1:$F$380,5,FALSE)),"－",VLOOKUP($AI1467,技まとめ!$A$1:$F$380,5,FALSE))</f>
        <v>22</v>
      </c>
      <c r="AM1467" s="3" t="str">
        <f>IF($E1467=IF(ISERROR(VLOOKUP($AI1467,技まとめ!$A$1:$F$380,4,FALSE)),"－",VLOOKUP($AI1467,技まとめ!$A$1:$F$380,4,FALSE)),"一致","")</f>
        <v/>
      </c>
      <c r="AN1467" s="9" t="s">
        <v>241</v>
      </c>
      <c r="AO1467" s="3" t="str">
        <f>IF(ISERROR(VLOOKUP($AN1467,技まとめ!$A$1:$F$380,6,FALSE)),"－",VLOOKUP($AN1467,技まとめ!$A$1:$F$380,6,FALSE))</f>
        <v>P1</v>
      </c>
      <c r="AP1467" s="3">
        <f>IF(ISERROR(VLOOKUP($AN1467,技まとめ!$A$1:$F$380,3,FALSE)),"－",VLOOKUP($AN1467,技まとめ!$A$1:$F$380,3,FALSE))</f>
        <v>52</v>
      </c>
      <c r="AQ1467" s="3">
        <f>IF(ISERROR(VLOOKUP($AN1467,技まとめ!$A$1:$F$380,5,FALSE)),"－",VLOOKUP($AN1467,技まとめ!$A$1:$F$380,5,FALSE))</f>
        <v>35</v>
      </c>
      <c r="AR1467" s="3" t="str">
        <f>IF($E1467=IF(ISERROR(VLOOKUP($AN1467,技まとめ!$A$1:$F$380,4,FALSE)),"－",VLOOKUP($AN1467,技まとめ!$A$1:$F$380,4,FALSE)),"一致","")</f>
        <v>一致</v>
      </c>
      <c r="AS1467" s="9" t="s">
        <v>886</v>
      </c>
      <c r="AT1467" s="3" t="str">
        <f>IF(ISERROR(VLOOKUP($AS1467,技まとめ!$A$1:$F$380,6,FALSE)),"－",VLOOKUP($AS1467,技まとめ!$A$1:$F$380,6,FALSE))</f>
        <v>CA</v>
      </c>
      <c r="AU1467" s="3">
        <f>IF(ISERROR(VLOOKUP($AS1467,技まとめ!$A$1:$F$380,3,FALSE)),"－",VLOOKUP($AS1467,技まとめ!$A$1:$F$380,3,FALSE))</f>
        <v>58</v>
      </c>
      <c r="AV1467" s="3">
        <f>IF(ISERROR(VLOOKUP($AS1467,技まとめ!$A$1:$F$380,5,FALSE)),"－",VLOOKUP($AS1467,技まとめ!$A$1:$F$380,5,FALSE))</f>
        <v>37</v>
      </c>
      <c r="AW1467" s="3" t="str">
        <f>IF($E1467=IF(ISERROR(VLOOKUP($AS1467,技まとめ!$A$1:$F$380,4,FALSE)),"－",VLOOKUP($AS1467,技まとめ!$A$1:$F$380,4,FALSE)),"一致","")</f>
        <v>一致</v>
      </c>
      <c r="AX1467" s="12" t="str">
        <f t="shared" si="314"/>
        <v>ゆがむくうかんゴッドハンドばくれつパンチかえんほうしゃ</v>
      </c>
      <c r="AY1467" s="12" t="str">
        <f t="shared" si="315"/>
        <v>ゆがむくうかんゴッドハンドばくれつパンチかえんほうしゃ</v>
      </c>
      <c r="AZ1467" s="12" t="str">
        <f t="shared" si="316"/>
        <v>ゆがむくうかんゴッドハンドばくれつパンチかえんほうしゃ</v>
      </c>
      <c r="BA1467" s="12" t="str">
        <f t="shared" si="317"/>
        <v>ゆがむくうかんゴッドハンドばくれつパンチかえんほうしゃ</v>
      </c>
      <c r="BB1467" s="11" t="str">
        <f t="shared" si="318"/>
        <v>CACAP1CA</v>
      </c>
      <c r="BC1467" s="11" t="str">
        <f t="shared" si="319"/>
        <v>CACAP1CA</v>
      </c>
      <c r="BD1467" s="11" t="str">
        <f t="shared" si="320"/>
        <v>CACAP1CA</v>
      </c>
      <c r="BE1467" s="11" t="str">
        <f t="shared" si="321"/>
        <v>CACAP1CA</v>
      </c>
    </row>
    <row r="1468" spans="1:57" ht="11.25" hidden="1" customHeight="1">
      <c r="A1468" s="6">
        <v>1467</v>
      </c>
      <c r="B1468" s="7" t="s">
        <v>3321</v>
      </c>
      <c r="C1468" s="8" t="s">
        <v>3322</v>
      </c>
      <c r="D1468" s="7" t="s">
        <v>72</v>
      </c>
      <c r="E1468" s="7" t="s">
        <v>102</v>
      </c>
      <c r="F1468" s="7" t="s">
        <v>128</v>
      </c>
      <c r="G1468" s="9">
        <v>114</v>
      </c>
      <c r="H1468" s="9">
        <v>105</v>
      </c>
      <c r="I1468" s="9">
        <v>51</v>
      </c>
      <c r="J1468" s="9">
        <v>57</v>
      </c>
      <c r="K1468" s="9">
        <v>56</v>
      </c>
      <c r="L1468" s="9">
        <v>51</v>
      </c>
      <c r="M1468" s="9">
        <v>54</v>
      </c>
      <c r="N1468" s="9">
        <v>51</v>
      </c>
      <c r="O1468" s="9">
        <v>51</v>
      </c>
      <c r="P1468" s="9">
        <v>54</v>
      </c>
      <c r="Q1468" s="10">
        <v>101</v>
      </c>
      <c r="R1468" s="11">
        <v>36</v>
      </c>
      <c r="S1468" s="11">
        <v>1</v>
      </c>
      <c r="T1468" s="11">
        <v>101</v>
      </c>
      <c r="U1468" s="11">
        <v>104</v>
      </c>
      <c r="V1468" s="11">
        <v>1</v>
      </c>
      <c r="W1468" s="11">
        <v>101</v>
      </c>
      <c r="X1468" s="11">
        <f t="shared" si="308"/>
        <v>445</v>
      </c>
      <c r="Y1468" s="11">
        <f t="shared" si="309"/>
        <v>4550</v>
      </c>
      <c r="Z1468" s="11">
        <f t="shared" si="310"/>
        <v>1775</v>
      </c>
      <c r="AA1468" s="11">
        <f t="shared" si="311"/>
        <v>4050</v>
      </c>
      <c r="AB1468" s="11">
        <f t="shared" si="312"/>
        <v>4050</v>
      </c>
      <c r="AC1468" s="6">
        <f t="shared" si="313"/>
        <v>4725</v>
      </c>
      <c r="AD1468" s="9" t="s">
        <v>602</v>
      </c>
      <c r="AE1468" s="3" t="str">
        <f>IF(ISERROR(VLOOKUP($AD1468,技まとめ!$A$1:$F$380,6,FALSE)),"－",VLOOKUP($AD1468,技まとめ!$A$1:$F$380,6,FALSE))</f>
        <v>－</v>
      </c>
      <c r="AF1468" s="3">
        <f>IF(ISERROR(VLOOKUP($AD1468,技まとめ!$A$1:$F$380,3,FALSE)),"－",VLOOKUP($AD1468,技まとめ!$A$1:$F$380,3,FALSE))</f>
        <v>0</v>
      </c>
      <c r="AG1468" s="3">
        <f>IF(ISERROR(VLOOKUP($AD1468,技まとめ!$A$1:$F$380,5,FALSE)),"－",VLOOKUP($AD1468,技まとめ!$A$1:$F$380,5,FALSE))</f>
        <v>0</v>
      </c>
      <c r="AH1468" s="3" t="str">
        <f>IF($E1468=IF(ISERROR(VLOOKUP($AD1468,技まとめ!$A$1:$F$380,4,FALSE)),"－",VLOOKUP($AD1468,技まとめ!$A$1:$F$380,4,FALSE)),"一致","")</f>
        <v/>
      </c>
      <c r="AI1468" s="9" t="s">
        <v>231</v>
      </c>
      <c r="AJ1468" s="3" t="str">
        <f>IF(ISERROR(VLOOKUP($AI1468,技まとめ!$A$1:$F$380,6,FALSE)),"－",VLOOKUP($AI1468,技まとめ!$A$1:$F$380,6,FALSE))</f>
        <v>SC</v>
      </c>
      <c r="AK1468" s="3">
        <f>IF(ISERROR(VLOOKUP($AI1468,技まとめ!$A$1:$F$380,3,FALSE)),"－",VLOOKUP($AI1468,技まとめ!$A$1:$F$380,3,FALSE))</f>
        <v>28</v>
      </c>
      <c r="AL1468" s="3">
        <f>IF(ISERROR(VLOOKUP($AI1468,技まとめ!$A$1:$F$380,5,FALSE)),"－",VLOOKUP($AI1468,技まとめ!$A$1:$F$380,5,FALSE))</f>
        <v>21</v>
      </c>
      <c r="AM1468" s="3" t="str">
        <f>IF($E1468=IF(ISERROR(VLOOKUP($AI1468,技まとめ!$A$1:$F$380,4,FALSE)),"－",VLOOKUP($AI1468,技まとめ!$A$1:$F$380,4,FALSE)),"一致","")</f>
        <v/>
      </c>
      <c r="AN1468" s="9" t="s">
        <v>678</v>
      </c>
      <c r="AO1468" s="3" t="str">
        <f>IF(ISERROR(VLOOKUP($AN1468,技まとめ!$A$1:$F$380,6,FALSE)),"－",VLOOKUP($AN1468,技まとめ!$A$1:$F$380,6,FALSE))</f>
        <v>BS</v>
      </c>
      <c r="AP1468" s="3">
        <f>IF(ISERROR(VLOOKUP($AN1468,技まとめ!$A$1:$F$380,3,FALSE)),"－",VLOOKUP($AN1468,技まとめ!$A$1:$F$380,3,FALSE))</f>
        <v>57</v>
      </c>
      <c r="AQ1468" s="3">
        <f>IF(ISERROR(VLOOKUP($AN1468,技まとめ!$A$1:$F$380,5,FALSE)),"－",VLOOKUP($AN1468,技まとめ!$A$1:$F$380,5,FALSE))</f>
        <v>34</v>
      </c>
      <c r="AR1468" s="3" t="str">
        <f>IF($E1468=IF(ISERROR(VLOOKUP($AN1468,技まとめ!$A$1:$F$380,4,FALSE)),"－",VLOOKUP($AN1468,技まとめ!$A$1:$F$380,4,FALSE)),"一致","")</f>
        <v/>
      </c>
      <c r="AS1468" s="9" t="s">
        <v>875</v>
      </c>
      <c r="AT1468" s="3" t="str">
        <f>IF(ISERROR(VLOOKUP($AS1468,技まとめ!$A$1:$F$380,6,FALSE)),"－",VLOOKUP($AS1468,技まとめ!$A$1:$F$380,6,FALSE))</f>
        <v>DR</v>
      </c>
      <c r="AU1468" s="3">
        <f>IF(ISERROR(VLOOKUP($AS1468,技まとめ!$A$1:$F$380,3,FALSE)),"－",VLOOKUP($AS1468,技まとめ!$A$1:$F$380,3,FALSE))</f>
        <v>60</v>
      </c>
      <c r="AV1468" s="3">
        <f>IF(ISERROR(VLOOKUP($AS1468,技まとめ!$A$1:$F$380,5,FALSE)),"－",VLOOKUP($AS1468,技まとめ!$A$1:$F$380,5,FALSE))</f>
        <v>39</v>
      </c>
      <c r="AW1468" s="3" t="str">
        <f>IF($E1468=IF(ISERROR(VLOOKUP($AS1468,技まとめ!$A$1:$F$380,4,FALSE)),"－",VLOOKUP($AS1468,技まとめ!$A$1:$F$380,4,FALSE)),"一致","")</f>
        <v/>
      </c>
      <c r="AX1468" s="12" t="str">
        <f t="shared" si="314"/>
        <v>シュートフォースファントムシュートダークトルネードシザース・ボム</v>
      </c>
      <c r="AY1468" s="12" t="str">
        <f t="shared" si="315"/>
        <v>シュートフォースファントムシュートダークトルネードシザース・ボム</v>
      </c>
      <c r="AZ1468" s="12" t="str">
        <f t="shared" si="316"/>
        <v>シュートフォースファントムシュートダークトルネードシザース・ボム</v>
      </c>
      <c r="BA1468" s="12" t="str">
        <f t="shared" si="317"/>
        <v>シュートフォースファントムシュートダークトルネードシザース・ボム</v>
      </c>
      <c r="BB1468" s="11" t="str">
        <f t="shared" si="318"/>
        <v>－SCBSDR</v>
      </c>
      <c r="BC1468" s="11" t="str">
        <f t="shared" si="319"/>
        <v>－SCBSDR</v>
      </c>
      <c r="BD1468" s="11" t="str">
        <f t="shared" si="320"/>
        <v>－SCBSDR</v>
      </c>
      <c r="BE1468" s="11" t="str">
        <f t="shared" si="321"/>
        <v>－SCBSDR</v>
      </c>
    </row>
    <row r="1469" spans="1:57" ht="11.25" hidden="1" customHeight="1">
      <c r="A1469" s="6">
        <v>1468</v>
      </c>
      <c r="B1469" s="7" t="s">
        <v>3323</v>
      </c>
      <c r="C1469" s="8" t="s">
        <v>3324</v>
      </c>
      <c r="D1469" s="7" t="s">
        <v>650</v>
      </c>
      <c r="E1469" s="7" t="s">
        <v>73</v>
      </c>
      <c r="F1469" s="7" t="s">
        <v>128</v>
      </c>
      <c r="G1469" s="9">
        <v>89</v>
      </c>
      <c r="H1469" s="9">
        <v>138</v>
      </c>
      <c r="I1469" s="9">
        <v>66</v>
      </c>
      <c r="J1469" s="9">
        <v>62</v>
      </c>
      <c r="K1469" s="9">
        <v>60</v>
      </c>
      <c r="L1469" s="9">
        <v>62</v>
      </c>
      <c r="M1469" s="9">
        <v>51</v>
      </c>
      <c r="N1469" s="9">
        <v>61</v>
      </c>
      <c r="O1469" s="9">
        <v>62</v>
      </c>
      <c r="P1469" s="9">
        <v>9</v>
      </c>
      <c r="Q1469" s="10">
        <v>116</v>
      </c>
      <c r="R1469" s="11">
        <v>10</v>
      </c>
      <c r="S1469" s="11">
        <v>1</v>
      </c>
      <c r="T1469" s="11">
        <v>112</v>
      </c>
      <c r="U1469" s="11">
        <v>101</v>
      </c>
      <c r="V1469" s="11">
        <v>1</v>
      </c>
      <c r="W1469" s="11">
        <v>112</v>
      </c>
      <c r="X1469" s="11">
        <f t="shared" si="308"/>
        <v>453</v>
      </c>
      <c r="Y1469" s="11">
        <f t="shared" si="309"/>
        <v>5205</v>
      </c>
      <c r="Z1469" s="11">
        <f t="shared" si="310"/>
        <v>920</v>
      </c>
      <c r="AA1469" s="11">
        <f t="shared" si="311"/>
        <v>4490</v>
      </c>
      <c r="AB1469" s="11">
        <f t="shared" si="312"/>
        <v>4490</v>
      </c>
      <c r="AC1469" s="6">
        <f t="shared" si="313"/>
        <v>5090</v>
      </c>
      <c r="AD1469" s="9" t="s">
        <v>295</v>
      </c>
      <c r="AE1469" s="3" t="str">
        <f>IF(ISERROR(VLOOKUP($AD1469,技まとめ!$A$1:$F$380,6,FALSE)),"－",VLOOKUP($AD1469,技まとめ!$A$1:$F$380,6,FALSE))</f>
        <v>DR</v>
      </c>
      <c r="AF1469" s="3">
        <f>IF(ISERROR(VLOOKUP($AD1469,技まとめ!$A$1:$F$380,3,FALSE)),"－",VLOOKUP($AD1469,技まとめ!$A$1:$F$380,3,FALSE))</f>
        <v>13</v>
      </c>
      <c r="AG1469" s="3">
        <f>IF(ISERROR(VLOOKUP($AD1469,技まとめ!$A$1:$F$380,5,FALSE)),"－",VLOOKUP($AD1469,技まとめ!$A$1:$F$380,5,FALSE))</f>
        <v>20</v>
      </c>
      <c r="AH1469" s="3" t="str">
        <f>IF($E1469=IF(ISERROR(VLOOKUP($AD1469,技まとめ!$A$1:$F$380,4,FALSE)),"－",VLOOKUP($AD1469,技まとめ!$A$1:$F$380,4,FALSE)),"一致","")</f>
        <v>一致</v>
      </c>
      <c r="AI1469" s="9" t="s">
        <v>119</v>
      </c>
      <c r="AJ1469" s="3" t="str">
        <f>IF(ISERROR(VLOOKUP($AI1469,技まとめ!$A$1:$F$380,6,FALSE)),"－",VLOOKUP($AI1469,技まとめ!$A$1:$F$380,6,FALSE))</f>
        <v>NS</v>
      </c>
      <c r="AK1469" s="3">
        <f>IF(ISERROR(VLOOKUP($AI1469,技まとめ!$A$1:$F$380,3,FALSE)),"－",VLOOKUP($AI1469,技まとめ!$A$1:$F$380,3,FALSE))</f>
        <v>85</v>
      </c>
      <c r="AL1469" s="3">
        <f>IF(ISERROR(VLOOKUP($AI1469,技まとめ!$A$1:$F$380,5,FALSE)),"－",VLOOKUP($AI1469,技まとめ!$A$1:$F$380,5,FALSE))</f>
        <v>46</v>
      </c>
      <c r="AM1469" s="3" t="str">
        <f>IF($E1469=IF(ISERROR(VLOOKUP($AI1469,技まとめ!$A$1:$F$380,4,FALSE)),"－",VLOOKUP($AI1469,技まとめ!$A$1:$F$380,4,FALSE)),"一致","")</f>
        <v>一致</v>
      </c>
      <c r="AN1469" s="9" t="s">
        <v>2191</v>
      </c>
      <c r="AO1469" s="3" t="str">
        <f>IF(ISERROR(VLOOKUP($AN1469,技まとめ!$A$1:$F$380,6,FALSE)),"－",VLOOKUP($AN1469,技まとめ!$A$1:$F$380,6,FALSE))</f>
        <v>NS</v>
      </c>
      <c r="AP1469" s="3">
        <f>IF(ISERROR(VLOOKUP($AN1469,技まとめ!$A$1:$F$380,3,FALSE)),"－",VLOOKUP($AN1469,技まとめ!$A$1:$F$380,3,FALSE))</f>
        <v>109</v>
      </c>
      <c r="AQ1469" s="3">
        <f>IF(ISERROR(VLOOKUP($AN1469,技まとめ!$A$1:$F$380,5,FALSE)),"－",VLOOKUP($AN1469,技まとめ!$A$1:$F$380,5,FALSE))</f>
        <v>58</v>
      </c>
      <c r="AR1469" s="3" t="str">
        <f>IF($E1469=IF(ISERROR(VLOOKUP($AN1469,技まとめ!$A$1:$F$380,4,FALSE)),"－",VLOOKUP($AN1469,技まとめ!$A$1:$F$380,4,FALSE)),"一致","")</f>
        <v/>
      </c>
      <c r="AS1469" s="9" t="s">
        <v>116</v>
      </c>
      <c r="AT1469" s="3" t="str">
        <f>IF(ISERROR(VLOOKUP($AS1469,技まとめ!$A$1:$F$380,6,FALSE)),"－",VLOOKUP($AS1469,技まとめ!$A$1:$F$380,6,FALSE))</f>
        <v>DR</v>
      </c>
      <c r="AU1469" s="3">
        <f>IF(ISERROR(VLOOKUP($AS1469,技まとめ!$A$1:$F$380,3,FALSE)),"－",VLOOKUP($AS1469,技まとめ!$A$1:$F$380,3,FALSE))</f>
        <v>63</v>
      </c>
      <c r="AV1469" s="3">
        <f>IF(ISERROR(VLOOKUP($AS1469,技まとめ!$A$1:$F$380,5,FALSE)),"－",VLOOKUP($AS1469,技まとめ!$A$1:$F$380,5,FALSE))</f>
        <v>42</v>
      </c>
      <c r="AW1469" s="3" t="str">
        <f>IF($E1469=IF(ISERROR(VLOOKUP($AS1469,技まとめ!$A$1:$F$380,4,FALSE)),"－",VLOOKUP($AS1469,技まとめ!$A$1:$F$380,4,FALSE)),"一致","")</f>
        <v/>
      </c>
      <c r="AX1469" s="12" t="str">
        <f t="shared" si="314"/>
        <v>ダッシュアクセルドラゴングランドザ・バースれっぷうダッシュ</v>
      </c>
      <c r="AY1469" s="12" t="str">
        <f t="shared" si="315"/>
        <v>ダッシュアクセルドラゴングランドザ・バースれっぷうダッシュ</v>
      </c>
      <c r="AZ1469" s="12" t="str">
        <f t="shared" si="316"/>
        <v>ダッシュアクセルドラゴングランドザ・バースれっぷうダッシュ</v>
      </c>
      <c r="BA1469" s="12" t="str">
        <f t="shared" si="317"/>
        <v>ダッシュアクセルドラゴングランドザ・バースれっぷうダッシュ</v>
      </c>
      <c r="BB1469" s="11" t="str">
        <f t="shared" si="318"/>
        <v>DRNSNSDR</v>
      </c>
      <c r="BC1469" s="11" t="str">
        <f t="shared" si="319"/>
        <v>DRNSNSDR</v>
      </c>
      <c r="BD1469" s="11" t="str">
        <f t="shared" si="320"/>
        <v>DRNSNSDR</v>
      </c>
      <c r="BE1469" s="11" t="str">
        <f t="shared" si="321"/>
        <v>DRNSNSDR</v>
      </c>
    </row>
    <row r="1470" spans="1:57" ht="11.25" hidden="1" customHeight="1">
      <c r="A1470" s="6">
        <v>1469</v>
      </c>
      <c r="B1470" s="7" t="s">
        <v>3325</v>
      </c>
      <c r="C1470" s="8" t="s">
        <v>3326</v>
      </c>
      <c r="D1470" s="7" t="s">
        <v>72</v>
      </c>
      <c r="E1470" s="7" t="s">
        <v>81</v>
      </c>
      <c r="F1470" s="7" t="s">
        <v>109</v>
      </c>
      <c r="G1470" s="9">
        <v>106</v>
      </c>
      <c r="H1470" s="9">
        <v>124</v>
      </c>
      <c r="I1470" s="9">
        <v>53</v>
      </c>
      <c r="J1470" s="9">
        <v>51</v>
      </c>
      <c r="K1470" s="9">
        <v>55</v>
      </c>
      <c r="L1470" s="9">
        <v>62</v>
      </c>
      <c r="M1470" s="9">
        <v>51</v>
      </c>
      <c r="N1470" s="9">
        <v>57</v>
      </c>
      <c r="O1470" s="9">
        <v>55</v>
      </c>
      <c r="P1470" s="9">
        <v>49</v>
      </c>
      <c r="Q1470" s="10">
        <v>103</v>
      </c>
      <c r="R1470" s="11">
        <v>30</v>
      </c>
      <c r="S1470" s="11">
        <v>1</v>
      </c>
      <c r="T1470" s="11">
        <v>112</v>
      </c>
      <c r="U1470" s="11">
        <v>101</v>
      </c>
      <c r="V1470" s="11">
        <v>1</v>
      </c>
      <c r="W1470" s="11">
        <v>105</v>
      </c>
      <c r="X1470" s="11">
        <f t="shared" si="308"/>
        <v>453</v>
      </c>
      <c r="Y1470" s="11">
        <f t="shared" si="309"/>
        <v>4650</v>
      </c>
      <c r="Z1470" s="11">
        <f t="shared" si="310"/>
        <v>1585</v>
      </c>
      <c r="AA1470" s="11">
        <f t="shared" si="311"/>
        <v>4455</v>
      </c>
      <c r="AB1470" s="11">
        <f t="shared" si="312"/>
        <v>4455</v>
      </c>
      <c r="AC1470" s="6">
        <f t="shared" si="313"/>
        <v>5155</v>
      </c>
      <c r="AD1470" s="9" t="s">
        <v>215</v>
      </c>
      <c r="AE1470" s="3" t="str">
        <f>IF(ISERROR(VLOOKUP($AD1470,技まとめ!$A$1:$F$380,6,FALSE)),"－",VLOOKUP($AD1470,技まとめ!$A$1:$F$380,6,FALSE))</f>
        <v>DR</v>
      </c>
      <c r="AF1470" s="3">
        <f>IF(ISERROR(VLOOKUP($AD1470,技まとめ!$A$1:$F$380,3,FALSE)),"－",VLOOKUP($AD1470,技まとめ!$A$1:$F$380,3,FALSE))</f>
        <v>15</v>
      </c>
      <c r="AG1470" s="3">
        <f>IF(ISERROR(VLOOKUP($AD1470,技まとめ!$A$1:$F$380,5,FALSE)),"－",VLOOKUP($AD1470,技まとめ!$A$1:$F$380,5,FALSE))</f>
        <v>20</v>
      </c>
      <c r="AH1470" s="3" t="str">
        <f>IF($E1470=IF(ISERROR(VLOOKUP($AD1470,技まとめ!$A$1:$F$380,4,FALSE)),"－",VLOOKUP($AD1470,技まとめ!$A$1:$F$380,4,FALSE)),"一致","")</f>
        <v>一致</v>
      </c>
      <c r="AI1470" s="9" t="s">
        <v>686</v>
      </c>
      <c r="AJ1470" s="3" t="str">
        <f>IF(ISERROR(VLOOKUP($AI1470,技まとめ!$A$1:$F$380,6,FALSE)),"－",VLOOKUP($AI1470,技まとめ!$A$1:$F$380,6,FALSE))</f>
        <v>DR</v>
      </c>
      <c r="AK1470" s="3">
        <f>IF(ISERROR(VLOOKUP($AI1470,技まとめ!$A$1:$F$380,3,FALSE)),"－",VLOOKUP($AI1470,技まとめ!$A$1:$F$380,3,FALSE))</f>
        <v>34</v>
      </c>
      <c r="AL1470" s="3">
        <f>IF(ISERROR(VLOOKUP($AI1470,技まとめ!$A$1:$F$380,5,FALSE)),"－",VLOOKUP($AI1470,技まとめ!$A$1:$F$380,5,FALSE))</f>
        <v>27</v>
      </c>
      <c r="AM1470" s="3" t="str">
        <f>IF($E1470=IF(ISERROR(VLOOKUP($AI1470,技まとめ!$A$1:$F$380,4,FALSE)),"－",VLOOKUP($AI1470,技まとめ!$A$1:$F$380,4,FALSE)),"一致","")</f>
        <v/>
      </c>
      <c r="AN1470" s="9" t="s">
        <v>668</v>
      </c>
      <c r="AO1470" s="3" t="str">
        <f>IF(ISERROR(VLOOKUP($AN1470,技まとめ!$A$1:$F$380,6,FALSE)),"－",VLOOKUP($AN1470,技まとめ!$A$1:$F$380,6,FALSE))</f>
        <v>BL</v>
      </c>
      <c r="AP1470" s="3">
        <f>IF(ISERROR(VLOOKUP($AN1470,技まとめ!$A$1:$F$380,3,FALSE)),"－",VLOOKUP($AN1470,技まとめ!$A$1:$F$380,3,FALSE))</f>
        <v>46</v>
      </c>
      <c r="AQ1470" s="3">
        <f>IF(ISERROR(VLOOKUP($AN1470,技まとめ!$A$1:$F$380,5,FALSE)),"－",VLOOKUP($AN1470,技まとめ!$A$1:$F$380,5,FALSE))</f>
        <v>33</v>
      </c>
      <c r="AR1470" s="3" t="str">
        <f>IF($E1470=IF(ISERROR(VLOOKUP($AN1470,技まとめ!$A$1:$F$380,4,FALSE)),"－",VLOOKUP($AN1470,技まとめ!$A$1:$F$380,4,FALSE)),"一致","")</f>
        <v/>
      </c>
      <c r="AS1470" s="9" t="s">
        <v>392</v>
      </c>
      <c r="AT1470" s="3" t="str">
        <f>IF(ISERROR(VLOOKUP($AS1470,技まとめ!$A$1:$F$380,6,FALSE)),"－",VLOOKUP($AS1470,技まとめ!$A$1:$F$380,6,FALSE))</f>
        <v>DR</v>
      </c>
      <c r="AU1470" s="3">
        <f>IF(ISERROR(VLOOKUP($AS1470,技まとめ!$A$1:$F$380,3,FALSE)),"－",VLOOKUP($AS1470,技まとめ!$A$1:$F$380,3,FALSE))</f>
        <v>59</v>
      </c>
      <c r="AV1470" s="3">
        <f>IF(ISERROR(VLOOKUP($AS1470,技まとめ!$A$1:$F$380,5,FALSE)),"－",VLOOKUP($AS1470,技まとめ!$A$1:$F$380,5,FALSE))</f>
        <v>38</v>
      </c>
      <c r="AW1470" s="3" t="str">
        <f>IF($E1470=IF(ISERROR(VLOOKUP($AS1470,技まとめ!$A$1:$F$380,4,FALSE)),"－",VLOOKUP($AS1470,技まとめ!$A$1:$F$380,4,FALSE)),"一致","")</f>
        <v/>
      </c>
      <c r="AX1470" s="12" t="str">
        <f t="shared" si="314"/>
        <v>たつまきせんぷうヒートタックルじばしりかえんメテオシャワー</v>
      </c>
      <c r="AY1470" s="12" t="str">
        <f t="shared" si="315"/>
        <v>たつまきせんぷうヒートタックルじばしりかえんメテオシャワー</v>
      </c>
      <c r="AZ1470" s="12" t="str">
        <f t="shared" si="316"/>
        <v>たつまきせんぷうヒートタックルじばしりかえんメテオシャワー</v>
      </c>
      <c r="BA1470" s="12" t="str">
        <f t="shared" si="317"/>
        <v>たつまきせんぷうヒートタックルじばしりかえんメテオシャワー</v>
      </c>
      <c r="BB1470" s="11" t="str">
        <f t="shared" si="318"/>
        <v>DRDRBLDR</v>
      </c>
      <c r="BC1470" s="11" t="str">
        <f t="shared" si="319"/>
        <v>DRDRBLDR</v>
      </c>
      <c r="BD1470" s="11" t="str">
        <f t="shared" si="320"/>
        <v>DRDRBLDR</v>
      </c>
      <c r="BE1470" s="11" t="str">
        <f t="shared" si="321"/>
        <v>DRDRBLDR</v>
      </c>
    </row>
    <row r="1471" spans="1:57" ht="11.25" hidden="1" customHeight="1">
      <c r="A1471" s="6">
        <v>1470</v>
      </c>
      <c r="B1471" s="7" t="s">
        <v>3327</v>
      </c>
      <c r="C1471" s="8" t="s">
        <v>3328</v>
      </c>
      <c r="D1471" s="7" t="s">
        <v>72</v>
      </c>
      <c r="E1471" s="7" t="s">
        <v>102</v>
      </c>
      <c r="F1471" s="7" t="s">
        <v>109</v>
      </c>
      <c r="G1471" s="9">
        <v>124</v>
      </c>
      <c r="H1471" s="9">
        <v>103</v>
      </c>
      <c r="I1471" s="9">
        <v>62</v>
      </c>
      <c r="J1471" s="9">
        <v>56</v>
      </c>
      <c r="K1471" s="9">
        <v>57</v>
      </c>
      <c r="L1471" s="9">
        <v>59</v>
      </c>
      <c r="M1471" s="9">
        <v>62</v>
      </c>
      <c r="N1471" s="9">
        <v>57</v>
      </c>
      <c r="O1471" s="9">
        <v>56</v>
      </c>
      <c r="P1471" s="9">
        <v>23</v>
      </c>
      <c r="Q1471" s="10">
        <v>112</v>
      </c>
      <c r="R1471" s="11">
        <v>11</v>
      </c>
      <c r="S1471" s="11">
        <v>1</v>
      </c>
      <c r="T1471" s="11">
        <v>109</v>
      </c>
      <c r="U1471" s="11">
        <v>112</v>
      </c>
      <c r="V1471" s="11">
        <v>1</v>
      </c>
      <c r="W1471" s="11">
        <v>106</v>
      </c>
      <c r="X1471" s="11">
        <f t="shared" si="308"/>
        <v>452</v>
      </c>
      <c r="Y1471" s="11">
        <f t="shared" si="309"/>
        <v>5015</v>
      </c>
      <c r="Z1471" s="11">
        <f t="shared" si="310"/>
        <v>925</v>
      </c>
      <c r="AA1471" s="11">
        <f t="shared" si="311"/>
        <v>4355</v>
      </c>
      <c r="AB1471" s="11">
        <f t="shared" si="312"/>
        <v>4355</v>
      </c>
      <c r="AC1471" s="6">
        <f t="shared" si="313"/>
        <v>4945</v>
      </c>
      <c r="AD1471" s="9" t="s">
        <v>5015</v>
      </c>
      <c r="AE1471" s="3" t="str">
        <f>IF(ISERROR(VLOOKUP($AD1471,技まとめ!$A$1:$F$380,6,FALSE)),"－",VLOOKUP($AD1471,技まとめ!$A$1:$F$380,6,FALSE))</f>
        <v>－</v>
      </c>
      <c r="AF1471" s="3">
        <f>IF(ISERROR(VLOOKUP($AD1471,技まとめ!$A$1:$F$380,3,FALSE)),"－",VLOOKUP($AD1471,技まとめ!$A$1:$F$380,3,FALSE))</f>
        <v>0</v>
      </c>
      <c r="AG1471" s="3">
        <f>IF(ISERROR(VLOOKUP($AD1471,技まとめ!$A$1:$F$380,5,FALSE)),"－",VLOOKUP($AD1471,技まとめ!$A$1:$F$380,5,FALSE))</f>
        <v>0</v>
      </c>
      <c r="AH1471" s="3" t="str">
        <f>IF($E1471=IF(ISERROR(VLOOKUP($AD1471,技まとめ!$A$1:$F$380,4,FALSE)),"－",VLOOKUP($AD1471,技まとめ!$A$1:$F$380,4,FALSE)),"一致","")</f>
        <v/>
      </c>
      <c r="AI1471" s="9" t="s">
        <v>186</v>
      </c>
      <c r="AJ1471" s="3" t="str">
        <f>IF(ISERROR(VLOOKUP($AI1471,技まとめ!$A$1:$F$380,6,FALSE)),"－",VLOOKUP($AI1471,技まとめ!$A$1:$F$380,6,FALSE))</f>
        <v>DR</v>
      </c>
      <c r="AK1471" s="3">
        <f>IF(ISERROR(VLOOKUP($AI1471,技まとめ!$A$1:$F$380,3,FALSE)),"－",VLOOKUP($AI1471,技まとめ!$A$1:$F$380,3,FALSE))</f>
        <v>27</v>
      </c>
      <c r="AL1471" s="3">
        <f>IF(ISERROR(VLOOKUP($AI1471,技まとめ!$A$1:$F$380,5,FALSE)),"－",VLOOKUP($AI1471,技まとめ!$A$1:$F$380,5,FALSE))</f>
        <v>25</v>
      </c>
      <c r="AM1471" s="3" t="str">
        <f>IF($E1471=IF(ISERROR(VLOOKUP($AI1471,技まとめ!$A$1:$F$380,4,FALSE)),"－",VLOOKUP($AI1471,技まとめ!$A$1:$F$380,4,FALSE)),"一致","")</f>
        <v>一致</v>
      </c>
      <c r="AN1471" s="9" t="s">
        <v>124</v>
      </c>
      <c r="AO1471" s="3" t="str">
        <f>IF(ISERROR(VLOOKUP($AN1471,技まとめ!$A$1:$F$380,6,FALSE)),"－",VLOOKUP($AN1471,技まとめ!$A$1:$F$380,6,FALSE))</f>
        <v>BL</v>
      </c>
      <c r="AP1471" s="3">
        <f>IF(ISERROR(VLOOKUP($AN1471,技まとめ!$A$1:$F$380,3,FALSE)),"－",VLOOKUP($AN1471,技まとめ!$A$1:$F$380,3,FALSE))</f>
        <v>42</v>
      </c>
      <c r="AQ1471" s="3">
        <f>IF(ISERROR(VLOOKUP($AN1471,技まとめ!$A$1:$F$380,5,FALSE)),"－",VLOOKUP($AN1471,技まとめ!$A$1:$F$380,5,FALSE))</f>
        <v>29</v>
      </c>
      <c r="AR1471" s="3" t="str">
        <f>IF($E1471=IF(ISERROR(VLOOKUP($AN1471,技まとめ!$A$1:$F$380,4,FALSE)),"－",VLOOKUP($AN1471,技まとめ!$A$1:$F$380,4,FALSE)),"一致","")</f>
        <v>一致</v>
      </c>
      <c r="AS1471" s="9" t="s">
        <v>407</v>
      </c>
      <c r="AT1471" s="3" t="str">
        <f>IF(ISERROR(VLOOKUP($AS1471,技まとめ!$A$1:$F$380,6,FALSE)),"－",VLOOKUP($AS1471,技まとめ!$A$1:$F$380,6,FALSE))</f>
        <v>BL</v>
      </c>
      <c r="AU1471" s="3">
        <f>IF(ISERROR(VLOOKUP($AS1471,技まとめ!$A$1:$F$380,3,FALSE)),"－",VLOOKUP($AS1471,技まとめ!$A$1:$F$380,3,FALSE))</f>
        <v>85</v>
      </c>
      <c r="AV1471" s="3">
        <f>IF(ISERROR(VLOOKUP($AS1471,技まとめ!$A$1:$F$380,5,FALSE)),"－",VLOOKUP($AS1471,技まとめ!$A$1:$F$380,5,FALSE))</f>
        <v>50</v>
      </c>
      <c r="AW1471" s="3" t="str">
        <f>IF($E1471=IF(ISERROR(VLOOKUP($AS1471,技まとめ!$A$1:$F$380,4,FALSE)),"－",VLOOKUP($AS1471,技まとめ!$A$1:$F$380,4,FALSE)),"一致","")</f>
        <v/>
      </c>
      <c r="AX1471" s="12" t="str">
        <f t="shared" si="314"/>
        <v>みんなイケイケ！フーセンガムフェイクボンバーホエールガード</v>
      </c>
      <c r="AY1471" s="12" t="str">
        <f t="shared" si="315"/>
        <v>みんなイケイケ！フーセンガムフェイクボンバーホエールガード</v>
      </c>
      <c r="AZ1471" s="12" t="str">
        <f t="shared" si="316"/>
        <v>みんなイケイケ！フーセンガムフェイクボンバーホエールガード</v>
      </c>
      <c r="BA1471" s="12" t="str">
        <f t="shared" si="317"/>
        <v>みんなイケイケ！フーセンガムフェイクボンバーホエールガード</v>
      </c>
      <c r="BB1471" s="11" t="str">
        <f t="shared" si="318"/>
        <v>－DRBLBL</v>
      </c>
      <c r="BC1471" s="11" t="str">
        <f t="shared" si="319"/>
        <v>－DRBLBL</v>
      </c>
      <c r="BD1471" s="11" t="str">
        <f t="shared" si="320"/>
        <v>－DRBLBL</v>
      </c>
      <c r="BE1471" s="11" t="str">
        <f t="shared" si="321"/>
        <v>－DRBLBL</v>
      </c>
    </row>
    <row r="1472" spans="1:57" ht="11.25" hidden="1" customHeight="1">
      <c r="A1472" s="6">
        <v>1471</v>
      </c>
      <c r="B1472" s="7" t="s">
        <v>3329</v>
      </c>
      <c r="C1472" s="8" t="s">
        <v>3330</v>
      </c>
      <c r="D1472" s="7" t="s">
        <v>72</v>
      </c>
      <c r="E1472" s="7" t="s">
        <v>95</v>
      </c>
      <c r="F1472" s="7" t="s">
        <v>82</v>
      </c>
      <c r="G1472" s="9">
        <v>125</v>
      </c>
      <c r="H1472" s="9">
        <v>102</v>
      </c>
      <c r="I1472" s="9">
        <v>54</v>
      </c>
      <c r="J1472" s="9">
        <v>60</v>
      </c>
      <c r="K1472" s="9">
        <v>62</v>
      </c>
      <c r="L1472" s="9">
        <v>51</v>
      </c>
      <c r="M1472" s="9">
        <v>62</v>
      </c>
      <c r="N1472" s="9">
        <v>59</v>
      </c>
      <c r="O1472" s="9">
        <v>58</v>
      </c>
      <c r="P1472" s="9">
        <v>32</v>
      </c>
      <c r="Q1472" s="10">
        <v>104</v>
      </c>
      <c r="R1472" s="11">
        <v>31</v>
      </c>
      <c r="S1472" s="11">
        <v>1</v>
      </c>
      <c r="T1472" s="11">
        <v>101</v>
      </c>
      <c r="U1472" s="11">
        <v>112</v>
      </c>
      <c r="V1472" s="11">
        <v>1</v>
      </c>
      <c r="W1472" s="11">
        <v>108</v>
      </c>
      <c r="X1472" s="11">
        <f t="shared" si="308"/>
        <v>458</v>
      </c>
      <c r="Y1472" s="11">
        <f t="shared" si="309"/>
        <v>4705</v>
      </c>
      <c r="Z1472" s="11">
        <f t="shared" si="310"/>
        <v>1635</v>
      </c>
      <c r="AA1472" s="11">
        <f t="shared" si="311"/>
        <v>4085</v>
      </c>
      <c r="AB1472" s="11">
        <f t="shared" si="312"/>
        <v>4085</v>
      </c>
      <c r="AC1472" s="6">
        <f t="shared" si="313"/>
        <v>4735</v>
      </c>
      <c r="AD1472" s="9" t="s">
        <v>5019</v>
      </c>
      <c r="AE1472" s="3" t="str">
        <f>IF(ISERROR(VLOOKUP($AD1472,技まとめ!$A$1:$F$380,6,FALSE)),"－",VLOOKUP($AD1472,技まとめ!$A$1:$F$380,6,FALSE))</f>
        <v>－</v>
      </c>
      <c r="AF1472" s="3">
        <f>IF(ISERROR(VLOOKUP($AD1472,技まとめ!$A$1:$F$380,3,FALSE)),"－",VLOOKUP($AD1472,技まとめ!$A$1:$F$380,3,FALSE))</f>
        <v>0</v>
      </c>
      <c r="AG1472" s="3">
        <f>IF(ISERROR(VLOOKUP($AD1472,技まとめ!$A$1:$F$380,5,FALSE)),"－",VLOOKUP($AD1472,技まとめ!$A$1:$F$380,5,FALSE))</f>
        <v>0</v>
      </c>
      <c r="AH1472" s="3" t="str">
        <f>IF($E1472=IF(ISERROR(VLOOKUP($AD1472,技まとめ!$A$1:$F$380,4,FALSE)),"－",VLOOKUP($AD1472,技まとめ!$A$1:$F$380,4,FALSE)),"一致","")</f>
        <v/>
      </c>
      <c r="AI1472" s="9" t="s">
        <v>214</v>
      </c>
      <c r="AJ1472" s="3" t="str">
        <f>IF(ISERROR(VLOOKUP($AI1472,技まとめ!$A$1:$F$380,6,FALSE)),"－",VLOOKUP($AI1472,技まとめ!$A$1:$F$380,6,FALSE))</f>
        <v>DR</v>
      </c>
      <c r="AK1472" s="3">
        <f>IF(ISERROR(VLOOKUP($AI1472,技まとめ!$A$1:$F$380,3,FALSE)),"－",VLOOKUP($AI1472,技まとめ!$A$1:$F$380,3,FALSE))</f>
        <v>27</v>
      </c>
      <c r="AL1472" s="3">
        <f>IF(ISERROR(VLOOKUP($AI1472,技まとめ!$A$1:$F$380,5,FALSE)),"－",VLOOKUP($AI1472,技まとめ!$A$1:$F$380,5,FALSE))</f>
        <v>25</v>
      </c>
      <c r="AM1472" s="3" t="str">
        <f>IF($E1472=IF(ISERROR(VLOOKUP($AI1472,技まとめ!$A$1:$F$380,4,FALSE)),"－",VLOOKUP($AI1472,技まとめ!$A$1:$F$380,4,FALSE)),"一致","")</f>
        <v/>
      </c>
      <c r="AN1472" s="9" t="s">
        <v>779</v>
      </c>
      <c r="AO1472" s="3" t="str">
        <f>IF(ISERROR(VLOOKUP($AN1472,技まとめ!$A$1:$F$380,6,FALSE)),"－",VLOOKUP($AN1472,技まとめ!$A$1:$F$380,6,FALSE))</f>
        <v>CA</v>
      </c>
      <c r="AP1472" s="3">
        <f>IF(ISERROR(VLOOKUP($AN1472,技まとめ!$A$1:$F$380,3,FALSE)),"－",VLOOKUP($AN1472,技まとめ!$A$1:$F$380,3,FALSE))</f>
        <v>56</v>
      </c>
      <c r="AQ1472" s="3">
        <f>IF(ISERROR(VLOOKUP($AN1472,技まとめ!$A$1:$F$380,5,FALSE)),"－",VLOOKUP($AN1472,技まとめ!$A$1:$F$380,5,FALSE))</f>
        <v>37</v>
      </c>
      <c r="AR1472" s="3" t="str">
        <f>IF($E1472=IF(ISERROR(VLOOKUP($AN1472,技まとめ!$A$1:$F$380,4,FALSE)),"－",VLOOKUP($AN1472,技まとめ!$A$1:$F$380,4,FALSE)),"一致","")</f>
        <v>一致</v>
      </c>
      <c r="AS1472" s="9" t="s">
        <v>113</v>
      </c>
      <c r="AT1472" s="3" t="str">
        <f>IF(ISERROR(VLOOKUP($AS1472,技まとめ!$A$1:$F$380,6,FALSE)),"－",VLOOKUP($AS1472,技まとめ!$A$1:$F$380,6,FALSE))</f>
        <v>SC</v>
      </c>
      <c r="AU1472" s="3">
        <f>IF(ISERROR(VLOOKUP($AS1472,技まとめ!$A$1:$F$380,3,FALSE)),"－",VLOOKUP($AS1472,技まとめ!$A$1:$F$380,3,FALSE))</f>
        <v>105</v>
      </c>
      <c r="AV1472" s="3">
        <f>IF(ISERROR(VLOOKUP($AS1472,技まとめ!$A$1:$F$380,5,FALSE)),"－",VLOOKUP($AS1472,技まとめ!$A$1:$F$380,5,FALSE))</f>
        <v>55</v>
      </c>
      <c r="AW1472" s="3" t="str">
        <f>IF($E1472=IF(ISERROR(VLOOKUP($AS1472,技まとめ!$A$1:$F$380,4,FALSE)),"－",VLOOKUP($AS1472,技まとめ!$A$1:$F$380,4,FALSE)),"一致","")</f>
        <v/>
      </c>
      <c r="AX1472" s="12" t="str">
        <f t="shared" si="314"/>
        <v>イケメンＵＰ！ムーンサルトスティンガーオーディンソード</v>
      </c>
      <c r="AY1472" s="12" t="str">
        <f t="shared" si="315"/>
        <v>イケメンＵＰ！ムーンサルトスティンガーオーディンソード</v>
      </c>
      <c r="AZ1472" s="12" t="str">
        <f t="shared" si="316"/>
        <v>イケメンＵＰ！ムーンサルトスティンガーオーディンソード</v>
      </c>
      <c r="BA1472" s="12" t="str">
        <f t="shared" si="317"/>
        <v>イケメンＵＰ！ムーンサルトスティンガーオーディンソード</v>
      </c>
      <c r="BB1472" s="11" t="str">
        <f t="shared" si="318"/>
        <v>－DRCASC</v>
      </c>
      <c r="BC1472" s="11" t="str">
        <f t="shared" si="319"/>
        <v>－DRCASC</v>
      </c>
      <c r="BD1472" s="11" t="str">
        <f t="shared" si="320"/>
        <v>－DRCASC</v>
      </c>
      <c r="BE1472" s="11" t="str">
        <f t="shared" si="321"/>
        <v>－DRCASC</v>
      </c>
    </row>
    <row r="1473" spans="1:57" ht="11.25" hidden="1" customHeight="1">
      <c r="A1473" s="6">
        <v>1472</v>
      </c>
      <c r="B1473" s="7" t="s">
        <v>3331</v>
      </c>
      <c r="C1473" s="8" t="s">
        <v>3332</v>
      </c>
      <c r="D1473" s="7" t="s">
        <v>650</v>
      </c>
      <c r="E1473" s="7" t="s">
        <v>102</v>
      </c>
      <c r="F1473" s="7" t="s">
        <v>82</v>
      </c>
      <c r="G1473" s="9">
        <v>104</v>
      </c>
      <c r="H1473" s="9">
        <v>134</v>
      </c>
      <c r="I1473" s="9">
        <v>57</v>
      </c>
      <c r="J1473" s="9">
        <v>65</v>
      </c>
      <c r="K1473" s="9">
        <v>58</v>
      </c>
      <c r="L1473" s="9">
        <v>67</v>
      </c>
      <c r="M1473" s="9">
        <v>60</v>
      </c>
      <c r="N1473" s="9">
        <v>61</v>
      </c>
      <c r="O1473" s="9">
        <v>59</v>
      </c>
      <c r="P1473" s="9">
        <v>5</v>
      </c>
      <c r="Q1473" s="10">
        <v>107</v>
      </c>
      <c r="R1473" s="11">
        <v>7</v>
      </c>
      <c r="S1473" s="11">
        <v>1</v>
      </c>
      <c r="T1473" s="11">
        <v>117</v>
      </c>
      <c r="U1473" s="11">
        <v>110</v>
      </c>
      <c r="V1473" s="11">
        <v>1</v>
      </c>
      <c r="W1473" s="11">
        <v>109</v>
      </c>
      <c r="X1473" s="11">
        <f t="shared" si="308"/>
        <v>452</v>
      </c>
      <c r="Y1473" s="11">
        <f t="shared" si="309"/>
        <v>4830</v>
      </c>
      <c r="Z1473" s="11">
        <f t="shared" si="310"/>
        <v>800</v>
      </c>
      <c r="AA1473" s="11">
        <f t="shared" si="311"/>
        <v>4650</v>
      </c>
      <c r="AB1473" s="11">
        <f t="shared" si="312"/>
        <v>4650</v>
      </c>
      <c r="AC1473" s="6">
        <f t="shared" si="313"/>
        <v>5260</v>
      </c>
      <c r="AD1473" s="9" t="s">
        <v>5016</v>
      </c>
      <c r="AE1473" s="3" t="str">
        <f>IF(ISERROR(VLOOKUP($AD1473,技まとめ!$A$1:$F$380,6,FALSE)),"－",VLOOKUP($AD1473,技まとめ!$A$1:$F$380,6,FALSE))</f>
        <v>－</v>
      </c>
      <c r="AF1473" s="3">
        <f>IF(ISERROR(VLOOKUP($AD1473,技まとめ!$A$1:$F$380,3,FALSE)),"－",VLOOKUP($AD1473,技まとめ!$A$1:$F$380,3,FALSE))</f>
        <v>0</v>
      </c>
      <c r="AG1473" s="3">
        <f>IF(ISERROR(VLOOKUP($AD1473,技まとめ!$A$1:$F$380,5,FALSE)),"－",VLOOKUP($AD1473,技まとめ!$A$1:$F$380,5,FALSE))</f>
        <v>0</v>
      </c>
      <c r="AH1473" s="3" t="str">
        <f>IF($E1473=IF(ISERROR(VLOOKUP($AD1473,技まとめ!$A$1:$F$380,4,FALSE)),"－",VLOOKUP($AD1473,技まとめ!$A$1:$F$380,4,FALSE)),"一致","")</f>
        <v/>
      </c>
      <c r="AI1473" s="9" t="s">
        <v>590</v>
      </c>
      <c r="AJ1473" s="3" t="str">
        <f>IF(ISERROR(VLOOKUP($AI1473,技まとめ!$A$1:$F$380,6,FALSE)),"－",VLOOKUP($AI1473,技まとめ!$A$1:$F$380,6,FALSE))</f>
        <v>BL</v>
      </c>
      <c r="AK1473" s="3">
        <f>IF(ISERROR(VLOOKUP($AI1473,技まとめ!$A$1:$F$380,3,FALSE)),"－",VLOOKUP($AI1473,技まとめ!$A$1:$F$380,3,FALSE))</f>
        <v>27</v>
      </c>
      <c r="AL1473" s="3">
        <f>IF(ISERROR(VLOOKUP($AI1473,技まとめ!$A$1:$F$380,5,FALSE)),"－",VLOOKUP($AI1473,技まとめ!$A$1:$F$380,5,FALSE))</f>
        <v>25</v>
      </c>
      <c r="AM1473" s="3" t="str">
        <f>IF($E1473=IF(ISERROR(VLOOKUP($AI1473,技まとめ!$A$1:$F$380,4,FALSE)),"－",VLOOKUP($AI1473,技まとめ!$A$1:$F$380,4,FALSE)),"一致","")</f>
        <v>一致</v>
      </c>
      <c r="AN1473" s="9" t="s">
        <v>334</v>
      </c>
      <c r="AO1473" s="3" t="str">
        <f>IF(ISERROR(VLOOKUP($AN1473,技まとめ!$A$1:$F$380,6,FALSE)),"－",VLOOKUP($AN1473,技まとめ!$A$1:$F$380,6,FALSE))</f>
        <v>DR</v>
      </c>
      <c r="AP1473" s="3">
        <f>IF(ISERROR(VLOOKUP($AN1473,技まとめ!$A$1:$F$380,3,FALSE)),"－",VLOOKUP($AN1473,技まとめ!$A$1:$F$380,3,FALSE))</f>
        <v>86</v>
      </c>
      <c r="AQ1473" s="3">
        <f>IF(ISERROR(VLOOKUP($AN1473,技まとめ!$A$1:$F$380,5,FALSE)),"－",VLOOKUP($AN1473,技まとめ!$A$1:$F$380,5,FALSE))</f>
        <v>49</v>
      </c>
      <c r="AR1473" s="3" t="str">
        <f>IF($E1473=IF(ISERROR(VLOOKUP($AN1473,技まとめ!$A$1:$F$380,4,FALSE)),"－",VLOOKUP($AN1473,技まとめ!$A$1:$F$380,4,FALSE)),"一致","")</f>
        <v/>
      </c>
      <c r="AS1473" s="9" t="s">
        <v>174</v>
      </c>
      <c r="AT1473" s="3" t="str">
        <f>IF(ISERROR(VLOOKUP($AS1473,技まとめ!$A$1:$F$380,6,FALSE)),"－",VLOOKUP($AS1473,技まとめ!$A$1:$F$380,6,FALSE))</f>
        <v>BL</v>
      </c>
      <c r="AU1473" s="3">
        <f>IF(ISERROR(VLOOKUP($AS1473,技まとめ!$A$1:$F$380,3,FALSE)),"－",VLOOKUP($AS1473,技まとめ!$A$1:$F$380,3,FALSE))</f>
        <v>102</v>
      </c>
      <c r="AV1473" s="3">
        <f>IF(ISERROR(VLOOKUP($AS1473,技まとめ!$A$1:$F$380,5,FALSE)),"－",VLOOKUP($AS1473,技まとめ!$A$1:$F$380,5,FALSE))</f>
        <v>57</v>
      </c>
      <c r="AW1473" s="3" t="str">
        <f>IF($E1473=IF(ISERROR(VLOOKUP($AS1473,技まとめ!$A$1:$F$380,4,FALSE)),"－",VLOOKUP($AS1473,技まとめ!$A$1:$F$380,4,FALSE)),"一致","")</f>
        <v/>
      </c>
      <c r="AX1473" s="12" t="str">
        <f t="shared" si="314"/>
        <v>ラッキー！フォトンフラッシュサザンクロスカットシグマゾーン</v>
      </c>
      <c r="AY1473" s="12" t="str">
        <f t="shared" si="315"/>
        <v>ラッキー！フォトンフラッシュサザンクロスカットシグマゾーン</v>
      </c>
      <c r="AZ1473" s="12" t="str">
        <f t="shared" si="316"/>
        <v>ラッキー！フォトンフラッシュサザンクロスカットシグマゾーン</v>
      </c>
      <c r="BA1473" s="12" t="str">
        <f t="shared" si="317"/>
        <v>ラッキー！フォトンフラッシュサザンクロスカットシグマゾーン</v>
      </c>
      <c r="BB1473" s="11" t="str">
        <f t="shared" si="318"/>
        <v>－BLDRBL</v>
      </c>
      <c r="BC1473" s="11" t="str">
        <f t="shared" si="319"/>
        <v>－BLDRBL</v>
      </c>
      <c r="BD1473" s="11" t="str">
        <f t="shared" si="320"/>
        <v>－BLDRBL</v>
      </c>
      <c r="BE1473" s="11" t="str">
        <f t="shared" si="321"/>
        <v>－BLDRBL</v>
      </c>
    </row>
    <row r="1474" spans="1:57" ht="11.25" hidden="1" customHeight="1">
      <c r="A1474" s="6">
        <v>1473</v>
      </c>
      <c r="B1474" s="7" t="s">
        <v>3333</v>
      </c>
      <c r="C1474" s="8" t="s">
        <v>3334</v>
      </c>
      <c r="D1474" s="7" t="s">
        <v>72</v>
      </c>
      <c r="E1474" s="7" t="s">
        <v>102</v>
      </c>
      <c r="F1474" s="7" t="s">
        <v>128</v>
      </c>
      <c r="G1474" s="9">
        <v>122</v>
      </c>
      <c r="H1474" s="9">
        <v>107</v>
      </c>
      <c r="I1474" s="9">
        <v>56</v>
      </c>
      <c r="J1474" s="9">
        <v>63</v>
      </c>
      <c r="K1474" s="9">
        <v>54</v>
      </c>
      <c r="L1474" s="9">
        <v>65</v>
      </c>
      <c r="M1474" s="9">
        <v>61</v>
      </c>
      <c r="N1474" s="9">
        <v>62</v>
      </c>
      <c r="O1474" s="9">
        <v>57</v>
      </c>
      <c r="P1474" s="9">
        <v>35</v>
      </c>
      <c r="Q1474" s="10">
        <v>106</v>
      </c>
      <c r="R1474" s="11">
        <v>32</v>
      </c>
      <c r="S1474" s="11">
        <v>1</v>
      </c>
      <c r="T1474" s="11">
        <v>115</v>
      </c>
      <c r="U1474" s="11">
        <v>111</v>
      </c>
      <c r="V1474" s="11">
        <v>1</v>
      </c>
      <c r="W1474" s="11">
        <v>107</v>
      </c>
      <c r="X1474" s="11">
        <f t="shared" si="308"/>
        <v>473</v>
      </c>
      <c r="Y1474" s="11">
        <f t="shared" si="309"/>
        <v>4780</v>
      </c>
      <c r="Z1474" s="11">
        <f t="shared" si="310"/>
        <v>1665</v>
      </c>
      <c r="AA1474" s="11">
        <f t="shared" si="311"/>
        <v>4570</v>
      </c>
      <c r="AB1474" s="11">
        <f t="shared" si="312"/>
        <v>4570</v>
      </c>
      <c r="AC1474" s="6">
        <f t="shared" si="313"/>
        <v>5295</v>
      </c>
      <c r="AD1474" s="9" t="s">
        <v>273</v>
      </c>
      <c r="AE1474" s="3" t="str">
        <f>IF(ISERROR(VLOOKUP($AD1474,技まとめ!$A$1:$F$380,6,FALSE)),"－",VLOOKUP($AD1474,技まとめ!$A$1:$F$380,6,FALSE))</f>
        <v>BL</v>
      </c>
      <c r="AF1474" s="3">
        <f>IF(ISERROR(VLOOKUP($AD1474,技まとめ!$A$1:$F$380,3,FALSE)),"－",VLOOKUP($AD1474,技まとめ!$A$1:$F$380,3,FALSE))</f>
        <v>17</v>
      </c>
      <c r="AG1474" s="3">
        <f>IF(ISERROR(VLOOKUP($AD1474,技まとめ!$A$1:$F$380,5,FALSE)),"－",VLOOKUP($AD1474,技まとめ!$A$1:$F$380,5,FALSE))</f>
        <v>20</v>
      </c>
      <c r="AH1474" s="3" t="str">
        <f>IF($E1474=IF(ISERROR(VLOOKUP($AD1474,技まとめ!$A$1:$F$380,4,FALSE)),"－",VLOOKUP($AD1474,技まとめ!$A$1:$F$380,4,FALSE)),"一致","")</f>
        <v/>
      </c>
      <c r="AI1474" s="9" t="s">
        <v>357</v>
      </c>
      <c r="AJ1474" s="3" t="str">
        <f>IF(ISERROR(VLOOKUP($AI1474,技まとめ!$A$1:$F$380,6,FALSE)),"－",VLOOKUP($AI1474,技まとめ!$A$1:$F$380,6,FALSE))</f>
        <v>LS</v>
      </c>
      <c r="AK1474" s="3">
        <f>IF(ISERROR(VLOOKUP($AI1474,技まとめ!$A$1:$F$380,3,FALSE)),"－",VLOOKUP($AI1474,技まとめ!$A$1:$F$380,3,FALSE))</f>
        <v>40</v>
      </c>
      <c r="AL1474" s="3">
        <f>IF(ISERROR(VLOOKUP($AI1474,技まとめ!$A$1:$F$380,5,FALSE)),"－",VLOOKUP($AI1474,技まとめ!$A$1:$F$380,5,FALSE))</f>
        <v>30</v>
      </c>
      <c r="AM1474" s="3" t="str">
        <f>IF($E1474=IF(ISERROR(VLOOKUP($AI1474,技まとめ!$A$1:$F$380,4,FALSE)),"－",VLOOKUP($AI1474,技まとめ!$A$1:$F$380,4,FALSE)),"一致","")</f>
        <v>一致</v>
      </c>
      <c r="AN1474" s="9" t="s">
        <v>503</v>
      </c>
      <c r="AO1474" s="3" t="str">
        <f>IF(ISERROR(VLOOKUP($AN1474,技まとめ!$A$1:$F$380,6,FALSE)),"－",VLOOKUP($AN1474,技まとめ!$A$1:$F$380,6,FALSE))</f>
        <v>DR</v>
      </c>
      <c r="AP1474" s="3">
        <f>IF(ISERROR(VLOOKUP($AN1474,技まとめ!$A$1:$F$380,3,FALSE)),"－",VLOOKUP($AN1474,技まとめ!$A$1:$F$380,3,FALSE))</f>
        <v>68</v>
      </c>
      <c r="AQ1474" s="3">
        <f>IF(ISERROR(VLOOKUP($AN1474,技まとめ!$A$1:$F$380,5,FALSE)),"－",VLOOKUP($AN1474,技まとめ!$A$1:$F$380,5,FALSE))</f>
        <v>41</v>
      </c>
      <c r="AR1474" s="3" t="str">
        <f>IF($E1474=IF(ISERROR(VLOOKUP($AN1474,技まとめ!$A$1:$F$380,4,FALSE)),"－",VLOOKUP($AN1474,技まとめ!$A$1:$F$380,4,FALSE)),"一致","")</f>
        <v/>
      </c>
      <c r="AS1474" s="9" t="s">
        <v>5008</v>
      </c>
      <c r="AT1474" s="3" t="str">
        <f>IF(ISERROR(VLOOKUP($AS1474,技まとめ!$A$1:$F$380,6,FALSE)),"－",VLOOKUP($AS1474,技まとめ!$A$1:$F$380,6,FALSE))</f>
        <v>－</v>
      </c>
      <c r="AU1474" s="3">
        <f>IF(ISERROR(VLOOKUP($AS1474,技まとめ!$A$1:$F$380,3,FALSE)),"－",VLOOKUP($AS1474,技まとめ!$A$1:$F$380,3,FALSE))</f>
        <v>0</v>
      </c>
      <c r="AV1474" s="3">
        <f>IF(ISERROR(VLOOKUP($AS1474,技まとめ!$A$1:$F$380,5,FALSE)),"－",VLOOKUP($AS1474,技まとめ!$A$1:$F$380,5,FALSE))</f>
        <v>0</v>
      </c>
      <c r="AW1474" s="3" t="str">
        <f>IF($E1474=IF(ISERROR(VLOOKUP($AS1474,技まとめ!$A$1:$F$380,4,FALSE)),"－",VLOOKUP($AS1474,技まとめ!$A$1:$F$380,4,FALSE)),"一致","")</f>
        <v/>
      </c>
      <c r="AX1474" s="12" t="str">
        <f t="shared" si="314"/>
        <v>しこふみパトリオットシュートオオウチワこんしん！</v>
      </c>
      <c r="AY1474" s="12" t="str">
        <f t="shared" si="315"/>
        <v>しこふみパトリオットシュートオオウチワこんしん！</v>
      </c>
      <c r="AZ1474" s="12" t="str">
        <f t="shared" si="316"/>
        <v>しこふみパトリオットシュートオオウチワこんしん！</v>
      </c>
      <c r="BA1474" s="12" t="str">
        <f t="shared" si="317"/>
        <v>しこふみパトリオットシュートオオウチワこんしん！</v>
      </c>
      <c r="BB1474" s="11" t="str">
        <f t="shared" si="318"/>
        <v>BLLSDR－</v>
      </c>
      <c r="BC1474" s="11" t="str">
        <f t="shared" si="319"/>
        <v>BLLSDR－</v>
      </c>
      <c r="BD1474" s="11" t="str">
        <f t="shared" si="320"/>
        <v>BLLSDR－</v>
      </c>
      <c r="BE1474" s="11" t="str">
        <f t="shared" si="321"/>
        <v>BLLSDR－</v>
      </c>
    </row>
    <row r="1475" spans="1:57" ht="11.25" hidden="1" customHeight="1">
      <c r="A1475" s="6">
        <v>1474</v>
      </c>
      <c r="B1475" s="7" t="s">
        <v>3335</v>
      </c>
      <c r="C1475" s="8" t="s">
        <v>3336</v>
      </c>
      <c r="D1475" s="7" t="s">
        <v>650</v>
      </c>
      <c r="E1475" s="7" t="s">
        <v>73</v>
      </c>
      <c r="F1475" s="7" t="s">
        <v>128</v>
      </c>
      <c r="G1475" s="9">
        <v>90</v>
      </c>
      <c r="H1475" s="9">
        <v>124</v>
      </c>
      <c r="I1475" s="9">
        <v>36</v>
      </c>
      <c r="J1475" s="9">
        <v>48</v>
      </c>
      <c r="K1475" s="9">
        <v>51</v>
      </c>
      <c r="L1475" s="9">
        <v>42</v>
      </c>
      <c r="M1475" s="9">
        <v>44</v>
      </c>
      <c r="N1475" s="9">
        <v>44</v>
      </c>
      <c r="O1475" s="9">
        <v>48</v>
      </c>
      <c r="P1475" s="9">
        <v>112</v>
      </c>
      <c r="Q1475" s="10">
        <v>86</v>
      </c>
      <c r="R1475" s="11">
        <v>73</v>
      </c>
      <c r="S1475" s="11">
        <v>1</v>
      </c>
      <c r="T1475" s="11">
        <v>92</v>
      </c>
      <c r="U1475" s="11">
        <v>94</v>
      </c>
      <c r="V1475" s="11">
        <v>1</v>
      </c>
      <c r="W1475" s="11">
        <v>98</v>
      </c>
      <c r="X1475" s="11">
        <f t="shared" ref="X1475:X1538" si="322">SUM(Q1475:W1475)</f>
        <v>445</v>
      </c>
      <c r="Y1475" s="11">
        <f t="shared" ref="Y1475:Y1538" si="323">Q1475*40+V1475*5+W1475*5</f>
        <v>3935</v>
      </c>
      <c r="Z1475" s="11">
        <f t="shared" ref="Z1475:Z1538" si="324">R1475*35+S1475*5+V1475*5+W1475*5</f>
        <v>3055</v>
      </c>
      <c r="AA1475" s="11">
        <f t="shared" ref="AA1475:AA1538" si="325">T1475*35+S1475*5+V1475*5+W1475*5</f>
        <v>3720</v>
      </c>
      <c r="AB1475" s="11">
        <f t="shared" ref="AB1475:AB1538" si="326">T1475*35+V1475*10+W1475*5</f>
        <v>3720</v>
      </c>
      <c r="AC1475" s="6">
        <f t="shared" ref="AC1475:AC1538" si="327">T1475*40+R1475*5+W1475*5</f>
        <v>4535</v>
      </c>
      <c r="AD1475" s="9" t="s">
        <v>329</v>
      </c>
      <c r="AE1475" s="3" t="str">
        <f>IF(ISERROR(VLOOKUP($AD1475,技まとめ!$A$1:$F$380,6,FALSE)),"－",VLOOKUP($AD1475,技まとめ!$A$1:$F$380,6,FALSE))</f>
        <v>SC</v>
      </c>
      <c r="AF1475" s="3">
        <f>IF(ISERROR(VLOOKUP($AD1475,技まとめ!$A$1:$F$380,3,FALSE)),"－",VLOOKUP($AD1475,技まとめ!$A$1:$F$380,3,FALSE))</f>
        <v>23</v>
      </c>
      <c r="AG1475" s="3">
        <f>IF(ISERROR(VLOOKUP($AD1475,技まとめ!$A$1:$F$380,5,FALSE)),"－",VLOOKUP($AD1475,技まとめ!$A$1:$F$380,5,FALSE))</f>
        <v>20</v>
      </c>
      <c r="AH1475" s="3" t="str">
        <f>IF($E1475=IF(ISERROR(VLOOKUP($AD1475,技まとめ!$A$1:$F$380,4,FALSE)),"－",VLOOKUP($AD1475,技まとめ!$A$1:$F$380,4,FALSE)),"一致","")</f>
        <v>一致</v>
      </c>
      <c r="AI1475" s="9" t="s">
        <v>104</v>
      </c>
      <c r="AJ1475" s="3" t="str">
        <f>IF(ISERROR(VLOOKUP($AI1475,技まとめ!$A$1:$F$380,6,FALSE)),"－",VLOOKUP($AI1475,技まとめ!$A$1:$F$380,6,FALSE))</f>
        <v>LS</v>
      </c>
      <c r="AK1475" s="3">
        <f>IF(ISERROR(VLOOKUP($AI1475,技まとめ!$A$1:$F$380,3,FALSE)),"－",VLOOKUP($AI1475,技まとめ!$A$1:$F$380,3,FALSE))</f>
        <v>30</v>
      </c>
      <c r="AL1475" s="3">
        <f>IF(ISERROR(VLOOKUP($AI1475,技まとめ!$A$1:$F$380,5,FALSE)),"－",VLOOKUP($AI1475,技まとめ!$A$1:$F$380,5,FALSE))</f>
        <v>25</v>
      </c>
      <c r="AM1475" s="3" t="str">
        <f>IF($E1475=IF(ISERROR(VLOOKUP($AI1475,技まとめ!$A$1:$F$380,4,FALSE)),"－",VLOOKUP($AI1475,技まとめ!$A$1:$F$380,4,FALSE)),"一致","")</f>
        <v/>
      </c>
      <c r="AN1475" s="9" t="s">
        <v>215</v>
      </c>
      <c r="AO1475" s="3" t="str">
        <f>IF(ISERROR(VLOOKUP($AN1475,技まとめ!$A$1:$F$380,6,FALSE)),"－",VLOOKUP($AN1475,技まとめ!$A$1:$F$380,6,FALSE))</f>
        <v>DR</v>
      </c>
      <c r="AP1475" s="3">
        <f>IF(ISERROR(VLOOKUP($AN1475,技まとめ!$A$1:$F$380,3,FALSE)),"－",VLOOKUP($AN1475,技まとめ!$A$1:$F$380,3,FALSE))</f>
        <v>15</v>
      </c>
      <c r="AQ1475" s="3">
        <f>IF(ISERROR(VLOOKUP($AN1475,技まとめ!$A$1:$F$380,5,FALSE)),"－",VLOOKUP($AN1475,技まとめ!$A$1:$F$380,5,FALSE))</f>
        <v>20</v>
      </c>
      <c r="AR1475" s="3" t="str">
        <f>IF($E1475=IF(ISERROR(VLOOKUP($AN1475,技まとめ!$A$1:$F$380,4,FALSE)),"－",VLOOKUP($AN1475,技まとめ!$A$1:$F$380,4,FALSE)),"一致","")</f>
        <v/>
      </c>
      <c r="AS1475" s="9" t="s">
        <v>683</v>
      </c>
      <c r="AT1475" s="3" t="str">
        <f>IF(ISERROR(VLOOKUP($AS1475,技まとめ!$A$1:$F$380,6,FALSE)),"－",VLOOKUP($AS1475,技まとめ!$A$1:$F$380,6,FALSE))</f>
        <v>SC</v>
      </c>
      <c r="AU1475" s="3">
        <f>IF(ISERROR(VLOOKUP($AS1475,技まとめ!$A$1:$F$380,3,FALSE)),"－",VLOOKUP($AS1475,技まとめ!$A$1:$F$380,3,FALSE))</f>
        <v>88</v>
      </c>
      <c r="AV1475" s="3">
        <f>IF(ISERROR(VLOOKUP($AS1475,技まとめ!$A$1:$F$380,5,FALSE)),"－",VLOOKUP($AS1475,技まとめ!$A$1:$F$380,5,FALSE))</f>
        <v>49</v>
      </c>
      <c r="AW1475" s="3" t="str">
        <f>IF($E1475=IF(ISERROR(VLOOKUP($AS1475,技まとめ!$A$1:$F$380,4,FALSE)),"－",VLOOKUP($AS1475,技まとめ!$A$1:$F$380,4,FALSE)),"一致","")</f>
        <v/>
      </c>
      <c r="AX1475" s="12" t="str">
        <f t="shared" ref="AX1475:AX1538" si="328">AD1475&amp;AI1475&amp;AN1475&amp;AS1475</f>
        <v>スネークショットすいせいシュートたつまきせんぷうペガサスショット</v>
      </c>
      <c r="AY1475" s="12" t="str">
        <f t="shared" ref="AY1475:AY1538" si="329">AD1475&amp;AI1475&amp;AN1475&amp;AS1475</f>
        <v>スネークショットすいせいシュートたつまきせんぷうペガサスショット</v>
      </c>
      <c r="AZ1475" s="12" t="str">
        <f t="shared" ref="AZ1475:AZ1538" si="330">AD1475&amp;AI1475&amp;AN1475&amp;AS1475</f>
        <v>スネークショットすいせいシュートたつまきせんぷうペガサスショット</v>
      </c>
      <c r="BA1475" s="12" t="str">
        <f t="shared" ref="BA1475:BA1538" si="331">AD1475&amp;AI1475&amp;AN1475&amp;AS1475</f>
        <v>スネークショットすいせいシュートたつまきせんぷうペガサスショット</v>
      </c>
      <c r="BB1475" s="11" t="str">
        <f t="shared" ref="BB1475:BB1538" si="332">AE1475&amp;AJ1475&amp;AO1475&amp;AT1475</f>
        <v>SCLSDRSC</v>
      </c>
      <c r="BC1475" s="11" t="str">
        <f t="shared" ref="BC1475:BC1538" si="333">AE1475&amp;AJ1475&amp;AO1475&amp;AT1475</f>
        <v>SCLSDRSC</v>
      </c>
      <c r="BD1475" s="11" t="str">
        <f t="shared" ref="BD1475:BD1538" si="334">AE1475&amp;AJ1475&amp;AO1475&amp;AT1475</f>
        <v>SCLSDRSC</v>
      </c>
      <c r="BE1475" s="11" t="str">
        <f t="shared" ref="BE1475:BE1538" si="335">AE1475&amp;AJ1475&amp;AO1475&amp;AT1475</f>
        <v>SCLSDRSC</v>
      </c>
    </row>
    <row r="1476" spans="1:57" ht="11.25" hidden="1" customHeight="1">
      <c r="A1476" s="6">
        <v>1475</v>
      </c>
      <c r="B1476" s="7" t="s">
        <v>3337</v>
      </c>
      <c r="C1476" s="8" t="s">
        <v>3338</v>
      </c>
      <c r="D1476" s="7" t="s">
        <v>72</v>
      </c>
      <c r="E1476" s="7" t="s">
        <v>81</v>
      </c>
      <c r="F1476" s="7" t="s">
        <v>128</v>
      </c>
      <c r="G1476" s="9">
        <v>124</v>
      </c>
      <c r="H1476" s="9">
        <v>118</v>
      </c>
      <c r="I1476" s="9">
        <v>59</v>
      </c>
      <c r="J1476" s="9">
        <v>58</v>
      </c>
      <c r="K1476" s="9">
        <v>67</v>
      </c>
      <c r="L1476" s="9">
        <v>54</v>
      </c>
      <c r="M1476" s="9">
        <v>53</v>
      </c>
      <c r="N1476" s="9">
        <v>56</v>
      </c>
      <c r="O1476" s="9">
        <v>58</v>
      </c>
      <c r="P1476" s="9">
        <v>33</v>
      </c>
      <c r="Q1476" s="10">
        <v>109</v>
      </c>
      <c r="R1476" s="11">
        <v>32</v>
      </c>
      <c r="S1476" s="11">
        <v>1</v>
      </c>
      <c r="T1476" s="11">
        <v>104</v>
      </c>
      <c r="U1476" s="11">
        <v>103</v>
      </c>
      <c r="V1476" s="11">
        <v>1</v>
      </c>
      <c r="W1476" s="11">
        <v>108</v>
      </c>
      <c r="X1476" s="11">
        <f t="shared" si="322"/>
        <v>458</v>
      </c>
      <c r="Y1476" s="11">
        <f t="shared" si="323"/>
        <v>4905</v>
      </c>
      <c r="Z1476" s="11">
        <f t="shared" si="324"/>
        <v>1670</v>
      </c>
      <c r="AA1476" s="11">
        <f t="shared" si="325"/>
        <v>4190</v>
      </c>
      <c r="AB1476" s="11">
        <f t="shared" si="326"/>
        <v>4190</v>
      </c>
      <c r="AC1476" s="6">
        <f t="shared" si="327"/>
        <v>4860</v>
      </c>
      <c r="AD1476" s="9" t="s">
        <v>178</v>
      </c>
      <c r="AE1476" s="3" t="str">
        <f>IF(ISERROR(VLOOKUP($AD1476,技まとめ!$A$1:$F$380,6,FALSE)),"－",VLOOKUP($AD1476,技まとめ!$A$1:$F$380,6,FALSE))</f>
        <v>NS</v>
      </c>
      <c r="AF1476" s="3">
        <f>IF(ISERROR(VLOOKUP($AD1476,技まとめ!$A$1:$F$380,3,FALSE)),"－",VLOOKUP($AD1476,技まとめ!$A$1:$F$380,3,FALSE))</f>
        <v>38</v>
      </c>
      <c r="AG1476" s="3">
        <f>IF(ISERROR(VLOOKUP($AD1476,技まとめ!$A$1:$F$380,5,FALSE)),"－",VLOOKUP($AD1476,技まとめ!$A$1:$F$380,5,FALSE))</f>
        <v>25</v>
      </c>
      <c r="AH1476" s="3" t="str">
        <f>IF($E1476=IF(ISERROR(VLOOKUP($AD1476,技まとめ!$A$1:$F$380,4,FALSE)),"－",VLOOKUP($AD1476,技まとめ!$A$1:$F$380,4,FALSE)),"一致","")</f>
        <v/>
      </c>
      <c r="AI1476" s="9" t="s">
        <v>198</v>
      </c>
      <c r="AJ1476" s="3" t="str">
        <f>IF(ISERROR(VLOOKUP($AI1476,技まとめ!$A$1:$F$380,6,FALSE)),"－",VLOOKUP($AI1476,技まとめ!$A$1:$F$380,6,FALSE))</f>
        <v>NS</v>
      </c>
      <c r="AK1476" s="3">
        <f>IF(ISERROR(VLOOKUP($AI1476,技まとめ!$A$1:$F$380,3,FALSE)),"－",VLOOKUP($AI1476,技まとめ!$A$1:$F$380,3,FALSE))</f>
        <v>94</v>
      </c>
      <c r="AL1476" s="3">
        <f>IF(ISERROR(VLOOKUP($AI1476,技まとめ!$A$1:$F$380,5,FALSE)),"－",VLOOKUP($AI1476,技まとめ!$A$1:$F$380,5,FALSE))</f>
        <v>52</v>
      </c>
      <c r="AM1476" s="3" t="str">
        <f>IF($E1476=IF(ISERROR(VLOOKUP($AI1476,技まとめ!$A$1:$F$380,4,FALSE)),"－",VLOOKUP($AI1476,技まとめ!$A$1:$F$380,4,FALSE)),"一致","")</f>
        <v/>
      </c>
      <c r="AN1476" s="9" t="s">
        <v>845</v>
      </c>
      <c r="AO1476" s="3" t="str">
        <f>IF(ISERROR(VLOOKUP($AN1476,技まとめ!$A$1:$F$380,6,FALSE)),"－",VLOOKUP($AN1476,技まとめ!$A$1:$F$380,6,FALSE))</f>
        <v>BL</v>
      </c>
      <c r="AP1476" s="3">
        <f>IF(ISERROR(VLOOKUP($AN1476,技まとめ!$A$1:$F$380,3,FALSE)),"－",VLOOKUP($AN1476,技まとめ!$A$1:$F$380,3,FALSE))</f>
        <v>31</v>
      </c>
      <c r="AQ1476" s="3">
        <f>IF(ISERROR(VLOOKUP($AN1476,技まとめ!$A$1:$F$380,5,FALSE)),"－",VLOOKUP($AN1476,技まとめ!$A$1:$F$380,5,FALSE))</f>
        <v>28</v>
      </c>
      <c r="AR1476" s="3" t="str">
        <f>IF($E1476=IF(ISERROR(VLOOKUP($AN1476,技まとめ!$A$1:$F$380,4,FALSE)),"－",VLOOKUP($AN1476,技まとめ!$A$1:$F$380,4,FALSE)),"一致","")</f>
        <v>一致</v>
      </c>
      <c r="AS1476" s="9" t="s">
        <v>194</v>
      </c>
      <c r="AT1476" s="3" t="str">
        <f>IF(ISERROR(VLOOKUP($AS1476,技まとめ!$A$1:$F$380,6,FALSE)),"－",VLOOKUP($AS1476,技まとめ!$A$1:$F$380,6,FALSE))</f>
        <v>NS</v>
      </c>
      <c r="AU1476" s="3">
        <f>IF(ISERROR(VLOOKUP($AS1476,技まとめ!$A$1:$F$380,3,FALSE)),"－",VLOOKUP($AS1476,技まとめ!$A$1:$F$380,3,FALSE))</f>
        <v>129</v>
      </c>
      <c r="AV1476" s="3">
        <f>IF(ISERROR(VLOOKUP($AS1476,技まとめ!$A$1:$F$380,5,FALSE)),"－",VLOOKUP($AS1476,技まとめ!$A$1:$F$380,5,FALSE))</f>
        <v>64</v>
      </c>
      <c r="AW1476" s="3" t="str">
        <f>IF($E1476=IF(ISERROR(VLOOKUP($AS1476,技まとめ!$A$1:$F$380,4,FALSE)),"－",VLOOKUP($AS1476,技まとめ!$A$1:$F$380,4,FALSE)),"一致","")</f>
        <v/>
      </c>
      <c r="AX1476" s="12" t="str">
        <f t="shared" si="328"/>
        <v>フリーズショットこうていペンギン２ごうアイスグランドこうていペンギン３ごう</v>
      </c>
      <c r="AY1476" s="12" t="str">
        <f t="shared" si="329"/>
        <v>フリーズショットこうていペンギン２ごうアイスグランドこうていペンギン３ごう</v>
      </c>
      <c r="AZ1476" s="12" t="str">
        <f t="shared" si="330"/>
        <v>フリーズショットこうていペンギン２ごうアイスグランドこうていペンギン３ごう</v>
      </c>
      <c r="BA1476" s="12" t="str">
        <f t="shared" si="331"/>
        <v>フリーズショットこうていペンギン２ごうアイスグランドこうていペンギン３ごう</v>
      </c>
      <c r="BB1476" s="11" t="str">
        <f t="shared" si="332"/>
        <v>NSNSBLNS</v>
      </c>
      <c r="BC1476" s="11" t="str">
        <f t="shared" si="333"/>
        <v>NSNSBLNS</v>
      </c>
      <c r="BD1476" s="11" t="str">
        <f t="shared" si="334"/>
        <v>NSNSBLNS</v>
      </c>
      <c r="BE1476" s="11" t="str">
        <f t="shared" si="335"/>
        <v>NSNSBLNS</v>
      </c>
    </row>
    <row r="1477" spans="1:57" ht="11.25" hidden="1" customHeight="1">
      <c r="A1477" s="6">
        <v>1476</v>
      </c>
      <c r="B1477" s="7" t="s">
        <v>3339</v>
      </c>
      <c r="C1477" s="8" t="s">
        <v>3340</v>
      </c>
      <c r="D1477" s="7" t="s">
        <v>72</v>
      </c>
      <c r="E1477" s="7" t="s">
        <v>73</v>
      </c>
      <c r="F1477" s="7" t="s">
        <v>82</v>
      </c>
      <c r="G1477" s="9">
        <v>130</v>
      </c>
      <c r="H1477" s="9">
        <v>96</v>
      </c>
      <c r="I1477" s="9">
        <v>48</v>
      </c>
      <c r="J1477" s="9">
        <v>39</v>
      </c>
      <c r="K1477" s="9">
        <v>42</v>
      </c>
      <c r="L1477" s="9">
        <v>51</v>
      </c>
      <c r="M1477" s="9">
        <v>67</v>
      </c>
      <c r="N1477" s="9">
        <v>42</v>
      </c>
      <c r="O1477" s="9">
        <v>52</v>
      </c>
      <c r="P1477" s="9">
        <v>84</v>
      </c>
      <c r="Q1477" s="10">
        <v>98</v>
      </c>
      <c r="R1477" s="11">
        <v>25</v>
      </c>
      <c r="S1477" s="11">
        <v>1</v>
      </c>
      <c r="T1477" s="11">
        <v>101</v>
      </c>
      <c r="U1477" s="11">
        <v>117</v>
      </c>
      <c r="V1477" s="11">
        <v>1</v>
      </c>
      <c r="W1477" s="11">
        <v>102</v>
      </c>
      <c r="X1477" s="11">
        <f t="shared" si="322"/>
        <v>445</v>
      </c>
      <c r="Y1477" s="11">
        <f t="shared" si="323"/>
        <v>4435</v>
      </c>
      <c r="Z1477" s="11">
        <f t="shared" si="324"/>
        <v>1395</v>
      </c>
      <c r="AA1477" s="11">
        <f t="shared" si="325"/>
        <v>4055</v>
      </c>
      <c r="AB1477" s="11">
        <f t="shared" si="326"/>
        <v>4055</v>
      </c>
      <c r="AC1477" s="6">
        <f t="shared" si="327"/>
        <v>4675</v>
      </c>
      <c r="AD1477" s="9" t="s">
        <v>289</v>
      </c>
      <c r="AE1477" s="3" t="str">
        <f>IF(ISERROR(VLOOKUP($AD1477,技まとめ!$A$1:$F$380,6,FALSE)),"－",VLOOKUP($AD1477,技まとめ!$A$1:$F$380,6,FALSE))</f>
        <v>－</v>
      </c>
      <c r="AF1477" s="3">
        <f>IF(ISERROR(VLOOKUP($AD1477,技まとめ!$A$1:$F$380,3,FALSE)),"－",VLOOKUP($AD1477,技まとめ!$A$1:$F$380,3,FALSE))</f>
        <v>0</v>
      </c>
      <c r="AG1477" s="3">
        <f>IF(ISERROR(VLOOKUP($AD1477,技まとめ!$A$1:$F$380,5,FALSE)),"－",VLOOKUP($AD1477,技まとめ!$A$1:$F$380,5,FALSE))</f>
        <v>0</v>
      </c>
      <c r="AH1477" s="3" t="str">
        <f>IF($E1477=IF(ISERROR(VLOOKUP($AD1477,技まとめ!$A$1:$F$380,4,FALSE)),"－",VLOOKUP($AD1477,技まとめ!$A$1:$F$380,4,FALSE)),"一致","")</f>
        <v/>
      </c>
      <c r="AI1477" s="9" t="s">
        <v>263</v>
      </c>
      <c r="AJ1477" s="3" t="str">
        <f>IF(ISERROR(VLOOKUP($AI1477,技まとめ!$A$1:$F$380,6,FALSE)),"－",VLOOKUP($AI1477,技まとめ!$A$1:$F$380,6,FALSE))</f>
        <v>DR</v>
      </c>
      <c r="AK1477" s="3">
        <f>IF(ISERROR(VLOOKUP($AI1477,技まとめ!$A$1:$F$380,3,FALSE)),"－",VLOOKUP($AI1477,技まとめ!$A$1:$F$380,3,FALSE))</f>
        <v>16</v>
      </c>
      <c r="AL1477" s="3">
        <f>IF(ISERROR(VLOOKUP($AI1477,技まとめ!$A$1:$F$380,5,FALSE)),"－",VLOOKUP($AI1477,技まとめ!$A$1:$F$380,5,FALSE))</f>
        <v>21</v>
      </c>
      <c r="AM1477" s="3" t="str">
        <f>IF($E1477=IF(ISERROR(VLOOKUP($AI1477,技まとめ!$A$1:$F$380,4,FALSE)),"－",VLOOKUP($AI1477,技まとめ!$A$1:$F$380,4,FALSE)),"一致","")</f>
        <v/>
      </c>
      <c r="AN1477" s="9" t="s">
        <v>5060</v>
      </c>
      <c r="AO1477" s="3" t="str">
        <f>IF(ISERROR(VLOOKUP($AN1477,技まとめ!$A$1:$F$380,6,FALSE)),"－",VLOOKUP($AN1477,技まとめ!$A$1:$F$380,6,FALSE))</f>
        <v>DR</v>
      </c>
      <c r="AP1477" s="3">
        <f>IF(ISERROR(VLOOKUP($AN1477,技まとめ!$A$1:$F$380,3,FALSE)),"－",VLOOKUP($AN1477,技まとめ!$A$1:$F$380,3,FALSE))</f>
        <v>27</v>
      </c>
      <c r="AQ1477" s="3">
        <f>IF(ISERROR(VLOOKUP($AN1477,技まとめ!$A$1:$F$380,5,FALSE)),"－",VLOOKUP($AN1477,技まとめ!$A$1:$F$380,5,FALSE))</f>
        <v>25</v>
      </c>
      <c r="AR1477" s="3" t="str">
        <f>IF($E1477=IF(ISERROR(VLOOKUP($AN1477,技まとめ!$A$1:$F$380,4,FALSE)),"－",VLOOKUP($AN1477,技まとめ!$A$1:$F$380,4,FALSE)),"一致","")</f>
        <v/>
      </c>
      <c r="AS1477" s="9" t="s">
        <v>251</v>
      </c>
      <c r="AT1477" s="3" t="str">
        <f>IF(ISERROR(VLOOKUP($AS1477,技まとめ!$A$1:$F$380,6,FALSE)),"－",VLOOKUP($AS1477,技まとめ!$A$1:$F$380,6,FALSE))</f>
        <v>BL</v>
      </c>
      <c r="AU1477" s="3">
        <f>IF(ISERROR(VLOOKUP($AS1477,技まとめ!$A$1:$F$380,3,FALSE)),"－",VLOOKUP($AS1477,技まとめ!$A$1:$F$380,3,FALSE))</f>
        <v>46</v>
      </c>
      <c r="AV1477" s="3">
        <f>IF(ISERROR(VLOOKUP($AS1477,技まとめ!$A$1:$F$380,5,FALSE)),"－",VLOOKUP($AS1477,技まとめ!$A$1:$F$380,5,FALSE))</f>
        <v>33</v>
      </c>
      <c r="AW1477" s="3" t="str">
        <f>IF($E1477=IF(ISERROR(VLOOKUP($AS1477,技まとめ!$A$1:$F$380,4,FALSE)),"－",VLOOKUP($AS1477,技まとめ!$A$1:$F$380,4,FALSE)),"一致","")</f>
        <v/>
      </c>
      <c r="AX1477" s="12" t="str">
        <f t="shared" si="328"/>
        <v>リカバリーマジックスーパースキャン（Ｄ）くものいと</v>
      </c>
      <c r="AY1477" s="12" t="str">
        <f t="shared" si="329"/>
        <v>リカバリーマジックスーパースキャン（Ｄ）くものいと</v>
      </c>
      <c r="AZ1477" s="12" t="str">
        <f t="shared" si="330"/>
        <v>リカバリーマジックスーパースキャン（Ｄ）くものいと</v>
      </c>
      <c r="BA1477" s="12" t="str">
        <f t="shared" si="331"/>
        <v>リカバリーマジックスーパースキャン（Ｄ）くものいと</v>
      </c>
      <c r="BB1477" s="11" t="str">
        <f t="shared" si="332"/>
        <v>－DRDRBL</v>
      </c>
      <c r="BC1477" s="11" t="str">
        <f t="shared" si="333"/>
        <v>－DRDRBL</v>
      </c>
      <c r="BD1477" s="11" t="str">
        <f t="shared" si="334"/>
        <v>－DRDRBL</v>
      </c>
      <c r="BE1477" s="11" t="str">
        <f t="shared" si="335"/>
        <v>－DRDRBL</v>
      </c>
    </row>
    <row r="1478" spans="1:57" ht="11.25" hidden="1" customHeight="1">
      <c r="A1478" s="6">
        <v>1477</v>
      </c>
      <c r="B1478" s="7" t="s">
        <v>3341</v>
      </c>
      <c r="C1478" s="8" t="s">
        <v>3342</v>
      </c>
      <c r="D1478" s="7" t="s">
        <v>650</v>
      </c>
      <c r="E1478" s="7" t="s">
        <v>73</v>
      </c>
      <c r="F1478" s="7" t="s">
        <v>109</v>
      </c>
      <c r="G1478" s="9">
        <v>91</v>
      </c>
      <c r="H1478" s="9">
        <v>92</v>
      </c>
      <c r="I1478" s="9">
        <v>50</v>
      </c>
      <c r="J1478" s="9">
        <v>47</v>
      </c>
      <c r="K1478" s="9">
        <v>55</v>
      </c>
      <c r="L1478" s="9">
        <v>55</v>
      </c>
      <c r="M1478" s="9">
        <v>55</v>
      </c>
      <c r="N1478" s="9">
        <v>57</v>
      </c>
      <c r="O1478" s="9">
        <v>52</v>
      </c>
      <c r="P1478" s="9">
        <v>27</v>
      </c>
      <c r="Q1478" s="10">
        <v>100</v>
      </c>
      <c r="R1478" s="11">
        <v>4</v>
      </c>
      <c r="S1478" s="11">
        <v>1</v>
      </c>
      <c r="T1478" s="11">
        <v>105</v>
      </c>
      <c r="U1478" s="11">
        <v>105</v>
      </c>
      <c r="V1478" s="11">
        <v>1</v>
      </c>
      <c r="W1478" s="11">
        <v>102</v>
      </c>
      <c r="X1478" s="11">
        <f t="shared" si="322"/>
        <v>418</v>
      </c>
      <c r="Y1478" s="11">
        <f t="shared" si="323"/>
        <v>4515</v>
      </c>
      <c r="Z1478" s="11">
        <f t="shared" si="324"/>
        <v>660</v>
      </c>
      <c r="AA1478" s="11">
        <f t="shared" si="325"/>
        <v>4195</v>
      </c>
      <c r="AB1478" s="11">
        <f t="shared" si="326"/>
        <v>4195</v>
      </c>
      <c r="AC1478" s="6">
        <f t="shared" si="327"/>
        <v>4730</v>
      </c>
      <c r="AD1478" s="9" t="s">
        <v>258</v>
      </c>
      <c r="AE1478" s="3" t="str">
        <f>IF(ISERROR(VLOOKUP($AD1478,技まとめ!$A$1:$F$380,6,FALSE)),"－",VLOOKUP($AD1478,技まとめ!$A$1:$F$380,6,FALSE))</f>
        <v>SC</v>
      </c>
      <c r="AF1478" s="3">
        <f>IF(ISERROR(VLOOKUP($AD1478,技まとめ!$A$1:$F$380,3,FALSE)),"－",VLOOKUP($AD1478,技まとめ!$A$1:$F$380,3,FALSE))</f>
        <v>28</v>
      </c>
      <c r="AG1478" s="3">
        <f>IF(ISERROR(VLOOKUP($AD1478,技まとめ!$A$1:$F$380,5,FALSE)),"－",VLOOKUP($AD1478,技まとめ!$A$1:$F$380,5,FALSE))</f>
        <v>21</v>
      </c>
      <c r="AH1478" s="3" t="str">
        <f>IF($E1478=IF(ISERROR(VLOOKUP($AD1478,技まとめ!$A$1:$F$380,4,FALSE)),"－",VLOOKUP($AD1478,技まとめ!$A$1:$F$380,4,FALSE)),"一致","")</f>
        <v>一致</v>
      </c>
      <c r="AI1478" s="9" t="s">
        <v>744</v>
      </c>
      <c r="AJ1478" s="3" t="str">
        <f>IF(ISERROR(VLOOKUP($AI1478,技まとめ!$A$1:$F$380,6,FALSE)),"－",VLOOKUP($AI1478,技まとめ!$A$1:$F$380,6,FALSE))</f>
        <v>DR</v>
      </c>
      <c r="AK1478" s="3">
        <f>IF(ISERROR(VLOOKUP($AI1478,技まとめ!$A$1:$F$380,3,FALSE)),"－",VLOOKUP($AI1478,技まとめ!$A$1:$F$380,3,FALSE))</f>
        <v>40</v>
      </c>
      <c r="AL1478" s="3">
        <f>IF(ISERROR(VLOOKUP($AI1478,技まとめ!$A$1:$F$380,5,FALSE)),"－",VLOOKUP($AI1478,技まとめ!$A$1:$F$380,5,FALSE))</f>
        <v>31</v>
      </c>
      <c r="AM1478" s="3" t="str">
        <f>IF($E1478=IF(ISERROR(VLOOKUP($AI1478,技まとめ!$A$1:$F$380,4,FALSE)),"－",VLOOKUP($AI1478,技まとめ!$A$1:$F$380,4,FALSE)),"一致","")</f>
        <v/>
      </c>
      <c r="AN1478" s="9" t="s">
        <v>503</v>
      </c>
      <c r="AO1478" s="3" t="str">
        <f>IF(ISERROR(VLOOKUP($AN1478,技まとめ!$A$1:$F$380,6,FALSE)),"－",VLOOKUP($AN1478,技まとめ!$A$1:$F$380,6,FALSE))</f>
        <v>DR</v>
      </c>
      <c r="AP1478" s="3">
        <f>IF(ISERROR(VLOOKUP($AN1478,技まとめ!$A$1:$F$380,3,FALSE)),"－",VLOOKUP($AN1478,技まとめ!$A$1:$F$380,3,FALSE))</f>
        <v>68</v>
      </c>
      <c r="AQ1478" s="3">
        <f>IF(ISERROR(VLOOKUP($AN1478,技まとめ!$A$1:$F$380,5,FALSE)),"－",VLOOKUP($AN1478,技まとめ!$A$1:$F$380,5,FALSE))</f>
        <v>41</v>
      </c>
      <c r="AR1478" s="3" t="str">
        <f>IF($E1478=IF(ISERROR(VLOOKUP($AN1478,技まとめ!$A$1:$F$380,4,FALSE)),"－",VLOOKUP($AN1478,技まとめ!$A$1:$F$380,4,FALSE)),"一致","")</f>
        <v/>
      </c>
      <c r="AS1478" s="9" t="s">
        <v>2513</v>
      </c>
      <c r="AT1478" s="3" t="str">
        <f>IF(ISERROR(VLOOKUP($AS1478,技まとめ!$A$1:$F$380,6,FALSE)),"－",VLOOKUP($AS1478,技まとめ!$A$1:$F$380,6,FALSE))</f>
        <v>NS</v>
      </c>
      <c r="AU1478" s="3">
        <f>IF(ISERROR(VLOOKUP($AS1478,技まとめ!$A$1:$F$380,3,FALSE)),"－",VLOOKUP($AS1478,技まとめ!$A$1:$F$380,3,FALSE))</f>
        <v>105</v>
      </c>
      <c r="AV1478" s="3">
        <f>IF(ISERROR(VLOOKUP($AS1478,技まとめ!$A$1:$F$380,5,FALSE)),"－",VLOOKUP($AS1478,技まとめ!$A$1:$F$380,5,FALSE))</f>
        <v>55</v>
      </c>
      <c r="AW1478" s="3" t="str">
        <f>IF($E1478=IF(ISERROR(VLOOKUP($AS1478,技まとめ!$A$1:$F$380,4,FALSE)),"－",VLOOKUP($AS1478,技まとめ!$A$1:$F$380,4,FALSE)),"一致","")</f>
        <v/>
      </c>
      <c r="AX1478" s="12" t="str">
        <f t="shared" si="328"/>
        <v>かみかくしリボンシャワーオオウチワザ・フェニックス</v>
      </c>
      <c r="AY1478" s="12" t="str">
        <f t="shared" si="329"/>
        <v>かみかくしリボンシャワーオオウチワザ・フェニックス</v>
      </c>
      <c r="AZ1478" s="12" t="str">
        <f t="shared" si="330"/>
        <v>かみかくしリボンシャワーオオウチワザ・フェニックス</v>
      </c>
      <c r="BA1478" s="12" t="str">
        <f t="shared" si="331"/>
        <v>かみかくしリボンシャワーオオウチワザ・フェニックス</v>
      </c>
      <c r="BB1478" s="11" t="str">
        <f t="shared" si="332"/>
        <v>SCDRDRNS</v>
      </c>
      <c r="BC1478" s="11" t="str">
        <f t="shared" si="333"/>
        <v>SCDRDRNS</v>
      </c>
      <c r="BD1478" s="11" t="str">
        <f t="shared" si="334"/>
        <v>SCDRDRNS</v>
      </c>
      <c r="BE1478" s="11" t="str">
        <f t="shared" si="335"/>
        <v>SCDRDRNS</v>
      </c>
    </row>
    <row r="1479" spans="1:57" ht="11.25" hidden="1" customHeight="1">
      <c r="A1479" s="6">
        <v>1478</v>
      </c>
      <c r="B1479" s="7" t="s">
        <v>3343</v>
      </c>
      <c r="C1479" s="8" t="s">
        <v>3344</v>
      </c>
      <c r="D1479" s="7" t="s">
        <v>72</v>
      </c>
      <c r="E1479" s="7" t="s">
        <v>102</v>
      </c>
      <c r="F1479" s="7" t="s">
        <v>128</v>
      </c>
      <c r="G1479" s="9">
        <v>110</v>
      </c>
      <c r="H1479" s="9">
        <v>93</v>
      </c>
      <c r="I1479" s="9">
        <v>56</v>
      </c>
      <c r="J1479" s="9">
        <v>57</v>
      </c>
      <c r="K1479" s="9">
        <v>54</v>
      </c>
      <c r="L1479" s="9">
        <v>57</v>
      </c>
      <c r="M1479" s="9">
        <v>54</v>
      </c>
      <c r="N1479" s="9">
        <v>54</v>
      </c>
      <c r="O1479" s="9">
        <v>67</v>
      </c>
      <c r="P1479" s="9">
        <v>31</v>
      </c>
      <c r="Q1479" s="10">
        <v>106</v>
      </c>
      <c r="R1479" s="11">
        <v>14</v>
      </c>
      <c r="S1479" s="11">
        <v>1</v>
      </c>
      <c r="T1479" s="11">
        <v>107</v>
      </c>
      <c r="U1479" s="11">
        <v>104</v>
      </c>
      <c r="V1479" s="11">
        <v>1</v>
      </c>
      <c r="W1479" s="11">
        <v>117</v>
      </c>
      <c r="X1479" s="11">
        <f t="shared" si="322"/>
        <v>450</v>
      </c>
      <c r="Y1479" s="11">
        <f t="shared" si="323"/>
        <v>4830</v>
      </c>
      <c r="Z1479" s="11">
        <f t="shared" si="324"/>
        <v>1085</v>
      </c>
      <c r="AA1479" s="11">
        <f t="shared" si="325"/>
        <v>4340</v>
      </c>
      <c r="AB1479" s="11">
        <f t="shared" si="326"/>
        <v>4340</v>
      </c>
      <c r="AC1479" s="6">
        <f t="shared" si="327"/>
        <v>4935</v>
      </c>
      <c r="AD1479" s="9" t="s">
        <v>129</v>
      </c>
      <c r="AE1479" s="3" t="str">
        <f>IF(ISERROR(VLOOKUP($AD1479,技まとめ!$A$1:$F$380,6,FALSE)),"－",VLOOKUP($AD1479,技まとめ!$A$1:$F$380,6,FALSE))</f>
        <v>BL</v>
      </c>
      <c r="AF1479" s="3">
        <f>IF(ISERROR(VLOOKUP($AD1479,技まとめ!$A$1:$F$380,3,FALSE)),"－",VLOOKUP($AD1479,技まとめ!$A$1:$F$380,3,FALSE))</f>
        <v>13</v>
      </c>
      <c r="AG1479" s="3">
        <f>IF(ISERROR(VLOOKUP($AD1479,技まとめ!$A$1:$F$380,5,FALSE)),"－",VLOOKUP($AD1479,技まとめ!$A$1:$F$380,5,FALSE))</f>
        <v>20</v>
      </c>
      <c r="AH1479" s="3" t="str">
        <f>IF($E1479=IF(ISERROR(VLOOKUP($AD1479,技まとめ!$A$1:$F$380,4,FALSE)),"－",VLOOKUP($AD1479,技まとめ!$A$1:$F$380,4,FALSE)),"一致","")</f>
        <v/>
      </c>
      <c r="AI1479" s="9" t="s">
        <v>686</v>
      </c>
      <c r="AJ1479" s="3" t="str">
        <f>IF(ISERROR(VLOOKUP($AI1479,技まとめ!$A$1:$F$380,6,FALSE)),"－",VLOOKUP($AI1479,技まとめ!$A$1:$F$380,6,FALSE))</f>
        <v>DR</v>
      </c>
      <c r="AK1479" s="3">
        <f>IF(ISERROR(VLOOKUP($AI1479,技まとめ!$A$1:$F$380,3,FALSE)),"－",VLOOKUP($AI1479,技まとめ!$A$1:$F$380,3,FALSE))</f>
        <v>34</v>
      </c>
      <c r="AL1479" s="3">
        <f>IF(ISERROR(VLOOKUP($AI1479,技まとめ!$A$1:$F$380,5,FALSE)),"－",VLOOKUP($AI1479,技まとめ!$A$1:$F$380,5,FALSE))</f>
        <v>27</v>
      </c>
      <c r="AM1479" s="3" t="str">
        <f>IF($E1479=IF(ISERROR(VLOOKUP($AI1479,技まとめ!$A$1:$F$380,4,FALSE)),"－",VLOOKUP($AI1479,技まとめ!$A$1:$F$380,4,FALSE)),"一致","")</f>
        <v>一致</v>
      </c>
      <c r="AN1479" s="9" t="s">
        <v>217</v>
      </c>
      <c r="AO1479" s="3" t="str">
        <f>IF(ISERROR(VLOOKUP($AN1479,技まとめ!$A$1:$F$380,6,FALSE)),"－",VLOOKUP($AN1479,技まとめ!$A$1:$F$380,6,FALSE))</f>
        <v>NS</v>
      </c>
      <c r="AP1479" s="3">
        <f>IF(ISERROR(VLOOKUP($AN1479,技まとめ!$A$1:$F$380,3,FALSE)),"－",VLOOKUP($AN1479,技まとめ!$A$1:$F$380,3,FALSE))</f>
        <v>51</v>
      </c>
      <c r="AQ1479" s="3">
        <f>IF(ISERROR(VLOOKUP($AN1479,技まとめ!$A$1:$F$380,5,FALSE)),"－",VLOOKUP($AN1479,技まとめ!$A$1:$F$380,5,FALSE))</f>
        <v>31</v>
      </c>
      <c r="AR1479" s="3" t="str">
        <f>IF($E1479=IF(ISERROR(VLOOKUP($AN1479,技まとめ!$A$1:$F$380,4,FALSE)),"－",VLOOKUP($AN1479,技まとめ!$A$1:$F$380,4,FALSE)),"一致","")</f>
        <v/>
      </c>
      <c r="AS1479" s="9" t="s">
        <v>118</v>
      </c>
      <c r="AT1479" s="3" t="str">
        <f>IF(ISERROR(VLOOKUP($AS1479,技まとめ!$A$1:$F$380,6,FALSE)),"－",VLOOKUP($AS1479,技まとめ!$A$1:$F$380,6,FALSE))</f>
        <v>BS</v>
      </c>
      <c r="AU1479" s="3">
        <f>IF(ISERROR(VLOOKUP($AS1479,技まとめ!$A$1:$F$380,3,FALSE)),"－",VLOOKUP($AS1479,技まとめ!$A$1:$F$380,3,FALSE))</f>
        <v>64</v>
      </c>
      <c r="AV1479" s="3">
        <f>IF(ISERROR(VLOOKUP($AS1479,技まとめ!$A$1:$F$380,5,FALSE)),"－",VLOOKUP($AS1479,技まとめ!$A$1:$F$380,5,FALSE))</f>
        <v>37</v>
      </c>
      <c r="AW1479" s="3" t="str">
        <f>IF($E1479=IF(ISERROR(VLOOKUP($AS1479,技まとめ!$A$1:$F$380,4,FALSE)),"－",VLOOKUP($AS1479,技まとめ!$A$1:$F$380,4,FALSE)),"一致","")</f>
        <v/>
      </c>
      <c r="AX1479" s="12" t="str">
        <f t="shared" si="328"/>
        <v>クイックドロウヒートタックルクンフーヘッドクンフーアタック</v>
      </c>
      <c r="AY1479" s="12" t="str">
        <f t="shared" si="329"/>
        <v>クイックドロウヒートタックルクンフーヘッドクンフーアタック</v>
      </c>
      <c r="AZ1479" s="12" t="str">
        <f t="shared" si="330"/>
        <v>クイックドロウヒートタックルクンフーヘッドクンフーアタック</v>
      </c>
      <c r="BA1479" s="12" t="str">
        <f t="shared" si="331"/>
        <v>クイックドロウヒートタックルクンフーヘッドクンフーアタック</v>
      </c>
      <c r="BB1479" s="11" t="str">
        <f t="shared" si="332"/>
        <v>BLDRNSBS</v>
      </c>
      <c r="BC1479" s="11" t="str">
        <f t="shared" si="333"/>
        <v>BLDRNSBS</v>
      </c>
      <c r="BD1479" s="11" t="str">
        <f t="shared" si="334"/>
        <v>BLDRNSBS</v>
      </c>
      <c r="BE1479" s="11" t="str">
        <f t="shared" si="335"/>
        <v>BLDRNSBS</v>
      </c>
    </row>
    <row r="1480" spans="1:57" ht="11.25" hidden="1" customHeight="1">
      <c r="A1480" s="6">
        <v>1479</v>
      </c>
      <c r="B1480" s="7" t="s">
        <v>3345</v>
      </c>
      <c r="C1480" s="8" t="s">
        <v>3346</v>
      </c>
      <c r="D1480" s="7" t="s">
        <v>72</v>
      </c>
      <c r="E1480" s="7" t="s">
        <v>73</v>
      </c>
      <c r="F1480" s="7" t="s">
        <v>82</v>
      </c>
      <c r="G1480" s="9">
        <v>91</v>
      </c>
      <c r="H1480" s="9">
        <v>122</v>
      </c>
      <c r="I1480" s="9">
        <v>57</v>
      </c>
      <c r="J1480" s="9">
        <v>63</v>
      </c>
      <c r="K1480" s="9">
        <v>54</v>
      </c>
      <c r="L1480" s="9">
        <v>62</v>
      </c>
      <c r="M1480" s="9">
        <v>59</v>
      </c>
      <c r="N1480" s="9">
        <v>65</v>
      </c>
      <c r="O1480" s="9">
        <v>59</v>
      </c>
      <c r="P1480" s="9">
        <v>34</v>
      </c>
      <c r="Q1480" s="10">
        <v>107</v>
      </c>
      <c r="R1480" s="11">
        <v>34</v>
      </c>
      <c r="S1480" s="11">
        <v>1</v>
      </c>
      <c r="T1480" s="11">
        <v>112</v>
      </c>
      <c r="U1480" s="11">
        <v>109</v>
      </c>
      <c r="V1480" s="11">
        <v>1</v>
      </c>
      <c r="W1480" s="11">
        <v>109</v>
      </c>
      <c r="X1480" s="11">
        <f t="shared" si="322"/>
        <v>473</v>
      </c>
      <c r="Y1480" s="11">
        <f t="shared" si="323"/>
        <v>4830</v>
      </c>
      <c r="Z1480" s="11">
        <f t="shared" si="324"/>
        <v>1745</v>
      </c>
      <c r="AA1480" s="11">
        <f t="shared" si="325"/>
        <v>4475</v>
      </c>
      <c r="AB1480" s="11">
        <f t="shared" si="326"/>
        <v>4475</v>
      </c>
      <c r="AC1480" s="6">
        <f t="shared" si="327"/>
        <v>5195</v>
      </c>
      <c r="AD1480" s="9" t="s">
        <v>258</v>
      </c>
      <c r="AE1480" s="3" t="str">
        <f>IF(ISERROR(VLOOKUP($AD1480,技まとめ!$A$1:$F$380,6,FALSE)),"－",VLOOKUP($AD1480,技まとめ!$A$1:$F$380,6,FALSE))</f>
        <v>SC</v>
      </c>
      <c r="AF1480" s="3">
        <f>IF(ISERROR(VLOOKUP($AD1480,技まとめ!$A$1:$F$380,3,FALSE)),"－",VLOOKUP($AD1480,技まとめ!$A$1:$F$380,3,FALSE))</f>
        <v>28</v>
      </c>
      <c r="AG1480" s="3">
        <f>IF(ISERROR(VLOOKUP($AD1480,技まとめ!$A$1:$F$380,5,FALSE)),"－",VLOOKUP($AD1480,技まとめ!$A$1:$F$380,5,FALSE))</f>
        <v>21</v>
      </c>
      <c r="AH1480" s="3" t="str">
        <f>IF($E1480=IF(ISERROR(VLOOKUP($AD1480,技まとめ!$A$1:$F$380,4,FALSE)),"－",VLOOKUP($AD1480,技まとめ!$A$1:$F$380,4,FALSE)),"一致","")</f>
        <v>一致</v>
      </c>
      <c r="AI1480" s="9" t="s">
        <v>560</v>
      </c>
      <c r="AJ1480" s="3" t="str">
        <f>IF(ISERROR(VLOOKUP($AI1480,技まとめ!$A$1:$F$380,6,FALSE)),"－",VLOOKUP($AI1480,技まとめ!$A$1:$F$380,6,FALSE))</f>
        <v>BL</v>
      </c>
      <c r="AK1480" s="3">
        <f>IF(ISERROR(VLOOKUP($AI1480,技まとめ!$A$1:$F$380,3,FALSE)),"－",VLOOKUP($AI1480,技まとめ!$A$1:$F$380,3,FALSE))</f>
        <v>28</v>
      </c>
      <c r="AL1480" s="3">
        <f>IF(ISERROR(VLOOKUP($AI1480,技まとめ!$A$1:$F$380,5,FALSE)),"－",VLOOKUP($AI1480,技まとめ!$A$1:$F$380,5,FALSE))</f>
        <v>24</v>
      </c>
      <c r="AM1480" s="3" t="str">
        <f>IF($E1480=IF(ISERROR(VLOOKUP($AI1480,技まとめ!$A$1:$F$380,4,FALSE)),"－",VLOOKUP($AI1480,技まとめ!$A$1:$F$380,4,FALSE)),"一致","")</f>
        <v/>
      </c>
      <c r="AN1480" s="9" t="s">
        <v>84</v>
      </c>
      <c r="AO1480" s="3" t="str">
        <f>IF(ISERROR(VLOOKUP($AN1480,技まとめ!$A$1:$F$380,6,FALSE)),"－",VLOOKUP($AN1480,技まとめ!$A$1:$F$380,6,FALSE))</f>
        <v>DR</v>
      </c>
      <c r="AP1480" s="3">
        <f>IF(ISERROR(VLOOKUP($AN1480,技まとめ!$A$1:$F$380,3,FALSE)),"－",VLOOKUP($AN1480,技まとめ!$A$1:$F$380,3,FALSE))</f>
        <v>92</v>
      </c>
      <c r="AQ1480" s="3">
        <f>IF(ISERROR(VLOOKUP($AN1480,技まとめ!$A$1:$F$380,5,FALSE)),"－",VLOOKUP($AN1480,技まとめ!$A$1:$F$380,5,FALSE))</f>
        <v>53</v>
      </c>
      <c r="AR1480" s="3" t="str">
        <f>IF($E1480=IF(ISERROR(VLOOKUP($AN1480,技まとめ!$A$1:$F$380,4,FALSE)),"－",VLOOKUP($AN1480,技まとめ!$A$1:$F$380,4,FALSE)),"一致","")</f>
        <v/>
      </c>
      <c r="AS1480" s="9" t="s">
        <v>576</v>
      </c>
      <c r="AT1480" s="3" t="str">
        <f>IF(ISERROR(VLOOKUP($AS1480,技まとめ!$A$1:$F$380,6,FALSE)),"－",VLOOKUP($AS1480,技まとめ!$A$1:$F$380,6,FALSE))</f>
        <v>BB</v>
      </c>
      <c r="AU1480" s="3">
        <f>IF(ISERROR(VLOOKUP($AS1480,技まとめ!$A$1:$F$380,3,FALSE)),"－",VLOOKUP($AS1480,技まとめ!$A$1:$F$380,3,FALSE))</f>
        <v>72</v>
      </c>
      <c r="AV1480" s="3">
        <f>IF(ISERROR(VLOOKUP($AS1480,技まとめ!$A$1:$F$380,5,FALSE)),"－",VLOOKUP($AS1480,技まとめ!$A$1:$F$380,5,FALSE))</f>
        <v>43</v>
      </c>
      <c r="AW1480" s="3" t="str">
        <f>IF($E1480=IF(ISERROR(VLOOKUP($AS1480,技まとめ!$A$1:$F$380,4,FALSE)),"－",VLOOKUP($AS1480,技まとめ!$A$1:$F$380,4,FALSE)),"一致","")</f>
        <v/>
      </c>
      <c r="AX1480" s="12" t="str">
        <f t="shared" si="328"/>
        <v>かみかくしブレードアタックふうじんのまいさばきのてっつい</v>
      </c>
      <c r="AY1480" s="12" t="str">
        <f t="shared" si="329"/>
        <v>かみかくしブレードアタックふうじんのまいさばきのてっつい</v>
      </c>
      <c r="AZ1480" s="12" t="str">
        <f t="shared" si="330"/>
        <v>かみかくしブレードアタックふうじんのまいさばきのてっつい</v>
      </c>
      <c r="BA1480" s="12" t="str">
        <f t="shared" si="331"/>
        <v>かみかくしブレードアタックふうじんのまいさばきのてっつい</v>
      </c>
      <c r="BB1480" s="11" t="str">
        <f t="shared" si="332"/>
        <v>SCBLDRBB</v>
      </c>
      <c r="BC1480" s="11" t="str">
        <f t="shared" si="333"/>
        <v>SCBLDRBB</v>
      </c>
      <c r="BD1480" s="11" t="str">
        <f t="shared" si="334"/>
        <v>SCBLDRBB</v>
      </c>
      <c r="BE1480" s="11" t="str">
        <f t="shared" si="335"/>
        <v>SCBLDRBB</v>
      </c>
    </row>
    <row r="1481" spans="1:57" ht="11.25" hidden="1" customHeight="1">
      <c r="A1481" s="6">
        <v>1480</v>
      </c>
      <c r="B1481" s="7" t="s">
        <v>3347</v>
      </c>
      <c r="C1481" s="8" t="s">
        <v>3348</v>
      </c>
      <c r="D1481" s="7" t="s">
        <v>72</v>
      </c>
      <c r="E1481" s="7" t="s">
        <v>73</v>
      </c>
      <c r="F1481" s="7" t="s">
        <v>109</v>
      </c>
      <c r="G1481" s="9">
        <v>99</v>
      </c>
      <c r="H1481" s="9">
        <v>126</v>
      </c>
      <c r="I1481" s="9">
        <v>54</v>
      </c>
      <c r="J1481" s="9">
        <v>52</v>
      </c>
      <c r="K1481" s="9">
        <v>53</v>
      </c>
      <c r="L1481" s="9">
        <v>51</v>
      </c>
      <c r="M1481" s="9">
        <v>55</v>
      </c>
      <c r="N1481" s="9">
        <v>51</v>
      </c>
      <c r="O1481" s="9">
        <v>56</v>
      </c>
      <c r="P1481" s="9">
        <v>42</v>
      </c>
      <c r="Q1481" s="10">
        <v>104</v>
      </c>
      <c r="R1481" s="11">
        <v>16</v>
      </c>
      <c r="S1481" s="11">
        <v>1</v>
      </c>
      <c r="T1481" s="11">
        <v>101</v>
      </c>
      <c r="U1481" s="11">
        <v>105</v>
      </c>
      <c r="V1481" s="11">
        <v>1</v>
      </c>
      <c r="W1481" s="11">
        <v>106</v>
      </c>
      <c r="X1481" s="11">
        <f t="shared" si="322"/>
        <v>434</v>
      </c>
      <c r="Y1481" s="11">
        <f t="shared" si="323"/>
        <v>4695</v>
      </c>
      <c r="Z1481" s="11">
        <f t="shared" si="324"/>
        <v>1100</v>
      </c>
      <c r="AA1481" s="11">
        <f t="shared" si="325"/>
        <v>4075</v>
      </c>
      <c r="AB1481" s="11">
        <f t="shared" si="326"/>
        <v>4075</v>
      </c>
      <c r="AC1481" s="6">
        <f t="shared" si="327"/>
        <v>4650</v>
      </c>
      <c r="AD1481" s="9" t="s">
        <v>417</v>
      </c>
      <c r="AE1481" s="3" t="str">
        <f>IF(ISERROR(VLOOKUP($AD1481,技まとめ!$A$1:$F$380,6,FALSE)),"－",VLOOKUP($AD1481,技まとめ!$A$1:$F$380,6,FALSE))</f>
        <v>BL</v>
      </c>
      <c r="AF1481" s="3">
        <f>IF(ISERROR(VLOOKUP($AD1481,技まとめ!$A$1:$F$380,3,FALSE)),"－",VLOOKUP($AD1481,技まとめ!$A$1:$F$380,3,FALSE))</f>
        <v>50</v>
      </c>
      <c r="AG1481" s="3">
        <f>IF(ISERROR(VLOOKUP($AD1481,技まとめ!$A$1:$F$380,5,FALSE)),"－",VLOOKUP($AD1481,技まとめ!$A$1:$F$380,5,FALSE))</f>
        <v>36</v>
      </c>
      <c r="AH1481" s="3" t="str">
        <f>IF($E1481=IF(ISERROR(VLOOKUP($AD1481,技まとめ!$A$1:$F$380,4,FALSE)),"－",VLOOKUP($AD1481,技まとめ!$A$1:$F$380,4,FALSE)),"一致","")</f>
        <v/>
      </c>
      <c r="AI1481" s="9" t="s">
        <v>158</v>
      </c>
      <c r="AJ1481" s="3" t="str">
        <f>IF(ISERROR(VLOOKUP($AI1481,技まとめ!$A$1:$F$380,6,FALSE)),"－",VLOOKUP($AI1481,技まとめ!$A$1:$F$380,6,FALSE))</f>
        <v>NS</v>
      </c>
      <c r="AK1481" s="3">
        <f>IF(ISERROR(VLOOKUP($AI1481,技まとめ!$A$1:$F$380,3,FALSE)),"－",VLOOKUP($AI1481,技まとめ!$A$1:$F$380,3,FALSE))</f>
        <v>70</v>
      </c>
      <c r="AL1481" s="3">
        <f>IF(ISERROR(VLOOKUP($AI1481,技まとめ!$A$1:$F$380,5,FALSE)),"－",VLOOKUP($AI1481,技まとめ!$A$1:$F$380,5,FALSE))</f>
        <v>40</v>
      </c>
      <c r="AM1481" s="3" t="str">
        <f>IF($E1481=IF(ISERROR(VLOOKUP($AI1481,技まとめ!$A$1:$F$380,4,FALSE)),"－",VLOOKUP($AI1481,技まとめ!$A$1:$F$380,4,FALSE)),"一致","")</f>
        <v>一致</v>
      </c>
      <c r="AN1481" s="9" t="s">
        <v>132</v>
      </c>
      <c r="AO1481" s="3" t="str">
        <f>IF(ISERROR(VLOOKUP($AN1481,技まとめ!$A$1:$F$380,6,FALSE)),"－",VLOOKUP($AN1481,技まとめ!$A$1:$F$380,6,FALSE))</f>
        <v>DR</v>
      </c>
      <c r="AP1481" s="3">
        <f>IF(ISERROR(VLOOKUP($AN1481,技まとめ!$A$1:$F$380,3,FALSE)),"－",VLOOKUP($AN1481,技まとめ!$A$1:$F$380,3,FALSE))</f>
        <v>78</v>
      </c>
      <c r="AQ1481" s="3">
        <f>IF(ISERROR(VLOOKUP($AN1481,技まとめ!$A$1:$F$380,5,FALSE)),"－",VLOOKUP($AN1481,技まとめ!$A$1:$F$380,5,FALSE))</f>
        <v>46</v>
      </c>
      <c r="AR1481" s="3" t="str">
        <f>IF($E1481=IF(ISERROR(VLOOKUP($AN1481,技まとめ!$A$1:$F$380,4,FALSE)),"－",VLOOKUP($AN1481,技まとめ!$A$1:$F$380,4,FALSE)),"一致","")</f>
        <v/>
      </c>
      <c r="AS1481" s="9" t="s">
        <v>241</v>
      </c>
      <c r="AT1481" s="3" t="str">
        <f>IF(ISERROR(VLOOKUP($AS1481,技まとめ!$A$1:$F$380,6,FALSE)),"－",VLOOKUP($AS1481,技まとめ!$A$1:$F$380,6,FALSE))</f>
        <v>P1</v>
      </c>
      <c r="AU1481" s="3">
        <f>IF(ISERROR(VLOOKUP($AS1481,技まとめ!$A$1:$F$380,3,FALSE)),"－",VLOOKUP($AS1481,技まとめ!$A$1:$F$380,3,FALSE))</f>
        <v>52</v>
      </c>
      <c r="AV1481" s="3">
        <f>IF(ISERROR(VLOOKUP($AS1481,技まとめ!$A$1:$F$380,5,FALSE)),"－",VLOOKUP($AS1481,技まとめ!$A$1:$F$380,5,FALSE))</f>
        <v>35</v>
      </c>
      <c r="AW1481" s="3" t="str">
        <f>IF($E1481=IF(ISERROR(VLOOKUP($AS1481,技まとめ!$A$1:$F$380,4,FALSE)),"－",VLOOKUP($AS1481,技まとめ!$A$1:$F$380,4,FALSE)),"一致","")</f>
        <v/>
      </c>
      <c r="AX1481" s="12" t="str">
        <f t="shared" si="328"/>
        <v>デザートストームリフレクトバスターダッシュストームばくれつパンチ</v>
      </c>
      <c r="AY1481" s="12" t="str">
        <f t="shared" si="329"/>
        <v>デザートストームリフレクトバスターダッシュストームばくれつパンチ</v>
      </c>
      <c r="AZ1481" s="12" t="str">
        <f t="shared" si="330"/>
        <v>デザートストームリフレクトバスターダッシュストームばくれつパンチ</v>
      </c>
      <c r="BA1481" s="12" t="str">
        <f t="shared" si="331"/>
        <v>デザートストームリフレクトバスターダッシュストームばくれつパンチ</v>
      </c>
      <c r="BB1481" s="11" t="str">
        <f t="shared" si="332"/>
        <v>BLNSDRP1</v>
      </c>
      <c r="BC1481" s="11" t="str">
        <f t="shared" si="333"/>
        <v>BLNSDRP1</v>
      </c>
      <c r="BD1481" s="11" t="str">
        <f t="shared" si="334"/>
        <v>BLNSDRP1</v>
      </c>
      <c r="BE1481" s="11" t="str">
        <f t="shared" si="335"/>
        <v>BLNSDRP1</v>
      </c>
    </row>
    <row r="1482" spans="1:57" ht="11.25" hidden="1" customHeight="1">
      <c r="A1482" s="6">
        <v>1481</v>
      </c>
      <c r="B1482" s="7" t="s">
        <v>3349</v>
      </c>
      <c r="C1482" s="8" t="s">
        <v>3350</v>
      </c>
      <c r="D1482" s="7" t="s">
        <v>72</v>
      </c>
      <c r="E1482" s="7" t="s">
        <v>73</v>
      </c>
      <c r="F1482" s="7" t="s">
        <v>82</v>
      </c>
      <c r="G1482" s="9">
        <v>112</v>
      </c>
      <c r="H1482" s="9">
        <v>115</v>
      </c>
      <c r="I1482" s="9">
        <v>61</v>
      </c>
      <c r="J1482" s="9">
        <v>62</v>
      </c>
      <c r="K1482" s="9">
        <v>63</v>
      </c>
      <c r="L1482" s="9">
        <v>57</v>
      </c>
      <c r="M1482" s="9">
        <v>49</v>
      </c>
      <c r="N1482" s="9">
        <v>61</v>
      </c>
      <c r="O1482" s="9">
        <v>56</v>
      </c>
      <c r="P1482" s="9">
        <v>33</v>
      </c>
      <c r="Q1482" s="10">
        <v>111</v>
      </c>
      <c r="R1482" s="11">
        <v>37</v>
      </c>
      <c r="S1482" s="11">
        <v>1</v>
      </c>
      <c r="T1482" s="11">
        <v>107</v>
      </c>
      <c r="U1482" s="11">
        <v>99</v>
      </c>
      <c r="V1482" s="11">
        <v>1</v>
      </c>
      <c r="W1482" s="11">
        <v>106</v>
      </c>
      <c r="X1482" s="11">
        <f t="shared" si="322"/>
        <v>462</v>
      </c>
      <c r="Y1482" s="11">
        <f t="shared" si="323"/>
        <v>4975</v>
      </c>
      <c r="Z1482" s="11">
        <f t="shared" si="324"/>
        <v>1835</v>
      </c>
      <c r="AA1482" s="11">
        <f t="shared" si="325"/>
        <v>4285</v>
      </c>
      <c r="AB1482" s="11">
        <f t="shared" si="326"/>
        <v>4285</v>
      </c>
      <c r="AC1482" s="6">
        <f t="shared" si="327"/>
        <v>4995</v>
      </c>
      <c r="AD1482" s="9" t="s">
        <v>842</v>
      </c>
      <c r="AE1482" s="3" t="str">
        <f>IF(ISERROR(VLOOKUP($AD1482,技まとめ!$A$1:$F$380,6,FALSE)),"－",VLOOKUP($AD1482,技まとめ!$A$1:$F$380,6,FALSE))</f>
        <v>－</v>
      </c>
      <c r="AF1482" s="3">
        <f>IF(ISERROR(VLOOKUP($AD1482,技まとめ!$A$1:$F$380,3,FALSE)),"－",VLOOKUP($AD1482,技まとめ!$A$1:$F$380,3,FALSE))</f>
        <v>0</v>
      </c>
      <c r="AG1482" s="3">
        <f>IF(ISERROR(VLOOKUP($AD1482,技まとめ!$A$1:$F$380,5,FALSE)),"－",VLOOKUP($AD1482,技まとめ!$A$1:$F$380,5,FALSE))</f>
        <v>0</v>
      </c>
      <c r="AH1482" s="3" t="str">
        <f>IF($E1482=IF(ISERROR(VLOOKUP($AD1482,技まとめ!$A$1:$F$380,4,FALSE)),"－",VLOOKUP($AD1482,技まとめ!$A$1:$F$380,4,FALSE)),"一致","")</f>
        <v/>
      </c>
      <c r="AI1482" s="9" t="s">
        <v>251</v>
      </c>
      <c r="AJ1482" s="3" t="str">
        <f>IF(ISERROR(VLOOKUP($AI1482,技まとめ!$A$1:$F$380,6,FALSE)),"－",VLOOKUP($AI1482,技まとめ!$A$1:$F$380,6,FALSE))</f>
        <v>BL</v>
      </c>
      <c r="AK1482" s="3">
        <f>IF(ISERROR(VLOOKUP($AI1482,技まとめ!$A$1:$F$380,3,FALSE)),"－",VLOOKUP($AI1482,技まとめ!$A$1:$F$380,3,FALSE))</f>
        <v>46</v>
      </c>
      <c r="AL1482" s="3">
        <f>IF(ISERROR(VLOOKUP($AI1482,技まとめ!$A$1:$F$380,5,FALSE)),"－",VLOOKUP($AI1482,技まとめ!$A$1:$F$380,5,FALSE))</f>
        <v>33</v>
      </c>
      <c r="AM1482" s="3" t="str">
        <f>IF($E1482=IF(ISERROR(VLOOKUP($AI1482,技まとめ!$A$1:$F$380,4,FALSE)),"－",VLOOKUP($AI1482,技まとめ!$A$1:$F$380,4,FALSE)),"一致","")</f>
        <v/>
      </c>
      <c r="AN1482" s="9" t="s">
        <v>103</v>
      </c>
      <c r="AO1482" s="3" t="str">
        <f>IF(ISERROR(VLOOKUP($AN1482,技まとめ!$A$1:$F$380,6,FALSE)),"－",VLOOKUP($AN1482,技まとめ!$A$1:$F$380,6,FALSE))</f>
        <v>DR</v>
      </c>
      <c r="AP1482" s="3">
        <f>IF(ISERROR(VLOOKUP($AN1482,技まとめ!$A$1:$F$380,3,FALSE)),"－",VLOOKUP($AN1482,技まとめ!$A$1:$F$380,3,FALSE))</f>
        <v>56</v>
      </c>
      <c r="AQ1482" s="3">
        <f>IF(ISERROR(VLOOKUP($AN1482,技まとめ!$A$1:$F$380,5,FALSE)),"－",VLOOKUP($AN1482,技まとめ!$A$1:$F$380,5,FALSE))</f>
        <v>39</v>
      </c>
      <c r="AR1482" s="3" t="str">
        <f>IF($E1482=IF(ISERROR(VLOOKUP($AN1482,技まとめ!$A$1:$F$380,4,FALSE)),"－",VLOOKUP($AN1482,技まとめ!$A$1:$F$380,4,FALSE)),"一致","")</f>
        <v/>
      </c>
      <c r="AS1482" s="9" t="s">
        <v>216</v>
      </c>
      <c r="AT1482" s="3" t="str">
        <f>IF(ISERROR(VLOOKUP($AS1482,技まとめ!$A$1:$F$380,6,FALSE)),"－",VLOOKUP($AS1482,技まとめ!$A$1:$F$380,6,FALSE))</f>
        <v>DR</v>
      </c>
      <c r="AU1482" s="3">
        <f>IF(ISERROR(VLOOKUP($AS1482,技まとめ!$A$1:$F$380,3,FALSE)),"－",VLOOKUP($AS1482,技まとめ!$A$1:$F$380,3,FALSE))</f>
        <v>77</v>
      </c>
      <c r="AV1482" s="3">
        <f>IF(ISERROR(VLOOKUP($AS1482,技まとめ!$A$1:$F$380,5,FALSE)),"－",VLOOKUP($AS1482,技まとめ!$A$1:$F$380,5,FALSE))</f>
        <v>47</v>
      </c>
      <c r="AW1482" s="3" t="str">
        <f>IF($E1482=IF(ISERROR(VLOOKUP($AS1482,技まとめ!$A$1:$F$380,4,FALSE)),"－",VLOOKUP($AS1482,技まとめ!$A$1:$F$380,4,FALSE)),"一致","")</f>
        <v/>
      </c>
      <c r="AX1482" s="12" t="str">
        <f t="shared" si="328"/>
        <v>なまけるくものいとまぼろしドリブルアルマジロサーカス</v>
      </c>
      <c r="AY1482" s="12" t="str">
        <f t="shared" si="329"/>
        <v>なまけるくものいとまぼろしドリブルアルマジロサーカス</v>
      </c>
      <c r="AZ1482" s="12" t="str">
        <f t="shared" si="330"/>
        <v>なまけるくものいとまぼろしドリブルアルマジロサーカス</v>
      </c>
      <c r="BA1482" s="12" t="str">
        <f t="shared" si="331"/>
        <v>なまけるくものいとまぼろしドリブルアルマジロサーカス</v>
      </c>
      <c r="BB1482" s="11" t="str">
        <f t="shared" si="332"/>
        <v>－BLDRDR</v>
      </c>
      <c r="BC1482" s="11" t="str">
        <f t="shared" si="333"/>
        <v>－BLDRDR</v>
      </c>
      <c r="BD1482" s="11" t="str">
        <f t="shared" si="334"/>
        <v>－BLDRDR</v>
      </c>
      <c r="BE1482" s="11" t="str">
        <f t="shared" si="335"/>
        <v>－BLDRDR</v>
      </c>
    </row>
    <row r="1483" spans="1:57" ht="11.25" hidden="1" customHeight="1">
      <c r="A1483" s="6">
        <v>1482</v>
      </c>
      <c r="B1483" s="7" t="s">
        <v>3351</v>
      </c>
      <c r="C1483" s="8" t="s">
        <v>3352</v>
      </c>
      <c r="D1483" s="7" t="s">
        <v>72</v>
      </c>
      <c r="E1483" s="7" t="s">
        <v>102</v>
      </c>
      <c r="F1483" s="7" t="s">
        <v>82</v>
      </c>
      <c r="G1483" s="9">
        <v>118</v>
      </c>
      <c r="H1483" s="9">
        <v>108</v>
      </c>
      <c r="I1483" s="9">
        <v>56</v>
      </c>
      <c r="J1483" s="9">
        <v>51</v>
      </c>
      <c r="K1483" s="9">
        <v>51</v>
      </c>
      <c r="L1483" s="9">
        <v>52</v>
      </c>
      <c r="M1483" s="9">
        <v>54</v>
      </c>
      <c r="N1483" s="9">
        <v>55</v>
      </c>
      <c r="O1483" s="9">
        <v>65</v>
      </c>
      <c r="P1483" s="9">
        <v>33</v>
      </c>
      <c r="Q1483" s="10">
        <v>106</v>
      </c>
      <c r="R1483" s="11">
        <v>8</v>
      </c>
      <c r="S1483" s="11">
        <v>1</v>
      </c>
      <c r="T1483" s="11">
        <v>102</v>
      </c>
      <c r="U1483" s="11">
        <v>104</v>
      </c>
      <c r="V1483" s="11">
        <v>1</v>
      </c>
      <c r="W1483" s="11">
        <v>115</v>
      </c>
      <c r="X1483" s="11">
        <f t="shared" si="322"/>
        <v>437</v>
      </c>
      <c r="Y1483" s="11">
        <f t="shared" si="323"/>
        <v>4820</v>
      </c>
      <c r="Z1483" s="11">
        <f t="shared" si="324"/>
        <v>865</v>
      </c>
      <c r="AA1483" s="11">
        <f t="shared" si="325"/>
        <v>4155</v>
      </c>
      <c r="AB1483" s="11">
        <f t="shared" si="326"/>
        <v>4155</v>
      </c>
      <c r="AC1483" s="6">
        <f t="shared" si="327"/>
        <v>4695</v>
      </c>
      <c r="AD1483" s="9" t="s">
        <v>235</v>
      </c>
      <c r="AE1483" s="3" t="str">
        <f>IF(ISERROR(VLOOKUP($AD1483,技まとめ!$A$1:$F$380,6,FALSE)),"－",VLOOKUP($AD1483,技まとめ!$A$1:$F$380,6,FALSE))</f>
        <v>BL</v>
      </c>
      <c r="AF1483" s="3">
        <f>IF(ISERROR(VLOOKUP($AD1483,技まとめ!$A$1:$F$380,3,FALSE)),"－",VLOOKUP($AD1483,技まとめ!$A$1:$F$380,3,FALSE))</f>
        <v>18</v>
      </c>
      <c r="AG1483" s="3">
        <f>IF(ISERROR(VLOOKUP($AD1483,技まとめ!$A$1:$F$380,5,FALSE)),"－",VLOOKUP($AD1483,技まとめ!$A$1:$F$380,5,FALSE))</f>
        <v>21</v>
      </c>
      <c r="AH1483" s="3" t="str">
        <f>IF($E1483=IF(ISERROR(VLOOKUP($AD1483,技まとめ!$A$1:$F$380,4,FALSE)),"－",VLOOKUP($AD1483,技まとめ!$A$1:$F$380,4,FALSE)),"一致","")</f>
        <v/>
      </c>
      <c r="AI1483" s="9" t="s">
        <v>638</v>
      </c>
      <c r="AJ1483" s="3" t="str">
        <f>IF(ISERROR(VLOOKUP($AI1483,技まとめ!$A$1:$F$380,6,FALSE)),"－",VLOOKUP($AI1483,技まとめ!$A$1:$F$380,6,FALSE))</f>
        <v>BL</v>
      </c>
      <c r="AK1483" s="3">
        <f>IF(ISERROR(VLOOKUP($AI1483,技まとめ!$A$1:$F$380,3,FALSE)),"－",VLOOKUP($AI1483,技まとめ!$A$1:$F$380,3,FALSE))</f>
        <v>52</v>
      </c>
      <c r="AL1483" s="3">
        <f>IF(ISERROR(VLOOKUP($AI1483,技まとめ!$A$1:$F$380,5,FALSE)),"－",VLOOKUP($AI1483,技まとめ!$A$1:$F$380,5,FALSE))</f>
        <v>36</v>
      </c>
      <c r="AM1483" s="3" t="str">
        <f>IF($E1483=IF(ISERROR(VLOOKUP($AI1483,技まとめ!$A$1:$F$380,4,FALSE)),"－",VLOOKUP($AI1483,技まとめ!$A$1:$F$380,4,FALSE)),"一致","")</f>
        <v>一致</v>
      </c>
      <c r="AN1483" s="9" t="s">
        <v>163</v>
      </c>
      <c r="AO1483" s="3" t="str">
        <f>IF(ISERROR(VLOOKUP($AN1483,技まとめ!$A$1:$F$380,6,FALSE)),"－",VLOOKUP($AN1483,技まとめ!$A$1:$F$380,6,FALSE))</f>
        <v>BL</v>
      </c>
      <c r="AP1483" s="3">
        <f>IF(ISERROR(VLOOKUP($AN1483,技まとめ!$A$1:$F$380,3,FALSE)),"－",VLOOKUP($AN1483,技まとめ!$A$1:$F$380,3,FALSE))</f>
        <v>59</v>
      </c>
      <c r="AQ1483" s="3">
        <f>IF(ISERROR(VLOOKUP($AN1483,技まとめ!$A$1:$F$380,5,FALSE)),"－",VLOOKUP($AN1483,技まとめ!$A$1:$F$380,5,FALSE))</f>
        <v>38</v>
      </c>
      <c r="AR1483" s="3" t="str">
        <f>IF($E1483=IF(ISERROR(VLOOKUP($AN1483,技まとめ!$A$1:$F$380,4,FALSE)),"－",VLOOKUP($AN1483,技まとめ!$A$1:$F$380,4,FALSE)),"一致","")</f>
        <v/>
      </c>
      <c r="AS1483" s="9" t="s">
        <v>503</v>
      </c>
      <c r="AT1483" s="3" t="str">
        <f>IF(ISERROR(VLOOKUP($AS1483,技まとめ!$A$1:$F$380,6,FALSE)),"－",VLOOKUP($AS1483,技まとめ!$A$1:$F$380,6,FALSE))</f>
        <v>DR</v>
      </c>
      <c r="AU1483" s="3">
        <f>IF(ISERROR(VLOOKUP($AS1483,技まとめ!$A$1:$F$380,3,FALSE)),"－",VLOOKUP($AS1483,技まとめ!$A$1:$F$380,3,FALSE))</f>
        <v>68</v>
      </c>
      <c r="AV1483" s="3">
        <f>IF(ISERROR(VLOOKUP($AS1483,技まとめ!$A$1:$F$380,5,FALSE)),"－",VLOOKUP($AS1483,技まとめ!$A$1:$F$380,5,FALSE))</f>
        <v>41</v>
      </c>
      <c r="AW1483" s="3" t="str">
        <f>IF($E1483=IF(ISERROR(VLOOKUP($AS1483,技まとめ!$A$1:$F$380,4,FALSE)),"－",VLOOKUP($AS1483,技まとめ!$A$1:$F$380,4,FALSE)),"一致","")</f>
        <v/>
      </c>
      <c r="AX1483" s="12" t="str">
        <f t="shared" si="328"/>
        <v>ドッペルゲンガージグザグフレイムサイクロンオオウチワ</v>
      </c>
      <c r="AY1483" s="12" t="str">
        <f t="shared" si="329"/>
        <v>ドッペルゲンガージグザグフレイムサイクロンオオウチワ</v>
      </c>
      <c r="AZ1483" s="12" t="str">
        <f t="shared" si="330"/>
        <v>ドッペルゲンガージグザグフレイムサイクロンオオウチワ</v>
      </c>
      <c r="BA1483" s="12" t="str">
        <f t="shared" si="331"/>
        <v>ドッペルゲンガージグザグフレイムサイクロンオオウチワ</v>
      </c>
      <c r="BB1483" s="11" t="str">
        <f t="shared" si="332"/>
        <v>BLBLBLDR</v>
      </c>
      <c r="BC1483" s="11" t="str">
        <f t="shared" si="333"/>
        <v>BLBLBLDR</v>
      </c>
      <c r="BD1483" s="11" t="str">
        <f t="shared" si="334"/>
        <v>BLBLBLDR</v>
      </c>
      <c r="BE1483" s="11" t="str">
        <f t="shared" si="335"/>
        <v>BLBLBLDR</v>
      </c>
    </row>
    <row r="1484" spans="1:57" ht="11.25" hidden="1" customHeight="1">
      <c r="A1484" s="6">
        <v>1483</v>
      </c>
      <c r="B1484" s="7" t="s">
        <v>3353</v>
      </c>
      <c r="C1484" s="8" t="s">
        <v>3354</v>
      </c>
      <c r="D1484" s="7" t="s">
        <v>650</v>
      </c>
      <c r="E1484" s="7" t="s">
        <v>95</v>
      </c>
      <c r="F1484" s="7" t="s">
        <v>109</v>
      </c>
      <c r="G1484" s="9">
        <v>80</v>
      </c>
      <c r="H1484" s="9">
        <v>136</v>
      </c>
      <c r="I1484" s="9">
        <v>51</v>
      </c>
      <c r="J1484" s="9">
        <v>53</v>
      </c>
      <c r="K1484" s="9">
        <v>52</v>
      </c>
      <c r="L1484" s="9">
        <v>56</v>
      </c>
      <c r="M1484" s="9">
        <v>57</v>
      </c>
      <c r="N1484" s="9">
        <v>60</v>
      </c>
      <c r="O1484" s="9">
        <v>53</v>
      </c>
      <c r="P1484" s="9">
        <v>36</v>
      </c>
      <c r="Q1484" s="10">
        <v>101</v>
      </c>
      <c r="R1484" s="11">
        <v>19</v>
      </c>
      <c r="S1484" s="11">
        <v>1</v>
      </c>
      <c r="T1484" s="11">
        <v>106</v>
      </c>
      <c r="U1484" s="11">
        <v>107</v>
      </c>
      <c r="V1484" s="11">
        <v>1</v>
      </c>
      <c r="W1484" s="11">
        <v>103</v>
      </c>
      <c r="X1484" s="11">
        <f t="shared" si="322"/>
        <v>438</v>
      </c>
      <c r="Y1484" s="11">
        <f t="shared" si="323"/>
        <v>4560</v>
      </c>
      <c r="Z1484" s="11">
        <f t="shared" si="324"/>
        <v>1190</v>
      </c>
      <c r="AA1484" s="11">
        <f t="shared" si="325"/>
        <v>4235</v>
      </c>
      <c r="AB1484" s="11">
        <f t="shared" si="326"/>
        <v>4235</v>
      </c>
      <c r="AC1484" s="6">
        <f t="shared" si="327"/>
        <v>4850</v>
      </c>
      <c r="AD1484" s="9" t="s">
        <v>314</v>
      </c>
      <c r="AE1484" s="3" t="str">
        <f>IF(ISERROR(VLOOKUP($AD1484,技まとめ!$A$1:$F$380,6,FALSE)),"－",VLOOKUP($AD1484,技まとめ!$A$1:$F$380,6,FALSE))</f>
        <v>SC</v>
      </c>
      <c r="AF1484" s="3">
        <f>IF(ISERROR(VLOOKUP($AD1484,技まとめ!$A$1:$F$380,3,FALSE)),"－",VLOOKUP($AD1484,技まとめ!$A$1:$F$380,3,FALSE))</f>
        <v>79</v>
      </c>
      <c r="AG1484" s="3">
        <f>IF(ISERROR(VLOOKUP($AD1484,技まとめ!$A$1:$F$380,5,FALSE)),"－",VLOOKUP($AD1484,技まとめ!$A$1:$F$380,5,FALSE))</f>
        <v>43</v>
      </c>
      <c r="AH1484" s="3" t="str">
        <f>IF($E1484=IF(ISERROR(VLOOKUP($AD1484,技まとめ!$A$1:$F$380,4,FALSE)),"－",VLOOKUP($AD1484,技まとめ!$A$1:$F$380,4,FALSE)),"一致","")</f>
        <v>一致</v>
      </c>
      <c r="AI1484" s="9" t="s">
        <v>186</v>
      </c>
      <c r="AJ1484" s="3" t="str">
        <f>IF(ISERROR(VLOOKUP($AI1484,技まとめ!$A$1:$F$380,6,FALSE)),"－",VLOOKUP($AI1484,技まとめ!$A$1:$F$380,6,FALSE))</f>
        <v>DR</v>
      </c>
      <c r="AK1484" s="3">
        <f>IF(ISERROR(VLOOKUP($AI1484,技まとめ!$A$1:$F$380,3,FALSE)),"－",VLOOKUP($AI1484,技まとめ!$A$1:$F$380,3,FALSE))</f>
        <v>27</v>
      </c>
      <c r="AL1484" s="3">
        <f>IF(ISERROR(VLOOKUP($AI1484,技まとめ!$A$1:$F$380,5,FALSE)),"－",VLOOKUP($AI1484,技まとめ!$A$1:$F$380,5,FALSE))</f>
        <v>25</v>
      </c>
      <c r="AM1484" s="3" t="str">
        <f>IF($E1484=IF(ISERROR(VLOOKUP($AI1484,技まとめ!$A$1:$F$380,4,FALSE)),"－",VLOOKUP($AI1484,技まとめ!$A$1:$F$380,4,FALSE)),"一致","")</f>
        <v/>
      </c>
      <c r="AN1484" s="9" t="s">
        <v>173</v>
      </c>
      <c r="AO1484" s="3" t="str">
        <f>IF(ISERROR(VLOOKUP($AN1484,技まとめ!$A$1:$F$380,6,FALSE)),"－",VLOOKUP($AN1484,技まとめ!$A$1:$F$380,6,FALSE))</f>
        <v>DR</v>
      </c>
      <c r="AP1484" s="3">
        <f>IF(ISERROR(VLOOKUP($AN1484,技まとめ!$A$1:$F$380,3,FALSE)),"－",VLOOKUP($AN1484,技まとめ!$A$1:$F$380,3,FALSE))</f>
        <v>65</v>
      </c>
      <c r="AQ1484" s="3">
        <f>IF(ISERROR(VLOOKUP($AN1484,技まとめ!$A$1:$F$380,5,FALSE)),"－",VLOOKUP($AN1484,技まとめ!$A$1:$F$380,5,FALSE))</f>
        <v>42</v>
      </c>
      <c r="AR1484" s="3" t="str">
        <f>IF($E1484=IF(ISERROR(VLOOKUP($AN1484,技まとめ!$A$1:$F$380,4,FALSE)),"－",VLOOKUP($AN1484,技まとめ!$A$1:$F$380,4,FALSE)),"一致","")</f>
        <v>一致</v>
      </c>
      <c r="AS1484" s="9" t="s">
        <v>97</v>
      </c>
      <c r="AT1484" s="3" t="str">
        <f>IF(ISERROR(VLOOKUP($AS1484,技まとめ!$A$1:$F$380,6,FALSE)),"－",VLOOKUP($AS1484,技まとめ!$A$1:$F$380,6,FALSE))</f>
        <v>BL</v>
      </c>
      <c r="AU1484" s="3">
        <f>IF(ISERROR(VLOOKUP($AS1484,技まとめ!$A$1:$F$380,3,FALSE)),"－",VLOOKUP($AS1484,技まとめ!$A$1:$F$380,3,FALSE))</f>
        <v>38</v>
      </c>
      <c r="AV1484" s="3">
        <f>IF(ISERROR(VLOOKUP($AS1484,技まとめ!$A$1:$F$380,5,FALSE)),"－",VLOOKUP($AS1484,技まとめ!$A$1:$F$380,5,FALSE))</f>
        <v>16</v>
      </c>
      <c r="AW1484" s="3" t="str">
        <f>IF($E1484=IF(ISERROR(VLOOKUP($AS1484,技まとめ!$A$1:$F$380,4,FALSE)),"－",VLOOKUP($AS1484,技まとめ!$A$1:$F$380,4,FALSE)),"一致","")</f>
        <v/>
      </c>
      <c r="AX1484" s="12" t="str">
        <f t="shared" si="328"/>
        <v>ミラージュシュートフーセンガムぶんしんフェイントうしろのしょうめん</v>
      </c>
      <c r="AY1484" s="12" t="str">
        <f t="shared" si="329"/>
        <v>ミラージュシュートフーセンガムぶんしんフェイントうしろのしょうめん</v>
      </c>
      <c r="AZ1484" s="12" t="str">
        <f t="shared" si="330"/>
        <v>ミラージュシュートフーセンガムぶんしんフェイントうしろのしょうめん</v>
      </c>
      <c r="BA1484" s="12" t="str">
        <f t="shared" si="331"/>
        <v>ミラージュシュートフーセンガムぶんしんフェイントうしろのしょうめん</v>
      </c>
      <c r="BB1484" s="11" t="str">
        <f t="shared" si="332"/>
        <v>SCDRDRBL</v>
      </c>
      <c r="BC1484" s="11" t="str">
        <f t="shared" si="333"/>
        <v>SCDRDRBL</v>
      </c>
      <c r="BD1484" s="11" t="str">
        <f t="shared" si="334"/>
        <v>SCDRDRBL</v>
      </c>
      <c r="BE1484" s="11" t="str">
        <f t="shared" si="335"/>
        <v>SCDRDRBL</v>
      </c>
    </row>
    <row r="1485" spans="1:57" ht="11.25" hidden="1" customHeight="1">
      <c r="A1485" s="6">
        <v>1484</v>
      </c>
      <c r="B1485" s="7" t="s">
        <v>3355</v>
      </c>
      <c r="C1485" s="8" t="s">
        <v>3356</v>
      </c>
      <c r="D1485" s="7" t="s">
        <v>72</v>
      </c>
      <c r="E1485" s="7" t="s">
        <v>81</v>
      </c>
      <c r="F1485" s="7" t="s">
        <v>82</v>
      </c>
      <c r="G1485" s="9">
        <v>121</v>
      </c>
      <c r="H1485" s="9">
        <v>108</v>
      </c>
      <c r="I1485" s="9">
        <v>61</v>
      </c>
      <c r="J1485" s="9">
        <v>65</v>
      </c>
      <c r="K1485" s="9">
        <v>51</v>
      </c>
      <c r="L1485" s="9">
        <v>62</v>
      </c>
      <c r="M1485" s="9">
        <v>59</v>
      </c>
      <c r="N1485" s="9">
        <v>64</v>
      </c>
      <c r="O1485" s="9">
        <v>57</v>
      </c>
      <c r="P1485" s="9">
        <v>34</v>
      </c>
      <c r="Q1485" s="10">
        <v>111</v>
      </c>
      <c r="R1485" s="11">
        <v>32</v>
      </c>
      <c r="S1485" s="11">
        <v>1</v>
      </c>
      <c r="T1485" s="11">
        <v>112</v>
      </c>
      <c r="U1485" s="11">
        <v>109</v>
      </c>
      <c r="V1485" s="11">
        <v>1</v>
      </c>
      <c r="W1485" s="11">
        <v>107</v>
      </c>
      <c r="X1485" s="11">
        <f t="shared" si="322"/>
        <v>473</v>
      </c>
      <c r="Y1485" s="11">
        <f t="shared" si="323"/>
        <v>4980</v>
      </c>
      <c r="Z1485" s="11">
        <f t="shared" si="324"/>
        <v>1665</v>
      </c>
      <c r="AA1485" s="11">
        <f t="shared" si="325"/>
        <v>4465</v>
      </c>
      <c r="AB1485" s="11">
        <f t="shared" si="326"/>
        <v>4465</v>
      </c>
      <c r="AC1485" s="6">
        <f t="shared" si="327"/>
        <v>5175</v>
      </c>
      <c r="AD1485" s="9" t="s">
        <v>104</v>
      </c>
      <c r="AE1485" s="3" t="str">
        <f>IF(ISERROR(VLOOKUP($AD1485,技まとめ!$A$1:$F$380,6,FALSE)),"－",VLOOKUP($AD1485,技まとめ!$A$1:$F$380,6,FALSE))</f>
        <v>LS</v>
      </c>
      <c r="AF1485" s="3">
        <f>IF(ISERROR(VLOOKUP($AD1485,技まとめ!$A$1:$F$380,3,FALSE)),"－",VLOOKUP($AD1485,技まとめ!$A$1:$F$380,3,FALSE))</f>
        <v>30</v>
      </c>
      <c r="AG1485" s="3">
        <f>IF(ISERROR(VLOOKUP($AD1485,技まとめ!$A$1:$F$380,5,FALSE)),"－",VLOOKUP($AD1485,技まとめ!$A$1:$F$380,5,FALSE))</f>
        <v>25</v>
      </c>
      <c r="AH1485" s="3" t="str">
        <f>IF($E1485=IF(ISERROR(VLOOKUP($AD1485,技まとめ!$A$1:$F$380,4,FALSE)),"－",VLOOKUP($AD1485,技まとめ!$A$1:$F$380,4,FALSE)),"一致","")</f>
        <v>一致</v>
      </c>
      <c r="AI1485" s="9" t="s">
        <v>686</v>
      </c>
      <c r="AJ1485" s="3" t="str">
        <f>IF(ISERROR(VLOOKUP($AI1485,技まとめ!$A$1:$F$380,6,FALSE)),"－",VLOOKUP($AI1485,技まとめ!$A$1:$F$380,6,FALSE))</f>
        <v>DR</v>
      </c>
      <c r="AK1485" s="3">
        <f>IF(ISERROR(VLOOKUP($AI1485,技まとめ!$A$1:$F$380,3,FALSE)),"－",VLOOKUP($AI1485,技まとめ!$A$1:$F$380,3,FALSE))</f>
        <v>34</v>
      </c>
      <c r="AL1485" s="3">
        <f>IF(ISERROR(VLOOKUP($AI1485,技まとめ!$A$1:$F$380,5,FALSE)),"－",VLOOKUP($AI1485,技まとめ!$A$1:$F$380,5,FALSE))</f>
        <v>27</v>
      </c>
      <c r="AM1485" s="3" t="str">
        <f>IF($E1485=IF(ISERROR(VLOOKUP($AI1485,技まとめ!$A$1:$F$380,4,FALSE)),"－",VLOOKUP($AI1485,技まとめ!$A$1:$F$380,4,FALSE)),"一致","")</f>
        <v/>
      </c>
      <c r="AN1485" s="9" t="s">
        <v>334</v>
      </c>
      <c r="AO1485" s="3" t="str">
        <f>IF(ISERROR(VLOOKUP($AN1485,技まとめ!$A$1:$F$380,6,FALSE)),"－",VLOOKUP($AN1485,技まとめ!$A$1:$F$380,6,FALSE))</f>
        <v>DR</v>
      </c>
      <c r="AP1485" s="3">
        <f>IF(ISERROR(VLOOKUP($AN1485,技まとめ!$A$1:$F$380,3,FALSE)),"－",VLOOKUP($AN1485,技まとめ!$A$1:$F$380,3,FALSE))</f>
        <v>86</v>
      </c>
      <c r="AQ1485" s="3">
        <f>IF(ISERROR(VLOOKUP($AN1485,技まとめ!$A$1:$F$380,5,FALSE)),"－",VLOOKUP($AN1485,技まとめ!$A$1:$F$380,5,FALSE))</f>
        <v>49</v>
      </c>
      <c r="AR1485" s="3" t="str">
        <f>IF($E1485=IF(ISERROR(VLOOKUP($AN1485,技まとめ!$A$1:$F$380,4,FALSE)),"－",VLOOKUP($AN1485,技まとめ!$A$1:$F$380,4,FALSE)),"一致","")</f>
        <v/>
      </c>
      <c r="AS1485" s="9" t="s">
        <v>106</v>
      </c>
      <c r="AT1485" s="3" t="str">
        <f>IF(ISERROR(VLOOKUP($AS1485,技まとめ!$A$1:$F$380,6,FALSE)),"－",VLOOKUP($AS1485,技まとめ!$A$1:$F$380,6,FALSE))</f>
        <v>BL</v>
      </c>
      <c r="AU1485" s="3">
        <f>IF(ISERROR(VLOOKUP($AS1485,技まとめ!$A$1:$F$380,3,FALSE)),"－",VLOOKUP($AS1485,技まとめ!$A$1:$F$380,3,FALSE))</f>
        <v>77</v>
      </c>
      <c r="AV1485" s="3">
        <f>IF(ISERROR(VLOOKUP($AS1485,技まとめ!$A$1:$F$380,5,FALSE)),"－",VLOOKUP($AS1485,技まとめ!$A$1:$F$380,5,FALSE))</f>
        <v>47</v>
      </c>
      <c r="AW1485" s="3" t="str">
        <f>IF($E1485=IF(ISERROR(VLOOKUP($AS1485,技まとめ!$A$1:$F$380,4,FALSE)),"－",VLOOKUP($AS1485,技まとめ!$A$1:$F$380,4,FALSE)),"一致","")</f>
        <v/>
      </c>
      <c r="AX1485" s="12" t="str">
        <f t="shared" si="328"/>
        <v>すいせいシュートヒートタックルサザンクロスカットブロックサーカス</v>
      </c>
      <c r="AY1485" s="12" t="str">
        <f t="shared" si="329"/>
        <v>すいせいシュートヒートタックルサザンクロスカットブロックサーカス</v>
      </c>
      <c r="AZ1485" s="12" t="str">
        <f t="shared" si="330"/>
        <v>すいせいシュートヒートタックルサザンクロスカットブロックサーカス</v>
      </c>
      <c r="BA1485" s="12" t="str">
        <f t="shared" si="331"/>
        <v>すいせいシュートヒートタックルサザンクロスカットブロックサーカス</v>
      </c>
      <c r="BB1485" s="11" t="str">
        <f t="shared" si="332"/>
        <v>LSDRDRBL</v>
      </c>
      <c r="BC1485" s="11" t="str">
        <f t="shared" si="333"/>
        <v>LSDRDRBL</v>
      </c>
      <c r="BD1485" s="11" t="str">
        <f t="shared" si="334"/>
        <v>LSDRDRBL</v>
      </c>
      <c r="BE1485" s="11" t="str">
        <f t="shared" si="335"/>
        <v>LSDRDRBL</v>
      </c>
    </row>
    <row r="1486" spans="1:57" ht="11.25" hidden="1" customHeight="1">
      <c r="A1486" s="6">
        <v>1485</v>
      </c>
      <c r="B1486" s="7" t="s">
        <v>3357</v>
      </c>
      <c r="C1486" s="8" t="s">
        <v>3358</v>
      </c>
      <c r="D1486" s="7" t="s">
        <v>72</v>
      </c>
      <c r="E1486" s="7" t="s">
        <v>73</v>
      </c>
      <c r="F1486" s="7" t="s">
        <v>128</v>
      </c>
      <c r="G1486" s="9">
        <v>118</v>
      </c>
      <c r="H1486" s="9">
        <v>113</v>
      </c>
      <c r="I1486" s="9">
        <v>56</v>
      </c>
      <c r="J1486" s="9">
        <v>66</v>
      </c>
      <c r="K1486" s="9">
        <v>62</v>
      </c>
      <c r="L1486" s="9">
        <v>60</v>
      </c>
      <c r="M1486" s="9">
        <v>60</v>
      </c>
      <c r="N1486" s="9">
        <v>60</v>
      </c>
      <c r="O1486" s="9">
        <v>60</v>
      </c>
      <c r="P1486" s="9">
        <v>24</v>
      </c>
      <c r="Q1486" s="10">
        <v>106</v>
      </c>
      <c r="R1486" s="11">
        <v>30</v>
      </c>
      <c r="S1486" s="11">
        <v>1</v>
      </c>
      <c r="T1486" s="11">
        <v>110</v>
      </c>
      <c r="U1486" s="11">
        <v>110</v>
      </c>
      <c r="V1486" s="11">
        <v>1</v>
      </c>
      <c r="W1486" s="11">
        <v>110</v>
      </c>
      <c r="X1486" s="11">
        <f t="shared" si="322"/>
        <v>468</v>
      </c>
      <c r="Y1486" s="11">
        <f t="shared" si="323"/>
        <v>4795</v>
      </c>
      <c r="Z1486" s="11">
        <f t="shared" si="324"/>
        <v>1610</v>
      </c>
      <c r="AA1486" s="11">
        <f t="shared" si="325"/>
        <v>4410</v>
      </c>
      <c r="AB1486" s="11">
        <f t="shared" si="326"/>
        <v>4410</v>
      </c>
      <c r="AC1486" s="6">
        <f t="shared" si="327"/>
        <v>5100</v>
      </c>
      <c r="AD1486" s="9" t="s">
        <v>182</v>
      </c>
      <c r="AE1486" s="3" t="str">
        <f>IF(ISERROR(VLOOKUP($AD1486,技まとめ!$A$1:$F$380,6,FALSE)),"－",VLOOKUP($AD1486,技まとめ!$A$1:$F$380,6,FALSE))</f>
        <v>SC</v>
      </c>
      <c r="AF1486" s="3">
        <f>IF(ISERROR(VLOOKUP($AD1486,技まとめ!$A$1:$F$380,3,FALSE)),"－",VLOOKUP($AD1486,技まとめ!$A$1:$F$380,3,FALSE))</f>
        <v>31</v>
      </c>
      <c r="AG1486" s="3">
        <f>IF(ISERROR(VLOOKUP($AD1486,技まとめ!$A$1:$F$380,5,FALSE)),"－",VLOOKUP($AD1486,技まとめ!$A$1:$F$380,5,FALSE))</f>
        <v>22</v>
      </c>
      <c r="AH1486" s="3" t="str">
        <f>IF($E1486=IF(ISERROR(VLOOKUP($AD1486,技まとめ!$A$1:$F$380,4,FALSE)),"－",VLOOKUP($AD1486,技まとめ!$A$1:$F$380,4,FALSE)),"一致","")</f>
        <v/>
      </c>
      <c r="AI1486" s="9" t="s">
        <v>179</v>
      </c>
      <c r="AJ1486" s="3" t="str">
        <f>IF(ISERROR(VLOOKUP($AI1486,技まとめ!$A$1:$F$380,6,FALSE)),"－",VLOOKUP($AI1486,技まとめ!$A$1:$F$380,6,FALSE))</f>
        <v>LS</v>
      </c>
      <c r="AK1486" s="3">
        <f>IF(ISERROR(VLOOKUP($AI1486,技まとめ!$A$1:$F$380,3,FALSE)),"－",VLOOKUP($AI1486,技まとめ!$A$1:$F$380,3,FALSE))</f>
        <v>94</v>
      </c>
      <c r="AL1486" s="3">
        <f>IF(ISERROR(VLOOKUP($AI1486,技まとめ!$A$1:$F$380,5,FALSE)),"－",VLOOKUP($AI1486,技まとめ!$A$1:$F$380,5,FALSE))</f>
        <v>62</v>
      </c>
      <c r="AM1486" s="3" t="str">
        <f>IF($E1486=IF(ISERROR(VLOOKUP($AI1486,技まとめ!$A$1:$F$380,4,FALSE)),"－",VLOOKUP($AI1486,技まとめ!$A$1:$F$380,4,FALSE)),"一致","")</f>
        <v>一致</v>
      </c>
      <c r="AN1486" s="9" t="s">
        <v>406</v>
      </c>
      <c r="AO1486" s="3" t="str">
        <f>IF(ISERROR(VLOOKUP($AN1486,技まとめ!$A$1:$F$380,6,FALSE)),"－",VLOOKUP($AN1486,技まとめ!$A$1:$F$380,6,FALSE))</f>
        <v>BS</v>
      </c>
      <c r="AP1486" s="3">
        <f>IF(ISERROR(VLOOKUP($AN1486,技まとめ!$A$1:$F$380,3,FALSE)),"－",VLOOKUP($AN1486,技まとめ!$A$1:$F$380,3,FALSE))</f>
        <v>59</v>
      </c>
      <c r="AQ1486" s="3">
        <f>IF(ISERROR(VLOOKUP($AN1486,技まとめ!$A$1:$F$380,5,FALSE)),"－",VLOOKUP($AN1486,技まとめ!$A$1:$F$380,5,FALSE))</f>
        <v>34</v>
      </c>
      <c r="AR1486" s="3" t="str">
        <f>IF($E1486=IF(ISERROR(VLOOKUP($AN1486,技まとめ!$A$1:$F$380,4,FALSE)),"－",VLOOKUP($AN1486,技まとめ!$A$1:$F$380,4,FALSE)),"一致","")</f>
        <v/>
      </c>
      <c r="AS1486" s="9" t="s">
        <v>177</v>
      </c>
      <c r="AT1486" s="3" t="str">
        <f>IF(ISERROR(VLOOKUP($AS1486,技まとめ!$A$1:$F$380,6,FALSE)),"－",VLOOKUP($AS1486,技まとめ!$A$1:$F$380,6,FALSE))</f>
        <v>DR</v>
      </c>
      <c r="AU1486" s="3">
        <f>IF(ISERROR(VLOOKUP($AS1486,技まとめ!$A$1:$F$380,3,FALSE)),"－",VLOOKUP($AS1486,技まとめ!$A$1:$F$380,3,FALSE))</f>
        <v>93</v>
      </c>
      <c r="AV1486" s="3">
        <f>IF(ISERROR(VLOOKUP($AS1486,技まとめ!$A$1:$F$380,5,FALSE)),"－",VLOOKUP($AS1486,技まとめ!$A$1:$F$380,5,FALSE))</f>
        <v>42</v>
      </c>
      <c r="AW1486" s="3" t="str">
        <f>IF($E1486=IF(ISERROR(VLOOKUP($AS1486,技まとめ!$A$1:$F$380,4,FALSE)),"－",VLOOKUP($AS1486,技まとめ!$A$1:$F$380,4,FALSE)),"一致","")</f>
        <v/>
      </c>
      <c r="AX1486" s="12" t="str">
        <f t="shared" si="328"/>
        <v>ひゃくれつショットグラディウスアーチドこんじょうバットジャッジスルー２</v>
      </c>
      <c r="AY1486" s="12" t="str">
        <f t="shared" si="329"/>
        <v>ひゃくれつショットグラディウスアーチドこんじょうバットジャッジスルー２</v>
      </c>
      <c r="AZ1486" s="12" t="str">
        <f t="shared" si="330"/>
        <v>ひゃくれつショットグラディウスアーチドこんじょうバットジャッジスルー２</v>
      </c>
      <c r="BA1486" s="12" t="str">
        <f t="shared" si="331"/>
        <v>ひゃくれつショットグラディウスアーチドこんじょうバットジャッジスルー２</v>
      </c>
      <c r="BB1486" s="11" t="str">
        <f t="shared" si="332"/>
        <v>SCLSBSDR</v>
      </c>
      <c r="BC1486" s="11" t="str">
        <f t="shared" si="333"/>
        <v>SCLSBSDR</v>
      </c>
      <c r="BD1486" s="11" t="str">
        <f t="shared" si="334"/>
        <v>SCLSBSDR</v>
      </c>
      <c r="BE1486" s="11" t="str">
        <f t="shared" si="335"/>
        <v>SCLSBSDR</v>
      </c>
    </row>
    <row r="1487" spans="1:57" ht="11.25" hidden="1" customHeight="1">
      <c r="A1487" s="6">
        <v>1486</v>
      </c>
      <c r="B1487" s="7" t="s">
        <v>3359</v>
      </c>
      <c r="C1487" s="8" t="s">
        <v>3360</v>
      </c>
      <c r="D1487" s="7" t="s">
        <v>72</v>
      </c>
      <c r="E1487" s="7" t="s">
        <v>81</v>
      </c>
      <c r="F1487" s="7" t="s">
        <v>128</v>
      </c>
      <c r="G1487" s="9">
        <v>120</v>
      </c>
      <c r="H1487" s="9">
        <v>102</v>
      </c>
      <c r="I1487" s="9">
        <v>53</v>
      </c>
      <c r="J1487" s="9">
        <v>57</v>
      </c>
      <c r="K1487" s="9">
        <v>52</v>
      </c>
      <c r="L1487" s="9">
        <v>56</v>
      </c>
      <c r="M1487" s="9">
        <v>53</v>
      </c>
      <c r="N1487" s="9">
        <v>56</v>
      </c>
      <c r="O1487" s="9">
        <v>66</v>
      </c>
      <c r="P1487" s="9">
        <v>30</v>
      </c>
      <c r="Q1487" s="10">
        <v>103</v>
      </c>
      <c r="R1487" s="11">
        <v>13</v>
      </c>
      <c r="S1487" s="11">
        <v>1</v>
      </c>
      <c r="T1487" s="11">
        <v>106</v>
      </c>
      <c r="U1487" s="11">
        <v>103</v>
      </c>
      <c r="V1487" s="11">
        <v>1</v>
      </c>
      <c r="W1487" s="11">
        <v>116</v>
      </c>
      <c r="X1487" s="11">
        <f t="shared" si="322"/>
        <v>443</v>
      </c>
      <c r="Y1487" s="11">
        <f t="shared" si="323"/>
        <v>4705</v>
      </c>
      <c r="Z1487" s="11">
        <f t="shared" si="324"/>
        <v>1045</v>
      </c>
      <c r="AA1487" s="11">
        <f t="shared" si="325"/>
        <v>4300</v>
      </c>
      <c r="AB1487" s="11">
        <f t="shared" si="326"/>
        <v>4300</v>
      </c>
      <c r="AC1487" s="6">
        <f t="shared" si="327"/>
        <v>4885</v>
      </c>
      <c r="AD1487" s="9" t="s">
        <v>543</v>
      </c>
      <c r="AE1487" s="3" t="str">
        <f>IF(ISERROR(VLOOKUP($AD1487,技まとめ!$A$1:$F$380,6,FALSE)),"－",VLOOKUP($AD1487,技まとめ!$A$1:$F$380,6,FALSE))</f>
        <v>SC</v>
      </c>
      <c r="AF1487" s="3">
        <f>IF(ISERROR(VLOOKUP($AD1487,技まとめ!$A$1:$F$380,3,FALSE)),"－",VLOOKUP($AD1487,技まとめ!$A$1:$F$380,3,FALSE))</f>
        <v>25</v>
      </c>
      <c r="AG1487" s="3">
        <f>IF(ISERROR(VLOOKUP($AD1487,技まとめ!$A$1:$F$380,5,FALSE)),"－",VLOOKUP($AD1487,技まとめ!$A$1:$F$380,5,FALSE))</f>
        <v>20</v>
      </c>
      <c r="AH1487" s="3" t="str">
        <f>IF($E1487=IF(ISERROR(VLOOKUP($AD1487,技まとめ!$A$1:$F$380,4,FALSE)),"－",VLOOKUP($AD1487,技まとめ!$A$1:$F$380,4,FALSE)),"一致","")</f>
        <v>一致</v>
      </c>
      <c r="AI1487" s="9" t="s">
        <v>335</v>
      </c>
      <c r="AJ1487" s="3" t="str">
        <f>IF(ISERROR(VLOOKUP($AI1487,技まとめ!$A$1:$F$380,6,FALSE)),"－",VLOOKUP($AI1487,技まとめ!$A$1:$F$380,6,FALSE))</f>
        <v>SC</v>
      </c>
      <c r="AK1487" s="3">
        <f>IF(ISERROR(VLOOKUP($AI1487,技まとめ!$A$1:$F$380,3,FALSE)),"－",VLOOKUP($AI1487,技まとめ!$A$1:$F$380,3,FALSE))</f>
        <v>51</v>
      </c>
      <c r="AL1487" s="3">
        <f>IF(ISERROR(VLOOKUP($AI1487,技まとめ!$A$1:$F$380,5,FALSE)),"－",VLOOKUP($AI1487,技まとめ!$A$1:$F$380,5,FALSE))</f>
        <v>31</v>
      </c>
      <c r="AM1487" s="3" t="str">
        <f>IF($E1487=IF(ISERROR(VLOOKUP($AI1487,技まとめ!$A$1:$F$380,4,FALSE)),"－",VLOOKUP($AI1487,技まとめ!$A$1:$F$380,4,FALSE)),"一致","")</f>
        <v/>
      </c>
      <c r="AN1487" s="9" t="s">
        <v>1115</v>
      </c>
      <c r="AO1487" s="3" t="str">
        <f>IF(ISERROR(VLOOKUP($AN1487,技まとめ!$A$1:$F$380,6,FALSE)),"－",VLOOKUP($AN1487,技まとめ!$A$1:$F$380,6,FALSE))</f>
        <v>－</v>
      </c>
      <c r="AP1487" s="3">
        <f>IF(ISERROR(VLOOKUP($AN1487,技まとめ!$A$1:$F$380,3,FALSE)),"－",VLOOKUP($AN1487,技まとめ!$A$1:$F$380,3,FALSE))</f>
        <v>0</v>
      </c>
      <c r="AQ1487" s="3">
        <f>IF(ISERROR(VLOOKUP($AN1487,技まとめ!$A$1:$F$380,5,FALSE)),"－",VLOOKUP($AN1487,技まとめ!$A$1:$F$380,5,FALSE))</f>
        <v>0</v>
      </c>
      <c r="AR1487" s="3" t="str">
        <f>IF($E1487=IF(ISERROR(VLOOKUP($AN1487,技まとめ!$A$1:$F$380,4,FALSE)),"－",VLOOKUP($AN1487,技まとめ!$A$1:$F$380,4,FALSE)),"一致","")</f>
        <v/>
      </c>
      <c r="AS1487" s="9" t="s">
        <v>503</v>
      </c>
      <c r="AT1487" s="3" t="str">
        <f>IF(ISERROR(VLOOKUP($AS1487,技まとめ!$A$1:$F$380,6,FALSE)),"－",VLOOKUP($AS1487,技まとめ!$A$1:$F$380,6,FALSE))</f>
        <v>DR</v>
      </c>
      <c r="AU1487" s="3">
        <f>IF(ISERROR(VLOOKUP($AS1487,技まとめ!$A$1:$F$380,3,FALSE)),"－",VLOOKUP($AS1487,技まとめ!$A$1:$F$380,3,FALSE))</f>
        <v>68</v>
      </c>
      <c r="AV1487" s="3">
        <f>IF(ISERROR(VLOOKUP($AS1487,技まとめ!$A$1:$F$380,5,FALSE)),"－",VLOOKUP($AS1487,技まとめ!$A$1:$F$380,5,FALSE))</f>
        <v>41</v>
      </c>
      <c r="AW1487" s="3" t="str">
        <f>IF($E1487=IF(ISERROR(VLOOKUP($AS1487,技まとめ!$A$1:$F$380,4,FALSE)),"－",VLOOKUP($AS1487,技まとめ!$A$1:$F$380,4,FALSE)),"一致","")</f>
        <v>一致</v>
      </c>
      <c r="AX1487" s="12" t="str">
        <f t="shared" si="328"/>
        <v>スピニングシュートダイナマイトシュートぞくせいきょうかオオウチワ</v>
      </c>
      <c r="AY1487" s="12" t="str">
        <f t="shared" si="329"/>
        <v>スピニングシュートダイナマイトシュートぞくせいきょうかオオウチワ</v>
      </c>
      <c r="AZ1487" s="12" t="str">
        <f t="shared" si="330"/>
        <v>スピニングシュートダイナマイトシュートぞくせいきょうかオオウチワ</v>
      </c>
      <c r="BA1487" s="12" t="str">
        <f t="shared" si="331"/>
        <v>スピニングシュートダイナマイトシュートぞくせいきょうかオオウチワ</v>
      </c>
      <c r="BB1487" s="11" t="str">
        <f t="shared" si="332"/>
        <v>SCSC－DR</v>
      </c>
      <c r="BC1487" s="11" t="str">
        <f t="shared" si="333"/>
        <v>SCSC－DR</v>
      </c>
      <c r="BD1487" s="11" t="str">
        <f t="shared" si="334"/>
        <v>SCSC－DR</v>
      </c>
      <c r="BE1487" s="11" t="str">
        <f t="shared" si="335"/>
        <v>SCSC－DR</v>
      </c>
    </row>
    <row r="1488" spans="1:57" ht="11.25" hidden="1" customHeight="1">
      <c r="A1488" s="6">
        <v>1487</v>
      </c>
      <c r="B1488" s="7" t="s">
        <v>3361</v>
      </c>
      <c r="C1488" s="8" t="s">
        <v>3362</v>
      </c>
      <c r="D1488" s="7" t="s">
        <v>72</v>
      </c>
      <c r="E1488" s="7" t="s">
        <v>73</v>
      </c>
      <c r="F1488" s="7" t="s">
        <v>109</v>
      </c>
      <c r="G1488" s="9">
        <v>122</v>
      </c>
      <c r="H1488" s="9">
        <v>107</v>
      </c>
      <c r="I1488" s="9">
        <v>45</v>
      </c>
      <c r="J1488" s="9">
        <v>46</v>
      </c>
      <c r="K1488" s="9">
        <v>59</v>
      </c>
      <c r="L1488" s="9">
        <v>46</v>
      </c>
      <c r="M1488" s="9">
        <v>59</v>
      </c>
      <c r="N1488" s="9">
        <v>50</v>
      </c>
      <c r="O1488" s="9">
        <v>51</v>
      </c>
      <c r="P1488" s="9">
        <v>79</v>
      </c>
      <c r="Q1488" s="10">
        <v>95</v>
      </c>
      <c r="R1488" s="11">
        <v>52</v>
      </c>
      <c r="S1488" s="11">
        <v>1</v>
      </c>
      <c r="T1488" s="11">
        <v>96</v>
      </c>
      <c r="U1488" s="11">
        <v>109</v>
      </c>
      <c r="V1488" s="11">
        <v>1</v>
      </c>
      <c r="W1488" s="11">
        <v>101</v>
      </c>
      <c r="X1488" s="11">
        <f t="shared" si="322"/>
        <v>455</v>
      </c>
      <c r="Y1488" s="11">
        <f t="shared" si="323"/>
        <v>4310</v>
      </c>
      <c r="Z1488" s="11">
        <f t="shared" si="324"/>
        <v>2335</v>
      </c>
      <c r="AA1488" s="11">
        <f t="shared" si="325"/>
        <v>3875</v>
      </c>
      <c r="AB1488" s="11">
        <f t="shared" si="326"/>
        <v>3875</v>
      </c>
      <c r="AC1488" s="6">
        <f t="shared" si="327"/>
        <v>4605</v>
      </c>
      <c r="AD1488" s="9" t="s">
        <v>235</v>
      </c>
      <c r="AE1488" s="3" t="str">
        <f>IF(ISERROR(VLOOKUP($AD1488,技まとめ!$A$1:$F$380,6,FALSE)),"－",VLOOKUP($AD1488,技まとめ!$A$1:$F$380,6,FALSE))</f>
        <v>BL</v>
      </c>
      <c r="AF1488" s="3">
        <f>IF(ISERROR(VLOOKUP($AD1488,技まとめ!$A$1:$F$380,3,FALSE)),"－",VLOOKUP($AD1488,技まとめ!$A$1:$F$380,3,FALSE))</f>
        <v>18</v>
      </c>
      <c r="AG1488" s="3">
        <f>IF(ISERROR(VLOOKUP($AD1488,技まとめ!$A$1:$F$380,5,FALSE)),"－",VLOOKUP($AD1488,技まとめ!$A$1:$F$380,5,FALSE))</f>
        <v>21</v>
      </c>
      <c r="AH1488" s="3" t="str">
        <f>IF($E1488=IF(ISERROR(VLOOKUP($AD1488,技まとめ!$A$1:$F$380,4,FALSE)),"－",VLOOKUP($AD1488,技まとめ!$A$1:$F$380,4,FALSE)),"一致","")</f>
        <v/>
      </c>
      <c r="AI1488" s="9" t="s">
        <v>123</v>
      </c>
      <c r="AJ1488" s="3" t="str">
        <f>IF(ISERROR(VLOOKUP($AI1488,技まとめ!$A$1:$F$380,6,FALSE)),"－",VLOOKUP($AI1488,技まとめ!$A$1:$F$380,6,FALSE))</f>
        <v>DR</v>
      </c>
      <c r="AK1488" s="3">
        <f>IF(ISERROR(VLOOKUP($AI1488,技まとめ!$A$1:$F$380,3,FALSE)),"－",VLOOKUP($AI1488,技まとめ!$A$1:$F$380,3,FALSE))</f>
        <v>36</v>
      </c>
      <c r="AL1488" s="3">
        <f>IF(ISERROR(VLOOKUP($AI1488,技まとめ!$A$1:$F$380,5,FALSE)),"－",VLOOKUP($AI1488,技まとめ!$A$1:$F$380,5,FALSE))</f>
        <v>27</v>
      </c>
      <c r="AM1488" s="3" t="str">
        <f>IF($E1488=IF(ISERROR(VLOOKUP($AI1488,技まとめ!$A$1:$F$380,4,FALSE)),"－",VLOOKUP($AI1488,技まとめ!$A$1:$F$380,4,FALSE)),"一致","")</f>
        <v>一致</v>
      </c>
      <c r="AN1488" s="9" t="s">
        <v>240</v>
      </c>
      <c r="AO1488" s="3" t="str">
        <f>IF(ISERROR(VLOOKUP($AN1488,技まとめ!$A$1:$F$380,6,FALSE)),"－",VLOOKUP($AN1488,技まとめ!$A$1:$F$380,6,FALSE))</f>
        <v>P1</v>
      </c>
      <c r="AP1488" s="3">
        <f>IF(ISERROR(VLOOKUP($AN1488,技まとめ!$A$1:$F$380,3,FALSE)),"－",VLOOKUP($AN1488,技まとめ!$A$1:$F$380,3,FALSE))</f>
        <v>83</v>
      </c>
      <c r="AQ1488" s="3">
        <f>IF(ISERROR(VLOOKUP($AN1488,技まとめ!$A$1:$F$380,5,FALSE)),"－",VLOOKUP($AN1488,技まとめ!$A$1:$F$380,5,FALSE))</f>
        <v>47</v>
      </c>
      <c r="AR1488" s="3" t="str">
        <f>IF($E1488=IF(ISERROR(VLOOKUP($AN1488,技まとめ!$A$1:$F$380,4,FALSE)),"－",VLOOKUP($AN1488,技まとめ!$A$1:$F$380,4,FALSE)),"一致","")</f>
        <v/>
      </c>
      <c r="AS1488" s="9" t="s">
        <v>239</v>
      </c>
      <c r="AT1488" s="3" t="str">
        <f>IF(ISERROR(VLOOKUP($AS1488,技まとめ!$A$1:$F$380,6,FALSE)),"－",VLOOKUP($AS1488,技まとめ!$A$1:$F$380,6,FALSE))</f>
        <v>P1</v>
      </c>
      <c r="AU1488" s="3">
        <f>IF(ISERROR(VLOOKUP($AS1488,技まとめ!$A$1:$F$380,3,FALSE)),"－",VLOOKUP($AS1488,技まとめ!$A$1:$F$380,3,FALSE))</f>
        <v>40</v>
      </c>
      <c r="AV1488" s="3">
        <f>IF(ISERROR(VLOOKUP($AS1488,技まとめ!$A$1:$F$380,5,FALSE)),"－",VLOOKUP($AS1488,技まとめ!$A$1:$F$380,5,FALSE))</f>
        <v>30</v>
      </c>
      <c r="AW1488" s="3" t="str">
        <f>IF($E1488=IF(ISERROR(VLOOKUP($AS1488,技まとめ!$A$1:$F$380,4,FALSE)),"－",VLOOKUP($AS1488,技まとめ!$A$1:$F$380,4,FALSE)),"一致","")</f>
        <v/>
      </c>
      <c r="AX1488" s="12" t="str">
        <f t="shared" si="328"/>
        <v>ドッペルゲンガーごりむちゅうダブルロケットねっけつヘッド</v>
      </c>
      <c r="AY1488" s="12" t="str">
        <f t="shared" si="329"/>
        <v>ドッペルゲンガーごりむちゅうダブルロケットねっけつヘッド</v>
      </c>
      <c r="AZ1488" s="12" t="str">
        <f t="shared" si="330"/>
        <v>ドッペルゲンガーごりむちゅうダブルロケットねっけつヘッド</v>
      </c>
      <c r="BA1488" s="12" t="str">
        <f t="shared" si="331"/>
        <v>ドッペルゲンガーごりむちゅうダブルロケットねっけつヘッド</v>
      </c>
      <c r="BB1488" s="11" t="str">
        <f t="shared" si="332"/>
        <v>BLDRP1P1</v>
      </c>
      <c r="BC1488" s="11" t="str">
        <f t="shared" si="333"/>
        <v>BLDRP1P1</v>
      </c>
      <c r="BD1488" s="11" t="str">
        <f t="shared" si="334"/>
        <v>BLDRP1P1</v>
      </c>
      <c r="BE1488" s="11" t="str">
        <f t="shared" si="335"/>
        <v>BLDRP1P1</v>
      </c>
    </row>
    <row r="1489" spans="1:57" ht="11.25" hidden="1" customHeight="1">
      <c r="A1489" s="6">
        <v>1488</v>
      </c>
      <c r="B1489" s="7" t="s">
        <v>3363</v>
      </c>
      <c r="C1489" s="8" t="s">
        <v>3364</v>
      </c>
      <c r="D1489" s="7" t="s">
        <v>72</v>
      </c>
      <c r="E1489" s="7" t="s">
        <v>73</v>
      </c>
      <c r="F1489" s="7" t="s">
        <v>82</v>
      </c>
      <c r="G1489" s="9">
        <v>129</v>
      </c>
      <c r="H1489" s="9">
        <v>108</v>
      </c>
      <c r="I1489" s="9">
        <v>46</v>
      </c>
      <c r="J1489" s="9">
        <v>60</v>
      </c>
      <c r="K1489" s="9">
        <v>65</v>
      </c>
      <c r="L1489" s="9">
        <v>67</v>
      </c>
      <c r="M1489" s="9">
        <v>66</v>
      </c>
      <c r="N1489" s="9">
        <v>60</v>
      </c>
      <c r="O1489" s="9">
        <v>63</v>
      </c>
      <c r="P1489" s="9">
        <v>38</v>
      </c>
      <c r="Q1489" s="10">
        <v>96</v>
      </c>
      <c r="R1489" s="11">
        <v>41</v>
      </c>
      <c r="S1489" s="11">
        <v>1</v>
      </c>
      <c r="T1489" s="11">
        <v>117</v>
      </c>
      <c r="U1489" s="11">
        <v>116</v>
      </c>
      <c r="V1489" s="11">
        <v>1</v>
      </c>
      <c r="W1489" s="11">
        <v>113</v>
      </c>
      <c r="X1489" s="11">
        <f t="shared" si="322"/>
        <v>485</v>
      </c>
      <c r="Y1489" s="11">
        <f t="shared" si="323"/>
        <v>4410</v>
      </c>
      <c r="Z1489" s="11">
        <f t="shared" si="324"/>
        <v>2010</v>
      </c>
      <c r="AA1489" s="11">
        <f t="shared" si="325"/>
        <v>4670</v>
      </c>
      <c r="AB1489" s="11">
        <f t="shared" si="326"/>
        <v>4670</v>
      </c>
      <c r="AC1489" s="6">
        <f t="shared" si="327"/>
        <v>5450</v>
      </c>
      <c r="AD1489" s="9" t="s">
        <v>105</v>
      </c>
      <c r="AE1489" s="3" t="str">
        <f>IF(ISERROR(VLOOKUP($AD1489,技まとめ!$A$1:$F$380,6,FALSE)),"－",VLOOKUP($AD1489,技まとめ!$A$1:$F$380,6,FALSE))</f>
        <v>－</v>
      </c>
      <c r="AF1489" s="3">
        <f>IF(ISERROR(VLOOKUP($AD1489,技まとめ!$A$1:$F$380,3,FALSE)),"－",VLOOKUP($AD1489,技まとめ!$A$1:$F$380,3,FALSE))</f>
        <v>0</v>
      </c>
      <c r="AG1489" s="3">
        <f>IF(ISERROR(VLOOKUP($AD1489,技まとめ!$A$1:$F$380,5,FALSE)),"－",VLOOKUP($AD1489,技まとめ!$A$1:$F$380,5,FALSE))</f>
        <v>0</v>
      </c>
      <c r="AH1489" s="3" t="str">
        <f>IF($E1489=IF(ISERROR(VLOOKUP($AD1489,技まとめ!$A$1:$F$380,4,FALSE)),"－",VLOOKUP($AD1489,技まとめ!$A$1:$F$380,4,FALSE)),"一致","")</f>
        <v/>
      </c>
      <c r="AI1489" s="9" t="s">
        <v>586</v>
      </c>
      <c r="AJ1489" s="3" t="str">
        <f>IF(ISERROR(VLOOKUP($AI1489,技まとめ!$A$1:$F$380,6,FALSE)),"－",VLOOKUP($AI1489,技まとめ!$A$1:$F$380,6,FALSE))</f>
        <v>BL</v>
      </c>
      <c r="AK1489" s="3">
        <f>IF(ISERROR(VLOOKUP($AI1489,技まとめ!$A$1:$F$380,3,FALSE)),"－",VLOOKUP($AI1489,技まとめ!$A$1:$F$380,3,FALSE))</f>
        <v>54</v>
      </c>
      <c r="AL1489" s="3">
        <f>IF(ISERROR(VLOOKUP($AI1489,技まとめ!$A$1:$F$380,5,FALSE)),"－",VLOOKUP($AI1489,技まとめ!$A$1:$F$380,5,FALSE))</f>
        <v>36</v>
      </c>
      <c r="AM1489" s="3" t="str">
        <f>IF($E1489=IF(ISERROR(VLOOKUP($AI1489,技まとめ!$A$1:$F$380,4,FALSE)),"－",VLOOKUP($AI1489,技まとめ!$A$1:$F$380,4,FALSE)),"一致","")</f>
        <v>一致</v>
      </c>
      <c r="AN1489" s="9" t="s">
        <v>296</v>
      </c>
      <c r="AO1489" s="3" t="str">
        <f>IF(ISERROR(VLOOKUP($AN1489,技まとめ!$A$1:$F$380,6,FALSE)),"－",VLOOKUP($AN1489,技まとめ!$A$1:$F$380,6,FALSE))</f>
        <v>LS</v>
      </c>
      <c r="AP1489" s="3">
        <f>IF(ISERROR(VLOOKUP($AN1489,技まとめ!$A$1:$F$380,3,FALSE)),"－",VLOOKUP($AN1489,技まとめ!$A$1:$F$380,3,FALSE))</f>
        <v>96</v>
      </c>
      <c r="AQ1489" s="3">
        <f>IF(ISERROR(VLOOKUP($AN1489,技まとめ!$A$1:$F$380,5,FALSE)),"－",VLOOKUP($AN1489,技まとめ!$A$1:$F$380,5,FALSE))</f>
        <v>62</v>
      </c>
      <c r="AR1489" s="3" t="str">
        <f>IF($E1489=IF(ISERROR(VLOOKUP($AN1489,技まとめ!$A$1:$F$380,4,FALSE)),"－",VLOOKUP($AN1489,技まとめ!$A$1:$F$380,4,FALSE)),"一致","")</f>
        <v/>
      </c>
      <c r="AS1489" s="9" t="s">
        <v>493</v>
      </c>
      <c r="AT1489" s="3" t="str">
        <f>IF(ISERROR(VLOOKUP($AS1489,技まとめ!$A$1:$F$380,6,FALSE)),"－",VLOOKUP($AS1489,技まとめ!$A$1:$F$380,6,FALSE))</f>
        <v>BL</v>
      </c>
      <c r="AU1489" s="3">
        <f>IF(ISERROR(VLOOKUP($AS1489,技まとめ!$A$1:$F$380,3,FALSE)),"－",VLOOKUP($AS1489,技まとめ!$A$1:$F$380,3,FALSE))</f>
        <v>93</v>
      </c>
      <c r="AV1489" s="3">
        <f>IF(ISERROR(VLOOKUP($AS1489,技まとめ!$A$1:$F$380,5,FALSE)),"－",VLOOKUP($AS1489,技まとめ!$A$1:$F$380,5,FALSE))</f>
        <v>52</v>
      </c>
      <c r="AW1489" s="3" t="str">
        <f>IF($E1489=IF(ISERROR(VLOOKUP($AS1489,技まとめ!$A$1:$F$380,4,FALSE)),"－",VLOOKUP($AS1489,技まとめ!$A$1:$F$380,4,FALSE)),"一致","")</f>
        <v>一致</v>
      </c>
      <c r="AX1489" s="12" t="str">
        <f t="shared" si="328"/>
        <v>ディフェンスプラスグレイブストーンほのおのかざみどりノーエスケイプ</v>
      </c>
      <c r="AY1489" s="12" t="str">
        <f t="shared" si="329"/>
        <v>ディフェンスプラスグレイブストーンほのおのかざみどりノーエスケイプ</v>
      </c>
      <c r="AZ1489" s="12" t="str">
        <f t="shared" si="330"/>
        <v>ディフェンスプラスグレイブストーンほのおのかざみどりノーエスケイプ</v>
      </c>
      <c r="BA1489" s="12" t="str">
        <f t="shared" si="331"/>
        <v>ディフェンスプラスグレイブストーンほのおのかざみどりノーエスケイプ</v>
      </c>
      <c r="BB1489" s="11" t="str">
        <f t="shared" si="332"/>
        <v>－BLLSBL</v>
      </c>
      <c r="BC1489" s="11" t="str">
        <f t="shared" si="333"/>
        <v>－BLLSBL</v>
      </c>
      <c r="BD1489" s="11" t="str">
        <f t="shared" si="334"/>
        <v>－BLLSBL</v>
      </c>
      <c r="BE1489" s="11" t="str">
        <f t="shared" si="335"/>
        <v>－BLLSBL</v>
      </c>
    </row>
    <row r="1490" spans="1:57" ht="11.25" hidden="1" customHeight="1">
      <c r="A1490" s="6">
        <v>1489</v>
      </c>
      <c r="B1490" s="7" t="s">
        <v>3365</v>
      </c>
      <c r="C1490" s="8" t="s">
        <v>3366</v>
      </c>
      <c r="D1490" s="7" t="s">
        <v>650</v>
      </c>
      <c r="E1490" s="7" t="s">
        <v>81</v>
      </c>
      <c r="F1490" s="7" t="s">
        <v>109</v>
      </c>
      <c r="G1490" s="9">
        <v>109</v>
      </c>
      <c r="H1490" s="9">
        <v>119</v>
      </c>
      <c r="I1490" s="9">
        <v>57</v>
      </c>
      <c r="J1490" s="9">
        <v>56</v>
      </c>
      <c r="K1490" s="9">
        <v>57</v>
      </c>
      <c r="L1490" s="9">
        <v>53</v>
      </c>
      <c r="M1490" s="9">
        <v>57</v>
      </c>
      <c r="N1490" s="9">
        <v>55</v>
      </c>
      <c r="O1490" s="9">
        <v>55</v>
      </c>
      <c r="P1490" s="9">
        <v>44</v>
      </c>
      <c r="Q1490" s="10">
        <v>107</v>
      </c>
      <c r="R1490" s="11">
        <v>30</v>
      </c>
      <c r="S1490" s="11">
        <v>1</v>
      </c>
      <c r="T1490" s="11">
        <v>103</v>
      </c>
      <c r="U1490" s="11">
        <v>107</v>
      </c>
      <c r="V1490" s="11">
        <v>1</v>
      </c>
      <c r="W1490" s="11">
        <v>105</v>
      </c>
      <c r="X1490" s="11">
        <f t="shared" si="322"/>
        <v>454</v>
      </c>
      <c r="Y1490" s="11">
        <f t="shared" si="323"/>
        <v>4810</v>
      </c>
      <c r="Z1490" s="11">
        <f t="shared" si="324"/>
        <v>1585</v>
      </c>
      <c r="AA1490" s="11">
        <f t="shared" si="325"/>
        <v>4140</v>
      </c>
      <c r="AB1490" s="11">
        <f t="shared" si="326"/>
        <v>4140</v>
      </c>
      <c r="AC1490" s="6">
        <f t="shared" si="327"/>
        <v>4795</v>
      </c>
      <c r="AD1490" s="9" t="s">
        <v>170</v>
      </c>
      <c r="AE1490" s="3" t="str">
        <f>IF(ISERROR(VLOOKUP($AD1490,技まとめ!$A$1:$F$380,6,FALSE)),"－",VLOOKUP($AD1490,技まとめ!$A$1:$F$380,6,FALSE))</f>
        <v>－</v>
      </c>
      <c r="AF1490" s="3">
        <f>IF(ISERROR(VLOOKUP($AD1490,技まとめ!$A$1:$F$380,3,FALSE)),"－",VLOOKUP($AD1490,技まとめ!$A$1:$F$380,3,FALSE))</f>
        <v>0</v>
      </c>
      <c r="AG1490" s="3">
        <f>IF(ISERROR(VLOOKUP($AD1490,技まとめ!$A$1:$F$380,5,FALSE)),"－",VLOOKUP($AD1490,技まとめ!$A$1:$F$380,5,FALSE))</f>
        <v>0</v>
      </c>
      <c r="AH1490" s="3" t="str">
        <f>IF($E1490=IF(ISERROR(VLOOKUP($AD1490,技まとめ!$A$1:$F$380,4,FALSE)),"－",VLOOKUP($AD1490,技まとめ!$A$1:$F$380,4,FALSE)),"一致","")</f>
        <v/>
      </c>
      <c r="AI1490" s="9" t="s">
        <v>263</v>
      </c>
      <c r="AJ1490" s="3" t="str">
        <f>IF(ISERROR(VLOOKUP($AI1490,技まとめ!$A$1:$F$380,6,FALSE)),"－",VLOOKUP($AI1490,技まとめ!$A$1:$F$380,6,FALSE))</f>
        <v>DR</v>
      </c>
      <c r="AK1490" s="3">
        <f>IF(ISERROR(VLOOKUP($AI1490,技まとめ!$A$1:$F$380,3,FALSE)),"－",VLOOKUP($AI1490,技まとめ!$A$1:$F$380,3,FALSE))</f>
        <v>16</v>
      </c>
      <c r="AL1490" s="3">
        <f>IF(ISERROR(VLOOKUP($AI1490,技まとめ!$A$1:$F$380,5,FALSE)),"－",VLOOKUP($AI1490,技まとめ!$A$1:$F$380,5,FALSE))</f>
        <v>21</v>
      </c>
      <c r="AM1490" s="3" t="str">
        <f>IF($E1490=IF(ISERROR(VLOOKUP($AI1490,技まとめ!$A$1:$F$380,4,FALSE)),"－",VLOOKUP($AI1490,技まとめ!$A$1:$F$380,4,FALSE)),"一致","")</f>
        <v/>
      </c>
      <c r="AN1490" s="9" t="s">
        <v>112</v>
      </c>
      <c r="AO1490" s="3" t="str">
        <f>IF(ISERROR(VLOOKUP($AN1490,技まとめ!$A$1:$F$380,6,FALSE)),"－",VLOOKUP($AN1490,技まとめ!$A$1:$F$380,6,FALSE))</f>
        <v>BB</v>
      </c>
      <c r="AP1490" s="3">
        <f>IF(ISERROR(VLOOKUP($AN1490,技まとめ!$A$1:$F$380,3,FALSE)),"－",VLOOKUP($AN1490,技まとめ!$A$1:$F$380,3,FALSE))</f>
        <v>77</v>
      </c>
      <c r="AQ1490" s="3">
        <f>IF(ISERROR(VLOOKUP($AN1490,技まとめ!$A$1:$F$380,5,FALSE)),"－",VLOOKUP($AN1490,技まとめ!$A$1:$F$380,5,FALSE))</f>
        <v>47</v>
      </c>
      <c r="AR1490" s="3" t="str">
        <f>IF($E1490=IF(ISERROR(VLOOKUP($AN1490,技まとめ!$A$1:$F$380,4,FALSE)),"－",VLOOKUP($AN1490,技まとめ!$A$1:$F$380,4,FALSE)),"一致","")</f>
        <v/>
      </c>
      <c r="AS1490" s="9" t="s">
        <v>264</v>
      </c>
      <c r="AT1490" s="3" t="str">
        <f>IF(ISERROR(VLOOKUP($AS1490,技まとめ!$A$1:$F$380,6,FALSE)),"－",VLOOKUP($AS1490,技まとめ!$A$1:$F$380,6,FALSE))</f>
        <v>DR</v>
      </c>
      <c r="AU1490" s="3">
        <f>IF(ISERROR(VLOOKUP($AS1490,技まとめ!$A$1:$F$380,3,FALSE)),"－",VLOOKUP($AS1490,技まとめ!$A$1:$F$380,3,FALSE))</f>
        <v>69</v>
      </c>
      <c r="AV1490" s="3">
        <f>IF(ISERROR(VLOOKUP($AS1490,技まとめ!$A$1:$F$380,5,FALSE)),"－",VLOOKUP($AS1490,技まとめ!$A$1:$F$380,5,FALSE))</f>
        <v>44</v>
      </c>
      <c r="AW1490" s="3" t="str">
        <f>IF($E1490=IF(ISERROR(VLOOKUP($AS1490,技まとめ!$A$1:$F$380,4,FALSE)),"－",VLOOKUP($AS1490,技まとめ!$A$1:$F$380,4,FALSE)),"一致","")</f>
        <v/>
      </c>
      <c r="AX1490" s="12" t="str">
        <f t="shared" si="328"/>
        <v>オフェンスフォースマジックシューティングスターウルトラムーン</v>
      </c>
      <c r="AY1490" s="12" t="str">
        <f t="shared" si="329"/>
        <v>オフェンスフォースマジックシューティングスターウルトラムーン</v>
      </c>
      <c r="AZ1490" s="12" t="str">
        <f t="shared" si="330"/>
        <v>オフェンスフォースマジックシューティングスターウルトラムーン</v>
      </c>
      <c r="BA1490" s="12" t="str">
        <f t="shared" si="331"/>
        <v>オフェンスフォースマジックシューティングスターウルトラムーン</v>
      </c>
      <c r="BB1490" s="11" t="str">
        <f t="shared" si="332"/>
        <v>－DRBBDR</v>
      </c>
      <c r="BC1490" s="11" t="str">
        <f t="shared" si="333"/>
        <v>－DRBBDR</v>
      </c>
      <c r="BD1490" s="11" t="str">
        <f t="shared" si="334"/>
        <v>－DRBBDR</v>
      </c>
      <c r="BE1490" s="11" t="str">
        <f t="shared" si="335"/>
        <v>－DRBBDR</v>
      </c>
    </row>
    <row r="1491" spans="1:57" ht="11.25" hidden="1" customHeight="1">
      <c r="A1491" s="6">
        <v>1490</v>
      </c>
      <c r="B1491" s="7" t="s">
        <v>3367</v>
      </c>
      <c r="C1491" s="8" t="s">
        <v>3368</v>
      </c>
      <c r="D1491" s="7" t="s">
        <v>72</v>
      </c>
      <c r="E1491" s="7" t="s">
        <v>95</v>
      </c>
      <c r="F1491" s="7" t="s">
        <v>82</v>
      </c>
      <c r="G1491" s="9">
        <v>122</v>
      </c>
      <c r="H1491" s="9">
        <v>91</v>
      </c>
      <c r="I1491" s="9">
        <v>56</v>
      </c>
      <c r="J1491" s="9">
        <v>51</v>
      </c>
      <c r="K1491" s="9">
        <v>53</v>
      </c>
      <c r="L1491" s="9">
        <v>56</v>
      </c>
      <c r="M1491" s="9">
        <v>56</v>
      </c>
      <c r="N1491" s="9">
        <v>54</v>
      </c>
      <c r="O1491" s="9">
        <v>51</v>
      </c>
      <c r="P1491" s="9">
        <v>52</v>
      </c>
      <c r="Q1491" s="10">
        <v>106</v>
      </c>
      <c r="R1491" s="11">
        <v>28</v>
      </c>
      <c r="S1491" s="11">
        <v>1</v>
      </c>
      <c r="T1491" s="11">
        <v>106</v>
      </c>
      <c r="U1491" s="11">
        <v>106</v>
      </c>
      <c r="V1491" s="11">
        <v>1</v>
      </c>
      <c r="W1491" s="11">
        <v>101</v>
      </c>
      <c r="X1491" s="11">
        <f t="shared" si="322"/>
        <v>449</v>
      </c>
      <c r="Y1491" s="11">
        <f t="shared" si="323"/>
        <v>4750</v>
      </c>
      <c r="Z1491" s="11">
        <f t="shared" si="324"/>
        <v>1495</v>
      </c>
      <c r="AA1491" s="11">
        <f t="shared" si="325"/>
        <v>4225</v>
      </c>
      <c r="AB1491" s="11">
        <f t="shared" si="326"/>
        <v>4225</v>
      </c>
      <c r="AC1491" s="6">
        <f t="shared" si="327"/>
        <v>4885</v>
      </c>
      <c r="AD1491" s="9" t="s">
        <v>168</v>
      </c>
      <c r="AE1491" s="3" t="str">
        <f>IF(ISERROR(VLOOKUP($AD1491,技まとめ!$A$1:$F$380,6,FALSE)),"－",VLOOKUP($AD1491,技まとめ!$A$1:$F$380,6,FALSE))</f>
        <v>BL</v>
      </c>
      <c r="AF1491" s="3">
        <f>IF(ISERROR(VLOOKUP($AD1491,技まとめ!$A$1:$F$380,3,FALSE)),"－",VLOOKUP($AD1491,技まとめ!$A$1:$F$380,3,FALSE))</f>
        <v>25</v>
      </c>
      <c r="AG1491" s="3">
        <f>IF(ISERROR(VLOOKUP($AD1491,技まとめ!$A$1:$F$380,5,FALSE)),"－",VLOOKUP($AD1491,技まとめ!$A$1:$F$380,5,FALSE))</f>
        <v>12</v>
      </c>
      <c r="AH1491" s="3" t="str">
        <f>IF($E1491=IF(ISERROR(VLOOKUP($AD1491,技まとめ!$A$1:$F$380,4,FALSE)),"－",VLOOKUP($AD1491,技まとめ!$A$1:$F$380,4,FALSE)),"一致","")</f>
        <v>一致</v>
      </c>
      <c r="AI1491" s="9" t="s">
        <v>182</v>
      </c>
      <c r="AJ1491" s="3" t="str">
        <f>IF(ISERROR(VLOOKUP($AI1491,技まとめ!$A$1:$F$380,6,FALSE)),"－",VLOOKUP($AI1491,技まとめ!$A$1:$F$380,6,FALSE))</f>
        <v>SC</v>
      </c>
      <c r="AK1491" s="3">
        <f>IF(ISERROR(VLOOKUP($AI1491,技まとめ!$A$1:$F$380,3,FALSE)),"－",VLOOKUP($AI1491,技まとめ!$A$1:$F$380,3,FALSE))</f>
        <v>31</v>
      </c>
      <c r="AL1491" s="3">
        <f>IF(ISERROR(VLOOKUP($AI1491,技まとめ!$A$1:$F$380,5,FALSE)),"－",VLOOKUP($AI1491,技まとめ!$A$1:$F$380,5,FALSE))</f>
        <v>22</v>
      </c>
      <c r="AM1491" s="3" t="str">
        <f>IF($E1491=IF(ISERROR(VLOOKUP($AI1491,技まとめ!$A$1:$F$380,4,FALSE)),"－",VLOOKUP($AI1491,技まとめ!$A$1:$F$380,4,FALSE)),"一致","")</f>
        <v>一致</v>
      </c>
      <c r="AN1491" s="9" t="s">
        <v>217</v>
      </c>
      <c r="AO1491" s="3" t="str">
        <f>IF(ISERROR(VLOOKUP($AN1491,技まとめ!$A$1:$F$380,6,FALSE)),"－",VLOOKUP($AN1491,技まとめ!$A$1:$F$380,6,FALSE))</f>
        <v>NS</v>
      </c>
      <c r="AP1491" s="3">
        <f>IF(ISERROR(VLOOKUP($AN1491,技まとめ!$A$1:$F$380,3,FALSE)),"－",VLOOKUP($AN1491,技まとめ!$A$1:$F$380,3,FALSE))</f>
        <v>51</v>
      </c>
      <c r="AQ1491" s="3">
        <f>IF(ISERROR(VLOOKUP($AN1491,技まとめ!$A$1:$F$380,5,FALSE)),"－",VLOOKUP($AN1491,技まとめ!$A$1:$F$380,5,FALSE))</f>
        <v>31</v>
      </c>
      <c r="AR1491" s="3" t="str">
        <f>IF($E1491=IF(ISERROR(VLOOKUP($AN1491,技まとめ!$A$1:$F$380,4,FALSE)),"－",VLOOKUP($AN1491,技まとめ!$A$1:$F$380,4,FALSE)),"一致","")</f>
        <v>一致</v>
      </c>
      <c r="AS1491" s="9" t="s">
        <v>247</v>
      </c>
      <c r="AT1491" s="3" t="str">
        <f>IF(ISERROR(VLOOKUP($AS1491,技まとめ!$A$1:$F$380,6,FALSE)),"－",VLOOKUP($AS1491,技まとめ!$A$1:$F$380,6,FALSE))</f>
        <v>NS</v>
      </c>
      <c r="AU1491" s="3">
        <f>IF(ISERROR(VLOOKUP($AS1491,技まとめ!$A$1:$F$380,3,FALSE)),"－",VLOOKUP($AS1491,技まとめ!$A$1:$F$380,3,FALSE))</f>
        <v>72</v>
      </c>
      <c r="AV1491" s="3">
        <f>IF(ISERROR(VLOOKUP($AS1491,技まとめ!$A$1:$F$380,5,FALSE)),"－",VLOOKUP($AS1491,技まとめ!$A$1:$F$380,5,FALSE))</f>
        <v>40</v>
      </c>
      <c r="AW1491" s="3" t="str">
        <f>IF($E1491=IF(ISERROR(VLOOKUP($AS1491,技まとめ!$A$1:$F$380,4,FALSE)),"－",VLOOKUP($AS1491,技まとめ!$A$1:$F$380,4,FALSE)),"一致","")</f>
        <v>一致</v>
      </c>
      <c r="AX1491" s="12" t="str">
        <f t="shared" si="328"/>
        <v>キラースライドひゃくれつショットクンフーヘッドガニメデプロトン</v>
      </c>
      <c r="AY1491" s="12" t="str">
        <f t="shared" si="329"/>
        <v>キラースライドひゃくれつショットクンフーヘッドガニメデプロトン</v>
      </c>
      <c r="AZ1491" s="12" t="str">
        <f t="shared" si="330"/>
        <v>キラースライドひゃくれつショットクンフーヘッドガニメデプロトン</v>
      </c>
      <c r="BA1491" s="12" t="str">
        <f t="shared" si="331"/>
        <v>キラースライドひゃくれつショットクンフーヘッドガニメデプロトン</v>
      </c>
      <c r="BB1491" s="11" t="str">
        <f t="shared" si="332"/>
        <v>BLSCNSNS</v>
      </c>
      <c r="BC1491" s="11" t="str">
        <f t="shared" si="333"/>
        <v>BLSCNSNS</v>
      </c>
      <c r="BD1491" s="11" t="str">
        <f t="shared" si="334"/>
        <v>BLSCNSNS</v>
      </c>
      <c r="BE1491" s="11" t="str">
        <f t="shared" si="335"/>
        <v>BLSCNSNS</v>
      </c>
    </row>
    <row r="1492" spans="1:57" ht="11.25" hidden="1" customHeight="1">
      <c r="A1492" s="6">
        <v>1491</v>
      </c>
      <c r="B1492" s="7" t="s">
        <v>3369</v>
      </c>
      <c r="C1492" s="8" t="s">
        <v>3370</v>
      </c>
      <c r="D1492" s="7" t="s">
        <v>72</v>
      </c>
      <c r="E1492" s="7" t="s">
        <v>95</v>
      </c>
      <c r="F1492" s="7" t="s">
        <v>128</v>
      </c>
      <c r="G1492" s="9">
        <v>104</v>
      </c>
      <c r="H1492" s="9">
        <v>113</v>
      </c>
      <c r="I1492" s="9">
        <v>67</v>
      </c>
      <c r="J1492" s="9">
        <v>51</v>
      </c>
      <c r="K1492" s="9">
        <v>56</v>
      </c>
      <c r="L1492" s="9">
        <v>51</v>
      </c>
      <c r="M1492" s="9">
        <v>52</v>
      </c>
      <c r="N1492" s="9">
        <v>57</v>
      </c>
      <c r="O1492" s="9">
        <v>54</v>
      </c>
      <c r="P1492" s="9">
        <v>35</v>
      </c>
      <c r="Q1492" s="10">
        <v>117</v>
      </c>
      <c r="R1492" s="11">
        <v>17</v>
      </c>
      <c r="S1492" s="11">
        <v>1</v>
      </c>
      <c r="T1492" s="11">
        <v>101</v>
      </c>
      <c r="U1492" s="11">
        <v>102</v>
      </c>
      <c r="V1492" s="11">
        <v>1</v>
      </c>
      <c r="W1492" s="11">
        <v>104</v>
      </c>
      <c r="X1492" s="11">
        <f t="shared" si="322"/>
        <v>443</v>
      </c>
      <c r="Y1492" s="11">
        <f t="shared" si="323"/>
        <v>5205</v>
      </c>
      <c r="Z1492" s="11">
        <f t="shared" si="324"/>
        <v>1125</v>
      </c>
      <c r="AA1492" s="11">
        <f t="shared" si="325"/>
        <v>4065</v>
      </c>
      <c r="AB1492" s="11">
        <f t="shared" si="326"/>
        <v>4065</v>
      </c>
      <c r="AC1492" s="6">
        <f t="shared" si="327"/>
        <v>4645</v>
      </c>
      <c r="AD1492" s="9" t="s">
        <v>231</v>
      </c>
      <c r="AE1492" s="3" t="str">
        <f>IF(ISERROR(VLOOKUP($AD1492,技まとめ!$A$1:$F$380,6,FALSE)),"－",VLOOKUP($AD1492,技まとめ!$A$1:$F$380,6,FALSE))</f>
        <v>SC</v>
      </c>
      <c r="AF1492" s="3">
        <f>IF(ISERROR(VLOOKUP($AD1492,技まとめ!$A$1:$F$380,3,FALSE)),"－",VLOOKUP($AD1492,技まとめ!$A$1:$F$380,3,FALSE))</f>
        <v>28</v>
      </c>
      <c r="AG1492" s="3">
        <f>IF(ISERROR(VLOOKUP($AD1492,技まとめ!$A$1:$F$380,5,FALSE)),"－",VLOOKUP($AD1492,技まとめ!$A$1:$F$380,5,FALSE))</f>
        <v>21</v>
      </c>
      <c r="AH1492" s="3" t="str">
        <f>IF($E1492=IF(ISERROR(VLOOKUP($AD1492,技まとめ!$A$1:$F$380,4,FALSE)),"－",VLOOKUP($AD1492,技まとめ!$A$1:$F$380,4,FALSE)),"一致","")</f>
        <v>一致</v>
      </c>
      <c r="AI1492" s="9" t="s">
        <v>178</v>
      </c>
      <c r="AJ1492" s="3" t="str">
        <f>IF(ISERROR(VLOOKUP($AI1492,技まとめ!$A$1:$F$380,6,FALSE)),"－",VLOOKUP($AI1492,技まとめ!$A$1:$F$380,6,FALSE))</f>
        <v>NS</v>
      </c>
      <c r="AK1492" s="3">
        <f>IF(ISERROR(VLOOKUP($AI1492,技まとめ!$A$1:$F$380,3,FALSE)),"－",VLOOKUP($AI1492,技まとめ!$A$1:$F$380,3,FALSE))</f>
        <v>38</v>
      </c>
      <c r="AL1492" s="3">
        <f>IF(ISERROR(VLOOKUP($AI1492,技まとめ!$A$1:$F$380,5,FALSE)),"－",VLOOKUP($AI1492,技まとめ!$A$1:$F$380,5,FALSE))</f>
        <v>25</v>
      </c>
      <c r="AM1492" s="3" t="str">
        <f>IF($E1492=IF(ISERROR(VLOOKUP($AI1492,技まとめ!$A$1:$F$380,4,FALSE)),"－",VLOOKUP($AI1492,技まとめ!$A$1:$F$380,4,FALSE)),"一致","")</f>
        <v>一致</v>
      </c>
      <c r="AN1492" s="9" t="s">
        <v>270</v>
      </c>
      <c r="AO1492" s="3" t="str">
        <f>IF(ISERROR(VLOOKUP($AN1492,技まとめ!$A$1:$F$380,6,FALSE)),"－",VLOOKUP($AN1492,技まとめ!$A$1:$F$380,6,FALSE))</f>
        <v>BB</v>
      </c>
      <c r="AP1492" s="3">
        <f>IF(ISERROR(VLOOKUP($AN1492,技まとめ!$A$1:$F$380,3,FALSE)),"－",VLOOKUP($AN1492,技まとめ!$A$1:$F$380,3,FALSE))</f>
        <v>92</v>
      </c>
      <c r="AQ1492" s="3">
        <f>IF(ISERROR(VLOOKUP($AN1492,技まとめ!$A$1:$F$380,5,FALSE)),"－",VLOOKUP($AN1492,技まとめ!$A$1:$F$380,5,FALSE))</f>
        <v>53</v>
      </c>
      <c r="AR1492" s="3" t="str">
        <f>IF($E1492=IF(ISERROR(VLOOKUP($AN1492,技まとめ!$A$1:$F$380,4,FALSE)),"－",VLOOKUP($AN1492,技まとめ!$A$1:$F$380,4,FALSE)),"一致","")</f>
        <v/>
      </c>
      <c r="AS1492" s="9" t="s">
        <v>193</v>
      </c>
      <c r="AT1492" s="3" t="str">
        <f>IF(ISERROR(VLOOKUP($AS1492,技まとめ!$A$1:$F$380,6,FALSE)),"－",VLOOKUP($AS1492,技まとめ!$A$1:$F$380,6,FALSE))</f>
        <v>NS</v>
      </c>
      <c r="AU1492" s="3">
        <f>IF(ISERROR(VLOOKUP($AS1492,技まとめ!$A$1:$F$380,3,FALSE)),"－",VLOOKUP($AS1492,技まとめ!$A$1:$F$380,3,FALSE))</f>
        <v>66</v>
      </c>
      <c r="AV1492" s="3">
        <f>IF(ISERROR(VLOOKUP($AS1492,技まとめ!$A$1:$F$380,5,FALSE)),"－",VLOOKUP($AS1492,技まとめ!$A$1:$F$380,5,FALSE))</f>
        <v>37</v>
      </c>
      <c r="AW1492" s="3" t="str">
        <f>IF($E1492=IF(ISERROR(VLOOKUP($AS1492,技まとめ!$A$1:$F$380,4,FALSE)),"－",VLOOKUP($AS1492,技まとめ!$A$1:$F$380,4,FALSE)),"一致","")</f>
        <v/>
      </c>
      <c r="AX1492" s="12" t="str">
        <f t="shared" si="328"/>
        <v>ファントムシュートフリーズショットバーバリアンのたてツインブースト</v>
      </c>
      <c r="AY1492" s="12" t="str">
        <f t="shared" si="329"/>
        <v>ファントムシュートフリーズショットバーバリアンのたてツインブースト</v>
      </c>
      <c r="AZ1492" s="12" t="str">
        <f t="shared" si="330"/>
        <v>ファントムシュートフリーズショットバーバリアンのたてツインブースト</v>
      </c>
      <c r="BA1492" s="12" t="str">
        <f t="shared" si="331"/>
        <v>ファントムシュートフリーズショットバーバリアンのたてツインブースト</v>
      </c>
      <c r="BB1492" s="11" t="str">
        <f t="shared" si="332"/>
        <v>SCNSBBNS</v>
      </c>
      <c r="BC1492" s="11" t="str">
        <f t="shared" si="333"/>
        <v>SCNSBBNS</v>
      </c>
      <c r="BD1492" s="11" t="str">
        <f t="shared" si="334"/>
        <v>SCNSBBNS</v>
      </c>
      <c r="BE1492" s="11" t="str">
        <f t="shared" si="335"/>
        <v>SCNSBBNS</v>
      </c>
    </row>
    <row r="1493" spans="1:57" ht="11.25" hidden="1" customHeight="1">
      <c r="A1493" s="6">
        <v>1492</v>
      </c>
      <c r="B1493" s="7" t="s">
        <v>3371</v>
      </c>
      <c r="C1493" s="8" t="s">
        <v>3372</v>
      </c>
      <c r="D1493" s="7" t="s">
        <v>72</v>
      </c>
      <c r="E1493" s="7" t="s">
        <v>102</v>
      </c>
      <c r="F1493" s="7" t="s">
        <v>82</v>
      </c>
      <c r="G1493" s="9">
        <v>111</v>
      </c>
      <c r="H1493" s="9">
        <v>93</v>
      </c>
      <c r="I1493" s="9">
        <v>46</v>
      </c>
      <c r="J1493" s="9">
        <v>56</v>
      </c>
      <c r="K1493" s="9">
        <v>62</v>
      </c>
      <c r="L1493" s="9">
        <v>47</v>
      </c>
      <c r="M1493" s="9">
        <v>54</v>
      </c>
      <c r="N1493" s="9">
        <v>53</v>
      </c>
      <c r="O1493" s="9">
        <v>51</v>
      </c>
      <c r="P1493" s="9">
        <v>63</v>
      </c>
      <c r="Q1493" s="10">
        <v>96</v>
      </c>
      <c r="R1493" s="11">
        <v>52</v>
      </c>
      <c r="S1493" s="11">
        <v>1</v>
      </c>
      <c r="T1493" s="11">
        <v>97</v>
      </c>
      <c r="U1493" s="11">
        <v>104</v>
      </c>
      <c r="V1493" s="11">
        <v>1</v>
      </c>
      <c r="W1493" s="11">
        <v>101</v>
      </c>
      <c r="X1493" s="11">
        <f t="shared" si="322"/>
        <v>452</v>
      </c>
      <c r="Y1493" s="11">
        <f t="shared" si="323"/>
        <v>4350</v>
      </c>
      <c r="Z1493" s="11">
        <f t="shared" si="324"/>
        <v>2335</v>
      </c>
      <c r="AA1493" s="11">
        <f t="shared" si="325"/>
        <v>3910</v>
      </c>
      <c r="AB1493" s="11">
        <f t="shared" si="326"/>
        <v>3910</v>
      </c>
      <c r="AC1493" s="6">
        <f t="shared" si="327"/>
        <v>4645</v>
      </c>
      <c r="AD1493" s="9" t="s">
        <v>159</v>
      </c>
      <c r="AE1493" s="3" t="str">
        <f>IF(ISERROR(VLOOKUP($AD1493,技まとめ!$A$1:$F$380,6,FALSE)),"－",VLOOKUP($AD1493,技まとめ!$A$1:$F$380,6,FALSE))</f>
        <v>BB</v>
      </c>
      <c r="AF1493" s="3">
        <f>IF(ISERROR(VLOOKUP($AD1493,技まとめ!$A$1:$F$380,3,FALSE)),"－",VLOOKUP($AD1493,技まとめ!$A$1:$F$380,3,FALSE))</f>
        <v>96</v>
      </c>
      <c r="AG1493" s="3">
        <f>IF(ISERROR(VLOOKUP($AD1493,技まとめ!$A$1:$F$380,5,FALSE)),"－",VLOOKUP($AD1493,技まとめ!$A$1:$F$380,5,FALSE))</f>
        <v>56</v>
      </c>
      <c r="AH1493" s="3" t="str">
        <f>IF($E1493=IF(ISERROR(VLOOKUP($AD1493,技まとめ!$A$1:$F$380,4,FALSE)),"－",VLOOKUP($AD1493,技まとめ!$A$1:$F$380,4,FALSE)),"一致","")</f>
        <v/>
      </c>
      <c r="AI1493" s="9" t="s">
        <v>389</v>
      </c>
      <c r="AJ1493" s="3" t="str">
        <f>IF(ISERROR(VLOOKUP($AI1493,技まとめ!$A$1:$F$380,6,FALSE)),"－",VLOOKUP($AI1493,技まとめ!$A$1:$F$380,6,FALSE))</f>
        <v>CA</v>
      </c>
      <c r="AK1493" s="3">
        <f>IF(ISERROR(VLOOKUP($AI1493,技まとめ!$A$1:$F$380,3,FALSE)),"－",VLOOKUP($AI1493,技まとめ!$A$1:$F$380,3,FALSE))</f>
        <v>54</v>
      </c>
      <c r="AL1493" s="3">
        <f>IF(ISERROR(VLOOKUP($AI1493,技まとめ!$A$1:$F$380,5,FALSE)),"－",VLOOKUP($AI1493,技まとめ!$A$1:$F$380,5,FALSE))</f>
        <v>35</v>
      </c>
      <c r="AM1493" s="3" t="str">
        <f>IF($E1493=IF(ISERROR(VLOOKUP($AI1493,技まとめ!$A$1:$F$380,4,FALSE)),"－",VLOOKUP($AI1493,技まとめ!$A$1:$F$380,4,FALSE)),"一致","")</f>
        <v/>
      </c>
      <c r="AN1493" s="9" t="s">
        <v>157</v>
      </c>
      <c r="AO1493" s="3" t="str">
        <f>IF(ISERROR(VLOOKUP($AN1493,技まとめ!$A$1:$F$380,6,FALSE)),"－",VLOOKUP($AN1493,技まとめ!$A$1:$F$380,6,FALSE))</f>
        <v>BL</v>
      </c>
      <c r="AP1493" s="3">
        <f>IF(ISERROR(VLOOKUP($AN1493,技まとめ!$A$1:$F$380,3,FALSE)),"－",VLOOKUP($AN1493,技まとめ!$A$1:$F$380,3,FALSE))</f>
        <v>47</v>
      </c>
      <c r="AQ1493" s="3">
        <f>IF(ISERROR(VLOOKUP($AN1493,技まとめ!$A$1:$F$380,5,FALSE)),"－",VLOOKUP($AN1493,技まとめ!$A$1:$F$380,5,FALSE))</f>
        <v>32</v>
      </c>
      <c r="AR1493" s="3" t="str">
        <f>IF($E1493=IF(ISERROR(VLOOKUP($AN1493,技まとめ!$A$1:$F$380,4,FALSE)),"－",VLOOKUP($AN1493,技まとめ!$A$1:$F$380,4,FALSE)),"一致","")</f>
        <v/>
      </c>
      <c r="AS1493" s="9" t="s">
        <v>90</v>
      </c>
      <c r="AT1493" s="3" t="str">
        <f>IF(ISERROR(VLOOKUP($AS1493,技まとめ!$A$1:$F$380,6,FALSE)),"－",VLOOKUP($AS1493,技まとめ!$A$1:$F$380,6,FALSE))</f>
        <v>DR</v>
      </c>
      <c r="AU1493" s="3">
        <f>IF(ISERROR(VLOOKUP($AS1493,技まとめ!$A$1:$F$380,3,FALSE)),"－",VLOOKUP($AS1493,技まとめ!$A$1:$F$380,3,FALSE))</f>
        <v>46</v>
      </c>
      <c r="AV1493" s="3">
        <f>IF(ISERROR(VLOOKUP($AS1493,技まとめ!$A$1:$F$380,5,FALSE)),"－",VLOOKUP($AS1493,技まとめ!$A$1:$F$380,5,FALSE))</f>
        <v>33</v>
      </c>
      <c r="AW1493" s="3" t="str">
        <f>IF($E1493=IF(ISERROR(VLOOKUP($AS1493,技まとめ!$A$1:$F$380,4,FALSE)),"－",VLOOKUP($AS1493,技まとめ!$A$1:$F$380,4,FALSE)),"一致","")</f>
        <v/>
      </c>
      <c r="AX1493" s="12" t="str">
        <f t="shared" si="328"/>
        <v>グランドクェイクドこんじょうキャッチアースクェイクモグラフェイント</v>
      </c>
      <c r="AY1493" s="12" t="str">
        <f t="shared" si="329"/>
        <v>グランドクェイクドこんじょうキャッチアースクェイクモグラフェイント</v>
      </c>
      <c r="AZ1493" s="12" t="str">
        <f t="shared" si="330"/>
        <v>グランドクェイクドこんじょうキャッチアースクェイクモグラフェイント</v>
      </c>
      <c r="BA1493" s="12" t="str">
        <f t="shared" si="331"/>
        <v>グランドクェイクドこんじょうキャッチアースクェイクモグラフェイント</v>
      </c>
      <c r="BB1493" s="11" t="str">
        <f t="shared" si="332"/>
        <v>BBCABLDR</v>
      </c>
      <c r="BC1493" s="11" t="str">
        <f t="shared" si="333"/>
        <v>BBCABLDR</v>
      </c>
      <c r="BD1493" s="11" t="str">
        <f t="shared" si="334"/>
        <v>BBCABLDR</v>
      </c>
      <c r="BE1493" s="11" t="str">
        <f t="shared" si="335"/>
        <v>BBCABLDR</v>
      </c>
    </row>
    <row r="1494" spans="1:57" ht="11.25" hidden="1" customHeight="1">
      <c r="A1494" s="6">
        <v>1493</v>
      </c>
      <c r="B1494" s="7" t="s">
        <v>3373</v>
      </c>
      <c r="C1494" s="8" t="s">
        <v>3374</v>
      </c>
      <c r="D1494" s="7" t="s">
        <v>72</v>
      </c>
      <c r="E1494" s="7" t="s">
        <v>81</v>
      </c>
      <c r="F1494" s="7" t="s">
        <v>128</v>
      </c>
      <c r="G1494" s="9">
        <v>124</v>
      </c>
      <c r="H1494" s="9">
        <v>94</v>
      </c>
      <c r="I1494" s="9">
        <v>53</v>
      </c>
      <c r="J1494" s="9">
        <v>51</v>
      </c>
      <c r="K1494" s="9">
        <v>54</v>
      </c>
      <c r="L1494" s="9">
        <v>51</v>
      </c>
      <c r="M1494" s="9">
        <v>56</v>
      </c>
      <c r="N1494" s="9">
        <v>53</v>
      </c>
      <c r="O1494" s="9">
        <v>53</v>
      </c>
      <c r="P1494" s="9">
        <v>69</v>
      </c>
      <c r="Q1494" s="10">
        <v>103</v>
      </c>
      <c r="R1494" s="11">
        <v>45</v>
      </c>
      <c r="S1494" s="11">
        <v>1</v>
      </c>
      <c r="T1494" s="11">
        <v>101</v>
      </c>
      <c r="U1494" s="11">
        <v>106</v>
      </c>
      <c r="V1494" s="11">
        <v>1</v>
      </c>
      <c r="W1494" s="11">
        <v>103</v>
      </c>
      <c r="X1494" s="11">
        <f t="shared" si="322"/>
        <v>460</v>
      </c>
      <c r="Y1494" s="11">
        <f t="shared" si="323"/>
        <v>4640</v>
      </c>
      <c r="Z1494" s="11">
        <f t="shared" si="324"/>
        <v>2100</v>
      </c>
      <c r="AA1494" s="11">
        <f t="shared" si="325"/>
        <v>4060</v>
      </c>
      <c r="AB1494" s="11">
        <f t="shared" si="326"/>
        <v>4060</v>
      </c>
      <c r="AC1494" s="6">
        <f t="shared" si="327"/>
        <v>4780</v>
      </c>
      <c r="AD1494" s="9" t="s">
        <v>329</v>
      </c>
      <c r="AE1494" s="3" t="str">
        <f>IF(ISERROR(VLOOKUP($AD1494,技まとめ!$A$1:$F$380,6,FALSE)),"－",VLOOKUP($AD1494,技まとめ!$A$1:$F$380,6,FALSE))</f>
        <v>SC</v>
      </c>
      <c r="AF1494" s="3">
        <f>IF(ISERROR(VLOOKUP($AD1494,技まとめ!$A$1:$F$380,3,FALSE)),"－",VLOOKUP($AD1494,技まとめ!$A$1:$F$380,3,FALSE))</f>
        <v>23</v>
      </c>
      <c r="AG1494" s="3">
        <f>IF(ISERROR(VLOOKUP($AD1494,技まとめ!$A$1:$F$380,5,FALSE)),"－",VLOOKUP($AD1494,技まとめ!$A$1:$F$380,5,FALSE))</f>
        <v>20</v>
      </c>
      <c r="AH1494" s="3" t="str">
        <f>IF($E1494=IF(ISERROR(VLOOKUP($AD1494,技まとめ!$A$1:$F$380,4,FALSE)),"－",VLOOKUP($AD1494,技まとめ!$A$1:$F$380,4,FALSE)),"一致","")</f>
        <v/>
      </c>
      <c r="AI1494" s="9" t="s">
        <v>141</v>
      </c>
      <c r="AJ1494" s="3" t="str">
        <f>IF(ISERROR(VLOOKUP($AI1494,技まとめ!$A$1:$F$380,6,FALSE)),"－",VLOOKUP($AI1494,技まとめ!$A$1:$F$380,6,FALSE))</f>
        <v>SC</v>
      </c>
      <c r="AK1494" s="3">
        <f>IF(ISERROR(VLOOKUP($AI1494,技まとめ!$A$1:$F$380,3,FALSE)),"－",VLOOKUP($AI1494,技まとめ!$A$1:$F$380,3,FALSE))</f>
        <v>42</v>
      </c>
      <c r="AL1494" s="3">
        <f>IF(ISERROR(VLOOKUP($AI1494,技まとめ!$A$1:$F$380,5,FALSE)),"－",VLOOKUP($AI1494,技まとめ!$A$1:$F$380,5,FALSE))</f>
        <v>28</v>
      </c>
      <c r="AM1494" s="3" t="str">
        <f>IF($E1494=IF(ISERROR(VLOOKUP($AI1494,技まとめ!$A$1:$F$380,4,FALSE)),"－",VLOOKUP($AI1494,技まとめ!$A$1:$F$380,4,FALSE)),"一致","")</f>
        <v/>
      </c>
      <c r="AN1494" s="9" t="s">
        <v>308</v>
      </c>
      <c r="AO1494" s="3" t="str">
        <f>IF(ISERROR(VLOOKUP($AN1494,技まとめ!$A$1:$F$380,6,FALSE)),"－",VLOOKUP($AN1494,技まとめ!$A$1:$F$380,6,FALSE))</f>
        <v>DR</v>
      </c>
      <c r="AP1494" s="3">
        <f>IF(ISERROR(VLOOKUP($AN1494,技まとめ!$A$1:$F$380,3,FALSE)),"－",VLOOKUP($AN1494,技まとめ!$A$1:$F$380,3,FALSE))</f>
        <v>28</v>
      </c>
      <c r="AQ1494" s="3">
        <f>IF(ISERROR(VLOOKUP($AN1494,技まとめ!$A$1:$F$380,5,FALSE)),"－",VLOOKUP($AN1494,技まとめ!$A$1:$F$380,5,FALSE))</f>
        <v>24</v>
      </c>
      <c r="AR1494" s="3" t="str">
        <f>IF($E1494=IF(ISERROR(VLOOKUP($AN1494,技まとめ!$A$1:$F$380,4,FALSE)),"－",VLOOKUP($AN1494,技まとめ!$A$1:$F$380,4,FALSE)),"一致","")</f>
        <v/>
      </c>
      <c r="AS1494" s="9" t="s">
        <v>529</v>
      </c>
      <c r="AT1494" s="3" t="str">
        <f>IF(ISERROR(VLOOKUP($AS1494,技まとめ!$A$1:$F$380,6,FALSE)),"－",VLOOKUP($AS1494,技まとめ!$A$1:$F$380,6,FALSE))</f>
        <v>BB</v>
      </c>
      <c r="AU1494" s="3">
        <f>IF(ISERROR(VLOOKUP($AS1494,技まとめ!$A$1:$F$380,3,FALSE)),"－",VLOOKUP($AS1494,技まとめ!$A$1:$F$380,3,FALSE))</f>
        <v>83</v>
      </c>
      <c r="AV1494" s="3">
        <f>IF(ISERROR(VLOOKUP($AS1494,技まとめ!$A$1:$F$380,5,FALSE)),"－",VLOOKUP($AS1494,技まとめ!$A$1:$F$380,5,FALSE))</f>
        <v>50</v>
      </c>
      <c r="AW1494" s="3" t="str">
        <f>IF($E1494=IF(ISERROR(VLOOKUP($AS1494,技まとめ!$A$1:$F$380,4,FALSE)),"－",VLOOKUP($AS1494,技まとめ!$A$1:$F$380,4,FALSE)),"一致","")</f>
        <v/>
      </c>
      <c r="AX1494" s="12" t="str">
        <f t="shared" si="328"/>
        <v>スネークショットドラゴンクラッシュスーパーアルマジロメガウォール</v>
      </c>
      <c r="AY1494" s="12" t="str">
        <f t="shared" si="329"/>
        <v>スネークショットドラゴンクラッシュスーパーアルマジロメガウォール</v>
      </c>
      <c r="AZ1494" s="12" t="str">
        <f t="shared" si="330"/>
        <v>スネークショットドラゴンクラッシュスーパーアルマジロメガウォール</v>
      </c>
      <c r="BA1494" s="12" t="str">
        <f t="shared" si="331"/>
        <v>スネークショットドラゴンクラッシュスーパーアルマジロメガウォール</v>
      </c>
      <c r="BB1494" s="11" t="str">
        <f t="shared" si="332"/>
        <v>SCSCDRBB</v>
      </c>
      <c r="BC1494" s="11" t="str">
        <f t="shared" si="333"/>
        <v>SCSCDRBB</v>
      </c>
      <c r="BD1494" s="11" t="str">
        <f t="shared" si="334"/>
        <v>SCSCDRBB</v>
      </c>
      <c r="BE1494" s="11" t="str">
        <f t="shared" si="335"/>
        <v>SCSCDRBB</v>
      </c>
    </row>
    <row r="1495" spans="1:57" ht="11.25" hidden="1" customHeight="1">
      <c r="A1495" s="6">
        <v>1494</v>
      </c>
      <c r="B1495" s="7" t="s">
        <v>3375</v>
      </c>
      <c r="C1495" s="8" t="s">
        <v>3376</v>
      </c>
      <c r="D1495" s="7" t="s">
        <v>650</v>
      </c>
      <c r="E1495" s="7" t="s">
        <v>102</v>
      </c>
      <c r="F1495" s="7" t="s">
        <v>128</v>
      </c>
      <c r="G1495" s="9">
        <v>138</v>
      </c>
      <c r="H1495" s="9">
        <v>94</v>
      </c>
      <c r="I1495" s="9">
        <v>56</v>
      </c>
      <c r="J1495" s="9">
        <v>60</v>
      </c>
      <c r="K1495" s="9">
        <v>56</v>
      </c>
      <c r="L1495" s="9">
        <v>66</v>
      </c>
      <c r="M1495" s="9">
        <v>62</v>
      </c>
      <c r="N1495" s="9">
        <v>58</v>
      </c>
      <c r="O1495" s="9">
        <v>60</v>
      </c>
      <c r="P1495" s="9">
        <v>12</v>
      </c>
      <c r="Q1495" s="10">
        <v>106</v>
      </c>
      <c r="R1495" s="11">
        <v>4</v>
      </c>
      <c r="S1495" s="11">
        <v>1</v>
      </c>
      <c r="T1495" s="11">
        <v>116</v>
      </c>
      <c r="U1495" s="11">
        <v>112</v>
      </c>
      <c r="V1495" s="11">
        <v>1</v>
      </c>
      <c r="W1495" s="11">
        <v>110</v>
      </c>
      <c r="X1495" s="11">
        <f t="shared" si="322"/>
        <v>450</v>
      </c>
      <c r="Y1495" s="11">
        <f t="shared" si="323"/>
        <v>4795</v>
      </c>
      <c r="Z1495" s="11">
        <f t="shared" si="324"/>
        <v>700</v>
      </c>
      <c r="AA1495" s="11">
        <f t="shared" si="325"/>
        <v>4620</v>
      </c>
      <c r="AB1495" s="11">
        <f t="shared" si="326"/>
        <v>4620</v>
      </c>
      <c r="AC1495" s="6">
        <f t="shared" si="327"/>
        <v>5210</v>
      </c>
      <c r="AD1495" s="9" t="s">
        <v>469</v>
      </c>
      <c r="AE1495" s="3" t="str">
        <f>IF(ISERROR(VLOOKUP($AD1495,技まとめ!$A$1:$F$380,6,FALSE)),"－",VLOOKUP($AD1495,技まとめ!$A$1:$F$380,6,FALSE))</f>
        <v>SC</v>
      </c>
      <c r="AF1495" s="3">
        <f>IF(ISERROR(VLOOKUP($AD1495,技まとめ!$A$1:$F$380,3,FALSE)),"－",VLOOKUP($AD1495,技まとめ!$A$1:$F$380,3,FALSE))</f>
        <v>30</v>
      </c>
      <c r="AG1495" s="3">
        <f>IF(ISERROR(VLOOKUP($AD1495,技まとめ!$A$1:$F$380,5,FALSE)),"－",VLOOKUP($AD1495,技まとめ!$A$1:$F$380,5,FALSE))</f>
        <v>21</v>
      </c>
      <c r="AH1495" s="3" t="str">
        <f>IF($E1495=IF(ISERROR(VLOOKUP($AD1495,技まとめ!$A$1:$F$380,4,FALSE)),"－",VLOOKUP($AD1495,技まとめ!$A$1:$F$380,4,FALSE)),"一致","")</f>
        <v>一致</v>
      </c>
      <c r="AI1495" s="9" t="s">
        <v>118</v>
      </c>
      <c r="AJ1495" s="3" t="str">
        <f>IF(ISERROR(VLOOKUP($AI1495,技まとめ!$A$1:$F$380,6,FALSE)),"－",VLOOKUP($AI1495,技まとめ!$A$1:$F$380,6,FALSE))</f>
        <v>BS</v>
      </c>
      <c r="AK1495" s="3">
        <f>IF(ISERROR(VLOOKUP($AI1495,技まとめ!$A$1:$F$380,3,FALSE)),"－",VLOOKUP($AI1495,技まとめ!$A$1:$F$380,3,FALSE))</f>
        <v>64</v>
      </c>
      <c r="AL1495" s="3">
        <f>IF(ISERROR(VLOOKUP($AI1495,技まとめ!$A$1:$F$380,5,FALSE)),"－",VLOOKUP($AI1495,技まとめ!$A$1:$F$380,5,FALSE))</f>
        <v>37</v>
      </c>
      <c r="AM1495" s="3" t="str">
        <f>IF($E1495=IF(ISERROR(VLOOKUP($AI1495,技まとめ!$A$1:$F$380,4,FALSE)),"－",VLOOKUP($AI1495,技まとめ!$A$1:$F$380,4,FALSE)),"一致","")</f>
        <v/>
      </c>
      <c r="AN1495" s="9" t="s">
        <v>710</v>
      </c>
      <c r="AO1495" s="3" t="str">
        <f>IF(ISERROR(VLOOKUP($AN1495,技まとめ!$A$1:$F$380,6,FALSE)),"－",VLOOKUP($AN1495,技まとめ!$A$1:$F$380,6,FALSE))</f>
        <v>DR</v>
      </c>
      <c r="AP1495" s="3">
        <f>IF(ISERROR(VLOOKUP($AN1495,技まとめ!$A$1:$F$380,3,FALSE)),"－",VLOOKUP($AN1495,技まとめ!$A$1:$F$380,3,FALSE))</f>
        <v>15</v>
      </c>
      <c r="AQ1495" s="3">
        <f>IF(ISERROR(VLOOKUP($AN1495,技まとめ!$A$1:$F$380,5,FALSE)),"－",VLOOKUP($AN1495,技まとめ!$A$1:$F$380,5,FALSE))</f>
        <v>20</v>
      </c>
      <c r="AR1495" s="3" t="str">
        <f>IF($E1495=IF(ISERROR(VLOOKUP($AN1495,技まとめ!$A$1:$F$380,4,FALSE)),"－",VLOOKUP($AN1495,技まとめ!$A$1:$F$380,4,FALSE)),"一致","")</f>
        <v>一致</v>
      </c>
      <c r="AS1495" s="9" t="s">
        <v>730</v>
      </c>
      <c r="AT1495" s="3" t="str">
        <f>IF(ISERROR(VLOOKUP($AS1495,技まとめ!$A$1:$F$380,6,FALSE)),"－",VLOOKUP($AS1495,技まとめ!$A$1:$F$380,6,FALSE))</f>
        <v>BS</v>
      </c>
      <c r="AU1495" s="3">
        <f>IF(ISERROR(VLOOKUP($AS1495,技まとめ!$A$1:$F$380,3,FALSE)),"－",VLOOKUP($AS1495,技まとめ!$A$1:$F$380,3,FALSE))</f>
        <v>83</v>
      </c>
      <c r="AV1495" s="3">
        <f>IF(ISERROR(VLOOKUP($AS1495,技まとめ!$A$1:$F$380,5,FALSE)),"－",VLOOKUP($AS1495,技まとめ!$A$1:$F$380,5,FALSE))</f>
        <v>46</v>
      </c>
      <c r="AW1495" s="3" t="str">
        <f>IF($E1495=IF(ISERROR(VLOOKUP($AS1495,技まとめ!$A$1:$F$380,4,FALSE)),"－",VLOOKUP($AS1495,技まとめ!$A$1:$F$380,4,FALSE)),"一致","")</f>
        <v>一致</v>
      </c>
      <c r="AX1495" s="12" t="str">
        <f t="shared" si="328"/>
        <v>あびせげりクンフーアタックひとりワンツードラゴンキャノン</v>
      </c>
      <c r="AY1495" s="12" t="str">
        <f t="shared" si="329"/>
        <v>あびせげりクンフーアタックひとりワンツードラゴンキャノン</v>
      </c>
      <c r="AZ1495" s="12" t="str">
        <f t="shared" si="330"/>
        <v>あびせげりクンフーアタックひとりワンツードラゴンキャノン</v>
      </c>
      <c r="BA1495" s="12" t="str">
        <f t="shared" si="331"/>
        <v>あびせげりクンフーアタックひとりワンツードラゴンキャノン</v>
      </c>
      <c r="BB1495" s="11" t="str">
        <f t="shared" si="332"/>
        <v>SCBSDRBS</v>
      </c>
      <c r="BC1495" s="11" t="str">
        <f t="shared" si="333"/>
        <v>SCBSDRBS</v>
      </c>
      <c r="BD1495" s="11" t="str">
        <f t="shared" si="334"/>
        <v>SCBSDRBS</v>
      </c>
      <c r="BE1495" s="11" t="str">
        <f t="shared" si="335"/>
        <v>SCBSDRBS</v>
      </c>
    </row>
    <row r="1496" spans="1:57" ht="11.25" hidden="1" customHeight="1">
      <c r="A1496" s="6">
        <v>1495</v>
      </c>
      <c r="B1496" s="7" t="s">
        <v>3377</v>
      </c>
      <c r="C1496" s="8" t="s">
        <v>3378</v>
      </c>
      <c r="D1496" s="7" t="s">
        <v>650</v>
      </c>
      <c r="E1496" s="7" t="s">
        <v>81</v>
      </c>
      <c r="F1496" s="7" t="s">
        <v>109</v>
      </c>
      <c r="G1496" s="9">
        <v>91</v>
      </c>
      <c r="H1496" s="9">
        <v>135</v>
      </c>
      <c r="I1496" s="9">
        <v>57</v>
      </c>
      <c r="J1496" s="9">
        <v>60</v>
      </c>
      <c r="K1496" s="9">
        <v>62</v>
      </c>
      <c r="L1496" s="9">
        <v>56</v>
      </c>
      <c r="M1496" s="9">
        <v>62</v>
      </c>
      <c r="N1496" s="9">
        <v>56</v>
      </c>
      <c r="O1496" s="9">
        <v>57</v>
      </c>
      <c r="P1496" s="9">
        <v>12</v>
      </c>
      <c r="Q1496" s="10">
        <v>107</v>
      </c>
      <c r="R1496" s="11">
        <v>8</v>
      </c>
      <c r="S1496" s="11">
        <v>1</v>
      </c>
      <c r="T1496" s="11">
        <v>106</v>
      </c>
      <c r="U1496" s="11">
        <v>112</v>
      </c>
      <c r="V1496" s="11">
        <v>1</v>
      </c>
      <c r="W1496" s="11">
        <v>107</v>
      </c>
      <c r="X1496" s="11">
        <f t="shared" si="322"/>
        <v>442</v>
      </c>
      <c r="Y1496" s="11">
        <f t="shared" si="323"/>
        <v>4820</v>
      </c>
      <c r="Z1496" s="11">
        <f t="shared" si="324"/>
        <v>825</v>
      </c>
      <c r="AA1496" s="11">
        <f t="shared" si="325"/>
        <v>4255</v>
      </c>
      <c r="AB1496" s="11">
        <f t="shared" si="326"/>
        <v>4255</v>
      </c>
      <c r="AC1496" s="6">
        <f t="shared" si="327"/>
        <v>4815</v>
      </c>
      <c r="AD1496" s="9" t="s">
        <v>210</v>
      </c>
      <c r="AE1496" s="3" t="str">
        <f>IF(ISERROR(VLOOKUP($AD1496,技まとめ!$A$1:$F$380,6,FALSE)),"－",VLOOKUP($AD1496,技まとめ!$A$1:$F$380,6,FALSE))</f>
        <v>NS</v>
      </c>
      <c r="AF1496" s="3">
        <f>IF(ISERROR(VLOOKUP($AD1496,技まとめ!$A$1:$F$380,3,FALSE)),"－",VLOOKUP($AD1496,技まとめ!$A$1:$F$380,3,FALSE))</f>
        <v>25</v>
      </c>
      <c r="AG1496" s="3">
        <f>IF(ISERROR(VLOOKUP($AD1496,技まとめ!$A$1:$F$380,5,FALSE)),"－",VLOOKUP($AD1496,技まとめ!$A$1:$F$380,5,FALSE))</f>
        <v>20</v>
      </c>
      <c r="AH1496" s="3" t="str">
        <f>IF($E1496=IF(ISERROR(VLOOKUP($AD1496,技まとめ!$A$1:$F$380,4,FALSE)),"－",VLOOKUP($AD1496,技まとめ!$A$1:$F$380,4,FALSE)),"一致","")</f>
        <v>一致</v>
      </c>
      <c r="AI1496" s="9" t="s">
        <v>110</v>
      </c>
      <c r="AJ1496" s="3" t="str">
        <f>IF(ISERROR(VLOOKUP($AI1496,技まとめ!$A$1:$F$380,6,FALSE)),"－",VLOOKUP($AI1496,技まとめ!$A$1:$F$380,6,FALSE))</f>
        <v>DR</v>
      </c>
      <c r="AK1496" s="3">
        <f>IF(ISERROR(VLOOKUP($AI1496,技まとめ!$A$1:$F$380,3,FALSE)),"－",VLOOKUP($AI1496,技まとめ!$A$1:$F$380,3,FALSE))</f>
        <v>34</v>
      </c>
      <c r="AL1496" s="3">
        <f>IF(ISERROR(VLOOKUP($AI1496,技まとめ!$A$1:$F$380,5,FALSE)),"－",VLOOKUP($AI1496,技まとめ!$A$1:$F$380,5,FALSE))</f>
        <v>27</v>
      </c>
      <c r="AM1496" s="3" t="str">
        <f>IF($E1496=IF(ISERROR(VLOOKUP($AI1496,技まとめ!$A$1:$F$380,4,FALSE)),"－",VLOOKUP($AI1496,技まとめ!$A$1:$F$380,4,FALSE)),"一致","")</f>
        <v>一致</v>
      </c>
      <c r="AN1496" s="9" t="s">
        <v>718</v>
      </c>
      <c r="AO1496" s="3" t="str">
        <f>IF(ISERROR(VLOOKUP($AN1496,技まとめ!$A$1:$F$380,6,FALSE)),"－",VLOOKUP($AN1496,技まとめ!$A$1:$F$380,6,FALSE))</f>
        <v>BL</v>
      </c>
      <c r="AP1496" s="3">
        <f>IF(ISERROR(VLOOKUP($AN1496,技まとめ!$A$1:$F$380,3,FALSE)),"－",VLOOKUP($AN1496,技まとめ!$A$1:$F$380,3,FALSE))</f>
        <v>58</v>
      </c>
      <c r="AQ1496" s="3">
        <f>IF(ISERROR(VLOOKUP($AN1496,技まとめ!$A$1:$F$380,5,FALSE)),"－",VLOOKUP($AN1496,技まとめ!$A$1:$F$380,5,FALSE))</f>
        <v>39</v>
      </c>
      <c r="AR1496" s="3" t="str">
        <f>IF($E1496=IF(ISERROR(VLOOKUP($AN1496,技まとめ!$A$1:$F$380,4,FALSE)),"－",VLOOKUP($AN1496,技まとめ!$A$1:$F$380,4,FALSE)),"一致","")</f>
        <v/>
      </c>
      <c r="AS1496" s="9" t="s">
        <v>132</v>
      </c>
      <c r="AT1496" s="3" t="str">
        <f>IF(ISERROR(VLOOKUP($AS1496,技まとめ!$A$1:$F$380,6,FALSE)),"－",VLOOKUP($AS1496,技まとめ!$A$1:$F$380,6,FALSE))</f>
        <v>DR</v>
      </c>
      <c r="AU1496" s="3">
        <f>IF(ISERROR(VLOOKUP($AS1496,技まとめ!$A$1:$F$380,3,FALSE)),"－",VLOOKUP($AS1496,技まとめ!$A$1:$F$380,3,FALSE))</f>
        <v>78</v>
      </c>
      <c r="AV1496" s="3">
        <f>IF(ISERROR(VLOOKUP($AS1496,技まとめ!$A$1:$F$380,5,FALSE)),"－",VLOOKUP($AS1496,技まとめ!$A$1:$F$380,5,FALSE))</f>
        <v>46</v>
      </c>
      <c r="AW1496" s="3" t="str">
        <f>IF($E1496=IF(ISERROR(VLOOKUP($AS1496,技まとめ!$A$1:$F$380,4,FALSE)),"－",VLOOKUP($AS1496,技まとめ!$A$1:$F$380,4,FALSE)),"一致","")</f>
        <v>一致</v>
      </c>
      <c r="AX1496" s="12" t="str">
        <f t="shared" si="328"/>
        <v>スパイラルショットジグザグスパークグッドスメルダッシュストーム</v>
      </c>
      <c r="AY1496" s="12" t="str">
        <f t="shared" si="329"/>
        <v>スパイラルショットジグザグスパークグッドスメルダッシュストーム</v>
      </c>
      <c r="AZ1496" s="12" t="str">
        <f t="shared" si="330"/>
        <v>スパイラルショットジグザグスパークグッドスメルダッシュストーム</v>
      </c>
      <c r="BA1496" s="12" t="str">
        <f t="shared" si="331"/>
        <v>スパイラルショットジグザグスパークグッドスメルダッシュストーム</v>
      </c>
      <c r="BB1496" s="11" t="str">
        <f t="shared" si="332"/>
        <v>NSDRBLDR</v>
      </c>
      <c r="BC1496" s="11" t="str">
        <f t="shared" si="333"/>
        <v>NSDRBLDR</v>
      </c>
      <c r="BD1496" s="11" t="str">
        <f t="shared" si="334"/>
        <v>NSDRBLDR</v>
      </c>
      <c r="BE1496" s="11" t="str">
        <f t="shared" si="335"/>
        <v>NSDRBLDR</v>
      </c>
    </row>
    <row r="1497" spans="1:57" ht="11.25" hidden="1" customHeight="1">
      <c r="A1497" s="6">
        <v>1496</v>
      </c>
      <c r="B1497" s="7" t="s">
        <v>3379</v>
      </c>
      <c r="C1497" s="8" t="s">
        <v>3380</v>
      </c>
      <c r="D1497" s="7" t="s">
        <v>72</v>
      </c>
      <c r="E1497" s="7" t="s">
        <v>102</v>
      </c>
      <c r="F1497" s="7" t="s">
        <v>82</v>
      </c>
      <c r="G1497" s="9">
        <v>116</v>
      </c>
      <c r="H1497" s="9">
        <v>110</v>
      </c>
      <c r="I1497" s="9">
        <v>58</v>
      </c>
      <c r="J1497" s="9">
        <v>65</v>
      </c>
      <c r="K1497" s="9">
        <v>56</v>
      </c>
      <c r="L1497" s="9">
        <v>63</v>
      </c>
      <c r="M1497" s="9">
        <v>59</v>
      </c>
      <c r="N1497" s="9">
        <v>57</v>
      </c>
      <c r="O1497" s="9">
        <v>60</v>
      </c>
      <c r="P1497" s="9">
        <v>35</v>
      </c>
      <c r="Q1497" s="10">
        <v>108</v>
      </c>
      <c r="R1497" s="11">
        <v>31</v>
      </c>
      <c r="S1497" s="11">
        <v>1</v>
      </c>
      <c r="T1497" s="11">
        <v>113</v>
      </c>
      <c r="U1497" s="11">
        <v>109</v>
      </c>
      <c r="V1497" s="11">
        <v>1</v>
      </c>
      <c r="W1497" s="11">
        <v>110</v>
      </c>
      <c r="X1497" s="11">
        <f t="shared" si="322"/>
        <v>473</v>
      </c>
      <c r="Y1497" s="11">
        <f t="shared" si="323"/>
        <v>4875</v>
      </c>
      <c r="Z1497" s="11">
        <f t="shared" si="324"/>
        <v>1645</v>
      </c>
      <c r="AA1497" s="11">
        <f t="shared" si="325"/>
        <v>4515</v>
      </c>
      <c r="AB1497" s="11">
        <f t="shared" si="326"/>
        <v>4515</v>
      </c>
      <c r="AC1497" s="6">
        <f t="shared" si="327"/>
        <v>5225</v>
      </c>
      <c r="AD1497" s="9" t="s">
        <v>560</v>
      </c>
      <c r="AE1497" s="3" t="str">
        <f>IF(ISERROR(VLOOKUP($AD1497,技まとめ!$A$1:$F$380,6,FALSE)),"－",VLOOKUP($AD1497,技まとめ!$A$1:$F$380,6,FALSE))</f>
        <v>BL</v>
      </c>
      <c r="AF1497" s="3">
        <f>IF(ISERROR(VLOOKUP($AD1497,技まとめ!$A$1:$F$380,3,FALSE)),"－",VLOOKUP($AD1497,技まとめ!$A$1:$F$380,3,FALSE))</f>
        <v>28</v>
      </c>
      <c r="AG1497" s="3">
        <f>IF(ISERROR(VLOOKUP($AD1497,技まとめ!$A$1:$F$380,5,FALSE)),"－",VLOOKUP($AD1497,技まとめ!$A$1:$F$380,5,FALSE))</f>
        <v>24</v>
      </c>
      <c r="AH1497" s="3" t="str">
        <f>IF($E1497=IF(ISERROR(VLOOKUP($AD1497,技まとめ!$A$1:$F$380,4,FALSE)),"－",VLOOKUP($AD1497,技まとめ!$A$1:$F$380,4,FALSE)),"一致","")</f>
        <v/>
      </c>
      <c r="AI1497" s="9" t="s">
        <v>721</v>
      </c>
      <c r="AJ1497" s="3" t="str">
        <f>IF(ISERROR(VLOOKUP($AI1497,技まとめ!$A$1:$F$380,6,FALSE)),"－",VLOOKUP($AI1497,技まとめ!$A$1:$F$380,6,FALSE))</f>
        <v>BS</v>
      </c>
      <c r="AK1497" s="3">
        <f>IF(ISERROR(VLOOKUP($AI1497,技まとめ!$A$1:$F$380,3,FALSE)),"－",VLOOKUP($AI1497,技まとめ!$A$1:$F$380,3,FALSE))</f>
        <v>48</v>
      </c>
      <c r="AL1497" s="3">
        <f>IF(ISERROR(VLOOKUP($AI1497,技まとめ!$A$1:$F$380,5,FALSE)),"－",VLOOKUP($AI1497,技まとめ!$A$1:$F$380,5,FALSE))</f>
        <v>28</v>
      </c>
      <c r="AM1497" s="3" t="str">
        <f>IF($E1497=IF(ISERROR(VLOOKUP($AI1497,技まとめ!$A$1:$F$380,4,FALSE)),"－",VLOOKUP($AI1497,技まとめ!$A$1:$F$380,4,FALSE)),"一致","")</f>
        <v/>
      </c>
      <c r="AN1497" s="9" t="s">
        <v>165</v>
      </c>
      <c r="AO1497" s="3" t="str">
        <f>IF(ISERROR(VLOOKUP($AN1497,技まとめ!$A$1:$F$380,6,FALSE)),"－",VLOOKUP($AN1497,技まとめ!$A$1:$F$380,6,FALSE))</f>
        <v>BL</v>
      </c>
      <c r="AP1497" s="3">
        <f>IF(ISERROR(VLOOKUP($AN1497,技まとめ!$A$1:$F$380,3,FALSE)),"－",VLOOKUP($AN1497,技まとめ!$A$1:$F$380,3,FALSE))</f>
        <v>78</v>
      </c>
      <c r="AQ1497" s="3">
        <f>IF(ISERROR(VLOOKUP($AN1497,技まとめ!$A$1:$F$380,5,FALSE)),"－",VLOOKUP($AN1497,技まとめ!$A$1:$F$380,5,FALSE))</f>
        <v>46</v>
      </c>
      <c r="AR1497" s="3" t="str">
        <f>IF($E1497=IF(ISERROR(VLOOKUP($AN1497,技まとめ!$A$1:$F$380,4,FALSE)),"－",VLOOKUP($AN1497,技まとめ!$A$1:$F$380,4,FALSE)),"一致","")</f>
        <v/>
      </c>
      <c r="AS1497" s="9" t="s">
        <v>310</v>
      </c>
      <c r="AT1497" s="3" t="str">
        <f>IF(ISERROR(VLOOKUP($AS1497,技まとめ!$A$1:$F$380,6,FALSE)),"－",VLOOKUP($AS1497,技まとめ!$A$1:$F$380,6,FALSE))</f>
        <v>DR</v>
      </c>
      <c r="AU1497" s="3">
        <f>IF(ISERROR(VLOOKUP($AS1497,技まとめ!$A$1:$F$380,3,FALSE)),"－",VLOOKUP($AS1497,技まとめ!$A$1:$F$380,3,FALSE))</f>
        <v>65</v>
      </c>
      <c r="AV1497" s="3">
        <f>IF(ISERROR(VLOOKUP($AS1497,技まとめ!$A$1:$F$380,5,FALSE)),"－",VLOOKUP($AS1497,技まとめ!$A$1:$F$380,5,FALSE))</f>
        <v>42</v>
      </c>
      <c r="AW1497" s="3" t="str">
        <f>IF($E1497=IF(ISERROR(VLOOKUP($AS1497,技まとめ!$A$1:$F$380,4,FALSE)),"－",VLOOKUP($AS1497,技まとめ!$A$1:$F$380,4,FALSE)),"一致","")</f>
        <v/>
      </c>
      <c r="AX1497" s="12" t="str">
        <f t="shared" si="328"/>
        <v>ブレードアタックメガトンヘッドダブルサイクロンモグラシャッフル</v>
      </c>
      <c r="AY1497" s="12" t="str">
        <f t="shared" si="329"/>
        <v>ブレードアタックメガトンヘッドダブルサイクロンモグラシャッフル</v>
      </c>
      <c r="AZ1497" s="12" t="str">
        <f t="shared" si="330"/>
        <v>ブレードアタックメガトンヘッドダブルサイクロンモグラシャッフル</v>
      </c>
      <c r="BA1497" s="12" t="str">
        <f t="shared" si="331"/>
        <v>ブレードアタックメガトンヘッドダブルサイクロンモグラシャッフル</v>
      </c>
      <c r="BB1497" s="11" t="str">
        <f t="shared" si="332"/>
        <v>BLBSBLDR</v>
      </c>
      <c r="BC1497" s="11" t="str">
        <f t="shared" si="333"/>
        <v>BLBSBLDR</v>
      </c>
      <c r="BD1497" s="11" t="str">
        <f t="shared" si="334"/>
        <v>BLBSBLDR</v>
      </c>
      <c r="BE1497" s="11" t="str">
        <f t="shared" si="335"/>
        <v>BLBSBLDR</v>
      </c>
    </row>
    <row r="1498" spans="1:57" ht="11.25" hidden="1" customHeight="1">
      <c r="A1498" s="6">
        <v>1497</v>
      </c>
      <c r="B1498" s="7" t="s">
        <v>3381</v>
      </c>
      <c r="C1498" s="8" t="s">
        <v>3382</v>
      </c>
      <c r="D1498" s="7" t="s">
        <v>72</v>
      </c>
      <c r="E1498" s="7" t="s">
        <v>102</v>
      </c>
      <c r="F1498" s="7" t="s">
        <v>128</v>
      </c>
      <c r="G1498" s="9">
        <v>130</v>
      </c>
      <c r="H1498" s="9">
        <v>95</v>
      </c>
      <c r="I1498" s="9">
        <v>49</v>
      </c>
      <c r="J1498" s="9">
        <v>51</v>
      </c>
      <c r="K1498" s="9">
        <v>56</v>
      </c>
      <c r="L1498" s="9">
        <v>56</v>
      </c>
      <c r="M1498" s="9">
        <v>56</v>
      </c>
      <c r="N1498" s="9">
        <v>66</v>
      </c>
      <c r="O1498" s="9">
        <v>53</v>
      </c>
      <c r="P1498" s="9">
        <v>37</v>
      </c>
      <c r="Q1498" s="10">
        <v>99</v>
      </c>
      <c r="R1498" s="11">
        <v>28</v>
      </c>
      <c r="S1498" s="11">
        <v>1</v>
      </c>
      <c r="T1498" s="11">
        <v>106</v>
      </c>
      <c r="U1498" s="11">
        <v>106</v>
      </c>
      <c r="V1498" s="11">
        <v>1</v>
      </c>
      <c r="W1498" s="11">
        <v>103</v>
      </c>
      <c r="X1498" s="11">
        <f t="shared" si="322"/>
        <v>444</v>
      </c>
      <c r="Y1498" s="11">
        <f t="shared" si="323"/>
        <v>4480</v>
      </c>
      <c r="Z1498" s="11">
        <f t="shared" si="324"/>
        <v>1505</v>
      </c>
      <c r="AA1498" s="11">
        <f t="shared" si="325"/>
        <v>4235</v>
      </c>
      <c r="AB1498" s="11">
        <f t="shared" si="326"/>
        <v>4235</v>
      </c>
      <c r="AC1498" s="6">
        <f t="shared" si="327"/>
        <v>4895</v>
      </c>
      <c r="AD1498" s="9" t="s">
        <v>322</v>
      </c>
      <c r="AE1498" s="3" t="str">
        <f>IF(ISERROR(VLOOKUP($AD1498,技まとめ!$A$1:$F$380,6,FALSE)),"－",VLOOKUP($AD1498,技まとめ!$A$1:$F$380,6,FALSE))</f>
        <v>SC</v>
      </c>
      <c r="AF1498" s="3">
        <f>IF(ISERROR(VLOOKUP($AD1498,技まとめ!$A$1:$F$380,3,FALSE)),"－",VLOOKUP($AD1498,技まとめ!$A$1:$F$380,3,FALSE))</f>
        <v>25</v>
      </c>
      <c r="AG1498" s="3">
        <f>IF(ISERROR(VLOOKUP($AD1498,技まとめ!$A$1:$F$380,5,FALSE)),"－",VLOOKUP($AD1498,技まとめ!$A$1:$F$380,5,FALSE))</f>
        <v>20</v>
      </c>
      <c r="AH1498" s="3" t="str">
        <f>IF($E1498=IF(ISERROR(VLOOKUP($AD1498,技まとめ!$A$1:$F$380,4,FALSE)),"－",VLOOKUP($AD1498,技まとめ!$A$1:$F$380,4,FALSE)),"一致","")</f>
        <v/>
      </c>
      <c r="AI1498" s="9" t="s">
        <v>500</v>
      </c>
      <c r="AJ1498" s="3" t="str">
        <f>IF(ISERROR(VLOOKUP($AI1498,技まとめ!$A$1:$F$380,6,FALSE)),"－",VLOOKUP($AI1498,技まとめ!$A$1:$F$380,6,FALSE))</f>
        <v>SC</v>
      </c>
      <c r="AK1498" s="3">
        <f>IF(ISERROR(VLOOKUP($AI1498,技まとめ!$A$1:$F$380,3,FALSE)),"－",VLOOKUP($AI1498,技まとめ!$A$1:$F$380,3,FALSE))</f>
        <v>31</v>
      </c>
      <c r="AL1498" s="3">
        <f>IF(ISERROR(VLOOKUP($AI1498,技まとめ!$A$1:$F$380,5,FALSE)),"－",VLOOKUP($AI1498,技まとめ!$A$1:$F$380,5,FALSE))</f>
        <v>22</v>
      </c>
      <c r="AM1498" s="3" t="str">
        <f>IF($E1498=IF(ISERROR(VLOOKUP($AI1498,技まとめ!$A$1:$F$380,4,FALSE)),"－",VLOOKUP($AI1498,技まとめ!$A$1:$F$380,4,FALSE)),"一致","")</f>
        <v/>
      </c>
      <c r="AN1498" s="9" t="s">
        <v>686</v>
      </c>
      <c r="AO1498" s="3" t="str">
        <f>IF(ISERROR(VLOOKUP($AN1498,技まとめ!$A$1:$F$380,6,FALSE)),"－",VLOOKUP($AN1498,技まとめ!$A$1:$F$380,6,FALSE))</f>
        <v>DR</v>
      </c>
      <c r="AP1498" s="3">
        <f>IF(ISERROR(VLOOKUP($AN1498,技まとめ!$A$1:$F$380,3,FALSE)),"－",VLOOKUP($AN1498,技まとめ!$A$1:$F$380,3,FALSE))</f>
        <v>34</v>
      </c>
      <c r="AQ1498" s="3">
        <f>IF(ISERROR(VLOOKUP($AN1498,技まとめ!$A$1:$F$380,5,FALSE)),"－",VLOOKUP($AN1498,技まとめ!$A$1:$F$380,5,FALSE))</f>
        <v>27</v>
      </c>
      <c r="AR1498" s="3" t="str">
        <f>IF($E1498=IF(ISERROR(VLOOKUP($AN1498,技まとめ!$A$1:$F$380,4,FALSE)),"－",VLOOKUP($AN1498,技まとめ!$A$1:$F$380,4,FALSE)),"一致","")</f>
        <v>一致</v>
      </c>
      <c r="AS1498" s="9" t="s">
        <v>735</v>
      </c>
      <c r="AT1498" s="3" t="str">
        <f>IF(ISERROR(VLOOKUP($AS1498,技まとめ!$A$1:$F$380,6,FALSE)),"－",VLOOKUP($AS1498,技まとめ!$A$1:$F$380,6,FALSE))</f>
        <v>SC</v>
      </c>
      <c r="AU1498" s="3">
        <f>IF(ISERROR(VLOOKUP($AS1498,技まとめ!$A$1:$F$380,3,FALSE)),"－",VLOOKUP($AS1498,技まとめ!$A$1:$F$380,3,FALSE))</f>
        <v>51</v>
      </c>
      <c r="AV1498" s="3">
        <f>IF(ISERROR(VLOOKUP($AS1498,技まとめ!$A$1:$F$380,5,FALSE)),"－",VLOOKUP($AS1498,技まとめ!$A$1:$F$380,5,FALSE))</f>
        <v>31</v>
      </c>
      <c r="AW1498" s="3" t="str">
        <f>IF($E1498=IF(ISERROR(VLOOKUP($AS1498,技まとめ!$A$1:$F$380,4,FALSE)),"－",VLOOKUP($AS1498,技まとめ!$A$1:$F$380,4,FALSE)),"一致","")</f>
        <v>一致</v>
      </c>
      <c r="AX1498" s="12" t="str">
        <f t="shared" si="328"/>
        <v>ターザンキックつちだるまヒートタックルダブルグレネード</v>
      </c>
      <c r="AY1498" s="12" t="str">
        <f t="shared" si="329"/>
        <v>ターザンキックつちだるまヒートタックルダブルグレネード</v>
      </c>
      <c r="AZ1498" s="12" t="str">
        <f t="shared" si="330"/>
        <v>ターザンキックつちだるまヒートタックルダブルグレネード</v>
      </c>
      <c r="BA1498" s="12" t="str">
        <f t="shared" si="331"/>
        <v>ターザンキックつちだるまヒートタックルダブルグレネード</v>
      </c>
      <c r="BB1498" s="11" t="str">
        <f t="shared" si="332"/>
        <v>SCSCDRSC</v>
      </c>
      <c r="BC1498" s="11" t="str">
        <f t="shared" si="333"/>
        <v>SCSCDRSC</v>
      </c>
      <c r="BD1498" s="11" t="str">
        <f t="shared" si="334"/>
        <v>SCSCDRSC</v>
      </c>
      <c r="BE1498" s="11" t="str">
        <f t="shared" si="335"/>
        <v>SCSCDRSC</v>
      </c>
    </row>
    <row r="1499" spans="1:57" ht="11.25" hidden="1" customHeight="1">
      <c r="A1499" s="6">
        <v>1498</v>
      </c>
      <c r="B1499" s="7" t="s">
        <v>3383</v>
      </c>
      <c r="C1499" s="8" t="s">
        <v>3384</v>
      </c>
      <c r="D1499" s="7" t="s">
        <v>72</v>
      </c>
      <c r="E1499" s="7" t="s">
        <v>95</v>
      </c>
      <c r="F1499" s="7" t="s">
        <v>109</v>
      </c>
      <c r="G1499" s="9">
        <v>120</v>
      </c>
      <c r="H1499" s="9">
        <v>99</v>
      </c>
      <c r="I1499" s="9">
        <v>53</v>
      </c>
      <c r="J1499" s="9">
        <v>62</v>
      </c>
      <c r="K1499" s="9">
        <v>56</v>
      </c>
      <c r="L1499" s="9">
        <v>60</v>
      </c>
      <c r="M1499" s="9">
        <v>63</v>
      </c>
      <c r="N1499" s="9">
        <v>63</v>
      </c>
      <c r="O1499" s="9">
        <v>56</v>
      </c>
      <c r="P1499" s="9">
        <v>44</v>
      </c>
      <c r="Q1499" s="10">
        <v>103</v>
      </c>
      <c r="R1499" s="11">
        <v>43</v>
      </c>
      <c r="S1499" s="11">
        <v>1</v>
      </c>
      <c r="T1499" s="11">
        <v>110</v>
      </c>
      <c r="U1499" s="11">
        <v>113</v>
      </c>
      <c r="V1499" s="11">
        <v>1</v>
      </c>
      <c r="W1499" s="11">
        <v>106</v>
      </c>
      <c r="X1499" s="11">
        <f t="shared" si="322"/>
        <v>477</v>
      </c>
      <c r="Y1499" s="11">
        <f t="shared" si="323"/>
        <v>4655</v>
      </c>
      <c r="Z1499" s="11">
        <f t="shared" si="324"/>
        <v>2045</v>
      </c>
      <c r="AA1499" s="11">
        <f t="shared" si="325"/>
        <v>4390</v>
      </c>
      <c r="AB1499" s="11">
        <f t="shared" si="326"/>
        <v>4390</v>
      </c>
      <c r="AC1499" s="6">
        <f t="shared" si="327"/>
        <v>5145</v>
      </c>
      <c r="AD1499" s="9" t="s">
        <v>269</v>
      </c>
      <c r="AE1499" s="3" t="str">
        <f>IF(ISERROR(VLOOKUP($AD1499,技まとめ!$A$1:$F$380,6,FALSE)),"－",VLOOKUP($AD1499,技まとめ!$A$1:$F$380,6,FALSE))</f>
        <v>DR</v>
      </c>
      <c r="AF1499" s="3">
        <f>IF(ISERROR(VLOOKUP($AD1499,技まとめ!$A$1:$F$380,3,FALSE)),"－",VLOOKUP($AD1499,技まとめ!$A$1:$F$380,3,FALSE))</f>
        <v>19</v>
      </c>
      <c r="AG1499" s="3">
        <f>IF(ISERROR(VLOOKUP($AD1499,技まとめ!$A$1:$F$380,5,FALSE)),"－",VLOOKUP($AD1499,技まとめ!$A$1:$F$380,5,FALSE))</f>
        <v>20</v>
      </c>
      <c r="AH1499" s="3" t="str">
        <f>IF($E1499=IF(ISERROR(VLOOKUP($AD1499,技まとめ!$A$1:$F$380,4,FALSE)),"－",VLOOKUP($AD1499,技まとめ!$A$1:$F$380,4,FALSE)),"一致","")</f>
        <v/>
      </c>
      <c r="AI1499" s="9" t="s">
        <v>5012</v>
      </c>
      <c r="AJ1499" s="3" t="str">
        <f>IF(ISERROR(VLOOKUP($AI1499,技まとめ!$A$1:$F$380,6,FALSE)),"－",VLOOKUP($AI1499,技まとめ!$A$1:$F$380,6,FALSE))</f>
        <v>－</v>
      </c>
      <c r="AK1499" s="3">
        <f>IF(ISERROR(VLOOKUP($AI1499,技まとめ!$A$1:$F$380,3,FALSE)),"－",VLOOKUP($AI1499,技まとめ!$A$1:$F$380,3,FALSE))</f>
        <v>0</v>
      </c>
      <c r="AL1499" s="3">
        <f>IF(ISERROR(VLOOKUP($AI1499,技まとめ!$A$1:$F$380,5,FALSE)),"－",VLOOKUP($AI1499,技まとめ!$A$1:$F$380,5,FALSE))</f>
        <v>0</v>
      </c>
      <c r="AM1499" s="3" t="str">
        <f>IF($E1499=IF(ISERROR(VLOOKUP($AI1499,技まとめ!$A$1:$F$380,4,FALSE)),"－",VLOOKUP($AI1499,技まとめ!$A$1:$F$380,4,FALSE)),"一致","")</f>
        <v/>
      </c>
      <c r="AN1499" s="9" t="s">
        <v>577</v>
      </c>
      <c r="AO1499" s="3" t="str">
        <f>IF(ISERROR(VLOOKUP($AN1499,技まとめ!$A$1:$F$380,6,FALSE)),"－",VLOOKUP($AN1499,技まとめ!$A$1:$F$380,6,FALSE))</f>
        <v>BL</v>
      </c>
      <c r="AP1499" s="3">
        <f>IF(ISERROR(VLOOKUP($AN1499,技まとめ!$A$1:$F$380,3,FALSE)),"－",VLOOKUP($AN1499,技まとめ!$A$1:$F$380,3,FALSE))</f>
        <v>78</v>
      </c>
      <c r="AQ1499" s="3">
        <f>IF(ISERROR(VLOOKUP($AN1499,技まとめ!$A$1:$F$380,5,FALSE)),"－",VLOOKUP($AN1499,技まとめ!$A$1:$F$380,5,FALSE))</f>
        <v>46</v>
      </c>
      <c r="AR1499" s="3" t="str">
        <f>IF($E1499=IF(ISERROR(VLOOKUP($AN1499,技まとめ!$A$1:$F$380,4,FALSE)),"－",VLOOKUP($AN1499,技まとめ!$A$1:$F$380,4,FALSE)),"一致","")</f>
        <v>一致</v>
      </c>
      <c r="AS1499" s="9" t="s">
        <v>883</v>
      </c>
      <c r="AT1499" s="3" t="str">
        <f>IF(ISERROR(VLOOKUP($AS1499,技まとめ!$A$1:$F$380,6,FALSE)),"－",VLOOKUP($AS1499,技まとめ!$A$1:$F$380,6,FALSE))</f>
        <v>CA</v>
      </c>
      <c r="AU1499" s="3">
        <f>IF(ISERROR(VLOOKUP($AS1499,技まとめ!$A$1:$F$380,3,FALSE)),"－",VLOOKUP($AS1499,技まとめ!$A$1:$F$380,3,FALSE))</f>
        <v>83</v>
      </c>
      <c r="AV1499" s="3">
        <f>IF(ISERROR(VLOOKUP($AS1499,技まとめ!$A$1:$F$380,5,FALSE)),"－",VLOOKUP($AS1499,技まとめ!$A$1:$F$380,5,FALSE))</f>
        <v>47</v>
      </c>
      <c r="AW1499" s="3" t="str">
        <f>IF($E1499=IF(ISERROR(VLOOKUP($AS1499,技まとめ!$A$1:$F$380,4,FALSE)),"－",VLOOKUP($AS1499,技まとめ!$A$1:$F$380,4,FALSE)),"一致","")</f>
        <v>一致</v>
      </c>
      <c r="AX1499" s="12" t="str">
        <f t="shared" si="328"/>
        <v>どくぎりのじゅつクリティカル！デュアルストームデュアルスマッシュ</v>
      </c>
      <c r="AY1499" s="12" t="str">
        <f t="shared" si="329"/>
        <v>どくぎりのじゅつクリティカル！デュアルストームデュアルスマッシュ</v>
      </c>
      <c r="AZ1499" s="12" t="str">
        <f t="shared" si="330"/>
        <v>どくぎりのじゅつクリティカル！デュアルストームデュアルスマッシュ</v>
      </c>
      <c r="BA1499" s="12" t="str">
        <f t="shared" si="331"/>
        <v>どくぎりのじゅつクリティカル！デュアルストームデュアルスマッシュ</v>
      </c>
      <c r="BB1499" s="11" t="str">
        <f t="shared" si="332"/>
        <v>DR－BLCA</v>
      </c>
      <c r="BC1499" s="11" t="str">
        <f t="shared" si="333"/>
        <v>DR－BLCA</v>
      </c>
      <c r="BD1499" s="11" t="str">
        <f t="shared" si="334"/>
        <v>DR－BLCA</v>
      </c>
      <c r="BE1499" s="11" t="str">
        <f t="shared" si="335"/>
        <v>DR－BLCA</v>
      </c>
    </row>
    <row r="1500" spans="1:57" ht="11.25" hidden="1" customHeight="1">
      <c r="A1500" s="6">
        <v>1499</v>
      </c>
      <c r="B1500" s="7" t="s">
        <v>3385</v>
      </c>
      <c r="C1500" s="8" t="s">
        <v>3386</v>
      </c>
      <c r="D1500" s="7" t="s">
        <v>650</v>
      </c>
      <c r="E1500" s="7" t="s">
        <v>81</v>
      </c>
      <c r="F1500" s="7" t="s">
        <v>82</v>
      </c>
      <c r="G1500" s="9">
        <v>91</v>
      </c>
      <c r="H1500" s="9">
        <v>129</v>
      </c>
      <c r="I1500" s="9">
        <v>53</v>
      </c>
      <c r="J1500" s="9">
        <v>54</v>
      </c>
      <c r="K1500" s="9">
        <v>50</v>
      </c>
      <c r="L1500" s="9">
        <v>46</v>
      </c>
      <c r="M1500" s="9">
        <v>50</v>
      </c>
      <c r="N1500" s="9">
        <v>55</v>
      </c>
      <c r="O1500" s="9">
        <v>52</v>
      </c>
      <c r="P1500" s="9">
        <v>52</v>
      </c>
      <c r="Q1500" s="10">
        <v>103</v>
      </c>
      <c r="R1500" s="11">
        <v>29</v>
      </c>
      <c r="S1500" s="11">
        <v>1</v>
      </c>
      <c r="T1500" s="11">
        <v>96</v>
      </c>
      <c r="U1500" s="11">
        <v>100</v>
      </c>
      <c r="V1500" s="11">
        <v>1</v>
      </c>
      <c r="W1500" s="11">
        <v>102</v>
      </c>
      <c r="X1500" s="11">
        <f t="shared" si="322"/>
        <v>432</v>
      </c>
      <c r="Y1500" s="11">
        <f t="shared" si="323"/>
        <v>4635</v>
      </c>
      <c r="Z1500" s="11">
        <f t="shared" si="324"/>
        <v>1535</v>
      </c>
      <c r="AA1500" s="11">
        <f t="shared" si="325"/>
        <v>3880</v>
      </c>
      <c r="AB1500" s="11">
        <f t="shared" si="326"/>
        <v>3880</v>
      </c>
      <c r="AC1500" s="6">
        <f t="shared" si="327"/>
        <v>4495</v>
      </c>
      <c r="AD1500" s="9" t="s">
        <v>230</v>
      </c>
      <c r="AE1500" s="3" t="str">
        <f>IF(ISERROR(VLOOKUP($AD1500,技まとめ!$A$1:$F$380,6,FALSE)),"－",VLOOKUP($AD1500,技まとめ!$A$1:$F$380,6,FALSE))</f>
        <v>BL</v>
      </c>
      <c r="AF1500" s="3">
        <f>IF(ISERROR(VLOOKUP($AD1500,技まとめ!$A$1:$F$380,3,FALSE)),"－",VLOOKUP($AD1500,技まとめ!$A$1:$F$380,3,FALSE))</f>
        <v>21</v>
      </c>
      <c r="AG1500" s="3">
        <f>IF(ISERROR(VLOOKUP($AD1500,技まとめ!$A$1:$F$380,5,FALSE)),"－",VLOOKUP($AD1500,技まとめ!$A$1:$F$380,5,FALSE))</f>
        <v>22</v>
      </c>
      <c r="AH1500" s="3" t="str">
        <f>IF($E1500=IF(ISERROR(VLOOKUP($AD1500,技まとめ!$A$1:$F$380,4,FALSE)),"－",VLOOKUP($AD1500,技まとめ!$A$1:$F$380,4,FALSE)),"一致","")</f>
        <v/>
      </c>
      <c r="AI1500" s="9" t="s">
        <v>280</v>
      </c>
      <c r="AJ1500" s="3" t="str">
        <f>IF(ISERROR(VLOOKUP($AI1500,技まとめ!$A$1:$F$380,6,FALSE)),"－",VLOOKUP($AI1500,技まとめ!$A$1:$F$380,6,FALSE))</f>
        <v>SC</v>
      </c>
      <c r="AK1500" s="3">
        <f>IF(ISERROR(VLOOKUP($AI1500,技まとめ!$A$1:$F$380,3,FALSE)),"－",VLOOKUP($AI1500,技まとめ!$A$1:$F$380,3,FALSE))</f>
        <v>98</v>
      </c>
      <c r="AL1500" s="3">
        <f>IF(ISERROR(VLOOKUP($AI1500,技まとめ!$A$1:$F$380,5,FALSE)),"－",VLOOKUP($AI1500,技まとめ!$A$1:$F$380,5,FALSE))</f>
        <v>52</v>
      </c>
      <c r="AM1500" s="3" t="str">
        <f>IF($E1500=IF(ISERROR(VLOOKUP($AI1500,技まとめ!$A$1:$F$380,4,FALSE)),"－",VLOOKUP($AI1500,技まとめ!$A$1:$F$380,4,FALSE)),"一致","")</f>
        <v/>
      </c>
      <c r="AN1500" s="9" t="s">
        <v>744</v>
      </c>
      <c r="AO1500" s="3" t="str">
        <f>IF(ISERROR(VLOOKUP($AN1500,技まとめ!$A$1:$F$380,6,FALSE)),"－",VLOOKUP($AN1500,技まとめ!$A$1:$F$380,6,FALSE))</f>
        <v>DR</v>
      </c>
      <c r="AP1500" s="3">
        <f>IF(ISERROR(VLOOKUP($AN1500,技まとめ!$A$1:$F$380,3,FALSE)),"－",VLOOKUP($AN1500,技まとめ!$A$1:$F$380,3,FALSE))</f>
        <v>40</v>
      </c>
      <c r="AQ1500" s="3">
        <f>IF(ISERROR(VLOOKUP($AN1500,技まとめ!$A$1:$F$380,5,FALSE)),"－",VLOOKUP($AN1500,技まとめ!$A$1:$F$380,5,FALSE))</f>
        <v>31</v>
      </c>
      <c r="AR1500" s="3" t="str">
        <f>IF($E1500=IF(ISERROR(VLOOKUP($AN1500,技まとめ!$A$1:$F$380,4,FALSE)),"－",VLOOKUP($AN1500,技まとめ!$A$1:$F$380,4,FALSE)),"一致","")</f>
        <v>一致</v>
      </c>
      <c r="AS1500" s="9" t="s">
        <v>845</v>
      </c>
      <c r="AT1500" s="3" t="str">
        <f>IF(ISERROR(VLOOKUP($AS1500,技まとめ!$A$1:$F$380,6,FALSE)),"－",VLOOKUP($AS1500,技まとめ!$A$1:$F$380,6,FALSE))</f>
        <v>BL</v>
      </c>
      <c r="AU1500" s="3">
        <f>IF(ISERROR(VLOOKUP($AS1500,技まとめ!$A$1:$F$380,3,FALSE)),"－",VLOOKUP($AS1500,技まとめ!$A$1:$F$380,3,FALSE))</f>
        <v>31</v>
      </c>
      <c r="AV1500" s="3">
        <f>IF(ISERROR(VLOOKUP($AS1500,技まとめ!$A$1:$F$380,5,FALSE)),"－",VLOOKUP($AS1500,技まとめ!$A$1:$F$380,5,FALSE))</f>
        <v>28</v>
      </c>
      <c r="AW1500" s="3" t="str">
        <f>IF($E1500=IF(ISERROR(VLOOKUP($AS1500,技まとめ!$A$1:$F$380,4,FALSE)),"－",VLOOKUP($AS1500,技まとめ!$A$1:$F$380,4,FALSE)),"一致","")</f>
        <v>一致</v>
      </c>
      <c r="AX1500" s="12" t="str">
        <f t="shared" si="328"/>
        <v>おんりょうユニバースブラストリボンシャワーアイスグランド</v>
      </c>
      <c r="AY1500" s="12" t="str">
        <f t="shared" si="329"/>
        <v>おんりょうユニバースブラストリボンシャワーアイスグランド</v>
      </c>
      <c r="AZ1500" s="12" t="str">
        <f t="shared" si="330"/>
        <v>おんりょうユニバースブラストリボンシャワーアイスグランド</v>
      </c>
      <c r="BA1500" s="12" t="str">
        <f t="shared" si="331"/>
        <v>おんりょうユニバースブラストリボンシャワーアイスグランド</v>
      </c>
      <c r="BB1500" s="11" t="str">
        <f t="shared" si="332"/>
        <v>BLSCDRBL</v>
      </c>
      <c r="BC1500" s="11" t="str">
        <f t="shared" si="333"/>
        <v>BLSCDRBL</v>
      </c>
      <c r="BD1500" s="11" t="str">
        <f t="shared" si="334"/>
        <v>BLSCDRBL</v>
      </c>
      <c r="BE1500" s="11" t="str">
        <f t="shared" si="335"/>
        <v>BLSCDRBL</v>
      </c>
    </row>
    <row r="1501" spans="1:57" ht="11.25" hidden="1" customHeight="1">
      <c r="A1501" s="6">
        <v>1500</v>
      </c>
      <c r="B1501" s="7" t="s">
        <v>3387</v>
      </c>
      <c r="C1501" s="8" t="s">
        <v>3388</v>
      </c>
      <c r="D1501" s="7" t="s">
        <v>72</v>
      </c>
      <c r="E1501" s="7" t="s">
        <v>102</v>
      </c>
      <c r="F1501" s="7" t="s">
        <v>128</v>
      </c>
      <c r="G1501" s="9">
        <v>113</v>
      </c>
      <c r="H1501" s="9">
        <v>95</v>
      </c>
      <c r="I1501" s="9">
        <v>44</v>
      </c>
      <c r="J1501" s="9">
        <v>57</v>
      </c>
      <c r="K1501" s="9">
        <v>63</v>
      </c>
      <c r="L1501" s="9">
        <v>47</v>
      </c>
      <c r="M1501" s="9">
        <v>53</v>
      </c>
      <c r="N1501" s="9">
        <v>53</v>
      </c>
      <c r="O1501" s="9">
        <v>51</v>
      </c>
      <c r="P1501" s="9">
        <v>63</v>
      </c>
      <c r="Q1501" s="10">
        <v>94</v>
      </c>
      <c r="R1501" s="11">
        <v>54</v>
      </c>
      <c r="S1501" s="11">
        <v>1</v>
      </c>
      <c r="T1501" s="11">
        <v>97</v>
      </c>
      <c r="U1501" s="11">
        <v>103</v>
      </c>
      <c r="V1501" s="11">
        <v>1</v>
      </c>
      <c r="W1501" s="11">
        <v>101</v>
      </c>
      <c r="X1501" s="11">
        <f t="shared" si="322"/>
        <v>451</v>
      </c>
      <c r="Y1501" s="11">
        <f t="shared" si="323"/>
        <v>4270</v>
      </c>
      <c r="Z1501" s="11">
        <f t="shared" si="324"/>
        <v>2405</v>
      </c>
      <c r="AA1501" s="11">
        <f t="shared" si="325"/>
        <v>3910</v>
      </c>
      <c r="AB1501" s="11">
        <f t="shared" si="326"/>
        <v>3910</v>
      </c>
      <c r="AC1501" s="6">
        <f t="shared" si="327"/>
        <v>4655</v>
      </c>
      <c r="AD1501" s="9" t="s">
        <v>295</v>
      </c>
      <c r="AE1501" s="3" t="str">
        <f>IF(ISERROR(VLOOKUP($AD1501,技まとめ!$A$1:$F$380,6,FALSE)),"－",VLOOKUP($AD1501,技まとめ!$A$1:$F$380,6,FALSE))</f>
        <v>DR</v>
      </c>
      <c r="AF1501" s="3">
        <f>IF(ISERROR(VLOOKUP($AD1501,技まとめ!$A$1:$F$380,3,FALSE)),"－",VLOOKUP($AD1501,技まとめ!$A$1:$F$380,3,FALSE))</f>
        <v>13</v>
      </c>
      <c r="AG1501" s="3">
        <f>IF(ISERROR(VLOOKUP($AD1501,技まとめ!$A$1:$F$380,5,FALSE)),"－",VLOOKUP($AD1501,技まとめ!$A$1:$F$380,5,FALSE))</f>
        <v>20</v>
      </c>
      <c r="AH1501" s="3" t="str">
        <f>IF($E1501=IF(ISERROR(VLOOKUP($AD1501,技まとめ!$A$1:$F$380,4,FALSE)),"－",VLOOKUP($AD1501,技まとめ!$A$1:$F$380,4,FALSE)),"一致","")</f>
        <v/>
      </c>
      <c r="AI1501" s="9" t="s">
        <v>117</v>
      </c>
      <c r="AJ1501" s="3" t="str">
        <f>IF(ISERROR(VLOOKUP($AI1501,技まとめ!$A$1:$F$380,6,FALSE)),"－",VLOOKUP($AI1501,技まとめ!$A$1:$F$380,6,FALSE))</f>
        <v>SC</v>
      </c>
      <c r="AK1501" s="3">
        <f>IF(ISERROR(VLOOKUP($AI1501,技まとめ!$A$1:$F$380,3,FALSE)),"－",VLOOKUP($AI1501,技まとめ!$A$1:$F$380,3,FALSE))</f>
        <v>38</v>
      </c>
      <c r="AL1501" s="3">
        <f>IF(ISERROR(VLOOKUP($AI1501,技まとめ!$A$1:$F$380,5,FALSE)),"－",VLOOKUP($AI1501,技まとめ!$A$1:$F$380,5,FALSE))</f>
        <v>25</v>
      </c>
      <c r="AM1501" s="3" t="str">
        <f>IF($E1501=IF(ISERROR(VLOOKUP($AI1501,技まとめ!$A$1:$F$380,4,FALSE)),"－",VLOOKUP($AI1501,技まとめ!$A$1:$F$380,4,FALSE)),"一致","")</f>
        <v/>
      </c>
      <c r="AN1501" s="9" t="s">
        <v>335</v>
      </c>
      <c r="AO1501" s="3" t="str">
        <f>IF(ISERROR(VLOOKUP($AN1501,技まとめ!$A$1:$F$380,6,FALSE)),"－",VLOOKUP($AN1501,技まとめ!$A$1:$F$380,6,FALSE))</f>
        <v>SC</v>
      </c>
      <c r="AP1501" s="3">
        <f>IF(ISERROR(VLOOKUP($AN1501,技まとめ!$A$1:$F$380,3,FALSE)),"－",VLOOKUP($AN1501,技まとめ!$A$1:$F$380,3,FALSE))</f>
        <v>51</v>
      </c>
      <c r="AQ1501" s="3">
        <f>IF(ISERROR(VLOOKUP($AN1501,技まとめ!$A$1:$F$380,5,FALSE)),"－",VLOOKUP($AN1501,技まとめ!$A$1:$F$380,5,FALSE))</f>
        <v>31</v>
      </c>
      <c r="AR1501" s="3" t="str">
        <f>IF($E1501=IF(ISERROR(VLOOKUP($AN1501,技まとめ!$A$1:$F$380,4,FALSE)),"－",VLOOKUP($AN1501,技まとめ!$A$1:$F$380,4,FALSE)),"一致","")</f>
        <v>一致</v>
      </c>
      <c r="AS1501" s="9" t="s">
        <v>148</v>
      </c>
      <c r="AT1501" s="3" t="str">
        <f>IF(ISERROR(VLOOKUP($AS1501,技まとめ!$A$1:$F$380,6,FALSE)),"－",VLOOKUP($AS1501,技まとめ!$A$1:$F$380,6,FALSE))</f>
        <v>SC</v>
      </c>
      <c r="AU1501" s="3">
        <f>IF(ISERROR(VLOOKUP($AS1501,技まとめ!$A$1:$F$380,3,FALSE)),"－",VLOOKUP($AS1501,技まとめ!$A$1:$F$380,3,FALSE))</f>
        <v>66</v>
      </c>
      <c r="AV1501" s="3">
        <f>IF(ISERROR(VLOOKUP($AS1501,技まとめ!$A$1:$F$380,5,FALSE)),"－",VLOOKUP($AS1501,技まとめ!$A$1:$F$380,5,FALSE))</f>
        <v>37</v>
      </c>
      <c r="AW1501" s="3" t="str">
        <f>IF($E1501=IF(ISERROR(VLOOKUP($AS1501,技まとめ!$A$1:$F$380,4,FALSE)),"－",VLOOKUP($AS1501,技まとめ!$A$1:$F$380,4,FALSE)),"一致","")</f>
        <v/>
      </c>
      <c r="AX1501" s="12" t="str">
        <f t="shared" si="328"/>
        <v>ダッシュアクセルクルクルヘッドダイナマイトシュートメガネクラッシュ</v>
      </c>
      <c r="AY1501" s="12" t="str">
        <f t="shared" si="329"/>
        <v>ダッシュアクセルクルクルヘッドダイナマイトシュートメガネクラッシュ</v>
      </c>
      <c r="AZ1501" s="12" t="str">
        <f t="shared" si="330"/>
        <v>ダッシュアクセルクルクルヘッドダイナマイトシュートメガネクラッシュ</v>
      </c>
      <c r="BA1501" s="12" t="str">
        <f t="shared" si="331"/>
        <v>ダッシュアクセルクルクルヘッドダイナマイトシュートメガネクラッシュ</v>
      </c>
      <c r="BB1501" s="11" t="str">
        <f t="shared" si="332"/>
        <v>DRSCSCSC</v>
      </c>
      <c r="BC1501" s="11" t="str">
        <f t="shared" si="333"/>
        <v>DRSCSCSC</v>
      </c>
      <c r="BD1501" s="11" t="str">
        <f t="shared" si="334"/>
        <v>DRSCSCSC</v>
      </c>
      <c r="BE1501" s="11" t="str">
        <f t="shared" si="335"/>
        <v>DRSCSCSC</v>
      </c>
    </row>
    <row r="1502" spans="1:57" ht="11.25" hidden="1" customHeight="1">
      <c r="A1502" s="6">
        <v>1501</v>
      </c>
      <c r="B1502" s="7" t="s">
        <v>3389</v>
      </c>
      <c r="C1502" s="8" t="s">
        <v>3390</v>
      </c>
      <c r="D1502" s="7" t="s">
        <v>72</v>
      </c>
      <c r="E1502" s="7" t="s">
        <v>81</v>
      </c>
      <c r="F1502" s="7" t="s">
        <v>128</v>
      </c>
      <c r="G1502" s="9">
        <v>122</v>
      </c>
      <c r="H1502" s="9">
        <v>100</v>
      </c>
      <c r="I1502" s="9">
        <v>65</v>
      </c>
      <c r="J1502" s="9">
        <v>59</v>
      </c>
      <c r="K1502" s="9">
        <v>57</v>
      </c>
      <c r="L1502" s="9">
        <v>56</v>
      </c>
      <c r="M1502" s="9">
        <v>62</v>
      </c>
      <c r="N1502" s="9">
        <v>56</v>
      </c>
      <c r="O1502" s="9">
        <v>62</v>
      </c>
      <c r="P1502" s="9">
        <v>34</v>
      </c>
      <c r="Q1502" s="10">
        <v>115</v>
      </c>
      <c r="R1502" s="11">
        <v>24</v>
      </c>
      <c r="S1502" s="11">
        <v>1</v>
      </c>
      <c r="T1502" s="11">
        <v>106</v>
      </c>
      <c r="U1502" s="11">
        <v>112</v>
      </c>
      <c r="V1502" s="11">
        <v>1</v>
      </c>
      <c r="W1502" s="11">
        <v>112</v>
      </c>
      <c r="X1502" s="11">
        <f t="shared" si="322"/>
        <v>471</v>
      </c>
      <c r="Y1502" s="11">
        <f t="shared" si="323"/>
        <v>5165</v>
      </c>
      <c r="Z1502" s="11">
        <f t="shared" si="324"/>
        <v>1410</v>
      </c>
      <c r="AA1502" s="11">
        <f t="shared" si="325"/>
        <v>4280</v>
      </c>
      <c r="AB1502" s="11">
        <f t="shared" si="326"/>
        <v>4280</v>
      </c>
      <c r="AC1502" s="6">
        <f t="shared" si="327"/>
        <v>4920</v>
      </c>
      <c r="AD1502" s="9" t="s">
        <v>347</v>
      </c>
      <c r="AE1502" s="3" t="str">
        <f>IF(ISERROR(VLOOKUP($AD1502,技まとめ!$A$1:$F$380,6,FALSE)),"－",VLOOKUP($AD1502,技まとめ!$A$1:$F$380,6,FALSE))</f>
        <v>DR</v>
      </c>
      <c r="AF1502" s="3">
        <f>IF(ISERROR(VLOOKUP($AD1502,技まとめ!$A$1:$F$380,3,FALSE)),"－",VLOOKUP($AD1502,技まとめ!$A$1:$F$380,3,FALSE))</f>
        <v>40</v>
      </c>
      <c r="AG1502" s="3">
        <f>IF(ISERROR(VLOOKUP($AD1502,技まとめ!$A$1:$F$380,5,FALSE)),"－",VLOOKUP($AD1502,技まとめ!$A$1:$F$380,5,FALSE))</f>
        <v>31</v>
      </c>
      <c r="AH1502" s="3" t="str">
        <f>IF($E1502=IF(ISERROR(VLOOKUP($AD1502,技まとめ!$A$1:$F$380,4,FALSE)),"－",VLOOKUP($AD1502,技まとめ!$A$1:$F$380,4,FALSE)),"一致","")</f>
        <v/>
      </c>
      <c r="AI1502" s="9" t="s">
        <v>141</v>
      </c>
      <c r="AJ1502" s="3" t="str">
        <f>IF(ISERROR(VLOOKUP($AI1502,技まとめ!$A$1:$F$380,6,FALSE)),"－",VLOOKUP($AI1502,技まとめ!$A$1:$F$380,6,FALSE))</f>
        <v>SC</v>
      </c>
      <c r="AK1502" s="3">
        <f>IF(ISERROR(VLOOKUP($AI1502,技まとめ!$A$1:$F$380,3,FALSE)),"－",VLOOKUP($AI1502,技まとめ!$A$1:$F$380,3,FALSE))</f>
        <v>42</v>
      </c>
      <c r="AL1502" s="3">
        <f>IF(ISERROR(VLOOKUP($AI1502,技まとめ!$A$1:$F$380,5,FALSE)),"－",VLOOKUP($AI1502,技まとめ!$A$1:$F$380,5,FALSE))</f>
        <v>28</v>
      </c>
      <c r="AM1502" s="3" t="str">
        <f>IF($E1502=IF(ISERROR(VLOOKUP($AI1502,技まとめ!$A$1:$F$380,4,FALSE)),"－",VLOOKUP($AI1502,技まとめ!$A$1:$F$380,4,FALSE)),"一致","")</f>
        <v/>
      </c>
      <c r="AN1502" s="9" t="s">
        <v>398</v>
      </c>
      <c r="AO1502" s="3" t="str">
        <f>IF(ISERROR(VLOOKUP($AN1502,技まとめ!$A$1:$F$380,6,FALSE)),"－",VLOOKUP($AN1502,技まとめ!$A$1:$F$380,6,FALSE))</f>
        <v>BB</v>
      </c>
      <c r="AP1502" s="3">
        <f>IF(ISERROR(VLOOKUP($AN1502,技まとめ!$A$1:$F$380,3,FALSE)),"－",VLOOKUP($AN1502,技まとめ!$A$1:$F$380,3,FALSE))</f>
        <v>71</v>
      </c>
      <c r="AQ1502" s="3">
        <f>IF(ISERROR(VLOOKUP($AN1502,技まとめ!$A$1:$F$380,5,FALSE)),"－",VLOOKUP($AN1502,技まとめ!$A$1:$F$380,5,FALSE))</f>
        <v>44</v>
      </c>
      <c r="AR1502" s="3" t="str">
        <f>IF($E1502=IF(ISERROR(VLOOKUP($AN1502,技まとめ!$A$1:$F$380,4,FALSE)),"－",VLOOKUP($AN1502,技まとめ!$A$1:$F$380,4,FALSE)),"一致","")</f>
        <v/>
      </c>
      <c r="AS1502" s="9" t="s">
        <v>336</v>
      </c>
      <c r="AT1502" s="3" t="str">
        <f>IF(ISERROR(VLOOKUP($AS1502,技まとめ!$A$1:$F$380,6,FALSE)),"－",VLOOKUP($AS1502,技まとめ!$A$1:$F$380,6,FALSE))</f>
        <v>SC</v>
      </c>
      <c r="AU1502" s="3">
        <f>IF(ISERROR(VLOOKUP($AS1502,技まとめ!$A$1:$F$380,3,FALSE)),"－",VLOOKUP($AS1502,技まとめ!$A$1:$F$380,3,FALSE))</f>
        <v>83</v>
      </c>
      <c r="AV1502" s="3">
        <f>IF(ISERROR(VLOOKUP($AS1502,技まとめ!$A$1:$F$380,5,FALSE)),"－",VLOOKUP($AS1502,技まとめ!$A$1:$F$380,5,FALSE))</f>
        <v>46</v>
      </c>
      <c r="AW1502" s="3" t="str">
        <f>IF($E1502=IF(ISERROR(VLOOKUP($AS1502,技まとめ!$A$1:$F$380,4,FALSE)),"－",VLOOKUP($AS1502,技まとめ!$A$1:$F$380,4,FALSE)),"一致","")</f>
        <v/>
      </c>
      <c r="AX1502" s="12" t="str">
        <f t="shared" si="328"/>
        <v>ざんぞうドラゴンクラッシュアイアンウォールぶんしんシュート</v>
      </c>
      <c r="AY1502" s="12" t="str">
        <f t="shared" si="329"/>
        <v>ざんぞうドラゴンクラッシュアイアンウォールぶんしんシュート</v>
      </c>
      <c r="AZ1502" s="12" t="str">
        <f t="shared" si="330"/>
        <v>ざんぞうドラゴンクラッシュアイアンウォールぶんしんシュート</v>
      </c>
      <c r="BA1502" s="12" t="str">
        <f t="shared" si="331"/>
        <v>ざんぞうドラゴンクラッシュアイアンウォールぶんしんシュート</v>
      </c>
      <c r="BB1502" s="11" t="str">
        <f t="shared" si="332"/>
        <v>DRSCBBSC</v>
      </c>
      <c r="BC1502" s="11" t="str">
        <f t="shared" si="333"/>
        <v>DRSCBBSC</v>
      </c>
      <c r="BD1502" s="11" t="str">
        <f t="shared" si="334"/>
        <v>DRSCBBSC</v>
      </c>
      <c r="BE1502" s="11" t="str">
        <f t="shared" si="335"/>
        <v>DRSCBBSC</v>
      </c>
    </row>
    <row r="1503" spans="1:57" ht="11.25" hidden="1" customHeight="1">
      <c r="A1503" s="6">
        <v>1502</v>
      </c>
      <c r="B1503" s="7" t="s">
        <v>3391</v>
      </c>
      <c r="C1503" s="8" t="s">
        <v>3392</v>
      </c>
      <c r="D1503" s="7" t="s">
        <v>72</v>
      </c>
      <c r="E1503" s="7" t="s">
        <v>102</v>
      </c>
      <c r="F1503" s="7" t="s">
        <v>74</v>
      </c>
      <c r="G1503" s="9">
        <v>120</v>
      </c>
      <c r="H1503" s="9">
        <v>103</v>
      </c>
      <c r="I1503" s="9">
        <v>65</v>
      </c>
      <c r="J1503" s="9">
        <v>62</v>
      </c>
      <c r="K1503" s="9">
        <v>54</v>
      </c>
      <c r="L1503" s="9">
        <v>53</v>
      </c>
      <c r="M1503" s="9">
        <v>56</v>
      </c>
      <c r="N1503" s="9">
        <v>57</v>
      </c>
      <c r="O1503" s="9">
        <v>56</v>
      </c>
      <c r="P1503" s="9">
        <v>33</v>
      </c>
      <c r="Q1503" s="10">
        <v>115</v>
      </c>
      <c r="R1503" s="11">
        <v>24</v>
      </c>
      <c r="S1503" s="11">
        <v>1</v>
      </c>
      <c r="T1503" s="11">
        <v>103</v>
      </c>
      <c r="U1503" s="11">
        <v>106</v>
      </c>
      <c r="V1503" s="11">
        <v>1</v>
      </c>
      <c r="W1503" s="11">
        <v>106</v>
      </c>
      <c r="X1503" s="11">
        <f t="shared" si="322"/>
        <v>456</v>
      </c>
      <c r="Y1503" s="11">
        <f t="shared" si="323"/>
        <v>5135</v>
      </c>
      <c r="Z1503" s="11">
        <f t="shared" si="324"/>
        <v>1380</v>
      </c>
      <c r="AA1503" s="11">
        <f t="shared" si="325"/>
        <v>4145</v>
      </c>
      <c r="AB1503" s="11">
        <f t="shared" si="326"/>
        <v>4145</v>
      </c>
      <c r="AC1503" s="6">
        <f t="shared" si="327"/>
        <v>4770</v>
      </c>
      <c r="AD1503" s="9" t="s">
        <v>239</v>
      </c>
      <c r="AE1503" s="3" t="str">
        <f>IF(ISERROR(VLOOKUP($AD1503,技まとめ!$A$1:$F$380,6,FALSE)),"－",VLOOKUP($AD1503,技まとめ!$A$1:$F$380,6,FALSE))</f>
        <v>P1</v>
      </c>
      <c r="AF1503" s="3">
        <f>IF(ISERROR(VLOOKUP($AD1503,技まとめ!$A$1:$F$380,3,FALSE)),"－",VLOOKUP($AD1503,技まとめ!$A$1:$F$380,3,FALSE))</f>
        <v>40</v>
      </c>
      <c r="AG1503" s="3">
        <f>IF(ISERROR(VLOOKUP($AD1503,技まとめ!$A$1:$F$380,5,FALSE)),"－",VLOOKUP($AD1503,技まとめ!$A$1:$F$380,5,FALSE))</f>
        <v>30</v>
      </c>
      <c r="AH1503" s="3" t="str">
        <f>IF($E1503=IF(ISERROR(VLOOKUP($AD1503,技まとめ!$A$1:$F$380,4,FALSE)),"－",VLOOKUP($AD1503,技まとめ!$A$1:$F$380,4,FALSE)),"一致","")</f>
        <v>一致</v>
      </c>
      <c r="AI1503" s="9" t="s">
        <v>203</v>
      </c>
      <c r="AJ1503" s="3" t="str">
        <f>IF(ISERROR(VLOOKUP($AI1503,技まとめ!$A$1:$F$380,6,FALSE)),"－",VLOOKUP($AI1503,技まとめ!$A$1:$F$380,6,FALSE))</f>
        <v>P1</v>
      </c>
      <c r="AK1503" s="3">
        <f>IF(ISERROR(VLOOKUP($AI1503,技まとめ!$A$1:$F$380,3,FALSE)),"－",VLOOKUP($AI1503,技まとめ!$A$1:$F$380,3,FALSE))</f>
        <v>46</v>
      </c>
      <c r="AL1503" s="3">
        <f>IF(ISERROR(VLOOKUP($AI1503,技まとめ!$A$1:$F$380,5,FALSE)),"－",VLOOKUP($AI1503,技まとめ!$A$1:$F$380,5,FALSE))</f>
        <v>32</v>
      </c>
      <c r="AM1503" s="3" t="str">
        <f>IF($E1503=IF(ISERROR(VLOOKUP($AI1503,技まとめ!$A$1:$F$380,4,FALSE)),"－",VLOOKUP($AI1503,技まとめ!$A$1:$F$380,4,FALSE)),"一致","")</f>
        <v>一致</v>
      </c>
      <c r="AN1503" s="9" t="s">
        <v>608</v>
      </c>
      <c r="AO1503" s="3" t="str">
        <f>IF(ISERROR(VLOOKUP($AN1503,技まとめ!$A$1:$F$380,6,FALSE)),"－",VLOOKUP($AN1503,技まとめ!$A$1:$F$380,6,FALSE))</f>
        <v>BL</v>
      </c>
      <c r="AP1503" s="3">
        <f>IF(ISERROR(VLOOKUP($AN1503,技まとめ!$A$1:$F$380,3,FALSE)),"－",VLOOKUP($AN1503,技まとめ!$A$1:$F$380,3,FALSE))</f>
        <v>83</v>
      </c>
      <c r="AQ1503" s="3">
        <f>IF(ISERROR(VLOOKUP($AN1503,技まとめ!$A$1:$F$380,5,FALSE)),"－",VLOOKUP($AN1503,技まとめ!$A$1:$F$380,5,FALSE))</f>
        <v>50</v>
      </c>
      <c r="AR1503" s="3" t="str">
        <f>IF($E1503=IF(ISERROR(VLOOKUP($AN1503,技まとめ!$A$1:$F$380,4,FALSE)),"－",VLOOKUP($AN1503,技まとめ!$A$1:$F$380,4,FALSE)),"一致","")</f>
        <v>一致</v>
      </c>
      <c r="AS1503" s="9" t="s">
        <v>291</v>
      </c>
      <c r="AT1503" s="3" t="str">
        <f>IF(ISERROR(VLOOKUP($AS1503,技まとめ!$A$1:$F$380,6,FALSE)),"－",VLOOKUP($AS1503,技まとめ!$A$1:$F$380,6,FALSE))</f>
        <v>P1</v>
      </c>
      <c r="AU1503" s="3">
        <f>IF(ISERROR(VLOOKUP($AS1503,技まとめ!$A$1:$F$380,3,FALSE)),"－",VLOOKUP($AS1503,技まとめ!$A$1:$F$380,3,FALSE))</f>
        <v>65</v>
      </c>
      <c r="AV1503" s="3">
        <f>IF(ISERROR(VLOOKUP($AS1503,技まとめ!$A$1:$F$380,5,FALSE)),"－",VLOOKUP($AS1503,技まとめ!$A$1:$F$380,5,FALSE))</f>
        <v>40</v>
      </c>
      <c r="AW1503" s="3" t="str">
        <f>IF($E1503=IF(ISERROR(VLOOKUP($AS1503,技まとめ!$A$1:$F$380,4,FALSE)),"－",VLOOKUP($AS1503,技まとめ!$A$1:$F$380,4,FALSE)),"一致","")</f>
        <v/>
      </c>
      <c r="AX1503" s="12" t="str">
        <f t="shared" si="328"/>
        <v>ねっけつヘッドフルパワーシールドプラネットシールドちゃぶだいがえし</v>
      </c>
      <c r="AY1503" s="12" t="str">
        <f t="shared" si="329"/>
        <v>ねっけつヘッドフルパワーシールドプラネットシールドちゃぶだいがえし</v>
      </c>
      <c r="AZ1503" s="12" t="str">
        <f t="shared" si="330"/>
        <v>ねっけつヘッドフルパワーシールドプラネットシールドちゃぶだいがえし</v>
      </c>
      <c r="BA1503" s="12" t="str">
        <f t="shared" si="331"/>
        <v>ねっけつヘッドフルパワーシールドプラネットシールドちゃぶだいがえし</v>
      </c>
      <c r="BB1503" s="11" t="str">
        <f t="shared" si="332"/>
        <v>P1P1BLP1</v>
      </c>
      <c r="BC1503" s="11" t="str">
        <f t="shared" si="333"/>
        <v>P1P1BLP1</v>
      </c>
      <c r="BD1503" s="11" t="str">
        <f t="shared" si="334"/>
        <v>P1P1BLP1</v>
      </c>
      <c r="BE1503" s="11" t="str">
        <f t="shared" si="335"/>
        <v>P1P1BLP1</v>
      </c>
    </row>
    <row r="1504" spans="1:57" ht="11.25" hidden="1" customHeight="1">
      <c r="A1504" s="6">
        <v>1503</v>
      </c>
      <c r="B1504" s="7" t="s">
        <v>3393</v>
      </c>
      <c r="C1504" s="8" t="s">
        <v>3394</v>
      </c>
      <c r="D1504" s="7" t="s">
        <v>72</v>
      </c>
      <c r="E1504" s="7" t="s">
        <v>73</v>
      </c>
      <c r="F1504" s="7" t="s">
        <v>82</v>
      </c>
      <c r="G1504" s="9">
        <v>120</v>
      </c>
      <c r="H1504" s="9">
        <v>98</v>
      </c>
      <c r="I1504" s="9">
        <v>47</v>
      </c>
      <c r="J1504" s="9">
        <v>58</v>
      </c>
      <c r="K1504" s="9">
        <v>50</v>
      </c>
      <c r="L1504" s="9">
        <v>48</v>
      </c>
      <c r="M1504" s="9">
        <v>46</v>
      </c>
      <c r="N1504" s="9">
        <v>50</v>
      </c>
      <c r="O1504" s="9">
        <v>45</v>
      </c>
      <c r="P1504" s="9">
        <v>79</v>
      </c>
      <c r="Q1504" s="10">
        <v>97</v>
      </c>
      <c r="R1504" s="11">
        <v>55</v>
      </c>
      <c r="S1504" s="11">
        <v>1</v>
      </c>
      <c r="T1504" s="11">
        <v>98</v>
      </c>
      <c r="U1504" s="11">
        <v>96</v>
      </c>
      <c r="V1504" s="11">
        <v>1</v>
      </c>
      <c r="W1504" s="11">
        <v>95</v>
      </c>
      <c r="X1504" s="11">
        <f t="shared" si="322"/>
        <v>443</v>
      </c>
      <c r="Y1504" s="11">
        <f t="shared" si="323"/>
        <v>4360</v>
      </c>
      <c r="Z1504" s="11">
        <f t="shared" si="324"/>
        <v>2410</v>
      </c>
      <c r="AA1504" s="11">
        <f t="shared" si="325"/>
        <v>3915</v>
      </c>
      <c r="AB1504" s="11">
        <f t="shared" si="326"/>
        <v>3915</v>
      </c>
      <c r="AC1504" s="6">
        <f t="shared" si="327"/>
        <v>4670</v>
      </c>
      <c r="AD1504" s="9" t="s">
        <v>168</v>
      </c>
      <c r="AE1504" s="3" t="str">
        <f>IF(ISERROR(VLOOKUP($AD1504,技まとめ!$A$1:$F$380,6,FALSE)),"－",VLOOKUP($AD1504,技まとめ!$A$1:$F$380,6,FALSE))</f>
        <v>BL</v>
      </c>
      <c r="AF1504" s="3">
        <f>IF(ISERROR(VLOOKUP($AD1504,技まとめ!$A$1:$F$380,3,FALSE)),"－",VLOOKUP($AD1504,技まとめ!$A$1:$F$380,3,FALSE))</f>
        <v>25</v>
      </c>
      <c r="AG1504" s="3">
        <f>IF(ISERROR(VLOOKUP($AD1504,技まとめ!$A$1:$F$380,5,FALSE)),"－",VLOOKUP($AD1504,技まとめ!$A$1:$F$380,5,FALSE))</f>
        <v>12</v>
      </c>
      <c r="AH1504" s="3" t="str">
        <f>IF($E1504=IF(ISERROR(VLOOKUP($AD1504,技まとめ!$A$1:$F$380,4,FALSE)),"－",VLOOKUP($AD1504,技まとめ!$A$1:$F$380,4,FALSE)),"一致","")</f>
        <v/>
      </c>
      <c r="AI1504" s="9" t="s">
        <v>186</v>
      </c>
      <c r="AJ1504" s="3" t="str">
        <f>IF(ISERROR(VLOOKUP($AI1504,技まとめ!$A$1:$F$380,6,FALSE)),"－",VLOOKUP($AI1504,技まとめ!$A$1:$F$380,6,FALSE))</f>
        <v>DR</v>
      </c>
      <c r="AK1504" s="3">
        <f>IF(ISERROR(VLOOKUP($AI1504,技まとめ!$A$1:$F$380,3,FALSE)),"－",VLOOKUP($AI1504,技まとめ!$A$1:$F$380,3,FALSE))</f>
        <v>27</v>
      </c>
      <c r="AL1504" s="3">
        <f>IF(ISERROR(VLOOKUP($AI1504,技まとめ!$A$1:$F$380,5,FALSE)),"－",VLOOKUP($AI1504,技まとめ!$A$1:$F$380,5,FALSE))</f>
        <v>25</v>
      </c>
      <c r="AM1504" s="3" t="str">
        <f>IF($E1504=IF(ISERROR(VLOOKUP($AI1504,技まとめ!$A$1:$F$380,4,FALSE)),"－",VLOOKUP($AI1504,技まとめ!$A$1:$F$380,4,FALSE)),"一致","")</f>
        <v/>
      </c>
      <c r="AN1504" s="9" t="s">
        <v>123</v>
      </c>
      <c r="AO1504" s="3" t="str">
        <f>IF(ISERROR(VLOOKUP($AN1504,技まとめ!$A$1:$F$380,6,FALSE)),"－",VLOOKUP($AN1504,技まとめ!$A$1:$F$380,6,FALSE))</f>
        <v>DR</v>
      </c>
      <c r="AP1504" s="3">
        <f>IF(ISERROR(VLOOKUP($AN1504,技まとめ!$A$1:$F$380,3,FALSE)),"－",VLOOKUP($AN1504,技まとめ!$A$1:$F$380,3,FALSE))</f>
        <v>36</v>
      </c>
      <c r="AQ1504" s="3">
        <f>IF(ISERROR(VLOOKUP($AN1504,技まとめ!$A$1:$F$380,5,FALSE)),"－",VLOOKUP($AN1504,技まとめ!$A$1:$F$380,5,FALSE))</f>
        <v>27</v>
      </c>
      <c r="AR1504" s="3" t="str">
        <f>IF($E1504=IF(ISERROR(VLOOKUP($AN1504,技まとめ!$A$1:$F$380,4,FALSE)),"－",VLOOKUP($AN1504,技まとめ!$A$1:$F$380,4,FALSE)),"一致","")</f>
        <v>一致</v>
      </c>
      <c r="AS1504" s="9" t="s">
        <v>77</v>
      </c>
      <c r="AT1504" s="3" t="str">
        <f>IF(ISERROR(VLOOKUP($AS1504,技まとめ!$A$1:$F$380,6,FALSE)),"－",VLOOKUP($AS1504,技まとめ!$A$1:$F$380,6,FALSE))</f>
        <v>CA</v>
      </c>
      <c r="AU1504" s="3">
        <f>IF(ISERROR(VLOOKUP($AS1504,技まとめ!$A$1:$F$380,3,FALSE)),"－",VLOOKUP($AS1504,技まとめ!$A$1:$F$380,3,FALSE))</f>
        <v>71</v>
      </c>
      <c r="AV1504" s="3">
        <f>IF(ISERROR(VLOOKUP($AS1504,技まとめ!$A$1:$F$380,5,FALSE)),"－",VLOOKUP($AS1504,技まとめ!$A$1:$F$380,5,FALSE))</f>
        <v>42</v>
      </c>
      <c r="AW1504" s="3" t="str">
        <f>IF($E1504=IF(ISERROR(VLOOKUP($AS1504,技まとめ!$A$1:$F$380,4,FALSE)),"－",VLOOKUP($AS1504,技まとめ!$A$1:$F$380,4,FALSE)),"一致","")</f>
        <v>一致</v>
      </c>
      <c r="AX1504" s="12" t="str">
        <f t="shared" si="328"/>
        <v>キラースライドフーセンガムごりむちゅういかりのてっつい</v>
      </c>
      <c r="AY1504" s="12" t="str">
        <f t="shared" si="329"/>
        <v>キラースライドフーセンガムごりむちゅういかりのてっつい</v>
      </c>
      <c r="AZ1504" s="12" t="str">
        <f t="shared" si="330"/>
        <v>キラースライドフーセンガムごりむちゅういかりのてっつい</v>
      </c>
      <c r="BA1504" s="12" t="str">
        <f t="shared" si="331"/>
        <v>キラースライドフーセンガムごりむちゅういかりのてっつい</v>
      </c>
      <c r="BB1504" s="11" t="str">
        <f t="shared" si="332"/>
        <v>BLDRDRCA</v>
      </c>
      <c r="BC1504" s="11" t="str">
        <f t="shared" si="333"/>
        <v>BLDRDRCA</v>
      </c>
      <c r="BD1504" s="11" t="str">
        <f t="shared" si="334"/>
        <v>BLDRDRCA</v>
      </c>
      <c r="BE1504" s="11" t="str">
        <f t="shared" si="335"/>
        <v>BLDRDRCA</v>
      </c>
    </row>
    <row r="1505" spans="1:57" ht="11.25" hidden="1" customHeight="1">
      <c r="A1505" s="6">
        <v>1504</v>
      </c>
      <c r="B1505" s="7" t="s">
        <v>3395</v>
      </c>
      <c r="C1505" s="8" t="s">
        <v>3396</v>
      </c>
      <c r="D1505" s="7" t="s">
        <v>650</v>
      </c>
      <c r="E1505" s="7" t="s">
        <v>102</v>
      </c>
      <c r="F1505" s="7" t="s">
        <v>82</v>
      </c>
      <c r="G1505" s="9">
        <v>81</v>
      </c>
      <c r="H1505" s="9">
        <v>126</v>
      </c>
      <c r="I1505" s="9">
        <v>60</v>
      </c>
      <c r="J1505" s="9">
        <v>52</v>
      </c>
      <c r="K1505" s="9">
        <v>51</v>
      </c>
      <c r="L1505" s="9">
        <v>51</v>
      </c>
      <c r="M1505" s="9">
        <v>52</v>
      </c>
      <c r="N1505" s="9">
        <v>58</v>
      </c>
      <c r="O1505" s="9">
        <v>51</v>
      </c>
      <c r="P1505" s="9">
        <v>36</v>
      </c>
      <c r="Q1505" s="10">
        <v>110</v>
      </c>
      <c r="R1505" s="11">
        <v>15</v>
      </c>
      <c r="S1505" s="11">
        <v>1</v>
      </c>
      <c r="T1505" s="11">
        <v>101</v>
      </c>
      <c r="U1505" s="11">
        <v>102</v>
      </c>
      <c r="V1505" s="11">
        <v>1</v>
      </c>
      <c r="W1505" s="11">
        <v>101</v>
      </c>
      <c r="X1505" s="11">
        <f t="shared" si="322"/>
        <v>431</v>
      </c>
      <c r="Y1505" s="11">
        <f t="shared" si="323"/>
        <v>4910</v>
      </c>
      <c r="Z1505" s="11">
        <f t="shared" si="324"/>
        <v>1040</v>
      </c>
      <c r="AA1505" s="11">
        <f t="shared" si="325"/>
        <v>4050</v>
      </c>
      <c r="AB1505" s="11">
        <f t="shared" si="326"/>
        <v>4050</v>
      </c>
      <c r="AC1505" s="6">
        <f t="shared" si="327"/>
        <v>4620</v>
      </c>
      <c r="AD1505" s="9" t="s">
        <v>5010</v>
      </c>
      <c r="AE1505" s="3" t="str">
        <f>IF(ISERROR(VLOOKUP($AD1505,技まとめ!$A$1:$F$380,6,FALSE)),"－",VLOOKUP($AD1505,技まとめ!$A$1:$F$380,6,FALSE))</f>
        <v>－</v>
      </c>
      <c r="AF1505" s="3">
        <f>IF(ISERROR(VLOOKUP($AD1505,技まとめ!$A$1:$F$380,3,FALSE)),"－",VLOOKUP($AD1505,技まとめ!$A$1:$F$380,3,FALSE))</f>
        <v>0</v>
      </c>
      <c r="AG1505" s="3">
        <f>IF(ISERROR(VLOOKUP($AD1505,技まとめ!$A$1:$F$380,5,FALSE)),"－",VLOOKUP($AD1505,技まとめ!$A$1:$F$380,5,FALSE))</f>
        <v>0</v>
      </c>
      <c r="AH1505" s="3" t="str">
        <f>IF($E1505=IF(ISERROR(VLOOKUP($AD1505,技まとめ!$A$1:$F$380,4,FALSE)),"－",VLOOKUP($AD1505,技まとめ!$A$1:$F$380,4,FALSE)),"一致","")</f>
        <v/>
      </c>
      <c r="AI1505" s="9" t="s">
        <v>230</v>
      </c>
      <c r="AJ1505" s="3" t="str">
        <f>IF(ISERROR(VLOOKUP($AI1505,技まとめ!$A$1:$F$380,6,FALSE)),"－",VLOOKUP($AI1505,技まとめ!$A$1:$F$380,6,FALSE))</f>
        <v>BL</v>
      </c>
      <c r="AK1505" s="3">
        <f>IF(ISERROR(VLOOKUP($AI1505,技まとめ!$A$1:$F$380,3,FALSE)),"－",VLOOKUP($AI1505,技まとめ!$A$1:$F$380,3,FALSE))</f>
        <v>21</v>
      </c>
      <c r="AL1505" s="3">
        <f>IF(ISERROR(VLOOKUP($AI1505,技まとめ!$A$1:$F$380,5,FALSE)),"－",VLOOKUP($AI1505,技まとめ!$A$1:$F$380,5,FALSE))</f>
        <v>22</v>
      </c>
      <c r="AM1505" s="3" t="str">
        <f>IF($E1505=IF(ISERROR(VLOOKUP($AI1505,技まとめ!$A$1:$F$380,4,FALSE)),"－",VLOOKUP($AI1505,技まとめ!$A$1:$F$380,4,FALSE)),"一致","")</f>
        <v/>
      </c>
      <c r="AN1505" s="9" t="s">
        <v>590</v>
      </c>
      <c r="AO1505" s="3" t="str">
        <f>IF(ISERROR(VLOOKUP($AN1505,技まとめ!$A$1:$F$380,6,FALSE)),"－",VLOOKUP($AN1505,技まとめ!$A$1:$F$380,6,FALSE))</f>
        <v>BL</v>
      </c>
      <c r="AP1505" s="3">
        <f>IF(ISERROR(VLOOKUP($AN1505,技まとめ!$A$1:$F$380,3,FALSE)),"－",VLOOKUP($AN1505,技まとめ!$A$1:$F$380,3,FALSE))</f>
        <v>27</v>
      </c>
      <c r="AQ1505" s="3">
        <f>IF(ISERROR(VLOOKUP($AN1505,技まとめ!$A$1:$F$380,5,FALSE)),"－",VLOOKUP($AN1505,技まとめ!$A$1:$F$380,5,FALSE))</f>
        <v>25</v>
      </c>
      <c r="AR1505" s="3" t="str">
        <f>IF($E1505=IF(ISERROR(VLOOKUP($AN1505,技まとめ!$A$1:$F$380,4,FALSE)),"－",VLOOKUP($AN1505,技まとめ!$A$1:$F$380,4,FALSE)),"一致","")</f>
        <v>一致</v>
      </c>
      <c r="AS1505" s="9" t="s">
        <v>981</v>
      </c>
      <c r="AT1505" s="3" t="str">
        <f>IF(ISERROR(VLOOKUP($AS1505,技まとめ!$A$1:$F$380,6,FALSE)),"－",VLOOKUP($AS1505,技まとめ!$A$1:$F$380,6,FALSE))</f>
        <v>BL</v>
      </c>
      <c r="AU1505" s="3">
        <f>IF(ISERROR(VLOOKUP($AS1505,技まとめ!$A$1:$F$380,3,FALSE)),"－",VLOOKUP($AS1505,技まとめ!$A$1:$F$380,3,FALSE))</f>
        <v>75</v>
      </c>
      <c r="AV1505" s="3">
        <f>IF(ISERROR(VLOOKUP($AS1505,技まとめ!$A$1:$F$380,5,FALSE)),"－",VLOOKUP($AS1505,技まとめ!$A$1:$F$380,5,FALSE))</f>
        <v>47</v>
      </c>
      <c r="AW1505" s="3" t="str">
        <f>IF($E1505=IF(ISERROR(VLOOKUP($AS1505,技まとめ!$A$1:$F$380,4,FALSE)),"－",VLOOKUP($AS1505,技まとめ!$A$1:$F$380,4,FALSE)),"一致","")</f>
        <v/>
      </c>
      <c r="AX1505" s="12" t="str">
        <f t="shared" si="328"/>
        <v>イカサマ！おんりょうフォトンフラッシュスノーエンジェル</v>
      </c>
      <c r="AY1505" s="12" t="str">
        <f t="shared" si="329"/>
        <v>イカサマ！おんりょうフォトンフラッシュスノーエンジェル</v>
      </c>
      <c r="AZ1505" s="12" t="str">
        <f t="shared" si="330"/>
        <v>イカサマ！おんりょうフォトンフラッシュスノーエンジェル</v>
      </c>
      <c r="BA1505" s="12" t="str">
        <f t="shared" si="331"/>
        <v>イカサマ！おんりょうフォトンフラッシュスノーエンジェル</v>
      </c>
      <c r="BB1505" s="11" t="str">
        <f t="shared" si="332"/>
        <v>－BLBLBL</v>
      </c>
      <c r="BC1505" s="11" t="str">
        <f t="shared" si="333"/>
        <v>－BLBLBL</v>
      </c>
      <c r="BD1505" s="11" t="str">
        <f t="shared" si="334"/>
        <v>－BLBLBL</v>
      </c>
      <c r="BE1505" s="11" t="str">
        <f t="shared" si="335"/>
        <v>－BLBLBL</v>
      </c>
    </row>
    <row r="1506" spans="1:57" ht="11.25" hidden="1" customHeight="1">
      <c r="A1506" s="6">
        <v>1505</v>
      </c>
      <c r="B1506" s="7" t="s">
        <v>3397</v>
      </c>
      <c r="C1506" s="8" t="s">
        <v>3398</v>
      </c>
      <c r="D1506" s="7" t="s">
        <v>72</v>
      </c>
      <c r="E1506" s="7" t="s">
        <v>73</v>
      </c>
      <c r="F1506" s="7" t="s">
        <v>109</v>
      </c>
      <c r="G1506" s="9">
        <v>120</v>
      </c>
      <c r="H1506" s="9">
        <v>102</v>
      </c>
      <c r="I1506" s="9">
        <v>54</v>
      </c>
      <c r="J1506" s="9">
        <v>65</v>
      </c>
      <c r="K1506" s="9">
        <v>61</v>
      </c>
      <c r="L1506" s="9">
        <v>62</v>
      </c>
      <c r="M1506" s="9">
        <v>66</v>
      </c>
      <c r="N1506" s="9">
        <v>53</v>
      </c>
      <c r="O1506" s="9">
        <v>51</v>
      </c>
      <c r="P1506" s="9">
        <v>27</v>
      </c>
      <c r="Q1506" s="10">
        <v>104</v>
      </c>
      <c r="R1506" s="11">
        <v>24</v>
      </c>
      <c r="S1506" s="11">
        <v>1</v>
      </c>
      <c r="T1506" s="11">
        <v>112</v>
      </c>
      <c r="U1506" s="11">
        <v>116</v>
      </c>
      <c r="V1506" s="11">
        <v>1</v>
      </c>
      <c r="W1506" s="11">
        <v>101</v>
      </c>
      <c r="X1506" s="11">
        <f t="shared" si="322"/>
        <v>459</v>
      </c>
      <c r="Y1506" s="11">
        <f t="shared" si="323"/>
        <v>4670</v>
      </c>
      <c r="Z1506" s="11">
        <f t="shared" si="324"/>
        <v>1355</v>
      </c>
      <c r="AA1506" s="11">
        <f t="shared" si="325"/>
        <v>4435</v>
      </c>
      <c r="AB1506" s="11">
        <f t="shared" si="326"/>
        <v>4435</v>
      </c>
      <c r="AC1506" s="6">
        <f t="shared" si="327"/>
        <v>5105</v>
      </c>
      <c r="AD1506" s="9" t="s">
        <v>686</v>
      </c>
      <c r="AE1506" s="3" t="str">
        <f>IF(ISERROR(VLOOKUP($AD1506,技まとめ!$A$1:$F$380,6,FALSE)),"－",VLOOKUP($AD1506,技まとめ!$A$1:$F$380,6,FALSE))</f>
        <v>DR</v>
      </c>
      <c r="AF1506" s="3">
        <f>IF(ISERROR(VLOOKUP($AD1506,技まとめ!$A$1:$F$380,3,FALSE)),"－",VLOOKUP($AD1506,技まとめ!$A$1:$F$380,3,FALSE))</f>
        <v>34</v>
      </c>
      <c r="AG1506" s="3">
        <f>IF(ISERROR(VLOOKUP($AD1506,技まとめ!$A$1:$F$380,5,FALSE)),"－",VLOOKUP($AD1506,技まとめ!$A$1:$F$380,5,FALSE))</f>
        <v>27</v>
      </c>
      <c r="AH1506" s="3" t="str">
        <f>IF($E1506=IF(ISERROR(VLOOKUP($AD1506,技まとめ!$A$1:$F$380,4,FALSE)),"－",VLOOKUP($AD1506,技まとめ!$A$1:$F$380,4,FALSE)),"一致","")</f>
        <v/>
      </c>
      <c r="AI1506" s="9" t="s">
        <v>330</v>
      </c>
      <c r="AJ1506" s="3" t="str">
        <f>IF(ISERROR(VLOOKUP($AI1506,技まとめ!$A$1:$F$380,6,FALSE)),"－",VLOOKUP($AI1506,技まとめ!$A$1:$F$380,6,FALSE))</f>
        <v>SC</v>
      </c>
      <c r="AK1506" s="3">
        <f>IF(ISERROR(VLOOKUP($AI1506,技まとめ!$A$1:$F$380,3,FALSE)),"－",VLOOKUP($AI1506,技まとめ!$A$1:$F$380,3,FALSE))</f>
        <v>44</v>
      </c>
      <c r="AL1506" s="3">
        <f>IF(ISERROR(VLOOKUP($AI1506,技まとめ!$A$1:$F$380,5,FALSE)),"－",VLOOKUP($AI1506,技まとめ!$A$1:$F$380,5,FALSE))</f>
        <v>28</v>
      </c>
      <c r="AM1506" s="3" t="str">
        <f>IF($E1506=IF(ISERROR(VLOOKUP($AI1506,技まとめ!$A$1:$F$380,4,FALSE)),"－",VLOOKUP($AI1506,技まとめ!$A$1:$F$380,4,FALSE)),"一致","")</f>
        <v/>
      </c>
      <c r="AN1506" s="9" t="s">
        <v>671</v>
      </c>
      <c r="AO1506" s="3" t="str">
        <f>IF(ISERROR(VLOOKUP($AN1506,技まとめ!$A$1:$F$380,6,FALSE)),"－",VLOOKUP($AN1506,技まとめ!$A$1:$F$380,6,FALSE))</f>
        <v>BL</v>
      </c>
      <c r="AP1506" s="3">
        <f>IF(ISERROR(VLOOKUP($AN1506,技まとめ!$A$1:$F$380,3,FALSE)),"－",VLOOKUP($AN1506,技まとめ!$A$1:$F$380,3,FALSE))</f>
        <v>56</v>
      </c>
      <c r="AQ1506" s="3">
        <f>IF(ISERROR(VLOOKUP($AN1506,技まとめ!$A$1:$F$380,5,FALSE)),"－",VLOOKUP($AN1506,技まとめ!$A$1:$F$380,5,FALSE))</f>
        <v>39</v>
      </c>
      <c r="AR1506" s="3" t="str">
        <f>IF($E1506=IF(ISERROR(VLOOKUP($AN1506,技まとめ!$A$1:$F$380,4,FALSE)),"－",VLOOKUP($AN1506,技まとめ!$A$1:$F$380,4,FALSE)),"一致","")</f>
        <v/>
      </c>
      <c r="AS1506" s="9" t="s">
        <v>169</v>
      </c>
      <c r="AT1506" s="3" t="str">
        <f>IF(ISERROR(VLOOKUP($AS1506,技まとめ!$A$1:$F$380,6,FALSE)),"－",VLOOKUP($AS1506,技まとめ!$A$1:$F$380,6,FALSE))</f>
        <v>DR</v>
      </c>
      <c r="AU1506" s="3">
        <f>IF(ISERROR(VLOOKUP($AS1506,技まとめ!$A$1:$F$380,3,FALSE)),"－",VLOOKUP($AS1506,技まとめ!$A$1:$F$380,3,FALSE))</f>
        <v>71</v>
      </c>
      <c r="AV1506" s="3">
        <f>IF(ISERROR(VLOOKUP($AS1506,技まとめ!$A$1:$F$380,5,FALSE)),"－",VLOOKUP($AS1506,技まとめ!$A$1:$F$380,5,FALSE))</f>
        <v>44</v>
      </c>
      <c r="AW1506" s="3" t="str">
        <f>IF($E1506=IF(ISERROR(VLOOKUP($AS1506,技まとめ!$A$1:$F$380,4,FALSE)),"－",VLOOKUP($AS1506,技まとめ!$A$1:$F$380,4,FALSE)),"一致","")</f>
        <v/>
      </c>
      <c r="AX1506" s="12" t="str">
        <f t="shared" si="328"/>
        <v>ヒートタックルクロスドライブフレイムダンスエコーボール</v>
      </c>
      <c r="AY1506" s="12" t="str">
        <f t="shared" si="329"/>
        <v>ヒートタックルクロスドライブフレイムダンスエコーボール</v>
      </c>
      <c r="AZ1506" s="12" t="str">
        <f t="shared" si="330"/>
        <v>ヒートタックルクロスドライブフレイムダンスエコーボール</v>
      </c>
      <c r="BA1506" s="12" t="str">
        <f t="shared" si="331"/>
        <v>ヒートタックルクロスドライブフレイムダンスエコーボール</v>
      </c>
      <c r="BB1506" s="11" t="str">
        <f t="shared" si="332"/>
        <v>DRSCBLDR</v>
      </c>
      <c r="BC1506" s="11" t="str">
        <f t="shared" si="333"/>
        <v>DRSCBLDR</v>
      </c>
      <c r="BD1506" s="11" t="str">
        <f t="shared" si="334"/>
        <v>DRSCBLDR</v>
      </c>
      <c r="BE1506" s="11" t="str">
        <f t="shared" si="335"/>
        <v>DRSCBLDR</v>
      </c>
    </row>
    <row r="1507" spans="1:57" ht="11.25" hidden="1" customHeight="1">
      <c r="A1507" s="6">
        <v>1506</v>
      </c>
      <c r="B1507" s="7" t="s">
        <v>3399</v>
      </c>
      <c r="C1507" s="8" t="s">
        <v>3400</v>
      </c>
      <c r="D1507" s="7" t="s">
        <v>650</v>
      </c>
      <c r="E1507" s="7" t="s">
        <v>102</v>
      </c>
      <c r="F1507" s="7" t="s">
        <v>128</v>
      </c>
      <c r="G1507" s="9">
        <v>94</v>
      </c>
      <c r="H1507" s="9">
        <v>128</v>
      </c>
      <c r="I1507" s="9">
        <v>59</v>
      </c>
      <c r="J1507" s="9">
        <v>56</v>
      </c>
      <c r="K1507" s="9">
        <v>56</v>
      </c>
      <c r="L1507" s="9">
        <v>58</v>
      </c>
      <c r="M1507" s="9">
        <v>47</v>
      </c>
      <c r="N1507" s="9">
        <v>57</v>
      </c>
      <c r="O1507" s="9">
        <v>53</v>
      </c>
      <c r="P1507" s="9">
        <v>25</v>
      </c>
      <c r="Q1507" s="10">
        <v>109</v>
      </c>
      <c r="R1507" s="11">
        <v>12</v>
      </c>
      <c r="S1507" s="11">
        <v>1</v>
      </c>
      <c r="T1507" s="11">
        <v>108</v>
      </c>
      <c r="U1507" s="11">
        <v>97</v>
      </c>
      <c r="V1507" s="11">
        <v>1</v>
      </c>
      <c r="W1507" s="11">
        <v>103</v>
      </c>
      <c r="X1507" s="11">
        <f t="shared" si="322"/>
        <v>431</v>
      </c>
      <c r="Y1507" s="11">
        <f t="shared" si="323"/>
        <v>4880</v>
      </c>
      <c r="Z1507" s="11">
        <f t="shared" si="324"/>
        <v>945</v>
      </c>
      <c r="AA1507" s="11">
        <f t="shared" si="325"/>
        <v>4305</v>
      </c>
      <c r="AB1507" s="11">
        <f t="shared" si="326"/>
        <v>4305</v>
      </c>
      <c r="AC1507" s="6">
        <f t="shared" si="327"/>
        <v>4895</v>
      </c>
      <c r="AD1507" s="9" t="s">
        <v>469</v>
      </c>
      <c r="AE1507" s="3" t="str">
        <f>IF(ISERROR(VLOOKUP($AD1507,技まとめ!$A$1:$F$380,6,FALSE)),"－",VLOOKUP($AD1507,技まとめ!$A$1:$F$380,6,FALSE))</f>
        <v>SC</v>
      </c>
      <c r="AF1507" s="3">
        <f>IF(ISERROR(VLOOKUP($AD1507,技まとめ!$A$1:$F$380,3,FALSE)),"－",VLOOKUP($AD1507,技まとめ!$A$1:$F$380,3,FALSE))</f>
        <v>30</v>
      </c>
      <c r="AG1507" s="3">
        <f>IF(ISERROR(VLOOKUP($AD1507,技まとめ!$A$1:$F$380,5,FALSE)),"－",VLOOKUP($AD1507,技まとめ!$A$1:$F$380,5,FALSE))</f>
        <v>21</v>
      </c>
      <c r="AH1507" s="3" t="str">
        <f>IF($E1507=IF(ISERROR(VLOOKUP($AD1507,技まとめ!$A$1:$F$380,4,FALSE)),"－",VLOOKUP($AD1507,技まとめ!$A$1:$F$380,4,FALSE)),"一致","")</f>
        <v>一致</v>
      </c>
      <c r="AI1507" s="9" t="s">
        <v>317</v>
      </c>
      <c r="AJ1507" s="3" t="str">
        <f>IF(ISERROR(VLOOKUP($AI1507,技まとめ!$A$1:$F$380,6,FALSE)),"－",VLOOKUP($AI1507,技まとめ!$A$1:$F$380,6,FALSE))</f>
        <v>SC</v>
      </c>
      <c r="AK1507" s="3">
        <f>IF(ISERROR(VLOOKUP($AI1507,技まとめ!$A$1:$F$380,3,FALSE)),"－",VLOOKUP($AI1507,技まとめ!$A$1:$F$380,3,FALSE))</f>
        <v>31</v>
      </c>
      <c r="AL1507" s="3">
        <f>IF(ISERROR(VLOOKUP($AI1507,技まとめ!$A$1:$F$380,5,FALSE)),"－",VLOOKUP($AI1507,技まとめ!$A$1:$F$380,5,FALSE))</f>
        <v>22</v>
      </c>
      <c r="AM1507" s="3" t="str">
        <f>IF($E1507=IF(ISERROR(VLOOKUP($AI1507,技まとめ!$A$1:$F$380,4,FALSE)),"－",VLOOKUP($AI1507,技まとめ!$A$1:$F$380,4,FALSE)),"一致","")</f>
        <v/>
      </c>
      <c r="AN1507" s="9" t="s">
        <v>845</v>
      </c>
      <c r="AO1507" s="3" t="str">
        <f>IF(ISERROR(VLOOKUP($AN1507,技まとめ!$A$1:$F$380,6,FALSE)),"－",VLOOKUP($AN1507,技まとめ!$A$1:$F$380,6,FALSE))</f>
        <v>BL</v>
      </c>
      <c r="AP1507" s="3">
        <f>IF(ISERROR(VLOOKUP($AN1507,技まとめ!$A$1:$F$380,3,FALSE)),"－",VLOOKUP($AN1507,技まとめ!$A$1:$F$380,3,FALSE))</f>
        <v>31</v>
      </c>
      <c r="AQ1507" s="3">
        <f>IF(ISERROR(VLOOKUP($AN1507,技まとめ!$A$1:$F$380,5,FALSE)),"－",VLOOKUP($AN1507,技まとめ!$A$1:$F$380,5,FALSE))</f>
        <v>28</v>
      </c>
      <c r="AR1507" s="3" t="str">
        <f>IF($E1507=IF(ISERROR(VLOOKUP($AN1507,技まとめ!$A$1:$F$380,4,FALSE)),"－",VLOOKUP($AN1507,技まとめ!$A$1:$F$380,4,FALSE)),"一致","")</f>
        <v/>
      </c>
      <c r="AS1507" s="9" t="s">
        <v>605</v>
      </c>
      <c r="AT1507" s="3" t="str">
        <f>IF(ISERROR(VLOOKUP($AS1507,技まとめ!$A$1:$F$380,6,FALSE)),"－",VLOOKUP($AS1507,技まとめ!$A$1:$F$380,6,FALSE))</f>
        <v>DR</v>
      </c>
      <c r="AU1507" s="3">
        <f>IF(ISERROR(VLOOKUP($AS1507,技まとめ!$A$1:$F$380,3,FALSE)),"－",VLOOKUP($AS1507,技まとめ!$A$1:$F$380,3,FALSE))</f>
        <v>102</v>
      </c>
      <c r="AV1507" s="3">
        <f>IF(ISERROR(VLOOKUP($AS1507,技まとめ!$A$1:$F$380,5,FALSE)),"－",VLOOKUP($AS1507,技まとめ!$A$1:$F$380,5,FALSE))</f>
        <v>57</v>
      </c>
      <c r="AW1507" s="3" t="str">
        <f>IF($E1507=IF(ISERROR(VLOOKUP($AS1507,技まとめ!$A$1:$F$380,4,FALSE)),"－",VLOOKUP($AS1507,技まとめ!$A$1:$F$380,4,FALSE)),"一致","")</f>
        <v>一致</v>
      </c>
      <c r="AX1507" s="12" t="str">
        <f t="shared" si="328"/>
        <v>あびせげりコンドルダイブアイスグランドジ・イカロス</v>
      </c>
      <c r="AY1507" s="12" t="str">
        <f t="shared" si="329"/>
        <v>あびせげりコンドルダイブアイスグランドジ・イカロス</v>
      </c>
      <c r="AZ1507" s="12" t="str">
        <f t="shared" si="330"/>
        <v>あびせげりコンドルダイブアイスグランドジ・イカロス</v>
      </c>
      <c r="BA1507" s="12" t="str">
        <f t="shared" si="331"/>
        <v>あびせげりコンドルダイブアイスグランドジ・イカロス</v>
      </c>
      <c r="BB1507" s="11" t="str">
        <f t="shared" si="332"/>
        <v>SCSCBLDR</v>
      </c>
      <c r="BC1507" s="11" t="str">
        <f t="shared" si="333"/>
        <v>SCSCBLDR</v>
      </c>
      <c r="BD1507" s="11" t="str">
        <f t="shared" si="334"/>
        <v>SCSCBLDR</v>
      </c>
      <c r="BE1507" s="11" t="str">
        <f t="shared" si="335"/>
        <v>SCSCBLDR</v>
      </c>
    </row>
    <row r="1508" spans="1:57" ht="11.25" hidden="1" customHeight="1">
      <c r="A1508" s="6">
        <v>1507</v>
      </c>
      <c r="B1508" s="7" t="s">
        <v>3401</v>
      </c>
      <c r="C1508" s="8" t="s">
        <v>3402</v>
      </c>
      <c r="D1508" s="7" t="s">
        <v>72</v>
      </c>
      <c r="E1508" s="7" t="s">
        <v>73</v>
      </c>
      <c r="F1508" s="7" t="s">
        <v>109</v>
      </c>
      <c r="G1508" s="9">
        <v>120</v>
      </c>
      <c r="H1508" s="9">
        <v>97</v>
      </c>
      <c r="I1508" s="9">
        <v>57</v>
      </c>
      <c r="J1508" s="9">
        <v>51</v>
      </c>
      <c r="K1508" s="9">
        <v>57</v>
      </c>
      <c r="L1508" s="9">
        <v>53</v>
      </c>
      <c r="M1508" s="9">
        <v>53</v>
      </c>
      <c r="N1508" s="9">
        <v>53</v>
      </c>
      <c r="O1508" s="9">
        <v>54</v>
      </c>
      <c r="P1508" s="9">
        <v>54</v>
      </c>
      <c r="Q1508" s="10">
        <v>107</v>
      </c>
      <c r="R1508" s="11">
        <v>33</v>
      </c>
      <c r="S1508" s="11">
        <v>1</v>
      </c>
      <c r="T1508" s="11">
        <v>103</v>
      </c>
      <c r="U1508" s="11">
        <v>103</v>
      </c>
      <c r="V1508" s="11">
        <v>1</v>
      </c>
      <c r="W1508" s="11">
        <v>104</v>
      </c>
      <c r="X1508" s="11">
        <f t="shared" si="322"/>
        <v>452</v>
      </c>
      <c r="Y1508" s="11">
        <f t="shared" si="323"/>
        <v>4805</v>
      </c>
      <c r="Z1508" s="11">
        <f t="shared" si="324"/>
        <v>1685</v>
      </c>
      <c r="AA1508" s="11">
        <f t="shared" si="325"/>
        <v>4135</v>
      </c>
      <c r="AB1508" s="11">
        <f t="shared" si="326"/>
        <v>4135</v>
      </c>
      <c r="AC1508" s="6">
        <f t="shared" si="327"/>
        <v>4805</v>
      </c>
      <c r="AD1508" s="9" t="s">
        <v>295</v>
      </c>
      <c r="AE1508" s="3" t="str">
        <f>IF(ISERROR(VLOOKUP($AD1508,技まとめ!$A$1:$F$380,6,FALSE)),"－",VLOOKUP($AD1508,技まとめ!$A$1:$F$380,6,FALSE))</f>
        <v>DR</v>
      </c>
      <c r="AF1508" s="3">
        <f>IF(ISERROR(VLOOKUP($AD1508,技まとめ!$A$1:$F$380,3,FALSE)),"－",VLOOKUP($AD1508,技まとめ!$A$1:$F$380,3,FALSE))</f>
        <v>13</v>
      </c>
      <c r="AG1508" s="3">
        <f>IF(ISERROR(VLOOKUP($AD1508,技まとめ!$A$1:$F$380,5,FALSE)),"－",VLOOKUP($AD1508,技まとめ!$A$1:$F$380,5,FALSE))</f>
        <v>20</v>
      </c>
      <c r="AH1508" s="3" t="str">
        <f>IF($E1508=IF(ISERROR(VLOOKUP($AD1508,技まとめ!$A$1:$F$380,4,FALSE)),"－",VLOOKUP($AD1508,技まとめ!$A$1:$F$380,4,FALSE)),"一致","")</f>
        <v>一致</v>
      </c>
      <c r="AI1508" s="9" t="s">
        <v>5059</v>
      </c>
      <c r="AJ1508" s="3" t="str">
        <f>IF(ISERROR(VLOOKUP($AI1508,技まとめ!$A$1:$F$380,6,FALSE)),"－",VLOOKUP($AI1508,技まとめ!$A$1:$F$380,6,FALSE))</f>
        <v>BL</v>
      </c>
      <c r="AK1508" s="3">
        <f>IF(ISERROR(VLOOKUP($AI1508,技まとめ!$A$1:$F$380,3,FALSE)),"－",VLOOKUP($AI1508,技まとめ!$A$1:$F$380,3,FALSE))</f>
        <v>33</v>
      </c>
      <c r="AL1508" s="3">
        <f>IF(ISERROR(VLOOKUP($AI1508,技まとめ!$A$1:$F$380,5,FALSE)),"－",VLOOKUP($AI1508,技まとめ!$A$1:$F$380,5,FALSE))</f>
        <v>28</v>
      </c>
      <c r="AM1508" s="3" t="str">
        <f>IF($E1508=IF(ISERROR(VLOOKUP($AI1508,技まとめ!$A$1:$F$380,4,FALSE)),"－",VLOOKUP($AI1508,技まとめ!$A$1:$F$380,4,FALSE)),"一致","")</f>
        <v/>
      </c>
      <c r="AN1508" s="9" t="s">
        <v>178</v>
      </c>
      <c r="AO1508" s="3" t="str">
        <f>IF(ISERROR(VLOOKUP($AN1508,技まとめ!$A$1:$F$380,6,FALSE)),"－",VLOOKUP($AN1508,技まとめ!$A$1:$F$380,6,FALSE))</f>
        <v>NS</v>
      </c>
      <c r="AP1508" s="3">
        <f>IF(ISERROR(VLOOKUP($AN1508,技まとめ!$A$1:$F$380,3,FALSE)),"－",VLOOKUP($AN1508,技まとめ!$A$1:$F$380,3,FALSE))</f>
        <v>38</v>
      </c>
      <c r="AQ1508" s="3">
        <f>IF(ISERROR(VLOOKUP($AN1508,技まとめ!$A$1:$F$380,5,FALSE)),"－",VLOOKUP($AN1508,技まとめ!$A$1:$F$380,5,FALSE))</f>
        <v>25</v>
      </c>
      <c r="AR1508" s="3" t="str">
        <f>IF($E1508=IF(ISERROR(VLOOKUP($AN1508,技まとめ!$A$1:$F$380,4,FALSE)),"－",VLOOKUP($AN1508,技まとめ!$A$1:$F$380,4,FALSE)),"一致","")</f>
        <v/>
      </c>
      <c r="AS1508" s="9" t="s">
        <v>791</v>
      </c>
      <c r="AT1508" s="3" t="str">
        <f>IF(ISERROR(VLOOKUP($AS1508,技まとめ!$A$1:$F$380,6,FALSE)),"－",VLOOKUP($AS1508,技まとめ!$A$1:$F$380,6,FALSE))</f>
        <v>SC</v>
      </c>
      <c r="AU1508" s="3">
        <f>IF(ISERROR(VLOOKUP($AS1508,技まとめ!$A$1:$F$380,3,FALSE)),"－",VLOOKUP($AS1508,技まとめ!$A$1:$F$380,3,FALSE))</f>
        <v>105</v>
      </c>
      <c r="AV1508" s="3">
        <f>IF(ISERROR(VLOOKUP($AS1508,技まとめ!$A$1:$F$380,5,FALSE)),"－",VLOOKUP($AS1508,技まとめ!$A$1:$F$380,5,FALSE))</f>
        <v>55</v>
      </c>
      <c r="AW1508" s="3" t="str">
        <f>IF($E1508=IF(ISERROR(VLOOKUP($AS1508,技まとめ!$A$1:$F$380,4,FALSE)),"－",VLOOKUP($AS1508,技まとめ!$A$1:$F$380,4,FALSE)),"一致","")</f>
        <v/>
      </c>
      <c r="AX1508" s="12" t="str">
        <f t="shared" si="328"/>
        <v>ダッシュアクセルスーパースキャン（Ｂ）フリーズショットてんくうおとし</v>
      </c>
      <c r="AY1508" s="12" t="str">
        <f t="shared" si="329"/>
        <v>ダッシュアクセルスーパースキャン（Ｂ）フリーズショットてんくうおとし</v>
      </c>
      <c r="AZ1508" s="12" t="str">
        <f t="shared" si="330"/>
        <v>ダッシュアクセルスーパースキャン（Ｂ）フリーズショットてんくうおとし</v>
      </c>
      <c r="BA1508" s="12" t="str">
        <f t="shared" si="331"/>
        <v>ダッシュアクセルスーパースキャン（Ｂ）フリーズショットてんくうおとし</v>
      </c>
      <c r="BB1508" s="11" t="str">
        <f t="shared" si="332"/>
        <v>DRBLNSSC</v>
      </c>
      <c r="BC1508" s="11" t="str">
        <f t="shared" si="333"/>
        <v>DRBLNSSC</v>
      </c>
      <c r="BD1508" s="11" t="str">
        <f t="shared" si="334"/>
        <v>DRBLNSSC</v>
      </c>
      <c r="BE1508" s="11" t="str">
        <f t="shared" si="335"/>
        <v>DRBLNSSC</v>
      </c>
    </row>
    <row r="1509" spans="1:57" ht="11.25" hidden="1" customHeight="1">
      <c r="A1509" s="6">
        <v>1508</v>
      </c>
      <c r="B1509" s="7" t="s">
        <v>3403</v>
      </c>
      <c r="C1509" s="8" t="s">
        <v>3404</v>
      </c>
      <c r="D1509" s="7" t="s">
        <v>72</v>
      </c>
      <c r="E1509" s="7" t="s">
        <v>102</v>
      </c>
      <c r="F1509" s="7" t="s">
        <v>128</v>
      </c>
      <c r="G1509" s="9">
        <v>120</v>
      </c>
      <c r="H1509" s="9">
        <v>100</v>
      </c>
      <c r="I1509" s="9">
        <v>58</v>
      </c>
      <c r="J1509" s="9">
        <v>53</v>
      </c>
      <c r="K1509" s="9">
        <v>56</v>
      </c>
      <c r="L1509" s="9">
        <v>62</v>
      </c>
      <c r="M1509" s="9">
        <v>40</v>
      </c>
      <c r="N1509" s="9">
        <v>56</v>
      </c>
      <c r="O1509" s="9">
        <v>56</v>
      </c>
      <c r="P1509" s="9">
        <v>29</v>
      </c>
      <c r="Q1509" s="10">
        <v>108</v>
      </c>
      <c r="R1509" s="11">
        <v>12</v>
      </c>
      <c r="S1509" s="11">
        <v>1</v>
      </c>
      <c r="T1509" s="11">
        <v>112</v>
      </c>
      <c r="U1509" s="11">
        <v>90</v>
      </c>
      <c r="V1509" s="11">
        <v>1</v>
      </c>
      <c r="W1509" s="11">
        <v>106</v>
      </c>
      <c r="X1509" s="11">
        <f t="shared" si="322"/>
        <v>430</v>
      </c>
      <c r="Y1509" s="11">
        <f t="shared" si="323"/>
        <v>4855</v>
      </c>
      <c r="Z1509" s="11">
        <f t="shared" si="324"/>
        <v>960</v>
      </c>
      <c r="AA1509" s="11">
        <f t="shared" si="325"/>
        <v>4460</v>
      </c>
      <c r="AB1509" s="11">
        <f t="shared" si="326"/>
        <v>4460</v>
      </c>
      <c r="AC1509" s="6">
        <f t="shared" si="327"/>
        <v>5070</v>
      </c>
      <c r="AD1509" s="9" t="s">
        <v>117</v>
      </c>
      <c r="AE1509" s="3" t="str">
        <f>IF(ISERROR(VLOOKUP($AD1509,技まとめ!$A$1:$F$380,6,FALSE)),"－",VLOOKUP($AD1509,技まとめ!$A$1:$F$380,6,FALSE))</f>
        <v>SC</v>
      </c>
      <c r="AF1509" s="3">
        <f>IF(ISERROR(VLOOKUP($AD1509,技まとめ!$A$1:$F$380,3,FALSE)),"－",VLOOKUP($AD1509,技まとめ!$A$1:$F$380,3,FALSE))</f>
        <v>38</v>
      </c>
      <c r="AG1509" s="3">
        <f>IF(ISERROR(VLOOKUP($AD1509,技まとめ!$A$1:$F$380,5,FALSE)),"－",VLOOKUP($AD1509,技まとめ!$A$1:$F$380,5,FALSE))</f>
        <v>25</v>
      </c>
      <c r="AH1509" s="3" t="str">
        <f>IF($E1509=IF(ISERROR(VLOOKUP($AD1509,技まとめ!$A$1:$F$380,4,FALSE)),"－",VLOOKUP($AD1509,技まとめ!$A$1:$F$380,4,FALSE)),"一致","")</f>
        <v/>
      </c>
      <c r="AI1509" s="9" t="s">
        <v>178</v>
      </c>
      <c r="AJ1509" s="3" t="str">
        <f>IF(ISERROR(VLOOKUP($AI1509,技まとめ!$A$1:$F$380,6,FALSE)),"－",VLOOKUP($AI1509,技まとめ!$A$1:$F$380,6,FALSE))</f>
        <v>NS</v>
      </c>
      <c r="AK1509" s="3">
        <f>IF(ISERROR(VLOOKUP($AI1509,技まとめ!$A$1:$F$380,3,FALSE)),"－",VLOOKUP($AI1509,技まとめ!$A$1:$F$380,3,FALSE))</f>
        <v>38</v>
      </c>
      <c r="AL1509" s="3">
        <f>IF(ISERROR(VLOOKUP($AI1509,技まとめ!$A$1:$F$380,5,FALSE)),"－",VLOOKUP($AI1509,技まとめ!$A$1:$F$380,5,FALSE))</f>
        <v>25</v>
      </c>
      <c r="AM1509" s="3" t="str">
        <f>IF($E1509=IF(ISERROR(VLOOKUP($AI1509,技まとめ!$A$1:$F$380,4,FALSE)),"－",VLOOKUP($AI1509,技まとめ!$A$1:$F$380,4,FALSE)),"一致","")</f>
        <v/>
      </c>
      <c r="AN1509" s="9" t="s">
        <v>638</v>
      </c>
      <c r="AO1509" s="3" t="str">
        <f>IF(ISERROR(VLOOKUP($AN1509,技まとめ!$A$1:$F$380,6,FALSE)),"－",VLOOKUP($AN1509,技まとめ!$A$1:$F$380,6,FALSE))</f>
        <v>BL</v>
      </c>
      <c r="AP1509" s="3">
        <f>IF(ISERROR(VLOOKUP($AN1509,技まとめ!$A$1:$F$380,3,FALSE)),"－",VLOOKUP($AN1509,技まとめ!$A$1:$F$380,3,FALSE))</f>
        <v>52</v>
      </c>
      <c r="AQ1509" s="3">
        <f>IF(ISERROR(VLOOKUP($AN1509,技まとめ!$A$1:$F$380,5,FALSE)),"－",VLOOKUP($AN1509,技まとめ!$A$1:$F$380,5,FALSE))</f>
        <v>36</v>
      </c>
      <c r="AR1509" s="3" t="str">
        <f>IF($E1509=IF(ISERROR(VLOOKUP($AN1509,技まとめ!$A$1:$F$380,4,FALSE)),"－",VLOOKUP($AN1509,技まとめ!$A$1:$F$380,4,FALSE)),"一致","")</f>
        <v>一致</v>
      </c>
      <c r="AS1509" s="9" t="s">
        <v>163</v>
      </c>
      <c r="AT1509" s="3" t="str">
        <f>IF(ISERROR(VLOOKUP($AS1509,技まとめ!$A$1:$F$380,6,FALSE)),"－",VLOOKUP($AS1509,技まとめ!$A$1:$F$380,6,FALSE))</f>
        <v>BL</v>
      </c>
      <c r="AU1509" s="3">
        <f>IF(ISERROR(VLOOKUP($AS1509,技まとめ!$A$1:$F$380,3,FALSE)),"－",VLOOKUP($AS1509,技まとめ!$A$1:$F$380,3,FALSE))</f>
        <v>59</v>
      </c>
      <c r="AV1509" s="3">
        <f>IF(ISERROR(VLOOKUP($AS1509,技まとめ!$A$1:$F$380,5,FALSE)),"－",VLOOKUP($AS1509,技まとめ!$A$1:$F$380,5,FALSE))</f>
        <v>38</v>
      </c>
      <c r="AW1509" s="3" t="str">
        <f>IF($E1509=IF(ISERROR(VLOOKUP($AS1509,技まとめ!$A$1:$F$380,4,FALSE)),"－",VLOOKUP($AS1509,技まとめ!$A$1:$F$380,4,FALSE)),"一致","")</f>
        <v/>
      </c>
      <c r="AX1509" s="12" t="str">
        <f t="shared" si="328"/>
        <v>クルクルヘッドフリーズショットジグザグフレイムサイクロン</v>
      </c>
      <c r="AY1509" s="12" t="str">
        <f t="shared" si="329"/>
        <v>クルクルヘッドフリーズショットジグザグフレイムサイクロン</v>
      </c>
      <c r="AZ1509" s="12" t="str">
        <f t="shared" si="330"/>
        <v>クルクルヘッドフリーズショットジグザグフレイムサイクロン</v>
      </c>
      <c r="BA1509" s="12" t="str">
        <f t="shared" si="331"/>
        <v>クルクルヘッドフリーズショットジグザグフレイムサイクロン</v>
      </c>
      <c r="BB1509" s="11" t="str">
        <f t="shared" si="332"/>
        <v>SCNSBLBL</v>
      </c>
      <c r="BC1509" s="11" t="str">
        <f t="shared" si="333"/>
        <v>SCNSBLBL</v>
      </c>
      <c r="BD1509" s="11" t="str">
        <f t="shared" si="334"/>
        <v>SCNSBLBL</v>
      </c>
      <c r="BE1509" s="11" t="str">
        <f t="shared" si="335"/>
        <v>SCNSBLBL</v>
      </c>
    </row>
    <row r="1510" spans="1:57" ht="11.25" hidden="1" customHeight="1">
      <c r="A1510" s="6">
        <v>1509</v>
      </c>
      <c r="B1510" s="7" t="s">
        <v>3405</v>
      </c>
      <c r="C1510" s="8" t="s">
        <v>3406</v>
      </c>
      <c r="D1510" s="7" t="s">
        <v>650</v>
      </c>
      <c r="E1510" s="7" t="s">
        <v>73</v>
      </c>
      <c r="F1510" s="7" t="s">
        <v>74</v>
      </c>
      <c r="G1510" s="9">
        <v>85</v>
      </c>
      <c r="H1510" s="9">
        <v>123</v>
      </c>
      <c r="I1510" s="9">
        <v>57</v>
      </c>
      <c r="J1510" s="9">
        <v>51</v>
      </c>
      <c r="K1510" s="9">
        <v>57</v>
      </c>
      <c r="L1510" s="9">
        <v>62</v>
      </c>
      <c r="M1510" s="9">
        <v>45</v>
      </c>
      <c r="N1510" s="9">
        <v>59</v>
      </c>
      <c r="O1510" s="9">
        <v>56</v>
      </c>
      <c r="P1510" s="9">
        <v>25</v>
      </c>
      <c r="Q1510" s="10">
        <v>107</v>
      </c>
      <c r="R1510" s="11">
        <v>10</v>
      </c>
      <c r="S1510" s="11">
        <v>1</v>
      </c>
      <c r="T1510" s="11">
        <v>112</v>
      </c>
      <c r="U1510" s="11">
        <v>95</v>
      </c>
      <c r="V1510" s="11">
        <v>1</v>
      </c>
      <c r="W1510" s="11">
        <v>106</v>
      </c>
      <c r="X1510" s="11">
        <f t="shared" si="322"/>
        <v>432</v>
      </c>
      <c r="Y1510" s="11">
        <f t="shared" si="323"/>
        <v>4815</v>
      </c>
      <c r="Z1510" s="11">
        <f t="shared" si="324"/>
        <v>890</v>
      </c>
      <c r="AA1510" s="11">
        <f t="shared" si="325"/>
        <v>4460</v>
      </c>
      <c r="AB1510" s="11">
        <f t="shared" si="326"/>
        <v>4460</v>
      </c>
      <c r="AC1510" s="6">
        <f t="shared" si="327"/>
        <v>5060</v>
      </c>
      <c r="AD1510" s="9" t="s">
        <v>5013</v>
      </c>
      <c r="AE1510" s="3" t="str">
        <f>IF(ISERROR(VLOOKUP($AD1510,技まとめ!$A$1:$F$380,6,FALSE)),"－",VLOOKUP($AD1510,技まとめ!$A$1:$F$380,6,FALSE))</f>
        <v>－</v>
      </c>
      <c r="AF1510" s="3">
        <f>IF(ISERROR(VLOOKUP($AD1510,技まとめ!$A$1:$F$380,3,FALSE)),"－",VLOOKUP($AD1510,技まとめ!$A$1:$F$380,3,FALSE))</f>
        <v>0</v>
      </c>
      <c r="AG1510" s="3">
        <f>IF(ISERROR(VLOOKUP($AD1510,技まとめ!$A$1:$F$380,5,FALSE)),"－",VLOOKUP($AD1510,技まとめ!$A$1:$F$380,5,FALSE))</f>
        <v>0</v>
      </c>
      <c r="AH1510" s="3" t="str">
        <f>IF($E1510=IF(ISERROR(VLOOKUP($AD1510,技まとめ!$A$1:$F$380,4,FALSE)),"－",VLOOKUP($AD1510,技まとめ!$A$1:$F$380,4,FALSE)),"一致","")</f>
        <v/>
      </c>
      <c r="AI1510" s="9" t="s">
        <v>5078</v>
      </c>
      <c r="AJ1510" s="3" t="str">
        <f>IF(ISERROR(VLOOKUP($AI1510,技まとめ!$A$1:$F$380,6,FALSE)),"－",VLOOKUP($AI1510,技まとめ!$A$1:$F$380,6,FALSE))</f>
        <v>BL</v>
      </c>
      <c r="AK1510" s="3">
        <f>IF(ISERROR(VLOOKUP($AI1510,技まとめ!$A$1:$F$380,3,FALSE)),"－",VLOOKUP($AI1510,技まとめ!$A$1:$F$380,3,FALSE))</f>
        <v>33</v>
      </c>
      <c r="AL1510" s="3">
        <f>IF(ISERROR(VLOOKUP($AI1510,技まとめ!$A$1:$F$380,5,FALSE)),"－",VLOOKUP($AI1510,技まとめ!$A$1:$F$380,5,FALSE))</f>
        <v>28</v>
      </c>
      <c r="AM1510" s="3" t="str">
        <f>IF($E1510=IF(ISERROR(VLOOKUP($AI1510,技まとめ!$A$1:$F$380,4,FALSE)),"－",VLOOKUP($AI1510,技まとめ!$A$1:$F$380,4,FALSE)),"一致","")</f>
        <v/>
      </c>
      <c r="AN1510" s="9" t="s">
        <v>2770</v>
      </c>
      <c r="AO1510" s="3" t="str">
        <f>IF(ISERROR(VLOOKUP($AN1510,技まとめ!$A$1:$F$380,6,FALSE)),"－",VLOOKUP($AN1510,技まとめ!$A$1:$F$380,6,FALSE))</f>
        <v>CA</v>
      </c>
      <c r="AP1510" s="3">
        <f>IF(ISERROR(VLOOKUP($AN1510,技まとめ!$A$1:$F$380,3,FALSE)),"－",VLOOKUP($AN1510,技まとめ!$A$1:$F$380,3,FALSE))</f>
        <v>42</v>
      </c>
      <c r="AQ1510" s="3">
        <f>IF(ISERROR(VLOOKUP($AN1510,技まとめ!$A$1:$F$380,5,FALSE)),"－",VLOOKUP($AN1510,技まとめ!$A$1:$F$380,5,FALSE))</f>
        <v>30</v>
      </c>
      <c r="AR1510" s="3" t="str">
        <f>IF($E1510=IF(ISERROR(VLOOKUP($AN1510,技まとめ!$A$1:$F$380,4,FALSE)),"－",VLOOKUP($AN1510,技まとめ!$A$1:$F$380,4,FALSE)),"一致","")</f>
        <v/>
      </c>
      <c r="AS1510" s="9" t="s">
        <v>1303</v>
      </c>
      <c r="AT1510" s="3" t="str">
        <f>IF(ISERROR(VLOOKUP($AS1510,技まとめ!$A$1:$F$380,6,FALSE)),"－",VLOOKUP($AS1510,技まとめ!$A$1:$F$380,6,FALSE))</f>
        <v>P1</v>
      </c>
      <c r="AU1510" s="3">
        <f>IF(ISERROR(VLOOKUP($AS1510,技まとめ!$A$1:$F$380,3,FALSE)),"－",VLOOKUP($AS1510,技まとめ!$A$1:$F$380,3,FALSE))</f>
        <v>65</v>
      </c>
      <c r="AV1510" s="3">
        <f>IF(ISERROR(VLOOKUP($AS1510,技まとめ!$A$1:$F$380,5,FALSE)),"－",VLOOKUP($AS1510,技まとめ!$A$1:$F$380,5,FALSE))</f>
        <v>40</v>
      </c>
      <c r="AW1510" s="3" t="str">
        <f>IF($E1510=IF(ISERROR(VLOOKUP($AS1510,技まとめ!$A$1:$F$380,4,FALSE)),"－",VLOOKUP($AS1510,技まとめ!$A$1:$F$380,4,FALSE)),"一致","")</f>
        <v/>
      </c>
      <c r="AX1510" s="12" t="str">
        <f t="shared" si="328"/>
        <v>セツヤク！スーパースキャン（Ｂ）はなふぶきセーフティプロテクト</v>
      </c>
      <c r="AY1510" s="12" t="str">
        <f t="shared" si="329"/>
        <v>セツヤク！スーパースキャン（Ｂ）はなふぶきセーフティプロテクト</v>
      </c>
      <c r="AZ1510" s="12" t="str">
        <f t="shared" si="330"/>
        <v>セツヤク！スーパースキャン（Ｂ）はなふぶきセーフティプロテクト</v>
      </c>
      <c r="BA1510" s="12" t="str">
        <f t="shared" si="331"/>
        <v>セツヤク！スーパースキャン（Ｂ）はなふぶきセーフティプロテクト</v>
      </c>
      <c r="BB1510" s="11" t="str">
        <f t="shared" si="332"/>
        <v>－BLCAP1</v>
      </c>
      <c r="BC1510" s="11" t="str">
        <f t="shared" si="333"/>
        <v>－BLCAP1</v>
      </c>
      <c r="BD1510" s="11" t="str">
        <f t="shared" si="334"/>
        <v>－BLCAP1</v>
      </c>
      <c r="BE1510" s="11" t="str">
        <f t="shared" si="335"/>
        <v>－BLCAP1</v>
      </c>
    </row>
    <row r="1511" spans="1:57" ht="11.25" hidden="1" customHeight="1">
      <c r="A1511" s="6">
        <v>1510</v>
      </c>
      <c r="B1511" s="7" t="s">
        <v>3407</v>
      </c>
      <c r="C1511" s="8" t="s">
        <v>3408</v>
      </c>
      <c r="D1511" s="7" t="s">
        <v>72</v>
      </c>
      <c r="E1511" s="7" t="s">
        <v>73</v>
      </c>
      <c r="F1511" s="7" t="s">
        <v>74</v>
      </c>
      <c r="G1511" s="9">
        <v>110</v>
      </c>
      <c r="H1511" s="9">
        <v>108</v>
      </c>
      <c r="I1511" s="9">
        <v>60</v>
      </c>
      <c r="J1511" s="9">
        <v>57</v>
      </c>
      <c r="K1511" s="9">
        <v>58</v>
      </c>
      <c r="L1511" s="9">
        <v>62</v>
      </c>
      <c r="M1511" s="9">
        <v>47</v>
      </c>
      <c r="N1511" s="9">
        <v>60</v>
      </c>
      <c r="O1511" s="9">
        <v>56</v>
      </c>
      <c r="P1511" s="9">
        <v>34</v>
      </c>
      <c r="Q1511" s="10">
        <v>110</v>
      </c>
      <c r="R1511" s="11">
        <v>27</v>
      </c>
      <c r="S1511" s="11">
        <v>1</v>
      </c>
      <c r="T1511" s="11">
        <v>112</v>
      </c>
      <c r="U1511" s="11">
        <v>97</v>
      </c>
      <c r="V1511" s="11">
        <v>1</v>
      </c>
      <c r="W1511" s="11">
        <v>106</v>
      </c>
      <c r="X1511" s="11">
        <f t="shared" si="322"/>
        <v>454</v>
      </c>
      <c r="Y1511" s="11">
        <f t="shared" si="323"/>
        <v>4935</v>
      </c>
      <c r="Z1511" s="11">
        <f t="shared" si="324"/>
        <v>1485</v>
      </c>
      <c r="AA1511" s="11">
        <f t="shared" si="325"/>
        <v>4460</v>
      </c>
      <c r="AB1511" s="11">
        <f t="shared" si="326"/>
        <v>4460</v>
      </c>
      <c r="AC1511" s="6">
        <f t="shared" si="327"/>
        <v>5145</v>
      </c>
      <c r="AD1511" s="9" t="s">
        <v>451</v>
      </c>
      <c r="AE1511" s="3" t="str">
        <f>IF(ISERROR(VLOOKUP($AD1511,技まとめ!$A$1:$F$380,6,FALSE)),"－",VLOOKUP($AD1511,技まとめ!$A$1:$F$380,6,FALSE))</f>
        <v>CA</v>
      </c>
      <c r="AF1511" s="3">
        <f>IF(ISERROR(VLOOKUP($AD1511,技まとめ!$A$1:$F$380,3,FALSE)),"－",VLOOKUP($AD1511,技まとめ!$A$1:$F$380,3,FALSE))</f>
        <v>77</v>
      </c>
      <c r="AG1511" s="3">
        <f>IF(ISERROR(VLOOKUP($AD1511,技まとめ!$A$1:$F$380,5,FALSE)),"－",VLOOKUP($AD1511,技まとめ!$A$1:$F$380,5,FALSE))</f>
        <v>45</v>
      </c>
      <c r="AH1511" s="3" t="str">
        <f>IF($E1511=IF(ISERROR(VLOOKUP($AD1511,技まとめ!$A$1:$F$380,4,FALSE)),"－",VLOOKUP($AD1511,技まとめ!$A$1:$F$380,4,FALSE)),"一致","")</f>
        <v/>
      </c>
      <c r="AI1511" s="9" t="s">
        <v>239</v>
      </c>
      <c r="AJ1511" s="3" t="str">
        <f>IF(ISERROR(VLOOKUP($AI1511,技まとめ!$A$1:$F$380,6,FALSE)),"－",VLOOKUP($AI1511,技まとめ!$A$1:$F$380,6,FALSE))</f>
        <v>P1</v>
      </c>
      <c r="AK1511" s="3">
        <f>IF(ISERROR(VLOOKUP($AI1511,技まとめ!$A$1:$F$380,3,FALSE)),"－",VLOOKUP($AI1511,技まとめ!$A$1:$F$380,3,FALSE))</f>
        <v>40</v>
      </c>
      <c r="AL1511" s="3">
        <f>IF(ISERROR(VLOOKUP($AI1511,技まとめ!$A$1:$F$380,5,FALSE)),"－",VLOOKUP($AI1511,技まとめ!$A$1:$F$380,5,FALSE))</f>
        <v>30</v>
      </c>
      <c r="AM1511" s="3" t="str">
        <f>IF($E1511=IF(ISERROR(VLOOKUP($AI1511,技まとめ!$A$1:$F$380,4,FALSE)),"－",VLOOKUP($AI1511,技まとめ!$A$1:$F$380,4,FALSE)),"一致","")</f>
        <v/>
      </c>
      <c r="AN1511" s="9" t="s">
        <v>118</v>
      </c>
      <c r="AO1511" s="3" t="str">
        <f>IF(ISERROR(VLOOKUP($AN1511,技まとめ!$A$1:$F$380,6,FALSE)),"－",VLOOKUP($AN1511,技まとめ!$A$1:$F$380,6,FALSE))</f>
        <v>BS</v>
      </c>
      <c r="AP1511" s="3">
        <f>IF(ISERROR(VLOOKUP($AN1511,技まとめ!$A$1:$F$380,3,FALSE)),"－",VLOOKUP($AN1511,技まとめ!$A$1:$F$380,3,FALSE))</f>
        <v>64</v>
      </c>
      <c r="AQ1511" s="3">
        <f>IF(ISERROR(VLOOKUP($AN1511,技まとめ!$A$1:$F$380,5,FALSE)),"－",VLOOKUP($AN1511,技まとめ!$A$1:$F$380,5,FALSE))</f>
        <v>37</v>
      </c>
      <c r="AR1511" s="3" t="str">
        <f>IF($E1511=IF(ISERROR(VLOOKUP($AN1511,技まとめ!$A$1:$F$380,4,FALSE)),"－",VLOOKUP($AN1511,技まとめ!$A$1:$F$380,4,FALSE)),"一致","")</f>
        <v>一致</v>
      </c>
      <c r="AS1511" s="9" t="s">
        <v>242</v>
      </c>
      <c r="AT1511" s="3" t="str">
        <f>IF(ISERROR(VLOOKUP($AS1511,技まとめ!$A$1:$F$380,6,FALSE)),"－",VLOOKUP($AS1511,技まとめ!$A$1:$F$380,6,FALSE))</f>
        <v>P2</v>
      </c>
      <c r="AU1511" s="3">
        <f>IF(ISERROR(VLOOKUP($AS1511,技まとめ!$A$1:$F$380,3,FALSE)),"－",VLOOKUP($AS1511,技まとめ!$A$1:$F$380,3,FALSE))</f>
        <v>65</v>
      </c>
      <c r="AV1511" s="3">
        <f>IF(ISERROR(VLOOKUP($AS1511,技まとめ!$A$1:$F$380,5,FALSE)),"－",VLOOKUP($AS1511,技まとめ!$A$1:$F$380,5,FALSE))</f>
        <v>40</v>
      </c>
      <c r="AW1511" s="3" t="str">
        <f>IF($E1511=IF(ISERROR(VLOOKUP($AS1511,技まとめ!$A$1:$F$380,4,FALSE)),"－",VLOOKUP($AS1511,技まとめ!$A$1:$F$380,4,FALSE)),"一致","")</f>
        <v/>
      </c>
      <c r="AX1511" s="12" t="str">
        <f t="shared" si="328"/>
        <v>ぶんしんブロックねっけつヘッドクンフーアタックカウンターストライク</v>
      </c>
      <c r="AY1511" s="12" t="str">
        <f t="shared" si="329"/>
        <v>ぶんしんブロックねっけつヘッドクンフーアタックカウンターストライク</v>
      </c>
      <c r="AZ1511" s="12" t="str">
        <f t="shared" si="330"/>
        <v>ぶんしんブロックねっけつヘッドクンフーアタックカウンターストライク</v>
      </c>
      <c r="BA1511" s="12" t="str">
        <f t="shared" si="331"/>
        <v>ぶんしんブロックねっけつヘッドクンフーアタックカウンターストライク</v>
      </c>
      <c r="BB1511" s="11" t="str">
        <f t="shared" si="332"/>
        <v>CAP1BSP2</v>
      </c>
      <c r="BC1511" s="11" t="str">
        <f t="shared" si="333"/>
        <v>CAP1BSP2</v>
      </c>
      <c r="BD1511" s="11" t="str">
        <f t="shared" si="334"/>
        <v>CAP1BSP2</v>
      </c>
      <c r="BE1511" s="11" t="str">
        <f t="shared" si="335"/>
        <v>CAP1BSP2</v>
      </c>
    </row>
    <row r="1512" spans="1:57" ht="11.25" hidden="1" customHeight="1">
      <c r="A1512" s="6">
        <v>1511</v>
      </c>
      <c r="B1512" s="7" t="s">
        <v>3409</v>
      </c>
      <c r="C1512" s="8" t="s">
        <v>3410</v>
      </c>
      <c r="D1512" s="7" t="s">
        <v>650</v>
      </c>
      <c r="E1512" s="7" t="s">
        <v>102</v>
      </c>
      <c r="F1512" s="7" t="s">
        <v>82</v>
      </c>
      <c r="G1512" s="9">
        <v>89</v>
      </c>
      <c r="H1512" s="9">
        <v>127</v>
      </c>
      <c r="I1512" s="9">
        <v>53</v>
      </c>
      <c r="J1512" s="9">
        <v>58</v>
      </c>
      <c r="K1512" s="9">
        <v>50</v>
      </c>
      <c r="L1512" s="9">
        <v>60</v>
      </c>
      <c r="M1512" s="9">
        <v>55</v>
      </c>
      <c r="N1512" s="9">
        <v>59</v>
      </c>
      <c r="O1512" s="9">
        <v>55</v>
      </c>
      <c r="P1512" s="9">
        <v>23</v>
      </c>
      <c r="Q1512" s="10">
        <v>103</v>
      </c>
      <c r="R1512" s="11">
        <v>8</v>
      </c>
      <c r="S1512" s="11">
        <v>1</v>
      </c>
      <c r="T1512" s="11">
        <v>110</v>
      </c>
      <c r="U1512" s="11">
        <v>105</v>
      </c>
      <c r="V1512" s="11">
        <v>1</v>
      </c>
      <c r="W1512" s="11">
        <v>105</v>
      </c>
      <c r="X1512" s="11">
        <f t="shared" si="322"/>
        <v>433</v>
      </c>
      <c r="Y1512" s="11">
        <f t="shared" si="323"/>
        <v>4650</v>
      </c>
      <c r="Z1512" s="11">
        <f t="shared" si="324"/>
        <v>815</v>
      </c>
      <c r="AA1512" s="11">
        <f t="shared" si="325"/>
        <v>4385</v>
      </c>
      <c r="AB1512" s="11">
        <f t="shared" si="326"/>
        <v>4385</v>
      </c>
      <c r="AC1512" s="6">
        <f t="shared" si="327"/>
        <v>4965</v>
      </c>
      <c r="AD1512" s="9" t="s">
        <v>590</v>
      </c>
      <c r="AE1512" s="3" t="str">
        <f>IF(ISERROR(VLOOKUP($AD1512,技まとめ!$A$1:$F$380,6,FALSE)),"－",VLOOKUP($AD1512,技まとめ!$A$1:$F$380,6,FALSE))</f>
        <v>BL</v>
      </c>
      <c r="AF1512" s="3">
        <f>IF(ISERROR(VLOOKUP($AD1512,技まとめ!$A$1:$F$380,3,FALSE)),"－",VLOOKUP($AD1512,技まとめ!$A$1:$F$380,3,FALSE))</f>
        <v>27</v>
      </c>
      <c r="AG1512" s="3">
        <f>IF(ISERROR(VLOOKUP($AD1512,技まとめ!$A$1:$F$380,5,FALSE)),"－",VLOOKUP($AD1512,技まとめ!$A$1:$F$380,5,FALSE))</f>
        <v>25</v>
      </c>
      <c r="AH1512" s="3" t="str">
        <f>IF($E1512=IF(ISERROR(VLOOKUP($AD1512,技まとめ!$A$1:$F$380,4,FALSE)),"－",VLOOKUP($AD1512,技まとめ!$A$1:$F$380,4,FALSE)),"一致","")</f>
        <v>一致</v>
      </c>
      <c r="AI1512" s="9" t="s">
        <v>5060</v>
      </c>
      <c r="AJ1512" s="3" t="str">
        <f>IF(ISERROR(VLOOKUP($AI1512,技まとめ!$A$1:$F$380,6,FALSE)),"－",VLOOKUP($AI1512,技まとめ!$A$1:$F$380,6,FALSE))</f>
        <v>DR</v>
      </c>
      <c r="AK1512" s="3">
        <f>IF(ISERROR(VLOOKUP($AI1512,技まとめ!$A$1:$F$380,3,FALSE)),"－",VLOOKUP($AI1512,技まとめ!$A$1:$F$380,3,FALSE))</f>
        <v>27</v>
      </c>
      <c r="AL1512" s="3">
        <f>IF(ISERROR(VLOOKUP($AI1512,技まとめ!$A$1:$F$380,5,FALSE)),"－",VLOOKUP($AI1512,技まとめ!$A$1:$F$380,5,FALSE))</f>
        <v>25</v>
      </c>
      <c r="AM1512" s="3" t="str">
        <f>IF($E1512=IF(ISERROR(VLOOKUP($AI1512,技まとめ!$A$1:$F$380,4,FALSE)),"－",VLOOKUP($AI1512,技まとめ!$A$1:$F$380,4,FALSE)),"一致","")</f>
        <v/>
      </c>
      <c r="AN1512" s="9" t="s">
        <v>186</v>
      </c>
      <c r="AO1512" s="3" t="str">
        <f>IF(ISERROR(VLOOKUP($AN1512,技まとめ!$A$1:$F$380,6,FALSE)),"－",VLOOKUP($AN1512,技まとめ!$A$1:$F$380,6,FALSE))</f>
        <v>DR</v>
      </c>
      <c r="AP1512" s="3">
        <f>IF(ISERROR(VLOOKUP($AN1512,技まとめ!$A$1:$F$380,3,FALSE)),"－",VLOOKUP($AN1512,技まとめ!$A$1:$F$380,3,FALSE))</f>
        <v>27</v>
      </c>
      <c r="AQ1512" s="3">
        <f>IF(ISERROR(VLOOKUP($AN1512,技まとめ!$A$1:$F$380,5,FALSE)),"－",VLOOKUP($AN1512,技まとめ!$A$1:$F$380,5,FALSE))</f>
        <v>25</v>
      </c>
      <c r="AR1512" s="3" t="str">
        <f>IF($E1512=IF(ISERROR(VLOOKUP($AN1512,技まとめ!$A$1:$F$380,4,FALSE)),"－",VLOOKUP($AN1512,技まとめ!$A$1:$F$380,4,FALSE)),"一致","")</f>
        <v>一致</v>
      </c>
      <c r="AS1512" s="9" t="s">
        <v>163</v>
      </c>
      <c r="AT1512" s="3" t="str">
        <f>IF(ISERROR(VLOOKUP($AS1512,技まとめ!$A$1:$F$380,6,FALSE)),"－",VLOOKUP($AS1512,技まとめ!$A$1:$F$380,6,FALSE))</f>
        <v>BL</v>
      </c>
      <c r="AU1512" s="3">
        <f>IF(ISERROR(VLOOKUP($AS1512,技まとめ!$A$1:$F$380,3,FALSE)),"－",VLOOKUP($AS1512,技まとめ!$A$1:$F$380,3,FALSE))</f>
        <v>59</v>
      </c>
      <c r="AV1512" s="3">
        <f>IF(ISERROR(VLOOKUP($AS1512,技まとめ!$A$1:$F$380,5,FALSE)),"－",VLOOKUP($AS1512,技まとめ!$A$1:$F$380,5,FALSE))</f>
        <v>38</v>
      </c>
      <c r="AW1512" s="3" t="str">
        <f>IF($E1512=IF(ISERROR(VLOOKUP($AS1512,技まとめ!$A$1:$F$380,4,FALSE)),"－",VLOOKUP($AS1512,技まとめ!$A$1:$F$380,4,FALSE)),"一致","")</f>
        <v/>
      </c>
      <c r="AX1512" s="12" t="str">
        <f t="shared" si="328"/>
        <v>フォトンフラッシュスーパースキャン（Ｄ）フーセンガムサイクロン</v>
      </c>
      <c r="AY1512" s="12" t="str">
        <f t="shared" si="329"/>
        <v>フォトンフラッシュスーパースキャン（Ｄ）フーセンガムサイクロン</v>
      </c>
      <c r="AZ1512" s="12" t="str">
        <f t="shared" si="330"/>
        <v>フォトンフラッシュスーパースキャン（Ｄ）フーセンガムサイクロン</v>
      </c>
      <c r="BA1512" s="12" t="str">
        <f t="shared" si="331"/>
        <v>フォトンフラッシュスーパースキャン（Ｄ）フーセンガムサイクロン</v>
      </c>
      <c r="BB1512" s="11" t="str">
        <f t="shared" si="332"/>
        <v>BLDRDRBL</v>
      </c>
      <c r="BC1512" s="11" t="str">
        <f t="shared" si="333"/>
        <v>BLDRDRBL</v>
      </c>
      <c r="BD1512" s="11" t="str">
        <f t="shared" si="334"/>
        <v>BLDRDRBL</v>
      </c>
      <c r="BE1512" s="11" t="str">
        <f t="shared" si="335"/>
        <v>BLDRDRBL</v>
      </c>
    </row>
    <row r="1513" spans="1:57" ht="11.25" hidden="1" customHeight="1">
      <c r="A1513" s="6">
        <v>1512</v>
      </c>
      <c r="B1513" s="7" t="s">
        <v>3411</v>
      </c>
      <c r="C1513" s="8" t="s">
        <v>3412</v>
      </c>
      <c r="D1513" s="7" t="s">
        <v>72</v>
      </c>
      <c r="E1513" s="7" t="s">
        <v>95</v>
      </c>
      <c r="F1513" s="7" t="s">
        <v>109</v>
      </c>
      <c r="G1513" s="9">
        <v>125</v>
      </c>
      <c r="H1513" s="9">
        <v>102</v>
      </c>
      <c r="I1513" s="9">
        <v>56</v>
      </c>
      <c r="J1513" s="9">
        <v>53</v>
      </c>
      <c r="K1513" s="9">
        <v>52</v>
      </c>
      <c r="L1513" s="9">
        <v>57</v>
      </c>
      <c r="M1513" s="9">
        <v>54</v>
      </c>
      <c r="N1513" s="9">
        <v>62</v>
      </c>
      <c r="O1513" s="9">
        <v>56</v>
      </c>
      <c r="P1513" s="9">
        <v>25</v>
      </c>
      <c r="Q1513" s="10">
        <v>106</v>
      </c>
      <c r="R1513" s="11">
        <v>10</v>
      </c>
      <c r="S1513" s="11">
        <v>1</v>
      </c>
      <c r="T1513" s="11">
        <v>107</v>
      </c>
      <c r="U1513" s="11">
        <v>104</v>
      </c>
      <c r="V1513" s="11">
        <v>1</v>
      </c>
      <c r="W1513" s="11">
        <v>106</v>
      </c>
      <c r="X1513" s="11">
        <f t="shared" si="322"/>
        <v>435</v>
      </c>
      <c r="Y1513" s="11">
        <f t="shared" si="323"/>
        <v>4775</v>
      </c>
      <c r="Z1513" s="11">
        <f t="shared" si="324"/>
        <v>890</v>
      </c>
      <c r="AA1513" s="11">
        <f t="shared" si="325"/>
        <v>4285</v>
      </c>
      <c r="AB1513" s="11">
        <f t="shared" si="326"/>
        <v>4285</v>
      </c>
      <c r="AC1513" s="6">
        <f t="shared" si="327"/>
        <v>4860</v>
      </c>
      <c r="AD1513" s="9" t="s">
        <v>182</v>
      </c>
      <c r="AE1513" s="3" t="str">
        <f>IF(ISERROR(VLOOKUP($AD1513,技まとめ!$A$1:$F$380,6,FALSE)),"－",VLOOKUP($AD1513,技まとめ!$A$1:$F$380,6,FALSE))</f>
        <v>SC</v>
      </c>
      <c r="AF1513" s="3">
        <f>IF(ISERROR(VLOOKUP($AD1513,技まとめ!$A$1:$F$380,3,FALSE)),"－",VLOOKUP($AD1513,技まとめ!$A$1:$F$380,3,FALSE))</f>
        <v>31</v>
      </c>
      <c r="AG1513" s="3">
        <f>IF(ISERROR(VLOOKUP($AD1513,技まとめ!$A$1:$F$380,5,FALSE)),"－",VLOOKUP($AD1513,技まとめ!$A$1:$F$380,5,FALSE))</f>
        <v>22</v>
      </c>
      <c r="AH1513" s="3" t="str">
        <f>IF($E1513=IF(ISERROR(VLOOKUP($AD1513,技まとめ!$A$1:$F$380,4,FALSE)),"－",VLOOKUP($AD1513,技まとめ!$A$1:$F$380,4,FALSE)),"一致","")</f>
        <v>一致</v>
      </c>
      <c r="AI1513" s="9" t="s">
        <v>357</v>
      </c>
      <c r="AJ1513" s="3" t="str">
        <f>IF(ISERROR(VLOOKUP($AI1513,技まとめ!$A$1:$F$380,6,FALSE)),"－",VLOOKUP($AI1513,技まとめ!$A$1:$F$380,6,FALSE))</f>
        <v>LS</v>
      </c>
      <c r="AK1513" s="3">
        <f>IF(ISERROR(VLOOKUP($AI1513,技まとめ!$A$1:$F$380,3,FALSE)),"－",VLOOKUP($AI1513,技まとめ!$A$1:$F$380,3,FALSE))</f>
        <v>40</v>
      </c>
      <c r="AL1513" s="3">
        <f>IF(ISERROR(VLOOKUP($AI1513,技まとめ!$A$1:$F$380,5,FALSE)),"－",VLOOKUP($AI1513,技まとめ!$A$1:$F$380,5,FALSE))</f>
        <v>30</v>
      </c>
      <c r="AM1513" s="3" t="str">
        <f>IF($E1513=IF(ISERROR(VLOOKUP($AI1513,技まとめ!$A$1:$F$380,4,FALSE)),"－",VLOOKUP($AI1513,技まとめ!$A$1:$F$380,4,FALSE)),"一致","")</f>
        <v/>
      </c>
      <c r="AN1513" s="9" t="s">
        <v>286</v>
      </c>
      <c r="AO1513" s="3" t="str">
        <f>IF(ISERROR(VLOOKUP($AN1513,技まとめ!$A$1:$F$380,6,FALSE)),"－",VLOOKUP($AN1513,技まとめ!$A$1:$F$380,6,FALSE))</f>
        <v>DR</v>
      </c>
      <c r="AP1513" s="3">
        <f>IF(ISERROR(VLOOKUP($AN1513,技まとめ!$A$1:$F$380,3,FALSE)),"－",VLOOKUP($AN1513,技まとめ!$A$1:$F$380,3,FALSE))</f>
        <v>80</v>
      </c>
      <c r="AQ1513" s="3">
        <f>IF(ISERROR(VLOOKUP($AN1513,技まとめ!$A$1:$F$380,5,FALSE)),"－",VLOOKUP($AN1513,技まとめ!$A$1:$F$380,5,FALSE))</f>
        <v>46</v>
      </c>
      <c r="AR1513" s="3" t="str">
        <f>IF($E1513=IF(ISERROR(VLOOKUP($AN1513,技まとめ!$A$1:$F$380,4,FALSE)),"－",VLOOKUP($AN1513,技まとめ!$A$1:$F$380,4,FALSE)),"一致","")</f>
        <v/>
      </c>
      <c r="AS1513" s="9" t="s">
        <v>671</v>
      </c>
      <c r="AT1513" s="3" t="str">
        <f>IF(ISERROR(VLOOKUP($AS1513,技まとめ!$A$1:$F$380,6,FALSE)),"－",VLOOKUP($AS1513,技まとめ!$A$1:$F$380,6,FALSE))</f>
        <v>BL</v>
      </c>
      <c r="AU1513" s="3">
        <f>IF(ISERROR(VLOOKUP($AS1513,技まとめ!$A$1:$F$380,3,FALSE)),"－",VLOOKUP($AS1513,技まとめ!$A$1:$F$380,3,FALSE))</f>
        <v>56</v>
      </c>
      <c r="AV1513" s="3">
        <f>IF(ISERROR(VLOOKUP($AS1513,技まとめ!$A$1:$F$380,5,FALSE)),"－",VLOOKUP($AS1513,技まとめ!$A$1:$F$380,5,FALSE))</f>
        <v>39</v>
      </c>
      <c r="AW1513" s="3" t="str">
        <f>IF($E1513=IF(ISERROR(VLOOKUP($AS1513,技まとめ!$A$1:$F$380,4,FALSE)),"－",VLOOKUP($AS1513,技まとめ!$A$1:$F$380,4,FALSE)),"一致","")</f>
        <v/>
      </c>
      <c r="AX1513" s="12" t="str">
        <f t="shared" si="328"/>
        <v>ひゃくれつショットパトリオットシュートじごくぐるまフレイムダンス</v>
      </c>
      <c r="AY1513" s="12" t="str">
        <f t="shared" si="329"/>
        <v>ひゃくれつショットパトリオットシュートじごくぐるまフレイムダンス</v>
      </c>
      <c r="AZ1513" s="12" t="str">
        <f t="shared" si="330"/>
        <v>ひゃくれつショットパトリオットシュートじごくぐるまフレイムダンス</v>
      </c>
      <c r="BA1513" s="12" t="str">
        <f t="shared" si="331"/>
        <v>ひゃくれつショットパトリオットシュートじごくぐるまフレイムダンス</v>
      </c>
      <c r="BB1513" s="11" t="str">
        <f t="shared" si="332"/>
        <v>SCLSDRBL</v>
      </c>
      <c r="BC1513" s="11" t="str">
        <f t="shared" si="333"/>
        <v>SCLSDRBL</v>
      </c>
      <c r="BD1513" s="11" t="str">
        <f t="shared" si="334"/>
        <v>SCLSDRBL</v>
      </c>
      <c r="BE1513" s="11" t="str">
        <f t="shared" si="335"/>
        <v>SCLSDRBL</v>
      </c>
    </row>
    <row r="1514" spans="1:57" ht="11.25" hidden="1" customHeight="1">
      <c r="A1514" s="6">
        <v>1513</v>
      </c>
      <c r="B1514" s="7" t="s">
        <v>3413</v>
      </c>
      <c r="C1514" s="8" t="s">
        <v>3414</v>
      </c>
      <c r="D1514" s="7" t="s">
        <v>72</v>
      </c>
      <c r="E1514" s="7" t="s">
        <v>73</v>
      </c>
      <c r="F1514" s="7" t="s">
        <v>74</v>
      </c>
      <c r="G1514" s="9">
        <v>116</v>
      </c>
      <c r="H1514" s="9">
        <v>118</v>
      </c>
      <c r="I1514" s="9">
        <v>53</v>
      </c>
      <c r="J1514" s="9">
        <v>51</v>
      </c>
      <c r="K1514" s="9">
        <v>57</v>
      </c>
      <c r="L1514" s="9">
        <v>54</v>
      </c>
      <c r="M1514" s="9">
        <v>56</v>
      </c>
      <c r="N1514" s="9">
        <v>53</v>
      </c>
      <c r="O1514" s="9">
        <v>51</v>
      </c>
      <c r="P1514" s="9">
        <v>34</v>
      </c>
      <c r="Q1514" s="10">
        <v>103</v>
      </c>
      <c r="R1514" s="11">
        <v>13</v>
      </c>
      <c r="S1514" s="11">
        <v>1</v>
      </c>
      <c r="T1514" s="11">
        <v>104</v>
      </c>
      <c r="U1514" s="11">
        <v>106</v>
      </c>
      <c r="V1514" s="11">
        <v>1</v>
      </c>
      <c r="W1514" s="11">
        <v>101</v>
      </c>
      <c r="X1514" s="11">
        <f t="shared" si="322"/>
        <v>429</v>
      </c>
      <c r="Y1514" s="11">
        <f t="shared" si="323"/>
        <v>4630</v>
      </c>
      <c r="Z1514" s="11">
        <f t="shared" si="324"/>
        <v>970</v>
      </c>
      <c r="AA1514" s="11">
        <f t="shared" si="325"/>
        <v>4155</v>
      </c>
      <c r="AB1514" s="11">
        <f t="shared" si="326"/>
        <v>4155</v>
      </c>
      <c r="AC1514" s="6">
        <f t="shared" si="327"/>
        <v>4730</v>
      </c>
      <c r="AD1514" s="9" t="s">
        <v>226</v>
      </c>
      <c r="AE1514" s="3" t="str">
        <f>IF(ISERROR(VLOOKUP($AD1514,技まとめ!$A$1:$F$380,6,FALSE)),"－",VLOOKUP($AD1514,技まとめ!$A$1:$F$380,6,FALSE))</f>
        <v>CA</v>
      </c>
      <c r="AF1514" s="3">
        <f>IF(ISERROR(VLOOKUP($AD1514,技まとめ!$A$1:$F$380,3,FALSE)),"－",VLOOKUP($AD1514,技まとめ!$A$1:$F$380,3,FALSE))</f>
        <v>21</v>
      </c>
      <c r="AG1514" s="3">
        <f>IF(ISERROR(VLOOKUP($AD1514,技まとめ!$A$1:$F$380,5,FALSE)),"－",VLOOKUP($AD1514,技まとめ!$A$1:$F$380,5,FALSE))</f>
        <v>22</v>
      </c>
      <c r="AH1514" s="3" t="str">
        <f>IF($E1514=IF(ISERROR(VLOOKUP($AD1514,技まとめ!$A$1:$F$380,4,FALSE)),"－",VLOOKUP($AD1514,技まとめ!$A$1:$F$380,4,FALSE)),"一致","")</f>
        <v/>
      </c>
      <c r="AI1514" s="9" t="s">
        <v>487</v>
      </c>
      <c r="AJ1514" s="3" t="str">
        <f>IF(ISERROR(VLOOKUP($AI1514,技まとめ!$A$1:$F$380,6,FALSE)),"－",VLOOKUP($AI1514,技まとめ!$A$1:$F$380,6,FALSE))</f>
        <v>CA</v>
      </c>
      <c r="AK1514" s="3">
        <f>IF(ISERROR(VLOOKUP($AI1514,技まとめ!$A$1:$F$380,3,FALSE)),"－",VLOOKUP($AI1514,技まとめ!$A$1:$F$380,3,FALSE))</f>
        <v>33</v>
      </c>
      <c r="AL1514" s="3">
        <f>IF(ISERROR(VLOOKUP($AI1514,技まとめ!$A$1:$F$380,5,FALSE)),"－",VLOOKUP($AI1514,技まとめ!$A$1:$F$380,5,FALSE))</f>
        <v>27</v>
      </c>
      <c r="AM1514" s="3" t="str">
        <f>IF($E1514=IF(ISERROR(VLOOKUP($AI1514,技まとめ!$A$1:$F$380,4,FALSE)),"－",VLOOKUP($AI1514,技まとめ!$A$1:$F$380,4,FALSE)),"一致","")</f>
        <v/>
      </c>
      <c r="AN1514" s="9" t="s">
        <v>235</v>
      </c>
      <c r="AO1514" s="3" t="str">
        <f>IF(ISERROR(VLOOKUP($AN1514,技まとめ!$A$1:$F$380,6,FALSE)),"－",VLOOKUP($AN1514,技まとめ!$A$1:$F$380,6,FALSE))</f>
        <v>BL</v>
      </c>
      <c r="AP1514" s="3">
        <f>IF(ISERROR(VLOOKUP($AN1514,技まとめ!$A$1:$F$380,3,FALSE)),"－",VLOOKUP($AN1514,技まとめ!$A$1:$F$380,3,FALSE))</f>
        <v>18</v>
      </c>
      <c r="AQ1514" s="3">
        <f>IF(ISERROR(VLOOKUP($AN1514,技まとめ!$A$1:$F$380,5,FALSE)),"－",VLOOKUP($AN1514,技まとめ!$A$1:$F$380,5,FALSE))</f>
        <v>21</v>
      </c>
      <c r="AR1514" s="3" t="str">
        <f>IF($E1514=IF(ISERROR(VLOOKUP($AN1514,技まとめ!$A$1:$F$380,4,FALSE)),"－",VLOOKUP($AN1514,技まとめ!$A$1:$F$380,4,FALSE)),"一致","")</f>
        <v/>
      </c>
      <c r="AS1514" s="9" t="s">
        <v>834</v>
      </c>
      <c r="AT1514" s="3" t="str">
        <f>IF(ISERROR(VLOOKUP($AS1514,技まとめ!$A$1:$F$380,6,FALSE)),"－",VLOOKUP($AS1514,技まとめ!$A$1:$F$380,6,FALSE))</f>
        <v>P1</v>
      </c>
      <c r="AU1514" s="3">
        <f>IF(ISERROR(VLOOKUP($AS1514,技まとめ!$A$1:$F$380,3,FALSE)),"－",VLOOKUP($AS1514,技まとめ!$A$1:$F$380,3,FALSE))</f>
        <v>71</v>
      </c>
      <c r="AV1514" s="3">
        <f>IF(ISERROR(VLOOKUP($AS1514,技まとめ!$A$1:$F$380,5,FALSE)),"－",VLOOKUP($AS1514,技まとめ!$A$1:$F$380,5,FALSE))</f>
        <v>42</v>
      </c>
      <c r="AW1514" s="3" t="str">
        <f>IF($E1514=IF(ISERROR(VLOOKUP($AS1514,技まとめ!$A$1:$F$380,4,FALSE)),"－",VLOOKUP($AS1514,技まとめ!$A$1:$F$380,4,FALSE)),"一致","")</f>
        <v/>
      </c>
      <c r="AX1514" s="12" t="str">
        <f t="shared" si="328"/>
        <v>ゆがむくうかんこがらしドッペルゲンガーだいばくはつはりて</v>
      </c>
      <c r="AY1514" s="12" t="str">
        <f t="shared" si="329"/>
        <v>ゆがむくうかんこがらしドッペルゲンガーだいばくはつはりて</v>
      </c>
      <c r="AZ1514" s="12" t="str">
        <f t="shared" si="330"/>
        <v>ゆがむくうかんこがらしドッペルゲンガーだいばくはつはりて</v>
      </c>
      <c r="BA1514" s="12" t="str">
        <f t="shared" si="331"/>
        <v>ゆがむくうかんこがらしドッペルゲンガーだいばくはつはりて</v>
      </c>
      <c r="BB1514" s="11" t="str">
        <f t="shared" si="332"/>
        <v>CACABLP1</v>
      </c>
      <c r="BC1514" s="11" t="str">
        <f t="shared" si="333"/>
        <v>CACABLP1</v>
      </c>
      <c r="BD1514" s="11" t="str">
        <f t="shared" si="334"/>
        <v>CACABLP1</v>
      </c>
      <c r="BE1514" s="11" t="str">
        <f t="shared" si="335"/>
        <v>CACABLP1</v>
      </c>
    </row>
    <row r="1515" spans="1:57" ht="11.25" hidden="1" customHeight="1">
      <c r="A1515" s="6">
        <v>1514</v>
      </c>
      <c r="B1515" s="7" t="s">
        <v>3415</v>
      </c>
      <c r="C1515" s="8" t="s">
        <v>3416</v>
      </c>
      <c r="D1515" s="7" t="s">
        <v>72</v>
      </c>
      <c r="E1515" s="7" t="s">
        <v>73</v>
      </c>
      <c r="F1515" s="7" t="s">
        <v>82</v>
      </c>
      <c r="G1515" s="9">
        <v>99</v>
      </c>
      <c r="H1515" s="9">
        <v>126</v>
      </c>
      <c r="I1515" s="9">
        <v>56</v>
      </c>
      <c r="J1515" s="9">
        <v>57</v>
      </c>
      <c r="K1515" s="9">
        <v>54</v>
      </c>
      <c r="L1515" s="9">
        <v>56</v>
      </c>
      <c r="M1515" s="9">
        <v>51</v>
      </c>
      <c r="N1515" s="9">
        <v>56</v>
      </c>
      <c r="O1515" s="9">
        <v>54</v>
      </c>
      <c r="P1515" s="9">
        <v>41</v>
      </c>
      <c r="Q1515" s="10">
        <v>106</v>
      </c>
      <c r="R1515" s="11">
        <v>26</v>
      </c>
      <c r="S1515" s="11">
        <v>1</v>
      </c>
      <c r="T1515" s="11">
        <v>106</v>
      </c>
      <c r="U1515" s="11">
        <v>101</v>
      </c>
      <c r="V1515" s="11">
        <v>1</v>
      </c>
      <c r="W1515" s="11">
        <v>104</v>
      </c>
      <c r="X1515" s="11">
        <f t="shared" si="322"/>
        <v>445</v>
      </c>
      <c r="Y1515" s="11">
        <f t="shared" si="323"/>
        <v>4765</v>
      </c>
      <c r="Z1515" s="11">
        <f t="shared" si="324"/>
        <v>1440</v>
      </c>
      <c r="AA1515" s="11">
        <f t="shared" si="325"/>
        <v>4240</v>
      </c>
      <c r="AB1515" s="11">
        <f t="shared" si="326"/>
        <v>4240</v>
      </c>
      <c r="AC1515" s="6">
        <f t="shared" si="327"/>
        <v>4890</v>
      </c>
      <c r="AD1515" s="9" t="s">
        <v>309</v>
      </c>
      <c r="AE1515" s="3" t="str">
        <f>IF(ISERROR(VLOOKUP($AD1515,技まとめ!$A$1:$F$380,6,FALSE)),"－",VLOOKUP($AD1515,技まとめ!$A$1:$F$380,6,FALSE))</f>
        <v>BB</v>
      </c>
      <c r="AF1515" s="3">
        <f>IF(ISERROR(VLOOKUP($AD1515,技まとめ!$A$1:$F$380,3,FALSE)),"－",VLOOKUP($AD1515,技まとめ!$A$1:$F$380,3,FALSE))</f>
        <v>23</v>
      </c>
      <c r="AG1515" s="3">
        <f>IF(ISERROR(VLOOKUP($AD1515,技まとめ!$A$1:$F$380,5,FALSE)),"－",VLOOKUP($AD1515,技まとめ!$A$1:$F$380,5,FALSE))</f>
        <v>20</v>
      </c>
      <c r="AH1515" s="3" t="str">
        <f>IF($E1515=IF(ISERROR(VLOOKUP($AD1515,技まとめ!$A$1:$F$380,4,FALSE)),"－",VLOOKUP($AD1515,技まとめ!$A$1:$F$380,4,FALSE)),"一致","")</f>
        <v>一致</v>
      </c>
      <c r="AI1515" s="9" t="s">
        <v>232</v>
      </c>
      <c r="AJ1515" s="3" t="str">
        <f>IF(ISERROR(VLOOKUP($AI1515,技まとめ!$A$1:$F$380,6,FALSE)),"－",VLOOKUP($AI1515,技まとめ!$A$1:$F$380,6,FALSE))</f>
        <v>DR</v>
      </c>
      <c r="AK1515" s="3">
        <f>IF(ISERROR(VLOOKUP($AI1515,技まとめ!$A$1:$F$380,3,FALSE)),"－",VLOOKUP($AI1515,技まとめ!$A$1:$F$380,3,FALSE))</f>
        <v>13</v>
      </c>
      <c r="AL1515" s="3">
        <f>IF(ISERROR(VLOOKUP($AI1515,技まとめ!$A$1:$F$380,5,FALSE)),"－",VLOOKUP($AI1515,技まとめ!$A$1:$F$380,5,FALSE))</f>
        <v>20</v>
      </c>
      <c r="AM1515" s="3" t="str">
        <f>IF($E1515=IF(ISERROR(VLOOKUP($AI1515,技まとめ!$A$1:$F$380,4,FALSE)),"－",VLOOKUP($AI1515,技まとめ!$A$1:$F$380,4,FALSE)),"一致","")</f>
        <v/>
      </c>
      <c r="AN1515" s="9" t="s">
        <v>382</v>
      </c>
      <c r="AO1515" s="3" t="str">
        <f>IF(ISERROR(VLOOKUP($AN1515,技まとめ!$A$1:$F$380,6,FALSE)),"－",VLOOKUP($AN1515,技まとめ!$A$1:$F$380,6,FALSE))</f>
        <v>LS</v>
      </c>
      <c r="AP1515" s="3">
        <f>IF(ISERROR(VLOOKUP($AN1515,技まとめ!$A$1:$F$380,3,FALSE)),"－",VLOOKUP($AN1515,技まとめ!$A$1:$F$380,3,FALSE))</f>
        <v>103</v>
      </c>
      <c r="AQ1515" s="3">
        <f>IF(ISERROR(VLOOKUP($AN1515,技まとめ!$A$1:$F$380,5,FALSE)),"－",VLOOKUP($AN1515,技まとめ!$A$1:$F$380,5,FALSE))</f>
        <v>66</v>
      </c>
      <c r="AR1515" s="3" t="str">
        <f>IF($E1515=IF(ISERROR(VLOOKUP($AN1515,技まとめ!$A$1:$F$380,4,FALSE)),"－",VLOOKUP($AN1515,技まとめ!$A$1:$F$380,4,FALSE)),"一致","")</f>
        <v/>
      </c>
      <c r="AS1515" s="9" t="s">
        <v>98</v>
      </c>
      <c r="AT1515" s="3" t="str">
        <f>IF(ISERROR(VLOOKUP($AS1515,技まとめ!$A$1:$F$380,6,FALSE)),"－",VLOOKUP($AS1515,技まとめ!$A$1:$F$380,6,FALSE))</f>
        <v>BL</v>
      </c>
      <c r="AU1515" s="3">
        <f>IF(ISERROR(VLOOKUP($AS1515,技まとめ!$A$1:$F$380,3,FALSE)),"－",VLOOKUP($AS1515,技まとめ!$A$1:$F$380,3,FALSE))</f>
        <v>58</v>
      </c>
      <c r="AV1515" s="3">
        <f>IF(ISERROR(VLOOKUP($AS1515,技まとめ!$A$1:$F$380,5,FALSE)),"－",VLOOKUP($AS1515,技まとめ!$A$1:$F$380,5,FALSE))</f>
        <v>39</v>
      </c>
      <c r="AW1515" s="3" t="str">
        <f>IF($E1515=IF(ISERROR(VLOOKUP($AS1515,技まとめ!$A$1:$F$380,4,FALSE)),"－",VLOOKUP($AS1515,技まとめ!$A$1:$F$380,4,FALSE)),"一致","")</f>
        <v/>
      </c>
      <c r="AX1515" s="12" t="str">
        <f t="shared" si="328"/>
        <v>ホーントレインのろいグングニルかげぬい</v>
      </c>
      <c r="AY1515" s="12" t="str">
        <f t="shared" si="329"/>
        <v>ホーントレインのろいグングニルかげぬい</v>
      </c>
      <c r="AZ1515" s="12" t="str">
        <f t="shared" si="330"/>
        <v>ホーントレインのろいグングニルかげぬい</v>
      </c>
      <c r="BA1515" s="12" t="str">
        <f t="shared" si="331"/>
        <v>ホーントレインのろいグングニルかげぬい</v>
      </c>
      <c r="BB1515" s="11" t="str">
        <f t="shared" si="332"/>
        <v>BBDRLSBL</v>
      </c>
      <c r="BC1515" s="11" t="str">
        <f t="shared" si="333"/>
        <v>BBDRLSBL</v>
      </c>
      <c r="BD1515" s="11" t="str">
        <f t="shared" si="334"/>
        <v>BBDRLSBL</v>
      </c>
      <c r="BE1515" s="11" t="str">
        <f t="shared" si="335"/>
        <v>BBDRLSBL</v>
      </c>
    </row>
    <row r="1516" spans="1:57" ht="11.25" hidden="1" customHeight="1">
      <c r="A1516" s="6">
        <v>1515</v>
      </c>
      <c r="B1516" s="7" t="s">
        <v>3417</v>
      </c>
      <c r="C1516" s="8" t="s">
        <v>3418</v>
      </c>
      <c r="D1516" s="7" t="s">
        <v>72</v>
      </c>
      <c r="E1516" s="7" t="s">
        <v>95</v>
      </c>
      <c r="F1516" s="7" t="s">
        <v>128</v>
      </c>
      <c r="G1516" s="9">
        <v>120</v>
      </c>
      <c r="H1516" s="9">
        <v>92</v>
      </c>
      <c r="I1516" s="9">
        <v>60</v>
      </c>
      <c r="J1516" s="9">
        <v>58</v>
      </c>
      <c r="K1516" s="9">
        <v>54</v>
      </c>
      <c r="L1516" s="9">
        <v>51</v>
      </c>
      <c r="M1516" s="9">
        <v>57</v>
      </c>
      <c r="N1516" s="9">
        <v>56</v>
      </c>
      <c r="O1516" s="9">
        <v>60</v>
      </c>
      <c r="P1516" s="9">
        <v>35</v>
      </c>
      <c r="Q1516" s="10">
        <v>110</v>
      </c>
      <c r="R1516" s="11">
        <v>21</v>
      </c>
      <c r="S1516" s="11">
        <v>1</v>
      </c>
      <c r="T1516" s="11">
        <v>101</v>
      </c>
      <c r="U1516" s="11">
        <v>107</v>
      </c>
      <c r="V1516" s="11">
        <v>1</v>
      </c>
      <c r="W1516" s="11">
        <v>110</v>
      </c>
      <c r="X1516" s="11">
        <f t="shared" si="322"/>
        <v>451</v>
      </c>
      <c r="Y1516" s="11">
        <f t="shared" si="323"/>
        <v>4955</v>
      </c>
      <c r="Z1516" s="11">
        <f t="shared" si="324"/>
        <v>1295</v>
      </c>
      <c r="AA1516" s="11">
        <f t="shared" si="325"/>
        <v>4095</v>
      </c>
      <c r="AB1516" s="11">
        <f t="shared" si="326"/>
        <v>4095</v>
      </c>
      <c r="AC1516" s="6">
        <f t="shared" si="327"/>
        <v>4695</v>
      </c>
      <c r="AD1516" s="9" t="s">
        <v>258</v>
      </c>
      <c r="AE1516" s="3" t="str">
        <f>IF(ISERROR(VLOOKUP($AD1516,技まとめ!$A$1:$F$380,6,FALSE)),"－",VLOOKUP($AD1516,技まとめ!$A$1:$F$380,6,FALSE))</f>
        <v>SC</v>
      </c>
      <c r="AF1516" s="3">
        <f>IF(ISERROR(VLOOKUP($AD1516,技まとめ!$A$1:$F$380,3,FALSE)),"－",VLOOKUP($AD1516,技まとめ!$A$1:$F$380,3,FALSE))</f>
        <v>28</v>
      </c>
      <c r="AG1516" s="3">
        <f>IF(ISERROR(VLOOKUP($AD1516,技まとめ!$A$1:$F$380,5,FALSE)),"－",VLOOKUP($AD1516,技まとめ!$A$1:$F$380,5,FALSE))</f>
        <v>21</v>
      </c>
      <c r="AH1516" s="3" t="str">
        <f>IF($E1516=IF(ISERROR(VLOOKUP($AD1516,技まとめ!$A$1:$F$380,4,FALSE)),"－",VLOOKUP($AD1516,技まとめ!$A$1:$F$380,4,FALSE)),"一致","")</f>
        <v/>
      </c>
      <c r="AI1516" s="9" t="s">
        <v>347</v>
      </c>
      <c r="AJ1516" s="3" t="str">
        <f>IF(ISERROR(VLOOKUP($AI1516,技まとめ!$A$1:$F$380,6,FALSE)),"－",VLOOKUP($AI1516,技まとめ!$A$1:$F$380,6,FALSE))</f>
        <v>DR</v>
      </c>
      <c r="AK1516" s="3">
        <f>IF(ISERROR(VLOOKUP($AI1516,技まとめ!$A$1:$F$380,3,FALSE)),"－",VLOOKUP($AI1516,技まとめ!$A$1:$F$380,3,FALSE))</f>
        <v>40</v>
      </c>
      <c r="AL1516" s="3">
        <f>IF(ISERROR(VLOOKUP($AI1516,技まとめ!$A$1:$F$380,5,FALSE)),"－",VLOOKUP($AI1516,技まとめ!$A$1:$F$380,5,FALSE))</f>
        <v>31</v>
      </c>
      <c r="AM1516" s="3" t="str">
        <f>IF($E1516=IF(ISERROR(VLOOKUP($AI1516,技まとめ!$A$1:$F$380,4,FALSE)),"－",VLOOKUP($AI1516,技まとめ!$A$1:$F$380,4,FALSE)),"一致","")</f>
        <v>一致</v>
      </c>
      <c r="AN1516" s="9" t="s">
        <v>230</v>
      </c>
      <c r="AO1516" s="3" t="str">
        <f>IF(ISERROR(VLOOKUP($AN1516,技まとめ!$A$1:$F$380,6,FALSE)),"－",VLOOKUP($AN1516,技まとめ!$A$1:$F$380,6,FALSE))</f>
        <v>BL</v>
      </c>
      <c r="AP1516" s="3">
        <f>IF(ISERROR(VLOOKUP($AN1516,技まとめ!$A$1:$F$380,3,FALSE)),"－",VLOOKUP($AN1516,技まとめ!$A$1:$F$380,3,FALSE))</f>
        <v>21</v>
      </c>
      <c r="AQ1516" s="3">
        <f>IF(ISERROR(VLOOKUP($AN1516,技まとめ!$A$1:$F$380,5,FALSE)),"－",VLOOKUP($AN1516,技まとめ!$A$1:$F$380,5,FALSE))</f>
        <v>22</v>
      </c>
      <c r="AR1516" s="3" t="str">
        <f>IF($E1516=IF(ISERROR(VLOOKUP($AN1516,技まとめ!$A$1:$F$380,4,FALSE)),"－",VLOOKUP($AN1516,技まとめ!$A$1:$F$380,4,FALSE)),"一致","")</f>
        <v>一致</v>
      </c>
      <c r="AS1516" s="9" t="s">
        <v>336</v>
      </c>
      <c r="AT1516" s="3" t="str">
        <f>IF(ISERROR(VLOOKUP($AS1516,技まとめ!$A$1:$F$380,6,FALSE)),"－",VLOOKUP($AS1516,技まとめ!$A$1:$F$380,6,FALSE))</f>
        <v>SC</v>
      </c>
      <c r="AU1516" s="3">
        <f>IF(ISERROR(VLOOKUP($AS1516,技まとめ!$A$1:$F$380,3,FALSE)),"－",VLOOKUP($AS1516,技まとめ!$A$1:$F$380,3,FALSE))</f>
        <v>83</v>
      </c>
      <c r="AV1516" s="3">
        <f>IF(ISERROR(VLOOKUP($AS1516,技まとめ!$A$1:$F$380,5,FALSE)),"－",VLOOKUP($AS1516,技まとめ!$A$1:$F$380,5,FALSE))</f>
        <v>46</v>
      </c>
      <c r="AW1516" s="3" t="str">
        <f>IF($E1516=IF(ISERROR(VLOOKUP($AS1516,技まとめ!$A$1:$F$380,4,FALSE)),"－",VLOOKUP($AS1516,技まとめ!$A$1:$F$380,4,FALSE)),"一致","")</f>
        <v>一致</v>
      </c>
      <c r="AX1516" s="12" t="str">
        <f t="shared" si="328"/>
        <v>かみかくしざんぞうおんりょうぶんしんシュート</v>
      </c>
      <c r="AY1516" s="12" t="str">
        <f t="shared" si="329"/>
        <v>かみかくしざんぞうおんりょうぶんしんシュート</v>
      </c>
      <c r="AZ1516" s="12" t="str">
        <f t="shared" si="330"/>
        <v>かみかくしざんぞうおんりょうぶんしんシュート</v>
      </c>
      <c r="BA1516" s="12" t="str">
        <f t="shared" si="331"/>
        <v>かみかくしざんぞうおんりょうぶんしんシュート</v>
      </c>
      <c r="BB1516" s="11" t="str">
        <f t="shared" si="332"/>
        <v>SCDRBLSC</v>
      </c>
      <c r="BC1516" s="11" t="str">
        <f t="shared" si="333"/>
        <v>SCDRBLSC</v>
      </c>
      <c r="BD1516" s="11" t="str">
        <f t="shared" si="334"/>
        <v>SCDRBLSC</v>
      </c>
      <c r="BE1516" s="11" t="str">
        <f t="shared" si="335"/>
        <v>SCDRBLSC</v>
      </c>
    </row>
    <row r="1517" spans="1:57" ht="11.25" hidden="1" customHeight="1">
      <c r="A1517" s="6">
        <v>1516</v>
      </c>
      <c r="B1517" s="7" t="s">
        <v>3419</v>
      </c>
      <c r="C1517" s="8" t="s">
        <v>3420</v>
      </c>
      <c r="D1517" s="7" t="s">
        <v>72</v>
      </c>
      <c r="E1517" s="7" t="s">
        <v>73</v>
      </c>
      <c r="F1517" s="7" t="s">
        <v>128</v>
      </c>
      <c r="G1517" s="9">
        <v>130</v>
      </c>
      <c r="H1517" s="9">
        <v>110</v>
      </c>
      <c r="I1517" s="9">
        <v>67</v>
      </c>
      <c r="J1517" s="9">
        <v>65</v>
      </c>
      <c r="K1517" s="9">
        <v>46</v>
      </c>
      <c r="L1517" s="9">
        <v>67</v>
      </c>
      <c r="M1517" s="9">
        <v>62</v>
      </c>
      <c r="N1517" s="9">
        <v>44</v>
      </c>
      <c r="O1517" s="9">
        <v>60</v>
      </c>
      <c r="P1517" s="9">
        <v>13</v>
      </c>
      <c r="Q1517" s="10">
        <v>117</v>
      </c>
      <c r="R1517" s="11">
        <v>1</v>
      </c>
      <c r="S1517" s="11">
        <v>1</v>
      </c>
      <c r="T1517" s="11">
        <v>117</v>
      </c>
      <c r="U1517" s="11">
        <v>112</v>
      </c>
      <c r="V1517" s="11">
        <v>1</v>
      </c>
      <c r="W1517" s="11">
        <v>95</v>
      </c>
      <c r="X1517" s="11">
        <f t="shared" si="322"/>
        <v>444</v>
      </c>
      <c r="Y1517" s="11">
        <f t="shared" si="323"/>
        <v>5160</v>
      </c>
      <c r="Z1517" s="11">
        <f t="shared" si="324"/>
        <v>520</v>
      </c>
      <c r="AA1517" s="11">
        <f t="shared" si="325"/>
        <v>4580</v>
      </c>
      <c r="AB1517" s="11">
        <f t="shared" si="326"/>
        <v>4580</v>
      </c>
      <c r="AC1517" s="6">
        <f t="shared" si="327"/>
        <v>5160</v>
      </c>
      <c r="AD1517" s="9" t="s">
        <v>599</v>
      </c>
      <c r="AE1517" s="3" t="str">
        <f>IF(ISERROR(VLOOKUP($AD1517,技まとめ!$A$1:$F$380,6,FALSE)),"－",VLOOKUP($AD1517,技まとめ!$A$1:$F$380,6,FALSE))</f>
        <v>－</v>
      </c>
      <c r="AF1517" s="3">
        <f>IF(ISERROR(VLOOKUP($AD1517,技まとめ!$A$1:$F$380,3,FALSE)),"－",VLOOKUP($AD1517,技まとめ!$A$1:$F$380,3,FALSE))</f>
        <v>0</v>
      </c>
      <c r="AG1517" s="3">
        <f>IF(ISERROR(VLOOKUP($AD1517,技まとめ!$A$1:$F$380,5,FALSE)),"－",VLOOKUP($AD1517,技まとめ!$A$1:$F$380,5,FALSE))</f>
        <v>0</v>
      </c>
      <c r="AH1517" s="3" t="str">
        <f>IF($E1517=IF(ISERROR(VLOOKUP($AD1517,技まとめ!$A$1:$F$380,4,FALSE)),"－",VLOOKUP($AD1517,技まとめ!$A$1:$F$380,4,FALSE)),"一致","")</f>
        <v/>
      </c>
      <c r="AI1517" s="9" t="s">
        <v>322</v>
      </c>
      <c r="AJ1517" s="3" t="str">
        <f>IF(ISERROR(VLOOKUP($AI1517,技まとめ!$A$1:$F$380,6,FALSE)),"－",VLOOKUP($AI1517,技まとめ!$A$1:$F$380,6,FALSE))</f>
        <v>SC</v>
      </c>
      <c r="AK1517" s="3">
        <f>IF(ISERROR(VLOOKUP($AI1517,技まとめ!$A$1:$F$380,3,FALSE)),"－",VLOOKUP($AI1517,技まとめ!$A$1:$F$380,3,FALSE))</f>
        <v>25</v>
      </c>
      <c r="AL1517" s="3">
        <f>IF(ISERROR(VLOOKUP($AI1517,技まとめ!$A$1:$F$380,5,FALSE)),"－",VLOOKUP($AI1517,技まとめ!$A$1:$F$380,5,FALSE))</f>
        <v>20</v>
      </c>
      <c r="AM1517" s="3" t="str">
        <f>IF($E1517=IF(ISERROR(VLOOKUP($AI1517,技まとめ!$A$1:$F$380,4,FALSE)),"－",VLOOKUP($AI1517,技まとめ!$A$1:$F$380,4,FALSE)),"一致","")</f>
        <v>一致</v>
      </c>
      <c r="AN1517" s="9" t="s">
        <v>118</v>
      </c>
      <c r="AO1517" s="3" t="str">
        <f>IF(ISERROR(VLOOKUP($AN1517,技まとめ!$A$1:$F$380,6,FALSE)),"－",VLOOKUP($AN1517,技まとめ!$A$1:$F$380,6,FALSE))</f>
        <v>BS</v>
      </c>
      <c r="AP1517" s="3">
        <f>IF(ISERROR(VLOOKUP($AN1517,技まとめ!$A$1:$F$380,3,FALSE)),"－",VLOOKUP($AN1517,技まとめ!$A$1:$F$380,3,FALSE))</f>
        <v>64</v>
      </c>
      <c r="AQ1517" s="3">
        <f>IF(ISERROR(VLOOKUP($AN1517,技まとめ!$A$1:$F$380,5,FALSE)),"－",VLOOKUP($AN1517,技まとめ!$A$1:$F$380,5,FALSE))</f>
        <v>37</v>
      </c>
      <c r="AR1517" s="3" t="str">
        <f>IF($E1517=IF(ISERROR(VLOOKUP($AN1517,技まとめ!$A$1:$F$380,4,FALSE)),"－",VLOOKUP($AN1517,技まとめ!$A$1:$F$380,4,FALSE)),"一致","")</f>
        <v>一致</v>
      </c>
      <c r="AS1517" s="9" t="s">
        <v>3421</v>
      </c>
      <c r="AT1517" s="3" t="str">
        <f>IF(ISERROR(VLOOKUP($AS1517,技まとめ!$A$1:$F$380,6,FALSE)),"－",VLOOKUP($AS1517,技まとめ!$A$1:$F$380,6,FALSE))</f>
        <v>NS</v>
      </c>
      <c r="AU1517" s="3">
        <f>IF(ISERROR(VLOOKUP($AS1517,技まとめ!$A$1:$F$380,3,FALSE)),"－",VLOOKUP($AS1517,技まとめ!$A$1:$F$380,3,FALSE))</f>
        <v>107</v>
      </c>
      <c r="AV1517" s="3">
        <f>IF(ISERROR(VLOOKUP($AS1517,技まとめ!$A$1:$F$380,5,FALSE)),"－",VLOOKUP($AS1517,技まとめ!$A$1:$F$380,5,FALSE))</f>
        <v>58</v>
      </c>
      <c r="AW1517" s="3" t="str">
        <f>IF($E1517=IF(ISERROR(VLOOKUP($AS1517,技まとめ!$A$1:$F$380,4,FALSE)),"－",VLOOKUP($AS1517,技まとめ!$A$1:$F$380,4,FALSE)),"一致","")</f>
        <v/>
      </c>
      <c r="AX1517" s="12" t="str">
        <f t="shared" si="328"/>
        <v>シュートプラスターザンキッククンフーアタックタイガーストーム</v>
      </c>
      <c r="AY1517" s="12" t="str">
        <f t="shared" si="329"/>
        <v>シュートプラスターザンキッククンフーアタックタイガーストーム</v>
      </c>
      <c r="AZ1517" s="12" t="str">
        <f t="shared" si="330"/>
        <v>シュートプラスターザンキッククンフーアタックタイガーストーム</v>
      </c>
      <c r="BA1517" s="12" t="str">
        <f t="shared" si="331"/>
        <v>シュートプラスターザンキッククンフーアタックタイガーストーム</v>
      </c>
      <c r="BB1517" s="11" t="str">
        <f t="shared" si="332"/>
        <v>－SCBSNS</v>
      </c>
      <c r="BC1517" s="11" t="str">
        <f t="shared" si="333"/>
        <v>－SCBSNS</v>
      </c>
      <c r="BD1517" s="11" t="str">
        <f t="shared" si="334"/>
        <v>－SCBSNS</v>
      </c>
      <c r="BE1517" s="11" t="str">
        <f t="shared" si="335"/>
        <v>－SCBSNS</v>
      </c>
    </row>
    <row r="1518" spans="1:57" ht="11.25" hidden="1" customHeight="1">
      <c r="A1518" s="6">
        <v>1517</v>
      </c>
      <c r="B1518" s="7" t="s">
        <v>3422</v>
      </c>
      <c r="C1518" s="8" t="s">
        <v>3423</v>
      </c>
      <c r="D1518" s="7" t="s">
        <v>650</v>
      </c>
      <c r="E1518" s="7" t="s">
        <v>102</v>
      </c>
      <c r="F1518" s="7" t="s">
        <v>109</v>
      </c>
      <c r="G1518" s="9">
        <v>117</v>
      </c>
      <c r="H1518" s="9">
        <v>130</v>
      </c>
      <c r="I1518" s="9">
        <v>48</v>
      </c>
      <c r="J1518" s="9">
        <v>66</v>
      </c>
      <c r="K1518" s="9">
        <v>62</v>
      </c>
      <c r="L1518" s="9">
        <v>65</v>
      </c>
      <c r="M1518" s="9">
        <v>63</v>
      </c>
      <c r="N1518" s="9">
        <v>65</v>
      </c>
      <c r="O1518" s="9">
        <v>63</v>
      </c>
      <c r="P1518" s="9">
        <v>2</v>
      </c>
      <c r="Q1518" s="10">
        <v>98</v>
      </c>
      <c r="R1518" s="11">
        <v>13</v>
      </c>
      <c r="S1518" s="11">
        <v>1</v>
      </c>
      <c r="T1518" s="11">
        <v>115</v>
      </c>
      <c r="U1518" s="11">
        <v>113</v>
      </c>
      <c r="V1518" s="11">
        <v>1</v>
      </c>
      <c r="W1518" s="11">
        <v>113</v>
      </c>
      <c r="X1518" s="11">
        <f t="shared" si="322"/>
        <v>454</v>
      </c>
      <c r="Y1518" s="11">
        <f t="shared" si="323"/>
        <v>4490</v>
      </c>
      <c r="Z1518" s="11">
        <f t="shared" si="324"/>
        <v>1030</v>
      </c>
      <c r="AA1518" s="11">
        <f t="shared" si="325"/>
        <v>4600</v>
      </c>
      <c r="AB1518" s="11">
        <f t="shared" si="326"/>
        <v>4600</v>
      </c>
      <c r="AC1518" s="6">
        <f t="shared" si="327"/>
        <v>5230</v>
      </c>
      <c r="AD1518" s="9" t="s">
        <v>2422</v>
      </c>
      <c r="AE1518" s="3" t="str">
        <f>IF(ISERROR(VLOOKUP($AD1518,技まとめ!$A$1:$F$380,6,FALSE)),"－",VLOOKUP($AD1518,技まとめ!$A$1:$F$380,6,FALSE))</f>
        <v>－</v>
      </c>
      <c r="AF1518" s="3">
        <f>IF(ISERROR(VLOOKUP($AD1518,技まとめ!$A$1:$F$380,3,FALSE)),"－",VLOOKUP($AD1518,技まとめ!$A$1:$F$380,3,FALSE))</f>
        <v>0</v>
      </c>
      <c r="AG1518" s="3">
        <f>IF(ISERROR(VLOOKUP($AD1518,技まとめ!$A$1:$F$380,5,FALSE)),"－",VLOOKUP($AD1518,技まとめ!$A$1:$F$380,5,FALSE))</f>
        <v>0</v>
      </c>
      <c r="AH1518" s="3" t="str">
        <f>IF($E1518=IF(ISERROR(VLOOKUP($AD1518,技まとめ!$A$1:$F$380,4,FALSE)),"－",VLOOKUP($AD1518,技まとめ!$A$1:$F$380,4,FALSE)),"一致","")</f>
        <v/>
      </c>
      <c r="AI1518" s="9" t="s">
        <v>215</v>
      </c>
      <c r="AJ1518" s="3" t="str">
        <f>IF(ISERROR(VLOOKUP($AI1518,技まとめ!$A$1:$F$380,6,FALSE)),"－",VLOOKUP($AI1518,技まとめ!$A$1:$F$380,6,FALSE))</f>
        <v>DR</v>
      </c>
      <c r="AK1518" s="3">
        <f>IF(ISERROR(VLOOKUP($AI1518,技まとめ!$A$1:$F$380,3,FALSE)),"－",VLOOKUP($AI1518,技まとめ!$A$1:$F$380,3,FALSE))</f>
        <v>15</v>
      </c>
      <c r="AL1518" s="3">
        <f>IF(ISERROR(VLOOKUP($AI1518,技まとめ!$A$1:$F$380,5,FALSE)),"－",VLOOKUP($AI1518,技まとめ!$A$1:$F$380,5,FALSE))</f>
        <v>20</v>
      </c>
      <c r="AM1518" s="3" t="str">
        <f>IF($E1518=IF(ISERROR(VLOOKUP($AI1518,技まとめ!$A$1:$F$380,4,FALSE)),"－",VLOOKUP($AI1518,技まとめ!$A$1:$F$380,4,FALSE)),"一致","")</f>
        <v/>
      </c>
      <c r="AN1518" s="9" t="s">
        <v>135</v>
      </c>
      <c r="AO1518" s="3" t="str">
        <f>IF(ISERROR(VLOOKUP($AN1518,技まとめ!$A$1:$F$380,6,FALSE)),"－",VLOOKUP($AN1518,技まとめ!$A$1:$F$380,6,FALSE))</f>
        <v>SC</v>
      </c>
      <c r="AP1518" s="3">
        <f>IF(ISERROR(VLOOKUP($AN1518,技まとめ!$A$1:$F$380,3,FALSE)),"－",VLOOKUP($AN1518,技まとめ!$A$1:$F$380,3,FALSE))</f>
        <v>36</v>
      </c>
      <c r="AQ1518" s="3">
        <f>IF(ISERROR(VLOOKUP($AN1518,技まとめ!$A$1:$F$380,5,FALSE)),"－",VLOOKUP($AN1518,技まとめ!$A$1:$F$380,5,FALSE))</f>
        <v>25</v>
      </c>
      <c r="AR1518" s="3" t="str">
        <f>IF($E1518=IF(ISERROR(VLOOKUP($AN1518,技まとめ!$A$1:$F$380,4,FALSE)),"－",VLOOKUP($AN1518,技まとめ!$A$1:$F$380,4,FALSE)),"一致","")</f>
        <v>一致</v>
      </c>
      <c r="AS1518" s="9" t="s">
        <v>2513</v>
      </c>
      <c r="AT1518" s="3" t="str">
        <f>IF(ISERROR(VLOOKUP($AS1518,技まとめ!$A$1:$F$380,6,FALSE)),"－",VLOOKUP($AS1518,技まとめ!$A$1:$F$380,6,FALSE))</f>
        <v>NS</v>
      </c>
      <c r="AU1518" s="3">
        <f>IF(ISERROR(VLOOKUP($AS1518,技まとめ!$A$1:$F$380,3,FALSE)),"－",VLOOKUP($AS1518,技まとめ!$A$1:$F$380,3,FALSE))</f>
        <v>105</v>
      </c>
      <c r="AV1518" s="3">
        <f>IF(ISERROR(VLOOKUP($AS1518,技まとめ!$A$1:$F$380,5,FALSE)),"－",VLOOKUP($AS1518,技まとめ!$A$1:$F$380,5,FALSE))</f>
        <v>55</v>
      </c>
      <c r="AW1518" s="3" t="str">
        <f>IF($E1518=IF(ISERROR(VLOOKUP($AS1518,技まとめ!$A$1:$F$380,4,FALSE)),"－",VLOOKUP($AS1518,技まとめ!$A$1:$F$380,4,FALSE)),"一致","")</f>
        <v>一致</v>
      </c>
      <c r="AX1518" s="12" t="str">
        <f t="shared" si="328"/>
        <v>オフェンスプラスたつまきせんぷうファイアトルネードザ・フェニックス</v>
      </c>
      <c r="AY1518" s="12" t="str">
        <f t="shared" si="329"/>
        <v>オフェンスプラスたつまきせんぷうファイアトルネードザ・フェニックス</v>
      </c>
      <c r="AZ1518" s="12" t="str">
        <f t="shared" si="330"/>
        <v>オフェンスプラスたつまきせんぷうファイアトルネードザ・フェニックス</v>
      </c>
      <c r="BA1518" s="12" t="str">
        <f t="shared" si="331"/>
        <v>オフェンスプラスたつまきせんぷうファイアトルネードザ・フェニックス</v>
      </c>
      <c r="BB1518" s="11" t="str">
        <f t="shared" si="332"/>
        <v>－DRSCNS</v>
      </c>
      <c r="BC1518" s="11" t="str">
        <f t="shared" si="333"/>
        <v>－DRSCNS</v>
      </c>
      <c r="BD1518" s="11" t="str">
        <f t="shared" si="334"/>
        <v>－DRSCNS</v>
      </c>
      <c r="BE1518" s="11" t="str">
        <f t="shared" si="335"/>
        <v>－DRSCNS</v>
      </c>
    </row>
    <row r="1519" spans="1:57" ht="11.25" hidden="1" customHeight="1">
      <c r="A1519" s="6">
        <v>1518</v>
      </c>
      <c r="B1519" s="7" t="s">
        <v>3424</v>
      </c>
      <c r="C1519" s="8" t="s">
        <v>3425</v>
      </c>
      <c r="D1519" s="7" t="s">
        <v>72</v>
      </c>
      <c r="E1519" s="7" t="s">
        <v>81</v>
      </c>
      <c r="F1519" s="7" t="s">
        <v>82</v>
      </c>
      <c r="G1519" s="9">
        <v>130</v>
      </c>
      <c r="H1519" s="9">
        <v>115</v>
      </c>
      <c r="I1519" s="9">
        <v>62</v>
      </c>
      <c r="J1519" s="9">
        <v>42</v>
      </c>
      <c r="K1519" s="9">
        <v>67</v>
      </c>
      <c r="L1519" s="9">
        <v>63</v>
      </c>
      <c r="M1519" s="9">
        <v>64</v>
      </c>
      <c r="N1519" s="9">
        <v>62</v>
      </c>
      <c r="O1519" s="9">
        <v>62</v>
      </c>
      <c r="P1519" s="9">
        <v>12</v>
      </c>
      <c r="Q1519" s="10">
        <v>112</v>
      </c>
      <c r="R1519" s="11">
        <v>1</v>
      </c>
      <c r="S1519" s="11">
        <v>1</v>
      </c>
      <c r="T1519" s="11">
        <v>113</v>
      </c>
      <c r="U1519" s="11">
        <v>114</v>
      </c>
      <c r="V1519" s="11">
        <v>1</v>
      </c>
      <c r="W1519" s="11">
        <v>112</v>
      </c>
      <c r="X1519" s="11">
        <f t="shared" si="322"/>
        <v>454</v>
      </c>
      <c r="Y1519" s="11">
        <f t="shared" si="323"/>
        <v>5045</v>
      </c>
      <c r="Z1519" s="11">
        <f t="shared" si="324"/>
        <v>605</v>
      </c>
      <c r="AA1519" s="11">
        <f t="shared" si="325"/>
        <v>4525</v>
      </c>
      <c r="AB1519" s="11">
        <f t="shared" si="326"/>
        <v>4525</v>
      </c>
      <c r="AC1519" s="6">
        <f t="shared" si="327"/>
        <v>5085</v>
      </c>
      <c r="AD1519" s="9" t="s">
        <v>105</v>
      </c>
      <c r="AE1519" s="3" t="str">
        <f>IF(ISERROR(VLOOKUP($AD1519,技まとめ!$A$1:$F$380,6,FALSE)),"－",VLOOKUP($AD1519,技まとめ!$A$1:$F$380,6,FALSE))</f>
        <v>－</v>
      </c>
      <c r="AF1519" s="3">
        <f>IF(ISERROR(VLOOKUP($AD1519,技まとめ!$A$1:$F$380,3,FALSE)),"－",VLOOKUP($AD1519,技まとめ!$A$1:$F$380,3,FALSE))</f>
        <v>0</v>
      </c>
      <c r="AG1519" s="3">
        <f>IF(ISERROR(VLOOKUP($AD1519,技まとめ!$A$1:$F$380,5,FALSE)),"－",VLOOKUP($AD1519,技まとめ!$A$1:$F$380,5,FALSE))</f>
        <v>0</v>
      </c>
      <c r="AH1519" s="3" t="str">
        <f>IF($E1519=IF(ISERROR(VLOOKUP($AD1519,技まとめ!$A$1:$F$380,4,FALSE)),"－",VLOOKUP($AD1519,技まとめ!$A$1:$F$380,4,FALSE)),"一致","")</f>
        <v/>
      </c>
      <c r="AI1519" s="9" t="s">
        <v>235</v>
      </c>
      <c r="AJ1519" s="3" t="str">
        <f>IF(ISERROR(VLOOKUP($AI1519,技まとめ!$A$1:$F$380,6,FALSE)),"－",VLOOKUP($AI1519,技まとめ!$A$1:$F$380,6,FALSE))</f>
        <v>BL</v>
      </c>
      <c r="AK1519" s="3">
        <f>IF(ISERROR(VLOOKUP($AI1519,技まとめ!$A$1:$F$380,3,FALSE)),"－",VLOOKUP($AI1519,技まとめ!$A$1:$F$380,3,FALSE))</f>
        <v>18</v>
      </c>
      <c r="AL1519" s="3">
        <f>IF(ISERROR(VLOOKUP($AI1519,技まとめ!$A$1:$F$380,5,FALSE)),"－",VLOOKUP($AI1519,技まとめ!$A$1:$F$380,5,FALSE))</f>
        <v>21</v>
      </c>
      <c r="AM1519" s="3" t="str">
        <f>IF($E1519=IF(ISERROR(VLOOKUP($AI1519,技まとめ!$A$1:$F$380,4,FALSE)),"－",VLOOKUP($AI1519,技まとめ!$A$1:$F$380,4,FALSE)),"一致","")</f>
        <v/>
      </c>
      <c r="AN1519" s="9" t="s">
        <v>141</v>
      </c>
      <c r="AO1519" s="3" t="str">
        <f>IF(ISERROR(VLOOKUP($AN1519,技まとめ!$A$1:$F$380,6,FALSE)),"－",VLOOKUP($AN1519,技まとめ!$A$1:$F$380,6,FALSE))</f>
        <v>SC</v>
      </c>
      <c r="AP1519" s="3">
        <f>IF(ISERROR(VLOOKUP($AN1519,技まとめ!$A$1:$F$380,3,FALSE)),"－",VLOOKUP($AN1519,技まとめ!$A$1:$F$380,3,FALSE))</f>
        <v>42</v>
      </c>
      <c r="AQ1519" s="3">
        <f>IF(ISERROR(VLOOKUP($AN1519,技まとめ!$A$1:$F$380,5,FALSE)),"－",VLOOKUP($AN1519,技まとめ!$A$1:$F$380,5,FALSE))</f>
        <v>28</v>
      </c>
      <c r="AR1519" s="3" t="str">
        <f>IF($E1519=IF(ISERROR(VLOOKUP($AN1519,技まとめ!$A$1:$F$380,4,FALSE)),"－",VLOOKUP($AN1519,技まとめ!$A$1:$F$380,4,FALSE)),"一致","")</f>
        <v/>
      </c>
      <c r="AS1519" s="9" t="s">
        <v>377</v>
      </c>
      <c r="AT1519" s="3" t="str">
        <f>IF(ISERROR(VLOOKUP($AS1519,技まとめ!$A$1:$F$380,6,FALSE)),"－",VLOOKUP($AS1519,技まとめ!$A$1:$F$380,6,FALSE))</f>
        <v>NS</v>
      </c>
      <c r="AU1519" s="3">
        <f>IF(ISERROR(VLOOKUP($AS1519,技まとめ!$A$1:$F$380,3,FALSE)),"－",VLOOKUP($AS1519,技まとめ!$A$1:$F$380,3,FALSE))</f>
        <v>109</v>
      </c>
      <c r="AV1519" s="3">
        <f>IF(ISERROR(VLOOKUP($AS1519,技まとめ!$A$1:$F$380,5,FALSE)),"－",VLOOKUP($AS1519,技まとめ!$A$1:$F$380,5,FALSE))</f>
        <v>58</v>
      </c>
      <c r="AW1519" s="3" t="str">
        <f>IF($E1519=IF(ISERROR(VLOOKUP($AS1519,技まとめ!$A$1:$F$380,4,FALSE)),"－",VLOOKUP($AS1519,技まとめ!$A$1:$F$380,4,FALSE)),"一致","")</f>
        <v/>
      </c>
      <c r="AX1519" s="12" t="str">
        <f t="shared" si="328"/>
        <v>ディフェンスプラスドッペルゲンガードラゴンクラッシュダブル・ジョー</v>
      </c>
      <c r="AY1519" s="12" t="str">
        <f t="shared" si="329"/>
        <v>ディフェンスプラスドッペルゲンガードラゴンクラッシュダブル・ジョー</v>
      </c>
      <c r="AZ1519" s="12" t="str">
        <f t="shared" si="330"/>
        <v>ディフェンスプラスドッペルゲンガードラゴンクラッシュダブル・ジョー</v>
      </c>
      <c r="BA1519" s="12" t="str">
        <f t="shared" si="331"/>
        <v>ディフェンスプラスドッペルゲンガードラゴンクラッシュダブル・ジョー</v>
      </c>
      <c r="BB1519" s="11" t="str">
        <f t="shared" si="332"/>
        <v>－BLSCNS</v>
      </c>
      <c r="BC1519" s="11" t="str">
        <f t="shared" si="333"/>
        <v>－BLSCNS</v>
      </c>
      <c r="BD1519" s="11" t="str">
        <f t="shared" si="334"/>
        <v>－BLSCNS</v>
      </c>
      <c r="BE1519" s="11" t="str">
        <f t="shared" si="335"/>
        <v>－BLSCNS</v>
      </c>
    </row>
    <row r="1520" spans="1:57" ht="11.25" hidden="1" customHeight="1">
      <c r="A1520" s="6">
        <v>1519</v>
      </c>
      <c r="B1520" s="7" t="s">
        <v>3426</v>
      </c>
      <c r="C1520" s="8" t="s">
        <v>3427</v>
      </c>
      <c r="D1520" s="7" t="s">
        <v>72</v>
      </c>
      <c r="E1520" s="7" t="s">
        <v>95</v>
      </c>
      <c r="F1520" s="7" t="s">
        <v>74</v>
      </c>
      <c r="G1520" s="9">
        <v>120</v>
      </c>
      <c r="H1520" s="9">
        <v>107</v>
      </c>
      <c r="I1520" s="9">
        <v>45</v>
      </c>
      <c r="J1520" s="9">
        <v>65</v>
      </c>
      <c r="K1520" s="9">
        <v>63</v>
      </c>
      <c r="L1520" s="9">
        <v>62</v>
      </c>
      <c r="M1520" s="9">
        <v>67</v>
      </c>
      <c r="N1520" s="9">
        <v>60</v>
      </c>
      <c r="O1520" s="9">
        <v>66</v>
      </c>
      <c r="P1520" s="9">
        <v>14</v>
      </c>
      <c r="Q1520" s="10">
        <v>95</v>
      </c>
      <c r="R1520" s="11">
        <v>20</v>
      </c>
      <c r="S1520" s="11">
        <v>1</v>
      </c>
      <c r="T1520" s="11">
        <v>112</v>
      </c>
      <c r="U1520" s="11">
        <v>117</v>
      </c>
      <c r="V1520" s="11">
        <v>1</v>
      </c>
      <c r="W1520" s="11">
        <v>116</v>
      </c>
      <c r="X1520" s="11">
        <f t="shared" si="322"/>
        <v>462</v>
      </c>
      <c r="Y1520" s="11">
        <f t="shared" si="323"/>
        <v>4385</v>
      </c>
      <c r="Z1520" s="11">
        <f t="shared" si="324"/>
        <v>1290</v>
      </c>
      <c r="AA1520" s="11">
        <f t="shared" si="325"/>
        <v>4510</v>
      </c>
      <c r="AB1520" s="11">
        <f t="shared" si="326"/>
        <v>4510</v>
      </c>
      <c r="AC1520" s="6">
        <f t="shared" si="327"/>
        <v>5160</v>
      </c>
      <c r="AD1520" s="9" t="s">
        <v>978</v>
      </c>
      <c r="AE1520" s="3" t="str">
        <f>IF(ISERROR(VLOOKUP($AD1520,技まとめ!$A$1:$F$380,6,FALSE)),"－",VLOOKUP($AD1520,技まとめ!$A$1:$F$380,6,FALSE))</f>
        <v>－</v>
      </c>
      <c r="AF1520" s="3">
        <f>IF(ISERROR(VLOOKUP($AD1520,技まとめ!$A$1:$F$380,3,FALSE)),"－",VLOOKUP($AD1520,技まとめ!$A$1:$F$380,3,FALSE))</f>
        <v>0</v>
      </c>
      <c r="AG1520" s="3">
        <f>IF(ISERROR(VLOOKUP($AD1520,技まとめ!$A$1:$F$380,5,FALSE)),"－",VLOOKUP($AD1520,技まとめ!$A$1:$F$380,5,FALSE))</f>
        <v>0</v>
      </c>
      <c r="AH1520" s="3" t="str">
        <f>IF($E1520=IF(ISERROR(VLOOKUP($AD1520,技まとめ!$A$1:$F$380,4,FALSE)),"－",VLOOKUP($AD1520,技まとめ!$A$1:$F$380,4,FALSE)),"一致","")</f>
        <v/>
      </c>
      <c r="AI1520" s="9" t="s">
        <v>801</v>
      </c>
      <c r="AJ1520" s="3" t="str">
        <f>IF(ISERROR(VLOOKUP($AI1520,技まとめ!$A$1:$F$380,6,FALSE)),"－",VLOOKUP($AI1520,技まとめ!$A$1:$F$380,6,FALSE))</f>
        <v>CA</v>
      </c>
      <c r="AK1520" s="3">
        <f>IF(ISERROR(VLOOKUP($AI1520,技まとめ!$A$1:$F$380,3,FALSE)),"－",VLOOKUP($AI1520,技まとめ!$A$1:$F$380,3,FALSE))</f>
        <v>50</v>
      </c>
      <c r="AL1520" s="3">
        <f>IF(ISERROR(VLOOKUP($AI1520,技まとめ!$A$1:$F$380,5,FALSE)),"－",VLOOKUP($AI1520,技まとめ!$A$1:$F$380,5,FALSE))</f>
        <v>35</v>
      </c>
      <c r="AM1520" s="3" t="str">
        <f>IF($E1520=IF(ISERROR(VLOOKUP($AI1520,技まとめ!$A$1:$F$380,4,FALSE)),"－",VLOOKUP($AI1520,技まとめ!$A$1:$F$380,4,FALSE)),"一致","")</f>
        <v>一致</v>
      </c>
      <c r="AN1520" s="9" t="s">
        <v>930</v>
      </c>
      <c r="AO1520" s="3" t="str">
        <f>IF(ISERROR(VLOOKUP($AN1520,技まとめ!$A$1:$F$380,6,FALSE)),"－",VLOOKUP($AN1520,技まとめ!$A$1:$F$380,6,FALSE))</f>
        <v>CA</v>
      </c>
      <c r="AP1520" s="3">
        <f>IF(ISERROR(VLOOKUP($AN1520,技まとめ!$A$1:$F$380,3,FALSE)),"－",VLOOKUP($AN1520,技まとめ!$A$1:$F$380,3,FALSE))</f>
        <v>44</v>
      </c>
      <c r="AQ1520" s="3">
        <f>IF(ISERROR(VLOOKUP($AN1520,技まとめ!$A$1:$F$380,5,FALSE)),"－",VLOOKUP($AN1520,技まとめ!$A$1:$F$380,5,FALSE))</f>
        <v>32</v>
      </c>
      <c r="AR1520" s="3" t="str">
        <f>IF($E1520=IF(ISERROR(VLOOKUP($AN1520,技まとめ!$A$1:$F$380,4,FALSE)),"－",VLOOKUP($AN1520,技まとめ!$A$1:$F$380,4,FALSE)),"一致","")</f>
        <v/>
      </c>
      <c r="AS1520" s="9" t="s">
        <v>351</v>
      </c>
      <c r="AT1520" s="3" t="str">
        <f>IF(ISERROR(VLOOKUP($AS1520,技まとめ!$A$1:$F$380,6,FALSE)),"－",VLOOKUP($AS1520,技まとめ!$A$1:$F$380,6,FALSE))</f>
        <v>CA</v>
      </c>
      <c r="AU1520" s="3">
        <f>IF(ISERROR(VLOOKUP($AS1520,技まとめ!$A$1:$F$380,3,FALSE)),"－",VLOOKUP($AS1520,技まとめ!$A$1:$F$380,3,FALSE))</f>
        <v>92</v>
      </c>
      <c r="AV1520" s="3">
        <f>IF(ISERROR(VLOOKUP($AS1520,技まとめ!$A$1:$F$380,5,FALSE)),"－",VLOOKUP($AS1520,技まとめ!$A$1:$F$380,5,FALSE))</f>
        <v>50</v>
      </c>
      <c r="AW1520" s="3" t="str">
        <f>IF($E1520=IF(ISERROR(VLOOKUP($AS1520,技まとめ!$A$1:$F$380,4,FALSE)),"－",VLOOKUP($AS1520,技まとめ!$A$1:$F$380,4,FALSE)),"一致","")</f>
        <v/>
      </c>
      <c r="AX1520" s="12" t="str">
        <f t="shared" si="328"/>
        <v>キーパープラスブラックホールマジン・ザ・ハンドギガントウォール</v>
      </c>
      <c r="AY1520" s="12" t="str">
        <f t="shared" si="329"/>
        <v>キーパープラスブラックホールマジン・ザ・ハンドギガントウォール</v>
      </c>
      <c r="AZ1520" s="12" t="str">
        <f t="shared" si="330"/>
        <v>キーパープラスブラックホールマジン・ザ・ハンドギガントウォール</v>
      </c>
      <c r="BA1520" s="12" t="str">
        <f t="shared" si="331"/>
        <v>キーパープラスブラックホールマジン・ザ・ハンドギガントウォール</v>
      </c>
      <c r="BB1520" s="11" t="str">
        <f t="shared" si="332"/>
        <v>－CACACA</v>
      </c>
      <c r="BC1520" s="11" t="str">
        <f t="shared" si="333"/>
        <v>－CACACA</v>
      </c>
      <c r="BD1520" s="11" t="str">
        <f t="shared" si="334"/>
        <v>－CACACA</v>
      </c>
      <c r="BE1520" s="11" t="str">
        <f t="shared" si="335"/>
        <v>－CACACA</v>
      </c>
    </row>
    <row r="1521" spans="1:57" ht="11.25" hidden="1" customHeight="1">
      <c r="A1521" s="6">
        <v>1520</v>
      </c>
      <c r="B1521" s="7" t="s">
        <v>3428</v>
      </c>
      <c r="C1521" s="8" t="s">
        <v>3429</v>
      </c>
      <c r="D1521" s="7" t="s">
        <v>72</v>
      </c>
      <c r="E1521" s="7" t="s">
        <v>102</v>
      </c>
      <c r="F1521" s="7" t="s">
        <v>74</v>
      </c>
      <c r="G1521" s="9">
        <v>105</v>
      </c>
      <c r="H1521" s="9">
        <v>123</v>
      </c>
      <c r="I1521" s="9">
        <v>62</v>
      </c>
      <c r="J1521" s="9">
        <v>62</v>
      </c>
      <c r="K1521" s="9">
        <v>61</v>
      </c>
      <c r="L1521" s="9">
        <v>65</v>
      </c>
      <c r="M1521" s="9">
        <v>51</v>
      </c>
      <c r="N1521" s="9">
        <v>66</v>
      </c>
      <c r="O1521" s="9">
        <v>62</v>
      </c>
      <c r="P1521" s="9">
        <v>2</v>
      </c>
      <c r="Q1521" s="10">
        <v>112</v>
      </c>
      <c r="R1521" s="11">
        <v>9</v>
      </c>
      <c r="S1521" s="11">
        <v>1</v>
      </c>
      <c r="T1521" s="11">
        <v>115</v>
      </c>
      <c r="U1521" s="11">
        <v>101</v>
      </c>
      <c r="V1521" s="11">
        <v>1</v>
      </c>
      <c r="W1521" s="11">
        <v>112</v>
      </c>
      <c r="X1521" s="11">
        <f t="shared" si="322"/>
        <v>451</v>
      </c>
      <c r="Y1521" s="11">
        <f t="shared" si="323"/>
        <v>5045</v>
      </c>
      <c r="Z1521" s="11">
        <f t="shared" si="324"/>
        <v>885</v>
      </c>
      <c r="AA1521" s="11">
        <f t="shared" si="325"/>
        <v>4595</v>
      </c>
      <c r="AB1521" s="11">
        <f t="shared" si="326"/>
        <v>4595</v>
      </c>
      <c r="AC1521" s="6">
        <f t="shared" si="327"/>
        <v>5205</v>
      </c>
      <c r="AD1521" s="9" t="s">
        <v>2494</v>
      </c>
      <c r="AE1521" s="3" t="str">
        <f>IF(ISERROR(VLOOKUP($AD1521,技まとめ!$A$1:$F$380,6,FALSE)),"－",VLOOKUP($AD1521,技まとめ!$A$1:$F$380,6,FALSE))</f>
        <v>－</v>
      </c>
      <c r="AF1521" s="3">
        <f>IF(ISERROR(VLOOKUP($AD1521,技まとめ!$A$1:$F$380,3,FALSE)),"－",VLOOKUP($AD1521,技まとめ!$A$1:$F$380,3,FALSE))</f>
        <v>0</v>
      </c>
      <c r="AG1521" s="3">
        <f>IF(ISERROR(VLOOKUP($AD1521,技まとめ!$A$1:$F$380,5,FALSE)),"－",VLOOKUP($AD1521,技まとめ!$A$1:$F$380,5,FALSE))</f>
        <v>0</v>
      </c>
      <c r="AH1521" s="3" t="str">
        <f>IF($E1521=IF(ISERROR(VLOOKUP($AD1521,技まとめ!$A$1:$F$380,4,FALSE)),"－",VLOOKUP($AD1521,技まとめ!$A$1:$F$380,4,FALSE)),"一致","")</f>
        <v/>
      </c>
      <c r="AI1521" s="9" t="s">
        <v>487</v>
      </c>
      <c r="AJ1521" s="3" t="str">
        <f>IF(ISERROR(VLOOKUP($AI1521,技まとめ!$A$1:$F$380,6,FALSE)),"－",VLOOKUP($AI1521,技まとめ!$A$1:$F$380,6,FALSE))</f>
        <v>CA</v>
      </c>
      <c r="AK1521" s="3">
        <f>IF(ISERROR(VLOOKUP($AI1521,技まとめ!$A$1:$F$380,3,FALSE)),"－",VLOOKUP($AI1521,技まとめ!$A$1:$F$380,3,FALSE))</f>
        <v>33</v>
      </c>
      <c r="AL1521" s="3">
        <f>IF(ISERROR(VLOOKUP($AI1521,技まとめ!$A$1:$F$380,5,FALSE)),"－",VLOOKUP($AI1521,技まとめ!$A$1:$F$380,5,FALSE))</f>
        <v>27</v>
      </c>
      <c r="AM1521" s="3" t="str">
        <f>IF($E1521=IF(ISERROR(VLOOKUP($AI1521,技まとめ!$A$1:$F$380,4,FALSE)),"－",VLOOKUP($AI1521,技まとめ!$A$1:$F$380,4,FALSE)),"一致","")</f>
        <v/>
      </c>
      <c r="AN1521" s="9" t="s">
        <v>77</v>
      </c>
      <c r="AO1521" s="3" t="str">
        <f>IF(ISERROR(VLOOKUP($AN1521,技まとめ!$A$1:$F$380,6,FALSE)),"－",VLOOKUP($AN1521,技まとめ!$A$1:$F$380,6,FALSE))</f>
        <v>CA</v>
      </c>
      <c r="AP1521" s="3">
        <f>IF(ISERROR(VLOOKUP($AN1521,技まとめ!$A$1:$F$380,3,FALSE)),"－",VLOOKUP($AN1521,技まとめ!$A$1:$F$380,3,FALSE))</f>
        <v>71</v>
      </c>
      <c r="AQ1521" s="3">
        <f>IF(ISERROR(VLOOKUP($AN1521,技まとめ!$A$1:$F$380,5,FALSE)),"－",VLOOKUP($AN1521,技まとめ!$A$1:$F$380,5,FALSE))</f>
        <v>42</v>
      </c>
      <c r="AR1521" s="3" t="str">
        <f>IF($E1521=IF(ISERROR(VLOOKUP($AN1521,技まとめ!$A$1:$F$380,4,FALSE)),"－",VLOOKUP($AN1521,技まとめ!$A$1:$F$380,4,FALSE)),"一致","")</f>
        <v/>
      </c>
      <c r="AS1521" s="9" t="s">
        <v>75</v>
      </c>
      <c r="AT1521" s="3" t="str">
        <f>IF(ISERROR(VLOOKUP($AS1521,技まとめ!$A$1:$F$380,6,FALSE)),"－",VLOOKUP($AS1521,技まとめ!$A$1:$F$380,6,FALSE))</f>
        <v>P2</v>
      </c>
      <c r="AU1521" s="3">
        <f>IF(ISERROR(VLOOKUP($AS1521,技まとめ!$A$1:$F$380,3,FALSE)),"－",VLOOKUP($AS1521,技まとめ!$A$1:$F$380,3,FALSE))</f>
        <v>64</v>
      </c>
      <c r="AV1521" s="3">
        <f>IF(ISERROR(VLOOKUP($AS1521,技まとめ!$A$1:$F$380,5,FALSE)),"－",VLOOKUP($AS1521,技まとめ!$A$1:$F$380,5,FALSE))</f>
        <v>37</v>
      </c>
      <c r="AW1521" s="3" t="str">
        <f>IF($E1521=IF(ISERROR(VLOOKUP($AS1521,技まとめ!$A$1:$F$380,4,FALSE)),"－",VLOOKUP($AS1521,技まとめ!$A$1:$F$380,4,FALSE)),"一致","")</f>
        <v/>
      </c>
      <c r="AX1521" s="12" t="str">
        <f t="shared" si="328"/>
        <v>ディフェンスフォースこがらしいかりのてっついせいぎのてっけん</v>
      </c>
      <c r="AY1521" s="12" t="str">
        <f t="shared" si="329"/>
        <v>ディフェンスフォースこがらしいかりのてっついせいぎのてっけん</v>
      </c>
      <c r="AZ1521" s="12" t="str">
        <f t="shared" si="330"/>
        <v>ディフェンスフォースこがらしいかりのてっついせいぎのてっけん</v>
      </c>
      <c r="BA1521" s="12" t="str">
        <f t="shared" si="331"/>
        <v>ディフェンスフォースこがらしいかりのてっついせいぎのてっけん</v>
      </c>
      <c r="BB1521" s="11" t="str">
        <f t="shared" si="332"/>
        <v>－CACAP2</v>
      </c>
      <c r="BC1521" s="11" t="str">
        <f t="shared" si="333"/>
        <v>－CACAP2</v>
      </c>
      <c r="BD1521" s="11" t="str">
        <f t="shared" si="334"/>
        <v>－CACAP2</v>
      </c>
      <c r="BE1521" s="11" t="str">
        <f t="shared" si="335"/>
        <v>－CACAP2</v>
      </c>
    </row>
    <row r="1522" spans="1:57" ht="11.25" hidden="1" customHeight="1">
      <c r="A1522" s="6">
        <v>1521</v>
      </c>
      <c r="B1522" s="7" t="s">
        <v>3430</v>
      </c>
      <c r="C1522" s="8" t="s">
        <v>3431</v>
      </c>
      <c r="D1522" s="7" t="s">
        <v>72</v>
      </c>
      <c r="E1522" s="7" t="s">
        <v>81</v>
      </c>
      <c r="F1522" s="7" t="s">
        <v>82</v>
      </c>
      <c r="G1522" s="9">
        <v>106</v>
      </c>
      <c r="H1522" s="9">
        <v>121</v>
      </c>
      <c r="I1522" s="9">
        <v>46</v>
      </c>
      <c r="J1522" s="9">
        <v>50</v>
      </c>
      <c r="K1522" s="9">
        <v>50</v>
      </c>
      <c r="L1522" s="9">
        <v>51</v>
      </c>
      <c r="M1522" s="9">
        <v>57</v>
      </c>
      <c r="N1522" s="9">
        <v>57</v>
      </c>
      <c r="O1522" s="9">
        <v>52</v>
      </c>
      <c r="P1522" s="9">
        <v>66</v>
      </c>
      <c r="Q1522" s="10">
        <v>96</v>
      </c>
      <c r="R1522" s="11">
        <v>41</v>
      </c>
      <c r="S1522" s="11">
        <v>1</v>
      </c>
      <c r="T1522" s="11">
        <v>101</v>
      </c>
      <c r="U1522" s="11">
        <v>107</v>
      </c>
      <c r="V1522" s="11">
        <v>1</v>
      </c>
      <c r="W1522" s="11">
        <v>102</v>
      </c>
      <c r="X1522" s="11">
        <f t="shared" si="322"/>
        <v>449</v>
      </c>
      <c r="Y1522" s="11">
        <f t="shared" si="323"/>
        <v>4355</v>
      </c>
      <c r="Z1522" s="11">
        <f t="shared" si="324"/>
        <v>1955</v>
      </c>
      <c r="AA1522" s="11">
        <f t="shared" si="325"/>
        <v>4055</v>
      </c>
      <c r="AB1522" s="11">
        <f t="shared" si="326"/>
        <v>4055</v>
      </c>
      <c r="AC1522" s="6">
        <f t="shared" si="327"/>
        <v>4755</v>
      </c>
      <c r="AD1522" s="9" t="s">
        <v>235</v>
      </c>
      <c r="AE1522" s="3" t="str">
        <f>IF(ISERROR(VLOOKUP($AD1522,技まとめ!$A$1:$F$380,6,FALSE)),"－",VLOOKUP($AD1522,技まとめ!$A$1:$F$380,6,FALSE))</f>
        <v>BL</v>
      </c>
      <c r="AF1522" s="3">
        <f>IF(ISERROR(VLOOKUP($AD1522,技まとめ!$A$1:$F$380,3,FALSE)),"－",VLOOKUP($AD1522,技まとめ!$A$1:$F$380,3,FALSE))</f>
        <v>18</v>
      </c>
      <c r="AG1522" s="3">
        <f>IF(ISERROR(VLOOKUP($AD1522,技まとめ!$A$1:$F$380,5,FALSE)),"－",VLOOKUP($AD1522,技まとめ!$A$1:$F$380,5,FALSE))</f>
        <v>21</v>
      </c>
      <c r="AH1522" s="3" t="str">
        <f>IF($E1522=IF(ISERROR(VLOOKUP($AD1522,技まとめ!$A$1:$F$380,4,FALSE)),"－",VLOOKUP($AD1522,技まとめ!$A$1:$F$380,4,FALSE)),"一致","")</f>
        <v/>
      </c>
      <c r="AI1522" s="9" t="s">
        <v>186</v>
      </c>
      <c r="AJ1522" s="3" t="str">
        <f>IF(ISERROR(VLOOKUP($AI1522,技まとめ!$A$1:$F$380,6,FALSE)),"－",VLOOKUP($AI1522,技まとめ!$A$1:$F$380,6,FALSE))</f>
        <v>DR</v>
      </c>
      <c r="AK1522" s="3">
        <f>IF(ISERROR(VLOOKUP($AI1522,技まとめ!$A$1:$F$380,3,FALSE)),"－",VLOOKUP($AI1522,技まとめ!$A$1:$F$380,3,FALSE))</f>
        <v>27</v>
      </c>
      <c r="AL1522" s="3">
        <f>IF(ISERROR(VLOOKUP($AI1522,技まとめ!$A$1:$F$380,5,FALSE)),"－",VLOOKUP($AI1522,技まとめ!$A$1:$F$380,5,FALSE))</f>
        <v>25</v>
      </c>
      <c r="AM1522" s="3" t="str">
        <f>IF($E1522=IF(ISERROR(VLOOKUP($AI1522,技まとめ!$A$1:$F$380,4,FALSE)),"－",VLOOKUP($AI1522,技まとめ!$A$1:$F$380,4,FALSE)),"一致","")</f>
        <v/>
      </c>
      <c r="AN1522" s="9" t="s">
        <v>2384</v>
      </c>
      <c r="AO1522" s="3" t="str">
        <f>IF(ISERROR(VLOOKUP($AN1522,技まとめ!$A$1:$F$380,6,FALSE)),"－",VLOOKUP($AN1522,技まとめ!$A$1:$F$380,6,FALSE))</f>
        <v>NS</v>
      </c>
      <c r="AP1522" s="3">
        <f>IF(ISERROR(VLOOKUP($AN1522,技まとめ!$A$1:$F$380,3,FALSE)),"－",VLOOKUP($AN1522,技まとめ!$A$1:$F$380,3,FALSE))</f>
        <v>81</v>
      </c>
      <c r="AQ1522" s="3">
        <f>IF(ISERROR(VLOOKUP($AN1522,技まとめ!$A$1:$F$380,5,FALSE)),"－",VLOOKUP($AN1522,技まとめ!$A$1:$F$380,5,FALSE))</f>
        <v>46</v>
      </c>
      <c r="AR1522" s="3" t="str">
        <f>IF($E1522=IF(ISERROR(VLOOKUP($AN1522,技まとめ!$A$1:$F$380,4,FALSE)),"－",VLOOKUP($AN1522,技まとめ!$A$1:$F$380,4,FALSE)),"一致","")</f>
        <v>一致</v>
      </c>
      <c r="AS1522" s="9" t="s">
        <v>124</v>
      </c>
      <c r="AT1522" s="3" t="str">
        <f>IF(ISERROR(VLOOKUP($AS1522,技まとめ!$A$1:$F$380,6,FALSE)),"－",VLOOKUP($AS1522,技まとめ!$A$1:$F$380,6,FALSE))</f>
        <v>BL</v>
      </c>
      <c r="AU1522" s="3">
        <f>IF(ISERROR(VLOOKUP($AS1522,技まとめ!$A$1:$F$380,3,FALSE)),"－",VLOOKUP($AS1522,技まとめ!$A$1:$F$380,3,FALSE))</f>
        <v>42</v>
      </c>
      <c r="AV1522" s="3">
        <f>IF(ISERROR(VLOOKUP($AS1522,技まとめ!$A$1:$F$380,5,FALSE)),"－",VLOOKUP($AS1522,技まとめ!$A$1:$F$380,5,FALSE))</f>
        <v>29</v>
      </c>
      <c r="AW1522" s="3" t="str">
        <f>IF($E1522=IF(ISERROR(VLOOKUP($AS1522,技まとめ!$A$1:$F$380,4,FALSE)),"－",VLOOKUP($AS1522,技まとめ!$A$1:$F$380,4,FALSE)),"一致","")</f>
        <v/>
      </c>
      <c r="AX1522" s="12" t="str">
        <f t="shared" si="328"/>
        <v>ドッペルゲンガーフーセンガムザ・タイフーンフェイクボンバー</v>
      </c>
      <c r="AY1522" s="12" t="str">
        <f t="shared" si="329"/>
        <v>ドッペルゲンガーフーセンガムザ・タイフーンフェイクボンバー</v>
      </c>
      <c r="AZ1522" s="12" t="str">
        <f t="shared" si="330"/>
        <v>ドッペルゲンガーフーセンガムザ・タイフーンフェイクボンバー</v>
      </c>
      <c r="BA1522" s="12" t="str">
        <f t="shared" si="331"/>
        <v>ドッペルゲンガーフーセンガムザ・タイフーンフェイクボンバー</v>
      </c>
      <c r="BB1522" s="11" t="str">
        <f t="shared" si="332"/>
        <v>BLDRNSBL</v>
      </c>
      <c r="BC1522" s="11" t="str">
        <f t="shared" si="333"/>
        <v>BLDRNSBL</v>
      </c>
      <c r="BD1522" s="11" t="str">
        <f t="shared" si="334"/>
        <v>BLDRNSBL</v>
      </c>
      <c r="BE1522" s="11" t="str">
        <f t="shared" si="335"/>
        <v>BLDRNSBL</v>
      </c>
    </row>
    <row r="1523" spans="1:57" ht="11.25" hidden="1" customHeight="1">
      <c r="A1523" s="6">
        <v>1522</v>
      </c>
      <c r="B1523" s="7" t="s">
        <v>3432</v>
      </c>
      <c r="C1523" s="8" t="s">
        <v>3433</v>
      </c>
      <c r="D1523" s="7" t="s">
        <v>72</v>
      </c>
      <c r="E1523" s="7" t="s">
        <v>102</v>
      </c>
      <c r="F1523" s="7" t="s">
        <v>128</v>
      </c>
      <c r="G1523" s="9">
        <v>114</v>
      </c>
      <c r="H1523" s="9">
        <v>102</v>
      </c>
      <c r="I1523" s="9">
        <v>52</v>
      </c>
      <c r="J1523" s="9">
        <v>51</v>
      </c>
      <c r="K1523" s="9">
        <v>48</v>
      </c>
      <c r="L1523" s="9">
        <v>62</v>
      </c>
      <c r="M1523" s="9">
        <v>63</v>
      </c>
      <c r="N1523" s="9">
        <v>58</v>
      </c>
      <c r="O1523" s="9">
        <v>59</v>
      </c>
      <c r="P1523" s="9">
        <v>32</v>
      </c>
      <c r="Q1523" s="10">
        <v>102</v>
      </c>
      <c r="R1523" s="11">
        <v>7</v>
      </c>
      <c r="S1523" s="11">
        <v>1</v>
      </c>
      <c r="T1523" s="11">
        <v>112</v>
      </c>
      <c r="U1523" s="11">
        <v>113</v>
      </c>
      <c r="V1523" s="11">
        <v>1</v>
      </c>
      <c r="W1523" s="11">
        <v>109</v>
      </c>
      <c r="X1523" s="11">
        <f t="shared" si="322"/>
        <v>445</v>
      </c>
      <c r="Y1523" s="11">
        <f t="shared" si="323"/>
        <v>4630</v>
      </c>
      <c r="Z1523" s="11">
        <f t="shared" si="324"/>
        <v>800</v>
      </c>
      <c r="AA1523" s="11">
        <f t="shared" si="325"/>
        <v>4475</v>
      </c>
      <c r="AB1523" s="11">
        <f t="shared" si="326"/>
        <v>4475</v>
      </c>
      <c r="AC1523" s="6">
        <f t="shared" si="327"/>
        <v>5060</v>
      </c>
      <c r="AD1523" s="9" t="s">
        <v>5010</v>
      </c>
      <c r="AE1523" s="3" t="str">
        <f>IF(ISERROR(VLOOKUP($AD1523,技まとめ!$A$1:$F$380,6,FALSE)),"－",VLOOKUP($AD1523,技まとめ!$A$1:$F$380,6,FALSE))</f>
        <v>－</v>
      </c>
      <c r="AF1523" s="3">
        <f>IF(ISERROR(VLOOKUP($AD1523,技まとめ!$A$1:$F$380,3,FALSE)),"－",VLOOKUP($AD1523,技まとめ!$A$1:$F$380,3,FALSE))</f>
        <v>0</v>
      </c>
      <c r="AG1523" s="3">
        <f>IF(ISERROR(VLOOKUP($AD1523,技まとめ!$A$1:$F$380,5,FALSE)),"－",VLOOKUP($AD1523,技まとめ!$A$1:$F$380,5,FALSE))</f>
        <v>0</v>
      </c>
      <c r="AH1523" s="3" t="str">
        <f>IF($E1523=IF(ISERROR(VLOOKUP($AD1523,技まとめ!$A$1:$F$380,4,FALSE)),"－",VLOOKUP($AD1523,技まとめ!$A$1:$F$380,4,FALSE)),"一致","")</f>
        <v/>
      </c>
      <c r="AI1523" s="9" t="s">
        <v>182</v>
      </c>
      <c r="AJ1523" s="3" t="str">
        <f>IF(ISERROR(VLOOKUP($AI1523,技まとめ!$A$1:$F$380,6,FALSE)),"－",VLOOKUP($AI1523,技まとめ!$A$1:$F$380,6,FALSE))</f>
        <v>SC</v>
      </c>
      <c r="AK1523" s="3">
        <f>IF(ISERROR(VLOOKUP($AI1523,技まとめ!$A$1:$F$380,3,FALSE)),"－",VLOOKUP($AI1523,技まとめ!$A$1:$F$380,3,FALSE))</f>
        <v>31</v>
      </c>
      <c r="AL1523" s="3">
        <f>IF(ISERROR(VLOOKUP($AI1523,技まとめ!$A$1:$F$380,5,FALSE)),"－",VLOOKUP($AI1523,技まとめ!$A$1:$F$380,5,FALSE))</f>
        <v>22</v>
      </c>
      <c r="AM1523" s="3" t="str">
        <f>IF($E1523=IF(ISERROR(VLOOKUP($AI1523,技まとめ!$A$1:$F$380,4,FALSE)),"－",VLOOKUP($AI1523,技まとめ!$A$1:$F$380,4,FALSE)),"一致","")</f>
        <v/>
      </c>
      <c r="AN1523" s="9" t="s">
        <v>222</v>
      </c>
      <c r="AO1523" s="3" t="str">
        <f>IF(ISERROR(VLOOKUP($AN1523,技まとめ!$A$1:$F$380,6,FALSE)),"－",VLOOKUP($AN1523,技まとめ!$A$1:$F$380,6,FALSE))</f>
        <v>BS</v>
      </c>
      <c r="AP1523" s="3">
        <f>IF(ISERROR(VLOOKUP($AN1523,技まとめ!$A$1:$F$380,3,FALSE)),"－",VLOOKUP($AN1523,技まとめ!$A$1:$F$380,3,FALSE))</f>
        <v>57</v>
      </c>
      <c r="AQ1523" s="3">
        <f>IF(ISERROR(VLOOKUP($AN1523,技まとめ!$A$1:$F$380,5,FALSE)),"－",VLOOKUP($AN1523,技まとめ!$A$1:$F$380,5,FALSE))</f>
        <v>34</v>
      </c>
      <c r="AR1523" s="3" t="str">
        <f>IF($E1523=IF(ISERROR(VLOOKUP($AN1523,技まとめ!$A$1:$F$380,4,FALSE)),"－",VLOOKUP($AN1523,技まとめ!$A$1:$F$380,4,FALSE)),"一致","")</f>
        <v/>
      </c>
      <c r="AS1523" s="9" t="s">
        <v>136</v>
      </c>
      <c r="AT1523" s="3" t="str">
        <f>IF(ISERROR(VLOOKUP($AS1523,技まとめ!$A$1:$F$380,6,FALSE)),"－",VLOOKUP($AS1523,技まとめ!$A$1:$F$380,6,FALSE))</f>
        <v>NS</v>
      </c>
      <c r="AU1523" s="3">
        <f>IF(ISERROR(VLOOKUP($AS1523,技まとめ!$A$1:$F$380,3,FALSE)),"－",VLOOKUP($AS1523,技まとめ!$A$1:$F$380,3,FALSE))</f>
        <v>89</v>
      </c>
      <c r="AV1523" s="3">
        <f>IF(ISERROR(VLOOKUP($AS1523,技まとめ!$A$1:$F$380,5,FALSE)),"－",VLOOKUP($AS1523,技まとめ!$A$1:$F$380,5,FALSE))</f>
        <v>46</v>
      </c>
      <c r="AW1523" s="3" t="str">
        <f>IF($E1523=IF(ISERROR(VLOOKUP($AS1523,技まとめ!$A$1:$F$380,4,FALSE)),"－",VLOOKUP($AS1523,技まとめ!$A$1:$F$380,4,FALSE)),"一致","")</f>
        <v>一致</v>
      </c>
      <c r="AX1523" s="12" t="str">
        <f t="shared" si="328"/>
        <v>イカサマ！ひゃくれつショットホークショットばくねつストーム</v>
      </c>
      <c r="AY1523" s="12" t="str">
        <f t="shared" si="329"/>
        <v>イカサマ！ひゃくれつショットホークショットばくねつストーム</v>
      </c>
      <c r="AZ1523" s="12" t="str">
        <f t="shared" si="330"/>
        <v>イカサマ！ひゃくれつショットホークショットばくねつストーム</v>
      </c>
      <c r="BA1523" s="12" t="str">
        <f t="shared" si="331"/>
        <v>イカサマ！ひゃくれつショットホークショットばくねつストーム</v>
      </c>
      <c r="BB1523" s="11" t="str">
        <f t="shared" si="332"/>
        <v>－SCBSNS</v>
      </c>
      <c r="BC1523" s="11" t="str">
        <f t="shared" si="333"/>
        <v>－SCBSNS</v>
      </c>
      <c r="BD1523" s="11" t="str">
        <f t="shared" si="334"/>
        <v>－SCBSNS</v>
      </c>
      <c r="BE1523" s="11" t="str">
        <f t="shared" si="335"/>
        <v>－SCBSNS</v>
      </c>
    </row>
    <row r="1524" spans="1:57" ht="11.25" hidden="1" customHeight="1">
      <c r="A1524" s="6">
        <v>1523</v>
      </c>
      <c r="B1524" s="7" t="s">
        <v>3434</v>
      </c>
      <c r="C1524" s="8" t="s">
        <v>3435</v>
      </c>
      <c r="D1524" s="7" t="s">
        <v>650</v>
      </c>
      <c r="E1524" s="7" t="s">
        <v>81</v>
      </c>
      <c r="F1524" s="7" t="s">
        <v>82</v>
      </c>
      <c r="G1524" s="9">
        <v>80</v>
      </c>
      <c r="H1524" s="9">
        <v>141</v>
      </c>
      <c r="I1524" s="9">
        <v>46</v>
      </c>
      <c r="J1524" s="9">
        <v>48</v>
      </c>
      <c r="K1524" s="9">
        <v>46</v>
      </c>
      <c r="L1524" s="9">
        <v>51</v>
      </c>
      <c r="M1524" s="9">
        <v>56</v>
      </c>
      <c r="N1524" s="9">
        <v>51</v>
      </c>
      <c r="O1524" s="9">
        <v>53</v>
      </c>
      <c r="P1524" s="9">
        <v>71</v>
      </c>
      <c r="Q1524" s="10">
        <v>96</v>
      </c>
      <c r="R1524" s="11">
        <v>34</v>
      </c>
      <c r="S1524" s="11">
        <v>1</v>
      </c>
      <c r="T1524" s="11">
        <v>101</v>
      </c>
      <c r="U1524" s="11">
        <v>106</v>
      </c>
      <c r="V1524" s="11">
        <v>1</v>
      </c>
      <c r="W1524" s="11">
        <v>103</v>
      </c>
      <c r="X1524" s="11">
        <f t="shared" si="322"/>
        <v>442</v>
      </c>
      <c r="Y1524" s="11">
        <f t="shared" si="323"/>
        <v>4360</v>
      </c>
      <c r="Z1524" s="11">
        <f t="shared" si="324"/>
        <v>1715</v>
      </c>
      <c r="AA1524" s="11">
        <f t="shared" si="325"/>
        <v>4060</v>
      </c>
      <c r="AB1524" s="11">
        <f t="shared" si="326"/>
        <v>4060</v>
      </c>
      <c r="AC1524" s="6">
        <f t="shared" si="327"/>
        <v>4725</v>
      </c>
      <c r="AD1524" s="9" t="s">
        <v>423</v>
      </c>
      <c r="AE1524" s="3" t="str">
        <f>IF(ISERROR(VLOOKUP($AD1524,技まとめ!$A$1:$F$380,6,FALSE)),"－",VLOOKUP($AD1524,技まとめ!$A$1:$F$380,6,FALSE))</f>
        <v>BL</v>
      </c>
      <c r="AF1524" s="3">
        <f>IF(ISERROR(VLOOKUP($AD1524,技まとめ!$A$1:$F$380,3,FALSE)),"－",VLOOKUP($AD1524,技まとめ!$A$1:$F$380,3,FALSE))</f>
        <v>13</v>
      </c>
      <c r="AG1524" s="3">
        <f>IF(ISERROR(VLOOKUP($AD1524,技まとめ!$A$1:$F$380,5,FALSE)),"－",VLOOKUP($AD1524,技まとめ!$A$1:$F$380,5,FALSE))</f>
        <v>20</v>
      </c>
      <c r="AH1524" s="3" t="str">
        <f>IF($E1524=IF(ISERROR(VLOOKUP($AD1524,技まとめ!$A$1:$F$380,4,FALSE)),"－",VLOOKUP($AD1524,技まとめ!$A$1:$F$380,4,FALSE)),"一致","")</f>
        <v>一致</v>
      </c>
      <c r="AI1524" s="9" t="s">
        <v>259</v>
      </c>
      <c r="AJ1524" s="3" t="str">
        <f>IF(ISERROR(VLOOKUP($AI1524,技まとめ!$A$1:$F$380,6,FALSE)),"－",VLOOKUP($AI1524,技まとめ!$A$1:$F$380,6,FALSE))</f>
        <v>NS</v>
      </c>
      <c r="AK1524" s="3">
        <f>IF(ISERROR(VLOOKUP($AI1524,技まとめ!$A$1:$F$380,3,FALSE)),"－",VLOOKUP($AI1524,技まとめ!$A$1:$F$380,3,FALSE))</f>
        <v>64</v>
      </c>
      <c r="AL1524" s="3">
        <f>IF(ISERROR(VLOOKUP($AI1524,技まとめ!$A$1:$F$380,5,FALSE)),"－",VLOOKUP($AI1524,技まとめ!$A$1:$F$380,5,FALSE))</f>
        <v>37</v>
      </c>
      <c r="AM1524" s="3" t="str">
        <f>IF($E1524=IF(ISERROR(VLOOKUP($AI1524,技まとめ!$A$1:$F$380,4,FALSE)),"－",VLOOKUP($AI1524,技まとめ!$A$1:$F$380,4,FALSE)),"一致","")</f>
        <v/>
      </c>
      <c r="AN1524" s="9" t="s">
        <v>5016</v>
      </c>
      <c r="AO1524" s="3" t="str">
        <f>IF(ISERROR(VLOOKUP($AN1524,技まとめ!$A$1:$F$380,6,FALSE)),"－",VLOOKUP($AN1524,技まとめ!$A$1:$F$380,6,FALSE))</f>
        <v>－</v>
      </c>
      <c r="AP1524" s="3">
        <f>IF(ISERROR(VLOOKUP($AN1524,技まとめ!$A$1:$F$380,3,FALSE)),"－",VLOOKUP($AN1524,技まとめ!$A$1:$F$380,3,FALSE))</f>
        <v>0</v>
      </c>
      <c r="AQ1524" s="3">
        <f>IF(ISERROR(VLOOKUP($AN1524,技まとめ!$A$1:$F$380,5,FALSE)),"－",VLOOKUP($AN1524,技まとめ!$A$1:$F$380,5,FALSE))</f>
        <v>0</v>
      </c>
      <c r="AR1524" s="3" t="str">
        <f>IF($E1524=IF(ISERROR(VLOOKUP($AN1524,技まとめ!$A$1:$F$380,4,FALSE)),"－",VLOOKUP($AN1524,技まとめ!$A$1:$F$380,4,FALSE)),"一致","")</f>
        <v/>
      </c>
      <c r="AS1524" s="9" t="s">
        <v>98</v>
      </c>
      <c r="AT1524" s="3" t="str">
        <f>IF(ISERROR(VLOOKUP($AS1524,技まとめ!$A$1:$F$380,6,FALSE)),"－",VLOOKUP($AS1524,技まとめ!$A$1:$F$380,6,FALSE))</f>
        <v>BL</v>
      </c>
      <c r="AU1524" s="3">
        <f>IF(ISERROR(VLOOKUP($AS1524,技まとめ!$A$1:$F$380,3,FALSE)),"－",VLOOKUP($AS1524,技まとめ!$A$1:$F$380,3,FALSE))</f>
        <v>58</v>
      </c>
      <c r="AV1524" s="3">
        <f>IF(ISERROR(VLOOKUP($AS1524,技まとめ!$A$1:$F$380,5,FALSE)),"－",VLOOKUP($AS1524,技まとめ!$A$1:$F$380,5,FALSE))</f>
        <v>39</v>
      </c>
      <c r="AW1524" s="3" t="str">
        <f>IF($E1524=IF(ISERROR(VLOOKUP($AS1524,技まとめ!$A$1:$F$380,4,FALSE)),"－",VLOOKUP($AS1524,技まとめ!$A$1:$F$380,4,FALSE)),"一致","")</f>
        <v/>
      </c>
      <c r="AX1524" s="12" t="str">
        <f t="shared" si="328"/>
        <v>コイルターンアストロブレイクラッキー！かげぬい</v>
      </c>
      <c r="AY1524" s="12" t="str">
        <f t="shared" si="329"/>
        <v>コイルターンアストロブレイクラッキー！かげぬい</v>
      </c>
      <c r="AZ1524" s="12" t="str">
        <f t="shared" si="330"/>
        <v>コイルターンアストロブレイクラッキー！かげぬい</v>
      </c>
      <c r="BA1524" s="12" t="str">
        <f t="shared" si="331"/>
        <v>コイルターンアストロブレイクラッキー！かげぬい</v>
      </c>
      <c r="BB1524" s="11" t="str">
        <f t="shared" si="332"/>
        <v>BLNS－BL</v>
      </c>
      <c r="BC1524" s="11" t="str">
        <f t="shared" si="333"/>
        <v>BLNS－BL</v>
      </c>
      <c r="BD1524" s="11" t="str">
        <f t="shared" si="334"/>
        <v>BLNS－BL</v>
      </c>
      <c r="BE1524" s="11" t="str">
        <f t="shared" si="335"/>
        <v>BLNS－BL</v>
      </c>
    </row>
    <row r="1525" spans="1:57" ht="11.25" hidden="1" customHeight="1">
      <c r="A1525" s="6">
        <v>1524</v>
      </c>
      <c r="B1525" s="7" t="s">
        <v>3436</v>
      </c>
      <c r="C1525" s="8" t="s">
        <v>3437</v>
      </c>
      <c r="D1525" s="7" t="s">
        <v>72</v>
      </c>
      <c r="E1525" s="7" t="s">
        <v>95</v>
      </c>
      <c r="F1525" s="7" t="s">
        <v>109</v>
      </c>
      <c r="G1525" s="9">
        <v>123</v>
      </c>
      <c r="H1525" s="9">
        <v>95</v>
      </c>
      <c r="I1525" s="9">
        <v>56</v>
      </c>
      <c r="J1525" s="9">
        <v>60</v>
      </c>
      <c r="K1525" s="9">
        <v>48</v>
      </c>
      <c r="L1525" s="9">
        <v>61</v>
      </c>
      <c r="M1525" s="9">
        <v>53</v>
      </c>
      <c r="N1525" s="9">
        <v>56</v>
      </c>
      <c r="O1525" s="9">
        <v>51</v>
      </c>
      <c r="P1525" s="9">
        <v>26</v>
      </c>
      <c r="Q1525" s="10">
        <v>106</v>
      </c>
      <c r="R1525" s="11">
        <v>8</v>
      </c>
      <c r="S1525" s="11">
        <v>1</v>
      </c>
      <c r="T1525" s="11">
        <v>111</v>
      </c>
      <c r="U1525" s="11">
        <v>103</v>
      </c>
      <c r="V1525" s="11">
        <v>1</v>
      </c>
      <c r="W1525" s="11">
        <v>101</v>
      </c>
      <c r="X1525" s="11">
        <f t="shared" si="322"/>
        <v>431</v>
      </c>
      <c r="Y1525" s="11">
        <f t="shared" si="323"/>
        <v>4750</v>
      </c>
      <c r="Z1525" s="11">
        <f t="shared" si="324"/>
        <v>795</v>
      </c>
      <c r="AA1525" s="11">
        <f t="shared" si="325"/>
        <v>4400</v>
      </c>
      <c r="AB1525" s="11">
        <f t="shared" si="326"/>
        <v>4400</v>
      </c>
      <c r="AC1525" s="6">
        <f t="shared" si="327"/>
        <v>4985</v>
      </c>
      <c r="AD1525" s="9" t="s">
        <v>5061</v>
      </c>
      <c r="AE1525" s="3" t="str">
        <f>IF(ISERROR(VLOOKUP($AD1525,技まとめ!$A$1:$F$380,6,FALSE)),"－",VLOOKUP($AD1525,技まとめ!$A$1:$F$380,6,FALSE))</f>
        <v>BL</v>
      </c>
      <c r="AF1525" s="3">
        <f>IF(ISERROR(VLOOKUP($AD1525,技まとめ!$A$1:$F$380,3,FALSE)),"－",VLOOKUP($AD1525,技まとめ!$A$1:$F$380,3,FALSE))</f>
        <v>33</v>
      </c>
      <c r="AG1525" s="3">
        <f>IF(ISERROR(VLOOKUP($AD1525,技まとめ!$A$1:$F$380,5,FALSE)),"－",VLOOKUP($AD1525,技まとめ!$A$1:$F$380,5,FALSE))</f>
        <v>28</v>
      </c>
      <c r="AH1525" s="3" t="str">
        <f>IF($E1525=IF(ISERROR(VLOOKUP($AD1525,技まとめ!$A$1:$F$380,4,FALSE)),"－",VLOOKUP($AD1525,技まとめ!$A$1:$F$380,4,FALSE)),"一致","")</f>
        <v>一致</v>
      </c>
      <c r="AI1525" s="9" t="s">
        <v>5060</v>
      </c>
      <c r="AJ1525" s="3" t="str">
        <f>IF(ISERROR(VLOOKUP($AI1525,技まとめ!$A$1:$F$380,6,FALSE)),"－",VLOOKUP($AI1525,技まとめ!$A$1:$F$380,6,FALSE))</f>
        <v>DR</v>
      </c>
      <c r="AK1525" s="3">
        <f>IF(ISERROR(VLOOKUP($AI1525,技まとめ!$A$1:$F$380,3,FALSE)),"－",VLOOKUP($AI1525,技まとめ!$A$1:$F$380,3,FALSE))</f>
        <v>27</v>
      </c>
      <c r="AL1525" s="3">
        <f>IF(ISERROR(VLOOKUP($AI1525,技まとめ!$A$1:$F$380,5,FALSE)),"－",VLOOKUP($AI1525,技まとめ!$A$1:$F$380,5,FALSE))</f>
        <v>25</v>
      </c>
      <c r="AM1525" s="3" t="str">
        <f>IF($E1525=IF(ISERROR(VLOOKUP($AI1525,技まとめ!$A$1:$F$380,4,FALSE)),"－",VLOOKUP($AI1525,技まとめ!$A$1:$F$380,4,FALSE)),"一致","")</f>
        <v>一致</v>
      </c>
      <c r="AN1525" s="9" t="s">
        <v>493</v>
      </c>
      <c r="AO1525" s="3" t="str">
        <f>IF(ISERROR(VLOOKUP($AN1525,技まとめ!$A$1:$F$380,6,FALSE)),"－",VLOOKUP($AN1525,技まとめ!$A$1:$F$380,6,FALSE))</f>
        <v>BL</v>
      </c>
      <c r="AP1525" s="3">
        <f>IF(ISERROR(VLOOKUP($AN1525,技まとめ!$A$1:$F$380,3,FALSE)),"－",VLOOKUP($AN1525,技まとめ!$A$1:$F$380,3,FALSE))</f>
        <v>93</v>
      </c>
      <c r="AQ1525" s="3">
        <f>IF(ISERROR(VLOOKUP($AN1525,技まとめ!$A$1:$F$380,5,FALSE)),"－",VLOOKUP($AN1525,技まとめ!$A$1:$F$380,5,FALSE))</f>
        <v>52</v>
      </c>
      <c r="AR1525" s="3" t="str">
        <f>IF($E1525=IF(ISERROR(VLOOKUP($AN1525,技まとめ!$A$1:$F$380,4,FALSE)),"－",VLOOKUP($AN1525,技まとめ!$A$1:$F$380,4,FALSE)),"一致","")</f>
        <v/>
      </c>
      <c r="AS1525" s="9" t="s">
        <v>1213</v>
      </c>
      <c r="AT1525" s="3" t="str">
        <f>IF(ISERROR(VLOOKUP($AS1525,技まとめ!$A$1:$F$380,6,FALSE)),"－",VLOOKUP($AS1525,技まとめ!$A$1:$F$380,6,FALSE))</f>
        <v>NS</v>
      </c>
      <c r="AU1525" s="3">
        <f>IF(ISERROR(VLOOKUP($AS1525,技まとめ!$A$1:$F$380,3,FALSE)),"－",VLOOKUP($AS1525,技まとめ!$A$1:$F$380,3,FALSE))</f>
        <v>64</v>
      </c>
      <c r="AV1525" s="3">
        <f>IF(ISERROR(VLOOKUP($AS1525,技まとめ!$A$1:$F$380,5,FALSE)),"－",VLOOKUP($AS1525,技まとめ!$A$1:$F$380,5,FALSE))</f>
        <v>37</v>
      </c>
      <c r="AW1525" s="3" t="str">
        <f>IF($E1525=IF(ISERROR(VLOOKUP($AS1525,技まとめ!$A$1:$F$380,4,FALSE)),"－",VLOOKUP($AS1525,技まとめ!$A$1:$F$380,4,FALSE)),"一致","")</f>
        <v>一致</v>
      </c>
      <c r="AX1525" s="12" t="str">
        <f t="shared" si="328"/>
        <v>スーパースキャン（Ｂ）スーパースキャン（Ｄ）ノーエスケイプセキュリティショット</v>
      </c>
      <c r="AY1525" s="12" t="str">
        <f t="shared" si="329"/>
        <v>スーパースキャン（Ｂ）スーパースキャン（Ｄ）ノーエスケイプセキュリティショット</v>
      </c>
      <c r="AZ1525" s="12" t="str">
        <f t="shared" si="330"/>
        <v>スーパースキャン（Ｂ）スーパースキャン（Ｄ）ノーエスケイプセキュリティショット</v>
      </c>
      <c r="BA1525" s="12" t="str">
        <f t="shared" si="331"/>
        <v>スーパースキャン（Ｂ）スーパースキャン（Ｄ）ノーエスケイプセキュリティショット</v>
      </c>
      <c r="BB1525" s="11" t="str">
        <f t="shared" si="332"/>
        <v>BLDRBLNS</v>
      </c>
      <c r="BC1525" s="11" t="str">
        <f t="shared" si="333"/>
        <v>BLDRBLNS</v>
      </c>
      <c r="BD1525" s="11" t="str">
        <f t="shared" si="334"/>
        <v>BLDRBLNS</v>
      </c>
      <c r="BE1525" s="11" t="str">
        <f t="shared" si="335"/>
        <v>BLDRBLNS</v>
      </c>
    </row>
    <row r="1526" spans="1:57" ht="11.25" hidden="1" customHeight="1">
      <c r="A1526" s="6">
        <v>1525</v>
      </c>
      <c r="B1526" s="7" t="s">
        <v>3438</v>
      </c>
      <c r="C1526" s="8" t="s">
        <v>3439</v>
      </c>
      <c r="D1526" s="7" t="s">
        <v>72</v>
      </c>
      <c r="E1526" s="7" t="s">
        <v>102</v>
      </c>
      <c r="F1526" s="7" t="s">
        <v>109</v>
      </c>
      <c r="G1526" s="9">
        <v>120</v>
      </c>
      <c r="H1526" s="9">
        <v>96</v>
      </c>
      <c r="I1526" s="9">
        <v>47</v>
      </c>
      <c r="J1526" s="9">
        <v>48</v>
      </c>
      <c r="K1526" s="9">
        <v>44</v>
      </c>
      <c r="L1526" s="9">
        <v>48</v>
      </c>
      <c r="M1526" s="9">
        <v>50</v>
      </c>
      <c r="N1526" s="9">
        <v>50</v>
      </c>
      <c r="O1526" s="9">
        <v>50</v>
      </c>
      <c r="P1526" s="9">
        <v>91</v>
      </c>
      <c r="Q1526" s="10">
        <v>97</v>
      </c>
      <c r="R1526" s="11">
        <v>51</v>
      </c>
      <c r="S1526" s="11">
        <v>1</v>
      </c>
      <c r="T1526" s="11">
        <v>98</v>
      </c>
      <c r="U1526" s="11">
        <v>100</v>
      </c>
      <c r="V1526" s="11">
        <v>1</v>
      </c>
      <c r="W1526" s="11">
        <v>100</v>
      </c>
      <c r="X1526" s="11">
        <f t="shared" si="322"/>
        <v>448</v>
      </c>
      <c r="Y1526" s="11">
        <f t="shared" si="323"/>
        <v>4385</v>
      </c>
      <c r="Z1526" s="11">
        <f t="shared" si="324"/>
        <v>2295</v>
      </c>
      <c r="AA1526" s="11">
        <f t="shared" si="325"/>
        <v>3940</v>
      </c>
      <c r="AB1526" s="11">
        <f t="shared" si="326"/>
        <v>3940</v>
      </c>
      <c r="AC1526" s="6">
        <f t="shared" si="327"/>
        <v>4675</v>
      </c>
      <c r="AD1526" s="9" t="s">
        <v>295</v>
      </c>
      <c r="AE1526" s="3" t="str">
        <f>IF(ISERROR(VLOOKUP($AD1526,技まとめ!$A$1:$F$380,6,FALSE)),"－",VLOOKUP($AD1526,技まとめ!$A$1:$F$380,6,FALSE))</f>
        <v>DR</v>
      </c>
      <c r="AF1526" s="3">
        <f>IF(ISERROR(VLOOKUP($AD1526,技まとめ!$A$1:$F$380,3,FALSE)),"－",VLOOKUP($AD1526,技まとめ!$A$1:$F$380,3,FALSE))</f>
        <v>13</v>
      </c>
      <c r="AG1526" s="3">
        <f>IF(ISERROR(VLOOKUP($AD1526,技まとめ!$A$1:$F$380,5,FALSE)),"－",VLOOKUP($AD1526,技まとめ!$A$1:$F$380,5,FALSE))</f>
        <v>20</v>
      </c>
      <c r="AH1526" s="3" t="str">
        <f>IF($E1526=IF(ISERROR(VLOOKUP($AD1526,技まとめ!$A$1:$F$380,4,FALSE)),"－",VLOOKUP($AD1526,技まとめ!$A$1:$F$380,4,FALSE)),"一致","")</f>
        <v/>
      </c>
      <c r="AI1526" s="9" t="s">
        <v>357</v>
      </c>
      <c r="AJ1526" s="3" t="str">
        <f>IF(ISERROR(VLOOKUP($AI1526,技まとめ!$A$1:$F$380,6,FALSE)),"－",VLOOKUP($AI1526,技まとめ!$A$1:$F$380,6,FALSE))</f>
        <v>LS</v>
      </c>
      <c r="AK1526" s="3">
        <f>IF(ISERROR(VLOOKUP($AI1526,技まとめ!$A$1:$F$380,3,FALSE)),"－",VLOOKUP($AI1526,技まとめ!$A$1:$F$380,3,FALSE))</f>
        <v>40</v>
      </c>
      <c r="AL1526" s="3">
        <f>IF(ISERROR(VLOOKUP($AI1526,技まとめ!$A$1:$F$380,5,FALSE)),"－",VLOOKUP($AI1526,技まとめ!$A$1:$F$380,5,FALSE))</f>
        <v>30</v>
      </c>
      <c r="AM1526" s="3" t="str">
        <f>IF($E1526=IF(ISERROR(VLOOKUP($AI1526,技まとめ!$A$1:$F$380,4,FALSE)),"－",VLOOKUP($AI1526,技まとめ!$A$1:$F$380,4,FALSE)),"一致","")</f>
        <v>一致</v>
      </c>
      <c r="AN1526" s="9" t="s">
        <v>131</v>
      </c>
      <c r="AO1526" s="3" t="str">
        <f>IF(ISERROR(VLOOKUP($AN1526,技まとめ!$A$1:$F$380,6,FALSE)),"－",VLOOKUP($AN1526,技まとめ!$A$1:$F$380,6,FALSE))</f>
        <v>DR</v>
      </c>
      <c r="AP1526" s="3">
        <f>IF(ISERROR(VLOOKUP($AN1526,技まとめ!$A$1:$F$380,3,FALSE)),"－",VLOOKUP($AN1526,技まとめ!$A$1:$F$380,3,FALSE))</f>
        <v>33</v>
      </c>
      <c r="AQ1526" s="3">
        <f>IF(ISERROR(VLOOKUP($AN1526,技まとめ!$A$1:$F$380,5,FALSE)),"－",VLOOKUP($AN1526,技まとめ!$A$1:$F$380,5,FALSE))</f>
        <v>28</v>
      </c>
      <c r="AR1526" s="3" t="str">
        <f>IF($E1526=IF(ISERROR(VLOOKUP($AN1526,技まとめ!$A$1:$F$380,4,FALSE)),"－",VLOOKUP($AN1526,技まとめ!$A$1:$F$380,4,FALSE)),"一致","")</f>
        <v/>
      </c>
      <c r="AS1526" s="9" t="s">
        <v>255</v>
      </c>
      <c r="AT1526" s="3" t="str">
        <f>IF(ISERROR(VLOOKUP($AS1526,技まとめ!$A$1:$F$380,6,FALSE)),"－",VLOOKUP($AS1526,技まとめ!$A$1:$F$380,6,FALSE))</f>
        <v>DR</v>
      </c>
      <c r="AU1526" s="3">
        <f>IF(ISERROR(VLOOKUP($AS1526,技まとめ!$A$1:$F$380,3,FALSE)),"－",VLOOKUP($AS1526,技まとめ!$A$1:$F$380,3,FALSE))</f>
        <v>52</v>
      </c>
      <c r="AV1526" s="3">
        <f>IF(ISERROR(VLOOKUP($AS1526,技まとめ!$A$1:$F$380,5,FALSE)),"－",VLOOKUP($AS1526,技まとめ!$A$1:$F$380,5,FALSE))</f>
        <v>36</v>
      </c>
      <c r="AW1526" s="3" t="str">
        <f>IF($E1526=IF(ISERROR(VLOOKUP($AS1526,技まとめ!$A$1:$F$380,4,FALSE)),"－",VLOOKUP($AS1526,技まとめ!$A$1:$F$380,4,FALSE)),"一致","")</f>
        <v/>
      </c>
      <c r="AX1526" s="12" t="str">
        <f t="shared" si="328"/>
        <v>ダッシュアクセルパトリオットシュートイリュージョンボールカマイタチ</v>
      </c>
      <c r="AY1526" s="12" t="str">
        <f t="shared" si="329"/>
        <v>ダッシュアクセルパトリオットシュートイリュージョンボールカマイタチ</v>
      </c>
      <c r="AZ1526" s="12" t="str">
        <f t="shared" si="330"/>
        <v>ダッシュアクセルパトリオットシュートイリュージョンボールカマイタチ</v>
      </c>
      <c r="BA1526" s="12" t="str">
        <f t="shared" si="331"/>
        <v>ダッシュアクセルパトリオットシュートイリュージョンボールカマイタチ</v>
      </c>
      <c r="BB1526" s="11" t="str">
        <f t="shared" si="332"/>
        <v>DRLSDRDR</v>
      </c>
      <c r="BC1526" s="11" t="str">
        <f t="shared" si="333"/>
        <v>DRLSDRDR</v>
      </c>
      <c r="BD1526" s="11" t="str">
        <f t="shared" si="334"/>
        <v>DRLSDRDR</v>
      </c>
      <c r="BE1526" s="11" t="str">
        <f t="shared" si="335"/>
        <v>DRLSDRDR</v>
      </c>
    </row>
    <row r="1527" spans="1:57" ht="11.25" hidden="1" customHeight="1">
      <c r="A1527" s="6">
        <v>1526</v>
      </c>
      <c r="B1527" s="7" t="s">
        <v>3440</v>
      </c>
      <c r="C1527" s="8" t="s">
        <v>3441</v>
      </c>
      <c r="D1527" s="7" t="s">
        <v>72</v>
      </c>
      <c r="E1527" s="7" t="s">
        <v>73</v>
      </c>
      <c r="F1527" s="7" t="s">
        <v>82</v>
      </c>
      <c r="G1527" s="9">
        <v>122</v>
      </c>
      <c r="H1527" s="9">
        <v>91</v>
      </c>
      <c r="I1527" s="9">
        <v>44</v>
      </c>
      <c r="J1527" s="9">
        <v>51</v>
      </c>
      <c r="K1527" s="9">
        <v>55</v>
      </c>
      <c r="L1527" s="9">
        <v>53</v>
      </c>
      <c r="M1527" s="9">
        <v>61</v>
      </c>
      <c r="N1527" s="9">
        <v>56</v>
      </c>
      <c r="O1527" s="9">
        <v>52</v>
      </c>
      <c r="P1527" s="9">
        <v>44</v>
      </c>
      <c r="Q1527" s="10">
        <v>94</v>
      </c>
      <c r="R1527" s="11">
        <v>24</v>
      </c>
      <c r="S1527" s="11">
        <v>1</v>
      </c>
      <c r="T1527" s="11">
        <v>103</v>
      </c>
      <c r="U1527" s="11">
        <v>111</v>
      </c>
      <c r="V1527" s="11">
        <v>1</v>
      </c>
      <c r="W1527" s="11">
        <v>102</v>
      </c>
      <c r="X1527" s="11">
        <f t="shared" si="322"/>
        <v>436</v>
      </c>
      <c r="Y1527" s="11">
        <f t="shared" si="323"/>
        <v>4275</v>
      </c>
      <c r="Z1527" s="11">
        <f t="shared" si="324"/>
        <v>1360</v>
      </c>
      <c r="AA1527" s="11">
        <f t="shared" si="325"/>
        <v>4125</v>
      </c>
      <c r="AB1527" s="11">
        <f t="shared" si="326"/>
        <v>4125</v>
      </c>
      <c r="AC1527" s="6">
        <f t="shared" si="327"/>
        <v>4750</v>
      </c>
      <c r="AD1527" s="9" t="s">
        <v>423</v>
      </c>
      <c r="AE1527" s="3" t="str">
        <f>IF(ISERROR(VLOOKUP($AD1527,技まとめ!$A$1:$F$380,6,FALSE)),"－",VLOOKUP($AD1527,技まとめ!$A$1:$F$380,6,FALSE))</f>
        <v>BL</v>
      </c>
      <c r="AF1527" s="3">
        <f>IF(ISERROR(VLOOKUP($AD1527,技まとめ!$A$1:$F$380,3,FALSE)),"－",VLOOKUP($AD1527,技まとめ!$A$1:$F$380,3,FALSE))</f>
        <v>13</v>
      </c>
      <c r="AG1527" s="3">
        <f>IF(ISERROR(VLOOKUP($AD1527,技まとめ!$A$1:$F$380,5,FALSE)),"－",VLOOKUP($AD1527,技まとめ!$A$1:$F$380,5,FALSE))</f>
        <v>20</v>
      </c>
      <c r="AH1527" s="3" t="str">
        <f>IF($E1527=IF(ISERROR(VLOOKUP($AD1527,技まとめ!$A$1:$F$380,4,FALSE)),"－",VLOOKUP($AD1527,技まとめ!$A$1:$F$380,4,FALSE)),"一致","")</f>
        <v/>
      </c>
      <c r="AI1527" s="9" t="s">
        <v>132</v>
      </c>
      <c r="AJ1527" s="3" t="str">
        <f>IF(ISERROR(VLOOKUP($AI1527,技まとめ!$A$1:$F$380,6,FALSE)),"－",VLOOKUP($AI1527,技まとめ!$A$1:$F$380,6,FALSE))</f>
        <v>DR</v>
      </c>
      <c r="AK1527" s="3">
        <f>IF(ISERROR(VLOOKUP($AI1527,技まとめ!$A$1:$F$380,3,FALSE)),"－",VLOOKUP($AI1527,技まとめ!$A$1:$F$380,3,FALSE))</f>
        <v>78</v>
      </c>
      <c r="AL1527" s="3">
        <f>IF(ISERROR(VLOOKUP($AI1527,技まとめ!$A$1:$F$380,5,FALSE)),"－",VLOOKUP($AI1527,技まとめ!$A$1:$F$380,5,FALSE))</f>
        <v>46</v>
      </c>
      <c r="AM1527" s="3" t="str">
        <f>IF($E1527=IF(ISERROR(VLOOKUP($AI1527,技まとめ!$A$1:$F$380,4,FALSE)),"－",VLOOKUP($AI1527,技まとめ!$A$1:$F$380,4,FALSE)),"一致","")</f>
        <v/>
      </c>
      <c r="AN1527" s="9" t="s">
        <v>123</v>
      </c>
      <c r="AO1527" s="3" t="str">
        <f>IF(ISERROR(VLOOKUP($AN1527,技まとめ!$A$1:$F$380,6,FALSE)),"－",VLOOKUP($AN1527,技まとめ!$A$1:$F$380,6,FALSE))</f>
        <v>DR</v>
      </c>
      <c r="AP1527" s="3">
        <f>IF(ISERROR(VLOOKUP($AN1527,技まとめ!$A$1:$F$380,3,FALSE)),"－",VLOOKUP($AN1527,技まとめ!$A$1:$F$380,3,FALSE))</f>
        <v>36</v>
      </c>
      <c r="AQ1527" s="3">
        <f>IF(ISERROR(VLOOKUP($AN1527,技まとめ!$A$1:$F$380,5,FALSE)),"－",VLOOKUP($AN1527,技まとめ!$A$1:$F$380,5,FALSE))</f>
        <v>27</v>
      </c>
      <c r="AR1527" s="3" t="str">
        <f>IF($E1527=IF(ISERROR(VLOOKUP($AN1527,技まとめ!$A$1:$F$380,4,FALSE)),"－",VLOOKUP($AN1527,技まとめ!$A$1:$F$380,4,FALSE)),"一致","")</f>
        <v>一致</v>
      </c>
      <c r="AS1527" s="9" t="s">
        <v>162</v>
      </c>
      <c r="AT1527" s="3" t="str">
        <f>IF(ISERROR(VLOOKUP($AS1527,技まとめ!$A$1:$F$380,6,FALSE)),"－",VLOOKUP($AS1527,技まとめ!$A$1:$F$380,6,FALSE))</f>
        <v>DR</v>
      </c>
      <c r="AU1527" s="3">
        <f>IF(ISERROR(VLOOKUP($AS1527,技まとめ!$A$1:$F$380,3,FALSE)),"－",VLOOKUP($AS1527,技まとめ!$A$1:$F$380,3,FALSE))</f>
        <v>56</v>
      </c>
      <c r="AV1527" s="3">
        <f>IF(ISERROR(VLOOKUP($AS1527,技まとめ!$A$1:$F$380,5,FALSE)),"－",VLOOKUP($AS1527,技まとめ!$A$1:$F$380,5,FALSE))</f>
        <v>25</v>
      </c>
      <c r="AW1527" s="3" t="str">
        <f>IF($E1527=IF(ISERROR(VLOOKUP($AS1527,技まとめ!$A$1:$F$380,4,FALSE)),"－",VLOOKUP($AS1527,技まとめ!$A$1:$F$380,4,FALSE)),"一致","")</f>
        <v/>
      </c>
      <c r="AX1527" s="12" t="str">
        <f t="shared" si="328"/>
        <v>コイルターンダッシュストームごりむちゅうジャッジスルー</v>
      </c>
      <c r="AY1527" s="12" t="str">
        <f t="shared" si="329"/>
        <v>コイルターンダッシュストームごりむちゅうジャッジスルー</v>
      </c>
      <c r="AZ1527" s="12" t="str">
        <f t="shared" si="330"/>
        <v>コイルターンダッシュストームごりむちゅうジャッジスルー</v>
      </c>
      <c r="BA1527" s="12" t="str">
        <f t="shared" si="331"/>
        <v>コイルターンダッシュストームごりむちゅうジャッジスルー</v>
      </c>
      <c r="BB1527" s="11" t="str">
        <f t="shared" si="332"/>
        <v>BLDRDRDR</v>
      </c>
      <c r="BC1527" s="11" t="str">
        <f t="shared" si="333"/>
        <v>BLDRDRDR</v>
      </c>
      <c r="BD1527" s="11" t="str">
        <f t="shared" si="334"/>
        <v>BLDRDRDR</v>
      </c>
      <c r="BE1527" s="11" t="str">
        <f t="shared" si="335"/>
        <v>BLDRDRDR</v>
      </c>
    </row>
    <row r="1528" spans="1:57" ht="11.25" hidden="1" customHeight="1">
      <c r="A1528" s="6">
        <v>1527</v>
      </c>
      <c r="B1528" s="7" t="s">
        <v>3442</v>
      </c>
      <c r="C1528" s="8" t="s">
        <v>3443</v>
      </c>
      <c r="D1528" s="7" t="s">
        <v>72</v>
      </c>
      <c r="E1528" s="7" t="s">
        <v>95</v>
      </c>
      <c r="F1528" s="7" t="s">
        <v>74</v>
      </c>
      <c r="G1528" s="9">
        <v>120</v>
      </c>
      <c r="H1528" s="9">
        <v>93</v>
      </c>
      <c r="I1528" s="9">
        <v>51</v>
      </c>
      <c r="J1528" s="9">
        <v>54</v>
      </c>
      <c r="K1528" s="9">
        <v>55</v>
      </c>
      <c r="L1528" s="9">
        <v>56</v>
      </c>
      <c r="M1528" s="9">
        <v>53</v>
      </c>
      <c r="N1528" s="9">
        <v>53</v>
      </c>
      <c r="O1528" s="9">
        <v>57</v>
      </c>
      <c r="P1528" s="9">
        <v>55</v>
      </c>
      <c r="Q1528" s="10">
        <v>101</v>
      </c>
      <c r="R1528" s="11">
        <v>35</v>
      </c>
      <c r="S1528" s="11">
        <v>1</v>
      </c>
      <c r="T1528" s="11">
        <v>106</v>
      </c>
      <c r="U1528" s="11">
        <v>103</v>
      </c>
      <c r="V1528" s="11">
        <v>1</v>
      </c>
      <c r="W1528" s="11">
        <v>107</v>
      </c>
      <c r="X1528" s="11">
        <f t="shared" si="322"/>
        <v>454</v>
      </c>
      <c r="Y1528" s="11">
        <f t="shared" si="323"/>
        <v>4580</v>
      </c>
      <c r="Z1528" s="11">
        <f t="shared" si="324"/>
        <v>1770</v>
      </c>
      <c r="AA1528" s="11">
        <f t="shared" si="325"/>
        <v>4255</v>
      </c>
      <c r="AB1528" s="11">
        <f t="shared" si="326"/>
        <v>4255</v>
      </c>
      <c r="AC1528" s="6">
        <f t="shared" si="327"/>
        <v>4950</v>
      </c>
      <c r="AD1528" s="9" t="s">
        <v>225</v>
      </c>
      <c r="AE1528" s="3" t="str">
        <f>IF(ISERROR(VLOOKUP($AD1528,技まとめ!$A$1:$F$380,6,FALSE)),"－",VLOOKUP($AD1528,技まとめ!$A$1:$F$380,6,FALSE))</f>
        <v>CA</v>
      </c>
      <c r="AF1528" s="3">
        <f>IF(ISERROR(VLOOKUP($AD1528,技まとめ!$A$1:$F$380,3,FALSE)),"－",VLOOKUP($AD1528,技まとめ!$A$1:$F$380,3,FALSE))</f>
        <v>17</v>
      </c>
      <c r="AG1528" s="3">
        <f>IF(ISERROR(VLOOKUP($AD1528,技まとめ!$A$1:$F$380,5,FALSE)),"－",VLOOKUP($AD1528,技まとめ!$A$1:$F$380,5,FALSE))</f>
        <v>20</v>
      </c>
      <c r="AH1528" s="3" t="str">
        <f>IF($E1528=IF(ISERROR(VLOOKUP($AD1528,技まとめ!$A$1:$F$380,4,FALSE)),"－",VLOOKUP($AD1528,技まとめ!$A$1:$F$380,4,FALSE)),"一致","")</f>
        <v>一致</v>
      </c>
      <c r="AI1528" s="9" t="s">
        <v>354</v>
      </c>
      <c r="AJ1528" s="3" t="str">
        <f>IF(ISERROR(VLOOKUP($AI1528,技まとめ!$A$1:$F$380,6,FALSE)),"－",VLOOKUP($AI1528,技まとめ!$A$1:$F$380,6,FALSE))</f>
        <v>CA</v>
      </c>
      <c r="AK1528" s="3">
        <f>IF(ISERROR(VLOOKUP($AI1528,技まとめ!$A$1:$F$380,3,FALSE)),"－",VLOOKUP($AI1528,技まとめ!$A$1:$F$380,3,FALSE))</f>
        <v>38</v>
      </c>
      <c r="AL1528" s="3">
        <f>IF(ISERROR(VLOOKUP($AI1528,技まとめ!$A$1:$F$380,5,FALSE)),"－",VLOOKUP($AI1528,技まとめ!$A$1:$F$380,5,FALSE))</f>
        <v>30</v>
      </c>
      <c r="AM1528" s="3" t="str">
        <f>IF($E1528=IF(ISERROR(VLOOKUP($AI1528,技まとめ!$A$1:$F$380,4,FALSE)),"－",VLOOKUP($AI1528,技まとめ!$A$1:$F$380,4,FALSE)),"一致","")</f>
        <v>一致</v>
      </c>
      <c r="AN1528" s="9" t="s">
        <v>162</v>
      </c>
      <c r="AO1528" s="3" t="str">
        <f>IF(ISERROR(VLOOKUP($AN1528,技まとめ!$A$1:$F$380,6,FALSE)),"－",VLOOKUP($AN1528,技まとめ!$A$1:$F$380,6,FALSE))</f>
        <v>DR</v>
      </c>
      <c r="AP1528" s="3">
        <f>IF(ISERROR(VLOOKUP($AN1528,技まとめ!$A$1:$F$380,3,FALSE)),"－",VLOOKUP($AN1528,技まとめ!$A$1:$F$380,3,FALSE))</f>
        <v>56</v>
      </c>
      <c r="AQ1528" s="3">
        <f>IF(ISERROR(VLOOKUP($AN1528,技まとめ!$A$1:$F$380,5,FALSE)),"－",VLOOKUP($AN1528,技まとめ!$A$1:$F$380,5,FALSE))</f>
        <v>25</v>
      </c>
      <c r="AR1528" s="3" t="str">
        <f>IF($E1528=IF(ISERROR(VLOOKUP($AN1528,技まとめ!$A$1:$F$380,4,FALSE)),"－",VLOOKUP($AN1528,技まとめ!$A$1:$F$380,4,FALSE)),"一致","")</f>
        <v/>
      </c>
      <c r="AS1528" s="9" t="s">
        <v>152</v>
      </c>
      <c r="AT1528" s="3" t="str">
        <f>IF(ISERROR(VLOOKUP($AS1528,技まとめ!$A$1:$F$380,6,FALSE)),"－",VLOOKUP($AS1528,技まとめ!$A$1:$F$380,6,FALSE))</f>
        <v>P1</v>
      </c>
      <c r="AU1528" s="3">
        <f>IF(ISERROR(VLOOKUP($AS1528,技まとめ!$A$1:$F$380,3,FALSE)),"－",VLOOKUP($AS1528,技まとめ!$A$1:$F$380,3,FALSE))</f>
        <v>88</v>
      </c>
      <c r="AV1528" s="3">
        <f>IF(ISERROR(VLOOKUP($AS1528,技まとめ!$A$1:$F$380,5,FALSE)),"－",VLOOKUP($AS1528,技まとめ!$A$1:$F$380,5,FALSE))</f>
        <v>50</v>
      </c>
      <c r="AW1528" s="3" t="str">
        <f>IF($E1528=IF(ISERROR(VLOOKUP($AS1528,技まとめ!$A$1:$F$380,4,FALSE)),"－",VLOOKUP($AS1528,技まとめ!$A$1:$F$380,4,FALSE)),"一致","")</f>
        <v/>
      </c>
      <c r="AX1528" s="12" t="str">
        <f t="shared" si="328"/>
        <v>キラーブレードシュートポケットジャッジスルードリルスマッシャー</v>
      </c>
      <c r="AY1528" s="12" t="str">
        <f t="shared" si="329"/>
        <v>キラーブレードシュートポケットジャッジスルードリルスマッシャー</v>
      </c>
      <c r="AZ1528" s="12" t="str">
        <f t="shared" si="330"/>
        <v>キラーブレードシュートポケットジャッジスルードリルスマッシャー</v>
      </c>
      <c r="BA1528" s="12" t="str">
        <f t="shared" si="331"/>
        <v>キラーブレードシュートポケットジャッジスルードリルスマッシャー</v>
      </c>
      <c r="BB1528" s="11" t="str">
        <f t="shared" si="332"/>
        <v>CACADRP1</v>
      </c>
      <c r="BC1528" s="11" t="str">
        <f t="shared" si="333"/>
        <v>CACADRP1</v>
      </c>
      <c r="BD1528" s="11" t="str">
        <f t="shared" si="334"/>
        <v>CACADRP1</v>
      </c>
      <c r="BE1528" s="11" t="str">
        <f t="shared" si="335"/>
        <v>CACADRP1</v>
      </c>
    </row>
    <row r="1529" spans="1:57" ht="11.25" hidden="1" customHeight="1">
      <c r="A1529" s="6">
        <v>1528</v>
      </c>
      <c r="B1529" s="7" t="s">
        <v>3444</v>
      </c>
      <c r="C1529" s="8" t="s">
        <v>3445</v>
      </c>
      <c r="D1529" s="7" t="s">
        <v>72</v>
      </c>
      <c r="E1529" s="7" t="s">
        <v>81</v>
      </c>
      <c r="F1529" s="7" t="s">
        <v>82</v>
      </c>
      <c r="G1529" s="9">
        <v>118</v>
      </c>
      <c r="H1529" s="9">
        <v>96</v>
      </c>
      <c r="I1529" s="9">
        <v>47</v>
      </c>
      <c r="J1529" s="9">
        <v>51</v>
      </c>
      <c r="K1529" s="9">
        <v>53</v>
      </c>
      <c r="L1529" s="9">
        <v>52</v>
      </c>
      <c r="M1529" s="9">
        <v>60</v>
      </c>
      <c r="N1529" s="9">
        <v>56</v>
      </c>
      <c r="O1529" s="9">
        <v>53</v>
      </c>
      <c r="P1529" s="9">
        <v>52</v>
      </c>
      <c r="Q1529" s="10">
        <v>97</v>
      </c>
      <c r="R1529" s="11">
        <v>30</v>
      </c>
      <c r="S1529" s="11">
        <v>1</v>
      </c>
      <c r="T1529" s="11">
        <v>102</v>
      </c>
      <c r="U1529" s="11">
        <v>110</v>
      </c>
      <c r="V1529" s="11">
        <v>1</v>
      </c>
      <c r="W1529" s="11">
        <v>103</v>
      </c>
      <c r="X1529" s="11">
        <f t="shared" si="322"/>
        <v>444</v>
      </c>
      <c r="Y1529" s="11">
        <f t="shared" si="323"/>
        <v>4400</v>
      </c>
      <c r="Z1529" s="11">
        <f t="shared" si="324"/>
        <v>1575</v>
      </c>
      <c r="AA1529" s="11">
        <f t="shared" si="325"/>
        <v>4095</v>
      </c>
      <c r="AB1529" s="11">
        <f t="shared" si="326"/>
        <v>4095</v>
      </c>
      <c r="AC1529" s="6">
        <f t="shared" si="327"/>
        <v>4745</v>
      </c>
      <c r="AD1529" s="9" t="s">
        <v>423</v>
      </c>
      <c r="AE1529" s="3" t="str">
        <f>IF(ISERROR(VLOOKUP($AD1529,技まとめ!$A$1:$F$380,6,FALSE)),"－",VLOOKUP($AD1529,技まとめ!$A$1:$F$380,6,FALSE))</f>
        <v>BL</v>
      </c>
      <c r="AF1529" s="3">
        <f>IF(ISERROR(VLOOKUP($AD1529,技まとめ!$A$1:$F$380,3,FALSE)),"－",VLOOKUP($AD1529,技まとめ!$A$1:$F$380,3,FALSE))</f>
        <v>13</v>
      </c>
      <c r="AG1529" s="3">
        <f>IF(ISERROR(VLOOKUP($AD1529,技まとめ!$A$1:$F$380,5,FALSE)),"－",VLOOKUP($AD1529,技まとめ!$A$1:$F$380,5,FALSE))</f>
        <v>20</v>
      </c>
      <c r="AH1529" s="3" t="str">
        <f>IF($E1529=IF(ISERROR(VLOOKUP($AD1529,技まとめ!$A$1:$F$380,4,FALSE)),"－",VLOOKUP($AD1529,技まとめ!$A$1:$F$380,4,FALSE)),"一致","")</f>
        <v>一致</v>
      </c>
      <c r="AI1529" s="9" t="s">
        <v>131</v>
      </c>
      <c r="AJ1529" s="3" t="str">
        <f>IF(ISERROR(VLOOKUP($AI1529,技まとめ!$A$1:$F$380,6,FALSE)),"－",VLOOKUP($AI1529,技まとめ!$A$1:$F$380,6,FALSE))</f>
        <v>DR</v>
      </c>
      <c r="AK1529" s="3">
        <f>IF(ISERROR(VLOOKUP($AI1529,技まとめ!$A$1:$F$380,3,FALSE)),"－",VLOOKUP($AI1529,技まとめ!$A$1:$F$380,3,FALSE))</f>
        <v>33</v>
      </c>
      <c r="AL1529" s="3">
        <f>IF(ISERROR(VLOOKUP($AI1529,技まとめ!$A$1:$F$380,5,FALSE)),"－",VLOOKUP($AI1529,技まとめ!$A$1:$F$380,5,FALSE))</f>
        <v>28</v>
      </c>
      <c r="AM1529" s="3" t="str">
        <f>IF($E1529=IF(ISERROR(VLOOKUP($AI1529,技まとめ!$A$1:$F$380,4,FALSE)),"－",VLOOKUP($AI1529,技まとめ!$A$1:$F$380,4,FALSE)),"一致","")</f>
        <v/>
      </c>
      <c r="AN1529" s="9" t="s">
        <v>1134</v>
      </c>
      <c r="AO1529" s="3" t="str">
        <f>IF(ISERROR(VLOOKUP($AN1529,技まとめ!$A$1:$F$380,6,FALSE)),"－",VLOOKUP($AN1529,技まとめ!$A$1:$F$380,6,FALSE))</f>
        <v>NS</v>
      </c>
      <c r="AP1529" s="3">
        <f>IF(ISERROR(VLOOKUP($AN1529,技まとめ!$A$1:$F$380,3,FALSE)),"－",VLOOKUP($AN1529,技まとめ!$A$1:$F$380,3,FALSE))</f>
        <v>70</v>
      </c>
      <c r="AQ1529" s="3">
        <f>IF(ISERROR(VLOOKUP($AN1529,技まとめ!$A$1:$F$380,5,FALSE)),"－",VLOOKUP($AN1529,技まとめ!$A$1:$F$380,5,FALSE))</f>
        <v>40</v>
      </c>
      <c r="AR1529" s="3" t="str">
        <f>IF($E1529=IF(ISERROR(VLOOKUP($AN1529,技まとめ!$A$1:$F$380,4,FALSE)),"－",VLOOKUP($AN1529,技まとめ!$A$1:$F$380,4,FALSE)),"一致","")</f>
        <v>一致</v>
      </c>
      <c r="AS1529" s="9" t="s">
        <v>756</v>
      </c>
      <c r="AT1529" s="3" t="str">
        <f>IF(ISERROR(VLOOKUP($AS1529,技まとめ!$A$1:$F$380,6,FALSE)),"－",VLOOKUP($AS1529,技まとめ!$A$1:$F$380,6,FALSE))</f>
        <v>BB</v>
      </c>
      <c r="AU1529" s="3">
        <f>IF(ISERROR(VLOOKUP($AS1529,技まとめ!$A$1:$F$380,3,FALSE)),"－",VLOOKUP($AS1529,技まとめ!$A$1:$F$380,3,FALSE))</f>
        <v>65</v>
      </c>
      <c r="AV1529" s="3">
        <f>IF(ISERROR(VLOOKUP($AS1529,技まとめ!$A$1:$F$380,5,FALSE)),"－",VLOOKUP($AS1529,技まとめ!$A$1:$F$380,5,FALSE))</f>
        <v>42</v>
      </c>
      <c r="AW1529" s="3" t="str">
        <f>IF($E1529=IF(ISERROR(VLOOKUP($AS1529,技まとめ!$A$1:$F$380,4,FALSE)),"－",VLOOKUP($AS1529,技まとめ!$A$1:$F$380,4,FALSE)),"一致","")</f>
        <v/>
      </c>
      <c r="AX1529" s="12" t="str">
        <f t="shared" si="328"/>
        <v>コイルターンイリュージョンボールメガロドンボルケイノカット</v>
      </c>
      <c r="AY1529" s="12" t="str">
        <f t="shared" si="329"/>
        <v>コイルターンイリュージョンボールメガロドンボルケイノカット</v>
      </c>
      <c r="AZ1529" s="12" t="str">
        <f t="shared" si="330"/>
        <v>コイルターンイリュージョンボールメガロドンボルケイノカット</v>
      </c>
      <c r="BA1529" s="12" t="str">
        <f t="shared" si="331"/>
        <v>コイルターンイリュージョンボールメガロドンボルケイノカット</v>
      </c>
      <c r="BB1529" s="11" t="str">
        <f t="shared" si="332"/>
        <v>BLDRNSBB</v>
      </c>
      <c r="BC1529" s="11" t="str">
        <f t="shared" si="333"/>
        <v>BLDRNSBB</v>
      </c>
      <c r="BD1529" s="11" t="str">
        <f t="shared" si="334"/>
        <v>BLDRNSBB</v>
      </c>
      <c r="BE1529" s="11" t="str">
        <f t="shared" si="335"/>
        <v>BLDRNSBB</v>
      </c>
    </row>
    <row r="1530" spans="1:57" ht="11.25" hidden="1" customHeight="1">
      <c r="A1530" s="6">
        <v>1529</v>
      </c>
      <c r="B1530" s="7" t="s">
        <v>3446</v>
      </c>
      <c r="C1530" s="8" t="s">
        <v>3447</v>
      </c>
      <c r="D1530" s="7" t="s">
        <v>72</v>
      </c>
      <c r="E1530" s="7" t="s">
        <v>95</v>
      </c>
      <c r="F1530" s="7" t="s">
        <v>128</v>
      </c>
      <c r="G1530" s="9">
        <v>120</v>
      </c>
      <c r="H1530" s="9">
        <v>97</v>
      </c>
      <c r="I1530" s="9">
        <v>60</v>
      </c>
      <c r="J1530" s="9">
        <v>60</v>
      </c>
      <c r="K1530" s="9">
        <v>56</v>
      </c>
      <c r="L1530" s="9">
        <v>54</v>
      </c>
      <c r="M1530" s="9">
        <v>56</v>
      </c>
      <c r="N1530" s="9">
        <v>56</v>
      </c>
      <c r="O1530" s="9">
        <v>58</v>
      </c>
      <c r="P1530" s="9">
        <v>33</v>
      </c>
      <c r="Q1530" s="10">
        <v>110</v>
      </c>
      <c r="R1530" s="11">
        <v>23</v>
      </c>
      <c r="S1530" s="11">
        <v>1</v>
      </c>
      <c r="T1530" s="11">
        <v>104</v>
      </c>
      <c r="U1530" s="11">
        <v>106</v>
      </c>
      <c r="V1530" s="11">
        <v>1</v>
      </c>
      <c r="W1530" s="11">
        <v>108</v>
      </c>
      <c r="X1530" s="11">
        <f t="shared" si="322"/>
        <v>453</v>
      </c>
      <c r="Y1530" s="11">
        <f t="shared" si="323"/>
        <v>4945</v>
      </c>
      <c r="Z1530" s="11">
        <f t="shared" si="324"/>
        <v>1355</v>
      </c>
      <c r="AA1530" s="11">
        <f t="shared" si="325"/>
        <v>4190</v>
      </c>
      <c r="AB1530" s="11">
        <f t="shared" si="326"/>
        <v>4190</v>
      </c>
      <c r="AC1530" s="6">
        <f t="shared" si="327"/>
        <v>4815</v>
      </c>
      <c r="AD1530" s="9" t="s">
        <v>335</v>
      </c>
      <c r="AE1530" s="3" t="str">
        <f>IF(ISERROR(VLOOKUP($AD1530,技まとめ!$A$1:$F$380,6,FALSE)),"－",VLOOKUP($AD1530,技まとめ!$A$1:$F$380,6,FALSE))</f>
        <v>SC</v>
      </c>
      <c r="AF1530" s="3">
        <f>IF(ISERROR(VLOOKUP($AD1530,技まとめ!$A$1:$F$380,3,FALSE)),"－",VLOOKUP($AD1530,技まとめ!$A$1:$F$380,3,FALSE))</f>
        <v>51</v>
      </c>
      <c r="AG1530" s="3">
        <f>IF(ISERROR(VLOOKUP($AD1530,技まとめ!$A$1:$F$380,5,FALSE)),"－",VLOOKUP($AD1530,技まとめ!$A$1:$F$380,5,FALSE))</f>
        <v>31</v>
      </c>
      <c r="AH1530" s="3" t="str">
        <f>IF($E1530=IF(ISERROR(VLOOKUP($AD1530,技まとめ!$A$1:$F$380,4,FALSE)),"－",VLOOKUP($AD1530,技まとめ!$A$1:$F$380,4,FALSE)),"一致","")</f>
        <v/>
      </c>
      <c r="AI1530" s="9" t="s">
        <v>426</v>
      </c>
      <c r="AJ1530" s="3" t="str">
        <f>IF(ISERROR(VLOOKUP($AI1530,技まとめ!$A$1:$F$380,6,FALSE)),"－",VLOOKUP($AI1530,技まとめ!$A$1:$F$380,6,FALSE))</f>
        <v>NS</v>
      </c>
      <c r="AK1530" s="3">
        <f>IF(ISERROR(VLOOKUP($AI1530,技まとめ!$A$1:$F$380,3,FALSE)),"－",VLOOKUP($AI1530,技まとめ!$A$1:$F$380,3,FALSE))</f>
        <v>57</v>
      </c>
      <c r="AL1530" s="3">
        <f>IF(ISERROR(VLOOKUP($AI1530,技まとめ!$A$1:$F$380,5,FALSE)),"－",VLOOKUP($AI1530,技まとめ!$A$1:$F$380,5,FALSE))</f>
        <v>34</v>
      </c>
      <c r="AM1530" s="3" t="str">
        <f>IF($E1530=IF(ISERROR(VLOOKUP($AI1530,技まとめ!$A$1:$F$380,4,FALSE)),"－",VLOOKUP($AI1530,技まとめ!$A$1:$F$380,4,FALSE)),"一致","")</f>
        <v/>
      </c>
      <c r="AN1530" s="9" t="s">
        <v>286</v>
      </c>
      <c r="AO1530" s="3" t="str">
        <f>IF(ISERROR(VLOOKUP($AN1530,技まとめ!$A$1:$F$380,6,FALSE)),"－",VLOOKUP($AN1530,技まとめ!$A$1:$F$380,6,FALSE))</f>
        <v>DR</v>
      </c>
      <c r="AP1530" s="3">
        <f>IF(ISERROR(VLOOKUP($AN1530,技まとめ!$A$1:$F$380,3,FALSE)),"－",VLOOKUP($AN1530,技まとめ!$A$1:$F$380,3,FALSE))</f>
        <v>80</v>
      </c>
      <c r="AQ1530" s="3">
        <f>IF(ISERROR(VLOOKUP($AN1530,技まとめ!$A$1:$F$380,5,FALSE)),"－",VLOOKUP($AN1530,技まとめ!$A$1:$F$380,5,FALSE))</f>
        <v>46</v>
      </c>
      <c r="AR1530" s="3" t="str">
        <f>IF($E1530=IF(ISERROR(VLOOKUP($AN1530,技まとめ!$A$1:$F$380,4,FALSE)),"－",VLOOKUP($AN1530,技まとめ!$A$1:$F$380,4,FALSE)),"一致","")</f>
        <v/>
      </c>
      <c r="AS1530" s="9" t="s">
        <v>437</v>
      </c>
      <c r="AT1530" s="3" t="str">
        <f>IF(ISERROR(VLOOKUP($AS1530,技まとめ!$A$1:$F$380,6,FALSE)),"－",VLOOKUP($AS1530,技まとめ!$A$1:$F$380,6,FALSE))</f>
        <v>NS</v>
      </c>
      <c r="AU1530" s="3">
        <f>IF(ISERROR(VLOOKUP($AS1530,技まとめ!$A$1:$F$380,3,FALSE)),"－",VLOOKUP($AS1530,技まとめ!$A$1:$F$380,3,FALSE))</f>
        <v>83</v>
      </c>
      <c r="AV1530" s="3">
        <f>IF(ISERROR(VLOOKUP($AS1530,技まとめ!$A$1:$F$380,5,FALSE)),"－",VLOOKUP($AS1530,技まとめ!$A$1:$F$380,5,FALSE))</f>
        <v>46</v>
      </c>
      <c r="AW1530" s="3" t="str">
        <f>IF($E1530=IF(ISERROR(VLOOKUP($AS1530,技まとめ!$A$1:$F$380,4,FALSE)),"－",VLOOKUP($AS1530,技まとめ!$A$1:$F$380,4,FALSE)),"一致","")</f>
        <v>一致</v>
      </c>
      <c r="AX1530" s="12" t="str">
        <f t="shared" si="328"/>
        <v>ダイナマイトシュートシャインドライブじごくぐるまデュアルストライク</v>
      </c>
      <c r="AY1530" s="12" t="str">
        <f t="shared" si="329"/>
        <v>ダイナマイトシュートシャインドライブじごくぐるまデュアルストライク</v>
      </c>
      <c r="AZ1530" s="12" t="str">
        <f t="shared" si="330"/>
        <v>ダイナマイトシュートシャインドライブじごくぐるまデュアルストライク</v>
      </c>
      <c r="BA1530" s="12" t="str">
        <f t="shared" si="331"/>
        <v>ダイナマイトシュートシャインドライブじごくぐるまデュアルストライク</v>
      </c>
      <c r="BB1530" s="11" t="str">
        <f t="shared" si="332"/>
        <v>SCNSDRNS</v>
      </c>
      <c r="BC1530" s="11" t="str">
        <f t="shared" si="333"/>
        <v>SCNSDRNS</v>
      </c>
      <c r="BD1530" s="11" t="str">
        <f t="shared" si="334"/>
        <v>SCNSDRNS</v>
      </c>
      <c r="BE1530" s="11" t="str">
        <f t="shared" si="335"/>
        <v>SCNSDRNS</v>
      </c>
    </row>
    <row r="1531" spans="1:57" ht="11.25" hidden="1" customHeight="1">
      <c r="A1531" s="6">
        <v>1530</v>
      </c>
      <c r="B1531" s="7" t="s">
        <v>3448</v>
      </c>
      <c r="C1531" s="8" t="s">
        <v>3449</v>
      </c>
      <c r="D1531" s="7" t="s">
        <v>72</v>
      </c>
      <c r="E1531" s="7" t="s">
        <v>73</v>
      </c>
      <c r="F1531" s="7" t="s">
        <v>109</v>
      </c>
      <c r="G1531" s="9">
        <v>120</v>
      </c>
      <c r="H1531" s="9">
        <v>92</v>
      </c>
      <c r="I1531" s="9">
        <v>58</v>
      </c>
      <c r="J1531" s="9">
        <v>51</v>
      </c>
      <c r="K1531" s="9">
        <v>57</v>
      </c>
      <c r="L1531" s="9">
        <v>54</v>
      </c>
      <c r="M1531" s="9">
        <v>53</v>
      </c>
      <c r="N1531" s="9">
        <v>58</v>
      </c>
      <c r="O1531" s="9">
        <v>57</v>
      </c>
      <c r="P1531" s="9">
        <v>36</v>
      </c>
      <c r="Q1531" s="10">
        <v>108</v>
      </c>
      <c r="R1531" s="11">
        <v>20</v>
      </c>
      <c r="S1531" s="11">
        <v>1</v>
      </c>
      <c r="T1531" s="11">
        <v>104</v>
      </c>
      <c r="U1531" s="11">
        <v>103</v>
      </c>
      <c r="V1531" s="11">
        <v>1</v>
      </c>
      <c r="W1531" s="11">
        <v>107</v>
      </c>
      <c r="X1531" s="11">
        <f t="shared" si="322"/>
        <v>444</v>
      </c>
      <c r="Y1531" s="11">
        <f t="shared" si="323"/>
        <v>4860</v>
      </c>
      <c r="Z1531" s="11">
        <f t="shared" si="324"/>
        <v>1245</v>
      </c>
      <c r="AA1531" s="11">
        <f t="shared" si="325"/>
        <v>4185</v>
      </c>
      <c r="AB1531" s="11">
        <f t="shared" si="326"/>
        <v>4185</v>
      </c>
      <c r="AC1531" s="6">
        <f t="shared" si="327"/>
        <v>4795</v>
      </c>
      <c r="AD1531" s="9" t="s">
        <v>490</v>
      </c>
      <c r="AE1531" s="3" t="str">
        <f>IF(ISERROR(VLOOKUP($AD1531,技まとめ!$A$1:$F$380,6,FALSE)),"－",VLOOKUP($AD1531,技まとめ!$A$1:$F$380,6,FALSE))</f>
        <v>P1</v>
      </c>
      <c r="AF1531" s="3">
        <f>IF(ISERROR(VLOOKUP($AD1531,技まとめ!$A$1:$F$380,3,FALSE)),"－",VLOOKUP($AD1531,技まとめ!$A$1:$F$380,3,FALSE))</f>
        <v>18</v>
      </c>
      <c r="AG1531" s="3">
        <f>IF(ISERROR(VLOOKUP($AD1531,技まとめ!$A$1:$F$380,5,FALSE)),"－",VLOOKUP($AD1531,技まとめ!$A$1:$F$380,5,FALSE))</f>
        <v>21</v>
      </c>
      <c r="AH1531" s="3" t="str">
        <f>IF($E1531=IF(ISERROR(VLOOKUP($AD1531,技まとめ!$A$1:$F$380,4,FALSE)),"－",VLOOKUP($AD1531,技まとめ!$A$1:$F$380,4,FALSE)),"一致","")</f>
        <v>一致</v>
      </c>
      <c r="AI1531" s="9" t="s">
        <v>182</v>
      </c>
      <c r="AJ1531" s="3" t="str">
        <f>IF(ISERROR(VLOOKUP($AI1531,技まとめ!$A$1:$F$380,6,FALSE)),"－",VLOOKUP($AI1531,技まとめ!$A$1:$F$380,6,FALSE))</f>
        <v>SC</v>
      </c>
      <c r="AK1531" s="3">
        <f>IF(ISERROR(VLOOKUP($AI1531,技まとめ!$A$1:$F$380,3,FALSE)),"－",VLOOKUP($AI1531,技まとめ!$A$1:$F$380,3,FALSE))</f>
        <v>31</v>
      </c>
      <c r="AL1531" s="3">
        <f>IF(ISERROR(VLOOKUP($AI1531,技まとめ!$A$1:$F$380,5,FALSE)),"－",VLOOKUP($AI1531,技まとめ!$A$1:$F$380,5,FALSE))</f>
        <v>22</v>
      </c>
      <c r="AM1531" s="3" t="str">
        <f>IF($E1531=IF(ISERROR(VLOOKUP($AI1531,技まとめ!$A$1:$F$380,4,FALSE)),"－",VLOOKUP($AI1531,技まとめ!$A$1:$F$380,4,FALSE)),"一致","")</f>
        <v/>
      </c>
      <c r="AN1531" s="9" t="s">
        <v>735</v>
      </c>
      <c r="AO1531" s="3" t="str">
        <f>IF(ISERROR(VLOOKUP($AN1531,技まとめ!$A$1:$F$380,6,FALSE)),"－",VLOOKUP($AN1531,技まとめ!$A$1:$F$380,6,FALSE))</f>
        <v>SC</v>
      </c>
      <c r="AP1531" s="3">
        <f>IF(ISERROR(VLOOKUP($AN1531,技まとめ!$A$1:$F$380,3,FALSE)),"－",VLOOKUP($AN1531,技まとめ!$A$1:$F$380,3,FALSE))</f>
        <v>51</v>
      </c>
      <c r="AQ1531" s="3">
        <f>IF(ISERROR(VLOOKUP($AN1531,技まとめ!$A$1:$F$380,5,FALSE)),"－",VLOOKUP($AN1531,技まとめ!$A$1:$F$380,5,FALSE))</f>
        <v>31</v>
      </c>
      <c r="AR1531" s="3" t="str">
        <f>IF($E1531=IF(ISERROR(VLOOKUP($AN1531,技まとめ!$A$1:$F$380,4,FALSE)),"－",VLOOKUP($AN1531,技まとめ!$A$1:$F$380,4,FALSE)),"一致","")</f>
        <v/>
      </c>
      <c r="AS1531" s="9" t="s">
        <v>347</v>
      </c>
      <c r="AT1531" s="3" t="str">
        <f>IF(ISERROR(VLOOKUP($AS1531,技まとめ!$A$1:$F$380,6,FALSE)),"－",VLOOKUP($AS1531,技まとめ!$A$1:$F$380,6,FALSE))</f>
        <v>DR</v>
      </c>
      <c r="AU1531" s="3">
        <f>IF(ISERROR(VLOOKUP($AS1531,技まとめ!$A$1:$F$380,3,FALSE)),"－",VLOOKUP($AS1531,技まとめ!$A$1:$F$380,3,FALSE))</f>
        <v>40</v>
      </c>
      <c r="AV1531" s="3">
        <f>IF(ISERROR(VLOOKUP($AS1531,技まとめ!$A$1:$F$380,5,FALSE)),"－",VLOOKUP($AS1531,技まとめ!$A$1:$F$380,5,FALSE))</f>
        <v>31</v>
      </c>
      <c r="AW1531" s="3" t="str">
        <f>IF($E1531=IF(ISERROR(VLOOKUP($AS1531,技まとめ!$A$1:$F$380,4,FALSE)),"－",VLOOKUP($AS1531,技まとめ!$A$1:$F$380,4,FALSE)),"一致","")</f>
        <v/>
      </c>
      <c r="AX1531" s="12" t="str">
        <f t="shared" si="328"/>
        <v>まきわりチョップひゃくれつショットダブルグレネードざんぞう</v>
      </c>
      <c r="AY1531" s="12" t="str">
        <f t="shared" si="329"/>
        <v>まきわりチョップひゃくれつショットダブルグレネードざんぞう</v>
      </c>
      <c r="AZ1531" s="12" t="str">
        <f t="shared" si="330"/>
        <v>まきわりチョップひゃくれつショットダブルグレネードざんぞう</v>
      </c>
      <c r="BA1531" s="12" t="str">
        <f t="shared" si="331"/>
        <v>まきわりチョップひゃくれつショットダブルグレネードざんぞう</v>
      </c>
      <c r="BB1531" s="11" t="str">
        <f t="shared" si="332"/>
        <v>P1SCSCDR</v>
      </c>
      <c r="BC1531" s="11" t="str">
        <f t="shared" si="333"/>
        <v>P1SCSCDR</v>
      </c>
      <c r="BD1531" s="11" t="str">
        <f t="shared" si="334"/>
        <v>P1SCSCDR</v>
      </c>
      <c r="BE1531" s="11" t="str">
        <f t="shared" si="335"/>
        <v>P1SCSCDR</v>
      </c>
    </row>
    <row r="1532" spans="1:57" ht="11.25" hidden="1" customHeight="1">
      <c r="A1532" s="6">
        <v>1531</v>
      </c>
      <c r="B1532" s="7" t="s">
        <v>3450</v>
      </c>
      <c r="C1532" s="8" t="s">
        <v>3451</v>
      </c>
      <c r="D1532" s="7" t="s">
        <v>72</v>
      </c>
      <c r="E1532" s="7" t="s">
        <v>95</v>
      </c>
      <c r="F1532" s="7" t="s">
        <v>82</v>
      </c>
      <c r="G1532" s="9">
        <v>119</v>
      </c>
      <c r="H1532" s="9">
        <v>91</v>
      </c>
      <c r="I1532" s="9">
        <v>54</v>
      </c>
      <c r="J1532" s="9">
        <v>56</v>
      </c>
      <c r="K1532" s="9">
        <v>52</v>
      </c>
      <c r="L1532" s="9">
        <v>53</v>
      </c>
      <c r="M1532" s="9">
        <v>57</v>
      </c>
      <c r="N1532" s="9">
        <v>55</v>
      </c>
      <c r="O1532" s="9">
        <v>52</v>
      </c>
      <c r="P1532" s="9">
        <v>50</v>
      </c>
      <c r="Q1532" s="10">
        <v>104</v>
      </c>
      <c r="R1532" s="11">
        <v>31</v>
      </c>
      <c r="S1532" s="11">
        <v>1</v>
      </c>
      <c r="T1532" s="11">
        <v>103</v>
      </c>
      <c r="U1532" s="11">
        <v>107</v>
      </c>
      <c r="V1532" s="11">
        <v>1</v>
      </c>
      <c r="W1532" s="11">
        <v>102</v>
      </c>
      <c r="X1532" s="11">
        <f t="shared" si="322"/>
        <v>449</v>
      </c>
      <c r="Y1532" s="11">
        <f t="shared" si="323"/>
        <v>4675</v>
      </c>
      <c r="Z1532" s="11">
        <f t="shared" si="324"/>
        <v>1605</v>
      </c>
      <c r="AA1532" s="11">
        <f t="shared" si="325"/>
        <v>4125</v>
      </c>
      <c r="AB1532" s="11">
        <f t="shared" si="326"/>
        <v>4125</v>
      </c>
      <c r="AC1532" s="6">
        <f t="shared" si="327"/>
        <v>4785</v>
      </c>
      <c r="AD1532" s="9" t="s">
        <v>5061</v>
      </c>
      <c r="AE1532" s="3" t="str">
        <f>IF(ISERROR(VLOOKUP($AD1532,技まとめ!$A$1:$F$380,6,FALSE)),"－",VLOOKUP($AD1532,技まとめ!$A$1:$F$380,6,FALSE))</f>
        <v>BL</v>
      </c>
      <c r="AF1532" s="3">
        <f>IF(ISERROR(VLOOKUP($AD1532,技まとめ!$A$1:$F$380,3,FALSE)),"－",VLOOKUP($AD1532,技まとめ!$A$1:$F$380,3,FALSE))</f>
        <v>33</v>
      </c>
      <c r="AG1532" s="3">
        <f>IF(ISERROR(VLOOKUP($AD1532,技まとめ!$A$1:$F$380,5,FALSE)),"－",VLOOKUP($AD1532,技まとめ!$A$1:$F$380,5,FALSE))</f>
        <v>28</v>
      </c>
      <c r="AH1532" s="3" t="str">
        <f>IF($E1532=IF(ISERROR(VLOOKUP($AD1532,技まとめ!$A$1:$F$380,4,FALSE)),"－",VLOOKUP($AD1532,技まとめ!$A$1:$F$380,4,FALSE)),"一致","")</f>
        <v>一致</v>
      </c>
      <c r="AI1532" s="9" t="s">
        <v>123</v>
      </c>
      <c r="AJ1532" s="3" t="str">
        <f>IF(ISERROR(VLOOKUP($AI1532,技まとめ!$A$1:$F$380,6,FALSE)),"－",VLOOKUP($AI1532,技まとめ!$A$1:$F$380,6,FALSE))</f>
        <v>DR</v>
      </c>
      <c r="AK1532" s="3">
        <f>IF(ISERROR(VLOOKUP($AI1532,技まとめ!$A$1:$F$380,3,FALSE)),"－",VLOOKUP($AI1532,技まとめ!$A$1:$F$380,3,FALSE))</f>
        <v>36</v>
      </c>
      <c r="AL1532" s="3">
        <f>IF(ISERROR(VLOOKUP($AI1532,技まとめ!$A$1:$F$380,5,FALSE)),"－",VLOOKUP($AI1532,技まとめ!$A$1:$F$380,5,FALSE))</f>
        <v>27</v>
      </c>
      <c r="AM1532" s="3" t="str">
        <f>IF($E1532=IF(ISERROR(VLOOKUP($AI1532,技まとめ!$A$1:$F$380,4,FALSE)),"－",VLOOKUP($AI1532,技まとめ!$A$1:$F$380,4,FALSE)),"一致","")</f>
        <v/>
      </c>
      <c r="AN1532" s="9" t="s">
        <v>99</v>
      </c>
      <c r="AO1532" s="3" t="str">
        <f>IF(ISERROR(VLOOKUP($AN1532,技まとめ!$A$1:$F$380,6,FALSE)),"－",VLOOKUP($AN1532,技まとめ!$A$1:$F$380,6,FALSE))</f>
        <v>DR</v>
      </c>
      <c r="AP1532" s="3">
        <f>IF(ISERROR(VLOOKUP($AN1532,技まとめ!$A$1:$F$380,3,FALSE)),"－",VLOOKUP($AN1532,技まとめ!$A$1:$F$380,3,FALSE))</f>
        <v>77</v>
      </c>
      <c r="AQ1532" s="3">
        <f>IF(ISERROR(VLOOKUP($AN1532,技まとめ!$A$1:$F$380,5,FALSE)),"－",VLOOKUP($AN1532,技まとめ!$A$1:$F$380,5,FALSE))</f>
        <v>47</v>
      </c>
      <c r="AR1532" s="3" t="str">
        <f>IF($E1532=IF(ISERROR(VLOOKUP($AN1532,技まとめ!$A$1:$F$380,4,FALSE)),"－",VLOOKUP($AN1532,技まとめ!$A$1:$F$380,4,FALSE)),"一致","")</f>
        <v/>
      </c>
      <c r="AS1532" s="9" t="s">
        <v>251</v>
      </c>
      <c r="AT1532" s="3" t="str">
        <f>IF(ISERROR(VLOOKUP($AS1532,技まとめ!$A$1:$F$380,6,FALSE)),"－",VLOOKUP($AS1532,技まとめ!$A$1:$F$380,6,FALSE))</f>
        <v>BL</v>
      </c>
      <c r="AU1532" s="3">
        <f>IF(ISERROR(VLOOKUP($AS1532,技まとめ!$A$1:$F$380,3,FALSE)),"－",VLOOKUP($AS1532,技まとめ!$A$1:$F$380,3,FALSE))</f>
        <v>46</v>
      </c>
      <c r="AV1532" s="3">
        <f>IF(ISERROR(VLOOKUP($AS1532,技まとめ!$A$1:$F$380,5,FALSE)),"－",VLOOKUP($AS1532,技まとめ!$A$1:$F$380,5,FALSE))</f>
        <v>33</v>
      </c>
      <c r="AW1532" s="3" t="str">
        <f>IF($E1532=IF(ISERROR(VLOOKUP($AS1532,技まとめ!$A$1:$F$380,4,FALSE)),"－",VLOOKUP($AS1532,技まとめ!$A$1:$F$380,4,FALSE)),"一致","")</f>
        <v>一致</v>
      </c>
      <c r="AX1532" s="12" t="str">
        <f t="shared" si="328"/>
        <v>スーパースキャン（Ｂ）ごりむちゅうＵ・ボートくものいと</v>
      </c>
      <c r="AY1532" s="12" t="str">
        <f t="shared" si="329"/>
        <v>スーパースキャン（Ｂ）ごりむちゅうＵ・ボートくものいと</v>
      </c>
      <c r="AZ1532" s="12" t="str">
        <f t="shared" si="330"/>
        <v>スーパースキャン（Ｂ）ごりむちゅうＵ・ボートくものいと</v>
      </c>
      <c r="BA1532" s="12" t="str">
        <f t="shared" si="331"/>
        <v>スーパースキャン（Ｂ）ごりむちゅうＵ・ボートくものいと</v>
      </c>
      <c r="BB1532" s="11" t="str">
        <f t="shared" si="332"/>
        <v>BLDRDRBL</v>
      </c>
      <c r="BC1532" s="11" t="str">
        <f t="shared" si="333"/>
        <v>BLDRDRBL</v>
      </c>
      <c r="BD1532" s="11" t="str">
        <f t="shared" si="334"/>
        <v>BLDRDRBL</v>
      </c>
      <c r="BE1532" s="11" t="str">
        <f t="shared" si="335"/>
        <v>BLDRDRBL</v>
      </c>
    </row>
    <row r="1533" spans="1:57" ht="11.25" hidden="1" customHeight="1">
      <c r="A1533" s="6">
        <v>1532</v>
      </c>
      <c r="B1533" s="7" t="s">
        <v>3452</v>
      </c>
      <c r="C1533" s="8" t="s">
        <v>3453</v>
      </c>
      <c r="D1533" s="7" t="s">
        <v>72</v>
      </c>
      <c r="E1533" s="7" t="s">
        <v>95</v>
      </c>
      <c r="F1533" s="7" t="s">
        <v>109</v>
      </c>
      <c r="G1533" s="9">
        <v>122</v>
      </c>
      <c r="H1533" s="9">
        <v>91</v>
      </c>
      <c r="I1533" s="9">
        <v>53</v>
      </c>
      <c r="J1533" s="9">
        <v>53</v>
      </c>
      <c r="K1533" s="9">
        <v>54</v>
      </c>
      <c r="L1533" s="9">
        <v>51</v>
      </c>
      <c r="M1533" s="9">
        <v>56</v>
      </c>
      <c r="N1533" s="9">
        <v>54</v>
      </c>
      <c r="O1533" s="9">
        <v>56</v>
      </c>
      <c r="P1533" s="9">
        <v>54</v>
      </c>
      <c r="Q1533" s="10">
        <v>103</v>
      </c>
      <c r="R1533" s="11">
        <v>33</v>
      </c>
      <c r="S1533" s="11">
        <v>1</v>
      </c>
      <c r="T1533" s="11">
        <v>101</v>
      </c>
      <c r="U1533" s="11">
        <v>106</v>
      </c>
      <c r="V1533" s="11">
        <v>1</v>
      </c>
      <c r="W1533" s="11">
        <v>106</v>
      </c>
      <c r="X1533" s="11">
        <f t="shared" si="322"/>
        <v>451</v>
      </c>
      <c r="Y1533" s="11">
        <f t="shared" si="323"/>
        <v>4655</v>
      </c>
      <c r="Z1533" s="11">
        <f t="shared" si="324"/>
        <v>1695</v>
      </c>
      <c r="AA1533" s="11">
        <f t="shared" si="325"/>
        <v>4075</v>
      </c>
      <c r="AB1533" s="11">
        <f t="shared" si="326"/>
        <v>4075</v>
      </c>
      <c r="AC1533" s="6">
        <f t="shared" si="327"/>
        <v>4735</v>
      </c>
      <c r="AD1533" s="9" t="s">
        <v>322</v>
      </c>
      <c r="AE1533" s="3" t="str">
        <f>IF(ISERROR(VLOOKUP($AD1533,技まとめ!$A$1:$F$380,6,FALSE)),"－",VLOOKUP($AD1533,技まとめ!$A$1:$F$380,6,FALSE))</f>
        <v>SC</v>
      </c>
      <c r="AF1533" s="3">
        <f>IF(ISERROR(VLOOKUP($AD1533,技まとめ!$A$1:$F$380,3,FALSE)),"－",VLOOKUP($AD1533,技まとめ!$A$1:$F$380,3,FALSE))</f>
        <v>25</v>
      </c>
      <c r="AG1533" s="3">
        <f>IF(ISERROR(VLOOKUP($AD1533,技まとめ!$A$1:$F$380,5,FALSE)),"－",VLOOKUP($AD1533,技まとめ!$A$1:$F$380,5,FALSE))</f>
        <v>20</v>
      </c>
      <c r="AH1533" s="3" t="str">
        <f>IF($E1533=IF(ISERROR(VLOOKUP($AD1533,技まとめ!$A$1:$F$380,4,FALSE)),"－",VLOOKUP($AD1533,技まとめ!$A$1:$F$380,4,FALSE)),"一致","")</f>
        <v/>
      </c>
      <c r="AI1533" s="9" t="s">
        <v>330</v>
      </c>
      <c r="AJ1533" s="3" t="str">
        <f>IF(ISERROR(VLOOKUP($AI1533,技まとめ!$A$1:$F$380,6,FALSE)),"－",VLOOKUP($AI1533,技まとめ!$A$1:$F$380,6,FALSE))</f>
        <v>SC</v>
      </c>
      <c r="AK1533" s="3">
        <f>IF(ISERROR(VLOOKUP($AI1533,技まとめ!$A$1:$F$380,3,FALSE)),"－",VLOOKUP($AI1533,技まとめ!$A$1:$F$380,3,FALSE))</f>
        <v>44</v>
      </c>
      <c r="AL1533" s="3">
        <f>IF(ISERROR(VLOOKUP($AI1533,技まとめ!$A$1:$F$380,5,FALSE)),"－",VLOOKUP($AI1533,技まとめ!$A$1:$F$380,5,FALSE))</f>
        <v>28</v>
      </c>
      <c r="AM1533" s="3" t="str">
        <f>IF($E1533=IF(ISERROR(VLOOKUP($AI1533,技まとめ!$A$1:$F$380,4,FALSE)),"－",VLOOKUP($AI1533,技まとめ!$A$1:$F$380,4,FALSE)),"一致","")</f>
        <v/>
      </c>
      <c r="AN1533" s="9" t="s">
        <v>248</v>
      </c>
      <c r="AO1533" s="3" t="str">
        <f>IF(ISERROR(VLOOKUP($AN1533,技まとめ!$A$1:$F$380,6,FALSE)),"－",VLOOKUP($AN1533,技まとめ!$A$1:$F$380,6,FALSE))</f>
        <v>DR</v>
      </c>
      <c r="AP1533" s="3">
        <f>IF(ISERROR(VLOOKUP($AN1533,技まとめ!$A$1:$F$380,3,FALSE)),"－",VLOOKUP($AN1533,技まとめ!$A$1:$F$380,3,FALSE))</f>
        <v>53</v>
      </c>
      <c r="AQ1533" s="3">
        <f>IF(ISERROR(VLOOKUP($AN1533,技まとめ!$A$1:$F$380,5,FALSE)),"－",VLOOKUP($AN1533,技まとめ!$A$1:$F$380,5,FALSE))</f>
        <v>35</v>
      </c>
      <c r="AR1533" s="3" t="str">
        <f>IF($E1533=IF(ISERROR(VLOOKUP($AN1533,技まとめ!$A$1:$F$380,4,FALSE)),"－",VLOOKUP($AN1533,技まとめ!$A$1:$F$380,4,FALSE)),"一致","")</f>
        <v>一致</v>
      </c>
      <c r="AS1533" s="9" t="s">
        <v>103</v>
      </c>
      <c r="AT1533" s="3" t="str">
        <f>IF(ISERROR(VLOOKUP($AS1533,技まとめ!$A$1:$F$380,6,FALSE)),"－",VLOOKUP($AS1533,技まとめ!$A$1:$F$380,6,FALSE))</f>
        <v>DR</v>
      </c>
      <c r="AU1533" s="3">
        <f>IF(ISERROR(VLOOKUP($AS1533,技まとめ!$A$1:$F$380,3,FALSE)),"－",VLOOKUP($AS1533,技まとめ!$A$1:$F$380,3,FALSE))</f>
        <v>56</v>
      </c>
      <c r="AV1533" s="3">
        <f>IF(ISERROR(VLOOKUP($AS1533,技まとめ!$A$1:$F$380,5,FALSE)),"－",VLOOKUP($AS1533,技まとめ!$A$1:$F$380,5,FALSE))</f>
        <v>39</v>
      </c>
      <c r="AW1533" s="3" t="str">
        <f>IF($E1533=IF(ISERROR(VLOOKUP($AS1533,技まとめ!$A$1:$F$380,4,FALSE)),"－",VLOOKUP($AS1533,技まとめ!$A$1:$F$380,4,FALSE)),"一致","")</f>
        <v>一致</v>
      </c>
      <c r="AX1533" s="12" t="str">
        <f t="shared" si="328"/>
        <v>ターザンキッククロスドライブたつまきどくぎりまぼろしドリブル</v>
      </c>
      <c r="AY1533" s="12" t="str">
        <f t="shared" si="329"/>
        <v>ターザンキッククロスドライブたつまきどくぎりまぼろしドリブル</v>
      </c>
      <c r="AZ1533" s="12" t="str">
        <f t="shared" si="330"/>
        <v>ターザンキッククロスドライブたつまきどくぎりまぼろしドリブル</v>
      </c>
      <c r="BA1533" s="12" t="str">
        <f t="shared" si="331"/>
        <v>ターザンキッククロスドライブたつまきどくぎりまぼろしドリブル</v>
      </c>
      <c r="BB1533" s="11" t="str">
        <f t="shared" si="332"/>
        <v>SCSCDRDR</v>
      </c>
      <c r="BC1533" s="11" t="str">
        <f t="shared" si="333"/>
        <v>SCSCDRDR</v>
      </c>
      <c r="BD1533" s="11" t="str">
        <f t="shared" si="334"/>
        <v>SCSCDRDR</v>
      </c>
      <c r="BE1533" s="11" t="str">
        <f t="shared" si="335"/>
        <v>SCSCDRDR</v>
      </c>
    </row>
    <row r="1534" spans="1:57" ht="11.25" hidden="1" customHeight="1">
      <c r="A1534" s="6">
        <v>1533</v>
      </c>
      <c r="B1534" s="7" t="s">
        <v>3454</v>
      </c>
      <c r="C1534" s="8" t="s">
        <v>3455</v>
      </c>
      <c r="D1534" s="7" t="s">
        <v>72</v>
      </c>
      <c r="E1534" s="7" t="s">
        <v>95</v>
      </c>
      <c r="F1534" s="7" t="s">
        <v>82</v>
      </c>
      <c r="G1534" s="9">
        <v>124</v>
      </c>
      <c r="H1534" s="9">
        <v>97</v>
      </c>
      <c r="I1534" s="9">
        <v>62</v>
      </c>
      <c r="J1534" s="9">
        <v>59</v>
      </c>
      <c r="K1534" s="9">
        <v>48</v>
      </c>
      <c r="L1534" s="9">
        <v>56</v>
      </c>
      <c r="M1534" s="9">
        <v>57</v>
      </c>
      <c r="N1534" s="9">
        <v>62</v>
      </c>
      <c r="O1534" s="9">
        <v>51</v>
      </c>
      <c r="P1534" s="9">
        <v>22</v>
      </c>
      <c r="Q1534" s="10">
        <v>112</v>
      </c>
      <c r="R1534" s="11">
        <v>9</v>
      </c>
      <c r="S1534" s="11">
        <v>1</v>
      </c>
      <c r="T1534" s="11">
        <v>106</v>
      </c>
      <c r="U1534" s="11">
        <v>107</v>
      </c>
      <c r="V1534" s="11">
        <v>1</v>
      </c>
      <c r="W1534" s="11">
        <v>101</v>
      </c>
      <c r="X1534" s="11">
        <f t="shared" si="322"/>
        <v>437</v>
      </c>
      <c r="Y1534" s="11">
        <f t="shared" si="323"/>
        <v>4990</v>
      </c>
      <c r="Z1534" s="11">
        <f t="shared" si="324"/>
        <v>830</v>
      </c>
      <c r="AA1534" s="11">
        <f t="shared" si="325"/>
        <v>4225</v>
      </c>
      <c r="AB1534" s="11">
        <f t="shared" si="326"/>
        <v>4225</v>
      </c>
      <c r="AC1534" s="6">
        <f t="shared" si="327"/>
        <v>4790</v>
      </c>
      <c r="AD1534" s="9" t="s">
        <v>5010</v>
      </c>
      <c r="AE1534" s="3" t="str">
        <f>IF(ISERROR(VLOOKUP($AD1534,技まとめ!$A$1:$F$380,6,FALSE)),"－",VLOOKUP($AD1534,技まとめ!$A$1:$F$380,6,FALSE))</f>
        <v>－</v>
      </c>
      <c r="AF1534" s="3">
        <f>IF(ISERROR(VLOOKUP($AD1534,技まとめ!$A$1:$F$380,3,FALSE)),"－",VLOOKUP($AD1534,技まとめ!$A$1:$F$380,3,FALSE))</f>
        <v>0</v>
      </c>
      <c r="AG1534" s="3">
        <f>IF(ISERROR(VLOOKUP($AD1534,技まとめ!$A$1:$F$380,5,FALSE)),"－",VLOOKUP($AD1534,技まとめ!$A$1:$F$380,5,FALSE))</f>
        <v>0</v>
      </c>
      <c r="AH1534" s="3" t="str">
        <f>IF($E1534=IF(ISERROR(VLOOKUP($AD1534,技まとめ!$A$1:$F$380,4,FALSE)),"－",VLOOKUP($AD1534,技まとめ!$A$1:$F$380,4,FALSE)),"一致","")</f>
        <v/>
      </c>
      <c r="AI1534" s="9" t="s">
        <v>295</v>
      </c>
      <c r="AJ1534" s="3" t="str">
        <f>IF(ISERROR(VLOOKUP($AI1534,技まとめ!$A$1:$F$380,6,FALSE)),"－",VLOOKUP($AI1534,技まとめ!$A$1:$F$380,6,FALSE))</f>
        <v>DR</v>
      </c>
      <c r="AK1534" s="3">
        <f>IF(ISERROR(VLOOKUP($AI1534,技まとめ!$A$1:$F$380,3,FALSE)),"－",VLOOKUP($AI1534,技まとめ!$A$1:$F$380,3,FALSE))</f>
        <v>13</v>
      </c>
      <c r="AL1534" s="3">
        <f>IF(ISERROR(VLOOKUP($AI1534,技まとめ!$A$1:$F$380,5,FALSE)),"－",VLOOKUP($AI1534,技まとめ!$A$1:$F$380,5,FALSE))</f>
        <v>20</v>
      </c>
      <c r="AM1534" s="3" t="str">
        <f>IF($E1534=IF(ISERROR(VLOOKUP($AI1534,技まとめ!$A$1:$F$380,4,FALSE)),"－",VLOOKUP($AI1534,技まとめ!$A$1:$F$380,4,FALSE)),"一致","")</f>
        <v/>
      </c>
      <c r="AN1534" s="9" t="s">
        <v>735</v>
      </c>
      <c r="AO1534" s="3" t="str">
        <f>IF(ISERROR(VLOOKUP($AN1534,技まとめ!$A$1:$F$380,6,FALSE)),"－",VLOOKUP($AN1534,技まとめ!$A$1:$F$380,6,FALSE))</f>
        <v>SC</v>
      </c>
      <c r="AP1534" s="3">
        <f>IF(ISERROR(VLOOKUP($AN1534,技まとめ!$A$1:$F$380,3,FALSE)),"－",VLOOKUP($AN1534,技まとめ!$A$1:$F$380,3,FALSE))</f>
        <v>51</v>
      </c>
      <c r="AQ1534" s="3">
        <f>IF(ISERROR(VLOOKUP($AN1534,技まとめ!$A$1:$F$380,5,FALSE)),"－",VLOOKUP($AN1534,技まとめ!$A$1:$F$380,5,FALSE))</f>
        <v>31</v>
      </c>
      <c r="AR1534" s="3" t="str">
        <f>IF($E1534=IF(ISERROR(VLOOKUP($AN1534,技まとめ!$A$1:$F$380,4,FALSE)),"－",VLOOKUP($AN1534,技まとめ!$A$1:$F$380,4,FALSE)),"一致","")</f>
        <v/>
      </c>
      <c r="AS1534" s="9" t="s">
        <v>199</v>
      </c>
      <c r="AT1534" s="3" t="str">
        <f>IF(ISERROR(VLOOKUP($AS1534,技まとめ!$A$1:$F$380,6,FALSE)),"－",VLOOKUP($AS1534,技まとめ!$A$1:$F$380,6,FALSE))</f>
        <v>NS</v>
      </c>
      <c r="AU1534" s="3">
        <f>IF(ISERROR(VLOOKUP($AS1534,技まとめ!$A$1:$F$380,3,FALSE)),"－",VLOOKUP($AS1534,技まとめ!$A$1:$F$380,3,FALSE))</f>
        <v>114</v>
      </c>
      <c r="AV1534" s="3">
        <f>IF(ISERROR(VLOOKUP($AS1534,技まとめ!$A$1:$F$380,5,FALSE)),"－",VLOOKUP($AS1534,技まとめ!$A$1:$F$380,5,FALSE))</f>
        <v>61</v>
      </c>
      <c r="AW1534" s="3" t="str">
        <f>IF($E1534=IF(ISERROR(VLOOKUP($AS1534,技まとめ!$A$1:$F$380,4,FALSE)),"－",VLOOKUP($AS1534,技まとめ!$A$1:$F$380,4,FALSE)),"一致","")</f>
        <v/>
      </c>
      <c r="AX1534" s="12" t="str">
        <f t="shared" si="328"/>
        <v>イカサマ！ダッシュアクセルダブルグレネードスペースペンギン</v>
      </c>
      <c r="AY1534" s="12" t="str">
        <f t="shared" si="329"/>
        <v>イカサマ！ダッシュアクセルダブルグレネードスペースペンギン</v>
      </c>
      <c r="AZ1534" s="12" t="str">
        <f t="shared" si="330"/>
        <v>イカサマ！ダッシュアクセルダブルグレネードスペースペンギン</v>
      </c>
      <c r="BA1534" s="12" t="str">
        <f t="shared" si="331"/>
        <v>イカサマ！ダッシュアクセルダブルグレネードスペースペンギン</v>
      </c>
      <c r="BB1534" s="11" t="str">
        <f t="shared" si="332"/>
        <v>－DRSCNS</v>
      </c>
      <c r="BC1534" s="11" t="str">
        <f t="shared" si="333"/>
        <v>－DRSCNS</v>
      </c>
      <c r="BD1534" s="11" t="str">
        <f t="shared" si="334"/>
        <v>－DRSCNS</v>
      </c>
      <c r="BE1534" s="11" t="str">
        <f t="shared" si="335"/>
        <v>－DRSCNS</v>
      </c>
    </row>
    <row r="1535" spans="1:57" ht="11.25" hidden="1" customHeight="1">
      <c r="A1535" s="6">
        <v>1534</v>
      </c>
      <c r="B1535" s="7" t="s">
        <v>3456</v>
      </c>
      <c r="C1535" s="8" t="s">
        <v>3457</v>
      </c>
      <c r="D1535" s="7" t="s">
        <v>72</v>
      </c>
      <c r="E1535" s="7" t="s">
        <v>102</v>
      </c>
      <c r="F1535" s="7" t="s">
        <v>128</v>
      </c>
      <c r="G1535" s="9">
        <v>120</v>
      </c>
      <c r="H1535" s="9">
        <v>98</v>
      </c>
      <c r="I1535" s="9">
        <v>56</v>
      </c>
      <c r="J1535" s="9">
        <v>57</v>
      </c>
      <c r="K1535" s="9">
        <v>62</v>
      </c>
      <c r="L1535" s="9">
        <v>57</v>
      </c>
      <c r="M1535" s="9">
        <v>57</v>
      </c>
      <c r="N1535" s="9">
        <v>56</v>
      </c>
      <c r="O1535" s="9">
        <v>59</v>
      </c>
      <c r="P1535" s="9">
        <v>36</v>
      </c>
      <c r="Q1535" s="10">
        <v>106</v>
      </c>
      <c r="R1535" s="11">
        <v>29</v>
      </c>
      <c r="S1535" s="11">
        <v>1</v>
      </c>
      <c r="T1535" s="11">
        <v>107</v>
      </c>
      <c r="U1535" s="11">
        <v>107</v>
      </c>
      <c r="V1535" s="11">
        <v>1</v>
      </c>
      <c r="W1535" s="11">
        <v>109</v>
      </c>
      <c r="X1535" s="11">
        <f t="shared" si="322"/>
        <v>460</v>
      </c>
      <c r="Y1535" s="11">
        <f t="shared" si="323"/>
        <v>4790</v>
      </c>
      <c r="Z1535" s="11">
        <f t="shared" si="324"/>
        <v>1570</v>
      </c>
      <c r="AA1535" s="11">
        <f t="shared" si="325"/>
        <v>4300</v>
      </c>
      <c r="AB1535" s="11">
        <f t="shared" si="326"/>
        <v>4300</v>
      </c>
      <c r="AC1535" s="6">
        <f t="shared" si="327"/>
        <v>4970</v>
      </c>
      <c r="AD1535" s="9" t="s">
        <v>469</v>
      </c>
      <c r="AE1535" s="3" t="str">
        <f>IF(ISERROR(VLOOKUP($AD1535,技まとめ!$A$1:$F$380,6,FALSE)),"－",VLOOKUP($AD1535,技まとめ!$A$1:$F$380,6,FALSE))</f>
        <v>SC</v>
      </c>
      <c r="AF1535" s="3">
        <f>IF(ISERROR(VLOOKUP($AD1535,技まとめ!$A$1:$F$380,3,FALSE)),"－",VLOOKUP($AD1535,技まとめ!$A$1:$F$380,3,FALSE))</f>
        <v>30</v>
      </c>
      <c r="AG1535" s="3">
        <f>IF(ISERROR(VLOOKUP($AD1535,技まとめ!$A$1:$F$380,5,FALSE)),"－",VLOOKUP($AD1535,技まとめ!$A$1:$F$380,5,FALSE))</f>
        <v>21</v>
      </c>
      <c r="AH1535" s="3" t="str">
        <f>IF($E1535=IF(ISERROR(VLOOKUP($AD1535,技まとめ!$A$1:$F$380,4,FALSE)),"－",VLOOKUP($AD1535,技まとめ!$A$1:$F$380,4,FALSE)),"一致","")</f>
        <v>一致</v>
      </c>
      <c r="AI1535" s="9" t="s">
        <v>678</v>
      </c>
      <c r="AJ1535" s="3" t="str">
        <f>IF(ISERROR(VLOOKUP($AI1535,技まとめ!$A$1:$F$380,6,FALSE)),"－",VLOOKUP($AI1535,技まとめ!$A$1:$F$380,6,FALSE))</f>
        <v>BS</v>
      </c>
      <c r="AK1535" s="3">
        <f>IF(ISERROR(VLOOKUP($AI1535,技まとめ!$A$1:$F$380,3,FALSE)),"－",VLOOKUP($AI1535,技まとめ!$A$1:$F$380,3,FALSE))</f>
        <v>57</v>
      </c>
      <c r="AL1535" s="3">
        <f>IF(ISERROR(VLOOKUP($AI1535,技まとめ!$A$1:$F$380,5,FALSE)),"－",VLOOKUP($AI1535,技まとめ!$A$1:$F$380,5,FALSE))</f>
        <v>34</v>
      </c>
      <c r="AM1535" s="3" t="str">
        <f>IF($E1535=IF(ISERROR(VLOOKUP($AI1535,技まとめ!$A$1:$F$380,4,FALSE)),"－",VLOOKUP($AI1535,技まとめ!$A$1:$F$380,4,FALSE)),"一致","")</f>
        <v/>
      </c>
      <c r="AN1535" s="9" t="s">
        <v>481</v>
      </c>
      <c r="AO1535" s="3" t="str">
        <f>IF(ISERROR(VLOOKUP($AN1535,技まとめ!$A$1:$F$380,6,FALSE)),"－",VLOOKUP($AN1535,技まとめ!$A$1:$F$380,6,FALSE))</f>
        <v>SC</v>
      </c>
      <c r="AP1535" s="3">
        <f>IF(ISERROR(VLOOKUP($AN1535,技まとめ!$A$1:$F$380,3,FALSE)),"－",VLOOKUP($AN1535,技まとめ!$A$1:$F$380,3,FALSE))</f>
        <v>59</v>
      </c>
      <c r="AQ1535" s="3">
        <f>IF(ISERROR(VLOOKUP($AN1535,技まとめ!$A$1:$F$380,5,FALSE)),"－",VLOOKUP($AN1535,技まとめ!$A$1:$F$380,5,FALSE))</f>
        <v>34</v>
      </c>
      <c r="AR1535" s="3" t="str">
        <f>IF($E1535=IF(ISERROR(VLOOKUP($AN1535,技まとめ!$A$1:$F$380,4,FALSE)),"－",VLOOKUP($AN1535,技まとめ!$A$1:$F$380,4,FALSE)),"一致","")</f>
        <v/>
      </c>
      <c r="AS1535" s="9" t="s">
        <v>398</v>
      </c>
      <c r="AT1535" s="3" t="str">
        <f>IF(ISERROR(VLOOKUP($AS1535,技まとめ!$A$1:$F$380,6,FALSE)),"－",VLOOKUP($AS1535,技まとめ!$A$1:$F$380,6,FALSE))</f>
        <v>BB</v>
      </c>
      <c r="AU1535" s="3">
        <f>IF(ISERROR(VLOOKUP($AS1535,技まとめ!$A$1:$F$380,3,FALSE)),"－",VLOOKUP($AS1535,技まとめ!$A$1:$F$380,3,FALSE))</f>
        <v>71</v>
      </c>
      <c r="AV1535" s="3">
        <f>IF(ISERROR(VLOOKUP($AS1535,技まとめ!$A$1:$F$380,5,FALSE)),"－",VLOOKUP($AS1535,技まとめ!$A$1:$F$380,5,FALSE))</f>
        <v>44</v>
      </c>
      <c r="AW1535" s="3" t="str">
        <f>IF($E1535=IF(ISERROR(VLOOKUP($AS1535,技まとめ!$A$1:$F$380,4,FALSE)),"－",VLOOKUP($AS1535,技まとめ!$A$1:$F$380,4,FALSE)),"一致","")</f>
        <v/>
      </c>
      <c r="AX1535" s="12" t="str">
        <f t="shared" si="328"/>
        <v>あびせげりダークトルネードトカチェフボンバーアイアンウォール</v>
      </c>
      <c r="AY1535" s="12" t="str">
        <f t="shared" si="329"/>
        <v>あびせげりダークトルネードトカチェフボンバーアイアンウォール</v>
      </c>
      <c r="AZ1535" s="12" t="str">
        <f t="shared" si="330"/>
        <v>あびせげりダークトルネードトカチェフボンバーアイアンウォール</v>
      </c>
      <c r="BA1535" s="12" t="str">
        <f t="shared" si="331"/>
        <v>あびせげりダークトルネードトカチェフボンバーアイアンウォール</v>
      </c>
      <c r="BB1535" s="11" t="str">
        <f t="shared" si="332"/>
        <v>SCBSSCBB</v>
      </c>
      <c r="BC1535" s="11" t="str">
        <f t="shared" si="333"/>
        <v>SCBSSCBB</v>
      </c>
      <c r="BD1535" s="11" t="str">
        <f t="shared" si="334"/>
        <v>SCBSSCBB</v>
      </c>
      <c r="BE1535" s="11" t="str">
        <f t="shared" si="335"/>
        <v>SCBSSCBB</v>
      </c>
    </row>
    <row r="1536" spans="1:57" ht="11.25" hidden="1" customHeight="1">
      <c r="A1536" s="6">
        <v>1535</v>
      </c>
      <c r="B1536" s="7" t="s">
        <v>3458</v>
      </c>
      <c r="C1536" s="8" t="s">
        <v>3459</v>
      </c>
      <c r="D1536" s="7" t="s">
        <v>72</v>
      </c>
      <c r="E1536" s="7" t="s">
        <v>95</v>
      </c>
      <c r="F1536" s="7" t="s">
        <v>82</v>
      </c>
      <c r="G1536" s="9">
        <v>120</v>
      </c>
      <c r="H1536" s="9">
        <v>92</v>
      </c>
      <c r="I1536" s="9">
        <v>50</v>
      </c>
      <c r="J1536" s="9">
        <v>48</v>
      </c>
      <c r="K1536" s="9">
        <v>49</v>
      </c>
      <c r="L1536" s="9">
        <v>44</v>
      </c>
      <c r="M1536" s="9">
        <v>49</v>
      </c>
      <c r="N1536" s="9">
        <v>46</v>
      </c>
      <c r="O1536" s="9">
        <v>47</v>
      </c>
      <c r="P1536" s="9">
        <v>94</v>
      </c>
      <c r="Q1536" s="10">
        <v>100</v>
      </c>
      <c r="R1536" s="11">
        <v>55</v>
      </c>
      <c r="S1536" s="11">
        <v>1</v>
      </c>
      <c r="T1536" s="11">
        <v>94</v>
      </c>
      <c r="U1536" s="11">
        <v>99</v>
      </c>
      <c r="V1536" s="11">
        <v>1</v>
      </c>
      <c r="W1536" s="11">
        <v>97</v>
      </c>
      <c r="X1536" s="11">
        <f t="shared" si="322"/>
        <v>447</v>
      </c>
      <c r="Y1536" s="11">
        <f t="shared" si="323"/>
        <v>4490</v>
      </c>
      <c r="Z1536" s="11">
        <f t="shared" si="324"/>
        <v>2420</v>
      </c>
      <c r="AA1536" s="11">
        <f t="shared" si="325"/>
        <v>3785</v>
      </c>
      <c r="AB1536" s="11">
        <f t="shared" si="326"/>
        <v>3785</v>
      </c>
      <c r="AC1536" s="6">
        <f t="shared" si="327"/>
        <v>4520</v>
      </c>
      <c r="AD1536" s="9" t="s">
        <v>97</v>
      </c>
      <c r="AE1536" s="3" t="str">
        <f>IF(ISERROR(VLOOKUP($AD1536,技まとめ!$A$1:$F$380,6,FALSE)),"－",VLOOKUP($AD1536,技まとめ!$A$1:$F$380,6,FALSE))</f>
        <v>BL</v>
      </c>
      <c r="AF1536" s="3">
        <f>IF(ISERROR(VLOOKUP($AD1536,技まとめ!$A$1:$F$380,3,FALSE)),"－",VLOOKUP($AD1536,技まとめ!$A$1:$F$380,3,FALSE))</f>
        <v>38</v>
      </c>
      <c r="AG1536" s="3">
        <f>IF(ISERROR(VLOOKUP($AD1536,技まとめ!$A$1:$F$380,5,FALSE)),"－",VLOOKUP($AD1536,技まとめ!$A$1:$F$380,5,FALSE))</f>
        <v>16</v>
      </c>
      <c r="AH1536" s="3" t="str">
        <f>IF($E1536=IF(ISERROR(VLOOKUP($AD1536,技まとめ!$A$1:$F$380,4,FALSE)),"－",VLOOKUP($AD1536,技まとめ!$A$1:$F$380,4,FALSE)),"一致","")</f>
        <v/>
      </c>
      <c r="AI1536" s="9" t="s">
        <v>671</v>
      </c>
      <c r="AJ1536" s="3" t="str">
        <f>IF(ISERROR(VLOOKUP($AI1536,技まとめ!$A$1:$F$380,6,FALSE)),"－",VLOOKUP($AI1536,技まとめ!$A$1:$F$380,6,FALSE))</f>
        <v>BL</v>
      </c>
      <c r="AK1536" s="3">
        <f>IF(ISERROR(VLOOKUP($AI1536,技まとめ!$A$1:$F$380,3,FALSE)),"－",VLOOKUP($AI1536,技まとめ!$A$1:$F$380,3,FALSE))</f>
        <v>56</v>
      </c>
      <c r="AL1536" s="3">
        <f>IF(ISERROR(VLOOKUP($AI1536,技まとめ!$A$1:$F$380,5,FALSE)),"－",VLOOKUP($AI1536,技まとめ!$A$1:$F$380,5,FALSE))</f>
        <v>39</v>
      </c>
      <c r="AM1536" s="3" t="str">
        <f>IF($E1536=IF(ISERROR(VLOOKUP($AI1536,技まとめ!$A$1:$F$380,4,FALSE)),"－",VLOOKUP($AI1536,技まとめ!$A$1:$F$380,4,FALSE)),"一致","")</f>
        <v/>
      </c>
      <c r="AN1536" s="9" t="s">
        <v>163</v>
      </c>
      <c r="AO1536" s="3" t="str">
        <f>IF(ISERROR(VLOOKUP($AN1536,技まとめ!$A$1:$F$380,6,FALSE)),"－",VLOOKUP($AN1536,技まとめ!$A$1:$F$380,6,FALSE))</f>
        <v>BL</v>
      </c>
      <c r="AP1536" s="3">
        <f>IF(ISERROR(VLOOKUP($AN1536,技まとめ!$A$1:$F$380,3,FALSE)),"－",VLOOKUP($AN1536,技まとめ!$A$1:$F$380,3,FALSE))</f>
        <v>59</v>
      </c>
      <c r="AQ1536" s="3">
        <f>IF(ISERROR(VLOOKUP($AN1536,技まとめ!$A$1:$F$380,5,FALSE)),"－",VLOOKUP($AN1536,技まとめ!$A$1:$F$380,5,FALSE))</f>
        <v>38</v>
      </c>
      <c r="AR1536" s="3" t="str">
        <f>IF($E1536=IF(ISERROR(VLOOKUP($AN1536,技まとめ!$A$1:$F$380,4,FALSE)),"－",VLOOKUP($AN1536,技まとめ!$A$1:$F$380,4,FALSE)),"一致","")</f>
        <v/>
      </c>
      <c r="AS1536" s="9" t="s">
        <v>608</v>
      </c>
      <c r="AT1536" s="3" t="str">
        <f>IF(ISERROR(VLOOKUP($AS1536,技まとめ!$A$1:$F$380,6,FALSE)),"－",VLOOKUP($AS1536,技まとめ!$A$1:$F$380,6,FALSE))</f>
        <v>BL</v>
      </c>
      <c r="AU1536" s="3">
        <f>IF(ISERROR(VLOOKUP($AS1536,技まとめ!$A$1:$F$380,3,FALSE)),"－",VLOOKUP($AS1536,技まとめ!$A$1:$F$380,3,FALSE))</f>
        <v>83</v>
      </c>
      <c r="AV1536" s="3">
        <f>IF(ISERROR(VLOOKUP($AS1536,技まとめ!$A$1:$F$380,5,FALSE)),"－",VLOOKUP($AS1536,技まとめ!$A$1:$F$380,5,FALSE))</f>
        <v>50</v>
      </c>
      <c r="AW1536" s="3" t="str">
        <f>IF($E1536=IF(ISERROR(VLOOKUP($AS1536,技まとめ!$A$1:$F$380,4,FALSE)),"－",VLOOKUP($AS1536,技まとめ!$A$1:$F$380,4,FALSE)),"一致","")</f>
        <v/>
      </c>
      <c r="AX1536" s="12" t="str">
        <f t="shared" si="328"/>
        <v>うしろのしょうめんフレイムダンスサイクロンプラネットシールド</v>
      </c>
      <c r="AY1536" s="12" t="str">
        <f t="shared" si="329"/>
        <v>うしろのしょうめんフレイムダンスサイクロンプラネットシールド</v>
      </c>
      <c r="AZ1536" s="12" t="str">
        <f t="shared" si="330"/>
        <v>うしろのしょうめんフレイムダンスサイクロンプラネットシールド</v>
      </c>
      <c r="BA1536" s="12" t="str">
        <f t="shared" si="331"/>
        <v>うしろのしょうめんフレイムダンスサイクロンプラネットシールド</v>
      </c>
      <c r="BB1536" s="11" t="str">
        <f t="shared" si="332"/>
        <v>BLBLBLBL</v>
      </c>
      <c r="BC1536" s="11" t="str">
        <f t="shared" si="333"/>
        <v>BLBLBLBL</v>
      </c>
      <c r="BD1536" s="11" t="str">
        <f t="shared" si="334"/>
        <v>BLBLBLBL</v>
      </c>
      <c r="BE1536" s="11" t="str">
        <f t="shared" si="335"/>
        <v>BLBLBLBL</v>
      </c>
    </row>
    <row r="1537" spans="1:57" ht="11.25" hidden="1" customHeight="1">
      <c r="A1537" s="6">
        <v>1536</v>
      </c>
      <c r="B1537" s="7" t="s">
        <v>3460</v>
      </c>
      <c r="C1537" s="8" t="s">
        <v>3461</v>
      </c>
      <c r="D1537" s="7" t="s">
        <v>650</v>
      </c>
      <c r="E1537" s="7" t="s">
        <v>102</v>
      </c>
      <c r="F1537" s="7" t="s">
        <v>74</v>
      </c>
      <c r="G1537" s="9">
        <v>104</v>
      </c>
      <c r="H1537" s="9">
        <v>137</v>
      </c>
      <c r="I1537" s="9">
        <v>58</v>
      </c>
      <c r="J1537" s="9">
        <v>56</v>
      </c>
      <c r="K1537" s="9">
        <v>51</v>
      </c>
      <c r="L1537" s="9">
        <v>68</v>
      </c>
      <c r="M1537" s="9">
        <v>53</v>
      </c>
      <c r="N1537" s="9">
        <v>61</v>
      </c>
      <c r="O1537" s="9">
        <v>56</v>
      </c>
      <c r="P1537" s="9">
        <v>25</v>
      </c>
      <c r="Q1537" s="10">
        <v>108</v>
      </c>
      <c r="R1537" s="11">
        <v>11</v>
      </c>
      <c r="S1537" s="11">
        <v>1</v>
      </c>
      <c r="T1537" s="11">
        <v>118</v>
      </c>
      <c r="U1537" s="11">
        <v>103</v>
      </c>
      <c r="V1537" s="11">
        <v>1</v>
      </c>
      <c r="W1537" s="11">
        <v>106</v>
      </c>
      <c r="X1537" s="11">
        <f t="shared" si="322"/>
        <v>448</v>
      </c>
      <c r="Y1537" s="11">
        <f t="shared" si="323"/>
        <v>4855</v>
      </c>
      <c r="Z1537" s="11">
        <f t="shared" si="324"/>
        <v>925</v>
      </c>
      <c r="AA1537" s="11">
        <f t="shared" si="325"/>
        <v>4670</v>
      </c>
      <c r="AB1537" s="11">
        <f t="shared" si="326"/>
        <v>4670</v>
      </c>
      <c r="AC1537" s="6">
        <f t="shared" si="327"/>
        <v>5305</v>
      </c>
      <c r="AD1537" s="9" t="s">
        <v>1115</v>
      </c>
      <c r="AE1537" s="3" t="str">
        <f>IF(ISERROR(VLOOKUP($AD1537,技まとめ!$A$1:$F$380,6,FALSE)),"－",VLOOKUP($AD1537,技まとめ!$A$1:$F$380,6,FALSE))</f>
        <v>－</v>
      </c>
      <c r="AF1537" s="3">
        <f>IF(ISERROR(VLOOKUP($AD1537,技まとめ!$A$1:$F$380,3,FALSE)),"－",VLOOKUP($AD1537,技まとめ!$A$1:$F$380,3,FALSE))</f>
        <v>0</v>
      </c>
      <c r="AG1537" s="3">
        <f>IF(ISERROR(VLOOKUP($AD1537,技まとめ!$A$1:$F$380,5,FALSE)),"－",VLOOKUP($AD1537,技まとめ!$A$1:$F$380,5,FALSE))</f>
        <v>0</v>
      </c>
      <c r="AH1537" s="3" t="str">
        <f>IF($E1537=IF(ISERROR(VLOOKUP($AD1537,技まとめ!$A$1:$F$380,4,FALSE)),"－",VLOOKUP($AD1537,技まとめ!$A$1:$F$380,4,FALSE)),"一致","")</f>
        <v/>
      </c>
      <c r="AI1537" s="9" t="s">
        <v>665</v>
      </c>
      <c r="AJ1537" s="3" t="str">
        <f>IF(ISERROR(VLOOKUP($AI1537,技まとめ!$A$1:$F$380,6,FALSE)),"－",VLOOKUP($AI1537,技まとめ!$A$1:$F$380,6,FALSE))</f>
        <v>CA</v>
      </c>
      <c r="AK1537" s="3">
        <f>IF(ISERROR(VLOOKUP($AI1537,技まとめ!$A$1:$F$380,3,FALSE)),"－",VLOOKUP($AI1537,技まとめ!$A$1:$F$380,3,FALSE))</f>
        <v>19</v>
      </c>
      <c r="AL1537" s="3">
        <f>IF(ISERROR(VLOOKUP($AI1537,技まとめ!$A$1:$F$380,5,FALSE)),"－",VLOOKUP($AI1537,技まとめ!$A$1:$F$380,5,FALSE))</f>
        <v>22</v>
      </c>
      <c r="AM1537" s="3" t="str">
        <f>IF($E1537=IF(ISERROR(VLOOKUP($AI1537,技まとめ!$A$1:$F$380,4,FALSE)),"－",VLOOKUP($AI1537,技まとめ!$A$1:$F$380,4,FALSE)),"一致","")</f>
        <v/>
      </c>
      <c r="AN1537" s="9" t="s">
        <v>2771</v>
      </c>
      <c r="AO1537" s="3" t="str">
        <f>IF(ISERROR(VLOOKUP($AN1537,技まとめ!$A$1:$F$380,6,FALSE)),"－",VLOOKUP($AN1537,技まとめ!$A$1:$F$380,6,FALSE))</f>
        <v>CA</v>
      </c>
      <c r="AP1537" s="3">
        <f>IF(ISERROR(VLOOKUP($AN1537,技まとめ!$A$1:$F$380,3,FALSE)),"－",VLOOKUP($AN1537,技まとめ!$A$1:$F$380,3,FALSE))</f>
        <v>48</v>
      </c>
      <c r="AQ1537" s="3">
        <f>IF(ISERROR(VLOOKUP($AN1537,技まとめ!$A$1:$F$380,5,FALSE)),"－",VLOOKUP($AN1537,技まとめ!$A$1:$F$380,5,FALSE))</f>
        <v>32</v>
      </c>
      <c r="AR1537" s="3" t="str">
        <f>IF($E1537=IF(ISERROR(VLOOKUP($AN1537,技まとめ!$A$1:$F$380,4,FALSE)),"－",VLOOKUP($AN1537,技まとめ!$A$1:$F$380,4,FALSE)),"一致","")</f>
        <v/>
      </c>
      <c r="AS1537" s="9" t="s">
        <v>77</v>
      </c>
      <c r="AT1537" s="3" t="str">
        <f>IF(ISERROR(VLOOKUP($AS1537,技まとめ!$A$1:$F$380,6,FALSE)),"－",VLOOKUP($AS1537,技まとめ!$A$1:$F$380,6,FALSE))</f>
        <v>CA</v>
      </c>
      <c r="AU1537" s="3">
        <f>IF(ISERROR(VLOOKUP($AS1537,技まとめ!$A$1:$F$380,3,FALSE)),"－",VLOOKUP($AS1537,技まとめ!$A$1:$F$380,3,FALSE))</f>
        <v>71</v>
      </c>
      <c r="AV1537" s="3">
        <f>IF(ISERROR(VLOOKUP($AS1537,技まとめ!$A$1:$F$380,5,FALSE)),"－",VLOOKUP($AS1537,技まとめ!$A$1:$F$380,5,FALSE))</f>
        <v>42</v>
      </c>
      <c r="AW1537" s="3" t="str">
        <f>IF($E1537=IF(ISERROR(VLOOKUP($AS1537,技まとめ!$A$1:$F$380,4,FALSE)),"－",VLOOKUP($AS1537,技まとめ!$A$1:$F$380,4,FALSE)),"一致","")</f>
        <v/>
      </c>
      <c r="AX1537" s="12" t="str">
        <f t="shared" si="328"/>
        <v>ぞくせいきょうかトルネードキャッチスラッシュネイルいかりのてっつい</v>
      </c>
      <c r="AY1537" s="12" t="str">
        <f t="shared" si="329"/>
        <v>ぞくせいきょうかトルネードキャッチスラッシュネイルいかりのてっつい</v>
      </c>
      <c r="AZ1537" s="12" t="str">
        <f t="shared" si="330"/>
        <v>ぞくせいきょうかトルネードキャッチスラッシュネイルいかりのてっつい</v>
      </c>
      <c r="BA1537" s="12" t="str">
        <f t="shared" si="331"/>
        <v>ぞくせいきょうかトルネードキャッチスラッシュネイルいかりのてっつい</v>
      </c>
      <c r="BB1537" s="11" t="str">
        <f t="shared" si="332"/>
        <v>－CACACA</v>
      </c>
      <c r="BC1537" s="11" t="str">
        <f t="shared" si="333"/>
        <v>－CACACA</v>
      </c>
      <c r="BD1537" s="11" t="str">
        <f t="shared" si="334"/>
        <v>－CACACA</v>
      </c>
      <c r="BE1537" s="11" t="str">
        <f t="shared" si="335"/>
        <v>－CACACA</v>
      </c>
    </row>
    <row r="1538" spans="1:57" ht="11.25" hidden="1" customHeight="1">
      <c r="A1538" s="6">
        <v>1537</v>
      </c>
      <c r="B1538" s="7" t="s">
        <v>3462</v>
      </c>
      <c r="C1538" s="8" t="s">
        <v>3463</v>
      </c>
      <c r="D1538" s="7" t="s">
        <v>650</v>
      </c>
      <c r="E1538" s="7" t="s">
        <v>81</v>
      </c>
      <c r="F1538" s="7" t="s">
        <v>128</v>
      </c>
      <c r="G1538" s="9">
        <v>96</v>
      </c>
      <c r="H1538" s="9">
        <v>123</v>
      </c>
      <c r="I1538" s="9">
        <v>66</v>
      </c>
      <c r="J1538" s="9">
        <v>53</v>
      </c>
      <c r="K1538" s="9">
        <v>57</v>
      </c>
      <c r="L1538" s="9">
        <v>69</v>
      </c>
      <c r="M1538" s="9">
        <v>66</v>
      </c>
      <c r="N1538" s="9">
        <v>53</v>
      </c>
      <c r="O1538" s="9">
        <v>53</v>
      </c>
      <c r="P1538" s="9">
        <v>15</v>
      </c>
      <c r="Q1538" s="10">
        <v>116</v>
      </c>
      <c r="R1538" s="11">
        <v>1</v>
      </c>
      <c r="S1538" s="11">
        <v>1</v>
      </c>
      <c r="T1538" s="11">
        <v>119</v>
      </c>
      <c r="U1538" s="11">
        <v>116</v>
      </c>
      <c r="V1538" s="11">
        <v>1</v>
      </c>
      <c r="W1538" s="11">
        <v>98</v>
      </c>
      <c r="X1538" s="11">
        <f t="shared" si="322"/>
        <v>452</v>
      </c>
      <c r="Y1538" s="11">
        <f t="shared" si="323"/>
        <v>5135</v>
      </c>
      <c r="Z1538" s="11">
        <f t="shared" si="324"/>
        <v>535</v>
      </c>
      <c r="AA1538" s="11">
        <f t="shared" si="325"/>
        <v>4665</v>
      </c>
      <c r="AB1538" s="11">
        <f t="shared" si="326"/>
        <v>4665</v>
      </c>
      <c r="AC1538" s="6">
        <f t="shared" si="327"/>
        <v>5255</v>
      </c>
      <c r="AD1538" s="9" t="s">
        <v>420</v>
      </c>
      <c r="AE1538" s="3" t="str">
        <f>IF(ISERROR(VLOOKUP($AD1538,技まとめ!$A$1:$F$380,6,FALSE)),"－",VLOOKUP($AD1538,技まとめ!$A$1:$F$380,6,FALSE))</f>
        <v>BS</v>
      </c>
      <c r="AF1538" s="3">
        <f>IF(ISERROR(VLOOKUP($AD1538,技まとめ!$A$1:$F$380,3,FALSE)),"－",VLOOKUP($AD1538,技まとめ!$A$1:$F$380,3,FALSE))</f>
        <v>62</v>
      </c>
      <c r="AG1538" s="3">
        <f>IF(ISERROR(VLOOKUP($AD1538,技まとめ!$A$1:$F$380,5,FALSE)),"－",VLOOKUP($AD1538,技まとめ!$A$1:$F$380,5,FALSE))</f>
        <v>37</v>
      </c>
      <c r="AH1538" s="3" t="str">
        <f>IF($E1538=IF(ISERROR(VLOOKUP($AD1538,技まとめ!$A$1:$F$380,4,FALSE)),"－",VLOOKUP($AD1538,技まとめ!$A$1:$F$380,4,FALSE)),"一致","")</f>
        <v>一致</v>
      </c>
      <c r="AI1538" s="9" t="s">
        <v>560</v>
      </c>
      <c r="AJ1538" s="3" t="str">
        <f>IF(ISERROR(VLOOKUP($AI1538,技まとめ!$A$1:$F$380,6,FALSE)),"－",VLOOKUP($AI1538,技まとめ!$A$1:$F$380,6,FALSE))</f>
        <v>BL</v>
      </c>
      <c r="AK1538" s="3">
        <f>IF(ISERROR(VLOOKUP($AI1538,技まとめ!$A$1:$F$380,3,FALSE)),"－",VLOOKUP($AI1538,技まとめ!$A$1:$F$380,3,FALSE))</f>
        <v>28</v>
      </c>
      <c r="AL1538" s="3">
        <f>IF(ISERROR(VLOOKUP($AI1538,技まとめ!$A$1:$F$380,5,FALSE)),"－",VLOOKUP($AI1538,技まとめ!$A$1:$F$380,5,FALSE))</f>
        <v>24</v>
      </c>
      <c r="AM1538" s="3" t="str">
        <f>IF($E1538=IF(ISERROR(VLOOKUP($AI1538,技まとめ!$A$1:$F$380,4,FALSE)),"－",VLOOKUP($AI1538,技まとめ!$A$1:$F$380,4,FALSE)),"一致","")</f>
        <v>一致</v>
      </c>
      <c r="AN1538" s="9" t="s">
        <v>726</v>
      </c>
      <c r="AO1538" s="3" t="str">
        <f>IF(ISERROR(VLOOKUP($AN1538,技まとめ!$A$1:$F$380,6,FALSE)),"－",VLOOKUP($AN1538,技まとめ!$A$1:$F$380,6,FALSE))</f>
        <v>DR</v>
      </c>
      <c r="AP1538" s="3">
        <f>IF(ISERROR(VLOOKUP($AN1538,技まとめ!$A$1:$F$380,3,FALSE)),"－",VLOOKUP($AN1538,技まとめ!$A$1:$F$380,3,FALSE))</f>
        <v>60</v>
      </c>
      <c r="AQ1538" s="3">
        <f>IF(ISERROR(VLOOKUP($AN1538,技まとめ!$A$1:$F$380,5,FALSE)),"－",VLOOKUP($AN1538,技まとめ!$A$1:$F$380,5,FALSE))</f>
        <v>39</v>
      </c>
      <c r="AR1538" s="3" t="str">
        <f>IF($E1538=IF(ISERROR(VLOOKUP($AN1538,技まとめ!$A$1:$F$380,4,FALSE)),"－",VLOOKUP($AN1538,技まとめ!$A$1:$F$380,4,FALSE)),"一致","")</f>
        <v/>
      </c>
      <c r="AS1538" s="9" t="s">
        <v>481</v>
      </c>
      <c r="AT1538" s="3" t="str">
        <f>IF(ISERROR(VLOOKUP($AS1538,技まとめ!$A$1:$F$380,6,FALSE)),"－",VLOOKUP($AS1538,技まとめ!$A$1:$F$380,6,FALSE))</f>
        <v>SC</v>
      </c>
      <c r="AU1538" s="3">
        <f>IF(ISERROR(VLOOKUP($AS1538,技まとめ!$A$1:$F$380,3,FALSE)),"－",VLOOKUP($AS1538,技まとめ!$A$1:$F$380,3,FALSE))</f>
        <v>59</v>
      </c>
      <c r="AV1538" s="3">
        <f>IF(ISERROR(VLOOKUP($AS1538,技まとめ!$A$1:$F$380,5,FALSE)),"－",VLOOKUP($AS1538,技まとめ!$A$1:$F$380,5,FALSE))</f>
        <v>34</v>
      </c>
      <c r="AW1538" s="3" t="str">
        <f>IF($E1538=IF(ISERROR(VLOOKUP($AS1538,技まとめ!$A$1:$F$380,4,FALSE)),"－",VLOOKUP($AS1538,技まとめ!$A$1:$F$380,4,FALSE)),"一致","")</f>
        <v/>
      </c>
      <c r="AX1538" s="12" t="str">
        <f t="shared" si="328"/>
        <v>イナズマおとしブレードアタックプリマドンナトカチェフボンバー</v>
      </c>
      <c r="AY1538" s="12" t="str">
        <f t="shared" si="329"/>
        <v>イナズマおとしブレードアタックプリマドンナトカチェフボンバー</v>
      </c>
      <c r="AZ1538" s="12" t="str">
        <f t="shared" si="330"/>
        <v>イナズマおとしブレードアタックプリマドンナトカチェフボンバー</v>
      </c>
      <c r="BA1538" s="12" t="str">
        <f t="shared" si="331"/>
        <v>イナズマおとしブレードアタックプリマドンナトカチェフボンバー</v>
      </c>
      <c r="BB1538" s="11" t="str">
        <f t="shared" si="332"/>
        <v>BSBLDRSC</v>
      </c>
      <c r="BC1538" s="11" t="str">
        <f t="shared" si="333"/>
        <v>BSBLDRSC</v>
      </c>
      <c r="BD1538" s="11" t="str">
        <f t="shared" si="334"/>
        <v>BSBLDRSC</v>
      </c>
      <c r="BE1538" s="11" t="str">
        <f t="shared" si="335"/>
        <v>BSBLDRSC</v>
      </c>
    </row>
    <row r="1539" spans="1:57" ht="11.25" hidden="1" customHeight="1">
      <c r="A1539" s="6">
        <v>1538</v>
      </c>
      <c r="B1539" s="7" t="s">
        <v>3464</v>
      </c>
      <c r="C1539" s="8" t="s">
        <v>3465</v>
      </c>
      <c r="D1539" s="7" t="s">
        <v>650</v>
      </c>
      <c r="E1539" s="7" t="s">
        <v>102</v>
      </c>
      <c r="F1539" s="7" t="s">
        <v>128</v>
      </c>
      <c r="G1539" s="9">
        <v>109</v>
      </c>
      <c r="H1539" s="9">
        <v>117</v>
      </c>
      <c r="I1539" s="9">
        <v>61</v>
      </c>
      <c r="J1539" s="9">
        <v>56</v>
      </c>
      <c r="K1539" s="9">
        <v>56</v>
      </c>
      <c r="L1539" s="9">
        <v>53</v>
      </c>
      <c r="M1539" s="9">
        <v>55</v>
      </c>
      <c r="N1539" s="9">
        <v>56</v>
      </c>
      <c r="O1539" s="9">
        <v>56</v>
      </c>
      <c r="P1539" s="9">
        <v>34</v>
      </c>
      <c r="Q1539" s="10">
        <v>111</v>
      </c>
      <c r="R1539" s="11">
        <v>20</v>
      </c>
      <c r="S1539" s="11">
        <v>1</v>
      </c>
      <c r="T1539" s="11">
        <v>103</v>
      </c>
      <c r="U1539" s="11">
        <v>105</v>
      </c>
      <c r="V1539" s="11">
        <v>1</v>
      </c>
      <c r="W1539" s="11">
        <v>106</v>
      </c>
      <c r="X1539" s="11">
        <f t="shared" ref="X1539:X1602" si="336">SUM(Q1539:W1539)</f>
        <v>447</v>
      </c>
      <c r="Y1539" s="11">
        <f t="shared" ref="Y1539:Y1602" si="337">Q1539*40+V1539*5+W1539*5</f>
        <v>4975</v>
      </c>
      <c r="Z1539" s="11">
        <f t="shared" ref="Z1539:Z1602" si="338">R1539*35+S1539*5+V1539*5+W1539*5</f>
        <v>1240</v>
      </c>
      <c r="AA1539" s="11">
        <f t="shared" ref="AA1539:AA1602" si="339">T1539*35+S1539*5+V1539*5+W1539*5</f>
        <v>4145</v>
      </c>
      <c r="AB1539" s="11">
        <f t="shared" ref="AB1539:AB1602" si="340">T1539*35+V1539*10+W1539*5</f>
        <v>4145</v>
      </c>
      <c r="AC1539" s="6">
        <f t="shared" ref="AC1539:AC1602" si="341">T1539*40+R1539*5+W1539*5</f>
        <v>4750</v>
      </c>
      <c r="AD1539" s="9" t="s">
        <v>268</v>
      </c>
      <c r="AE1539" s="3" t="str">
        <f>IF(ISERROR(VLOOKUP($AD1539,技まとめ!$A$1:$F$380,6,FALSE)),"－",VLOOKUP($AD1539,技まとめ!$A$1:$F$380,6,FALSE))</f>
        <v>－</v>
      </c>
      <c r="AF1539" s="3">
        <f>IF(ISERROR(VLOOKUP($AD1539,技まとめ!$A$1:$F$380,3,FALSE)),"－",VLOOKUP($AD1539,技まとめ!$A$1:$F$380,3,FALSE))</f>
        <v>0</v>
      </c>
      <c r="AG1539" s="3">
        <f>IF(ISERROR(VLOOKUP($AD1539,技まとめ!$A$1:$F$380,5,FALSE)),"－",VLOOKUP($AD1539,技まとめ!$A$1:$F$380,5,FALSE))</f>
        <v>0</v>
      </c>
      <c r="AH1539" s="3" t="str">
        <f>IF($E1539=IF(ISERROR(VLOOKUP($AD1539,技まとめ!$A$1:$F$380,4,FALSE)),"－",VLOOKUP($AD1539,技まとめ!$A$1:$F$380,4,FALSE)),"一致","")</f>
        <v/>
      </c>
      <c r="AI1539" s="9" t="s">
        <v>317</v>
      </c>
      <c r="AJ1539" s="3" t="str">
        <f>IF(ISERROR(VLOOKUP($AI1539,技まとめ!$A$1:$F$380,6,FALSE)),"－",VLOOKUP($AI1539,技まとめ!$A$1:$F$380,6,FALSE))</f>
        <v>SC</v>
      </c>
      <c r="AK1539" s="3">
        <f>IF(ISERROR(VLOOKUP($AI1539,技まとめ!$A$1:$F$380,3,FALSE)),"－",VLOOKUP($AI1539,技まとめ!$A$1:$F$380,3,FALSE))</f>
        <v>31</v>
      </c>
      <c r="AL1539" s="3">
        <f>IF(ISERROR(VLOOKUP($AI1539,技まとめ!$A$1:$F$380,5,FALSE)),"－",VLOOKUP($AI1539,技まとめ!$A$1:$F$380,5,FALSE))</f>
        <v>22</v>
      </c>
      <c r="AM1539" s="3" t="str">
        <f>IF($E1539=IF(ISERROR(VLOOKUP($AI1539,技まとめ!$A$1:$F$380,4,FALSE)),"－",VLOOKUP($AI1539,技まとめ!$A$1:$F$380,4,FALSE)),"一致","")</f>
        <v/>
      </c>
      <c r="AN1539" s="9" t="s">
        <v>318</v>
      </c>
      <c r="AO1539" s="3" t="str">
        <f>IF(ISERROR(VLOOKUP($AN1539,技まとめ!$A$1:$F$380,6,FALSE)),"－",VLOOKUP($AN1539,技まとめ!$A$1:$F$380,6,FALSE))</f>
        <v>LS</v>
      </c>
      <c r="AP1539" s="3">
        <f>IF(ISERROR(VLOOKUP($AN1539,技まとめ!$A$1:$F$380,3,FALSE)),"－",VLOOKUP($AN1539,技まとめ!$A$1:$F$380,3,FALSE))</f>
        <v>98</v>
      </c>
      <c r="AQ1539" s="3">
        <f>IF(ISERROR(VLOOKUP($AN1539,技まとめ!$A$1:$F$380,5,FALSE)),"－",VLOOKUP($AN1539,技まとめ!$A$1:$F$380,5,FALSE))</f>
        <v>62</v>
      </c>
      <c r="AR1539" s="3" t="str">
        <f>IF($E1539=IF(ISERROR(VLOOKUP($AN1539,技まとめ!$A$1:$F$380,4,FALSE)),"－",VLOOKUP($AN1539,技まとめ!$A$1:$F$380,4,FALSE)),"一致","")</f>
        <v/>
      </c>
      <c r="AS1539" s="9" t="s">
        <v>222</v>
      </c>
      <c r="AT1539" s="3" t="str">
        <f>IF(ISERROR(VLOOKUP($AS1539,技まとめ!$A$1:$F$380,6,FALSE)),"－",VLOOKUP($AS1539,技まとめ!$A$1:$F$380,6,FALSE))</f>
        <v>BS</v>
      </c>
      <c r="AU1539" s="3">
        <f>IF(ISERROR(VLOOKUP($AS1539,技まとめ!$A$1:$F$380,3,FALSE)),"－",VLOOKUP($AS1539,技まとめ!$A$1:$F$380,3,FALSE))</f>
        <v>57</v>
      </c>
      <c r="AV1539" s="3">
        <f>IF(ISERROR(VLOOKUP($AS1539,技まとめ!$A$1:$F$380,5,FALSE)),"－",VLOOKUP($AS1539,技まとめ!$A$1:$F$380,5,FALSE))</f>
        <v>34</v>
      </c>
      <c r="AW1539" s="3" t="str">
        <f>IF($E1539=IF(ISERROR(VLOOKUP($AS1539,技まとめ!$A$1:$F$380,4,FALSE)),"－",VLOOKUP($AS1539,技まとめ!$A$1:$F$380,4,FALSE)),"一致","")</f>
        <v/>
      </c>
      <c r="AX1539" s="12" t="str">
        <f t="shared" ref="AX1539:AX1602" si="342">AD1539&amp;AI1539&amp;AN1539&amp;AS1539</f>
        <v>むぞくせいコンドルダイブイーグルバスターホークショット</v>
      </c>
      <c r="AY1539" s="12" t="str">
        <f t="shared" ref="AY1539:AY1602" si="343">AD1539&amp;AI1539&amp;AN1539&amp;AS1539</f>
        <v>むぞくせいコンドルダイブイーグルバスターホークショット</v>
      </c>
      <c r="AZ1539" s="12" t="str">
        <f t="shared" ref="AZ1539:AZ1602" si="344">AD1539&amp;AI1539&amp;AN1539&amp;AS1539</f>
        <v>むぞくせいコンドルダイブイーグルバスターホークショット</v>
      </c>
      <c r="BA1539" s="12" t="str">
        <f t="shared" ref="BA1539:BA1602" si="345">AD1539&amp;AI1539&amp;AN1539&amp;AS1539</f>
        <v>むぞくせいコンドルダイブイーグルバスターホークショット</v>
      </c>
      <c r="BB1539" s="11" t="str">
        <f t="shared" ref="BB1539:BB1602" si="346">AE1539&amp;AJ1539&amp;AO1539&amp;AT1539</f>
        <v>－SCLSBS</v>
      </c>
      <c r="BC1539" s="11" t="str">
        <f t="shared" ref="BC1539:BC1602" si="347">AE1539&amp;AJ1539&amp;AO1539&amp;AT1539</f>
        <v>－SCLSBS</v>
      </c>
      <c r="BD1539" s="11" t="str">
        <f t="shared" ref="BD1539:BD1602" si="348">AE1539&amp;AJ1539&amp;AO1539&amp;AT1539</f>
        <v>－SCLSBS</v>
      </c>
      <c r="BE1539" s="11" t="str">
        <f t="shared" ref="BE1539:BE1602" si="349">AE1539&amp;AJ1539&amp;AO1539&amp;AT1539</f>
        <v>－SCLSBS</v>
      </c>
    </row>
    <row r="1540" spans="1:57" ht="11.25" hidden="1" customHeight="1">
      <c r="A1540" s="6">
        <v>1539</v>
      </c>
      <c r="B1540" s="7" t="s">
        <v>3466</v>
      </c>
      <c r="C1540" s="8" t="s">
        <v>3467</v>
      </c>
      <c r="D1540" s="7" t="s">
        <v>650</v>
      </c>
      <c r="E1540" s="7" t="s">
        <v>95</v>
      </c>
      <c r="F1540" s="7" t="s">
        <v>82</v>
      </c>
      <c r="G1540" s="9">
        <v>102</v>
      </c>
      <c r="H1540" s="9">
        <v>122</v>
      </c>
      <c r="I1540" s="9">
        <v>49</v>
      </c>
      <c r="J1540" s="9">
        <v>51</v>
      </c>
      <c r="K1540" s="9">
        <v>59</v>
      </c>
      <c r="L1540" s="9">
        <v>50</v>
      </c>
      <c r="M1540" s="9">
        <v>54</v>
      </c>
      <c r="N1540" s="9">
        <v>54</v>
      </c>
      <c r="O1540" s="9">
        <v>57</v>
      </c>
      <c r="P1540" s="9">
        <v>41</v>
      </c>
      <c r="Q1540" s="10">
        <v>99</v>
      </c>
      <c r="R1540" s="11">
        <v>23</v>
      </c>
      <c r="S1540" s="11">
        <v>1</v>
      </c>
      <c r="T1540" s="11">
        <v>100</v>
      </c>
      <c r="U1540" s="11">
        <v>104</v>
      </c>
      <c r="V1540" s="11">
        <v>1</v>
      </c>
      <c r="W1540" s="11">
        <v>107</v>
      </c>
      <c r="X1540" s="11">
        <f t="shared" si="336"/>
        <v>435</v>
      </c>
      <c r="Y1540" s="11">
        <f t="shared" si="337"/>
        <v>4500</v>
      </c>
      <c r="Z1540" s="11">
        <f t="shared" si="338"/>
        <v>1350</v>
      </c>
      <c r="AA1540" s="11">
        <f t="shared" si="339"/>
        <v>4045</v>
      </c>
      <c r="AB1540" s="11">
        <f t="shared" si="340"/>
        <v>4045</v>
      </c>
      <c r="AC1540" s="6">
        <f t="shared" si="341"/>
        <v>4650</v>
      </c>
      <c r="AD1540" s="9" t="s">
        <v>469</v>
      </c>
      <c r="AE1540" s="3" t="str">
        <f>IF(ISERROR(VLOOKUP($AD1540,技まとめ!$A$1:$F$380,6,FALSE)),"－",VLOOKUP($AD1540,技まとめ!$A$1:$F$380,6,FALSE))</f>
        <v>SC</v>
      </c>
      <c r="AF1540" s="3">
        <f>IF(ISERROR(VLOOKUP($AD1540,技まとめ!$A$1:$F$380,3,FALSE)),"－",VLOOKUP($AD1540,技まとめ!$A$1:$F$380,3,FALSE))</f>
        <v>30</v>
      </c>
      <c r="AG1540" s="3">
        <f>IF(ISERROR(VLOOKUP($AD1540,技まとめ!$A$1:$F$380,5,FALSE)),"－",VLOOKUP($AD1540,技まとめ!$A$1:$F$380,5,FALSE))</f>
        <v>21</v>
      </c>
      <c r="AH1540" s="3" t="str">
        <f>IF($E1540=IF(ISERROR(VLOOKUP($AD1540,技まとめ!$A$1:$F$380,4,FALSE)),"－",VLOOKUP($AD1540,技まとめ!$A$1:$F$380,4,FALSE)),"一致","")</f>
        <v/>
      </c>
      <c r="AI1540" s="9" t="s">
        <v>118</v>
      </c>
      <c r="AJ1540" s="3" t="str">
        <f>IF(ISERROR(VLOOKUP($AI1540,技まとめ!$A$1:$F$380,6,FALSE)),"－",VLOOKUP($AI1540,技まとめ!$A$1:$F$380,6,FALSE))</f>
        <v>BS</v>
      </c>
      <c r="AK1540" s="3">
        <f>IF(ISERROR(VLOOKUP($AI1540,技まとめ!$A$1:$F$380,3,FALSE)),"－",VLOOKUP($AI1540,技まとめ!$A$1:$F$380,3,FALSE))</f>
        <v>64</v>
      </c>
      <c r="AL1540" s="3">
        <f>IF(ISERROR(VLOOKUP($AI1540,技まとめ!$A$1:$F$380,5,FALSE)),"－",VLOOKUP($AI1540,技まとめ!$A$1:$F$380,5,FALSE))</f>
        <v>37</v>
      </c>
      <c r="AM1540" s="3" t="str">
        <f>IF($E1540=IF(ISERROR(VLOOKUP($AI1540,技まとめ!$A$1:$F$380,4,FALSE)),"－",VLOOKUP($AI1540,技まとめ!$A$1:$F$380,4,FALSE)),"一致","")</f>
        <v/>
      </c>
      <c r="AN1540" s="9" t="s">
        <v>159</v>
      </c>
      <c r="AO1540" s="3" t="str">
        <f>IF(ISERROR(VLOOKUP($AN1540,技まとめ!$A$1:$F$380,6,FALSE)),"－",VLOOKUP($AN1540,技まとめ!$A$1:$F$380,6,FALSE))</f>
        <v>BB</v>
      </c>
      <c r="AP1540" s="3">
        <f>IF(ISERROR(VLOOKUP($AN1540,技まとめ!$A$1:$F$380,3,FALSE)),"－",VLOOKUP($AN1540,技まとめ!$A$1:$F$380,3,FALSE))</f>
        <v>96</v>
      </c>
      <c r="AQ1540" s="3">
        <f>IF(ISERROR(VLOOKUP($AN1540,技まとめ!$A$1:$F$380,5,FALSE)),"－",VLOOKUP($AN1540,技まとめ!$A$1:$F$380,5,FALSE))</f>
        <v>56</v>
      </c>
      <c r="AR1540" s="3" t="str">
        <f>IF($E1540=IF(ISERROR(VLOOKUP($AN1540,技まとめ!$A$1:$F$380,4,FALSE)),"－",VLOOKUP($AN1540,技まとめ!$A$1:$F$380,4,FALSE)),"一致","")</f>
        <v/>
      </c>
      <c r="AS1540" s="9" t="s">
        <v>454</v>
      </c>
      <c r="AT1540" s="3" t="str">
        <f>IF(ISERROR(VLOOKUP($AS1540,技まとめ!$A$1:$F$380,6,FALSE)),"－",VLOOKUP($AS1540,技まとめ!$A$1:$F$380,6,FALSE))</f>
        <v>BL</v>
      </c>
      <c r="AU1540" s="3">
        <f>IF(ISERROR(VLOOKUP($AS1540,技まとめ!$A$1:$F$380,3,FALSE)),"－",VLOOKUP($AS1540,技まとめ!$A$1:$F$380,3,FALSE))</f>
        <v>65</v>
      </c>
      <c r="AV1540" s="3">
        <f>IF(ISERROR(VLOOKUP($AS1540,技まとめ!$A$1:$F$380,5,FALSE)),"－",VLOOKUP($AS1540,技まとめ!$A$1:$F$380,5,FALSE))</f>
        <v>42</v>
      </c>
      <c r="AW1540" s="3" t="str">
        <f>IF($E1540=IF(ISERROR(VLOOKUP($AS1540,技まとめ!$A$1:$F$380,4,FALSE)),"－",VLOOKUP($AS1540,技まとめ!$A$1:$F$380,4,FALSE)),"一致","")</f>
        <v>一致</v>
      </c>
      <c r="AX1540" s="12" t="str">
        <f t="shared" si="342"/>
        <v>あびせげりクンフーアタックグランドクェイクぶんしんディフェンス</v>
      </c>
      <c r="AY1540" s="12" t="str">
        <f t="shared" si="343"/>
        <v>あびせげりクンフーアタックグランドクェイクぶんしんディフェンス</v>
      </c>
      <c r="AZ1540" s="12" t="str">
        <f t="shared" si="344"/>
        <v>あびせげりクンフーアタックグランドクェイクぶんしんディフェンス</v>
      </c>
      <c r="BA1540" s="12" t="str">
        <f t="shared" si="345"/>
        <v>あびせげりクンフーアタックグランドクェイクぶんしんディフェンス</v>
      </c>
      <c r="BB1540" s="11" t="str">
        <f t="shared" si="346"/>
        <v>SCBSBBBL</v>
      </c>
      <c r="BC1540" s="11" t="str">
        <f t="shared" si="347"/>
        <v>SCBSBBBL</v>
      </c>
      <c r="BD1540" s="11" t="str">
        <f t="shared" si="348"/>
        <v>SCBSBBBL</v>
      </c>
      <c r="BE1540" s="11" t="str">
        <f t="shared" si="349"/>
        <v>SCBSBBBL</v>
      </c>
    </row>
    <row r="1541" spans="1:57" ht="11.25" hidden="1" customHeight="1">
      <c r="A1541" s="6">
        <v>1540</v>
      </c>
      <c r="B1541" s="7" t="s">
        <v>3468</v>
      </c>
      <c r="C1541" s="8" t="s">
        <v>3469</v>
      </c>
      <c r="D1541" s="7" t="s">
        <v>72</v>
      </c>
      <c r="E1541" s="7" t="s">
        <v>102</v>
      </c>
      <c r="F1541" s="7" t="s">
        <v>128</v>
      </c>
      <c r="G1541" s="9">
        <v>125</v>
      </c>
      <c r="H1541" s="9">
        <v>93</v>
      </c>
      <c r="I1541" s="9">
        <v>60</v>
      </c>
      <c r="J1541" s="9">
        <v>51</v>
      </c>
      <c r="K1541" s="9">
        <v>57</v>
      </c>
      <c r="L1541" s="9">
        <v>51</v>
      </c>
      <c r="M1541" s="9">
        <v>51</v>
      </c>
      <c r="N1541" s="9">
        <v>56</v>
      </c>
      <c r="O1541" s="9">
        <v>56</v>
      </c>
      <c r="P1541" s="9">
        <v>41</v>
      </c>
      <c r="Q1541" s="10">
        <v>110</v>
      </c>
      <c r="R1541" s="11">
        <v>23</v>
      </c>
      <c r="S1541" s="11">
        <v>1</v>
      </c>
      <c r="T1541" s="11">
        <v>101</v>
      </c>
      <c r="U1541" s="11">
        <v>101</v>
      </c>
      <c r="V1541" s="11">
        <v>1</v>
      </c>
      <c r="W1541" s="11">
        <v>106</v>
      </c>
      <c r="X1541" s="11">
        <f t="shared" si="336"/>
        <v>443</v>
      </c>
      <c r="Y1541" s="11">
        <f t="shared" si="337"/>
        <v>4935</v>
      </c>
      <c r="Z1541" s="11">
        <f t="shared" si="338"/>
        <v>1345</v>
      </c>
      <c r="AA1541" s="11">
        <f t="shared" si="339"/>
        <v>4075</v>
      </c>
      <c r="AB1541" s="11">
        <f t="shared" si="340"/>
        <v>4075</v>
      </c>
      <c r="AC1541" s="6">
        <f t="shared" si="341"/>
        <v>4685</v>
      </c>
      <c r="AD1541" s="9" t="s">
        <v>122</v>
      </c>
      <c r="AE1541" s="3" t="str">
        <f>IF(ISERROR(VLOOKUP($AD1541,技まとめ!$A$1:$F$380,6,FALSE)),"－",VLOOKUP($AD1541,技まとめ!$A$1:$F$380,6,FALSE))</f>
        <v>NS</v>
      </c>
      <c r="AF1541" s="3">
        <f>IF(ISERROR(VLOOKUP($AD1541,技まとめ!$A$1:$F$380,3,FALSE)),"－",VLOOKUP($AD1541,技まとめ!$A$1:$F$380,3,FALSE))</f>
        <v>25</v>
      </c>
      <c r="AG1541" s="3">
        <f>IF(ISERROR(VLOOKUP($AD1541,技まとめ!$A$1:$F$380,5,FALSE)),"－",VLOOKUP($AD1541,技まとめ!$A$1:$F$380,5,FALSE))</f>
        <v>20</v>
      </c>
      <c r="AH1541" s="3" t="str">
        <f>IF($E1541=IF(ISERROR(VLOOKUP($AD1541,技まとめ!$A$1:$F$380,4,FALSE)),"－",VLOOKUP($AD1541,技まとめ!$A$1:$F$380,4,FALSE)),"一致","")</f>
        <v>一致</v>
      </c>
      <c r="AI1541" s="9" t="s">
        <v>217</v>
      </c>
      <c r="AJ1541" s="3" t="str">
        <f>IF(ISERROR(VLOOKUP($AI1541,技まとめ!$A$1:$F$380,6,FALSE)),"－",VLOOKUP($AI1541,技まとめ!$A$1:$F$380,6,FALSE))</f>
        <v>NS</v>
      </c>
      <c r="AK1541" s="3">
        <f>IF(ISERROR(VLOOKUP($AI1541,技まとめ!$A$1:$F$380,3,FALSE)),"－",VLOOKUP($AI1541,技まとめ!$A$1:$F$380,3,FALSE))</f>
        <v>51</v>
      </c>
      <c r="AL1541" s="3">
        <f>IF(ISERROR(VLOOKUP($AI1541,技まとめ!$A$1:$F$380,5,FALSE)),"－",VLOOKUP($AI1541,技まとめ!$A$1:$F$380,5,FALSE))</f>
        <v>31</v>
      </c>
      <c r="AM1541" s="3" t="str">
        <f>IF($E1541=IF(ISERROR(VLOOKUP($AI1541,技まとめ!$A$1:$F$380,4,FALSE)),"－",VLOOKUP($AI1541,技まとめ!$A$1:$F$380,4,FALSE)),"一致","")</f>
        <v/>
      </c>
      <c r="AN1541" s="9" t="s">
        <v>580</v>
      </c>
      <c r="AO1541" s="3" t="str">
        <f>IF(ISERROR(VLOOKUP($AN1541,技まとめ!$A$1:$F$380,6,FALSE)),"－",VLOOKUP($AN1541,技まとめ!$A$1:$F$380,6,FALSE))</f>
        <v>NS</v>
      </c>
      <c r="AP1541" s="3">
        <f>IF(ISERROR(VLOOKUP($AN1541,技まとめ!$A$1:$F$380,3,FALSE)),"－",VLOOKUP($AN1541,技まとめ!$A$1:$F$380,3,FALSE))</f>
        <v>81</v>
      </c>
      <c r="AQ1541" s="3">
        <f>IF(ISERROR(VLOOKUP($AN1541,技まとめ!$A$1:$F$380,5,FALSE)),"－",VLOOKUP($AN1541,技まとめ!$A$1:$F$380,5,FALSE))</f>
        <v>46</v>
      </c>
      <c r="AR1541" s="3" t="str">
        <f>IF($E1541=IF(ISERROR(VLOOKUP($AN1541,技まとめ!$A$1:$F$380,4,FALSE)),"－",VLOOKUP($AN1541,技まとめ!$A$1:$F$380,4,FALSE)),"一致","")</f>
        <v>一致</v>
      </c>
      <c r="AS1541" s="9" t="s">
        <v>686</v>
      </c>
      <c r="AT1541" s="3" t="str">
        <f>IF(ISERROR(VLOOKUP($AS1541,技まとめ!$A$1:$F$380,6,FALSE)),"－",VLOOKUP($AS1541,技まとめ!$A$1:$F$380,6,FALSE))</f>
        <v>DR</v>
      </c>
      <c r="AU1541" s="3">
        <f>IF(ISERROR(VLOOKUP($AS1541,技まとめ!$A$1:$F$380,3,FALSE)),"－",VLOOKUP($AS1541,技まとめ!$A$1:$F$380,3,FALSE))</f>
        <v>34</v>
      </c>
      <c r="AV1541" s="3">
        <f>IF(ISERROR(VLOOKUP($AS1541,技まとめ!$A$1:$F$380,5,FALSE)),"－",VLOOKUP($AS1541,技まとめ!$A$1:$F$380,5,FALSE))</f>
        <v>27</v>
      </c>
      <c r="AW1541" s="3" t="str">
        <f>IF($E1541=IF(ISERROR(VLOOKUP($AS1541,技まとめ!$A$1:$F$380,4,FALSE)),"－",VLOOKUP($AS1541,技まとめ!$A$1:$F$380,4,FALSE)),"一致","")</f>
        <v>一致</v>
      </c>
      <c r="AX1541" s="12" t="str">
        <f t="shared" si="342"/>
        <v>グレネードショットクンフーヘッドヘルファイアヒートタックル</v>
      </c>
      <c r="AY1541" s="12" t="str">
        <f t="shared" si="343"/>
        <v>グレネードショットクンフーヘッドヘルファイアヒートタックル</v>
      </c>
      <c r="AZ1541" s="12" t="str">
        <f t="shared" si="344"/>
        <v>グレネードショットクンフーヘッドヘルファイアヒートタックル</v>
      </c>
      <c r="BA1541" s="12" t="str">
        <f t="shared" si="345"/>
        <v>グレネードショットクンフーヘッドヘルファイアヒートタックル</v>
      </c>
      <c r="BB1541" s="11" t="str">
        <f t="shared" si="346"/>
        <v>NSNSNSDR</v>
      </c>
      <c r="BC1541" s="11" t="str">
        <f t="shared" si="347"/>
        <v>NSNSNSDR</v>
      </c>
      <c r="BD1541" s="11" t="str">
        <f t="shared" si="348"/>
        <v>NSNSNSDR</v>
      </c>
      <c r="BE1541" s="11" t="str">
        <f t="shared" si="349"/>
        <v>NSNSNSDR</v>
      </c>
    </row>
    <row r="1542" spans="1:57" ht="11.25" hidden="1" customHeight="1">
      <c r="A1542" s="6">
        <v>1541</v>
      </c>
      <c r="B1542" s="7" t="s">
        <v>3470</v>
      </c>
      <c r="C1542" s="8" t="s">
        <v>3471</v>
      </c>
      <c r="D1542" s="7" t="s">
        <v>650</v>
      </c>
      <c r="E1542" s="7" t="s">
        <v>73</v>
      </c>
      <c r="F1542" s="7" t="s">
        <v>74</v>
      </c>
      <c r="G1542" s="9">
        <v>85</v>
      </c>
      <c r="H1542" s="9">
        <v>131</v>
      </c>
      <c r="I1542" s="9">
        <v>64</v>
      </c>
      <c r="J1542" s="9">
        <v>63</v>
      </c>
      <c r="K1542" s="9">
        <v>65</v>
      </c>
      <c r="L1542" s="9">
        <v>45</v>
      </c>
      <c r="M1542" s="9">
        <v>48</v>
      </c>
      <c r="N1542" s="9">
        <v>49</v>
      </c>
      <c r="O1542" s="9">
        <v>47</v>
      </c>
      <c r="P1542" s="9">
        <v>31</v>
      </c>
      <c r="Q1542" s="10">
        <v>114</v>
      </c>
      <c r="R1542" s="11">
        <v>26</v>
      </c>
      <c r="S1542" s="11">
        <v>1</v>
      </c>
      <c r="T1542" s="11">
        <v>95</v>
      </c>
      <c r="U1542" s="11">
        <v>98</v>
      </c>
      <c r="V1542" s="11">
        <v>1</v>
      </c>
      <c r="W1542" s="11">
        <v>97</v>
      </c>
      <c r="X1542" s="11">
        <f t="shared" si="336"/>
        <v>432</v>
      </c>
      <c r="Y1542" s="11">
        <f t="shared" si="337"/>
        <v>5050</v>
      </c>
      <c r="Z1542" s="11">
        <f t="shared" si="338"/>
        <v>1405</v>
      </c>
      <c r="AA1542" s="11">
        <f t="shared" si="339"/>
        <v>3820</v>
      </c>
      <c r="AB1542" s="11">
        <f t="shared" si="340"/>
        <v>3820</v>
      </c>
      <c r="AC1542" s="6">
        <f t="shared" si="341"/>
        <v>4415</v>
      </c>
      <c r="AD1542" s="9" t="s">
        <v>776</v>
      </c>
      <c r="AE1542" s="3" t="str">
        <f>IF(ISERROR(VLOOKUP($AD1542,技まとめ!$A$1:$F$380,6,FALSE)),"－",VLOOKUP($AD1542,技まとめ!$A$1:$F$380,6,FALSE))</f>
        <v>P1</v>
      </c>
      <c r="AF1542" s="3">
        <f>IF(ISERROR(VLOOKUP($AD1542,技まとめ!$A$1:$F$380,3,FALSE)),"－",VLOOKUP($AD1542,技まとめ!$A$1:$F$380,3,FALSE))</f>
        <v>13</v>
      </c>
      <c r="AG1542" s="3">
        <f>IF(ISERROR(VLOOKUP($AD1542,技まとめ!$A$1:$F$380,5,FALSE)),"－",VLOOKUP($AD1542,技まとめ!$A$1:$F$380,5,FALSE))</f>
        <v>20</v>
      </c>
      <c r="AH1542" s="3" t="str">
        <f>IF($E1542=IF(ISERROR(VLOOKUP($AD1542,技まとめ!$A$1:$F$380,4,FALSE)),"－",VLOOKUP($AD1542,技まとめ!$A$1:$F$380,4,FALSE)),"一致","")</f>
        <v/>
      </c>
      <c r="AI1542" s="9" t="s">
        <v>292</v>
      </c>
      <c r="AJ1542" s="3" t="str">
        <f>IF(ISERROR(VLOOKUP($AI1542,技まとめ!$A$1:$F$380,6,FALSE)),"－",VLOOKUP($AI1542,技まとめ!$A$1:$F$380,6,FALSE))</f>
        <v>CA</v>
      </c>
      <c r="AK1542" s="3">
        <f>IF(ISERROR(VLOOKUP($AI1542,技まとめ!$A$1:$F$380,3,FALSE)),"－",VLOOKUP($AI1542,技まとめ!$A$1:$F$380,3,FALSE))</f>
        <v>90</v>
      </c>
      <c r="AL1542" s="3">
        <f>IF(ISERROR(VLOOKUP($AI1542,技まとめ!$A$1:$F$380,5,FALSE)),"－",VLOOKUP($AI1542,技まとめ!$A$1:$F$380,5,FALSE))</f>
        <v>50</v>
      </c>
      <c r="AM1542" s="3" t="str">
        <f>IF($E1542=IF(ISERROR(VLOOKUP($AI1542,技まとめ!$A$1:$F$380,4,FALSE)),"－",VLOOKUP($AI1542,技まとめ!$A$1:$F$380,4,FALSE)),"一致","")</f>
        <v/>
      </c>
      <c r="AN1542" s="9" t="s">
        <v>413</v>
      </c>
      <c r="AO1542" s="3" t="str">
        <f>IF(ISERROR(VLOOKUP($AN1542,技まとめ!$A$1:$F$380,6,FALSE)),"－",VLOOKUP($AN1542,技まとめ!$A$1:$F$380,6,FALSE))</f>
        <v>BB</v>
      </c>
      <c r="AP1542" s="3">
        <f>IF(ISERROR(VLOOKUP($AN1542,技まとめ!$A$1:$F$380,3,FALSE)),"－",VLOOKUP($AN1542,技まとめ!$A$1:$F$380,3,FALSE))</f>
        <v>31</v>
      </c>
      <c r="AQ1542" s="3">
        <f>IF(ISERROR(VLOOKUP($AN1542,技まとめ!$A$1:$F$380,5,FALSE)),"－",VLOOKUP($AN1542,技まとめ!$A$1:$F$380,5,FALSE))</f>
        <v>28</v>
      </c>
      <c r="AR1542" s="3" t="str">
        <f>IF($E1542=IF(ISERROR(VLOOKUP($AN1542,技まとめ!$A$1:$F$380,4,FALSE)),"－",VLOOKUP($AN1542,技まとめ!$A$1:$F$380,4,FALSE)),"一致","")</f>
        <v/>
      </c>
      <c r="AS1542" s="9" t="s">
        <v>2771</v>
      </c>
      <c r="AT1542" s="3" t="str">
        <f>IF(ISERROR(VLOOKUP($AS1542,技まとめ!$A$1:$F$380,6,FALSE)),"－",VLOOKUP($AS1542,技まとめ!$A$1:$F$380,6,FALSE))</f>
        <v>CA</v>
      </c>
      <c r="AU1542" s="3">
        <f>IF(ISERROR(VLOOKUP($AS1542,技まとめ!$A$1:$F$380,3,FALSE)),"－",VLOOKUP($AS1542,技まとめ!$A$1:$F$380,3,FALSE))</f>
        <v>48</v>
      </c>
      <c r="AV1542" s="3">
        <f>IF(ISERROR(VLOOKUP($AS1542,技まとめ!$A$1:$F$380,5,FALSE)),"－",VLOOKUP($AS1542,技まとめ!$A$1:$F$380,5,FALSE))</f>
        <v>32</v>
      </c>
      <c r="AW1542" s="3" t="str">
        <f>IF($E1542=IF(ISERROR(VLOOKUP($AS1542,技まとめ!$A$1:$F$380,4,FALSE)),"－",VLOOKUP($AS1542,技まとめ!$A$1:$F$380,4,FALSE)),"一致","")</f>
        <v/>
      </c>
      <c r="AX1542" s="12" t="str">
        <f t="shared" si="342"/>
        <v>ねっけつパンチバーンアウトスーパーしこふみスラッシュネイル</v>
      </c>
      <c r="AY1542" s="12" t="str">
        <f t="shared" si="343"/>
        <v>ねっけつパンチバーンアウトスーパーしこふみスラッシュネイル</v>
      </c>
      <c r="AZ1542" s="12" t="str">
        <f t="shared" si="344"/>
        <v>ねっけつパンチバーンアウトスーパーしこふみスラッシュネイル</v>
      </c>
      <c r="BA1542" s="12" t="str">
        <f t="shared" si="345"/>
        <v>ねっけつパンチバーンアウトスーパーしこふみスラッシュネイル</v>
      </c>
      <c r="BB1542" s="11" t="str">
        <f t="shared" si="346"/>
        <v>P1CABBCA</v>
      </c>
      <c r="BC1542" s="11" t="str">
        <f t="shared" si="347"/>
        <v>P1CABBCA</v>
      </c>
      <c r="BD1542" s="11" t="str">
        <f t="shared" si="348"/>
        <v>P1CABBCA</v>
      </c>
      <c r="BE1542" s="11" t="str">
        <f t="shared" si="349"/>
        <v>P1CABBCA</v>
      </c>
    </row>
    <row r="1543" spans="1:57" ht="11.25" hidden="1" customHeight="1">
      <c r="A1543" s="6">
        <v>1542</v>
      </c>
      <c r="B1543" s="7" t="s">
        <v>3472</v>
      </c>
      <c r="C1543" s="8" t="s">
        <v>3473</v>
      </c>
      <c r="D1543" s="7" t="s">
        <v>72</v>
      </c>
      <c r="E1543" s="7" t="s">
        <v>95</v>
      </c>
      <c r="F1543" s="7" t="s">
        <v>82</v>
      </c>
      <c r="G1543" s="9">
        <v>119</v>
      </c>
      <c r="H1543" s="9">
        <v>113</v>
      </c>
      <c r="I1543" s="9">
        <v>48</v>
      </c>
      <c r="J1543" s="9">
        <v>56</v>
      </c>
      <c r="K1543" s="9">
        <v>66</v>
      </c>
      <c r="L1543" s="9">
        <v>46</v>
      </c>
      <c r="M1543" s="9">
        <v>53</v>
      </c>
      <c r="N1543" s="9">
        <v>51</v>
      </c>
      <c r="O1543" s="9">
        <v>56</v>
      </c>
      <c r="P1543" s="9">
        <v>64</v>
      </c>
      <c r="Q1543" s="10">
        <v>98</v>
      </c>
      <c r="R1543" s="11">
        <v>55</v>
      </c>
      <c r="S1543" s="11">
        <v>1</v>
      </c>
      <c r="T1543" s="11">
        <v>96</v>
      </c>
      <c r="U1543" s="11">
        <v>103</v>
      </c>
      <c r="V1543" s="11">
        <v>1</v>
      </c>
      <c r="W1543" s="11">
        <v>106</v>
      </c>
      <c r="X1543" s="11">
        <f t="shared" si="336"/>
        <v>460</v>
      </c>
      <c r="Y1543" s="11">
        <f t="shared" si="337"/>
        <v>4455</v>
      </c>
      <c r="Z1543" s="11">
        <f t="shared" si="338"/>
        <v>2465</v>
      </c>
      <c r="AA1543" s="11">
        <f t="shared" si="339"/>
        <v>3900</v>
      </c>
      <c r="AB1543" s="11">
        <f t="shared" si="340"/>
        <v>3900</v>
      </c>
      <c r="AC1543" s="6">
        <f t="shared" si="341"/>
        <v>4645</v>
      </c>
      <c r="AD1543" s="9" t="s">
        <v>273</v>
      </c>
      <c r="AE1543" s="3" t="str">
        <f>IF(ISERROR(VLOOKUP($AD1543,技まとめ!$A$1:$F$380,6,FALSE)),"－",VLOOKUP($AD1543,技まとめ!$A$1:$F$380,6,FALSE))</f>
        <v>BL</v>
      </c>
      <c r="AF1543" s="3">
        <f>IF(ISERROR(VLOOKUP($AD1543,技まとめ!$A$1:$F$380,3,FALSE)),"－",VLOOKUP($AD1543,技まとめ!$A$1:$F$380,3,FALSE))</f>
        <v>17</v>
      </c>
      <c r="AG1543" s="3">
        <f>IF(ISERROR(VLOOKUP($AD1543,技まとめ!$A$1:$F$380,5,FALSE)),"－",VLOOKUP($AD1543,技まとめ!$A$1:$F$380,5,FALSE))</f>
        <v>20</v>
      </c>
      <c r="AH1543" s="3" t="str">
        <f>IF($E1543=IF(ISERROR(VLOOKUP($AD1543,技まとめ!$A$1:$F$380,4,FALSE)),"－",VLOOKUP($AD1543,技まとめ!$A$1:$F$380,4,FALSE)),"一致","")</f>
        <v/>
      </c>
      <c r="AI1543" s="9" t="s">
        <v>322</v>
      </c>
      <c r="AJ1543" s="3" t="str">
        <f>IF(ISERROR(VLOOKUP($AI1543,技まとめ!$A$1:$F$380,6,FALSE)),"－",VLOOKUP($AI1543,技まとめ!$A$1:$F$380,6,FALSE))</f>
        <v>SC</v>
      </c>
      <c r="AK1543" s="3">
        <f>IF(ISERROR(VLOOKUP($AI1543,技まとめ!$A$1:$F$380,3,FALSE)),"－",VLOOKUP($AI1543,技まとめ!$A$1:$F$380,3,FALSE))</f>
        <v>25</v>
      </c>
      <c r="AL1543" s="3">
        <f>IF(ISERROR(VLOOKUP($AI1543,技まとめ!$A$1:$F$380,5,FALSE)),"－",VLOOKUP($AI1543,技まとめ!$A$1:$F$380,5,FALSE))</f>
        <v>20</v>
      </c>
      <c r="AM1543" s="3" t="str">
        <f>IF($E1543=IF(ISERROR(VLOOKUP($AI1543,技まとめ!$A$1:$F$380,4,FALSE)),"－",VLOOKUP($AI1543,技まとめ!$A$1:$F$380,4,FALSE)),"一致","")</f>
        <v/>
      </c>
      <c r="AN1543" s="9" t="s">
        <v>156</v>
      </c>
      <c r="AO1543" s="3" t="str">
        <f>IF(ISERROR(VLOOKUP($AN1543,技まとめ!$A$1:$F$380,6,FALSE)),"－",VLOOKUP($AN1543,技まとめ!$A$1:$F$380,6,FALSE))</f>
        <v>BB</v>
      </c>
      <c r="AP1543" s="3">
        <f>IF(ISERROR(VLOOKUP($AN1543,技まとめ!$A$1:$F$380,3,FALSE)),"－",VLOOKUP($AN1543,技まとめ!$A$1:$F$380,3,FALSE))</f>
        <v>17</v>
      </c>
      <c r="AQ1543" s="3">
        <f>IF(ISERROR(VLOOKUP($AN1543,技まとめ!$A$1:$F$380,5,FALSE)),"－",VLOOKUP($AN1543,技まとめ!$A$1:$F$380,5,FALSE))</f>
        <v>20</v>
      </c>
      <c r="AR1543" s="3" t="str">
        <f>IF($E1543=IF(ISERROR(VLOOKUP($AN1543,技まとめ!$A$1:$F$380,4,FALSE)),"－",VLOOKUP($AN1543,技まとめ!$A$1:$F$380,4,FALSE)),"一致","")</f>
        <v/>
      </c>
      <c r="AS1543" s="9" t="s">
        <v>557</v>
      </c>
      <c r="AT1543" s="3" t="str">
        <f>IF(ISERROR(VLOOKUP($AS1543,技まとめ!$A$1:$F$380,6,FALSE)),"－",VLOOKUP($AS1543,技まとめ!$A$1:$F$380,6,FALSE))</f>
        <v>LS</v>
      </c>
      <c r="AU1543" s="3">
        <f>IF(ISERROR(VLOOKUP($AS1543,技まとめ!$A$1:$F$380,3,FALSE)),"－",VLOOKUP($AS1543,技まとめ!$A$1:$F$380,3,FALSE))</f>
        <v>101</v>
      </c>
      <c r="AV1543" s="3">
        <f>IF(ISERROR(VLOOKUP($AS1543,技まとめ!$A$1:$F$380,5,FALSE)),"－",VLOOKUP($AS1543,技まとめ!$A$1:$F$380,5,FALSE))</f>
        <v>66</v>
      </c>
      <c r="AW1543" s="3" t="str">
        <f>IF($E1543=IF(ISERROR(VLOOKUP($AS1543,技まとめ!$A$1:$F$380,4,FALSE)),"－",VLOOKUP($AS1543,技まとめ!$A$1:$F$380,4,FALSE)),"一致","")</f>
        <v/>
      </c>
      <c r="AX1543" s="12" t="str">
        <f t="shared" si="342"/>
        <v>しこふみターザンキックジャイアントスピントリプルブースト</v>
      </c>
      <c r="AY1543" s="12" t="str">
        <f t="shared" si="343"/>
        <v>しこふみターザンキックジャイアントスピントリプルブースト</v>
      </c>
      <c r="AZ1543" s="12" t="str">
        <f t="shared" si="344"/>
        <v>しこふみターザンキックジャイアントスピントリプルブースト</v>
      </c>
      <c r="BA1543" s="12" t="str">
        <f t="shared" si="345"/>
        <v>しこふみターザンキックジャイアントスピントリプルブースト</v>
      </c>
      <c r="BB1543" s="11" t="str">
        <f t="shared" si="346"/>
        <v>BLSCBBLS</v>
      </c>
      <c r="BC1543" s="11" t="str">
        <f t="shared" si="347"/>
        <v>BLSCBBLS</v>
      </c>
      <c r="BD1543" s="11" t="str">
        <f t="shared" si="348"/>
        <v>BLSCBBLS</v>
      </c>
      <c r="BE1543" s="11" t="str">
        <f t="shared" si="349"/>
        <v>BLSCBBLS</v>
      </c>
    </row>
    <row r="1544" spans="1:57" ht="11.25" hidden="1" customHeight="1">
      <c r="A1544" s="6">
        <v>1543</v>
      </c>
      <c r="B1544" s="7" t="s">
        <v>3474</v>
      </c>
      <c r="C1544" s="8" t="s">
        <v>3475</v>
      </c>
      <c r="D1544" s="7" t="s">
        <v>650</v>
      </c>
      <c r="E1544" s="7" t="s">
        <v>81</v>
      </c>
      <c r="F1544" s="7" t="s">
        <v>128</v>
      </c>
      <c r="G1544" s="9">
        <v>93</v>
      </c>
      <c r="H1544" s="9">
        <v>124</v>
      </c>
      <c r="I1544" s="9">
        <v>46</v>
      </c>
      <c r="J1544" s="9">
        <v>51</v>
      </c>
      <c r="K1544" s="9">
        <v>57</v>
      </c>
      <c r="L1544" s="9">
        <v>51</v>
      </c>
      <c r="M1544" s="9">
        <v>62</v>
      </c>
      <c r="N1544" s="9">
        <v>51</v>
      </c>
      <c r="O1544" s="9">
        <v>53</v>
      </c>
      <c r="P1544" s="9">
        <v>47</v>
      </c>
      <c r="Q1544" s="10">
        <v>96</v>
      </c>
      <c r="R1544" s="11">
        <v>24</v>
      </c>
      <c r="S1544" s="11">
        <v>1</v>
      </c>
      <c r="T1544" s="11">
        <v>101</v>
      </c>
      <c r="U1544" s="11">
        <v>112</v>
      </c>
      <c r="V1544" s="11">
        <v>1</v>
      </c>
      <c r="W1544" s="11">
        <v>103</v>
      </c>
      <c r="X1544" s="11">
        <f t="shared" si="336"/>
        <v>438</v>
      </c>
      <c r="Y1544" s="11">
        <f t="shared" si="337"/>
        <v>4360</v>
      </c>
      <c r="Z1544" s="11">
        <f t="shared" si="338"/>
        <v>1365</v>
      </c>
      <c r="AA1544" s="11">
        <f t="shared" si="339"/>
        <v>4060</v>
      </c>
      <c r="AB1544" s="11">
        <f t="shared" si="340"/>
        <v>4060</v>
      </c>
      <c r="AC1544" s="6">
        <f t="shared" si="341"/>
        <v>4675</v>
      </c>
      <c r="AD1544" s="9" t="s">
        <v>182</v>
      </c>
      <c r="AE1544" s="3" t="str">
        <f>IF(ISERROR(VLOOKUP($AD1544,技まとめ!$A$1:$F$380,6,FALSE)),"－",VLOOKUP($AD1544,技まとめ!$A$1:$F$380,6,FALSE))</f>
        <v>SC</v>
      </c>
      <c r="AF1544" s="3">
        <f>IF(ISERROR(VLOOKUP($AD1544,技まとめ!$A$1:$F$380,3,FALSE)),"－",VLOOKUP($AD1544,技まとめ!$A$1:$F$380,3,FALSE))</f>
        <v>31</v>
      </c>
      <c r="AG1544" s="3">
        <f>IF(ISERROR(VLOOKUP($AD1544,技まとめ!$A$1:$F$380,5,FALSE)),"－",VLOOKUP($AD1544,技まとめ!$A$1:$F$380,5,FALSE))</f>
        <v>22</v>
      </c>
      <c r="AH1544" s="3" t="str">
        <f>IF($E1544=IF(ISERROR(VLOOKUP($AD1544,技まとめ!$A$1:$F$380,4,FALSE)),"－",VLOOKUP($AD1544,技まとめ!$A$1:$F$380,4,FALSE)),"一致","")</f>
        <v/>
      </c>
      <c r="AI1544" s="9" t="s">
        <v>123</v>
      </c>
      <c r="AJ1544" s="3" t="str">
        <f>IF(ISERROR(VLOOKUP($AI1544,技まとめ!$A$1:$F$380,6,FALSE)),"－",VLOOKUP($AI1544,技まとめ!$A$1:$F$380,6,FALSE))</f>
        <v>DR</v>
      </c>
      <c r="AK1544" s="3">
        <f>IF(ISERROR(VLOOKUP($AI1544,技まとめ!$A$1:$F$380,3,FALSE)),"－",VLOOKUP($AI1544,技まとめ!$A$1:$F$380,3,FALSE))</f>
        <v>36</v>
      </c>
      <c r="AL1544" s="3">
        <f>IF(ISERROR(VLOOKUP($AI1544,技まとめ!$A$1:$F$380,5,FALSE)),"－",VLOOKUP($AI1544,技まとめ!$A$1:$F$380,5,FALSE))</f>
        <v>27</v>
      </c>
      <c r="AM1544" s="3" t="str">
        <f>IF($E1544=IF(ISERROR(VLOOKUP($AI1544,技まとめ!$A$1:$F$380,4,FALSE)),"－",VLOOKUP($AI1544,技まとめ!$A$1:$F$380,4,FALSE)),"一致","")</f>
        <v/>
      </c>
      <c r="AN1544" s="9" t="s">
        <v>217</v>
      </c>
      <c r="AO1544" s="3" t="str">
        <f>IF(ISERROR(VLOOKUP($AN1544,技まとめ!$A$1:$F$380,6,FALSE)),"－",VLOOKUP($AN1544,技まとめ!$A$1:$F$380,6,FALSE))</f>
        <v>NS</v>
      </c>
      <c r="AP1544" s="3">
        <f>IF(ISERROR(VLOOKUP($AN1544,技まとめ!$A$1:$F$380,3,FALSE)),"－",VLOOKUP($AN1544,技まとめ!$A$1:$F$380,3,FALSE))</f>
        <v>51</v>
      </c>
      <c r="AQ1544" s="3">
        <f>IF(ISERROR(VLOOKUP($AN1544,技まとめ!$A$1:$F$380,5,FALSE)),"－",VLOOKUP($AN1544,技まとめ!$A$1:$F$380,5,FALSE))</f>
        <v>31</v>
      </c>
      <c r="AR1544" s="3" t="str">
        <f>IF($E1544=IF(ISERROR(VLOOKUP($AN1544,技まとめ!$A$1:$F$380,4,FALSE)),"－",VLOOKUP($AN1544,技まとめ!$A$1:$F$380,4,FALSE)),"一致","")</f>
        <v/>
      </c>
      <c r="AS1544" s="9" t="s">
        <v>190</v>
      </c>
      <c r="AT1544" s="3" t="str">
        <f>IF(ISERROR(VLOOKUP($AS1544,技まとめ!$A$1:$F$380,6,FALSE)),"－",VLOOKUP($AS1544,技まとめ!$A$1:$F$380,6,FALSE))</f>
        <v>BS</v>
      </c>
      <c r="AU1544" s="3">
        <f>IF(ISERROR(VLOOKUP($AS1544,技まとめ!$A$1:$F$380,3,FALSE)),"－",VLOOKUP($AS1544,技まとめ!$A$1:$F$380,3,FALSE))</f>
        <v>75</v>
      </c>
      <c r="AV1544" s="3">
        <f>IF(ISERROR(VLOOKUP($AS1544,技まとめ!$A$1:$F$380,5,FALSE)),"－",VLOOKUP($AS1544,技まとめ!$A$1:$F$380,5,FALSE))</f>
        <v>43</v>
      </c>
      <c r="AW1544" s="3" t="str">
        <f>IF($E1544=IF(ISERROR(VLOOKUP($AS1544,技まとめ!$A$1:$F$380,4,FALSE)),"－",VLOOKUP($AS1544,技まとめ!$A$1:$F$380,4,FALSE)),"一致","")</f>
        <v/>
      </c>
      <c r="AX1544" s="12" t="str">
        <f t="shared" si="342"/>
        <v>ひゃくれつショットごりむちゅうクンフーヘッドにひゃくれつショット</v>
      </c>
      <c r="AY1544" s="12" t="str">
        <f t="shared" si="343"/>
        <v>ひゃくれつショットごりむちゅうクンフーヘッドにひゃくれつショット</v>
      </c>
      <c r="AZ1544" s="12" t="str">
        <f t="shared" si="344"/>
        <v>ひゃくれつショットごりむちゅうクンフーヘッドにひゃくれつショット</v>
      </c>
      <c r="BA1544" s="12" t="str">
        <f t="shared" si="345"/>
        <v>ひゃくれつショットごりむちゅうクンフーヘッドにひゃくれつショット</v>
      </c>
      <c r="BB1544" s="11" t="str">
        <f t="shared" si="346"/>
        <v>SCDRNSBS</v>
      </c>
      <c r="BC1544" s="11" t="str">
        <f t="shared" si="347"/>
        <v>SCDRNSBS</v>
      </c>
      <c r="BD1544" s="11" t="str">
        <f t="shared" si="348"/>
        <v>SCDRNSBS</v>
      </c>
      <c r="BE1544" s="11" t="str">
        <f t="shared" si="349"/>
        <v>SCDRNSBS</v>
      </c>
    </row>
    <row r="1545" spans="1:57" ht="11.25" hidden="1" customHeight="1">
      <c r="A1545" s="6">
        <v>1544</v>
      </c>
      <c r="B1545" s="7" t="s">
        <v>3476</v>
      </c>
      <c r="C1545" s="8" t="s">
        <v>3477</v>
      </c>
      <c r="D1545" s="7" t="s">
        <v>72</v>
      </c>
      <c r="E1545" s="7" t="s">
        <v>73</v>
      </c>
      <c r="F1545" s="7" t="s">
        <v>128</v>
      </c>
      <c r="G1545" s="9">
        <v>117</v>
      </c>
      <c r="H1545" s="9">
        <v>91</v>
      </c>
      <c r="I1545" s="9">
        <v>60</v>
      </c>
      <c r="J1545" s="9">
        <v>65</v>
      </c>
      <c r="K1545" s="9">
        <v>62</v>
      </c>
      <c r="L1545" s="9">
        <v>57</v>
      </c>
      <c r="M1545" s="9">
        <v>49</v>
      </c>
      <c r="N1545" s="9">
        <v>63</v>
      </c>
      <c r="O1545" s="9">
        <v>57</v>
      </c>
      <c r="P1545" s="9">
        <v>33</v>
      </c>
      <c r="Q1545" s="10">
        <v>110</v>
      </c>
      <c r="R1545" s="11">
        <v>41</v>
      </c>
      <c r="S1545" s="11">
        <v>1</v>
      </c>
      <c r="T1545" s="11">
        <v>107</v>
      </c>
      <c r="U1545" s="11">
        <v>99</v>
      </c>
      <c r="V1545" s="11">
        <v>1</v>
      </c>
      <c r="W1545" s="11">
        <v>107</v>
      </c>
      <c r="X1545" s="11">
        <f t="shared" si="336"/>
        <v>466</v>
      </c>
      <c r="Y1545" s="11">
        <f t="shared" si="337"/>
        <v>4940</v>
      </c>
      <c r="Z1545" s="11">
        <f t="shared" si="338"/>
        <v>1980</v>
      </c>
      <c r="AA1545" s="11">
        <f t="shared" si="339"/>
        <v>4290</v>
      </c>
      <c r="AB1545" s="11">
        <f t="shared" si="340"/>
        <v>4290</v>
      </c>
      <c r="AC1545" s="6">
        <f t="shared" si="341"/>
        <v>5020</v>
      </c>
      <c r="AD1545" s="9" t="s">
        <v>321</v>
      </c>
      <c r="AE1545" s="3" t="str">
        <f>IF(ISERROR(VLOOKUP($AD1545,技まとめ!$A$1:$F$380,6,FALSE)),"－",VLOOKUP($AD1545,技まとめ!$A$1:$F$380,6,FALSE))</f>
        <v>DR</v>
      </c>
      <c r="AF1545" s="3">
        <f>IF(ISERROR(VLOOKUP($AD1545,技まとめ!$A$1:$F$380,3,FALSE)),"－",VLOOKUP($AD1545,技まとめ!$A$1:$F$380,3,FALSE))</f>
        <v>13</v>
      </c>
      <c r="AG1545" s="3">
        <f>IF(ISERROR(VLOOKUP($AD1545,技まとめ!$A$1:$F$380,5,FALSE)),"－",VLOOKUP($AD1545,技まとめ!$A$1:$F$380,5,FALSE))</f>
        <v>20</v>
      </c>
      <c r="AH1545" s="3" t="str">
        <f>IF($E1545=IF(ISERROR(VLOOKUP($AD1545,技まとめ!$A$1:$F$380,4,FALSE)),"－",VLOOKUP($AD1545,技まとめ!$A$1:$F$380,4,FALSE)),"一致","")</f>
        <v>一致</v>
      </c>
      <c r="AI1545" s="9" t="s">
        <v>117</v>
      </c>
      <c r="AJ1545" s="3" t="str">
        <f>IF(ISERROR(VLOOKUP($AI1545,技まとめ!$A$1:$F$380,6,FALSE)),"－",VLOOKUP($AI1545,技まとめ!$A$1:$F$380,6,FALSE))</f>
        <v>SC</v>
      </c>
      <c r="AK1545" s="3">
        <f>IF(ISERROR(VLOOKUP($AI1545,技まとめ!$A$1:$F$380,3,FALSE)),"－",VLOOKUP($AI1545,技まとめ!$A$1:$F$380,3,FALSE))</f>
        <v>38</v>
      </c>
      <c r="AL1545" s="3">
        <f>IF(ISERROR(VLOOKUP($AI1545,技まとめ!$A$1:$F$380,5,FALSE)),"－",VLOOKUP($AI1545,技まとめ!$A$1:$F$380,5,FALSE))</f>
        <v>25</v>
      </c>
      <c r="AM1545" s="3" t="str">
        <f>IF($E1545=IF(ISERROR(VLOOKUP($AI1545,技まとめ!$A$1:$F$380,4,FALSE)),"－",VLOOKUP($AI1545,技まとめ!$A$1:$F$380,4,FALSE)),"一致","")</f>
        <v>一致</v>
      </c>
      <c r="AN1545" s="9" t="s">
        <v>426</v>
      </c>
      <c r="AO1545" s="3" t="str">
        <f>IF(ISERROR(VLOOKUP($AN1545,技まとめ!$A$1:$F$380,6,FALSE)),"－",VLOOKUP($AN1545,技まとめ!$A$1:$F$380,6,FALSE))</f>
        <v>NS</v>
      </c>
      <c r="AP1545" s="3">
        <f>IF(ISERROR(VLOOKUP($AN1545,技まとめ!$A$1:$F$380,3,FALSE)),"－",VLOOKUP($AN1545,技まとめ!$A$1:$F$380,3,FALSE))</f>
        <v>57</v>
      </c>
      <c r="AQ1545" s="3">
        <f>IF(ISERROR(VLOOKUP($AN1545,技まとめ!$A$1:$F$380,5,FALSE)),"－",VLOOKUP($AN1545,技まとめ!$A$1:$F$380,5,FALSE))</f>
        <v>34</v>
      </c>
      <c r="AR1545" s="3" t="str">
        <f>IF($E1545=IF(ISERROR(VLOOKUP($AN1545,技まとめ!$A$1:$F$380,4,FALSE)),"－",VLOOKUP($AN1545,技まとめ!$A$1:$F$380,4,FALSE)),"一致","")</f>
        <v/>
      </c>
      <c r="AS1545" s="9" t="s">
        <v>207</v>
      </c>
      <c r="AT1545" s="3" t="str">
        <f>IF(ISERROR(VLOOKUP($AS1545,技まとめ!$A$1:$F$380,6,FALSE)),"－",VLOOKUP($AS1545,技まとめ!$A$1:$F$380,6,FALSE))</f>
        <v>NS</v>
      </c>
      <c r="AU1545" s="3">
        <f>IF(ISERROR(VLOOKUP($AS1545,技まとめ!$A$1:$F$380,3,FALSE)),"－",VLOOKUP($AS1545,技まとめ!$A$1:$F$380,3,FALSE))</f>
        <v>103</v>
      </c>
      <c r="AV1545" s="3">
        <f>IF(ISERROR(VLOOKUP($AS1545,技まとめ!$A$1:$F$380,5,FALSE)),"－",VLOOKUP($AS1545,技まとめ!$A$1:$F$380,5,FALSE))</f>
        <v>55</v>
      </c>
      <c r="AW1545" s="3" t="str">
        <f>IF($E1545=IF(ISERROR(VLOOKUP($AS1545,技まとめ!$A$1:$F$380,4,FALSE)),"－",VLOOKUP($AS1545,技まとめ!$A$1:$F$380,4,FALSE)),"一致","")</f>
        <v/>
      </c>
      <c r="AX1545" s="12" t="str">
        <f t="shared" si="342"/>
        <v>モンキーターンクルクルヘッドシャインドライブツインブーストＦ</v>
      </c>
      <c r="AY1545" s="12" t="str">
        <f t="shared" si="343"/>
        <v>モンキーターンクルクルヘッドシャインドライブツインブーストＦ</v>
      </c>
      <c r="AZ1545" s="12" t="str">
        <f t="shared" si="344"/>
        <v>モンキーターンクルクルヘッドシャインドライブツインブーストＦ</v>
      </c>
      <c r="BA1545" s="12" t="str">
        <f t="shared" si="345"/>
        <v>モンキーターンクルクルヘッドシャインドライブツインブーストＦ</v>
      </c>
      <c r="BB1545" s="11" t="str">
        <f t="shared" si="346"/>
        <v>DRSCNSNS</v>
      </c>
      <c r="BC1545" s="11" t="str">
        <f t="shared" si="347"/>
        <v>DRSCNSNS</v>
      </c>
      <c r="BD1545" s="11" t="str">
        <f t="shared" si="348"/>
        <v>DRSCNSNS</v>
      </c>
      <c r="BE1545" s="11" t="str">
        <f t="shared" si="349"/>
        <v>DRSCNSNS</v>
      </c>
    </row>
    <row r="1546" spans="1:57" ht="11.25" hidden="1" customHeight="1">
      <c r="A1546" s="6">
        <v>1545</v>
      </c>
      <c r="B1546" s="7" t="s">
        <v>3478</v>
      </c>
      <c r="C1546" s="8" t="s">
        <v>3479</v>
      </c>
      <c r="D1546" s="7" t="s">
        <v>72</v>
      </c>
      <c r="E1546" s="7" t="s">
        <v>102</v>
      </c>
      <c r="F1546" s="7" t="s">
        <v>128</v>
      </c>
      <c r="G1546" s="9">
        <v>107</v>
      </c>
      <c r="H1546" s="9">
        <v>118</v>
      </c>
      <c r="I1546" s="9">
        <v>60</v>
      </c>
      <c r="J1546" s="9">
        <v>60</v>
      </c>
      <c r="K1546" s="9">
        <v>53</v>
      </c>
      <c r="L1546" s="9">
        <v>52</v>
      </c>
      <c r="M1546" s="9">
        <v>57</v>
      </c>
      <c r="N1546" s="9">
        <v>61</v>
      </c>
      <c r="O1546" s="9">
        <v>58</v>
      </c>
      <c r="P1546" s="9">
        <v>32</v>
      </c>
      <c r="Q1546" s="10">
        <v>110</v>
      </c>
      <c r="R1546" s="11">
        <v>24</v>
      </c>
      <c r="S1546" s="11">
        <v>1</v>
      </c>
      <c r="T1546" s="11">
        <v>102</v>
      </c>
      <c r="U1546" s="11">
        <v>107</v>
      </c>
      <c r="V1546" s="11">
        <v>1</v>
      </c>
      <c r="W1546" s="11">
        <v>108</v>
      </c>
      <c r="X1546" s="11">
        <f t="shared" si="336"/>
        <v>453</v>
      </c>
      <c r="Y1546" s="11">
        <f t="shared" si="337"/>
        <v>4945</v>
      </c>
      <c r="Z1546" s="11">
        <f t="shared" si="338"/>
        <v>1390</v>
      </c>
      <c r="AA1546" s="11">
        <f t="shared" si="339"/>
        <v>4120</v>
      </c>
      <c r="AB1546" s="11">
        <f t="shared" si="340"/>
        <v>4120</v>
      </c>
      <c r="AC1546" s="6">
        <f t="shared" si="341"/>
        <v>4740</v>
      </c>
      <c r="AD1546" s="9" t="s">
        <v>283</v>
      </c>
      <c r="AE1546" s="3" t="str">
        <f>IF(ISERROR(VLOOKUP($AD1546,技まとめ!$A$1:$F$380,6,FALSE)),"－",VLOOKUP($AD1546,技まとめ!$A$1:$F$380,6,FALSE))</f>
        <v>NS</v>
      </c>
      <c r="AF1546" s="3">
        <f>IF(ISERROR(VLOOKUP($AD1546,技まとめ!$A$1:$F$380,3,FALSE)),"－",VLOOKUP($AD1546,技まとめ!$A$1:$F$380,3,FALSE))</f>
        <v>27</v>
      </c>
      <c r="AG1546" s="3">
        <f>IF(ISERROR(VLOOKUP($AD1546,技まとめ!$A$1:$F$380,5,FALSE)),"－",VLOOKUP($AD1546,技まとめ!$A$1:$F$380,5,FALSE))</f>
        <v>20</v>
      </c>
      <c r="AH1546" s="3" t="str">
        <f>IF($E1546=IF(ISERROR(VLOOKUP($AD1546,技まとめ!$A$1:$F$380,4,FALSE)),"－",VLOOKUP($AD1546,技まとめ!$A$1:$F$380,4,FALSE)),"一致","")</f>
        <v/>
      </c>
      <c r="AI1546" s="9" t="s">
        <v>141</v>
      </c>
      <c r="AJ1546" s="3" t="str">
        <f>IF(ISERROR(VLOOKUP($AI1546,技まとめ!$A$1:$F$380,6,FALSE)),"－",VLOOKUP($AI1546,技まとめ!$A$1:$F$380,6,FALSE))</f>
        <v>SC</v>
      </c>
      <c r="AK1546" s="3">
        <f>IF(ISERROR(VLOOKUP($AI1546,技まとめ!$A$1:$F$380,3,FALSE)),"－",VLOOKUP($AI1546,技まとめ!$A$1:$F$380,3,FALSE))</f>
        <v>42</v>
      </c>
      <c r="AL1546" s="3">
        <f>IF(ISERROR(VLOOKUP($AI1546,技まとめ!$A$1:$F$380,5,FALSE)),"－",VLOOKUP($AI1546,技まとめ!$A$1:$F$380,5,FALSE))</f>
        <v>28</v>
      </c>
      <c r="AM1546" s="3" t="str">
        <f>IF($E1546=IF(ISERROR(VLOOKUP($AI1546,技まとめ!$A$1:$F$380,4,FALSE)),"－",VLOOKUP($AI1546,技まとめ!$A$1:$F$380,4,FALSE)),"一致","")</f>
        <v/>
      </c>
      <c r="AN1546" s="9" t="s">
        <v>730</v>
      </c>
      <c r="AO1546" s="3" t="str">
        <f>IF(ISERROR(VLOOKUP($AN1546,技まとめ!$A$1:$F$380,6,FALSE)),"－",VLOOKUP($AN1546,技まとめ!$A$1:$F$380,6,FALSE))</f>
        <v>BS</v>
      </c>
      <c r="AP1546" s="3">
        <f>IF(ISERROR(VLOOKUP($AN1546,技まとめ!$A$1:$F$380,3,FALSE)),"－",VLOOKUP($AN1546,技まとめ!$A$1:$F$380,3,FALSE))</f>
        <v>83</v>
      </c>
      <c r="AQ1546" s="3">
        <f>IF(ISERROR(VLOOKUP($AN1546,技まとめ!$A$1:$F$380,5,FALSE)),"－",VLOOKUP($AN1546,技まとめ!$A$1:$F$380,5,FALSE))</f>
        <v>46</v>
      </c>
      <c r="AR1546" s="3" t="str">
        <f>IF($E1546=IF(ISERROR(VLOOKUP($AN1546,技まとめ!$A$1:$F$380,4,FALSE)),"－",VLOOKUP($AN1546,技まとめ!$A$1:$F$380,4,FALSE)),"一致","")</f>
        <v>一致</v>
      </c>
      <c r="AS1546" s="9" t="s">
        <v>116</v>
      </c>
      <c r="AT1546" s="3" t="str">
        <f>IF(ISERROR(VLOOKUP($AS1546,技まとめ!$A$1:$F$380,6,FALSE)),"－",VLOOKUP($AS1546,技まとめ!$A$1:$F$380,6,FALSE))</f>
        <v>DR</v>
      </c>
      <c r="AU1546" s="3">
        <f>IF(ISERROR(VLOOKUP($AS1546,技まとめ!$A$1:$F$380,3,FALSE)),"－",VLOOKUP($AS1546,技まとめ!$A$1:$F$380,3,FALSE))</f>
        <v>63</v>
      </c>
      <c r="AV1546" s="3">
        <f>IF(ISERROR(VLOOKUP($AS1546,技まとめ!$A$1:$F$380,5,FALSE)),"－",VLOOKUP($AS1546,技まとめ!$A$1:$F$380,5,FALSE))</f>
        <v>42</v>
      </c>
      <c r="AW1546" s="3" t="str">
        <f>IF($E1546=IF(ISERROR(VLOOKUP($AS1546,技まとめ!$A$1:$F$380,4,FALSE)),"－",VLOOKUP($AS1546,技まとめ!$A$1:$F$380,4,FALSE)),"一致","")</f>
        <v>一致</v>
      </c>
      <c r="AX1546" s="12" t="str">
        <f t="shared" si="342"/>
        <v>サイコショットドラゴンクラッシュドラゴンキャノンれっぷうダッシュ</v>
      </c>
      <c r="AY1546" s="12" t="str">
        <f t="shared" si="343"/>
        <v>サイコショットドラゴンクラッシュドラゴンキャノンれっぷうダッシュ</v>
      </c>
      <c r="AZ1546" s="12" t="str">
        <f t="shared" si="344"/>
        <v>サイコショットドラゴンクラッシュドラゴンキャノンれっぷうダッシュ</v>
      </c>
      <c r="BA1546" s="12" t="str">
        <f t="shared" si="345"/>
        <v>サイコショットドラゴンクラッシュドラゴンキャノンれっぷうダッシュ</v>
      </c>
      <c r="BB1546" s="11" t="str">
        <f t="shared" si="346"/>
        <v>NSSCBSDR</v>
      </c>
      <c r="BC1546" s="11" t="str">
        <f t="shared" si="347"/>
        <v>NSSCBSDR</v>
      </c>
      <c r="BD1546" s="11" t="str">
        <f t="shared" si="348"/>
        <v>NSSCBSDR</v>
      </c>
      <c r="BE1546" s="11" t="str">
        <f t="shared" si="349"/>
        <v>NSSCBSDR</v>
      </c>
    </row>
    <row r="1547" spans="1:57" ht="11.25" hidden="1" customHeight="1">
      <c r="A1547" s="6">
        <v>1546</v>
      </c>
      <c r="B1547" s="7" t="s">
        <v>3480</v>
      </c>
      <c r="C1547" s="8" t="s">
        <v>3481</v>
      </c>
      <c r="D1547" s="7" t="s">
        <v>72</v>
      </c>
      <c r="E1547" s="7" t="s">
        <v>95</v>
      </c>
      <c r="F1547" s="7" t="s">
        <v>82</v>
      </c>
      <c r="G1547" s="9">
        <v>111</v>
      </c>
      <c r="H1547" s="9">
        <v>96</v>
      </c>
      <c r="I1547" s="9">
        <v>54</v>
      </c>
      <c r="J1547" s="9">
        <v>57</v>
      </c>
      <c r="K1547" s="9">
        <v>53</v>
      </c>
      <c r="L1547" s="9">
        <v>54</v>
      </c>
      <c r="M1547" s="9">
        <v>54</v>
      </c>
      <c r="N1547" s="9">
        <v>55</v>
      </c>
      <c r="O1547" s="9">
        <v>64</v>
      </c>
      <c r="P1547" s="9">
        <v>32</v>
      </c>
      <c r="Q1547" s="10">
        <v>104</v>
      </c>
      <c r="R1547" s="11">
        <v>15</v>
      </c>
      <c r="S1547" s="11">
        <v>1</v>
      </c>
      <c r="T1547" s="11">
        <v>104</v>
      </c>
      <c r="U1547" s="11">
        <v>104</v>
      </c>
      <c r="V1547" s="11">
        <v>1</v>
      </c>
      <c r="W1547" s="11">
        <v>114</v>
      </c>
      <c r="X1547" s="11">
        <f t="shared" si="336"/>
        <v>443</v>
      </c>
      <c r="Y1547" s="11">
        <f t="shared" si="337"/>
        <v>4735</v>
      </c>
      <c r="Z1547" s="11">
        <f t="shared" si="338"/>
        <v>1105</v>
      </c>
      <c r="AA1547" s="11">
        <f t="shared" si="339"/>
        <v>4220</v>
      </c>
      <c r="AB1547" s="11">
        <f t="shared" si="340"/>
        <v>4220</v>
      </c>
      <c r="AC1547" s="6">
        <f t="shared" si="341"/>
        <v>4805</v>
      </c>
      <c r="AD1547" s="9" t="s">
        <v>230</v>
      </c>
      <c r="AE1547" s="3" t="str">
        <f>IF(ISERROR(VLOOKUP($AD1547,技まとめ!$A$1:$F$380,6,FALSE)),"－",VLOOKUP($AD1547,技まとめ!$A$1:$F$380,6,FALSE))</f>
        <v>BL</v>
      </c>
      <c r="AF1547" s="3">
        <f>IF(ISERROR(VLOOKUP($AD1547,技まとめ!$A$1:$F$380,3,FALSE)),"－",VLOOKUP($AD1547,技まとめ!$A$1:$F$380,3,FALSE))</f>
        <v>21</v>
      </c>
      <c r="AG1547" s="3">
        <f>IF(ISERROR(VLOOKUP($AD1547,技まとめ!$A$1:$F$380,5,FALSE)),"－",VLOOKUP($AD1547,技まとめ!$A$1:$F$380,5,FALSE))</f>
        <v>22</v>
      </c>
      <c r="AH1547" s="3" t="str">
        <f>IF($E1547=IF(ISERROR(VLOOKUP($AD1547,技まとめ!$A$1:$F$380,4,FALSE)),"－",VLOOKUP($AD1547,技まとめ!$A$1:$F$380,4,FALSE)),"一致","")</f>
        <v>一致</v>
      </c>
      <c r="AI1547" s="9" t="s">
        <v>305</v>
      </c>
      <c r="AJ1547" s="3" t="str">
        <f>IF(ISERROR(VLOOKUP($AI1547,技まとめ!$A$1:$F$380,6,FALSE)),"－",VLOOKUP($AI1547,技まとめ!$A$1:$F$380,6,FALSE))</f>
        <v>BL</v>
      </c>
      <c r="AK1547" s="3">
        <f>IF(ISERROR(VLOOKUP($AI1547,技まとめ!$A$1:$F$380,3,FALSE)),"－",VLOOKUP($AI1547,技まとめ!$A$1:$F$380,3,FALSE))</f>
        <v>41</v>
      </c>
      <c r="AL1547" s="3">
        <f>IF(ISERROR(VLOOKUP($AI1547,技まとめ!$A$1:$F$380,5,FALSE)),"－",VLOOKUP($AI1547,技まとめ!$A$1:$F$380,5,FALSE))</f>
        <v>30</v>
      </c>
      <c r="AM1547" s="3" t="str">
        <f>IF($E1547=IF(ISERROR(VLOOKUP($AI1547,技まとめ!$A$1:$F$380,4,FALSE)),"－",VLOOKUP($AI1547,技まとめ!$A$1:$F$380,4,FALSE)),"一致","")</f>
        <v>一致</v>
      </c>
      <c r="AN1547" s="9" t="s">
        <v>784</v>
      </c>
      <c r="AO1547" s="3" t="str">
        <f>IF(ISERROR(VLOOKUP($AN1547,技まとめ!$A$1:$F$380,6,FALSE)),"－",VLOOKUP($AN1547,技まとめ!$A$1:$F$380,6,FALSE))</f>
        <v>BL</v>
      </c>
      <c r="AP1547" s="3">
        <f>IF(ISERROR(VLOOKUP($AN1547,技まとめ!$A$1:$F$380,3,FALSE)),"－",VLOOKUP($AN1547,技まとめ!$A$1:$F$380,3,FALSE))</f>
        <v>71</v>
      </c>
      <c r="AQ1547" s="3">
        <f>IF(ISERROR(VLOOKUP($AN1547,技まとめ!$A$1:$F$380,5,FALSE)),"－",VLOOKUP($AN1547,技まとめ!$A$1:$F$380,5,FALSE))</f>
        <v>44</v>
      </c>
      <c r="AR1547" s="3" t="str">
        <f>IF($E1547=IF(ISERROR(VLOOKUP($AN1547,技まとめ!$A$1:$F$380,4,FALSE)),"－",VLOOKUP($AN1547,技まとめ!$A$1:$F$380,4,FALSE)),"一致","")</f>
        <v>一致</v>
      </c>
      <c r="AS1547" s="9" t="s">
        <v>162</v>
      </c>
      <c r="AT1547" s="3" t="str">
        <f>IF(ISERROR(VLOOKUP($AS1547,技まとめ!$A$1:$F$380,6,FALSE)),"－",VLOOKUP($AS1547,技まとめ!$A$1:$F$380,6,FALSE))</f>
        <v>DR</v>
      </c>
      <c r="AU1547" s="3">
        <f>IF(ISERROR(VLOOKUP($AS1547,技まとめ!$A$1:$F$380,3,FALSE)),"－",VLOOKUP($AS1547,技まとめ!$A$1:$F$380,3,FALSE))</f>
        <v>56</v>
      </c>
      <c r="AV1547" s="3">
        <f>IF(ISERROR(VLOOKUP($AS1547,技まとめ!$A$1:$F$380,5,FALSE)),"－",VLOOKUP($AS1547,技まとめ!$A$1:$F$380,5,FALSE))</f>
        <v>25</v>
      </c>
      <c r="AW1547" s="3" t="str">
        <f>IF($E1547=IF(ISERROR(VLOOKUP($AS1547,技まとめ!$A$1:$F$380,4,FALSE)),"－",VLOOKUP($AS1547,技まとめ!$A$1:$F$380,4,FALSE)),"一致","")</f>
        <v/>
      </c>
      <c r="AX1547" s="12" t="str">
        <f t="shared" si="342"/>
        <v>おんりょうフェイクボールスニーキングレイドジャッジスルー</v>
      </c>
      <c r="AY1547" s="12" t="str">
        <f t="shared" si="343"/>
        <v>おんりょうフェイクボールスニーキングレイドジャッジスルー</v>
      </c>
      <c r="AZ1547" s="12" t="str">
        <f t="shared" si="344"/>
        <v>おんりょうフェイクボールスニーキングレイドジャッジスルー</v>
      </c>
      <c r="BA1547" s="12" t="str">
        <f t="shared" si="345"/>
        <v>おんりょうフェイクボールスニーキングレイドジャッジスルー</v>
      </c>
      <c r="BB1547" s="11" t="str">
        <f t="shared" si="346"/>
        <v>BLBLBLDR</v>
      </c>
      <c r="BC1547" s="11" t="str">
        <f t="shared" si="347"/>
        <v>BLBLBLDR</v>
      </c>
      <c r="BD1547" s="11" t="str">
        <f t="shared" si="348"/>
        <v>BLBLBLDR</v>
      </c>
      <c r="BE1547" s="11" t="str">
        <f t="shared" si="349"/>
        <v>BLBLBLDR</v>
      </c>
    </row>
    <row r="1548" spans="1:57" ht="11.25" hidden="1" customHeight="1">
      <c r="A1548" s="6">
        <v>1547</v>
      </c>
      <c r="B1548" s="7" t="s">
        <v>3482</v>
      </c>
      <c r="C1548" s="8" t="s">
        <v>3483</v>
      </c>
      <c r="D1548" s="7" t="s">
        <v>72</v>
      </c>
      <c r="E1548" s="7" t="s">
        <v>95</v>
      </c>
      <c r="F1548" s="7" t="s">
        <v>74</v>
      </c>
      <c r="G1548" s="9">
        <v>135</v>
      </c>
      <c r="H1548" s="9">
        <v>89</v>
      </c>
      <c r="I1548" s="9">
        <v>50</v>
      </c>
      <c r="J1548" s="9">
        <v>48</v>
      </c>
      <c r="K1548" s="9">
        <v>56</v>
      </c>
      <c r="L1548" s="9">
        <v>45</v>
      </c>
      <c r="M1548" s="9">
        <v>46</v>
      </c>
      <c r="N1548" s="9">
        <v>46</v>
      </c>
      <c r="O1548" s="9">
        <v>51</v>
      </c>
      <c r="P1548" s="9">
        <v>75</v>
      </c>
      <c r="Q1548" s="10">
        <v>100</v>
      </c>
      <c r="R1548" s="11">
        <v>43</v>
      </c>
      <c r="S1548" s="11">
        <v>1</v>
      </c>
      <c r="T1548" s="11">
        <v>95</v>
      </c>
      <c r="U1548" s="11">
        <v>96</v>
      </c>
      <c r="V1548" s="11">
        <v>1</v>
      </c>
      <c r="W1548" s="11">
        <v>101</v>
      </c>
      <c r="X1548" s="11">
        <f t="shared" si="336"/>
        <v>437</v>
      </c>
      <c r="Y1548" s="11">
        <f t="shared" si="337"/>
        <v>4510</v>
      </c>
      <c r="Z1548" s="11">
        <f t="shared" si="338"/>
        <v>2020</v>
      </c>
      <c r="AA1548" s="11">
        <f t="shared" si="339"/>
        <v>3840</v>
      </c>
      <c r="AB1548" s="11">
        <f t="shared" si="340"/>
        <v>3840</v>
      </c>
      <c r="AC1548" s="6">
        <f t="shared" si="341"/>
        <v>4520</v>
      </c>
      <c r="AD1548" s="9" t="s">
        <v>490</v>
      </c>
      <c r="AE1548" s="3" t="str">
        <f>IF(ISERROR(VLOOKUP($AD1548,技まとめ!$A$1:$F$380,6,FALSE)),"－",VLOOKUP($AD1548,技まとめ!$A$1:$F$380,6,FALSE))</f>
        <v>P1</v>
      </c>
      <c r="AF1548" s="3">
        <f>IF(ISERROR(VLOOKUP($AD1548,技まとめ!$A$1:$F$380,3,FALSE)),"－",VLOOKUP($AD1548,技まとめ!$A$1:$F$380,3,FALSE))</f>
        <v>18</v>
      </c>
      <c r="AG1548" s="3">
        <f>IF(ISERROR(VLOOKUP($AD1548,技まとめ!$A$1:$F$380,5,FALSE)),"－",VLOOKUP($AD1548,技まとめ!$A$1:$F$380,5,FALSE))</f>
        <v>21</v>
      </c>
      <c r="AH1548" s="3" t="str">
        <f>IF($E1548=IF(ISERROR(VLOOKUP($AD1548,技まとめ!$A$1:$F$380,4,FALSE)),"－",VLOOKUP($AD1548,技まとめ!$A$1:$F$380,4,FALSE)),"一致","")</f>
        <v/>
      </c>
      <c r="AI1548" s="9" t="s">
        <v>665</v>
      </c>
      <c r="AJ1548" s="3" t="str">
        <f>IF(ISERROR(VLOOKUP($AI1548,技まとめ!$A$1:$F$380,6,FALSE)),"－",VLOOKUP($AI1548,技まとめ!$A$1:$F$380,6,FALSE))</f>
        <v>CA</v>
      </c>
      <c r="AK1548" s="3">
        <f>IF(ISERROR(VLOOKUP($AI1548,技まとめ!$A$1:$F$380,3,FALSE)),"－",VLOOKUP($AI1548,技まとめ!$A$1:$F$380,3,FALSE))</f>
        <v>19</v>
      </c>
      <c r="AL1548" s="3">
        <f>IF(ISERROR(VLOOKUP($AI1548,技まとめ!$A$1:$F$380,5,FALSE)),"－",VLOOKUP($AI1548,技まとめ!$A$1:$F$380,5,FALSE))</f>
        <v>22</v>
      </c>
      <c r="AM1548" s="3" t="str">
        <f>IF($E1548=IF(ISERROR(VLOOKUP($AI1548,技まとめ!$A$1:$F$380,4,FALSE)),"－",VLOOKUP($AI1548,技まとめ!$A$1:$F$380,4,FALSE)),"一致","")</f>
        <v/>
      </c>
      <c r="AN1548" s="9" t="s">
        <v>988</v>
      </c>
      <c r="AO1548" s="3" t="str">
        <f>IF(ISERROR(VLOOKUP($AN1548,技まとめ!$A$1:$F$380,6,FALSE)),"－",VLOOKUP($AN1548,技まとめ!$A$1:$F$380,6,FALSE))</f>
        <v>CA</v>
      </c>
      <c r="AP1548" s="3">
        <f>IF(ISERROR(VLOOKUP($AN1548,技まとめ!$A$1:$F$380,3,FALSE)),"－",VLOOKUP($AN1548,技まとめ!$A$1:$F$380,3,FALSE))</f>
        <v>65</v>
      </c>
      <c r="AQ1548" s="3">
        <f>IF(ISERROR(VLOOKUP($AN1548,技まとめ!$A$1:$F$380,5,FALSE)),"－",VLOOKUP($AN1548,技まとめ!$A$1:$F$380,5,FALSE))</f>
        <v>40</v>
      </c>
      <c r="AR1548" s="3" t="str">
        <f>IF($E1548=IF(ISERROR(VLOOKUP($AN1548,技まとめ!$A$1:$F$380,4,FALSE)),"－",VLOOKUP($AN1548,技まとめ!$A$1:$F$380,4,FALSE)),"一致","")</f>
        <v>一致</v>
      </c>
      <c r="AS1548" s="9" t="s">
        <v>487</v>
      </c>
      <c r="AT1548" s="3" t="str">
        <f>IF(ISERROR(VLOOKUP($AS1548,技まとめ!$A$1:$F$380,6,FALSE)),"－",VLOOKUP($AS1548,技まとめ!$A$1:$F$380,6,FALSE))</f>
        <v>CA</v>
      </c>
      <c r="AU1548" s="3">
        <f>IF(ISERROR(VLOOKUP($AS1548,技まとめ!$A$1:$F$380,3,FALSE)),"－",VLOOKUP($AS1548,技まとめ!$A$1:$F$380,3,FALSE))</f>
        <v>33</v>
      </c>
      <c r="AV1548" s="3">
        <f>IF(ISERROR(VLOOKUP($AS1548,技まとめ!$A$1:$F$380,5,FALSE)),"－",VLOOKUP($AS1548,技まとめ!$A$1:$F$380,5,FALSE))</f>
        <v>27</v>
      </c>
      <c r="AW1548" s="3" t="str">
        <f>IF($E1548=IF(ISERROR(VLOOKUP($AS1548,技まとめ!$A$1:$F$380,4,FALSE)),"－",VLOOKUP($AS1548,技まとめ!$A$1:$F$380,4,FALSE)),"一致","")</f>
        <v/>
      </c>
      <c r="AX1548" s="12" t="str">
        <f t="shared" si="342"/>
        <v>まきわりチョップトルネードキャッチワームホールこがらし</v>
      </c>
      <c r="AY1548" s="12" t="str">
        <f t="shared" si="343"/>
        <v>まきわりチョップトルネードキャッチワームホールこがらし</v>
      </c>
      <c r="AZ1548" s="12" t="str">
        <f t="shared" si="344"/>
        <v>まきわりチョップトルネードキャッチワームホールこがらし</v>
      </c>
      <c r="BA1548" s="12" t="str">
        <f t="shared" si="345"/>
        <v>まきわりチョップトルネードキャッチワームホールこがらし</v>
      </c>
      <c r="BB1548" s="11" t="str">
        <f t="shared" si="346"/>
        <v>P1CACACA</v>
      </c>
      <c r="BC1548" s="11" t="str">
        <f t="shared" si="347"/>
        <v>P1CACACA</v>
      </c>
      <c r="BD1548" s="11" t="str">
        <f t="shared" si="348"/>
        <v>P1CACACA</v>
      </c>
      <c r="BE1548" s="11" t="str">
        <f t="shared" si="349"/>
        <v>P1CACACA</v>
      </c>
    </row>
    <row r="1549" spans="1:57" ht="11.25" hidden="1" customHeight="1">
      <c r="A1549" s="6">
        <v>1548</v>
      </c>
      <c r="B1549" s="7" t="s">
        <v>3484</v>
      </c>
      <c r="C1549" s="8" t="s">
        <v>3485</v>
      </c>
      <c r="D1549" s="7" t="s">
        <v>72</v>
      </c>
      <c r="E1549" s="7" t="s">
        <v>81</v>
      </c>
      <c r="F1549" s="7" t="s">
        <v>82</v>
      </c>
      <c r="G1549" s="9">
        <v>110</v>
      </c>
      <c r="H1549" s="9">
        <v>99</v>
      </c>
      <c r="I1549" s="9">
        <v>52</v>
      </c>
      <c r="J1549" s="9">
        <v>53</v>
      </c>
      <c r="K1549" s="9">
        <v>54</v>
      </c>
      <c r="L1549" s="9">
        <v>56</v>
      </c>
      <c r="M1549" s="9">
        <v>53</v>
      </c>
      <c r="N1549" s="9">
        <v>52</v>
      </c>
      <c r="O1549" s="9">
        <v>51</v>
      </c>
      <c r="P1549" s="9">
        <v>61</v>
      </c>
      <c r="Q1549" s="10">
        <v>102</v>
      </c>
      <c r="R1549" s="11">
        <v>38</v>
      </c>
      <c r="S1549" s="11">
        <v>1</v>
      </c>
      <c r="T1549" s="11">
        <v>106</v>
      </c>
      <c r="U1549" s="11">
        <v>103</v>
      </c>
      <c r="V1549" s="11">
        <v>1</v>
      </c>
      <c r="W1549" s="11">
        <v>101</v>
      </c>
      <c r="X1549" s="11">
        <f t="shared" si="336"/>
        <v>452</v>
      </c>
      <c r="Y1549" s="11">
        <f t="shared" si="337"/>
        <v>4590</v>
      </c>
      <c r="Z1549" s="11">
        <f t="shared" si="338"/>
        <v>1845</v>
      </c>
      <c r="AA1549" s="11">
        <f t="shared" si="339"/>
        <v>4225</v>
      </c>
      <c r="AB1549" s="11">
        <f t="shared" si="340"/>
        <v>4225</v>
      </c>
      <c r="AC1549" s="6">
        <f t="shared" si="341"/>
        <v>4935</v>
      </c>
      <c r="AD1549" s="9" t="s">
        <v>168</v>
      </c>
      <c r="AE1549" s="3" t="str">
        <f>IF(ISERROR(VLOOKUP($AD1549,技まとめ!$A$1:$F$380,6,FALSE)),"－",VLOOKUP($AD1549,技まとめ!$A$1:$F$380,6,FALSE))</f>
        <v>BL</v>
      </c>
      <c r="AF1549" s="3">
        <f>IF(ISERROR(VLOOKUP($AD1549,技まとめ!$A$1:$F$380,3,FALSE)),"－",VLOOKUP($AD1549,技まとめ!$A$1:$F$380,3,FALSE))</f>
        <v>25</v>
      </c>
      <c r="AG1549" s="3">
        <f>IF(ISERROR(VLOOKUP($AD1549,技まとめ!$A$1:$F$380,5,FALSE)),"－",VLOOKUP($AD1549,技まとめ!$A$1:$F$380,5,FALSE))</f>
        <v>12</v>
      </c>
      <c r="AH1549" s="3" t="str">
        <f>IF($E1549=IF(ISERROR(VLOOKUP($AD1549,技まとめ!$A$1:$F$380,4,FALSE)),"－",VLOOKUP($AD1549,技まとめ!$A$1:$F$380,4,FALSE)),"一致","")</f>
        <v/>
      </c>
      <c r="AI1549" s="9" t="s">
        <v>110</v>
      </c>
      <c r="AJ1549" s="3" t="str">
        <f>IF(ISERROR(VLOOKUP($AI1549,技まとめ!$A$1:$F$380,6,FALSE)),"－",VLOOKUP($AI1549,技まとめ!$A$1:$F$380,6,FALSE))</f>
        <v>DR</v>
      </c>
      <c r="AK1549" s="3">
        <f>IF(ISERROR(VLOOKUP($AI1549,技まとめ!$A$1:$F$380,3,FALSE)),"－",VLOOKUP($AI1549,技まとめ!$A$1:$F$380,3,FALSE))</f>
        <v>34</v>
      </c>
      <c r="AL1549" s="3">
        <f>IF(ISERROR(VLOOKUP($AI1549,技まとめ!$A$1:$F$380,5,FALSE)),"－",VLOOKUP($AI1549,技まとめ!$A$1:$F$380,5,FALSE))</f>
        <v>27</v>
      </c>
      <c r="AM1549" s="3" t="str">
        <f>IF($E1549=IF(ISERROR(VLOOKUP($AI1549,技まとめ!$A$1:$F$380,4,FALSE)),"－",VLOOKUP($AI1549,技まとめ!$A$1:$F$380,4,FALSE)),"一致","")</f>
        <v>一致</v>
      </c>
      <c r="AN1549" s="9" t="s">
        <v>366</v>
      </c>
      <c r="AO1549" s="3" t="str">
        <f>IF(ISERROR(VLOOKUP($AN1549,技まとめ!$A$1:$F$380,6,FALSE)),"－",VLOOKUP($AN1549,技まとめ!$A$1:$F$380,6,FALSE))</f>
        <v>BL</v>
      </c>
      <c r="AP1549" s="3">
        <f>IF(ISERROR(VLOOKUP($AN1549,技まとめ!$A$1:$F$380,3,FALSE)),"－",VLOOKUP($AN1549,技まとめ!$A$1:$F$380,3,FALSE))</f>
        <v>65</v>
      </c>
      <c r="AQ1549" s="3">
        <f>IF(ISERROR(VLOOKUP($AN1549,技まとめ!$A$1:$F$380,5,FALSE)),"－",VLOOKUP($AN1549,技まとめ!$A$1:$F$380,5,FALSE))</f>
        <v>42</v>
      </c>
      <c r="AR1549" s="3" t="str">
        <f>IF($E1549=IF(ISERROR(VLOOKUP($AN1549,技まとめ!$A$1:$F$380,4,FALSE)),"－",VLOOKUP($AN1549,技まとめ!$A$1:$F$380,4,FALSE)),"一致","")</f>
        <v>一致</v>
      </c>
      <c r="AS1549" s="9" t="s">
        <v>165</v>
      </c>
      <c r="AT1549" s="3" t="str">
        <f>IF(ISERROR(VLOOKUP($AS1549,技まとめ!$A$1:$F$380,6,FALSE)),"－",VLOOKUP($AS1549,技まとめ!$A$1:$F$380,6,FALSE))</f>
        <v>BL</v>
      </c>
      <c r="AU1549" s="3">
        <f>IF(ISERROR(VLOOKUP($AS1549,技まとめ!$A$1:$F$380,3,FALSE)),"－",VLOOKUP($AS1549,技まとめ!$A$1:$F$380,3,FALSE))</f>
        <v>78</v>
      </c>
      <c r="AV1549" s="3">
        <f>IF(ISERROR(VLOOKUP($AS1549,技まとめ!$A$1:$F$380,5,FALSE)),"－",VLOOKUP($AS1549,技まとめ!$A$1:$F$380,5,FALSE))</f>
        <v>46</v>
      </c>
      <c r="AW1549" s="3" t="str">
        <f>IF($E1549=IF(ISERROR(VLOOKUP($AS1549,技まとめ!$A$1:$F$380,4,FALSE)),"－",VLOOKUP($AS1549,技まとめ!$A$1:$F$380,4,FALSE)),"一致","")</f>
        <v>一致</v>
      </c>
      <c r="AX1549" s="12" t="str">
        <f t="shared" si="342"/>
        <v>キラースライドジグザグスパークプロファイルゾーンダブルサイクロン</v>
      </c>
      <c r="AY1549" s="12" t="str">
        <f t="shared" si="343"/>
        <v>キラースライドジグザグスパークプロファイルゾーンダブルサイクロン</v>
      </c>
      <c r="AZ1549" s="12" t="str">
        <f t="shared" si="344"/>
        <v>キラースライドジグザグスパークプロファイルゾーンダブルサイクロン</v>
      </c>
      <c r="BA1549" s="12" t="str">
        <f t="shared" si="345"/>
        <v>キラースライドジグザグスパークプロファイルゾーンダブルサイクロン</v>
      </c>
      <c r="BB1549" s="11" t="str">
        <f t="shared" si="346"/>
        <v>BLDRBLBL</v>
      </c>
      <c r="BC1549" s="11" t="str">
        <f t="shared" si="347"/>
        <v>BLDRBLBL</v>
      </c>
      <c r="BD1549" s="11" t="str">
        <f t="shared" si="348"/>
        <v>BLDRBLBL</v>
      </c>
      <c r="BE1549" s="11" t="str">
        <f t="shared" si="349"/>
        <v>BLDRBLBL</v>
      </c>
    </row>
    <row r="1550" spans="1:57" ht="11.25" hidden="1" customHeight="1">
      <c r="A1550" s="6">
        <v>1549</v>
      </c>
      <c r="B1550" s="7" t="s">
        <v>3486</v>
      </c>
      <c r="C1550" s="8" t="s">
        <v>3487</v>
      </c>
      <c r="D1550" s="7" t="s">
        <v>72</v>
      </c>
      <c r="E1550" s="7" t="s">
        <v>81</v>
      </c>
      <c r="F1550" s="7" t="s">
        <v>109</v>
      </c>
      <c r="G1550" s="9">
        <v>119</v>
      </c>
      <c r="H1550" s="9">
        <v>118</v>
      </c>
      <c r="I1550" s="9">
        <v>48</v>
      </c>
      <c r="J1550" s="9">
        <v>53</v>
      </c>
      <c r="K1550" s="9">
        <v>58</v>
      </c>
      <c r="L1550" s="9">
        <v>49</v>
      </c>
      <c r="M1550" s="9">
        <v>57</v>
      </c>
      <c r="N1550" s="9">
        <v>56</v>
      </c>
      <c r="O1550" s="9">
        <v>53</v>
      </c>
      <c r="P1550" s="9">
        <v>59</v>
      </c>
      <c r="Q1550" s="10">
        <v>98</v>
      </c>
      <c r="R1550" s="11">
        <v>44</v>
      </c>
      <c r="S1550" s="11">
        <v>1</v>
      </c>
      <c r="T1550" s="11">
        <v>99</v>
      </c>
      <c r="U1550" s="11">
        <v>107</v>
      </c>
      <c r="V1550" s="11">
        <v>1</v>
      </c>
      <c r="W1550" s="11">
        <v>103</v>
      </c>
      <c r="X1550" s="11">
        <f t="shared" si="336"/>
        <v>453</v>
      </c>
      <c r="Y1550" s="11">
        <f t="shared" si="337"/>
        <v>4440</v>
      </c>
      <c r="Z1550" s="11">
        <f t="shared" si="338"/>
        <v>2065</v>
      </c>
      <c r="AA1550" s="11">
        <f t="shared" si="339"/>
        <v>3990</v>
      </c>
      <c r="AB1550" s="11">
        <f t="shared" si="340"/>
        <v>3990</v>
      </c>
      <c r="AC1550" s="6">
        <f t="shared" si="341"/>
        <v>4695</v>
      </c>
      <c r="AD1550" s="9" t="s">
        <v>295</v>
      </c>
      <c r="AE1550" s="3" t="str">
        <f>IF(ISERROR(VLOOKUP($AD1550,技まとめ!$A$1:$F$380,6,FALSE)),"－",VLOOKUP($AD1550,技まとめ!$A$1:$F$380,6,FALSE))</f>
        <v>DR</v>
      </c>
      <c r="AF1550" s="3">
        <f>IF(ISERROR(VLOOKUP($AD1550,技まとめ!$A$1:$F$380,3,FALSE)),"－",VLOOKUP($AD1550,技まとめ!$A$1:$F$380,3,FALSE))</f>
        <v>13</v>
      </c>
      <c r="AG1550" s="3">
        <f>IF(ISERROR(VLOOKUP($AD1550,技まとめ!$A$1:$F$380,5,FALSE)),"－",VLOOKUP($AD1550,技まとめ!$A$1:$F$380,5,FALSE))</f>
        <v>20</v>
      </c>
      <c r="AH1550" s="3" t="str">
        <f>IF($E1550=IF(ISERROR(VLOOKUP($AD1550,技まとめ!$A$1:$F$380,4,FALSE)),"－",VLOOKUP($AD1550,技まとめ!$A$1:$F$380,4,FALSE)),"一致","")</f>
        <v/>
      </c>
      <c r="AI1550" s="9" t="s">
        <v>339</v>
      </c>
      <c r="AJ1550" s="3" t="str">
        <f>IF(ISERROR(VLOOKUP($AI1550,技まとめ!$A$1:$F$380,6,FALSE)),"－",VLOOKUP($AI1550,技まとめ!$A$1:$F$380,6,FALSE))</f>
        <v>NS</v>
      </c>
      <c r="AK1550" s="3">
        <f>IF(ISERROR(VLOOKUP($AI1550,技まとめ!$A$1:$F$380,3,FALSE)),"－",VLOOKUP($AI1550,技まとめ!$A$1:$F$380,3,FALSE))</f>
        <v>42</v>
      </c>
      <c r="AL1550" s="3">
        <f>IF(ISERROR(VLOOKUP($AI1550,技まとめ!$A$1:$F$380,5,FALSE)),"－",VLOOKUP($AI1550,技まとめ!$A$1:$F$380,5,FALSE))</f>
        <v>28</v>
      </c>
      <c r="AM1550" s="3" t="str">
        <f>IF($E1550=IF(ISERROR(VLOOKUP($AI1550,技まとめ!$A$1:$F$380,4,FALSE)),"－",VLOOKUP($AI1550,技まとめ!$A$1:$F$380,4,FALSE)),"一致","")</f>
        <v/>
      </c>
      <c r="AN1550" s="9" t="s">
        <v>123</v>
      </c>
      <c r="AO1550" s="3" t="str">
        <f>IF(ISERROR(VLOOKUP($AN1550,技まとめ!$A$1:$F$380,6,FALSE)),"－",VLOOKUP($AN1550,技まとめ!$A$1:$F$380,6,FALSE))</f>
        <v>DR</v>
      </c>
      <c r="AP1550" s="3">
        <f>IF(ISERROR(VLOOKUP($AN1550,技まとめ!$A$1:$F$380,3,FALSE)),"－",VLOOKUP($AN1550,技まとめ!$A$1:$F$380,3,FALSE))</f>
        <v>36</v>
      </c>
      <c r="AQ1550" s="3">
        <f>IF(ISERROR(VLOOKUP($AN1550,技まとめ!$A$1:$F$380,5,FALSE)),"－",VLOOKUP($AN1550,技まとめ!$A$1:$F$380,5,FALSE))</f>
        <v>27</v>
      </c>
      <c r="AR1550" s="3" t="str">
        <f>IF($E1550=IF(ISERROR(VLOOKUP($AN1550,技まとめ!$A$1:$F$380,4,FALSE)),"－",VLOOKUP($AN1550,技まとめ!$A$1:$F$380,4,FALSE)),"一致","")</f>
        <v/>
      </c>
      <c r="AS1550" s="9" t="s">
        <v>116</v>
      </c>
      <c r="AT1550" s="3" t="str">
        <f>IF(ISERROR(VLOOKUP($AS1550,技まとめ!$A$1:$F$380,6,FALSE)),"－",VLOOKUP($AS1550,技まとめ!$A$1:$F$380,6,FALSE))</f>
        <v>DR</v>
      </c>
      <c r="AU1550" s="3">
        <f>IF(ISERROR(VLOOKUP($AS1550,技まとめ!$A$1:$F$380,3,FALSE)),"－",VLOOKUP($AS1550,技まとめ!$A$1:$F$380,3,FALSE))</f>
        <v>63</v>
      </c>
      <c r="AV1550" s="3">
        <f>IF(ISERROR(VLOOKUP($AS1550,技まとめ!$A$1:$F$380,5,FALSE)),"－",VLOOKUP($AS1550,技まとめ!$A$1:$F$380,5,FALSE))</f>
        <v>42</v>
      </c>
      <c r="AW1550" s="3" t="str">
        <f>IF($E1550=IF(ISERROR(VLOOKUP($AS1550,技まとめ!$A$1:$F$380,4,FALSE)),"－",VLOOKUP($AS1550,技まとめ!$A$1:$F$380,4,FALSE)),"一致","")</f>
        <v/>
      </c>
      <c r="AX1550" s="12" t="str">
        <f t="shared" si="342"/>
        <v>ダッシュアクセルラン・ボール・ランごりむちゅうれっぷうダッシュ</v>
      </c>
      <c r="AY1550" s="12" t="str">
        <f t="shared" si="343"/>
        <v>ダッシュアクセルラン・ボール・ランごりむちゅうれっぷうダッシュ</v>
      </c>
      <c r="AZ1550" s="12" t="str">
        <f t="shared" si="344"/>
        <v>ダッシュアクセルラン・ボール・ランごりむちゅうれっぷうダッシュ</v>
      </c>
      <c r="BA1550" s="12" t="str">
        <f t="shared" si="345"/>
        <v>ダッシュアクセルラン・ボール・ランごりむちゅうれっぷうダッシュ</v>
      </c>
      <c r="BB1550" s="11" t="str">
        <f t="shared" si="346"/>
        <v>DRNSDRDR</v>
      </c>
      <c r="BC1550" s="11" t="str">
        <f t="shared" si="347"/>
        <v>DRNSDRDR</v>
      </c>
      <c r="BD1550" s="11" t="str">
        <f t="shared" si="348"/>
        <v>DRNSDRDR</v>
      </c>
      <c r="BE1550" s="11" t="str">
        <f t="shared" si="349"/>
        <v>DRNSDRDR</v>
      </c>
    </row>
    <row r="1551" spans="1:57" ht="11.25" hidden="1" customHeight="1">
      <c r="A1551" s="6">
        <v>1550</v>
      </c>
      <c r="B1551" s="7" t="s">
        <v>3488</v>
      </c>
      <c r="C1551" s="8" t="s">
        <v>3489</v>
      </c>
      <c r="D1551" s="7" t="s">
        <v>650</v>
      </c>
      <c r="E1551" s="7" t="s">
        <v>102</v>
      </c>
      <c r="F1551" s="7" t="s">
        <v>128</v>
      </c>
      <c r="G1551" s="9">
        <v>87</v>
      </c>
      <c r="H1551" s="9">
        <v>136</v>
      </c>
      <c r="I1551" s="9">
        <v>60</v>
      </c>
      <c r="J1551" s="9">
        <v>55</v>
      </c>
      <c r="K1551" s="9">
        <v>56</v>
      </c>
      <c r="L1551" s="9">
        <v>51</v>
      </c>
      <c r="M1551" s="9">
        <v>57</v>
      </c>
      <c r="N1551" s="9">
        <v>59</v>
      </c>
      <c r="O1551" s="9">
        <v>54</v>
      </c>
      <c r="P1551" s="9">
        <v>24</v>
      </c>
      <c r="Q1551" s="10">
        <v>110</v>
      </c>
      <c r="R1551" s="11">
        <v>12</v>
      </c>
      <c r="S1551" s="11">
        <v>1</v>
      </c>
      <c r="T1551" s="11">
        <v>101</v>
      </c>
      <c r="U1551" s="11">
        <v>107</v>
      </c>
      <c r="V1551" s="11">
        <v>1</v>
      </c>
      <c r="W1551" s="11">
        <v>104</v>
      </c>
      <c r="X1551" s="11">
        <f t="shared" si="336"/>
        <v>436</v>
      </c>
      <c r="Y1551" s="11">
        <f t="shared" si="337"/>
        <v>4925</v>
      </c>
      <c r="Z1551" s="11">
        <f t="shared" si="338"/>
        <v>950</v>
      </c>
      <c r="AA1551" s="11">
        <f t="shared" si="339"/>
        <v>4065</v>
      </c>
      <c r="AB1551" s="11">
        <f t="shared" si="340"/>
        <v>4065</v>
      </c>
      <c r="AC1551" s="6">
        <f t="shared" si="341"/>
        <v>4620</v>
      </c>
      <c r="AD1551" s="9" t="s">
        <v>726</v>
      </c>
      <c r="AE1551" s="3" t="str">
        <f>IF(ISERROR(VLOOKUP($AD1551,技まとめ!$A$1:$F$380,6,FALSE)),"－",VLOOKUP($AD1551,技まとめ!$A$1:$F$380,6,FALSE))</f>
        <v>DR</v>
      </c>
      <c r="AF1551" s="3">
        <f>IF(ISERROR(VLOOKUP($AD1551,技まとめ!$A$1:$F$380,3,FALSE)),"－",VLOOKUP($AD1551,技まとめ!$A$1:$F$380,3,FALSE))</f>
        <v>60</v>
      </c>
      <c r="AG1551" s="3">
        <f>IF(ISERROR(VLOOKUP($AD1551,技まとめ!$A$1:$F$380,5,FALSE)),"－",VLOOKUP($AD1551,技まとめ!$A$1:$F$380,5,FALSE))</f>
        <v>39</v>
      </c>
      <c r="AH1551" s="3" t="str">
        <f>IF($E1551=IF(ISERROR(VLOOKUP($AD1551,技まとめ!$A$1:$F$380,4,FALSE)),"－",VLOOKUP($AD1551,技まとめ!$A$1:$F$380,4,FALSE)),"一致","")</f>
        <v/>
      </c>
      <c r="AI1551" s="9" t="s">
        <v>346</v>
      </c>
      <c r="AJ1551" s="3" t="str">
        <f>IF(ISERROR(VLOOKUP($AI1551,技まとめ!$A$1:$F$380,6,FALSE)),"－",VLOOKUP($AI1551,技まとめ!$A$1:$F$380,6,FALSE))</f>
        <v>LS</v>
      </c>
      <c r="AK1551" s="3">
        <f>IF(ISERROR(VLOOKUP($AI1551,技まとめ!$A$1:$F$380,3,FALSE)),"－",VLOOKUP($AI1551,技まとめ!$A$1:$F$380,3,FALSE))</f>
        <v>51</v>
      </c>
      <c r="AL1551" s="3">
        <f>IF(ISERROR(VLOOKUP($AI1551,技まとめ!$A$1:$F$380,5,FALSE)),"－",VLOOKUP($AI1551,技まとめ!$A$1:$F$380,5,FALSE))</f>
        <v>37</v>
      </c>
      <c r="AM1551" s="3" t="str">
        <f>IF($E1551=IF(ISERROR(VLOOKUP($AI1551,技まとめ!$A$1:$F$380,4,FALSE)),"－",VLOOKUP($AI1551,技まとめ!$A$1:$F$380,4,FALSE)),"一致","")</f>
        <v/>
      </c>
      <c r="AN1551" s="9" t="s">
        <v>5013</v>
      </c>
      <c r="AO1551" s="3" t="str">
        <f>IF(ISERROR(VLOOKUP($AN1551,技まとめ!$A$1:$F$380,6,FALSE)),"－",VLOOKUP($AN1551,技まとめ!$A$1:$F$380,6,FALSE))</f>
        <v>－</v>
      </c>
      <c r="AP1551" s="3">
        <f>IF(ISERROR(VLOOKUP($AN1551,技まとめ!$A$1:$F$380,3,FALSE)),"－",VLOOKUP($AN1551,技まとめ!$A$1:$F$380,3,FALSE))</f>
        <v>0</v>
      </c>
      <c r="AQ1551" s="3">
        <f>IF(ISERROR(VLOOKUP($AN1551,技まとめ!$A$1:$F$380,5,FALSE)),"－",VLOOKUP($AN1551,技まとめ!$A$1:$F$380,5,FALSE))</f>
        <v>0</v>
      </c>
      <c r="AR1551" s="3" t="str">
        <f>IF($E1551=IF(ISERROR(VLOOKUP($AN1551,技まとめ!$A$1:$F$380,4,FALSE)),"－",VLOOKUP($AN1551,技まとめ!$A$1:$F$380,4,FALSE)),"一致","")</f>
        <v/>
      </c>
      <c r="AS1551" s="9" t="s">
        <v>236</v>
      </c>
      <c r="AT1551" s="3" t="str">
        <f>IF(ISERROR(VLOOKUP($AS1551,技まとめ!$A$1:$F$380,6,FALSE)),"－",VLOOKUP($AS1551,技まとめ!$A$1:$F$380,6,FALSE))</f>
        <v>DR</v>
      </c>
      <c r="AU1551" s="3">
        <f>IF(ISERROR(VLOOKUP($AS1551,技まとめ!$A$1:$F$380,3,FALSE)),"－",VLOOKUP($AS1551,技まとめ!$A$1:$F$380,3,FALSE))</f>
        <v>65</v>
      </c>
      <c r="AV1551" s="3">
        <f>IF(ISERROR(VLOOKUP($AS1551,技まとめ!$A$1:$F$380,5,FALSE)),"－",VLOOKUP($AS1551,技まとめ!$A$1:$F$380,5,FALSE))</f>
        <v>42</v>
      </c>
      <c r="AW1551" s="3" t="str">
        <f>IF($E1551=IF(ISERROR(VLOOKUP($AS1551,技まとめ!$A$1:$F$380,4,FALSE)),"－",VLOOKUP($AS1551,技まとめ!$A$1:$F$380,4,FALSE)),"一致","")</f>
        <v/>
      </c>
      <c r="AX1551" s="12" t="str">
        <f t="shared" si="342"/>
        <v>プリマドンナレインボーループセツヤク！とうめいフェイント</v>
      </c>
      <c r="AY1551" s="12" t="str">
        <f t="shared" si="343"/>
        <v>プリマドンナレインボーループセツヤク！とうめいフェイント</v>
      </c>
      <c r="AZ1551" s="12" t="str">
        <f t="shared" si="344"/>
        <v>プリマドンナレインボーループセツヤク！とうめいフェイント</v>
      </c>
      <c r="BA1551" s="12" t="str">
        <f t="shared" si="345"/>
        <v>プリマドンナレインボーループセツヤク！とうめいフェイント</v>
      </c>
      <c r="BB1551" s="11" t="str">
        <f t="shared" si="346"/>
        <v>DRLS－DR</v>
      </c>
      <c r="BC1551" s="11" t="str">
        <f t="shared" si="347"/>
        <v>DRLS－DR</v>
      </c>
      <c r="BD1551" s="11" t="str">
        <f t="shared" si="348"/>
        <v>DRLS－DR</v>
      </c>
      <c r="BE1551" s="11" t="str">
        <f t="shared" si="349"/>
        <v>DRLS－DR</v>
      </c>
    </row>
    <row r="1552" spans="1:57" ht="11.25" hidden="1" customHeight="1">
      <c r="A1552" s="6">
        <v>1551</v>
      </c>
      <c r="B1552" s="7" t="s">
        <v>3490</v>
      </c>
      <c r="C1552" s="8" t="s">
        <v>3491</v>
      </c>
      <c r="D1552" s="7" t="s">
        <v>650</v>
      </c>
      <c r="E1552" s="7" t="s">
        <v>95</v>
      </c>
      <c r="F1552" s="7" t="s">
        <v>82</v>
      </c>
      <c r="G1552" s="9">
        <v>87</v>
      </c>
      <c r="H1552" s="9">
        <v>135</v>
      </c>
      <c r="I1552" s="9">
        <v>46</v>
      </c>
      <c r="J1552" s="9">
        <v>50</v>
      </c>
      <c r="K1552" s="9">
        <v>51</v>
      </c>
      <c r="L1552" s="9">
        <v>51</v>
      </c>
      <c r="M1552" s="9">
        <v>48</v>
      </c>
      <c r="N1552" s="9">
        <v>51</v>
      </c>
      <c r="O1552" s="9">
        <v>51</v>
      </c>
      <c r="P1552" s="9">
        <v>70</v>
      </c>
      <c r="Q1552" s="10">
        <v>96</v>
      </c>
      <c r="R1552" s="11">
        <v>40</v>
      </c>
      <c r="S1552" s="11">
        <v>1</v>
      </c>
      <c r="T1552" s="11">
        <v>101</v>
      </c>
      <c r="U1552" s="11">
        <v>98</v>
      </c>
      <c r="V1552" s="11">
        <v>1</v>
      </c>
      <c r="W1552" s="11">
        <v>101</v>
      </c>
      <c r="X1552" s="11">
        <f t="shared" si="336"/>
        <v>438</v>
      </c>
      <c r="Y1552" s="11">
        <f t="shared" si="337"/>
        <v>4350</v>
      </c>
      <c r="Z1552" s="11">
        <f t="shared" si="338"/>
        <v>1915</v>
      </c>
      <c r="AA1552" s="11">
        <f t="shared" si="339"/>
        <v>4050</v>
      </c>
      <c r="AB1552" s="11">
        <f t="shared" si="340"/>
        <v>4050</v>
      </c>
      <c r="AC1552" s="6">
        <f t="shared" si="341"/>
        <v>4745</v>
      </c>
      <c r="AD1552" s="9" t="s">
        <v>710</v>
      </c>
      <c r="AE1552" s="3" t="str">
        <f>IF(ISERROR(VLOOKUP($AD1552,技まとめ!$A$1:$F$380,6,FALSE)),"－",VLOOKUP($AD1552,技まとめ!$A$1:$F$380,6,FALSE))</f>
        <v>DR</v>
      </c>
      <c r="AF1552" s="3">
        <f>IF(ISERROR(VLOOKUP($AD1552,技まとめ!$A$1:$F$380,3,FALSE)),"－",VLOOKUP($AD1552,技まとめ!$A$1:$F$380,3,FALSE))</f>
        <v>15</v>
      </c>
      <c r="AG1552" s="3">
        <f>IF(ISERROR(VLOOKUP($AD1552,技まとめ!$A$1:$F$380,5,FALSE)),"－",VLOOKUP($AD1552,技まとめ!$A$1:$F$380,5,FALSE))</f>
        <v>20</v>
      </c>
      <c r="AH1552" s="3" t="str">
        <f>IF($E1552=IF(ISERROR(VLOOKUP($AD1552,技まとめ!$A$1:$F$380,4,FALSE)),"－",VLOOKUP($AD1552,技まとめ!$A$1:$F$380,4,FALSE)),"一致","")</f>
        <v/>
      </c>
      <c r="AI1552" s="9" t="s">
        <v>117</v>
      </c>
      <c r="AJ1552" s="3" t="str">
        <f>IF(ISERROR(VLOOKUP($AI1552,技まとめ!$A$1:$F$380,6,FALSE)),"－",VLOOKUP($AI1552,技まとめ!$A$1:$F$380,6,FALSE))</f>
        <v>SC</v>
      </c>
      <c r="AK1552" s="3">
        <f>IF(ISERROR(VLOOKUP($AI1552,技まとめ!$A$1:$F$380,3,FALSE)),"－",VLOOKUP($AI1552,技まとめ!$A$1:$F$380,3,FALSE))</f>
        <v>38</v>
      </c>
      <c r="AL1552" s="3">
        <f>IF(ISERROR(VLOOKUP($AI1552,技まとめ!$A$1:$F$380,5,FALSE)),"－",VLOOKUP($AI1552,技まとめ!$A$1:$F$380,5,FALSE))</f>
        <v>25</v>
      </c>
      <c r="AM1552" s="3" t="str">
        <f>IF($E1552=IF(ISERROR(VLOOKUP($AI1552,技まとめ!$A$1:$F$380,4,FALSE)),"－",VLOOKUP($AI1552,技まとめ!$A$1:$F$380,4,FALSE)),"一致","")</f>
        <v/>
      </c>
      <c r="AN1552" s="9" t="s">
        <v>591</v>
      </c>
      <c r="AO1552" s="3" t="str">
        <f>IF(ISERROR(VLOOKUP($AN1552,技まとめ!$A$1:$F$380,6,FALSE)),"－",VLOOKUP($AN1552,技まとめ!$A$1:$F$380,6,FALSE))</f>
        <v>NS</v>
      </c>
      <c r="AP1552" s="3">
        <f>IF(ISERROR(VLOOKUP($AN1552,技まとめ!$A$1:$F$380,3,FALSE)),"－",VLOOKUP($AN1552,技まとめ!$A$1:$F$380,3,FALSE))</f>
        <v>85</v>
      </c>
      <c r="AQ1552" s="3">
        <f>IF(ISERROR(VLOOKUP($AN1552,技まとめ!$A$1:$F$380,5,FALSE)),"－",VLOOKUP($AN1552,技まとめ!$A$1:$F$380,5,FALSE))</f>
        <v>46</v>
      </c>
      <c r="AR1552" s="3" t="str">
        <f>IF($E1552=IF(ISERROR(VLOOKUP($AN1552,技まとめ!$A$1:$F$380,4,FALSE)),"－",VLOOKUP($AN1552,技まとめ!$A$1:$F$380,4,FALSE)),"一致","")</f>
        <v/>
      </c>
      <c r="AS1552" s="9" t="s">
        <v>1187</v>
      </c>
      <c r="AT1552" s="3" t="str">
        <f>IF(ISERROR(VLOOKUP($AS1552,技まとめ!$A$1:$F$380,6,FALSE)),"－",VLOOKUP($AS1552,技まとめ!$A$1:$F$380,6,FALSE))</f>
        <v>DR</v>
      </c>
      <c r="AU1552" s="3">
        <f>IF(ISERROR(VLOOKUP($AS1552,技まとめ!$A$1:$F$380,3,FALSE)),"－",VLOOKUP($AS1552,技まとめ!$A$1:$F$380,3,FALSE))</f>
        <v>90</v>
      </c>
      <c r="AV1552" s="3">
        <f>IF(ISERROR(VLOOKUP($AS1552,技まとめ!$A$1:$F$380,5,FALSE)),"－",VLOOKUP($AS1552,技まとめ!$A$1:$F$380,5,FALSE))</f>
        <v>53</v>
      </c>
      <c r="AW1552" s="3" t="str">
        <f>IF($E1552=IF(ISERROR(VLOOKUP($AS1552,技まとめ!$A$1:$F$380,4,FALSE)),"－",VLOOKUP($AS1552,技まとめ!$A$1:$F$380,4,FALSE)),"一致","")</f>
        <v>一致</v>
      </c>
      <c r="AX1552" s="12" t="str">
        <f t="shared" si="342"/>
        <v>ひとりワンツークルクルヘッドディバインアローデュアルパス</v>
      </c>
      <c r="AY1552" s="12" t="str">
        <f t="shared" si="343"/>
        <v>ひとりワンツークルクルヘッドディバインアローデュアルパス</v>
      </c>
      <c r="AZ1552" s="12" t="str">
        <f t="shared" si="344"/>
        <v>ひとりワンツークルクルヘッドディバインアローデュアルパス</v>
      </c>
      <c r="BA1552" s="12" t="str">
        <f t="shared" si="345"/>
        <v>ひとりワンツークルクルヘッドディバインアローデュアルパス</v>
      </c>
      <c r="BB1552" s="11" t="str">
        <f t="shared" si="346"/>
        <v>DRSCNSDR</v>
      </c>
      <c r="BC1552" s="11" t="str">
        <f t="shared" si="347"/>
        <v>DRSCNSDR</v>
      </c>
      <c r="BD1552" s="11" t="str">
        <f t="shared" si="348"/>
        <v>DRSCNSDR</v>
      </c>
      <c r="BE1552" s="11" t="str">
        <f t="shared" si="349"/>
        <v>DRSCNSDR</v>
      </c>
    </row>
    <row r="1553" spans="1:57" ht="11.25" hidden="1" customHeight="1">
      <c r="A1553" s="6">
        <v>1552</v>
      </c>
      <c r="B1553" s="7" t="s">
        <v>3492</v>
      </c>
      <c r="C1553" s="8" t="s">
        <v>3493</v>
      </c>
      <c r="D1553" s="7" t="s">
        <v>650</v>
      </c>
      <c r="E1553" s="7" t="s">
        <v>81</v>
      </c>
      <c r="F1553" s="7" t="s">
        <v>82</v>
      </c>
      <c r="G1553" s="9">
        <v>89</v>
      </c>
      <c r="H1553" s="9">
        <v>128</v>
      </c>
      <c r="I1553" s="9">
        <v>45</v>
      </c>
      <c r="J1553" s="9">
        <v>44</v>
      </c>
      <c r="K1553" s="9">
        <v>50</v>
      </c>
      <c r="L1553" s="9">
        <v>44</v>
      </c>
      <c r="M1553" s="9">
        <v>45</v>
      </c>
      <c r="N1553" s="9">
        <v>44</v>
      </c>
      <c r="O1553" s="9">
        <v>50</v>
      </c>
      <c r="P1553" s="9">
        <v>88</v>
      </c>
      <c r="Q1553" s="10">
        <v>95</v>
      </c>
      <c r="R1553" s="11">
        <v>44</v>
      </c>
      <c r="S1553" s="11">
        <v>1</v>
      </c>
      <c r="T1553" s="11">
        <v>94</v>
      </c>
      <c r="U1553" s="11">
        <v>95</v>
      </c>
      <c r="V1553" s="11">
        <v>1</v>
      </c>
      <c r="W1553" s="11">
        <v>100</v>
      </c>
      <c r="X1553" s="11">
        <f t="shared" si="336"/>
        <v>430</v>
      </c>
      <c r="Y1553" s="11">
        <f t="shared" si="337"/>
        <v>4305</v>
      </c>
      <c r="Z1553" s="11">
        <f t="shared" si="338"/>
        <v>2050</v>
      </c>
      <c r="AA1553" s="11">
        <f t="shared" si="339"/>
        <v>3800</v>
      </c>
      <c r="AB1553" s="11">
        <f t="shared" si="340"/>
        <v>3800</v>
      </c>
      <c r="AC1553" s="6">
        <f t="shared" si="341"/>
        <v>4480</v>
      </c>
      <c r="AD1553" s="9" t="s">
        <v>845</v>
      </c>
      <c r="AE1553" s="3" t="str">
        <f>IF(ISERROR(VLOOKUP($AD1553,技まとめ!$A$1:$F$380,6,FALSE)),"－",VLOOKUP($AD1553,技まとめ!$A$1:$F$380,6,FALSE))</f>
        <v>BL</v>
      </c>
      <c r="AF1553" s="3">
        <f>IF(ISERROR(VLOOKUP($AD1553,技まとめ!$A$1:$F$380,3,FALSE)),"－",VLOOKUP($AD1553,技まとめ!$A$1:$F$380,3,FALSE))</f>
        <v>31</v>
      </c>
      <c r="AG1553" s="3">
        <f>IF(ISERROR(VLOOKUP($AD1553,技まとめ!$A$1:$F$380,5,FALSE)),"－",VLOOKUP($AD1553,技まとめ!$A$1:$F$380,5,FALSE))</f>
        <v>28</v>
      </c>
      <c r="AH1553" s="3" t="str">
        <f>IF($E1553=IF(ISERROR(VLOOKUP($AD1553,技まとめ!$A$1:$F$380,4,FALSE)),"－",VLOOKUP($AD1553,技まとめ!$A$1:$F$380,4,FALSE)),"一致","")</f>
        <v>一致</v>
      </c>
      <c r="AI1553" s="9" t="s">
        <v>215</v>
      </c>
      <c r="AJ1553" s="3" t="str">
        <f>IF(ISERROR(VLOOKUP($AI1553,技まとめ!$A$1:$F$380,6,FALSE)),"－",VLOOKUP($AI1553,技まとめ!$A$1:$F$380,6,FALSE))</f>
        <v>DR</v>
      </c>
      <c r="AK1553" s="3">
        <f>IF(ISERROR(VLOOKUP($AI1553,技まとめ!$A$1:$F$380,3,FALSE)),"－",VLOOKUP($AI1553,技まとめ!$A$1:$F$380,3,FALSE))</f>
        <v>15</v>
      </c>
      <c r="AL1553" s="3">
        <f>IF(ISERROR(VLOOKUP($AI1553,技まとめ!$A$1:$F$380,5,FALSE)),"－",VLOOKUP($AI1553,技まとめ!$A$1:$F$380,5,FALSE))</f>
        <v>20</v>
      </c>
      <c r="AM1553" s="3" t="str">
        <f>IF($E1553=IF(ISERROR(VLOOKUP($AI1553,技まとめ!$A$1:$F$380,4,FALSE)),"－",VLOOKUP($AI1553,技まとめ!$A$1:$F$380,4,FALSE)),"一致","")</f>
        <v>一致</v>
      </c>
      <c r="AN1553" s="9" t="s">
        <v>671</v>
      </c>
      <c r="AO1553" s="3" t="str">
        <f>IF(ISERROR(VLOOKUP($AN1553,技まとめ!$A$1:$F$380,6,FALSE)),"－",VLOOKUP($AN1553,技まとめ!$A$1:$F$380,6,FALSE))</f>
        <v>BL</v>
      </c>
      <c r="AP1553" s="3">
        <f>IF(ISERROR(VLOOKUP($AN1553,技まとめ!$A$1:$F$380,3,FALSE)),"－",VLOOKUP($AN1553,技まとめ!$A$1:$F$380,3,FALSE))</f>
        <v>56</v>
      </c>
      <c r="AQ1553" s="3">
        <f>IF(ISERROR(VLOOKUP($AN1553,技まとめ!$A$1:$F$380,5,FALSE)),"－",VLOOKUP($AN1553,技まとめ!$A$1:$F$380,5,FALSE))</f>
        <v>39</v>
      </c>
      <c r="AR1553" s="3" t="str">
        <f>IF($E1553=IF(ISERROR(VLOOKUP($AN1553,技まとめ!$A$1:$F$380,4,FALSE)),"－",VLOOKUP($AN1553,技まとめ!$A$1:$F$380,4,FALSE)),"一致","")</f>
        <v/>
      </c>
      <c r="AS1553" s="9" t="s">
        <v>347</v>
      </c>
      <c r="AT1553" s="3" t="str">
        <f>IF(ISERROR(VLOOKUP($AS1553,技まとめ!$A$1:$F$380,6,FALSE)),"－",VLOOKUP($AS1553,技まとめ!$A$1:$F$380,6,FALSE))</f>
        <v>DR</v>
      </c>
      <c r="AU1553" s="3">
        <f>IF(ISERROR(VLOOKUP($AS1553,技まとめ!$A$1:$F$380,3,FALSE)),"－",VLOOKUP($AS1553,技まとめ!$A$1:$F$380,3,FALSE))</f>
        <v>40</v>
      </c>
      <c r="AV1553" s="3">
        <f>IF(ISERROR(VLOOKUP($AS1553,技まとめ!$A$1:$F$380,5,FALSE)),"－",VLOOKUP($AS1553,技まとめ!$A$1:$F$380,5,FALSE))</f>
        <v>31</v>
      </c>
      <c r="AW1553" s="3" t="str">
        <f>IF($E1553=IF(ISERROR(VLOOKUP($AS1553,技まとめ!$A$1:$F$380,4,FALSE)),"－",VLOOKUP($AS1553,技まとめ!$A$1:$F$380,4,FALSE)),"一致","")</f>
        <v/>
      </c>
      <c r="AX1553" s="12" t="str">
        <f t="shared" si="342"/>
        <v>アイスグランドたつまきせんぷうフレイムダンスざんぞう</v>
      </c>
      <c r="AY1553" s="12" t="str">
        <f t="shared" si="343"/>
        <v>アイスグランドたつまきせんぷうフレイムダンスざんぞう</v>
      </c>
      <c r="AZ1553" s="12" t="str">
        <f t="shared" si="344"/>
        <v>アイスグランドたつまきせんぷうフレイムダンスざんぞう</v>
      </c>
      <c r="BA1553" s="12" t="str">
        <f t="shared" si="345"/>
        <v>アイスグランドたつまきせんぷうフレイムダンスざんぞう</v>
      </c>
      <c r="BB1553" s="11" t="str">
        <f t="shared" si="346"/>
        <v>BLDRBLDR</v>
      </c>
      <c r="BC1553" s="11" t="str">
        <f t="shared" si="347"/>
        <v>BLDRBLDR</v>
      </c>
      <c r="BD1553" s="11" t="str">
        <f t="shared" si="348"/>
        <v>BLDRBLDR</v>
      </c>
      <c r="BE1553" s="11" t="str">
        <f t="shared" si="349"/>
        <v>BLDRBLDR</v>
      </c>
    </row>
    <row r="1554" spans="1:57" ht="11.25" hidden="1" customHeight="1">
      <c r="A1554" s="6">
        <v>1553</v>
      </c>
      <c r="B1554" s="7" t="s">
        <v>3494</v>
      </c>
      <c r="C1554" s="8" t="s">
        <v>3495</v>
      </c>
      <c r="D1554" s="7" t="s">
        <v>650</v>
      </c>
      <c r="E1554" s="7" t="s">
        <v>81</v>
      </c>
      <c r="F1554" s="7" t="s">
        <v>74</v>
      </c>
      <c r="G1554" s="9">
        <v>107</v>
      </c>
      <c r="H1554" s="9">
        <v>128</v>
      </c>
      <c r="I1554" s="9">
        <v>45</v>
      </c>
      <c r="J1554" s="9">
        <v>51</v>
      </c>
      <c r="K1554" s="9">
        <v>57</v>
      </c>
      <c r="L1554" s="9">
        <v>45</v>
      </c>
      <c r="M1554" s="9">
        <v>56</v>
      </c>
      <c r="N1554" s="9">
        <v>56</v>
      </c>
      <c r="O1554" s="9">
        <v>57</v>
      </c>
      <c r="P1554" s="9">
        <v>43</v>
      </c>
      <c r="Q1554" s="10">
        <v>95</v>
      </c>
      <c r="R1554" s="11">
        <v>25</v>
      </c>
      <c r="S1554" s="11">
        <v>1</v>
      </c>
      <c r="T1554" s="11">
        <v>95</v>
      </c>
      <c r="U1554" s="11">
        <v>106</v>
      </c>
      <c r="V1554" s="11">
        <v>1</v>
      </c>
      <c r="W1554" s="11">
        <v>107</v>
      </c>
      <c r="X1554" s="11">
        <f t="shared" si="336"/>
        <v>430</v>
      </c>
      <c r="Y1554" s="11">
        <f t="shared" si="337"/>
        <v>4340</v>
      </c>
      <c r="Z1554" s="11">
        <f t="shared" si="338"/>
        <v>1420</v>
      </c>
      <c r="AA1554" s="11">
        <f t="shared" si="339"/>
        <v>3870</v>
      </c>
      <c r="AB1554" s="11">
        <f t="shared" si="340"/>
        <v>3870</v>
      </c>
      <c r="AC1554" s="6">
        <f t="shared" si="341"/>
        <v>4460</v>
      </c>
      <c r="AD1554" s="9" t="s">
        <v>440</v>
      </c>
      <c r="AE1554" s="3" t="str">
        <f>IF(ISERROR(VLOOKUP($AD1554,技まとめ!$A$1:$F$380,6,FALSE)),"－",VLOOKUP($AD1554,技まとめ!$A$1:$F$380,6,FALSE))</f>
        <v>CA</v>
      </c>
      <c r="AF1554" s="3">
        <f>IF(ISERROR(VLOOKUP($AD1554,技まとめ!$A$1:$F$380,3,FALSE)),"－",VLOOKUP($AD1554,技まとめ!$A$1:$F$380,3,FALSE))</f>
        <v>15</v>
      </c>
      <c r="AG1554" s="3">
        <f>IF(ISERROR(VLOOKUP($AD1554,技まとめ!$A$1:$F$380,5,FALSE)),"－",VLOOKUP($AD1554,技まとめ!$A$1:$F$380,5,FALSE))</f>
        <v>20</v>
      </c>
      <c r="AH1554" s="3" t="str">
        <f>IF($E1554=IF(ISERROR(VLOOKUP($AD1554,技まとめ!$A$1:$F$380,4,FALSE)),"－",VLOOKUP($AD1554,技まとめ!$A$1:$F$380,4,FALSE)),"一致","")</f>
        <v>一致</v>
      </c>
      <c r="AI1554" s="9" t="s">
        <v>398</v>
      </c>
      <c r="AJ1554" s="3" t="str">
        <f>IF(ISERROR(VLOOKUP($AI1554,技まとめ!$A$1:$F$380,6,FALSE)),"－",VLOOKUP($AI1554,技まとめ!$A$1:$F$380,6,FALSE))</f>
        <v>BB</v>
      </c>
      <c r="AK1554" s="3">
        <f>IF(ISERROR(VLOOKUP($AI1554,技まとめ!$A$1:$F$380,3,FALSE)),"－",VLOOKUP($AI1554,技まとめ!$A$1:$F$380,3,FALSE))</f>
        <v>71</v>
      </c>
      <c r="AL1554" s="3">
        <f>IF(ISERROR(VLOOKUP($AI1554,技まとめ!$A$1:$F$380,5,FALSE)),"－",VLOOKUP($AI1554,技まとめ!$A$1:$F$380,5,FALSE))</f>
        <v>44</v>
      </c>
      <c r="AM1554" s="3" t="str">
        <f>IF($E1554=IF(ISERROR(VLOOKUP($AI1554,技まとめ!$A$1:$F$380,4,FALSE)),"－",VLOOKUP($AI1554,技まとめ!$A$1:$F$380,4,FALSE)),"一致","")</f>
        <v/>
      </c>
      <c r="AN1554" s="9" t="s">
        <v>290</v>
      </c>
      <c r="AO1554" s="3" t="str">
        <f>IF(ISERROR(VLOOKUP($AN1554,技まとめ!$A$1:$F$380,6,FALSE)),"－",VLOOKUP($AN1554,技まとめ!$A$1:$F$380,6,FALSE))</f>
        <v>CA</v>
      </c>
      <c r="AP1554" s="3">
        <f>IF(ISERROR(VLOOKUP($AN1554,技まとめ!$A$1:$F$380,3,FALSE)),"－",VLOOKUP($AN1554,技まとめ!$A$1:$F$380,3,FALSE))</f>
        <v>27</v>
      </c>
      <c r="AQ1554" s="3">
        <f>IF(ISERROR(VLOOKUP($AN1554,技まとめ!$A$1:$F$380,5,FALSE)),"－",VLOOKUP($AN1554,技まとめ!$A$1:$F$380,5,FALSE))</f>
        <v>25</v>
      </c>
      <c r="AR1554" s="3" t="str">
        <f>IF($E1554=IF(ISERROR(VLOOKUP($AN1554,技まとめ!$A$1:$F$380,4,FALSE)),"－",VLOOKUP($AN1554,技まとめ!$A$1:$F$380,4,FALSE)),"一致","")</f>
        <v/>
      </c>
      <c r="AS1554" s="9" t="s">
        <v>1303</v>
      </c>
      <c r="AT1554" s="3" t="str">
        <f>IF(ISERROR(VLOOKUP($AS1554,技まとめ!$A$1:$F$380,6,FALSE)),"－",VLOOKUP($AS1554,技まとめ!$A$1:$F$380,6,FALSE))</f>
        <v>P1</v>
      </c>
      <c r="AU1554" s="3">
        <f>IF(ISERROR(VLOOKUP($AS1554,技まとめ!$A$1:$F$380,3,FALSE)),"－",VLOOKUP($AS1554,技まとめ!$A$1:$F$380,3,FALSE))</f>
        <v>65</v>
      </c>
      <c r="AV1554" s="3">
        <f>IF(ISERROR(VLOOKUP($AS1554,技まとめ!$A$1:$F$380,5,FALSE)),"－",VLOOKUP($AS1554,技まとめ!$A$1:$F$380,5,FALSE))</f>
        <v>40</v>
      </c>
      <c r="AW1554" s="3" t="str">
        <f>IF($E1554=IF(ISERROR(VLOOKUP($AS1554,技まとめ!$A$1:$F$380,4,FALSE)),"－",VLOOKUP($AS1554,技まとめ!$A$1:$F$380,4,FALSE)),"一致","")</f>
        <v>一致</v>
      </c>
      <c r="AX1554" s="12" t="str">
        <f t="shared" si="342"/>
        <v>スワンダイブアイアンウォールワイルドクローセーフティプロテクト</v>
      </c>
      <c r="AY1554" s="12" t="str">
        <f t="shared" si="343"/>
        <v>スワンダイブアイアンウォールワイルドクローセーフティプロテクト</v>
      </c>
      <c r="AZ1554" s="12" t="str">
        <f t="shared" si="344"/>
        <v>スワンダイブアイアンウォールワイルドクローセーフティプロテクト</v>
      </c>
      <c r="BA1554" s="12" t="str">
        <f t="shared" si="345"/>
        <v>スワンダイブアイアンウォールワイルドクローセーフティプロテクト</v>
      </c>
      <c r="BB1554" s="11" t="str">
        <f t="shared" si="346"/>
        <v>CABBCAP1</v>
      </c>
      <c r="BC1554" s="11" t="str">
        <f t="shared" si="347"/>
        <v>CABBCAP1</v>
      </c>
      <c r="BD1554" s="11" t="str">
        <f t="shared" si="348"/>
        <v>CABBCAP1</v>
      </c>
      <c r="BE1554" s="11" t="str">
        <f t="shared" si="349"/>
        <v>CABBCAP1</v>
      </c>
    </row>
    <row r="1555" spans="1:57" ht="11.25" hidden="1" customHeight="1">
      <c r="A1555" s="6">
        <v>1554</v>
      </c>
      <c r="B1555" s="7" t="s">
        <v>3496</v>
      </c>
      <c r="C1555" s="8" t="s">
        <v>3497</v>
      </c>
      <c r="D1555" s="7" t="s">
        <v>650</v>
      </c>
      <c r="E1555" s="7" t="s">
        <v>102</v>
      </c>
      <c r="F1555" s="7" t="s">
        <v>82</v>
      </c>
      <c r="G1555" s="9">
        <v>107</v>
      </c>
      <c r="H1555" s="9">
        <v>126</v>
      </c>
      <c r="I1555" s="9">
        <v>51</v>
      </c>
      <c r="J1555" s="9">
        <v>51</v>
      </c>
      <c r="K1555" s="9">
        <v>56</v>
      </c>
      <c r="L1555" s="9">
        <v>53</v>
      </c>
      <c r="M1555" s="9">
        <v>53</v>
      </c>
      <c r="N1555" s="9">
        <v>54</v>
      </c>
      <c r="O1555" s="9">
        <v>53</v>
      </c>
      <c r="P1555" s="9">
        <v>55</v>
      </c>
      <c r="Q1555" s="10">
        <v>101</v>
      </c>
      <c r="R1555" s="11">
        <v>34</v>
      </c>
      <c r="S1555" s="11">
        <v>1</v>
      </c>
      <c r="T1555" s="11">
        <v>103</v>
      </c>
      <c r="U1555" s="11">
        <v>103</v>
      </c>
      <c r="V1555" s="11">
        <v>1</v>
      </c>
      <c r="W1555" s="11">
        <v>103</v>
      </c>
      <c r="X1555" s="11">
        <f t="shared" si="336"/>
        <v>446</v>
      </c>
      <c r="Y1555" s="11">
        <f t="shared" si="337"/>
        <v>4560</v>
      </c>
      <c r="Z1555" s="11">
        <f t="shared" si="338"/>
        <v>1715</v>
      </c>
      <c r="AA1555" s="11">
        <f t="shared" si="339"/>
        <v>4130</v>
      </c>
      <c r="AB1555" s="11">
        <f t="shared" si="340"/>
        <v>4130</v>
      </c>
      <c r="AC1555" s="6">
        <f t="shared" si="341"/>
        <v>4805</v>
      </c>
      <c r="AD1555" s="9" t="s">
        <v>168</v>
      </c>
      <c r="AE1555" s="3" t="str">
        <f>IF(ISERROR(VLOOKUP($AD1555,技まとめ!$A$1:$F$380,6,FALSE)),"－",VLOOKUP($AD1555,技まとめ!$A$1:$F$380,6,FALSE))</f>
        <v>BL</v>
      </c>
      <c r="AF1555" s="3">
        <f>IF(ISERROR(VLOOKUP($AD1555,技まとめ!$A$1:$F$380,3,FALSE)),"－",VLOOKUP($AD1555,技まとめ!$A$1:$F$380,3,FALSE))</f>
        <v>25</v>
      </c>
      <c r="AG1555" s="3">
        <f>IF(ISERROR(VLOOKUP($AD1555,技まとめ!$A$1:$F$380,5,FALSE)),"－",VLOOKUP($AD1555,技まとめ!$A$1:$F$380,5,FALSE))</f>
        <v>12</v>
      </c>
      <c r="AH1555" s="3" t="str">
        <f>IF($E1555=IF(ISERROR(VLOOKUP($AD1555,技まとめ!$A$1:$F$380,4,FALSE)),"－",VLOOKUP($AD1555,技まとめ!$A$1:$F$380,4,FALSE)),"一致","")</f>
        <v/>
      </c>
      <c r="AI1555" s="9" t="s">
        <v>487</v>
      </c>
      <c r="AJ1555" s="3" t="str">
        <f>IF(ISERROR(VLOOKUP($AI1555,技まとめ!$A$1:$F$380,6,FALSE)),"－",VLOOKUP($AI1555,技まとめ!$A$1:$F$380,6,FALSE))</f>
        <v>CA</v>
      </c>
      <c r="AK1555" s="3">
        <f>IF(ISERROR(VLOOKUP($AI1555,技まとめ!$A$1:$F$380,3,FALSE)),"－",VLOOKUP($AI1555,技まとめ!$A$1:$F$380,3,FALSE))</f>
        <v>33</v>
      </c>
      <c r="AL1555" s="3">
        <f>IF(ISERROR(VLOOKUP($AI1555,技まとめ!$A$1:$F$380,5,FALSE)),"－",VLOOKUP($AI1555,技まとめ!$A$1:$F$380,5,FALSE))</f>
        <v>27</v>
      </c>
      <c r="AM1555" s="3" t="str">
        <f>IF($E1555=IF(ISERROR(VLOOKUP($AI1555,技まとめ!$A$1:$F$380,4,FALSE)),"－",VLOOKUP($AI1555,技まとめ!$A$1:$F$380,4,FALSE)),"一致","")</f>
        <v/>
      </c>
      <c r="AN1555" s="9" t="s">
        <v>784</v>
      </c>
      <c r="AO1555" s="3" t="str">
        <f>IF(ISERROR(VLOOKUP($AN1555,技まとめ!$A$1:$F$380,6,FALSE)),"－",VLOOKUP($AN1555,技まとめ!$A$1:$F$380,6,FALSE))</f>
        <v>BL</v>
      </c>
      <c r="AP1555" s="3">
        <f>IF(ISERROR(VLOOKUP($AN1555,技まとめ!$A$1:$F$380,3,FALSE)),"－",VLOOKUP($AN1555,技まとめ!$A$1:$F$380,3,FALSE))</f>
        <v>71</v>
      </c>
      <c r="AQ1555" s="3">
        <f>IF(ISERROR(VLOOKUP($AN1555,技まとめ!$A$1:$F$380,5,FALSE)),"－",VLOOKUP($AN1555,技まとめ!$A$1:$F$380,5,FALSE))</f>
        <v>44</v>
      </c>
      <c r="AR1555" s="3" t="str">
        <f>IF($E1555=IF(ISERROR(VLOOKUP($AN1555,技まとめ!$A$1:$F$380,4,FALSE)),"－",VLOOKUP($AN1555,技まとめ!$A$1:$F$380,4,FALSE)),"一致","")</f>
        <v/>
      </c>
      <c r="AS1555" s="9" t="s">
        <v>251</v>
      </c>
      <c r="AT1555" s="3" t="str">
        <f>IF(ISERROR(VLOOKUP($AS1555,技まとめ!$A$1:$F$380,6,FALSE)),"－",VLOOKUP($AS1555,技まとめ!$A$1:$F$380,6,FALSE))</f>
        <v>BL</v>
      </c>
      <c r="AU1555" s="3">
        <f>IF(ISERROR(VLOOKUP($AS1555,技まとめ!$A$1:$F$380,3,FALSE)),"－",VLOOKUP($AS1555,技まとめ!$A$1:$F$380,3,FALSE))</f>
        <v>46</v>
      </c>
      <c r="AV1555" s="3">
        <f>IF(ISERROR(VLOOKUP($AS1555,技まとめ!$A$1:$F$380,5,FALSE)),"－",VLOOKUP($AS1555,技まとめ!$A$1:$F$380,5,FALSE))</f>
        <v>33</v>
      </c>
      <c r="AW1555" s="3" t="str">
        <f>IF($E1555=IF(ISERROR(VLOOKUP($AS1555,技まとめ!$A$1:$F$380,4,FALSE)),"－",VLOOKUP($AS1555,技まとめ!$A$1:$F$380,4,FALSE)),"一致","")</f>
        <v/>
      </c>
      <c r="AX1555" s="12" t="str">
        <f t="shared" si="342"/>
        <v>キラースライドこがらしスニーキングレイドくものいと</v>
      </c>
      <c r="AY1555" s="12" t="str">
        <f t="shared" si="343"/>
        <v>キラースライドこがらしスニーキングレイドくものいと</v>
      </c>
      <c r="AZ1555" s="12" t="str">
        <f t="shared" si="344"/>
        <v>キラースライドこがらしスニーキングレイドくものいと</v>
      </c>
      <c r="BA1555" s="12" t="str">
        <f t="shared" si="345"/>
        <v>キラースライドこがらしスニーキングレイドくものいと</v>
      </c>
      <c r="BB1555" s="11" t="str">
        <f t="shared" si="346"/>
        <v>BLCABLBL</v>
      </c>
      <c r="BC1555" s="11" t="str">
        <f t="shared" si="347"/>
        <v>BLCABLBL</v>
      </c>
      <c r="BD1555" s="11" t="str">
        <f t="shared" si="348"/>
        <v>BLCABLBL</v>
      </c>
      <c r="BE1555" s="11" t="str">
        <f t="shared" si="349"/>
        <v>BLCABLBL</v>
      </c>
    </row>
    <row r="1556" spans="1:57" ht="11.25" hidden="1" customHeight="1">
      <c r="A1556" s="6">
        <v>1555</v>
      </c>
      <c r="B1556" s="7" t="s">
        <v>3498</v>
      </c>
      <c r="C1556" s="8" t="s">
        <v>3499</v>
      </c>
      <c r="D1556" s="7" t="s">
        <v>650</v>
      </c>
      <c r="E1556" s="7" t="s">
        <v>102</v>
      </c>
      <c r="F1556" s="7" t="s">
        <v>109</v>
      </c>
      <c r="G1556" s="9">
        <v>88</v>
      </c>
      <c r="H1556" s="9">
        <v>132</v>
      </c>
      <c r="I1556" s="9">
        <v>58</v>
      </c>
      <c r="J1556" s="9">
        <v>54</v>
      </c>
      <c r="K1556" s="9">
        <v>53</v>
      </c>
      <c r="L1556" s="9">
        <v>53</v>
      </c>
      <c r="M1556" s="9">
        <v>56</v>
      </c>
      <c r="N1556" s="9">
        <v>60</v>
      </c>
      <c r="O1556" s="9">
        <v>56</v>
      </c>
      <c r="P1556" s="9">
        <v>24</v>
      </c>
      <c r="Q1556" s="10">
        <v>108</v>
      </c>
      <c r="R1556" s="11">
        <v>9</v>
      </c>
      <c r="S1556" s="11">
        <v>1</v>
      </c>
      <c r="T1556" s="11">
        <v>103</v>
      </c>
      <c r="U1556" s="11">
        <v>106</v>
      </c>
      <c r="V1556" s="11">
        <v>1</v>
      </c>
      <c r="W1556" s="11">
        <v>106</v>
      </c>
      <c r="X1556" s="11">
        <f t="shared" si="336"/>
        <v>434</v>
      </c>
      <c r="Y1556" s="11">
        <f t="shared" si="337"/>
        <v>4855</v>
      </c>
      <c r="Z1556" s="11">
        <f t="shared" si="338"/>
        <v>855</v>
      </c>
      <c r="AA1556" s="11">
        <f t="shared" si="339"/>
        <v>4145</v>
      </c>
      <c r="AB1556" s="11">
        <f t="shared" si="340"/>
        <v>4145</v>
      </c>
      <c r="AC1556" s="6">
        <f t="shared" si="341"/>
        <v>4695</v>
      </c>
      <c r="AD1556" s="9" t="s">
        <v>710</v>
      </c>
      <c r="AE1556" s="3" t="str">
        <f>IF(ISERROR(VLOOKUP($AD1556,技まとめ!$A$1:$F$380,6,FALSE)),"－",VLOOKUP($AD1556,技まとめ!$A$1:$F$380,6,FALSE))</f>
        <v>DR</v>
      </c>
      <c r="AF1556" s="3">
        <f>IF(ISERROR(VLOOKUP($AD1556,技まとめ!$A$1:$F$380,3,FALSE)),"－",VLOOKUP($AD1556,技まとめ!$A$1:$F$380,3,FALSE))</f>
        <v>15</v>
      </c>
      <c r="AG1556" s="3">
        <f>IF(ISERROR(VLOOKUP($AD1556,技まとめ!$A$1:$F$380,5,FALSE)),"－",VLOOKUP($AD1556,技まとめ!$A$1:$F$380,5,FALSE))</f>
        <v>20</v>
      </c>
      <c r="AH1556" s="3" t="str">
        <f>IF($E1556=IF(ISERROR(VLOOKUP($AD1556,技まとめ!$A$1:$F$380,4,FALSE)),"－",VLOOKUP($AD1556,技まとめ!$A$1:$F$380,4,FALSE)),"一致","")</f>
        <v>一致</v>
      </c>
      <c r="AI1556" s="9" t="s">
        <v>222</v>
      </c>
      <c r="AJ1556" s="3" t="str">
        <f>IF(ISERROR(VLOOKUP($AI1556,技まとめ!$A$1:$F$380,6,FALSE)),"－",VLOOKUP($AI1556,技まとめ!$A$1:$F$380,6,FALSE))</f>
        <v>BS</v>
      </c>
      <c r="AK1556" s="3">
        <f>IF(ISERROR(VLOOKUP($AI1556,技まとめ!$A$1:$F$380,3,FALSE)),"－",VLOOKUP($AI1556,技まとめ!$A$1:$F$380,3,FALSE))</f>
        <v>57</v>
      </c>
      <c r="AL1556" s="3">
        <f>IF(ISERROR(VLOOKUP($AI1556,技まとめ!$A$1:$F$380,5,FALSE)),"－",VLOOKUP($AI1556,技まとめ!$A$1:$F$380,5,FALSE))</f>
        <v>34</v>
      </c>
      <c r="AM1556" s="3" t="str">
        <f>IF($E1556=IF(ISERROR(VLOOKUP($AI1556,技まとめ!$A$1:$F$380,4,FALSE)),"－",VLOOKUP($AI1556,技まとめ!$A$1:$F$380,4,FALSE)),"一致","")</f>
        <v/>
      </c>
      <c r="AN1556" s="9" t="s">
        <v>131</v>
      </c>
      <c r="AO1556" s="3" t="str">
        <f>IF(ISERROR(VLOOKUP($AN1556,技まとめ!$A$1:$F$380,6,FALSE)),"－",VLOOKUP($AN1556,技まとめ!$A$1:$F$380,6,FALSE))</f>
        <v>DR</v>
      </c>
      <c r="AP1556" s="3">
        <f>IF(ISERROR(VLOOKUP($AN1556,技まとめ!$A$1:$F$380,3,FALSE)),"－",VLOOKUP($AN1556,技まとめ!$A$1:$F$380,3,FALSE))</f>
        <v>33</v>
      </c>
      <c r="AQ1556" s="3">
        <f>IF(ISERROR(VLOOKUP($AN1556,技まとめ!$A$1:$F$380,5,FALSE)),"－",VLOOKUP($AN1556,技まとめ!$A$1:$F$380,5,FALSE))</f>
        <v>28</v>
      </c>
      <c r="AR1556" s="3" t="str">
        <f>IF($E1556=IF(ISERROR(VLOOKUP($AN1556,技まとめ!$A$1:$F$380,4,FALSE)),"－",VLOOKUP($AN1556,技まとめ!$A$1:$F$380,4,FALSE)),"一致","")</f>
        <v/>
      </c>
      <c r="AS1556" s="9" t="s">
        <v>98</v>
      </c>
      <c r="AT1556" s="3" t="str">
        <f>IF(ISERROR(VLOOKUP($AS1556,技まとめ!$A$1:$F$380,6,FALSE)),"－",VLOOKUP($AS1556,技まとめ!$A$1:$F$380,6,FALSE))</f>
        <v>BL</v>
      </c>
      <c r="AU1556" s="3">
        <f>IF(ISERROR(VLOOKUP($AS1556,技まとめ!$A$1:$F$380,3,FALSE)),"－",VLOOKUP($AS1556,技まとめ!$A$1:$F$380,3,FALSE))</f>
        <v>58</v>
      </c>
      <c r="AV1556" s="3">
        <f>IF(ISERROR(VLOOKUP($AS1556,技まとめ!$A$1:$F$380,5,FALSE)),"－",VLOOKUP($AS1556,技まとめ!$A$1:$F$380,5,FALSE))</f>
        <v>39</v>
      </c>
      <c r="AW1556" s="3" t="str">
        <f>IF($E1556=IF(ISERROR(VLOOKUP($AS1556,技まとめ!$A$1:$F$380,4,FALSE)),"－",VLOOKUP($AS1556,技まとめ!$A$1:$F$380,4,FALSE)),"一致","")</f>
        <v/>
      </c>
      <c r="AX1556" s="12" t="str">
        <f t="shared" si="342"/>
        <v>ひとりワンツーホークショットイリュージョンボールかげぬい</v>
      </c>
      <c r="AY1556" s="12" t="str">
        <f t="shared" si="343"/>
        <v>ひとりワンツーホークショットイリュージョンボールかげぬい</v>
      </c>
      <c r="AZ1556" s="12" t="str">
        <f t="shared" si="344"/>
        <v>ひとりワンツーホークショットイリュージョンボールかげぬい</v>
      </c>
      <c r="BA1556" s="12" t="str">
        <f t="shared" si="345"/>
        <v>ひとりワンツーホークショットイリュージョンボールかげぬい</v>
      </c>
      <c r="BB1556" s="11" t="str">
        <f t="shared" si="346"/>
        <v>DRBSDRBL</v>
      </c>
      <c r="BC1556" s="11" t="str">
        <f t="shared" si="347"/>
        <v>DRBSDRBL</v>
      </c>
      <c r="BD1556" s="11" t="str">
        <f t="shared" si="348"/>
        <v>DRBSDRBL</v>
      </c>
      <c r="BE1556" s="11" t="str">
        <f t="shared" si="349"/>
        <v>DRBSDRBL</v>
      </c>
    </row>
    <row r="1557" spans="1:57" ht="11.25" hidden="1" customHeight="1">
      <c r="A1557" s="6">
        <v>1556</v>
      </c>
      <c r="B1557" s="7" t="s">
        <v>3500</v>
      </c>
      <c r="C1557" s="8" t="s">
        <v>3501</v>
      </c>
      <c r="D1557" s="7" t="s">
        <v>72</v>
      </c>
      <c r="E1557" s="7" t="s">
        <v>73</v>
      </c>
      <c r="F1557" s="7" t="s">
        <v>74</v>
      </c>
      <c r="G1557" s="9">
        <v>120</v>
      </c>
      <c r="H1557" s="9">
        <v>101</v>
      </c>
      <c r="I1557" s="9">
        <v>53</v>
      </c>
      <c r="J1557" s="9">
        <v>62</v>
      </c>
      <c r="K1557" s="9">
        <v>56</v>
      </c>
      <c r="L1557" s="9">
        <v>56</v>
      </c>
      <c r="M1557" s="9">
        <v>53</v>
      </c>
      <c r="N1557" s="9">
        <v>53</v>
      </c>
      <c r="O1557" s="9">
        <v>56</v>
      </c>
      <c r="P1557" s="9">
        <v>26</v>
      </c>
      <c r="Q1557" s="10">
        <v>103</v>
      </c>
      <c r="R1557" s="11">
        <v>15</v>
      </c>
      <c r="S1557" s="11">
        <v>1</v>
      </c>
      <c r="T1557" s="11">
        <v>106</v>
      </c>
      <c r="U1557" s="11">
        <v>103</v>
      </c>
      <c r="V1557" s="11">
        <v>1</v>
      </c>
      <c r="W1557" s="11">
        <v>106</v>
      </c>
      <c r="X1557" s="11">
        <f t="shared" si="336"/>
        <v>435</v>
      </c>
      <c r="Y1557" s="11">
        <f t="shared" si="337"/>
        <v>4655</v>
      </c>
      <c r="Z1557" s="11">
        <f t="shared" si="338"/>
        <v>1065</v>
      </c>
      <c r="AA1557" s="11">
        <f t="shared" si="339"/>
        <v>4250</v>
      </c>
      <c r="AB1557" s="11">
        <f t="shared" si="340"/>
        <v>4250</v>
      </c>
      <c r="AC1557" s="6">
        <f t="shared" si="341"/>
        <v>4845</v>
      </c>
      <c r="AD1557" s="9" t="s">
        <v>665</v>
      </c>
      <c r="AE1557" s="3" t="str">
        <f>IF(ISERROR(VLOOKUP($AD1557,技まとめ!$A$1:$F$380,6,FALSE)),"－",VLOOKUP($AD1557,技まとめ!$A$1:$F$380,6,FALSE))</f>
        <v>CA</v>
      </c>
      <c r="AF1557" s="3">
        <f>IF(ISERROR(VLOOKUP($AD1557,技まとめ!$A$1:$F$380,3,FALSE)),"－",VLOOKUP($AD1557,技まとめ!$A$1:$F$380,3,FALSE))</f>
        <v>19</v>
      </c>
      <c r="AG1557" s="3">
        <f>IF(ISERROR(VLOOKUP($AD1557,技まとめ!$A$1:$F$380,5,FALSE)),"－",VLOOKUP($AD1557,技まとめ!$A$1:$F$380,5,FALSE))</f>
        <v>22</v>
      </c>
      <c r="AH1557" s="3" t="str">
        <f>IF($E1557=IF(ISERROR(VLOOKUP($AD1557,技まとめ!$A$1:$F$380,4,FALSE)),"－",VLOOKUP($AD1557,技まとめ!$A$1:$F$380,4,FALSE)),"一致","")</f>
        <v/>
      </c>
      <c r="AI1557" s="9" t="s">
        <v>346</v>
      </c>
      <c r="AJ1557" s="3" t="str">
        <f>IF(ISERROR(VLOOKUP($AI1557,技まとめ!$A$1:$F$380,6,FALSE)),"－",VLOOKUP($AI1557,技まとめ!$A$1:$F$380,6,FALSE))</f>
        <v>LS</v>
      </c>
      <c r="AK1557" s="3">
        <f>IF(ISERROR(VLOOKUP($AI1557,技まとめ!$A$1:$F$380,3,FALSE)),"－",VLOOKUP($AI1557,技まとめ!$A$1:$F$380,3,FALSE))</f>
        <v>51</v>
      </c>
      <c r="AL1557" s="3">
        <f>IF(ISERROR(VLOOKUP($AI1557,技まとめ!$A$1:$F$380,5,FALSE)),"－",VLOOKUP($AI1557,技まとめ!$A$1:$F$380,5,FALSE))</f>
        <v>37</v>
      </c>
      <c r="AM1557" s="3" t="str">
        <f>IF($E1557=IF(ISERROR(VLOOKUP($AI1557,技まとめ!$A$1:$F$380,4,FALSE)),"－",VLOOKUP($AI1557,技まとめ!$A$1:$F$380,4,FALSE)),"一致","")</f>
        <v>一致</v>
      </c>
      <c r="AN1557" s="9" t="s">
        <v>354</v>
      </c>
      <c r="AO1557" s="3" t="str">
        <f>IF(ISERROR(VLOOKUP($AN1557,技まとめ!$A$1:$F$380,6,FALSE)),"－",VLOOKUP($AN1557,技まとめ!$A$1:$F$380,6,FALSE))</f>
        <v>CA</v>
      </c>
      <c r="AP1557" s="3">
        <f>IF(ISERROR(VLOOKUP($AN1557,技まとめ!$A$1:$F$380,3,FALSE)),"－",VLOOKUP($AN1557,技まとめ!$A$1:$F$380,3,FALSE))</f>
        <v>38</v>
      </c>
      <c r="AQ1557" s="3">
        <f>IF(ISERROR(VLOOKUP($AN1557,技まとめ!$A$1:$F$380,5,FALSE)),"－",VLOOKUP($AN1557,技まとめ!$A$1:$F$380,5,FALSE))</f>
        <v>30</v>
      </c>
      <c r="AR1557" s="3" t="str">
        <f>IF($E1557=IF(ISERROR(VLOOKUP($AN1557,技まとめ!$A$1:$F$380,4,FALSE)),"－",VLOOKUP($AN1557,技まとめ!$A$1:$F$380,4,FALSE)),"一致","")</f>
        <v/>
      </c>
      <c r="AS1557" s="9" t="s">
        <v>389</v>
      </c>
      <c r="AT1557" s="3" t="str">
        <f>IF(ISERROR(VLOOKUP($AS1557,技まとめ!$A$1:$F$380,6,FALSE)),"－",VLOOKUP($AS1557,技まとめ!$A$1:$F$380,6,FALSE))</f>
        <v>CA</v>
      </c>
      <c r="AU1557" s="3">
        <f>IF(ISERROR(VLOOKUP($AS1557,技まとめ!$A$1:$F$380,3,FALSE)),"－",VLOOKUP($AS1557,技まとめ!$A$1:$F$380,3,FALSE))</f>
        <v>54</v>
      </c>
      <c r="AV1557" s="3">
        <f>IF(ISERROR(VLOOKUP($AS1557,技まとめ!$A$1:$F$380,5,FALSE)),"－",VLOOKUP($AS1557,技まとめ!$A$1:$F$380,5,FALSE))</f>
        <v>35</v>
      </c>
      <c r="AW1557" s="3" t="str">
        <f>IF($E1557=IF(ISERROR(VLOOKUP($AS1557,技まとめ!$A$1:$F$380,4,FALSE)),"－",VLOOKUP($AS1557,技まとめ!$A$1:$F$380,4,FALSE)),"一致","")</f>
        <v>一致</v>
      </c>
      <c r="AX1557" s="12" t="str">
        <f t="shared" si="342"/>
        <v>トルネードキャッチレインボーループシュートポケットドこんじょうキャッチ</v>
      </c>
      <c r="AY1557" s="12" t="str">
        <f t="shared" si="343"/>
        <v>トルネードキャッチレインボーループシュートポケットドこんじょうキャッチ</v>
      </c>
      <c r="AZ1557" s="12" t="str">
        <f t="shared" si="344"/>
        <v>トルネードキャッチレインボーループシュートポケットドこんじょうキャッチ</v>
      </c>
      <c r="BA1557" s="12" t="str">
        <f t="shared" si="345"/>
        <v>トルネードキャッチレインボーループシュートポケットドこんじょうキャッチ</v>
      </c>
      <c r="BB1557" s="11" t="str">
        <f t="shared" si="346"/>
        <v>CALSCACA</v>
      </c>
      <c r="BC1557" s="11" t="str">
        <f t="shared" si="347"/>
        <v>CALSCACA</v>
      </c>
      <c r="BD1557" s="11" t="str">
        <f t="shared" si="348"/>
        <v>CALSCACA</v>
      </c>
      <c r="BE1557" s="11" t="str">
        <f t="shared" si="349"/>
        <v>CALSCACA</v>
      </c>
    </row>
    <row r="1558" spans="1:57" ht="11.25" hidden="1" customHeight="1">
      <c r="A1558" s="6">
        <v>1557</v>
      </c>
      <c r="B1558" s="7" t="s">
        <v>3502</v>
      </c>
      <c r="C1558" s="8" t="s">
        <v>3503</v>
      </c>
      <c r="D1558" s="7" t="s">
        <v>72</v>
      </c>
      <c r="E1558" s="7" t="s">
        <v>81</v>
      </c>
      <c r="F1558" s="7" t="s">
        <v>128</v>
      </c>
      <c r="G1558" s="9">
        <v>120</v>
      </c>
      <c r="H1558" s="9">
        <v>93</v>
      </c>
      <c r="I1558" s="9">
        <v>56</v>
      </c>
      <c r="J1558" s="9">
        <v>54</v>
      </c>
      <c r="K1558" s="9">
        <v>53</v>
      </c>
      <c r="L1558" s="9">
        <v>57</v>
      </c>
      <c r="M1558" s="9">
        <v>56</v>
      </c>
      <c r="N1558" s="9">
        <v>52</v>
      </c>
      <c r="O1558" s="9">
        <v>53</v>
      </c>
      <c r="P1558" s="9">
        <v>43</v>
      </c>
      <c r="Q1558" s="10">
        <v>106</v>
      </c>
      <c r="R1558" s="11">
        <v>20</v>
      </c>
      <c r="S1558" s="11">
        <v>1</v>
      </c>
      <c r="T1558" s="11">
        <v>107</v>
      </c>
      <c r="U1558" s="11">
        <v>106</v>
      </c>
      <c r="V1558" s="11">
        <v>1</v>
      </c>
      <c r="W1558" s="11">
        <v>103</v>
      </c>
      <c r="X1558" s="11">
        <f t="shared" si="336"/>
        <v>444</v>
      </c>
      <c r="Y1558" s="11">
        <f t="shared" si="337"/>
        <v>4760</v>
      </c>
      <c r="Z1558" s="11">
        <f t="shared" si="338"/>
        <v>1225</v>
      </c>
      <c r="AA1558" s="11">
        <f t="shared" si="339"/>
        <v>4270</v>
      </c>
      <c r="AB1558" s="11">
        <f t="shared" si="340"/>
        <v>4270</v>
      </c>
      <c r="AC1558" s="6">
        <f t="shared" si="341"/>
        <v>4895</v>
      </c>
      <c r="AD1558" s="9" t="s">
        <v>543</v>
      </c>
      <c r="AE1558" s="3" t="str">
        <f>IF(ISERROR(VLOOKUP($AD1558,技まとめ!$A$1:$F$380,6,FALSE)),"－",VLOOKUP($AD1558,技まとめ!$A$1:$F$380,6,FALSE))</f>
        <v>SC</v>
      </c>
      <c r="AF1558" s="3">
        <f>IF(ISERROR(VLOOKUP($AD1558,技まとめ!$A$1:$F$380,3,FALSE)),"－",VLOOKUP($AD1558,技まとめ!$A$1:$F$380,3,FALSE))</f>
        <v>25</v>
      </c>
      <c r="AG1558" s="3">
        <f>IF(ISERROR(VLOOKUP($AD1558,技まとめ!$A$1:$F$380,5,FALSE)),"－",VLOOKUP($AD1558,技まとめ!$A$1:$F$380,5,FALSE))</f>
        <v>20</v>
      </c>
      <c r="AH1558" s="3" t="str">
        <f>IF($E1558=IF(ISERROR(VLOOKUP($AD1558,技まとめ!$A$1:$F$380,4,FALSE)),"－",VLOOKUP($AD1558,技まとめ!$A$1:$F$380,4,FALSE)),"一致","")</f>
        <v>一致</v>
      </c>
      <c r="AI1558" s="9" t="s">
        <v>407</v>
      </c>
      <c r="AJ1558" s="3" t="str">
        <f>IF(ISERROR(VLOOKUP($AI1558,技まとめ!$A$1:$F$380,6,FALSE)),"－",VLOOKUP($AI1558,技まとめ!$A$1:$F$380,6,FALSE))</f>
        <v>BL</v>
      </c>
      <c r="AK1558" s="3">
        <f>IF(ISERROR(VLOOKUP($AI1558,技まとめ!$A$1:$F$380,3,FALSE)),"－",VLOOKUP($AI1558,技まとめ!$A$1:$F$380,3,FALSE))</f>
        <v>85</v>
      </c>
      <c r="AL1558" s="3">
        <f>IF(ISERROR(VLOOKUP($AI1558,技まとめ!$A$1:$F$380,5,FALSE)),"－",VLOOKUP($AI1558,技まとめ!$A$1:$F$380,5,FALSE))</f>
        <v>50</v>
      </c>
      <c r="AM1558" s="3" t="str">
        <f>IF($E1558=IF(ISERROR(VLOOKUP($AI1558,技まとめ!$A$1:$F$380,4,FALSE)),"－",VLOOKUP($AI1558,技まとめ!$A$1:$F$380,4,FALSE)),"一致","")</f>
        <v>一致</v>
      </c>
      <c r="AN1558" s="9" t="s">
        <v>131</v>
      </c>
      <c r="AO1558" s="3" t="str">
        <f>IF(ISERROR(VLOOKUP($AN1558,技まとめ!$A$1:$F$380,6,FALSE)),"－",VLOOKUP($AN1558,技まとめ!$A$1:$F$380,6,FALSE))</f>
        <v>DR</v>
      </c>
      <c r="AP1558" s="3">
        <f>IF(ISERROR(VLOOKUP($AN1558,技まとめ!$A$1:$F$380,3,FALSE)),"－",VLOOKUP($AN1558,技まとめ!$A$1:$F$380,3,FALSE))</f>
        <v>33</v>
      </c>
      <c r="AQ1558" s="3">
        <f>IF(ISERROR(VLOOKUP($AN1558,技まとめ!$A$1:$F$380,5,FALSE)),"－",VLOOKUP($AN1558,技まとめ!$A$1:$F$380,5,FALSE))</f>
        <v>28</v>
      </c>
      <c r="AR1558" s="3" t="str">
        <f>IF($E1558=IF(ISERROR(VLOOKUP($AN1558,技まとめ!$A$1:$F$380,4,FALSE)),"－",VLOOKUP($AN1558,技まとめ!$A$1:$F$380,4,FALSE)),"一致","")</f>
        <v/>
      </c>
      <c r="AS1558" s="9" t="s">
        <v>178</v>
      </c>
      <c r="AT1558" s="3" t="str">
        <f>IF(ISERROR(VLOOKUP($AS1558,技まとめ!$A$1:$F$380,6,FALSE)),"－",VLOOKUP($AS1558,技まとめ!$A$1:$F$380,6,FALSE))</f>
        <v>NS</v>
      </c>
      <c r="AU1558" s="3">
        <f>IF(ISERROR(VLOOKUP($AS1558,技まとめ!$A$1:$F$380,3,FALSE)),"－",VLOOKUP($AS1558,技まとめ!$A$1:$F$380,3,FALSE))</f>
        <v>38</v>
      </c>
      <c r="AV1558" s="3">
        <f>IF(ISERROR(VLOOKUP($AS1558,技まとめ!$A$1:$F$380,5,FALSE)),"－",VLOOKUP($AS1558,技まとめ!$A$1:$F$380,5,FALSE))</f>
        <v>25</v>
      </c>
      <c r="AW1558" s="3" t="str">
        <f>IF($E1558=IF(ISERROR(VLOOKUP($AS1558,技まとめ!$A$1:$F$380,4,FALSE)),"－",VLOOKUP($AS1558,技まとめ!$A$1:$F$380,4,FALSE)),"一致","")</f>
        <v/>
      </c>
      <c r="AX1558" s="12" t="str">
        <f t="shared" si="342"/>
        <v>スピニングシュートホエールガードイリュージョンボールフリーズショット</v>
      </c>
      <c r="AY1558" s="12" t="str">
        <f t="shared" si="343"/>
        <v>スピニングシュートホエールガードイリュージョンボールフリーズショット</v>
      </c>
      <c r="AZ1558" s="12" t="str">
        <f t="shared" si="344"/>
        <v>スピニングシュートホエールガードイリュージョンボールフリーズショット</v>
      </c>
      <c r="BA1558" s="12" t="str">
        <f t="shared" si="345"/>
        <v>スピニングシュートホエールガードイリュージョンボールフリーズショット</v>
      </c>
      <c r="BB1558" s="11" t="str">
        <f t="shared" si="346"/>
        <v>SCBLDRNS</v>
      </c>
      <c r="BC1558" s="11" t="str">
        <f t="shared" si="347"/>
        <v>SCBLDRNS</v>
      </c>
      <c r="BD1558" s="11" t="str">
        <f t="shared" si="348"/>
        <v>SCBLDRNS</v>
      </c>
      <c r="BE1558" s="11" t="str">
        <f t="shared" si="349"/>
        <v>SCBLDRNS</v>
      </c>
    </row>
    <row r="1559" spans="1:57" ht="11.25" hidden="1" customHeight="1">
      <c r="A1559" s="6">
        <v>1558</v>
      </c>
      <c r="B1559" s="7" t="s">
        <v>3504</v>
      </c>
      <c r="C1559" s="8" t="s">
        <v>3505</v>
      </c>
      <c r="D1559" s="7" t="s">
        <v>72</v>
      </c>
      <c r="E1559" s="7" t="s">
        <v>73</v>
      </c>
      <c r="F1559" s="7" t="s">
        <v>74</v>
      </c>
      <c r="G1559" s="9">
        <v>120</v>
      </c>
      <c r="H1559" s="9">
        <v>91</v>
      </c>
      <c r="I1559" s="9">
        <v>51</v>
      </c>
      <c r="J1559" s="9">
        <v>56</v>
      </c>
      <c r="K1559" s="9">
        <v>57</v>
      </c>
      <c r="L1559" s="9">
        <v>54</v>
      </c>
      <c r="M1559" s="9">
        <v>62</v>
      </c>
      <c r="N1559" s="9">
        <v>57</v>
      </c>
      <c r="O1559" s="9">
        <v>55</v>
      </c>
      <c r="P1559" s="9">
        <v>35</v>
      </c>
      <c r="Q1559" s="10">
        <v>101</v>
      </c>
      <c r="R1559" s="11">
        <v>23</v>
      </c>
      <c r="S1559" s="11">
        <v>1</v>
      </c>
      <c r="T1559" s="11">
        <v>104</v>
      </c>
      <c r="U1559" s="11">
        <v>112</v>
      </c>
      <c r="V1559" s="11">
        <v>1</v>
      </c>
      <c r="W1559" s="11">
        <v>105</v>
      </c>
      <c r="X1559" s="11">
        <f t="shared" si="336"/>
        <v>447</v>
      </c>
      <c r="Y1559" s="11">
        <f t="shared" si="337"/>
        <v>4570</v>
      </c>
      <c r="Z1559" s="11">
        <f t="shared" si="338"/>
        <v>1340</v>
      </c>
      <c r="AA1559" s="11">
        <f t="shared" si="339"/>
        <v>4175</v>
      </c>
      <c r="AB1559" s="11">
        <f t="shared" si="340"/>
        <v>4175</v>
      </c>
      <c r="AC1559" s="6">
        <f t="shared" si="341"/>
        <v>4800</v>
      </c>
      <c r="AD1559" s="9" t="s">
        <v>602</v>
      </c>
      <c r="AE1559" s="3" t="str">
        <f>IF(ISERROR(VLOOKUP($AD1559,技まとめ!$A$1:$F$380,6,FALSE)),"－",VLOOKUP($AD1559,技まとめ!$A$1:$F$380,6,FALSE))</f>
        <v>－</v>
      </c>
      <c r="AF1559" s="3">
        <f>IF(ISERROR(VLOOKUP($AD1559,技まとめ!$A$1:$F$380,3,FALSE)),"－",VLOOKUP($AD1559,技まとめ!$A$1:$F$380,3,FALSE))</f>
        <v>0</v>
      </c>
      <c r="AG1559" s="3">
        <f>IF(ISERROR(VLOOKUP($AD1559,技まとめ!$A$1:$F$380,5,FALSE)),"－",VLOOKUP($AD1559,技まとめ!$A$1:$F$380,5,FALSE))</f>
        <v>0</v>
      </c>
      <c r="AH1559" s="3" t="str">
        <f>IF($E1559=IF(ISERROR(VLOOKUP($AD1559,技まとめ!$A$1:$F$380,4,FALSE)),"－",VLOOKUP($AD1559,技まとめ!$A$1:$F$380,4,FALSE)),"一致","")</f>
        <v/>
      </c>
      <c r="AI1559" s="9" t="s">
        <v>2494</v>
      </c>
      <c r="AJ1559" s="3" t="str">
        <f>IF(ISERROR(VLOOKUP($AI1559,技まとめ!$A$1:$F$380,6,FALSE)),"－",VLOOKUP($AI1559,技まとめ!$A$1:$F$380,6,FALSE))</f>
        <v>－</v>
      </c>
      <c r="AK1559" s="3">
        <f>IF(ISERROR(VLOOKUP($AI1559,技まとめ!$A$1:$F$380,3,FALSE)),"－",VLOOKUP($AI1559,技まとめ!$A$1:$F$380,3,FALSE))</f>
        <v>0</v>
      </c>
      <c r="AL1559" s="3">
        <f>IF(ISERROR(VLOOKUP($AI1559,技まとめ!$A$1:$F$380,5,FALSE)),"－",VLOOKUP($AI1559,技まとめ!$A$1:$F$380,5,FALSE))</f>
        <v>0</v>
      </c>
      <c r="AM1559" s="3" t="str">
        <f>IF($E1559=IF(ISERROR(VLOOKUP($AI1559,技まとめ!$A$1:$F$380,4,FALSE)),"－",VLOOKUP($AI1559,技まとめ!$A$1:$F$380,4,FALSE)),"一致","")</f>
        <v/>
      </c>
      <c r="AN1559" s="9" t="s">
        <v>130</v>
      </c>
      <c r="AO1559" s="3" t="str">
        <f>IF(ISERROR(VLOOKUP($AN1559,技まとめ!$A$1:$F$380,6,FALSE)),"－",VLOOKUP($AN1559,技まとめ!$A$1:$F$380,6,FALSE))</f>
        <v>－</v>
      </c>
      <c r="AP1559" s="3">
        <f>IF(ISERROR(VLOOKUP($AN1559,技まとめ!$A$1:$F$380,3,FALSE)),"－",VLOOKUP($AN1559,技まとめ!$A$1:$F$380,3,FALSE))</f>
        <v>0</v>
      </c>
      <c r="AQ1559" s="3">
        <f>IF(ISERROR(VLOOKUP($AN1559,技まとめ!$A$1:$F$380,5,FALSE)),"－",VLOOKUP($AN1559,技まとめ!$A$1:$F$380,5,FALSE))</f>
        <v>0</v>
      </c>
      <c r="AR1559" s="3" t="str">
        <f>IF($E1559=IF(ISERROR(VLOOKUP($AN1559,技まとめ!$A$1:$F$380,4,FALSE)),"－",VLOOKUP($AN1559,技まとめ!$A$1:$F$380,4,FALSE)),"一致","")</f>
        <v/>
      </c>
      <c r="AS1559" s="9" t="s">
        <v>170</v>
      </c>
      <c r="AT1559" s="3" t="str">
        <f>IF(ISERROR(VLOOKUP($AS1559,技まとめ!$A$1:$F$380,6,FALSE)),"－",VLOOKUP($AS1559,技まとめ!$A$1:$F$380,6,FALSE))</f>
        <v>－</v>
      </c>
      <c r="AU1559" s="3">
        <f>IF(ISERROR(VLOOKUP($AS1559,技まとめ!$A$1:$F$380,3,FALSE)),"－",VLOOKUP($AS1559,技まとめ!$A$1:$F$380,3,FALSE))</f>
        <v>0</v>
      </c>
      <c r="AV1559" s="3">
        <f>IF(ISERROR(VLOOKUP($AS1559,技まとめ!$A$1:$F$380,5,FALSE)),"－",VLOOKUP($AS1559,技まとめ!$A$1:$F$380,5,FALSE))</f>
        <v>0</v>
      </c>
      <c r="AW1559" s="3" t="str">
        <f>IF($E1559=IF(ISERROR(VLOOKUP($AS1559,技まとめ!$A$1:$F$380,4,FALSE)),"－",VLOOKUP($AS1559,技まとめ!$A$1:$F$380,4,FALSE)),"一致","")</f>
        <v/>
      </c>
      <c r="AX1559" s="12" t="str">
        <f t="shared" si="342"/>
        <v>シュートフォースディフェンスフォーススピードフォースオフェンスフォース</v>
      </c>
      <c r="AY1559" s="12" t="str">
        <f t="shared" si="343"/>
        <v>シュートフォースディフェンスフォーススピードフォースオフェンスフォース</v>
      </c>
      <c r="AZ1559" s="12" t="str">
        <f t="shared" si="344"/>
        <v>シュートフォースディフェンスフォーススピードフォースオフェンスフォース</v>
      </c>
      <c r="BA1559" s="12" t="str">
        <f t="shared" si="345"/>
        <v>シュートフォースディフェンスフォーススピードフォースオフェンスフォース</v>
      </c>
      <c r="BB1559" s="11" t="str">
        <f t="shared" si="346"/>
        <v>－－－－</v>
      </c>
      <c r="BC1559" s="11" t="str">
        <f t="shared" si="347"/>
        <v>－－－－</v>
      </c>
      <c r="BD1559" s="11" t="str">
        <f t="shared" si="348"/>
        <v>－－－－</v>
      </c>
      <c r="BE1559" s="11" t="str">
        <f t="shared" si="349"/>
        <v>－－－－</v>
      </c>
    </row>
    <row r="1560" spans="1:57" ht="11.25" hidden="1" customHeight="1">
      <c r="A1560" s="6">
        <v>1559</v>
      </c>
      <c r="B1560" s="7" t="s">
        <v>3506</v>
      </c>
      <c r="C1560" s="8" t="s">
        <v>3507</v>
      </c>
      <c r="D1560" s="7" t="s">
        <v>72</v>
      </c>
      <c r="E1560" s="7" t="s">
        <v>95</v>
      </c>
      <c r="F1560" s="7" t="s">
        <v>128</v>
      </c>
      <c r="G1560" s="9">
        <v>124</v>
      </c>
      <c r="H1560" s="9">
        <v>100</v>
      </c>
      <c r="I1560" s="9">
        <v>57</v>
      </c>
      <c r="J1560" s="9">
        <v>60</v>
      </c>
      <c r="K1560" s="9">
        <v>53</v>
      </c>
      <c r="L1560" s="9">
        <v>63</v>
      </c>
      <c r="M1560" s="9">
        <v>60</v>
      </c>
      <c r="N1560" s="9">
        <v>65</v>
      </c>
      <c r="O1560" s="9">
        <v>59</v>
      </c>
      <c r="P1560" s="9">
        <v>31</v>
      </c>
      <c r="Q1560" s="10">
        <v>107</v>
      </c>
      <c r="R1560" s="11">
        <v>27</v>
      </c>
      <c r="S1560" s="11">
        <v>1</v>
      </c>
      <c r="T1560" s="11">
        <v>113</v>
      </c>
      <c r="U1560" s="11">
        <v>110</v>
      </c>
      <c r="V1560" s="11">
        <v>1</v>
      </c>
      <c r="W1560" s="11">
        <v>109</v>
      </c>
      <c r="X1560" s="11">
        <f t="shared" si="336"/>
        <v>468</v>
      </c>
      <c r="Y1560" s="11">
        <f t="shared" si="337"/>
        <v>4830</v>
      </c>
      <c r="Z1560" s="11">
        <f t="shared" si="338"/>
        <v>1500</v>
      </c>
      <c r="AA1560" s="11">
        <f t="shared" si="339"/>
        <v>4510</v>
      </c>
      <c r="AB1560" s="11">
        <f t="shared" si="340"/>
        <v>4510</v>
      </c>
      <c r="AC1560" s="6">
        <f t="shared" si="341"/>
        <v>5200</v>
      </c>
      <c r="AD1560" s="9" t="s">
        <v>1115</v>
      </c>
      <c r="AE1560" s="3" t="str">
        <f>IF(ISERROR(VLOOKUP($AD1560,技まとめ!$A$1:$F$380,6,FALSE)),"－",VLOOKUP($AD1560,技まとめ!$A$1:$F$380,6,FALSE))</f>
        <v>－</v>
      </c>
      <c r="AF1560" s="3">
        <f>IF(ISERROR(VLOOKUP($AD1560,技まとめ!$A$1:$F$380,3,FALSE)),"－",VLOOKUP($AD1560,技まとめ!$A$1:$F$380,3,FALSE))</f>
        <v>0</v>
      </c>
      <c r="AG1560" s="3">
        <f>IF(ISERROR(VLOOKUP($AD1560,技まとめ!$A$1:$F$380,5,FALSE)),"－",VLOOKUP($AD1560,技まとめ!$A$1:$F$380,5,FALSE))</f>
        <v>0</v>
      </c>
      <c r="AH1560" s="3" t="str">
        <f>IF($E1560=IF(ISERROR(VLOOKUP($AD1560,技まとめ!$A$1:$F$380,4,FALSE)),"－",VLOOKUP($AD1560,技まとめ!$A$1:$F$380,4,FALSE)),"一致","")</f>
        <v/>
      </c>
      <c r="AI1560" s="9" t="s">
        <v>178</v>
      </c>
      <c r="AJ1560" s="3" t="str">
        <f>IF(ISERROR(VLOOKUP($AI1560,技まとめ!$A$1:$F$380,6,FALSE)),"－",VLOOKUP($AI1560,技まとめ!$A$1:$F$380,6,FALSE))</f>
        <v>NS</v>
      </c>
      <c r="AK1560" s="3">
        <f>IF(ISERROR(VLOOKUP($AI1560,技まとめ!$A$1:$F$380,3,FALSE)),"－",VLOOKUP($AI1560,技まとめ!$A$1:$F$380,3,FALSE))</f>
        <v>38</v>
      </c>
      <c r="AL1560" s="3">
        <f>IF(ISERROR(VLOOKUP($AI1560,技まとめ!$A$1:$F$380,5,FALSE)),"－",VLOOKUP($AI1560,技まとめ!$A$1:$F$380,5,FALSE))</f>
        <v>25</v>
      </c>
      <c r="AM1560" s="3" t="str">
        <f>IF($E1560=IF(ISERROR(VLOOKUP($AI1560,技まとめ!$A$1:$F$380,4,FALSE)),"－",VLOOKUP($AI1560,技まとめ!$A$1:$F$380,4,FALSE)),"一致","")</f>
        <v>一致</v>
      </c>
      <c r="AN1560" s="9" t="s">
        <v>678</v>
      </c>
      <c r="AO1560" s="3" t="str">
        <f>IF(ISERROR(VLOOKUP($AN1560,技まとめ!$A$1:$F$380,6,FALSE)),"－",VLOOKUP($AN1560,技まとめ!$A$1:$F$380,6,FALSE))</f>
        <v>BS</v>
      </c>
      <c r="AP1560" s="3">
        <f>IF(ISERROR(VLOOKUP($AN1560,技まとめ!$A$1:$F$380,3,FALSE)),"－",VLOOKUP($AN1560,技まとめ!$A$1:$F$380,3,FALSE))</f>
        <v>57</v>
      </c>
      <c r="AQ1560" s="3">
        <f>IF(ISERROR(VLOOKUP($AN1560,技まとめ!$A$1:$F$380,5,FALSE)),"－",VLOOKUP($AN1560,技まとめ!$A$1:$F$380,5,FALSE))</f>
        <v>34</v>
      </c>
      <c r="AR1560" s="3" t="str">
        <f>IF($E1560=IF(ISERROR(VLOOKUP($AN1560,技まとめ!$A$1:$F$380,4,FALSE)),"－",VLOOKUP($AN1560,技まとめ!$A$1:$F$380,4,FALSE)),"一致","")</f>
        <v>一致</v>
      </c>
      <c r="AS1560" s="9" t="s">
        <v>110</v>
      </c>
      <c r="AT1560" s="3" t="str">
        <f>IF(ISERROR(VLOOKUP($AS1560,技まとめ!$A$1:$F$380,6,FALSE)),"－",VLOOKUP($AS1560,技まとめ!$A$1:$F$380,6,FALSE))</f>
        <v>DR</v>
      </c>
      <c r="AU1560" s="3">
        <f>IF(ISERROR(VLOOKUP($AS1560,技まとめ!$A$1:$F$380,3,FALSE)),"－",VLOOKUP($AS1560,技まとめ!$A$1:$F$380,3,FALSE))</f>
        <v>34</v>
      </c>
      <c r="AV1560" s="3">
        <f>IF(ISERROR(VLOOKUP($AS1560,技まとめ!$A$1:$F$380,5,FALSE)),"－",VLOOKUP($AS1560,技まとめ!$A$1:$F$380,5,FALSE))</f>
        <v>27</v>
      </c>
      <c r="AW1560" s="3" t="str">
        <f>IF($E1560=IF(ISERROR(VLOOKUP($AS1560,技まとめ!$A$1:$F$380,4,FALSE)),"－",VLOOKUP($AS1560,技まとめ!$A$1:$F$380,4,FALSE)),"一致","")</f>
        <v/>
      </c>
      <c r="AX1560" s="12" t="str">
        <f t="shared" si="342"/>
        <v>ぞくせいきょうかフリーズショットダークトルネードジグザグスパーク</v>
      </c>
      <c r="AY1560" s="12" t="str">
        <f t="shared" si="343"/>
        <v>ぞくせいきょうかフリーズショットダークトルネードジグザグスパーク</v>
      </c>
      <c r="AZ1560" s="12" t="str">
        <f t="shared" si="344"/>
        <v>ぞくせいきょうかフリーズショットダークトルネードジグザグスパーク</v>
      </c>
      <c r="BA1560" s="12" t="str">
        <f t="shared" si="345"/>
        <v>ぞくせいきょうかフリーズショットダークトルネードジグザグスパーク</v>
      </c>
      <c r="BB1560" s="11" t="str">
        <f t="shared" si="346"/>
        <v>－NSBSDR</v>
      </c>
      <c r="BC1560" s="11" t="str">
        <f t="shared" si="347"/>
        <v>－NSBSDR</v>
      </c>
      <c r="BD1560" s="11" t="str">
        <f t="shared" si="348"/>
        <v>－NSBSDR</v>
      </c>
      <c r="BE1560" s="11" t="str">
        <f t="shared" si="349"/>
        <v>－NSBSDR</v>
      </c>
    </row>
    <row r="1561" spans="1:57" ht="11.25" hidden="1" customHeight="1">
      <c r="A1561" s="6">
        <v>1560</v>
      </c>
      <c r="B1561" s="7" t="s">
        <v>3508</v>
      </c>
      <c r="C1561" s="8" t="s">
        <v>3509</v>
      </c>
      <c r="D1561" s="7" t="s">
        <v>72</v>
      </c>
      <c r="E1561" s="7" t="s">
        <v>73</v>
      </c>
      <c r="F1561" s="7" t="s">
        <v>128</v>
      </c>
      <c r="G1561" s="9">
        <v>121</v>
      </c>
      <c r="H1561" s="9">
        <v>92</v>
      </c>
      <c r="I1561" s="9">
        <v>56</v>
      </c>
      <c r="J1561" s="9">
        <v>56</v>
      </c>
      <c r="K1561" s="9">
        <v>48</v>
      </c>
      <c r="L1561" s="9">
        <v>60</v>
      </c>
      <c r="M1561" s="9">
        <v>53</v>
      </c>
      <c r="N1561" s="9">
        <v>56</v>
      </c>
      <c r="O1561" s="9">
        <v>54</v>
      </c>
      <c r="P1561" s="9">
        <v>27</v>
      </c>
      <c r="Q1561" s="10">
        <v>106</v>
      </c>
      <c r="R1561" s="11">
        <v>5</v>
      </c>
      <c r="S1561" s="11">
        <v>1</v>
      </c>
      <c r="T1561" s="11">
        <v>110</v>
      </c>
      <c r="U1561" s="11">
        <v>103</v>
      </c>
      <c r="V1561" s="11">
        <v>1</v>
      </c>
      <c r="W1561" s="11">
        <v>104</v>
      </c>
      <c r="X1561" s="11">
        <f t="shared" si="336"/>
        <v>430</v>
      </c>
      <c r="Y1561" s="11">
        <f t="shared" si="337"/>
        <v>4765</v>
      </c>
      <c r="Z1561" s="11">
        <f t="shared" si="338"/>
        <v>705</v>
      </c>
      <c r="AA1561" s="11">
        <f t="shared" si="339"/>
        <v>4380</v>
      </c>
      <c r="AB1561" s="11">
        <f t="shared" si="340"/>
        <v>4380</v>
      </c>
      <c r="AC1561" s="6">
        <f t="shared" si="341"/>
        <v>4945</v>
      </c>
      <c r="AD1561" s="9" t="s">
        <v>104</v>
      </c>
      <c r="AE1561" s="3" t="str">
        <f>IF(ISERROR(VLOOKUP($AD1561,技まとめ!$A$1:$F$380,6,FALSE)),"－",VLOOKUP($AD1561,技まとめ!$A$1:$F$380,6,FALSE))</f>
        <v>LS</v>
      </c>
      <c r="AF1561" s="3">
        <f>IF(ISERROR(VLOOKUP($AD1561,技まとめ!$A$1:$F$380,3,FALSE)),"－",VLOOKUP($AD1561,技まとめ!$A$1:$F$380,3,FALSE))</f>
        <v>30</v>
      </c>
      <c r="AG1561" s="3">
        <f>IF(ISERROR(VLOOKUP($AD1561,技まとめ!$A$1:$F$380,5,FALSE)),"－",VLOOKUP($AD1561,技まとめ!$A$1:$F$380,5,FALSE))</f>
        <v>25</v>
      </c>
      <c r="AH1561" s="3" t="str">
        <f>IF($E1561=IF(ISERROR(VLOOKUP($AD1561,技まとめ!$A$1:$F$380,4,FALSE)),"－",VLOOKUP($AD1561,技まとめ!$A$1:$F$380,4,FALSE)),"一致","")</f>
        <v/>
      </c>
      <c r="AI1561" s="9" t="s">
        <v>83</v>
      </c>
      <c r="AJ1561" s="3" t="str">
        <f>IF(ISERROR(VLOOKUP($AI1561,技まとめ!$A$1:$F$380,6,FALSE)),"－",VLOOKUP($AI1561,技まとめ!$A$1:$F$380,6,FALSE))</f>
        <v>DR</v>
      </c>
      <c r="AK1561" s="3">
        <f>IF(ISERROR(VLOOKUP($AI1561,技まとめ!$A$1:$F$380,3,FALSE)),"－",VLOOKUP($AI1561,技まとめ!$A$1:$F$380,3,FALSE))</f>
        <v>13</v>
      </c>
      <c r="AL1561" s="3">
        <f>IF(ISERROR(VLOOKUP($AI1561,技まとめ!$A$1:$F$380,5,FALSE)),"－",VLOOKUP($AI1561,技まとめ!$A$1:$F$380,5,FALSE))</f>
        <v>20</v>
      </c>
      <c r="AM1561" s="3" t="str">
        <f>IF($E1561=IF(ISERROR(VLOOKUP($AI1561,技まとめ!$A$1:$F$380,4,FALSE)),"－",VLOOKUP($AI1561,技まとめ!$A$1:$F$380,4,FALSE)),"一致","")</f>
        <v/>
      </c>
      <c r="AN1561" s="9" t="s">
        <v>735</v>
      </c>
      <c r="AO1561" s="3" t="str">
        <f>IF(ISERROR(VLOOKUP($AN1561,技まとめ!$A$1:$F$380,6,FALSE)),"－",VLOOKUP($AN1561,技まとめ!$A$1:$F$380,6,FALSE))</f>
        <v>SC</v>
      </c>
      <c r="AP1561" s="3">
        <f>IF(ISERROR(VLOOKUP($AN1561,技まとめ!$A$1:$F$380,3,FALSE)),"－",VLOOKUP($AN1561,技まとめ!$A$1:$F$380,3,FALSE))</f>
        <v>51</v>
      </c>
      <c r="AQ1561" s="3">
        <f>IF(ISERROR(VLOOKUP($AN1561,技まとめ!$A$1:$F$380,5,FALSE)),"－",VLOOKUP($AN1561,技まとめ!$A$1:$F$380,5,FALSE))</f>
        <v>31</v>
      </c>
      <c r="AR1561" s="3" t="str">
        <f>IF($E1561=IF(ISERROR(VLOOKUP($AN1561,技まとめ!$A$1:$F$380,4,FALSE)),"－",VLOOKUP($AN1561,技まとめ!$A$1:$F$380,4,FALSE)),"一致","")</f>
        <v/>
      </c>
      <c r="AS1561" s="9" t="s">
        <v>426</v>
      </c>
      <c r="AT1561" s="3" t="str">
        <f>IF(ISERROR(VLOOKUP($AS1561,技まとめ!$A$1:$F$380,6,FALSE)),"－",VLOOKUP($AS1561,技まとめ!$A$1:$F$380,6,FALSE))</f>
        <v>NS</v>
      </c>
      <c r="AU1561" s="3">
        <f>IF(ISERROR(VLOOKUP($AS1561,技まとめ!$A$1:$F$380,3,FALSE)),"－",VLOOKUP($AS1561,技まとめ!$A$1:$F$380,3,FALSE))</f>
        <v>57</v>
      </c>
      <c r="AV1561" s="3">
        <f>IF(ISERROR(VLOOKUP($AS1561,技まとめ!$A$1:$F$380,5,FALSE)),"－",VLOOKUP($AS1561,技まとめ!$A$1:$F$380,5,FALSE))</f>
        <v>34</v>
      </c>
      <c r="AW1561" s="3" t="str">
        <f>IF($E1561=IF(ISERROR(VLOOKUP($AS1561,技まとめ!$A$1:$F$380,4,FALSE)),"－",VLOOKUP($AS1561,技まとめ!$A$1:$F$380,4,FALSE)),"一致","")</f>
        <v/>
      </c>
      <c r="AX1561" s="12" t="str">
        <f t="shared" si="342"/>
        <v>すいせいシュートしっぷうダッシュダブルグレネードシャインドライブ</v>
      </c>
      <c r="AY1561" s="12" t="str">
        <f t="shared" si="343"/>
        <v>すいせいシュートしっぷうダッシュダブルグレネードシャインドライブ</v>
      </c>
      <c r="AZ1561" s="12" t="str">
        <f t="shared" si="344"/>
        <v>すいせいシュートしっぷうダッシュダブルグレネードシャインドライブ</v>
      </c>
      <c r="BA1561" s="12" t="str">
        <f t="shared" si="345"/>
        <v>すいせいシュートしっぷうダッシュダブルグレネードシャインドライブ</v>
      </c>
      <c r="BB1561" s="11" t="str">
        <f t="shared" si="346"/>
        <v>LSDRSCNS</v>
      </c>
      <c r="BC1561" s="11" t="str">
        <f t="shared" si="347"/>
        <v>LSDRSCNS</v>
      </c>
      <c r="BD1561" s="11" t="str">
        <f t="shared" si="348"/>
        <v>LSDRSCNS</v>
      </c>
      <c r="BE1561" s="11" t="str">
        <f t="shared" si="349"/>
        <v>LSDRSCNS</v>
      </c>
    </row>
    <row r="1562" spans="1:57" ht="11.25" hidden="1" customHeight="1">
      <c r="A1562" s="6">
        <v>1561</v>
      </c>
      <c r="B1562" s="7" t="s">
        <v>3510</v>
      </c>
      <c r="C1562" s="8" t="s">
        <v>3511</v>
      </c>
      <c r="D1562" s="7" t="s">
        <v>72</v>
      </c>
      <c r="E1562" s="7" t="s">
        <v>102</v>
      </c>
      <c r="F1562" s="7" t="s">
        <v>128</v>
      </c>
      <c r="G1562" s="9">
        <v>118</v>
      </c>
      <c r="H1562" s="9">
        <v>94</v>
      </c>
      <c r="I1562" s="9">
        <v>56</v>
      </c>
      <c r="J1562" s="9">
        <v>56</v>
      </c>
      <c r="K1562" s="9">
        <v>51</v>
      </c>
      <c r="L1562" s="9">
        <v>57</v>
      </c>
      <c r="M1562" s="9">
        <v>51</v>
      </c>
      <c r="N1562" s="9">
        <v>57</v>
      </c>
      <c r="O1562" s="9">
        <v>61</v>
      </c>
      <c r="P1562" s="9">
        <v>34</v>
      </c>
      <c r="Q1562" s="10">
        <v>106</v>
      </c>
      <c r="R1562" s="11">
        <v>16</v>
      </c>
      <c r="S1562" s="11">
        <v>1</v>
      </c>
      <c r="T1562" s="11">
        <v>107</v>
      </c>
      <c r="U1562" s="11">
        <v>101</v>
      </c>
      <c r="V1562" s="11">
        <v>1</v>
      </c>
      <c r="W1562" s="11">
        <v>111</v>
      </c>
      <c r="X1562" s="11">
        <f t="shared" si="336"/>
        <v>443</v>
      </c>
      <c r="Y1562" s="11">
        <f t="shared" si="337"/>
        <v>4800</v>
      </c>
      <c r="Z1562" s="11">
        <f t="shared" si="338"/>
        <v>1125</v>
      </c>
      <c r="AA1562" s="11">
        <f t="shared" si="339"/>
        <v>4310</v>
      </c>
      <c r="AB1562" s="11">
        <f t="shared" si="340"/>
        <v>4310</v>
      </c>
      <c r="AC1562" s="6">
        <f t="shared" si="341"/>
        <v>4915</v>
      </c>
      <c r="AD1562" s="9" t="s">
        <v>5019</v>
      </c>
      <c r="AE1562" s="3" t="str">
        <f>IF(ISERROR(VLOOKUP($AD1562,技まとめ!$A$1:$F$380,6,FALSE)),"－",VLOOKUP($AD1562,技まとめ!$A$1:$F$380,6,FALSE))</f>
        <v>－</v>
      </c>
      <c r="AF1562" s="3">
        <f>IF(ISERROR(VLOOKUP($AD1562,技まとめ!$A$1:$F$380,3,FALSE)),"－",VLOOKUP($AD1562,技まとめ!$A$1:$F$380,3,FALSE))</f>
        <v>0</v>
      </c>
      <c r="AG1562" s="3">
        <f>IF(ISERROR(VLOOKUP($AD1562,技まとめ!$A$1:$F$380,5,FALSE)),"－",VLOOKUP($AD1562,技まとめ!$A$1:$F$380,5,FALSE))</f>
        <v>0</v>
      </c>
      <c r="AH1562" s="3" t="str">
        <f>IF($E1562=IF(ISERROR(VLOOKUP($AD1562,技まとめ!$A$1:$F$380,4,FALSE)),"－",VLOOKUP($AD1562,技まとめ!$A$1:$F$380,4,FALSE)),"一致","")</f>
        <v/>
      </c>
      <c r="AI1562" s="9" t="s">
        <v>388</v>
      </c>
      <c r="AJ1562" s="3" t="str">
        <f>IF(ISERROR(VLOOKUP($AI1562,技まとめ!$A$1:$F$380,6,FALSE)),"－",VLOOKUP($AI1562,技まとめ!$A$1:$F$380,6,FALSE))</f>
        <v>NS</v>
      </c>
      <c r="AK1562" s="3">
        <f>IF(ISERROR(VLOOKUP($AI1562,技まとめ!$A$1:$F$380,3,FALSE)),"－",VLOOKUP($AI1562,技まとめ!$A$1:$F$380,3,FALSE))</f>
        <v>31</v>
      </c>
      <c r="AL1562" s="3">
        <f>IF(ISERROR(VLOOKUP($AI1562,技まとめ!$A$1:$F$380,5,FALSE)),"－",VLOOKUP($AI1562,技まとめ!$A$1:$F$380,5,FALSE))</f>
        <v>22</v>
      </c>
      <c r="AM1562" s="3" t="str">
        <f>IF($E1562=IF(ISERROR(VLOOKUP($AI1562,技まとめ!$A$1:$F$380,4,FALSE)),"－",VLOOKUP($AI1562,技まとめ!$A$1:$F$380,4,FALSE)),"一致","")</f>
        <v>一致</v>
      </c>
      <c r="AN1562" s="9" t="s">
        <v>90</v>
      </c>
      <c r="AO1562" s="3" t="str">
        <f>IF(ISERROR(VLOOKUP($AN1562,技まとめ!$A$1:$F$380,6,FALSE)),"－",VLOOKUP($AN1562,技まとめ!$A$1:$F$380,6,FALSE))</f>
        <v>DR</v>
      </c>
      <c r="AP1562" s="3">
        <f>IF(ISERROR(VLOOKUP($AN1562,技まとめ!$A$1:$F$380,3,FALSE)),"－",VLOOKUP($AN1562,技まとめ!$A$1:$F$380,3,FALSE))</f>
        <v>46</v>
      </c>
      <c r="AQ1562" s="3">
        <f>IF(ISERROR(VLOOKUP($AN1562,技まとめ!$A$1:$F$380,5,FALSE)),"－",VLOOKUP($AN1562,技まとめ!$A$1:$F$380,5,FALSE))</f>
        <v>33</v>
      </c>
      <c r="AR1562" s="3" t="str">
        <f>IF($E1562=IF(ISERROR(VLOOKUP($AN1562,技まとめ!$A$1:$F$380,4,FALSE)),"－",VLOOKUP($AN1562,技まとめ!$A$1:$F$380,4,FALSE)),"一致","")</f>
        <v/>
      </c>
      <c r="AS1562" s="9" t="s">
        <v>187</v>
      </c>
      <c r="AT1562" s="3" t="str">
        <f>IF(ISERROR(VLOOKUP($AS1562,技まとめ!$A$1:$F$380,6,FALSE)),"－",VLOOKUP($AS1562,技まとめ!$A$1:$F$380,6,FALSE))</f>
        <v>NS</v>
      </c>
      <c r="AU1562" s="3">
        <f>IF(ISERROR(VLOOKUP($AS1562,技まとめ!$A$1:$F$380,3,FALSE)),"－",VLOOKUP($AS1562,技まとめ!$A$1:$F$380,3,FALSE))</f>
        <v>120</v>
      </c>
      <c r="AV1562" s="3">
        <f>IF(ISERROR(VLOOKUP($AS1562,技まとめ!$A$1:$F$380,5,FALSE)),"－",VLOOKUP($AS1562,技まとめ!$A$1:$F$380,5,FALSE))</f>
        <v>61</v>
      </c>
      <c r="AW1562" s="3" t="str">
        <f>IF($E1562=IF(ISERROR(VLOOKUP($AS1562,技まとめ!$A$1:$F$380,4,FALSE)),"－",VLOOKUP($AS1562,技まとめ!$A$1:$F$380,4,FALSE)),"一致","")</f>
        <v/>
      </c>
      <c r="AX1562" s="12" t="str">
        <f t="shared" si="342"/>
        <v>イケメンＵＰ！メテオアタックモグラフェイントデスゾーン２</v>
      </c>
      <c r="AY1562" s="12" t="str">
        <f t="shared" si="343"/>
        <v>イケメンＵＰ！メテオアタックモグラフェイントデスゾーン２</v>
      </c>
      <c r="AZ1562" s="12" t="str">
        <f t="shared" si="344"/>
        <v>イケメンＵＰ！メテオアタックモグラフェイントデスゾーン２</v>
      </c>
      <c r="BA1562" s="12" t="str">
        <f t="shared" si="345"/>
        <v>イケメンＵＰ！メテオアタックモグラフェイントデスゾーン２</v>
      </c>
      <c r="BB1562" s="11" t="str">
        <f t="shared" si="346"/>
        <v>－NSDRNS</v>
      </c>
      <c r="BC1562" s="11" t="str">
        <f t="shared" si="347"/>
        <v>－NSDRNS</v>
      </c>
      <c r="BD1562" s="11" t="str">
        <f t="shared" si="348"/>
        <v>－NSDRNS</v>
      </c>
      <c r="BE1562" s="11" t="str">
        <f t="shared" si="349"/>
        <v>－NSDRNS</v>
      </c>
    </row>
    <row r="1563" spans="1:57" ht="11.25" hidden="1" customHeight="1">
      <c r="A1563" s="6">
        <v>1562</v>
      </c>
      <c r="B1563" s="7" t="s">
        <v>3512</v>
      </c>
      <c r="C1563" s="8" t="s">
        <v>3513</v>
      </c>
      <c r="D1563" s="7" t="s">
        <v>72</v>
      </c>
      <c r="E1563" s="7" t="s">
        <v>81</v>
      </c>
      <c r="F1563" s="7" t="s">
        <v>128</v>
      </c>
      <c r="G1563" s="9">
        <v>107</v>
      </c>
      <c r="H1563" s="9">
        <v>119</v>
      </c>
      <c r="I1563" s="9">
        <v>60</v>
      </c>
      <c r="J1563" s="9">
        <v>57</v>
      </c>
      <c r="K1563" s="9">
        <v>54</v>
      </c>
      <c r="L1563" s="9">
        <v>51</v>
      </c>
      <c r="M1563" s="9">
        <v>56</v>
      </c>
      <c r="N1563" s="9">
        <v>58</v>
      </c>
      <c r="O1563" s="9">
        <v>58</v>
      </c>
      <c r="P1563" s="9">
        <v>32</v>
      </c>
      <c r="Q1563" s="10">
        <v>110</v>
      </c>
      <c r="R1563" s="11">
        <v>19</v>
      </c>
      <c r="S1563" s="11">
        <v>1</v>
      </c>
      <c r="T1563" s="11">
        <v>101</v>
      </c>
      <c r="U1563" s="11">
        <v>106</v>
      </c>
      <c r="V1563" s="11">
        <v>1</v>
      </c>
      <c r="W1563" s="11">
        <v>108</v>
      </c>
      <c r="X1563" s="11">
        <f t="shared" si="336"/>
        <v>446</v>
      </c>
      <c r="Y1563" s="11">
        <f t="shared" si="337"/>
        <v>4945</v>
      </c>
      <c r="Z1563" s="11">
        <f t="shared" si="338"/>
        <v>1215</v>
      </c>
      <c r="AA1563" s="11">
        <f t="shared" si="339"/>
        <v>4085</v>
      </c>
      <c r="AB1563" s="11">
        <f t="shared" si="340"/>
        <v>4085</v>
      </c>
      <c r="AC1563" s="6">
        <f t="shared" si="341"/>
        <v>4675</v>
      </c>
      <c r="AD1563" s="9" t="s">
        <v>5010</v>
      </c>
      <c r="AE1563" s="3" t="str">
        <f>IF(ISERROR(VLOOKUP($AD1563,技まとめ!$A$1:$F$380,6,FALSE)),"－",VLOOKUP($AD1563,技まとめ!$A$1:$F$380,6,FALSE))</f>
        <v>－</v>
      </c>
      <c r="AF1563" s="3">
        <f>IF(ISERROR(VLOOKUP($AD1563,技まとめ!$A$1:$F$380,3,FALSE)),"－",VLOOKUP($AD1563,技まとめ!$A$1:$F$380,3,FALSE))</f>
        <v>0</v>
      </c>
      <c r="AG1563" s="3">
        <f>IF(ISERROR(VLOOKUP($AD1563,技まとめ!$A$1:$F$380,5,FALSE)),"－",VLOOKUP($AD1563,技まとめ!$A$1:$F$380,5,FALSE))</f>
        <v>0</v>
      </c>
      <c r="AH1563" s="3" t="str">
        <f>IF($E1563=IF(ISERROR(VLOOKUP($AD1563,技まとめ!$A$1:$F$380,4,FALSE)),"－",VLOOKUP($AD1563,技まとめ!$A$1:$F$380,4,FALSE)),"一致","")</f>
        <v/>
      </c>
      <c r="AI1563" s="9" t="s">
        <v>756</v>
      </c>
      <c r="AJ1563" s="3" t="str">
        <f>IF(ISERROR(VLOOKUP($AI1563,技まとめ!$A$1:$F$380,6,FALSE)),"－",VLOOKUP($AI1563,技まとめ!$A$1:$F$380,6,FALSE))</f>
        <v>BB</v>
      </c>
      <c r="AK1563" s="3">
        <f>IF(ISERROR(VLOOKUP($AI1563,技まとめ!$A$1:$F$380,3,FALSE)),"－",VLOOKUP($AI1563,技まとめ!$A$1:$F$380,3,FALSE))</f>
        <v>65</v>
      </c>
      <c r="AL1563" s="3">
        <f>IF(ISERROR(VLOOKUP($AI1563,技まとめ!$A$1:$F$380,5,FALSE)),"－",VLOOKUP($AI1563,技まとめ!$A$1:$F$380,5,FALSE))</f>
        <v>42</v>
      </c>
      <c r="AM1563" s="3" t="str">
        <f>IF($E1563=IF(ISERROR(VLOOKUP($AI1563,技まとめ!$A$1:$F$380,4,FALSE)),"－",VLOOKUP($AI1563,技まとめ!$A$1:$F$380,4,FALSE)),"一致","")</f>
        <v/>
      </c>
      <c r="AN1563" s="9" t="s">
        <v>540</v>
      </c>
      <c r="AO1563" s="3" t="str">
        <f>IF(ISERROR(VLOOKUP($AN1563,技まとめ!$A$1:$F$380,6,FALSE)),"－",VLOOKUP($AN1563,技まとめ!$A$1:$F$380,6,FALSE))</f>
        <v>BS</v>
      </c>
      <c r="AP1563" s="3">
        <f>IF(ISERROR(VLOOKUP($AN1563,技まとめ!$A$1:$F$380,3,FALSE)),"－",VLOOKUP($AN1563,技まとめ!$A$1:$F$380,3,FALSE))</f>
        <v>51</v>
      </c>
      <c r="AQ1563" s="3">
        <f>IF(ISERROR(VLOOKUP($AN1563,技まとめ!$A$1:$F$380,5,FALSE)),"－",VLOOKUP($AN1563,技まとめ!$A$1:$F$380,5,FALSE))</f>
        <v>31</v>
      </c>
      <c r="AR1563" s="3" t="str">
        <f>IF($E1563=IF(ISERROR(VLOOKUP($AN1563,技まとめ!$A$1:$F$380,4,FALSE)),"－",VLOOKUP($AN1563,技まとめ!$A$1:$F$380,4,FALSE)),"一致","")</f>
        <v>一致</v>
      </c>
      <c r="AS1563" s="9" t="s">
        <v>360</v>
      </c>
      <c r="AT1563" s="3" t="str">
        <f>IF(ISERROR(VLOOKUP($AS1563,技まとめ!$A$1:$F$380,6,FALSE)),"－",VLOOKUP($AS1563,技まとめ!$A$1:$F$380,6,FALSE))</f>
        <v>LS</v>
      </c>
      <c r="AU1563" s="3">
        <f>IF(ISERROR(VLOOKUP($AS1563,技まとめ!$A$1:$F$380,3,FALSE)),"－",VLOOKUP($AS1563,技まとめ!$A$1:$F$380,3,FALSE))</f>
        <v>64</v>
      </c>
      <c r="AV1563" s="3">
        <f>IF(ISERROR(VLOOKUP($AS1563,技まとめ!$A$1:$F$380,5,FALSE)),"－",VLOOKUP($AS1563,技まとめ!$A$1:$F$380,5,FALSE))</f>
        <v>44</v>
      </c>
      <c r="AW1563" s="3" t="str">
        <f>IF($E1563=IF(ISERROR(VLOOKUP($AS1563,技まとめ!$A$1:$F$380,4,FALSE)),"－",VLOOKUP($AS1563,技まとめ!$A$1:$F$380,4,FALSE)),"一致","")</f>
        <v/>
      </c>
      <c r="AX1563" s="12" t="str">
        <f t="shared" si="342"/>
        <v>イカサマ！ボルケイノカットバックトルネードアサルトシュート</v>
      </c>
      <c r="AY1563" s="12" t="str">
        <f t="shared" si="343"/>
        <v>イカサマ！ボルケイノカットバックトルネードアサルトシュート</v>
      </c>
      <c r="AZ1563" s="12" t="str">
        <f t="shared" si="344"/>
        <v>イカサマ！ボルケイノカットバックトルネードアサルトシュート</v>
      </c>
      <c r="BA1563" s="12" t="str">
        <f t="shared" si="345"/>
        <v>イカサマ！ボルケイノカットバックトルネードアサルトシュート</v>
      </c>
      <c r="BB1563" s="11" t="str">
        <f t="shared" si="346"/>
        <v>－BBBSLS</v>
      </c>
      <c r="BC1563" s="11" t="str">
        <f t="shared" si="347"/>
        <v>－BBBSLS</v>
      </c>
      <c r="BD1563" s="11" t="str">
        <f t="shared" si="348"/>
        <v>－BBBSLS</v>
      </c>
      <c r="BE1563" s="11" t="str">
        <f t="shared" si="349"/>
        <v>－BBBSLS</v>
      </c>
    </row>
    <row r="1564" spans="1:57" ht="11.25" hidden="1" customHeight="1">
      <c r="A1564" s="6">
        <v>1563</v>
      </c>
      <c r="B1564" s="7" t="s">
        <v>3514</v>
      </c>
      <c r="C1564" s="8" t="s">
        <v>3515</v>
      </c>
      <c r="D1564" s="7" t="s">
        <v>650</v>
      </c>
      <c r="E1564" s="7" t="s">
        <v>102</v>
      </c>
      <c r="F1564" s="7" t="s">
        <v>128</v>
      </c>
      <c r="G1564" s="9">
        <v>80</v>
      </c>
      <c r="H1564" s="9">
        <v>138</v>
      </c>
      <c r="I1564" s="9">
        <v>51</v>
      </c>
      <c r="J1564" s="9">
        <v>62</v>
      </c>
      <c r="K1564" s="9">
        <v>46</v>
      </c>
      <c r="L1564" s="9">
        <v>59</v>
      </c>
      <c r="M1564" s="9">
        <v>54</v>
      </c>
      <c r="N1564" s="9">
        <v>59</v>
      </c>
      <c r="O1564" s="9">
        <v>51</v>
      </c>
      <c r="P1564" s="9">
        <v>22</v>
      </c>
      <c r="Q1564" s="10">
        <v>101</v>
      </c>
      <c r="R1564" s="11">
        <v>7</v>
      </c>
      <c r="S1564" s="11">
        <v>1</v>
      </c>
      <c r="T1564" s="11">
        <v>109</v>
      </c>
      <c r="U1564" s="11">
        <v>104</v>
      </c>
      <c r="V1564" s="11">
        <v>1</v>
      </c>
      <c r="W1564" s="11">
        <v>101</v>
      </c>
      <c r="X1564" s="11">
        <f t="shared" si="336"/>
        <v>424</v>
      </c>
      <c r="Y1564" s="11">
        <f t="shared" si="337"/>
        <v>4550</v>
      </c>
      <c r="Z1564" s="11">
        <f t="shared" si="338"/>
        <v>760</v>
      </c>
      <c r="AA1564" s="11">
        <f t="shared" si="339"/>
        <v>4330</v>
      </c>
      <c r="AB1564" s="11">
        <f t="shared" si="340"/>
        <v>4330</v>
      </c>
      <c r="AC1564" s="6">
        <f t="shared" si="341"/>
        <v>4900</v>
      </c>
      <c r="AD1564" s="9" t="s">
        <v>5020</v>
      </c>
      <c r="AE1564" s="3" t="str">
        <f>IF(ISERROR(VLOOKUP($AD1564,技まとめ!$A$1:$F$380,6,FALSE)),"－",VLOOKUP($AD1564,技まとめ!$A$1:$F$380,6,FALSE))</f>
        <v>－</v>
      </c>
      <c r="AF1564" s="3">
        <f>IF(ISERROR(VLOOKUP($AD1564,技まとめ!$A$1:$F$380,3,FALSE)),"－",VLOOKUP($AD1564,技まとめ!$A$1:$F$380,3,FALSE))</f>
        <v>0</v>
      </c>
      <c r="AG1564" s="3">
        <f>IF(ISERROR(VLOOKUP($AD1564,技まとめ!$A$1:$F$380,5,FALSE)),"－",VLOOKUP($AD1564,技まとめ!$A$1:$F$380,5,FALSE))</f>
        <v>0</v>
      </c>
      <c r="AH1564" s="3" t="str">
        <f>IF($E1564=IF(ISERROR(VLOOKUP($AD1564,技まとめ!$A$1:$F$380,4,FALSE)),"－",VLOOKUP($AD1564,技まとめ!$A$1:$F$380,4,FALSE)),"一致","")</f>
        <v/>
      </c>
      <c r="AI1564" s="9" t="s">
        <v>845</v>
      </c>
      <c r="AJ1564" s="3" t="str">
        <f>IF(ISERROR(VLOOKUP($AI1564,技まとめ!$A$1:$F$380,6,FALSE)),"－",VLOOKUP($AI1564,技まとめ!$A$1:$F$380,6,FALSE))</f>
        <v>BL</v>
      </c>
      <c r="AK1564" s="3">
        <f>IF(ISERROR(VLOOKUP($AI1564,技まとめ!$A$1:$F$380,3,FALSE)),"－",VLOOKUP($AI1564,技まとめ!$A$1:$F$380,3,FALSE))</f>
        <v>31</v>
      </c>
      <c r="AL1564" s="3">
        <f>IF(ISERROR(VLOOKUP($AI1564,技まとめ!$A$1:$F$380,5,FALSE)),"－",VLOOKUP($AI1564,技まとめ!$A$1:$F$380,5,FALSE))</f>
        <v>28</v>
      </c>
      <c r="AM1564" s="3" t="str">
        <f>IF($E1564=IF(ISERROR(VLOOKUP($AI1564,技まとめ!$A$1:$F$380,4,FALSE)),"－",VLOOKUP($AI1564,技まとめ!$A$1:$F$380,4,FALSE)),"一致","")</f>
        <v/>
      </c>
      <c r="AN1564" s="9" t="s">
        <v>131</v>
      </c>
      <c r="AO1564" s="3" t="str">
        <f>IF(ISERROR(VLOOKUP($AN1564,技まとめ!$A$1:$F$380,6,FALSE)),"－",VLOOKUP($AN1564,技まとめ!$A$1:$F$380,6,FALSE))</f>
        <v>DR</v>
      </c>
      <c r="AP1564" s="3">
        <f>IF(ISERROR(VLOOKUP($AN1564,技まとめ!$A$1:$F$380,3,FALSE)),"－",VLOOKUP($AN1564,技まとめ!$A$1:$F$380,3,FALSE))</f>
        <v>33</v>
      </c>
      <c r="AQ1564" s="3">
        <f>IF(ISERROR(VLOOKUP($AN1564,技まとめ!$A$1:$F$380,5,FALSE)),"－",VLOOKUP($AN1564,技まとめ!$A$1:$F$380,5,FALSE))</f>
        <v>28</v>
      </c>
      <c r="AR1564" s="3" t="str">
        <f>IF($E1564=IF(ISERROR(VLOOKUP($AN1564,技まとめ!$A$1:$F$380,4,FALSE)),"－",VLOOKUP($AN1564,技まとめ!$A$1:$F$380,4,FALSE)),"一致","")</f>
        <v/>
      </c>
      <c r="AS1564" s="9" t="s">
        <v>198</v>
      </c>
      <c r="AT1564" s="3" t="str">
        <f>IF(ISERROR(VLOOKUP($AS1564,技まとめ!$A$1:$F$380,6,FALSE)),"－",VLOOKUP($AS1564,技まとめ!$A$1:$F$380,6,FALSE))</f>
        <v>NS</v>
      </c>
      <c r="AU1564" s="3">
        <f>IF(ISERROR(VLOOKUP($AS1564,技まとめ!$A$1:$F$380,3,FALSE)),"－",VLOOKUP($AS1564,技まとめ!$A$1:$F$380,3,FALSE))</f>
        <v>94</v>
      </c>
      <c r="AV1564" s="3">
        <f>IF(ISERROR(VLOOKUP($AS1564,技まとめ!$A$1:$F$380,5,FALSE)),"－",VLOOKUP($AS1564,技まとめ!$A$1:$F$380,5,FALSE))</f>
        <v>52</v>
      </c>
      <c r="AW1564" s="3" t="str">
        <f>IF($E1564=IF(ISERROR(VLOOKUP($AS1564,技まとめ!$A$1:$F$380,4,FALSE)),"－",VLOOKUP($AS1564,技まとめ!$A$1:$F$380,4,FALSE)),"一致","")</f>
        <v/>
      </c>
      <c r="AX1564" s="12" t="str">
        <f t="shared" si="342"/>
        <v>おいろけＵＰ！アイスグランドイリュージョンボールこうていペンギン２ごう</v>
      </c>
      <c r="AY1564" s="12" t="str">
        <f t="shared" si="343"/>
        <v>おいろけＵＰ！アイスグランドイリュージョンボールこうていペンギン２ごう</v>
      </c>
      <c r="AZ1564" s="12" t="str">
        <f t="shared" si="344"/>
        <v>おいろけＵＰ！アイスグランドイリュージョンボールこうていペンギン２ごう</v>
      </c>
      <c r="BA1564" s="12" t="str">
        <f t="shared" si="345"/>
        <v>おいろけＵＰ！アイスグランドイリュージョンボールこうていペンギン２ごう</v>
      </c>
      <c r="BB1564" s="11" t="str">
        <f t="shared" si="346"/>
        <v>－BLDRNS</v>
      </c>
      <c r="BC1564" s="11" t="str">
        <f t="shared" si="347"/>
        <v>－BLDRNS</v>
      </c>
      <c r="BD1564" s="11" t="str">
        <f t="shared" si="348"/>
        <v>－BLDRNS</v>
      </c>
      <c r="BE1564" s="11" t="str">
        <f t="shared" si="349"/>
        <v>－BLDRNS</v>
      </c>
    </row>
    <row r="1565" spans="1:57" ht="11.25" hidden="1" customHeight="1">
      <c r="A1565" s="6">
        <v>1564</v>
      </c>
      <c r="B1565" s="7" t="s">
        <v>3516</v>
      </c>
      <c r="C1565" s="8" t="s">
        <v>3517</v>
      </c>
      <c r="D1565" s="7" t="s">
        <v>650</v>
      </c>
      <c r="E1565" s="7" t="s">
        <v>95</v>
      </c>
      <c r="F1565" s="7" t="s">
        <v>82</v>
      </c>
      <c r="G1565" s="9">
        <v>75</v>
      </c>
      <c r="H1565" s="9">
        <v>136</v>
      </c>
      <c r="I1565" s="9">
        <v>59</v>
      </c>
      <c r="J1565" s="9">
        <v>54</v>
      </c>
      <c r="K1565" s="9">
        <v>52</v>
      </c>
      <c r="L1565" s="9">
        <v>56</v>
      </c>
      <c r="M1565" s="9">
        <v>48</v>
      </c>
      <c r="N1565" s="9">
        <v>59</v>
      </c>
      <c r="O1565" s="9">
        <v>57</v>
      </c>
      <c r="P1565" s="9">
        <v>35</v>
      </c>
      <c r="Q1565" s="10">
        <v>109</v>
      </c>
      <c r="R1565" s="11">
        <v>18</v>
      </c>
      <c r="S1565" s="11">
        <v>1</v>
      </c>
      <c r="T1565" s="11">
        <v>106</v>
      </c>
      <c r="U1565" s="11">
        <v>98</v>
      </c>
      <c r="V1565" s="11">
        <v>1</v>
      </c>
      <c r="W1565" s="11">
        <v>107</v>
      </c>
      <c r="X1565" s="11">
        <f t="shared" si="336"/>
        <v>440</v>
      </c>
      <c r="Y1565" s="11">
        <f t="shared" si="337"/>
        <v>4900</v>
      </c>
      <c r="Z1565" s="11">
        <f t="shared" si="338"/>
        <v>1175</v>
      </c>
      <c r="AA1565" s="11">
        <f t="shared" si="339"/>
        <v>4255</v>
      </c>
      <c r="AB1565" s="11">
        <f t="shared" si="340"/>
        <v>4255</v>
      </c>
      <c r="AC1565" s="6">
        <f t="shared" si="341"/>
        <v>4865</v>
      </c>
      <c r="AD1565" s="9" t="s">
        <v>560</v>
      </c>
      <c r="AE1565" s="3" t="str">
        <f>IF(ISERROR(VLOOKUP($AD1565,技まとめ!$A$1:$F$380,6,FALSE)),"－",VLOOKUP($AD1565,技まとめ!$A$1:$F$380,6,FALSE))</f>
        <v>BL</v>
      </c>
      <c r="AF1565" s="3">
        <f>IF(ISERROR(VLOOKUP($AD1565,技まとめ!$A$1:$F$380,3,FALSE)),"－",VLOOKUP($AD1565,技まとめ!$A$1:$F$380,3,FALSE))</f>
        <v>28</v>
      </c>
      <c r="AG1565" s="3">
        <f>IF(ISERROR(VLOOKUP($AD1565,技まとめ!$A$1:$F$380,5,FALSE)),"－",VLOOKUP($AD1565,技まとめ!$A$1:$F$380,5,FALSE))</f>
        <v>24</v>
      </c>
      <c r="AH1565" s="3" t="str">
        <f>IF($E1565=IF(ISERROR(VLOOKUP($AD1565,技まとめ!$A$1:$F$380,4,FALSE)),"－",VLOOKUP($AD1565,技まとめ!$A$1:$F$380,4,FALSE)),"一致","")</f>
        <v/>
      </c>
      <c r="AI1565" s="9" t="s">
        <v>83</v>
      </c>
      <c r="AJ1565" s="3" t="str">
        <f>IF(ISERROR(VLOOKUP($AI1565,技まとめ!$A$1:$F$380,6,FALSE)),"－",VLOOKUP($AI1565,技まとめ!$A$1:$F$380,6,FALSE))</f>
        <v>DR</v>
      </c>
      <c r="AK1565" s="3">
        <f>IF(ISERROR(VLOOKUP($AI1565,技まとめ!$A$1:$F$380,3,FALSE)),"－",VLOOKUP($AI1565,技まとめ!$A$1:$F$380,3,FALSE))</f>
        <v>13</v>
      </c>
      <c r="AL1565" s="3">
        <f>IF(ISERROR(VLOOKUP($AI1565,技まとめ!$A$1:$F$380,5,FALSE)),"－",VLOOKUP($AI1565,技まとめ!$A$1:$F$380,5,FALSE))</f>
        <v>20</v>
      </c>
      <c r="AM1565" s="3" t="str">
        <f>IF($E1565=IF(ISERROR(VLOOKUP($AI1565,技まとめ!$A$1:$F$380,4,FALSE)),"－",VLOOKUP($AI1565,技まとめ!$A$1:$F$380,4,FALSE)),"一致","")</f>
        <v/>
      </c>
      <c r="AN1565" s="9" t="s">
        <v>580</v>
      </c>
      <c r="AO1565" s="3" t="str">
        <f>IF(ISERROR(VLOOKUP($AN1565,技まとめ!$A$1:$F$380,6,FALSE)),"－",VLOOKUP($AN1565,技まとめ!$A$1:$F$380,6,FALSE))</f>
        <v>NS</v>
      </c>
      <c r="AP1565" s="3">
        <f>IF(ISERROR(VLOOKUP($AN1565,技まとめ!$A$1:$F$380,3,FALSE)),"－",VLOOKUP($AN1565,技まとめ!$A$1:$F$380,3,FALSE))</f>
        <v>81</v>
      </c>
      <c r="AQ1565" s="3">
        <f>IF(ISERROR(VLOOKUP($AN1565,技まとめ!$A$1:$F$380,5,FALSE)),"－",VLOOKUP($AN1565,技まとめ!$A$1:$F$380,5,FALSE))</f>
        <v>46</v>
      </c>
      <c r="AR1565" s="3" t="str">
        <f>IF($E1565=IF(ISERROR(VLOOKUP($AN1565,技まとめ!$A$1:$F$380,4,FALSE)),"－",VLOOKUP($AN1565,技まとめ!$A$1:$F$380,4,FALSE)),"一致","")</f>
        <v/>
      </c>
      <c r="AS1565" s="9" t="s">
        <v>116</v>
      </c>
      <c r="AT1565" s="3" t="str">
        <f>IF(ISERROR(VLOOKUP($AS1565,技まとめ!$A$1:$F$380,6,FALSE)),"－",VLOOKUP($AS1565,技まとめ!$A$1:$F$380,6,FALSE))</f>
        <v>DR</v>
      </c>
      <c r="AU1565" s="3">
        <f>IF(ISERROR(VLOOKUP($AS1565,技まとめ!$A$1:$F$380,3,FALSE)),"－",VLOOKUP($AS1565,技まとめ!$A$1:$F$380,3,FALSE))</f>
        <v>63</v>
      </c>
      <c r="AV1565" s="3">
        <f>IF(ISERROR(VLOOKUP($AS1565,技まとめ!$A$1:$F$380,5,FALSE)),"－",VLOOKUP($AS1565,技まとめ!$A$1:$F$380,5,FALSE))</f>
        <v>42</v>
      </c>
      <c r="AW1565" s="3" t="str">
        <f>IF($E1565=IF(ISERROR(VLOOKUP($AS1565,技まとめ!$A$1:$F$380,4,FALSE)),"－",VLOOKUP($AS1565,技まとめ!$A$1:$F$380,4,FALSE)),"一致","")</f>
        <v/>
      </c>
      <c r="AX1565" s="12" t="str">
        <f t="shared" si="342"/>
        <v>ブレードアタックしっぷうダッシュヘルファイアれっぷうダッシュ</v>
      </c>
      <c r="AY1565" s="12" t="str">
        <f t="shared" si="343"/>
        <v>ブレードアタックしっぷうダッシュヘルファイアれっぷうダッシュ</v>
      </c>
      <c r="AZ1565" s="12" t="str">
        <f t="shared" si="344"/>
        <v>ブレードアタックしっぷうダッシュヘルファイアれっぷうダッシュ</v>
      </c>
      <c r="BA1565" s="12" t="str">
        <f t="shared" si="345"/>
        <v>ブレードアタックしっぷうダッシュヘルファイアれっぷうダッシュ</v>
      </c>
      <c r="BB1565" s="11" t="str">
        <f t="shared" si="346"/>
        <v>BLDRNSDR</v>
      </c>
      <c r="BC1565" s="11" t="str">
        <f t="shared" si="347"/>
        <v>BLDRNSDR</v>
      </c>
      <c r="BD1565" s="11" t="str">
        <f t="shared" si="348"/>
        <v>BLDRNSDR</v>
      </c>
      <c r="BE1565" s="11" t="str">
        <f t="shared" si="349"/>
        <v>BLDRNSDR</v>
      </c>
    </row>
    <row r="1566" spans="1:57" ht="11.25" hidden="1" customHeight="1">
      <c r="A1566" s="6">
        <v>1565</v>
      </c>
      <c r="B1566" s="7" t="s">
        <v>3518</v>
      </c>
      <c r="C1566" s="8" t="s">
        <v>3519</v>
      </c>
      <c r="D1566" s="7" t="s">
        <v>72</v>
      </c>
      <c r="E1566" s="7" t="s">
        <v>81</v>
      </c>
      <c r="F1566" s="7" t="s">
        <v>109</v>
      </c>
      <c r="G1566" s="9">
        <v>120</v>
      </c>
      <c r="H1566" s="9">
        <v>116</v>
      </c>
      <c r="I1566" s="9">
        <v>55</v>
      </c>
      <c r="J1566" s="9">
        <v>51</v>
      </c>
      <c r="K1566" s="9">
        <v>65</v>
      </c>
      <c r="L1566" s="9">
        <v>44</v>
      </c>
      <c r="M1566" s="9">
        <v>48</v>
      </c>
      <c r="N1566" s="9">
        <v>56</v>
      </c>
      <c r="O1566" s="9">
        <v>51</v>
      </c>
      <c r="P1566" s="9">
        <v>63</v>
      </c>
      <c r="Q1566" s="10">
        <v>105</v>
      </c>
      <c r="R1566" s="11">
        <v>53</v>
      </c>
      <c r="S1566" s="11">
        <v>1</v>
      </c>
      <c r="T1566" s="11">
        <v>94</v>
      </c>
      <c r="U1566" s="11">
        <v>98</v>
      </c>
      <c r="V1566" s="11">
        <v>1</v>
      </c>
      <c r="W1566" s="11">
        <v>101</v>
      </c>
      <c r="X1566" s="11">
        <f t="shared" si="336"/>
        <v>453</v>
      </c>
      <c r="Y1566" s="11">
        <f t="shared" si="337"/>
        <v>4710</v>
      </c>
      <c r="Z1566" s="11">
        <f t="shared" si="338"/>
        <v>2370</v>
      </c>
      <c r="AA1566" s="11">
        <f t="shared" si="339"/>
        <v>3805</v>
      </c>
      <c r="AB1566" s="11">
        <f t="shared" si="340"/>
        <v>3805</v>
      </c>
      <c r="AC1566" s="6">
        <f t="shared" si="341"/>
        <v>4530</v>
      </c>
      <c r="AD1566" s="9" t="s">
        <v>310</v>
      </c>
      <c r="AE1566" s="3" t="str">
        <f>IF(ISERROR(VLOOKUP($AD1566,技まとめ!$A$1:$F$380,6,FALSE)),"－",VLOOKUP($AD1566,技まとめ!$A$1:$F$380,6,FALSE))</f>
        <v>DR</v>
      </c>
      <c r="AF1566" s="3">
        <f>IF(ISERROR(VLOOKUP($AD1566,技まとめ!$A$1:$F$380,3,FALSE)),"－",VLOOKUP($AD1566,技まとめ!$A$1:$F$380,3,FALSE))</f>
        <v>65</v>
      </c>
      <c r="AG1566" s="3">
        <f>IF(ISERROR(VLOOKUP($AD1566,技まとめ!$A$1:$F$380,5,FALSE)),"－",VLOOKUP($AD1566,技まとめ!$A$1:$F$380,5,FALSE))</f>
        <v>42</v>
      </c>
      <c r="AH1566" s="3" t="str">
        <f>IF($E1566=IF(ISERROR(VLOOKUP($AD1566,技まとめ!$A$1:$F$380,4,FALSE)),"－",VLOOKUP($AD1566,技まとめ!$A$1:$F$380,4,FALSE)),"一致","")</f>
        <v/>
      </c>
      <c r="AI1566" s="9" t="s">
        <v>686</v>
      </c>
      <c r="AJ1566" s="3" t="str">
        <f>IF(ISERROR(VLOOKUP($AI1566,技まとめ!$A$1:$F$380,6,FALSE)),"－",VLOOKUP($AI1566,技まとめ!$A$1:$F$380,6,FALSE))</f>
        <v>DR</v>
      </c>
      <c r="AK1566" s="3">
        <f>IF(ISERROR(VLOOKUP($AI1566,技まとめ!$A$1:$F$380,3,FALSE)),"－",VLOOKUP($AI1566,技まとめ!$A$1:$F$380,3,FALSE))</f>
        <v>34</v>
      </c>
      <c r="AL1566" s="3">
        <f>IF(ISERROR(VLOOKUP($AI1566,技まとめ!$A$1:$F$380,5,FALSE)),"－",VLOOKUP($AI1566,技まとめ!$A$1:$F$380,5,FALSE))</f>
        <v>27</v>
      </c>
      <c r="AM1566" s="3" t="str">
        <f>IF($E1566=IF(ISERROR(VLOOKUP($AI1566,技まとめ!$A$1:$F$380,4,FALSE)),"－",VLOOKUP($AI1566,技まとめ!$A$1:$F$380,4,FALSE)),"一致","")</f>
        <v/>
      </c>
      <c r="AN1566" s="9" t="s">
        <v>182</v>
      </c>
      <c r="AO1566" s="3" t="str">
        <f>IF(ISERROR(VLOOKUP($AN1566,技まとめ!$A$1:$F$380,6,FALSE)),"－",VLOOKUP($AN1566,技まとめ!$A$1:$F$380,6,FALSE))</f>
        <v>SC</v>
      </c>
      <c r="AP1566" s="3">
        <f>IF(ISERROR(VLOOKUP($AN1566,技まとめ!$A$1:$F$380,3,FALSE)),"－",VLOOKUP($AN1566,技まとめ!$A$1:$F$380,3,FALSE))</f>
        <v>31</v>
      </c>
      <c r="AQ1566" s="3">
        <f>IF(ISERROR(VLOOKUP($AN1566,技まとめ!$A$1:$F$380,5,FALSE)),"－",VLOOKUP($AN1566,技まとめ!$A$1:$F$380,5,FALSE))</f>
        <v>22</v>
      </c>
      <c r="AR1566" s="3" t="str">
        <f>IF($E1566=IF(ISERROR(VLOOKUP($AN1566,技まとめ!$A$1:$F$380,4,FALSE)),"－",VLOOKUP($AN1566,技まとめ!$A$1:$F$380,4,FALSE)),"一致","")</f>
        <v/>
      </c>
      <c r="AS1566" s="9" t="s">
        <v>163</v>
      </c>
      <c r="AT1566" s="3" t="str">
        <f>IF(ISERROR(VLOOKUP($AS1566,技まとめ!$A$1:$F$380,6,FALSE)),"－",VLOOKUP($AS1566,技まとめ!$A$1:$F$380,6,FALSE))</f>
        <v>BL</v>
      </c>
      <c r="AU1566" s="3">
        <f>IF(ISERROR(VLOOKUP($AS1566,技まとめ!$A$1:$F$380,3,FALSE)),"－",VLOOKUP($AS1566,技まとめ!$A$1:$F$380,3,FALSE))</f>
        <v>59</v>
      </c>
      <c r="AV1566" s="3">
        <f>IF(ISERROR(VLOOKUP($AS1566,技まとめ!$A$1:$F$380,5,FALSE)),"－",VLOOKUP($AS1566,技まとめ!$A$1:$F$380,5,FALSE))</f>
        <v>38</v>
      </c>
      <c r="AW1566" s="3" t="str">
        <f>IF($E1566=IF(ISERROR(VLOOKUP($AS1566,技まとめ!$A$1:$F$380,4,FALSE)),"－",VLOOKUP($AS1566,技まとめ!$A$1:$F$380,4,FALSE)),"一致","")</f>
        <v>一致</v>
      </c>
      <c r="AX1566" s="12" t="str">
        <f t="shared" si="342"/>
        <v>モグラシャッフルヒートタックルひゃくれつショットサイクロン</v>
      </c>
      <c r="AY1566" s="12" t="str">
        <f t="shared" si="343"/>
        <v>モグラシャッフルヒートタックルひゃくれつショットサイクロン</v>
      </c>
      <c r="AZ1566" s="12" t="str">
        <f t="shared" si="344"/>
        <v>モグラシャッフルヒートタックルひゃくれつショットサイクロン</v>
      </c>
      <c r="BA1566" s="12" t="str">
        <f t="shared" si="345"/>
        <v>モグラシャッフルヒートタックルひゃくれつショットサイクロン</v>
      </c>
      <c r="BB1566" s="11" t="str">
        <f t="shared" si="346"/>
        <v>DRDRSCBL</v>
      </c>
      <c r="BC1566" s="11" t="str">
        <f t="shared" si="347"/>
        <v>DRDRSCBL</v>
      </c>
      <c r="BD1566" s="11" t="str">
        <f t="shared" si="348"/>
        <v>DRDRSCBL</v>
      </c>
      <c r="BE1566" s="11" t="str">
        <f t="shared" si="349"/>
        <v>DRDRSCBL</v>
      </c>
    </row>
    <row r="1567" spans="1:57" ht="11.25" hidden="1" customHeight="1">
      <c r="A1567" s="6">
        <v>1566</v>
      </c>
      <c r="B1567" s="7" t="s">
        <v>3520</v>
      </c>
      <c r="C1567" s="8" t="s">
        <v>3521</v>
      </c>
      <c r="D1567" s="7" t="s">
        <v>650</v>
      </c>
      <c r="E1567" s="7" t="s">
        <v>81</v>
      </c>
      <c r="F1567" s="7" t="s">
        <v>82</v>
      </c>
      <c r="G1567" s="9">
        <v>75</v>
      </c>
      <c r="H1567" s="9">
        <v>139</v>
      </c>
      <c r="I1567" s="9">
        <v>48</v>
      </c>
      <c r="J1567" s="9">
        <v>52</v>
      </c>
      <c r="K1567" s="9">
        <v>48</v>
      </c>
      <c r="L1567" s="9">
        <v>53</v>
      </c>
      <c r="M1567" s="9">
        <v>47</v>
      </c>
      <c r="N1567" s="9">
        <v>48</v>
      </c>
      <c r="O1567" s="9">
        <v>50</v>
      </c>
      <c r="P1567" s="9">
        <v>75</v>
      </c>
      <c r="Q1567" s="10">
        <v>98</v>
      </c>
      <c r="R1567" s="11">
        <v>41</v>
      </c>
      <c r="S1567" s="11">
        <v>1</v>
      </c>
      <c r="T1567" s="11">
        <v>103</v>
      </c>
      <c r="U1567" s="11">
        <v>97</v>
      </c>
      <c r="V1567" s="11">
        <v>1</v>
      </c>
      <c r="W1567" s="11">
        <v>100</v>
      </c>
      <c r="X1567" s="11">
        <f t="shared" si="336"/>
        <v>441</v>
      </c>
      <c r="Y1567" s="11">
        <f t="shared" si="337"/>
        <v>4425</v>
      </c>
      <c r="Z1567" s="11">
        <f t="shared" si="338"/>
        <v>1945</v>
      </c>
      <c r="AA1567" s="11">
        <f t="shared" si="339"/>
        <v>4115</v>
      </c>
      <c r="AB1567" s="11">
        <f t="shared" si="340"/>
        <v>4115</v>
      </c>
      <c r="AC1567" s="6">
        <f t="shared" si="341"/>
        <v>4825</v>
      </c>
      <c r="AD1567" s="9" t="s">
        <v>634</v>
      </c>
      <c r="AE1567" s="3" t="str">
        <f>IF(ISERROR(VLOOKUP($AD1567,技まとめ!$A$1:$F$380,6,FALSE)),"－",VLOOKUP($AD1567,技まとめ!$A$1:$F$380,6,FALSE))</f>
        <v>DR</v>
      </c>
      <c r="AF1567" s="3">
        <f>IF(ISERROR(VLOOKUP($AD1567,技まとめ!$A$1:$F$380,3,FALSE)),"－",VLOOKUP($AD1567,技まとめ!$A$1:$F$380,3,FALSE))</f>
        <v>13</v>
      </c>
      <c r="AG1567" s="3">
        <f>IF(ISERROR(VLOOKUP($AD1567,技まとめ!$A$1:$F$380,5,FALSE)),"－",VLOOKUP($AD1567,技まとめ!$A$1:$F$380,5,FALSE))</f>
        <v>20</v>
      </c>
      <c r="AH1567" s="3" t="str">
        <f>IF($E1567=IF(ISERROR(VLOOKUP($AD1567,技まとめ!$A$1:$F$380,4,FALSE)),"－",VLOOKUP($AD1567,技まとめ!$A$1:$F$380,4,FALSE)),"一致","")</f>
        <v>一致</v>
      </c>
      <c r="AI1567" s="9" t="s">
        <v>845</v>
      </c>
      <c r="AJ1567" s="3" t="str">
        <f>IF(ISERROR(VLOOKUP($AI1567,技まとめ!$A$1:$F$380,6,FALSE)),"－",VLOOKUP($AI1567,技まとめ!$A$1:$F$380,6,FALSE))</f>
        <v>BL</v>
      </c>
      <c r="AK1567" s="3">
        <f>IF(ISERROR(VLOOKUP($AI1567,技まとめ!$A$1:$F$380,3,FALSE)),"－",VLOOKUP($AI1567,技まとめ!$A$1:$F$380,3,FALSE))</f>
        <v>31</v>
      </c>
      <c r="AL1567" s="3">
        <f>IF(ISERROR(VLOOKUP($AI1567,技まとめ!$A$1:$F$380,5,FALSE)),"－",VLOOKUP($AI1567,技まとめ!$A$1:$F$380,5,FALSE))</f>
        <v>28</v>
      </c>
      <c r="AM1567" s="3" t="str">
        <f>IF($E1567=IF(ISERROR(VLOOKUP($AI1567,技まとめ!$A$1:$F$380,4,FALSE)),"－",VLOOKUP($AI1567,技まとめ!$A$1:$F$380,4,FALSE)),"一致","")</f>
        <v>一致</v>
      </c>
      <c r="AN1567" s="9" t="s">
        <v>339</v>
      </c>
      <c r="AO1567" s="3" t="str">
        <f>IF(ISERROR(VLOOKUP($AN1567,技まとめ!$A$1:$F$380,6,FALSE)),"－",VLOOKUP($AN1567,技まとめ!$A$1:$F$380,6,FALSE))</f>
        <v>NS</v>
      </c>
      <c r="AP1567" s="3">
        <f>IF(ISERROR(VLOOKUP($AN1567,技まとめ!$A$1:$F$380,3,FALSE)),"－",VLOOKUP($AN1567,技まとめ!$A$1:$F$380,3,FALSE))</f>
        <v>42</v>
      </c>
      <c r="AQ1567" s="3">
        <f>IF(ISERROR(VLOOKUP($AN1567,技まとめ!$A$1:$F$380,5,FALSE)),"－",VLOOKUP($AN1567,技まとめ!$A$1:$F$380,5,FALSE))</f>
        <v>28</v>
      </c>
      <c r="AR1567" s="3" t="str">
        <f>IF($E1567=IF(ISERROR(VLOOKUP($AN1567,技まとめ!$A$1:$F$380,4,FALSE)),"－",VLOOKUP($AN1567,技まとめ!$A$1:$F$380,4,FALSE)),"一致","")</f>
        <v/>
      </c>
      <c r="AS1567" s="9" t="s">
        <v>289</v>
      </c>
      <c r="AT1567" s="3" t="str">
        <f>IF(ISERROR(VLOOKUP($AS1567,技まとめ!$A$1:$F$380,6,FALSE)),"－",VLOOKUP($AS1567,技まとめ!$A$1:$F$380,6,FALSE))</f>
        <v>－</v>
      </c>
      <c r="AU1567" s="3">
        <f>IF(ISERROR(VLOOKUP($AS1567,技まとめ!$A$1:$F$380,3,FALSE)),"－",VLOOKUP($AS1567,技まとめ!$A$1:$F$380,3,FALSE))</f>
        <v>0</v>
      </c>
      <c r="AV1567" s="3">
        <f>IF(ISERROR(VLOOKUP($AS1567,技まとめ!$A$1:$F$380,5,FALSE)),"－",VLOOKUP($AS1567,技まとめ!$A$1:$F$380,5,FALSE))</f>
        <v>0</v>
      </c>
      <c r="AW1567" s="3" t="str">
        <f>IF($E1567=IF(ISERROR(VLOOKUP($AS1567,技まとめ!$A$1:$F$380,4,FALSE)),"－",VLOOKUP($AS1567,技まとめ!$A$1:$F$380,4,FALSE)),"一致","")</f>
        <v/>
      </c>
      <c r="AX1567" s="12" t="str">
        <f t="shared" si="342"/>
        <v>たまのりピエロアイスグランドラン・ボール・ランリカバリー</v>
      </c>
      <c r="AY1567" s="12" t="str">
        <f t="shared" si="343"/>
        <v>たまのりピエロアイスグランドラン・ボール・ランリカバリー</v>
      </c>
      <c r="AZ1567" s="12" t="str">
        <f t="shared" si="344"/>
        <v>たまのりピエロアイスグランドラン・ボール・ランリカバリー</v>
      </c>
      <c r="BA1567" s="12" t="str">
        <f t="shared" si="345"/>
        <v>たまのりピエロアイスグランドラン・ボール・ランリカバリー</v>
      </c>
      <c r="BB1567" s="11" t="str">
        <f t="shared" si="346"/>
        <v>DRBLNS－</v>
      </c>
      <c r="BC1567" s="11" t="str">
        <f t="shared" si="347"/>
        <v>DRBLNS－</v>
      </c>
      <c r="BD1567" s="11" t="str">
        <f t="shared" si="348"/>
        <v>DRBLNS－</v>
      </c>
      <c r="BE1567" s="11" t="str">
        <f t="shared" si="349"/>
        <v>DRBLNS－</v>
      </c>
    </row>
    <row r="1568" spans="1:57" ht="11.25" hidden="1" customHeight="1">
      <c r="A1568" s="6">
        <v>1567</v>
      </c>
      <c r="B1568" s="7" t="s">
        <v>3522</v>
      </c>
      <c r="C1568" s="8" t="s">
        <v>3523</v>
      </c>
      <c r="D1568" s="7" t="s">
        <v>650</v>
      </c>
      <c r="E1568" s="7" t="s">
        <v>95</v>
      </c>
      <c r="F1568" s="7" t="s">
        <v>128</v>
      </c>
      <c r="G1568" s="9">
        <v>120</v>
      </c>
      <c r="H1568" s="9">
        <v>108</v>
      </c>
      <c r="I1568" s="9">
        <v>66</v>
      </c>
      <c r="J1568" s="9">
        <v>53</v>
      </c>
      <c r="K1568" s="9">
        <v>47</v>
      </c>
      <c r="L1568" s="9">
        <v>59</v>
      </c>
      <c r="M1568" s="9">
        <v>56</v>
      </c>
      <c r="N1568" s="9">
        <v>57</v>
      </c>
      <c r="O1568" s="9">
        <v>56</v>
      </c>
      <c r="P1568" s="9">
        <v>30</v>
      </c>
      <c r="Q1568" s="10">
        <v>116</v>
      </c>
      <c r="R1568" s="11">
        <v>5</v>
      </c>
      <c r="S1568" s="11">
        <v>1</v>
      </c>
      <c r="T1568" s="11">
        <v>109</v>
      </c>
      <c r="U1568" s="11">
        <v>106</v>
      </c>
      <c r="V1568" s="11">
        <v>1</v>
      </c>
      <c r="W1568" s="11">
        <v>106</v>
      </c>
      <c r="X1568" s="11">
        <f t="shared" si="336"/>
        <v>444</v>
      </c>
      <c r="Y1568" s="11">
        <f t="shared" si="337"/>
        <v>5175</v>
      </c>
      <c r="Z1568" s="11">
        <f t="shared" si="338"/>
        <v>715</v>
      </c>
      <c r="AA1568" s="11">
        <f t="shared" si="339"/>
        <v>4355</v>
      </c>
      <c r="AB1568" s="11">
        <f t="shared" si="340"/>
        <v>4355</v>
      </c>
      <c r="AC1568" s="6">
        <f t="shared" si="341"/>
        <v>4915</v>
      </c>
      <c r="AD1568" s="9" t="s">
        <v>5013</v>
      </c>
      <c r="AE1568" s="3" t="str">
        <f>IF(ISERROR(VLOOKUP($AD1568,技まとめ!$A$1:$F$380,6,FALSE)),"－",VLOOKUP($AD1568,技まとめ!$A$1:$F$380,6,FALSE))</f>
        <v>－</v>
      </c>
      <c r="AF1568" s="3">
        <f>IF(ISERROR(VLOOKUP($AD1568,技まとめ!$A$1:$F$380,3,FALSE)),"－",VLOOKUP($AD1568,技まとめ!$A$1:$F$380,3,FALSE))</f>
        <v>0</v>
      </c>
      <c r="AG1568" s="3">
        <f>IF(ISERROR(VLOOKUP($AD1568,技まとめ!$A$1:$F$380,5,FALSE)),"－",VLOOKUP($AD1568,技まとめ!$A$1:$F$380,5,FALSE))</f>
        <v>0</v>
      </c>
      <c r="AH1568" s="3" t="str">
        <f>IF($E1568=IF(ISERROR(VLOOKUP($AD1568,技まとめ!$A$1:$F$380,4,FALSE)),"－",VLOOKUP($AD1568,技まとめ!$A$1:$F$380,4,FALSE)),"一致","")</f>
        <v/>
      </c>
      <c r="AI1568" s="9" t="s">
        <v>678</v>
      </c>
      <c r="AJ1568" s="3" t="str">
        <f>IF(ISERROR(VLOOKUP($AI1568,技まとめ!$A$1:$F$380,6,FALSE)),"－",VLOOKUP($AI1568,技まとめ!$A$1:$F$380,6,FALSE))</f>
        <v>BS</v>
      </c>
      <c r="AK1568" s="3">
        <f>IF(ISERROR(VLOOKUP($AI1568,技まとめ!$A$1:$F$380,3,FALSE)),"－",VLOOKUP($AI1568,技まとめ!$A$1:$F$380,3,FALSE))</f>
        <v>57</v>
      </c>
      <c r="AL1568" s="3">
        <f>IF(ISERROR(VLOOKUP($AI1568,技まとめ!$A$1:$F$380,5,FALSE)),"－",VLOOKUP($AI1568,技まとめ!$A$1:$F$380,5,FALSE))</f>
        <v>34</v>
      </c>
      <c r="AM1568" s="3" t="str">
        <f>IF($E1568=IF(ISERROR(VLOOKUP($AI1568,技まとめ!$A$1:$F$380,4,FALSE)),"－",VLOOKUP($AI1568,技まとめ!$A$1:$F$380,4,FALSE)),"一致","")</f>
        <v>一致</v>
      </c>
      <c r="AN1568" s="9" t="s">
        <v>280</v>
      </c>
      <c r="AO1568" s="3" t="str">
        <f>IF(ISERROR(VLOOKUP($AN1568,技まとめ!$A$1:$F$380,6,FALSE)),"－",VLOOKUP($AN1568,技まとめ!$A$1:$F$380,6,FALSE))</f>
        <v>SC</v>
      </c>
      <c r="AP1568" s="3">
        <f>IF(ISERROR(VLOOKUP($AN1568,技まとめ!$A$1:$F$380,3,FALSE)),"－",VLOOKUP($AN1568,技まとめ!$A$1:$F$380,3,FALSE))</f>
        <v>98</v>
      </c>
      <c r="AQ1568" s="3">
        <f>IF(ISERROR(VLOOKUP($AN1568,技まとめ!$A$1:$F$380,5,FALSE)),"－",VLOOKUP($AN1568,技まとめ!$A$1:$F$380,5,FALSE))</f>
        <v>52</v>
      </c>
      <c r="AR1568" s="3" t="str">
        <f>IF($E1568=IF(ISERROR(VLOOKUP($AN1568,技まとめ!$A$1:$F$380,4,FALSE)),"－",VLOOKUP($AN1568,技まとめ!$A$1:$F$380,4,FALSE)),"一致","")</f>
        <v>一致</v>
      </c>
      <c r="AS1568" s="9" t="s">
        <v>718</v>
      </c>
      <c r="AT1568" s="3" t="str">
        <f>IF(ISERROR(VLOOKUP($AS1568,技まとめ!$A$1:$F$380,6,FALSE)),"－",VLOOKUP($AS1568,技まとめ!$A$1:$F$380,6,FALSE))</f>
        <v>BL</v>
      </c>
      <c r="AU1568" s="3">
        <f>IF(ISERROR(VLOOKUP($AS1568,技まとめ!$A$1:$F$380,3,FALSE)),"－",VLOOKUP($AS1568,技まとめ!$A$1:$F$380,3,FALSE))</f>
        <v>58</v>
      </c>
      <c r="AV1568" s="3">
        <f>IF(ISERROR(VLOOKUP($AS1568,技まとめ!$A$1:$F$380,5,FALSE)),"－",VLOOKUP($AS1568,技まとめ!$A$1:$F$380,5,FALSE))</f>
        <v>39</v>
      </c>
      <c r="AW1568" s="3" t="str">
        <f>IF($E1568=IF(ISERROR(VLOOKUP($AS1568,技まとめ!$A$1:$F$380,4,FALSE)),"－",VLOOKUP($AS1568,技まとめ!$A$1:$F$380,4,FALSE)),"一致","")</f>
        <v>一致</v>
      </c>
      <c r="AX1568" s="12" t="str">
        <f t="shared" si="342"/>
        <v>セツヤク！ダークトルネードユニバースブラストグッドスメル</v>
      </c>
      <c r="AY1568" s="12" t="str">
        <f t="shared" si="343"/>
        <v>セツヤク！ダークトルネードユニバースブラストグッドスメル</v>
      </c>
      <c r="AZ1568" s="12" t="str">
        <f t="shared" si="344"/>
        <v>セツヤク！ダークトルネードユニバースブラストグッドスメル</v>
      </c>
      <c r="BA1568" s="12" t="str">
        <f t="shared" si="345"/>
        <v>セツヤク！ダークトルネードユニバースブラストグッドスメル</v>
      </c>
      <c r="BB1568" s="11" t="str">
        <f t="shared" si="346"/>
        <v>－BSSCBL</v>
      </c>
      <c r="BC1568" s="11" t="str">
        <f t="shared" si="347"/>
        <v>－BSSCBL</v>
      </c>
      <c r="BD1568" s="11" t="str">
        <f t="shared" si="348"/>
        <v>－BSSCBL</v>
      </c>
      <c r="BE1568" s="11" t="str">
        <f t="shared" si="349"/>
        <v>－BSSCBL</v>
      </c>
    </row>
    <row r="1569" spans="1:57" ht="11.25" hidden="1" customHeight="1">
      <c r="A1569" s="6">
        <v>1568</v>
      </c>
      <c r="B1569" s="7" t="s">
        <v>3524</v>
      </c>
      <c r="C1569" s="8" t="s">
        <v>3525</v>
      </c>
      <c r="D1569" s="7" t="s">
        <v>650</v>
      </c>
      <c r="E1569" s="7" t="s">
        <v>102</v>
      </c>
      <c r="F1569" s="7" t="s">
        <v>128</v>
      </c>
      <c r="G1569" s="9">
        <v>86</v>
      </c>
      <c r="H1569" s="9">
        <v>132</v>
      </c>
      <c r="I1569" s="9">
        <v>57</v>
      </c>
      <c r="J1569" s="9">
        <v>60</v>
      </c>
      <c r="K1569" s="9">
        <v>57</v>
      </c>
      <c r="L1569" s="9">
        <v>60</v>
      </c>
      <c r="M1569" s="9">
        <v>53</v>
      </c>
      <c r="N1569" s="9">
        <v>56</v>
      </c>
      <c r="O1569" s="9">
        <v>62</v>
      </c>
      <c r="P1569" s="9">
        <v>25</v>
      </c>
      <c r="Q1569" s="10">
        <v>107</v>
      </c>
      <c r="R1569" s="11">
        <v>16</v>
      </c>
      <c r="S1569" s="11">
        <v>1</v>
      </c>
      <c r="T1569" s="11">
        <v>110</v>
      </c>
      <c r="U1569" s="11">
        <v>103</v>
      </c>
      <c r="V1569" s="11">
        <v>1</v>
      </c>
      <c r="W1569" s="11">
        <v>112</v>
      </c>
      <c r="X1569" s="11">
        <f t="shared" si="336"/>
        <v>450</v>
      </c>
      <c r="Y1569" s="11">
        <f t="shared" si="337"/>
        <v>4845</v>
      </c>
      <c r="Z1569" s="11">
        <f t="shared" si="338"/>
        <v>1130</v>
      </c>
      <c r="AA1569" s="11">
        <f t="shared" si="339"/>
        <v>4420</v>
      </c>
      <c r="AB1569" s="11">
        <f t="shared" si="340"/>
        <v>4420</v>
      </c>
      <c r="AC1569" s="6">
        <f t="shared" si="341"/>
        <v>5040</v>
      </c>
      <c r="AD1569" s="9" t="s">
        <v>560</v>
      </c>
      <c r="AE1569" s="3" t="str">
        <f>IF(ISERROR(VLOOKUP($AD1569,技まとめ!$A$1:$F$380,6,FALSE)),"－",VLOOKUP($AD1569,技まとめ!$A$1:$F$380,6,FALSE))</f>
        <v>BL</v>
      </c>
      <c r="AF1569" s="3">
        <f>IF(ISERROR(VLOOKUP($AD1569,技まとめ!$A$1:$F$380,3,FALSE)),"－",VLOOKUP($AD1569,技まとめ!$A$1:$F$380,3,FALSE))</f>
        <v>28</v>
      </c>
      <c r="AG1569" s="3">
        <f>IF(ISERROR(VLOOKUP($AD1569,技まとめ!$A$1:$F$380,5,FALSE)),"－",VLOOKUP($AD1569,技まとめ!$A$1:$F$380,5,FALSE))</f>
        <v>24</v>
      </c>
      <c r="AH1569" s="3" t="str">
        <f>IF($E1569=IF(ISERROR(VLOOKUP($AD1569,技まとめ!$A$1:$F$380,4,FALSE)),"－",VLOOKUP($AD1569,技まとめ!$A$1:$F$380,4,FALSE)),"一致","")</f>
        <v/>
      </c>
      <c r="AI1569" s="9" t="s">
        <v>686</v>
      </c>
      <c r="AJ1569" s="3" t="str">
        <f>IF(ISERROR(VLOOKUP($AI1569,技まとめ!$A$1:$F$380,6,FALSE)),"－",VLOOKUP($AI1569,技まとめ!$A$1:$F$380,6,FALSE))</f>
        <v>DR</v>
      </c>
      <c r="AK1569" s="3">
        <f>IF(ISERROR(VLOOKUP($AI1569,技まとめ!$A$1:$F$380,3,FALSE)),"－",VLOOKUP($AI1569,技まとめ!$A$1:$F$380,3,FALSE))</f>
        <v>34</v>
      </c>
      <c r="AL1569" s="3">
        <f>IF(ISERROR(VLOOKUP($AI1569,技まとめ!$A$1:$F$380,5,FALSE)),"－",VLOOKUP($AI1569,技まとめ!$A$1:$F$380,5,FALSE))</f>
        <v>27</v>
      </c>
      <c r="AM1569" s="3" t="str">
        <f>IF($E1569=IF(ISERROR(VLOOKUP($AI1569,技まとめ!$A$1:$F$380,4,FALSE)),"－",VLOOKUP($AI1569,技まとめ!$A$1:$F$380,4,FALSE)),"一致","")</f>
        <v>一致</v>
      </c>
      <c r="AN1569" s="9" t="s">
        <v>726</v>
      </c>
      <c r="AO1569" s="3" t="str">
        <f>IF(ISERROR(VLOOKUP($AN1569,技まとめ!$A$1:$F$380,6,FALSE)),"－",VLOOKUP($AN1569,技まとめ!$A$1:$F$380,6,FALSE))</f>
        <v>DR</v>
      </c>
      <c r="AP1569" s="3">
        <f>IF(ISERROR(VLOOKUP($AN1569,技まとめ!$A$1:$F$380,3,FALSE)),"－",VLOOKUP($AN1569,技まとめ!$A$1:$F$380,3,FALSE))</f>
        <v>60</v>
      </c>
      <c r="AQ1569" s="3">
        <f>IF(ISERROR(VLOOKUP($AN1569,技まとめ!$A$1:$F$380,5,FALSE)),"－",VLOOKUP($AN1569,技まとめ!$A$1:$F$380,5,FALSE))</f>
        <v>39</v>
      </c>
      <c r="AR1569" s="3" t="str">
        <f>IF($E1569=IF(ISERROR(VLOOKUP($AN1569,技まとめ!$A$1:$F$380,4,FALSE)),"－",VLOOKUP($AN1569,技まとめ!$A$1:$F$380,4,FALSE)),"一致","")</f>
        <v/>
      </c>
      <c r="AS1569" s="9" t="s">
        <v>808</v>
      </c>
      <c r="AT1569" s="3" t="str">
        <f>IF(ISERROR(VLOOKUP($AS1569,技まとめ!$A$1:$F$380,6,FALSE)),"－",VLOOKUP($AS1569,技まとめ!$A$1:$F$380,6,FALSE))</f>
        <v>BB</v>
      </c>
      <c r="AU1569" s="3">
        <f>IF(ISERROR(VLOOKUP($AS1569,技まとめ!$A$1:$F$380,3,FALSE)),"－",VLOOKUP($AS1569,技まとめ!$A$1:$F$380,3,FALSE))</f>
        <v>73</v>
      </c>
      <c r="AV1569" s="3">
        <f>IF(ISERROR(VLOOKUP($AS1569,技まとめ!$A$1:$F$380,5,FALSE)),"－",VLOOKUP($AS1569,技まとめ!$A$1:$F$380,5,FALSE))</f>
        <v>44</v>
      </c>
      <c r="AW1569" s="3" t="str">
        <f>IF($E1569=IF(ISERROR(VLOOKUP($AS1569,技まとめ!$A$1:$F$380,4,FALSE)),"－",VLOOKUP($AS1569,技まとめ!$A$1:$F$380,4,FALSE)),"一致","")</f>
        <v/>
      </c>
      <c r="AX1569" s="12" t="str">
        <f t="shared" si="342"/>
        <v>ブレードアタックヒートタックルプリマドンナしんくうま</v>
      </c>
      <c r="AY1569" s="12" t="str">
        <f t="shared" si="343"/>
        <v>ブレードアタックヒートタックルプリマドンナしんくうま</v>
      </c>
      <c r="AZ1569" s="12" t="str">
        <f t="shared" si="344"/>
        <v>ブレードアタックヒートタックルプリマドンナしんくうま</v>
      </c>
      <c r="BA1569" s="12" t="str">
        <f t="shared" si="345"/>
        <v>ブレードアタックヒートタックルプリマドンナしんくうま</v>
      </c>
      <c r="BB1569" s="11" t="str">
        <f t="shared" si="346"/>
        <v>BLDRDRBB</v>
      </c>
      <c r="BC1569" s="11" t="str">
        <f t="shared" si="347"/>
        <v>BLDRDRBB</v>
      </c>
      <c r="BD1569" s="11" t="str">
        <f t="shared" si="348"/>
        <v>BLDRDRBB</v>
      </c>
      <c r="BE1569" s="11" t="str">
        <f t="shared" si="349"/>
        <v>BLDRDRBB</v>
      </c>
    </row>
    <row r="1570" spans="1:57" ht="11.25" hidden="1" customHeight="1">
      <c r="A1570" s="6">
        <v>1569</v>
      </c>
      <c r="B1570" s="7" t="s">
        <v>3526</v>
      </c>
      <c r="C1570" s="8" t="s">
        <v>3527</v>
      </c>
      <c r="D1570" s="7" t="s">
        <v>72</v>
      </c>
      <c r="E1570" s="7" t="s">
        <v>81</v>
      </c>
      <c r="F1570" s="7" t="s">
        <v>82</v>
      </c>
      <c r="G1570" s="9">
        <v>121</v>
      </c>
      <c r="H1570" s="9">
        <v>100</v>
      </c>
      <c r="I1570" s="9">
        <v>60</v>
      </c>
      <c r="J1570" s="9">
        <v>54</v>
      </c>
      <c r="K1570" s="9">
        <v>53</v>
      </c>
      <c r="L1570" s="9">
        <v>57</v>
      </c>
      <c r="M1570" s="9">
        <v>40</v>
      </c>
      <c r="N1570" s="9">
        <v>57</v>
      </c>
      <c r="O1570" s="9">
        <v>55</v>
      </c>
      <c r="P1570" s="9">
        <v>43</v>
      </c>
      <c r="Q1570" s="10">
        <v>110</v>
      </c>
      <c r="R1570" s="11">
        <v>25</v>
      </c>
      <c r="S1570" s="11">
        <v>1</v>
      </c>
      <c r="T1570" s="11">
        <v>107</v>
      </c>
      <c r="U1570" s="11">
        <v>90</v>
      </c>
      <c r="V1570" s="11">
        <v>1</v>
      </c>
      <c r="W1570" s="11">
        <v>105</v>
      </c>
      <c r="X1570" s="11">
        <f t="shared" si="336"/>
        <v>439</v>
      </c>
      <c r="Y1570" s="11">
        <f t="shared" si="337"/>
        <v>4930</v>
      </c>
      <c r="Z1570" s="11">
        <f t="shared" si="338"/>
        <v>1410</v>
      </c>
      <c r="AA1570" s="11">
        <f t="shared" si="339"/>
        <v>4280</v>
      </c>
      <c r="AB1570" s="11">
        <f t="shared" si="340"/>
        <v>4280</v>
      </c>
      <c r="AC1570" s="6">
        <f t="shared" si="341"/>
        <v>4930</v>
      </c>
      <c r="AD1570" s="9" t="s">
        <v>97</v>
      </c>
      <c r="AE1570" s="3" t="str">
        <f>IF(ISERROR(VLOOKUP($AD1570,技まとめ!$A$1:$F$380,6,FALSE)),"－",VLOOKUP($AD1570,技まとめ!$A$1:$F$380,6,FALSE))</f>
        <v>BL</v>
      </c>
      <c r="AF1570" s="3">
        <f>IF(ISERROR(VLOOKUP($AD1570,技まとめ!$A$1:$F$380,3,FALSE)),"－",VLOOKUP($AD1570,技まとめ!$A$1:$F$380,3,FALSE))</f>
        <v>38</v>
      </c>
      <c r="AG1570" s="3">
        <f>IF(ISERROR(VLOOKUP($AD1570,技まとめ!$A$1:$F$380,5,FALSE)),"－",VLOOKUP($AD1570,技まとめ!$A$1:$F$380,5,FALSE))</f>
        <v>16</v>
      </c>
      <c r="AH1570" s="3" t="str">
        <f>IF($E1570=IF(ISERROR(VLOOKUP($AD1570,技まとめ!$A$1:$F$380,4,FALSE)),"－",VLOOKUP($AD1570,技まとめ!$A$1:$F$380,4,FALSE)),"一致","")</f>
        <v/>
      </c>
      <c r="AI1570" s="9" t="s">
        <v>5060</v>
      </c>
      <c r="AJ1570" s="3" t="str">
        <f>IF(ISERROR(VLOOKUP($AI1570,技まとめ!$A$1:$F$380,6,FALSE)),"－",VLOOKUP($AI1570,技まとめ!$A$1:$F$380,6,FALSE))</f>
        <v>DR</v>
      </c>
      <c r="AK1570" s="3">
        <f>IF(ISERROR(VLOOKUP($AI1570,技まとめ!$A$1:$F$380,3,FALSE)),"－",VLOOKUP($AI1570,技まとめ!$A$1:$F$380,3,FALSE))</f>
        <v>27</v>
      </c>
      <c r="AL1570" s="3">
        <f>IF(ISERROR(VLOOKUP($AI1570,技まとめ!$A$1:$F$380,5,FALSE)),"－",VLOOKUP($AI1570,技まとめ!$A$1:$F$380,5,FALSE))</f>
        <v>25</v>
      </c>
      <c r="AM1570" s="3" t="str">
        <f>IF($E1570=IF(ISERROR(VLOOKUP($AI1570,技まとめ!$A$1:$F$380,4,FALSE)),"－",VLOOKUP($AI1570,技まとめ!$A$1:$F$380,4,FALSE)),"一致","")</f>
        <v/>
      </c>
      <c r="AN1570" s="9" t="s">
        <v>339</v>
      </c>
      <c r="AO1570" s="3" t="str">
        <f>IF(ISERROR(VLOOKUP($AN1570,技まとめ!$A$1:$F$380,6,FALSE)),"－",VLOOKUP($AN1570,技まとめ!$A$1:$F$380,6,FALSE))</f>
        <v>NS</v>
      </c>
      <c r="AP1570" s="3">
        <f>IF(ISERROR(VLOOKUP($AN1570,技まとめ!$A$1:$F$380,3,FALSE)),"－",VLOOKUP($AN1570,技まとめ!$A$1:$F$380,3,FALSE))</f>
        <v>42</v>
      </c>
      <c r="AQ1570" s="3">
        <f>IF(ISERROR(VLOOKUP($AN1570,技まとめ!$A$1:$F$380,5,FALSE)),"－",VLOOKUP($AN1570,技まとめ!$A$1:$F$380,5,FALSE))</f>
        <v>28</v>
      </c>
      <c r="AR1570" s="3" t="str">
        <f>IF($E1570=IF(ISERROR(VLOOKUP($AN1570,技まとめ!$A$1:$F$380,4,FALSE)),"－",VLOOKUP($AN1570,技まとめ!$A$1:$F$380,4,FALSE)),"一致","")</f>
        <v/>
      </c>
      <c r="AS1570" s="9" t="s">
        <v>454</v>
      </c>
      <c r="AT1570" s="3" t="str">
        <f>IF(ISERROR(VLOOKUP($AS1570,技まとめ!$A$1:$F$380,6,FALSE)),"－",VLOOKUP($AS1570,技まとめ!$A$1:$F$380,6,FALSE))</f>
        <v>BL</v>
      </c>
      <c r="AU1570" s="3">
        <f>IF(ISERROR(VLOOKUP($AS1570,技まとめ!$A$1:$F$380,3,FALSE)),"－",VLOOKUP($AS1570,技まとめ!$A$1:$F$380,3,FALSE))</f>
        <v>65</v>
      </c>
      <c r="AV1570" s="3">
        <f>IF(ISERROR(VLOOKUP($AS1570,技まとめ!$A$1:$F$380,5,FALSE)),"－",VLOOKUP($AS1570,技まとめ!$A$1:$F$380,5,FALSE))</f>
        <v>42</v>
      </c>
      <c r="AW1570" s="3" t="str">
        <f>IF($E1570=IF(ISERROR(VLOOKUP($AS1570,技まとめ!$A$1:$F$380,4,FALSE)),"－",VLOOKUP($AS1570,技まとめ!$A$1:$F$380,4,FALSE)),"一致","")</f>
        <v/>
      </c>
      <c r="AX1570" s="12" t="str">
        <f t="shared" si="342"/>
        <v>うしろのしょうめんスーパースキャン（Ｄ）ラン・ボール・ランぶんしんディフェンス</v>
      </c>
      <c r="AY1570" s="12" t="str">
        <f t="shared" si="343"/>
        <v>うしろのしょうめんスーパースキャン（Ｄ）ラン・ボール・ランぶんしんディフェンス</v>
      </c>
      <c r="AZ1570" s="12" t="str">
        <f t="shared" si="344"/>
        <v>うしろのしょうめんスーパースキャン（Ｄ）ラン・ボール・ランぶんしんディフェンス</v>
      </c>
      <c r="BA1570" s="12" t="str">
        <f t="shared" si="345"/>
        <v>うしろのしょうめんスーパースキャン（Ｄ）ラン・ボール・ランぶんしんディフェンス</v>
      </c>
      <c r="BB1570" s="11" t="str">
        <f t="shared" si="346"/>
        <v>BLDRNSBL</v>
      </c>
      <c r="BC1570" s="11" t="str">
        <f t="shared" si="347"/>
        <v>BLDRNSBL</v>
      </c>
      <c r="BD1570" s="11" t="str">
        <f t="shared" si="348"/>
        <v>BLDRNSBL</v>
      </c>
      <c r="BE1570" s="11" t="str">
        <f t="shared" si="349"/>
        <v>BLDRNSBL</v>
      </c>
    </row>
    <row r="1571" spans="1:57" ht="11.25" hidden="1" customHeight="1">
      <c r="A1571" s="6">
        <v>1570</v>
      </c>
      <c r="B1571" s="7" t="s">
        <v>3528</v>
      </c>
      <c r="C1571" s="8" t="s">
        <v>3529</v>
      </c>
      <c r="D1571" s="7" t="s">
        <v>650</v>
      </c>
      <c r="E1571" s="7" t="s">
        <v>95</v>
      </c>
      <c r="F1571" s="7" t="s">
        <v>109</v>
      </c>
      <c r="G1571" s="9">
        <v>118</v>
      </c>
      <c r="H1571" s="9">
        <v>127</v>
      </c>
      <c r="I1571" s="9">
        <v>57</v>
      </c>
      <c r="J1571" s="9">
        <v>61</v>
      </c>
      <c r="K1571" s="9">
        <v>62</v>
      </c>
      <c r="L1571" s="9">
        <v>62</v>
      </c>
      <c r="M1571" s="9">
        <v>61</v>
      </c>
      <c r="N1571" s="9">
        <v>56</v>
      </c>
      <c r="O1571" s="9">
        <v>59</v>
      </c>
      <c r="P1571" s="9">
        <v>0</v>
      </c>
      <c r="Q1571" s="10">
        <v>107</v>
      </c>
      <c r="R1571" s="11">
        <v>1</v>
      </c>
      <c r="S1571" s="11">
        <v>1</v>
      </c>
      <c r="T1571" s="11">
        <v>112</v>
      </c>
      <c r="U1571" s="11">
        <v>111</v>
      </c>
      <c r="V1571" s="11">
        <v>1</v>
      </c>
      <c r="W1571" s="11">
        <v>105</v>
      </c>
      <c r="X1571" s="11">
        <f t="shared" si="336"/>
        <v>438</v>
      </c>
      <c r="Y1571" s="11">
        <f t="shared" si="337"/>
        <v>4810</v>
      </c>
      <c r="Z1571" s="11">
        <f t="shared" si="338"/>
        <v>570</v>
      </c>
      <c r="AA1571" s="11">
        <f t="shared" si="339"/>
        <v>4455</v>
      </c>
      <c r="AB1571" s="11">
        <f t="shared" si="340"/>
        <v>4455</v>
      </c>
      <c r="AC1571" s="6">
        <f t="shared" si="341"/>
        <v>5010</v>
      </c>
      <c r="AD1571" s="9" t="s">
        <v>5020</v>
      </c>
      <c r="AE1571" s="3" t="str">
        <f>IF(ISERROR(VLOOKUP($AD1571,技まとめ!$A$1:$F$380,6,FALSE)),"－",VLOOKUP($AD1571,技まとめ!$A$1:$F$380,6,FALSE))</f>
        <v>－</v>
      </c>
      <c r="AF1571" s="3">
        <f>IF(ISERROR(VLOOKUP($AD1571,技まとめ!$A$1:$F$380,3,FALSE)),"－",VLOOKUP($AD1571,技まとめ!$A$1:$F$380,3,FALSE))</f>
        <v>0</v>
      </c>
      <c r="AG1571" s="3">
        <f>IF(ISERROR(VLOOKUP($AD1571,技まとめ!$A$1:$F$380,5,FALSE)),"－",VLOOKUP($AD1571,技まとめ!$A$1:$F$380,5,FALSE))</f>
        <v>0</v>
      </c>
      <c r="AH1571" s="3" t="str">
        <f>IF($E1571=IF(ISERROR(VLOOKUP($AD1571,技まとめ!$A$1:$F$380,4,FALSE)),"－",VLOOKUP($AD1571,技まとめ!$A$1:$F$380,4,FALSE)),"一致","")</f>
        <v/>
      </c>
      <c r="AI1571" s="9" t="s">
        <v>744</v>
      </c>
      <c r="AJ1571" s="3" t="str">
        <f>IF(ISERROR(VLOOKUP($AI1571,技まとめ!$A$1:$F$380,6,FALSE)),"－",VLOOKUP($AI1571,技まとめ!$A$1:$F$380,6,FALSE))</f>
        <v>DR</v>
      </c>
      <c r="AK1571" s="3">
        <f>IF(ISERROR(VLOOKUP($AI1571,技まとめ!$A$1:$F$380,3,FALSE)),"－",VLOOKUP($AI1571,技まとめ!$A$1:$F$380,3,FALSE))</f>
        <v>40</v>
      </c>
      <c r="AL1571" s="3">
        <f>IF(ISERROR(VLOOKUP($AI1571,技まとめ!$A$1:$F$380,5,FALSE)),"－",VLOOKUP($AI1571,技まとめ!$A$1:$F$380,5,FALSE))</f>
        <v>31</v>
      </c>
      <c r="AM1571" s="3" t="str">
        <f>IF($E1571=IF(ISERROR(VLOOKUP($AI1571,技まとめ!$A$1:$F$380,4,FALSE)),"－",VLOOKUP($AI1571,技まとめ!$A$1:$F$380,4,FALSE)),"一致","")</f>
        <v/>
      </c>
      <c r="AN1571" s="9" t="s">
        <v>726</v>
      </c>
      <c r="AO1571" s="3" t="str">
        <f>IF(ISERROR(VLOOKUP($AN1571,技まとめ!$A$1:$F$380,6,FALSE)),"－",VLOOKUP($AN1571,技まとめ!$A$1:$F$380,6,FALSE))</f>
        <v>DR</v>
      </c>
      <c r="AP1571" s="3">
        <f>IF(ISERROR(VLOOKUP($AN1571,技まとめ!$A$1:$F$380,3,FALSE)),"－",VLOOKUP($AN1571,技まとめ!$A$1:$F$380,3,FALSE))</f>
        <v>60</v>
      </c>
      <c r="AQ1571" s="3">
        <f>IF(ISERROR(VLOOKUP($AN1571,技まとめ!$A$1:$F$380,5,FALSE)),"－",VLOOKUP($AN1571,技まとめ!$A$1:$F$380,5,FALSE))</f>
        <v>39</v>
      </c>
      <c r="AR1571" s="3" t="str">
        <f>IF($E1571=IF(ISERROR(VLOOKUP($AN1571,技まとめ!$A$1:$F$380,4,FALSE)),"－",VLOOKUP($AN1571,技まとめ!$A$1:$F$380,4,FALSE)),"一致","")</f>
        <v/>
      </c>
      <c r="AS1571" s="9" t="s">
        <v>718</v>
      </c>
      <c r="AT1571" s="3" t="str">
        <f>IF(ISERROR(VLOOKUP($AS1571,技まとめ!$A$1:$F$380,6,FALSE)),"－",VLOOKUP($AS1571,技まとめ!$A$1:$F$380,6,FALSE))</f>
        <v>BL</v>
      </c>
      <c r="AU1571" s="3">
        <f>IF(ISERROR(VLOOKUP($AS1571,技まとめ!$A$1:$F$380,3,FALSE)),"－",VLOOKUP($AS1571,技まとめ!$A$1:$F$380,3,FALSE))</f>
        <v>58</v>
      </c>
      <c r="AV1571" s="3">
        <f>IF(ISERROR(VLOOKUP($AS1571,技まとめ!$A$1:$F$380,5,FALSE)),"－",VLOOKUP($AS1571,技まとめ!$A$1:$F$380,5,FALSE))</f>
        <v>39</v>
      </c>
      <c r="AW1571" s="3" t="str">
        <f>IF($E1571=IF(ISERROR(VLOOKUP($AS1571,技まとめ!$A$1:$F$380,4,FALSE)),"－",VLOOKUP($AS1571,技まとめ!$A$1:$F$380,4,FALSE)),"一致","")</f>
        <v>一致</v>
      </c>
      <c r="AX1571" s="12" t="str">
        <f t="shared" si="342"/>
        <v>おいろけＵＰ！リボンシャワープリマドンナグッドスメル</v>
      </c>
      <c r="AY1571" s="12" t="str">
        <f t="shared" si="343"/>
        <v>おいろけＵＰ！リボンシャワープリマドンナグッドスメル</v>
      </c>
      <c r="AZ1571" s="12" t="str">
        <f t="shared" si="344"/>
        <v>おいろけＵＰ！リボンシャワープリマドンナグッドスメル</v>
      </c>
      <c r="BA1571" s="12" t="str">
        <f t="shared" si="345"/>
        <v>おいろけＵＰ！リボンシャワープリマドンナグッドスメル</v>
      </c>
      <c r="BB1571" s="11" t="str">
        <f t="shared" si="346"/>
        <v>－DRDRBL</v>
      </c>
      <c r="BC1571" s="11" t="str">
        <f t="shared" si="347"/>
        <v>－DRDRBL</v>
      </c>
      <c r="BD1571" s="11" t="str">
        <f t="shared" si="348"/>
        <v>－DRDRBL</v>
      </c>
      <c r="BE1571" s="11" t="str">
        <f t="shared" si="349"/>
        <v>－DRDRBL</v>
      </c>
    </row>
    <row r="1572" spans="1:57" ht="11.25" hidden="1" customHeight="1">
      <c r="A1572" s="6">
        <v>1571</v>
      </c>
      <c r="B1572" s="7" t="s">
        <v>3530</v>
      </c>
      <c r="C1572" s="8" t="s">
        <v>3531</v>
      </c>
      <c r="D1572" s="7" t="s">
        <v>72</v>
      </c>
      <c r="E1572" s="7" t="s">
        <v>95</v>
      </c>
      <c r="F1572" s="7" t="s">
        <v>82</v>
      </c>
      <c r="G1572" s="9">
        <v>120</v>
      </c>
      <c r="H1572" s="9">
        <v>105</v>
      </c>
      <c r="I1572" s="9">
        <v>62</v>
      </c>
      <c r="J1572" s="9">
        <v>58</v>
      </c>
      <c r="K1572" s="9">
        <v>62</v>
      </c>
      <c r="L1572" s="9">
        <v>57</v>
      </c>
      <c r="M1572" s="9">
        <v>59</v>
      </c>
      <c r="N1572" s="9">
        <v>56</v>
      </c>
      <c r="O1572" s="9">
        <v>57</v>
      </c>
      <c r="P1572" s="9">
        <v>38</v>
      </c>
      <c r="Q1572" s="10">
        <v>112</v>
      </c>
      <c r="R1572" s="11">
        <v>32</v>
      </c>
      <c r="S1572" s="11">
        <v>1</v>
      </c>
      <c r="T1572" s="11">
        <v>107</v>
      </c>
      <c r="U1572" s="11">
        <v>109</v>
      </c>
      <c r="V1572" s="11">
        <v>1</v>
      </c>
      <c r="W1572" s="11">
        <v>107</v>
      </c>
      <c r="X1572" s="11">
        <f t="shared" si="336"/>
        <v>469</v>
      </c>
      <c r="Y1572" s="11">
        <f t="shared" si="337"/>
        <v>5020</v>
      </c>
      <c r="Z1572" s="11">
        <f t="shared" si="338"/>
        <v>1665</v>
      </c>
      <c r="AA1572" s="11">
        <f t="shared" si="339"/>
        <v>4290</v>
      </c>
      <c r="AB1572" s="11">
        <f t="shared" si="340"/>
        <v>4290</v>
      </c>
      <c r="AC1572" s="6">
        <f t="shared" si="341"/>
        <v>4975</v>
      </c>
      <c r="AD1572" s="9" t="s">
        <v>634</v>
      </c>
      <c r="AE1572" s="3" t="str">
        <f>IF(ISERROR(VLOOKUP($AD1572,技まとめ!$A$1:$F$380,6,FALSE)),"－",VLOOKUP($AD1572,技まとめ!$A$1:$F$380,6,FALSE))</f>
        <v>DR</v>
      </c>
      <c r="AF1572" s="3">
        <f>IF(ISERROR(VLOOKUP($AD1572,技まとめ!$A$1:$F$380,3,FALSE)),"－",VLOOKUP($AD1572,技まとめ!$A$1:$F$380,3,FALSE))</f>
        <v>13</v>
      </c>
      <c r="AG1572" s="3">
        <f>IF(ISERROR(VLOOKUP($AD1572,技まとめ!$A$1:$F$380,5,FALSE)),"－",VLOOKUP($AD1572,技まとめ!$A$1:$F$380,5,FALSE))</f>
        <v>20</v>
      </c>
      <c r="AH1572" s="3" t="str">
        <f>IF($E1572=IF(ISERROR(VLOOKUP($AD1572,技まとめ!$A$1:$F$380,4,FALSE)),"－",VLOOKUP($AD1572,技まとめ!$A$1:$F$380,4,FALSE)),"一致","")</f>
        <v/>
      </c>
      <c r="AI1572" s="9" t="s">
        <v>129</v>
      </c>
      <c r="AJ1572" s="3" t="str">
        <f>IF(ISERROR(VLOOKUP($AI1572,技まとめ!$A$1:$F$380,6,FALSE)),"－",VLOOKUP($AI1572,技まとめ!$A$1:$F$380,6,FALSE))</f>
        <v>BL</v>
      </c>
      <c r="AK1572" s="3">
        <f>IF(ISERROR(VLOOKUP($AI1572,技まとめ!$A$1:$F$380,3,FALSE)),"－",VLOOKUP($AI1572,技まとめ!$A$1:$F$380,3,FALSE))</f>
        <v>13</v>
      </c>
      <c r="AL1572" s="3">
        <f>IF(ISERROR(VLOOKUP($AI1572,技まとめ!$A$1:$F$380,5,FALSE)),"－",VLOOKUP($AI1572,技まとめ!$A$1:$F$380,5,FALSE))</f>
        <v>20</v>
      </c>
      <c r="AM1572" s="3" t="str">
        <f>IF($E1572=IF(ISERROR(VLOOKUP($AI1572,技まとめ!$A$1:$F$380,4,FALSE)),"－",VLOOKUP($AI1572,技まとめ!$A$1:$F$380,4,FALSE)),"一致","")</f>
        <v>一致</v>
      </c>
      <c r="AN1572" s="9" t="s">
        <v>251</v>
      </c>
      <c r="AO1572" s="3" t="str">
        <f>IF(ISERROR(VLOOKUP($AN1572,技まとめ!$A$1:$F$380,6,FALSE)),"－",VLOOKUP($AN1572,技まとめ!$A$1:$F$380,6,FALSE))</f>
        <v>BL</v>
      </c>
      <c r="AP1572" s="3">
        <f>IF(ISERROR(VLOOKUP($AN1572,技まとめ!$A$1:$F$380,3,FALSE)),"－",VLOOKUP($AN1572,技まとめ!$A$1:$F$380,3,FALSE))</f>
        <v>46</v>
      </c>
      <c r="AQ1572" s="3">
        <f>IF(ISERROR(VLOOKUP($AN1572,技まとめ!$A$1:$F$380,5,FALSE)),"－",VLOOKUP($AN1572,技まとめ!$A$1:$F$380,5,FALSE))</f>
        <v>33</v>
      </c>
      <c r="AR1572" s="3" t="str">
        <f>IF($E1572=IF(ISERROR(VLOOKUP($AN1572,技まとめ!$A$1:$F$380,4,FALSE)),"－",VLOOKUP($AN1572,技まとめ!$A$1:$F$380,4,FALSE)),"一致","")</f>
        <v>一致</v>
      </c>
      <c r="AS1572" s="9" t="s">
        <v>554</v>
      </c>
      <c r="AT1572" s="3" t="str">
        <f>IF(ISERROR(VLOOKUP($AS1572,技まとめ!$A$1:$F$380,6,FALSE)),"－",VLOOKUP($AS1572,技まとめ!$A$1:$F$380,6,FALSE))</f>
        <v>BL</v>
      </c>
      <c r="AU1572" s="3">
        <f>IF(ISERROR(VLOOKUP($AS1572,技まとめ!$A$1:$F$380,3,FALSE)),"－",VLOOKUP($AS1572,技まとめ!$A$1:$F$380,3,FALSE))</f>
        <v>65</v>
      </c>
      <c r="AV1572" s="3">
        <f>IF(ISERROR(VLOOKUP($AS1572,技まとめ!$A$1:$F$380,5,FALSE)),"－",VLOOKUP($AS1572,技まとめ!$A$1:$F$380,5,FALSE))</f>
        <v>42</v>
      </c>
      <c r="AW1572" s="3" t="str">
        <f>IF($E1572=IF(ISERROR(VLOOKUP($AS1572,技まとめ!$A$1:$F$380,4,FALSE)),"－",VLOOKUP($AS1572,技まとめ!$A$1:$F$380,4,FALSE)),"一致","")</f>
        <v/>
      </c>
      <c r="AX1572" s="12" t="str">
        <f t="shared" si="342"/>
        <v>たまのりピエロクイックドロウくものいとローリングスライド</v>
      </c>
      <c r="AY1572" s="12" t="str">
        <f t="shared" si="343"/>
        <v>たまのりピエロクイックドロウくものいとローリングスライド</v>
      </c>
      <c r="AZ1572" s="12" t="str">
        <f t="shared" si="344"/>
        <v>たまのりピエロクイックドロウくものいとローリングスライド</v>
      </c>
      <c r="BA1572" s="12" t="str">
        <f t="shared" si="345"/>
        <v>たまのりピエロクイックドロウくものいとローリングスライド</v>
      </c>
      <c r="BB1572" s="11" t="str">
        <f t="shared" si="346"/>
        <v>DRBLBLBL</v>
      </c>
      <c r="BC1572" s="11" t="str">
        <f t="shared" si="347"/>
        <v>DRBLBLBL</v>
      </c>
      <c r="BD1572" s="11" t="str">
        <f t="shared" si="348"/>
        <v>DRBLBLBL</v>
      </c>
      <c r="BE1572" s="11" t="str">
        <f t="shared" si="349"/>
        <v>DRBLBLBL</v>
      </c>
    </row>
    <row r="1573" spans="1:57" ht="11.25" hidden="1" customHeight="1">
      <c r="A1573" s="6">
        <v>1572</v>
      </c>
      <c r="B1573" s="7" t="s">
        <v>3532</v>
      </c>
      <c r="C1573" s="8" t="s">
        <v>3533</v>
      </c>
      <c r="D1573" s="7" t="s">
        <v>72</v>
      </c>
      <c r="E1573" s="7" t="s">
        <v>102</v>
      </c>
      <c r="F1573" s="7" t="s">
        <v>128</v>
      </c>
      <c r="G1573" s="9">
        <v>94</v>
      </c>
      <c r="H1573" s="9">
        <v>117</v>
      </c>
      <c r="I1573" s="9">
        <v>59</v>
      </c>
      <c r="J1573" s="9">
        <v>56</v>
      </c>
      <c r="K1573" s="9">
        <v>56</v>
      </c>
      <c r="L1573" s="9">
        <v>54</v>
      </c>
      <c r="M1573" s="9">
        <v>56</v>
      </c>
      <c r="N1573" s="9">
        <v>62</v>
      </c>
      <c r="O1573" s="9">
        <v>60</v>
      </c>
      <c r="P1573" s="9">
        <v>22</v>
      </c>
      <c r="Q1573" s="10">
        <v>109</v>
      </c>
      <c r="R1573" s="11">
        <v>14</v>
      </c>
      <c r="S1573" s="11">
        <v>1</v>
      </c>
      <c r="T1573" s="11">
        <v>104</v>
      </c>
      <c r="U1573" s="11">
        <v>106</v>
      </c>
      <c r="V1573" s="11">
        <v>1</v>
      </c>
      <c r="W1573" s="11">
        <v>110</v>
      </c>
      <c r="X1573" s="11">
        <f t="shared" si="336"/>
        <v>445</v>
      </c>
      <c r="Y1573" s="11">
        <f t="shared" si="337"/>
        <v>4915</v>
      </c>
      <c r="Z1573" s="11">
        <f t="shared" si="338"/>
        <v>1050</v>
      </c>
      <c r="AA1573" s="11">
        <f t="shared" si="339"/>
        <v>4200</v>
      </c>
      <c r="AB1573" s="11">
        <f t="shared" si="340"/>
        <v>4200</v>
      </c>
      <c r="AC1573" s="6">
        <f t="shared" si="341"/>
        <v>4780</v>
      </c>
      <c r="AD1573" s="9" t="s">
        <v>469</v>
      </c>
      <c r="AE1573" s="3" t="str">
        <f>IF(ISERROR(VLOOKUP($AD1573,技まとめ!$A$1:$F$380,6,FALSE)),"－",VLOOKUP($AD1573,技まとめ!$A$1:$F$380,6,FALSE))</f>
        <v>SC</v>
      </c>
      <c r="AF1573" s="3">
        <f>IF(ISERROR(VLOOKUP($AD1573,技まとめ!$A$1:$F$380,3,FALSE)),"－",VLOOKUP($AD1573,技まとめ!$A$1:$F$380,3,FALSE))</f>
        <v>30</v>
      </c>
      <c r="AG1573" s="3">
        <f>IF(ISERROR(VLOOKUP($AD1573,技まとめ!$A$1:$F$380,5,FALSE)),"－",VLOOKUP($AD1573,技まとめ!$A$1:$F$380,5,FALSE))</f>
        <v>21</v>
      </c>
      <c r="AH1573" s="3" t="str">
        <f>IF($E1573=IF(ISERROR(VLOOKUP($AD1573,技まとめ!$A$1:$F$380,4,FALSE)),"－",VLOOKUP($AD1573,技まとめ!$A$1:$F$380,4,FALSE)),"一致","")</f>
        <v>一致</v>
      </c>
      <c r="AI1573" s="9" t="s">
        <v>686</v>
      </c>
      <c r="AJ1573" s="3" t="str">
        <f>IF(ISERROR(VLOOKUP($AI1573,技まとめ!$A$1:$F$380,6,FALSE)),"－",VLOOKUP($AI1573,技まとめ!$A$1:$F$380,6,FALSE))</f>
        <v>DR</v>
      </c>
      <c r="AK1573" s="3">
        <f>IF(ISERROR(VLOOKUP($AI1573,技まとめ!$A$1:$F$380,3,FALSE)),"－",VLOOKUP($AI1573,技まとめ!$A$1:$F$380,3,FALSE))</f>
        <v>34</v>
      </c>
      <c r="AL1573" s="3">
        <f>IF(ISERROR(VLOOKUP($AI1573,技まとめ!$A$1:$F$380,5,FALSE)),"－",VLOOKUP($AI1573,技まとめ!$A$1:$F$380,5,FALSE))</f>
        <v>27</v>
      </c>
      <c r="AM1573" s="3" t="str">
        <f>IF($E1573=IF(ISERROR(VLOOKUP($AI1573,技まとめ!$A$1:$F$380,4,FALSE)),"－",VLOOKUP($AI1573,技まとめ!$A$1:$F$380,4,FALSE)),"一致","")</f>
        <v>一致</v>
      </c>
      <c r="AN1573" s="9" t="s">
        <v>735</v>
      </c>
      <c r="AO1573" s="3" t="str">
        <f>IF(ISERROR(VLOOKUP($AN1573,技まとめ!$A$1:$F$380,6,FALSE)),"－",VLOOKUP($AN1573,技まとめ!$A$1:$F$380,6,FALSE))</f>
        <v>SC</v>
      </c>
      <c r="AP1573" s="3">
        <f>IF(ISERROR(VLOOKUP($AN1573,技まとめ!$A$1:$F$380,3,FALSE)),"－",VLOOKUP($AN1573,技まとめ!$A$1:$F$380,3,FALSE))</f>
        <v>51</v>
      </c>
      <c r="AQ1573" s="3">
        <f>IF(ISERROR(VLOOKUP($AN1573,技まとめ!$A$1:$F$380,5,FALSE)),"－",VLOOKUP($AN1573,技まとめ!$A$1:$F$380,5,FALSE))</f>
        <v>31</v>
      </c>
      <c r="AR1573" s="3" t="str">
        <f>IF($E1573=IF(ISERROR(VLOOKUP($AN1573,技まとめ!$A$1:$F$380,4,FALSE)),"－",VLOOKUP($AN1573,技まとめ!$A$1:$F$380,4,FALSE)),"一致","")</f>
        <v>一致</v>
      </c>
      <c r="AS1573" s="9" t="s">
        <v>5008</v>
      </c>
      <c r="AT1573" s="3" t="str">
        <f>IF(ISERROR(VLOOKUP($AS1573,技まとめ!$A$1:$F$380,6,FALSE)),"－",VLOOKUP($AS1573,技まとめ!$A$1:$F$380,6,FALSE))</f>
        <v>－</v>
      </c>
      <c r="AU1573" s="3">
        <f>IF(ISERROR(VLOOKUP($AS1573,技まとめ!$A$1:$F$380,3,FALSE)),"－",VLOOKUP($AS1573,技まとめ!$A$1:$F$380,3,FALSE))</f>
        <v>0</v>
      </c>
      <c r="AV1573" s="3">
        <f>IF(ISERROR(VLOOKUP($AS1573,技まとめ!$A$1:$F$380,5,FALSE)),"－",VLOOKUP($AS1573,技まとめ!$A$1:$F$380,5,FALSE))</f>
        <v>0</v>
      </c>
      <c r="AW1573" s="3" t="str">
        <f>IF($E1573=IF(ISERROR(VLOOKUP($AS1573,技まとめ!$A$1:$F$380,4,FALSE)),"－",VLOOKUP($AS1573,技まとめ!$A$1:$F$380,4,FALSE)),"一致","")</f>
        <v/>
      </c>
      <c r="AX1573" s="12" t="str">
        <f t="shared" si="342"/>
        <v>あびせげりヒートタックルダブルグレネードこんしん！</v>
      </c>
      <c r="AY1573" s="12" t="str">
        <f t="shared" si="343"/>
        <v>あびせげりヒートタックルダブルグレネードこんしん！</v>
      </c>
      <c r="AZ1573" s="12" t="str">
        <f t="shared" si="344"/>
        <v>あびせげりヒートタックルダブルグレネードこんしん！</v>
      </c>
      <c r="BA1573" s="12" t="str">
        <f t="shared" si="345"/>
        <v>あびせげりヒートタックルダブルグレネードこんしん！</v>
      </c>
      <c r="BB1573" s="11" t="str">
        <f t="shared" si="346"/>
        <v>SCDRSC－</v>
      </c>
      <c r="BC1573" s="11" t="str">
        <f t="shared" si="347"/>
        <v>SCDRSC－</v>
      </c>
      <c r="BD1573" s="11" t="str">
        <f t="shared" si="348"/>
        <v>SCDRSC－</v>
      </c>
      <c r="BE1573" s="11" t="str">
        <f t="shared" si="349"/>
        <v>SCDRSC－</v>
      </c>
    </row>
    <row r="1574" spans="1:57" ht="11.25" hidden="1" customHeight="1">
      <c r="A1574" s="6">
        <v>1573</v>
      </c>
      <c r="B1574" s="7" t="s">
        <v>3534</v>
      </c>
      <c r="C1574" s="8" t="s">
        <v>3535</v>
      </c>
      <c r="D1574" s="7" t="s">
        <v>72</v>
      </c>
      <c r="E1574" s="7" t="s">
        <v>81</v>
      </c>
      <c r="F1574" s="7" t="s">
        <v>82</v>
      </c>
      <c r="G1574" s="9">
        <v>109</v>
      </c>
      <c r="H1574" s="9">
        <v>113</v>
      </c>
      <c r="I1574" s="9">
        <v>51</v>
      </c>
      <c r="J1574" s="9">
        <v>53</v>
      </c>
      <c r="K1574" s="9">
        <v>56</v>
      </c>
      <c r="L1574" s="9">
        <v>53</v>
      </c>
      <c r="M1574" s="9">
        <v>51</v>
      </c>
      <c r="N1574" s="9">
        <v>57</v>
      </c>
      <c r="O1574" s="9">
        <v>51</v>
      </c>
      <c r="P1574" s="9">
        <v>70</v>
      </c>
      <c r="Q1574" s="10">
        <v>101</v>
      </c>
      <c r="R1574" s="11">
        <v>54</v>
      </c>
      <c r="S1574" s="11">
        <v>1</v>
      </c>
      <c r="T1574" s="11">
        <v>103</v>
      </c>
      <c r="U1574" s="11">
        <v>101</v>
      </c>
      <c r="V1574" s="11">
        <v>1</v>
      </c>
      <c r="W1574" s="11">
        <v>101</v>
      </c>
      <c r="X1574" s="11">
        <f t="shared" si="336"/>
        <v>462</v>
      </c>
      <c r="Y1574" s="11">
        <f t="shared" si="337"/>
        <v>4550</v>
      </c>
      <c r="Z1574" s="11">
        <f t="shared" si="338"/>
        <v>2405</v>
      </c>
      <c r="AA1574" s="11">
        <f t="shared" si="339"/>
        <v>4120</v>
      </c>
      <c r="AB1574" s="11">
        <f t="shared" si="340"/>
        <v>4120</v>
      </c>
      <c r="AC1574" s="6">
        <f t="shared" si="341"/>
        <v>4895</v>
      </c>
      <c r="AD1574" s="9" t="s">
        <v>423</v>
      </c>
      <c r="AE1574" s="3" t="str">
        <f>IF(ISERROR(VLOOKUP($AD1574,技まとめ!$A$1:$F$380,6,FALSE)),"－",VLOOKUP($AD1574,技まとめ!$A$1:$F$380,6,FALSE))</f>
        <v>BL</v>
      </c>
      <c r="AF1574" s="3">
        <f>IF(ISERROR(VLOOKUP($AD1574,技まとめ!$A$1:$F$380,3,FALSE)),"－",VLOOKUP($AD1574,技まとめ!$A$1:$F$380,3,FALSE))</f>
        <v>13</v>
      </c>
      <c r="AG1574" s="3">
        <f>IF(ISERROR(VLOOKUP($AD1574,技まとめ!$A$1:$F$380,5,FALSE)),"－",VLOOKUP($AD1574,技まとめ!$A$1:$F$380,5,FALSE))</f>
        <v>20</v>
      </c>
      <c r="AH1574" s="3" t="str">
        <f>IF($E1574=IF(ISERROR(VLOOKUP($AD1574,技まとめ!$A$1:$F$380,4,FALSE)),"－",VLOOKUP($AD1574,技まとめ!$A$1:$F$380,4,FALSE)),"一致","")</f>
        <v>一致</v>
      </c>
      <c r="AI1574" s="9" t="s">
        <v>5059</v>
      </c>
      <c r="AJ1574" s="3" t="str">
        <f>IF(ISERROR(VLOOKUP($AI1574,技まとめ!$A$1:$F$380,6,FALSE)),"－",VLOOKUP($AI1574,技まとめ!$A$1:$F$380,6,FALSE))</f>
        <v>BL</v>
      </c>
      <c r="AK1574" s="3">
        <f>IF(ISERROR(VLOOKUP($AI1574,技まとめ!$A$1:$F$380,3,FALSE)),"－",VLOOKUP($AI1574,技まとめ!$A$1:$F$380,3,FALSE))</f>
        <v>33</v>
      </c>
      <c r="AL1574" s="3">
        <f>IF(ISERROR(VLOOKUP($AI1574,技まとめ!$A$1:$F$380,5,FALSE)),"－",VLOOKUP($AI1574,技まとめ!$A$1:$F$380,5,FALSE))</f>
        <v>28</v>
      </c>
      <c r="AM1574" s="3" t="str">
        <f>IF($E1574=IF(ISERROR(VLOOKUP($AI1574,技まとめ!$A$1:$F$380,4,FALSE)),"－",VLOOKUP($AI1574,技まとめ!$A$1:$F$380,4,FALSE)),"一致","")</f>
        <v/>
      </c>
      <c r="AN1574" s="9" t="s">
        <v>5019</v>
      </c>
      <c r="AO1574" s="3" t="str">
        <f>IF(ISERROR(VLOOKUP($AN1574,技まとめ!$A$1:$F$380,6,FALSE)),"－",VLOOKUP($AN1574,技まとめ!$A$1:$F$380,6,FALSE))</f>
        <v>－</v>
      </c>
      <c r="AP1574" s="3">
        <f>IF(ISERROR(VLOOKUP($AN1574,技まとめ!$A$1:$F$380,3,FALSE)),"－",VLOOKUP($AN1574,技まとめ!$A$1:$F$380,3,FALSE))</f>
        <v>0</v>
      </c>
      <c r="AQ1574" s="3">
        <f>IF(ISERROR(VLOOKUP($AN1574,技まとめ!$A$1:$F$380,5,FALSE)),"－",VLOOKUP($AN1574,技まとめ!$A$1:$F$380,5,FALSE))</f>
        <v>0</v>
      </c>
      <c r="AR1574" s="3" t="str">
        <f>IF($E1574=IF(ISERROR(VLOOKUP($AN1574,技まとめ!$A$1:$F$380,4,FALSE)),"－",VLOOKUP($AN1574,技まとめ!$A$1:$F$380,4,FALSE)),"一致","")</f>
        <v/>
      </c>
      <c r="AS1574" s="9" t="s">
        <v>551</v>
      </c>
      <c r="AT1574" s="3" t="str">
        <f>IF(ISERROR(VLOOKUP($AS1574,技まとめ!$A$1:$F$380,6,FALSE)),"－",VLOOKUP($AS1574,技まとめ!$A$1:$F$380,6,FALSE))</f>
        <v>NS</v>
      </c>
      <c r="AU1574" s="3">
        <f>IF(ISERROR(VLOOKUP($AS1574,技まとめ!$A$1:$F$380,3,FALSE)),"－",VLOOKUP($AS1574,技まとめ!$A$1:$F$380,3,FALSE))</f>
        <v>101</v>
      </c>
      <c r="AV1574" s="3">
        <f>IF(ISERROR(VLOOKUP($AS1574,技まとめ!$A$1:$F$380,5,FALSE)),"－",VLOOKUP($AS1574,技まとめ!$A$1:$F$380,5,FALSE))</f>
        <v>55</v>
      </c>
      <c r="AW1574" s="3" t="str">
        <f>IF($E1574=IF(ISERROR(VLOOKUP($AS1574,技まとめ!$A$1:$F$380,4,FALSE)),"－",VLOOKUP($AS1574,技まとめ!$A$1:$F$380,4,FALSE)),"一致","")</f>
        <v/>
      </c>
      <c r="AX1574" s="12" t="str">
        <f t="shared" si="342"/>
        <v>コイルターンスーパースキャン（Ｂ）イケメンＵＰ！トライアングルＺ</v>
      </c>
      <c r="AY1574" s="12" t="str">
        <f t="shared" si="343"/>
        <v>コイルターンスーパースキャン（Ｂ）イケメンＵＰ！トライアングルＺ</v>
      </c>
      <c r="AZ1574" s="12" t="str">
        <f t="shared" si="344"/>
        <v>コイルターンスーパースキャン（Ｂ）イケメンＵＰ！トライアングルＺ</v>
      </c>
      <c r="BA1574" s="12" t="str">
        <f t="shared" si="345"/>
        <v>コイルターンスーパースキャン（Ｂ）イケメンＵＰ！トライアングルＺ</v>
      </c>
      <c r="BB1574" s="11" t="str">
        <f t="shared" si="346"/>
        <v>BLBL－NS</v>
      </c>
      <c r="BC1574" s="11" t="str">
        <f t="shared" si="347"/>
        <v>BLBL－NS</v>
      </c>
      <c r="BD1574" s="11" t="str">
        <f t="shared" si="348"/>
        <v>BLBL－NS</v>
      </c>
      <c r="BE1574" s="11" t="str">
        <f t="shared" si="349"/>
        <v>BLBL－NS</v>
      </c>
    </row>
    <row r="1575" spans="1:57" ht="11.25" hidden="1" customHeight="1">
      <c r="A1575" s="6">
        <v>1574</v>
      </c>
      <c r="B1575" s="7" t="s">
        <v>3536</v>
      </c>
      <c r="C1575" s="8" t="s">
        <v>3537</v>
      </c>
      <c r="D1575" s="7" t="s">
        <v>72</v>
      </c>
      <c r="E1575" s="7" t="s">
        <v>81</v>
      </c>
      <c r="F1575" s="7" t="s">
        <v>74</v>
      </c>
      <c r="G1575" s="9">
        <v>130</v>
      </c>
      <c r="H1575" s="9">
        <v>108</v>
      </c>
      <c r="I1575" s="9">
        <v>66</v>
      </c>
      <c r="J1575" s="9">
        <v>61</v>
      </c>
      <c r="K1575" s="9">
        <v>47</v>
      </c>
      <c r="L1575" s="9">
        <v>70</v>
      </c>
      <c r="M1575" s="9">
        <v>60</v>
      </c>
      <c r="N1575" s="9">
        <v>46</v>
      </c>
      <c r="O1575" s="9">
        <v>64</v>
      </c>
      <c r="P1575" s="9">
        <v>52</v>
      </c>
      <c r="Q1575" s="10">
        <v>116</v>
      </c>
      <c r="R1575" s="11">
        <v>24</v>
      </c>
      <c r="S1575" s="11">
        <v>1</v>
      </c>
      <c r="T1575" s="11">
        <v>120</v>
      </c>
      <c r="U1575" s="11">
        <v>110</v>
      </c>
      <c r="V1575" s="11">
        <v>1</v>
      </c>
      <c r="W1575" s="11">
        <v>114</v>
      </c>
      <c r="X1575" s="11">
        <f t="shared" si="336"/>
        <v>486</v>
      </c>
      <c r="Y1575" s="11">
        <f t="shared" si="337"/>
        <v>5215</v>
      </c>
      <c r="Z1575" s="11">
        <f t="shared" si="338"/>
        <v>1420</v>
      </c>
      <c r="AA1575" s="11">
        <f t="shared" si="339"/>
        <v>4780</v>
      </c>
      <c r="AB1575" s="11">
        <f t="shared" si="340"/>
        <v>4780</v>
      </c>
      <c r="AC1575" s="6">
        <f t="shared" si="341"/>
        <v>5490</v>
      </c>
      <c r="AD1575" s="9" t="s">
        <v>978</v>
      </c>
      <c r="AE1575" s="3" t="str">
        <f>IF(ISERROR(VLOOKUP($AD1575,技まとめ!$A$1:$F$380,6,FALSE)),"－",VLOOKUP($AD1575,技まとめ!$A$1:$F$380,6,FALSE))</f>
        <v>－</v>
      </c>
      <c r="AF1575" s="3">
        <f>IF(ISERROR(VLOOKUP($AD1575,技まとめ!$A$1:$F$380,3,FALSE)),"－",VLOOKUP($AD1575,技まとめ!$A$1:$F$380,3,FALSE))</f>
        <v>0</v>
      </c>
      <c r="AG1575" s="3">
        <f>IF(ISERROR(VLOOKUP($AD1575,技まとめ!$A$1:$F$380,5,FALSE)),"－",VLOOKUP($AD1575,技まとめ!$A$1:$F$380,5,FALSE))</f>
        <v>0</v>
      </c>
      <c r="AH1575" s="3" t="str">
        <f>IF($E1575=IF(ISERROR(VLOOKUP($AD1575,技まとめ!$A$1:$F$380,4,FALSE)),"－",VLOOKUP($AD1575,技まとめ!$A$1:$F$380,4,FALSE)),"一致","")</f>
        <v/>
      </c>
      <c r="AI1575" s="9" t="s">
        <v>241</v>
      </c>
      <c r="AJ1575" s="3" t="str">
        <f>IF(ISERROR(VLOOKUP($AI1575,技まとめ!$A$1:$F$380,6,FALSE)),"－",VLOOKUP($AI1575,技まとめ!$A$1:$F$380,6,FALSE))</f>
        <v>P1</v>
      </c>
      <c r="AK1575" s="3">
        <f>IF(ISERROR(VLOOKUP($AI1575,技まとめ!$A$1:$F$380,3,FALSE)),"－",VLOOKUP($AI1575,技まとめ!$A$1:$F$380,3,FALSE))</f>
        <v>52</v>
      </c>
      <c r="AL1575" s="3">
        <f>IF(ISERROR(VLOOKUP($AI1575,技まとめ!$A$1:$F$380,5,FALSE)),"－",VLOOKUP($AI1575,技まとめ!$A$1:$F$380,5,FALSE))</f>
        <v>35</v>
      </c>
      <c r="AM1575" s="3" t="str">
        <f>IF($E1575=IF(ISERROR(VLOOKUP($AI1575,技まとめ!$A$1:$F$380,4,FALSE)),"－",VLOOKUP($AI1575,技まとめ!$A$1:$F$380,4,FALSE)),"一致","")</f>
        <v/>
      </c>
      <c r="AN1575" s="9" t="s">
        <v>1629</v>
      </c>
      <c r="AO1575" s="3" t="str">
        <f>IF(ISERROR(VLOOKUP($AN1575,技まとめ!$A$1:$F$380,6,FALSE)),"－",VLOOKUP($AN1575,技まとめ!$A$1:$F$380,6,FALSE))</f>
        <v>NS</v>
      </c>
      <c r="AP1575" s="3">
        <f>IF(ISERROR(VLOOKUP($AN1575,技まとめ!$A$1:$F$380,3,FALSE)),"－",VLOOKUP($AN1575,技まとめ!$A$1:$F$380,3,FALSE))</f>
        <v>68</v>
      </c>
      <c r="AQ1575" s="3">
        <f>IF(ISERROR(VLOOKUP($AN1575,技まとめ!$A$1:$F$380,5,FALSE)),"－",VLOOKUP($AN1575,技まとめ!$A$1:$F$380,5,FALSE))</f>
        <v>40</v>
      </c>
      <c r="AR1575" s="3" t="str">
        <f>IF($E1575=IF(ISERROR(VLOOKUP($AN1575,技まとめ!$A$1:$F$380,4,FALSE)),"－",VLOOKUP($AN1575,技まとめ!$A$1:$F$380,4,FALSE)),"一致","")</f>
        <v/>
      </c>
      <c r="AS1575" s="9" t="s">
        <v>2694</v>
      </c>
      <c r="AT1575" s="3" t="str">
        <f>IF(ISERROR(VLOOKUP($AS1575,技まとめ!$A$1:$F$380,6,FALSE)),"－",VLOOKUP($AS1575,技まとめ!$A$1:$F$380,6,FALSE))</f>
        <v>CA</v>
      </c>
      <c r="AU1575" s="3">
        <f>IF(ISERROR(VLOOKUP($AS1575,技まとめ!$A$1:$F$380,3,FALSE)),"－",VLOOKUP($AS1575,技まとめ!$A$1:$F$380,3,FALSE))</f>
        <v>123</v>
      </c>
      <c r="AV1575" s="3">
        <f>IF(ISERROR(VLOOKUP($AS1575,技まとめ!$A$1:$F$380,5,FALSE)),"－",VLOOKUP($AS1575,技まとめ!$A$1:$F$380,5,FALSE))</f>
        <v>60</v>
      </c>
      <c r="AW1575" s="3" t="str">
        <f>IF($E1575=IF(ISERROR(VLOOKUP($AS1575,技まとめ!$A$1:$F$380,4,FALSE)),"－",VLOOKUP($AS1575,技まとめ!$A$1:$F$380,4,FALSE)),"一致","")</f>
        <v/>
      </c>
      <c r="AX1575" s="12" t="str">
        <f t="shared" si="342"/>
        <v>キーパープラスばくれつパンチタイガードライブまおう・ザ・ハンド</v>
      </c>
      <c r="AY1575" s="12" t="str">
        <f t="shared" si="343"/>
        <v>キーパープラスばくれつパンチタイガードライブまおう・ザ・ハンド</v>
      </c>
      <c r="AZ1575" s="12" t="str">
        <f t="shared" si="344"/>
        <v>キーパープラスばくれつパンチタイガードライブまおう・ザ・ハンド</v>
      </c>
      <c r="BA1575" s="12" t="str">
        <f t="shared" si="345"/>
        <v>キーパープラスばくれつパンチタイガードライブまおう・ザ・ハンド</v>
      </c>
      <c r="BB1575" s="11" t="str">
        <f t="shared" si="346"/>
        <v>－P1NSCA</v>
      </c>
      <c r="BC1575" s="11" t="str">
        <f t="shared" si="347"/>
        <v>－P1NSCA</v>
      </c>
      <c r="BD1575" s="11" t="str">
        <f t="shared" si="348"/>
        <v>－P1NSCA</v>
      </c>
      <c r="BE1575" s="11" t="str">
        <f t="shared" si="349"/>
        <v>－P1NSCA</v>
      </c>
    </row>
    <row r="1576" spans="1:57" ht="11.25" hidden="1" customHeight="1">
      <c r="A1576" s="6">
        <v>1575</v>
      </c>
      <c r="B1576" s="7" t="s">
        <v>3538</v>
      </c>
      <c r="C1576" s="8" t="s">
        <v>3539</v>
      </c>
      <c r="D1576" s="7" t="s">
        <v>72</v>
      </c>
      <c r="E1576" s="7" t="s">
        <v>73</v>
      </c>
      <c r="F1576" s="7" t="s">
        <v>74</v>
      </c>
      <c r="G1576" s="9">
        <v>120</v>
      </c>
      <c r="H1576" s="9">
        <v>93</v>
      </c>
      <c r="I1576" s="9">
        <v>56</v>
      </c>
      <c r="J1576" s="9">
        <v>59</v>
      </c>
      <c r="K1576" s="9">
        <v>47</v>
      </c>
      <c r="L1576" s="9">
        <v>58</v>
      </c>
      <c r="M1576" s="9">
        <v>52</v>
      </c>
      <c r="N1576" s="9">
        <v>62</v>
      </c>
      <c r="O1576" s="9">
        <v>54</v>
      </c>
      <c r="P1576" s="9">
        <v>23</v>
      </c>
      <c r="Q1576" s="10">
        <v>106</v>
      </c>
      <c r="R1576" s="11">
        <v>9</v>
      </c>
      <c r="S1576" s="11">
        <v>1</v>
      </c>
      <c r="T1576" s="11">
        <v>108</v>
      </c>
      <c r="U1576" s="11">
        <v>102</v>
      </c>
      <c r="V1576" s="11">
        <v>1</v>
      </c>
      <c r="W1576" s="11">
        <v>104</v>
      </c>
      <c r="X1576" s="11">
        <f t="shared" si="336"/>
        <v>431</v>
      </c>
      <c r="Y1576" s="11">
        <f t="shared" si="337"/>
        <v>4765</v>
      </c>
      <c r="Z1576" s="11">
        <f t="shared" si="338"/>
        <v>845</v>
      </c>
      <c r="AA1576" s="11">
        <f t="shared" si="339"/>
        <v>4310</v>
      </c>
      <c r="AB1576" s="11">
        <f t="shared" si="340"/>
        <v>4310</v>
      </c>
      <c r="AC1576" s="6">
        <f t="shared" si="341"/>
        <v>4885</v>
      </c>
      <c r="AD1576" s="9" t="s">
        <v>241</v>
      </c>
      <c r="AE1576" s="3" t="str">
        <f>IF(ISERROR(VLOOKUP($AD1576,技まとめ!$A$1:$F$380,6,FALSE)),"－",VLOOKUP($AD1576,技まとめ!$A$1:$F$380,6,FALSE))</f>
        <v>P1</v>
      </c>
      <c r="AF1576" s="3">
        <f>IF(ISERROR(VLOOKUP($AD1576,技まとめ!$A$1:$F$380,3,FALSE)),"－",VLOOKUP($AD1576,技まとめ!$A$1:$F$380,3,FALSE))</f>
        <v>52</v>
      </c>
      <c r="AG1576" s="3">
        <f>IF(ISERROR(VLOOKUP($AD1576,技まとめ!$A$1:$F$380,5,FALSE)),"－",VLOOKUP($AD1576,技まとめ!$A$1:$F$380,5,FALSE))</f>
        <v>35</v>
      </c>
      <c r="AH1576" s="3" t="str">
        <f>IF($E1576=IF(ISERROR(VLOOKUP($AD1576,技まとめ!$A$1:$F$380,4,FALSE)),"－",VLOOKUP($AD1576,技まとめ!$A$1:$F$380,4,FALSE)),"一致","")</f>
        <v/>
      </c>
      <c r="AI1576" s="9" t="s">
        <v>169</v>
      </c>
      <c r="AJ1576" s="3" t="str">
        <f>IF(ISERROR(VLOOKUP($AI1576,技まとめ!$A$1:$F$380,6,FALSE)),"－",VLOOKUP($AI1576,技まとめ!$A$1:$F$380,6,FALSE))</f>
        <v>DR</v>
      </c>
      <c r="AK1576" s="3">
        <f>IF(ISERROR(VLOOKUP($AI1576,技まとめ!$A$1:$F$380,3,FALSE)),"－",VLOOKUP($AI1576,技まとめ!$A$1:$F$380,3,FALSE))</f>
        <v>71</v>
      </c>
      <c r="AL1576" s="3">
        <f>IF(ISERROR(VLOOKUP($AI1576,技まとめ!$A$1:$F$380,5,FALSE)),"－",VLOOKUP($AI1576,技まとめ!$A$1:$F$380,5,FALSE))</f>
        <v>44</v>
      </c>
      <c r="AM1576" s="3" t="str">
        <f>IF($E1576=IF(ISERROR(VLOOKUP($AI1576,技まとめ!$A$1:$F$380,4,FALSE)),"－",VLOOKUP($AI1576,技まとめ!$A$1:$F$380,4,FALSE)),"一致","")</f>
        <v/>
      </c>
      <c r="AN1576" s="9" t="s">
        <v>251</v>
      </c>
      <c r="AO1576" s="3" t="str">
        <f>IF(ISERROR(VLOOKUP($AN1576,技まとめ!$A$1:$F$380,6,FALSE)),"－",VLOOKUP($AN1576,技まとめ!$A$1:$F$380,6,FALSE))</f>
        <v>BL</v>
      </c>
      <c r="AP1576" s="3">
        <f>IF(ISERROR(VLOOKUP($AN1576,技まとめ!$A$1:$F$380,3,FALSE)),"－",VLOOKUP($AN1576,技まとめ!$A$1:$F$380,3,FALSE))</f>
        <v>46</v>
      </c>
      <c r="AQ1576" s="3">
        <f>IF(ISERROR(VLOOKUP($AN1576,技まとめ!$A$1:$F$380,5,FALSE)),"－",VLOOKUP($AN1576,技まとめ!$A$1:$F$380,5,FALSE))</f>
        <v>33</v>
      </c>
      <c r="AR1576" s="3" t="str">
        <f>IF($E1576=IF(ISERROR(VLOOKUP($AN1576,技まとめ!$A$1:$F$380,4,FALSE)),"－",VLOOKUP($AN1576,技まとめ!$A$1:$F$380,4,FALSE)),"一致","")</f>
        <v/>
      </c>
      <c r="AS1576" s="9" t="s">
        <v>239</v>
      </c>
      <c r="AT1576" s="3" t="str">
        <f>IF(ISERROR(VLOOKUP($AS1576,技まとめ!$A$1:$F$380,6,FALSE)),"－",VLOOKUP($AS1576,技まとめ!$A$1:$F$380,6,FALSE))</f>
        <v>P1</v>
      </c>
      <c r="AU1576" s="3">
        <f>IF(ISERROR(VLOOKUP($AS1576,技まとめ!$A$1:$F$380,3,FALSE)),"－",VLOOKUP($AS1576,技まとめ!$A$1:$F$380,3,FALSE))</f>
        <v>40</v>
      </c>
      <c r="AV1576" s="3">
        <f>IF(ISERROR(VLOOKUP($AS1576,技まとめ!$A$1:$F$380,5,FALSE)),"－",VLOOKUP($AS1576,技まとめ!$A$1:$F$380,5,FALSE))</f>
        <v>30</v>
      </c>
      <c r="AW1576" s="3" t="str">
        <f>IF($E1576=IF(ISERROR(VLOOKUP($AS1576,技まとめ!$A$1:$F$380,4,FALSE)),"－",VLOOKUP($AS1576,技まとめ!$A$1:$F$380,4,FALSE)),"一致","")</f>
        <v/>
      </c>
      <c r="AX1576" s="12" t="str">
        <f t="shared" si="342"/>
        <v>ばくれつパンチエコーボールくものいとねっけつヘッド</v>
      </c>
      <c r="AY1576" s="12" t="str">
        <f t="shared" si="343"/>
        <v>ばくれつパンチエコーボールくものいとねっけつヘッド</v>
      </c>
      <c r="AZ1576" s="12" t="str">
        <f t="shared" si="344"/>
        <v>ばくれつパンチエコーボールくものいとねっけつヘッド</v>
      </c>
      <c r="BA1576" s="12" t="str">
        <f t="shared" si="345"/>
        <v>ばくれつパンチエコーボールくものいとねっけつヘッド</v>
      </c>
      <c r="BB1576" s="11" t="str">
        <f t="shared" si="346"/>
        <v>P1DRBLP1</v>
      </c>
      <c r="BC1576" s="11" t="str">
        <f t="shared" si="347"/>
        <v>P1DRBLP1</v>
      </c>
      <c r="BD1576" s="11" t="str">
        <f t="shared" si="348"/>
        <v>P1DRBLP1</v>
      </c>
      <c r="BE1576" s="11" t="str">
        <f t="shared" si="349"/>
        <v>P1DRBLP1</v>
      </c>
    </row>
    <row r="1577" spans="1:57" ht="11.25" hidden="1" customHeight="1">
      <c r="A1577" s="6">
        <v>1576</v>
      </c>
      <c r="B1577" s="7" t="s">
        <v>3540</v>
      </c>
      <c r="C1577" s="8" t="s">
        <v>3541</v>
      </c>
      <c r="D1577" s="7" t="s">
        <v>72</v>
      </c>
      <c r="E1577" s="7" t="s">
        <v>95</v>
      </c>
      <c r="F1577" s="7" t="s">
        <v>109</v>
      </c>
      <c r="G1577" s="9">
        <v>120</v>
      </c>
      <c r="H1577" s="9">
        <v>95</v>
      </c>
      <c r="I1577" s="9">
        <v>47</v>
      </c>
      <c r="J1577" s="9">
        <v>53</v>
      </c>
      <c r="K1577" s="9">
        <v>53</v>
      </c>
      <c r="L1577" s="9">
        <v>56</v>
      </c>
      <c r="M1577" s="9">
        <v>61</v>
      </c>
      <c r="N1577" s="9">
        <v>57</v>
      </c>
      <c r="O1577" s="9">
        <v>57</v>
      </c>
      <c r="P1577" s="9">
        <v>41</v>
      </c>
      <c r="Q1577" s="10">
        <v>97</v>
      </c>
      <c r="R1577" s="11">
        <v>22</v>
      </c>
      <c r="S1577" s="11">
        <v>1</v>
      </c>
      <c r="T1577" s="11">
        <v>106</v>
      </c>
      <c r="U1577" s="11">
        <v>111</v>
      </c>
      <c r="V1577" s="11">
        <v>1</v>
      </c>
      <c r="W1577" s="11">
        <v>107</v>
      </c>
      <c r="X1577" s="11">
        <f t="shared" si="336"/>
        <v>445</v>
      </c>
      <c r="Y1577" s="11">
        <f t="shared" si="337"/>
        <v>4420</v>
      </c>
      <c r="Z1577" s="11">
        <f t="shared" si="338"/>
        <v>1315</v>
      </c>
      <c r="AA1577" s="11">
        <f t="shared" si="339"/>
        <v>4255</v>
      </c>
      <c r="AB1577" s="11">
        <f t="shared" si="340"/>
        <v>4255</v>
      </c>
      <c r="AC1577" s="6">
        <f t="shared" si="341"/>
        <v>4885</v>
      </c>
      <c r="AD1577" s="9" t="s">
        <v>5013</v>
      </c>
      <c r="AE1577" s="3" t="str">
        <f>IF(ISERROR(VLOOKUP($AD1577,技まとめ!$A$1:$F$380,6,FALSE)),"－",VLOOKUP($AD1577,技まとめ!$A$1:$F$380,6,FALSE))</f>
        <v>－</v>
      </c>
      <c r="AF1577" s="3">
        <f>IF(ISERROR(VLOOKUP($AD1577,技まとめ!$A$1:$F$380,3,FALSE)),"－",VLOOKUP($AD1577,技まとめ!$A$1:$F$380,3,FALSE))</f>
        <v>0</v>
      </c>
      <c r="AG1577" s="3">
        <f>IF(ISERROR(VLOOKUP($AD1577,技まとめ!$A$1:$F$380,5,FALSE)),"－",VLOOKUP($AD1577,技まとめ!$A$1:$F$380,5,FALSE))</f>
        <v>0</v>
      </c>
      <c r="AH1577" s="3" t="str">
        <f>IF($E1577=IF(ISERROR(VLOOKUP($AD1577,技まとめ!$A$1:$F$380,4,FALSE)),"－",VLOOKUP($AD1577,技まとめ!$A$1:$F$380,4,FALSE)),"一致","")</f>
        <v/>
      </c>
      <c r="AI1577" s="9" t="s">
        <v>560</v>
      </c>
      <c r="AJ1577" s="3" t="str">
        <f>IF(ISERROR(VLOOKUP($AI1577,技まとめ!$A$1:$F$380,6,FALSE)),"－",VLOOKUP($AI1577,技まとめ!$A$1:$F$380,6,FALSE))</f>
        <v>BL</v>
      </c>
      <c r="AK1577" s="3">
        <f>IF(ISERROR(VLOOKUP($AI1577,技まとめ!$A$1:$F$380,3,FALSE)),"－",VLOOKUP($AI1577,技まとめ!$A$1:$F$380,3,FALSE))</f>
        <v>28</v>
      </c>
      <c r="AL1577" s="3">
        <f>IF(ISERROR(VLOOKUP($AI1577,技まとめ!$A$1:$F$380,5,FALSE)),"－",VLOOKUP($AI1577,技まとめ!$A$1:$F$380,5,FALSE))</f>
        <v>24</v>
      </c>
      <c r="AM1577" s="3" t="str">
        <f>IF($E1577=IF(ISERROR(VLOOKUP($AI1577,技まとめ!$A$1:$F$380,4,FALSE)),"－",VLOOKUP($AI1577,技まとめ!$A$1:$F$380,4,FALSE)),"一致","")</f>
        <v/>
      </c>
      <c r="AN1577" s="9" t="s">
        <v>148</v>
      </c>
      <c r="AO1577" s="3" t="str">
        <f>IF(ISERROR(VLOOKUP($AN1577,技まとめ!$A$1:$F$380,6,FALSE)),"－",VLOOKUP($AN1577,技まとめ!$A$1:$F$380,6,FALSE))</f>
        <v>SC</v>
      </c>
      <c r="AP1577" s="3">
        <f>IF(ISERROR(VLOOKUP($AN1577,技まとめ!$A$1:$F$380,3,FALSE)),"－",VLOOKUP($AN1577,技まとめ!$A$1:$F$380,3,FALSE))</f>
        <v>66</v>
      </c>
      <c r="AQ1577" s="3">
        <f>IF(ISERROR(VLOOKUP($AN1577,技まとめ!$A$1:$F$380,5,FALSE)),"－",VLOOKUP($AN1577,技まとめ!$A$1:$F$380,5,FALSE))</f>
        <v>37</v>
      </c>
      <c r="AR1577" s="3" t="str">
        <f>IF($E1577=IF(ISERROR(VLOOKUP($AN1577,技まとめ!$A$1:$F$380,4,FALSE)),"－",VLOOKUP($AN1577,技まとめ!$A$1:$F$380,4,FALSE)),"一致","")</f>
        <v/>
      </c>
      <c r="AS1577" s="9" t="s">
        <v>264</v>
      </c>
      <c r="AT1577" s="3" t="str">
        <f>IF(ISERROR(VLOOKUP($AS1577,技まとめ!$A$1:$F$380,6,FALSE)),"－",VLOOKUP($AS1577,技まとめ!$A$1:$F$380,6,FALSE))</f>
        <v>DR</v>
      </c>
      <c r="AU1577" s="3">
        <f>IF(ISERROR(VLOOKUP($AS1577,技まとめ!$A$1:$F$380,3,FALSE)),"－",VLOOKUP($AS1577,技まとめ!$A$1:$F$380,3,FALSE))</f>
        <v>69</v>
      </c>
      <c r="AV1577" s="3">
        <f>IF(ISERROR(VLOOKUP($AS1577,技まとめ!$A$1:$F$380,5,FALSE)),"－",VLOOKUP($AS1577,技まとめ!$A$1:$F$380,5,FALSE))</f>
        <v>44</v>
      </c>
      <c r="AW1577" s="3" t="str">
        <f>IF($E1577=IF(ISERROR(VLOOKUP($AS1577,技まとめ!$A$1:$F$380,4,FALSE)),"－",VLOOKUP($AS1577,技まとめ!$A$1:$F$380,4,FALSE)),"一致","")</f>
        <v>一致</v>
      </c>
      <c r="AX1577" s="12" t="str">
        <f t="shared" si="342"/>
        <v>セツヤク！ブレードアタックメガネクラッシュウルトラムーン</v>
      </c>
      <c r="AY1577" s="12" t="str">
        <f t="shared" si="343"/>
        <v>セツヤク！ブレードアタックメガネクラッシュウルトラムーン</v>
      </c>
      <c r="AZ1577" s="12" t="str">
        <f t="shared" si="344"/>
        <v>セツヤク！ブレードアタックメガネクラッシュウルトラムーン</v>
      </c>
      <c r="BA1577" s="12" t="str">
        <f t="shared" si="345"/>
        <v>セツヤク！ブレードアタックメガネクラッシュウルトラムーン</v>
      </c>
      <c r="BB1577" s="11" t="str">
        <f t="shared" si="346"/>
        <v>－BLSCDR</v>
      </c>
      <c r="BC1577" s="11" t="str">
        <f t="shared" si="347"/>
        <v>－BLSCDR</v>
      </c>
      <c r="BD1577" s="11" t="str">
        <f t="shared" si="348"/>
        <v>－BLSCDR</v>
      </c>
      <c r="BE1577" s="11" t="str">
        <f t="shared" si="349"/>
        <v>－BLSCDR</v>
      </c>
    </row>
    <row r="1578" spans="1:57" ht="11.25" hidden="1" customHeight="1">
      <c r="A1578" s="6">
        <v>1577</v>
      </c>
      <c r="B1578" s="7" t="s">
        <v>3542</v>
      </c>
      <c r="C1578" s="8" t="s">
        <v>3543</v>
      </c>
      <c r="D1578" s="7" t="s">
        <v>72</v>
      </c>
      <c r="E1578" s="7" t="s">
        <v>81</v>
      </c>
      <c r="F1578" s="7" t="s">
        <v>82</v>
      </c>
      <c r="G1578" s="9">
        <v>133</v>
      </c>
      <c r="H1578" s="9">
        <v>112</v>
      </c>
      <c r="I1578" s="9">
        <v>47</v>
      </c>
      <c r="J1578" s="9">
        <v>43</v>
      </c>
      <c r="K1578" s="9">
        <v>40</v>
      </c>
      <c r="L1578" s="9">
        <v>64</v>
      </c>
      <c r="M1578" s="9">
        <v>66</v>
      </c>
      <c r="N1578" s="9">
        <v>53</v>
      </c>
      <c r="O1578" s="9">
        <v>55</v>
      </c>
      <c r="P1578" s="9">
        <v>61</v>
      </c>
      <c r="Q1578" s="10">
        <v>97</v>
      </c>
      <c r="R1578" s="11">
        <v>15</v>
      </c>
      <c r="S1578" s="11">
        <v>1</v>
      </c>
      <c r="T1578" s="11">
        <v>114</v>
      </c>
      <c r="U1578" s="11">
        <v>116</v>
      </c>
      <c r="V1578" s="11">
        <v>1</v>
      </c>
      <c r="W1578" s="11">
        <v>105</v>
      </c>
      <c r="X1578" s="11">
        <f t="shared" si="336"/>
        <v>449</v>
      </c>
      <c r="Y1578" s="11">
        <f t="shared" si="337"/>
        <v>4410</v>
      </c>
      <c r="Z1578" s="11">
        <f t="shared" si="338"/>
        <v>1060</v>
      </c>
      <c r="AA1578" s="11">
        <f t="shared" si="339"/>
        <v>4525</v>
      </c>
      <c r="AB1578" s="11">
        <f t="shared" si="340"/>
        <v>4525</v>
      </c>
      <c r="AC1578" s="6">
        <f t="shared" si="341"/>
        <v>5160</v>
      </c>
      <c r="AD1578" s="9" t="s">
        <v>283</v>
      </c>
      <c r="AE1578" s="3" t="str">
        <f>IF(ISERROR(VLOOKUP($AD1578,技まとめ!$A$1:$F$380,6,FALSE)),"－",VLOOKUP($AD1578,技まとめ!$A$1:$F$380,6,FALSE))</f>
        <v>NS</v>
      </c>
      <c r="AF1578" s="3">
        <f>IF(ISERROR(VLOOKUP($AD1578,技まとめ!$A$1:$F$380,3,FALSE)),"－",VLOOKUP($AD1578,技まとめ!$A$1:$F$380,3,FALSE))</f>
        <v>27</v>
      </c>
      <c r="AG1578" s="3">
        <f>IF(ISERROR(VLOOKUP($AD1578,技まとめ!$A$1:$F$380,5,FALSE)),"－",VLOOKUP($AD1578,技まとめ!$A$1:$F$380,5,FALSE))</f>
        <v>20</v>
      </c>
      <c r="AH1578" s="3" t="str">
        <f>IF($E1578=IF(ISERROR(VLOOKUP($AD1578,技まとめ!$A$1:$F$380,4,FALSE)),"－",VLOOKUP($AD1578,技まとめ!$A$1:$F$380,4,FALSE)),"一致","")</f>
        <v/>
      </c>
      <c r="AI1578" s="9" t="s">
        <v>251</v>
      </c>
      <c r="AJ1578" s="3" t="str">
        <f>IF(ISERROR(VLOOKUP($AI1578,技まとめ!$A$1:$F$380,6,FALSE)),"－",VLOOKUP($AI1578,技まとめ!$A$1:$F$380,6,FALSE))</f>
        <v>BL</v>
      </c>
      <c r="AK1578" s="3">
        <f>IF(ISERROR(VLOOKUP($AI1578,技まとめ!$A$1:$F$380,3,FALSE)),"－",VLOOKUP($AI1578,技まとめ!$A$1:$F$380,3,FALSE))</f>
        <v>46</v>
      </c>
      <c r="AL1578" s="3">
        <f>IF(ISERROR(VLOOKUP($AI1578,技まとめ!$A$1:$F$380,5,FALSE)),"－",VLOOKUP($AI1578,技まとめ!$A$1:$F$380,5,FALSE))</f>
        <v>33</v>
      </c>
      <c r="AM1578" s="3" t="str">
        <f>IF($E1578=IF(ISERROR(VLOOKUP($AI1578,技まとめ!$A$1:$F$380,4,FALSE)),"－",VLOOKUP($AI1578,技まとめ!$A$1:$F$380,4,FALSE)),"一致","")</f>
        <v/>
      </c>
      <c r="AN1578" s="9" t="s">
        <v>1070</v>
      </c>
      <c r="AO1578" s="3" t="str">
        <f>IF(ISERROR(VLOOKUP($AN1578,技まとめ!$A$1:$F$380,6,FALSE)),"－",VLOOKUP($AN1578,技まとめ!$A$1:$F$380,6,FALSE))</f>
        <v>BB</v>
      </c>
      <c r="AP1578" s="3">
        <f>IF(ISERROR(VLOOKUP($AN1578,技まとめ!$A$1:$F$380,3,FALSE)),"－",VLOOKUP($AN1578,技まとめ!$A$1:$F$380,3,FALSE))</f>
        <v>78</v>
      </c>
      <c r="AQ1578" s="3">
        <f>IF(ISERROR(VLOOKUP($AN1578,技まとめ!$A$1:$F$380,5,FALSE)),"－",VLOOKUP($AN1578,技まとめ!$A$1:$F$380,5,FALSE))</f>
        <v>46</v>
      </c>
      <c r="AR1578" s="3" t="str">
        <f>IF($E1578=IF(ISERROR(VLOOKUP($AN1578,技まとめ!$A$1:$F$380,4,FALSE)),"－",VLOOKUP($AN1578,技まとめ!$A$1:$F$380,4,FALSE)),"一致","")</f>
        <v/>
      </c>
      <c r="AS1578" s="9" t="s">
        <v>98</v>
      </c>
      <c r="AT1578" s="3" t="str">
        <f>IF(ISERROR(VLOOKUP($AS1578,技まとめ!$A$1:$F$380,6,FALSE)),"－",VLOOKUP($AS1578,技まとめ!$A$1:$F$380,6,FALSE))</f>
        <v>BL</v>
      </c>
      <c r="AU1578" s="3">
        <f>IF(ISERROR(VLOOKUP($AS1578,技まとめ!$A$1:$F$380,3,FALSE)),"－",VLOOKUP($AS1578,技まとめ!$A$1:$F$380,3,FALSE))</f>
        <v>58</v>
      </c>
      <c r="AV1578" s="3">
        <f>IF(ISERROR(VLOOKUP($AS1578,技まとめ!$A$1:$F$380,5,FALSE)),"－",VLOOKUP($AS1578,技まとめ!$A$1:$F$380,5,FALSE))</f>
        <v>39</v>
      </c>
      <c r="AW1578" s="3" t="str">
        <f>IF($E1578=IF(ISERROR(VLOOKUP($AS1578,技まとめ!$A$1:$F$380,4,FALSE)),"－",VLOOKUP($AS1578,技まとめ!$A$1:$F$380,4,FALSE)),"一致","")</f>
        <v/>
      </c>
      <c r="AX1578" s="12" t="str">
        <f t="shared" si="342"/>
        <v>サイコショットくものいとアステロイドベルトかげぬい</v>
      </c>
      <c r="AY1578" s="12" t="str">
        <f t="shared" si="343"/>
        <v>サイコショットくものいとアステロイドベルトかげぬい</v>
      </c>
      <c r="AZ1578" s="12" t="str">
        <f t="shared" si="344"/>
        <v>サイコショットくものいとアステロイドベルトかげぬい</v>
      </c>
      <c r="BA1578" s="12" t="str">
        <f t="shared" si="345"/>
        <v>サイコショットくものいとアステロイドベルトかげぬい</v>
      </c>
      <c r="BB1578" s="11" t="str">
        <f t="shared" si="346"/>
        <v>NSBLBBBL</v>
      </c>
      <c r="BC1578" s="11" t="str">
        <f t="shared" si="347"/>
        <v>NSBLBBBL</v>
      </c>
      <c r="BD1578" s="11" t="str">
        <f t="shared" si="348"/>
        <v>NSBLBBBL</v>
      </c>
      <c r="BE1578" s="11" t="str">
        <f t="shared" si="349"/>
        <v>NSBLBBBL</v>
      </c>
    </row>
    <row r="1579" spans="1:57" ht="11.25" hidden="1" customHeight="1">
      <c r="A1579" s="6">
        <v>1578</v>
      </c>
      <c r="B1579" s="7" t="s">
        <v>3544</v>
      </c>
      <c r="C1579" s="8" t="s">
        <v>3545</v>
      </c>
      <c r="D1579" s="7" t="s">
        <v>72</v>
      </c>
      <c r="E1579" s="7" t="s">
        <v>73</v>
      </c>
      <c r="F1579" s="7" t="s">
        <v>82</v>
      </c>
      <c r="G1579" s="9">
        <v>122</v>
      </c>
      <c r="H1579" s="9">
        <v>91</v>
      </c>
      <c r="I1579" s="9">
        <v>49</v>
      </c>
      <c r="J1579" s="9">
        <v>56</v>
      </c>
      <c r="K1579" s="9">
        <v>53</v>
      </c>
      <c r="L1579" s="9">
        <v>61</v>
      </c>
      <c r="M1579" s="9">
        <v>59</v>
      </c>
      <c r="N1579" s="9">
        <v>57</v>
      </c>
      <c r="O1579" s="9">
        <v>53</v>
      </c>
      <c r="P1579" s="9">
        <v>46</v>
      </c>
      <c r="Q1579" s="10">
        <v>99</v>
      </c>
      <c r="R1579" s="11">
        <v>30</v>
      </c>
      <c r="S1579" s="11">
        <v>1</v>
      </c>
      <c r="T1579" s="11">
        <v>111</v>
      </c>
      <c r="U1579" s="11">
        <v>109</v>
      </c>
      <c r="V1579" s="11">
        <v>1</v>
      </c>
      <c r="W1579" s="11">
        <v>103</v>
      </c>
      <c r="X1579" s="11">
        <f t="shared" si="336"/>
        <v>454</v>
      </c>
      <c r="Y1579" s="11">
        <f t="shared" si="337"/>
        <v>4480</v>
      </c>
      <c r="Z1579" s="11">
        <f t="shared" si="338"/>
        <v>1575</v>
      </c>
      <c r="AA1579" s="11">
        <f t="shared" si="339"/>
        <v>4410</v>
      </c>
      <c r="AB1579" s="11">
        <f t="shared" si="340"/>
        <v>4410</v>
      </c>
      <c r="AC1579" s="6">
        <f t="shared" si="341"/>
        <v>5105</v>
      </c>
      <c r="AD1579" s="9" t="s">
        <v>300</v>
      </c>
      <c r="AE1579" s="3" t="str">
        <f>IF(ISERROR(VLOOKUP($AD1579,技まとめ!$A$1:$F$380,6,FALSE)),"－",VLOOKUP($AD1579,技まとめ!$A$1:$F$380,6,FALSE))</f>
        <v>BB</v>
      </c>
      <c r="AF1579" s="3">
        <f>IF(ISERROR(VLOOKUP($AD1579,技まとめ!$A$1:$F$380,3,FALSE)),"－",VLOOKUP($AD1579,技まとめ!$A$1:$F$380,3,FALSE))</f>
        <v>49</v>
      </c>
      <c r="AG1579" s="3">
        <f>IF(ISERROR(VLOOKUP($AD1579,技まとめ!$A$1:$F$380,5,FALSE)),"－",VLOOKUP($AD1579,技まとめ!$A$1:$F$380,5,FALSE))</f>
        <v>32</v>
      </c>
      <c r="AH1579" s="3" t="str">
        <f>IF($E1579=IF(ISERROR(VLOOKUP($AD1579,技まとめ!$A$1:$F$380,4,FALSE)),"－",VLOOKUP($AD1579,技まとめ!$A$1:$F$380,4,FALSE)),"一致","")</f>
        <v/>
      </c>
      <c r="AI1579" s="9" t="s">
        <v>214</v>
      </c>
      <c r="AJ1579" s="3" t="str">
        <f>IF(ISERROR(VLOOKUP($AI1579,技まとめ!$A$1:$F$380,6,FALSE)),"－",VLOOKUP($AI1579,技まとめ!$A$1:$F$380,6,FALSE))</f>
        <v>DR</v>
      </c>
      <c r="AK1579" s="3">
        <f>IF(ISERROR(VLOOKUP($AI1579,技まとめ!$A$1:$F$380,3,FALSE)),"－",VLOOKUP($AI1579,技まとめ!$A$1:$F$380,3,FALSE))</f>
        <v>27</v>
      </c>
      <c r="AL1579" s="3">
        <f>IF(ISERROR(VLOOKUP($AI1579,技まとめ!$A$1:$F$380,5,FALSE)),"－",VLOOKUP($AI1579,技まとめ!$A$1:$F$380,5,FALSE))</f>
        <v>25</v>
      </c>
      <c r="AM1579" s="3" t="str">
        <f>IF($E1579=IF(ISERROR(VLOOKUP($AI1579,技まとめ!$A$1:$F$380,4,FALSE)),"－",VLOOKUP($AI1579,技まとめ!$A$1:$F$380,4,FALSE)),"一致","")</f>
        <v/>
      </c>
      <c r="AN1579" s="9" t="s">
        <v>671</v>
      </c>
      <c r="AO1579" s="3" t="str">
        <f>IF(ISERROR(VLOOKUP($AN1579,技まとめ!$A$1:$F$380,6,FALSE)),"－",VLOOKUP($AN1579,技まとめ!$A$1:$F$380,6,FALSE))</f>
        <v>BL</v>
      </c>
      <c r="AP1579" s="3">
        <f>IF(ISERROR(VLOOKUP($AN1579,技まとめ!$A$1:$F$380,3,FALSE)),"－",VLOOKUP($AN1579,技まとめ!$A$1:$F$380,3,FALSE))</f>
        <v>56</v>
      </c>
      <c r="AQ1579" s="3">
        <f>IF(ISERROR(VLOOKUP($AN1579,技まとめ!$A$1:$F$380,5,FALSE)),"－",VLOOKUP($AN1579,技まとめ!$A$1:$F$380,5,FALSE))</f>
        <v>39</v>
      </c>
      <c r="AR1579" s="3" t="str">
        <f>IF($E1579=IF(ISERROR(VLOOKUP($AN1579,技まとめ!$A$1:$F$380,4,FALSE)),"－",VLOOKUP($AN1579,技まとめ!$A$1:$F$380,4,FALSE)),"一致","")</f>
        <v/>
      </c>
      <c r="AS1579" s="9" t="s">
        <v>647</v>
      </c>
      <c r="AT1579" s="3" t="str">
        <f>IF(ISERROR(VLOOKUP($AS1579,技まとめ!$A$1:$F$380,6,FALSE)),"－",VLOOKUP($AS1579,技まとめ!$A$1:$F$380,6,FALSE))</f>
        <v>NS</v>
      </c>
      <c r="AU1579" s="3">
        <f>IF(ISERROR(VLOOKUP($AS1579,技まとめ!$A$1:$F$380,3,FALSE)),"－",VLOOKUP($AS1579,技まとめ!$A$1:$F$380,3,FALSE))</f>
        <v>103</v>
      </c>
      <c r="AV1579" s="3">
        <f>IF(ISERROR(VLOOKUP($AS1579,技まとめ!$A$1:$F$380,5,FALSE)),"－",VLOOKUP($AS1579,技まとめ!$A$1:$F$380,5,FALSE))</f>
        <v>55</v>
      </c>
      <c r="AW1579" s="3" t="str">
        <f>IF($E1579=IF(ISERROR(VLOOKUP($AS1579,技まとめ!$A$1:$F$380,4,FALSE)),"－",VLOOKUP($AS1579,技まとめ!$A$1:$F$380,4,FALSE)),"一致","")</f>
        <v>一致</v>
      </c>
      <c r="AX1579" s="12" t="str">
        <f t="shared" si="342"/>
        <v>スピニングカットムーンサルトフレイムダンスストライクサンバ</v>
      </c>
      <c r="AY1579" s="12" t="str">
        <f t="shared" si="343"/>
        <v>スピニングカットムーンサルトフレイムダンスストライクサンバ</v>
      </c>
      <c r="AZ1579" s="12" t="str">
        <f t="shared" si="344"/>
        <v>スピニングカットムーンサルトフレイムダンスストライクサンバ</v>
      </c>
      <c r="BA1579" s="12" t="str">
        <f t="shared" si="345"/>
        <v>スピニングカットムーンサルトフレイムダンスストライクサンバ</v>
      </c>
      <c r="BB1579" s="11" t="str">
        <f t="shared" si="346"/>
        <v>BBDRBLNS</v>
      </c>
      <c r="BC1579" s="11" t="str">
        <f t="shared" si="347"/>
        <v>BBDRBLNS</v>
      </c>
      <c r="BD1579" s="11" t="str">
        <f t="shared" si="348"/>
        <v>BBDRBLNS</v>
      </c>
      <c r="BE1579" s="11" t="str">
        <f t="shared" si="349"/>
        <v>BBDRBLNS</v>
      </c>
    </row>
    <row r="1580" spans="1:57" ht="11.25" hidden="1" customHeight="1">
      <c r="A1580" s="6">
        <v>1579</v>
      </c>
      <c r="B1580" s="7" t="s">
        <v>3546</v>
      </c>
      <c r="C1580" s="8" t="s">
        <v>3547</v>
      </c>
      <c r="D1580" s="7" t="s">
        <v>650</v>
      </c>
      <c r="E1580" s="7" t="s">
        <v>95</v>
      </c>
      <c r="F1580" s="7" t="s">
        <v>109</v>
      </c>
      <c r="G1580" s="9">
        <v>83</v>
      </c>
      <c r="H1580" s="9">
        <v>132</v>
      </c>
      <c r="I1580" s="9">
        <v>50</v>
      </c>
      <c r="J1580" s="9">
        <v>53</v>
      </c>
      <c r="K1580" s="9">
        <v>57</v>
      </c>
      <c r="L1580" s="9">
        <v>57</v>
      </c>
      <c r="M1580" s="9">
        <v>62</v>
      </c>
      <c r="N1580" s="9">
        <v>62</v>
      </c>
      <c r="O1580" s="9">
        <v>54</v>
      </c>
      <c r="P1580" s="9">
        <v>35</v>
      </c>
      <c r="Q1580" s="10">
        <v>100</v>
      </c>
      <c r="R1580" s="11">
        <v>25</v>
      </c>
      <c r="S1580" s="11">
        <v>1</v>
      </c>
      <c r="T1580" s="11">
        <v>107</v>
      </c>
      <c r="U1580" s="11">
        <v>112</v>
      </c>
      <c r="V1580" s="11">
        <v>1</v>
      </c>
      <c r="W1580" s="11">
        <v>104</v>
      </c>
      <c r="X1580" s="11">
        <f t="shared" si="336"/>
        <v>450</v>
      </c>
      <c r="Y1580" s="11">
        <f t="shared" si="337"/>
        <v>4525</v>
      </c>
      <c r="Z1580" s="11">
        <f t="shared" si="338"/>
        <v>1405</v>
      </c>
      <c r="AA1580" s="11">
        <f t="shared" si="339"/>
        <v>4275</v>
      </c>
      <c r="AB1580" s="11">
        <f t="shared" si="340"/>
        <v>4275</v>
      </c>
      <c r="AC1580" s="6">
        <f t="shared" si="341"/>
        <v>4925</v>
      </c>
      <c r="AD1580" s="9" t="s">
        <v>5020</v>
      </c>
      <c r="AE1580" s="3" t="str">
        <f>IF(ISERROR(VLOOKUP($AD1580,技まとめ!$A$1:$F$380,6,FALSE)),"－",VLOOKUP($AD1580,技まとめ!$A$1:$F$380,6,FALSE))</f>
        <v>－</v>
      </c>
      <c r="AF1580" s="3">
        <f>IF(ISERROR(VLOOKUP($AD1580,技まとめ!$A$1:$F$380,3,FALSE)),"－",VLOOKUP($AD1580,技まとめ!$A$1:$F$380,3,FALSE))</f>
        <v>0</v>
      </c>
      <c r="AG1580" s="3">
        <f>IF(ISERROR(VLOOKUP($AD1580,技まとめ!$A$1:$F$380,5,FALSE)),"－",VLOOKUP($AD1580,技まとめ!$A$1:$F$380,5,FALSE))</f>
        <v>0</v>
      </c>
      <c r="AH1580" s="3" t="str">
        <f>IF($E1580=IF(ISERROR(VLOOKUP($AD1580,技まとめ!$A$1:$F$380,4,FALSE)),"－",VLOOKUP($AD1580,技まとめ!$A$1:$F$380,4,FALSE)),"一致","")</f>
        <v/>
      </c>
      <c r="AI1580" s="9" t="s">
        <v>437</v>
      </c>
      <c r="AJ1580" s="3" t="str">
        <f>IF(ISERROR(VLOOKUP($AI1580,技まとめ!$A$1:$F$380,6,FALSE)),"－",VLOOKUP($AI1580,技まとめ!$A$1:$F$380,6,FALSE))</f>
        <v>NS</v>
      </c>
      <c r="AK1580" s="3">
        <f>IF(ISERROR(VLOOKUP($AI1580,技まとめ!$A$1:$F$380,3,FALSE)),"－",VLOOKUP($AI1580,技まとめ!$A$1:$F$380,3,FALSE))</f>
        <v>83</v>
      </c>
      <c r="AL1580" s="3">
        <f>IF(ISERROR(VLOOKUP($AI1580,技まとめ!$A$1:$F$380,5,FALSE)),"－",VLOOKUP($AI1580,技まとめ!$A$1:$F$380,5,FALSE))</f>
        <v>46</v>
      </c>
      <c r="AM1580" s="3" t="str">
        <f>IF($E1580=IF(ISERROR(VLOOKUP($AI1580,技まとめ!$A$1:$F$380,4,FALSE)),"－",VLOOKUP($AI1580,技まとめ!$A$1:$F$380,4,FALSE)),"一致","")</f>
        <v>一致</v>
      </c>
      <c r="AN1580" s="9" t="s">
        <v>560</v>
      </c>
      <c r="AO1580" s="3" t="str">
        <f>IF(ISERROR(VLOOKUP($AN1580,技まとめ!$A$1:$F$380,6,FALSE)),"－",VLOOKUP($AN1580,技まとめ!$A$1:$F$380,6,FALSE))</f>
        <v>BL</v>
      </c>
      <c r="AP1580" s="3">
        <f>IF(ISERROR(VLOOKUP($AN1580,技まとめ!$A$1:$F$380,3,FALSE)),"－",VLOOKUP($AN1580,技まとめ!$A$1:$F$380,3,FALSE))</f>
        <v>28</v>
      </c>
      <c r="AQ1580" s="3">
        <f>IF(ISERROR(VLOOKUP($AN1580,技まとめ!$A$1:$F$380,5,FALSE)),"－",VLOOKUP($AN1580,技まとめ!$A$1:$F$380,5,FALSE))</f>
        <v>24</v>
      </c>
      <c r="AR1580" s="3" t="str">
        <f>IF($E1580=IF(ISERROR(VLOOKUP($AN1580,技まとめ!$A$1:$F$380,4,FALSE)),"－",VLOOKUP($AN1580,技まとめ!$A$1:$F$380,4,FALSE)),"一致","")</f>
        <v/>
      </c>
      <c r="AS1580" s="9" t="s">
        <v>744</v>
      </c>
      <c r="AT1580" s="3" t="str">
        <f>IF(ISERROR(VLOOKUP($AS1580,技まとめ!$A$1:$F$380,6,FALSE)),"－",VLOOKUP($AS1580,技まとめ!$A$1:$F$380,6,FALSE))</f>
        <v>DR</v>
      </c>
      <c r="AU1580" s="3">
        <f>IF(ISERROR(VLOOKUP($AS1580,技まとめ!$A$1:$F$380,3,FALSE)),"－",VLOOKUP($AS1580,技まとめ!$A$1:$F$380,3,FALSE))</f>
        <v>40</v>
      </c>
      <c r="AV1580" s="3">
        <f>IF(ISERROR(VLOOKUP($AS1580,技まとめ!$A$1:$F$380,5,FALSE)),"－",VLOOKUP($AS1580,技まとめ!$A$1:$F$380,5,FALSE))</f>
        <v>31</v>
      </c>
      <c r="AW1580" s="3" t="str">
        <f>IF($E1580=IF(ISERROR(VLOOKUP($AS1580,技まとめ!$A$1:$F$380,4,FALSE)),"－",VLOOKUP($AS1580,技まとめ!$A$1:$F$380,4,FALSE)),"一致","")</f>
        <v/>
      </c>
      <c r="AX1580" s="12" t="str">
        <f t="shared" si="342"/>
        <v>おいろけＵＰ！デュアルストライクブレードアタックリボンシャワー</v>
      </c>
      <c r="AY1580" s="12" t="str">
        <f t="shared" si="343"/>
        <v>おいろけＵＰ！デュアルストライクブレードアタックリボンシャワー</v>
      </c>
      <c r="AZ1580" s="12" t="str">
        <f t="shared" si="344"/>
        <v>おいろけＵＰ！デュアルストライクブレードアタックリボンシャワー</v>
      </c>
      <c r="BA1580" s="12" t="str">
        <f t="shared" si="345"/>
        <v>おいろけＵＰ！デュアルストライクブレードアタックリボンシャワー</v>
      </c>
      <c r="BB1580" s="11" t="str">
        <f t="shared" si="346"/>
        <v>－NSBLDR</v>
      </c>
      <c r="BC1580" s="11" t="str">
        <f t="shared" si="347"/>
        <v>－NSBLDR</v>
      </c>
      <c r="BD1580" s="11" t="str">
        <f t="shared" si="348"/>
        <v>－NSBLDR</v>
      </c>
      <c r="BE1580" s="11" t="str">
        <f t="shared" si="349"/>
        <v>－NSBLDR</v>
      </c>
    </row>
    <row r="1581" spans="1:57" ht="11.25" hidden="1" customHeight="1">
      <c r="A1581" s="6">
        <v>1580</v>
      </c>
      <c r="B1581" s="7" t="s">
        <v>3548</v>
      </c>
      <c r="C1581" s="8" t="s">
        <v>3549</v>
      </c>
      <c r="D1581" s="7" t="s">
        <v>72</v>
      </c>
      <c r="E1581" s="7" t="s">
        <v>73</v>
      </c>
      <c r="F1581" s="7" t="s">
        <v>109</v>
      </c>
      <c r="G1581" s="9">
        <v>120</v>
      </c>
      <c r="H1581" s="9">
        <v>95</v>
      </c>
      <c r="I1581" s="9">
        <v>47</v>
      </c>
      <c r="J1581" s="9">
        <v>36</v>
      </c>
      <c r="K1581" s="9">
        <v>36</v>
      </c>
      <c r="L1581" s="9">
        <v>51</v>
      </c>
      <c r="M1581" s="9">
        <v>59</v>
      </c>
      <c r="N1581" s="9">
        <v>53</v>
      </c>
      <c r="O1581" s="9">
        <v>51</v>
      </c>
      <c r="P1581" s="9">
        <v>82</v>
      </c>
      <c r="Q1581" s="10">
        <v>97</v>
      </c>
      <c r="R1581" s="11">
        <v>25</v>
      </c>
      <c r="S1581" s="11">
        <v>1</v>
      </c>
      <c r="T1581" s="11">
        <v>101</v>
      </c>
      <c r="U1581" s="11">
        <v>109</v>
      </c>
      <c r="V1581" s="11">
        <v>1</v>
      </c>
      <c r="W1581" s="11">
        <v>101</v>
      </c>
      <c r="X1581" s="11">
        <f t="shared" si="336"/>
        <v>435</v>
      </c>
      <c r="Y1581" s="11">
        <f t="shared" si="337"/>
        <v>4390</v>
      </c>
      <c r="Z1581" s="11">
        <f t="shared" si="338"/>
        <v>1390</v>
      </c>
      <c r="AA1581" s="11">
        <f t="shared" si="339"/>
        <v>4050</v>
      </c>
      <c r="AB1581" s="11">
        <f t="shared" si="340"/>
        <v>4050</v>
      </c>
      <c r="AC1581" s="6">
        <f t="shared" si="341"/>
        <v>4670</v>
      </c>
      <c r="AD1581" s="9" t="s">
        <v>235</v>
      </c>
      <c r="AE1581" s="3" t="str">
        <f>IF(ISERROR(VLOOKUP($AD1581,技まとめ!$A$1:$F$380,6,FALSE)),"－",VLOOKUP($AD1581,技まとめ!$A$1:$F$380,6,FALSE))</f>
        <v>BL</v>
      </c>
      <c r="AF1581" s="3">
        <f>IF(ISERROR(VLOOKUP($AD1581,技まとめ!$A$1:$F$380,3,FALSE)),"－",VLOOKUP($AD1581,技まとめ!$A$1:$F$380,3,FALSE))</f>
        <v>18</v>
      </c>
      <c r="AG1581" s="3">
        <f>IF(ISERROR(VLOOKUP($AD1581,技まとめ!$A$1:$F$380,5,FALSE)),"－",VLOOKUP($AD1581,技まとめ!$A$1:$F$380,5,FALSE))</f>
        <v>21</v>
      </c>
      <c r="AH1581" s="3" t="str">
        <f>IF($E1581=IF(ISERROR(VLOOKUP($AD1581,技まとめ!$A$1:$F$380,4,FALSE)),"－",VLOOKUP($AD1581,技まとめ!$A$1:$F$380,4,FALSE)),"一致","")</f>
        <v/>
      </c>
      <c r="AI1581" s="9" t="s">
        <v>135</v>
      </c>
      <c r="AJ1581" s="3" t="str">
        <f>IF(ISERROR(VLOOKUP($AI1581,技まとめ!$A$1:$F$380,6,FALSE)),"－",VLOOKUP($AI1581,技まとめ!$A$1:$F$380,6,FALSE))</f>
        <v>SC</v>
      </c>
      <c r="AK1581" s="3">
        <f>IF(ISERROR(VLOOKUP($AI1581,技まとめ!$A$1:$F$380,3,FALSE)),"－",VLOOKUP($AI1581,技まとめ!$A$1:$F$380,3,FALSE))</f>
        <v>36</v>
      </c>
      <c r="AL1581" s="3">
        <f>IF(ISERROR(VLOOKUP($AI1581,技まとめ!$A$1:$F$380,5,FALSE)),"－",VLOOKUP($AI1581,技まとめ!$A$1:$F$380,5,FALSE))</f>
        <v>25</v>
      </c>
      <c r="AM1581" s="3" t="str">
        <f>IF($E1581=IF(ISERROR(VLOOKUP($AI1581,技まとめ!$A$1:$F$380,4,FALSE)),"－",VLOOKUP($AI1581,技まとめ!$A$1:$F$380,4,FALSE)),"一致","")</f>
        <v/>
      </c>
      <c r="AN1581" s="9" t="s">
        <v>347</v>
      </c>
      <c r="AO1581" s="3" t="str">
        <f>IF(ISERROR(VLOOKUP($AN1581,技まとめ!$A$1:$F$380,6,FALSE)),"－",VLOOKUP($AN1581,技まとめ!$A$1:$F$380,6,FALSE))</f>
        <v>DR</v>
      </c>
      <c r="AP1581" s="3">
        <f>IF(ISERROR(VLOOKUP($AN1581,技まとめ!$A$1:$F$380,3,FALSE)),"－",VLOOKUP($AN1581,技まとめ!$A$1:$F$380,3,FALSE))</f>
        <v>40</v>
      </c>
      <c r="AQ1581" s="3">
        <f>IF(ISERROR(VLOOKUP($AN1581,技まとめ!$A$1:$F$380,5,FALSE)),"－",VLOOKUP($AN1581,技まとめ!$A$1:$F$380,5,FALSE))</f>
        <v>31</v>
      </c>
      <c r="AR1581" s="3" t="str">
        <f>IF($E1581=IF(ISERROR(VLOOKUP($AN1581,技まとめ!$A$1:$F$380,4,FALSE)),"－",VLOOKUP($AN1581,技まとめ!$A$1:$F$380,4,FALSE)),"一致","")</f>
        <v/>
      </c>
      <c r="AS1581" s="9" t="s">
        <v>406</v>
      </c>
      <c r="AT1581" s="3" t="str">
        <f>IF(ISERROR(VLOOKUP($AS1581,技まとめ!$A$1:$F$380,6,FALSE)),"－",VLOOKUP($AS1581,技まとめ!$A$1:$F$380,6,FALSE))</f>
        <v>BS</v>
      </c>
      <c r="AU1581" s="3">
        <f>IF(ISERROR(VLOOKUP($AS1581,技まとめ!$A$1:$F$380,3,FALSE)),"－",VLOOKUP($AS1581,技まとめ!$A$1:$F$380,3,FALSE))</f>
        <v>59</v>
      </c>
      <c r="AV1581" s="3">
        <f>IF(ISERROR(VLOOKUP($AS1581,技まとめ!$A$1:$F$380,5,FALSE)),"－",VLOOKUP($AS1581,技まとめ!$A$1:$F$380,5,FALSE))</f>
        <v>34</v>
      </c>
      <c r="AW1581" s="3" t="str">
        <f>IF($E1581=IF(ISERROR(VLOOKUP($AS1581,技まとめ!$A$1:$F$380,4,FALSE)),"－",VLOOKUP($AS1581,技まとめ!$A$1:$F$380,4,FALSE)),"一致","")</f>
        <v/>
      </c>
      <c r="AX1581" s="12" t="str">
        <f t="shared" si="342"/>
        <v>ドッペルゲンガーファイアトルネードざんぞうドこんじょうバット</v>
      </c>
      <c r="AY1581" s="12" t="str">
        <f t="shared" si="343"/>
        <v>ドッペルゲンガーファイアトルネードざんぞうドこんじょうバット</v>
      </c>
      <c r="AZ1581" s="12" t="str">
        <f t="shared" si="344"/>
        <v>ドッペルゲンガーファイアトルネードざんぞうドこんじょうバット</v>
      </c>
      <c r="BA1581" s="12" t="str">
        <f t="shared" si="345"/>
        <v>ドッペルゲンガーファイアトルネードざんぞうドこんじょうバット</v>
      </c>
      <c r="BB1581" s="11" t="str">
        <f t="shared" si="346"/>
        <v>BLSCDRBS</v>
      </c>
      <c r="BC1581" s="11" t="str">
        <f t="shared" si="347"/>
        <v>BLSCDRBS</v>
      </c>
      <c r="BD1581" s="11" t="str">
        <f t="shared" si="348"/>
        <v>BLSCDRBS</v>
      </c>
      <c r="BE1581" s="11" t="str">
        <f t="shared" si="349"/>
        <v>BLSCDRBS</v>
      </c>
    </row>
    <row r="1582" spans="1:57" ht="11.25" hidden="1" customHeight="1">
      <c r="A1582" s="6">
        <v>1581</v>
      </c>
      <c r="B1582" s="7" t="s">
        <v>3550</v>
      </c>
      <c r="C1582" s="8" t="s">
        <v>3551</v>
      </c>
      <c r="D1582" s="7" t="s">
        <v>72</v>
      </c>
      <c r="E1582" s="7" t="s">
        <v>73</v>
      </c>
      <c r="F1582" s="7" t="s">
        <v>82</v>
      </c>
      <c r="G1582" s="9">
        <v>133</v>
      </c>
      <c r="H1582" s="9">
        <v>86</v>
      </c>
      <c r="I1582" s="9">
        <v>46</v>
      </c>
      <c r="J1582" s="9">
        <v>47</v>
      </c>
      <c r="K1582" s="9">
        <v>48</v>
      </c>
      <c r="L1582" s="9">
        <v>49</v>
      </c>
      <c r="M1582" s="9">
        <v>46</v>
      </c>
      <c r="N1582" s="9">
        <v>48</v>
      </c>
      <c r="O1582" s="9">
        <v>53</v>
      </c>
      <c r="P1582" s="9">
        <v>88</v>
      </c>
      <c r="Q1582" s="10">
        <v>96</v>
      </c>
      <c r="R1582" s="11">
        <v>49</v>
      </c>
      <c r="S1582" s="11">
        <v>1</v>
      </c>
      <c r="T1582" s="11">
        <v>99</v>
      </c>
      <c r="U1582" s="11">
        <v>96</v>
      </c>
      <c r="V1582" s="11">
        <v>1</v>
      </c>
      <c r="W1582" s="11">
        <v>103</v>
      </c>
      <c r="X1582" s="11">
        <f t="shared" si="336"/>
        <v>445</v>
      </c>
      <c r="Y1582" s="11">
        <f t="shared" si="337"/>
        <v>4360</v>
      </c>
      <c r="Z1582" s="11">
        <f t="shared" si="338"/>
        <v>2240</v>
      </c>
      <c r="AA1582" s="11">
        <f t="shared" si="339"/>
        <v>3990</v>
      </c>
      <c r="AB1582" s="11">
        <f t="shared" si="340"/>
        <v>3990</v>
      </c>
      <c r="AC1582" s="6">
        <f t="shared" si="341"/>
        <v>4720</v>
      </c>
      <c r="AD1582" s="9" t="s">
        <v>220</v>
      </c>
      <c r="AE1582" s="3" t="str">
        <f>IF(ISERROR(VLOOKUP($AD1582,技まとめ!$A$1:$F$380,6,FALSE)),"－",VLOOKUP($AD1582,技まとめ!$A$1:$F$380,6,FALSE))</f>
        <v>－</v>
      </c>
      <c r="AF1582" s="3">
        <f>IF(ISERROR(VLOOKUP($AD1582,技まとめ!$A$1:$F$380,3,FALSE)),"－",VLOOKUP($AD1582,技まとめ!$A$1:$F$380,3,FALSE))</f>
        <v>0</v>
      </c>
      <c r="AG1582" s="3">
        <f>IF(ISERROR(VLOOKUP($AD1582,技まとめ!$A$1:$F$380,5,FALSE)),"－",VLOOKUP($AD1582,技まとめ!$A$1:$F$380,5,FALSE))</f>
        <v>0</v>
      </c>
      <c r="AH1582" s="3" t="str">
        <f>IF($E1582=IF(ISERROR(VLOOKUP($AD1582,技まとめ!$A$1:$F$380,4,FALSE)),"－",VLOOKUP($AD1582,技まとめ!$A$1:$F$380,4,FALSE)),"一致","")</f>
        <v/>
      </c>
      <c r="AI1582" s="9" t="s">
        <v>500</v>
      </c>
      <c r="AJ1582" s="3" t="str">
        <f>IF(ISERROR(VLOOKUP($AI1582,技まとめ!$A$1:$F$380,6,FALSE)),"－",VLOOKUP($AI1582,技まとめ!$A$1:$F$380,6,FALSE))</f>
        <v>SC</v>
      </c>
      <c r="AK1582" s="3">
        <f>IF(ISERROR(VLOOKUP($AI1582,技まとめ!$A$1:$F$380,3,FALSE)),"－",VLOOKUP($AI1582,技まとめ!$A$1:$F$380,3,FALSE))</f>
        <v>31</v>
      </c>
      <c r="AL1582" s="3">
        <f>IF(ISERROR(VLOOKUP($AI1582,技まとめ!$A$1:$F$380,5,FALSE)),"－",VLOOKUP($AI1582,技まとめ!$A$1:$F$380,5,FALSE))</f>
        <v>22</v>
      </c>
      <c r="AM1582" s="3" t="str">
        <f>IF($E1582=IF(ISERROR(VLOOKUP($AI1582,技まとめ!$A$1:$F$380,4,FALSE)),"－",VLOOKUP($AI1582,技まとめ!$A$1:$F$380,4,FALSE)),"一致","")</f>
        <v>一致</v>
      </c>
      <c r="AN1582" s="9" t="s">
        <v>406</v>
      </c>
      <c r="AO1582" s="3" t="str">
        <f>IF(ISERROR(VLOOKUP($AN1582,技まとめ!$A$1:$F$380,6,FALSE)),"－",VLOOKUP($AN1582,技まとめ!$A$1:$F$380,6,FALSE))</f>
        <v>BS</v>
      </c>
      <c r="AP1582" s="3">
        <f>IF(ISERROR(VLOOKUP($AN1582,技まとめ!$A$1:$F$380,3,FALSE)),"－",VLOOKUP($AN1582,技まとめ!$A$1:$F$380,3,FALSE))</f>
        <v>59</v>
      </c>
      <c r="AQ1582" s="3">
        <f>IF(ISERROR(VLOOKUP($AN1582,技まとめ!$A$1:$F$380,5,FALSE)),"－",VLOOKUP($AN1582,技まとめ!$A$1:$F$380,5,FALSE))</f>
        <v>34</v>
      </c>
      <c r="AR1582" s="3" t="str">
        <f>IF($E1582=IF(ISERROR(VLOOKUP($AN1582,技まとめ!$A$1:$F$380,4,FALSE)),"－",VLOOKUP($AN1582,技まとめ!$A$1:$F$380,4,FALSE)),"一致","")</f>
        <v/>
      </c>
      <c r="AS1582" s="9" t="s">
        <v>274</v>
      </c>
      <c r="AT1582" s="3" t="str">
        <f>IF(ISERROR(VLOOKUP($AS1582,技まとめ!$A$1:$F$380,6,FALSE)),"－",VLOOKUP($AS1582,技まとめ!$A$1:$F$380,6,FALSE))</f>
        <v>P1</v>
      </c>
      <c r="AU1582" s="3">
        <f>IF(ISERROR(VLOOKUP($AS1582,技まとめ!$A$1:$F$380,3,FALSE)),"－",VLOOKUP($AS1582,技まとめ!$A$1:$F$380,3,FALSE))</f>
        <v>27</v>
      </c>
      <c r="AV1582" s="3">
        <f>IF(ISERROR(VLOOKUP($AS1582,技まとめ!$A$1:$F$380,5,FALSE)),"－",VLOOKUP($AS1582,技まとめ!$A$1:$F$380,5,FALSE))</f>
        <v>25</v>
      </c>
      <c r="AW1582" s="3" t="str">
        <f>IF($E1582=IF(ISERROR(VLOOKUP($AS1582,技まとめ!$A$1:$F$380,4,FALSE)),"－",VLOOKUP($AS1582,技まとめ!$A$1:$F$380,4,FALSE)),"一致","")</f>
        <v/>
      </c>
      <c r="AX1582" s="12" t="str">
        <f t="shared" si="342"/>
        <v>ネバーギブアップつちだるまドこんじょうバットロケットこぶし</v>
      </c>
      <c r="AY1582" s="12" t="str">
        <f t="shared" si="343"/>
        <v>ネバーギブアップつちだるまドこんじょうバットロケットこぶし</v>
      </c>
      <c r="AZ1582" s="12" t="str">
        <f t="shared" si="344"/>
        <v>ネバーギブアップつちだるまドこんじょうバットロケットこぶし</v>
      </c>
      <c r="BA1582" s="12" t="str">
        <f t="shared" si="345"/>
        <v>ネバーギブアップつちだるまドこんじょうバットロケットこぶし</v>
      </c>
      <c r="BB1582" s="11" t="str">
        <f t="shared" si="346"/>
        <v>－SCBSP1</v>
      </c>
      <c r="BC1582" s="11" t="str">
        <f t="shared" si="347"/>
        <v>－SCBSP1</v>
      </c>
      <c r="BD1582" s="11" t="str">
        <f t="shared" si="348"/>
        <v>－SCBSP1</v>
      </c>
      <c r="BE1582" s="11" t="str">
        <f t="shared" si="349"/>
        <v>－SCBSP1</v>
      </c>
    </row>
    <row r="1583" spans="1:57" ht="11.25" hidden="1" customHeight="1">
      <c r="A1583" s="6">
        <v>1582</v>
      </c>
      <c r="B1583" s="7" t="s">
        <v>3552</v>
      </c>
      <c r="C1583" s="8" t="s">
        <v>3553</v>
      </c>
      <c r="D1583" s="7" t="s">
        <v>72</v>
      </c>
      <c r="E1583" s="7" t="s">
        <v>73</v>
      </c>
      <c r="F1583" s="7" t="s">
        <v>128</v>
      </c>
      <c r="G1583" s="9">
        <v>112</v>
      </c>
      <c r="H1583" s="9">
        <v>109</v>
      </c>
      <c r="I1583" s="9">
        <v>59</v>
      </c>
      <c r="J1583" s="9">
        <v>63</v>
      </c>
      <c r="K1583" s="9">
        <v>60</v>
      </c>
      <c r="L1583" s="9">
        <v>66</v>
      </c>
      <c r="M1583" s="9">
        <v>57</v>
      </c>
      <c r="N1583" s="9">
        <v>59</v>
      </c>
      <c r="O1583" s="9">
        <v>58</v>
      </c>
      <c r="P1583" s="9">
        <v>29</v>
      </c>
      <c r="Q1583" s="10">
        <v>109</v>
      </c>
      <c r="R1583" s="11">
        <v>29</v>
      </c>
      <c r="S1583" s="11">
        <v>1</v>
      </c>
      <c r="T1583" s="11">
        <v>116</v>
      </c>
      <c r="U1583" s="11">
        <v>107</v>
      </c>
      <c r="V1583" s="11">
        <v>1</v>
      </c>
      <c r="W1583" s="11">
        <v>108</v>
      </c>
      <c r="X1583" s="11">
        <f t="shared" si="336"/>
        <v>471</v>
      </c>
      <c r="Y1583" s="11">
        <f t="shared" si="337"/>
        <v>4905</v>
      </c>
      <c r="Z1583" s="11">
        <f t="shared" si="338"/>
        <v>1565</v>
      </c>
      <c r="AA1583" s="11">
        <f t="shared" si="339"/>
        <v>4610</v>
      </c>
      <c r="AB1583" s="11">
        <f t="shared" si="340"/>
        <v>4610</v>
      </c>
      <c r="AC1583" s="6">
        <f t="shared" si="341"/>
        <v>5325</v>
      </c>
      <c r="AD1583" s="9" t="s">
        <v>178</v>
      </c>
      <c r="AE1583" s="3" t="str">
        <f>IF(ISERROR(VLOOKUP($AD1583,技まとめ!$A$1:$F$380,6,FALSE)),"－",VLOOKUP($AD1583,技まとめ!$A$1:$F$380,6,FALSE))</f>
        <v>NS</v>
      </c>
      <c r="AF1583" s="3">
        <f>IF(ISERROR(VLOOKUP($AD1583,技まとめ!$A$1:$F$380,3,FALSE)),"－",VLOOKUP($AD1583,技まとめ!$A$1:$F$380,3,FALSE))</f>
        <v>38</v>
      </c>
      <c r="AG1583" s="3">
        <f>IF(ISERROR(VLOOKUP($AD1583,技まとめ!$A$1:$F$380,5,FALSE)),"－",VLOOKUP($AD1583,技まとめ!$A$1:$F$380,5,FALSE))</f>
        <v>25</v>
      </c>
      <c r="AH1583" s="3" t="str">
        <f>IF($E1583=IF(ISERROR(VLOOKUP($AD1583,技まとめ!$A$1:$F$380,4,FALSE)),"－",VLOOKUP($AD1583,技まとめ!$A$1:$F$380,4,FALSE)),"一致","")</f>
        <v/>
      </c>
      <c r="AI1583" s="9" t="s">
        <v>214</v>
      </c>
      <c r="AJ1583" s="3" t="str">
        <f>IF(ISERROR(VLOOKUP($AI1583,技まとめ!$A$1:$F$380,6,FALSE)),"－",VLOOKUP($AI1583,技まとめ!$A$1:$F$380,6,FALSE))</f>
        <v>DR</v>
      </c>
      <c r="AK1583" s="3">
        <f>IF(ISERROR(VLOOKUP($AI1583,技まとめ!$A$1:$F$380,3,FALSE)),"－",VLOOKUP($AI1583,技まとめ!$A$1:$F$380,3,FALSE))</f>
        <v>27</v>
      </c>
      <c r="AL1583" s="3">
        <f>IF(ISERROR(VLOOKUP($AI1583,技まとめ!$A$1:$F$380,5,FALSE)),"－",VLOOKUP($AI1583,技まとめ!$A$1:$F$380,5,FALSE))</f>
        <v>25</v>
      </c>
      <c r="AM1583" s="3" t="str">
        <f>IF($E1583=IF(ISERROR(VLOOKUP($AI1583,技まとめ!$A$1:$F$380,4,FALSE)),"－",VLOOKUP($AI1583,技まとめ!$A$1:$F$380,4,FALSE)),"一致","")</f>
        <v/>
      </c>
      <c r="AN1583" s="9" t="s">
        <v>255</v>
      </c>
      <c r="AO1583" s="3" t="str">
        <f>IF(ISERROR(VLOOKUP($AN1583,技まとめ!$A$1:$F$380,6,FALSE)),"－",VLOOKUP($AN1583,技まとめ!$A$1:$F$380,6,FALSE))</f>
        <v>DR</v>
      </c>
      <c r="AP1583" s="3">
        <f>IF(ISERROR(VLOOKUP($AN1583,技まとめ!$A$1:$F$380,3,FALSE)),"－",VLOOKUP($AN1583,技まとめ!$A$1:$F$380,3,FALSE))</f>
        <v>52</v>
      </c>
      <c r="AQ1583" s="3">
        <f>IF(ISERROR(VLOOKUP($AN1583,技まとめ!$A$1:$F$380,5,FALSE)),"－",VLOOKUP($AN1583,技まとめ!$A$1:$F$380,5,FALSE))</f>
        <v>36</v>
      </c>
      <c r="AR1583" s="3" t="str">
        <f>IF($E1583=IF(ISERROR(VLOOKUP($AN1583,技まとめ!$A$1:$F$380,4,FALSE)),"－",VLOOKUP($AN1583,技まとめ!$A$1:$F$380,4,FALSE)),"一致","")</f>
        <v/>
      </c>
      <c r="AS1583" s="9" t="s">
        <v>143</v>
      </c>
      <c r="AT1583" s="3" t="str">
        <f>IF(ISERROR(VLOOKUP($AS1583,技まとめ!$A$1:$F$380,6,FALSE)),"－",VLOOKUP($AS1583,技まとめ!$A$1:$F$380,6,FALSE))</f>
        <v>NS</v>
      </c>
      <c r="AU1583" s="3">
        <f>IF(ISERROR(VLOOKUP($AS1583,技まとめ!$A$1:$F$380,3,FALSE)),"－",VLOOKUP($AS1583,技まとめ!$A$1:$F$380,3,FALSE))</f>
        <v>88</v>
      </c>
      <c r="AV1583" s="3">
        <f>IF(ISERROR(VLOOKUP($AS1583,技まとめ!$A$1:$F$380,5,FALSE)),"－",VLOOKUP($AS1583,技まとめ!$A$1:$F$380,5,FALSE))</f>
        <v>49</v>
      </c>
      <c r="AW1583" s="3" t="str">
        <f>IF($E1583=IF(ISERROR(VLOOKUP($AS1583,技まとめ!$A$1:$F$380,4,FALSE)),"－",VLOOKUP($AS1583,技まとめ!$A$1:$F$380,4,FALSE)),"一致","")</f>
        <v/>
      </c>
      <c r="AX1583" s="12" t="str">
        <f t="shared" si="342"/>
        <v>フリーズショットムーンサルトカマイタチワイバーンクラッシュ</v>
      </c>
      <c r="AY1583" s="12" t="str">
        <f t="shared" si="343"/>
        <v>フリーズショットムーンサルトカマイタチワイバーンクラッシュ</v>
      </c>
      <c r="AZ1583" s="12" t="str">
        <f t="shared" si="344"/>
        <v>フリーズショットムーンサルトカマイタチワイバーンクラッシュ</v>
      </c>
      <c r="BA1583" s="12" t="str">
        <f t="shared" si="345"/>
        <v>フリーズショットムーンサルトカマイタチワイバーンクラッシュ</v>
      </c>
      <c r="BB1583" s="11" t="str">
        <f t="shared" si="346"/>
        <v>NSDRDRNS</v>
      </c>
      <c r="BC1583" s="11" t="str">
        <f t="shared" si="347"/>
        <v>NSDRDRNS</v>
      </c>
      <c r="BD1583" s="11" t="str">
        <f t="shared" si="348"/>
        <v>NSDRDRNS</v>
      </c>
      <c r="BE1583" s="11" t="str">
        <f t="shared" si="349"/>
        <v>NSDRDRNS</v>
      </c>
    </row>
    <row r="1584" spans="1:57" ht="11.25" hidden="1" customHeight="1">
      <c r="A1584" s="6">
        <v>1583</v>
      </c>
      <c r="B1584" s="7" t="s">
        <v>3554</v>
      </c>
      <c r="C1584" s="8" t="s">
        <v>3555</v>
      </c>
      <c r="D1584" s="7" t="s">
        <v>72</v>
      </c>
      <c r="E1584" s="7" t="s">
        <v>95</v>
      </c>
      <c r="F1584" s="7" t="s">
        <v>74</v>
      </c>
      <c r="G1584" s="9">
        <v>120</v>
      </c>
      <c r="H1584" s="9">
        <v>97</v>
      </c>
      <c r="I1584" s="9">
        <v>48</v>
      </c>
      <c r="J1584" s="9">
        <v>61</v>
      </c>
      <c r="K1584" s="9">
        <v>65</v>
      </c>
      <c r="L1584" s="9">
        <v>66</v>
      </c>
      <c r="M1584" s="9">
        <v>39</v>
      </c>
      <c r="N1584" s="9">
        <v>56</v>
      </c>
      <c r="O1584" s="9">
        <v>52</v>
      </c>
      <c r="P1584" s="9">
        <v>26</v>
      </c>
      <c r="Q1584" s="10">
        <v>98</v>
      </c>
      <c r="R1584" s="11">
        <v>26</v>
      </c>
      <c r="S1584" s="11">
        <v>1</v>
      </c>
      <c r="T1584" s="11">
        <v>116</v>
      </c>
      <c r="U1584" s="11">
        <v>89</v>
      </c>
      <c r="V1584" s="11">
        <v>1</v>
      </c>
      <c r="W1584" s="11">
        <v>102</v>
      </c>
      <c r="X1584" s="11">
        <f t="shared" si="336"/>
        <v>433</v>
      </c>
      <c r="Y1584" s="11">
        <f t="shared" si="337"/>
        <v>4435</v>
      </c>
      <c r="Z1584" s="11">
        <f t="shared" si="338"/>
        <v>1430</v>
      </c>
      <c r="AA1584" s="11">
        <f t="shared" si="339"/>
        <v>4580</v>
      </c>
      <c r="AB1584" s="11">
        <f t="shared" si="340"/>
        <v>4580</v>
      </c>
      <c r="AC1584" s="6">
        <f t="shared" si="341"/>
        <v>5280</v>
      </c>
      <c r="AD1584" s="9" t="s">
        <v>350</v>
      </c>
      <c r="AE1584" s="3" t="str">
        <f>IF(ISERROR(VLOOKUP($AD1584,技まとめ!$A$1:$F$380,6,FALSE)),"－",VLOOKUP($AD1584,技まとめ!$A$1:$F$380,6,FALSE))</f>
        <v>CA</v>
      </c>
      <c r="AF1584" s="3">
        <f>IF(ISERROR(VLOOKUP($AD1584,技まとめ!$A$1:$F$380,3,FALSE)),"－",VLOOKUP($AD1584,技まとめ!$A$1:$F$380,3,FALSE))</f>
        <v>15</v>
      </c>
      <c r="AG1584" s="3">
        <f>IF(ISERROR(VLOOKUP($AD1584,技まとめ!$A$1:$F$380,5,FALSE)),"－",VLOOKUP($AD1584,技まとめ!$A$1:$F$380,5,FALSE))</f>
        <v>20</v>
      </c>
      <c r="AH1584" s="3" t="str">
        <f>IF($E1584=IF(ISERROR(VLOOKUP($AD1584,技まとめ!$A$1:$F$380,4,FALSE)),"－",VLOOKUP($AD1584,技まとめ!$A$1:$F$380,4,FALSE)),"一致","")</f>
        <v/>
      </c>
      <c r="AI1584" s="9" t="s">
        <v>665</v>
      </c>
      <c r="AJ1584" s="3" t="str">
        <f>IF(ISERROR(VLOOKUP($AI1584,技まとめ!$A$1:$F$380,6,FALSE)),"－",VLOOKUP($AI1584,技まとめ!$A$1:$F$380,6,FALSE))</f>
        <v>CA</v>
      </c>
      <c r="AK1584" s="3">
        <f>IF(ISERROR(VLOOKUP($AI1584,技まとめ!$A$1:$F$380,3,FALSE)),"－",VLOOKUP($AI1584,技まとめ!$A$1:$F$380,3,FALSE))</f>
        <v>19</v>
      </c>
      <c r="AL1584" s="3">
        <f>IF(ISERROR(VLOOKUP($AI1584,技まとめ!$A$1:$F$380,5,FALSE)),"－",VLOOKUP($AI1584,技まとめ!$A$1:$F$380,5,FALSE))</f>
        <v>22</v>
      </c>
      <c r="AM1584" s="3" t="str">
        <f>IF($E1584=IF(ISERROR(VLOOKUP($AI1584,技まとめ!$A$1:$F$380,4,FALSE)),"－",VLOOKUP($AI1584,技まとめ!$A$1:$F$380,4,FALSE)),"一致","")</f>
        <v/>
      </c>
      <c r="AN1584" s="9" t="s">
        <v>1406</v>
      </c>
      <c r="AO1584" s="3" t="str">
        <f>IF(ISERROR(VLOOKUP($AN1584,技まとめ!$A$1:$F$380,6,FALSE)),"－",VLOOKUP($AN1584,技まとめ!$A$1:$F$380,6,FALSE))</f>
        <v>CA</v>
      </c>
      <c r="AP1584" s="3">
        <f>IF(ISERROR(VLOOKUP($AN1584,技まとめ!$A$1:$F$380,3,FALSE)),"－",VLOOKUP($AN1584,技まとめ!$A$1:$F$380,3,FALSE))</f>
        <v>56</v>
      </c>
      <c r="AQ1584" s="3">
        <f>IF(ISERROR(VLOOKUP($AN1584,技まとめ!$A$1:$F$380,5,FALSE)),"－",VLOOKUP($AN1584,技まとめ!$A$1:$F$380,5,FALSE))</f>
        <v>37</v>
      </c>
      <c r="AR1584" s="3" t="str">
        <f>IF($E1584=IF(ISERROR(VLOOKUP($AN1584,技まとめ!$A$1:$F$380,4,FALSE)),"－",VLOOKUP($AN1584,技まとめ!$A$1:$F$380,4,FALSE)),"一致","")</f>
        <v/>
      </c>
      <c r="AS1584" s="9" t="s">
        <v>573</v>
      </c>
      <c r="AT1584" s="3" t="str">
        <f>IF(ISERROR(VLOOKUP($AS1584,技まとめ!$A$1:$F$380,6,FALSE)),"－",VLOOKUP($AS1584,技まとめ!$A$1:$F$380,6,FALSE))</f>
        <v>P2</v>
      </c>
      <c r="AU1584" s="3">
        <f>IF(ISERROR(VLOOKUP($AS1584,技まとめ!$A$1:$F$380,3,FALSE)),"－",VLOOKUP($AS1584,技まとめ!$A$1:$F$380,3,FALSE))</f>
        <v>71</v>
      </c>
      <c r="AV1584" s="3">
        <f>IF(ISERROR(VLOOKUP($AS1584,技まとめ!$A$1:$F$380,5,FALSE)),"－",VLOOKUP($AS1584,技まとめ!$A$1:$F$380,5,FALSE))</f>
        <v>42</v>
      </c>
      <c r="AW1584" s="3" t="str">
        <f>IF($E1584=IF(ISERROR(VLOOKUP($AS1584,技まとめ!$A$1:$F$380,4,FALSE)),"－",VLOOKUP($AS1584,技まとめ!$A$1:$F$380,4,FALSE)),"一致","")</f>
        <v/>
      </c>
      <c r="AX1584" s="12" t="str">
        <f t="shared" si="342"/>
        <v>タフネスブロックトルネードキャッチグレートバリアリーフつなみウォール</v>
      </c>
      <c r="AY1584" s="12" t="str">
        <f t="shared" si="343"/>
        <v>タフネスブロックトルネードキャッチグレートバリアリーフつなみウォール</v>
      </c>
      <c r="AZ1584" s="12" t="str">
        <f t="shared" si="344"/>
        <v>タフネスブロックトルネードキャッチグレートバリアリーフつなみウォール</v>
      </c>
      <c r="BA1584" s="12" t="str">
        <f t="shared" si="345"/>
        <v>タフネスブロックトルネードキャッチグレートバリアリーフつなみウォール</v>
      </c>
      <c r="BB1584" s="11" t="str">
        <f t="shared" si="346"/>
        <v>CACACAP2</v>
      </c>
      <c r="BC1584" s="11" t="str">
        <f t="shared" si="347"/>
        <v>CACACAP2</v>
      </c>
      <c r="BD1584" s="11" t="str">
        <f t="shared" si="348"/>
        <v>CACACAP2</v>
      </c>
      <c r="BE1584" s="11" t="str">
        <f t="shared" si="349"/>
        <v>CACACAP2</v>
      </c>
    </row>
    <row r="1585" spans="1:57" ht="11.25" hidden="1" customHeight="1">
      <c r="A1585" s="6">
        <v>1584</v>
      </c>
      <c r="B1585" s="7" t="s">
        <v>3556</v>
      </c>
      <c r="C1585" s="8" t="s">
        <v>3557</v>
      </c>
      <c r="D1585" s="7" t="s">
        <v>650</v>
      </c>
      <c r="E1585" s="7" t="s">
        <v>81</v>
      </c>
      <c r="F1585" s="7" t="s">
        <v>109</v>
      </c>
      <c r="G1585" s="9">
        <v>82</v>
      </c>
      <c r="H1585" s="9">
        <v>133</v>
      </c>
      <c r="I1585" s="9">
        <v>51</v>
      </c>
      <c r="J1585" s="9">
        <v>60</v>
      </c>
      <c r="K1585" s="9">
        <v>56</v>
      </c>
      <c r="L1585" s="9">
        <v>56</v>
      </c>
      <c r="M1585" s="9">
        <v>65</v>
      </c>
      <c r="N1585" s="9">
        <v>63</v>
      </c>
      <c r="O1585" s="9">
        <v>59</v>
      </c>
      <c r="P1585" s="9">
        <v>5</v>
      </c>
      <c r="Q1585" s="10">
        <v>101</v>
      </c>
      <c r="R1585" s="11">
        <v>2</v>
      </c>
      <c r="S1585" s="11">
        <v>1</v>
      </c>
      <c r="T1585" s="11">
        <v>106</v>
      </c>
      <c r="U1585" s="11">
        <v>115</v>
      </c>
      <c r="V1585" s="11">
        <v>1</v>
      </c>
      <c r="W1585" s="11">
        <v>109</v>
      </c>
      <c r="X1585" s="11">
        <f t="shared" si="336"/>
        <v>435</v>
      </c>
      <c r="Y1585" s="11">
        <f t="shared" si="337"/>
        <v>4590</v>
      </c>
      <c r="Z1585" s="11">
        <f t="shared" si="338"/>
        <v>625</v>
      </c>
      <c r="AA1585" s="11">
        <f t="shared" si="339"/>
        <v>4265</v>
      </c>
      <c r="AB1585" s="11">
        <f t="shared" si="340"/>
        <v>4265</v>
      </c>
      <c r="AC1585" s="6">
        <f t="shared" si="341"/>
        <v>4795</v>
      </c>
      <c r="AD1585" s="9" t="s">
        <v>104</v>
      </c>
      <c r="AE1585" s="3" t="str">
        <f>IF(ISERROR(VLOOKUP($AD1585,技まとめ!$A$1:$F$380,6,FALSE)),"－",VLOOKUP($AD1585,技まとめ!$A$1:$F$380,6,FALSE))</f>
        <v>LS</v>
      </c>
      <c r="AF1585" s="3">
        <f>IF(ISERROR(VLOOKUP($AD1585,技まとめ!$A$1:$F$380,3,FALSE)),"－",VLOOKUP($AD1585,技まとめ!$A$1:$F$380,3,FALSE))</f>
        <v>30</v>
      </c>
      <c r="AG1585" s="3">
        <f>IF(ISERROR(VLOOKUP($AD1585,技まとめ!$A$1:$F$380,5,FALSE)),"－",VLOOKUP($AD1585,技まとめ!$A$1:$F$380,5,FALSE))</f>
        <v>25</v>
      </c>
      <c r="AH1585" s="3" t="str">
        <f>IF($E1585=IF(ISERROR(VLOOKUP($AD1585,技まとめ!$A$1:$F$380,4,FALSE)),"－",VLOOKUP($AD1585,技まとめ!$A$1:$F$380,4,FALSE)),"一致","")</f>
        <v>一致</v>
      </c>
      <c r="AI1585" s="9" t="s">
        <v>481</v>
      </c>
      <c r="AJ1585" s="3" t="str">
        <f>IF(ISERROR(VLOOKUP($AI1585,技まとめ!$A$1:$F$380,6,FALSE)),"－",VLOOKUP($AI1585,技まとめ!$A$1:$F$380,6,FALSE))</f>
        <v>SC</v>
      </c>
      <c r="AK1585" s="3">
        <f>IF(ISERROR(VLOOKUP($AI1585,技まとめ!$A$1:$F$380,3,FALSE)),"－",VLOOKUP($AI1585,技まとめ!$A$1:$F$380,3,FALSE))</f>
        <v>59</v>
      </c>
      <c r="AL1585" s="3">
        <f>IF(ISERROR(VLOOKUP($AI1585,技まとめ!$A$1:$F$380,5,FALSE)),"－",VLOOKUP($AI1585,技まとめ!$A$1:$F$380,5,FALSE))</f>
        <v>34</v>
      </c>
      <c r="AM1585" s="3" t="str">
        <f>IF($E1585=IF(ISERROR(VLOOKUP($AI1585,技まとめ!$A$1:$F$380,4,FALSE)),"－",VLOOKUP($AI1585,技まとめ!$A$1:$F$380,4,FALSE)),"一致","")</f>
        <v/>
      </c>
      <c r="AN1585" s="9" t="s">
        <v>163</v>
      </c>
      <c r="AO1585" s="3" t="str">
        <f>IF(ISERROR(VLOOKUP($AN1585,技まとめ!$A$1:$F$380,6,FALSE)),"－",VLOOKUP($AN1585,技まとめ!$A$1:$F$380,6,FALSE))</f>
        <v>BL</v>
      </c>
      <c r="AP1585" s="3">
        <f>IF(ISERROR(VLOOKUP($AN1585,技まとめ!$A$1:$F$380,3,FALSE)),"－",VLOOKUP($AN1585,技まとめ!$A$1:$F$380,3,FALSE))</f>
        <v>59</v>
      </c>
      <c r="AQ1585" s="3">
        <f>IF(ISERROR(VLOOKUP($AN1585,技まとめ!$A$1:$F$380,5,FALSE)),"－",VLOOKUP($AN1585,技まとめ!$A$1:$F$380,5,FALSE))</f>
        <v>38</v>
      </c>
      <c r="AR1585" s="3" t="str">
        <f>IF($E1585=IF(ISERROR(VLOOKUP($AN1585,技まとめ!$A$1:$F$380,4,FALSE)),"－",VLOOKUP($AN1585,技まとめ!$A$1:$F$380,4,FALSE)),"一致","")</f>
        <v>一致</v>
      </c>
      <c r="AS1585" s="9" t="s">
        <v>277</v>
      </c>
      <c r="AT1585" s="3" t="str">
        <f>IF(ISERROR(VLOOKUP($AS1585,技まとめ!$A$1:$F$380,6,FALSE)),"－",VLOOKUP($AS1585,技まとめ!$A$1:$F$380,6,FALSE))</f>
        <v>DR</v>
      </c>
      <c r="AU1585" s="3">
        <f>IF(ISERROR(VLOOKUP($AS1585,技まとめ!$A$1:$F$380,3,FALSE)),"－",VLOOKUP($AS1585,技まとめ!$A$1:$F$380,3,FALSE))</f>
        <v>75</v>
      </c>
      <c r="AV1585" s="3">
        <f>IF(ISERROR(VLOOKUP($AS1585,技まとめ!$A$1:$F$380,5,FALSE)),"－",VLOOKUP($AS1585,技まとめ!$A$1:$F$380,5,FALSE))</f>
        <v>47</v>
      </c>
      <c r="AW1585" s="3" t="str">
        <f>IF($E1585=IF(ISERROR(VLOOKUP($AS1585,技まとめ!$A$1:$F$380,4,FALSE)),"－",VLOOKUP($AS1585,技まとめ!$A$1:$F$380,4,FALSE)),"一致","")</f>
        <v>一致</v>
      </c>
      <c r="AX1585" s="12" t="str">
        <f t="shared" si="342"/>
        <v>すいせいシュートトカチェフボンバーサイクロンあいきどう</v>
      </c>
      <c r="AY1585" s="12" t="str">
        <f t="shared" si="343"/>
        <v>すいせいシュートトカチェフボンバーサイクロンあいきどう</v>
      </c>
      <c r="AZ1585" s="12" t="str">
        <f t="shared" si="344"/>
        <v>すいせいシュートトカチェフボンバーサイクロンあいきどう</v>
      </c>
      <c r="BA1585" s="12" t="str">
        <f t="shared" si="345"/>
        <v>すいせいシュートトカチェフボンバーサイクロンあいきどう</v>
      </c>
      <c r="BB1585" s="11" t="str">
        <f t="shared" si="346"/>
        <v>LSSCBLDR</v>
      </c>
      <c r="BC1585" s="11" t="str">
        <f t="shared" si="347"/>
        <v>LSSCBLDR</v>
      </c>
      <c r="BD1585" s="11" t="str">
        <f t="shared" si="348"/>
        <v>LSSCBLDR</v>
      </c>
      <c r="BE1585" s="11" t="str">
        <f t="shared" si="349"/>
        <v>LSSCBLDR</v>
      </c>
    </row>
    <row r="1586" spans="1:57" ht="11.25" hidden="1" customHeight="1">
      <c r="A1586" s="6">
        <v>1585</v>
      </c>
      <c r="B1586" s="7" t="s">
        <v>3558</v>
      </c>
      <c r="C1586" s="8" t="s">
        <v>3559</v>
      </c>
      <c r="D1586" s="7" t="s">
        <v>72</v>
      </c>
      <c r="E1586" s="7" t="s">
        <v>81</v>
      </c>
      <c r="F1586" s="7" t="s">
        <v>82</v>
      </c>
      <c r="G1586" s="9">
        <v>118</v>
      </c>
      <c r="H1586" s="9">
        <v>91</v>
      </c>
      <c r="I1586" s="9">
        <v>53</v>
      </c>
      <c r="J1586" s="9">
        <v>56</v>
      </c>
      <c r="K1586" s="9">
        <v>56</v>
      </c>
      <c r="L1586" s="9">
        <v>57</v>
      </c>
      <c r="M1586" s="9">
        <v>51</v>
      </c>
      <c r="N1586" s="9">
        <v>53</v>
      </c>
      <c r="O1586" s="9">
        <v>54</v>
      </c>
      <c r="P1586" s="9">
        <v>53</v>
      </c>
      <c r="Q1586" s="10">
        <v>103</v>
      </c>
      <c r="R1586" s="11">
        <v>36</v>
      </c>
      <c r="S1586" s="11">
        <v>1</v>
      </c>
      <c r="T1586" s="11">
        <v>107</v>
      </c>
      <c r="U1586" s="11">
        <v>101</v>
      </c>
      <c r="V1586" s="11">
        <v>1</v>
      </c>
      <c r="W1586" s="11">
        <v>104</v>
      </c>
      <c r="X1586" s="11">
        <f t="shared" si="336"/>
        <v>453</v>
      </c>
      <c r="Y1586" s="11">
        <f t="shared" si="337"/>
        <v>4645</v>
      </c>
      <c r="Z1586" s="11">
        <f t="shared" si="338"/>
        <v>1790</v>
      </c>
      <c r="AA1586" s="11">
        <f t="shared" si="339"/>
        <v>4275</v>
      </c>
      <c r="AB1586" s="11">
        <f t="shared" si="340"/>
        <v>4275</v>
      </c>
      <c r="AC1586" s="6">
        <f t="shared" si="341"/>
        <v>4980</v>
      </c>
      <c r="AD1586" s="9" t="s">
        <v>543</v>
      </c>
      <c r="AE1586" s="3" t="str">
        <f>IF(ISERROR(VLOOKUP($AD1586,技まとめ!$A$1:$F$380,6,FALSE)),"－",VLOOKUP($AD1586,技まとめ!$A$1:$F$380,6,FALSE))</f>
        <v>SC</v>
      </c>
      <c r="AF1586" s="3">
        <f>IF(ISERROR(VLOOKUP($AD1586,技まとめ!$A$1:$F$380,3,FALSE)),"－",VLOOKUP($AD1586,技まとめ!$A$1:$F$380,3,FALSE))</f>
        <v>25</v>
      </c>
      <c r="AG1586" s="3">
        <f>IF(ISERROR(VLOOKUP($AD1586,技まとめ!$A$1:$F$380,5,FALSE)),"－",VLOOKUP($AD1586,技まとめ!$A$1:$F$380,5,FALSE))</f>
        <v>20</v>
      </c>
      <c r="AH1586" s="3" t="str">
        <f>IF($E1586=IF(ISERROR(VLOOKUP($AD1586,技まとめ!$A$1:$F$380,4,FALSE)),"－",VLOOKUP($AD1586,技まとめ!$A$1:$F$380,4,FALSE)),"一致","")</f>
        <v>一致</v>
      </c>
      <c r="AI1586" s="9" t="s">
        <v>423</v>
      </c>
      <c r="AJ1586" s="3" t="str">
        <f>IF(ISERROR(VLOOKUP($AI1586,技まとめ!$A$1:$F$380,6,FALSE)),"－",VLOOKUP($AI1586,技まとめ!$A$1:$F$380,6,FALSE))</f>
        <v>BL</v>
      </c>
      <c r="AK1586" s="3">
        <f>IF(ISERROR(VLOOKUP($AI1586,技まとめ!$A$1:$F$380,3,FALSE)),"－",VLOOKUP($AI1586,技まとめ!$A$1:$F$380,3,FALSE))</f>
        <v>13</v>
      </c>
      <c r="AL1586" s="3">
        <f>IF(ISERROR(VLOOKUP($AI1586,技まとめ!$A$1:$F$380,5,FALSE)),"－",VLOOKUP($AI1586,技まとめ!$A$1:$F$380,5,FALSE))</f>
        <v>20</v>
      </c>
      <c r="AM1586" s="3" t="str">
        <f>IF($E1586=IF(ISERROR(VLOOKUP($AI1586,技まとめ!$A$1:$F$380,4,FALSE)),"－",VLOOKUP($AI1586,技まとめ!$A$1:$F$380,4,FALSE)),"一致","")</f>
        <v>一致</v>
      </c>
      <c r="AN1586" s="9" t="s">
        <v>845</v>
      </c>
      <c r="AO1586" s="3" t="str">
        <f>IF(ISERROR(VLOOKUP($AN1586,技まとめ!$A$1:$F$380,6,FALSE)),"－",VLOOKUP($AN1586,技まとめ!$A$1:$F$380,6,FALSE))</f>
        <v>BL</v>
      </c>
      <c r="AP1586" s="3">
        <f>IF(ISERROR(VLOOKUP($AN1586,技まとめ!$A$1:$F$380,3,FALSE)),"－",VLOOKUP($AN1586,技まとめ!$A$1:$F$380,3,FALSE))</f>
        <v>31</v>
      </c>
      <c r="AQ1586" s="3">
        <f>IF(ISERROR(VLOOKUP($AN1586,技まとめ!$A$1:$F$380,5,FALSE)),"－",VLOOKUP($AN1586,技まとめ!$A$1:$F$380,5,FALSE))</f>
        <v>28</v>
      </c>
      <c r="AR1586" s="3" t="str">
        <f>IF($E1586=IF(ISERROR(VLOOKUP($AN1586,技まとめ!$A$1:$F$380,4,FALSE)),"－",VLOOKUP($AN1586,技まとめ!$A$1:$F$380,4,FALSE)),"一致","")</f>
        <v>一致</v>
      </c>
      <c r="AS1586" s="9" t="s">
        <v>297</v>
      </c>
      <c r="AT1586" s="3" t="str">
        <f>IF(ISERROR(VLOOKUP($AS1586,技まとめ!$A$1:$F$380,6,FALSE)),"－",VLOOKUP($AS1586,技まとめ!$A$1:$F$380,6,FALSE))</f>
        <v>DR</v>
      </c>
      <c r="AU1586" s="3">
        <f>IF(ISERROR(VLOOKUP($AS1586,技まとめ!$A$1:$F$380,3,FALSE)),"－",VLOOKUP($AS1586,技まとめ!$A$1:$F$380,3,FALSE))</f>
        <v>106</v>
      </c>
      <c r="AV1586" s="3">
        <f>IF(ISERROR(VLOOKUP($AS1586,技まとめ!$A$1:$F$380,5,FALSE)),"－",VLOOKUP($AS1586,技まとめ!$A$1:$F$380,5,FALSE))</f>
        <v>57</v>
      </c>
      <c r="AW1586" s="3" t="str">
        <f>IF($E1586=IF(ISERROR(VLOOKUP($AS1586,技まとめ!$A$1:$F$380,4,FALSE)),"－",VLOOKUP($AS1586,技まとめ!$A$1:$F$380,4,FALSE)),"一致","")</f>
        <v/>
      </c>
      <c r="AX1586" s="12" t="str">
        <f t="shared" si="342"/>
        <v>スピニングシュートコイルターンアイスグランドブーストグライダー</v>
      </c>
      <c r="AY1586" s="12" t="str">
        <f t="shared" si="343"/>
        <v>スピニングシュートコイルターンアイスグランドブーストグライダー</v>
      </c>
      <c r="AZ1586" s="12" t="str">
        <f t="shared" si="344"/>
        <v>スピニングシュートコイルターンアイスグランドブーストグライダー</v>
      </c>
      <c r="BA1586" s="12" t="str">
        <f t="shared" si="345"/>
        <v>スピニングシュートコイルターンアイスグランドブーストグライダー</v>
      </c>
      <c r="BB1586" s="11" t="str">
        <f t="shared" si="346"/>
        <v>SCBLBLDR</v>
      </c>
      <c r="BC1586" s="11" t="str">
        <f t="shared" si="347"/>
        <v>SCBLBLDR</v>
      </c>
      <c r="BD1586" s="11" t="str">
        <f t="shared" si="348"/>
        <v>SCBLBLDR</v>
      </c>
      <c r="BE1586" s="11" t="str">
        <f t="shared" si="349"/>
        <v>SCBLBLDR</v>
      </c>
    </row>
    <row r="1587" spans="1:57" ht="11.25" hidden="1" customHeight="1">
      <c r="A1587" s="6">
        <v>1586</v>
      </c>
      <c r="B1587" s="7" t="s">
        <v>3560</v>
      </c>
      <c r="C1587" s="8" t="s">
        <v>3561</v>
      </c>
      <c r="D1587" s="7" t="s">
        <v>72</v>
      </c>
      <c r="E1587" s="7" t="s">
        <v>73</v>
      </c>
      <c r="F1587" s="7" t="s">
        <v>82</v>
      </c>
      <c r="G1587" s="9">
        <v>90</v>
      </c>
      <c r="H1587" s="9">
        <v>134</v>
      </c>
      <c r="I1587" s="9">
        <v>47</v>
      </c>
      <c r="J1587" s="9">
        <v>47</v>
      </c>
      <c r="K1587" s="9">
        <v>47</v>
      </c>
      <c r="L1587" s="9">
        <v>48</v>
      </c>
      <c r="M1587" s="9">
        <v>47</v>
      </c>
      <c r="N1587" s="9">
        <v>45</v>
      </c>
      <c r="O1587" s="9">
        <v>46</v>
      </c>
      <c r="P1587" s="9">
        <v>94</v>
      </c>
      <c r="Q1587" s="10">
        <v>97</v>
      </c>
      <c r="R1587" s="11">
        <v>51</v>
      </c>
      <c r="S1587" s="11">
        <v>1</v>
      </c>
      <c r="T1587" s="11">
        <v>98</v>
      </c>
      <c r="U1587" s="11">
        <v>97</v>
      </c>
      <c r="V1587" s="11">
        <v>1</v>
      </c>
      <c r="W1587" s="11">
        <v>96</v>
      </c>
      <c r="X1587" s="11">
        <f t="shared" si="336"/>
        <v>441</v>
      </c>
      <c r="Y1587" s="11">
        <f t="shared" si="337"/>
        <v>4365</v>
      </c>
      <c r="Z1587" s="11">
        <f t="shared" si="338"/>
        <v>2275</v>
      </c>
      <c r="AA1587" s="11">
        <f t="shared" si="339"/>
        <v>3920</v>
      </c>
      <c r="AB1587" s="11">
        <f t="shared" si="340"/>
        <v>3920</v>
      </c>
      <c r="AC1587" s="6">
        <f t="shared" si="341"/>
        <v>4655</v>
      </c>
      <c r="AD1587" s="9" t="s">
        <v>129</v>
      </c>
      <c r="AE1587" s="3" t="str">
        <f>IF(ISERROR(VLOOKUP($AD1587,技まとめ!$A$1:$F$380,6,FALSE)),"－",VLOOKUP($AD1587,技まとめ!$A$1:$F$380,6,FALSE))</f>
        <v>BL</v>
      </c>
      <c r="AF1587" s="3">
        <f>IF(ISERROR(VLOOKUP($AD1587,技まとめ!$A$1:$F$380,3,FALSE)),"－",VLOOKUP($AD1587,技まとめ!$A$1:$F$380,3,FALSE))</f>
        <v>13</v>
      </c>
      <c r="AG1587" s="3">
        <f>IF(ISERROR(VLOOKUP($AD1587,技まとめ!$A$1:$F$380,5,FALSE)),"－",VLOOKUP($AD1587,技まとめ!$A$1:$F$380,5,FALSE))</f>
        <v>20</v>
      </c>
      <c r="AH1587" s="3" t="str">
        <f>IF($E1587=IF(ISERROR(VLOOKUP($AD1587,技まとめ!$A$1:$F$380,4,FALSE)),"－",VLOOKUP($AD1587,技まとめ!$A$1:$F$380,4,FALSE)),"一致","")</f>
        <v/>
      </c>
      <c r="AI1587" s="9" t="s">
        <v>5078</v>
      </c>
      <c r="AJ1587" s="3" t="str">
        <f>IF(ISERROR(VLOOKUP($AI1587,技まとめ!$A$1:$F$380,6,FALSE)),"－",VLOOKUP($AI1587,技まとめ!$A$1:$F$380,6,FALSE))</f>
        <v>BL</v>
      </c>
      <c r="AK1587" s="3">
        <f>IF(ISERROR(VLOOKUP($AI1587,技まとめ!$A$1:$F$380,3,FALSE)),"－",VLOOKUP($AI1587,技まとめ!$A$1:$F$380,3,FALSE))</f>
        <v>33</v>
      </c>
      <c r="AL1587" s="3">
        <f>IF(ISERROR(VLOOKUP($AI1587,技まとめ!$A$1:$F$380,5,FALSE)),"－",VLOOKUP($AI1587,技まとめ!$A$1:$F$380,5,FALSE))</f>
        <v>28</v>
      </c>
      <c r="AM1587" s="3" t="str">
        <f>IF($E1587=IF(ISERROR(VLOOKUP($AI1587,技まとめ!$A$1:$F$380,4,FALSE)),"－",VLOOKUP($AI1587,技まとめ!$A$1:$F$380,4,FALSE)),"一致","")</f>
        <v/>
      </c>
      <c r="AN1587" s="9" t="s">
        <v>469</v>
      </c>
      <c r="AO1587" s="3" t="str">
        <f>IF(ISERROR(VLOOKUP($AN1587,技まとめ!$A$1:$F$380,6,FALSE)),"－",VLOOKUP($AN1587,技まとめ!$A$1:$F$380,6,FALSE))</f>
        <v>SC</v>
      </c>
      <c r="AP1587" s="3">
        <f>IF(ISERROR(VLOOKUP($AN1587,技まとめ!$A$1:$F$380,3,FALSE)),"－",VLOOKUP($AN1587,技まとめ!$A$1:$F$380,3,FALSE))</f>
        <v>30</v>
      </c>
      <c r="AQ1587" s="3">
        <f>IF(ISERROR(VLOOKUP($AN1587,技まとめ!$A$1:$F$380,5,FALSE)),"－",VLOOKUP($AN1587,技まとめ!$A$1:$F$380,5,FALSE))</f>
        <v>21</v>
      </c>
      <c r="AR1587" s="3" t="str">
        <f>IF($E1587=IF(ISERROR(VLOOKUP($AN1587,技まとめ!$A$1:$F$380,4,FALSE)),"－",VLOOKUP($AN1587,技まとめ!$A$1:$F$380,4,FALSE)),"一致","")</f>
        <v/>
      </c>
      <c r="AS1587" s="9" t="s">
        <v>429</v>
      </c>
      <c r="AT1587" s="3" t="str">
        <f>IF(ISERROR(VLOOKUP($AS1587,技まとめ!$A$1:$F$380,6,FALSE)),"－",VLOOKUP($AS1587,技まとめ!$A$1:$F$380,6,FALSE))</f>
        <v>SC</v>
      </c>
      <c r="AU1587" s="3">
        <f>IF(ISERROR(VLOOKUP($AS1587,技まとめ!$A$1:$F$380,3,FALSE)),"－",VLOOKUP($AS1587,技まとめ!$A$1:$F$380,3,FALSE))</f>
        <v>77</v>
      </c>
      <c r="AV1587" s="3">
        <f>IF(ISERROR(VLOOKUP($AS1587,技まとめ!$A$1:$F$380,5,FALSE)),"－",VLOOKUP($AS1587,技まとめ!$A$1:$F$380,5,FALSE))</f>
        <v>43</v>
      </c>
      <c r="AW1587" s="3" t="str">
        <f>IF($E1587=IF(ISERROR(VLOOKUP($AS1587,技まとめ!$A$1:$F$380,4,FALSE)),"－",VLOOKUP($AS1587,技まとめ!$A$1:$F$380,4,FALSE)),"一致","")</f>
        <v>一致</v>
      </c>
      <c r="AX1587" s="12" t="str">
        <f t="shared" si="342"/>
        <v>クイックドロウスーパースキャン（Ｂ）あびせげりパラディンストライク</v>
      </c>
      <c r="AY1587" s="12" t="str">
        <f t="shared" si="343"/>
        <v>クイックドロウスーパースキャン（Ｂ）あびせげりパラディンストライク</v>
      </c>
      <c r="AZ1587" s="12" t="str">
        <f t="shared" si="344"/>
        <v>クイックドロウスーパースキャン（Ｂ）あびせげりパラディンストライク</v>
      </c>
      <c r="BA1587" s="12" t="str">
        <f t="shared" si="345"/>
        <v>クイックドロウスーパースキャン（Ｂ）あびせげりパラディンストライク</v>
      </c>
      <c r="BB1587" s="11" t="str">
        <f t="shared" si="346"/>
        <v>BLBLSCSC</v>
      </c>
      <c r="BC1587" s="11" t="str">
        <f t="shared" si="347"/>
        <v>BLBLSCSC</v>
      </c>
      <c r="BD1587" s="11" t="str">
        <f t="shared" si="348"/>
        <v>BLBLSCSC</v>
      </c>
      <c r="BE1587" s="11" t="str">
        <f t="shared" si="349"/>
        <v>BLBLSCSC</v>
      </c>
    </row>
    <row r="1588" spans="1:57" ht="11.25" hidden="1" customHeight="1">
      <c r="A1588" s="6">
        <v>1587</v>
      </c>
      <c r="B1588" s="7" t="s">
        <v>3562</v>
      </c>
      <c r="C1588" s="8" t="s">
        <v>3563</v>
      </c>
      <c r="D1588" s="7" t="s">
        <v>72</v>
      </c>
      <c r="E1588" s="7" t="s">
        <v>81</v>
      </c>
      <c r="F1588" s="7" t="s">
        <v>128</v>
      </c>
      <c r="G1588" s="9">
        <v>126</v>
      </c>
      <c r="H1588" s="9">
        <v>91</v>
      </c>
      <c r="I1588" s="9">
        <v>57</v>
      </c>
      <c r="J1588" s="9">
        <v>58</v>
      </c>
      <c r="K1588" s="9">
        <v>57</v>
      </c>
      <c r="L1588" s="9">
        <v>57</v>
      </c>
      <c r="M1588" s="9">
        <v>53</v>
      </c>
      <c r="N1588" s="9">
        <v>63</v>
      </c>
      <c r="O1588" s="9">
        <v>57</v>
      </c>
      <c r="P1588" s="9">
        <v>34</v>
      </c>
      <c r="Q1588" s="10">
        <v>107</v>
      </c>
      <c r="R1588" s="11">
        <v>30</v>
      </c>
      <c r="S1588" s="11">
        <v>1</v>
      </c>
      <c r="T1588" s="11">
        <v>107</v>
      </c>
      <c r="U1588" s="11">
        <v>103</v>
      </c>
      <c r="V1588" s="11">
        <v>1</v>
      </c>
      <c r="W1588" s="11">
        <v>107</v>
      </c>
      <c r="X1588" s="11">
        <f t="shared" si="336"/>
        <v>456</v>
      </c>
      <c r="Y1588" s="11">
        <f t="shared" si="337"/>
        <v>4820</v>
      </c>
      <c r="Z1588" s="11">
        <f t="shared" si="338"/>
        <v>1595</v>
      </c>
      <c r="AA1588" s="11">
        <f t="shared" si="339"/>
        <v>4290</v>
      </c>
      <c r="AB1588" s="11">
        <f t="shared" si="340"/>
        <v>4290</v>
      </c>
      <c r="AC1588" s="6">
        <f t="shared" si="341"/>
        <v>4965</v>
      </c>
      <c r="AD1588" s="9" t="s">
        <v>141</v>
      </c>
      <c r="AE1588" s="3" t="str">
        <f>IF(ISERROR(VLOOKUP($AD1588,技まとめ!$A$1:$F$380,6,FALSE)),"－",VLOOKUP($AD1588,技まとめ!$A$1:$F$380,6,FALSE))</f>
        <v>SC</v>
      </c>
      <c r="AF1588" s="3">
        <f>IF(ISERROR(VLOOKUP($AD1588,技まとめ!$A$1:$F$380,3,FALSE)),"－",VLOOKUP($AD1588,技まとめ!$A$1:$F$380,3,FALSE))</f>
        <v>42</v>
      </c>
      <c r="AG1588" s="3">
        <f>IF(ISERROR(VLOOKUP($AD1588,技まとめ!$A$1:$F$380,5,FALSE)),"－",VLOOKUP($AD1588,技まとめ!$A$1:$F$380,5,FALSE))</f>
        <v>28</v>
      </c>
      <c r="AH1588" s="3" t="str">
        <f>IF($E1588=IF(ISERROR(VLOOKUP($AD1588,技まとめ!$A$1:$F$380,4,FALSE)),"－",VLOOKUP($AD1588,技まとめ!$A$1:$F$380,4,FALSE)),"一致","")</f>
        <v/>
      </c>
      <c r="AI1588" s="9" t="s">
        <v>118</v>
      </c>
      <c r="AJ1588" s="3" t="str">
        <f>IF(ISERROR(VLOOKUP($AI1588,技まとめ!$A$1:$F$380,6,FALSE)),"－",VLOOKUP($AI1588,技まとめ!$A$1:$F$380,6,FALSE))</f>
        <v>BS</v>
      </c>
      <c r="AK1588" s="3">
        <f>IF(ISERROR(VLOOKUP($AI1588,技まとめ!$A$1:$F$380,3,FALSE)),"－",VLOOKUP($AI1588,技まとめ!$A$1:$F$380,3,FALSE))</f>
        <v>64</v>
      </c>
      <c r="AL1588" s="3">
        <f>IF(ISERROR(VLOOKUP($AI1588,技まとめ!$A$1:$F$380,5,FALSE)),"－",VLOOKUP($AI1588,技まとめ!$A$1:$F$380,5,FALSE))</f>
        <v>37</v>
      </c>
      <c r="AM1588" s="3" t="str">
        <f>IF($E1588=IF(ISERROR(VLOOKUP($AI1588,技まとめ!$A$1:$F$380,4,FALSE)),"－",VLOOKUP($AI1588,技まとめ!$A$1:$F$380,4,FALSE)),"一致","")</f>
        <v/>
      </c>
      <c r="AN1588" s="9" t="s">
        <v>193</v>
      </c>
      <c r="AO1588" s="3" t="str">
        <f>IF(ISERROR(VLOOKUP($AN1588,技まとめ!$A$1:$F$380,6,FALSE)),"－",VLOOKUP($AN1588,技まとめ!$A$1:$F$380,6,FALSE))</f>
        <v>NS</v>
      </c>
      <c r="AP1588" s="3">
        <f>IF(ISERROR(VLOOKUP($AN1588,技まとめ!$A$1:$F$380,3,FALSE)),"－",VLOOKUP($AN1588,技まとめ!$A$1:$F$380,3,FALSE))</f>
        <v>66</v>
      </c>
      <c r="AQ1588" s="3">
        <f>IF(ISERROR(VLOOKUP($AN1588,技まとめ!$A$1:$F$380,5,FALSE)),"－",VLOOKUP($AN1588,技まとめ!$A$1:$F$380,5,FALSE))</f>
        <v>37</v>
      </c>
      <c r="AR1588" s="3" t="str">
        <f>IF($E1588=IF(ISERROR(VLOOKUP($AN1588,技まとめ!$A$1:$F$380,4,FALSE)),"－",VLOOKUP($AN1588,技まとめ!$A$1:$F$380,4,FALSE)),"一致","")</f>
        <v/>
      </c>
      <c r="AS1588" s="9" t="s">
        <v>1187</v>
      </c>
      <c r="AT1588" s="3" t="str">
        <f>IF(ISERROR(VLOOKUP($AS1588,技まとめ!$A$1:$F$380,6,FALSE)),"－",VLOOKUP($AS1588,技まとめ!$A$1:$F$380,6,FALSE))</f>
        <v>DR</v>
      </c>
      <c r="AU1588" s="3">
        <f>IF(ISERROR(VLOOKUP($AS1588,技まとめ!$A$1:$F$380,3,FALSE)),"－",VLOOKUP($AS1588,技まとめ!$A$1:$F$380,3,FALSE))</f>
        <v>90</v>
      </c>
      <c r="AV1588" s="3">
        <f>IF(ISERROR(VLOOKUP($AS1588,技まとめ!$A$1:$F$380,5,FALSE)),"－",VLOOKUP($AS1588,技まとめ!$A$1:$F$380,5,FALSE))</f>
        <v>53</v>
      </c>
      <c r="AW1588" s="3" t="str">
        <f>IF($E1588=IF(ISERROR(VLOOKUP($AS1588,技まとめ!$A$1:$F$380,4,FALSE)),"－",VLOOKUP($AS1588,技まとめ!$A$1:$F$380,4,FALSE)),"一致","")</f>
        <v/>
      </c>
      <c r="AX1588" s="12" t="str">
        <f t="shared" si="342"/>
        <v>ドラゴンクラッシュクンフーアタックツインブーストデュアルパス</v>
      </c>
      <c r="AY1588" s="12" t="str">
        <f t="shared" si="343"/>
        <v>ドラゴンクラッシュクンフーアタックツインブーストデュアルパス</v>
      </c>
      <c r="AZ1588" s="12" t="str">
        <f t="shared" si="344"/>
        <v>ドラゴンクラッシュクンフーアタックツインブーストデュアルパス</v>
      </c>
      <c r="BA1588" s="12" t="str">
        <f t="shared" si="345"/>
        <v>ドラゴンクラッシュクンフーアタックツインブーストデュアルパス</v>
      </c>
      <c r="BB1588" s="11" t="str">
        <f t="shared" si="346"/>
        <v>SCBSNSDR</v>
      </c>
      <c r="BC1588" s="11" t="str">
        <f t="shared" si="347"/>
        <v>SCBSNSDR</v>
      </c>
      <c r="BD1588" s="11" t="str">
        <f t="shared" si="348"/>
        <v>SCBSNSDR</v>
      </c>
      <c r="BE1588" s="11" t="str">
        <f t="shared" si="349"/>
        <v>SCBSNSDR</v>
      </c>
    </row>
    <row r="1589" spans="1:57" ht="11.25" hidden="1" customHeight="1">
      <c r="A1589" s="6">
        <v>1588</v>
      </c>
      <c r="B1589" s="7" t="s">
        <v>3564</v>
      </c>
      <c r="C1589" s="8" t="s">
        <v>3565</v>
      </c>
      <c r="D1589" s="7" t="s">
        <v>650</v>
      </c>
      <c r="E1589" s="7" t="s">
        <v>102</v>
      </c>
      <c r="F1589" s="7" t="s">
        <v>82</v>
      </c>
      <c r="G1589" s="9">
        <v>90</v>
      </c>
      <c r="H1589" s="9">
        <v>126</v>
      </c>
      <c r="I1589" s="9">
        <v>49</v>
      </c>
      <c r="J1589" s="9">
        <v>51</v>
      </c>
      <c r="K1589" s="9">
        <v>46</v>
      </c>
      <c r="L1589" s="9">
        <v>48</v>
      </c>
      <c r="M1589" s="9">
        <v>52</v>
      </c>
      <c r="N1589" s="9">
        <v>50</v>
      </c>
      <c r="O1589" s="9">
        <v>48</v>
      </c>
      <c r="P1589" s="9">
        <v>66</v>
      </c>
      <c r="Q1589" s="10">
        <v>99</v>
      </c>
      <c r="R1589" s="11">
        <v>31</v>
      </c>
      <c r="S1589" s="11">
        <v>1</v>
      </c>
      <c r="T1589" s="11">
        <v>98</v>
      </c>
      <c r="U1589" s="11">
        <v>102</v>
      </c>
      <c r="V1589" s="11">
        <v>1</v>
      </c>
      <c r="W1589" s="11">
        <v>98</v>
      </c>
      <c r="X1589" s="11">
        <f t="shared" si="336"/>
        <v>430</v>
      </c>
      <c r="Y1589" s="11">
        <f t="shared" si="337"/>
        <v>4455</v>
      </c>
      <c r="Z1589" s="11">
        <f t="shared" si="338"/>
        <v>1585</v>
      </c>
      <c r="AA1589" s="11">
        <f t="shared" si="339"/>
        <v>3930</v>
      </c>
      <c r="AB1589" s="11">
        <f t="shared" si="340"/>
        <v>3930</v>
      </c>
      <c r="AC1589" s="6">
        <f t="shared" si="341"/>
        <v>4565</v>
      </c>
      <c r="AD1589" s="9" t="s">
        <v>129</v>
      </c>
      <c r="AE1589" s="3" t="str">
        <f>IF(ISERROR(VLOOKUP($AD1589,技まとめ!$A$1:$F$380,6,FALSE)),"－",VLOOKUP($AD1589,技まとめ!$A$1:$F$380,6,FALSE))</f>
        <v>BL</v>
      </c>
      <c r="AF1589" s="3">
        <f>IF(ISERROR(VLOOKUP($AD1589,技まとめ!$A$1:$F$380,3,FALSE)),"－",VLOOKUP($AD1589,技まとめ!$A$1:$F$380,3,FALSE))</f>
        <v>13</v>
      </c>
      <c r="AG1589" s="3">
        <f>IF(ISERROR(VLOOKUP($AD1589,技まとめ!$A$1:$F$380,5,FALSE)),"－",VLOOKUP($AD1589,技まとめ!$A$1:$F$380,5,FALSE))</f>
        <v>20</v>
      </c>
      <c r="AH1589" s="3" t="str">
        <f>IF($E1589=IF(ISERROR(VLOOKUP($AD1589,技まとめ!$A$1:$F$380,4,FALSE)),"－",VLOOKUP($AD1589,技まとめ!$A$1:$F$380,4,FALSE)),"一致","")</f>
        <v/>
      </c>
      <c r="AI1589" s="9" t="s">
        <v>263</v>
      </c>
      <c r="AJ1589" s="3" t="str">
        <f>IF(ISERROR(VLOOKUP($AI1589,技まとめ!$A$1:$F$380,6,FALSE)),"－",VLOOKUP($AI1589,技まとめ!$A$1:$F$380,6,FALSE))</f>
        <v>DR</v>
      </c>
      <c r="AK1589" s="3">
        <f>IF(ISERROR(VLOOKUP($AI1589,技まとめ!$A$1:$F$380,3,FALSE)),"－",VLOOKUP($AI1589,技まとめ!$A$1:$F$380,3,FALSE))</f>
        <v>16</v>
      </c>
      <c r="AL1589" s="3">
        <f>IF(ISERROR(VLOOKUP($AI1589,技まとめ!$A$1:$F$380,5,FALSE)),"－",VLOOKUP($AI1589,技まとめ!$A$1:$F$380,5,FALSE))</f>
        <v>21</v>
      </c>
      <c r="AM1589" s="3" t="str">
        <f>IF($E1589=IF(ISERROR(VLOOKUP($AI1589,技まとめ!$A$1:$F$380,4,FALSE)),"－",VLOOKUP($AI1589,技まとめ!$A$1:$F$380,4,FALSE)),"一致","")</f>
        <v/>
      </c>
      <c r="AN1589" s="9" t="s">
        <v>97</v>
      </c>
      <c r="AO1589" s="3" t="str">
        <f>IF(ISERROR(VLOOKUP($AN1589,技まとめ!$A$1:$F$380,6,FALSE)),"－",VLOOKUP($AN1589,技まとめ!$A$1:$F$380,6,FALSE))</f>
        <v>BL</v>
      </c>
      <c r="AP1589" s="3">
        <f>IF(ISERROR(VLOOKUP($AN1589,技まとめ!$A$1:$F$380,3,FALSE)),"－",VLOOKUP($AN1589,技まとめ!$A$1:$F$380,3,FALSE))</f>
        <v>38</v>
      </c>
      <c r="AQ1589" s="3">
        <f>IF(ISERROR(VLOOKUP($AN1589,技まとめ!$A$1:$F$380,5,FALSE)),"－",VLOOKUP($AN1589,技まとめ!$A$1:$F$380,5,FALSE))</f>
        <v>16</v>
      </c>
      <c r="AR1589" s="3" t="str">
        <f>IF($E1589=IF(ISERROR(VLOOKUP($AN1589,技まとめ!$A$1:$F$380,4,FALSE)),"－",VLOOKUP($AN1589,技まとめ!$A$1:$F$380,4,FALSE)),"一致","")</f>
        <v/>
      </c>
      <c r="AS1589" s="9" t="s">
        <v>186</v>
      </c>
      <c r="AT1589" s="3" t="str">
        <f>IF(ISERROR(VLOOKUP($AS1589,技まとめ!$A$1:$F$380,6,FALSE)),"－",VLOOKUP($AS1589,技まとめ!$A$1:$F$380,6,FALSE))</f>
        <v>DR</v>
      </c>
      <c r="AU1589" s="3">
        <f>IF(ISERROR(VLOOKUP($AS1589,技まとめ!$A$1:$F$380,3,FALSE)),"－",VLOOKUP($AS1589,技まとめ!$A$1:$F$380,3,FALSE))</f>
        <v>27</v>
      </c>
      <c r="AV1589" s="3">
        <f>IF(ISERROR(VLOOKUP($AS1589,技まとめ!$A$1:$F$380,5,FALSE)),"－",VLOOKUP($AS1589,技まとめ!$A$1:$F$380,5,FALSE))</f>
        <v>25</v>
      </c>
      <c r="AW1589" s="3" t="str">
        <f>IF($E1589=IF(ISERROR(VLOOKUP($AS1589,技まとめ!$A$1:$F$380,4,FALSE)),"－",VLOOKUP($AS1589,技まとめ!$A$1:$F$380,4,FALSE)),"一致","")</f>
        <v>一致</v>
      </c>
      <c r="AX1589" s="12" t="str">
        <f t="shared" si="342"/>
        <v>クイックドロウマジックうしろのしょうめんフーセンガム</v>
      </c>
      <c r="AY1589" s="12" t="str">
        <f t="shared" si="343"/>
        <v>クイックドロウマジックうしろのしょうめんフーセンガム</v>
      </c>
      <c r="AZ1589" s="12" t="str">
        <f t="shared" si="344"/>
        <v>クイックドロウマジックうしろのしょうめんフーセンガム</v>
      </c>
      <c r="BA1589" s="12" t="str">
        <f t="shared" si="345"/>
        <v>クイックドロウマジックうしろのしょうめんフーセンガム</v>
      </c>
      <c r="BB1589" s="11" t="str">
        <f t="shared" si="346"/>
        <v>BLDRBLDR</v>
      </c>
      <c r="BC1589" s="11" t="str">
        <f t="shared" si="347"/>
        <v>BLDRBLDR</v>
      </c>
      <c r="BD1589" s="11" t="str">
        <f t="shared" si="348"/>
        <v>BLDRBLDR</v>
      </c>
      <c r="BE1589" s="11" t="str">
        <f t="shared" si="349"/>
        <v>BLDRBLDR</v>
      </c>
    </row>
    <row r="1590" spans="1:57" ht="11.25" hidden="1" customHeight="1">
      <c r="A1590" s="6">
        <v>1589</v>
      </c>
      <c r="B1590" s="7" t="s">
        <v>3566</v>
      </c>
      <c r="C1590" s="8" t="s">
        <v>3567</v>
      </c>
      <c r="D1590" s="7" t="s">
        <v>650</v>
      </c>
      <c r="E1590" s="7" t="s">
        <v>81</v>
      </c>
      <c r="F1590" s="7" t="s">
        <v>128</v>
      </c>
      <c r="G1590" s="9">
        <v>104</v>
      </c>
      <c r="H1590" s="9">
        <v>138</v>
      </c>
      <c r="I1590" s="9">
        <v>57</v>
      </c>
      <c r="J1590" s="9">
        <v>60</v>
      </c>
      <c r="K1590" s="9">
        <v>60</v>
      </c>
      <c r="L1590" s="9">
        <v>62</v>
      </c>
      <c r="M1590" s="9">
        <v>62</v>
      </c>
      <c r="N1590" s="9">
        <v>57</v>
      </c>
      <c r="O1590" s="9">
        <v>59</v>
      </c>
      <c r="P1590" s="9">
        <v>14</v>
      </c>
      <c r="Q1590" s="10">
        <v>107</v>
      </c>
      <c r="R1590" s="11">
        <v>9</v>
      </c>
      <c r="S1590" s="11">
        <v>1</v>
      </c>
      <c r="T1590" s="11">
        <v>112</v>
      </c>
      <c r="U1590" s="11">
        <v>112</v>
      </c>
      <c r="V1590" s="11">
        <v>1</v>
      </c>
      <c r="W1590" s="11">
        <v>109</v>
      </c>
      <c r="X1590" s="11">
        <f t="shared" si="336"/>
        <v>451</v>
      </c>
      <c r="Y1590" s="11">
        <f t="shared" si="337"/>
        <v>4830</v>
      </c>
      <c r="Z1590" s="11">
        <f t="shared" si="338"/>
        <v>870</v>
      </c>
      <c r="AA1590" s="11">
        <f t="shared" si="339"/>
        <v>4475</v>
      </c>
      <c r="AB1590" s="11">
        <f t="shared" si="340"/>
        <v>4475</v>
      </c>
      <c r="AC1590" s="6">
        <f t="shared" si="341"/>
        <v>5070</v>
      </c>
      <c r="AD1590" s="9" t="s">
        <v>602</v>
      </c>
      <c r="AE1590" s="3" t="str">
        <f>IF(ISERROR(VLOOKUP($AD1590,技まとめ!$A$1:$F$380,6,FALSE)),"－",VLOOKUP($AD1590,技まとめ!$A$1:$F$380,6,FALSE))</f>
        <v>－</v>
      </c>
      <c r="AF1590" s="3">
        <f>IF(ISERROR(VLOOKUP($AD1590,技まとめ!$A$1:$F$380,3,FALSE)),"－",VLOOKUP($AD1590,技まとめ!$A$1:$F$380,3,FALSE))</f>
        <v>0</v>
      </c>
      <c r="AG1590" s="3">
        <f>IF(ISERROR(VLOOKUP($AD1590,技まとめ!$A$1:$F$380,5,FALSE)),"－",VLOOKUP($AD1590,技まとめ!$A$1:$F$380,5,FALSE))</f>
        <v>0</v>
      </c>
      <c r="AH1590" s="3" t="str">
        <f>IF($E1590=IF(ISERROR(VLOOKUP($AD1590,技まとめ!$A$1:$F$380,4,FALSE)),"－",VLOOKUP($AD1590,技まとめ!$A$1:$F$380,4,FALSE)),"一致","")</f>
        <v/>
      </c>
      <c r="AI1590" s="9" t="s">
        <v>178</v>
      </c>
      <c r="AJ1590" s="3" t="str">
        <f>IF(ISERROR(VLOOKUP($AI1590,技まとめ!$A$1:$F$380,6,FALSE)),"－",VLOOKUP($AI1590,技まとめ!$A$1:$F$380,6,FALSE))</f>
        <v>NS</v>
      </c>
      <c r="AK1590" s="3">
        <f>IF(ISERROR(VLOOKUP($AI1590,技まとめ!$A$1:$F$380,3,FALSE)),"－",VLOOKUP($AI1590,技まとめ!$A$1:$F$380,3,FALSE))</f>
        <v>38</v>
      </c>
      <c r="AL1590" s="3">
        <f>IF(ISERROR(VLOOKUP($AI1590,技まとめ!$A$1:$F$380,5,FALSE)),"－",VLOOKUP($AI1590,技まとめ!$A$1:$F$380,5,FALSE))</f>
        <v>25</v>
      </c>
      <c r="AM1590" s="3" t="str">
        <f>IF($E1590=IF(ISERROR(VLOOKUP($AI1590,技まとめ!$A$1:$F$380,4,FALSE)),"－",VLOOKUP($AI1590,技まとめ!$A$1:$F$380,4,FALSE)),"一致","")</f>
        <v/>
      </c>
      <c r="AN1590" s="9" t="s">
        <v>1474</v>
      </c>
      <c r="AO1590" s="3" t="str">
        <f>IF(ISERROR(VLOOKUP($AN1590,技まとめ!$A$1:$F$380,6,FALSE)),"－",VLOOKUP($AN1590,技まとめ!$A$1:$F$380,6,FALSE))</f>
        <v>SC</v>
      </c>
      <c r="AP1590" s="3">
        <f>IF(ISERROR(VLOOKUP($AN1590,技まとめ!$A$1:$F$380,3,FALSE)),"－",VLOOKUP($AN1590,技まとめ!$A$1:$F$380,3,FALSE))</f>
        <v>49</v>
      </c>
      <c r="AQ1590" s="3">
        <f>IF(ISERROR(VLOOKUP($AN1590,技まとめ!$A$1:$F$380,5,FALSE)),"－",VLOOKUP($AN1590,技まとめ!$A$1:$F$380,5,FALSE))</f>
        <v>31</v>
      </c>
      <c r="AR1590" s="3" t="str">
        <f>IF($E1590=IF(ISERROR(VLOOKUP($AN1590,技まとめ!$A$1:$F$380,4,FALSE)),"－",VLOOKUP($AN1590,技まとめ!$A$1:$F$380,4,FALSE)),"一致","")</f>
        <v/>
      </c>
      <c r="AS1590" s="9" t="s">
        <v>85</v>
      </c>
      <c r="AT1590" s="3" t="str">
        <f>IF(ISERROR(VLOOKUP($AS1590,技まとめ!$A$1:$F$380,6,FALSE)),"－",VLOOKUP($AS1590,技まとめ!$A$1:$F$380,6,FALSE))</f>
        <v>SC</v>
      </c>
      <c r="AU1590" s="3">
        <f>IF(ISERROR(VLOOKUP($AS1590,技まとめ!$A$1:$F$380,3,FALSE)),"－",VLOOKUP($AS1590,技まとめ!$A$1:$F$380,3,FALSE))</f>
        <v>90</v>
      </c>
      <c r="AV1590" s="3">
        <f>IF(ISERROR(VLOOKUP($AS1590,技まとめ!$A$1:$F$380,5,FALSE)),"－",VLOOKUP($AS1590,技まとめ!$A$1:$F$380,5,FALSE))</f>
        <v>49</v>
      </c>
      <c r="AW1590" s="3" t="str">
        <f>IF($E1590=IF(ISERROR(VLOOKUP($AS1590,技まとめ!$A$1:$F$380,4,FALSE)),"－",VLOOKUP($AS1590,技まとめ!$A$1:$F$380,4,FALSE)),"一致","")</f>
        <v>一致</v>
      </c>
      <c r="AX1590" s="12" t="str">
        <f t="shared" si="342"/>
        <v>シュートフォースフリーズショットローズスプラッシュたつまきおとし</v>
      </c>
      <c r="AY1590" s="12" t="str">
        <f t="shared" si="343"/>
        <v>シュートフォースフリーズショットローズスプラッシュたつまきおとし</v>
      </c>
      <c r="AZ1590" s="12" t="str">
        <f t="shared" si="344"/>
        <v>シュートフォースフリーズショットローズスプラッシュたつまきおとし</v>
      </c>
      <c r="BA1590" s="12" t="str">
        <f t="shared" si="345"/>
        <v>シュートフォースフリーズショットローズスプラッシュたつまきおとし</v>
      </c>
      <c r="BB1590" s="11" t="str">
        <f t="shared" si="346"/>
        <v>－NSSCSC</v>
      </c>
      <c r="BC1590" s="11" t="str">
        <f t="shared" si="347"/>
        <v>－NSSCSC</v>
      </c>
      <c r="BD1590" s="11" t="str">
        <f t="shared" si="348"/>
        <v>－NSSCSC</v>
      </c>
      <c r="BE1590" s="11" t="str">
        <f t="shared" si="349"/>
        <v>－NSSCSC</v>
      </c>
    </row>
    <row r="1591" spans="1:57" ht="11.25" hidden="1" customHeight="1">
      <c r="A1591" s="6">
        <v>1590</v>
      </c>
      <c r="B1591" s="7" t="s">
        <v>3568</v>
      </c>
      <c r="C1591" s="8" t="s">
        <v>3569</v>
      </c>
      <c r="D1591" s="7" t="s">
        <v>650</v>
      </c>
      <c r="E1591" s="7" t="s">
        <v>95</v>
      </c>
      <c r="F1591" s="7" t="s">
        <v>82</v>
      </c>
      <c r="G1591" s="9">
        <v>80</v>
      </c>
      <c r="H1591" s="9">
        <v>133</v>
      </c>
      <c r="I1591" s="9">
        <v>45</v>
      </c>
      <c r="J1591" s="9">
        <v>47</v>
      </c>
      <c r="K1591" s="9">
        <v>60</v>
      </c>
      <c r="L1591" s="9">
        <v>51</v>
      </c>
      <c r="M1591" s="9">
        <v>50</v>
      </c>
      <c r="N1591" s="9">
        <v>46</v>
      </c>
      <c r="O1591" s="9">
        <v>63</v>
      </c>
      <c r="P1591" s="9">
        <v>43</v>
      </c>
      <c r="Q1591" s="10">
        <v>95</v>
      </c>
      <c r="R1591" s="11">
        <v>14</v>
      </c>
      <c r="S1591" s="11">
        <v>1</v>
      </c>
      <c r="T1591" s="11">
        <v>101</v>
      </c>
      <c r="U1591" s="11">
        <v>100</v>
      </c>
      <c r="V1591" s="11">
        <v>1</v>
      </c>
      <c r="W1591" s="11">
        <v>113</v>
      </c>
      <c r="X1591" s="11">
        <f t="shared" si="336"/>
        <v>425</v>
      </c>
      <c r="Y1591" s="11">
        <f t="shared" si="337"/>
        <v>4370</v>
      </c>
      <c r="Z1591" s="11">
        <f t="shared" si="338"/>
        <v>1065</v>
      </c>
      <c r="AA1591" s="11">
        <f t="shared" si="339"/>
        <v>4110</v>
      </c>
      <c r="AB1591" s="11">
        <f t="shared" si="340"/>
        <v>4110</v>
      </c>
      <c r="AC1591" s="6">
        <f t="shared" si="341"/>
        <v>4675</v>
      </c>
      <c r="AD1591" s="9" t="s">
        <v>97</v>
      </c>
      <c r="AE1591" s="3" t="str">
        <f>IF(ISERROR(VLOOKUP($AD1591,技まとめ!$A$1:$F$380,6,FALSE)),"－",VLOOKUP($AD1591,技まとめ!$A$1:$F$380,6,FALSE))</f>
        <v>BL</v>
      </c>
      <c r="AF1591" s="3">
        <f>IF(ISERROR(VLOOKUP($AD1591,技まとめ!$A$1:$F$380,3,FALSE)),"－",VLOOKUP($AD1591,技まとめ!$A$1:$F$380,3,FALSE))</f>
        <v>38</v>
      </c>
      <c r="AG1591" s="3">
        <f>IF(ISERROR(VLOOKUP($AD1591,技まとめ!$A$1:$F$380,5,FALSE)),"－",VLOOKUP($AD1591,技まとめ!$A$1:$F$380,5,FALSE))</f>
        <v>16</v>
      </c>
      <c r="AH1591" s="3" t="str">
        <f>IF($E1591=IF(ISERROR(VLOOKUP($AD1591,技まとめ!$A$1:$F$380,4,FALSE)),"－",VLOOKUP($AD1591,技まとめ!$A$1:$F$380,4,FALSE)),"一致","")</f>
        <v/>
      </c>
      <c r="AI1591" s="9" t="s">
        <v>346</v>
      </c>
      <c r="AJ1591" s="3" t="str">
        <f>IF(ISERROR(VLOOKUP($AI1591,技まとめ!$A$1:$F$380,6,FALSE)),"－",VLOOKUP($AI1591,技まとめ!$A$1:$F$380,6,FALSE))</f>
        <v>LS</v>
      </c>
      <c r="AK1591" s="3">
        <f>IF(ISERROR(VLOOKUP($AI1591,技まとめ!$A$1:$F$380,3,FALSE)),"－",VLOOKUP($AI1591,技まとめ!$A$1:$F$380,3,FALSE))</f>
        <v>51</v>
      </c>
      <c r="AL1591" s="3">
        <f>IF(ISERROR(VLOOKUP($AI1591,技まとめ!$A$1:$F$380,5,FALSE)),"－",VLOOKUP($AI1591,技まとめ!$A$1:$F$380,5,FALSE))</f>
        <v>37</v>
      </c>
      <c r="AM1591" s="3" t="str">
        <f>IF($E1591=IF(ISERROR(VLOOKUP($AI1591,技まとめ!$A$1:$F$380,4,FALSE)),"－",VLOOKUP($AI1591,技まとめ!$A$1:$F$380,4,FALSE)),"一致","")</f>
        <v/>
      </c>
      <c r="AN1591" s="9" t="s">
        <v>251</v>
      </c>
      <c r="AO1591" s="3" t="str">
        <f>IF(ISERROR(VLOOKUP($AN1591,技まとめ!$A$1:$F$380,6,FALSE)),"－",VLOOKUP($AN1591,技まとめ!$A$1:$F$380,6,FALSE))</f>
        <v>BL</v>
      </c>
      <c r="AP1591" s="3">
        <f>IF(ISERROR(VLOOKUP($AN1591,技まとめ!$A$1:$F$380,3,FALSE)),"－",VLOOKUP($AN1591,技まとめ!$A$1:$F$380,3,FALSE))</f>
        <v>46</v>
      </c>
      <c r="AQ1591" s="3">
        <f>IF(ISERROR(VLOOKUP($AN1591,技まとめ!$A$1:$F$380,5,FALSE)),"－",VLOOKUP($AN1591,技まとめ!$A$1:$F$380,5,FALSE))</f>
        <v>33</v>
      </c>
      <c r="AR1591" s="3" t="str">
        <f>IF($E1591=IF(ISERROR(VLOOKUP($AN1591,技まとめ!$A$1:$F$380,4,FALSE)),"－",VLOOKUP($AN1591,技まとめ!$A$1:$F$380,4,FALSE)),"一致","")</f>
        <v>一致</v>
      </c>
      <c r="AS1591" s="9" t="s">
        <v>1115</v>
      </c>
      <c r="AT1591" s="3" t="str">
        <f>IF(ISERROR(VLOOKUP($AS1591,技まとめ!$A$1:$F$380,6,FALSE)),"－",VLOOKUP($AS1591,技まとめ!$A$1:$F$380,6,FALSE))</f>
        <v>－</v>
      </c>
      <c r="AU1591" s="3">
        <f>IF(ISERROR(VLOOKUP($AS1591,技まとめ!$A$1:$F$380,3,FALSE)),"－",VLOOKUP($AS1591,技まとめ!$A$1:$F$380,3,FALSE))</f>
        <v>0</v>
      </c>
      <c r="AV1591" s="3">
        <f>IF(ISERROR(VLOOKUP($AS1591,技まとめ!$A$1:$F$380,5,FALSE)),"－",VLOOKUP($AS1591,技まとめ!$A$1:$F$380,5,FALSE))</f>
        <v>0</v>
      </c>
      <c r="AW1591" s="3" t="str">
        <f>IF($E1591=IF(ISERROR(VLOOKUP($AS1591,技まとめ!$A$1:$F$380,4,FALSE)),"－",VLOOKUP($AS1591,技まとめ!$A$1:$F$380,4,FALSE)),"一致","")</f>
        <v/>
      </c>
      <c r="AX1591" s="12" t="str">
        <f t="shared" si="342"/>
        <v>うしろのしょうめんレインボーループくものいとぞくせいきょうか</v>
      </c>
      <c r="AY1591" s="12" t="str">
        <f t="shared" si="343"/>
        <v>うしろのしょうめんレインボーループくものいとぞくせいきょうか</v>
      </c>
      <c r="AZ1591" s="12" t="str">
        <f t="shared" si="344"/>
        <v>うしろのしょうめんレインボーループくものいとぞくせいきょうか</v>
      </c>
      <c r="BA1591" s="12" t="str">
        <f t="shared" si="345"/>
        <v>うしろのしょうめんレインボーループくものいとぞくせいきょうか</v>
      </c>
      <c r="BB1591" s="11" t="str">
        <f t="shared" si="346"/>
        <v>BLLSBL－</v>
      </c>
      <c r="BC1591" s="11" t="str">
        <f t="shared" si="347"/>
        <v>BLLSBL－</v>
      </c>
      <c r="BD1591" s="11" t="str">
        <f t="shared" si="348"/>
        <v>BLLSBL－</v>
      </c>
      <c r="BE1591" s="11" t="str">
        <f t="shared" si="349"/>
        <v>BLLSBL－</v>
      </c>
    </row>
    <row r="1592" spans="1:57" ht="11.25" hidden="1" customHeight="1">
      <c r="A1592" s="6">
        <v>1591</v>
      </c>
      <c r="B1592" s="7" t="s">
        <v>3570</v>
      </c>
      <c r="C1592" s="8" t="s">
        <v>3571</v>
      </c>
      <c r="D1592" s="7" t="s">
        <v>72</v>
      </c>
      <c r="E1592" s="7" t="s">
        <v>81</v>
      </c>
      <c r="F1592" s="7" t="s">
        <v>74</v>
      </c>
      <c r="G1592" s="9">
        <v>105</v>
      </c>
      <c r="H1592" s="9">
        <v>126</v>
      </c>
      <c r="I1592" s="9">
        <v>59</v>
      </c>
      <c r="J1592" s="9">
        <v>65</v>
      </c>
      <c r="K1592" s="9">
        <v>62</v>
      </c>
      <c r="L1592" s="9">
        <v>64</v>
      </c>
      <c r="M1592" s="9">
        <v>62</v>
      </c>
      <c r="N1592" s="9">
        <v>59</v>
      </c>
      <c r="O1592" s="9">
        <v>61</v>
      </c>
      <c r="P1592" s="9">
        <v>12</v>
      </c>
      <c r="Q1592" s="10">
        <v>109</v>
      </c>
      <c r="R1592" s="11">
        <v>16</v>
      </c>
      <c r="S1592" s="11">
        <v>1</v>
      </c>
      <c r="T1592" s="11">
        <v>114</v>
      </c>
      <c r="U1592" s="11">
        <v>112</v>
      </c>
      <c r="V1592" s="11">
        <v>1</v>
      </c>
      <c r="W1592" s="11">
        <v>111</v>
      </c>
      <c r="X1592" s="11">
        <f t="shared" si="336"/>
        <v>464</v>
      </c>
      <c r="Y1592" s="11">
        <f t="shared" si="337"/>
        <v>4920</v>
      </c>
      <c r="Z1592" s="11">
        <f t="shared" si="338"/>
        <v>1125</v>
      </c>
      <c r="AA1592" s="11">
        <f t="shared" si="339"/>
        <v>4555</v>
      </c>
      <c r="AB1592" s="11">
        <f t="shared" si="340"/>
        <v>4555</v>
      </c>
      <c r="AC1592" s="6">
        <f t="shared" si="341"/>
        <v>5195</v>
      </c>
      <c r="AD1592" s="9" t="s">
        <v>401</v>
      </c>
      <c r="AE1592" s="3" t="str">
        <f>IF(ISERROR(VLOOKUP($AD1592,技まとめ!$A$1:$F$380,6,FALSE)),"－",VLOOKUP($AD1592,技まとめ!$A$1:$F$380,6,FALSE))</f>
        <v>CA</v>
      </c>
      <c r="AF1592" s="3">
        <f>IF(ISERROR(VLOOKUP($AD1592,技まとめ!$A$1:$F$380,3,FALSE)),"－",VLOOKUP($AD1592,技まとめ!$A$1:$F$380,3,FALSE))</f>
        <v>48</v>
      </c>
      <c r="AG1592" s="3">
        <f>IF(ISERROR(VLOOKUP($AD1592,技まとめ!$A$1:$F$380,5,FALSE)),"－",VLOOKUP($AD1592,技まとめ!$A$1:$F$380,5,FALSE))</f>
        <v>32</v>
      </c>
      <c r="AH1592" s="3" t="str">
        <f>IF($E1592=IF(ISERROR(VLOOKUP($AD1592,技まとめ!$A$1:$F$380,4,FALSE)),"－",VLOOKUP($AD1592,技まとめ!$A$1:$F$380,4,FALSE)),"一致","")</f>
        <v/>
      </c>
      <c r="AI1592" s="9" t="s">
        <v>90</v>
      </c>
      <c r="AJ1592" s="3" t="str">
        <f>IF(ISERROR(VLOOKUP($AI1592,技まとめ!$A$1:$F$380,6,FALSE)),"－",VLOOKUP($AI1592,技まとめ!$A$1:$F$380,6,FALSE))</f>
        <v>DR</v>
      </c>
      <c r="AK1592" s="3">
        <f>IF(ISERROR(VLOOKUP($AI1592,技まとめ!$A$1:$F$380,3,FALSE)),"－",VLOOKUP($AI1592,技まとめ!$A$1:$F$380,3,FALSE))</f>
        <v>46</v>
      </c>
      <c r="AL1592" s="3">
        <f>IF(ISERROR(VLOOKUP($AI1592,技まとめ!$A$1:$F$380,5,FALSE)),"－",VLOOKUP($AI1592,技まとめ!$A$1:$F$380,5,FALSE))</f>
        <v>33</v>
      </c>
      <c r="AM1592" s="3" t="str">
        <f>IF($E1592=IF(ISERROR(VLOOKUP($AI1592,技まとめ!$A$1:$F$380,4,FALSE)),"－",VLOOKUP($AI1592,技まとめ!$A$1:$F$380,4,FALSE)),"一致","")</f>
        <v/>
      </c>
      <c r="AN1592" s="9" t="s">
        <v>268</v>
      </c>
      <c r="AO1592" s="3" t="str">
        <f>IF(ISERROR(VLOOKUP($AN1592,技まとめ!$A$1:$F$380,6,FALSE)),"－",VLOOKUP($AN1592,技まとめ!$A$1:$F$380,6,FALSE))</f>
        <v>－</v>
      </c>
      <c r="AP1592" s="3">
        <f>IF(ISERROR(VLOOKUP($AN1592,技まとめ!$A$1:$F$380,3,FALSE)),"－",VLOOKUP($AN1592,技まとめ!$A$1:$F$380,3,FALSE))</f>
        <v>0</v>
      </c>
      <c r="AQ1592" s="3">
        <f>IF(ISERROR(VLOOKUP($AN1592,技まとめ!$A$1:$F$380,5,FALSE)),"－",VLOOKUP($AN1592,技まとめ!$A$1:$F$380,5,FALSE))</f>
        <v>0</v>
      </c>
      <c r="AR1592" s="3" t="str">
        <f>IF($E1592=IF(ISERROR(VLOOKUP($AN1592,技まとめ!$A$1:$F$380,4,FALSE)),"－",VLOOKUP($AN1592,技まとめ!$A$1:$F$380,4,FALSE)),"一致","")</f>
        <v/>
      </c>
      <c r="AS1592" s="9" t="s">
        <v>883</v>
      </c>
      <c r="AT1592" s="3" t="str">
        <f>IF(ISERROR(VLOOKUP($AS1592,技まとめ!$A$1:$F$380,6,FALSE)),"－",VLOOKUP($AS1592,技まとめ!$A$1:$F$380,6,FALSE))</f>
        <v>CA</v>
      </c>
      <c r="AU1592" s="3">
        <f>IF(ISERROR(VLOOKUP($AS1592,技まとめ!$A$1:$F$380,3,FALSE)),"－",VLOOKUP($AS1592,技まとめ!$A$1:$F$380,3,FALSE))</f>
        <v>83</v>
      </c>
      <c r="AV1592" s="3">
        <f>IF(ISERROR(VLOOKUP($AS1592,技まとめ!$A$1:$F$380,5,FALSE)),"－",VLOOKUP($AS1592,技まとめ!$A$1:$F$380,5,FALSE))</f>
        <v>47</v>
      </c>
      <c r="AW1592" s="3" t="str">
        <f>IF($E1592=IF(ISERROR(VLOOKUP($AS1592,技まとめ!$A$1:$F$380,4,FALSE)),"－",VLOOKUP($AS1592,技まとめ!$A$1:$F$380,4,FALSE)),"一致","")</f>
        <v/>
      </c>
      <c r="AX1592" s="12" t="str">
        <f t="shared" si="342"/>
        <v>ゴールずらしモグラフェイントむぞくせいデュアルスマッシュ</v>
      </c>
      <c r="AY1592" s="12" t="str">
        <f t="shared" si="343"/>
        <v>ゴールずらしモグラフェイントむぞくせいデュアルスマッシュ</v>
      </c>
      <c r="AZ1592" s="12" t="str">
        <f t="shared" si="344"/>
        <v>ゴールずらしモグラフェイントむぞくせいデュアルスマッシュ</v>
      </c>
      <c r="BA1592" s="12" t="str">
        <f t="shared" si="345"/>
        <v>ゴールずらしモグラフェイントむぞくせいデュアルスマッシュ</v>
      </c>
      <c r="BB1592" s="11" t="str">
        <f t="shared" si="346"/>
        <v>CADR－CA</v>
      </c>
      <c r="BC1592" s="11" t="str">
        <f t="shared" si="347"/>
        <v>CADR－CA</v>
      </c>
      <c r="BD1592" s="11" t="str">
        <f t="shared" si="348"/>
        <v>CADR－CA</v>
      </c>
      <c r="BE1592" s="11" t="str">
        <f t="shared" si="349"/>
        <v>CADR－CA</v>
      </c>
    </row>
    <row r="1593" spans="1:57" ht="11.25" hidden="1" customHeight="1">
      <c r="A1593" s="6">
        <v>1592</v>
      </c>
      <c r="B1593" s="7" t="s">
        <v>3572</v>
      </c>
      <c r="C1593" s="8" t="s">
        <v>3573</v>
      </c>
      <c r="D1593" s="7" t="s">
        <v>72</v>
      </c>
      <c r="E1593" s="7" t="s">
        <v>102</v>
      </c>
      <c r="F1593" s="7" t="s">
        <v>128</v>
      </c>
      <c r="G1593" s="9">
        <v>110</v>
      </c>
      <c r="H1593" s="9">
        <v>108</v>
      </c>
      <c r="I1593" s="9">
        <v>66</v>
      </c>
      <c r="J1593" s="9">
        <v>52</v>
      </c>
      <c r="K1593" s="9">
        <v>56</v>
      </c>
      <c r="L1593" s="9">
        <v>57</v>
      </c>
      <c r="M1593" s="9">
        <v>53</v>
      </c>
      <c r="N1593" s="9">
        <v>56</v>
      </c>
      <c r="O1593" s="9">
        <v>67</v>
      </c>
      <c r="P1593" s="9">
        <v>41</v>
      </c>
      <c r="Q1593" s="10">
        <v>116</v>
      </c>
      <c r="R1593" s="11">
        <v>23</v>
      </c>
      <c r="S1593" s="11">
        <v>1</v>
      </c>
      <c r="T1593" s="11">
        <v>107</v>
      </c>
      <c r="U1593" s="11">
        <v>103</v>
      </c>
      <c r="V1593" s="11">
        <v>1</v>
      </c>
      <c r="W1593" s="11">
        <v>117</v>
      </c>
      <c r="X1593" s="11">
        <f t="shared" si="336"/>
        <v>468</v>
      </c>
      <c r="Y1593" s="11">
        <f t="shared" si="337"/>
        <v>5230</v>
      </c>
      <c r="Z1593" s="11">
        <f t="shared" si="338"/>
        <v>1400</v>
      </c>
      <c r="AA1593" s="11">
        <f t="shared" si="339"/>
        <v>4340</v>
      </c>
      <c r="AB1593" s="11">
        <f t="shared" si="340"/>
        <v>4340</v>
      </c>
      <c r="AC1593" s="6">
        <f t="shared" si="341"/>
        <v>4980</v>
      </c>
      <c r="AD1593" s="9" t="s">
        <v>220</v>
      </c>
      <c r="AE1593" s="3" t="str">
        <f>IF(ISERROR(VLOOKUP($AD1593,技まとめ!$A$1:$F$380,6,FALSE)),"－",VLOOKUP($AD1593,技まとめ!$A$1:$F$380,6,FALSE))</f>
        <v>－</v>
      </c>
      <c r="AF1593" s="3">
        <f>IF(ISERROR(VLOOKUP($AD1593,技まとめ!$A$1:$F$380,3,FALSE)),"－",VLOOKUP($AD1593,技まとめ!$A$1:$F$380,3,FALSE))</f>
        <v>0</v>
      </c>
      <c r="AG1593" s="3">
        <f>IF(ISERROR(VLOOKUP($AD1593,技まとめ!$A$1:$F$380,5,FALSE)),"－",VLOOKUP($AD1593,技まとめ!$A$1:$F$380,5,FALSE))</f>
        <v>0</v>
      </c>
      <c r="AH1593" s="3" t="str">
        <f>IF($E1593=IF(ISERROR(VLOOKUP($AD1593,技まとめ!$A$1:$F$380,4,FALSE)),"－",VLOOKUP($AD1593,技まとめ!$A$1:$F$380,4,FALSE)),"一致","")</f>
        <v/>
      </c>
      <c r="AI1593" s="9" t="s">
        <v>469</v>
      </c>
      <c r="AJ1593" s="3" t="str">
        <f>IF(ISERROR(VLOOKUP($AI1593,技まとめ!$A$1:$F$380,6,FALSE)),"－",VLOOKUP($AI1593,技まとめ!$A$1:$F$380,6,FALSE))</f>
        <v>SC</v>
      </c>
      <c r="AK1593" s="3">
        <f>IF(ISERROR(VLOOKUP($AI1593,技まとめ!$A$1:$F$380,3,FALSE)),"－",VLOOKUP($AI1593,技まとめ!$A$1:$F$380,3,FALSE))</f>
        <v>30</v>
      </c>
      <c r="AL1593" s="3">
        <f>IF(ISERROR(VLOOKUP($AI1593,技まとめ!$A$1:$F$380,5,FALSE)),"－",VLOOKUP($AI1593,技まとめ!$A$1:$F$380,5,FALSE))</f>
        <v>21</v>
      </c>
      <c r="AM1593" s="3" t="str">
        <f>IF($E1593=IF(ISERROR(VLOOKUP($AI1593,技まとめ!$A$1:$F$380,4,FALSE)),"－",VLOOKUP($AI1593,技まとめ!$A$1:$F$380,4,FALSE)),"一致","")</f>
        <v>一致</v>
      </c>
      <c r="AN1593" s="9" t="s">
        <v>335</v>
      </c>
      <c r="AO1593" s="3" t="str">
        <f>IF(ISERROR(VLOOKUP($AN1593,技まとめ!$A$1:$F$380,6,FALSE)),"－",VLOOKUP($AN1593,技まとめ!$A$1:$F$380,6,FALSE))</f>
        <v>SC</v>
      </c>
      <c r="AP1593" s="3">
        <f>IF(ISERROR(VLOOKUP($AN1593,技まとめ!$A$1:$F$380,3,FALSE)),"－",VLOOKUP($AN1593,技まとめ!$A$1:$F$380,3,FALSE))</f>
        <v>51</v>
      </c>
      <c r="AQ1593" s="3">
        <f>IF(ISERROR(VLOOKUP($AN1593,技まとめ!$A$1:$F$380,5,FALSE)),"－",VLOOKUP($AN1593,技まとめ!$A$1:$F$380,5,FALSE))</f>
        <v>31</v>
      </c>
      <c r="AR1593" s="3" t="str">
        <f>IF($E1593=IF(ISERROR(VLOOKUP($AN1593,技まとめ!$A$1:$F$380,4,FALSE)),"－",VLOOKUP($AN1593,技まとめ!$A$1:$F$380,4,FALSE)),"一致","")</f>
        <v>一致</v>
      </c>
      <c r="AS1593" s="9" t="s">
        <v>5044</v>
      </c>
      <c r="AT1593" s="3" t="str">
        <f>IF(ISERROR(VLOOKUP($AS1593,技まとめ!$A$1:$F$380,6,FALSE)),"－",VLOOKUP($AS1593,技まとめ!$A$1:$F$380,6,FALSE))</f>
        <v>NS</v>
      </c>
      <c r="AU1593" s="3">
        <f>IF(ISERROR(VLOOKUP($AS1593,技まとめ!$A$1:$F$380,3,FALSE)),"－",VLOOKUP($AS1593,技まとめ!$A$1:$F$380,3,FALSE))</f>
        <v>130</v>
      </c>
      <c r="AV1593" s="3">
        <f>IF(ISERROR(VLOOKUP($AS1593,技まとめ!$A$1:$F$380,5,FALSE)),"－",VLOOKUP($AS1593,技まとめ!$A$1:$F$380,5,FALSE))</f>
        <v>67</v>
      </c>
      <c r="AW1593" s="3" t="str">
        <f>IF($E1593=IF(ISERROR(VLOOKUP($AS1593,技まとめ!$A$1:$F$380,4,FALSE)),"－",VLOOKUP($AS1593,技まとめ!$A$1:$F$380,4,FALSE)),"一致","")</f>
        <v>一致</v>
      </c>
      <c r="AX1593" s="12" t="str">
        <f t="shared" si="342"/>
        <v>ネバーギブアップあびせげりダイナマイトシュートクロスファイア（火）</v>
      </c>
      <c r="AY1593" s="12" t="str">
        <f t="shared" si="343"/>
        <v>ネバーギブアップあびせげりダイナマイトシュートクロスファイア（火）</v>
      </c>
      <c r="AZ1593" s="12" t="str">
        <f t="shared" si="344"/>
        <v>ネバーギブアップあびせげりダイナマイトシュートクロスファイア（火）</v>
      </c>
      <c r="BA1593" s="12" t="str">
        <f t="shared" si="345"/>
        <v>ネバーギブアップあびせげりダイナマイトシュートクロスファイア（火）</v>
      </c>
      <c r="BB1593" s="11" t="str">
        <f t="shared" si="346"/>
        <v>－SCSCNS</v>
      </c>
      <c r="BC1593" s="11" t="str">
        <f t="shared" si="347"/>
        <v>－SCSCNS</v>
      </c>
      <c r="BD1593" s="11" t="str">
        <f t="shared" si="348"/>
        <v>－SCSCNS</v>
      </c>
      <c r="BE1593" s="11" t="str">
        <f t="shared" si="349"/>
        <v>－SCSCNS</v>
      </c>
    </row>
    <row r="1594" spans="1:57" ht="11.25" hidden="1" customHeight="1">
      <c r="A1594" s="6">
        <v>1593</v>
      </c>
      <c r="B1594" s="7" t="s">
        <v>3574</v>
      </c>
      <c r="C1594" s="8" t="s">
        <v>3575</v>
      </c>
      <c r="D1594" s="7" t="s">
        <v>72</v>
      </c>
      <c r="E1594" s="7" t="s">
        <v>95</v>
      </c>
      <c r="F1594" s="7" t="s">
        <v>82</v>
      </c>
      <c r="G1594" s="9">
        <v>125</v>
      </c>
      <c r="H1594" s="9">
        <v>100</v>
      </c>
      <c r="I1594" s="9">
        <v>52</v>
      </c>
      <c r="J1594" s="9">
        <v>51</v>
      </c>
      <c r="K1594" s="9">
        <v>53</v>
      </c>
      <c r="L1594" s="9">
        <v>67</v>
      </c>
      <c r="M1594" s="9">
        <v>56</v>
      </c>
      <c r="N1594" s="9">
        <v>56</v>
      </c>
      <c r="O1594" s="9">
        <v>67</v>
      </c>
      <c r="P1594" s="9">
        <v>47</v>
      </c>
      <c r="Q1594" s="10">
        <v>102</v>
      </c>
      <c r="R1594" s="11">
        <v>25</v>
      </c>
      <c r="S1594" s="11">
        <v>1</v>
      </c>
      <c r="T1594" s="11">
        <v>117</v>
      </c>
      <c r="U1594" s="11">
        <v>106</v>
      </c>
      <c r="V1594" s="11">
        <v>1</v>
      </c>
      <c r="W1594" s="11">
        <v>117</v>
      </c>
      <c r="X1594" s="11">
        <f t="shared" si="336"/>
        <v>469</v>
      </c>
      <c r="Y1594" s="11">
        <f t="shared" si="337"/>
        <v>4670</v>
      </c>
      <c r="Z1594" s="11">
        <f t="shared" si="338"/>
        <v>1470</v>
      </c>
      <c r="AA1594" s="11">
        <f t="shared" si="339"/>
        <v>4690</v>
      </c>
      <c r="AB1594" s="11">
        <f t="shared" si="340"/>
        <v>4690</v>
      </c>
      <c r="AC1594" s="6">
        <f t="shared" si="341"/>
        <v>5390</v>
      </c>
      <c r="AD1594" s="9" t="s">
        <v>1115</v>
      </c>
      <c r="AE1594" s="3" t="str">
        <f>IF(ISERROR(VLOOKUP($AD1594,技まとめ!$A$1:$F$380,6,FALSE)),"－",VLOOKUP($AD1594,技まとめ!$A$1:$F$380,6,FALSE))</f>
        <v>－</v>
      </c>
      <c r="AF1594" s="3">
        <f>IF(ISERROR(VLOOKUP($AD1594,技まとめ!$A$1:$F$380,3,FALSE)),"－",VLOOKUP($AD1594,技まとめ!$A$1:$F$380,3,FALSE))</f>
        <v>0</v>
      </c>
      <c r="AG1594" s="3">
        <f>IF(ISERROR(VLOOKUP($AD1594,技まとめ!$A$1:$F$380,5,FALSE)),"－",VLOOKUP($AD1594,技まとめ!$A$1:$F$380,5,FALSE))</f>
        <v>0</v>
      </c>
      <c r="AH1594" s="3" t="str">
        <f>IF($E1594=IF(ISERROR(VLOOKUP($AD1594,技まとめ!$A$1:$F$380,4,FALSE)),"－",VLOOKUP($AD1594,技まとめ!$A$1:$F$380,4,FALSE)),"一致","")</f>
        <v/>
      </c>
      <c r="AI1594" s="9" t="s">
        <v>129</v>
      </c>
      <c r="AJ1594" s="3" t="str">
        <f>IF(ISERROR(VLOOKUP($AI1594,技まとめ!$A$1:$F$380,6,FALSE)),"－",VLOOKUP($AI1594,技まとめ!$A$1:$F$380,6,FALSE))</f>
        <v>BL</v>
      </c>
      <c r="AK1594" s="3">
        <f>IF(ISERROR(VLOOKUP($AI1594,技まとめ!$A$1:$F$380,3,FALSE)),"－",VLOOKUP($AI1594,技まとめ!$A$1:$F$380,3,FALSE))</f>
        <v>13</v>
      </c>
      <c r="AL1594" s="3">
        <f>IF(ISERROR(VLOOKUP($AI1594,技まとめ!$A$1:$F$380,5,FALSE)),"－",VLOOKUP($AI1594,技まとめ!$A$1:$F$380,5,FALSE))</f>
        <v>20</v>
      </c>
      <c r="AM1594" s="3" t="str">
        <f>IF($E1594=IF(ISERROR(VLOOKUP($AI1594,技まとめ!$A$1:$F$380,4,FALSE)),"－",VLOOKUP($AI1594,技まとめ!$A$1:$F$380,4,FALSE)),"一致","")</f>
        <v>一致</v>
      </c>
      <c r="AN1594" s="9" t="s">
        <v>454</v>
      </c>
      <c r="AO1594" s="3" t="str">
        <f>IF(ISERROR(VLOOKUP($AN1594,技まとめ!$A$1:$F$380,6,FALSE)),"－",VLOOKUP($AN1594,技まとめ!$A$1:$F$380,6,FALSE))</f>
        <v>BL</v>
      </c>
      <c r="AP1594" s="3">
        <f>IF(ISERROR(VLOOKUP($AN1594,技まとめ!$A$1:$F$380,3,FALSE)),"－",VLOOKUP($AN1594,技まとめ!$A$1:$F$380,3,FALSE))</f>
        <v>65</v>
      </c>
      <c r="AQ1594" s="3">
        <f>IF(ISERROR(VLOOKUP($AN1594,技まとめ!$A$1:$F$380,5,FALSE)),"－",VLOOKUP($AN1594,技まとめ!$A$1:$F$380,5,FALSE))</f>
        <v>42</v>
      </c>
      <c r="AR1594" s="3" t="str">
        <f>IF($E1594=IF(ISERROR(VLOOKUP($AN1594,技まとめ!$A$1:$F$380,4,FALSE)),"－",VLOOKUP($AN1594,技まとめ!$A$1:$F$380,4,FALSE)),"一致","")</f>
        <v>一致</v>
      </c>
      <c r="AS1594" s="9" t="s">
        <v>577</v>
      </c>
      <c r="AT1594" s="3" t="str">
        <f>IF(ISERROR(VLOOKUP($AS1594,技まとめ!$A$1:$F$380,6,FALSE)),"－",VLOOKUP($AS1594,技まとめ!$A$1:$F$380,6,FALSE))</f>
        <v>BL</v>
      </c>
      <c r="AU1594" s="3">
        <f>IF(ISERROR(VLOOKUP($AS1594,技まとめ!$A$1:$F$380,3,FALSE)),"－",VLOOKUP($AS1594,技まとめ!$A$1:$F$380,3,FALSE))</f>
        <v>78</v>
      </c>
      <c r="AV1594" s="3">
        <f>IF(ISERROR(VLOOKUP($AS1594,技まとめ!$A$1:$F$380,5,FALSE)),"－",VLOOKUP($AS1594,技まとめ!$A$1:$F$380,5,FALSE))</f>
        <v>46</v>
      </c>
      <c r="AW1594" s="3" t="str">
        <f>IF($E1594=IF(ISERROR(VLOOKUP($AS1594,技まとめ!$A$1:$F$380,4,FALSE)),"－",VLOOKUP($AS1594,技まとめ!$A$1:$F$380,4,FALSE)),"一致","")</f>
        <v>一致</v>
      </c>
      <c r="AX1594" s="12" t="str">
        <f t="shared" si="342"/>
        <v>ぞくせいきょうかクイックドロウぶんしんディフェンスデュアルストーム</v>
      </c>
      <c r="AY1594" s="12" t="str">
        <f t="shared" si="343"/>
        <v>ぞくせいきょうかクイックドロウぶんしんディフェンスデュアルストーム</v>
      </c>
      <c r="AZ1594" s="12" t="str">
        <f t="shared" si="344"/>
        <v>ぞくせいきょうかクイックドロウぶんしんディフェンスデュアルストーム</v>
      </c>
      <c r="BA1594" s="12" t="str">
        <f t="shared" si="345"/>
        <v>ぞくせいきょうかクイックドロウぶんしんディフェンスデュアルストーム</v>
      </c>
      <c r="BB1594" s="11" t="str">
        <f t="shared" si="346"/>
        <v>－BLBLBL</v>
      </c>
      <c r="BC1594" s="11" t="str">
        <f t="shared" si="347"/>
        <v>－BLBLBL</v>
      </c>
      <c r="BD1594" s="11" t="str">
        <f t="shared" si="348"/>
        <v>－BLBLBL</v>
      </c>
      <c r="BE1594" s="11" t="str">
        <f t="shared" si="349"/>
        <v>－BLBLBL</v>
      </c>
    </row>
    <row r="1595" spans="1:57" ht="11.25" customHeight="1">
      <c r="A1595" s="6">
        <v>1594</v>
      </c>
      <c r="B1595" s="7" t="s">
        <v>3576</v>
      </c>
      <c r="C1595" s="8" t="s">
        <v>3577</v>
      </c>
      <c r="D1595" s="7" t="s">
        <v>72</v>
      </c>
      <c r="E1595" s="7" t="s">
        <v>81</v>
      </c>
      <c r="F1595" s="7" t="s">
        <v>109</v>
      </c>
      <c r="G1595" s="9">
        <v>117</v>
      </c>
      <c r="H1595" s="9">
        <v>101</v>
      </c>
      <c r="I1595" s="9">
        <v>54</v>
      </c>
      <c r="J1595" s="9">
        <v>66</v>
      </c>
      <c r="K1595" s="9">
        <v>56</v>
      </c>
      <c r="L1595" s="9">
        <v>55</v>
      </c>
      <c r="M1595" s="9">
        <v>53</v>
      </c>
      <c r="N1595" s="9">
        <v>51</v>
      </c>
      <c r="O1595" s="9">
        <v>67</v>
      </c>
      <c r="P1595" s="9">
        <v>37</v>
      </c>
      <c r="Q1595" s="10">
        <v>104</v>
      </c>
      <c r="R1595" s="11">
        <v>28</v>
      </c>
      <c r="S1595" s="11">
        <v>1</v>
      </c>
      <c r="T1595" s="11">
        <v>105</v>
      </c>
      <c r="U1595" s="11">
        <v>103</v>
      </c>
      <c r="V1595" s="11">
        <v>1</v>
      </c>
      <c r="W1595" s="11">
        <v>117</v>
      </c>
      <c r="X1595" s="11">
        <f t="shared" si="336"/>
        <v>459</v>
      </c>
      <c r="Y1595" s="11">
        <f t="shared" si="337"/>
        <v>4750</v>
      </c>
      <c r="Z1595" s="11">
        <f t="shared" si="338"/>
        <v>1575</v>
      </c>
      <c r="AA1595" s="11">
        <f t="shared" si="339"/>
        <v>4270</v>
      </c>
      <c r="AB1595" s="11">
        <f t="shared" si="340"/>
        <v>4270</v>
      </c>
      <c r="AC1595" s="6">
        <f t="shared" si="341"/>
        <v>4925</v>
      </c>
      <c r="AD1595" s="9" t="s">
        <v>5007</v>
      </c>
      <c r="AE1595" s="3" t="str">
        <f>IF(ISERROR(VLOOKUP($AD1595,技まとめ!$A$1:$F$380,6,FALSE)),"－",VLOOKUP($AD1595,技まとめ!$A$1:$F$380,6,FALSE))</f>
        <v>－</v>
      </c>
      <c r="AF1595" s="3">
        <f>IF(ISERROR(VLOOKUP($AD1595,技まとめ!$A$1:$F$380,3,FALSE)),"－",VLOOKUP($AD1595,技まとめ!$A$1:$F$380,3,FALSE))</f>
        <v>0</v>
      </c>
      <c r="AG1595" s="3">
        <f>IF(ISERROR(VLOOKUP($AD1595,技まとめ!$A$1:$F$380,5,FALSE)),"－",VLOOKUP($AD1595,技まとめ!$A$1:$F$380,5,FALSE))</f>
        <v>0</v>
      </c>
      <c r="AH1595" s="3" t="str">
        <f>IF($E1595=IF(ISERROR(VLOOKUP($AD1595,技まとめ!$A$1:$F$380,4,FALSE)),"－",VLOOKUP($AD1595,技まとめ!$A$1:$F$380,4,FALSE)),"一致","")</f>
        <v/>
      </c>
      <c r="AI1595" s="9" t="s">
        <v>5060</v>
      </c>
      <c r="AJ1595" s="3" t="str">
        <f>IF(ISERROR(VLOOKUP($AI1595,技まとめ!$A$1:$F$380,6,FALSE)),"－",VLOOKUP($AI1595,技まとめ!$A$1:$F$380,6,FALSE))</f>
        <v>DR</v>
      </c>
      <c r="AK1595" s="3">
        <f>IF(ISERROR(VLOOKUP($AI1595,技まとめ!$A$1:$F$380,3,FALSE)),"－",VLOOKUP($AI1595,技まとめ!$A$1:$F$380,3,FALSE))</f>
        <v>27</v>
      </c>
      <c r="AL1595" s="3">
        <f>IF(ISERROR(VLOOKUP($AI1595,技まとめ!$A$1:$F$380,5,FALSE)),"－",VLOOKUP($AI1595,技まとめ!$A$1:$F$380,5,FALSE))</f>
        <v>25</v>
      </c>
      <c r="AM1595" s="3" t="str">
        <f>IF($E1595=IF(ISERROR(VLOOKUP($AI1595,技まとめ!$A$1:$F$380,4,FALSE)),"－",VLOOKUP($AI1595,技まとめ!$A$1:$F$380,4,FALSE)),"一致","")</f>
        <v/>
      </c>
      <c r="AN1595" s="9" t="s">
        <v>163</v>
      </c>
      <c r="AO1595" s="3" t="str">
        <f>IF(ISERROR(VLOOKUP($AN1595,技まとめ!$A$1:$F$380,6,FALSE)),"－",VLOOKUP($AN1595,技まとめ!$A$1:$F$380,6,FALSE))</f>
        <v>BL</v>
      </c>
      <c r="AP1595" s="3">
        <f>IF(ISERROR(VLOOKUP($AN1595,技まとめ!$A$1:$F$380,3,FALSE)),"－",VLOOKUP($AN1595,技まとめ!$A$1:$F$380,3,FALSE))</f>
        <v>59</v>
      </c>
      <c r="AQ1595" s="3">
        <f>IF(ISERROR(VLOOKUP($AN1595,技まとめ!$A$1:$F$380,5,FALSE)),"－",VLOOKUP($AN1595,技まとめ!$A$1:$F$380,5,FALSE))</f>
        <v>38</v>
      </c>
      <c r="AR1595" s="3" t="str">
        <f>IF($E1595=IF(ISERROR(VLOOKUP($AN1595,技まとめ!$A$1:$F$380,4,FALSE)),"－",VLOOKUP($AN1595,技まとめ!$A$1:$F$380,4,FALSE)),"一致","")</f>
        <v>一致</v>
      </c>
      <c r="AS1595" s="9" t="s">
        <v>5043</v>
      </c>
      <c r="AT1595" s="3" t="str">
        <f>IF(ISERROR(VLOOKUP($AS1595,技まとめ!$A$1:$F$380,6,FALSE)),"－",VLOOKUP($AS1595,技まとめ!$A$1:$F$380,6,FALSE))</f>
        <v>NS</v>
      </c>
      <c r="AU1595" s="3">
        <f>IF(ISERROR(VLOOKUP($AS1595,技まとめ!$A$1:$F$380,3,FALSE)),"－",VLOOKUP($AS1595,技まとめ!$A$1:$F$380,3,FALSE))</f>
        <v>130</v>
      </c>
      <c r="AV1595" s="3">
        <f>IF(ISERROR(VLOOKUP($AS1595,技まとめ!$A$1:$F$380,5,FALSE)),"－",VLOOKUP($AS1595,技まとめ!$A$1:$F$380,5,FALSE))</f>
        <v>67</v>
      </c>
      <c r="AW1595" s="3" t="str">
        <f>IF($E1595=IF(ISERROR(VLOOKUP($AS1595,技まとめ!$A$1:$F$380,4,FALSE)),"－",VLOOKUP($AS1595,技まとめ!$A$1:$F$380,4,FALSE)),"一致","")</f>
        <v>一致</v>
      </c>
      <c r="AX1595" s="12" t="str">
        <f t="shared" si="342"/>
        <v>ちょうわざ！スーパースキャン（Ｄ）サイクロンクロスファイア（風）</v>
      </c>
      <c r="AY1595" s="12" t="str">
        <f t="shared" si="343"/>
        <v>ちょうわざ！スーパースキャン（Ｄ）サイクロンクロスファイア（風）</v>
      </c>
      <c r="AZ1595" s="12" t="str">
        <f t="shared" si="344"/>
        <v>ちょうわざ！スーパースキャン（Ｄ）サイクロンクロスファイア（風）</v>
      </c>
      <c r="BA1595" s="12" t="str">
        <f t="shared" si="345"/>
        <v>ちょうわざ！スーパースキャン（Ｄ）サイクロンクロスファイア（風）</v>
      </c>
      <c r="BB1595" s="11" t="str">
        <f t="shared" si="346"/>
        <v>－DRBLNS</v>
      </c>
      <c r="BC1595" s="11" t="str">
        <f t="shared" si="347"/>
        <v>－DRBLNS</v>
      </c>
      <c r="BD1595" s="11" t="str">
        <f t="shared" si="348"/>
        <v>－DRBLNS</v>
      </c>
      <c r="BE1595" s="11" t="str">
        <f t="shared" si="349"/>
        <v>－DRBLNS</v>
      </c>
    </row>
    <row r="1596" spans="1:57" ht="11.25" hidden="1" customHeight="1">
      <c r="A1596" s="6">
        <v>1595</v>
      </c>
      <c r="B1596" s="7" t="s">
        <v>3578</v>
      </c>
      <c r="C1596" s="8" t="s">
        <v>3579</v>
      </c>
      <c r="D1596" s="7" t="s">
        <v>650</v>
      </c>
      <c r="E1596" s="7" t="s">
        <v>81</v>
      </c>
      <c r="F1596" s="7" t="s">
        <v>109</v>
      </c>
      <c r="G1596" s="9">
        <v>104</v>
      </c>
      <c r="H1596" s="9">
        <v>133</v>
      </c>
      <c r="I1596" s="9">
        <v>57</v>
      </c>
      <c r="J1596" s="9">
        <v>54</v>
      </c>
      <c r="K1596" s="9">
        <v>65</v>
      </c>
      <c r="L1596" s="9">
        <v>51</v>
      </c>
      <c r="M1596" s="9">
        <v>56</v>
      </c>
      <c r="N1596" s="9">
        <v>54</v>
      </c>
      <c r="O1596" s="9">
        <v>67</v>
      </c>
      <c r="P1596" s="9">
        <v>27</v>
      </c>
      <c r="Q1596" s="10">
        <v>107</v>
      </c>
      <c r="R1596" s="11">
        <v>18</v>
      </c>
      <c r="S1596" s="11">
        <v>1</v>
      </c>
      <c r="T1596" s="11">
        <v>101</v>
      </c>
      <c r="U1596" s="11">
        <v>106</v>
      </c>
      <c r="V1596" s="11">
        <v>1</v>
      </c>
      <c r="W1596" s="11">
        <v>117</v>
      </c>
      <c r="X1596" s="11">
        <f t="shared" si="336"/>
        <v>451</v>
      </c>
      <c r="Y1596" s="11">
        <f t="shared" si="337"/>
        <v>4870</v>
      </c>
      <c r="Z1596" s="11">
        <f t="shared" si="338"/>
        <v>1225</v>
      </c>
      <c r="AA1596" s="11">
        <f t="shared" si="339"/>
        <v>4130</v>
      </c>
      <c r="AB1596" s="11">
        <f t="shared" si="340"/>
        <v>4130</v>
      </c>
      <c r="AC1596" s="6">
        <f t="shared" si="341"/>
        <v>4715</v>
      </c>
      <c r="AD1596" s="9" t="s">
        <v>5020</v>
      </c>
      <c r="AE1596" s="3" t="str">
        <f>IF(ISERROR(VLOOKUP($AD1596,技まとめ!$A$1:$F$380,6,FALSE)),"－",VLOOKUP($AD1596,技まとめ!$A$1:$F$380,6,FALSE))</f>
        <v>－</v>
      </c>
      <c r="AF1596" s="3">
        <f>IF(ISERROR(VLOOKUP($AD1596,技まとめ!$A$1:$F$380,3,FALSE)),"－",VLOOKUP($AD1596,技まとめ!$A$1:$F$380,3,FALSE))</f>
        <v>0</v>
      </c>
      <c r="AG1596" s="3">
        <f>IF(ISERROR(VLOOKUP($AD1596,技まとめ!$A$1:$F$380,5,FALSE)),"－",VLOOKUP($AD1596,技まとめ!$A$1:$F$380,5,FALSE))</f>
        <v>0</v>
      </c>
      <c r="AH1596" s="3" t="str">
        <f>IF($E1596=IF(ISERROR(VLOOKUP($AD1596,技まとめ!$A$1:$F$380,4,FALSE)),"－",VLOOKUP($AD1596,技まとめ!$A$1:$F$380,4,FALSE)),"一致","")</f>
        <v/>
      </c>
      <c r="AI1596" s="9" t="s">
        <v>718</v>
      </c>
      <c r="AJ1596" s="3" t="str">
        <f>IF(ISERROR(VLOOKUP($AI1596,技まとめ!$A$1:$F$380,6,FALSE)),"－",VLOOKUP($AI1596,技まとめ!$A$1:$F$380,6,FALSE))</f>
        <v>BL</v>
      </c>
      <c r="AK1596" s="3">
        <f>IF(ISERROR(VLOOKUP($AI1596,技まとめ!$A$1:$F$380,3,FALSE)),"－",VLOOKUP($AI1596,技まとめ!$A$1:$F$380,3,FALSE))</f>
        <v>58</v>
      </c>
      <c r="AL1596" s="3">
        <f>IF(ISERROR(VLOOKUP($AI1596,技まとめ!$A$1:$F$380,5,FALSE)),"－",VLOOKUP($AI1596,技まとめ!$A$1:$F$380,5,FALSE))</f>
        <v>39</v>
      </c>
      <c r="AM1596" s="3" t="str">
        <f>IF($E1596=IF(ISERROR(VLOOKUP($AI1596,技まとめ!$A$1:$F$380,4,FALSE)),"－",VLOOKUP($AI1596,技まとめ!$A$1:$F$380,4,FALSE)),"一致","")</f>
        <v/>
      </c>
      <c r="AN1596" s="9" t="s">
        <v>635</v>
      </c>
      <c r="AO1596" s="3" t="str">
        <f>IF(ISERROR(VLOOKUP($AN1596,技まとめ!$A$1:$F$380,6,FALSE)),"－",VLOOKUP($AN1596,技まとめ!$A$1:$F$380,6,FALSE))</f>
        <v>DR</v>
      </c>
      <c r="AP1596" s="3">
        <f>IF(ISERROR(VLOOKUP($AN1596,技まとめ!$A$1:$F$380,3,FALSE)),"－",VLOOKUP($AN1596,技まとめ!$A$1:$F$380,3,FALSE))</f>
        <v>58</v>
      </c>
      <c r="AQ1596" s="3">
        <f>IF(ISERROR(VLOOKUP($AN1596,技まとめ!$A$1:$F$380,5,FALSE)),"－",VLOOKUP($AN1596,技まとめ!$A$1:$F$380,5,FALSE))</f>
        <v>39</v>
      </c>
      <c r="AR1596" s="3" t="str">
        <f>IF($E1596=IF(ISERROR(VLOOKUP($AN1596,技まとめ!$A$1:$F$380,4,FALSE)),"－",VLOOKUP($AN1596,技まとめ!$A$1:$F$380,4,FALSE)),"一致","")</f>
        <v>一致</v>
      </c>
      <c r="AS1596" s="9" t="s">
        <v>165</v>
      </c>
      <c r="AT1596" s="3" t="str">
        <f>IF(ISERROR(VLOOKUP($AS1596,技まとめ!$A$1:$F$380,6,FALSE)),"－",VLOOKUP($AS1596,技まとめ!$A$1:$F$380,6,FALSE))</f>
        <v>BL</v>
      </c>
      <c r="AU1596" s="3">
        <f>IF(ISERROR(VLOOKUP($AS1596,技まとめ!$A$1:$F$380,3,FALSE)),"－",VLOOKUP($AS1596,技まとめ!$A$1:$F$380,3,FALSE))</f>
        <v>78</v>
      </c>
      <c r="AV1596" s="3">
        <f>IF(ISERROR(VLOOKUP($AS1596,技まとめ!$A$1:$F$380,5,FALSE)),"－",VLOOKUP($AS1596,技まとめ!$A$1:$F$380,5,FALSE))</f>
        <v>46</v>
      </c>
      <c r="AW1596" s="3" t="str">
        <f>IF($E1596=IF(ISERROR(VLOOKUP($AS1596,技まとめ!$A$1:$F$380,4,FALSE)),"－",VLOOKUP($AS1596,技まとめ!$A$1:$F$380,4,FALSE)),"一致","")</f>
        <v>一致</v>
      </c>
      <c r="AX1596" s="12" t="str">
        <f t="shared" si="342"/>
        <v>おいろけＵＰ！グッドスメルオーロラドリブルダブルサイクロン</v>
      </c>
      <c r="AY1596" s="12" t="str">
        <f t="shared" si="343"/>
        <v>おいろけＵＰ！グッドスメルオーロラドリブルダブルサイクロン</v>
      </c>
      <c r="AZ1596" s="12" t="str">
        <f t="shared" si="344"/>
        <v>おいろけＵＰ！グッドスメルオーロラドリブルダブルサイクロン</v>
      </c>
      <c r="BA1596" s="12" t="str">
        <f t="shared" si="345"/>
        <v>おいろけＵＰ！グッドスメルオーロラドリブルダブルサイクロン</v>
      </c>
      <c r="BB1596" s="11" t="str">
        <f t="shared" si="346"/>
        <v>－BLDRBL</v>
      </c>
      <c r="BC1596" s="11" t="str">
        <f t="shared" si="347"/>
        <v>－BLDRBL</v>
      </c>
      <c r="BD1596" s="11" t="str">
        <f t="shared" si="348"/>
        <v>－BLDRBL</v>
      </c>
      <c r="BE1596" s="11" t="str">
        <f t="shared" si="349"/>
        <v>－BLDRBL</v>
      </c>
    </row>
    <row r="1597" spans="1:57" ht="11.25" hidden="1" customHeight="1">
      <c r="A1597" s="6">
        <v>1596</v>
      </c>
      <c r="B1597" s="7" t="s">
        <v>3580</v>
      </c>
      <c r="C1597" s="8" t="s">
        <v>3581</v>
      </c>
      <c r="D1597" s="7" t="s">
        <v>72</v>
      </c>
      <c r="E1597" s="7" t="s">
        <v>73</v>
      </c>
      <c r="F1597" s="7" t="s">
        <v>74</v>
      </c>
      <c r="G1597" s="9">
        <v>105</v>
      </c>
      <c r="H1597" s="9">
        <v>123</v>
      </c>
      <c r="I1597" s="9">
        <v>56</v>
      </c>
      <c r="J1597" s="9">
        <v>53</v>
      </c>
      <c r="K1597" s="9">
        <v>56</v>
      </c>
      <c r="L1597" s="9">
        <v>65</v>
      </c>
      <c r="M1597" s="9">
        <v>53</v>
      </c>
      <c r="N1597" s="9">
        <v>56</v>
      </c>
      <c r="O1597" s="9">
        <v>65</v>
      </c>
      <c r="P1597" s="9">
        <v>38</v>
      </c>
      <c r="Q1597" s="10">
        <v>106</v>
      </c>
      <c r="R1597" s="11">
        <v>21</v>
      </c>
      <c r="S1597" s="11">
        <v>1</v>
      </c>
      <c r="T1597" s="11">
        <v>115</v>
      </c>
      <c r="U1597" s="11">
        <v>103</v>
      </c>
      <c r="V1597" s="11">
        <v>1</v>
      </c>
      <c r="W1597" s="11">
        <v>115</v>
      </c>
      <c r="X1597" s="11">
        <f t="shared" si="336"/>
        <v>462</v>
      </c>
      <c r="Y1597" s="11">
        <f t="shared" si="337"/>
        <v>4820</v>
      </c>
      <c r="Z1597" s="11">
        <f t="shared" si="338"/>
        <v>1320</v>
      </c>
      <c r="AA1597" s="11">
        <f t="shared" si="339"/>
        <v>4610</v>
      </c>
      <c r="AB1597" s="11">
        <f t="shared" si="340"/>
        <v>4610</v>
      </c>
      <c r="AC1597" s="6">
        <f t="shared" si="341"/>
        <v>5280</v>
      </c>
      <c r="AD1597" s="9" t="s">
        <v>147</v>
      </c>
      <c r="AE1597" s="3" t="str">
        <f>IF(ISERROR(VLOOKUP($AD1597,技まとめ!$A$1:$F$380,6,FALSE)),"－",VLOOKUP($AD1597,技まとめ!$A$1:$F$380,6,FALSE))</f>
        <v>－</v>
      </c>
      <c r="AF1597" s="3">
        <f>IF(ISERROR(VLOOKUP($AD1597,技まとめ!$A$1:$F$380,3,FALSE)),"－",VLOOKUP($AD1597,技まとめ!$A$1:$F$380,3,FALSE))</f>
        <v>0</v>
      </c>
      <c r="AG1597" s="3">
        <f>IF(ISERROR(VLOOKUP($AD1597,技まとめ!$A$1:$F$380,5,FALSE)),"－",VLOOKUP($AD1597,技まとめ!$A$1:$F$380,5,FALSE))</f>
        <v>0</v>
      </c>
      <c r="AH1597" s="3" t="str">
        <f>IF($E1597=IF(ISERROR(VLOOKUP($AD1597,技まとめ!$A$1:$F$380,4,FALSE)),"－",VLOOKUP($AD1597,技まとめ!$A$1:$F$380,4,FALSE)),"一致","")</f>
        <v/>
      </c>
      <c r="AI1597" s="9" t="s">
        <v>401</v>
      </c>
      <c r="AJ1597" s="3" t="str">
        <f>IF(ISERROR(VLOOKUP($AI1597,技まとめ!$A$1:$F$380,6,FALSE)),"－",VLOOKUP($AI1597,技まとめ!$A$1:$F$380,6,FALSE))</f>
        <v>CA</v>
      </c>
      <c r="AK1597" s="3">
        <f>IF(ISERROR(VLOOKUP($AI1597,技まとめ!$A$1:$F$380,3,FALSE)),"－",VLOOKUP($AI1597,技まとめ!$A$1:$F$380,3,FALSE))</f>
        <v>48</v>
      </c>
      <c r="AL1597" s="3">
        <f>IF(ISERROR(VLOOKUP($AI1597,技まとめ!$A$1:$F$380,5,FALSE)),"－",VLOOKUP($AI1597,技まとめ!$A$1:$F$380,5,FALSE))</f>
        <v>32</v>
      </c>
      <c r="AM1597" s="3" t="str">
        <f>IF($E1597=IF(ISERROR(VLOOKUP($AI1597,技まとめ!$A$1:$F$380,4,FALSE)),"－",VLOOKUP($AI1597,技まとめ!$A$1:$F$380,4,FALSE)),"一致","")</f>
        <v>一致</v>
      </c>
      <c r="AN1597" s="9" t="s">
        <v>75</v>
      </c>
      <c r="AO1597" s="3" t="str">
        <f>IF(ISERROR(VLOOKUP($AN1597,技まとめ!$A$1:$F$380,6,FALSE)),"－",VLOOKUP($AN1597,技まとめ!$A$1:$F$380,6,FALSE))</f>
        <v>P2</v>
      </c>
      <c r="AP1597" s="3">
        <f>IF(ISERROR(VLOOKUP($AN1597,技まとめ!$A$1:$F$380,3,FALSE)),"－",VLOOKUP($AN1597,技まとめ!$A$1:$F$380,3,FALSE))</f>
        <v>64</v>
      </c>
      <c r="AQ1597" s="3">
        <f>IF(ISERROR(VLOOKUP($AN1597,技まとめ!$A$1:$F$380,5,FALSE)),"－",VLOOKUP($AN1597,技まとめ!$A$1:$F$380,5,FALSE))</f>
        <v>37</v>
      </c>
      <c r="AR1597" s="3" t="str">
        <f>IF($E1597=IF(ISERROR(VLOOKUP($AN1597,技まとめ!$A$1:$F$380,4,FALSE)),"－",VLOOKUP($AN1597,技まとめ!$A$1:$F$380,4,FALSE)),"一致","")</f>
        <v/>
      </c>
      <c r="AS1597" s="9" t="s">
        <v>241</v>
      </c>
      <c r="AT1597" s="3" t="str">
        <f>IF(ISERROR(VLOOKUP($AS1597,技まとめ!$A$1:$F$380,6,FALSE)),"－",VLOOKUP($AS1597,技まとめ!$A$1:$F$380,6,FALSE))</f>
        <v>P1</v>
      </c>
      <c r="AU1597" s="3">
        <f>IF(ISERROR(VLOOKUP($AS1597,技まとめ!$A$1:$F$380,3,FALSE)),"－",VLOOKUP($AS1597,技まとめ!$A$1:$F$380,3,FALSE))</f>
        <v>52</v>
      </c>
      <c r="AV1597" s="3">
        <f>IF(ISERROR(VLOOKUP($AS1597,技まとめ!$A$1:$F$380,5,FALSE)),"－",VLOOKUP($AS1597,技まとめ!$A$1:$F$380,5,FALSE))</f>
        <v>35</v>
      </c>
      <c r="AW1597" s="3" t="str">
        <f>IF($E1597=IF(ISERROR(VLOOKUP($AS1597,技まとめ!$A$1:$F$380,4,FALSE)),"－",VLOOKUP($AS1597,技まとめ!$A$1:$F$380,4,FALSE)),"一致","")</f>
        <v/>
      </c>
      <c r="AX1597" s="12" t="str">
        <f t="shared" si="342"/>
        <v>やくびょうがみゴールずらしせいぎのてっけんばくれつパンチ</v>
      </c>
      <c r="AY1597" s="12" t="str">
        <f t="shared" si="343"/>
        <v>やくびょうがみゴールずらしせいぎのてっけんばくれつパンチ</v>
      </c>
      <c r="AZ1597" s="12" t="str">
        <f t="shared" si="344"/>
        <v>やくびょうがみゴールずらしせいぎのてっけんばくれつパンチ</v>
      </c>
      <c r="BA1597" s="12" t="str">
        <f t="shared" si="345"/>
        <v>やくびょうがみゴールずらしせいぎのてっけんばくれつパンチ</v>
      </c>
      <c r="BB1597" s="11" t="str">
        <f t="shared" si="346"/>
        <v>－CAP2P1</v>
      </c>
      <c r="BC1597" s="11" t="str">
        <f t="shared" si="347"/>
        <v>－CAP2P1</v>
      </c>
      <c r="BD1597" s="11" t="str">
        <f t="shared" si="348"/>
        <v>－CAP2P1</v>
      </c>
      <c r="BE1597" s="11" t="str">
        <f t="shared" si="349"/>
        <v>－CAP2P1</v>
      </c>
    </row>
    <row r="1598" spans="1:57" ht="11.25" hidden="1" customHeight="1">
      <c r="A1598" s="6">
        <v>1597</v>
      </c>
      <c r="B1598" s="7" t="s">
        <v>3582</v>
      </c>
      <c r="C1598" s="8" t="s">
        <v>3583</v>
      </c>
      <c r="D1598" s="7" t="s">
        <v>72</v>
      </c>
      <c r="E1598" s="7" t="s">
        <v>102</v>
      </c>
      <c r="F1598" s="7" t="s">
        <v>128</v>
      </c>
      <c r="G1598" s="9">
        <v>115</v>
      </c>
      <c r="H1598" s="9">
        <v>101</v>
      </c>
      <c r="I1598" s="9">
        <v>67</v>
      </c>
      <c r="J1598" s="9">
        <v>51</v>
      </c>
      <c r="K1598" s="9">
        <v>53</v>
      </c>
      <c r="L1598" s="9">
        <v>51</v>
      </c>
      <c r="M1598" s="9">
        <v>53</v>
      </c>
      <c r="N1598" s="9">
        <v>54</v>
      </c>
      <c r="O1598" s="9">
        <v>46</v>
      </c>
      <c r="P1598" s="9">
        <v>52</v>
      </c>
      <c r="Q1598" s="10">
        <v>117</v>
      </c>
      <c r="R1598" s="11">
        <v>28</v>
      </c>
      <c r="S1598" s="11">
        <v>1</v>
      </c>
      <c r="T1598" s="11">
        <v>101</v>
      </c>
      <c r="U1598" s="11">
        <v>103</v>
      </c>
      <c r="V1598" s="11">
        <v>1</v>
      </c>
      <c r="W1598" s="11">
        <v>96</v>
      </c>
      <c r="X1598" s="11">
        <f t="shared" si="336"/>
        <v>447</v>
      </c>
      <c r="Y1598" s="11">
        <f t="shared" si="337"/>
        <v>5165</v>
      </c>
      <c r="Z1598" s="11">
        <f t="shared" si="338"/>
        <v>1470</v>
      </c>
      <c r="AA1598" s="11">
        <f t="shared" si="339"/>
        <v>4025</v>
      </c>
      <c r="AB1598" s="11">
        <f t="shared" si="340"/>
        <v>4025</v>
      </c>
      <c r="AC1598" s="6">
        <f t="shared" si="341"/>
        <v>4660</v>
      </c>
      <c r="AD1598" s="9" t="s">
        <v>283</v>
      </c>
      <c r="AE1598" s="3" t="str">
        <f>IF(ISERROR(VLOOKUP($AD1598,技まとめ!$A$1:$F$380,6,FALSE)),"－",VLOOKUP($AD1598,技まとめ!$A$1:$F$380,6,FALSE))</f>
        <v>NS</v>
      </c>
      <c r="AF1598" s="3">
        <f>IF(ISERROR(VLOOKUP($AD1598,技まとめ!$A$1:$F$380,3,FALSE)),"－",VLOOKUP($AD1598,技まとめ!$A$1:$F$380,3,FALSE))</f>
        <v>27</v>
      </c>
      <c r="AG1598" s="3">
        <f>IF(ISERROR(VLOOKUP($AD1598,技まとめ!$A$1:$F$380,5,FALSE)),"－",VLOOKUP($AD1598,技まとめ!$A$1:$F$380,5,FALSE))</f>
        <v>20</v>
      </c>
      <c r="AH1598" s="3" t="str">
        <f>IF($E1598=IF(ISERROR(VLOOKUP($AD1598,技まとめ!$A$1:$F$380,4,FALSE)),"－",VLOOKUP($AD1598,技まとめ!$A$1:$F$380,4,FALSE)),"一致","")</f>
        <v/>
      </c>
      <c r="AI1598" s="9" t="s">
        <v>178</v>
      </c>
      <c r="AJ1598" s="3" t="str">
        <f>IF(ISERROR(VLOOKUP($AI1598,技まとめ!$A$1:$F$380,6,FALSE)),"－",VLOOKUP($AI1598,技まとめ!$A$1:$F$380,6,FALSE))</f>
        <v>NS</v>
      </c>
      <c r="AK1598" s="3">
        <f>IF(ISERROR(VLOOKUP($AI1598,技まとめ!$A$1:$F$380,3,FALSE)),"－",VLOOKUP($AI1598,技まとめ!$A$1:$F$380,3,FALSE))</f>
        <v>38</v>
      </c>
      <c r="AL1598" s="3">
        <f>IF(ISERROR(VLOOKUP($AI1598,技まとめ!$A$1:$F$380,5,FALSE)),"－",VLOOKUP($AI1598,技まとめ!$A$1:$F$380,5,FALSE))</f>
        <v>25</v>
      </c>
      <c r="AM1598" s="3" t="str">
        <f>IF($E1598=IF(ISERROR(VLOOKUP($AI1598,技まとめ!$A$1:$F$380,4,FALSE)),"－",VLOOKUP($AI1598,技まとめ!$A$1:$F$380,4,FALSE)),"一致","")</f>
        <v/>
      </c>
      <c r="AN1598" s="9" t="s">
        <v>678</v>
      </c>
      <c r="AO1598" s="3" t="str">
        <f>IF(ISERROR(VLOOKUP($AN1598,技まとめ!$A$1:$F$380,6,FALSE)),"－",VLOOKUP($AN1598,技まとめ!$A$1:$F$380,6,FALSE))</f>
        <v>BS</v>
      </c>
      <c r="AP1598" s="3">
        <f>IF(ISERROR(VLOOKUP($AN1598,技まとめ!$A$1:$F$380,3,FALSE)),"－",VLOOKUP($AN1598,技まとめ!$A$1:$F$380,3,FALSE))</f>
        <v>57</v>
      </c>
      <c r="AQ1598" s="3">
        <f>IF(ISERROR(VLOOKUP($AN1598,技まとめ!$A$1:$F$380,5,FALSE)),"－",VLOOKUP($AN1598,技まとめ!$A$1:$F$380,5,FALSE))</f>
        <v>34</v>
      </c>
      <c r="AR1598" s="3" t="str">
        <f>IF($E1598=IF(ISERROR(VLOOKUP($AN1598,技まとめ!$A$1:$F$380,4,FALSE)),"－",VLOOKUP($AN1598,技まとめ!$A$1:$F$380,4,FALSE)),"一致","")</f>
        <v/>
      </c>
      <c r="AS1598" s="9" t="s">
        <v>5057</v>
      </c>
      <c r="AT1598" s="3" t="str">
        <f>IF(ISERROR(VLOOKUP($AS1598,技まとめ!$A$1:$F$380,6,FALSE)),"－",VLOOKUP($AS1598,技まとめ!$A$1:$F$380,6,FALSE))</f>
        <v>NS</v>
      </c>
      <c r="AU1598" s="3">
        <f>IF(ISERROR(VLOOKUP($AS1598,技まとめ!$A$1:$F$380,3,FALSE)),"－",VLOOKUP($AS1598,技まとめ!$A$1:$F$380,3,FALSE))</f>
        <v>123</v>
      </c>
      <c r="AV1598" s="3">
        <f>IF(ISERROR(VLOOKUP($AS1598,技まとめ!$A$1:$F$380,5,FALSE)),"－",VLOOKUP($AS1598,技まとめ!$A$1:$F$380,5,FALSE))</f>
        <v>64</v>
      </c>
      <c r="AW1598" s="3" t="str">
        <f>IF($E1598=IF(ISERROR(VLOOKUP($AS1598,技まとめ!$A$1:$F$380,4,FALSE)),"－",VLOOKUP($AS1598,技まとめ!$A$1:$F$380,4,FALSE)),"一致","")</f>
        <v>一致</v>
      </c>
      <c r="AX1598" s="12" t="str">
        <f t="shared" si="342"/>
        <v>サイコショットフリーズショットダークトルネードファイアブリザード（火）</v>
      </c>
      <c r="AY1598" s="12" t="str">
        <f t="shared" si="343"/>
        <v>サイコショットフリーズショットダークトルネードファイアブリザード（火）</v>
      </c>
      <c r="AZ1598" s="12" t="str">
        <f t="shared" si="344"/>
        <v>サイコショットフリーズショットダークトルネードファイアブリザード（火）</v>
      </c>
      <c r="BA1598" s="12" t="str">
        <f t="shared" si="345"/>
        <v>サイコショットフリーズショットダークトルネードファイアブリザード（火）</v>
      </c>
      <c r="BB1598" s="11" t="str">
        <f t="shared" si="346"/>
        <v>NSNSBSNS</v>
      </c>
      <c r="BC1598" s="11" t="str">
        <f t="shared" si="347"/>
        <v>NSNSBSNS</v>
      </c>
      <c r="BD1598" s="11" t="str">
        <f t="shared" si="348"/>
        <v>NSNSBSNS</v>
      </c>
      <c r="BE1598" s="11" t="str">
        <f t="shared" si="349"/>
        <v>NSNSBSNS</v>
      </c>
    </row>
    <row r="1599" spans="1:57" ht="11.25" hidden="1" customHeight="1">
      <c r="A1599" s="6">
        <v>1598</v>
      </c>
      <c r="B1599" s="7" t="s">
        <v>3584</v>
      </c>
      <c r="C1599" s="8" t="s">
        <v>3585</v>
      </c>
      <c r="D1599" s="7" t="s">
        <v>72</v>
      </c>
      <c r="E1599" s="7" t="s">
        <v>95</v>
      </c>
      <c r="F1599" s="7" t="s">
        <v>82</v>
      </c>
      <c r="G1599" s="9">
        <v>108</v>
      </c>
      <c r="H1599" s="9">
        <v>124</v>
      </c>
      <c r="I1599" s="9">
        <v>56</v>
      </c>
      <c r="J1599" s="9">
        <v>56</v>
      </c>
      <c r="K1599" s="9">
        <v>54</v>
      </c>
      <c r="L1599" s="9">
        <v>66</v>
      </c>
      <c r="M1599" s="9">
        <v>53</v>
      </c>
      <c r="N1599" s="9">
        <v>51</v>
      </c>
      <c r="O1599" s="9">
        <v>45</v>
      </c>
      <c r="P1599" s="9">
        <v>56</v>
      </c>
      <c r="Q1599" s="10">
        <v>106</v>
      </c>
      <c r="R1599" s="11">
        <v>35</v>
      </c>
      <c r="S1599" s="11">
        <v>1</v>
      </c>
      <c r="T1599" s="11">
        <v>116</v>
      </c>
      <c r="U1599" s="11">
        <v>103</v>
      </c>
      <c r="V1599" s="11">
        <v>1</v>
      </c>
      <c r="W1599" s="11">
        <v>95</v>
      </c>
      <c r="X1599" s="11">
        <f t="shared" si="336"/>
        <v>457</v>
      </c>
      <c r="Y1599" s="11">
        <f t="shared" si="337"/>
        <v>4720</v>
      </c>
      <c r="Z1599" s="11">
        <f t="shared" si="338"/>
        <v>1710</v>
      </c>
      <c r="AA1599" s="11">
        <f t="shared" si="339"/>
        <v>4545</v>
      </c>
      <c r="AB1599" s="11">
        <f t="shared" si="340"/>
        <v>4545</v>
      </c>
      <c r="AC1599" s="6">
        <f t="shared" si="341"/>
        <v>5290</v>
      </c>
      <c r="AD1599" s="9" t="s">
        <v>668</v>
      </c>
      <c r="AE1599" s="3" t="str">
        <f>IF(ISERROR(VLOOKUP($AD1599,技まとめ!$A$1:$F$380,6,FALSE)),"－",VLOOKUP($AD1599,技まとめ!$A$1:$F$380,6,FALSE))</f>
        <v>BL</v>
      </c>
      <c r="AF1599" s="3">
        <f>IF(ISERROR(VLOOKUP($AD1599,技まとめ!$A$1:$F$380,3,FALSE)),"－",VLOOKUP($AD1599,技まとめ!$A$1:$F$380,3,FALSE))</f>
        <v>46</v>
      </c>
      <c r="AG1599" s="3">
        <f>IF(ISERROR(VLOOKUP($AD1599,技まとめ!$A$1:$F$380,5,FALSE)),"－",VLOOKUP($AD1599,技まとめ!$A$1:$F$380,5,FALSE))</f>
        <v>33</v>
      </c>
      <c r="AH1599" s="3" t="str">
        <f>IF($E1599=IF(ISERROR(VLOOKUP($AD1599,技まとめ!$A$1:$F$380,4,FALSE)),"－",VLOOKUP($AD1599,技まとめ!$A$1:$F$380,4,FALSE)),"一致","")</f>
        <v/>
      </c>
      <c r="AI1599" s="9" t="s">
        <v>163</v>
      </c>
      <c r="AJ1599" s="3" t="str">
        <f>IF(ISERROR(VLOOKUP($AI1599,技まとめ!$A$1:$F$380,6,FALSE)),"－",VLOOKUP($AI1599,技まとめ!$A$1:$F$380,6,FALSE))</f>
        <v>BL</v>
      </c>
      <c r="AK1599" s="3">
        <f>IF(ISERROR(VLOOKUP($AI1599,技まとめ!$A$1:$F$380,3,FALSE)),"－",VLOOKUP($AI1599,技まとめ!$A$1:$F$380,3,FALSE))</f>
        <v>59</v>
      </c>
      <c r="AL1599" s="3">
        <f>IF(ISERROR(VLOOKUP($AI1599,技まとめ!$A$1:$F$380,5,FALSE)),"－",VLOOKUP($AI1599,技まとめ!$A$1:$F$380,5,FALSE))</f>
        <v>38</v>
      </c>
      <c r="AM1599" s="3" t="str">
        <f>IF($E1599=IF(ISERROR(VLOOKUP($AI1599,技まとめ!$A$1:$F$380,4,FALSE)),"－",VLOOKUP($AI1599,技まとめ!$A$1:$F$380,4,FALSE)),"一致","")</f>
        <v/>
      </c>
      <c r="AN1599" s="9" t="s">
        <v>366</v>
      </c>
      <c r="AO1599" s="3" t="str">
        <f>IF(ISERROR(VLOOKUP($AN1599,技まとめ!$A$1:$F$380,6,FALSE)),"－",VLOOKUP($AN1599,技まとめ!$A$1:$F$380,6,FALSE))</f>
        <v>BL</v>
      </c>
      <c r="AP1599" s="3">
        <f>IF(ISERROR(VLOOKUP($AN1599,技まとめ!$A$1:$F$380,3,FALSE)),"－",VLOOKUP($AN1599,技まとめ!$A$1:$F$380,3,FALSE))</f>
        <v>65</v>
      </c>
      <c r="AQ1599" s="3">
        <f>IF(ISERROR(VLOOKUP($AN1599,技まとめ!$A$1:$F$380,5,FALSE)),"－",VLOOKUP($AN1599,技まとめ!$A$1:$F$380,5,FALSE))</f>
        <v>42</v>
      </c>
      <c r="AR1599" s="3" t="str">
        <f>IF($E1599=IF(ISERROR(VLOOKUP($AN1599,技まとめ!$A$1:$F$380,4,FALSE)),"－",VLOOKUP($AN1599,技まとめ!$A$1:$F$380,4,FALSE)),"一致","")</f>
        <v/>
      </c>
      <c r="AS1599" s="9" t="s">
        <v>981</v>
      </c>
      <c r="AT1599" s="3" t="str">
        <f>IF(ISERROR(VLOOKUP($AS1599,技まとめ!$A$1:$F$380,6,FALSE)),"－",VLOOKUP($AS1599,技まとめ!$A$1:$F$380,6,FALSE))</f>
        <v>BL</v>
      </c>
      <c r="AU1599" s="3">
        <f>IF(ISERROR(VLOOKUP($AS1599,技まとめ!$A$1:$F$380,3,FALSE)),"－",VLOOKUP($AS1599,技まとめ!$A$1:$F$380,3,FALSE))</f>
        <v>75</v>
      </c>
      <c r="AV1599" s="3">
        <f>IF(ISERROR(VLOOKUP($AS1599,技まとめ!$A$1:$F$380,5,FALSE)),"－",VLOOKUP($AS1599,技まとめ!$A$1:$F$380,5,FALSE))</f>
        <v>47</v>
      </c>
      <c r="AW1599" s="3" t="str">
        <f>IF($E1599=IF(ISERROR(VLOOKUP($AS1599,技まとめ!$A$1:$F$380,4,FALSE)),"－",VLOOKUP($AS1599,技まとめ!$A$1:$F$380,4,FALSE)),"一致","")</f>
        <v/>
      </c>
      <c r="AX1599" s="12" t="str">
        <f t="shared" si="342"/>
        <v>じばしりかえんサイクロンプロファイルゾーンスノーエンジェル</v>
      </c>
      <c r="AY1599" s="12" t="str">
        <f t="shared" si="343"/>
        <v>じばしりかえんサイクロンプロファイルゾーンスノーエンジェル</v>
      </c>
      <c r="AZ1599" s="12" t="str">
        <f t="shared" si="344"/>
        <v>じばしりかえんサイクロンプロファイルゾーンスノーエンジェル</v>
      </c>
      <c r="BA1599" s="12" t="str">
        <f t="shared" si="345"/>
        <v>じばしりかえんサイクロンプロファイルゾーンスノーエンジェル</v>
      </c>
      <c r="BB1599" s="11" t="str">
        <f t="shared" si="346"/>
        <v>BLBLBLBL</v>
      </c>
      <c r="BC1599" s="11" t="str">
        <f t="shared" si="347"/>
        <v>BLBLBLBL</v>
      </c>
      <c r="BD1599" s="11" t="str">
        <f t="shared" si="348"/>
        <v>BLBLBLBL</v>
      </c>
      <c r="BE1599" s="11" t="str">
        <f t="shared" si="349"/>
        <v>BLBLBLBL</v>
      </c>
    </row>
    <row r="1600" spans="1:57" ht="11.25" hidden="1" customHeight="1">
      <c r="A1600" s="6">
        <v>1599</v>
      </c>
      <c r="B1600" s="7" t="s">
        <v>3586</v>
      </c>
      <c r="C1600" s="8" t="s">
        <v>3587</v>
      </c>
      <c r="D1600" s="7" t="s">
        <v>72</v>
      </c>
      <c r="E1600" s="7" t="s">
        <v>81</v>
      </c>
      <c r="F1600" s="7" t="s">
        <v>109</v>
      </c>
      <c r="G1600" s="9">
        <v>120</v>
      </c>
      <c r="H1600" s="9">
        <v>93</v>
      </c>
      <c r="I1600" s="9">
        <v>57</v>
      </c>
      <c r="J1600" s="9">
        <v>67</v>
      </c>
      <c r="K1600" s="9">
        <v>51</v>
      </c>
      <c r="L1600" s="9">
        <v>51</v>
      </c>
      <c r="M1600" s="9">
        <v>60</v>
      </c>
      <c r="N1600" s="9">
        <v>62</v>
      </c>
      <c r="O1600" s="9">
        <v>46</v>
      </c>
      <c r="P1600" s="9">
        <v>51</v>
      </c>
      <c r="Q1600" s="10">
        <v>107</v>
      </c>
      <c r="R1600" s="11">
        <v>49</v>
      </c>
      <c r="S1600" s="11">
        <v>1</v>
      </c>
      <c r="T1600" s="11">
        <v>101</v>
      </c>
      <c r="U1600" s="11">
        <v>110</v>
      </c>
      <c r="V1600" s="11">
        <v>1</v>
      </c>
      <c r="W1600" s="11">
        <v>96</v>
      </c>
      <c r="X1600" s="11">
        <f t="shared" si="336"/>
        <v>465</v>
      </c>
      <c r="Y1600" s="11">
        <f t="shared" si="337"/>
        <v>4765</v>
      </c>
      <c r="Z1600" s="11">
        <f t="shared" si="338"/>
        <v>2205</v>
      </c>
      <c r="AA1600" s="11">
        <f t="shared" si="339"/>
        <v>4025</v>
      </c>
      <c r="AB1600" s="11">
        <f t="shared" si="340"/>
        <v>4025</v>
      </c>
      <c r="AC1600" s="6">
        <f t="shared" si="341"/>
        <v>4765</v>
      </c>
      <c r="AD1600" s="9" t="s">
        <v>5061</v>
      </c>
      <c r="AE1600" s="3" t="str">
        <f>IF(ISERROR(VLOOKUP($AD1600,技まとめ!$A$1:$F$380,6,FALSE)),"－",VLOOKUP($AD1600,技まとめ!$A$1:$F$380,6,FALSE))</f>
        <v>BL</v>
      </c>
      <c r="AF1600" s="3">
        <f>IF(ISERROR(VLOOKUP($AD1600,技まとめ!$A$1:$F$380,3,FALSE)),"－",VLOOKUP($AD1600,技まとめ!$A$1:$F$380,3,FALSE))</f>
        <v>33</v>
      </c>
      <c r="AG1600" s="3">
        <f>IF(ISERROR(VLOOKUP($AD1600,技まとめ!$A$1:$F$380,5,FALSE)),"－",VLOOKUP($AD1600,技まとめ!$A$1:$F$380,5,FALSE))</f>
        <v>28</v>
      </c>
      <c r="AH1600" s="3" t="str">
        <f>IF($E1600=IF(ISERROR(VLOOKUP($AD1600,技まとめ!$A$1:$F$380,4,FALSE)),"－",VLOOKUP($AD1600,技まとめ!$A$1:$F$380,4,FALSE)),"一致","")</f>
        <v/>
      </c>
      <c r="AI1600" s="9" t="s">
        <v>5060</v>
      </c>
      <c r="AJ1600" s="3" t="str">
        <f>IF(ISERROR(VLOOKUP($AI1600,技まとめ!$A$1:$F$380,6,FALSE)),"－",VLOOKUP($AI1600,技まとめ!$A$1:$F$380,6,FALSE))</f>
        <v>DR</v>
      </c>
      <c r="AK1600" s="3">
        <f>IF(ISERROR(VLOOKUP($AI1600,技まとめ!$A$1:$F$380,3,FALSE)),"－",VLOOKUP($AI1600,技まとめ!$A$1:$F$380,3,FALSE))</f>
        <v>27</v>
      </c>
      <c r="AL1600" s="3">
        <f>IF(ISERROR(VLOOKUP($AI1600,技まとめ!$A$1:$F$380,5,FALSE)),"－",VLOOKUP($AI1600,技まとめ!$A$1:$F$380,5,FALSE))</f>
        <v>25</v>
      </c>
      <c r="AM1600" s="3" t="str">
        <f>IF($E1600=IF(ISERROR(VLOOKUP($AI1600,技まとめ!$A$1:$F$380,4,FALSE)),"－",VLOOKUP($AI1600,技まとめ!$A$1:$F$380,4,FALSE)),"一致","")</f>
        <v/>
      </c>
      <c r="AN1600" s="9" t="s">
        <v>735</v>
      </c>
      <c r="AO1600" s="3" t="str">
        <f>IF(ISERROR(VLOOKUP($AN1600,技まとめ!$A$1:$F$380,6,FALSE)),"－",VLOOKUP($AN1600,技まとめ!$A$1:$F$380,6,FALSE))</f>
        <v>SC</v>
      </c>
      <c r="AP1600" s="3">
        <f>IF(ISERROR(VLOOKUP($AN1600,技まとめ!$A$1:$F$380,3,FALSE)),"－",VLOOKUP($AN1600,技まとめ!$A$1:$F$380,3,FALSE))</f>
        <v>51</v>
      </c>
      <c r="AQ1600" s="3">
        <f>IF(ISERROR(VLOOKUP($AN1600,技まとめ!$A$1:$F$380,5,FALSE)),"－",VLOOKUP($AN1600,技まとめ!$A$1:$F$380,5,FALSE))</f>
        <v>31</v>
      </c>
      <c r="AR1600" s="3" t="str">
        <f>IF($E1600=IF(ISERROR(VLOOKUP($AN1600,技まとめ!$A$1:$F$380,4,FALSE)),"－",VLOOKUP($AN1600,技まとめ!$A$1:$F$380,4,FALSE)),"一致","")</f>
        <v/>
      </c>
      <c r="AS1600" s="9" t="s">
        <v>5056</v>
      </c>
      <c r="AT1600" s="3" t="str">
        <f>IF(ISERROR(VLOOKUP($AS1600,技まとめ!$A$1:$F$380,6,FALSE)),"－",VLOOKUP($AS1600,技まとめ!$A$1:$F$380,6,FALSE))</f>
        <v>NS</v>
      </c>
      <c r="AU1600" s="3">
        <f>IF(ISERROR(VLOOKUP($AS1600,技まとめ!$A$1:$F$380,3,FALSE)),"－",VLOOKUP($AS1600,技まとめ!$A$1:$F$380,3,FALSE))</f>
        <v>123</v>
      </c>
      <c r="AV1600" s="3">
        <f>IF(ISERROR(VLOOKUP($AS1600,技まとめ!$A$1:$F$380,5,FALSE)),"－",VLOOKUP($AS1600,技まとめ!$A$1:$F$380,5,FALSE))</f>
        <v>64</v>
      </c>
      <c r="AW1600" s="3" t="str">
        <f>IF($E1600=IF(ISERROR(VLOOKUP($AS1600,技まとめ!$A$1:$F$380,4,FALSE)),"－",VLOOKUP($AS1600,技まとめ!$A$1:$F$380,4,FALSE)),"一致","")</f>
        <v>一致</v>
      </c>
      <c r="AX1600" s="12" t="str">
        <f t="shared" si="342"/>
        <v>スーパースキャン（Ｂ）スーパースキャン（Ｄ）ダブルグレネードファイアブリザード（風）</v>
      </c>
      <c r="AY1600" s="12" t="str">
        <f t="shared" si="343"/>
        <v>スーパースキャン（Ｂ）スーパースキャン（Ｄ）ダブルグレネードファイアブリザード（風）</v>
      </c>
      <c r="AZ1600" s="12" t="str">
        <f t="shared" si="344"/>
        <v>スーパースキャン（Ｂ）スーパースキャン（Ｄ）ダブルグレネードファイアブリザード（風）</v>
      </c>
      <c r="BA1600" s="12" t="str">
        <f t="shared" si="345"/>
        <v>スーパースキャン（Ｂ）スーパースキャン（Ｄ）ダブルグレネードファイアブリザード（風）</v>
      </c>
      <c r="BB1600" s="11" t="str">
        <f t="shared" si="346"/>
        <v>BLDRSCNS</v>
      </c>
      <c r="BC1600" s="11" t="str">
        <f t="shared" si="347"/>
        <v>BLDRSCNS</v>
      </c>
      <c r="BD1600" s="11" t="str">
        <f t="shared" si="348"/>
        <v>BLDRSCNS</v>
      </c>
      <c r="BE1600" s="11" t="str">
        <f t="shared" si="349"/>
        <v>BLDRSCNS</v>
      </c>
    </row>
    <row r="1601" spans="1:57" ht="11.25" hidden="1" customHeight="1">
      <c r="A1601" s="6">
        <v>1600</v>
      </c>
      <c r="B1601" s="7" t="s">
        <v>3588</v>
      </c>
      <c r="C1601" s="8" t="s">
        <v>3589</v>
      </c>
      <c r="D1601" s="7" t="s">
        <v>650</v>
      </c>
      <c r="E1601" s="7" t="s">
        <v>81</v>
      </c>
      <c r="F1601" s="7" t="s">
        <v>109</v>
      </c>
      <c r="G1601" s="9">
        <v>115</v>
      </c>
      <c r="H1601" s="9">
        <v>115</v>
      </c>
      <c r="I1601" s="9">
        <v>53</v>
      </c>
      <c r="J1601" s="9">
        <v>51</v>
      </c>
      <c r="K1601" s="9">
        <v>67</v>
      </c>
      <c r="L1601" s="9">
        <v>51</v>
      </c>
      <c r="M1601" s="9">
        <v>54</v>
      </c>
      <c r="N1601" s="9">
        <v>53</v>
      </c>
      <c r="O1601" s="9">
        <v>49</v>
      </c>
      <c r="P1601" s="9">
        <v>54</v>
      </c>
      <c r="Q1601" s="10">
        <v>103</v>
      </c>
      <c r="R1601" s="11">
        <v>43</v>
      </c>
      <c r="S1601" s="11">
        <v>1</v>
      </c>
      <c r="T1601" s="11">
        <v>101</v>
      </c>
      <c r="U1601" s="11">
        <v>104</v>
      </c>
      <c r="V1601" s="11">
        <v>1</v>
      </c>
      <c r="W1601" s="11">
        <v>99</v>
      </c>
      <c r="X1601" s="11">
        <f t="shared" si="336"/>
        <v>452</v>
      </c>
      <c r="Y1601" s="11">
        <f t="shared" si="337"/>
        <v>4620</v>
      </c>
      <c r="Z1601" s="11">
        <f t="shared" si="338"/>
        <v>2010</v>
      </c>
      <c r="AA1601" s="11">
        <f t="shared" si="339"/>
        <v>4040</v>
      </c>
      <c r="AB1601" s="11">
        <f t="shared" si="340"/>
        <v>4040</v>
      </c>
      <c r="AC1601" s="6">
        <f t="shared" si="341"/>
        <v>4750</v>
      </c>
      <c r="AD1601" s="9" t="s">
        <v>263</v>
      </c>
      <c r="AE1601" s="3" t="str">
        <f>IF(ISERROR(VLOOKUP($AD1601,技まとめ!$A$1:$F$380,6,FALSE)),"－",VLOOKUP($AD1601,技まとめ!$A$1:$F$380,6,FALSE))</f>
        <v>DR</v>
      </c>
      <c r="AF1601" s="3">
        <f>IF(ISERROR(VLOOKUP($AD1601,技まとめ!$A$1:$F$380,3,FALSE)),"－",VLOOKUP($AD1601,技まとめ!$A$1:$F$380,3,FALSE))</f>
        <v>16</v>
      </c>
      <c r="AG1601" s="3">
        <f>IF(ISERROR(VLOOKUP($AD1601,技まとめ!$A$1:$F$380,5,FALSE)),"－",VLOOKUP($AD1601,技まとめ!$A$1:$F$380,5,FALSE))</f>
        <v>21</v>
      </c>
      <c r="AH1601" s="3" t="str">
        <f>IF($E1601=IF(ISERROR(VLOOKUP($AD1601,技まとめ!$A$1:$F$380,4,FALSE)),"－",VLOOKUP($AD1601,技まとめ!$A$1:$F$380,4,FALSE)),"一致","")</f>
        <v/>
      </c>
      <c r="AI1601" s="9" t="s">
        <v>104</v>
      </c>
      <c r="AJ1601" s="3" t="str">
        <f>IF(ISERROR(VLOOKUP($AI1601,技まとめ!$A$1:$F$380,6,FALSE)),"－",VLOOKUP($AI1601,技まとめ!$A$1:$F$380,6,FALSE))</f>
        <v>LS</v>
      </c>
      <c r="AK1601" s="3">
        <f>IF(ISERROR(VLOOKUP($AI1601,技まとめ!$A$1:$F$380,3,FALSE)),"－",VLOOKUP($AI1601,技まとめ!$A$1:$F$380,3,FALSE))</f>
        <v>30</v>
      </c>
      <c r="AL1601" s="3">
        <f>IF(ISERROR(VLOOKUP($AI1601,技まとめ!$A$1:$F$380,5,FALSE)),"－",VLOOKUP($AI1601,技まとめ!$A$1:$F$380,5,FALSE))</f>
        <v>25</v>
      </c>
      <c r="AM1601" s="3" t="str">
        <f>IF($E1601=IF(ISERROR(VLOOKUP($AI1601,技まとめ!$A$1:$F$380,4,FALSE)),"－",VLOOKUP($AI1601,技まとめ!$A$1:$F$380,4,FALSE)),"一致","")</f>
        <v>一致</v>
      </c>
      <c r="AN1601" s="9" t="s">
        <v>255</v>
      </c>
      <c r="AO1601" s="3" t="str">
        <f>IF(ISERROR(VLOOKUP($AN1601,技まとめ!$A$1:$F$380,6,FALSE)),"－",VLOOKUP($AN1601,技まとめ!$A$1:$F$380,6,FALSE))</f>
        <v>DR</v>
      </c>
      <c r="AP1601" s="3">
        <f>IF(ISERROR(VLOOKUP($AN1601,技まとめ!$A$1:$F$380,3,FALSE)),"－",VLOOKUP($AN1601,技まとめ!$A$1:$F$380,3,FALSE))</f>
        <v>52</v>
      </c>
      <c r="AQ1601" s="3">
        <f>IF(ISERROR(VLOOKUP($AN1601,技まとめ!$A$1:$F$380,5,FALSE)),"－",VLOOKUP($AN1601,技まとめ!$A$1:$F$380,5,FALSE))</f>
        <v>36</v>
      </c>
      <c r="AR1601" s="3" t="str">
        <f>IF($E1601=IF(ISERROR(VLOOKUP($AN1601,技まとめ!$A$1:$F$380,4,FALSE)),"－",VLOOKUP($AN1601,技まとめ!$A$1:$F$380,4,FALSE)),"一致","")</f>
        <v>一致</v>
      </c>
      <c r="AS1601" s="9" t="s">
        <v>277</v>
      </c>
      <c r="AT1601" s="3" t="str">
        <f>IF(ISERROR(VLOOKUP($AS1601,技まとめ!$A$1:$F$380,6,FALSE)),"－",VLOOKUP($AS1601,技まとめ!$A$1:$F$380,6,FALSE))</f>
        <v>DR</v>
      </c>
      <c r="AU1601" s="3">
        <f>IF(ISERROR(VLOOKUP($AS1601,技まとめ!$A$1:$F$380,3,FALSE)),"－",VLOOKUP($AS1601,技まとめ!$A$1:$F$380,3,FALSE))</f>
        <v>75</v>
      </c>
      <c r="AV1601" s="3">
        <f>IF(ISERROR(VLOOKUP($AS1601,技まとめ!$A$1:$F$380,5,FALSE)),"－",VLOOKUP($AS1601,技まとめ!$A$1:$F$380,5,FALSE))</f>
        <v>47</v>
      </c>
      <c r="AW1601" s="3" t="str">
        <f>IF($E1601=IF(ISERROR(VLOOKUP($AS1601,技まとめ!$A$1:$F$380,4,FALSE)),"－",VLOOKUP($AS1601,技まとめ!$A$1:$F$380,4,FALSE)),"一致","")</f>
        <v>一致</v>
      </c>
      <c r="AX1601" s="12" t="str">
        <f t="shared" si="342"/>
        <v>マジックすいせいシュートカマイタチあいきどう</v>
      </c>
      <c r="AY1601" s="12" t="str">
        <f t="shared" si="343"/>
        <v>マジックすいせいシュートカマイタチあいきどう</v>
      </c>
      <c r="AZ1601" s="12" t="str">
        <f t="shared" si="344"/>
        <v>マジックすいせいシュートカマイタチあいきどう</v>
      </c>
      <c r="BA1601" s="12" t="str">
        <f t="shared" si="345"/>
        <v>マジックすいせいシュートカマイタチあいきどう</v>
      </c>
      <c r="BB1601" s="11" t="str">
        <f t="shared" si="346"/>
        <v>DRLSDRDR</v>
      </c>
      <c r="BC1601" s="11" t="str">
        <f t="shared" si="347"/>
        <v>DRLSDRDR</v>
      </c>
      <c r="BD1601" s="11" t="str">
        <f t="shared" si="348"/>
        <v>DRLSDRDR</v>
      </c>
      <c r="BE1601" s="11" t="str">
        <f t="shared" si="349"/>
        <v>DRLSDRDR</v>
      </c>
    </row>
    <row r="1602" spans="1:57" ht="11.25" hidden="1" customHeight="1">
      <c r="A1602" s="6">
        <v>1601</v>
      </c>
      <c r="B1602" s="7" t="s">
        <v>3590</v>
      </c>
      <c r="C1602" s="8" t="s">
        <v>3591</v>
      </c>
      <c r="D1602" s="7" t="s">
        <v>72</v>
      </c>
      <c r="E1602" s="7" t="s">
        <v>73</v>
      </c>
      <c r="F1602" s="7" t="s">
        <v>74</v>
      </c>
      <c r="G1602" s="9">
        <v>120</v>
      </c>
      <c r="H1602" s="9">
        <v>96</v>
      </c>
      <c r="I1602" s="9">
        <v>57</v>
      </c>
      <c r="J1602" s="9">
        <v>59</v>
      </c>
      <c r="K1602" s="9">
        <v>56</v>
      </c>
      <c r="L1602" s="9">
        <v>67</v>
      </c>
      <c r="M1602" s="9">
        <v>53</v>
      </c>
      <c r="N1602" s="9">
        <v>54</v>
      </c>
      <c r="O1602" s="9">
        <v>49</v>
      </c>
      <c r="P1602" s="9">
        <v>56</v>
      </c>
      <c r="Q1602" s="10">
        <v>107</v>
      </c>
      <c r="R1602" s="11">
        <v>43</v>
      </c>
      <c r="S1602" s="11">
        <v>1</v>
      </c>
      <c r="T1602" s="11">
        <v>117</v>
      </c>
      <c r="U1602" s="11">
        <v>103</v>
      </c>
      <c r="V1602" s="11">
        <v>1</v>
      </c>
      <c r="W1602" s="11">
        <v>99</v>
      </c>
      <c r="X1602" s="11">
        <f t="shared" si="336"/>
        <v>471</v>
      </c>
      <c r="Y1602" s="11">
        <f t="shared" si="337"/>
        <v>4780</v>
      </c>
      <c r="Z1602" s="11">
        <f t="shared" si="338"/>
        <v>2010</v>
      </c>
      <c r="AA1602" s="11">
        <f t="shared" si="339"/>
        <v>4600</v>
      </c>
      <c r="AB1602" s="11">
        <f t="shared" si="340"/>
        <v>4600</v>
      </c>
      <c r="AC1602" s="6">
        <f t="shared" si="341"/>
        <v>5390</v>
      </c>
      <c r="AD1602" s="9" t="s">
        <v>440</v>
      </c>
      <c r="AE1602" s="3" t="str">
        <f>IF(ISERROR(VLOOKUP($AD1602,技まとめ!$A$1:$F$380,6,FALSE)),"－",VLOOKUP($AD1602,技まとめ!$A$1:$F$380,6,FALSE))</f>
        <v>CA</v>
      </c>
      <c r="AF1602" s="3">
        <f>IF(ISERROR(VLOOKUP($AD1602,技まとめ!$A$1:$F$380,3,FALSE)),"－",VLOOKUP($AD1602,技まとめ!$A$1:$F$380,3,FALSE))</f>
        <v>15</v>
      </c>
      <c r="AG1602" s="3">
        <f>IF(ISERROR(VLOOKUP($AD1602,技まとめ!$A$1:$F$380,5,FALSE)),"－",VLOOKUP($AD1602,技まとめ!$A$1:$F$380,5,FALSE))</f>
        <v>20</v>
      </c>
      <c r="AH1602" s="3" t="str">
        <f>IF($E1602=IF(ISERROR(VLOOKUP($AD1602,技まとめ!$A$1:$F$380,4,FALSE)),"－",VLOOKUP($AD1602,技まとめ!$A$1:$F$380,4,FALSE)),"一致","")</f>
        <v/>
      </c>
      <c r="AI1602" s="9" t="s">
        <v>290</v>
      </c>
      <c r="AJ1602" s="3" t="str">
        <f>IF(ISERROR(VLOOKUP($AI1602,技まとめ!$A$1:$F$380,6,FALSE)),"－",VLOOKUP($AI1602,技まとめ!$A$1:$F$380,6,FALSE))</f>
        <v>CA</v>
      </c>
      <c r="AK1602" s="3">
        <f>IF(ISERROR(VLOOKUP($AI1602,技まとめ!$A$1:$F$380,3,FALSE)),"－",VLOOKUP($AI1602,技まとめ!$A$1:$F$380,3,FALSE))</f>
        <v>27</v>
      </c>
      <c r="AL1602" s="3">
        <f>IF(ISERROR(VLOOKUP($AI1602,技まとめ!$A$1:$F$380,5,FALSE)),"－",VLOOKUP($AI1602,技まとめ!$A$1:$F$380,5,FALSE))</f>
        <v>25</v>
      </c>
      <c r="AM1602" s="3" t="str">
        <f>IF($E1602=IF(ISERROR(VLOOKUP($AI1602,技まとめ!$A$1:$F$380,4,FALSE)),"－",VLOOKUP($AI1602,技まとめ!$A$1:$F$380,4,FALSE)),"一致","")</f>
        <v>一致</v>
      </c>
      <c r="AN1602" s="9" t="s">
        <v>97</v>
      </c>
      <c r="AO1602" s="3" t="str">
        <f>IF(ISERROR(VLOOKUP($AN1602,技まとめ!$A$1:$F$380,6,FALSE)),"－",VLOOKUP($AN1602,技まとめ!$A$1:$F$380,6,FALSE))</f>
        <v>BL</v>
      </c>
      <c r="AP1602" s="3">
        <f>IF(ISERROR(VLOOKUP($AN1602,技まとめ!$A$1:$F$380,3,FALSE)),"－",VLOOKUP($AN1602,技まとめ!$A$1:$F$380,3,FALSE))</f>
        <v>38</v>
      </c>
      <c r="AQ1602" s="3">
        <f>IF(ISERROR(VLOOKUP($AN1602,技まとめ!$A$1:$F$380,5,FALSE)),"－",VLOOKUP($AN1602,技まとめ!$A$1:$F$380,5,FALSE))</f>
        <v>16</v>
      </c>
      <c r="AR1602" s="3" t="str">
        <f>IF($E1602=IF(ISERROR(VLOOKUP($AN1602,技まとめ!$A$1:$F$380,4,FALSE)),"－",VLOOKUP($AN1602,技まとめ!$A$1:$F$380,4,FALSE)),"一致","")</f>
        <v>一致</v>
      </c>
      <c r="AS1602" s="9" t="s">
        <v>351</v>
      </c>
      <c r="AT1602" s="3" t="str">
        <f>IF(ISERROR(VLOOKUP($AS1602,技まとめ!$A$1:$F$380,6,FALSE)),"－",VLOOKUP($AS1602,技まとめ!$A$1:$F$380,6,FALSE))</f>
        <v>CA</v>
      </c>
      <c r="AU1602" s="3">
        <f>IF(ISERROR(VLOOKUP($AS1602,技まとめ!$A$1:$F$380,3,FALSE)),"－",VLOOKUP($AS1602,技まとめ!$A$1:$F$380,3,FALSE))</f>
        <v>92</v>
      </c>
      <c r="AV1602" s="3">
        <f>IF(ISERROR(VLOOKUP($AS1602,技まとめ!$A$1:$F$380,5,FALSE)),"－",VLOOKUP($AS1602,技まとめ!$A$1:$F$380,5,FALSE))</f>
        <v>50</v>
      </c>
      <c r="AW1602" s="3" t="str">
        <f>IF($E1602=IF(ISERROR(VLOOKUP($AS1602,技まとめ!$A$1:$F$380,4,FALSE)),"－",VLOOKUP($AS1602,技まとめ!$A$1:$F$380,4,FALSE)),"一致","")</f>
        <v>一致</v>
      </c>
      <c r="AX1602" s="12" t="str">
        <f t="shared" si="342"/>
        <v>スワンダイブワイルドクローうしろのしょうめんギガントウォール</v>
      </c>
      <c r="AY1602" s="12" t="str">
        <f t="shared" si="343"/>
        <v>スワンダイブワイルドクローうしろのしょうめんギガントウォール</v>
      </c>
      <c r="AZ1602" s="12" t="str">
        <f t="shared" si="344"/>
        <v>スワンダイブワイルドクローうしろのしょうめんギガントウォール</v>
      </c>
      <c r="BA1602" s="12" t="str">
        <f t="shared" si="345"/>
        <v>スワンダイブワイルドクローうしろのしょうめんギガントウォール</v>
      </c>
      <c r="BB1602" s="11" t="str">
        <f t="shared" si="346"/>
        <v>CACABLCA</v>
      </c>
      <c r="BC1602" s="11" t="str">
        <f t="shared" si="347"/>
        <v>CACABLCA</v>
      </c>
      <c r="BD1602" s="11" t="str">
        <f t="shared" si="348"/>
        <v>CACABLCA</v>
      </c>
      <c r="BE1602" s="11" t="str">
        <f t="shared" si="349"/>
        <v>CACABLCA</v>
      </c>
    </row>
    <row r="1603" spans="1:57" ht="11.25" hidden="1" customHeight="1">
      <c r="A1603" s="6">
        <v>1602</v>
      </c>
      <c r="B1603" s="7" t="s">
        <v>3592</v>
      </c>
      <c r="C1603" s="8" t="s">
        <v>3593</v>
      </c>
      <c r="D1603" s="7" t="s">
        <v>650</v>
      </c>
      <c r="E1603" s="7" t="s">
        <v>95</v>
      </c>
      <c r="F1603" s="7" t="s">
        <v>109</v>
      </c>
      <c r="G1603" s="9">
        <v>82</v>
      </c>
      <c r="H1603" s="9">
        <v>138</v>
      </c>
      <c r="I1603" s="9">
        <v>53</v>
      </c>
      <c r="J1603" s="9">
        <v>57</v>
      </c>
      <c r="K1603" s="9">
        <v>55</v>
      </c>
      <c r="L1603" s="9">
        <v>53</v>
      </c>
      <c r="M1603" s="9">
        <v>59</v>
      </c>
      <c r="N1603" s="9">
        <v>62</v>
      </c>
      <c r="O1603" s="9">
        <v>54</v>
      </c>
      <c r="P1603" s="9">
        <v>36</v>
      </c>
      <c r="Q1603" s="10">
        <v>103</v>
      </c>
      <c r="R1603" s="11">
        <v>28</v>
      </c>
      <c r="S1603" s="11">
        <v>1</v>
      </c>
      <c r="T1603" s="11">
        <v>103</v>
      </c>
      <c r="U1603" s="11">
        <v>109</v>
      </c>
      <c r="V1603" s="11">
        <v>1</v>
      </c>
      <c r="W1603" s="11">
        <v>104</v>
      </c>
      <c r="X1603" s="11">
        <f t="shared" ref="X1603:X1666" si="350">SUM(Q1603:W1603)</f>
        <v>449</v>
      </c>
      <c r="Y1603" s="11">
        <f t="shared" ref="Y1603:Y1666" si="351">Q1603*40+V1603*5+W1603*5</f>
        <v>4645</v>
      </c>
      <c r="Z1603" s="11">
        <f t="shared" ref="Z1603:Z1666" si="352">R1603*35+S1603*5+V1603*5+W1603*5</f>
        <v>1510</v>
      </c>
      <c r="AA1603" s="11">
        <f t="shared" ref="AA1603:AA1666" si="353">T1603*35+S1603*5+V1603*5+W1603*5</f>
        <v>4135</v>
      </c>
      <c r="AB1603" s="11">
        <f t="shared" ref="AB1603:AB1666" si="354">T1603*35+V1603*10+W1603*5</f>
        <v>4135</v>
      </c>
      <c r="AC1603" s="6">
        <f t="shared" ref="AC1603:AC1666" si="355">T1603*40+R1603*5+W1603*5</f>
        <v>4780</v>
      </c>
      <c r="AD1603" s="9" t="s">
        <v>230</v>
      </c>
      <c r="AE1603" s="3" t="str">
        <f>IF(ISERROR(VLOOKUP($AD1603,技まとめ!$A$1:$F$380,6,FALSE)),"－",VLOOKUP($AD1603,技まとめ!$A$1:$F$380,6,FALSE))</f>
        <v>BL</v>
      </c>
      <c r="AF1603" s="3">
        <f>IF(ISERROR(VLOOKUP($AD1603,技まとめ!$A$1:$F$380,3,FALSE)),"－",VLOOKUP($AD1603,技まとめ!$A$1:$F$380,3,FALSE))</f>
        <v>21</v>
      </c>
      <c r="AG1603" s="3">
        <f>IF(ISERROR(VLOOKUP($AD1603,技まとめ!$A$1:$F$380,5,FALSE)),"－",VLOOKUP($AD1603,技まとめ!$A$1:$F$380,5,FALSE))</f>
        <v>22</v>
      </c>
      <c r="AH1603" s="3" t="str">
        <f>IF($E1603=IF(ISERROR(VLOOKUP($AD1603,技まとめ!$A$1:$F$380,4,FALSE)),"－",VLOOKUP($AD1603,技まとめ!$A$1:$F$380,4,FALSE)),"一致","")</f>
        <v>一致</v>
      </c>
      <c r="AI1603" s="9" t="s">
        <v>417</v>
      </c>
      <c r="AJ1603" s="3" t="str">
        <f>IF(ISERROR(VLOOKUP($AI1603,技まとめ!$A$1:$F$380,6,FALSE)),"－",VLOOKUP($AI1603,技まとめ!$A$1:$F$380,6,FALSE))</f>
        <v>BL</v>
      </c>
      <c r="AK1603" s="3">
        <f>IF(ISERROR(VLOOKUP($AI1603,技まとめ!$A$1:$F$380,3,FALSE)),"－",VLOOKUP($AI1603,技まとめ!$A$1:$F$380,3,FALSE))</f>
        <v>50</v>
      </c>
      <c r="AL1603" s="3">
        <f>IF(ISERROR(VLOOKUP($AI1603,技まとめ!$A$1:$F$380,5,FALSE)),"－",VLOOKUP($AI1603,技まとめ!$A$1:$F$380,5,FALSE))</f>
        <v>36</v>
      </c>
      <c r="AM1603" s="3" t="str">
        <f>IF($E1603=IF(ISERROR(VLOOKUP($AI1603,技まとめ!$A$1:$F$380,4,FALSE)),"－",VLOOKUP($AI1603,技まとめ!$A$1:$F$380,4,FALSE)),"一致","")</f>
        <v/>
      </c>
      <c r="AN1603" s="9" t="s">
        <v>124</v>
      </c>
      <c r="AO1603" s="3" t="str">
        <f>IF(ISERROR(VLOOKUP($AN1603,技まとめ!$A$1:$F$380,6,FALSE)),"－",VLOOKUP($AN1603,技まとめ!$A$1:$F$380,6,FALSE))</f>
        <v>BL</v>
      </c>
      <c r="AP1603" s="3">
        <f>IF(ISERROR(VLOOKUP($AN1603,技まとめ!$A$1:$F$380,3,FALSE)),"－",VLOOKUP($AN1603,技まとめ!$A$1:$F$380,3,FALSE))</f>
        <v>42</v>
      </c>
      <c r="AQ1603" s="3">
        <f>IF(ISERROR(VLOOKUP($AN1603,技まとめ!$A$1:$F$380,5,FALSE)),"－",VLOOKUP($AN1603,技まとめ!$A$1:$F$380,5,FALSE))</f>
        <v>29</v>
      </c>
      <c r="AR1603" s="3" t="str">
        <f>IF($E1603=IF(ISERROR(VLOOKUP($AN1603,技まとめ!$A$1:$F$380,4,FALSE)),"－",VLOOKUP($AN1603,技まとめ!$A$1:$F$380,4,FALSE)),"一致","")</f>
        <v/>
      </c>
      <c r="AS1603" s="9" t="s">
        <v>335</v>
      </c>
      <c r="AT1603" s="3" t="str">
        <f>IF(ISERROR(VLOOKUP($AS1603,技まとめ!$A$1:$F$380,6,FALSE)),"－",VLOOKUP($AS1603,技まとめ!$A$1:$F$380,6,FALSE))</f>
        <v>SC</v>
      </c>
      <c r="AU1603" s="3">
        <f>IF(ISERROR(VLOOKUP($AS1603,技まとめ!$A$1:$F$380,3,FALSE)),"－",VLOOKUP($AS1603,技まとめ!$A$1:$F$380,3,FALSE))</f>
        <v>51</v>
      </c>
      <c r="AV1603" s="3">
        <f>IF(ISERROR(VLOOKUP($AS1603,技まとめ!$A$1:$F$380,5,FALSE)),"－",VLOOKUP($AS1603,技まとめ!$A$1:$F$380,5,FALSE))</f>
        <v>31</v>
      </c>
      <c r="AW1603" s="3" t="str">
        <f>IF($E1603=IF(ISERROR(VLOOKUP($AS1603,技まとめ!$A$1:$F$380,4,FALSE)),"－",VLOOKUP($AS1603,技まとめ!$A$1:$F$380,4,FALSE)),"一致","")</f>
        <v/>
      </c>
      <c r="AX1603" s="12" t="str">
        <f t="shared" ref="AX1603:AX1666" si="356">AD1603&amp;AI1603&amp;AN1603&amp;AS1603</f>
        <v>おんりょうデザートストームフェイクボンバーダイナマイトシュート</v>
      </c>
      <c r="AY1603" s="12" t="str">
        <f t="shared" ref="AY1603:AY1666" si="357">AD1603&amp;AI1603&amp;AN1603&amp;AS1603</f>
        <v>おんりょうデザートストームフェイクボンバーダイナマイトシュート</v>
      </c>
      <c r="AZ1603" s="12" t="str">
        <f t="shared" ref="AZ1603:AZ1666" si="358">AD1603&amp;AI1603&amp;AN1603&amp;AS1603</f>
        <v>おんりょうデザートストームフェイクボンバーダイナマイトシュート</v>
      </c>
      <c r="BA1603" s="12" t="str">
        <f t="shared" ref="BA1603:BA1666" si="359">AD1603&amp;AI1603&amp;AN1603&amp;AS1603</f>
        <v>おんりょうデザートストームフェイクボンバーダイナマイトシュート</v>
      </c>
      <c r="BB1603" s="11" t="str">
        <f t="shared" ref="BB1603:BB1666" si="360">AE1603&amp;AJ1603&amp;AO1603&amp;AT1603</f>
        <v>BLBLBLSC</v>
      </c>
      <c r="BC1603" s="11" t="str">
        <f t="shared" ref="BC1603:BC1666" si="361">AE1603&amp;AJ1603&amp;AO1603&amp;AT1603</f>
        <v>BLBLBLSC</v>
      </c>
      <c r="BD1603" s="11" t="str">
        <f t="shared" ref="BD1603:BD1666" si="362">AE1603&amp;AJ1603&amp;AO1603&amp;AT1603</f>
        <v>BLBLBLSC</v>
      </c>
      <c r="BE1603" s="11" t="str">
        <f t="shared" ref="BE1603:BE1666" si="363">AE1603&amp;AJ1603&amp;AO1603&amp;AT1603</f>
        <v>BLBLBLSC</v>
      </c>
    </row>
    <row r="1604" spans="1:57" ht="11.25" hidden="1" customHeight="1">
      <c r="A1604" s="6">
        <v>1603</v>
      </c>
      <c r="B1604" s="7" t="s">
        <v>3594</v>
      </c>
      <c r="C1604" s="8" t="s">
        <v>3595</v>
      </c>
      <c r="D1604" s="7" t="s">
        <v>650</v>
      </c>
      <c r="E1604" s="7" t="s">
        <v>95</v>
      </c>
      <c r="F1604" s="7" t="s">
        <v>109</v>
      </c>
      <c r="G1604" s="9">
        <v>84</v>
      </c>
      <c r="H1604" s="9">
        <v>124</v>
      </c>
      <c r="I1604" s="9">
        <v>60</v>
      </c>
      <c r="J1604" s="9">
        <v>51</v>
      </c>
      <c r="K1604" s="9">
        <v>55</v>
      </c>
      <c r="L1604" s="9">
        <v>52</v>
      </c>
      <c r="M1604" s="9">
        <v>57</v>
      </c>
      <c r="N1604" s="9">
        <v>62</v>
      </c>
      <c r="O1604" s="9">
        <v>52</v>
      </c>
      <c r="P1604" s="9">
        <v>21</v>
      </c>
      <c r="Q1604" s="10">
        <v>110</v>
      </c>
      <c r="R1604" s="11">
        <v>7</v>
      </c>
      <c r="S1604" s="11">
        <v>1</v>
      </c>
      <c r="T1604" s="11">
        <v>102</v>
      </c>
      <c r="U1604" s="11">
        <v>107</v>
      </c>
      <c r="V1604" s="11">
        <v>1</v>
      </c>
      <c r="W1604" s="11">
        <v>102</v>
      </c>
      <c r="X1604" s="11">
        <f t="shared" si="350"/>
        <v>430</v>
      </c>
      <c r="Y1604" s="11">
        <f t="shared" si="351"/>
        <v>4915</v>
      </c>
      <c r="Z1604" s="11">
        <f t="shared" si="352"/>
        <v>765</v>
      </c>
      <c r="AA1604" s="11">
        <f t="shared" si="353"/>
        <v>4090</v>
      </c>
      <c r="AB1604" s="11">
        <f t="shared" si="354"/>
        <v>4090</v>
      </c>
      <c r="AC1604" s="6">
        <f t="shared" si="355"/>
        <v>4625</v>
      </c>
      <c r="AD1604" s="9" t="s">
        <v>710</v>
      </c>
      <c r="AE1604" s="3" t="str">
        <f>IF(ISERROR(VLOOKUP($AD1604,技まとめ!$A$1:$F$380,6,FALSE)),"－",VLOOKUP($AD1604,技まとめ!$A$1:$F$380,6,FALSE))</f>
        <v>DR</v>
      </c>
      <c r="AF1604" s="3">
        <f>IF(ISERROR(VLOOKUP($AD1604,技まとめ!$A$1:$F$380,3,FALSE)),"－",VLOOKUP($AD1604,技まとめ!$A$1:$F$380,3,FALSE))</f>
        <v>15</v>
      </c>
      <c r="AG1604" s="3">
        <f>IF(ISERROR(VLOOKUP($AD1604,技まとめ!$A$1:$F$380,5,FALSE)),"－",VLOOKUP($AD1604,技まとめ!$A$1:$F$380,5,FALSE))</f>
        <v>20</v>
      </c>
      <c r="AH1604" s="3" t="str">
        <f>IF($E1604=IF(ISERROR(VLOOKUP($AD1604,技まとめ!$A$1:$F$380,4,FALSE)),"－",VLOOKUP($AD1604,技まとめ!$A$1:$F$380,4,FALSE)),"一致","")</f>
        <v/>
      </c>
      <c r="AI1604" s="9" t="s">
        <v>744</v>
      </c>
      <c r="AJ1604" s="3" t="str">
        <f>IF(ISERROR(VLOOKUP($AI1604,技まとめ!$A$1:$F$380,6,FALSE)),"－",VLOOKUP($AI1604,技まとめ!$A$1:$F$380,6,FALSE))</f>
        <v>DR</v>
      </c>
      <c r="AK1604" s="3">
        <f>IF(ISERROR(VLOOKUP($AI1604,技まとめ!$A$1:$F$380,3,FALSE)),"－",VLOOKUP($AI1604,技まとめ!$A$1:$F$380,3,FALSE))</f>
        <v>40</v>
      </c>
      <c r="AL1604" s="3">
        <f>IF(ISERROR(VLOOKUP($AI1604,技まとめ!$A$1:$F$380,5,FALSE)),"－",VLOOKUP($AI1604,技まとめ!$A$1:$F$380,5,FALSE))</f>
        <v>31</v>
      </c>
      <c r="AM1604" s="3" t="str">
        <f>IF($E1604=IF(ISERROR(VLOOKUP($AI1604,技まとめ!$A$1:$F$380,4,FALSE)),"－",VLOOKUP($AI1604,技まとめ!$A$1:$F$380,4,FALSE)),"一致","")</f>
        <v/>
      </c>
      <c r="AN1604" s="9" t="s">
        <v>726</v>
      </c>
      <c r="AO1604" s="3" t="str">
        <f>IF(ISERROR(VLOOKUP($AN1604,技まとめ!$A$1:$F$380,6,FALSE)),"－",VLOOKUP($AN1604,技まとめ!$A$1:$F$380,6,FALSE))</f>
        <v>DR</v>
      </c>
      <c r="AP1604" s="3">
        <f>IF(ISERROR(VLOOKUP($AN1604,技まとめ!$A$1:$F$380,3,FALSE)),"－",VLOOKUP($AN1604,技まとめ!$A$1:$F$380,3,FALSE))</f>
        <v>60</v>
      </c>
      <c r="AQ1604" s="3">
        <f>IF(ISERROR(VLOOKUP($AN1604,技まとめ!$A$1:$F$380,5,FALSE)),"－",VLOOKUP($AN1604,技まとめ!$A$1:$F$380,5,FALSE))</f>
        <v>39</v>
      </c>
      <c r="AR1604" s="3" t="str">
        <f>IF($E1604=IF(ISERROR(VLOOKUP($AN1604,技まとめ!$A$1:$F$380,4,FALSE)),"－",VLOOKUP($AN1604,技まとめ!$A$1:$F$380,4,FALSE)),"一致","")</f>
        <v/>
      </c>
      <c r="AS1604" s="9" t="s">
        <v>264</v>
      </c>
      <c r="AT1604" s="3" t="str">
        <f>IF(ISERROR(VLOOKUP($AS1604,技まとめ!$A$1:$F$380,6,FALSE)),"－",VLOOKUP($AS1604,技まとめ!$A$1:$F$380,6,FALSE))</f>
        <v>DR</v>
      </c>
      <c r="AU1604" s="3">
        <f>IF(ISERROR(VLOOKUP($AS1604,技まとめ!$A$1:$F$380,3,FALSE)),"－",VLOOKUP($AS1604,技まとめ!$A$1:$F$380,3,FALSE))</f>
        <v>69</v>
      </c>
      <c r="AV1604" s="3">
        <f>IF(ISERROR(VLOOKUP($AS1604,技まとめ!$A$1:$F$380,5,FALSE)),"－",VLOOKUP($AS1604,技まとめ!$A$1:$F$380,5,FALSE))</f>
        <v>44</v>
      </c>
      <c r="AW1604" s="3" t="str">
        <f>IF($E1604=IF(ISERROR(VLOOKUP($AS1604,技まとめ!$A$1:$F$380,4,FALSE)),"－",VLOOKUP($AS1604,技まとめ!$A$1:$F$380,4,FALSE)),"一致","")</f>
        <v>一致</v>
      </c>
      <c r="AX1604" s="12" t="str">
        <f t="shared" si="356"/>
        <v>ひとりワンツーリボンシャワープリマドンナウルトラムーン</v>
      </c>
      <c r="AY1604" s="12" t="str">
        <f t="shared" si="357"/>
        <v>ひとりワンツーリボンシャワープリマドンナウルトラムーン</v>
      </c>
      <c r="AZ1604" s="12" t="str">
        <f t="shared" si="358"/>
        <v>ひとりワンツーリボンシャワープリマドンナウルトラムーン</v>
      </c>
      <c r="BA1604" s="12" t="str">
        <f t="shared" si="359"/>
        <v>ひとりワンツーリボンシャワープリマドンナウルトラムーン</v>
      </c>
      <c r="BB1604" s="11" t="str">
        <f t="shared" si="360"/>
        <v>DRDRDRDR</v>
      </c>
      <c r="BC1604" s="11" t="str">
        <f t="shared" si="361"/>
        <v>DRDRDRDR</v>
      </c>
      <c r="BD1604" s="11" t="str">
        <f t="shared" si="362"/>
        <v>DRDRDRDR</v>
      </c>
      <c r="BE1604" s="11" t="str">
        <f t="shared" si="363"/>
        <v>DRDRDRDR</v>
      </c>
    </row>
    <row r="1605" spans="1:57" ht="11.25" hidden="1" customHeight="1">
      <c r="A1605" s="6">
        <v>1604</v>
      </c>
      <c r="B1605" s="7" t="s">
        <v>3596</v>
      </c>
      <c r="C1605" s="8" t="s">
        <v>3597</v>
      </c>
      <c r="D1605" s="7" t="s">
        <v>650</v>
      </c>
      <c r="E1605" s="7" t="s">
        <v>81</v>
      </c>
      <c r="F1605" s="7" t="s">
        <v>128</v>
      </c>
      <c r="G1605" s="9">
        <v>93</v>
      </c>
      <c r="H1605" s="9">
        <v>128</v>
      </c>
      <c r="I1605" s="9">
        <v>44</v>
      </c>
      <c r="J1605" s="9">
        <v>46</v>
      </c>
      <c r="K1605" s="9">
        <v>50</v>
      </c>
      <c r="L1605" s="9">
        <v>49</v>
      </c>
      <c r="M1605" s="9">
        <v>46</v>
      </c>
      <c r="N1605" s="9">
        <v>47</v>
      </c>
      <c r="O1605" s="9">
        <v>47</v>
      </c>
      <c r="P1605" s="9">
        <v>90</v>
      </c>
      <c r="Q1605" s="10">
        <v>94</v>
      </c>
      <c r="R1605" s="11">
        <v>51</v>
      </c>
      <c r="S1605" s="11">
        <v>1</v>
      </c>
      <c r="T1605" s="11">
        <v>99</v>
      </c>
      <c r="U1605" s="11">
        <v>96</v>
      </c>
      <c r="V1605" s="11">
        <v>1</v>
      </c>
      <c r="W1605" s="11">
        <v>97</v>
      </c>
      <c r="X1605" s="11">
        <f t="shared" si="350"/>
        <v>439</v>
      </c>
      <c r="Y1605" s="11">
        <f t="shared" si="351"/>
        <v>4250</v>
      </c>
      <c r="Z1605" s="11">
        <f t="shared" si="352"/>
        <v>2280</v>
      </c>
      <c r="AA1605" s="11">
        <f t="shared" si="353"/>
        <v>3960</v>
      </c>
      <c r="AB1605" s="11">
        <f t="shared" si="354"/>
        <v>3960</v>
      </c>
      <c r="AC1605" s="6">
        <f t="shared" si="355"/>
        <v>4700</v>
      </c>
      <c r="AD1605" s="9" t="s">
        <v>283</v>
      </c>
      <c r="AE1605" s="3" t="str">
        <f>IF(ISERROR(VLOOKUP($AD1605,技まとめ!$A$1:$F$380,6,FALSE)),"－",VLOOKUP($AD1605,技まとめ!$A$1:$F$380,6,FALSE))</f>
        <v>NS</v>
      </c>
      <c r="AF1605" s="3">
        <f>IF(ISERROR(VLOOKUP($AD1605,技まとめ!$A$1:$F$380,3,FALSE)),"－",VLOOKUP($AD1605,技まとめ!$A$1:$F$380,3,FALSE))</f>
        <v>27</v>
      </c>
      <c r="AG1605" s="3">
        <f>IF(ISERROR(VLOOKUP($AD1605,技まとめ!$A$1:$F$380,5,FALSE)),"－",VLOOKUP($AD1605,技まとめ!$A$1:$F$380,5,FALSE))</f>
        <v>20</v>
      </c>
      <c r="AH1605" s="3" t="str">
        <f>IF($E1605=IF(ISERROR(VLOOKUP($AD1605,技まとめ!$A$1:$F$380,4,FALSE)),"－",VLOOKUP($AD1605,技まとめ!$A$1:$F$380,4,FALSE)),"一致","")</f>
        <v/>
      </c>
      <c r="AI1605" s="9" t="s">
        <v>131</v>
      </c>
      <c r="AJ1605" s="3" t="str">
        <f>IF(ISERROR(VLOOKUP($AI1605,技まとめ!$A$1:$F$380,6,FALSE)),"－",VLOOKUP($AI1605,技まとめ!$A$1:$F$380,6,FALSE))</f>
        <v>DR</v>
      </c>
      <c r="AK1605" s="3">
        <f>IF(ISERROR(VLOOKUP($AI1605,技まとめ!$A$1:$F$380,3,FALSE)),"－",VLOOKUP($AI1605,技まとめ!$A$1:$F$380,3,FALSE))</f>
        <v>33</v>
      </c>
      <c r="AL1605" s="3">
        <f>IF(ISERROR(VLOOKUP($AI1605,技まとめ!$A$1:$F$380,5,FALSE)),"－",VLOOKUP($AI1605,技まとめ!$A$1:$F$380,5,FALSE))</f>
        <v>28</v>
      </c>
      <c r="AM1605" s="3" t="str">
        <f>IF($E1605=IF(ISERROR(VLOOKUP($AI1605,技まとめ!$A$1:$F$380,4,FALSE)),"－",VLOOKUP($AI1605,技まとめ!$A$1:$F$380,4,FALSE)),"一致","")</f>
        <v/>
      </c>
      <c r="AN1605" s="9" t="s">
        <v>346</v>
      </c>
      <c r="AO1605" s="3" t="str">
        <f>IF(ISERROR(VLOOKUP($AN1605,技まとめ!$A$1:$F$380,6,FALSE)),"－",VLOOKUP($AN1605,技まとめ!$A$1:$F$380,6,FALSE))</f>
        <v>LS</v>
      </c>
      <c r="AP1605" s="3">
        <f>IF(ISERROR(VLOOKUP($AN1605,技まとめ!$A$1:$F$380,3,FALSE)),"－",VLOOKUP($AN1605,技まとめ!$A$1:$F$380,3,FALSE))</f>
        <v>51</v>
      </c>
      <c r="AQ1605" s="3">
        <f>IF(ISERROR(VLOOKUP($AN1605,技まとめ!$A$1:$F$380,5,FALSE)),"－",VLOOKUP($AN1605,技まとめ!$A$1:$F$380,5,FALSE))</f>
        <v>37</v>
      </c>
      <c r="AR1605" s="3" t="str">
        <f>IF($E1605=IF(ISERROR(VLOOKUP($AN1605,技まとめ!$A$1:$F$380,4,FALSE)),"－",VLOOKUP($AN1605,技まとめ!$A$1:$F$380,4,FALSE)),"一致","")</f>
        <v/>
      </c>
      <c r="AS1605" s="9" t="s">
        <v>2580</v>
      </c>
      <c r="AT1605" s="3" t="str">
        <f>IF(ISERROR(VLOOKUP($AS1605,技まとめ!$A$1:$F$380,6,FALSE)),"－",VLOOKUP($AS1605,技まとめ!$A$1:$F$380,6,FALSE))</f>
        <v>BS</v>
      </c>
      <c r="AU1605" s="3">
        <f>IF(ISERROR(VLOOKUP($AS1605,技まとめ!$A$1:$F$380,3,FALSE)),"－",VLOOKUP($AS1605,技まとめ!$A$1:$F$380,3,FALSE))</f>
        <v>92</v>
      </c>
      <c r="AV1605" s="3">
        <f>IF(ISERROR(VLOOKUP($AS1605,技まとめ!$A$1:$F$380,5,FALSE)),"－",VLOOKUP($AS1605,技まとめ!$A$1:$F$380,5,FALSE))</f>
        <v>49</v>
      </c>
      <c r="AW1605" s="3" t="str">
        <f>IF($E1605=IF(ISERROR(VLOOKUP($AS1605,技まとめ!$A$1:$F$380,4,FALSE)),"－",VLOOKUP($AS1605,技まとめ!$A$1:$F$380,4,FALSE)),"一致","")</f>
        <v/>
      </c>
      <c r="AX1605" s="12" t="str">
        <f t="shared" si="356"/>
        <v>サイコショットイリュージョンボールレインボーループバタフライドリーム</v>
      </c>
      <c r="AY1605" s="12" t="str">
        <f t="shared" si="357"/>
        <v>サイコショットイリュージョンボールレインボーループバタフライドリーム</v>
      </c>
      <c r="AZ1605" s="12" t="str">
        <f t="shared" si="358"/>
        <v>サイコショットイリュージョンボールレインボーループバタフライドリーム</v>
      </c>
      <c r="BA1605" s="12" t="str">
        <f t="shared" si="359"/>
        <v>サイコショットイリュージョンボールレインボーループバタフライドリーム</v>
      </c>
      <c r="BB1605" s="11" t="str">
        <f t="shared" si="360"/>
        <v>NSDRLSBS</v>
      </c>
      <c r="BC1605" s="11" t="str">
        <f t="shared" si="361"/>
        <v>NSDRLSBS</v>
      </c>
      <c r="BD1605" s="11" t="str">
        <f t="shared" si="362"/>
        <v>NSDRLSBS</v>
      </c>
      <c r="BE1605" s="11" t="str">
        <f t="shared" si="363"/>
        <v>NSDRLSBS</v>
      </c>
    </row>
    <row r="1606" spans="1:57" ht="11.25" hidden="1" customHeight="1">
      <c r="A1606" s="6">
        <v>1605</v>
      </c>
      <c r="B1606" s="7" t="s">
        <v>3598</v>
      </c>
      <c r="C1606" s="8" t="s">
        <v>3599</v>
      </c>
      <c r="D1606" s="7" t="s">
        <v>72</v>
      </c>
      <c r="E1606" s="7" t="s">
        <v>81</v>
      </c>
      <c r="F1606" s="7" t="s">
        <v>128</v>
      </c>
      <c r="G1606" s="9">
        <v>99</v>
      </c>
      <c r="H1606" s="9">
        <v>135</v>
      </c>
      <c r="I1606" s="9">
        <v>56</v>
      </c>
      <c r="J1606" s="9">
        <v>53</v>
      </c>
      <c r="K1606" s="9">
        <v>56</v>
      </c>
      <c r="L1606" s="9">
        <v>53</v>
      </c>
      <c r="M1606" s="9">
        <v>57</v>
      </c>
      <c r="N1606" s="9">
        <v>52</v>
      </c>
      <c r="O1606" s="9">
        <v>54</v>
      </c>
      <c r="P1606" s="9">
        <v>35</v>
      </c>
      <c r="Q1606" s="10">
        <v>106</v>
      </c>
      <c r="R1606" s="11">
        <v>14</v>
      </c>
      <c r="S1606" s="11">
        <v>1</v>
      </c>
      <c r="T1606" s="11">
        <v>103</v>
      </c>
      <c r="U1606" s="11">
        <v>107</v>
      </c>
      <c r="V1606" s="11">
        <v>1</v>
      </c>
      <c r="W1606" s="11">
        <v>104</v>
      </c>
      <c r="X1606" s="11">
        <f t="shared" si="350"/>
        <v>436</v>
      </c>
      <c r="Y1606" s="11">
        <f t="shared" si="351"/>
        <v>4765</v>
      </c>
      <c r="Z1606" s="11">
        <f t="shared" si="352"/>
        <v>1020</v>
      </c>
      <c r="AA1606" s="11">
        <f t="shared" si="353"/>
        <v>4135</v>
      </c>
      <c r="AB1606" s="11">
        <f t="shared" si="354"/>
        <v>4135</v>
      </c>
      <c r="AC1606" s="6">
        <f t="shared" si="355"/>
        <v>4710</v>
      </c>
      <c r="AD1606" s="9" t="s">
        <v>235</v>
      </c>
      <c r="AE1606" s="3" t="str">
        <f>IF(ISERROR(VLOOKUP($AD1606,技まとめ!$A$1:$F$380,6,FALSE)),"－",VLOOKUP($AD1606,技まとめ!$A$1:$F$380,6,FALSE))</f>
        <v>BL</v>
      </c>
      <c r="AF1606" s="3">
        <f>IF(ISERROR(VLOOKUP($AD1606,技まとめ!$A$1:$F$380,3,FALSE)),"－",VLOOKUP($AD1606,技まとめ!$A$1:$F$380,3,FALSE))</f>
        <v>18</v>
      </c>
      <c r="AG1606" s="3">
        <f>IF(ISERROR(VLOOKUP($AD1606,技まとめ!$A$1:$F$380,5,FALSE)),"－",VLOOKUP($AD1606,技まとめ!$A$1:$F$380,5,FALSE))</f>
        <v>21</v>
      </c>
      <c r="AH1606" s="3" t="str">
        <f>IF($E1606=IF(ISERROR(VLOOKUP($AD1606,技まとめ!$A$1:$F$380,4,FALSE)),"－",VLOOKUP($AD1606,技まとめ!$A$1:$F$380,4,FALSE)),"一致","")</f>
        <v/>
      </c>
      <c r="AI1606" s="9" t="s">
        <v>347</v>
      </c>
      <c r="AJ1606" s="3" t="str">
        <f>IF(ISERROR(VLOOKUP($AI1606,技まとめ!$A$1:$F$380,6,FALSE)),"－",VLOOKUP($AI1606,技まとめ!$A$1:$F$380,6,FALSE))</f>
        <v>DR</v>
      </c>
      <c r="AK1606" s="3">
        <f>IF(ISERROR(VLOOKUP($AI1606,技まとめ!$A$1:$F$380,3,FALSE)),"－",VLOOKUP($AI1606,技まとめ!$A$1:$F$380,3,FALSE))</f>
        <v>40</v>
      </c>
      <c r="AL1606" s="3">
        <f>IF(ISERROR(VLOOKUP($AI1606,技まとめ!$A$1:$F$380,5,FALSE)),"－",VLOOKUP($AI1606,技まとめ!$A$1:$F$380,5,FALSE))</f>
        <v>31</v>
      </c>
      <c r="AM1606" s="3" t="str">
        <f>IF($E1606=IF(ISERROR(VLOOKUP($AI1606,技まとめ!$A$1:$F$380,4,FALSE)),"－",VLOOKUP($AI1606,技まとめ!$A$1:$F$380,4,FALSE)),"一致","")</f>
        <v/>
      </c>
      <c r="AN1606" s="9" t="s">
        <v>178</v>
      </c>
      <c r="AO1606" s="3" t="str">
        <f>IF(ISERROR(VLOOKUP($AN1606,技まとめ!$A$1:$F$380,6,FALSE)),"－",VLOOKUP($AN1606,技まとめ!$A$1:$F$380,6,FALSE))</f>
        <v>NS</v>
      </c>
      <c r="AP1606" s="3">
        <f>IF(ISERROR(VLOOKUP($AN1606,技まとめ!$A$1:$F$380,3,FALSE)),"－",VLOOKUP($AN1606,技まとめ!$A$1:$F$380,3,FALSE))</f>
        <v>38</v>
      </c>
      <c r="AQ1606" s="3">
        <f>IF(ISERROR(VLOOKUP($AN1606,技まとめ!$A$1:$F$380,5,FALSE)),"－",VLOOKUP($AN1606,技まとめ!$A$1:$F$380,5,FALSE))</f>
        <v>25</v>
      </c>
      <c r="AR1606" s="3" t="str">
        <f>IF($E1606=IF(ISERROR(VLOOKUP($AN1606,技まとめ!$A$1:$F$380,4,FALSE)),"－",VLOOKUP($AN1606,技まとめ!$A$1:$F$380,4,FALSE)),"一致","")</f>
        <v/>
      </c>
      <c r="AS1606" s="9" t="s">
        <v>314</v>
      </c>
      <c r="AT1606" s="3" t="str">
        <f>IF(ISERROR(VLOOKUP($AS1606,技まとめ!$A$1:$F$380,6,FALSE)),"－",VLOOKUP($AS1606,技まとめ!$A$1:$F$380,6,FALSE))</f>
        <v>SC</v>
      </c>
      <c r="AU1606" s="3">
        <f>IF(ISERROR(VLOOKUP($AS1606,技まとめ!$A$1:$F$380,3,FALSE)),"－",VLOOKUP($AS1606,技まとめ!$A$1:$F$380,3,FALSE))</f>
        <v>79</v>
      </c>
      <c r="AV1606" s="3">
        <f>IF(ISERROR(VLOOKUP($AS1606,技まとめ!$A$1:$F$380,5,FALSE)),"－",VLOOKUP($AS1606,技まとめ!$A$1:$F$380,5,FALSE))</f>
        <v>43</v>
      </c>
      <c r="AW1606" s="3" t="str">
        <f>IF($E1606=IF(ISERROR(VLOOKUP($AS1606,技まとめ!$A$1:$F$380,4,FALSE)),"－",VLOOKUP($AS1606,技まとめ!$A$1:$F$380,4,FALSE)),"一致","")</f>
        <v/>
      </c>
      <c r="AX1606" s="12" t="str">
        <f t="shared" si="356"/>
        <v>ドッペルゲンガーざんぞうフリーズショットミラージュシュート</v>
      </c>
      <c r="AY1606" s="12" t="str">
        <f t="shared" si="357"/>
        <v>ドッペルゲンガーざんぞうフリーズショットミラージュシュート</v>
      </c>
      <c r="AZ1606" s="12" t="str">
        <f t="shared" si="358"/>
        <v>ドッペルゲンガーざんぞうフリーズショットミラージュシュート</v>
      </c>
      <c r="BA1606" s="12" t="str">
        <f t="shared" si="359"/>
        <v>ドッペルゲンガーざんぞうフリーズショットミラージュシュート</v>
      </c>
      <c r="BB1606" s="11" t="str">
        <f t="shared" si="360"/>
        <v>BLDRNSSC</v>
      </c>
      <c r="BC1606" s="11" t="str">
        <f t="shared" si="361"/>
        <v>BLDRNSSC</v>
      </c>
      <c r="BD1606" s="11" t="str">
        <f t="shared" si="362"/>
        <v>BLDRNSSC</v>
      </c>
      <c r="BE1606" s="11" t="str">
        <f t="shared" si="363"/>
        <v>BLDRNSSC</v>
      </c>
    </row>
    <row r="1607" spans="1:57" ht="11.25" hidden="1" customHeight="1">
      <c r="A1607" s="6">
        <v>1606</v>
      </c>
      <c r="B1607" s="7" t="s">
        <v>3600</v>
      </c>
      <c r="C1607" s="8" t="s">
        <v>3601</v>
      </c>
      <c r="D1607" s="7" t="s">
        <v>650</v>
      </c>
      <c r="E1607" s="7" t="s">
        <v>95</v>
      </c>
      <c r="F1607" s="7" t="s">
        <v>128</v>
      </c>
      <c r="G1607" s="9">
        <v>96</v>
      </c>
      <c r="H1607" s="9">
        <v>131</v>
      </c>
      <c r="I1607" s="9">
        <v>56</v>
      </c>
      <c r="J1607" s="9">
        <v>63</v>
      </c>
      <c r="K1607" s="9">
        <v>53</v>
      </c>
      <c r="L1607" s="9">
        <v>53</v>
      </c>
      <c r="M1607" s="9">
        <v>51</v>
      </c>
      <c r="N1607" s="9">
        <v>56</v>
      </c>
      <c r="O1607" s="9">
        <v>59</v>
      </c>
      <c r="P1607" s="9">
        <v>40</v>
      </c>
      <c r="Q1607" s="10">
        <v>106</v>
      </c>
      <c r="R1607" s="11">
        <v>30</v>
      </c>
      <c r="S1607" s="11">
        <v>1</v>
      </c>
      <c r="T1607" s="11">
        <v>103</v>
      </c>
      <c r="U1607" s="11">
        <v>101</v>
      </c>
      <c r="V1607" s="11">
        <v>1</v>
      </c>
      <c r="W1607" s="11">
        <v>109</v>
      </c>
      <c r="X1607" s="11">
        <f t="shared" si="350"/>
        <v>451</v>
      </c>
      <c r="Y1607" s="11">
        <f t="shared" si="351"/>
        <v>4790</v>
      </c>
      <c r="Z1607" s="11">
        <f t="shared" si="352"/>
        <v>1605</v>
      </c>
      <c r="AA1607" s="11">
        <f t="shared" si="353"/>
        <v>4160</v>
      </c>
      <c r="AB1607" s="11">
        <f t="shared" si="354"/>
        <v>4160</v>
      </c>
      <c r="AC1607" s="6">
        <f t="shared" si="355"/>
        <v>4815</v>
      </c>
      <c r="AD1607" s="9" t="s">
        <v>388</v>
      </c>
      <c r="AE1607" s="3" t="str">
        <f>IF(ISERROR(VLOOKUP($AD1607,技まとめ!$A$1:$F$380,6,FALSE)),"－",VLOOKUP($AD1607,技まとめ!$A$1:$F$380,6,FALSE))</f>
        <v>NS</v>
      </c>
      <c r="AF1607" s="3">
        <f>IF(ISERROR(VLOOKUP($AD1607,技まとめ!$A$1:$F$380,3,FALSE)),"－",VLOOKUP($AD1607,技まとめ!$A$1:$F$380,3,FALSE))</f>
        <v>31</v>
      </c>
      <c r="AG1607" s="3">
        <f>IF(ISERROR(VLOOKUP($AD1607,技まとめ!$A$1:$F$380,5,FALSE)),"－",VLOOKUP($AD1607,技まとめ!$A$1:$F$380,5,FALSE))</f>
        <v>22</v>
      </c>
      <c r="AH1607" s="3" t="str">
        <f>IF($E1607=IF(ISERROR(VLOOKUP($AD1607,技まとめ!$A$1:$F$380,4,FALSE)),"－",VLOOKUP($AD1607,技まとめ!$A$1:$F$380,4,FALSE)),"一致","")</f>
        <v/>
      </c>
      <c r="AI1607" s="9" t="s">
        <v>357</v>
      </c>
      <c r="AJ1607" s="3" t="str">
        <f>IF(ISERROR(VLOOKUP($AI1607,技まとめ!$A$1:$F$380,6,FALSE)),"－",VLOOKUP($AI1607,技まとめ!$A$1:$F$380,6,FALSE))</f>
        <v>LS</v>
      </c>
      <c r="AK1607" s="3">
        <f>IF(ISERROR(VLOOKUP($AI1607,技まとめ!$A$1:$F$380,3,FALSE)),"－",VLOOKUP($AI1607,技まとめ!$A$1:$F$380,3,FALSE))</f>
        <v>40</v>
      </c>
      <c r="AL1607" s="3">
        <f>IF(ISERROR(VLOOKUP($AI1607,技まとめ!$A$1:$F$380,5,FALSE)),"－",VLOOKUP($AI1607,技まとめ!$A$1:$F$380,5,FALSE))</f>
        <v>30</v>
      </c>
      <c r="AM1607" s="3" t="str">
        <f>IF($E1607=IF(ISERROR(VLOOKUP($AI1607,技まとめ!$A$1:$F$380,4,FALSE)),"－",VLOOKUP($AI1607,技まとめ!$A$1:$F$380,4,FALSE)),"一致","")</f>
        <v/>
      </c>
      <c r="AN1607" s="9" t="s">
        <v>310</v>
      </c>
      <c r="AO1607" s="3" t="str">
        <f>IF(ISERROR(VLOOKUP($AN1607,技まとめ!$A$1:$F$380,6,FALSE)),"－",VLOOKUP($AN1607,技まとめ!$A$1:$F$380,6,FALSE))</f>
        <v>DR</v>
      </c>
      <c r="AP1607" s="3">
        <f>IF(ISERROR(VLOOKUP($AN1607,技まとめ!$A$1:$F$380,3,FALSE)),"－",VLOOKUP($AN1607,技まとめ!$A$1:$F$380,3,FALSE))</f>
        <v>65</v>
      </c>
      <c r="AQ1607" s="3">
        <f>IF(ISERROR(VLOOKUP($AN1607,技まとめ!$A$1:$F$380,5,FALSE)),"－",VLOOKUP($AN1607,技まとめ!$A$1:$F$380,5,FALSE))</f>
        <v>42</v>
      </c>
      <c r="AR1607" s="3" t="str">
        <f>IF($E1607=IF(ISERROR(VLOOKUP($AN1607,技まとめ!$A$1:$F$380,4,FALSE)),"－",VLOOKUP($AN1607,技まとめ!$A$1:$F$380,4,FALSE)),"一致","")</f>
        <v/>
      </c>
      <c r="AS1607" s="9" t="s">
        <v>158</v>
      </c>
      <c r="AT1607" s="3" t="str">
        <f>IF(ISERROR(VLOOKUP($AS1607,技まとめ!$A$1:$F$380,6,FALSE)),"－",VLOOKUP($AS1607,技まとめ!$A$1:$F$380,6,FALSE))</f>
        <v>NS</v>
      </c>
      <c r="AU1607" s="3">
        <f>IF(ISERROR(VLOOKUP($AS1607,技まとめ!$A$1:$F$380,3,FALSE)),"－",VLOOKUP($AS1607,技まとめ!$A$1:$F$380,3,FALSE))</f>
        <v>70</v>
      </c>
      <c r="AV1607" s="3">
        <f>IF(ISERROR(VLOOKUP($AS1607,技まとめ!$A$1:$F$380,5,FALSE)),"－",VLOOKUP($AS1607,技まとめ!$A$1:$F$380,5,FALSE))</f>
        <v>40</v>
      </c>
      <c r="AW1607" s="3" t="str">
        <f>IF($E1607=IF(ISERROR(VLOOKUP($AS1607,技まとめ!$A$1:$F$380,4,FALSE)),"－",VLOOKUP($AS1607,技まとめ!$A$1:$F$380,4,FALSE)),"一致","")</f>
        <v/>
      </c>
      <c r="AX1607" s="12" t="str">
        <f t="shared" si="356"/>
        <v>メテオアタックパトリオットシュートモグラシャッフルリフレクトバスター</v>
      </c>
      <c r="AY1607" s="12" t="str">
        <f t="shared" si="357"/>
        <v>メテオアタックパトリオットシュートモグラシャッフルリフレクトバスター</v>
      </c>
      <c r="AZ1607" s="12" t="str">
        <f t="shared" si="358"/>
        <v>メテオアタックパトリオットシュートモグラシャッフルリフレクトバスター</v>
      </c>
      <c r="BA1607" s="12" t="str">
        <f t="shared" si="359"/>
        <v>メテオアタックパトリオットシュートモグラシャッフルリフレクトバスター</v>
      </c>
      <c r="BB1607" s="11" t="str">
        <f t="shared" si="360"/>
        <v>NSLSDRNS</v>
      </c>
      <c r="BC1607" s="11" t="str">
        <f t="shared" si="361"/>
        <v>NSLSDRNS</v>
      </c>
      <c r="BD1607" s="11" t="str">
        <f t="shared" si="362"/>
        <v>NSLSDRNS</v>
      </c>
      <c r="BE1607" s="11" t="str">
        <f t="shared" si="363"/>
        <v>NSLSDRNS</v>
      </c>
    </row>
    <row r="1608" spans="1:57" ht="11.25" hidden="1" customHeight="1">
      <c r="A1608" s="6">
        <v>1607</v>
      </c>
      <c r="B1608" s="7" t="s">
        <v>3602</v>
      </c>
      <c r="C1608" s="8" t="s">
        <v>3603</v>
      </c>
      <c r="D1608" s="7" t="s">
        <v>72</v>
      </c>
      <c r="E1608" s="7" t="s">
        <v>73</v>
      </c>
      <c r="F1608" s="7" t="s">
        <v>74</v>
      </c>
      <c r="G1608" s="9">
        <v>120</v>
      </c>
      <c r="H1608" s="9">
        <v>105</v>
      </c>
      <c r="I1608" s="9">
        <v>53</v>
      </c>
      <c r="J1608" s="9">
        <v>62</v>
      </c>
      <c r="K1608" s="9">
        <v>53</v>
      </c>
      <c r="L1608" s="9">
        <v>57</v>
      </c>
      <c r="M1608" s="9">
        <v>53</v>
      </c>
      <c r="N1608" s="9">
        <v>56</v>
      </c>
      <c r="O1608" s="9">
        <v>56</v>
      </c>
      <c r="P1608" s="9">
        <v>34</v>
      </c>
      <c r="Q1608" s="10">
        <v>103</v>
      </c>
      <c r="R1608" s="11">
        <v>23</v>
      </c>
      <c r="S1608" s="11">
        <v>1</v>
      </c>
      <c r="T1608" s="11">
        <v>107</v>
      </c>
      <c r="U1608" s="11">
        <v>103</v>
      </c>
      <c r="V1608" s="11">
        <v>1</v>
      </c>
      <c r="W1608" s="11">
        <v>106</v>
      </c>
      <c r="X1608" s="11">
        <f t="shared" si="350"/>
        <v>444</v>
      </c>
      <c r="Y1608" s="11">
        <f t="shared" si="351"/>
        <v>4655</v>
      </c>
      <c r="Z1608" s="11">
        <f t="shared" si="352"/>
        <v>1345</v>
      </c>
      <c r="AA1608" s="11">
        <f t="shared" si="353"/>
        <v>4285</v>
      </c>
      <c r="AB1608" s="11">
        <f t="shared" si="354"/>
        <v>4285</v>
      </c>
      <c r="AC1608" s="6">
        <f t="shared" si="355"/>
        <v>4925</v>
      </c>
      <c r="AD1608" s="9" t="s">
        <v>226</v>
      </c>
      <c r="AE1608" s="3" t="str">
        <f>IF(ISERROR(VLOOKUP($AD1608,技まとめ!$A$1:$F$380,6,FALSE)),"－",VLOOKUP($AD1608,技まとめ!$A$1:$F$380,6,FALSE))</f>
        <v>CA</v>
      </c>
      <c r="AF1608" s="3">
        <f>IF(ISERROR(VLOOKUP($AD1608,技まとめ!$A$1:$F$380,3,FALSE)),"－",VLOOKUP($AD1608,技まとめ!$A$1:$F$380,3,FALSE))</f>
        <v>21</v>
      </c>
      <c r="AG1608" s="3">
        <f>IF(ISERROR(VLOOKUP($AD1608,技まとめ!$A$1:$F$380,5,FALSE)),"－",VLOOKUP($AD1608,技まとめ!$A$1:$F$380,5,FALSE))</f>
        <v>22</v>
      </c>
      <c r="AH1608" s="3" t="str">
        <f>IF($E1608=IF(ISERROR(VLOOKUP($AD1608,技まとめ!$A$1:$F$380,4,FALSE)),"－",VLOOKUP($AD1608,技まとめ!$A$1:$F$380,4,FALSE)),"一致","")</f>
        <v/>
      </c>
      <c r="AI1608" s="9" t="s">
        <v>235</v>
      </c>
      <c r="AJ1608" s="3" t="str">
        <f>IF(ISERROR(VLOOKUP($AI1608,技まとめ!$A$1:$F$380,6,FALSE)),"－",VLOOKUP($AI1608,技まとめ!$A$1:$F$380,6,FALSE))</f>
        <v>BL</v>
      </c>
      <c r="AK1608" s="3">
        <f>IF(ISERROR(VLOOKUP($AI1608,技まとめ!$A$1:$F$380,3,FALSE)),"－",VLOOKUP($AI1608,技まとめ!$A$1:$F$380,3,FALSE))</f>
        <v>18</v>
      </c>
      <c r="AL1608" s="3">
        <f>IF(ISERROR(VLOOKUP($AI1608,技まとめ!$A$1:$F$380,5,FALSE)),"－",VLOOKUP($AI1608,技まとめ!$A$1:$F$380,5,FALSE))</f>
        <v>21</v>
      </c>
      <c r="AM1608" s="3" t="str">
        <f>IF($E1608=IF(ISERROR(VLOOKUP($AI1608,技まとめ!$A$1:$F$380,4,FALSE)),"－",VLOOKUP($AI1608,技まとめ!$A$1:$F$380,4,FALSE)),"一致","")</f>
        <v/>
      </c>
      <c r="AN1608" s="9" t="s">
        <v>351</v>
      </c>
      <c r="AO1608" s="3" t="str">
        <f>IF(ISERROR(VLOOKUP($AN1608,技まとめ!$A$1:$F$380,6,FALSE)),"－",VLOOKUP($AN1608,技まとめ!$A$1:$F$380,6,FALSE))</f>
        <v>CA</v>
      </c>
      <c r="AP1608" s="3">
        <f>IF(ISERROR(VLOOKUP($AN1608,技まとめ!$A$1:$F$380,3,FALSE)),"－",VLOOKUP($AN1608,技まとめ!$A$1:$F$380,3,FALSE))</f>
        <v>92</v>
      </c>
      <c r="AQ1608" s="3">
        <f>IF(ISERROR(VLOOKUP($AN1608,技まとめ!$A$1:$F$380,5,FALSE)),"－",VLOOKUP($AN1608,技まとめ!$A$1:$F$380,5,FALSE))</f>
        <v>50</v>
      </c>
      <c r="AR1608" s="3" t="str">
        <f>IF($E1608=IF(ISERROR(VLOOKUP($AN1608,技まとめ!$A$1:$F$380,4,FALSE)),"－",VLOOKUP($AN1608,技まとめ!$A$1:$F$380,4,FALSE)),"一致","")</f>
        <v>一致</v>
      </c>
      <c r="AS1608" s="9" t="s">
        <v>576</v>
      </c>
      <c r="AT1608" s="3" t="str">
        <f>IF(ISERROR(VLOOKUP($AS1608,技まとめ!$A$1:$F$380,6,FALSE)),"－",VLOOKUP($AS1608,技まとめ!$A$1:$F$380,6,FALSE))</f>
        <v>BB</v>
      </c>
      <c r="AU1608" s="3">
        <f>IF(ISERROR(VLOOKUP($AS1608,技まとめ!$A$1:$F$380,3,FALSE)),"－",VLOOKUP($AS1608,技まとめ!$A$1:$F$380,3,FALSE))</f>
        <v>72</v>
      </c>
      <c r="AV1608" s="3">
        <f>IF(ISERROR(VLOOKUP($AS1608,技まとめ!$A$1:$F$380,5,FALSE)),"－",VLOOKUP($AS1608,技まとめ!$A$1:$F$380,5,FALSE))</f>
        <v>43</v>
      </c>
      <c r="AW1608" s="3" t="str">
        <f>IF($E1608=IF(ISERROR(VLOOKUP($AS1608,技まとめ!$A$1:$F$380,4,FALSE)),"－",VLOOKUP($AS1608,技まとめ!$A$1:$F$380,4,FALSE)),"一致","")</f>
        <v/>
      </c>
      <c r="AX1608" s="12" t="str">
        <f t="shared" si="356"/>
        <v>ゆがむくうかんドッペルゲンガーギガントウォールさばきのてっつい</v>
      </c>
      <c r="AY1608" s="12" t="str">
        <f t="shared" si="357"/>
        <v>ゆがむくうかんドッペルゲンガーギガントウォールさばきのてっつい</v>
      </c>
      <c r="AZ1608" s="12" t="str">
        <f t="shared" si="358"/>
        <v>ゆがむくうかんドッペルゲンガーギガントウォールさばきのてっつい</v>
      </c>
      <c r="BA1608" s="12" t="str">
        <f t="shared" si="359"/>
        <v>ゆがむくうかんドッペルゲンガーギガントウォールさばきのてっつい</v>
      </c>
      <c r="BB1608" s="11" t="str">
        <f t="shared" si="360"/>
        <v>CABLCABB</v>
      </c>
      <c r="BC1608" s="11" t="str">
        <f t="shared" si="361"/>
        <v>CABLCABB</v>
      </c>
      <c r="BD1608" s="11" t="str">
        <f t="shared" si="362"/>
        <v>CABLCABB</v>
      </c>
      <c r="BE1608" s="11" t="str">
        <f t="shared" si="363"/>
        <v>CABLCABB</v>
      </c>
    </row>
    <row r="1609" spans="1:57" ht="11.25" hidden="1" customHeight="1">
      <c r="A1609" s="6">
        <v>1608</v>
      </c>
      <c r="B1609" s="7" t="s">
        <v>3604</v>
      </c>
      <c r="C1609" s="8" t="s">
        <v>3605</v>
      </c>
      <c r="D1609" s="7" t="s">
        <v>72</v>
      </c>
      <c r="E1609" s="7" t="s">
        <v>102</v>
      </c>
      <c r="F1609" s="7" t="s">
        <v>109</v>
      </c>
      <c r="G1609" s="9">
        <v>91</v>
      </c>
      <c r="H1609" s="9">
        <v>129</v>
      </c>
      <c r="I1609" s="9">
        <v>56</v>
      </c>
      <c r="J1609" s="9">
        <v>62</v>
      </c>
      <c r="K1609" s="9">
        <v>56</v>
      </c>
      <c r="L1609" s="9">
        <v>60</v>
      </c>
      <c r="M1609" s="9">
        <v>66</v>
      </c>
      <c r="N1609" s="9">
        <v>62</v>
      </c>
      <c r="O1609" s="9">
        <v>56</v>
      </c>
      <c r="P1609" s="9">
        <v>31</v>
      </c>
      <c r="Q1609" s="10">
        <v>106</v>
      </c>
      <c r="R1609" s="11">
        <v>29</v>
      </c>
      <c r="S1609" s="11">
        <v>1</v>
      </c>
      <c r="T1609" s="11">
        <v>110</v>
      </c>
      <c r="U1609" s="11">
        <v>116</v>
      </c>
      <c r="V1609" s="11">
        <v>1</v>
      </c>
      <c r="W1609" s="11">
        <v>106</v>
      </c>
      <c r="X1609" s="11">
        <f t="shared" si="350"/>
        <v>469</v>
      </c>
      <c r="Y1609" s="11">
        <f t="shared" si="351"/>
        <v>4775</v>
      </c>
      <c r="Z1609" s="11">
        <f t="shared" si="352"/>
        <v>1555</v>
      </c>
      <c r="AA1609" s="11">
        <f t="shared" si="353"/>
        <v>4390</v>
      </c>
      <c r="AB1609" s="11">
        <f t="shared" si="354"/>
        <v>4390</v>
      </c>
      <c r="AC1609" s="6">
        <f t="shared" si="355"/>
        <v>5075</v>
      </c>
      <c r="AD1609" s="9" t="s">
        <v>231</v>
      </c>
      <c r="AE1609" s="3" t="str">
        <f>IF(ISERROR(VLOOKUP($AD1609,技まとめ!$A$1:$F$380,6,FALSE)),"－",VLOOKUP($AD1609,技まとめ!$A$1:$F$380,6,FALSE))</f>
        <v>SC</v>
      </c>
      <c r="AF1609" s="3">
        <f>IF(ISERROR(VLOOKUP($AD1609,技まとめ!$A$1:$F$380,3,FALSE)),"－",VLOOKUP($AD1609,技まとめ!$A$1:$F$380,3,FALSE))</f>
        <v>28</v>
      </c>
      <c r="AG1609" s="3">
        <f>IF(ISERROR(VLOOKUP($AD1609,技まとめ!$A$1:$F$380,5,FALSE)),"－",VLOOKUP($AD1609,技まとめ!$A$1:$F$380,5,FALSE))</f>
        <v>21</v>
      </c>
      <c r="AH1609" s="3" t="str">
        <f>IF($E1609=IF(ISERROR(VLOOKUP($AD1609,技まとめ!$A$1:$F$380,4,FALSE)),"－",VLOOKUP($AD1609,技まとめ!$A$1:$F$380,4,FALSE)),"一致","")</f>
        <v/>
      </c>
      <c r="AI1609" s="9" t="s">
        <v>90</v>
      </c>
      <c r="AJ1609" s="3" t="str">
        <f>IF(ISERROR(VLOOKUP($AI1609,技まとめ!$A$1:$F$380,6,FALSE)),"－",VLOOKUP($AI1609,技まとめ!$A$1:$F$380,6,FALSE))</f>
        <v>DR</v>
      </c>
      <c r="AK1609" s="3">
        <f>IF(ISERROR(VLOOKUP($AI1609,技まとめ!$A$1:$F$380,3,FALSE)),"－",VLOOKUP($AI1609,技まとめ!$A$1:$F$380,3,FALSE))</f>
        <v>46</v>
      </c>
      <c r="AL1609" s="3">
        <f>IF(ISERROR(VLOOKUP($AI1609,技まとめ!$A$1:$F$380,5,FALSE)),"－",VLOOKUP($AI1609,技まとめ!$A$1:$F$380,5,FALSE))</f>
        <v>33</v>
      </c>
      <c r="AM1609" s="3" t="str">
        <f>IF($E1609=IF(ISERROR(VLOOKUP($AI1609,技まとめ!$A$1:$F$380,4,FALSE)),"－",VLOOKUP($AI1609,技まとめ!$A$1:$F$380,4,FALSE)),"一致","")</f>
        <v/>
      </c>
      <c r="AN1609" s="9" t="s">
        <v>346</v>
      </c>
      <c r="AO1609" s="3" t="str">
        <f>IF(ISERROR(VLOOKUP($AN1609,技まとめ!$A$1:$F$380,6,FALSE)),"－",VLOOKUP($AN1609,技まとめ!$A$1:$F$380,6,FALSE))</f>
        <v>LS</v>
      </c>
      <c r="AP1609" s="3">
        <f>IF(ISERROR(VLOOKUP($AN1609,技まとめ!$A$1:$F$380,3,FALSE)),"－",VLOOKUP($AN1609,技まとめ!$A$1:$F$380,3,FALSE))</f>
        <v>51</v>
      </c>
      <c r="AQ1609" s="3">
        <f>IF(ISERROR(VLOOKUP($AN1609,技まとめ!$A$1:$F$380,5,FALSE)),"－",VLOOKUP($AN1609,技まとめ!$A$1:$F$380,5,FALSE))</f>
        <v>37</v>
      </c>
      <c r="AR1609" s="3" t="str">
        <f>IF($E1609=IF(ISERROR(VLOOKUP($AN1609,技まとめ!$A$1:$F$380,4,FALSE)),"－",VLOOKUP($AN1609,技まとめ!$A$1:$F$380,4,FALSE)),"一致","")</f>
        <v/>
      </c>
      <c r="AS1609" s="9" t="s">
        <v>377</v>
      </c>
      <c r="AT1609" s="3" t="str">
        <f>IF(ISERROR(VLOOKUP($AS1609,技まとめ!$A$1:$F$380,6,FALSE)),"－",VLOOKUP($AS1609,技まとめ!$A$1:$F$380,6,FALSE))</f>
        <v>NS</v>
      </c>
      <c r="AU1609" s="3">
        <f>IF(ISERROR(VLOOKUP($AS1609,技まとめ!$A$1:$F$380,3,FALSE)),"－",VLOOKUP($AS1609,技まとめ!$A$1:$F$380,3,FALSE))</f>
        <v>109</v>
      </c>
      <c r="AV1609" s="3">
        <f>IF(ISERROR(VLOOKUP($AS1609,技まとめ!$A$1:$F$380,5,FALSE)),"－",VLOOKUP($AS1609,技まとめ!$A$1:$F$380,5,FALSE))</f>
        <v>58</v>
      </c>
      <c r="AW1609" s="3" t="str">
        <f>IF($E1609=IF(ISERROR(VLOOKUP($AS1609,技まとめ!$A$1:$F$380,4,FALSE)),"－",VLOOKUP($AS1609,技まとめ!$A$1:$F$380,4,FALSE)),"一致","")</f>
        <v>一致</v>
      </c>
      <c r="AX1609" s="12" t="str">
        <f t="shared" si="356"/>
        <v>ファントムシュートモグラフェイントレインボーループダブル・ジョー</v>
      </c>
      <c r="AY1609" s="12" t="str">
        <f t="shared" si="357"/>
        <v>ファントムシュートモグラフェイントレインボーループダブル・ジョー</v>
      </c>
      <c r="AZ1609" s="12" t="str">
        <f t="shared" si="358"/>
        <v>ファントムシュートモグラフェイントレインボーループダブル・ジョー</v>
      </c>
      <c r="BA1609" s="12" t="str">
        <f t="shared" si="359"/>
        <v>ファントムシュートモグラフェイントレインボーループダブル・ジョー</v>
      </c>
      <c r="BB1609" s="11" t="str">
        <f t="shared" si="360"/>
        <v>SCDRLSNS</v>
      </c>
      <c r="BC1609" s="11" t="str">
        <f t="shared" si="361"/>
        <v>SCDRLSNS</v>
      </c>
      <c r="BD1609" s="11" t="str">
        <f t="shared" si="362"/>
        <v>SCDRLSNS</v>
      </c>
      <c r="BE1609" s="11" t="str">
        <f t="shared" si="363"/>
        <v>SCDRLSNS</v>
      </c>
    </row>
    <row r="1610" spans="1:57" ht="11.25" hidden="1" customHeight="1">
      <c r="A1610" s="6">
        <v>1609</v>
      </c>
      <c r="B1610" s="7" t="s">
        <v>3606</v>
      </c>
      <c r="C1610" s="8" t="s">
        <v>3607</v>
      </c>
      <c r="D1610" s="7" t="s">
        <v>650</v>
      </c>
      <c r="E1610" s="7" t="s">
        <v>73</v>
      </c>
      <c r="F1610" s="7" t="s">
        <v>82</v>
      </c>
      <c r="G1610" s="9">
        <v>85</v>
      </c>
      <c r="H1610" s="9">
        <v>133</v>
      </c>
      <c r="I1610" s="9">
        <v>47</v>
      </c>
      <c r="J1610" s="9">
        <v>53</v>
      </c>
      <c r="K1610" s="9">
        <v>53</v>
      </c>
      <c r="L1610" s="9">
        <v>44</v>
      </c>
      <c r="M1610" s="9">
        <v>47</v>
      </c>
      <c r="N1610" s="9">
        <v>51</v>
      </c>
      <c r="O1610" s="9">
        <v>51</v>
      </c>
      <c r="P1610" s="9">
        <v>74</v>
      </c>
      <c r="Q1610" s="10">
        <v>97</v>
      </c>
      <c r="R1610" s="11">
        <v>49</v>
      </c>
      <c r="S1610" s="11">
        <v>1</v>
      </c>
      <c r="T1610" s="11">
        <v>94</v>
      </c>
      <c r="U1610" s="11">
        <v>97</v>
      </c>
      <c r="V1610" s="11">
        <v>1</v>
      </c>
      <c r="W1610" s="11">
        <v>101</v>
      </c>
      <c r="X1610" s="11">
        <f t="shared" si="350"/>
        <v>440</v>
      </c>
      <c r="Y1610" s="11">
        <f t="shared" si="351"/>
        <v>4390</v>
      </c>
      <c r="Z1610" s="11">
        <f t="shared" si="352"/>
        <v>2230</v>
      </c>
      <c r="AA1610" s="11">
        <f t="shared" si="353"/>
        <v>3805</v>
      </c>
      <c r="AB1610" s="11">
        <f t="shared" si="354"/>
        <v>3805</v>
      </c>
      <c r="AC1610" s="6">
        <f t="shared" si="355"/>
        <v>4510</v>
      </c>
      <c r="AD1610" s="9" t="s">
        <v>744</v>
      </c>
      <c r="AE1610" s="3" t="str">
        <f>IF(ISERROR(VLOOKUP($AD1610,技まとめ!$A$1:$F$380,6,FALSE)),"－",VLOOKUP($AD1610,技まとめ!$A$1:$F$380,6,FALSE))</f>
        <v>DR</v>
      </c>
      <c r="AF1610" s="3">
        <f>IF(ISERROR(VLOOKUP($AD1610,技まとめ!$A$1:$F$380,3,FALSE)),"－",VLOOKUP($AD1610,技まとめ!$A$1:$F$380,3,FALSE))</f>
        <v>40</v>
      </c>
      <c r="AG1610" s="3">
        <f>IF(ISERROR(VLOOKUP($AD1610,技まとめ!$A$1:$F$380,5,FALSE)),"－",VLOOKUP($AD1610,技まとめ!$A$1:$F$380,5,FALSE))</f>
        <v>31</v>
      </c>
      <c r="AH1610" s="3" t="str">
        <f>IF($E1610=IF(ISERROR(VLOOKUP($AD1610,技まとめ!$A$1:$F$380,4,FALSE)),"－",VLOOKUP($AD1610,技まとめ!$A$1:$F$380,4,FALSE)),"一致","")</f>
        <v/>
      </c>
      <c r="AI1610" s="9" t="s">
        <v>129</v>
      </c>
      <c r="AJ1610" s="3" t="str">
        <f>IF(ISERROR(VLOOKUP($AI1610,技まとめ!$A$1:$F$380,6,FALSE)),"－",VLOOKUP($AI1610,技まとめ!$A$1:$F$380,6,FALSE))</f>
        <v>BL</v>
      </c>
      <c r="AK1610" s="3">
        <f>IF(ISERROR(VLOOKUP($AI1610,技まとめ!$A$1:$F$380,3,FALSE)),"－",VLOOKUP($AI1610,技まとめ!$A$1:$F$380,3,FALSE))</f>
        <v>13</v>
      </c>
      <c r="AL1610" s="3">
        <f>IF(ISERROR(VLOOKUP($AI1610,技まとめ!$A$1:$F$380,5,FALSE)),"－",VLOOKUP($AI1610,技まとめ!$A$1:$F$380,5,FALSE))</f>
        <v>20</v>
      </c>
      <c r="AM1610" s="3" t="str">
        <f>IF($E1610=IF(ISERROR(VLOOKUP($AI1610,技まとめ!$A$1:$F$380,4,FALSE)),"－",VLOOKUP($AI1610,技まとめ!$A$1:$F$380,4,FALSE)),"一致","")</f>
        <v/>
      </c>
      <c r="AN1610" s="9" t="s">
        <v>845</v>
      </c>
      <c r="AO1610" s="3" t="str">
        <f>IF(ISERROR(VLOOKUP($AN1610,技まとめ!$A$1:$F$380,6,FALSE)),"－",VLOOKUP($AN1610,技まとめ!$A$1:$F$380,6,FALSE))</f>
        <v>BL</v>
      </c>
      <c r="AP1610" s="3">
        <f>IF(ISERROR(VLOOKUP($AN1610,技まとめ!$A$1:$F$380,3,FALSE)),"－",VLOOKUP($AN1610,技まとめ!$A$1:$F$380,3,FALSE))</f>
        <v>31</v>
      </c>
      <c r="AQ1610" s="3">
        <f>IF(ISERROR(VLOOKUP($AN1610,技まとめ!$A$1:$F$380,5,FALSE)),"－",VLOOKUP($AN1610,技まとめ!$A$1:$F$380,5,FALSE))</f>
        <v>28</v>
      </c>
      <c r="AR1610" s="3" t="str">
        <f>IF($E1610=IF(ISERROR(VLOOKUP($AN1610,技まとめ!$A$1:$F$380,4,FALSE)),"－",VLOOKUP($AN1610,技まとめ!$A$1:$F$380,4,FALSE)),"一致","")</f>
        <v/>
      </c>
      <c r="AS1610" s="9" t="s">
        <v>589</v>
      </c>
      <c r="AT1610" s="3" t="str">
        <f>IF(ISERROR(VLOOKUP($AS1610,技まとめ!$A$1:$F$380,6,FALSE)),"－",VLOOKUP($AS1610,技まとめ!$A$1:$F$380,6,FALSE))</f>
        <v>DR</v>
      </c>
      <c r="AU1610" s="3">
        <f>IF(ISERROR(VLOOKUP($AS1610,技まとめ!$A$1:$F$380,3,FALSE)),"－",VLOOKUP($AS1610,技まとめ!$A$1:$F$380,3,FALSE))</f>
        <v>83</v>
      </c>
      <c r="AV1610" s="3">
        <f>IF(ISERROR(VLOOKUP($AS1610,技まとめ!$A$1:$F$380,5,FALSE)),"－",VLOOKUP($AS1610,技まとめ!$A$1:$F$380,5,FALSE))</f>
        <v>50</v>
      </c>
      <c r="AW1610" s="3" t="str">
        <f>IF($E1610=IF(ISERROR(VLOOKUP($AS1610,技まとめ!$A$1:$F$380,4,FALSE)),"－",VLOOKUP($AS1610,技まとめ!$A$1:$F$380,4,FALSE)),"一致","")</f>
        <v/>
      </c>
      <c r="AX1610" s="12" t="str">
        <f t="shared" si="356"/>
        <v>リボンシャワークイックドロウアイスグランドヘブンズタイム</v>
      </c>
      <c r="AY1610" s="12" t="str">
        <f t="shared" si="357"/>
        <v>リボンシャワークイックドロウアイスグランドヘブンズタイム</v>
      </c>
      <c r="AZ1610" s="12" t="str">
        <f t="shared" si="358"/>
        <v>リボンシャワークイックドロウアイスグランドヘブンズタイム</v>
      </c>
      <c r="BA1610" s="12" t="str">
        <f t="shared" si="359"/>
        <v>リボンシャワークイックドロウアイスグランドヘブンズタイム</v>
      </c>
      <c r="BB1610" s="11" t="str">
        <f t="shared" si="360"/>
        <v>DRBLBLDR</v>
      </c>
      <c r="BC1610" s="11" t="str">
        <f t="shared" si="361"/>
        <v>DRBLBLDR</v>
      </c>
      <c r="BD1610" s="11" t="str">
        <f t="shared" si="362"/>
        <v>DRBLBLDR</v>
      </c>
      <c r="BE1610" s="11" t="str">
        <f t="shared" si="363"/>
        <v>DRBLBLDR</v>
      </c>
    </row>
    <row r="1611" spans="1:57" ht="11.25" hidden="1" customHeight="1">
      <c r="A1611" s="6">
        <v>1610</v>
      </c>
      <c r="B1611" s="7" t="s">
        <v>3608</v>
      </c>
      <c r="C1611" s="8" t="s">
        <v>3609</v>
      </c>
      <c r="D1611" s="7" t="s">
        <v>650</v>
      </c>
      <c r="E1611" s="7" t="s">
        <v>95</v>
      </c>
      <c r="F1611" s="7" t="s">
        <v>109</v>
      </c>
      <c r="G1611" s="9">
        <v>100</v>
      </c>
      <c r="H1611" s="9">
        <v>133</v>
      </c>
      <c r="I1611" s="9">
        <v>60</v>
      </c>
      <c r="J1611" s="9">
        <v>60</v>
      </c>
      <c r="K1611" s="9">
        <v>60</v>
      </c>
      <c r="L1611" s="9">
        <v>66</v>
      </c>
      <c r="M1611" s="9">
        <v>60</v>
      </c>
      <c r="N1611" s="9">
        <v>60</v>
      </c>
      <c r="O1611" s="9">
        <v>56</v>
      </c>
      <c r="P1611" s="9">
        <v>0</v>
      </c>
      <c r="Q1611" s="10">
        <v>110</v>
      </c>
      <c r="R1611" s="11">
        <v>1</v>
      </c>
      <c r="S1611" s="11">
        <v>1</v>
      </c>
      <c r="T1611" s="11">
        <v>116</v>
      </c>
      <c r="U1611" s="11">
        <v>110</v>
      </c>
      <c r="V1611" s="11">
        <v>1</v>
      </c>
      <c r="W1611" s="11">
        <v>103</v>
      </c>
      <c r="X1611" s="11">
        <f t="shared" si="350"/>
        <v>442</v>
      </c>
      <c r="Y1611" s="11">
        <f t="shared" si="351"/>
        <v>4920</v>
      </c>
      <c r="Z1611" s="11">
        <f t="shared" si="352"/>
        <v>560</v>
      </c>
      <c r="AA1611" s="11">
        <f t="shared" si="353"/>
        <v>4585</v>
      </c>
      <c r="AB1611" s="11">
        <f t="shared" si="354"/>
        <v>4585</v>
      </c>
      <c r="AC1611" s="6">
        <f t="shared" si="355"/>
        <v>5160</v>
      </c>
      <c r="AD1611" s="9" t="s">
        <v>162</v>
      </c>
      <c r="AE1611" s="3" t="str">
        <f>IF(ISERROR(VLOOKUP($AD1611,技まとめ!$A$1:$F$380,6,FALSE)),"－",VLOOKUP($AD1611,技まとめ!$A$1:$F$380,6,FALSE))</f>
        <v>DR</v>
      </c>
      <c r="AF1611" s="3">
        <f>IF(ISERROR(VLOOKUP($AD1611,技まとめ!$A$1:$F$380,3,FALSE)),"－",VLOOKUP($AD1611,技まとめ!$A$1:$F$380,3,FALSE))</f>
        <v>56</v>
      </c>
      <c r="AG1611" s="3">
        <f>IF(ISERROR(VLOOKUP($AD1611,技まとめ!$A$1:$F$380,5,FALSE)),"－",VLOOKUP($AD1611,技まとめ!$A$1:$F$380,5,FALSE))</f>
        <v>25</v>
      </c>
      <c r="AH1611" s="3" t="str">
        <f>IF($E1611=IF(ISERROR(VLOOKUP($AD1611,技まとめ!$A$1:$F$380,4,FALSE)),"－",VLOOKUP($AD1611,技まとめ!$A$1:$F$380,4,FALSE)),"一致","")</f>
        <v/>
      </c>
      <c r="AI1611" s="9" t="s">
        <v>104</v>
      </c>
      <c r="AJ1611" s="3" t="str">
        <f>IF(ISERROR(VLOOKUP($AI1611,技まとめ!$A$1:$F$380,6,FALSE)),"－",VLOOKUP($AI1611,技まとめ!$A$1:$F$380,6,FALSE))</f>
        <v>LS</v>
      </c>
      <c r="AK1611" s="3">
        <f>IF(ISERROR(VLOOKUP($AI1611,技まとめ!$A$1:$F$380,3,FALSE)),"－",VLOOKUP($AI1611,技まとめ!$A$1:$F$380,3,FALSE))</f>
        <v>30</v>
      </c>
      <c r="AL1611" s="3">
        <f>IF(ISERROR(VLOOKUP($AI1611,技まとめ!$A$1:$F$380,5,FALSE)),"－",VLOOKUP($AI1611,技まとめ!$A$1:$F$380,5,FALSE))</f>
        <v>25</v>
      </c>
      <c r="AM1611" s="3" t="str">
        <f>IF($E1611=IF(ISERROR(VLOOKUP($AI1611,技まとめ!$A$1:$F$380,4,FALSE)),"－",VLOOKUP($AI1611,技まとめ!$A$1:$F$380,4,FALSE)),"一致","")</f>
        <v/>
      </c>
      <c r="AN1611" s="9" t="s">
        <v>718</v>
      </c>
      <c r="AO1611" s="3" t="str">
        <f>IF(ISERROR(VLOOKUP($AN1611,技まとめ!$A$1:$F$380,6,FALSE)),"－",VLOOKUP($AN1611,技まとめ!$A$1:$F$380,6,FALSE))</f>
        <v>BL</v>
      </c>
      <c r="AP1611" s="3">
        <f>IF(ISERROR(VLOOKUP($AN1611,技まとめ!$A$1:$F$380,3,FALSE)),"－",VLOOKUP($AN1611,技まとめ!$A$1:$F$380,3,FALSE))</f>
        <v>58</v>
      </c>
      <c r="AQ1611" s="3">
        <f>IF(ISERROR(VLOOKUP($AN1611,技まとめ!$A$1:$F$380,5,FALSE)),"－",VLOOKUP($AN1611,技まとめ!$A$1:$F$380,5,FALSE))</f>
        <v>39</v>
      </c>
      <c r="AR1611" s="3" t="str">
        <f>IF($E1611=IF(ISERROR(VLOOKUP($AN1611,技まとめ!$A$1:$F$380,4,FALSE)),"－",VLOOKUP($AN1611,技まとめ!$A$1:$F$380,4,FALSE)),"一致","")</f>
        <v>一致</v>
      </c>
      <c r="AS1611" s="9" t="s">
        <v>177</v>
      </c>
      <c r="AT1611" s="3" t="str">
        <f>IF(ISERROR(VLOOKUP($AS1611,技まとめ!$A$1:$F$380,6,FALSE)),"－",VLOOKUP($AS1611,技まとめ!$A$1:$F$380,6,FALSE))</f>
        <v>DR</v>
      </c>
      <c r="AU1611" s="3">
        <f>IF(ISERROR(VLOOKUP($AS1611,技まとめ!$A$1:$F$380,3,FALSE)),"－",VLOOKUP($AS1611,技まとめ!$A$1:$F$380,3,FALSE))</f>
        <v>93</v>
      </c>
      <c r="AV1611" s="3">
        <f>IF(ISERROR(VLOOKUP($AS1611,技まとめ!$A$1:$F$380,5,FALSE)),"－",VLOOKUP($AS1611,技まとめ!$A$1:$F$380,5,FALSE))</f>
        <v>42</v>
      </c>
      <c r="AW1611" s="3" t="str">
        <f>IF($E1611=IF(ISERROR(VLOOKUP($AS1611,技まとめ!$A$1:$F$380,4,FALSE)),"－",VLOOKUP($AS1611,技まとめ!$A$1:$F$380,4,FALSE)),"一致","")</f>
        <v/>
      </c>
      <c r="AX1611" s="12" t="str">
        <f t="shared" si="356"/>
        <v>ジャッジスルーすいせいシュートグッドスメルジャッジスルー２</v>
      </c>
      <c r="AY1611" s="12" t="str">
        <f t="shared" si="357"/>
        <v>ジャッジスルーすいせいシュートグッドスメルジャッジスルー２</v>
      </c>
      <c r="AZ1611" s="12" t="str">
        <f t="shared" si="358"/>
        <v>ジャッジスルーすいせいシュートグッドスメルジャッジスルー２</v>
      </c>
      <c r="BA1611" s="12" t="str">
        <f t="shared" si="359"/>
        <v>ジャッジスルーすいせいシュートグッドスメルジャッジスルー２</v>
      </c>
      <c r="BB1611" s="11" t="str">
        <f t="shared" si="360"/>
        <v>DRLSBLDR</v>
      </c>
      <c r="BC1611" s="11" t="str">
        <f t="shared" si="361"/>
        <v>DRLSBLDR</v>
      </c>
      <c r="BD1611" s="11" t="str">
        <f t="shared" si="362"/>
        <v>DRLSBLDR</v>
      </c>
      <c r="BE1611" s="11" t="str">
        <f t="shared" si="363"/>
        <v>DRLSBLDR</v>
      </c>
    </row>
    <row r="1612" spans="1:57" ht="11.25" hidden="1" customHeight="1">
      <c r="A1612" s="6">
        <v>1611</v>
      </c>
      <c r="B1612" s="7" t="s">
        <v>3610</v>
      </c>
      <c r="C1612" s="8" t="s">
        <v>3611</v>
      </c>
      <c r="D1612" s="7" t="s">
        <v>72</v>
      </c>
      <c r="E1612" s="7" t="s">
        <v>95</v>
      </c>
      <c r="F1612" s="7" t="s">
        <v>109</v>
      </c>
      <c r="G1612" s="9">
        <v>120</v>
      </c>
      <c r="H1612" s="9">
        <v>91</v>
      </c>
      <c r="I1612" s="9">
        <v>58</v>
      </c>
      <c r="J1612" s="9">
        <v>59</v>
      </c>
      <c r="K1612" s="9">
        <v>41</v>
      </c>
      <c r="L1612" s="9">
        <v>52</v>
      </c>
      <c r="M1612" s="9">
        <v>60</v>
      </c>
      <c r="N1612" s="9">
        <v>51</v>
      </c>
      <c r="O1612" s="9">
        <v>61</v>
      </c>
      <c r="P1612" s="9">
        <v>49</v>
      </c>
      <c r="Q1612" s="10">
        <v>108</v>
      </c>
      <c r="R1612" s="11">
        <v>18</v>
      </c>
      <c r="S1612" s="11">
        <v>1</v>
      </c>
      <c r="T1612" s="11">
        <v>102</v>
      </c>
      <c r="U1612" s="11">
        <v>110</v>
      </c>
      <c r="V1612" s="11">
        <v>1</v>
      </c>
      <c r="W1612" s="11">
        <v>111</v>
      </c>
      <c r="X1612" s="11">
        <f t="shared" si="350"/>
        <v>451</v>
      </c>
      <c r="Y1612" s="11">
        <f t="shared" si="351"/>
        <v>4880</v>
      </c>
      <c r="Z1612" s="11">
        <f t="shared" si="352"/>
        <v>1195</v>
      </c>
      <c r="AA1612" s="11">
        <f t="shared" si="353"/>
        <v>4135</v>
      </c>
      <c r="AB1612" s="11">
        <f t="shared" si="354"/>
        <v>4135</v>
      </c>
      <c r="AC1612" s="6">
        <f t="shared" si="355"/>
        <v>4725</v>
      </c>
      <c r="AD1612" s="9" t="s">
        <v>148</v>
      </c>
      <c r="AE1612" s="3" t="str">
        <f>IF(ISERROR(VLOOKUP($AD1612,技まとめ!$A$1:$F$380,6,FALSE)),"－",VLOOKUP($AD1612,技まとめ!$A$1:$F$380,6,FALSE))</f>
        <v>SC</v>
      </c>
      <c r="AF1612" s="3">
        <f>IF(ISERROR(VLOOKUP($AD1612,技まとめ!$A$1:$F$380,3,FALSE)),"－",VLOOKUP($AD1612,技まとめ!$A$1:$F$380,3,FALSE))</f>
        <v>66</v>
      </c>
      <c r="AG1612" s="3">
        <f>IF(ISERROR(VLOOKUP($AD1612,技まとめ!$A$1:$F$380,5,FALSE)),"－",VLOOKUP($AD1612,技まとめ!$A$1:$F$380,5,FALSE))</f>
        <v>37</v>
      </c>
      <c r="AH1612" s="3" t="str">
        <f>IF($E1612=IF(ISERROR(VLOOKUP($AD1612,技まとめ!$A$1:$F$380,4,FALSE)),"－",VLOOKUP($AD1612,技まとめ!$A$1:$F$380,4,FALSE)),"一致","")</f>
        <v/>
      </c>
      <c r="AI1612" s="9" t="s">
        <v>406</v>
      </c>
      <c r="AJ1612" s="3" t="str">
        <f>IF(ISERROR(VLOOKUP($AI1612,技まとめ!$A$1:$F$380,6,FALSE)),"－",VLOOKUP($AI1612,技まとめ!$A$1:$F$380,6,FALSE))</f>
        <v>BS</v>
      </c>
      <c r="AK1612" s="3">
        <f>IF(ISERROR(VLOOKUP($AI1612,技まとめ!$A$1:$F$380,3,FALSE)),"－",VLOOKUP($AI1612,技まとめ!$A$1:$F$380,3,FALSE))</f>
        <v>59</v>
      </c>
      <c r="AL1612" s="3">
        <f>IF(ISERROR(VLOOKUP($AI1612,技まとめ!$A$1:$F$380,5,FALSE)),"－",VLOOKUP($AI1612,技まとめ!$A$1:$F$380,5,FALSE))</f>
        <v>34</v>
      </c>
      <c r="AM1612" s="3" t="str">
        <f>IF($E1612=IF(ISERROR(VLOOKUP($AI1612,技まとめ!$A$1:$F$380,4,FALSE)),"－",VLOOKUP($AI1612,技まとめ!$A$1:$F$380,4,FALSE)),"一致","")</f>
        <v/>
      </c>
      <c r="AN1612" s="9" t="s">
        <v>503</v>
      </c>
      <c r="AO1612" s="3" t="str">
        <f>IF(ISERROR(VLOOKUP($AN1612,技まとめ!$A$1:$F$380,6,FALSE)),"－",VLOOKUP($AN1612,技まとめ!$A$1:$F$380,6,FALSE))</f>
        <v>DR</v>
      </c>
      <c r="AP1612" s="3">
        <f>IF(ISERROR(VLOOKUP($AN1612,技まとめ!$A$1:$F$380,3,FALSE)),"－",VLOOKUP($AN1612,技まとめ!$A$1:$F$380,3,FALSE))</f>
        <v>68</v>
      </c>
      <c r="AQ1612" s="3">
        <f>IF(ISERROR(VLOOKUP($AN1612,技まとめ!$A$1:$F$380,5,FALSE)),"－",VLOOKUP($AN1612,技まとめ!$A$1:$F$380,5,FALSE))</f>
        <v>41</v>
      </c>
      <c r="AR1612" s="3" t="str">
        <f>IF($E1612=IF(ISERROR(VLOOKUP($AN1612,技まとめ!$A$1:$F$380,4,FALSE)),"－",VLOOKUP($AN1612,技まとめ!$A$1:$F$380,4,FALSE)),"一致","")</f>
        <v/>
      </c>
      <c r="AS1612" s="9" t="s">
        <v>2681</v>
      </c>
      <c r="AT1612" s="3" t="str">
        <f>IF(ISERROR(VLOOKUP($AS1612,技まとめ!$A$1:$F$380,6,FALSE)),"－",VLOOKUP($AS1612,技まとめ!$A$1:$F$380,6,FALSE))</f>
        <v>NS</v>
      </c>
      <c r="AU1612" s="3">
        <f>IF(ISERROR(VLOOKUP($AS1612,技まとめ!$A$1:$F$380,3,FALSE)),"－",VLOOKUP($AS1612,技まとめ!$A$1:$F$380,3,FALSE))</f>
        <v>117</v>
      </c>
      <c r="AV1612" s="3">
        <f>IF(ISERROR(VLOOKUP($AS1612,技まとめ!$A$1:$F$380,5,FALSE)),"－",VLOOKUP($AS1612,技まとめ!$A$1:$F$380,5,FALSE))</f>
        <v>58</v>
      </c>
      <c r="AW1612" s="3" t="str">
        <f>IF($E1612=IF(ISERROR(VLOOKUP($AS1612,技まとめ!$A$1:$F$380,4,FALSE)),"－",VLOOKUP($AS1612,技まとめ!$A$1:$F$380,4,FALSE)),"一致","")</f>
        <v>一致</v>
      </c>
      <c r="AX1612" s="12" t="str">
        <f t="shared" si="356"/>
        <v>メガネクラッシュドこんじょうバットオオウチワこうていペンギン１ごう</v>
      </c>
      <c r="AY1612" s="12" t="str">
        <f t="shared" si="357"/>
        <v>メガネクラッシュドこんじょうバットオオウチワこうていペンギン１ごう</v>
      </c>
      <c r="AZ1612" s="12" t="str">
        <f t="shared" si="358"/>
        <v>メガネクラッシュドこんじょうバットオオウチワこうていペンギン１ごう</v>
      </c>
      <c r="BA1612" s="12" t="str">
        <f t="shared" si="359"/>
        <v>メガネクラッシュドこんじょうバットオオウチワこうていペンギン１ごう</v>
      </c>
      <c r="BB1612" s="11" t="str">
        <f t="shared" si="360"/>
        <v>SCBSDRNS</v>
      </c>
      <c r="BC1612" s="11" t="str">
        <f t="shared" si="361"/>
        <v>SCBSDRNS</v>
      </c>
      <c r="BD1612" s="11" t="str">
        <f t="shared" si="362"/>
        <v>SCBSDRNS</v>
      </c>
      <c r="BE1612" s="11" t="str">
        <f t="shared" si="363"/>
        <v>SCBSDRNS</v>
      </c>
    </row>
    <row r="1613" spans="1:57" ht="11.25" hidden="1" customHeight="1">
      <c r="A1613" s="6">
        <v>1612</v>
      </c>
      <c r="B1613" s="7" t="s">
        <v>3612</v>
      </c>
      <c r="C1613" s="8" t="s">
        <v>3613</v>
      </c>
      <c r="D1613" s="7" t="s">
        <v>650</v>
      </c>
      <c r="E1613" s="7" t="s">
        <v>73</v>
      </c>
      <c r="F1613" s="7" t="s">
        <v>109</v>
      </c>
      <c r="G1613" s="9">
        <v>98</v>
      </c>
      <c r="H1613" s="9">
        <v>128</v>
      </c>
      <c r="I1613" s="9">
        <v>50</v>
      </c>
      <c r="J1613" s="9">
        <v>54</v>
      </c>
      <c r="K1613" s="9">
        <v>60</v>
      </c>
      <c r="L1613" s="9">
        <v>53</v>
      </c>
      <c r="M1613" s="9">
        <v>52</v>
      </c>
      <c r="N1613" s="9">
        <v>53</v>
      </c>
      <c r="O1613" s="9">
        <v>51</v>
      </c>
      <c r="P1613" s="9">
        <v>40</v>
      </c>
      <c r="Q1613" s="10">
        <v>100</v>
      </c>
      <c r="R1613" s="11">
        <v>25</v>
      </c>
      <c r="S1613" s="11">
        <v>1</v>
      </c>
      <c r="T1613" s="11">
        <v>103</v>
      </c>
      <c r="U1613" s="11">
        <v>102</v>
      </c>
      <c r="V1613" s="11">
        <v>1</v>
      </c>
      <c r="W1613" s="11">
        <v>101</v>
      </c>
      <c r="X1613" s="11">
        <f t="shared" si="350"/>
        <v>433</v>
      </c>
      <c r="Y1613" s="11">
        <f t="shared" si="351"/>
        <v>4510</v>
      </c>
      <c r="Z1613" s="11">
        <f t="shared" si="352"/>
        <v>1390</v>
      </c>
      <c r="AA1613" s="11">
        <f t="shared" si="353"/>
        <v>4120</v>
      </c>
      <c r="AB1613" s="11">
        <f t="shared" si="354"/>
        <v>4120</v>
      </c>
      <c r="AC1613" s="6">
        <f t="shared" si="355"/>
        <v>4750</v>
      </c>
      <c r="AD1613" s="9" t="s">
        <v>117</v>
      </c>
      <c r="AE1613" s="3" t="str">
        <f>IF(ISERROR(VLOOKUP($AD1613,技まとめ!$A$1:$F$380,6,FALSE)),"－",VLOOKUP($AD1613,技まとめ!$A$1:$F$380,6,FALSE))</f>
        <v>SC</v>
      </c>
      <c r="AF1613" s="3">
        <f>IF(ISERROR(VLOOKUP($AD1613,技まとめ!$A$1:$F$380,3,FALSE)),"－",VLOOKUP($AD1613,技まとめ!$A$1:$F$380,3,FALSE))</f>
        <v>38</v>
      </c>
      <c r="AG1613" s="3">
        <f>IF(ISERROR(VLOOKUP($AD1613,技まとめ!$A$1:$F$380,5,FALSE)),"－",VLOOKUP($AD1613,技まとめ!$A$1:$F$380,5,FALSE))</f>
        <v>25</v>
      </c>
      <c r="AH1613" s="3" t="str">
        <f>IF($E1613=IF(ISERROR(VLOOKUP($AD1613,技まとめ!$A$1:$F$380,4,FALSE)),"－",VLOOKUP($AD1613,技まとめ!$A$1:$F$380,4,FALSE)),"一致","")</f>
        <v>一致</v>
      </c>
      <c r="AI1613" s="9" t="s">
        <v>710</v>
      </c>
      <c r="AJ1613" s="3" t="str">
        <f>IF(ISERROR(VLOOKUP($AI1613,技まとめ!$A$1:$F$380,6,FALSE)),"－",VLOOKUP($AI1613,技まとめ!$A$1:$F$380,6,FALSE))</f>
        <v>DR</v>
      </c>
      <c r="AK1613" s="3">
        <f>IF(ISERROR(VLOOKUP($AI1613,技まとめ!$A$1:$F$380,3,FALSE)),"－",VLOOKUP($AI1613,技まとめ!$A$1:$F$380,3,FALSE))</f>
        <v>15</v>
      </c>
      <c r="AL1613" s="3">
        <f>IF(ISERROR(VLOOKUP($AI1613,技まとめ!$A$1:$F$380,5,FALSE)),"－",VLOOKUP($AI1613,技まとめ!$A$1:$F$380,5,FALSE))</f>
        <v>20</v>
      </c>
      <c r="AM1613" s="3" t="str">
        <f>IF($E1613=IF(ISERROR(VLOOKUP($AI1613,技まとめ!$A$1:$F$380,4,FALSE)),"－",VLOOKUP($AI1613,技まとめ!$A$1:$F$380,4,FALSE)),"一致","")</f>
        <v/>
      </c>
      <c r="AN1613" s="9" t="s">
        <v>1001</v>
      </c>
      <c r="AO1613" s="3" t="str">
        <f>IF(ISERROR(VLOOKUP($AN1613,技まとめ!$A$1:$F$380,6,FALSE)),"－",VLOOKUP($AN1613,技まとめ!$A$1:$F$380,6,FALSE))</f>
        <v>DR</v>
      </c>
      <c r="AP1613" s="3">
        <f>IF(ISERROR(VLOOKUP($AN1613,技まとめ!$A$1:$F$380,3,FALSE)),"－",VLOOKUP($AN1613,技まとめ!$A$1:$F$380,3,FALSE))</f>
        <v>83</v>
      </c>
      <c r="AQ1613" s="3">
        <f>IF(ISERROR(VLOOKUP($AN1613,技まとめ!$A$1:$F$380,5,FALSE)),"－",VLOOKUP($AN1613,技まとめ!$A$1:$F$380,5,FALSE))</f>
        <v>50</v>
      </c>
      <c r="AR1613" s="3" t="str">
        <f>IF($E1613=IF(ISERROR(VLOOKUP($AN1613,技まとめ!$A$1:$F$380,4,FALSE)),"－",VLOOKUP($AN1613,技まとめ!$A$1:$F$380,4,FALSE)),"一致","")</f>
        <v>一致</v>
      </c>
      <c r="AS1613" s="9" t="s">
        <v>744</v>
      </c>
      <c r="AT1613" s="3" t="str">
        <f>IF(ISERROR(VLOOKUP($AS1613,技まとめ!$A$1:$F$380,6,FALSE)),"－",VLOOKUP($AS1613,技まとめ!$A$1:$F$380,6,FALSE))</f>
        <v>DR</v>
      </c>
      <c r="AU1613" s="3">
        <f>IF(ISERROR(VLOOKUP($AS1613,技まとめ!$A$1:$F$380,3,FALSE)),"－",VLOOKUP($AS1613,技まとめ!$A$1:$F$380,3,FALSE))</f>
        <v>40</v>
      </c>
      <c r="AV1613" s="3">
        <f>IF(ISERROR(VLOOKUP($AS1613,技まとめ!$A$1:$F$380,5,FALSE)),"－",VLOOKUP($AS1613,技まとめ!$A$1:$F$380,5,FALSE))</f>
        <v>31</v>
      </c>
      <c r="AW1613" s="3" t="str">
        <f>IF($E1613=IF(ISERROR(VLOOKUP($AS1613,技まとめ!$A$1:$F$380,4,FALSE)),"－",VLOOKUP($AS1613,技まとめ!$A$1:$F$380,4,FALSE)),"一致","")</f>
        <v/>
      </c>
      <c r="AX1613" s="12" t="str">
        <f t="shared" si="356"/>
        <v>クルクルヘッドひとりワンツーニニンサンキャクリボンシャワー</v>
      </c>
      <c r="AY1613" s="12" t="str">
        <f t="shared" si="357"/>
        <v>クルクルヘッドひとりワンツーニニンサンキャクリボンシャワー</v>
      </c>
      <c r="AZ1613" s="12" t="str">
        <f t="shared" si="358"/>
        <v>クルクルヘッドひとりワンツーニニンサンキャクリボンシャワー</v>
      </c>
      <c r="BA1613" s="12" t="str">
        <f t="shared" si="359"/>
        <v>クルクルヘッドひとりワンツーニニンサンキャクリボンシャワー</v>
      </c>
      <c r="BB1613" s="11" t="str">
        <f t="shared" si="360"/>
        <v>SCDRDRDR</v>
      </c>
      <c r="BC1613" s="11" t="str">
        <f t="shared" si="361"/>
        <v>SCDRDRDR</v>
      </c>
      <c r="BD1613" s="11" t="str">
        <f t="shared" si="362"/>
        <v>SCDRDRDR</v>
      </c>
      <c r="BE1613" s="11" t="str">
        <f t="shared" si="363"/>
        <v>SCDRDRDR</v>
      </c>
    </row>
    <row r="1614" spans="1:57" ht="11.25" hidden="1" customHeight="1">
      <c r="A1614" s="6">
        <v>1613</v>
      </c>
      <c r="B1614" s="7" t="s">
        <v>3614</v>
      </c>
      <c r="C1614" s="8" t="s">
        <v>3615</v>
      </c>
      <c r="D1614" s="7" t="s">
        <v>72</v>
      </c>
      <c r="E1614" s="7" t="s">
        <v>102</v>
      </c>
      <c r="F1614" s="7" t="s">
        <v>128</v>
      </c>
      <c r="G1614" s="9">
        <v>91</v>
      </c>
      <c r="H1614" s="9">
        <v>137</v>
      </c>
      <c r="I1614" s="9">
        <v>57</v>
      </c>
      <c r="J1614" s="9">
        <v>59</v>
      </c>
      <c r="K1614" s="9">
        <v>62</v>
      </c>
      <c r="L1614" s="9">
        <v>56</v>
      </c>
      <c r="M1614" s="9">
        <v>66</v>
      </c>
      <c r="N1614" s="9">
        <v>63</v>
      </c>
      <c r="O1614" s="9">
        <v>57</v>
      </c>
      <c r="P1614" s="9">
        <v>23</v>
      </c>
      <c r="Q1614" s="10">
        <v>107</v>
      </c>
      <c r="R1614" s="11">
        <v>25</v>
      </c>
      <c r="S1614" s="11">
        <v>1</v>
      </c>
      <c r="T1614" s="11">
        <v>106</v>
      </c>
      <c r="U1614" s="11">
        <v>116</v>
      </c>
      <c r="V1614" s="11">
        <v>1</v>
      </c>
      <c r="W1614" s="11">
        <v>107</v>
      </c>
      <c r="X1614" s="11">
        <f t="shared" si="350"/>
        <v>463</v>
      </c>
      <c r="Y1614" s="11">
        <f t="shared" si="351"/>
        <v>4820</v>
      </c>
      <c r="Z1614" s="11">
        <f t="shared" si="352"/>
        <v>1420</v>
      </c>
      <c r="AA1614" s="11">
        <f t="shared" si="353"/>
        <v>4255</v>
      </c>
      <c r="AB1614" s="11">
        <f t="shared" si="354"/>
        <v>4255</v>
      </c>
      <c r="AC1614" s="6">
        <f t="shared" si="355"/>
        <v>4900</v>
      </c>
      <c r="AD1614" s="9" t="s">
        <v>335</v>
      </c>
      <c r="AE1614" s="3" t="str">
        <f>IF(ISERROR(VLOOKUP($AD1614,技まとめ!$A$1:$F$380,6,FALSE)),"－",VLOOKUP($AD1614,技まとめ!$A$1:$F$380,6,FALSE))</f>
        <v>SC</v>
      </c>
      <c r="AF1614" s="3">
        <f>IF(ISERROR(VLOOKUP($AD1614,技まとめ!$A$1:$F$380,3,FALSE)),"－",VLOOKUP($AD1614,技まとめ!$A$1:$F$380,3,FALSE))</f>
        <v>51</v>
      </c>
      <c r="AG1614" s="3">
        <f>IF(ISERROR(VLOOKUP($AD1614,技まとめ!$A$1:$F$380,5,FALSE)),"－",VLOOKUP($AD1614,技まとめ!$A$1:$F$380,5,FALSE))</f>
        <v>31</v>
      </c>
      <c r="AH1614" s="3" t="str">
        <f>IF($E1614=IF(ISERROR(VLOOKUP($AD1614,技まとめ!$A$1:$F$380,4,FALSE)),"－",VLOOKUP($AD1614,技まとめ!$A$1:$F$380,4,FALSE)),"一致","")</f>
        <v>一致</v>
      </c>
      <c r="AI1614" s="9" t="s">
        <v>162</v>
      </c>
      <c r="AJ1614" s="3" t="str">
        <f>IF(ISERROR(VLOOKUP($AI1614,技まとめ!$A$1:$F$380,6,FALSE)),"－",VLOOKUP($AI1614,技まとめ!$A$1:$F$380,6,FALSE))</f>
        <v>DR</v>
      </c>
      <c r="AK1614" s="3">
        <f>IF(ISERROR(VLOOKUP($AI1614,技まとめ!$A$1:$F$380,3,FALSE)),"－",VLOOKUP($AI1614,技まとめ!$A$1:$F$380,3,FALSE))</f>
        <v>56</v>
      </c>
      <c r="AL1614" s="3">
        <f>IF(ISERROR(VLOOKUP($AI1614,技まとめ!$A$1:$F$380,5,FALSE)),"－",VLOOKUP($AI1614,技まとめ!$A$1:$F$380,5,FALSE))</f>
        <v>25</v>
      </c>
      <c r="AM1614" s="3" t="str">
        <f>IF($E1614=IF(ISERROR(VLOOKUP($AI1614,技まとめ!$A$1:$F$380,4,FALSE)),"－",VLOOKUP($AI1614,技まとめ!$A$1:$F$380,4,FALSE)),"一致","")</f>
        <v>一致</v>
      </c>
      <c r="AN1614" s="9" t="s">
        <v>236</v>
      </c>
      <c r="AO1614" s="3" t="str">
        <f>IF(ISERROR(VLOOKUP($AN1614,技まとめ!$A$1:$F$380,6,FALSE)),"－",VLOOKUP($AN1614,技まとめ!$A$1:$F$380,6,FALSE))</f>
        <v>DR</v>
      </c>
      <c r="AP1614" s="3">
        <f>IF(ISERROR(VLOOKUP($AN1614,技まとめ!$A$1:$F$380,3,FALSE)),"－",VLOOKUP($AN1614,技まとめ!$A$1:$F$380,3,FALSE))</f>
        <v>65</v>
      </c>
      <c r="AQ1614" s="3">
        <f>IF(ISERROR(VLOOKUP($AN1614,技まとめ!$A$1:$F$380,5,FALSE)),"－",VLOOKUP($AN1614,技まとめ!$A$1:$F$380,5,FALSE))</f>
        <v>42</v>
      </c>
      <c r="AR1614" s="3" t="str">
        <f>IF($E1614=IF(ISERROR(VLOOKUP($AN1614,技まとめ!$A$1:$F$380,4,FALSE)),"－",VLOOKUP($AN1614,技まとめ!$A$1:$F$380,4,FALSE)),"一致","")</f>
        <v/>
      </c>
      <c r="AS1614" s="9" t="s">
        <v>360</v>
      </c>
      <c r="AT1614" s="3" t="str">
        <f>IF(ISERROR(VLOOKUP($AS1614,技まとめ!$A$1:$F$380,6,FALSE)),"－",VLOOKUP($AS1614,技まとめ!$A$1:$F$380,6,FALSE))</f>
        <v>LS</v>
      </c>
      <c r="AU1614" s="3">
        <f>IF(ISERROR(VLOOKUP($AS1614,技まとめ!$A$1:$F$380,3,FALSE)),"－",VLOOKUP($AS1614,技まとめ!$A$1:$F$380,3,FALSE))</f>
        <v>64</v>
      </c>
      <c r="AV1614" s="3">
        <f>IF(ISERROR(VLOOKUP($AS1614,技まとめ!$A$1:$F$380,5,FALSE)),"－",VLOOKUP($AS1614,技まとめ!$A$1:$F$380,5,FALSE))</f>
        <v>44</v>
      </c>
      <c r="AW1614" s="3" t="str">
        <f>IF($E1614=IF(ISERROR(VLOOKUP($AS1614,技まとめ!$A$1:$F$380,4,FALSE)),"－",VLOOKUP($AS1614,技まとめ!$A$1:$F$380,4,FALSE)),"一致","")</f>
        <v>一致</v>
      </c>
      <c r="AX1614" s="12" t="str">
        <f t="shared" si="356"/>
        <v>ダイナマイトシュートジャッジスルーとうめいフェイントアサルトシュート</v>
      </c>
      <c r="AY1614" s="12" t="str">
        <f t="shared" si="357"/>
        <v>ダイナマイトシュートジャッジスルーとうめいフェイントアサルトシュート</v>
      </c>
      <c r="AZ1614" s="12" t="str">
        <f t="shared" si="358"/>
        <v>ダイナマイトシュートジャッジスルーとうめいフェイントアサルトシュート</v>
      </c>
      <c r="BA1614" s="12" t="str">
        <f t="shared" si="359"/>
        <v>ダイナマイトシュートジャッジスルーとうめいフェイントアサルトシュート</v>
      </c>
      <c r="BB1614" s="11" t="str">
        <f t="shared" si="360"/>
        <v>SCDRDRLS</v>
      </c>
      <c r="BC1614" s="11" t="str">
        <f t="shared" si="361"/>
        <v>SCDRDRLS</v>
      </c>
      <c r="BD1614" s="11" t="str">
        <f t="shared" si="362"/>
        <v>SCDRDRLS</v>
      </c>
      <c r="BE1614" s="11" t="str">
        <f t="shared" si="363"/>
        <v>SCDRDRLS</v>
      </c>
    </row>
    <row r="1615" spans="1:57" ht="11.25" hidden="1" customHeight="1">
      <c r="A1615" s="6">
        <v>1614</v>
      </c>
      <c r="B1615" s="7" t="s">
        <v>3616</v>
      </c>
      <c r="C1615" s="8" t="s">
        <v>3617</v>
      </c>
      <c r="D1615" s="7" t="s">
        <v>72</v>
      </c>
      <c r="E1615" s="7" t="s">
        <v>102</v>
      </c>
      <c r="F1615" s="7" t="s">
        <v>109</v>
      </c>
      <c r="G1615" s="9">
        <v>120</v>
      </c>
      <c r="H1615" s="9">
        <v>108</v>
      </c>
      <c r="I1615" s="9">
        <v>48</v>
      </c>
      <c r="J1615" s="9">
        <v>53</v>
      </c>
      <c r="K1615" s="9">
        <v>65</v>
      </c>
      <c r="L1615" s="9">
        <v>48</v>
      </c>
      <c r="M1615" s="9">
        <v>56</v>
      </c>
      <c r="N1615" s="9">
        <v>53</v>
      </c>
      <c r="O1615" s="9">
        <v>53</v>
      </c>
      <c r="P1615" s="9">
        <v>63</v>
      </c>
      <c r="Q1615" s="10">
        <v>98</v>
      </c>
      <c r="R1615" s="11">
        <v>52</v>
      </c>
      <c r="S1615" s="11">
        <v>1</v>
      </c>
      <c r="T1615" s="11">
        <v>98</v>
      </c>
      <c r="U1615" s="11">
        <v>106</v>
      </c>
      <c r="V1615" s="11">
        <v>1</v>
      </c>
      <c r="W1615" s="11">
        <v>103</v>
      </c>
      <c r="X1615" s="11">
        <f t="shared" si="350"/>
        <v>459</v>
      </c>
      <c r="Y1615" s="11">
        <f t="shared" si="351"/>
        <v>4440</v>
      </c>
      <c r="Z1615" s="11">
        <f t="shared" si="352"/>
        <v>2345</v>
      </c>
      <c r="AA1615" s="11">
        <f t="shared" si="353"/>
        <v>3955</v>
      </c>
      <c r="AB1615" s="11">
        <f t="shared" si="354"/>
        <v>3955</v>
      </c>
      <c r="AC1615" s="6">
        <f t="shared" si="355"/>
        <v>4695</v>
      </c>
      <c r="AD1615" s="9" t="s">
        <v>295</v>
      </c>
      <c r="AE1615" s="3" t="str">
        <f>IF(ISERROR(VLOOKUP($AD1615,技まとめ!$A$1:$F$380,6,FALSE)),"－",VLOOKUP($AD1615,技まとめ!$A$1:$F$380,6,FALSE))</f>
        <v>DR</v>
      </c>
      <c r="AF1615" s="3">
        <f>IF(ISERROR(VLOOKUP($AD1615,技まとめ!$A$1:$F$380,3,FALSE)),"－",VLOOKUP($AD1615,技まとめ!$A$1:$F$380,3,FALSE))</f>
        <v>13</v>
      </c>
      <c r="AG1615" s="3">
        <f>IF(ISERROR(VLOOKUP($AD1615,技まとめ!$A$1:$F$380,5,FALSE)),"－",VLOOKUP($AD1615,技まとめ!$A$1:$F$380,5,FALSE))</f>
        <v>20</v>
      </c>
      <c r="AH1615" s="3" t="str">
        <f>IF($E1615=IF(ISERROR(VLOOKUP($AD1615,技まとめ!$A$1:$F$380,4,FALSE)),"－",VLOOKUP($AD1615,技まとめ!$A$1:$F$380,4,FALSE)),"一致","")</f>
        <v/>
      </c>
      <c r="AI1615" s="9" t="s">
        <v>388</v>
      </c>
      <c r="AJ1615" s="3" t="str">
        <f>IF(ISERROR(VLOOKUP($AI1615,技まとめ!$A$1:$F$380,6,FALSE)),"－",VLOOKUP($AI1615,技まとめ!$A$1:$F$380,6,FALSE))</f>
        <v>NS</v>
      </c>
      <c r="AK1615" s="3">
        <f>IF(ISERROR(VLOOKUP($AI1615,技まとめ!$A$1:$F$380,3,FALSE)),"－",VLOOKUP($AI1615,技まとめ!$A$1:$F$380,3,FALSE))</f>
        <v>31</v>
      </c>
      <c r="AL1615" s="3">
        <f>IF(ISERROR(VLOOKUP($AI1615,技まとめ!$A$1:$F$380,5,FALSE)),"－",VLOOKUP($AI1615,技まとめ!$A$1:$F$380,5,FALSE))</f>
        <v>22</v>
      </c>
      <c r="AM1615" s="3" t="str">
        <f>IF($E1615=IF(ISERROR(VLOOKUP($AI1615,技まとめ!$A$1:$F$380,4,FALSE)),"－",VLOOKUP($AI1615,技まとめ!$A$1:$F$380,4,FALSE)),"一致","")</f>
        <v>一致</v>
      </c>
      <c r="AN1615" s="9" t="s">
        <v>221</v>
      </c>
      <c r="AO1615" s="3" t="str">
        <f>IF(ISERROR(VLOOKUP($AN1615,技まとめ!$A$1:$F$380,6,FALSE)),"－",VLOOKUP($AN1615,技まとめ!$A$1:$F$380,6,FALSE))</f>
        <v>DR</v>
      </c>
      <c r="AP1615" s="3">
        <f>IF(ISERROR(VLOOKUP($AN1615,技まとめ!$A$1:$F$380,3,FALSE)),"－",VLOOKUP($AN1615,技まとめ!$A$1:$F$380,3,FALSE))</f>
        <v>44</v>
      </c>
      <c r="AQ1615" s="3">
        <f>IF(ISERROR(VLOOKUP($AN1615,技まとめ!$A$1:$F$380,5,FALSE)),"－",VLOOKUP($AN1615,技まとめ!$A$1:$F$380,5,FALSE))</f>
        <v>33</v>
      </c>
      <c r="AR1615" s="3" t="str">
        <f>IF($E1615=IF(ISERROR(VLOOKUP($AN1615,技まとめ!$A$1:$F$380,4,FALSE)),"－",VLOOKUP($AN1615,技まとめ!$A$1:$F$380,4,FALSE)),"一致","")</f>
        <v>一致</v>
      </c>
      <c r="AS1615" s="9" t="s">
        <v>118</v>
      </c>
      <c r="AT1615" s="3" t="str">
        <f>IF(ISERROR(VLOOKUP($AS1615,技まとめ!$A$1:$F$380,6,FALSE)),"－",VLOOKUP($AS1615,技まとめ!$A$1:$F$380,6,FALSE))</f>
        <v>BS</v>
      </c>
      <c r="AU1615" s="3">
        <f>IF(ISERROR(VLOOKUP($AS1615,技まとめ!$A$1:$F$380,3,FALSE)),"－",VLOOKUP($AS1615,技まとめ!$A$1:$F$380,3,FALSE))</f>
        <v>64</v>
      </c>
      <c r="AV1615" s="3">
        <f>IF(ISERROR(VLOOKUP($AS1615,技まとめ!$A$1:$F$380,5,FALSE)),"－",VLOOKUP($AS1615,技まとめ!$A$1:$F$380,5,FALSE))</f>
        <v>37</v>
      </c>
      <c r="AW1615" s="3" t="str">
        <f>IF($E1615=IF(ISERROR(VLOOKUP($AS1615,技まとめ!$A$1:$F$380,4,FALSE)),"－",VLOOKUP($AS1615,技まとめ!$A$1:$F$380,4,FALSE)),"一致","")</f>
        <v/>
      </c>
      <c r="AX1615" s="12" t="str">
        <f t="shared" si="356"/>
        <v>ダッシュアクセルメテオアタックならくおとしクンフーアタック</v>
      </c>
      <c r="AY1615" s="12" t="str">
        <f t="shared" si="357"/>
        <v>ダッシュアクセルメテオアタックならくおとしクンフーアタック</v>
      </c>
      <c r="AZ1615" s="12" t="str">
        <f t="shared" si="358"/>
        <v>ダッシュアクセルメテオアタックならくおとしクンフーアタック</v>
      </c>
      <c r="BA1615" s="12" t="str">
        <f t="shared" si="359"/>
        <v>ダッシュアクセルメテオアタックならくおとしクンフーアタック</v>
      </c>
      <c r="BB1615" s="11" t="str">
        <f t="shared" si="360"/>
        <v>DRNSDRBS</v>
      </c>
      <c r="BC1615" s="11" t="str">
        <f t="shared" si="361"/>
        <v>DRNSDRBS</v>
      </c>
      <c r="BD1615" s="11" t="str">
        <f t="shared" si="362"/>
        <v>DRNSDRBS</v>
      </c>
      <c r="BE1615" s="11" t="str">
        <f t="shared" si="363"/>
        <v>DRNSDRBS</v>
      </c>
    </row>
    <row r="1616" spans="1:57" ht="11.25" hidden="1" customHeight="1">
      <c r="A1616" s="6">
        <v>1615</v>
      </c>
      <c r="B1616" s="7" t="s">
        <v>3618</v>
      </c>
      <c r="C1616" s="8" t="s">
        <v>3619</v>
      </c>
      <c r="D1616" s="7" t="s">
        <v>72</v>
      </c>
      <c r="E1616" s="7" t="s">
        <v>102</v>
      </c>
      <c r="F1616" s="7" t="s">
        <v>128</v>
      </c>
      <c r="G1616" s="9">
        <v>111</v>
      </c>
      <c r="H1616" s="9">
        <v>90</v>
      </c>
      <c r="I1616" s="9">
        <v>54</v>
      </c>
      <c r="J1616" s="9">
        <v>53</v>
      </c>
      <c r="K1616" s="9">
        <v>47</v>
      </c>
      <c r="L1616" s="9">
        <v>51</v>
      </c>
      <c r="M1616" s="9">
        <v>51</v>
      </c>
      <c r="N1616" s="9">
        <v>56</v>
      </c>
      <c r="O1616" s="9">
        <v>54</v>
      </c>
      <c r="P1616" s="9">
        <v>63</v>
      </c>
      <c r="Q1616" s="10">
        <v>104</v>
      </c>
      <c r="R1616" s="11">
        <v>37</v>
      </c>
      <c r="S1616" s="11">
        <v>1</v>
      </c>
      <c r="T1616" s="11">
        <v>101</v>
      </c>
      <c r="U1616" s="11">
        <v>101</v>
      </c>
      <c r="V1616" s="11">
        <v>1</v>
      </c>
      <c r="W1616" s="11">
        <v>104</v>
      </c>
      <c r="X1616" s="11">
        <f t="shared" si="350"/>
        <v>449</v>
      </c>
      <c r="Y1616" s="11">
        <f t="shared" si="351"/>
        <v>4685</v>
      </c>
      <c r="Z1616" s="11">
        <f t="shared" si="352"/>
        <v>1825</v>
      </c>
      <c r="AA1616" s="11">
        <f t="shared" si="353"/>
        <v>4065</v>
      </c>
      <c r="AB1616" s="11">
        <f t="shared" si="354"/>
        <v>4065</v>
      </c>
      <c r="AC1616" s="6">
        <f t="shared" si="355"/>
        <v>4745</v>
      </c>
      <c r="AD1616" s="9" t="s">
        <v>178</v>
      </c>
      <c r="AE1616" s="3" t="str">
        <f>IF(ISERROR(VLOOKUP($AD1616,技まとめ!$A$1:$F$380,6,FALSE)),"－",VLOOKUP($AD1616,技まとめ!$A$1:$F$380,6,FALSE))</f>
        <v>NS</v>
      </c>
      <c r="AF1616" s="3">
        <f>IF(ISERROR(VLOOKUP($AD1616,技まとめ!$A$1:$F$380,3,FALSE)),"－",VLOOKUP($AD1616,技まとめ!$A$1:$F$380,3,FALSE))</f>
        <v>38</v>
      </c>
      <c r="AG1616" s="3">
        <f>IF(ISERROR(VLOOKUP($AD1616,技まとめ!$A$1:$F$380,5,FALSE)),"－",VLOOKUP($AD1616,技まとめ!$A$1:$F$380,5,FALSE))</f>
        <v>25</v>
      </c>
      <c r="AH1616" s="3" t="str">
        <f>IF($E1616=IF(ISERROR(VLOOKUP($AD1616,技まとめ!$A$1:$F$380,4,FALSE)),"－",VLOOKUP($AD1616,技まとめ!$A$1:$F$380,4,FALSE)),"一致","")</f>
        <v/>
      </c>
      <c r="AI1616" s="9" t="s">
        <v>323</v>
      </c>
      <c r="AJ1616" s="3" t="str">
        <f>IF(ISERROR(VLOOKUP($AI1616,技まとめ!$A$1:$F$380,6,FALSE)),"－",VLOOKUP($AI1616,技まとめ!$A$1:$F$380,6,FALSE))</f>
        <v>DR</v>
      </c>
      <c r="AK1616" s="3">
        <f>IF(ISERROR(VLOOKUP($AI1616,技まとめ!$A$1:$F$380,3,FALSE)),"－",VLOOKUP($AI1616,技まとめ!$A$1:$F$380,3,FALSE))</f>
        <v>42</v>
      </c>
      <c r="AL1616" s="3">
        <f>IF(ISERROR(VLOOKUP($AI1616,技まとめ!$A$1:$F$380,5,FALSE)),"－",VLOOKUP($AI1616,技まとめ!$A$1:$F$380,5,FALSE))</f>
        <v>31</v>
      </c>
      <c r="AM1616" s="3" t="str">
        <f>IF($E1616=IF(ISERROR(VLOOKUP($AI1616,技まとめ!$A$1:$F$380,4,FALSE)),"－",VLOOKUP($AI1616,技まとめ!$A$1:$F$380,4,FALSE)),"一致","")</f>
        <v/>
      </c>
      <c r="AN1616" s="9" t="s">
        <v>317</v>
      </c>
      <c r="AO1616" s="3" t="str">
        <f>IF(ISERROR(VLOOKUP($AN1616,技まとめ!$A$1:$F$380,6,FALSE)),"－",VLOOKUP($AN1616,技まとめ!$A$1:$F$380,6,FALSE))</f>
        <v>SC</v>
      </c>
      <c r="AP1616" s="3">
        <f>IF(ISERROR(VLOOKUP($AN1616,技まとめ!$A$1:$F$380,3,FALSE)),"－",VLOOKUP($AN1616,技まとめ!$A$1:$F$380,3,FALSE))</f>
        <v>31</v>
      </c>
      <c r="AQ1616" s="3">
        <f>IF(ISERROR(VLOOKUP($AN1616,技まとめ!$A$1:$F$380,5,FALSE)),"－",VLOOKUP($AN1616,技まとめ!$A$1:$F$380,5,FALSE))</f>
        <v>22</v>
      </c>
      <c r="AR1616" s="3" t="str">
        <f>IF($E1616=IF(ISERROR(VLOOKUP($AN1616,技まとめ!$A$1:$F$380,4,FALSE)),"－",VLOOKUP($AN1616,技まとめ!$A$1:$F$380,4,FALSE)),"一致","")</f>
        <v/>
      </c>
      <c r="AS1616" s="9" t="s">
        <v>426</v>
      </c>
      <c r="AT1616" s="3" t="str">
        <f>IF(ISERROR(VLOOKUP($AS1616,技まとめ!$A$1:$F$380,6,FALSE)),"－",VLOOKUP($AS1616,技まとめ!$A$1:$F$380,6,FALSE))</f>
        <v>NS</v>
      </c>
      <c r="AU1616" s="3">
        <f>IF(ISERROR(VLOOKUP($AS1616,技まとめ!$A$1:$F$380,3,FALSE)),"－",VLOOKUP($AS1616,技まとめ!$A$1:$F$380,3,FALSE))</f>
        <v>57</v>
      </c>
      <c r="AV1616" s="3">
        <f>IF(ISERROR(VLOOKUP($AS1616,技まとめ!$A$1:$F$380,5,FALSE)),"－",VLOOKUP($AS1616,技まとめ!$A$1:$F$380,5,FALSE))</f>
        <v>34</v>
      </c>
      <c r="AW1616" s="3" t="str">
        <f>IF($E1616=IF(ISERROR(VLOOKUP($AS1616,技まとめ!$A$1:$F$380,4,FALSE)),"－",VLOOKUP($AS1616,技まとめ!$A$1:$F$380,4,FALSE)),"一致","")</f>
        <v>一致</v>
      </c>
      <c r="AX1616" s="12" t="str">
        <f t="shared" si="356"/>
        <v>フリーズショットカンガルーキックコンドルダイブシャインドライブ</v>
      </c>
      <c r="AY1616" s="12" t="str">
        <f t="shared" si="357"/>
        <v>フリーズショットカンガルーキックコンドルダイブシャインドライブ</v>
      </c>
      <c r="AZ1616" s="12" t="str">
        <f t="shared" si="358"/>
        <v>フリーズショットカンガルーキックコンドルダイブシャインドライブ</v>
      </c>
      <c r="BA1616" s="12" t="str">
        <f t="shared" si="359"/>
        <v>フリーズショットカンガルーキックコンドルダイブシャインドライブ</v>
      </c>
      <c r="BB1616" s="11" t="str">
        <f t="shared" si="360"/>
        <v>NSDRSCNS</v>
      </c>
      <c r="BC1616" s="11" t="str">
        <f t="shared" si="361"/>
        <v>NSDRSCNS</v>
      </c>
      <c r="BD1616" s="11" t="str">
        <f t="shared" si="362"/>
        <v>NSDRSCNS</v>
      </c>
      <c r="BE1616" s="11" t="str">
        <f t="shared" si="363"/>
        <v>NSDRSCNS</v>
      </c>
    </row>
    <row r="1617" spans="1:57" ht="11.25" hidden="1" customHeight="1">
      <c r="A1617" s="6">
        <v>1616</v>
      </c>
      <c r="B1617" s="7" t="s">
        <v>3620</v>
      </c>
      <c r="C1617" s="8" t="s">
        <v>3621</v>
      </c>
      <c r="D1617" s="7" t="s">
        <v>72</v>
      </c>
      <c r="E1617" s="7" t="s">
        <v>95</v>
      </c>
      <c r="F1617" s="7" t="s">
        <v>74</v>
      </c>
      <c r="G1617" s="9">
        <v>112</v>
      </c>
      <c r="H1617" s="9">
        <v>105</v>
      </c>
      <c r="I1617" s="9">
        <v>67</v>
      </c>
      <c r="J1617" s="9">
        <v>59</v>
      </c>
      <c r="K1617" s="9">
        <v>58</v>
      </c>
      <c r="L1617" s="9">
        <v>67</v>
      </c>
      <c r="M1617" s="9">
        <v>50</v>
      </c>
      <c r="N1617" s="9">
        <v>62</v>
      </c>
      <c r="O1617" s="9">
        <v>56</v>
      </c>
      <c r="P1617" s="9">
        <v>33</v>
      </c>
      <c r="Q1617" s="10">
        <v>117</v>
      </c>
      <c r="R1617" s="11">
        <v>30</v>
      </c>
      <c r="S1617" s="11">
        <v>1</v>
      </c>
      <c r="T1617" s="11">
        <v>117</v>
      </c>
      <c r="U1617" s="11">
        <v>100</v>
      </c>
      <c r="V1617" s="11">
        <v>1</v>
      </c>
      <c r="W1617" s="11">
        <v>106</v>
      </c>
      <c r="X1617" s="11">
        <f t="shared" si="350"/>
        <v>472</v>
      </c>
      <c r="Y1617" s="11">
        <f t="shared" si="351"/>
        <v>5215</v>
      </c>
      <c r="Z1617" s="11">
        <f t="shared" si="352"/>
        <v>1590</v>
      </c>
      <c r="AA1617" s="11">
        <f t="shared" si="353"/>
        <v>4635</v>
      </c>
      <c r="AB1617" s="11">
        <f t="shared" si="354"/>
        <v>4635</v>
      </c>
      <c r="AC1617" s="6">
        <f t="shared" si="355"/>
        <v>5360</v>
      </c>
      <c r="AD1617" s="9" t="s">
        <v>842</v>
      </c>
      <c r="AE1617" s="3" t="str">
        <f>IF(ISERROR(VLOOKUP($AD1617,技まとめ!$A$1:$F$380,6,FALSE)),"－",VLOOKUP($AD1617,技まとめ!$A$1:$F$380,6,FALSE))</f>
        <v>－</v>
      </c>
      <c r="AF1617" s="3">
        <f>IF(ISERROR(VLOOKUP($AD1617,技まとめ!$A$1:$F$380,3,FALSE)),"－",VLOOKUP($AD1617,技まとめ!$A$1:$F$380,3,FALSE))</f>
        <v>0</v>
      </c>
      <c r="AG1617" s="3">
        <f>IF(ISERROR(VLOOKUP($AD1617,技まとめ!$A$1:$F$380,5,FALSE)),"－",VLOOKUP($AD1617,技まとめ!$A$1:$F$380,5,FALSE))</f>
        <v>0</v>
      </c>
      <c r="AH1617" s="3" t="str">
        <f>IF($E1617=IF(ISERROR(VLOOKUP($AD1617,技まとめ!$A$1:$F$380,4,FALSE)),"－",VLOOKUP($AD1617,技まとめ!$A$1:$F$380,4,FALSE)),"一致","")</f>
        <v/>
      </c>
      <c r="AI1617" s="9" t="s">
        <v>957</v>
      </c>
      <c r="AJ1617" s="3" t="str">
        <f>IF(ISERROR(VLOOKUP($AI1617,技まとめ!$A$1:$F$380,6,FALSE)),"－",VLOOKUP($AI1617,技まとめ!$A$1:$F$380,6,FALSE))</f>
        <v>CA</v>
      </c>
      <c r="AK1617" s="3">
        <f>IF(ISERROR(VLOOKUP($AI1617,技まとめ!$A$1:$F$380,3,FALSE)),"－",VLOOKUP($AI1617,技まとめ!$A$1:$F$380,3,FALSE))</f>
        <v>23</v>
      </c>
      <c r="AL1617" s="3">
        <f>IF(ISERROR(VLOOKUP($AI1617,技まとめ!$A$1:$F$380,5,FALSE)),"－",VLOOKUP($AI1617,技まとめ!$A$1:$F$380,5,FALSE))</f>
        <v>22</v>
      </c>
      <c r="AM1617" s="3" t="str">
        <f>IF($E1617=IF(ISERROR(VLOOKUP($AI1617,技まとめ!$A$1:$F$380,4,FALSE)),"－",VLOOKUP($AI1617,技まとめ!$A$1:$F$380,4,FALSE)),"一致","")</f>
        <v/>
      </c>
      <c r="AN1617" s="9" t="s">
        <v>662</v>
      </c>
      <c r="AO1617" s="3" t="str">
        <f>IF(ISERROR(VLOOKUP($AN1617,技まとめ!$A$1:$F$380,6,FALSE)),"－",VLOOKUP($AN1617,技まとめ!$A$1:$F$380,6,FALSE))</f>
        <v>CA</v>
      </c>
      <c r="AP1617" s="3">
        <f>IF(ISERROR(VLOOKUP($AN1617,技まとめ!$A$1:$F$380,3,FALSE)),"－",VLOOKUP($AN1617,技まとめ!$A$1:$F$380,3,FALSE))</f>
        <v>50</v>
      </c>
      <c r="AQ1617" s="3">
        <f>IF(ISERROR(VLOOKUP($AN1617,技まとめ!$A$1:$F$380,5,FALSE)),"－",VLOOKUP($AN1617,技まとめ!$A$1:$F$380,5,FALSE))</f>
        <v>35</v>
      </c>
      <c r="AR1617" s="3" t="str">
        <f>IF($E1617=IF(ISERROR(VLOOKUP($AN1617,技まとめ!$A$1:$F$380,4,FALSE)),"－",VLOOKUP($AN1617,技まとめ!$A$1:$F$380,4,FALSE)),"一致","")</f>
        <v/>
      </c>
      <c r="AS1617" s="9" t="s">
        <v>442</v>
      </c>
      <c r="AT1617" s="3" t="str">
        <f>IF(ISERROR(VLOOKUP($AS1617,技まとめ!$A$1:$F$380,6,FALSE)),"－",VLOOKUP($AS1617,技まとめ!$A$1:$F$380,6,FALSE))</f>
        <v>CA</v>
      </c>
      <c r="AU1617" s="3">
        <f>IF(ISERROR(VLOOKUP($AS1617,技まとめ!$A$1:$F$380,3,FALSE)),"－",VLOOKUP($AS1617,技まとめ!$A$1:$F$380,3,FALSE))</f>
        <v>75</v>
      </c>
      <c r="AV1617" s="3">
        <f>IF(ISERROR(VLOOKUP($AS1617,技まとめ!$A$1:$F$380,5,FALSE)),"－",VLOOKUP($AS1617,技まとめ!$A$1:$F$380,5,FALSE))</f>
        <v>45</v>
      </c>
      <c r="AW1617" s="3" t="str">
        <f>IF($E1617=IF(ISERROR(VLOOKUP($AS1617,技まとめ!$A$1:$F$380,4,FALSE)),"－",VLOOKUP($AS1617,技まとめ!$A$1:$F$380,4,FALSE)),"一致","")</f>
        <v/>
      </c>
      <c r="AX1617" s="12" t="str">
        <f t="shared" si="356"/>
        <v>なまけるゴッドハンドオーロラカーテンフラッシュアッパー</v>
      </c>
      <c r="AY1617" s="12" t="str">
        <f t="shared" si="357"/>
        <v>なまけるゴッドハンドオーロラカーテンフラッシュアッパー</v>
      </c>
      <c r="AZ1617" s="12" t="str">
        <f t="shared" si="358"/>
        <v>なまけるゴッドハンドオーロラカーテンフラッシュアッパー</v>
      </c>
      <c r="BA1617" s="12" t="str">
        <f t="shared" si="359"/>
        <v>なまけるゴッドハンドオーロラカーテンフラッシュアッパー</v>
      </c>
      <c r="BB1617" s="11" t="str">
        <f t="shared" si="360"/>
        <v>－CACACA</v>
      </c>
      <c r="BC1617" s="11" t="str">
        <f t="shared" si="361"/>
        <v>－CACACA</v>
      </c>
      <c r="BD1617" s="11" t="str">
        <f t="shared" si="362"/>
        <v>－CACACA</v>
      </c>
      <c r="BE1617" s="11" t="str">
        <f t="shared" si="363"/>
        <v>－CACACA</v>
      </c>
    </row>
    <row r="1618" spans="1:57" ht="11.25" hidden="1" customHeight="1">
      <c r="A1618" s="6">
        <v>1617</v>
      </c>
      <c r="B1618" s="7" t="s">
        <v>3622</v>
      </c>
      <c r="C1618" s="8" t="s">
        <v>3623</v>
      </c>
      <c r="D1618" s="7" t="s">
        <v>72</v>
      </c>
      <c r="E1618" s="7" t="s">
        <v>102</v>
      </c>
      <c r="F1618" s="7" t="s">
        <v>109</v>
      </c>
      <c r="G1618" s="9">
        <v>92</v>
      </c>
      <c r="H1618" s="9">
        <v>127</v>
      </c>
      <c r="I1618" s="9">
        <v>52</v>
      </c>
      <c r="J1618" s="9">
        <v>53</v>
      </c>
      <c r="K1618" s="9">
        <v>54</v>
      </c>
      <c r="L1618" s="9">
        <v>66</v>
      </c>
      <c r="M1618" s="9">
        <v>36</v>
      </c>
      <c r="N1618" s="9">
        <v>67</v>
      </c>
      <c r="O1618" s="9">
        <v>60</v>
      </c>
      <c r="P1618" s="9">
        <v>32</v>
      </c>
      <c r="Q1618" s="10">
        <v>102</v>
      </c>
      <c r="R1618" s="11">
        <v>24</v>
      </c>
      <c r="S1618" s="11">
        <v>1</v>
      </c>
      <c r="T1618" s="11">
        <v>116</v>
      </c>
      <c r="U1618" s="11">
        <v>86</v>
      </c>
      <c r="V1618" s="11">
        <v>1</v>
      </c>
      <c r="W1618" s="11">
        <v>110</v>
      </c>
      <c r="X1618" s="11">
        <f t="shared" si="350"/>
        <v>440</v>
      </c>
      <c r="Y1618" s="11">
        <f t="shared" si="351"/>
        <v>4635</v>
      </c>
      <c r="Z1618" s="11">
        <f t="shared" si="352"/>
        <v>1400</v>
      </c>
      <c r="AA1618" s="11">
        <f t="shared" si="353"/>
        <v>4620</v>
      </c>
      <c r="AB1618" s="11">
        <f t="shared" si="354"/>
        <v>4620</v>
      </c>
      <c r="AC1618" s="6">
        <f t="shared" si="355"/>
        <v>5310</v>
      </c>
      <c r="AD1618" s="9" t="s">
        <v>186</v>
      </c>
      <c r="AE1618" s="3" t="str">
        <f>IF(ISERROR(VLOOKUP($AD1618,技まとめ!$A$1:$F$380,6,FALSE)),"－",VLOOKUP($AD1618,技まとめ!$A$1:$F$380,6,FALSE))</f>
        <v>DR</v>
      </c>
      <c r="AF1618" s="3">
        <f>IF(ISERROR(VLOOKUP($AD1618,技まとめ!$A$1:$F$380,3,FALSE)),"－",VLOOKUP($AD1618,技まとめ!$A$1:$F$380,3,FALSE))</f>
        <v>27</v>
      </c>
      <c r="AG1618" s="3">
        <f>IF(ISERROR(VLOOKUP($AD1618,技まとめ!$A$1:$F$380,5,FALSE)),"－",VLOOKUP($AD1618,技まとめ!$A$1:$F$380,5,FALSE))</f>
        <v>25</v>
      </c>
      <c r="AH1618" s="3" t="str">
        <f>IF($E1618=IF(ISERROR(VLOOKUP($AD1618,技まとめ!$A$1:$F$380,4,FALSE)),"－",VLOOKUP($AD1618,技まとめ!$A$1:$F$380,4,FALSE)),"一致","")</f>
        <v>一致</v>
      </c>
      <c r="AI1618" s="9" t="s">
        <v>308</v>
      </c>
      <c r="AJ1618" s="3" t="str">
        <f>IF(ISERROR(VLOOKUP($AI1618,技まとめ!$A$1:$F$380,6,FALSE)),"－",VLOOKUP($AI1618,技まとめ!$A$1:$F$380,6,FALSE))</f>
        <v>DR</v>
      </c>
      <c r="AK1618" s="3">
        <f>IF(ISERROR(VLOOKUP($AI1618,技まとめ!$A$1:$F$380,3,FALSE)),"－",VLOOKUP($AI1618,技まとめ!$A$1:$F$380,3,FALSE))</f>
        <v>28</v>
      </c>
      <c r="AL1618" s="3">
        <f>IF(ISERROR(VLOOKUP($AI1618,技まとめ!$A$1:$F$380,5,FALSE)),"－",VLOOKUP($AI1618,技まとめ!$A$1:$F$380,5,FALSE))</f>
        <v>24</v>
      </c>
      <c r="AM1618" s="3" t="str">
        <f>IF($E1618=IF(ISERROR(VLOOKUP($AI1618,技まとめ!$A$1:$F$380,4,FALSE)),"－",VLOOKUP($AI1618,技まとめ!$A$1:$F$380,4,FALSE)),"一致","")</f>
        <v/>
      </c>
      <c r="AN1618" s="9" t="s">
        <v>157</v>
      </c>
      <c r="AO1618" s="3" t="str">
        <f>IF(ISERROR(VLOOKUP($AN1618,技まとめ!$A$1:$F$380,6,FALSE)),"－",VLOOKUP($AN1618,技まとめ!$A$1:$F$380,6,FALSE))</f>
        <v>BL</v>
      </c>
      <c r="AP1618" s="3">
        <f>IF(ISERROR(VLOOKUP($AN1618,技まとめ!$A$1:$F$380,3,FALSE)),"－",VLOOKUP($AN1618,技まとめ!$A$1:$F$380,3,FALSE))</f>
        <v>47</v>
      </c>
      <c r="AQ1618" s="3">
        <f>IF(ISERROR(VLOOKUP($AN1618,技まとめ!$A$1:$F$380,5,FALSE)),"－",VLOOKUP($AN1618,技まとめ!$A$1:$F$380,5,FALSE))</f>
        <v>32</v>
      </c>
      <c r="AR1618" s="3" t="str">
        <f>IF($E1618=IF(ISERROR(VLOOKUP($AN1618,技まとめ!$A$1:$F$380,4,FALSE)),"－",VLOOKUP($AN1618,技まとめ!$A$1:$F$380,4,FALSE)),"一致","")</f>
        <v/>
      </c>
      <c r="AS1618" s="9" t="s">
        <v>686</v>
      </c>
      <c r="AT1618" s="3" t="str">
        <f>IF(ISERROR(VLOOKUP($AS1618,技まとめ!$A$1:$F$380,6,FALSE)),"－",VLOOKUP($AS1618,技まとめ!$A$1:$F$380,6,FALSE))</f>
        <v>DR</v>
      </c>
      <c r="AU1618" s="3">
        <f>IF(ISERROR(VLOOKUP($AS1618,技まとめ!$A$1:$F$380,3,FALSE)),"－",VLOOKUP($AS1618,技まとめ!$A$1:$F$380,3,FALSE))</f>
        <v>34</v>
      </c>
      <c r="AV1618" s="3">
        <f>IF(ISERROR(VLOOKUP($AS1618,技まとめ!$A$1:$F$380,5,FALSE)),"－",VLOOKUP($AS1618,技まとめ!$A$1:$F$380,5,FALSE))</f>
        <v>27</v>
      </c>
      <c r="AW1618" s="3" t="str">
        <f>IF($E1618=IF(ISERROR(VLOOKUP($AS1618,技まとめ!$A$1:$F$380,4,FALSE)),"－",VLOOKUP($AS1618,技まとめ!$A$1:$F$380,4,FALSE)),"一致","")</f>
        <v>一致</v>
      </c>
      <c r="AX1618" s="12" t="str">
        <f t="shared" si="356"/>
        <v>フーセンガムスーパーアルマジロアースクェイクヒートタックル</v>
      </c>
      <c r="AY1618" s="12" t="str">
        <f t="shared" si="357"/>
        <v>フーセンガムスーパーアルマジロアースクェイクヒートタックル</v>
      </c>
      <c r="AZ1618" s="12" t="str">
        <f t="shared" si="358"/>
        <v>フーセンガムスーパーアルマジロアースクェイクヒートタックル</v>
      </c>
      <c r="BA1618" s="12" t="str">
        <f t="shared" si="359"/>
        <v>フーセンガムスーパーアルマジロアースクェイクヒートタックル</v>
      </c>
      <c r="BB1618" s="11" t="str">
        <f t="shared" si="360"/>
        <v>DRDRBLDR</v>
      </c>
      <c r="BC1618" s="11" t="str">
        <f t="shared" si="361"/>
        <v>DRDRBLDR</v>
      </c>
      <c r="BD1618" s="11" t="str">
        <f t="shared" si="362"/>
        <v>DRDRBLDR</v>
      </c>
      <c r="BE1618" s="11" t="str">
        <f t="shared" si="363"/>
        <v>DRDRBLDR</v>
      </c>
    </row>
    <row r="1619" spans="1:57" ht="11.25" hidden="1" customHeight="1">
      <c r="A1619" s="6">
        <v>1618</v>
      </c>
      <c r="B1619" s="7" t="s">
        <v>3624</v>
      </c>
      <c r="C1619" s="8" t="s">
        <v>3625</v>
      </c>
      <c r="D1619" s="7" t="s">
        <v>72</v>
      </c>
      <c r="E1619" s="7" t="s">
        <v>73</v>
      </c>
      <c r="F1619" s="7" t="s">
        <v>82</v>
      </c>
      <c r="G1619" s="9">
        <v>119</v>
      </c>
      <c r="H1619" s="9">
        <v>93</v>
      </c>
      <c r="I1619" s="9">
        <v>44</v>
      </c>
      <c r="J1619" s="9">
        <v>51</v>
      </c>
      <c r="K1619" s="9">
        <v>56</v>
      </c>
      <c r="L1619" s="9">
        <v>51</v>
      </c>
      <c r="M1619" s="9">
        <v>58</v>
      </c>
      <c r="N1619" s="9">
        <v>60</v>
      </c>
      <c r="O1619" s="9">
        <v>56</v>
      </c>
      <c r="P1619" s="9">
        <v>47</v>
      </c>
      <c r="Q1619" s="10">
        <v>94</v>
      </c>
      <c r="R1619" s="11">
        <v>32</v>
      </c>
      <c r="S1619" s="11">
        <v>1</v>
      </c>
      <c r="T1619" s="11">
        <v>101</v>
      </c>
      <c r="U1619" s="11">
        <v>108</v>
      </c>
      <c r="V1619" s="11">
        <v>1</v>
      </c>
      <c r="W1619" s="11">
        <v>106</v>
      </c>
      <c r="X1619" s="11">
        <f t="shared" si="350"/>
        <v>443</v>
      </c>
      <c r="Y1619" s="11">
        <f t="shared" si="351"/>
        <v>4295</v>
      </c>
      <c r="Z1619" s="11">
        <f t="shared" si="352"/>
        <v>1660</v>
      </c>
      <c r="AA1619" s="11">
        <f t="shared" si="353"/>
        <v>4075</v>
      </c>
      <c r="AB1619" s="11">
        <f t="shared" si="354"/>
        <v>4075</v>
      </c>
      <c r="AC1619" s="6">
        <f t="shared" si="355"/>
        <v>4730</v>
      </c>
      <c r="AD1619" s="9" t="s">
        <v>156</v>
      </c>
      <c r="AE1619" s="3" t="str">
        <f>IF(ISERROR(VLOOKUP($AD1619,技まとめ!$A$1:$F$380,6,FALSE)),"－",VLOOKUP($AD1619,技まとめ!$A$1:$F$380,6,FALSE))</f>
        <v>BB</v>
      </c>
      <c r="AF1619" s="3">
        <f>IF(ISERROR(VLOOKUP($AD1619,技まとめ!$A$1:$F$380,3,FALSE)),"－",VLOOKUP($AD1619,技まとめ!$A$1:$F$380,3,FALSE))</f>
        <v>17</v>
      </c>
      <c r="AG1619" s="3">
        <f>IF(ISERROR(VLOOKUP($AD1619,技まとめ!$A$1:$F$380,5,FALSE)),"－",VLOOKUP($AD1619,技まとめ!$A$1:$F$380,5,FALSE))</f>
        <v>20</v>
      </c>
      <c r="AH1619" s="3" t="str">
        <f>IF($E1619=IF(ISERROR(VLOOKUP($AD1619,技まとめ!$A$1:$F$380,4,FALSE)),"－",VLOOKUP($AD1619,技まとめ!$A$1:$F$380,4,FALSE)),"一致","")</f>
        <v/>
      </c>
      <c r="AI1619" s="9" t="s">
        <v>273</v>
      </c>
      <c r="AJ1619" s="3" t="str">
        <f>IF(ISERROR(VLOOKUP($AI1619,技まとめ!$A$1:$F$380,6,FALSE)),"－",VLOOKUP($AI1619,技まとめ!$A$1:$F$380,6,FALSE))</f>
        <v>BL</v>
      </c>
      <c r="AK1619" s="3">
        <f>IF(ISERROR(VLOOKUP($AI1619,技まとめ!$A$1:$F$380,3,FALSE)),"－",VLOOKUP($AI1619,技まとめ!$A$1:$F$380,3,FALSE))</f>
        <v>17</v>
      </c>
      <c r="AL1619" s="3">
        <f>IF(ISERROR(VLOOKUP($AI1619,技まとめ!$A$1:$F$380,5,FALSE)),"－",VLOOKUP($AI1619,技まとめ!$A$1:$F$380,5,FALSE))</f>
        <v>20</v>
      </c>
      <c r="AM1619" s="3" t="str">
        <f>IF($E1619=IF(ISERROR(VLOOKUP($AI1619,技まとめ!$A$1:$F$380,4,FALSE)),"－",VLOOKUP($AI1619,技まとめ!$A$1:$F$380,4,FALSE)),"一致","")</f>
        <v>一致</v>
      </c>
      <c r="AN1619" s="9" t="s">
        <v>157</v>
      </c>
      <c r="AO1619" s="3" t="str">
        <f>IF(ISERROR(VLOOKUP($AN1619,技まとめ!$A$1:$F$380,6,FALSE)),"－",VLOOKUP($AN1619,技まとめ!$A$1:$F$380,6,FALSE))</f>
        <v>BL</v>
      </c>
      <c r="AP1619" s="3">
        <f>IF(ISERROR(VLOOKUP($AN1619,技まとめ!$A$1:$F$380,3,FALSE)),"－",VLOOKUP($AN1619,技まとめ!$A$1:$F$380,3,FALSE))</f>
        <v>47</v>
      </c>
      <c r="AQ1619" s="3">
        <f>IF(ISERROR(VLOOKUP($AN1619,技まとめ!$A$1:$F$380,5,FALSE)),"－",VLOOKUP($AN1619,技まとめ!$A$1:$F$380,5,FALSE))</f>
        <v>32</v>
      </c>
      <c r="AR1619" s="3" t="str">
        <f>IF($E1619=IF(ISERROR(VLOOKUP($AN1619,技まとめ!$A$1:$F$380,4,FALSE)),"－",VLOOKUP($AN1619,技まとめ!$A$1:$F$380,4,FALSE)),"一致","")</f>
        <v>一致</v>
      </c>
      <c r="AS1619" s="9" t="s">
        <v>585</v>
      </c>
      <c r="AT1619" s="3" t="str">
        <f>IF(ISERROR(VLOOKUP($AS1619,技まとめ!$A$1:$F$380,6,FALSE)),"－",VLOOKUP($AS1619,技まとめ!$A$1:$F$380,6,FALSE))</f>
        <v>BL</v>
      </c>
      <c r="AU1619" s="3">
        <f>IF(ISERROR(VLOOKUP($AS1619,技まとめ!$A$1:$F$380,3,FALSE)),"－",VLOOKUP($AS1619,技まとめ!$A$1:$F$380,3,FALSE))</f>
        <v>71</v>
      </c>
      <c r="AV1619" s="3">
        <f>IF(ISERROR(VLOOKUP($AS1619,技まとめ!$A$1:$F$380,5,FALSE)),"－",VLOOKUP($AS1619,技まとめ!$A$1:$F$380,5,FALSE))</f>
        <v>44</v>
      </c>
      <c r="AW1619" s="3" t="str">
        <f>IF($E1619=IF(ISERROR(VLOOKUP($AS1619,技まとめ!$A$1:$F$380,4,FALSE)),"－",VLOOKUP($AS1619,技まとめ!$A$1:$F$380,4,FALSE)),"一致","")</f>
        <v>一致</v>
      </c>
      <c r="AX1619" s="12" t="str">
        <f t="shared" si="356"/>
        <v>ジャイアントスピンしこふみアースクェイクメガクェイク</v>
      </c>
      <c r="AY1619" s="12" t="str">
        <f t="shared" si="357"/>
        <v>ジャイアントスピンしこふみアースクェイクメガクェイク</v>
      </c>
      <c r="AZ1619" s="12" t="str">
        <f t="shared" si="358"/>
        <v>ジャイアントスピンしこふみアースクェイクメガクェイク</v>
      </c>
      <c r="BA1619" s="12" t="str">
        <f t="shared" si="359"/>
        <v>ジャイアントスピンしこふみアースクェイクメガクェイク</v>
      </c>
      <c r="BB1619" s="11" t="str">
        <f t="shared" si="360"/>
        <v>BBBLBLBL</v>
      </c>
      <c r="BC1619" s="11" t="str">
        <f t="shared" si="361"/>
        <v>BBBLBLBL</v>
      </c>
      <c r="BD1619" s="11" t="str">
        <f t="shared" si="362"/>
        <v>BBBLBLBL</v>
      </c>
      <c r="BE1619" s="11" t="str">
        <f t="shared" si="363"/>
        <v>BBBLBLBL</v>
      </c>
    </row>
    <row r="1620" spans="1:57" ht="11.25" hidden="1" customHeight="1">
      <c r="A1620" s="6">
        <v>1619</v>
      </c>
      <c r="B1620" s="7" t="s">
        <v>3626</v>
      </c>
      <c r="C1620" s="8" t="s">
        <v>3627</v>
      </c>
      <c r="D1620" s="7" t="s">
        <v>72</v>
      </c>
      <c r="E1620" s="7" t="s">
        <v>102</v>
      </c>
      <c r="F1620" s="7" t="s">
        <v>74</v>
      </c>
      <c r="G1620" s="9">
        <v>115</v>
      </c>
      <c r="H1620" s="9">
        <v>99</v>
      </c>
      <c r="I1620" s="9">
        <v>65</v>
      </c>
      <c r="J1620" s="9">
        <v>53</v>
      </c>
      <c r="K1620" s="9">
        <v>60</v>
      </c>
      <c r="L1620" s="9">
        <v>47</v>
      </c>
      <c r="M1620" s="9">
        <v>57</v>
      </c>
      <c r="N1620" s="9">
        <v>57</v>
      </c>
      <c r="O1620" s="9">
        <v>36</v>
      </c>
      <c r="P1620" s="9">
        <v>61</v>
      </c>
      <c r="Q1620" s="10">
        <v>115</v>
      </c>
      <c r="R1620" s="11">
        <v>49</v>
      </c>
      <c r="S1620" s="11">
        <v>1</v>
      </c>
      <c r="T1620" s="11">
        <v>97</v>
      </c>
      <c r="U1620" s="11">
        <v>107</v>
      </c>
      <c r="V1620" s="11">
        <v>1</v>
      </c>
      <c r="W1620" s="11">
        <v>86</v>
      </c>
      <c r="X1620" s="11">
        <f t="shared" si="350"/>
        <v>456</v>
      </c>
      <c r="Y1620" s="11">
        <f t="shared" si="351"/>
        <v>5035</v>
      </c>
      <c r="Z1620" s="11">
        <f t="shared" si="352"/>
        <v>2155</v>
      </c>
      <c r="AA1620" s="11">
        <f t="shared" si="353"/>
        <v>3835</v>
      </c>
      <c r="AB1620" s="11">
        <f t="shared" si="354"/>
        <v>3835</v>
      </c>
      <c r="AC1620" s="6">
        <f t="shared" si="355"/>
        <v>4555</v>
      </c>
      <c r="AD1620" s="9" t="s">
        <v>5016</v>
      </c>
      <c r="AE1620" s="3" t="str">
        <f>IF(ISERROR(VLOOKUP($AD1620,技まとめ!$A$1:$F$380,6,FALSE)),"－",VLOOKUP($AD1620,技まとめ!$A$1:$F$380,6,FALSE))</f>
        <v>－</v>
      </c>
      <c r="AF1620" s="3">
        <f>IF(ISERROR(VLOOKUP($AD1620,技まとめ!$A$1:$F$380,3,FALSE)),"－",VLOOKUP($AD1620,技まとめ!$A$1:$F$380,3,FALSE))</f>
        <v>0</v>
      </c>
      <c r="AG1620" s="3">
        <f>IF(ISERROR(VLOOKUP($AD1620,技まとめ!$A$1:$F$380,5,FALSE)),"－",VLOOKUP($AD1620,技まとめ!$A$1:$F$380,5,FALSE))</f>
        <v>0</v>
      </c>
      <c r="AH1620" s="3" t="str">
        <f>IF($E1620=IF(ISERROR(VLOOKUP($AD1620,技まとめ!$A$1:$F$380,4,FALSE)),"－",VLOOKUP($AD1620,技まとめ!$A$1:$F$380,4,FALSE)),"一致","")</f>
        <v/>
      </c>
      <c r="AI1620" s="9" t="s">
        <v>157</v>
      </c>
      <c r="AJ1620" s="3" t="str">
        <f>IF(ISERROR(VLOOKUP($AI1620,技まとめ!$A$1:$F$380,6,FALSE)),"－",VLOOKUP($AI1620,技まとめ!$A$1:$F$380,6,FALSE))</f>
        <v>BL</v>
      </c>
      <c r="AK1620" s="3">
        <f>IF(ISERROR(VLOOKUP($AI1620,技まとめ!$A$1:$F$380,3,FALSE)),"－",VLOOKUP($AI1620,技まとめ!$A$1:$F$380,3,FALSE))</f>
        <v>47</v>
      </c>
      <c r="AL1620" s="3">
        <f>IF(ISERROR(VLOOKUP($AI1620,技まとめ!$A$1:$F$380,5,FALSE)),"－",VLOOKUP($AI1620,技まとめ!$A$1:$F$380,5,FALSE))</f>
        <v>32</v>
      </c>
      <c r="AM1620" s="3" t="str">
        <f>IF($E1620=IF(ISERROR(VLOOKUP($AI1620,技まとめ!$A$1:$F$380,4,FALSE)),"－",VLOOKUP($AI1620,技まとめ!$A$1:$F$380,4,FALSE)),"一致","")</f>
        <v/>
      </c>
      <c r="AN1620" s="9" t="s">
        <v>389</v>
      </c>
      <c r="AO1620" s="3" t="str">
        <f>IF(ISERROR(VLOOKUP($AN1620,技まとめ!$A$1:$F$380,6,FALSE)),"－",VLOOKUP($AN1620,技まとめ!$A$1:$F$380,6,FALSE))</f>
        <v>CA</v>
      </c>
      <c r="AP1620" s="3">
        <f>IF(ISERROR(VLOOKUP($AN1620,技まとめ!$A$1:$F$380,3,FALSE)),"－",VLOOKUP($AN1620,技まとめ!$A$1:$F$380,3,FALSE))</f>
        <v>54</v>
      </c>
      <c r="AQ1620" s="3">
        <f>IF(ISERROR(VLOOKUP($AN1620,技まとめ!$A$1:$F$380,5,FALSE)),"－",VLOOKUP($AN1620,技まとめ!$A$1:$F$380,5,FALSE))</f>
        <v>35</v>
      </c>
      <c r="AR1620" s="3" t="str">
        <f>IF($E1620=IF(ISERROR(VLOOKUP($AN1620,技まとめ!$A$1:$F$380,4,FALSE)),"－",VLOOKUP($AN1620,技まとめ!$A$1:$F$380,4,FALSE)),"一致","")</f>
        <v/>
      </c>
      <c r="AS1620" s="9" t="s">
        <v>401</v>
      </c>
      <c r="AT1620" s="3" t="str">
        <f>IF(ISERROR(VLOOKUP($AS1620,技まとめ!$A$1:$F$380,6,FALSE)),"－",VLOOKUP($AS1620,技まとめ!$A$1:$F$380,6,FALSE))</f>
        <v>CA</v>
      </c>
      <c r="AU1620" s="3">
        <f>IF(ISERROR(VLOOKUP($AS1620,技まとめ!$A$1:$F$380,3,FALSE)),"－",VLOOKUP($AS1620,技まとめ!$A$1:$F$380,3,FALSE))</f>
        <v>48</v>
      </c>
      <c r="AV1620" s="3">
        <f>IF(ISERROR(VLOOKUP($AS1620,技まとめ!$A$1:$F$380,5,FALSE)),"－",VLOOKUP($AS1620,技まとめ!$A$1:$F$380,5,FALSE))</f>
        <v>32</v>
      </c>
      <c r="AW1620" s="3" t="str">
        <f>IF($E1620=IF(ISERROR(VLOOKUP($AS1620,技まとめ!$A$1:$F$380,4,FALSE)),"－",VLOOKUP($AS1620,技まとめ!$A$1:$F$380,4,FALSE)),"一致","")</f>
        <v/>
      </c>
      <c r="AX1620" s="12" t="str">
        <f t="shared" si="356"/>
        <v>ラッキー！アースクェイクドこんじょうキャッチゴールずらし</v>
      </c>
      <c r="AY1620" s="12" t="str">
        <f t="shared" si="357"/>
        <v>ラッキー！アースクェイクドこんじょうキャッチゴールずらし</v>
      </c>
      <c r="AZ1620" s="12" t="str">
        <f t="shared" si="358"/>
        <v>ラッキー！アースクェイクドこんじょうキャッチゴールずらし</v>
      </c>
      <c r="BA1620" s="12" t="str">
        <f t="shared" si="359"/>
        <v>ラッキー！アースクェイクドこんじょうキャッチゴールずらし</v>
      </c>
      <c r="BB1620" s="11" t="str">
        <f t="shared" si="360"/>
        <v>－BLCACA</v>
      </c>
      <c r="BC1620" s="11" t="str">
        <f t="shared" si="361"/>
        <v>－BLCACA</v>
      </c>
      <c r="BD1620" s="11" t="str">
        <f t="shared" si="362"/>
        <v>－BLCACA</v>
      </c>
      <c r="BE1620" s="11" t="str">
        <f t="shared" si="363"/>
        <v>－BLCACA</v>
      </c>
    </row>
    <row r="1621" spans="1:57" ht="11.25" hidden="1" customHeight="1">
      <c r="A1621" s="6">
        <v>1620</v>
      </c>
      <c r="B1621" s="7" t="s">
        <v>3628</v>
      </c>
      <c r="C1621" s="8" t="s">
        <v>3629</v>
      </c>
      <c r="D1621" s="7" t="s">
        <v>72</v>
      </c>
      <c r="E1621" s="7" t="s">
        <v>102</v>
      </c>
      <c r="F1621" s="7" t="s">
        <v>109</v>
      </c>
      <c r="G1621" s="9">
        <v>122</v>
      </c>
      <c r="H1621" s="9">
        <v>114</v>
      </c>
      <c r="I1621" s="9">
        <v>62</v>
      </c>
      <c r="J1621" s="9">
        <v>46</v>
      </c>
      <c r="K1621" s="9">
        <v>66</v>
      </c>
      <c r="L1621" s="9">
        <v>63</v>
      </c>
      <c r="M1621" s="9">
        <v>67</v>
      </c>
      <c r="N1621" s="9">
        <v>63</v>
      </c>
      <c r="O1621" s="9">
        <v>66</v>
      </c>
      <c r="P1621" s="9">
        <v>36</v>
      </c>
      <c r="Q1621" s="10">
        <v>112</v>
      </c>
      <c r="R1621" s="11">
        <v>29</v>
      </c>
      <c r="S1621" s="11">
        <v>1</v>
      </c>
      <c r="T1621" s="11">
        <v>113</v>
      </c>
      <c r="U1621" s="11">
        <v>117</v>
      </c>
      <c r="V1621" s="11">
        <v>1</v>
      </c>
      <c r="W1621" s="11">
        <v>116</v>
      </c>
      <c r="X1621" s="11">
        <f t="shared" si="350"/>
        <v>489</v>
      </c>
      <c r="Y1621" s="11">
        <f t="shared" si="351"/>
        <v>5065</v>
      </c>
      <c r="Z1621" s="11">
        <f t="shared" si="352"/>
        <v>1605</v>
      </c>
      <c r="AA1621" s="11">
        <f t="shared" si="353"/>
        <v>4545</v>
      </c>
      <c r="AB1621" s="11">
        <f t="shared" si="354"/>
        <v>4545</v>
      </c>
      <c r="AC1621" s="6">
        <f t="shared" si="355"/>
        <v>5245</v>
      </c>
      <c r="AD1621" s="9" t="s">
        <v>2422</v>
      </c>
      <c r="AE1621" s="3" t="str">
        <f>IF(ISERROR(VLOOKUP($AD1621,技まとめ!$A$1:$F$380,6,FALSE)),"－",VLOOKUP($AD1621,技まとめ!$A$1:$F$380,6,FALSE))</f>
        <v>－</v>
      </c>
      <c r="AF1621" s="3">
        <f>IF(ISERROR(VLOOKUP($AD1621,技まとめ!$A$1:$F$380,3,FALSE)),"－",VLOOKUP($AD1621,技まとめ!$A$1:$F$380,3,FALSE))</f>
        <v>0</v>
      </c>
      <c r="AG1621" s="3">
        <f>IF(ISERROR(VLOOKUP($AD1621,技まとめ!$A$1:$F$380,5,FALSE)),"－",VLOOKUP($AD1621,技まとめ!$A$1:$F$380,5,FALSE))</f>
        <v>0</v>
      </c>
      <c r="AH1621" s="3" t="str">
        <f>IF($E1621=IF(ISERROR(VLOOKUP($AD1621,技まとめ!$A$1:$F$380,4,FALSE)),"－",VLOOKUP($AD1621,技まとめ!$A$1:$F$380,4,FALSE)),"一致","")</f>
        <v/>
      </c>
      <c r="AI1621" s="9" t="s">
        <v>141</v>
      </c>
      <c r="AJ1621" s="3" t="str">
        <f>IF(ISERROR(VLOOKUP($AI1621,技まとめ!$A$1:$F$380,6,FALSE)),"－",VLOOKUP($AI1621,技まとめ!$A$1:$F$380,6,FALSE))</f>
        <v>SC</v>
      </c>
      <c r="AK1621" s="3">
        <f>IF(ISERROR(VLOOKUP($AI1621,技まとめ!$A$1:$F$380,3,FALSE)),"－",VLOOKUP($AI1621,技まとめ!$A$1:$F$380,3,FALSE))</f>
        <v>42</v>
      </c>
      <c r="AL1621" s="3">
        <f>IF(ISERROR(VLOOKUP($AI1621,技まとめ!$A$1:$F$380,5,FALSE)),"－",VLOOKUP($AI1621,技まとめ!$A$1:$F$380,5,FALSE))</f>
        <v>28</v>
      </c>
      <c r="AM1621" s="3" t="str">
        <f>IF($E1621=IF(ISERROR(VLOOKUP($AI1621,技まとめ!$A$1:$F$380,4,FALSE)),"－",VLOOKUP($AI1621,技まとめ!$A$1:$F$380,4,FALSE)),"一致","")</f>
        <v/>
      </c>
      <c r="AN1621" s="9" t="s">
        <v>730</v>
      </c>
      <c r="AO1621" s="3" t="str">
        <f>IF(ISERROR(VLOOKUP($AN1621,技まとめ!$A$1:$F$380,6,FALSE)),"－",VLOOKUP($AN1621,技まとめ!$A$1:$F$380,6,FALSE))</f>
        <v>BS</v>
      </c>
      <c r="AP1621" s="3">
        <f>IF(ISERROR(VLOOKUP($AN1621,技まとめ!$A$1:$F$380,3,FALSE)),"－",VLOOKUP($AN1621,技まとめ!$A$1:$F$380,3,FALSE))</f>
        <v>83</v>
      </c>
      <c r="AQ1621" s="3">
        <f>IF(ISERROR(VLOOKUP($AN1621,技まとめ!$A$1:$F$380,5,FALSE)),"－",VLOOKUP($AN1621,技まとめ!$A$1:$F$380,5,FALSE))</f>
        <v>46</v>
      </c>
      <c r="AR1621" s="3" t="str">
        <f>IF($E1621=IF(ISERROR(VLOOKUP($AN1621,技まとめ!$A$1:$F$380,4,FALSE)),"－",VLOOKUP($AN1621,技まとめ!$A$1:$F$380,4,FALSE)),"一致","")</f>
        <v>一致</v>
      </c>
      <c r="AS1621" s="9" t="s">
        <v>138</v>
      </c>
      <c r="AT1621" s="3" t="str">
        <f>IF(ISERROR(VLOOKUP($AS1621,技まとめ!$A$1:$F$380,6,FALSE)),"－",VLOOKUP($AS1621,技まとめ!$A$1:$F$380,6,FALSE))</f>
        <v>LS</v>
      </c>
      <c r="AU1621" s="3">
        <f>IF(ISERROR(VLOOKUP($AS1621,技まとめ!$A$1:$F$380,3,FALSE)),"－",VLOOKUP($AS1621,技まとめ!$A$1:$F$380,3,FALSE))</f>
        <v>131</v>
      </c>
      <c r="AV1621" s="3">
        <f>IF(ISERROR(VLOOKUP($AS1621,技まとめ!$A$1:$F$380,5,FALSE)),"－",VLOOKUP($AS1621,技まとめ!$A$1:$F$380,5,FALSE))</f>
        <v>76</v>
      </c>
      <c r="AW1621" s="3" t="str">
        <f>IF($E1621=IF(ISERROR(VLOOKUP($AS1621,技まとめ!$A$1:$F$380,4,FALSE)),"－",VLOOKUP($AS1621,技まとめ!$A$1:$F$380,4,FALSE)),"一致","")</f>
        <v>一致</v>
      </c>
      <c r="AX1621" s="12" t="str">
        <f t="shared" si="356"/>
        <v>オフェンスプラスドラゴンクラッシュドラゴンキャノングランドファイア</v>
      </c>
      <c r="AY1621" s="12" t="str">
        <f t="shared" si="357"/>
        <v>オフェンスプラスドラゴンクラッシュドラゴンキャノングランドファイア</v>
      </c>
      <c r="AZ1621" s="12" t="str">
        <f t="shared" si="358"/>
        <v>オフェンスプラスドラゴンクラッシュドラゴンキャノングランドファイア</v>
      </c>
      <c r="BA1621" s="12" t="str">
        <f t="shared" si="359"/>
        <v>オフェンスプラスドラゴンクラッシュドラゴンキャノングランドファイア</v>
      </c>
      <c r="BB1621" s="11" t="str">
        <f t="shared" si="360"/>
        <v>－SCBSLS</v>
      </c>
      <c r="BC1621" s="11" t="str">
        <f t="shared" si="361"/>
        <v>－SCBSLS</v>
      </c>
      <c r="BD1621" s="11" t="str">
        <f t="shared" si="362"/>
        <v>－SCBSLS</v>
      </c>
      <c r="BE1621" s="11" t="str">
        <f t="shared" si="363"/>
        <v>－SCBSLS</v>
      </c>
    </row>
    <row r="1622" spans="1:57" ht="11.25" hidden="1" customHeight="1">
      <c r="A1622" s="6">
        <v>1621</v>
      </c>
      <c r="B1622" s="7" t="s">
        <v>3630</v>
      </c>
      <c r="C1622" s="8" t="s">
        <v>3631</v>
      </c>
      <c r="D1622" s="7" t="s">
        <v>72</v>
      </c>
      <c r="E1622" s="7" t="s">
        <v>81</v>
      </c>
      <c r="F1622" s="7" t="s">
        <v>109</v>
      </c>
      <c r="G1622" s="9">
        <v>133</v>
      </c>
      <c r="H1622" s="9">
        <v>92</v>
      </c>
      <c r="I1622" s="9">
        <v>50</v>
      </c>
      <c r="J1622" s="9">
        <v>53</v>
      </c>
      <c r="K1622" s="9">
        <v>53</v>
      </c>
      <c r="L1622" s="9">
        <v>53</v>
      </c>
      <c r="M1622" s="9">
        <v>59</v>
      </c>
      <c r="N1622" s="9">
        <v>55</v>
      </c>
      <c r="O1622" s="9">
        <v>51</v>
      </c>
      <c r="P1622" s="9">
        <v>59</v>
      </c>
      <c r="Q1622" s="10">
        <v>100</v>
      </c>
      <c r="R1622" s="11">
        <v>38</v>
      </c>
      <c r="S1622" s="11">
        <v>1</v>
      </c>
      <c r="T1622" s="11">
        <v>103</v>
      </c>
      <c r="U1622" s="11">
        <v>109</v>
      </c>
      <c r="V1622" s="11">
        <v>1</v>
      </c>
      <c r="W1622" s="11">
        <v>101</v>
      </c>
      <c r="X1622" s="11">
        <f t="shared" si="350"/>
        <v>453</v>
      </c>
      <c r="Y1622" s="11">
        <f t="shared" si="351"/>
        <v>4510</v>
      </c>
      <c r="Z1622" s="11">
        <f t="shared" si="352"/>
        <v>1845</v>
      </c>
      <c r="AA1622" s="11">
        <f t="shared" si="353"/>
        <v>4120</v>
      </c>
      <c r="AB1622" s="11">
        <f t="shared" si="354"/>
        <v>4120</v>
      </c>
      <c r="AC1622" s="6">
        <f t="shared" si="355"/>
        <v>4815</v>
      </c>
      <c r="AD1622" s="9" t="s">
        <v>83</v>
      </c>
      <c r="AE1622" s="3" t="str">
        <f>IF(ISERROR(VLOOKUP($AD1622,技まとめ!$A$1:$F$380,6,FALSE)),"－",VLOOKUP($AD1622,技まとめ!$A$1:$F$380,6,FALSE))</f>
        <v>DR</v>
      </c>
      <c r="AF1622" s="3">
        <f>IF(ISERROR(VLOOKUP($AD1622,技まとめ!$A$1:$F$380,3,FALSE)),"－",VLOOKUP($AD1622,技まとめ!$A$1:$F$380,3,FALSE))</f>
        <v>13</v>
      </c>
      <c r="AG1622" s="3">
        <f>IF(ISERROR(VLOOKUP($AD1622,技まとめ!$A$1:$F$380,5,FALSE)),"－",VLOOKUP($AD1622,技まとめ!$A$1:$F$380,5,FALSE))</f>
        <v>20</v>
      </c>
      <c r="AH1622" s="3" t="str">
        <f>IF($E1622=IF(ISERROR(VLOOKUP($AD1622,技まとめ!$A$1:$F$380,4,FALSE)),"－",VLOOKUP($AD1622,技まとめ!$A$1:$F$380,4,FALSE)),"一致","")</f>
        <v>一致</v>
      </c>
      <c r="AI1622" s="9" t="s">
        <v>5060</v>
      </c>
      <c r="AJ1622" s="3" t="str">
        <f>IF(ISERROR(VLOOKUP($AI1622,技まとめ!$A$1:$F$380,6,FALSE)),"－",VLOOKUP($AI1622,技まとめ!$A$1:$F$380,6,FALSE))</f>
        <v>DR</v>
      </c>
      <c r="AK1622" s="3">
        <f>IF(ISERROR(VLOOKUP($AI1622,技まとめ!$A$1:$F$380,3,FALSE)),"－",VLOOKUP($AI1622,技まとめ!$A$1:$F$380,3,FALSE))</f>
        <v>27</v>
      </c>
      <c r="AL1622" s="3">
        <f>IF(ISERROR(VLOOKUP($AI1622,技まとめ!$A$1:$F$380,5,FALSE)),"－",VLOOKUP($AI1622,技まとめ!$A$1:$F$380,5,FALSE))</f>
        <v>25</v>
      </c>
      <c r="AM1622" s="3" t="str">
        <f>IF($E1622=IF(ISERROR(VLOOKUP($AI1622,技まとめ!$A$1:$F$380,4,FALSE)),"－",VLOOKUP($AI1622,技まとめ!$A$1:$F$380,4,FALSE)),"一致","")</f>
        <v/>
      </c>
      <c r="AN1622" s="9" t="s">
        <v>110</v>
      </c>
      <c r="AO1622" s="3" t="str">
        <f>IF(ISERROR(VLOOKUP($AN1622,技まとめ!$A$1:$F$380,6,FALSE)),"－",VLOOKUP($AN1622,技まとめ!$A$1:$F$380,6,FALSE))</f>
        <v>DR</v>
      </c>
      <c r="AP1622" s="3">
        <f>IF(ISERROR(VLOOKUP($AN1622,技まとめ!$A$1:$F$380,3,FALSE)),"－",VLOOKUP($AN1622,技まとめ!$A$1:$F$380,3,FALSE))</f>
        <v>34</v>
      </c>
      <c r="AQ1622" s="3">
        <f>IF(ISERROR(VLOOKUP($AN1622,技まとめ!$A$1:$F$380,5,FALSE)),"－",VLOOKUP($AN1622,技まとめ!$A$1:$F$380,5,FALSE))</f>
        <v>27</v>
      </c>
      <c r="AR1622" s="3" t="str">
        <f>IF($E1622=IF(ISERROR(VLOOKUP($AN1622,技まとめ!$A$1:$F$380,4,FALSE)),"－",VLOOKUP($AN1622,技まとめ!$A$1:$F$380,4,FALSE)),"一致","")</f>
        <v>一致</v>
      </c>
      <c r="AS1622" s="9" t="s">
        <v>143</v>
      </c>
      <c r="AT1622" s="3" t="str">
        <f>IF(ISERROR(VLOOKUP($AS1622,技まとめ!$A$1:$F$380,6,FALSE)),"－",VLOOKUP($AS1622,技まとめ!$A$1:$F$380,6,FALSE))</f>
        <v>NS</v>
      </c>
      <c r="AU1622" s="3">
        <f>IF(ISERROR(VLOOKUP($AS1622,技まとめ!$A$1:$F$380,3,FALSE)),"－",VLOOKUP($AS1622,技まとめ!$A$1:$F$380,3,FALSE))</f>
        <v>88</v>
      </c>
      <c r="AV1622" s="3">
        <f>IF(ISERROR(VLOOKUP($AS1622,技まとめ!$A$1:$F$380,5,FALSE)),"－",VLOOKUP($AS1622,技まとめ!$A$1:$F$380,5,FALSE))</f>
        <v>49</v>
      </c>
      <c r="AW1622" s="3" t="str">
        <f>IF($E1622=IF(ISERROR(VLOOKUP($AS1622,技まとめ!$A$1:$F$380,4,FALSE)),"－",VLOOKUP($AS1622,技まとめ!$A$1:$F$380,4,FALSE)),"一致","")</f>
        <v/>
      </c>
      <c r="AX1622" s="12" t="str">
        <f t="shared" si="356"/>
        <v>しっぷうダッシュスーパースキャン（Ｄ）ジグザグスパークワイバーンクラッシュ</v>
      </c>
      <c r="AY1622" s="12" t="str">
        <f t="shared" si="357"/>
        <v>しっぷうダッシュスーパースキャン（Ｄ）ジグザグスパークワイバーンクラッシュ</v>
      </c>
      <c r="AZ1622" s="12" t="str">
        <f t="shared" si="358"/>
        <v>しっぷうダッシュスーパースキャン（Ｄ）ジグザグスパークワイバーンクラッシュ</v>
      </c>
      <c r="BA1622" s="12" t="str">
        <f t="shared" si="359"/>
        <v>しっぷうダッシュスーパースキャン（Ｄ）ジグザグスパークワイバーンクラッシュ</v>
      </c>
      <c r="BB1622" s="11" t="str">
        <f t="shared" si="360"/>
        <v>DRDRDRNS</v>
      </c>
      <c r="BC1622" s="11" t="str">
        <f t="shared" si="361"/>
        <v>DRDRDRNS</v>
      </c>
      <c r="BD1622" s="11" t="str">
        <f t="shared" si="362"/>
        <v>DRDRDRNS</v>
      </c>
      <c r="BE1622" s="11" t="str">
        <f t="shared" si="363"/>
        <v>DRDRDRNS</v>
      </c>
    </row>
    <row r="1623" spans="1:57" ht="11.25" hidden="1" customHeight="1">
      <c r="A1623" s="6">
        <v>1622</v>
      </c>
      <c r="B1623" s="7" t="s">
        <v>3632</v>
      </c>
      <c r="C1623" s="8" t="s">
        <v>3633</v>
      </c>
      <c r="D1623" s="7" t="s">
        <v>72</v>
      </c>
      <c r="E1623" s="7" t="s">
        <v>95</v>
      </c>
      <c r="F1623" s="7" t="s">
        <v>82</v>
      </c>
      <c r="G1623" s="9">
        <v>124</v>
      </c>
      <c r="H1623" s="9">
        <v>110</v>
      </c>
      <c r="I1623" s="9">
        <v>61</v>
      </c>
      <c r="J1623" s="9">
        <v>63</v>
      </c>
      <c r="K1623" s="9">
        <v>67</v>
      </c>
      <c r="L1623" s="9">
        <v>57</v>
      </c>
      <c r="M1623" s="9">
        <v>50</v>
      </c>
      <c r="N1623" s="9">
        <v>62</v>
      </c>
      <c r="O1623" s="9">
        <v>57</v>
      </c>
      <c r="P1623" s="9">
        <v>31</v>
      </c>
      <c r="Q1623" s="10">
        <v>111</v>
      </c>
      <c r="R1623" s="11">
        <v>41</v>
      </c>
      <c r="S1623" s="11">
        <v>1</v>
      </c>
      <c r="T1623" s="11">
        <v>107</v>
      </c>
      <c r="U1623" s="11">
        <v>100</v>
      </c>
      <c r="V1623" s="11">
        <v>1</v>
      </c>
      <c r="W1623" s="11">
        <v>107</v>
      </c>
      <c r="X1623" s="11">
        <f t="shared" si="350"/>
        <v>468</v>
      </c>
      <c r="Y1623" s="11">
        <f t="shared" si="351"/>
        <v>4980</v>
      </c>
      <c r="Z1623" s="11">
        <f t="shared" si="352"/>
        <v>1980</v>
      </c>
      <c r="AA1623" s="11">
        <f t="shared" si="353"/>
        <v>4290</v>
      </c>
      <c r="AB1623" s="11">
        <f t="shared" si="354"/>
        <v>4290</v>
      </c>
      <c r="AC1623" s="6">
        <f t="shared" si="355"/>
        <v>5020</v>
      </c>
      <c r="AD1623" s="9" t="s">
        <v>560</v>
      </c>
      <c r="AE1623" s="3" t="str">
        <f>IF(ISERROR(VLOOKUP($AD1623,技まとめ!$A$1:$F$380,6,FALSE)),"－",VLOOKUP($AD1623,技まとめ!$A$1:$F$380,6,FALSE))</f>
        <v>BL</v>
      </c>
      <c r="AF1623" s="3">
        <f>IF(ISERROR(VLOOKUP($AD1623,技まとめ!$A$1:$F$380,3,FALSE)),"－",VLOOKUP($AD1623,技まとめ!$A$1:$F$380,3,FALSE))</f>
        <v>28</v>
      </c>
      <c r="AG1623" s="3">
        <f>IF(ISERROR(VLOOKUP($AD1623,技まとめ!$A$1:$F$380,5,FALSE)),"－",VLOOKUP($AD1623,技まとめ!$A$1:$F$380,5,FALSE))</f>
        <v>24</v>
      </c>
      <c r="AH1623" s="3" t="str">
        <f>IF($E1623=IF(ISERROR(VLOOKUP($AD1623,技まとめ!$A$1:$F$380,4,FALSE)),"－",VLOOKUP($AD1623,技まとめ!$A$1:$F$380,4,FALSE)),"一致","")</f>
        <v/>
      </c>
      <c r="AI1623" s="9" t="s">
        <v>173</v>
      </c>
      <c r="AJ1623" s="3" t="str">
        <f>IF(ISERROR(VLOOKUP($AI1623,技まとめ!$A$1:$F$380,6,FALSE)),"－",VLOOKUP($AI1623,技まとめ!$A$1:$F$380,6,FALSE))</f>
        <v>DR</v>
      </c>
      <c r="AK1623" s="3">
        <f>IF(ISERROR(VLOOKUP($AI1623,技まとめ!$A$1:$F$380,3,FALSE)),"－",VLOOKUP($AI1623,技まとめ!$A$1:$F$380,3,FALSE))</f>
        <v>65</v>
      </c>
      <c r="AL1623" s="3">
        <f>IF(ISERROR(VLOOKUP($AI1623,技まとめ!$A$1:$F$380,5,FALSE)),"－",VLOOKUP($AI1623,技まとめ!$A$1:$F$380,5,FALSE))</f>
        <v>42</v>
      </c>
      <c r="AM1623" s="3" t="str">
        <f>IF($E1623=IF(ISERROR(VLOOKUP($AI1623,技まとめ!$A$1:$F$380,4,FALSE)),"－",VLOOKUP($AI1623,技まとめ!$A$1:$F$380,4,FALSE)),"一致","")</f>
        <v>一致</v>
      </c>
      <c r="AN1623" s="9" t="s">
        <v>366</v>
      </c>
      <c r="AO1623" s="3" t="str">
        <f>IF(ISERROR(VLOOKUP($AN1623,技まとめ!$A$1:$F$380,6,FALSE)),"－",VLOOKUP($AN1623,技まとめ!$A$1:$F$380,6,FALSE))</f>
        <v>BL</v>
      </c>
      <c r="AP1623" s="3">
        <f>IF(ISERROR(VLOOKUP($AN1623,技まとめ!$A$1:$F$380,3,FALSE)),"－",VLOOKUP($AN1623,技まとめ!$A$1:$F$380,3,FALSE))</f>
        <v>65</v>
      </c>
      <c r="AQ1623" s="3">
        <f>IF(ISERROR(VLOOKUP($AN1623,技まとめ!$A$1:$F$380,5,FALSE)),"－",VLOOKUP($AN1623,技まとめ!$A$1:$F$380,5,FALSE))</f>
        <v>42</v>
      </c>
      <c r="AR1623" s="3" t="str">
        <f>IF($E1623=IF(ISERROR(VLOOKUP($AN1623,技まとめ!$A$1:$F$380,4,FALSE)),"－",VLOOKUP($AN1623,技まとめ!$A$1:$F$380,4,FALSE)),"一致","")</f>
        <v/>
      </c>
      <c r="AS1623" s="9" t="s">
        <v>635</v>
      </c>
      <c r="AT1623" s="3" t="str">
        <f>IF(ISERROR(VLOOKUP($AS1623,技まとめ!$A$1:$F$380,6,FALSE)),"－",VLOOKUP($AS1623,技まとめ!$A$1:$F$380,6,FALSE))</f>
        <v>DR</v>
      </c>
      <c r="AU1623" s="3">
        <f>IF(ISERROR(VLOOKUP($AS1623,技まとめ!$A$1:$F$380,3,FALSE)),"－",VLOOKUP($AS1623,技まとめ!$A$1:$F$380,3,FALSE))</f>
        <v>58</v>
      </c>
      <c r="AV1623" s="3">
        <f>IF(ISERROR(VLOOKUP($AS1623,技まとめ!$A$1:$F$380,5,FALSE)),"－",VLOOKUP($AS1623,技まとめ!$A$1:$F$380,5,FALSE))</f>
        <v>39</v>
      </c>
      <c r="AW1623" s="3" t="str">
        <f>IF($E1623=IF(ISERROR(VLOOKUP($AS1623,技まとめ!$A$1:$F$380,4,FALSE)),"－",VLOOKUP($AS1623,技まとめ!$A$1:$F$380,4,FALSE)),"一致","")</f>
        <v/>
      </c>
      <c r="AX1623" s="12" t="str">
        <f t="shared" si="356"/>
        <v>ブレードアタックぶんしんフェイントプロファイルゾーンオーロラドリブル</v>
      </c>
      <c r="AY1623" s="12" t="str">
        <f t="shared" si="357"/>
        <v>ブレードアタックぶんしんフェイントプロファイルゾーンオーロラドリブル</v>
      </c>
      <c r="AZ1623" s="12" t="str">
        <f t="shared" si="358"/>
        <v>ブレードアタックぶんしんフェイントプロファイルゾーンオーロラドリブル</v>
      </c>
      <c r="BA1623" s="12" t="str">
        <f t="shared" si="359"/>
        <v>ブレードアタックぶんしんフェイントプロファイルゾーンオーロラドリブル</v>
      </c>
      <c r="BB1623" s="11" t="str">
        <f t="shared" si="360"/>
        <v>BLDRBLDR</v>
      </c>
      <c r="BC1623" s="11" t="str">
        <f t="shared" si="361"/>
        <v>BLDRBLDR</v>
      </c>
      <c r="BD1623" s="11" t="str">
        <f t="shared" si="362"/>
        <v>BLDRBLDR</v>
      </c>
      <c r="BE1623" s="11" t="str">
        <f t="shared" si="363"/>
        <v>BLDRBLDR</v>
      </c>
    </row>
    <row r="1624" spans="1:57" ht="11.25" hidden="1" customHeight="1">
      <c r="A1624" s="6">
        <v>1623</v>
      </c>
      <c r="B1624" s="7" t="s">
        <v>3634</v>
      </c>
      <c r="C1624" s="8" t="s">
        <v>3635</v>
      </c>
      <c r="D1624" s="7" t="s">
        <v>72</v>
      </c>
      <c r="E1624" s="7" t="s">
        <v>95</v>
      </c>
      <c r="F1624" s="7" t="s">
        <v>109</v>
      </c>
      <c r="G1624" s="9">
        <v>99</v>
      </c>
      <c r="H1624" s="9">
        <v>130</v>
      </c>
      <c r="I1624" s="9">
        <v>50</v>
      </c>
      <c r="J1624" s="9">
        <v>49</v>
      </c>
      <c r="K1624" s="9">
        <v>51</v>
      </c>
      <c r="L1624" s="9">
        <v>48</v>
      </c>
      <c r="M1624" s="9">
        <v>46</v>
      </c>
      <c r="N1624" s="9">
        <v>51</v>
      </c>
      <c r="O1624" s="9">
        <v>53</v>
      </c>
      <c r="P1624" s="9">
        <v>78</v>
      </c>
      <c r="Q1624" s="10">
        <v>100</v>
      </c>
      <c r="R1624" s="11">
        <v>47</v>
      </c>
      <c r="S1624" s="11">
        <v>1</v>
      </c>
      <c r="T1624" s="11">
        <v>98</v>
      </c>
      <c r="U1624" s="11">
        <v>96</v>
      </c>
      <c r="V1624" s="11">
        <v>1</v>
      </c>
      <c r="W1624" s="11">
        <v>103</v>
      </c>
      <c r="X1624" s="11">
        <f t="shared" si="350"/>
        <v>446</v>
      </c>
      <c r="Y1624" s="11">
        <f t="shared" si="351"/>
        <v>4520</v>
      </c>
      <c r="Z1624" s="11">
        <f t="shared" si="352"/>
        <v>2170</v>
      </c>
      <c r="AA1624" s="11">
        <f t="shared" si="353"/>
        <v>3955</v>
      </c>
      <c r="AB1624" s="11">
        <f t="shared" si="354"/>
        <v>3955</v>
      </c>
      <c r="AC1624" s="6">
        <f t="shared" si="355"/>
        <v>4670</v>
      </c>
      <c r="AD1624" s="9" t="s">
        <v>232</v>
      </c>
      <c r="AE1624" s="3" t="str">
        <f>IF(ISERROR(VLOOKUP($AD1624,技まとめ!$A$1:$F$380,6,FALSE)),"－",VLOOKUP($AD1624,技まとめ!$A$1:$F$380,6,FALSE))</f>
        <v>DR</v>
      </c>
      <c r="AF1624" s="3">
        <f>IF(ISERROR(VLOOKUP($AD1624,技まとめ!$A$1:$F$380,3,FALSE)),"－",VLOOKUP($AD1624,技まとめ!$A$1:$F$380,3,FALSE))</f>
        <v>13</v>
      </c>
      <c r="AG1624" s="3">
        <f>IF(ISERROR(VLOOKUP($AD1624,技まとめ!$A$1:$F$380,5,FALSE)),"－",VLOOKUP($AD1624,技まとめ!$A$1:$F$380,5,FALSE))</f>
        <v>20</v>
      </c>
      <c r="AH1624" s="3" t="str">
        <f>IF($E1624=IF(ISERROR(VLOOKUP($AD1624,技まとめ!$A$1:$F$380,4,FALSE)),"－",VLOOKUP($AD1624,技まとめ!$A$1:$F$380,4,FALSE)),"一致","")</f>
        <v>一致</v>
      </c>
      <c r="AI1624" s="9" t="s">
        <v>97</v>
      </c>
      <c r="AJ1624" s="3" t="str">
        <f>IF(ISERROR(VLOOKUP($AI1624,技まとめ!$A$1:$F$380,6,FALSE)),"－",VLOOKUP($AI1624,技まとめ!$A$1:$F$380,6,FALSE))</f>
        <v>BL</v>
      </c>
      <c r="AK1624" s="3">
        <f>IF(ISERROR(VLOOKUP($AI1624,技まとめ!$A$1:$F$380,3,FALSE)),"－",VLOOKUP($AI1624,技まとめ!$A$1:$F$380,3,FALSE))</f>
        <v>38</v>
      </c>
      <c r="AL1624" s="3">
        <f>IF(ISERROR(VLOOKUP($AI1624,技まとめ!$A$1:$F$380,5,FALSE)),"－",VLOOKUP($AI1624,技まとめ!$A$1:$F$380,5,FALSE))</f>
        <v>16</v>
      </c>
      <c r="AM1624" s="3" t="str">
        <f>IF($E1624=IF(ISERROR(VLOOKUP($AI1624,技まとめ!$A$1:$F$380,4,FALSE)),"－",VLOOKUP($AI1624,技まとめ!$A$1:$F$380,4,FALSE)),"一致","")</f>
        <v/>
      </c>
      <c r="AN1624" s="9" t="s">
        <v>162</v>
      </c>
      <c r="AO1624" s="3" t="str">
        <f>IF(ISERROR(VLOOKUP($AN1624,技まとめ!$A$1:$F$380,6,FALSE)),"－",VLOOKUP($AN1624,技まとめ!$A$1:$F$380,6,FALSE))</f>
        <v>DR</v>
      </c>
      <c r="AP1624" s="3">
        <f>IF(ISERROR(VLOOKUP($AN1624,技まとめ!$A$1:$F$380,3,FALSE)),"－",VLOOKUP($AN1624,技まとめ!$A$1:$F$380,3,FALSE))</f>
        <v>56</v>
      </c>
      <c r="AQ1624" s="3">
        <f>IF(ISERROR(VLOOKUP($AN1624,技まとめ!$A$1:$F$380,5,FALSE)),"－",VLOOKUP($AN1624,技まとめ!$A$1:$F$380,5,FALSE))</f>
        <v>25</v>
      </c>
      <c r="AR1624" s="3" t="str">
        <f>IF($E1624=IF(ISERROR(VLOOKUP($AN1624,技まとめ!$A$1:$F$380,4,FALSE)),"－",VLOOKUP($AN1624,技まとめ!$A$1:$F$380,4,FALSE)),"一致","")</f>
        <v/>
      </c>
      <c r="AS1624" s="9" t="s">
        <v>124</v>
      </c>
      <c r="AT1624" s="3" t="str">
        <f>IF(ISERROR(VLOOKUP($AS1624,技まとめ!$A$1:$F$380,6,FALSE)),"－",VLOOKUP($AS1624,技まとめ!$A$1:$F$380,6,FALSE))</f>
        <v>BL</v>
      </c>
      <c r="AU1624" s="3">
        <f>IF(ISERROR(VLOOKUP($AS1624,技まとめ!$A$1:$F$380,3,FALSE)),"－",VLOOKUP($AS1624,技まとめ!$A$1:$F$380,3,FALSE))</f>
        <v>42</v>
      </c>
      <c r="AV1624" s="3">
        <f>IF(ISERROR(VLOOKUP($AS1624,技まとめ!$A$1:$F$380,5,FALSE)),"－",VLOOKUP($AS1624,技まとめ!$A$1:$F$380,5,FALSE))</f>
        <v>29</v>
      </c>
      <c r="AW1624" s="3" t="str">
        <f>IF($E1624=IF(ISERROR(VLOOKUP($AS1624,技まとめ!$A$1:$F$380,4,FALSE)),"－",VLOOKUP($AS1624,技まとめ!$A$1:$F$380,4,FALSE)),"一致","")</f>
        <v/>
      </c>
      <c r="AX1624" s="12" t="str">
        <f t="shared" si="356"/>
        <v>のろいうしろのしょうめんジャッジスルーフェイクボンバー</v>
      </c>
      <c r="AY1624" s="12" t="str">
        <f t="shared" si="357"/>
        <v>のろいうしろのしょうめんジャッジスルーフェイクボンバー</v>
      </c>
      <c r="AZ1624" s="12" t="str">
        <f t="shared" si="358"/>
        <v>のろいうしろのしょうめんジャッジスルーフェイクボンバー</v>
      </c>
      <c r="BA1624" s="12" t="str">
        <f t="shared" si="359"/>
        <v>のろいうしろのしょうめんジャッジスルーフェイクボンバー</v>
      </c>
      <c r="BB1624" s="11" t="str">
        <f t="shared" si="360"/>
        <v>DRBLDRBL</v>
      </c>
      <c r="BC1624" s="11" t="str">
        <f t="shared" si="361"/>
        <v>DRBLDRBL</v>
      </c>
      <c r="BD1624" s="11" t="str">
        <f t="shared" si="362"/>
        <v>DRBLDRBL</v>
      </c>
      <c r="BE1624" s="11" t="str">
        <f t="shared" si="363"/>
        <v>DRBLDRBL</v>
      </c>
    </row>
    <row r="1625" spans="1:57" ht="11.25" hidden="1" customHeight="1">
      <c r="A1625" s="6">
        <v>1624</v>
      </c>
      <c r="B1625" s="7" t="s">
        <v>3636</v>
      </c>
      <c r="C1625" s="8" t="s">
        <v>3637</v>
      </c>
      <c r="D1625" s="7" t="s">
        <v>650</v>
      </c>
      <c r="E1625" s="7" t="s">
        <v>95</v>
      </c>
      <c r="F1625" s="7" t="s">
        <v>128</v>
      </c>
      <c r="G1625" s="9">
        <v>97</v>
      </c>
      <c r="H1625" s="9">
        <v>130</v>
      </c>
      <c r="I1625" s="9">
        <v>60</v>
      </c>
      <c r="J1625" s="9">
        <v>62</v>
      </c>
      <c r="K1625" s="9">
        <v>53</v>
      </c>
      <c r="L1625" s="9">
        <v>55</v>
      </c>
      <c r="M1625" s="9">
        <v>53</v>
      </c>
      <c r="N1625" s="9">
        <v>62</v>
      </c>
      <c r="O1625" s="9">
        <v>58</v>
      </c>
      <c r="P1625" s="9">
        <v>34</v>
      </c>
      <c r="Q1625" s="10">
        <v>110</v>
      </c>
      <c r="R1625" s="11">
        <v>29</v>
      </c>
      <c r="S1625" s="11">
        <v>1</v>
      </c>
      <c r="T1625" s="11">
        <v>105</v>
      </c>
      <c r="U1625" s="11">
        <v>103</v>
      </c>
      <c r="V1625" s="11">
        <v>1</v>
      </c>
      <c r="W1625" s="11">
        <v>108</v>
      </c>
      <c r="X1625" s="11">
        <f t="shared" si="350"/>
        <v>457</v>
      </c>
      <c r="Y1625" s="11">
        <f t="shared" si="351"/>
        <v>4945</v>
      </c>
      <c r="Z1625" s="11">
        <f t="shared" si="352"/>
        <v>1565</v>
      </c>
      <c r="AA1625" s="11">
        <f t="shared" si="353"/>
        <v>4225</v>
      </c>
      <c r="AB1625" s="11">
        <f t="shared" si="354"/>
        <v>4225</v>
      </c>
      <c r="AC1625" s="6">
        <f t="shared" si="355"/>
        <v>4885</v>
      </c>
      <c r="AD1625" s="9" t="s">
        <v>5020</v>
      </c>
      <c r="AE1625" s="3" t="str">
        <f>IF(ISERROR(VLOOKUP($AD1625,技まとめ!$A$1:$F$380,6,FALSE)),"－",VLOOKUP($AD1625,技まとめ!$A$1:$F$380,6,FALSE))</f>
        <v>－</v>
      </c>
      <c r="AF1625" s="3">
        <f>IF(ISERROR(VLOOKUP($AD1625,技まとめ!$A$1:$F$380,3,FALSE)),"－",VLOOKUP($AD1625,技まとめ!$A$1:$F$380,3,FALSE))</f>
        <v>0</v>
      </c>
      <c r="AG1625" s="3">
        <f>IF(ISERROR(VLOOKUP($AD1625,技まとめ!$A$1:$F$380,5,FALSE)),"－",VLOOKUP($AD1625,技まとめ!$A$1:$F$380,5,FALSE))</f>
        <v>0</v>
      </c>
      <c r="AH1625" s="3" t="str">
        <f>IF($E1625=IF(ISERROR(VLOOKUP($AD1625,技まとめ!$A$1:$F$380,4,FALSE)),"－",VLOOKUP($AD1625,技まとめ!$A$1:$F$380,4,FALSE)),"一致","")</f>
        <v/>
      </c>
      <c r="AI1625" s="9" t="s">
        <v>678</v>
      </c>
      <c r="AJ1625" s="3" t="str">
        <f>IF(ISERROR(VLOOKUP($AI1625,技まとめ!$A$1:$F$380,6,FALSE)),"－",VLOOKUP($AI1625,技まとめ!$A$1:$F$380,6,FALSE))</f>
        <v>BS</v>
      </c>
      <c r="AK1625" s="3">
        <f>IF(ISERROR(VLOOKUP($AI1625,技まとめ!$A$1:$F$380,3,FALSE)),"－",VLOOKUP($AI1625,技まとめ!$A$1:$F$380,3,FALSE))</f>
        <v>57</v>
      </c>
      <c r="AL1625" s="3">
        <f>IF(ISERROR(VLOOKUP($AI1625,技まとめ!$A$1:$F$380,5,FALSE)),"－",VLOOKUP($AI1625,技まとめ!$A$1:$F$380,5,FALSE))</f>
        <v>34</v>
      </c>
      <c r="AM1625" s="3" t="str">
        <f>IF($E1625=IF(ISERROR(VLOOKUP($AI1625,技まとめ!$A$1:$F$380,4,FALSE)),"－",VLOOKUP($AI1625,技まとめ!$A$1:$F$380,4,FALSE)),"一致","")</f>
        <v>一致</v>
      </c>
      <c r="AN1625" s="9" t="s">
        <v>346</v>
      </c>
      <c r="AO1625" s="3" t="str">
        <f>IF(ISERROR(VLOOKUP($AN1625,技まとめ!$A$1:$F$380,6,FALSE)),"－",VLOOKUP($AN1625,技まとめ!$A$1:$F$380,6,FALSE))</f>
        <v>LS</v>
      </c>
      <c r="AP1625" s="3">
        <f>IF(ISERROR(VLOOKUP($AN1625,技まとめ!$A$1:$F$380,3,FALSE)),"－",VLOOKUP($AN1625,技まとめ!$A$1:$F$380,3,FALSE))</f>
        <v>51</v>
      </c>
      <c r="AQ1625" s="3">
        <f>IF(ISERROR(VLOOKUP($AN1625,技まとめ!$A$1:$F$380,5,FALSE)),"－",VLOOKUP($AN1625,技まとめ!$A$1:$F$380,5,FALSE))</f>
        <v>37</v>
      </c>
      <c r="AR1625" s="3" t="str">
        <f>IF($E1625=IF(ISERROR(VLOOKUP($AN1625,技まとめ!$A$1:$F$380,4,FALSE)),"－",VLOOKUP($AN1625,技まとめ!$A$1:$F$380,4,FALSE)),"一致","")</f>
        <v/>
      </c>
      <c r="AS1625" s="9" t="s">
        <v>577</v>
      </c>
      <c r="AT1625" s="3" t="str">
        <f>IF(ISERROR(VLOOKUP($AS1625,技まとめ!$A$1:$F$380,6,FALSE)),"－",VLOOKUP($AS1625,技まとめ!$A$1:$F$380,6,FALSE))</f>
        <v>BL</v>
      </c>
      <c r="AU1625" s="3">
        <f>IF(ISERROR(VLOOKUP($AS1625,技まとめ!$A$1:$F$380,3,FALSE)),"－",VLOOKUP($AS1625,技まとめ!$A$1:$F$380,3,FALSE))</f>
        <v>78</v>
      </c>
      <c r="AV1625" s="3">
        <f>IF(ISERROR(VLOOKUP($AS1625,技まとめ!$A$1:$F$380,5,FALSE)),"－",VLOOKUP($AS1625,技まとめ!$A$1:$F$380,5,FALSE))</f>
        <v>46</v>
      </c>
      <c r="AW1625" s="3" t="str">
        <f>IF($E1625=IF(ISERROR(VLOOKUP($AS1625,技まとめ!$A$1:$F$380,4,FALSE)),"－",VLOOKUP($AS1625,技まとめ!$A$1:$F$380,4,FALSE)),"一致","")</f>
        <v>一致</v>
      </c>
      <c r="AX1625" s="12" t="str">
        <f t="shared" si="356"/>
        <v>おいろけＵＰ！ダークトルネードレインボーループデュアルストーム</v>
      </c>
      <c r="AY1625" s="12" t="str">
        <f t="shared" si="357"/>
        <v>おいろけＵＰ！ダークトルネードレインボーループデュアルストーム</v>
      </c>
      <c r="AZ1625" s="12" t="str">
        <f t="shared" si="358"/>
        <v>おいろけＵＰ！ダークトルネードレインボーループデュアルストーム</v>
      </c>
      <c r="BA1625" s="12" t="str">
        <f t="shared" si="359"/>
        <v>おいろけＵＰ！ダークトルネードレインボーループデュアルストーム</v>
      </c>
      <c r="BB1625" s="11" t="str">
        <f t="shared" si="360"/>
        <v>－BSLSBL</v>
      </c>
      <c r="BC1625" s="11" t="str">
        <f t="shared" si="361"/>
        <v>－BSLSBL</v>
      </c>
      <c r="BD1625" s="11" t="str">
        <f t="shared" si="362"/>
        <v>－BSLSBL</v>
      </c>
      <c r="BE1625" s="11" t="str">
        <f t="shared" si="363"/>
        <v>－BSLSBL</v>
      </c>
    </row>
    <row r="1626" spans="1:57" ht="11.25" hidden="1" customHeight="1">
      <c r="A1626" s="6">
        <v>1625</v>
      </c>
      <c r="B1626" s="7" t="s">
        <v>3638</v>
      </c>
      <c r="C1626" s="8" t="s">
        <v>3639</v>
      </c>
      <c r="D1626" s="7" t="s">
        <v>72</v>
      </c>
      <c r="E1626" s="7" t="s">
        <v>102</v>
      </c>
      <c r="F1626" s="7" t="s">
        <v>82</v>
      </c>
      <c r="G1626" s="9">
        <v>121</v>
      </c>
      <c r="H1626" s="9">
        <v>99</v>
      </c>
      <c r="I1626" s="9">
        <v>52</v>
      </c>
      <c r="J1626" s="9">
        <v>56</v>
      </c>
      <c r="K1626" s="9">
        <v>57</v>
      </c>
      <c r="L1626" s="9">
        <v>52</v>
      </c>
      <c r="M1626" s="9">
        <v>56</v>
      </c>
      <c r="N1626" s="9">
        <v>60</v>
      </c>
      <c r="O1626" s="9">
        <v>57</v>
      </c>
      <c r="P1626" s="9">
        <v>32</v>
      </c>
      <c r="Q1626" s="10">
        <v>102</v>
      </c>
      <c r="R1626" s="11">
        <v>23</v>
      </c>
      <c r="S1626" s="11">
        <v>1</v>
      </c>
      <c r="T1626" s="11">
        <v>102</v>
      </c>
      <c r="U1626" s="11">
        <v>106</v>
      </c>
      <c r="V1626" s="11">
        <v>1</v>
      </c>
      <c r="W1626" s="11">
        <v>107</v>
      </c>
      <c r="X1626" s="11">
        <f t="shared" si="350"/>
        <v>442</v>
      </c>
      <c r="Y1626" s="11">
        <f t="shared" si="351"/>
        <v>4620</v>
      </c>
      <c r="Z1626" s="11">
        <f t="shared" si="352"/>
        <v>1350</v>
      </c>
      <c r="AA1626" s="11">
        <f t="shared" si="353"/>
        <v>4115</v>
      </c>
      <c r="AB1626" s="11">
        <f t="shared" si="354"/>
        <v>4115</v>
      </c>
      <c r="AC1626" s="6">
        <f t="shared" si="355"/>
        <v>4730</v>
      </c>
      <c r="AD1626" s="9" t="s">
        <v>215</v>
      </c>
      <c r="AE1626" s="3" t="str">
        <f>IF(ISERROR(VLOOKUP($AD1626,技まとめ!$A$1:$F$380,6,FALSE)),"－",VLOOKUP($AD1626,技まとめ!$A$1:$F$380,6,FALSE))</f>
        <v>DR</v>
      </c>
      <c r="AF1626" s="3">
        <f>IF(ISERROR(VLOOKUP($AD1626,技まとめ!$A$1:$F$380,3,FALSE)),"－",VLOOKUP($AD1626,技まとめ!$A$1:$F$380,3,FALSE))</f>
        <v>15</v>
      </c>
      <c r="AG1626" s="3">
        <f>IF(ISERROR(VLOOKUP($AD1626,技まとめ!$A$1:$F$380,5,FALSE)),"－",VLOOKUP($AD1626,技まとめ!$A$1:$F$380,5,FALSE))</f>
        <v>20</v>
      </c>
      <c r="AH1626" s="3" t="str">
        <f>IF($E1626=IF(ISERROR(VLOOKUP($AD1626,技まとめ!$A$1:$F$380,4,FALSE)),"－",VLOOKUP($AD1626,技まとめ!$A$1:$F$380,4,FALSE)),"一致","")</f>
        <v/>
      </c>
      <c r="AI1626" s="9" t="s">
        <v>671</v>
      </c>
      <c r="AJ1626" s="3" t="str">
        <f>IF(ISERROR(VLOOKUP($AI1626,技まとめ!$A$1:$F$380,6,FALSE)),"－",VLOOKUP($AI1626,技まとめ!$A$1:$F$380,6,FALSE))</f>
        <v>BL</v>
      </c>
      <c r="AK1626" s="3">
        <f>IF(ISERROR(VLOOKUP($AI1626,技まとめ!$A$1:$F$380,3,FALSE)),"－",VLOOKUP($AI1626,技まとめ!$A$1:$F$380,3,FALSE))</f>
        <v>56</v>
      </c>
      <c r="AL1626" s="3">
        <f>IF(ISERROR(VLOOKUP($AI1626,技まとめ!$A$1:$F$380,5,FALSE)),"－",VLOOKUP($AI1626,技まとめ!$A$1:$F$380,5,FALSE))</f>
        <v>39</v>
      </c>
      <c r="AM1626" s="3" t="str">
        <f>IF($E1626=IF(ISERROR(VLOOKUP($AI1626,技まとめ!$A$1:$F$380,4,FALSE)),"－",VLOOKUP($AI1626,技まとめ!$A$1:$F$380,4,FALSE)),"一致","")</f>
        <v>一致</v>
      </c>
      <c r="AN1626" s="9" t="s">
        <v>756</v>
      </c>
      <c r="AO1626" s="3" t="str">
        <f>IF(ISERROR(VLOOKUP($AN1626,技まとめ!$A$1:$F$380,6,FALSE)),"－",VLOOKUP($AN1626,技まとめ!$A$1:$F$380,6,FALSE))</f>
        <v>BB</v>
      </c>
      <c r="AP1626" s="3">
        <f>IF(ISERROR(VLOOKUP($AN1626,技まとめ!$A$1:$F$380,3,FALSE)),"－",VLOOKUP($AN1626,技まとめ!$A$1:$F$380,3,FALSE))</f>
        <v>65</v>
      </c>
      <c r="AQ1626" s="3">
        <f>IF(ISERROR(VLOOKUP($AN1626,技まとめ!$A$1:$F$380,5,FALSE)),"－",VLOOKUP($AN1626,技まとめ!$A$1:$F$380,5,FALSE))</f>
        <v>42</v>
      </c>
      <c r="AR1626" s="3" t="str">
        <f>IF($E1626=IF(ISERROR(VLOOKUP($AN1626,技まとめ!$A$1:$F$380,4,FALSE)),"－",VLOOKUP($AN1626,技まとめ!$A$1:$F$380,4,FALSE)),"一致","")</f>
        <v>一致</v>
      </c>
      <c r="AS1626" s="9" t="s">
        <v>503</v>
      </c>
      <c r="AT1626" s="3" t="str">
        <f>IF(ISERROR(VLOOKUP($AS1626,技まとめ!$A$1:$F$380,6,FALSE)),"－",VLOOKUP($AS1626,技まとめ!$A$1:$F$380,6,FALSE))</f>
        <v>DR</v>
      </c>
      <c r="AU1626" s="3">
        <f>IF(ISERROR(VLOOKUP($AS1626,技まとめ!$A$1:$F$380,3,FALSE)),"－",VLOOKUP($AS1626,技まとめ!$A$1:$F$380,3,FALSE))</f>
        <v>68</v>
      </c>
      <c r="AV1626" s="3">
        <f>IF(ISERROR(VLOOKUP($AS1626,技まとめ!$A$1:$F$380,5,FALSE)),"－",VLOOKUP($AS1626,技まとめ!$A$1:$F$380,5,FALSE))</f>
        <v>41</v>
      </c>
      <c r="AW1626" s="3" t="str">
        <f>IF($E1626=IF(ISERROR(VLOOKUP($AS1626,技まとめ!$A$1:$F$380,4,FALSE)),"－",VLOOKUP($AS1626,技まとめ!$A$1:$F$380,4,FALSE)),"一致","")</f>
        <v/>
      </c>
      <c r="AX1626" s="12" t="str">
        <f t="shared" si="356"/>
        <v>たつまきせんぷうフレイムダンスボルケイノカットオオウチワ</v>
      </c>
      <c r="AY1626" s="12" t="str">
        <f t="shared" si="357"/>
        <v>たつまきせんぷうフレイムダンスボルケイノカットオオウチワ</v>
      </c>
      <c r="AZ1626" s="12" t="str">
        <f t="shared" si="358"/>
        <v>たつまきせんぷうフレイムダンスボルケイノカットオオウチワ</v>
      </c>
      <c r="BA1626" s="12" t="str">
        <f t="shared" si="359"/>
        <v>たつまきせんぷうフレイムダンスボルケイノカットオオウチワ</v>
      </c>
      <c r="BB1626" s="11" t="str">
        <f t="shared" si="360"/>
        <v>DRBLBBDR</v>
      </c>
      <c r="BC1626" s="11" t="str">
        <f t="shared" si="361"/>
        <v>DRBLBBDR</v>
      </c>
      <c r="BD1626" s="11" t="str">
        <f t="shared" si="362"/>
        <v>DRBLBBDR</v>
      </c>
      <c r="BE1626" s="11" t="str">
        <f t="shared" si="363"/>
        <v>DRBLBBDR</v>
      </c>
    </row>
    <row r="1627" spans="1:57" ht="11.25" hidden="1" customHeight="1">
      <c r="A1627" s="6">
        <v>1626</v>
      </c>
      <c r="B1627" s="7" t="s">
        <v>3640</v>
      </c>
      <c r="C1627" s="8" t="s">
        <v>3641</v>
      </c>
      <c r="D1627" s="7" t="s">
        <v>72</v>
      </c>
      <c r="E1627" s="7" t="s">
        <v>102</v>
      </c>
      <c r="F1627" s="7" t="s">
        <v>128</v>
      </c>
      <c r="G1627" s="9">
        <v>107</v>
      </c>
      <c r="H1627" s="9">
        <v>126</v>
      </c>
      <c r="I1627" s="9">
        <v>67</v>
      </c>
      <c r="J1627" s="9">
        <v>54</v>
      </c>
      <c r="K1627" s="9">
        <v>51</v>
      </c>
      <c r="L1627" s="9">
        <v>53</v>
      </c>
      <c r="M1627" s="9">
        <v>52</v>
      </c>
      <c r="N1627" s="9">
        <v>56</v>
      </c>
      <c r="O1627" s="9">
        <v>44</v>
      </c>
      <c r="P1627" s="9">
        <v>56</v>
      </c>
      <c r="Q1627" s="10">
        <v>117</v>
      </c>
      <c r="R1627" s="11">
        <v>35</v>
      </c>
      <c r="S1627" s="11">
        <v>1</v>
      </c>
      <c r="T1627" s="11">
        <v>103</v>
      </c>
      <c r="U1627" s="11">
        <v>102</v>
      </c>
      <c r="V1627" s="11">
        <v>1</v>
      </c>
      <c r="W1627" s="11">
        <v>94</v>
      </c>
      <c r="X1627" s="11">
        <f t="shared" si="350"/>
        <v>453</v>
      </c>
      <c r="Y1627" s="11">
        <f t="shared" si="351"/>
        <v>5155</v>
      </c>
      <c r="Z1627" s="11">
        <f t="shared" si="352"/>
        <v>1705</v>
      </c>
      <c r="AA1627" s="11">
        <f t="shared" si="353"/>
        <v>4085</v>
      </c>
      <c r="AB1627" s="11">
        <f t="shared" si="354"/>
        <v>4085</v>
      </c>
      <c r="AC1627" s="6">
        <f t="shared" si="355"/>
        <v>4765</v>
      </c>
      <c r="AD1627" s="9" t="s">
        <v>210</v>
      </c>
      <c r="AE1627" s="3" t="str">
        <f>IF(ISERROR(VLOOKUP($AD1627,技まとめ!$A$1:$F$380,6,FALSE)),"－",VLOOKUP($AD1627,技まとめ!$A$1:$F$380,6,FALSE))</f>
        <v>NS</v>
      </c>
      <c r="AF1627" s="3">
        <f>IF(ISERROR(VLOOKUP($AD1627,技まとめ!$A$1:$F$380,3,FALSE)),"－",VLOOKUP($AD1627,技まとめ!$A$1:$F$380,3,FALSE))</f>
        <v>25</v>
      </c>
      <c r="AG1627" s="3">
        <f>IF(ISERROR(VLOOKUP($AD1627,技まとめ!$A$1:$F$380,5,FALSE)),"－",VLOOKUP($AD1627,技まとめ!$A$1:$F$380,5,FALSE))</f>
        <v>20</v>
      </c>
      <c r="AH1627" s="3" t="str">
        <f>IF($E1627=IF(ISERROR(VLOOKUP($AD1627,技まとめ!$A$1:$F$380,4,FALSE)),"－",VLOOKUP($AD1627,技まとめ!$A$1:$F$380,4,FALSE)),"一致","")</f>
        <v/>
      </c>
      <c r="AI1627" s="9" t="s">
        <v>346</v>
      </c>
      <c r="AJ1627" s="3" t="str">
        <f>IF(ISERROR(VLOOKUP($AI1627,技まとめ!$A$1:$F$380,6,FALSE)),"－",VLOOKUP($AI1627,技まとめ!$A$1:$F$380,6,FALSE))</f>
        <v>LS</v>
      </c>
      <c r="AK1627" s="3">
        <f>IF(ISERROR(VLOOKUP($AI1627,技まとめ!$A$1:$F$380,3,FALSE)),"－",VLOOKUP($AI1627,技まとめ!$A$1:$F$380,3,FALSE))</f>
        <v>51</v>
      </c>
      <c r="AL1627" s="3">
        <f>IF(ISERROR(VLOOKUP($AI1627,技まとめ!$A$1:$F$380,5,FALSE)),"－",VLOOKUP($AI1627,技まとめ!$A$1:$F$380,5,FALSE))</f>
        <v>37</v>
      </c>
      <c r="AM1627" s="3" t="str">
        <f>IF($E1627=IF(ISERROR(VLOOKUP($AI1627,技まとめ!$A$1:$F$380,4,FALSE)),"－",VLOOKUP($AI1627,技まとめ!$A$1:$F$380,4,FALSE)),"一致","")</f>
        <v/>
      </c>
      <c r="AN1627" s="9" t="s">
        <v>426</v>
      </c>
      <c r="AO1627" s="3" t="str">
        <f>IF(ISERROR(VLOOKUP($AN1627,技まとめ!$A$1:$F$380,6,FALSE)),"－",VLOOKUP($AN1627,技まとめ!$A$1:$F$380,6,FALSE))</f>
        <v>NS</v>
      </c>
      <c r="AP1627" s="3">
        <f>IF(ISERROR(VLOOKUP($AN1627,技まとめ!$A$1:$F$380,3,FALSE)),"－",VLOOKUP($AN1627,技まとめ!$A$1:$F$380,3,FALSE))</f>
        <v>57</v>
      </c>
      <c r="AQ1627" s="3">
        <f>IF(ISERROR(VLOOKUP($AN1627,技まとめ!$A$1:$F$380,5,FALSE)),"－",VLOOKUP($AN1627,技まとめ!$A$1:$F$380,5,FALSE))</f>
        <v>34</v>
      </c>
      <c r="AR1627" s="3" t="str">
        <f>IF($E1627=IF(ISERROR(VLOOKUP($AN1627,技まとめ!$A$1:$F$380,4,FALSE)),"－",VLOOKUP($AN1627,技まとめ!$A$1:$F$380,4,FALSE)),"一致","")</f>
        <v>一致</v>
      </c>
      <c r="AS1627" s="9" t="s">
        <v>864</v>
      </c>
      <c r="AT1627" s="3" t="str">
        <f>IF(ISERROR(VLOOKUP($AS1627,技まとめ!$A$1:$F$380,6,FALSE)),"－",VLOOKUP($AS1627,技まとめ!$A$1:$F$380,6,FALSE))</f>
        <v>BS</v>
      </c>
      <c r="AU1627" s="3">
        <f>IF(ISERROR(VLOOKUP($AS1627,技まとめ!$A$1:$F$380,3,FALSE)),"－",VLOOKUP($AS1627,技まとめ!$A$1:$F$380,3,FALSE))</f>
        <v>94</v>
      </c>
      <c r="AV1627" s="3">
        <f>IF(ISERROR(VLOOKUP($AS1627,技まとめ!$A$1:$F$380,5,FALSE)),"－",VLOOKUP($AS1627,技まとめ!$A$1:$F$380,5,FALSE))</f>
        <v>52</v>
      </c>
      <c r="AW1627" s="3" t="str">
        <f>IF($E1627=IF(ISERROR(VLOOKUP($AS1627,技まとめ!$A$1:$F$380,4,FALSE)),"－",VLOOKUP($AS1627,技まとめ!$A$1:$F$380,4,FALSE)),"一致","")</f>
        <v>一致</v>
      </c>
      <c r="AX1627" s="12" t="str">
        <f t="shared" si="356"/>
        <v>スパイラルショットレインボーループシャインドライブアトミックフレア</v>
      </c>
      <c r="AY1627" s="12" t="str">
        <f t="shared" si="357"/>
        <v>スパイラルショットレインボーループシャインドライブアトミックフレア</v>
      </c>
      <c r="AZ1627" s="12" t="str">
        <f t="shared" si="358"/>
        <v>スパイラルショットレインボーループシャインドライブアトミックフレア</v>
      </c>
      <c r="BA1627" s="12" t="str">
        <f t="shared" si="359"/>
        <v>スパイラルショットレインボーループシャインドライブアトミックフレア</v>
      </c>
      <c r="BB1627" s="11" t="str">
        <f t="shared" si="360"/>
        <v>NSLSNSBS</v>
      </c>
      <c r="BC1627" s="11" t="str">
        <f t="shared" si="361"/>
        <v>NSLSNSBS</v>
      </c>
      <c r="BD1627" s="11" t="str">
        <f t="shared" si="362"/>
        <v>NSLSNSBS</v>
      </c>
      <c r="BE1627" s="11" t="str">
        <f t="shared" si="363"/>
        <v>NSLSNSBS</v>
      </c>
    </row>
    <row r="1628" spans="1:57" ht="11.25" hidden="1" customHeight="1">
      <c r="A1628" s="6">
        <v>1627</v>
      </c>
      <c r="B1628" s="7" t="s">
        <v>3642</v>
      </c>
      <c r="C1628" s="8" t="s">
        <v>3643</v>
      </c>
      <c r="D1628" s="7" t="s">
        <v>72</v>
      </c>
      <c r="E1628" s="7" t="s">
        <v>95</v>
      </c>
      <c r="F1628" s="7" t="s">
        <v>82</v>
      </c>
      <c r="G1628" s="9">
        <v>112</v>
      </c>
      <c r="H1628" s="9">
        <v>96</v>
      </c>
      <c r="I1628" s="9">
        <v>57</v>
      </c>
      <c r="J1628" s="9">
        <v>56</v>
      </c>
      <c r="K1628" s="9">
        <v>53</v>
      </c>
      <c r="L1628" s="9">
        <v>67</v>
      </c>
      <c r="M1628" s="9">
        <v>56</v>
      </c>
      <c r="N1628" s="9">
        <v>51</v>
      </c>
      <c r="O1628" s="9">
        <v>50</v>
      </c>
      <c r="P1628" s="9">
        <v>51</v>
      </c>
      <c r="Q1628" s="10">
        <v>107</v>
      </c>
      <c r="R1628" s="11">
        <v>29</v>
      </c>
      <c r="S1628" s="11">
        <v>1</v>
      </c>
      <c r="T1628" s="11">
        <v>117</v>
      </c>
      <c r="U1628" s="11">
        <v>106</v>
      </c>
      <c r="V1628" s="11">
        <v>1</v>
      </c>
      <c r="W1628" s="11">
        <v>100</v>
      </c>
      <c r="X1628" s="11">
        <f t="shared" si="350"/>
        <v>461</v>
      </c>
      <c r="Y1628" s="11">
        <f t="shared" si="351"/>
        <v>4785</v>
      </c>
      <c r="Z1628" s="11">
        <f t="shared" si="352"/>
        <v>1525</v>
      </c>
      <c r="AA1628" s="11">
        <f t="shared" si="353"/>
        <v>4605</v>
      </c>
      <c r="AB1628" s="11">
        <f t="shared" si="354"/>
        <v>4605</v>
      </c>
      <c r="AC1628" s="6">
        <f t="shared" si="355"/>
        <v>5325</v>
      </c>
      <c r="AD1628" s="9" t="s">
        <v>221</v>
      </c>
      <c r="AE1628" s="3" t="str">
        <f>IF(ISERROR(VLOOKUP($AD1628,技まとめ!$A$1:$F$380,6,FALSE)),"－",VLOOKUP($AD1628,技まとめ!$A$1:$F$380,6,FALSE))</f>
        <v>DR</v>
      </c>
      <c r="AF1628" s="3">
        <f>IF(ISERROR(VLOOKUP($AD1628,技まとめ!$A$1:$F$380,3,FALSE)),"－",VLOOKUP($AD1628,技まとめ!$A$1:$F$380,3,FALSE))</f>
        <v>44</v>
      </c>
      <c r="AG1628" s="3">
        <f>IF(ISERROR(VLOOKUP($AD1628,技まとめ!$A$1:$F$380,5,FALSE)),"－",VLOOKUP($AD1628,技まとめ!$A$1:$F$380,5,FALSE))</f>
        <v>33</v>
      </c>
      <c r="AH1628" s="3" t="str">
        <f>IF($E1628=IF(ISERROR(VLOOKUP($AD1628,技まとめ!$A$1:$F$380,4,FALSE)),"－",VLOOKUP($AD1628,技まとめ!$A$1:$F$380,4,FALSE)),"一致","")</f>
        <v/>
      </c>
      <c r="AI1628" s="9" t="s">
        <v>110</v>
      </c>
      <c r="AJ1628" s="3" t="str">
        <f>IF(ISERROR(VLOOKUP($AI1628,技まとめ!$A$1:$F$380,6,FALSE)),"－",VLOOKUP($AI1628,技まとめ!$A$1:$F$380,6,FALSE))</f>
        <v>DR</v>
      </c>
      <c r="AK1628" s="3">
        <f>IF(ISERROR(VLOOKUP($AI1628,技まとめ!$A$1:$F$380,3,FALSE)),"－",VLOOKUP($AI1628,技まとめ!$A$1:$F$380,3,FALSE))</f>
        <v>34</v>
      </c>
      <c r="AL1628" s="3">
        <f>IF(ISERROR(VLOOKUP($AI1628,技まとめ!$A$1:$F$380,5,FALSE)),"－",VLOOKUP($AI1628,技まとめ!$A$1:$F$380,5,FALSE))</f>
        <v>27</v>
      </c>
      <c r="AM1628" s="3" t="str">
        <f>IF($E1628=IF(ISERROR(VLOOKUP($AI1628,技まとめ!$A$1:$F$380,4,FALSE)),"－",VLOOKUP($AI1628,技まとめ!$A$1:$F$380,4,FALSE)),"一致","")</f>
        <v/>
      </c>
      <c r="AN1628" s="9" t="s">
        <v>590</v>
      </c>
      <c r="AO1628" s="3" t="str">
        <f>IF(ISERROR(VLOOKUP($AN1628,技まとめ!$A$1:$F$380,6,FALSE)),"－",VLOOKUP($AN1628,技まとめ!$A$1:$F$380,6,FALSE))</f>
        <v>BL</v>
      </c>
      <c r="AP1628" s="3">
        <f>IF(ISERROR(VLOOKUP($AN1628,技まとめ!$A$1:$F$380,3,FALSE)),"－",VLOOKUP($AN1628,技まとめ!$A$1:$F$380,3,FALSE))</f>
        <v>27</v>
      </c>
      <c r="AQ1628" s="3">
        <f>IF(ISERROR(VLOOKUP($AN1628,技まとめ!$A$1:$F$380,5,FALSE)),"－",VLOOKUP($AN1628,技まとめ!$A$1:$F$380,5,FALSE))</f>
        <v>25</v>
      </c>
      <c r="AR1628" s="3" t="str">
        <f>IF($E1628=IF(ISERROR(VLOOKUP($AN1628,技まとめ!$A$1:$F$380,4,FALSE)),"－",VLOOKUP($AN1628,技まとめ!$A$1:$F$380,4,FALSE)),"一致","")</f>
        <v/>
      </c>
      <c r="AS1628" s="9" t="s">
        <v>149</v>
      </c>
      <c r="AT1628" s="3" t="str">
        <f>IF(ISERROR(VLOOKUP($AS1628,技まとめ!$A$1:$F$380,6,FALSE)),"－",VLOOKUP($AS1628,技まとめ!$A$1:$F$380,6,FALSE))</f>
        <v>NS</v>
      </c>
      <c r="AU1628" s="3">
        <f>IF(ISERROR(VLOOKUP($AS1628,技まとめ!$A$1:$F$380,3,FALSE)),"－",VLOOKUP($AS1628,技まとめ!$A$1:$F$380,3,FALSE))</f>
        <v>134</v>
      </c>
      <c r="AV1628" s="3">
        <f>IF(ISERROR(VLOOKUP($AS1628,技まとめ!$A$1:$F$380,5,FALSE)),"－",VLOOKUP($AS1628,技まとめ!$A$1:$F$380,5,FALSE))</f>
        <v>67</v>
      </c>
      <c r="AW1628" s="3" t="str">
        <f>IF($E1628=IF(ISERROR(VLOOKUP($AS1628,技まとめ!$A$1:$F$380,4,FALSE)),"－",VLOOKUP($AS1628,技まとめ!$A$1:$F$380,4,FALSE)),"一致","")</f>
        <v>一致</v>
      </c>
      <c r="AX1628" s="12" t="str">
        <f t="shared" si="356"/>
        <v>ならくおとしジグザグスパークフォトンフラッシュカオスブレイク</v>
      </c>
      <c r="AY1628" s="12" t="str">
        <f t="shared" si="357"/>
        <v>ならくおとしジグザグスパークフォトンフラッシュカオスブレイク</v>
      </c>
      <c r="AZ1628" s="12" t="str">
        <f t="shared" si="358"/>
        <v>ならくおとしジグザグスパークフォトンフラッシュカオスブレイク</v>
      </c>
      <c r="BA1628" s="12" t="str">
        <f t="shared" si="359"/>
        <v>ならくおとしジグザグスパークフォトンフラッシュカオスブレイク</v>
      </c>
      <c r="BB1628" s="11" t="str">
        <f t="shared" si="360"/>
        <v>DRDRBLNS</v>
      </c>
      <c r="BC1628" s="11" t="str">
        <f t="shared" si="361"/>
        <v>DRDRBLNS</v>
      </c>
      <c r="BD1628" s="11" t="str">
        <f t="shared" si="362"/>
        <v>DRDRBLNS</v>
      </c>
      <c r="BE1628" s="11" t="str">
        <f t="shared" si="363"/>
        <v>DRDRBLNS</v>
      </c>
    </row>
    <row r="1629" spans="1:57" ht="11.25" hidden="1" customHeight="1">
      <c r="A1629" s="6">
        <v>1628</v>
      </c>
      <c r="B1629" s="7" t="s">
        <v>3644</v>
      </c>
      <c r="C1629" s="8" t="s">
        <v>3645</v>
      </c>
      <c r="D1629" s="7" t="s">
        <v>72</v>
      </c>
      <c r="E1629" s="7" t="s">
        <v>81</v>
      </c>
      <c r="F1629" s="7" t="s">
        <v>109</v>
      </c>
      <c r="G1629" s="9">
        <v>99</v>
      </c>
      <c r="H1629" s="9">
        <v>137</v>
      </c>
      <c r="I1629" s="9">
        <v>53</v>
      </c>
      <c r="J1629" s="9">
        <v>67</v>
      </c>
      <c r="K1629" s="9">
        <v>55</v>
      </c>
      <c r="L1629" s="9">
        <v>54</v>
      </c>
      <c r="M1629" s="9">
        <v>59</v>
      </c>
      <c r="N1629" s="9">
        <v>59</v>
      </c>
      <c r="O1629" s="9">
        <v>50</v>
      </c>
      <c r="P1629" s="9">
        <v>53</v>
      </c>
      <c r="Q1629" s="10">
        <v>103</v>
      </c>
      <c r="R1629" s="11">
        <v>52</v>
      </c>
      <c r="S1629" s="11">
        <v>1</v>
      </c>
      <c r="T1629" s="11">
        <v>104</v>
      </c>
      <c r="U1629" s="11">
        <v>109</v>
      </c>
      <c r="V1629" s="11">
        <v>1</v>
      </c>
      <c r="W1629" s="11">
        <v>100</v>
      </c>
      <c r="X1629" s="11">
        <f t="shared" si="350"/>
        <v>470</v>
      </c>
      <c r="Y1629" s="11">
        <f t="shared" si="351"/>
        <v>4625</v>
      </c>
      <c r="Z1629" s="11">
        <f t="shared" si="352"/>
        <v>2330</v>
      </c>
      <c r="AA1629" s="11">
        <f t="shared" si="353"/>
        <v>4150</v>
      </c>
      <c r="AB1629" s="11">
        <f t="shared" si="354"/>
        <v>4150</v>
      </c>
      <c r="AC1629" s="6">
        <f t="shared" si="355"/>
        <v>4920</v>
      </c>
      <c r="AD1629" s="9" t="s">
        <v>560</v>
      </c>
      <c r="AE1629" s="3" t="str">
        <f>IF(ISERROR(VLOOKUP($AD1629,技まとめ!$A$1:$F$380,6,FALSE)),"－",VLOOKUP($AD1629,技まとめ!$A$1:$F$380,6,FALSE))</f>
        <v>BL</v>
      </c>
      <c r="AF1629" s="3">
        <f>IF(ISERROR(VLOOKUP($AD1629,技まとめ!$A$1:$F$380,3,FALSE)),"－",VLOOKUP($AD1629,技まとめ!$A$1:$F$380,3,FALSE))</f>
        <v>28</v>
      </c>
      <c r="AG1629" s="3">
        <f>IF(ISERROR(VLOOKUP($AD1629,技まとめ!$A$1:$F$380,5,FALSE)),"－",VLOOKUP($AD1629,技まとめ!$A$1:$F$380,5,FALSE))</f>
        <v>24</v>
      </c>
      <c r="AH1629" s="3" t="str">
        <f>IF($E1629=IF(ISERROR(VLOOKUP($AD1629,技まとめ!$A$1:$F$380,4,FALSE)),"－",VLOOKUP($AD1629,技まとめ!$A$1:$F$380,4,FALSE)),"一致","")</f>
        <v>一致</v>
      </c>
      <c r="AI1629" s="9" t="s">
        <v>110</v>
      </c>
      <c r="AJ1629" s="3" t="str">
        <f>IF(ISERROR(VLOOKUP($AI1629,技まとめ!$A$1:$F$380,6,FALSE)),"－",VLOOKUP($AI1629,技まとめ!$A$1:$F$380,6,FALSE))</f>
        <v>DR</v>
      </c>
      <c r="AK1629" s="3">
        <f>IF(ISERROR(VLOOKUP($AI1629,技まとめ!$A$1:$F$380,3,FALSE)),"－",VLOOKUP($AI1629,技まとめ!$A$1:$F$380,3,FALSE))</f>
        <v>34</v>
      </c>
      <c r="AL1629" s="3">
        <f>IF(ISERROR(VLOOKUP($AI1629,技まとめ!$A$1:$F$380,5,FALSE)),"－",VLOOKUP($AI1629,技まとめ!$A$1:$F$380,5,FALSE))</f>
        <v>27</v>
      </c>
      <c r="AM1629" s="3" t="str">
        <f>IF($E1629=IF(ISERROR(VLOOKUP($AI1629,技まとめ!$A$1:$F$380,4,FALSE)),"－",VLOOKUP($AI1629,技まとめ!$A$1:$F$380,4,FALSE)),"一致","")</f>
        <v>一致</v>
      </c>
      <c r="AN1629" s="9" t="s">
        <v>97</v>
      </c>
      <c r="AO1629" s="3" t="str">
        <f>IF(ISERROR(VLOOKUP($AN1629,技まとめ!$A$1:$F$380,6,FALSE)),"－",VLOOKUP($AN1629,技まとめ!$A$1:$F$380,6,FALSE))</f>
        <v>BL</v>
      </c>
      <c r="AP1629" s="3">
        <f>IF(ISERROR(VLOOKUP($AN1629,技まとめ!$A$1:$F$380,3,FALSE)),"－",VLOOKUP($AN1629,技まとめ!$A$1:$F$380,3,FALSE))</f>
        <v>38</v>
      </c>
      <c r="AQ1629" s="3">
        <f>IF(ISERROR(VLOOKUP($AN1629,技まとめ!$A$1:$F$380,5,FALSE)),"－",VLOOKUP($AN1629,技まとめ!$A$1:$F$380,5,FALSE))</f>
        <v>16</v>
      </c>
      <c r="AR1629" s="3" t="str">
        <f>IF($E1629=IF(ISERROR(VLOOKUP($AN1629,技まとめ!$A$1:$F$380,4,FALSE)),"－",VLOOKUP($AN1629,技まとめ!$A$1:$F$380,4,FALSE)),"一致","")</f>
        <v/>
      </c>
      <c r="AS1629" s="9" t="s">
        <v>1357</v>
      </c>
      <c r="AT1629" s="3" t="str">
        <f>IF(ISERROR(VLOOKUP($AS1629,技まとめ!$A$1:$F$380,6,FALSE)),"－",VLOOKUP($AS1629,技まとめ!$A$1:$F$380,6,FALSE))</f>
        <v>SC</v>
      </c>
      <c r="AU1629" s="3">
        <f>IF(ISERROR(VLOOKUP($AS1629,技まとめ!$A$1:$F$380,3,FALSE)),"－",VLOOKUP($AS1629,技まとめ!$A$1:$F$380,3,FALSE))</f>
        <v>94</v>
      </c>
      <c r="AV1629" s="3">
        <f>IF(ISERROR(VLOOKUP($AS1629,技まとめ!$A$1:$F$380,5,FALSE)),"－",VLOOKUP($AS1629,技まとめ!$A$1:$F$380,5,FALSE))</f>
        <v>52</v>
      </c>
      <c r="AW1629" s="3" t="str">
        <f>IF($E1629=IF(ISERROR(VLOOKUP($AS1629,技まとめ!$A$1:$F$380,4,FALSE)),"－",VLOOKUP($AS1629,技まとめ!$A$1:$F$380,4,FALSE)),"一致","")</f>
        <v>一致</v>
      </c>
      <c r="AX1629" s="12" t="str">
        <f t="shared" si="356"/>
        <v>ブレードアタックジグザグスパークうしろのしょうめんノーザンインパクト</v>
      </c>
      <c r="AY1629" s="12" t="str">
        <f t="shared" si="357"/>
        <v>ブレードアタックジグザグスパークうしろのしょうめんノーザンインパクト</v>
      </c>
      <c r="AZ1629" s="12" t="str">
        <f t="shared" si="358"/>
        <v>ブレードアタックジグザグスパークうしろのしょうめんノーザンインパクト</v>
      </c>
      <c r="BA1629" s="12" t="str">
        <f t="shared" si="359"/>
        <v>ブレードアタックジグザグスパークうしろのしょうめんノーザンインパクト</v>
      </c>
      <c r="BB1629" s="11" t="str">
        <f t="shared" si="360"/>
        <v>BLDRBLSC</v>
      </c>
      <c r="BC1629" s="11" t="str">
        <f t="shared" si="361"/>
        <v>BLDRBLSC</v>
      </c>
      <c r="BD1629" s="11" t="str">
        <f t="shared" si="362"/>
        <v>BLDRBLSC</v>
      </c>
      <c r="BE1629" s="11" t="str">
        <f t="shared" si="363"/>
        <v>BLDRBLSC</v>
      </c>
    </row>
    <row r="1630" spans="1:57" ht="11.25" hidden="1" customHeight="1">
      <c r="A1630" s="6">
        <v>1629</v>
      </c>
      <c r="B1630" s="7" t="s">
        <v>3646</v>
      </c>
      <c r="C1630" s="8" t="s">
        <v>3647</v>
      </c>
      <c r="D1630" s="7" t="s">
        <v>650</v>
      </c>
      <c r="E1630" s="7" t="s">
        <v>81</v>
      </c>
      <c r="F1630" s="7" t="s">
        <v>109</v>
      </c>
      <c r="G1630" s="9">
        <v>103</v>
      </c>
      <c r="H1630" s="9">
        <v>122</v>
      </c>
      <c r="I1630" s="9">
        <v>51</v>
      </c>
      <c r="J1630" s="9">
        <v>56</v>
      </c>
      <c r="K1630" s="9">
        <v>67</v>
      </c>
      <c r="L1630" s="9">
        <v>54</v>
      </c>
      <c r="M1630" s="9">
        <v>51</v>
      </c>
      <c r="N1630" s="9">
        <v>52</v>
      </c>
      <c r="O1630" s="9">
        <v>48</v>
      </c>
      <c r="P1630" s="9">
        <v>52</v>
      </c>
      <c r="Q1630" s="10">
        <v>101</v>
      </c>
      <c r="R1630" s="11">
        <v>45</v>
      </c>
      <c r="S1630" s="11">
        <v>1</v>
      </c>
      <c r="T1630" s="11">
        <v>104</v>
      </c>
      <c r="U1630" s="11">
        <v>101</v>
      </c>
      <c r="V1630" s="11">
        <v>1</v>
      </c>
      <c r="W1630" s="11">
        <v>98</v>
      </c>
      <c r="X1630" s="11">
        <f t="shared" si="350"/>
        <v>451</v>
      </c>
      <c r="Y1630" s="11">
        <f t="shared" si="351"/>
        <v>4535</v>
      </c>
      <c r="Z1630" s="11">
        <f t="shared" si="352"/>
        <v>2075</v>
      </c>
      <c r="AA1630" s="11">
        <f t="shared" si="353"/>
        <v>4140</v>
      </c>
      <c r="AB1630" s="11">
        <f t="shared" si="354"/>
        <v>4140</v>
      </c>
      <c r="AC1630" s="6">
        <f t="shared" si="355"/>
        <v>4875</v>
      </c>
      <c r="AD1630" s="9" t="s">
        <v>283</v>
      </c>
      <c r="AE1630" s="3" t="str">
        <f>IF(ISERROR(VLOOKUP($AD1630,技まとめ!$A$1:$F$380,6,FALSE)),"－",VLOOKUP($AD1630,技まとめ!$A$1:$F$380,6,FALSE))</f>
        <v>NS</v>
      </c>
      <c r="AF1630" s="3">
        <f>IF(ISERROR(VLOOKUP($AD1630,技まとめ!$A$1:$F$380,3,FALSE)),"－",VLOOKUP($AD1630,技まとめ!$A$1:$F$380,3,FALSE))</f>
        <v>27</v>
      </c>
      <c r="AG1630" s="3">
        <f>IF(ISERROR(VLOOKUP($AD1630,技まとめ!$A$1:$F$380,5,FALSE)),"－",VLOOKUP($AD1630,技まとめ!$A$1:$F$380,5,FALSE))</f>
        <v>20</v>
      </c>
      <c r="AH1630" s="3" t="str">
        <f>IF($E1630=IF(ISERROR(VLOOKUP($AD1630,技まとめ!$A$1:$F$380,4,FALSE)),"－",VLOOKUP($AD1630,技まとめ!$A$1:$F$380,4,FALSE)),"一致","")</f>
        <v/>
      </c>
      <c r="AI1630" s="9" t="s">
        <v>214</v>
      </c>
      <c r="AJ1630" s="3" t="str">
        <f>IF(ISERROR(VLOOKUP($AI1630,技まとめ!$A$1:$F$380,6,FALSE)),"－",VLOOKUP($AI1630,技まとめ!$A$1:$F$380,6,FALSE))</f>
        <v>DR</v>
      </c>
      <c r="AK1630" s="3">
        <f>IF(ISERROR(VLOOKUP($AI1630,技まとめ!$A$1:$F$380,3,FALSE)),"－",VLOOKUP($AI1630,技まとめ!$A$1:$F$380,3,FALSE))</f>
        <v>27</v>
      </c>
      <c r="AL1630" s="3">
        <f>IF(ISERROR(VLOOKUP($AI1630,技まとめ!$A$1:$F$380,5,FALSE)),"－",VLOOKUP($AI1630,技まとめ!$A$1:$F$380,5,FALSE))</f>
        <v>25</v>
      </c>
      <c r="AM1630" s="3" t="str">
        <f>IF($E1630=IF(ISERROR(VLOOKUP($AI1630,技まとめ!$A$1:$F$380,4,FALSE)),"－",VLOOKUP($AI1630,技まとめ!$A$1:$F$380,4,FALSE)),"一致","")</f>
        <v>一致</v>
      </c>
      <c r="AN1630" s="9" t="s">
        <v>98</v>
      </c>
      <c r="AO1630" s="3" t="str">
        <f>IF(ISERROR(VLOOKUP($AN1630,技まとめ!$A$1:$F$380,6,FALSE)),"－",VLOOKUP($AN1630,技まとめ!$A$1:$F$380,6,FALSE))</f>
        <v>BL</v>
      </c>
      <c r="AP1630" s="3">
        <f>IF(ISERROR(VLOOKUP($AN1630,技まとめ!$A$1:$F$380,3,FALSE)),"－",VLOOKUP($AN1630,技まとめ!$A$1:$F$380,3,FALSE))</f>
        <v>58</v>
      </c>
      <c r="AQ1630" s="3">
        <f>IF(ISERROR(VLOOKUP($AN1630,技まとめ!$A$1:$F$380,5,FALSE)),"－",VLOOKUP($AN1630,技まとめ!$A$1:$F$380,5,FALSE))</f>
        <v>39</v>
      </c>
      <c r="AR1630" s="3" t="str">
        <f>IF($E1630=IF(ISERROR(VLOOKUP($AN1630,技まとめ!$A$1:$F$380,4,FALSE)),"－",VLOOKUP($AN1630,技まとめ!$A$1:$F$380,4,FALSE)),"一致","")</f>
        <v/>
      </c>
      <c r="AS1630" s="9" t="s">
        <v>603</v>
      </c>
      <c r="AT1630" s="3" t="str">
        <f>IF(ISERROR(VLOOKUP($AS1630,技まとめ!$A$1:$F$380,6,FALSE)),"－",VLOOKUP($AS1630,技まとめ!$A$1:$F$380,6,FALSE))</f>
        <v>NS</v>
      </c>
      <c r="AU1630" s="3">
        <f>IF(ISERROR(VLOOKUP($AS1630,技まとめ!$A$1:$F$380,3,FALSE)),"－",VLOOKUP($AS1630,技まとめ!$A$1:$F$380,3,FALSE))</f>
        <v>96</v>
      </c>
      <c r="AV1630" s="3">
        <f>IF(ISERROR(VLOOKUP($AS1630,技まとめ!$A$1:$F$380,5,FALSE)),"－",VLOOKUP($AS1630,技まとめ!$A$1:$F$380,5,FALSE))</f>
        <v>52</v>
      </c>
      <c r="AW1630" s="3" t="str">
        <f>IF($E1630=IF(ISERROR(VLOOKUP($AS1630,技まとめ!$A$1:$F$380,4,FALSE)),"－",VLOOKUP($AS1630,技まとめ!$A$1:$F$380,4,FALSE)),"一致","")</f>
        <v>一致</v>
      </c>
      <c r="AX1630" s="12" t="str">
        <f t="shared" si="356"/>
        <v>サイコショットムーンサルトかげぬいゴッドノウズ</v>
      </c>
      <c r="AY1630" s="12" t="str">
        <f t="shared" si="357"/>
        <v>サイコショットムーンサルトかげぬいゴッドノウズ</v>
      </c>
      <c r="AZ1630" s="12" t="str">
        <f t="shared" si="358"/>
        <v>サイコショットムーンサルトかげぬいゴッドノウズ</v>
      </c>
      <c r="BA1630" s="12" t="str">
        <f t="shared" si="359"/>
        <v>サイコショットムーンサルトかげぬいゴッドノウズ</v>
      </c>
      <c r="BB1630" s="11" t="str">
        <f t="shared" si="360"/>
        <v>NSDRBLNS</v>
      </c>
      <c r="BC1630" s="11" t="str">
        <f t="shared" si="361"/>
        <v>NSDRBLNS</v>
      </c>
      <c r="BD1630" s="11" t="str">
        <f t="shared" si="362"/>
        <v>NSDRBLNS</v>
      </c>
      <c r="BE1630" s="11" t="str">
        <f t="shared" si="363"/>
        <v>NSDRBLNS</v>
      </c>
    </row>
    <row r="1631" spans="1:57" ht="11.25" hidden="1" customHeight="1">
      <c r="A1631" s="6">
        <v>1630</v>
      </c>
      <c r="B1631" s="7" t="s">
        <v>3648</v>
      </c>
      <c r="C1631" s="8" t="s">
        <v>3649</v>
      </c>
      <c r="D1631" s="7" t="s">
        <v>72</v>
      </c>
      <c r="E1631" s="7" t="s">
        <v>73</v>
      </c>
      <c r="F1631" s="7" t="s">
        <v>74</v>
      </c>
      <c r="G1631" s="9">
        <v>115</v>
      </c>
      <c r="H1631" s="9">
        <v>97</v>
      </c>
      <c r="I1631" s="9">
        <v>53</v>
      </c>
      <c r="J1631" s="9">
        <v>62</v>
      </c>
      <c r="K1631" s="9">
        <v>56</v>
      </c>
      <c r="L1631" s="9">
        <v>66</v>
      </c>
      <c r="M1631" s="9">
        <v>53</v>
      </c>
      <c r="N1631" s="9">
        <v>53</v>
      </c>
      <c r="O1631" s="9">
        <v>44</v>
      </c>
      <c r="P1631" s="9">
        <v>53</v>
      </c>
      <c r="Q1631" s="10">
        <v>103</v>
      </c>
      <c r="R1631" s="11">
        <v>42</v>
      </c>
      <c r="S1631" s="11">
        <v>1</v>
      </c>
      <c r="T1631" s="11">
        <v>116</v>
      </c>
      <c r="U1631" s="11">
        <v>103</v>
      </c>
      <c r="V1631" s="11">
        <v>1</v>
      </c>
      <c r="W1631" s="11">
        <v>94</v>
      </c>
      <c r="X1631" s="11">
        <f t="shared" si="350"/>
        <v>460</v>
      </c>
      <c r="Y1631" s="11">
        <f t="shared" si="351"/>
        <v>4595</v>
      </c>
      <c r="Z1631" s="11">
        <f t="shared" si="352"/>
        <v>1950</v>
      </c>
      <c r="AA1631" s="11">
        <f t="shared" si="353"/>
        <v>4540</v>
      </c>
      <c r="AB1631" s="11">
        <f t="shared" si="354"/>
        <v>4540</v>
      </c>
      <c r="AC1631" s="6">
        <f t="shared" si="355"/>
        <v>5320</v>
      </c>
      <c r="AD1631" s="9" t="s">
        <v>202</v>
      </c>
      <c r="AE1631" s="3" t="str">
        <f>IF(ISERROR(VLOOKUP($AD1631,技まとめ!$A$1:$F$380,6,FALSE)),"－",VLOOKUP($AD1631,技まとめ!$A$1:$F$380,6,FALSE))</f>
        <v>P1</v>
      </c>
      <c r="AF1631" s="3">
        <f>IF(ISERROR(VLOOKUP($AD1631,技まとめ!$A$1:$F$380,3,FALSE)),"－",VLOOKUP($AD1631,技まとめ!$A$1:$F$380,3,FALSE))</f>
        <v>25</v>
      </c>
      <c r="AG1631" s="3">
        <f>IF(ISERROR(VLOOKUP($AD1631,技まとめ!$A$1:$F$380,5,FALSE)),"－",VLOOKUP($AD1631,技まとめ!$A$1:$F$380,5,FALSE))</f>
        <v>25</v>
      </c>
      <c r="AH1631" s="3" t="str">
        <f>IF($E1631=IF(ISERROR(VLOOKUP($AD1631,技まとめ!$A$1:$F$380,4,FALSE)),"－",VLOOKUP($AD1631,技まとめ!$A$1:$F$380,4,FALSE)),"一致","")</f>
        <v/>
      </c>
      <c r="AI1631" s="9" t="s">
        <v>89</v>
      </c>
      <c r="AJ1631" s="3" t="str">
        <f>IF(ISERROR(VLOOKUP($AI1631,技まとめ!$A$1:$F$380,6,FALSE)),"－",VLOOKUP($AI1631,技まとめ!$A$1:$F$380,6,FALSE))</f>
        <v>BB</v>
      </c>
      <c r="AK1631" s="3">
        <f>IF(ISERROR(VLOOKUP($AI1631,技まとめ!$A$1:$F$380,3,FALSE)),"－",VLOOKUP($AI1631,技まとめ!$A$1:$F$380,3,FALSE))</f>
        <v>43</v>
      </c>
      <c r="AL1631" s="3">
        <f>IF(ISERROR(VLOOKUP($AI1631,技まとめ!$A$1:$F$380,5,FALSE)),"－",VLOOKUP($AI1631,技まとめ!$A$1:$F$380,5,FALSE))</f>
        <v>30</v>
      </c>
      <c r="AM1631" s="3" t="str">
        <f>IF($E1631=IF(ISERROR(VLOOKUP($AI1631,技まとめ!$A$1:$F$380,4,FALSE)),"－",VLOOKUP($AI1631,技まとめ!$A$1:$F$380,4,FALSE)),"一致","")</f>
        <v>一致</v>
      </c>
      <c r="AN1631" s="9" t="s">
        <v>354</v>
      </c>
      <c r="AO1631" s="3" t="str">
        <f>IF(ISERROR(VLOOKUP($AN1631,技まとめ!$A$1:$F$380,6,FALSE)),"－",VLOOKUP($AN1631,技まとめ!$A$1:$F$380,6,FALSE))</f>
        <v>CA</v>
      </c>
      <c r="AP1631" s="3">
        <f>IF(ISERROR(VLOOKUP($AN1631,技まとめ!$A$1:$F$380,3,FALSE)),"－",VLOOKUP($AN1631,技まとめ!$A$1:$F$380,3,FALSE))</f>
        <v>38</v>
      </c>
      <c r="AQ1631" s="3">
        <f>IF(ISERROR(VLOOKUP($AN1631,技まとめ!$A$1:$F$380,5,FALSE)),"－",VLOOKUP($AN1631,技まとめ!$A$1:$F$380,5,FALSE))</f>
        <v>30</v>
      </c>
      <c r="AR1631" s="3" t="str">
        <f>IF($E1631=IF(ISERROR(VLOOKUP($AN1631,技まとめ!$A$1:$F$380,4,FALSE)),"－",VLOOKUP($AN1631,技まとめ!$A$1:$F$380,4,FALSE)),"一致","")</f>
        <v/>
      </c>
      <c r="AS1631" s="9" t="s">
        <v>385</v>
      </c>
      <c r="AT1631" s="3" t="str">
        <f>IF(ISERROR(VLOOKUP($AS1631,技まとめ!$A$1:$F$380,6,FALSE)),"－",VLOOKUP($AS1631,技まとめ!$A$1:$F$380,6,FALSE))</f>
        <v>CA</v>
      </c>
      <c r="AU1631" s="3">
        <f>IF(ISERROR(VLOOKUP($AS1631,技まとめ!$A$1:$F$380,3,FALSE)),"－",VLOOKUP($AS1631,技まとめ!$A$1:$F$380,3,FALSE))</f>
        <v>81</v>
      </c>
      <c r="AV1631" s="3">
        <f>IF(ISERROR(VLOOKUP($AS1631,技まとめ!$A$1:$F$380,5,FALSE)),"－",VLOOKUP($AS1631,技まとめ!$A$1:$F$380,5,FALSE))</f>
        <v>47</v>
      </c>
      <c r="AW1631" s="3" t="str">
        <f>IF($E1631=IF(ISERROR(VLOOKUP($AS1631,技まとめ!$A$1:$F$380,4,FALSE)),"－",VLOOKUP($AS1631,技まとめ!$A$1:$F$380,4,FALSE)),"一致","")</f>
        <v>一致</v>
      </c>
      <c r="AX1631" s="12" t="str">
        <f t="shared" si="356"/>
        <v>パワーシールドザ・ウォールシュートポケットトリプルディフェンス</v>
      </c>
      <c r="AY1631" s="12" t="str">
        <f t="shared" si="357"/>
        <v>パワーシールドザ・ウォールシュートポケットトリプルディフェンス</v>
      </c>
      <c r="AZ1631" s="12" t="str">
        <f t="shared" si="358"/>
        <v>パワーシールドザ・ウォールシュートポケットトリプルディフェンス</v>
      </c>
      <c r="BA1631" s="12" t="str">
        <f t="shared" si="359"/>
        <v>パワーシールドザ・ウォールシュートポケットトリプルディフェンス</v>
      </c>
      <c r="BB1631" s="11" t="str">
        <f t="shared" si="360"/>
        <v>P1BBCACA</v>
      </c>
      <c r="BC1631" s="11" t="str">
        <f t="shared" si="361"/>
        <v>P1BBCACA</v>
      </c>
      <c r="BD1631" s="11" t="str">
        <f t="shared" si="362"/>
        <v>P1BBCACA</v>
      </c>
      <c r="BE1631" s="11" t="str">
        <f t="shared" si="363"/>
        <v>P1BBCACA</v>
      </c>
    </row>
    <row r="1632" spans="1:57" ht="11.25" hidden="1" customHeight="1">
      <c r="A1632" s="6">
        <v>1631</v>
      </c>
      <c r="B1632" s="7" t="s">
        <v>3650</v>
      </c>
      <c r="C1632" s="8" t="s">
        <v>3651</v>
      </c>
      <c r="D1632" s="7" t="s">
        <v>650</v>
      </c>
      <c r="E1632" s="7" t="s">
        <v>95</v>
      </c>
      <c r="F1632" s="7" t="s">
        <v>109</v>
      </c>
      <c r="G1632" s="9">
        <v>75</v>
      </c>
      <c r="H1632" s="9">
        <v>132</v>
      </c>
      <c r="I1632" s="9">
        <v>61</v>
      </c>
      <c r="J1632" s="9">
        <v>51</v>
      </c>
      <c r="K1632" s="9">
        <v>56</v>
      </c>
      <c r="L1632" s="9">
        <v>51</v>
      </c>
      <c r="M1632" s="9">
        <v>56</v>
      </c>
      <c r="N1632" s="9">
        <v>56</v>
      </c>
      <c r="O1632" s="9">
        <v>53</v>
      </c>
      <c r="P1632" s="9">
        <v>38</v>
      </c>
      <c r="Q1632" s="10">
        <v>111</v>
      </c>
      <c r="R1632" s="11">
        <v>19</v>
      </c>
      <c r="S1632" s="11">
        <v>1</v>
      </c>
      <c r="T1632" s="11">
        <v>101</v>
      </c>
      <c r="U1632" s="11">
        <v>106</v>
      </c>
      <c r="V1632" s="11">
        <v>1</v>
      </c>
      <c r="W1632" s="11">
        <v>103</v>
      </c>
      <c r="X1632" s="11">
        <f t="shared" si="350"/>
        <v>442</v>
      </c>
      <c r="Y1632" s="11">
        <f t="shared" si="351"/>
        <v>4960</v>
      </c>
      <c r="Z1632" s="11">
        <f t="shared" si="352"/>
        <v>1190</v>
      </c>
      <c r="AA1632" s="11">
        <f t="shared" si="353"/>
        <v>4060</v>
      </c>
      <c r="AB1632" s="11">
        <f t="shared" si="354"/>
        <v>4060</v>
      </c>
      <c r="AC1632" s="6">
        <f t="shared" si="355"/>
        <v>4650</v>
      </c>
      <c r="AD1632" s="9" t="s">
        <v>111</v>
      </c>
      <c r="AE1632" s="3" t="str">
        <f>IF(ISERROR(VLOOKUP($AD1632,技まとめ!$A$1:$F$380,6,FALSE)),"－",VLOOKUP($AD1632,技まとめ!$A$1:$F$380,6,FALSE))</f>
        <v>SC</v>
      </c>
      <c r="AF1632" s="3">
        <f>IF(ISERROR(VLOOKUP($AD1632,技まとめ!$A$1:$F$380,3,FALSE)),"－",VLOOKUP($AD1632,技まとめ!$A$1:$F$380,3,FALSE))</f>
        <v>23</v>
      </c>
      <c r="AG1632" s="3">
        <f>IF(ISERROR(VLOOKUP($AD1632,技まとめ!$A$1:$F$380,5,FALSE)),"－",VLOOKUP($AD1632,技まとめ!$A$1:$F$380,5,FALSE))</f>
        <v>20</v>
      </c>
      <c r="AH1632" s="3" t="str">
        <f>IF($E1632=IF(ISERROR(VLOOKUP($AD1632,技まとめ!$A$1:$F$380,4,FALSE)),"－",VLOOKUP($AD1632,技まとめ!$A$1:$F$380,4,FALSE)),"一致","")</f>
        <v>一致</v>
      </c>
      <c r="AI1632" s="9" t="s">
        <v>117</v>
      </c>
      <c r="AJ1632" s="3" t="str">
        <f>IF(ISERROR(VLOOKUP($AI1632,技まとめ!$A$1:$F$380,6,FALSE)),"－",VLOOKUP($AI1632,技まとめ!$A$1:$F$380,6,FALSE))</f>
        <v>SC</v>
      </c>
      <c r="AK1632" s="3">
        <f>IF(ISERROR(VLOOKUP($AI1632,技まとめ!$A$1:$F$380,3,FALSE)),"－",VLOOKUP($AI1632,技まとめ!$A$1:$F$380,3,FALSE))</f>
        <v>38</v>
      </c>
      <c r="AL1632" s="3">
        <f>IF(ISERROR(VLOOKUP($AI1632,技まとめ!$A$1:$F$380,5,FALSE)),"－",VLOOKUP($AI1632,技まとめ!$A$1:$F$380,5,FALSE))</f>
        <v>25</v>
      </c>
      <c r="AM1632" s="3" t="str">
        <f>IF($E1632=IF(ISERROR(VLOOKUP($AI1632,技まとめ!$A$1:$F$380,4,FALSE)),"－",VLOOKUP($AI1632,技まとめ!$A$1:$F$380,4,FALSE)),"一致","")</f>
        <v/>
      </c>
      <c r="AN1632" s="9" t="s">
        <v>214</v>
      </c>
      <c r="AO1632" s="3" t="str">
        <f>IF(ISERROR(VLOOKUP($AN1632,技まとめ!$A$1:$F$380,6,FALSE)),"－",VLOOKUP($AN1632,技まとめ!$A$1:$F$380,6,FALSE))</f>
        <v>DR</v>
      </c>
      <c r="AP1632" s="3">
        <f>IF(ISERROR(VLOOKUP($AN1632,技まとめ!$A$1:$F$380,3,FALSE)),"－",VLOOKUP($AN1632,技まとめ!$A$1:$F$380,3,FALSE))</f>
        <v>27</v>
      </c>
      <c r="AQ1632" s="3">
        <f>IF(ISERROR(VLOOKUP($AN1632,技まとめ!$A$1:$F$380,5,FALSE)),"－",VLOOKUP($AN1632,技まとめ!$A$1:$F$380,5,FALSE))</f>
        <v>25</v>
      </c>
      <c r="AR1632" s="3" t="str">
        <f>IF($E1632=IF(ISERROR(VLOOKUP($AN1632,技まとめ!$A$1:$F$380,4,FALSE)),"－",VLOOKUP($AN1632,技まとめ!$A$1:$F$380,4,FALSE)),"一致","")</f>
        <v/>
      </c>
      <c r="AS1632" s="9" t="s">
        <v>678</v>
      </c>
      <c r="AT1632" s="3" t="str">
        <f>IF(ISERROR(VLOOKUP($AS1632,技まとめ!$A$1:$F$380,6,FALSE)),"－",VLOOKUP($AS1632,技まとめ!$A$1:$F$380,6,FALSE))</f>
        <v>BS</v>
      </c>
      <c r="AU1632" s="3">
        <f>IF(ISERROR(VLOOKUP($AS1632,技まとめ!$A$1:$F$380,3,FALSE)),"－",VLOOKUP($AS1632,技まとめ!$A$1:$F$380,3,FALSE))</f>
        <v>57</v>
      </c>
      <c r="AV1632" s="3">
        <f>IF(ISERROR(VLOOKUP($AS1632,技まとめ!$A$1:$F$380,5,FALSE)),"－",VLOOKUP($AS1632,技まとめ!$A$1:$F$380,5,FALSE))</f>
        <v>34</v>
      </c>
      <c r="AW1632" s="3" t="str">
        <f>IF($E1632=IF(ISERROR(VLOOKUP($AS1632,技まとめ!$A$1:$F$380,4,FALSE)),"－",VLOOKUP($AS1632,技まとめ!$A$1:$F$380,4,FALSE)),"一致","")</f>
        <v>一致</v>
      </c>
      <c r="AX1632" s="12" t="str">
        <f t="shared" si="356"/>
        <v>ローリングキッククルクルヘッドムーンサルトダークトルネード</v>
      </c>
      <c r="AY1632" s="12" t="str">
        <f t="shared" si="357"/>
        <v>ローリングキッククルクルヘッドムーンサルトダークトルネード</v>
      </c>
      <c r="AZ1632" s="12" t="str">
        <f t="shared" si="358"/>
        <v>ローリングキッククルクルヘッドムーンサルトダークトルネード</v>
      </c>
      <c r="BA1632" s="12" t="str">
        <f t="shared" si="359"/>
        <v>ローリングキッククルクルヘッドムーンサルトダークトルネード</v>
      </c>
      <c r="BB1632" s="11" t="str">
        <f t="shared" si="360"/>
        <v>SCSCDRBS</v>
      </c>
      <c r="BC1632" s="11" t="str">
        <f t="shared" si="361"/>
        <v>SCSCDRBS</v>
      </c>
      <c r="BD1632" s="11" t="str">
        <f t="shared" si="362"/>
        <v>SCSCDRBS</v>
      </c>
      <c r="BE1632" s="11" t="str">
        <f t="shared" si="363"/>
        <v>SCSCDRBS</v>
      </c>
    </row>
    <row r="1633" spans="1:57" ht="11.25" hidden="1" customHeight="1">
      <c r="A1633" s="6">
        <v>1632</v>
      </c>
      <c r="B1633" s="7" t="s">
        <v>3652</v>
      </c>
      <c r="C1633" s="8" t="s">
        <v>3653</v>
      </c>
      <c r="D1633" s="7" t="s">
        <v>72</v>
      </c>
      <c r="E1633" s="7" t="s">
        <v>73</v>
      </c>
      <c r="F1633" s="7" t="s">
        <v>82</v>
      </c>
      <c r="G1633" s="9">
        <v>120</v>
      </c>
      <c r="H1633" s="9">
        <v>112</v>
      </c>
      <c r="I1633" s="9">
        <v>62</v>
      </c>
      <c r="J1633" s="9">
        <v>65</v>
      </c>
      <c r="K1633" s="9">
        <v>60</v>
      </c>
      <c r="L1633" s="9">
        <v>63</v>
      </c>
      <c r="M1633" s="9">
        <v>58</v>
      </c>
      <c r="N1633" s="9">
        <v>57</v>
      </c>
      <c r="O1633" s="9">
        <v>57</v>
      </c>
      <c r="P1633" s="9">
        <v>33</v>
      </c>
      <c r="Q1633" s="10">
        <v>112</v>
      </c>
      <c r="R1633" s="11">
        <v>33</v>
      </c>
      <c r="S1633" s="11">
        <v>1</v>
      </c>
      <c r="T1633" s="11">
        <v>113</v>
      </c>
      <c r="U1633" s="11">
        <v>108</v>
      </c>
      <c r="V1633" s="11">
        <v>1</v>
      </c>
      <c r="W1633" s="11">
        <v>107</v>
      </c>
      <c r="X1633" s="11">
        <f t="shared" si="350"/>
        <v>475</v>
      </c>
      <c r="Y1633" s="11">
        <f t="shared" si="351"/>
        <v>5020</v>
      </c>
      <c r="Z1633" s="11">
        <f t="shared" si="352"/>
        <v>1700</v>
      </c>
      <c r="AA1633" s="11">
        <f t="shared" si="353"/>
        <v>4500</v>
      </c>
      <c r="AB1633" s="11">
        <f t="shared" si="354"/>
        <v>4500</v>
      </c>
      <c r="AC1633" s="6">
        <f t="shared" si="355"/>
        <v>5220</v>
      </c>
      <c r="AD1633" s="9" t="s">
        <v>156</v>
      </c>
      <c r="AE1633" s="3" t="str">
        <f>IF(ISERROR(VLOOKUP($AD1633,技まとめ!$A$1:$F$380,6,FALSE)),"－",VLOOKUP($AD1633,技まとめ!$A$1:$F$380,6,FALSE))</f>
        <v>BB</v>
      </c>
      <c r="AF1633" s="3">
        <f>IF(ISERROR(VLOOKUP($AD1633,技まとめ!$A$1:$F$380,3,FALSE)),"－",VLOOKUP($AD1633,技まとめ!$A$1:$F$380,3,FALSE))</f>
        <v>17</v>
      </c>
      <c r="AG1633" s="3">
        <f>IF(ISERROR(VLOOKUP($AD1633,技まとめ!$A$1:$F$380,5,FALSE)),"－",VLOOKUP($AD1633,技まとめ!$A$1:$F$380,5,FALSE))</f>
        <v>20</v>
      </c>
      <c r="AH1633" s="3" t="str">
        <f>IF($E1633=IF(ISERROR(VLOOKUP($AD1633,技まとめ!$A$1:$F$380,4,FALSE)),"－",VLOOKUP($AD1633,技まとめ!$A$1:$F$380,4,FALSE)),"一致","")</f>
        <v/>
      </c>
      <c r="AI1633" s="9" t="s">
        <v>157</v>
      </c>
      <c r="AJ1633" s="3" t="str">
        <f>IF(ISERROR(VLOOKUP($AI1633,技まとめ!$A$1:$F$380,6,FALSE)),"－",VLOOKUP($AI1633,技まとめ!$A$1:$F$380,6,FALSE))</f>
        <v>BL</v>
      </c>
      <c r="AK1633" s="3">
        <f>IF(ISERROR(VLOOKUP($AI1633,技まとめ!$A$1:$F$380,3,FALSE)),"－",VLOOKUP($AI1633,技まとめ!$A$1:$F$380,3,FALSE))</f>
        <v>47</v>
      </c>
      <c r="AL1633" s="3">
        <f>IF(ISERROR(VLOOKUP($AI1633,技まとめ!$A$1:$F$380,5,FALSE)),"－",VLOOKUP($AI1633,技まとめ!$A$1:$F$380,5,FALSE))</f>
        <v>32</v>
      </c>
      <c r="AM1633" s="3" t="str">
        <f>IF($E1633=IF(ISERROR(VLOOKUP($AI1633,技まとめ!$A$1:$F$380,4,FALSE)),"－",VLOOKUP($AI1633,技まとめ!$A$1:$F$380,4,FALSE)),"一致","")</f>
        <v>一致</v>
      </c>
      <c r="AN1633" s="9" t="s">
        <v>132</v>
      </c>
      <c r="AO1633" s="3" t="str">
        <f>IF(ISERROR(VLOOKUP($AN1633,技まとめ!$A$1:$F$380,6,FALSE)),"－",VLOOKUP($AN1633,技まとめ!$A$1:$F$380,6,FALSE))</f>
        <v>DR</v>
      </c>
      <c r="AP1633" s="3">
        <f>IF(ISERROR(VLOOKUP($AN1633,技まとめ!$A$1:$F$380,3,FALSE)),"－",VLOOKUP($AN1633,技まとめ!$A$1:$F$380,3,FALSE))</f>
        <v>78</v>
      </c>
      <c r="AQ1633" s="3">
        <f>IF(ISERROR(VLOOKUP($AN1633,技まとめ!$A$1:$F$380,5,FALSE)),"－",VLOOKUP($AN1633,技まとめ!$A$1:$F$380,5,FALSE))</f>
        <v>46</v>
      </c>
      <c r="AR1633" s="3" t="str">
        <f>IF($E1633=IF(ISERROR(VLOOKUP($AN1633,技まとめ!$A$1:$F$380,4,FALSE)),"－",VLOOKUP($AN1633,技まとめ!$A$1:$F$380,4,FALSE)),"一致","")</f>
        <v/>
      </c>
      <c r="AS1633" s="9" t="s">
        <v>112</v>
      </c>
      <c r="AT1633" s="3" t="str">
        <f>IF(ISERROR(VLOOKUP($AS1633,技まとめ!$A$1:$F$380,6,FALSE)),"－",VLOOKUP($AS1633,技まとめ!$A$1:$F$380,6,FALSE))</f>
        <v>BB</v>
      </c>
      <c r="AU1633" s="3">
        <f>IF(ISERROR(VLOOKUP($AS1633,技まとめ!$A$1:$F$380,3,FALSE)),"－",VLOOKUP($AS1633,技まとめ!$A$1:$F$380,3,FALSE))</f>
        <v>77</v>
      </c>
      <c r="AV1633" s="3">
        <f>IF(ISERROR(VLOOKUP($AS1633,技まとめ!$A$1:$F$380,5,FALSE)),"－",VLOOKUP($AS1633,技まとめ!$A$1:$F$380,5,FALSE))</f>
        <v>47</v>
      </c>
      <c r="AW1633" s="3" t="str">
        <f>IF($E1633=IF(ISERROR(VLOOKUP($AS1633,技まとめ!$A$1:$F$380,4,FALSE)),"－",VLOOKUP($AS1633,技まとめ!$A$1:$F$380,4,FALSE)),"一致","")</f>
        <v/>
      </c>
      <c r="AX1633" s="12" t="str">
        <f t="shared" si="356"/>
        <v>ジャイアントスピンアースクェイクダッシュストームシューティングスター</v>
      </c>
      <c r="AY1633" s="12" t="str">
        <f t="shared" si="357"/>
        <v>ジャイアントスピンアースクェイクダッシュストームシューティングスター</v>
      </c>
      <c r="AZ1633" s="12" t="str">
        <f t="shared" si="358"/>
        <v>ジャイアントスピンアースクェイクダッシュストームシューティングスター</v>
      </c>
      <c r="BA1633" s="12" t="str">
        <f t="shared" si="359"/>
        <v>ジャイアントスピンアースクェイクダッシュストームシューティングスター</v>
      </c>
      <c r="BB1633" s="11" t="str">
        <f t="shared" si="360"/>
        <v>BBBLDRBB</v>
      </c>
      <c r="BC1633" s="11" t="str">
        <f t="shared" si="361"/>
        <v>BBBLDRBB</v>
      </c>
      <c r="BD1633" s="11" t="str">
        <f t="shared" si="362"/>
        <v>BBBLDRBB</v>
      </c>
      <c r="BE1633" s="11" t="str">
        <f t="shared" si="363"/>
        <v>BBBLDRBB</v>
      </c>
    </row>
    <row r="1634" spans="1:57" ht="11.25" hidden="1" customHeight="1">
      <c r="A1634" s="6">
        <v>1633</v>
      </c>
      <c r="B1634" s="7" t="s">
        <v>3654</v>
      </c>
      <c r="C1634" s="8" t="s">
        <v>3655</v>
      </c>
      <c r="D1634" s="7" t="s">
        <v>72</v>
      </c>
      <c r="E1634" s="7" t="s">
        <v>81</v>
      </c>
      <c r="F1634" s="7" t="s">
        <v>128</v>
      </c>
      <c r="G1634" s="9">
        <v>107</v>
      </c>
      <c r="H1634" s="9">
        <v>120</v>
      </c>
      <c r="I1634" s="9">
        <v>56</v>
      </c>
      <c r="J1634" s="9">
        <v>57</v>
      </c>
      <c r="K1634" s="9">
        <v>51</v>
      </c>
      <c r="L1634" s="9">
        <v>53</v>
      </c>
      <c r="M1634" s="9">
        <v>55</v>
      </c>
      <c r="N1634" s="9">
        <v>57</v>
      </c>
      <c r="O1634" s="9">
        <v>57</v>
      </c>
      <c r="P1634" s="9">
        <v>35</v>
      </c>
      <c r="Q1634" s="10">
        <v>106</v>
      </c>
      <c r="R1634" s="11">
        <v>18</v>
      </c>
      <c r="S1634" s="11">
        <v>1</v>
      </c>
      <c r="T1634" s="11">
        <v>103</v>
      </c>
      <c r="U1634" s="11">
        <v>105</v>
      </c>
      <c r="V1634" s="11">
        <v>1</v>
      </c>
      <c r="W1634" s="11">
        <v>107</v>
      </c>
      <c r="X1634" s="11">
        <f t="shared" si="350"/>
        <v>441</v>
      </c>
      <c r="Y1634" s="11">
        <f t="shared" si="351"/>
        <v>4780</v>
      </c>
      <c r="Z1634" s="11">
        <f t="shared" si="352"/>
        <v>1175</v>
      </c>
      <c r="AA1634" s="11">
        <f t="shared" si="353"/>
        <v>4150</v>
      </c>
      <c r="AB1634" s="11">
        <f t="shared" si="354"/>
        <v>4150</v>
      </c>
      <c r="AC1634" s="6">
        <f t="shared" si="355"/>
        <v>4745</v>
      </c>
      <c r="AD1634" s="9" t="s">
        <v>141</v>
      </c>
      <c r="AE1634" s="3" t="str">
        <f>IF(ISERROR(VLOOKUP($AD1634,技まとめ!$A$1:$F$380,6,FALSE)),"－",VLOOKUP($AD1634,技まとめ!$A$1:$F$380,6,FALSE))</f>
        <v>SC</v>
      </c>
      <c r="AF1634" s="3">
        <f>IF(ISERROR(VLOOKUP($AD1634,技まとめ!$A$1:$F$380,3,FALSE)),"－",VLOOKUP($AD1634,技まとめ!$A$1:$F$380,3,FALSE))</f>
        <v>42</v>
      </c>
      <c r="AG1634" s="3">
        <f>IF(ISERROR(VLOOKUP($AD1634,技まとめ!$A$1:$F$380,5,FALSE)),"－",VLOOKUP($AD1634,技まとめ!$A$1:$F$380,5,FALSE))</f>
        <v>28</v>
      </c>
      <c r="AH1634" s="3" t="str">
        <f>IF($E1634=IF(ISERROR(VLOOKUP($AD1634,技まとめ!$A$1:$F$380,4,FALSE)),"－",VLOOKUP($AD1634,技まとめ!$A$1:$F$380,4,FALSE)),"一致","")</f>
        <v/>
      </c>
      <c r="AI1634" s="9" t="s">
        <v>346</v>
      </c>
      <c r="AJ1634" s="3" t="str">
        <f>IF(ISERROR(VLOOKUP($AI1634,技まとめ!$A$1:$F$380,6,FALSE)),"－",VLOOKUP($AI1634,技まとめ!$A$1:$F$380,6,FALSE))</f>
        <v>LS</v>
      </c>
      <c r="AK1634" s="3">
        <f>IF(ISERROR(VLOOKUP($AI1634,技まとめ!$A$1:$F$380,3,FALSE)),"－",VLOOKUP($AI1634,技まとめ!$A$1:$F$380,3,FALSE))</f>
        <v>51</v>
      </c>
      <c r="AL1634" s="3">
        <f>IF(ISERROR(VLOOKUP($AI1634,技まとめ!$A$1:$F$380,5,FALSE)),"－",VLOOKUP($AI1634,技まとめ!$A$1:$F$380,5,FALSE))</f>
        <v>37</v>
      </c>
      <c r="AM1634" s="3" t="str">
        <f>IF($E1634=IF(ISERROR(VLOOKUP($AI1634,技まとめ!$A$1:$F$380,4,FALSE)),"－",VLOOKUP($AI1634,技まとめ!$A$1:$F$380,4,FALSE)),"一致","")</f>
        <v/>
      </c>
      <c r="AN1634" s="9" t="s">
        <v>426</v>
      </c>
      <c r="AO1634" s="3" t="str">
        <f>IF(ISERROR(VLOOKUP($AN1634,技まとめ!$A$1:$F$380,6,FALSE)),"－",VLOOKUP($AN1634,技まとめ!$A$1:$F$380,6,FALSE))</f>
        <v>NS</v>
      </c>
      <c r="AP1634" s="3">
        <f>IF(ISERROR(VLOOKUP($AN1634,技まとめ!$A$1:$F$380,3,FALSE)),"－",VLOOKUP($AN1634,技まとめ!$A$1:$F$380,3,FALSE))</f>
        <v>57</v>
      </c>
      <c r="AQ1634" s="3">
        <f>IF(ISERROR(VLOOKUP($AN1634,技まとめ!$A$1:$F$380,5,FALSE)),"－",VLOOKUP($AN1634,技まとめ!$A$1:$F$380,5,FALSE))</f>
        <v>34</v>
      </c>
      <c r="AR1634" s="3" t="str">
        <f>IF($E1634=IF(ISERROR(VLOOKUP($AN1634,技まとめ!$A$1:$F$380,4,FALSE)),"－",VLOOKUP($AN1634,技まとめ!$A$1:$F$380,4,FALSE)),"一致","")</f>
        <v/>
      </c>
      <c r="AS1634" s="9" t="s">
        <v>296</v>
      </c>
      <c r="AT1634" s="3" t="str">
        <f>IF(ISERROR(VLOOKUP($AS1634,技まとめ!$A$1:$F$380,6,FALSE)),"－",VLOOKUP($AS1634,技まとめ!$A$1:$F$380,6,FALSE))</f>
        <v>LS</v>
      </c>
      <c r="AU1634" s="3">
        <f>IF(ISERROR(VLOOKUP($AS1634,技まとめ!$A$1:$F$380,3,FALSE)),"－",VLOOKUP($AS1634,技まとめ!$A$1:$F$380,3,FALSE))</f>
        <v>96</v>
      </c>
      <c r="AV1634" s="3">
        <f>IF(ISERROR(VLOOKUP($AS1634,技まとめ!$A$1:$F$380,5,FALSE)),"－",VLOOKUP($AS1634,技まとめ!$A$1:$F$380,5,FALSE))</f>
        <v>62</v>
      </c>
      <c r="AW1634" s="3" t="str">
        <f>IF($E1634=IF(ISERROR(VLOOKUP($AS1634,技まとめ!$A$1:$F$380,4,FALSE)),"－",VLOOKUP($AS1634,技まとめ!$A$1:$F$380,4,FALSE)),"一致","")</f>
        <v/>
      </c>
      <c r="AX1634" s="12" t="str">
        <f t="shared" si="356"/>
        <v>ドラゴンクラッシュレインボーループシャインドライブほのおのかざみどり</v>
      </c>
      <c r="AY1634" s="12" t="str">
        <f t="shared" si="357"/>
        <v>ドラゴンクラッシュレインボーループシャインドライブほのおのかざみどり</v>
      </c>
      <c r="AZ1634" s="12" t="str">
        <f t="shared" si="358"/>
        <v>ドラゴンクラッシュレインボーループシャインドライブほのおのかざみどり</v>
      </c>
      <c r="BA1634" s="12" t="str">
        <f t="shared" si="359"/>
        <v>ドラゴンクラッシュレインボーループシャインドライブほのおのかざみどり</v>
      </c>
      <c r="BB1634" s="11" t="str">
        <f t="shared" si="360"/>
        <v>SCLSNSLS</v>
      </c>
      <c r="BC1634" s="11" t="str">
        <f t="shared" si="361"/>
        <v>SCLSNSLS</v>
      </c>
      <c r="BD1634" s="11" t="str">
        <f t="shared" si="362"/>
        <v>SCLSNSLS</v>
      </c>
      <c r="BE1634" s="11" t="str">
        <f t="shared" si="363"/>
        <v>SCLSNSLS</v>
      </c>
    </row>
    <row r="1635" spans="1:57" ht="11.25" hidden="1" customHeight="1">
      <c r="A1635" s="6">
        <v>1634</v>
      </c>
      <c r="B1635" s="7" t="s">
        <v>3656</v>
      </c>
      <c r="C1635" s="8" t="s">
        <v>3657</v>
      </c>
      <c r="D1635" s="7" t="s">
        <v>72</v>
      </c>
      <c r="E1635" s="7" t="s">
        <v>95</v>
      </c>
      <c r="F1635" s="7" t="s">
        <v>82</v>
      </c>
      <c r="G1635" s="9">
        <v>120</v>
      </c>
      <c r="H1635" s="9">
        <v>93</v>
      </c>
      <c r="I1635" s="9">
        <v>53</v>
      </c>
      <c r="J1635" s="9">
        <v>57</v>
      </c>
      <c r="K1635" s="9">
        <v>53</v>
      </c>
      <c r="L1635" s="9">
        <v>51</v>
      </c>
      <c r="M1635" s="9">
        <v>53</v>
      </c>
      <c r="N1635" s="9">
        <v>56</v>
      </c>
      <c r="O1635" s="9">
        <v>57</v>
      </c>
      <c r="P1635" s="9">
        <v>41</v>
      </c>
      <c r="Q1635" s="10">
        <v>103</v>
      </c>
      <c r="R1635" s="11">
        <v>25</v>
      </c>
      <c r="S1635" s="11">
        <v>1</v>
      </c>
      <c r="T1635" s="11">
        <v>101</v>
      </c>
      <c r="U1635" s="11">
        <v>103</v>
      </c>
      <c r="V1635" s="11">
        <v>1</v>
      </c>
      <c r="W1635" s="11">
        <v>107</v>
      </c>
      <c r="X1635" s="11">
        <f t="shared" si="350"/>
        <v>441</v>
      </c>
      <c r="Y1635" s="11">
        <f t="shared" si="351"/>
        <v>4660</v>
      </c>
      <c r="Z1635" s="11">
        <f t="shared" si="352"/>
        <v>1420</v>
      </c>
      <c r="AA1635" s="11">
        <f t="shared" si="353"/>
        <v>4080</v>
      </c>
      <c r="AB1635" s="11">
        <f t="shared" si="354"/>
        <v>4080</v>
      </c>
      <c r="AC1635" s="6">
        <f t="shared" si="355"/>
        <v>4700</v>
      </c>
      <c r="AD1635" s="9" t="s">
        <v>5012</v>
      </c>
      <c r="AE1635" s="3" t="str">
        <f>IF(ISERROR(VLOOKUP($AD1635,技まとめ!$A$1:$F$380,6,FALSE)),"－",VLOOKUP($AD1635,技まとめ!$A$1:$F$380,6,FALSE))</f>
        <v>－</v>
      </c>
      <c r="AF1635" s="3">
        <f>IF(ISERROR(VLOOKUP($AD1635,技まとめ!$A$1:$F$380,3,FALSE)),"－",VLOOKUP($AD1635,技まとめ!$A$1:$F$380,3,FALSE))</f>
        <v>0</v>
      </c>
      <c r="AG1635" s="3">
        <f>IF(ISERROR(VLOOKUP($AD1635,技まとめ!$A$1:$F$380,5,FALSE)),"－",VLOOKUP($AD1635,技まとめ!$A$1:$F$380,5,FALSE))</f>
        <v>0</v>
      </c>
      <c r="AH1635" s="3" t="str">
        <f>IF($E1635=IF(ISERROR(VLOOKUP($AD1635,技まとめ!$A$1:$F$380,4,FALSE)),"－",VLOOKUP($AD1635,技まとめ!$A$1:$F$380,4,FALSE)),"一致","")</f>
        <v/>
      </c>
      <c r="AI1635" s="9" t="s">
        <v>98</v>
      </c>
      <c r="AJ1635" s="3" t="str">
        <f>IF(ISERROR(VLOOKUP($AI1635,技まとめ!$A$1:$F$380,6,FALSE)),"－",VLOOKUP($AI1635,技まとめ!$A$1:$F$380,6,FALSE))</f>
        <v>BL</v>
      </c>
      <c r="AK1635" s="3">
        <f>IF(ISERROR(VLOOKUP($AI1635,技まとめ!$A$1:$F$380,3,FALSE)),"－",VLOOKUP($AI1635,技まとめ!$A$1:$F$380,3,FALSE))</f>
        <v>58</v>
      </c>
      <c r="AL1635" s="3">
        <f>IF(ISERROR(VLOOKUP($AI1635,技まとめ!$A$1:$F$380,5,FALSE)),"－",VLOOKUP($AI1635,技まとめ!$A$1:$F$380,5,FALSE))</f>
        <v>39</v>
      </c>
      <c r="AM1635" s="3" t="str">
        <f>IF($E1635=IF(ISERROR(VLOOKUP($AI1635,技まとめ!$A$1:$F$380,4,FALSE)),"－",VLOOKUP($AI1635,技まとめ!$A$1:$F$380,4,FALSE)),"一致","")</f>
        <v>一致</v>
      </c>
      <c r="AN1635" s="9" t="s">
        <v>103</v>
      </c>
      <c r="AO1635" s="3" t="str">
        <f>IF(ISERROR(VLOOKUP($AN1635,技まとめ!$A$1:$F$380,6,FALSE)),"－",VLOOKUP($AN1635,技まとめ!$A$1:$F$380,6,FALSE))</f>
        <v>DR</v>
      </c>
      <c r="AP1635" s="3">
        <f>IF(ISERROR(VLOOKUP($AN1635,技まとめ!$A$1:$F$380,3,FALSE)),"－",VLOOKUP($AN1635,技まとめ!$A$1:$F$380,3,FALSE))</f>
        <v>56</v>
      </c>
      <c r="AQ1635" s="3">
        <f>IF(ISERROR(VLOOKUP($AN1635,技まとめ!$A$1:$F$380,5,FALSE)),"－",VLOOKUP($AN1635,技まとめ!$A$1:$F$380,5,FALSE))</f>
        <v>39</v>
      </c>
      <c r="AR1635" s="3" t="str">
        <f>IF($E1635=IF(ISERROR(VLOOKUP($AN1635,技まとめ!$A$1:$F$380,4,FALSE)),"－",VLOOKUP($AN1635,技まとめ!$A$1:$F$380,4,FALSE)),"一致","")</f>
        <v>一致</v>
      </c>
      <c r="AS1635" s="9" t="s">
        <v>608</v>
      </c>
      <c r="AT1635" s="3" t="str">
        <f>IF(ISERROR(VLOOKUP($AS1635,技まとめ!$A$1:$F$380,6,FALSE)),"－",VLOOKUP($AS1635,技まとめ!$A$1:$F$380,6,FALSE))</f>
        <v>BL</v>
      </c>
      <c r="AU1635" s="3">
        <f>IF(ISERROR(VLOOKUP($AS1635,技まとめ!$A$1:$F$380,3,FALSE)),"－",VLOOKUP($AS1635,技まとめ!$A$1:$F$380,3,FALSE))</f>
        <v>83</v>
      </c>
      <c r="AV1635" s="3">
        <f>IF(ISERROR(VLOOKUP($AS1635,技まとめ!$A$1:$F$380,5,FALSE)),"－",VLOOKUP($AS1635,技まとめ!$A$1:$F$380,5,FALSE))</f>
        <v>50</v>
      </c>
      <c r="AW1635" s="3" t="str">
        <f>IF($E1635=IF(ISERROR(VLOOKUP($AS1635,技まとめ!$A$1:$F$380,4,FALSE)),"－",VLOOKUP($AS1635,技まとめ!$A$1:$F$380,4,FALSE)),"一致","")</f>
        <v/>
      </c>
      <c r="AX1635" s="12" t="str">
        <f t="shared" si="356"/>
        <v>クリティカル！かげぬいまぼろしドリブルプラネットシールド</v>
      </c>
      <c r="AY1635" s="12" t="str">
        <f t="shared" si="357"/>
        <v>クリティカル！かげぬいまぼろしドリブルプラネットシールド</v>
      </c>
      <c r="AZ1635" s="12" t="str">
        <f t="shared" si="358"/>
        <v>クリティカル！かげぬいまぼろしドリブルプラネットシールド</v>
      </c>
      <c r="BA1635" s="12" t="str">
        <f t="shared" si="359"/>
        <v>クリティカル！かげぬいまぼろしドリブルプラネットシールド</v>
      </c>
      <c r="BB1635" s="11" t="str">
        <f t="shared" si="360"/>
        <v>－BLDRBL</v>
      </c>
      <c r="BC1635" s="11" t="str">
        <f t="shared" si="361"/>
        <v>－BLDRBL</v>
      </c>
      <c r="BD1635" s="11" t="str">
        <f t="shared" si="362"/>
        <v>－BLDRBL</v>
      </c>
      <c r="BE1635" s="11" t="str">
        <f t="shared" si="363"/>
        <v>－BLDRBL</v>
      </c>
    </row>
    <row r="1636" spans="1:57" ht="11.25" hidden="1" customHeight="1">
      <c r="A1636" s="6">
        <v>1635</v>
      </c>
      <c r="B1636" s="7" t="s">
        <v>3658</v>
      </c>
      <c r="C1636" s="8" t="s">
        <v>3659</v>
      </c>
      <c r="D1636" s="7" t="s">
        <v>650</v>
      </c>
      <c r="E1636" s="7" t="s">
        <v>95</v>
      </c>
      <c r="F1636" s="7" t="s">
        <v>109</v>
      </c>
      <c r="G1636" s="9">
        <v>90</v>
      </c>
      <c r="H1636" s="9">
        <v>129</v>
      </c>
      <c r="I1636" s="9">
        <v>65</v>
      </c>
      <c r="J1636" s="9">
        <v>66</v>
      </c>
      <c r="K1636" s="9">
        <v>67</v>
      </c>
      <c r="L1636" s="9">
        <v>60</v>
      </c>
      <c r="M1636" s="9">
        <v>65</v>
      </c>
      <c r="N1636" s="9">
        <v>46</v>
      </c>
      <c r="O1636" s="9">
        <v>48</v>
      </c>
      <c r="P1636" s="9">
        <v>16</v>
      </c>
      <c r="Q1636" s="10">
        <v>115</v>
      </c>
      <c r="R1636" s="11">
        <v>13</v>
      </c>
      <c r="S1636" s="11">
        <v>1</v>
      </c>
      <c r="T1636" s="11">
        <v>110</v>
      </c>
      <c r="U1636" s="11">
        <v>115</v>
      </c>
      <c r="V1636" s="11">
        <v>1</v>
      </c>
      <c r="W1636" s="11">
        <v>98</v>
      </c>
      <c r="X1636" s="11">
        <f t="shared" si="350"/>
        <v>453</v>
      </c>
      <c r="Y1636" s="11">
        <f t="shared" si="351"/>
        <v>5095</v>
      </c>
      <c r="Z1636" s="11">
        <f t="shared" si="352"/>
        <v>955</v>
      </c>
      <c r="AA1636" s="11">
        <f t="shared" si="353"/>
        <v>4350</v>
      </c>
      <c r="AB1636" s="11">
        <f t="shared" si="354"/>
        <v>4350</v>
      </c>
      <c r="AC1636" s="6">
        <f t="shared" si="355"/>
        <v>4955</v>
      </c>
      <c r="AD1636" s="9" t="s">
        <v>5015</v>
      </c>
      <c r="AE1636" s="3" t="str">
        <f>IF(ISERROR(VLOOKUP($AD1636,技まとめ!$A$1:$F$380,6,FALSE)),"－",VLOOKUP($AD1636,技まとめ!$A$1:$F$380,6,FALSE))</f>
        <v>－</v>
      </c>
      <c r="AF1636" s="3">
        <f>IF(ISERROR(VLOOKUP($AD1636,技まとめ!$A$1:$F$380,3,FALSE)),"－",VLOOKUP($AD1636,技まとめ!$A$1:$F$380,3,FALSE))</f>
        <v>0</v>
      </c>
      <c r="AG1636" s="3">
        <f>IF(ISERROR(VLOOKUP($AD1636,技まとめ!$A$1:$F$380,5,FALSE)),"－",VLOOKUP($AD1636,技まとめ!$A$1:$F$380,5,FALSE))</f>
        <v>0</v>
      </c>
      <c r="AH1636" s="3" t="str">
        <f>IF($E1636=IF(ISERROR(VLOOKUP($AD1636,技まとめ!$A$1:$F$380,4,FALSE)),"－",VLOOKUP($AD1636,技まとめ!$A$1:$F$380,4,FALSE)),"一致","")</f>
        <v/>
      </c>
      <c r="AI1636" s="9" t="s">
        <v>2422</v>
      </c>
      <c r="AJ1636" s="3" t="str">
        <f>IF(ISERROR(VLOOKUP($AI1636,技まとめ!$A$1:$F$380,6,FALSE)),"－",VLOOKUP($AI1636,技まとめ!$A$1:$F$380,6,FALSE))</f>
        <v>－</v>
      </c>
      <c r="AK1636" s="3">
        <f>IF(ISERROR(VLOOKUP($AI1636,技まとめ!$A$1:$F$380,3,FALSE)),"－",VLOOKUP($AI1636,技まとめ!$A$1:$F$380,3,FALSE))</f>
        <v>0</v>
      </c>
      <c r="AL1636" s="3">
        <f>IF(ISERROR(VLOOKUP($AI1636,技まとめ!$A$1:$F$380,5,FALSE)),"－",VLOOKUP($AI1636,技まとめ!$A$1:$F$380,5,FALSE))</f>
        <v>0</v>
      </c>
      <c r="AM1636" s="3" t="str">
        <f>IF($E1636=IF(ISERROR(VLOOKUP($AI1636,技まとめ!$A$1:$F$380,4,FALSE)),"－",VLOOKUP($AI1636,技まとめ!$A$1:$F$380,4,FALSE)),"一致","")</f>
        <v/>
      </c>
      <c r="AN1636" s="9" t="s">
        <v>718</v>
      </c>
      <c r="AO1636" s="3" t="str">
        <f>IF(ISERROR(VLOOKUP($AN1636,技まとめ!$A$1:$F$380,6,FALSE)),"－",VLOOKUP($AN1636,技まとめ!$A$1:$F$380,6,FALSE))</f>
        <v>BL</v>
      </c>
      <c r="AP1636" s="3">
        <f>IF(ISERROR(VLOOKUP($AN1636,技まとめ!$A$1:$F$380,3,FALSE)),"－",VLOOKUP($AN1636,技まとめ!$A$1:$F$380,3,FALSE))</f>
        <v>58</v>
      </c>
      <c r="AQ1636" s="3">
        <f>IF(ISERROR(VLOOKUP($AN1636,技まとめ!$A$1:$F$380,5,FALSE)),"－",VLOOKUP($AN1636,技まとめ!$A$1:$F$380,5,FALSE))</f>
        <v>39</v>
      </c>
      <c r="AR1636" s="3" t="str">
        <f>IF($E1636=IF(ISERROR(VLOOKUP($AN1636,技まとめ!$A$1:$F$380,4,FALSE)),"－",VLOOKUP($AN1636,技まとめ!$A$1:$F$380,4,FALSE)),"一致","")</f>
        <v>一致</v>
      </c>
      <c r="AS1636" s="9" t="s">
        <v>605</v>
      </c>
      <c r="AT1636" s="3" t="str">
        <f>IF(ISERROR(VLOOKUP($AS1636,技まとめ!$A$1:$F$380,6,FALSE)),"－",VLOOKUP($AS1636,技まとめ!$A$1:$F$380,6,FALSE))</f>
        <v>DR</v>
      </c>
      <c r="AU1636" s="3">
        <f>IF(ISERROR(VLOOKUP($AS1636,技まとめ!$A$1:$F$380,3,FALSE)),"－",VLOOKUP($AS1636,技まとめ!$A$1:$F$380,3,FALSE))</f>
        <v>102</v>
      </c>
      <c r="AV1636" s="3">
        <f>IF(ISERROR(VLOOKUP($AS1636,技まとめ!$A$1:$F$380,5,FALSE)),"－",VLOOKUP($AS1636,技まとめ!$A$1:$F$380,5,FALSE))</f>
        <v>57</v>
      </c>
      <c r="AW1636" s="3" t="str">
        <f>IF($E1636=IF(ISERROR(VLOOKUP($AS1636,技まとめ!$A$1:$F$380,4,FALSE)),"－",VLOOKUP($AS1636,技まとめ!$A$1:$F$380,4,FALSE)),"一致","")</f>
        <v/>
      </c>
      <c r="AX1636" s="12" t="str">
        <f t="shared" si="356"/>
        <v>みんなイケイケ！オフェンスプラスグッドスメルジ・イカロス</v>
      </c>
      <c r="AY1636" s="12" t="str">
        <f t="shared" si="357"/>
        <v>みんなイケイケ！オフェンスプラスグッドスメルジ・イカロス</v>
      </c>
      <c r="AZ1636" s="12" t="str">
        <f t="shared" si="358"/>
        <v>みんなイケイケ！オフェンスプラスグッドスメルジ・イカロス</v>
      </c>
      <c r="BA1636" s="12" t="str">
        <f t="shared" si="359"/>
        <v>みんなイケイケ！オフェンスプラスグッドスメルジ・イカロス</v>
      </c>
      <c r="BB1636" s="11" t="str">
        <f t="shared" si="360"/>
        <v>－－BLDR</v>
      </c>
      <c r="BC1636" s="11" t="str">
        <f t="shared" si="361"/>
        <v>－－BLDR</v>
      </c>
      <c r="BD1636" s="11" t="str">
        <f t="shared" si="362"/>
        <v>－－BLDR</v>
      </c>
      <c r="BE1636" s="11" t="str">
        <f t="shared" si="363"/>
        <v>－－BLDR</v>
      </c>
    </row>
    <row r="1637" spans="1:57" ht="11.25" hidden="1" customHeight="1">
      <c r="A1637" s="6">
        <v>1636</v>
      </c>
      <c r="B1637" s="7" t="s">
        <v>3660</v>
      </c>
      <c r="C1637" s="8" t="s">
        <v>3661</v>
      </c>
      <c r="D1637" s="7" t="s">
        <v>72</v>
      </c>
      <c r="E1637" s="7" t="s">
        <v>95</v>
      </c>
      <c r="F1637" s="7" t="s">
        <v>128</v>
      </c>
      <c r="G1637" s="9">
        <v>107</v>
      </c>
      <c r="H1637" s="9">
        <v>123</v>
      </c>
      <c r="I1637" s="9">
        <v>67</v>
      </c>
      <c r="J1637" s="9">
        <v>65</v>
      </c>
      <c r="K1637" s="9">
        <v>64</v>
      </c>
      <c r="L1637" s="9">
        <v>66</v>
      </c>
      <c r="M1637" s="9">
        <v>46</v>
      </c>
      <c r="N1637" s="9">
        <v>48</v>
      </c>
      <c r="O1637" s="9">
        <v>51</v>
      </c>
      <c r="P1637" s="9">
        <v>13</v>
      </c>
      <c r="Q1637" s="10">
        <v>117</v>
      </c>
      <c r="R1637" s="11">
        <v>8</v>
      </c>
      <c r="S1637" s="11">
        <v>1</v>
      </c>
      <c r="T1637" s="11">
        <v>116</v>
      </c>
      <c r="U1637" s="11">
        <v>96</v>
      </c>
      <c r="V1637" s="11">
        <v>1</v>
      </c>
      <c r="W1637" s="11">
        <v>101</v>
      </c>
      <c r="X1637" s="11">
        <f t="shared" si="350"/>
        <v>440</v>
      </c>
      <c r="Y1637" s="11">
        <f t="shared" si="351"/>
        <v>5190</v>
      </c>
      <c r="Z1637" s="11">
        <f t="shared" si="352"/>
        <v>795</v>
      </c>
      <c r="AA1637" s="11">
        <f t="shared" si="353"/>
        <v>4575</v>
      </c>
      <c r="AB1637" s="11">
        <f t="shared" si="354"/>
        <v>4575</v>
      </c>
      <c r="AC1637" s="6">
        <f t="shared" si="355"/>
        <v>5185</v>
      </c>
      <c r="AD1637" s="9" t="s">
        <v>5015</v>
      </c>
      <c r="AE1637" s="3" t="str">
        <f>IF(ISERROR(VLOOKUP($AD1637,技まとめ!$A$1:$F$380,6,FALSE)),"－",VLOOKUP($AD1637,技まとめ!$A$1:$F$380,6,FALSE))</f>
        <v>－</v>
      </c>
      <c r="AF1637" s="3">
        <f>IF(ISERROR(VLOOKUP($AD1637,技まとめ!$A$1:$F$380,3,FALSE)),"－",VLOOKUP($AD1637,技まとめ!$A$1:$F$380,3,FALSE))</f>
        <v>0</v>
      </c>
      <c r="AG1637" s="3">
        <f>IF(ISERROR(VLOOKUP($AD1637,技まとめ!$A$1:$F$380,5,FALSE)),"－",VLOOKUP($AD1637,技まとめ!$A$1:$F$380,5,FALSE))</f>
        <v>0</v>
      </c>
      <c r="AH1637" s="3" t="str">
        <f>IF($E1637=IF(ISERROR(VLOOKUP($AD1637,技まとめ!$A$1:$F$380,4,FALSE)),"－",VLOOKUP($AD1637,技まとめ!$A$1:$F$380,4,FALSE)),"一致","")</f>
        <v/>
      </c>
      <c r="AI1637" s="9" t="s">
        <v>5016</v>
      </c>
      <c r="AJ1637" s="3" t="str">
        <f>IF(ISERROR(VLOOKUP($AI1637,技まとめ!$A$1:$F$380,6,FALSE)),"－",VLOOKUP($AI1637,技まとめ!$A$1:$F$380,6,FALSE))</f>
        <v>－</v>
      </c>
      <c r="AK1637" s="3">
        <f>IF(ISERROR(VLOOKUP($AI1637,技まとめ!$A$1:$F$380,3,FALSE)),"－",VLOOKUP($AI1637,技まとめ!$A$1:$F$380,3,FALSE))</f>
        <v>0</v>
      </c>
      <c r="AL1637" s="3">
        <f>IF(ISERROR(VLOOKUP($AI1637,技まとめ!$A$1:$F$380,5,FALSE)),"－",VLOOKUP($AI1637,技まとめ!$A$1:$F$380,5,FALSE))</f>
        <v>0</v>
      </c>
      <c r="AM1637" s="3" t="str">
        <f>IF($E1637=IF(ISERROR(VLOOKUP($AI1637,技まとめ!$A$1:$F$380,4,FALSE)),"－",VLOOKUP($AI1637,技まとめ!$A$1:$F$380,4,FALSE)),"一致","")</f>
        <v/>
      </c>
      <c r="AN1637" s="9" t="s">
        <v>2523</v>
      </c>
      <c r="AO1637" s="3" t="str">
        <f>IF(ISERROR(VLOOKUP($AN1637,技まとめ!$A$1:$F$380,6,FALSE)),"－",VLOOKUP($AN1637,技まとめ!$A$1:$F$380,6,FALSE))</f>
        <v>NS</v>
      </c>
      <c r="AP1637" s="3">
        <f>IF(ISERROR(VLOOKUP($AN1637,技まとめ!$A$1:$F$380,3,FALSE)),"－",VLOOKUP($AN1637,技まとめ!$A$1:$F$380,3,FALSE))</f>
        <v>111</v>
      </c>
      <c r="AQ1637" s="3">
        <f>IF(ISERROR(VLOOKUP($AN1637,技まとめ!$A$1:$F$380,5,FALSE)),"－",VLOOKUP($AN1637,技まとめ!$A$1:$F$380,5,FALSE))</f>
        <v>58</v>
      </c>
      <c r="AR1637" s="3" t="str">
        <f>IF($E1637=IF(ISERROR(VLOOKUP($AN1637,技まとめ!$A$1:$F$380,4,FALSE)),"－",VLOOKUP($AN1637,技まとめ!$A$1:$F$380,4,FALSE)),"一致","")</f>
        <v/>
      </c>
      <c r="AS1637" s="9" t="s">
        <v>635</v>
      </c>
      <c r="AT1637" s="3" t="str">
        <f>IF(ISERROR(VLOOKUP($AS1637,技まとめ!$A$1:$F$380,6,FALSE)),"－",VLOOKUP($AS1637,技まとめ!$A$1:$F$380,6,FALSE))</f>
        <v>DR</v>
      </c>
      <c r="AU1637" s="3">
        <f>IF(ISERROR(VLOOKUP($AS1637,技まとめ!$A$1:$F$380,3,FALSE)),"－",VLOOKUP($AS1637,技まとめ!$A$1:$F$380,3,FALSE))</f>
        <v>58</v>
      </c>
      <c r="AV1637" s="3">
        <f>IF(ISERROR(VLOOKUP($AS1637,技まとめ!$A$1:$F$380,5,FALSE)),"－",VLOOKUP($AS1637,技まとめ!$A$1:$F$380,5,FALSE))</f>
        <v>39</v>
      </c>
      <c r="AW1637" s="3" t="str">
        <f>IF($E1637=IF(ISERROR(VLOOKUP($AS1637,技まとめ!$A$1:$F$380,4,FALSE)),"－",VLOOKUP($AS1637,技まとめ!$A$1:$F$380,4,FALSE)),"一致","")</f>
        <v/>
      </c>
      <c r="AX1637" s="12" t="str">
        <f t="shared" si="356"/>
        <v>みんなイケイケ！ラッキー！こうていペンギンＸオーロラドリブル</v>
      </c>
      <c r="AY1637" s="12" t="str">
        <f t="shared" si="357"/>
        <v>みんなイケイケ！ラッキー！こうていペンギンＸオーロラドリブル</v>
      </c>
      <c r="AZ1637" s="12" t="str">
        <f t="shared" si="358"/>
        <v>みんなイケイケ！ラッキー！こうていペンギンＸオーロラドリブル</v>
      </c>
      <c r="BA1637" s="12" t="str">
        <f t="shared" si="359"/>
        <v>みんなイケイケ！ラッキー！こうていペンギンＸオーロラドリブル</v>
      </c>
      <c r="BB1637" s="11" t="str">
        <f t="shared" si="360"/>
        <v>－－NSDR</v>
      </c>
      <c r="BC1637" s="11" t="str">
        <f t="shared" si="361"/>
        <v>－－NSDR</v>
      </c>
      <c r="BD1637" s="11" t="str">
        <f t="shared" si="362"/>
        <v>－－NSDR</v>
      </c>
      <c r="BE1637" s="11" t="str">
        <f t="shared" si="363"/>
        <v>－－NSDR</v>
      </c>
    </row>
    <row r="1638" spans="1:57" ht="11.25" hidden="1" customHeight="1">
      <c r="A1638" s="6">
        <v>1637</v>
      </c>
      <c r="B1638" s="7" t="s">
        <v>3662</v>
      </c>
      <c r="C1638" s="8" t="s">
        <v>3663</v>
      </c>
      <c r="D1638" s="7" t="s">
        <v>72</v>
      </c>
      <c r="E1638" s="7" t="s">
        <v>73</v>
      </c>
      <c r="F1638" s="7" t="s">
        <v>109</v>
      </c>
      <c r="G1638" s="9">
        <v>103</v>
      </c>
      <c r="H1638" s="9">
        <v>116</v>
      </c>
      <c r="I1638" s="9">
        <v>51</v>
      </c>
      <c r="J1638" s="9">
        <v>56</v>
      </c>
      <c r="K1638" s="9">
        <v>56</v>
      </c>
      <c r="L1638" s="9">
        <v>51</v>
      </c>
      <c r="M1638" s="9">
        <v>57</v>
      </c>
      <c r="N1638" s="9">
        <v>56</v>
      </c>
      <c r="O1638" s="9">
        <v>51</v>
      </c>
      <c r="P1638" s="9">
        <v>47</v>
      </c>
      <c r="Q1638" s="10">
        <v>101</v>
      </c>
      <c r="R1638" s="11">
        <v>33</v>
      </c>
      <c r="S1638" s="11">
        <v>1</v>
      </c>
      <c r="T1638" s="11">
        <v>101</v>
      </c>
      <c r="U1638" s="11">
        <v>107</v>
      </c>
      <c r="V1638" s="11">
        <v>1</v>
      </c>
      <c r="W1638" s="11">
        <v>101</v>
      </c>
      <c r="X1638" s="11">
        <f t="shared" si="350"/>
        <v>445</v>
      </c>
      <c r="Y1638" s="11">
        <f t="shared" si="351"/>
        <v>4550</v>
      </c>
      <c r="Z1638" s="11">
        <f t="shared" si="352"/>
        <v>1670</v>
      </c>
      <c r="AA1638" s="11">
        <f t="shared" si="353"/>
        <v>4050</v>
      </c>
      <c r="AB1638" s="11">
        <f t="shared" si="354"/>
        <v>4050</v>
      </c>
      <c r="AC1638" s="6">
        <f t="shared" si="355"/>
        <v>4710</v>
      </c>
      <c r="AD1638" s="9" t="s">
        <v>186</v>
      </c>
      <c r="AE1638" s="3" t="str">
        <f>IF(ISERROR(VLOOKUP($AD1638,技まとめ!$A$1:$F$380,6,FALSE)),"－",VLOOKUP($AD1638,技まとめ!$A$1:$F$380,6,FALSE))</f>
        <v>DR</v>
      </c>
      <c r="AF1638" s="3">
        <f>IF(ISERROR(VLOOKUP($AD1638,技まとめ!$A$1:$F$380,3,FALSE)),"－",VLOOKUP($AD1638,技まとめ!$A$1:$F$380,3,FALSE))</f>
        <v>27</v>
      </c>
      <c r="AG1638" s="3">
        <f>IF(ISERROR(VLOOKUP($AD1638,技まとめ!$A$1:$F$380,5,FALSE)),"－",VLOOKUP($AD1638,技まとめ!$A$1:$F$380,5,FALSE))</f>
        <v>25</v>
      </c>
      <c r="AH1638" s="3" t="str">
        <f>IF($E1638=IF(ISERROR(VLOOKUP($AD1638,技まとめ!$A$1:$F$380,4,FALSE)),"－",VLOOKUP($AD1638,技まとめ!$A$1:$F$380,4,FALSE)),"一致","")</f>
        <v/>
      </c>
      <c r="AI1638" s="9" t="s">
        <v>357</v>
      </c>
      <c r="AJ1638" s="3" t="str">
        <f>IF(ISERROR(VLOOKUP($AI1638,技まとめ!$A$1:$F$380,6,FALSE)),"－",VLOOKUP($AI1638,技まとめ!$A$1:$F$380,6,FALSE))</f>
        <v>LS</v>
      </c>
      <c r="AK1638" s="3">
        <f>IF(ISERROR(VLOOKUP($AI1638,技まとめ!$A$1:$F$380,3,FALSE)),"－",VLOOKUP($AI1638,技まとめ!$A$1:$F$380,3,FALSE))</f>
        <v>40</v>
      </c>
      <c r="AL1638" s="3">
        <f>IF(ISERROR(VLOOKUP($AI1638,技まとめ!$A$1:$F$380,5,FALSE)),"－",VLOOKUP($AI1638,技まとめ!$A$1:$F$380,5,FALSE))</f>
        <v>30</v>
      </c>
      <c r="AM1638" s="3" t="str">
        <f>IF($E1638=IF(ISERROR(VLOOKUP($AI1638,技まとめ!$A$1:$F$380,4,FALSE)),"－",VLOOKUP($AI1638,技まとめ!$A$1:$F$380,4,FALSE)),"一致","")</f>
        <v/>
      </c>
      <c r="AN1638" s="9" t="s">
        <v>124</v>
      </c>
      <c r="AO1638" s="3" t="str">
        <f>IF(ISERROR(VLOOKUP($AN1638,技まとめ!$A$1:$F$380,6,FALSE)),"－",VLOOKUP($AN1638,技まとめ!$A$1:$F$380,6,FALSE))</f>
        <v>BL</v>
      </c>
      <c r="AP1638" s="3">
        <f>IF(ISERROR(VLOOKUP($AN1638,技まとめ!$A$1:$F$380,3,FALSE)),"－",VLOOKUP($AN1638,技まとめ!$A$1:$F$380,3,FALSE))</f>
        <v>42</v>
      </c>
      <c r="AQ1638" s="3">
        <f>IF(ISERROR(VLOOKUP($AN1638,技まとめ!$A$1:$F$380,5,FALSE)),"－",VLOOKUP($AN1638,技まとめ!$A$1:$F$380,5,FALSE))</f>
        <v>29</v>
      </c>
      <c r="AR1638" s="3" t="str">
        <f>IF($E1638=IF(ISERROR(VLOOKUP($AN1638,技まとめ!$A$1:$F$380,4,FALSE)),"－",VLOOKUP($AN1638,技まとめ!$A$1:$F$380,4,FALSE)),"一致","")</f>
        <v/>
      </c>
      <c r="AS1638" s="9" t="s">
        <v>99</v>
      </c>
      <c r="AT1638" s="3" t="str">
        <f>IF(ISERROR(VLOOKUP($AS1638,技まとめ!$A$1:$F$380,6,FALSE)),"－",VLOOKUP($AS1638,技まとめ!$A$1:$F$380,6,FALSE))</f>
        <v>DR</v>
      </c>
      <c r="AU1638" s="3">
        <f>IF(ISERROR(VLOOKUP($AS1638,技まとめ!$A$1:$F$380,3,FALSE)),"－",VLOOKUP($AS1638,技まとめ!$A$1:$F$380,3,FALSE))</f>
        <v>77</v>
      </c>
      <c r="AV1638" s="3">
        <f>IF(ISERROR(VLOOKUP($AS1638,技まとめ!$A$1:$F$380,5,FALSE)),"－",VLOOKUP($AS1638,技まとめ!$A$1:$F$380,5,FALSE))</f>
        <v>47</v>
      </c>
      <c r="AW1638" s="3" t="str">
        <f>IF($E1638=IF(ISERROR(VLOOKUP($AS1638,技まとめ!$A$1:$F$380,4,FALSE)),"－",VLOOKUP($AS1638,技まとめ!$A$1:$F$380,4,FALSE)),"一致","")</f>
        <v>一致</v>
      </c>
      <c r="AX1638" s="12" t="str">
        <f t="shared" si="356"/>
        <v>フーセンガムパトリオットシュートフェイクボンバーＵ・ボート</v>
      </c>
      <c r="AY1638" s="12" t="str">
        <f t="shared" si="357"/>
        <v>フーセンガムパトリオットシュートフェイクボンバーＵ・ボート</v>
      </c>
      <c r="AZ1638" s="12" t="str">
        <f t="shared" si="358"/>
        <v>フーセンガムパトリオットシュートフェイクボンバーＵ・ボート</v>
      </c>
      <c r="BA1638" s="12" t="str">
        <f t="shared" si="359"/>
        <v>フーセンガムパトリオットシュートフェイクボンバーＵ・ボート</v>
      </c>
      <c r="BB1638" s="11" t="str">
        <f t="shared" si="360"/>
        <v>DRLSBLDR</v>
      </c>
      <c r="BC1638" s="11" t="str">
        <f t="shared" si="361"/>
        <v>DRLSBLDR</v>
      </c>
      <c r="BD1638" s="11" t="str">
        <f t="shared" si="362"/>
        <v>DRLSBLDR</v>
      </c>
      <c r="BE1638" s="11" t="str">
        <f t="shared" si="363"/>
        <v>DRLSBLDR</v>
      </c>
    </row>
    <row r="1639" spans="1:57" ht="11.25" hidden="1" customHeight="1">
      <c r="A1639" s="6">
        <v>1638</v>
      </c>
      <c r="B1639" s="7" t="s">
        <v>3664</v>
      </c>
      <c r="C1639" s="8" t="s">
        <v>3665</v>
      </c>
      <c r="D1639" s="7" t="s">
        <v>72</v>
      </c>
      <c r="E1639" s="7" t="s">
        <v>102</v>
      </c>
      <c r="F1639" s="7" t="s">
        <v>82</v>
      </c>
      <c r="G1639" s="9">
        <v>126</v>
      </c>
      <c r="H1639" s="9">
        <v>108</v>
      </c>
      <c r="I1639" s="9">
        <v>56</v>
      </c>
      <c r="J1639" s="9">
        <v>59</v>
      </c>
      <c r="K1639" s="9">
        <v>56</v>
      </c>
      <c r="L1639" s="9">
        <v>59</v>
      </c>
      <c r="M1639" s="9">
        <v>62</v>
      </c>
      <c r="N1639" s="9">
        <v>60</v>
      </c>
      <c r="O1639" s="9">
        <v>61</v>
      </c>
      <c r="P1639" s="9">
        <v>23</v>
      </c>
      <c r="Q1639" s="10">
        <v>106</v>
      </c>
      <c r="R1639" s="11">
        <v>16</v>
      </c>
      <c r="S1639" s="11">
        <v>1</v>
      </c>
      <c r="T1639" s="11">
        <v>109</v>
      </c>
      <c r="U1639" s="11">
        <v>112</v>
      </c>
      <c r="V1639" s="11">
        <v>1</v>
      </c>
      <c r="W1639" s="11">
        <v>111</v>
      </c>
      <c r="X1639" s="11">
        <f t="shared" si="350"/>
        <v>456</v>
      </c>
      <c r="Y1639" s="11">
        <f t="shared" si="351"/>
        <v>4800</v>
      </c>
      <c r="Z1639" s="11">
        <f t="shared" si="352"/>
        <v>1125</v>
      </c>
      <c r="AA1639" s="11">
        <f t="shared" si="353"/>
        <v>4380</v>
      </c>
      <c r="AB1639" s="11">
        <f t="shared" si="354"/>
        <v>4380</v>
      </c>
      <c r="AC1639" s="6">
        <f t="shared" si="355"/>
        <v>4995</v>
      </c>
      <c r="AD1639" s="9" t="s">
        <v>560</v>
      </c>
      <c r="AE1639" s="3" t="str">
        <f>IF(ISERROR(VLOOKUP($AD1639,技まとめ!$A$1:$F$380,6,FALSE)),"－",VLOOKUP($AD1639,技まとめ!$A$1:$F$380,6,FALSE))</f>
        <v>BL</v>
      </c>
      <c r="AF1639" s="3">
        <f>IF(ISERROR(VLOOKUP($AD1639,技まとめ!$A$1:$F$380,3,FALSE)),"－",VLOOKUP($AD1639,技まとめ!$A$1:$F$380,3,FALSE))</f>
        <v>28</v>
      </c>
      <c r="AG1639" s="3">
        <f>IF(ISERROR(VLOOKUP($AD1639,技まとめ!$A$1:$F$380,5,FALSE)),"－",VLOOKUP($AD1639,技まとめ!$A$1:$F$380,5,FALSE))</f>
        <v>24</v>
      </c>
      <c r="AH1639" s="3" t="str">
        <f>IF($E1639=IF(ISERROR(VLOOKUP($AD1639,技まとめ!$A$1:$F$380,4,FALSE)),"－",VLOOKUP($AD1639,技まとめ!$A$1:$F$380,4,FALSE)),"一致","")</f>
        <v/>
      </c>
      <c r="AI1639" s="9" t="s">
        <v>90</v>
      </c>
      <c r="AJ1639" s="3" t="str">
        <f>IF(ISERROR(VLOOKUP($AI1639,技まとめ!$A$1:$F$380,6,FALSE)),"－",VLOOKUP($AI1639,技まとめ!$A$1:$F$380,6,FALSE))</f>
        <v>DR</v>
      </c>
      <c r="AK1639" s="3">
        <f>IF(ISERROR(VLOOKUP($AI1639,技まとめ!$A$1:$F$380,3,FALSE)),"－",VLOOKUP($AI1639,技まとめ!$A$1:$F$380,3,FALSE))</f>
        <v>46</v>
      </c>
      <c r="AL1639" s="3">
        <f>IF(ISERROR(VLOOKUP($AI1639,技まとめ!$A$1:$F$380,5,FALSE)),"－",VLOOKUP($AI1639,技まとめ!$A$1:$F$380,5,FALSE))</f>
        <v>33</v>
      </c>
      <c r="AM1639" s="3" t="str">
        <f>IF($E1639=IF(ISERROR(VLOOKUP($AI1639,技まとめ!$A$1:$F$380,4,FALSE)),"－",VLOOKUP($AI1639,技まとめ!$A$1:$F$380,4,FALSE)),"一致","")</f>
        <v/>
      </c>
      <c r="AN1639" s="9" t="s">
        <v>310</v>
      </c>
      <c r="AO1639" s="3" t="str">
        <f>IF(ISERROR(VLOOKUP($AN1639,技まとめ!$A$1:$F$380,6,FALSE)),"－",VLOOKUP($AN1639,技まとめ!$A$1:$F$380,6,FALSE))</f>
        <v>DR</v>
      </c>
      <c r="AP1639" s="3">
        <f>IF(ISERROR(VLOOKUP($AN1639,技まとめ!$A$1:$F$380,3,FALSE)),"－",VLOOKUP($AN1639,技まとめ!$A$1:$F$380,3,FALSE))</f>
        <v>65</v>
      </c>
      <c r="AQ1639" s="3">
        <f>IF(ISERROR(VLOOKUP($AN1639,技まとめ!$A$1:$F$380,5,FALSE)),"－",VLOOKUP($AN1639,技まとめ!$A$1:$F$380,5,FALSE))</f>
        <v>42</v>
      </c>
      <c r="AR1639" s="3" t="str">
        <f>IF($E1639=IF(ISERROR(VLOOKUP($AN1639,技まとめ!$A$1:$F$380,4,FALSE)),"－",VLOOKUP($AN1639,技まとめ!$A$1:$F$380,4,FALSE)),"一致","")</f>
        <v/>
      </c>
      <c r="AS1639" s="9" t="s">
        <v>112</v>
      </c>
      <c r="AT1639" s="3" t="str">
        <f>IF(ISERROR(VLOOKUP($AS1639,技まとめ!$A$1:$F$380,6,FALSE)),"－",VLOOKUP($AS1639,技まとめ!$A$1:$F$380,6,FALSE))</f>
        <v>BB</v>
      </c>
      <c r="AU1639" s="3">
        <f>IF(ISERROR(VLOOKUP($AS1639,技まとめ!$A$1:$F$380,3,FALSE)),"－",VLOOKUP($AS1639,技まとめ!$A$1:$F$380,3,FALSE))</f>
        <v>77</v>
      </c>
      <c r="AV1639" s="3">
        <f>IF(ISERROR(VLOOKUP($AS1639,技まとめ!$A$1:$F$380,5,FALSE)),"－",VLOOKUP($AS1639,技まとめ!$A$1:$F$380,5,FALSE))</f>
        <v>47</v>
      </c>
      <c r="AW1639" s="3" t="str">
        <f>IF($E1639=IF(ISERROR(VLOOKUP($AS1639,技まとめ!$A$1:$F$380,4,FALSE)),"－",VLOOKUP($AS1639,技まとめ!$A$1:$F$380,4,FALSE)),"一致","")</f>
        <v>一致</v>
      </c>
      <c r="AX1639" s="12" t="str">
        <f t="shared" si="356"/>
        <v>ブレードアタックモグラフェイントモグラシャッフルシューティングスター</v>
      </c>
      <c r="AY1639" s="12" t="str">
        <f t="shared" si="357"/>
        <v>ブレードアタックモグラフェイントモグラシャッフルシューティングスター</v>
      </c>
      <c r="AZ1639" s="12" t="str">
        <f t="shared" si="358"/>
        <v>ブレードアタックモグラフェイントモグラシャッフルシューティングスター</v>
      </c>
      <c r="BA1639" s="12" t="str">
        <f t="shared" si="359"/>
        <v>ブレードアタックモグラフェイントモグラシャッフルシューティングスター</v>
      </c>
      <c r="BB1639" s="11" t="str">
        <f t="shared" si="360"/>
        <v>BLDRDRBB</v>
      </c>
      <c r="BC1639" s="11" t="str">
        <f t="shared" si="361"/>
        <v>BLDRDRBB</v>
      </c>
      <c r="BD1639" s="11" t="str">
        <f t="shared" si="362"/>
        <v>BLDRDRBB</v>
      </c>
      <c r="BE1639" s="11" t="str">
        <f t="shared" si="363"/>
        <v>BLDRDRBB</v>
      </c>
    </row>
    <row r="1640" spans="1:57" ht="11.25" hidden="1" customHeight="1">
      <c r="A1640" s="6">
        <v>1639</v>
      </c>
      <c r="B1640" s="7" t="s">
        <v>3666</v>
      </c>
      <c r="C1640" s="8" t="s">
        <v>3667</v>
      </c>
      <c r="D1640" s="7" t="s">
        <v>72</v>
      </c>
      <c r="E1640" s="7" t="s">
        <v>95</v>
      </c>
      <c r="F1640" s="7" t="s">
        <v>128</v>
      </c>
      <c r="G1640" s="9">
        <v>130</v>
      </c>
      <c r="H1640" s="9">
        <v>108</v>
      </c>
      <c r="I1640" s="9">
        <v>67</v>
      </c>
      <c r="J1640" s="9">
        <v>60</v>
      </c>
      <c r="K1640" s="9">
        <v>66</v>
      </c>
      <c r="L1640" s="9">
        <v>67</v>
      </c>
      <c r="M1640" s="9">
        <v>45</v>
      </c>
      <c r="N1640" s="9">
        <v>67</v>
      </c>
      <c r="O1640" s="9">
        <v>47</v>
      </c>
      <c r="P1640" s="9">
        <v>14</v>
      </c>
      <c r="Q1640" s="10">
        <v>117</v>
      </c>
      <c r="R1640" s="11">
        <v>25</v>
      </c>
      <c r="S1640" s="11">
        <v>1</v>
      </c>
      <c r="T1640" s="11">
        <v>117</v>
      </c>
      <c r="U1640" s="11">
        <v>95</v>
      </c>
      <c r="V1640" s="11">
        <v>1</v>
      </c>
      <c r="W1640" s="11">
        <v>97</v>
      </c>
      <c r="X1640" s="11">
        <f t="shared" si="350"/>
        <v>453</v>
      </c>
      <c r="Y1640" s="11">
        <f t="shared" si="351"/>
        <v>5170</v>
      </c>
      <c r="Z1640" s="11">
        <f t="shared" si="352"/>
        <v>1370</v>
      </c>
      <c r="AA1640" s="11">
        <f t="shared" si="353"/>
        <v>4590</v>
      </c>
      <c r="AB1640" s="11">
        <f t="shared" si="354"/>
        <v>4590</v>
      </c>
      <c r="AC1640" s="6">
        <f t="shared" si="355"/>
        <v>5290</v>
      </c>
      <c r="AD1640" s="9" t="s">
        <v>130</v>
      </c>
      <c r="AE1640" s="3" t="str">
        <f>IF(ISERROR(VLOOKUP($AD1640,技まとめ!$A$1:$F$380,6,FALSE)),"－",VLOOKUP($AD1640,技まとめ!$A$1:$F$380,6,FALSE))</f>
        <v>－</v>
      </c>
      <c r="AF1640" s="3">
        <f>IF(ISERROR(VLOOKUP($AD1640,技まとめ!$A$1:$F$380,3,FALSE)),"－",VLOOKUP($AD1640,技まとめ!$A$1:$F$380,3,FALSE))</f>
        <v>0</v>
      </c>
      <c r="AG1640" s="3">
        <f>IF(ISERROR(VLOOKUP($AD1640,技まとめ!$A$1:$F$380,5,FALSE)),"－",VLOOKUP($AD1640,技まとめ!$A$1:$F$380,5,FALSE))</f>
        <v>0</v>
      </c>
      <c r="AH1640" s="3" t="str">
        <f>IF($E1640=IF(ISERROR(VLOOKUP($AD1640,技まとめ!$A$1:$F$380,4,FALSE)),"－",VLOOKUP($AD1640,技まとめ!$A$1:$F$380,4,FALSE)),"一致","")</f>
        <v/>
      </c>
      <c r="AI1640" s="9" t="s">
        <v>5014</v>
      </c>
      <c r="AJ1640" s="3" t="str">
        <f>IF(ISERROR(VLOOKUP($AI1640,技まとめ!$A$1:$F$380,6,FALSE)),"－",VLOOKUP($AI1640,技まとめ!$A$1:$F$380,6,FALSE))</f>
        <v>－</v>
      </c>
      <c r="AK1640" s="3">
        <f>IF(ISERROR(VLOOKUP($AI1640,技まとめ!$A$1:$F$380,3,FALSE)),"－",VLOOKUP($AI1640,技まとめ!$A$1:$F$380,3,FALSE))</f>
        <v>0</v>
      </c>
      <c r="AL1640" s="3">
        <f>IF(ISERROR(VLOOKUP($AI1640,技まとめ!$A$1:$F$380,5,FALSE)),"－",VLOOKUP($AI1640,技まとめ!$A$1:$F$380,5,FALSE))</f>
        <v>0</v>
      </c>
      <c r="AM1640" s="3" t="str">
        <f>IF($E1640=IF(ISERROR(VLOOKUP($AI1640,技まとめ!$A$1:$F$380,4,FALSE)),"－",VLOOKUP($AI1640,技まとめ!$A$1:$F$380,4,FALSE)),"一致","")</f>
        <v/>
      </c>
      <c r="AN1640" s="9" t="s">
        <v>1572</v>
      </c>
      <c r="AO1640" s="3" t="str">
        <f>IF(ISERROR(VLOOKUP($AN1640,技まとめ!$A$1:$F$380,6,FALSE)),"－",VLOOKUP($AN1640,技まとめ!$A$1:$F$380,6,FALSE))</f>
        <v>SC</v>
      </c>
      <c r="AP1640" s="3">
        <f>IF(ISERROR(VLOOKUP($AN1640,技まとめ!$A$1:$F$380,3,FALSE)),"－",VLOOKUP($AN1640,技まとめ!$A$1:$F$380,3,FALSE))</f>
        <v>109</v>
      </c>
      <c r="AQ1640" s="3">
        <f>IF(ISERROR(VLOOKUP($AN1640,技まとめ!$A$1:$F$380,5,FALSE)),"－",VLOOKUP($AN1640,技まとめ!$A$1:$F$380,5,FALSE))</f>
        <v>58</v>
      </c>
      <c r="AR1640" s="3" t="str">
        <f>IF($E1640=IF(ISERROR(VLOOKUP($AN1640,技まとめ!$A$1:$F$380,4,FALSE)),"－",VLOOKUP($AN1640,技まとめ!$A$1:$F$380,4,FALSE)),"一致","")</f>
        <v/>
      </c>
      <c r="AS1640" s="9" t="s">
        <v>2465</v>
      </c>
      <c r="AT1640" s="3" t="str">
        <f>IF(ISERROR(VLOOKUP($AS1640,技まとめ!$A$1:$F$380,6,FALSE)),"－",VLOOKUP($AS1640,技まとめ!$A$1:$F$380,6,FALSE))</f>
        <v>NS</v>
      </c>
      <c r="AU1640" s="3">
        <f>IF(ISERROR(VLOOKUP($AS1640,技まとめ!$A$1:$F$380,3,FALSE)),"－",VLOOKUP($AS1640,技まとめ!$A$1:$F$380,3,FALSE))</f>
        <v>114</v>
      </c>
      <c r="AV1640" s="3">
        <f>IF(ISERROR(VLOOKUP($AS1640,技まとめ!$A$1:$F$380,5,FALSE)),"－",VLOOKUP($AS1640,技まとめ!$A$1:$F$380,5,FALSE))</f>
        <v>61</v>
      </c>
      <c r="AW1640" s="3" t="str">
        <f>IF($E1640=IF(ISERROR(VLOOKUP($AS1640,技まとめ!$A$1:$F$380,4,FALSE)),"－",VLOOKUP($AS1640,技まとめ!$A$1:$F$380,4,FALSE)),"一致","")</f>
        <v>一致</v>
      </c>
      <c r="AX1640" s="12" t="str">
        <f t="shared" si="356"/>
        <v>スピードフォースふっかつ！ユニコーンブーストスーパーノヴァ</v>
      </c>
      <c r="AY1640" s="12" t="str">
        <f t="shared" si="357"/>
        <v>スピードフォースふっかつ！ユニコーンブーストスーパーノヴァ</v>
      </c>
      <c r="AZ1640" s="12" t="str">
        <f t="shared" si="358"/>
        <v>スピードフォースふっかつ！ユニコーンブーストスーパーノヴァ</v>
      </c>
      <c r="BA1640" s="12" t="str">
        <f t="shared" si="359"/>
        <v>スピードフォースふっかつ！ユニコーンブーストスーパーノヴァ</v>
      </c>
      <c r="BB1640" s="11" t="str">
        <f t="shared" si="360"/>
        <v>－－SCNS</v>
      </c>
      <c r="BC1640" s="11" t="str">
        <f t="shared" si="361"/>
        <v>－－SCNS</v>
      </c>
      <c r="BD1640" s="11" t="str">
        <f t="shared" si="362"/>
        <v>－－SCNS</v>
      </c>
      <c r="BE1640" s="11" t="str">
        <f t="shared" si="363"/>
        <v>－－SCNS</v>
      </c>
    </row>
    <row r="1641" spans="1:57" ht="11.25" hidden="1" customHeight="1">
      <c r="A1641" s="6">
        <v>1640</v>
      </c>
      <c r="B1641" s="7" t="s">
        <v>3668</v>
      </c>
      <c r="C1641" s="8" t="s">
        <v>3669</v>
      </c>
      <c r="D1641" s="7" t="s">
        <v>72</v>
      </c>
      <c r="E1641" s="7" t="s">
        <v>81</v>
      </c>
      <c r="F1641" s="7" t="s">
        <v>109</v>
      </c>
      <c r="G1641" s="9">
        <v>119</v>
      </c>
      <c r="H1641" s="9">
        <v>95</v>
      </c>
      <c r="I1641" s="9">
        <v>57</v>
      </c>
      <c r="J1641" s="9">
        <v>56</v>
      </c>
      <c r="K1641" s="9">
        <v>51</v>
      </c>
      <c r="L1641" s="9">
        <v>53</v>
      </c>
      <c r="M1641" s="9">
        <v>51</v>
      </c>
      <c r="N1641" s="9">
        <v>56</v>
      </c>
      <c r="O1641" s="9">
        <v>52</v>
      </c>
      <c r="P1641" s="9">
        <v>53</v>
      </c>
      <c r="Q1641" s="10">
        <v>107</v>
      </c>
      <c r="R1641" s="11">
        <v>34</v>
      </c>
      <c r="S1641" s="11">
        <v>1</v>
      </c>
      <c r="T1641" s="11">
        <v>103</v>
      </c>
      <c r="U1641" s="11">
        <v>101</v>
      </c>
      <c r="V1641" s="11">
        <v>1</v>
      </c>
      <c r="W1641" s="11">
        <v>102</v>
      </c>
      <c r="X1641" s="11">
        <f t="shared" si="350"/>
        <v>449</v>
      </c>
      <c r="Y1641" s="11">
        <f t="shared" si="351"/>
        <v>4795</v>
      </c>
      <c r="Z1641" s="11">
        <f t="shared" si="352"/>
        <v>1710</v>
      </c>
      <c r="AA1641" s="11">
        <f t="shared" si="353"/>
        <v>4125</v>
      </c>
      <c r="AB1641" s="11">
        <f t="shared" si="354"/>
        <v>4125</v>
      </c>
      <c r="AC1641" s="6">
        <f t="shared" si="355"/>
        <v>4800</v>
      </c>
      <c r="AD1641" s="9" t="s">
        <v>321</v>
      </c>
      <c r="AE1641" s="3" t="str">
        <f>IF(ISERROR(VLOOKUP($AD1641,技まとめ!$A$1:$F$380,6,FALSE)),"－",VLOOKUP($AD1641,技まとめ!$A$1:$F$380,6,FALSE))</f>
        <v>DR</v>
      </c>
      <c r="AF1641" s="3">
        <f>IF(ISERROR(VLOOKUP($AD1641,技まとめ!$A$1:$F$380,3,FALSE)),"－",VLOOKUP($AD1641,技まとめ!$A$1:$F$380,3,FALSE))</f>
        <v>13</v>
      </c>
      <c r="AG1641" s="3">
        <f>IF(ISERROR(VLOOKUP($AD1641,技まとめ!$A$1:$F$380,5,FALSE)),"－",VLOOKUP($AD1641,技まとめ!$A$1:$F$380,5,FALSE))</f>
        <v>20</v>
      </c>
      <c r="AH1641" s="3" t="str">
        <f>IF($E1641=IF(ISERROR(VLOOKUP($AD1641,技まとめ!$A$1:$F$380,4,FALSE)),"－",VLOOKUP($AD1641,技まとめ!$A$1:$F$380,4,FALSE)),"一致","")</f>
        <v/>
      </c>
      <c r="AI1641" s="9" t="s">
        <v>2136</v>
      </c>
      <c r="AJ1641" s="3" t="str">
        <f>IF(ISERROR(VLOOKUP($AI1641,技まとめ!$A$1:$F$380,6,FALSE)),"－",VLOOKUP($AI1641,技まとめ!$A$1:$F$380,6,FALSE))</f>
        <v>BL</v>
      </c>
      <c r="AK1641" s="3">
        <f>IF(ISERROR(VLOOKUP($AI1641,技まとめ!$A$1:$F$380,3,FALSE)),"－",VLOOKUP($AI1641,技まとめ!$A$1:$F$380,3,FALSE))</f>
        <v>90</v>
      </c>
      <c r="AL1641" s="3">
        <f>IF(ISERROR(VLOOKUP($AI1641,技まとめ!$A$1:$F$380,5,FALSE)),"－",VLOOKUP($AI1641,技まとめ!$A$1:$F$380,5,FALSE))</f>
        <v>53</v>
      </c>
      <c r="AM1641" s="3" t="str">
        <f>IF($E1641=IF(ISERROR(VLOOKUP($AI1641,技まとめ!$A$1:$F$380,4,FALSE)),"－",VLOOKUP($AI1641,技まとめ!$A$1:$F$380,4,FALSE)),"一致","")</f>
        <v/>
      </c>
      <c r="AN1641" s="9" t="s">
        <v>686</v>
      </c>
      <c r="AO1641" s="3" t="str">
        <f>IF(ISERROR(VLOOKUP($AN1641,技まとめ!$A$1:$F$380,6,FALSE)),"－",VLOOKUP($AN1641,技まとめ!$A$1:$F$380,6,FALSE))</f>
        <v>DR</v>
      </c>
      <c r="AP1641" s="3">
        <f>IF(ISERROR(VLOOKUP($AN1641,技まとめ!$A$1:$F$380,3,FALSE)),"－",VLOOKUP($AN1641,技まとめ!$A$1:$F$380,3,FALSE))</f>
        <v>34</v>
      </c>
      <c r="AQ1641" s="3">
        <f>IF(ISERROR(VLOOKUP($AN1641,技まとめ!$A$1:$F$380,5,FALSE)),"－",VLOOKUP($AN1641,技まとめ!$A$1:$F$380,5,FALSE))</f>
        <v>27</v>
      </c>
      <c r="AR1641" s="3" t="str">
        <f>IF($E1641=IF(ISERROR(VLOOKUP($AN1641,技まとめ!$A$1:$F$380,4,FALSE)),"－",VLOOKUP($AN1641,技まとめ!$A$1:$F$380,4,FALSE)),"一致","")</f>
        <v/>
      </c>
      <c r="AS1641" s="9" t="s">
        <v>163</v>
      </c>
      <c r="AT1641" s="3" t="str">
        <f>IF(ISERROR(VLOOKUP($AS1641,技まとめ!$A$1:$F$380,6,FALSE)),"－",VLOOKUP($AS1641,技まとめ!$A$1:$F$380,6,FALSE))</f>
        <v>BL</v>
      </c>
      <c r="AU1641" s="3">
        <f>IF(ISERROR(VLOOKUP($AS1641,技まとめ!$A$1:$F$380,3,FALSE)),"－",VLOOKUP($AS1641,技まとめ!$A$1:$F$380,3,FALSE))</f>
        <v>59</v>
      </c>
      <c r="AV1641" s="3">
        <f>IF(ISERROR(VLOOKUP($AS1641,技まとめ!$A$1:$F$380,5,FALSE)),"－",VLOOKUP($AS1641,技まとめ!$A$1:$F$380,5,FALSE))</f>
        <v>38</v>
      </c>
      <c r="AW1641" s="3" t="str">
        <f>IF($E1641=IF(ISERROR(VLOOKUP($AS1641,技まとめ!$A$1:$F$380,4,FALSE)),"－",VLOOKUP($AS1641,技まとめ!$A$1:$F$380,4,FALSE)),"一致","")</f>
        <v>一致</v>
      </c>
      <c r="AX1641" s="12" t="str">
        <f t="shared" si="356"/>
        <v>モンキーターンイグナイトスティールヒートタックルサイクロン</v>
      </c>
      <c r="AY1641" s="12" t="str">
        <f t="shared" si="357"/>
        <v>モンキーターンイグナイトスティールヒートタックルサイクロン</v>
      </c>
      <c r="AZ1641" s="12" t="str">
        <f t="shared" si="358"/>
        <v>モンキーターンイグナイトスティールヒートタックルサイクロン</v>
      </c>
      <c r="BA1641" s="12" t="str">
        <f t="shared" si="359"/>
        <v>モンキーターンイグナイトスティールヒートタックルサイクロン</v>
      </c>
      <c r="BB1641" s="11" t="str">
        <f t="shared" si="360"/>
        <v>DRBLDRBL</v>
      </c>
      <c r="BC1641" s="11" t="str">
        <f t="shared" si="361"/>
        <v>DRBLDRBL</v>
      </c>
      <c r="BD1641" s="11" t="str">
        <f t="shared" si="362"/>
        <v>DRBLDRBL</v>
      </c>
      <c r="BE1641" s="11" t="str">
        <f t="shared" si="363"/>
        <v>DRBLDRBL</v>
      </c>
    </row>
    <row r="1642" spans="1:57" ht="11.25" hidden="1" customHeight="1">
      <c r="A1642" s="6">
        <v>1641</v>
      </c>
      <c r="B1642" s="7" t="s">
        <v>3670</v>
      </c>
      <c r="C1642" s="8" t="s">
        <v>3671</v>
      </c>
      <c r="D1642" s="7" t="s">
        <v>72</v>
      </c>
      <c r="E1642" s="7" t="s">
        <v>81</v>
      </c>
      <c r="F1642" s="7" t="s">
        <v>82</v>
      </c>
      <c r="G1642" s="9">
        <v>109</v>
      </c>
      <c r="H1642" s="9">
        <v>113</v>
      </c>
      <c r="I1642" s="9">
        <v>46</v>
      </c>
      <c r="J1642" s="9">
        <v>56</v>
      </c>
      <c r="K1642" s="9">
        <v>59</v>
      </c>
      <c r="L1642" s="9">
        <v>50</v>
      </c>
      <c r="M1642" s="9">
        <v>54</v>
      </c>
      <c r="N1642" s="9">
        <v>56</v>
      </c>
      <c r="O1642" s="9">
        <v>56</v>
      </c>
      <c r="P1642" s="9">
        <v>61</v>
      </c>
      <c r="Q1642" s="10">
        <v>96</v>
      </c>
      <c r="R1642" s="11">
        <v>50</v>
      </c>
      <c r="S1642" s="11">
        <v>1</v>
      </c>
      <c r="T1642" s="11">
        <v>100</v>
      </c>
      <c r="U1642" s="11">
        <v>104</v>
      </c>
      <c r="V1642" s="11">
        <v>1</v>
      </c>
      <c r="W1642" s="11">
        <v>106</v>
      </c>
      <c r="X1642" s="11">
        <f t="shared" si="350"/>
        <v>458</v>
      </c>
      <c r="Y1642" s="11">
        <f t="shared" si="351"/>
        <v>4375</v>
      </c>
      <c r="Z1642" s="11">
        <f t="shared" si="352"/>
        <v>2290</v>
      </c>
      <c r="AA1642" s="11">
        <f t="shared" si="353"/>
        <v>4040</v>
      </c>
      <c r="AB1642" s="11">
        <f t="shared" si="354"/>
        <v>4040</v>
      </c>
      <c r="AC1642" s="6">
        <f t="shared" si="355"/>
        <v>4780</v>
      </c>
      <c r="AD1642" s="9" t="s">
        <v>230</v>
      </c>
      <c r="AE1642" s="3" t="str">
        <f>IF(ISERROR(VLOOKUP($AD1642,技まとめ!$A$1:$F$380,6,FALSE)),"－",VLOOKUP($AD1642,技まとめ!$A$1:$F$380,6,FALSE))</f>
        <v>BL</v>
      </c>
      <c r="AF1642" s="3">
        <f>IF(ISERROR(VLOOKUP($AD1642,技まとめ!$A$1:$F$380,3,FALSE)),"－",VLOOKUP($AD1642,技まとめ!$A$1:$F$380,3,FALSE))</f>
        <v>21</v>
      </c>
      <c r="AG1642" s="3">
        <f>IF(ISERROR(VLOOKUP($AD1642,技まとめ!$A$1:$F$380,5,FALSE)),"－",VLOOKUP($AD1642,技まとめ!$A$1:$F$380,5,FALSE))</f>
        <v>22</v>
      </c>
      <c r="AH1642" s="3" t="str">
        <f>IF($E1642=IF(ISERROR(VLOOKUP($AD1642,技まとめ!$A$1:$F$380,4,FALSE)),"－",VLOOKUP($AD1642,技まとめ!$A$1:$F$380,4,FALSE)),"一致","")</f>
        <v/>
      </c>
      <c r="AI1642" s="9" t="s">
        <v>665</v>
      </c>
      <c r="AJ1642" s="3" t="str">
        <f>IF(ISERROR(VLOOKUP($AI1642,技まとめ!$A$1:$F$380,6,FALSE)),"－",VLOOKUP($AI1642,技まとめ!$A$1:$F$380,6,FALSE))</f>
        <v>CA</v>
      </c>
      <c r="AK1642" s="3">
        <f>IF(ISERROR(VLOOKUP($AI1642,技まとめ!$A$1:$F$380,3,FALSE)),"－",VLOOKUP($AI1642,技まとめ!$A$1:$F$380,3,FALSE))</f>
        <v>19</v>
      </c>
      <c r="AL1642" s="3">
        <f>IF(ISERROR(VLOOKUP($AI1642,技まとめ!$A$1:$F$380,5,FALSE)),"－",VLOOKUP($AI1642,技まとめ!$A$1:$F$380,5,FALSE))</f>
        <v>22</v>
      </c>
      <c r="AM1642" s="3" t="str">
        <f>IF($E1642=IF(ISERROR(VLOOKUP($AI1642,技まとめ!$A$1:$F$380,4,FALSE)),"－",VLOOKUP($AI1642,技まとめ!$A$1:$F$380,4,FALSE)),"一致","")</f>
        <v>一致</v>
      </c>
      <c r="AN1642" s="9" t="s">
        <v>99</v>
      </c>
      <c r="AO1642" s="3" t="str">
        <f>IF(ISERROR(VLOOKUP($AN1642,技まとめ!$A$1:$F$380,6,FALSE)),"－",VLOOKUP($AN1642,技まとめ!$A$1:$F$380,6,FALSE))</f>
        <v>DR</v>
      </c>
      <c r="AP1642" s="3">
        <f>IF(ISERROR(VLOOKUP($AN1642,技まとめ!$A$1:$F$380,3,FALSE)),"－",VLOOKUP($AN1642,技まとめ!$A$1:$F$380,3,FALSE))</f>
        <v>77</v>
      </c>
      <c r="AQ1642" s="3">
        <f>IF(ISERROR(VLOOKUP($AN1642,技まとめ!$A$1:$F$380,5,FALSE)),"－",VLOOKUP($AN1642,技まとめ!$A$1:$F$380,5,FALSE))</f>
        <v>47</v>
      </c>
      <c r="AR1642" s="3" t="str">
        <f>IF($E1642=IF(ISERROR(VLOOKUP($AN1642,技まとめ!$A$1:$F$380,4,FALSE)),"－",VLOOKUP($AN1642,技まとめ!$A$1:$F$380,4,FALSE)),"一致","")</f>
        <v/>
      </c>
      <c r="AS1642" s="9" t="s">
        <v>450</v>
      </c>
      <c r="AT1642" s="3" t="str">
        <f>IF(ISERROR(VLOOKUP($AS1642,技まとめ!$A$1:$F$380,6,FALSE)),"－",VLOOKUP($AS1642,技まとめ!$A$1:$F$380,6,FALSE))</f>
        <v>CA</v>
      </c>
      <c r="AU1642" s="3">
        <f>IF(ISERROR(VLOOKUP($AS1642,技まとめ!$A$1:$F$380,3,FALSE)),"－",VLOOKUP($AS1642,技まとめ!$A$1:$F$380,3,FALSE))</f>
        <v>46</v>
      </c>
      <c r="AV1642" s="3">
        <f>IF(ISERROR(VLOOKUP($AS1642,技まとめ!$A$1:$F$380,5,FALSE)),"－",VLOOKUP($AS1642,技まとめ!$A$1:$F$380,5,FALSE))</f>
        <v>32</v>
      </c>
      <c r="AW1642" s="3" t="str">
        <f>IF($E1642=IF(ISERROR(VLOOKUP($AS1642,技まとめ!$A$1:$F$380,4,FALSE)),"－",VLOOKUP($AS1642,技まとめ!$A$1:$F$380,4,FALSE)),"一致","")</f>
        <v>一致</v>
      </c>
      <c r="AX1642" s="12" t="str">
        <f t="shared" si="356"/>
        <v>おんりょうトルネードキャッチＵ・ボートつむじ</v>
      </c>
      <c r="AY1642" s="12" t="str">
        <f t="shared" si="357"/>
        <v>おんりょうトルネードキャッチＵ・ボートつむじ</v>
      </c>
      <c r="AZ1642" s="12" t="str">
        <f t="shared" si="358"/>
        <v>おんりょうトルネードキャッチＵ・ボートつむじ</v>
      </c>
      <c r="BA1642" s="12" t="str">
        <f t="shared" si="359"/>
        <v>おんりょうトルネードキャッチＵ・ボートつむじ</v>
      </c>
      <c r="BB1642" s="11" t="str">
        <f t="shared" si="360"/>
        <v>BLCADRCA</v>
      </c>
      <c r="BC1642" s="11" t="str">
        <f t="shared" si="361"/>
        <v>BLCADRCA</v>
      </c>
      <c r="BD1642" s="11" t="str">
        <f t="shared" si="362"/>
        <v>BLCADRCA</v>
      </c>
      <c r="BE1642" s="11" t="str">
        <f t="shared" si="363"/>
        <v>BLCADRCA</v>
      </c>
    </row>
    <row r="1643" spans="1:57" ht="11.25" hidden="1" customHeight="1">
      <c r="A1643" s="6">
        <v>1642</v>
      </c>
      <c r="B1643" s="7" t="s">
        <v>3672</v>
      </c>
      <c r="C1643" s="8" t="s">
        <v>3673</v>
      </c>
      <c r="D1643" s="7" t="s">
        <v>72</v>
      </c>
      <c r="E1643" s="7" t="s">
        <v>73</v>
      </c>
      <c r="F1643" s="7" t="s">
        <v>74</v>
      </c>
      <c r="G1643" s="9">
        <v>118</v>
      </c>
      <c r="H1643" s="9">
        <v>92</v>
      </c>
      <c r="I1643" s="9">
        <v>55</v>
      </c>
      <c r="J1643" s="9">
        <v>53</v>
      </c>
      <c r="K1643" s="9">
        <v>54</v>
      </c>
      <c r="L1643" s="9">
        <v>54</v>
      </c>
      <c r="M1643" s="9">
        <v>57</v>
      </c>
      <c r="N1643" s="9">
        <v>51</v>
      </c>
      <c r="O1643" s="9">
        <v>53</v>
      </c>
      <c r="P1643" s="9">
        <v>53</v>
      </c>
      <c r="Q1643" s="10">
        <v>105</v>
      </c>
      <c r="R1643" s="11">
        <v>29</v>
      </c>
      <c r="S1643" s="11">
        <v>1</v>
      </c>
      <c r="T1643" s="11">
        <v>104</v>
      </c>
      <c r="U1643" s="11">
        <v>107</v>
      </c>
      <c r="V1643" s="11">
        <v>1</v>
      </c>
      <c r="W1643" s="11">
        <v>103</v>
      </c>
      <c r="X1643" s="11">
        <f t="shared" si="350"/>
        <v>450</v>
      </c>
      <c r="Y1643" s="11">
        <f t="shared" si="351"/>
        <v>4720</v>
      </c>
      <c r="Z1643" s="11">
        <f t="shared" si="352"/>
        <v>1540</v>
      </c>
      <c r="AA1643" s="11">
        <f t="shared" si="353"/>
        <v>4165</v>
      </c>
      <c r="AB1643" s="11">
        <f t="shared" si="354"/>
        <v>4165</v>
      </c>
      <c r="AC1643" s="6">
        <f t="shared" si="355"/>
        <v>4820</v>
      </c>
      <c r="AD1643" s="9" t="s">
        <v>225</v>
      </c>
      <c r="AE1643" s="3" t="str">
        <f>IF(ISERROR(VLOOKUP($AD1643,技まとめ!$A$1:$F$380,6,FALSE)),"－",VLOOKUP($AD1643,技まとめ!$A$1:$F$380,6,FALSE))</f>
        <v>CA</v>
      </c>
      <c r="AF1643" s="3">
        <f>IF(ISERROR(VLOOKUP($AD1643,技まとめ!$A$1:$F$380,3,FALSE)),"－",VLOOKUP($AD1643,技まとめ!$A$1:$F$380,3,FALSE))</f>
        <v>17</v>
      </c>
      <c r="AG1643" s="3">
        <f>IF(ISERROR(VLOOKUP($AD1643,技まとめ!$A$1:$F$380,5,FALSE)),"－",VLOOKUP($AD1643,技まとめ!$A$1:$F$380,5,FALSE))</f>
        <v>20</v>
      </c>
      <c r="AH1643" s="3" t="str">
        <f>IF($E1643=IF(ISERROR(VLOOKUP($AD1643,技まとめ!$A$1:$F$380,4,FALSE)),"－",VLOOKUP($AD1643,技まとめ!$A$1:$F$380,4,FALSE)),"一致","")</f>
        <v/>
      </c>
      <c r="AI1643" s="9" t="s">
        <v>686</v>
      </c>
      <c r="AJ1643" s="3" t="str">
        <f>IF(ISERROR(VLOOKUP($AI1643,技まとめ!$A$1:$F$380,6,FALSE)),"－",VLOOKUP($AI1643,技まとめ!$A$1:$F$380,6,FALSE))</f>
        <v>DR</v>
      </c>
      <c r="AK1643" s="3">
        <f>IF(ISERROR(VLOOKUP($AI1643,技まとめ!$A$1:$F$380,3,FALSE)),"－",VLOOKUP($AI1643,技まとめ!$A$1:$F$380,3,FALSE))</f>
        <v>34</v>
      </c>
      <c r="AL1643" s="3">
        <f>IF(ISERROR(VLOOKUP($AI1643,技まとめ!$A$1:$F$380,5,FALSE)),"－",VLOOKUP($AI1643,技まとめ!$A$1:$F$380,5,FALSE))</f>
        <v>27</v>
      </c>
      <c r="AM1643" s="3" t="str">
        <f>IF($E1643=IF(ISERROR(VLOOKUP($AI1643,技まとめ!$A$1:$F$380,4,FALSE)),"－",VLOOKUP($AI1643,技まとめ!$A$1:$F$380,4,FALSE)),"一致","")</f>
        <v/>
      </c>
      <c r="AN1643" s="9" t="s">
        <v>1406</v>
      </c>
      <c r="AO1643" s="3" t="str">
        <f>IF(ISERROR(VLOOKUP($AN1643,技まとめ!$A$1:$F$380,6,FALSE)),"－",VLOOKUP($AN1643,技まとめ!$A$1:$F$380,6,FALSE))</f>
        <v>CA</v>
      </c>
      <c r="AP1643" s="3">
        <f>IF(ISERROR(VLOOKUP($AN1643,技まとめ!$A$1:$F$380,3,FALSE)),"－",VLOOKUP($AN1643,技まとめ!$A$1:$F$380,3,FALSE))</f>
        <v>56</v>
      </c>
      <c r="AQ1643" s="3">
        <f>IF(ISERROR(VLOOKUP($AN1643,技まとめ!$A$1:$F$380,5,FALSE)),"－",VLOOKUP($AN1643,技まとめ!$A$1:$F$380,5,FALSE))</f>
        <v>37</v>
      </c>
      <c r="AR1643" s="3" t="str">
        <f>IF($E1643=IF(ISERROR(VLOOKUP($AN1643,技まとめ!$A$1:$F$380,4,FALSE)),"－",VLOOKUP($AN1643,技まとめ!$A$1:$F$380,4,FALSE)),"一致","")</f>
        <v/>
      </c>
      <c r="AS1643" s="9" t="s">
        <v>273</v>
      </c>
      <c r="AT1643" s="3" t="str">
        <f>IF(ISERROR(VLOOKUP($AS1643,技まとめ!$A$1:$F$380,6,FALSE)),"－",VLOOKUP($AS1643,技まとめ!$A$1:$F$380,6,FALSE))</f>
        <v>BL</v>
      </c>
      <c r="AU1643" s="3">
        <f>IF(ISERROR(VLOOKUP($AS1643,技まとめ!$A$1:$F$380,3,FALSE)),"－",VLOOKUP($AS1643,技まとめ!$A$1:$F$380,3,FALSE))</f>
        <v>17</v>
      </c>
      <c r="AV1643" s="3">
        <f>IF(ISERROR(VLOOKUP($AS1643,技まとめ!$A$1:$F$380,5,FALSE)),"－",VLOOKUP($AS1643,技まとめ!$A$1:$F$380,5,FALSE))</f>
        <v>20</v>
      </c>
      <c r="AW1643" s="3" t="str">
        <f>IF($E1643=IF(ISERROR(VLOOKUP($AS1643,技まとめ!$A$1:$F$380,4,FALSE)),"－",VLOOKUP($AS1643,技まとめ!$A$1:$F$380,4,FALSE)),"一致","")</f>
        <v>一致</v>
      </c>
      <c r="AX1643" s="12" t="str">
        <f t="shared" si="356"/>
        <v>キラーブレードヒートタックルグレートバリアリーフしこふみ</v>
      </c>
      <c r="AY1643" s="12" t="str">
        <f t="shared" si="357"/>
        <v>キラーブレードヒートタックルグレートバリアリーフしこふみ</v>
      </c>
      <c r="AZ1643" s="12" t="str">
        <f t="shared" si="358"/>
        <v>キラーブレードヒートタックルグレートバリアリーフしこふみ</v>
      </c>
      <c r="BA1643" s="12" t="str">
        <f t="shared" si="359"/>
        <v>キラーブレードヒートタックルグレートバリアリーフしこふみ</v>
      </c>
      <c r="BB1643" s="11" t="str">
        <f t="shared" si="360"/>
        <v>CADRCABL</v>
      </c>
      <c r="BC1643" s="11" t="str">
        <f t="shared" si="361"/>
        <v>CADRCABL</v>
      </c>
      <c r="BD1643" s="11" t="str">
        <f t="shared" si="362"/>
        <v>CADRCABL</v>
      </c>
      <c r="BE1643" s="11" t="str">
        <f t="shared" si="363"/>
        <v>CADRCABL</v>
      </c>
    </row>
    <row r="1644" spans="1:57" ht="11.25" hidden="1" customHeight="1">
      <c r="A1644" s="6">
        <v>1643</v>
      </c>
      <c r="B1644" s="7" t="s">
        <v>3674</v>
      </c>
      <c r="C1644" s="8" t="s">
        <v>3675</v>
      </c>
      <c r="D1644" s="7" t="s">
        <v>650</v>
      </c>
      <c r="E1644" s="7" t="s">
        <v>102</v>
      </c>
      <c r="F1644" s="7" t="s">
        <v>109</v>
      </c>
      <c r="G1644" s="9">
        <v>91</v>
      </c>
      <c r="H1644" s="9">
        <v>136</v>
      </c>
      <c r="I1644" s="9">
        <v>51</v>
      </c>
      <c r="J1644" s="9">
        <v>51</v>
      </c>
      <c r="K1644" s="9">
        <v>48</v>
      </c>
      <c r="L1644" s="9">
        <v>48</v>
      </c>
      <c r="M1644" s="9">
        <v>48</v>
      </c>
      <c r="N1644" s="9">
        <v>53</v>
      </c>
      <c r="O1644" s="9">
        <v>46</v>
      </c>
      <c r="P1644" s="9">
        <v>74</v>
      </c>
      <c r="Q1644" s="10">
        <v>101</v>
      </c>
      <c r="R1644" s="11">
        <v>44</v>
      </c>
      <c r="S1644" s="11">
        <v>1</v>
      </c>
      <c r="T1644" s="11">
        <v>98</v>
      </c>
      <c r="U1644" s="11">
        <v>98</v>
      </c>
      <c r="V1644" s="11">
        <v>1</v>
      </c>
      <c r="W1644" s="11">
        <v>96</v>
      </c>
      <c r="X1644" s="11">
        <f t="shared" si="350"/>
        <v>439</v>
      </c>
      <c r="Y1644" s="11">
        <f t="shared" si="351"/>
        <v>4525</v>
      </c>
      <c r="Z1644" s="11">
        <f t="shared" si="352"/>
        <v>2030</v>
      </c>
      <c r="AA1644" s="11">
        <f t="shared" si="353"/>
        <v>3920</v>
      </c>
      <c r="AB1644" s="11">
        <f t="shared" si="354"/>
        <v>3920</v>
      </c>
      <c r="AC1644" s="6">
        <f t="shared" si="355"/>
        <v>4620</v>
      </c>
      <c r="AD1644" s="9" t="s">
        <v>686</v>
      </c>
      <c r="AE1644" s="3" t="str">
        <f>IF(ISERROR(VLOOKUP($AD1644,技まとめ!$A$1:$F$380,6,FALSE)),"－",VLOOKUP($AD1644,技まとめ!$A$1:$F$380,6,FALSE))</f>
        <v>DR</v>
      </c>
      <c r="AF1644" s="3">
        <f>IF(ISERROR(VLOOKUP($AD1644,技まとめ!$A$1:$F$380,3,FALSE)),"－",VLOOKUP($AD1644,技まとめ!$A$1:$F$380,3,FALSE))</f>
        <v>34</v>
      </c>
      <c r="AG1644" s="3">
        <f>IF(ISERROR(VLOOKUP($AD1644,技まとめ!$A$1:$F$380,5,FALSE)),"－",VLOOKUP($AD1644,技まとめ!$A$1:$F$380,5,FALSE))</f>
        <v>27</v>
      </c>
      <c r="AH1644" s="3" t="str">
        <f>IF($E1644=IF(ISERROR(VLOOKUP($AD1644,技まとめ!$A$1:$F$380,4,FALSE)),"－",VLOOKUP($AD1644,技まとめ!$A$1:$F$380,4,FALSE)),"一致","")</f>
        <v>一致</v>
      </c>
      <c r="AI1644" s="9" t="s">
        <v>500</v>
      </c>
      <c r="AJ1644" s="3" t="str">
        <f>IF(ISERROR(VLOOKUP($AI1644,技まとめ!$A$1:$F$380,6,FALSE)),"－",VLOOKUP($AI1644,技まとめ!$A$1:$F$380,6,FALSE))</f>
        <v>SC</v>
      </c>
      <c r="AK1644" s="3">
        <f>IF(ISERROR(VLOOKUP($AI1644,技まとめ!$A$1:$F$380,3,FALSE)),"－",VLOOKUP($AI1644,技まとめ!$A$1:$F$380,3,FALSE))</f>
        <v>31</v>
      </c>
      <c r="AL1644" s="3">
        <f>IF(ISERROR(VLOOKUP($AI1644,技まとめ!$A$1:$F$380,5,FALSE)),"－",VLOOKUP($AI1644,技まとめ!$A$1:$F$380,5,FALSE))</f>
        <v>22</v>
      </c>
      <c r="AM1644" s="3" t="str">
        <f>IF($E1644=IF(ISERROR(VLOOKUP($AI1644,技まとめ!$A$1:$F$380,4,FALSE)),"－",VLOOKUP($AI1644,技まとめ!$A$1:$F$380,4,FALSE)),"一致","")</f>
        <v/>
      </c>
      <c r="AN1644" s="9" t="s">
        <v>305</v>
      </c>
      <c r="AO1644" s="3" t="str">
        <f>IF(ISERROR(VLOOKUP($AN1644,技まとめ!$A$1:$F$380,6,FALSE)),"－",VLOOKUP($AN1644,技まとめ!$A$1:$F$380,6,FALSE))</f>
        <v>BL</v>
      </c>
      <c r="AP1644" s="3">
        <f>IF(ISERROR(VLOOKUP($AN1644,技まとめ!$A$1:$F$380,3,FALSE)),"－",VLOOKUP($AN1644,技まとめ!$A$1:$F$380,3,FALSE))</f>
        <v>41</v>
      </c>
      <c r="AQ1644" s="3">
        <f>IF(ISERROR(VLOOKUP($AN1644,技まとめ!$A$1:$F$380,5,FALSE)),"－",VLOOKUP($AN1644,技まとめ!$A$1:$F$380,5,FALSE))</f>
        <v>30</v>
      </c>
      <c r="AR1644" s="3" t="str">
        <f>IF($E1644=IF(ISERROR(VLOOKUP($AN1644,技まとめ!$A$1:$F$380,4,FALSE)),"－",VLOOKUP($AN1644,技まとめ!$A$1:$F$380,4,FALSE)),"一致","")</f>
        <v/>
      </c>
      <c r="AS1644" s="9" t="s">
        <v>211</v>
      </c>
      <c r="AT1644" s="3" t="str">
        <f>IF(ISERROR(VLOOKUP($AS1644,技まとめ!$A$1:$F$380,6,FALSE)),"－",VLOOKUP($AS1644,技まとめ!$A$1:$F$380,6,FALSE))</f>
        <v>NS</v>
      </c>
      <c r="AU1644" s="3">
        <f>IF(ISERROR(VLOOKUP($AS1644,技まとめ!$A$1:$F$380,3,FALSE)),"－",VLOOKUP($AS1644,技まとめ!$A$1:$F$380,3,FALSE))</f>
        <v>36</v>
      </c>
      <c r="AV1644" s="3">
        <f>IF(ISERROR(VLOOKUP($AS1644,技まとめ!$A$1:$F$380,5,FALSE)),"－",VLOOKUP($AS1644,技まとめ!$A$1:$F$380,5,FALSE))</f>
        <v>25</v>
      </c>
      <c r="AW1644" s="3" t="str">
        <f>IF($E1644=IF(ISERROR(VLOOKUP($AS1644,技まとめ!$A$1:$F$380,4,FALSE)),"－",VLOOKUP($AS1644,技まとめ!$A$1:$F$380,4,FALSE)),"一致","")</f>
        <v/>
      </c>
      <c r="AX1644" s="12" t="str">
        <f t="shared" si="356"/>
        <v>ヒートタックルつちだるまフェイクボールコロドラシュート</v>
      </c>
      <c r="AY1644" s="12" t="str">
        <f t="shared" si="357"/>
        <v>ヒートタックルつちだるまフェイクボールコロドラシュート</v>
      </c>
      <c r="AZ1644" s="12" t="str">
        <f t="shared" si="358"/>
        <v>ヒートタックルつちだるまフェイクボールコロドラシュート</v>
      </c>
      <c r="BA1644" s="12" t="str">
        <f t="shared" si="359"/>
        <v>ヒートタックルつちだるまフェイクボールコロドラシュート</v>
      </c>
      <c r="BB1644" s="11" t="str">
        <f t="shared" si="360"/>
        <v>DRSCBLNS</v>
      </c>
      <c r="BC1644" s="11" t="str">
        <f t="shared" si="361"/>
        <v>DRSCBLNS</v>
      </c>
      <c r="BD1644" s="11" t="str">
        <f t="shared" si="362"/>
        <v>DRSCBLNS</v>
      </c>
      <c r="BE1644" s="11" t="str">
        <f t="shared" si="363"/>
        <v>DRSCBLNS</v>
      </c>
    </row>
    <row r="1645" spans="1:57" ht="11.25" hidden="1" customHeight="1">
      <c r="A1645" s="6">
        <v>1644</v>
      </c>
      <c r="B1645" s="7" t="s">
        <v>3676</v>
      </c>
      <c r="C1645" s="8" t="s">
        <v>3677</v>
      </c>
      <c r="D1645" s="7" t="s">
        <v>650</v>
      </c>
      <c r="E1645" s="7" t="s">
        <v>73</v>
      </c>
      <c r="F1645" s="7" t="s">
        <v>109</v>
      </c>
      <c r="G1645" s="9">
        <v>88</v>
      </c>
      <c r="H1645" s="9">
        <v>128</v>
      </c>
      <c r="I1645" s="9">
        <v>44</v>
      </c>
      <c r="J1645" s="9">
        <v>46</v>
      </c>
      <c r="K1645" s="9">
        <v>51</v>
      </c>
      <c r="L1645" s="9">
        <v>48</v>
      </c>
      <c r="M1645" s="9">
        <v>47</v>
      </c>
      <c r="N1645" s="9">
        <v>46</v>
      </c>
      <c r="O1645" s="9">
        <v>49</v>
      </c>
      <c r="P1645" s="9">
        <v>86</v>
      </c>
      <c r="Q1645" s="10">
        <v>94</v>
      </c>
      <c r="R1645" s="11">
        <v>47</v>
      </c>
      <c r="S1645" s="11">
        <v>1</v>
      </c>
      <c r="T1645" s="11">
        <v>98</v>
      </c>
      <c r="U1645" s="11">
        <v>97</v>
      </c>
      <c r="V1645" s="11">
        <v>1</v>
      </c>
      <c r="W1645" s="11">
        <v>99</v>
      </c>
      <c r="X1645" s="11">
        <f t="shared" si="350"/>
        <v>437</v>
      </c>
      <c r="Y1645" s="11">
        <f t="shared" si="351"/>
        <v>4260</v>
      </c>
      <c r="Z1645" s="11">
        <f t="shared" si="352"/>
        <v>2150</v>
      </c>
      <c r="AA1645" s="11">
        <f t="shared" si="353"/>
        <v>3935</v>
      </c>
      <c r="AB1645" s="11">
        <f t="shared" si="354"/>
        <v>3935</v>
      </c>
      <c r="AC1645" s="6">
        <f t="shared" si="355"/>
        <v>4650</v>
      </c>
      <c r="AD1645" s="9" t="s">
        <v>726</v>
      </c>
      <c r="AE1645" s="3" t="str">
        <f>IF(ISERROR(VLOOKUP($AD1645,技まとめ!$A$1:$F$380,6,FALSE)),"－",VLOOKUP($AD1645,技まとめ!$A$1:$F$380,6,FALSE))</f>
        <v>DR</v>
      </c>
      <c r="AF1645" s="3">
        <f>IF(ISERROR(VLOOKUP($AD1645,技まとめ!$A$1:$F$380,3,FALSE)),"－",VLOOKUP($AD1645,技まとめ!$A$1:$F$380,3,FALSE))</f>
        <v>60</v>
      </c>
      <c r="AG1645" s="3">
        <f>IF(ISERROR(VLOOKUP($AD1645,技まとめ!$A$1:$F$380,5,FALSE)),"－",VLOOKUP($AD1645,技まとめ!$A$1:$F$380,5,FALSE))</f>
        <v>39</v>
      </c>
      <c r="AH1645" s="3" t="str">
        <f>IF($E1645=IF(ISERROR(VLOOKUP($AD1645,技まとめ!$A$1:$F$380,4,FALSE)),"－",VLOOKUP($AD1645,技まとめ!$A$1:$F$380,4,FALSE)),"一致","")</f>
        <v>一致</v>
      </c>
      <c r="AI1645" s="9" t="s">
        <v>97</v>
      </c>
      <c r="AJ1645" s="3" t="str">
        <f>IF(ISERROR(VLOOKUP($AI1645,技まとめ!$A$1:$F$380,6,FALSE)),"－",VLOOKUP($AI1645,技まとめ!$A$1:$F$380,6,FALSE))</f>
        <v>BL</v>
      </c>
      <c r="AK1645" s="3">
        <f>IF(ISERROR(VLOOKUP($AI1645,技まとめ!$A$1:$F$380,3,FALSE)),"－",VLOOKUP($AI1645,技まとめ!$A$1:$F$380,3,FALSE))</f>
        <v>38</v>
      </c>
      <c r="AL1645" s="3">
        <f>IF(ISERROR(VLOOKUP($AI1645,技まとめ!$A$1:$F$380,5,FALSE)),"－",VLOOKUP($AI1645,技まとめ!$A$1:$F$380,5,FALSE))</f>
        <v>16</v>
      </c>
      <c r="AM1645" s="3" t="str">
        <f>IF($E1645=IF(ISERROR(VLOOKUP($AI1645,技まとめ!$A$1:$F$380,4,FALSE)),"－",VLOOKUP($AI1645,技まとめ!$A$1:$F$380,4,FALSE)),"一致","")</f>
        <v>一致</v>
      </c>
      <c r="AN1645" s="9" t="s">
        <v>186</v>
      </c>
      <c r="AO1645" s="3" t="str">
        <f>IF(ISERROR(VLOOKUP($AN1645,技まとめ!$A$1:$F$380,6,FALSE)),"－",VLOOKUP($AN1645,技まとめ!$A$1:$F$380,6,FALSE))</f>
        <v>DR</v>
      </c>
      <c r="AP1645" s="3">
        <f>IF(ISERROR(VLOOKUP($AN1645,技まとめ!$A$1:$F$380,3,FALSE)),"－",VLOOKUP($AN1645,技まとめ!$A$1:$F$380,3,FALSE))</f>
        <v>27</v>
      </c>
      <c r="AQ1645" s="3">
        <f>IF(ISERROR(VLOOKUP($AN1645,技まとめ!$A$1:$F$380,5,FALSE)),"－",VLOOKUP($AN1645,技まとめ!$A$1:$F$380,5,FALSE))</f>
        <v>25</v>
      </c>
      <c r="AR1645" s="3" t="str">
        <f>IF($E1645=IF(ISERROR(VLOOKUP($AN1645,技まとめ!$A$1:$F$380,4,FALSE)),"－",VLOOKUP($AN1645,技まとめ!$A$1:$F$380,4,FALSE)),"一致","")</f>
        <v/>
      </c>
      <c r="AS1645" s="9" t="s">
        <v>429</v>
      </c>
      <c r="AT1645" s="3" t="str">
        <f>IF(ISERROR(VLOOKUP($AS1645,技まとめ!$A$1:$F$380,6,FALSE)),"－",VLOOKUP($AS1645,技まとめ!$A$1:$F$380,6,FALSE))</f>
        <v>SC</v>
      </c>
      <c r="AU1645" s="3">
        <f>IF(ISERROR(VLOOKUP($AS1645,技まとめ!$A$1:$F$380,3,FALSE)),"－",VLOOKUP($AS1645,技まとめ!$A$1:$F$380,3,FALSE))</f>
        <v>77</v>
      </c>
      <c r="AV1645" s="3">
        <f>IF(ISERROR(VLOOKUP($AS1645,技まとめ!$A$1:$F$380,5,FALSE)),"－",VLOOKUP($AS1645,技まとめ!$A$1:$F$380,5,FALSE))</f>
        <v>43</v>
      </c>
      <c r="AW1645" s="3" t="str">
        <f>IF($E1645=IF(ISERROR(VLOOKUP($AS1645,技まとめ!$A$1:$F$380,4,FALSE)),"－",VLOOKUP($AS1645,技まとめ!$A$1:$F$380,4,FALSE)),"一致","")</f>
        <v>一致</v>
      </c>
      <c r="AX1645" s="12" t="str">
        <f t="shared" si="356"/>
        <v>プリマドンナうしろのしょうめんフーセンガムパラディンストライク</v>
      </c>
      <c r="AY1645" s="12" t="str">
        <f t="shared" si="357"/>
        <v>プリマドンナうしろのしょうめんフーセンガムパラディンストライク</v>
      </c>
      <c r="AZ1645" s="12" t="str">
        <f t="shared" si="358"/>
        <v>プリマドンナうしろのしょうめんフーセンガムパラディンストライク</v>
      </c>
      <c r="BA1645" s="12" t="str">
        <f t="shared" si="359"/>
        <v>プリマドンナうしろのしょうめんフーセンガムパラディンストライク</v>
      </c>
      <c r="BB1645" s="11" t="str">
        <f t="shared" si="360"/>
        <v>DRBLDRSC</v>
      </c>
      <c r="BC1645" s="11" t="str">
        <f t="shared" si="361"/>
        <v>DRBLDRSC</v>
      </c>
      <c r="BD1645" s="11" t="str">
        <f t="shared" si="362"/>
        <v>DRBLDRSC</v>
      </c>
      <c r="BE1645" s="11" t="str">
        <f t="shared" si="363"/>
        <v>DRBLDRSC</v>
      </c>
    </row>
    <row r="1646" spans="1:57" ht="11.25" hidden="1" customHeight="1">
      <c r="A1646" s="6">
        <v>1645</v>
      </c>
      <c r="B1646" s="7" t="s">
        <v>3678</v>
      </c>
      <c r="C1646" s="8" t="s">
        <v>3679</v>
      </c>
      <c r="D1646" s="7" t="s">
        <v>650</v>
      </c>
      <c r="E1646" s="7" t="s">
        <v>81</v>
      </c>
      <c r="F1646" s="7" t="s">
        <v>128</v>
      </c>
      <c r="G1646" s="9">
        <v>80</v>
      </c>
      <c r="H1646" s="9">
        <v>130</v>
      </c>
      <c r="I1646" s="9">
        <v>50</v>
      </c>
      <c r="J1646" s="9">
        <v>51</v>
      </c>
      <c r="K1646" s="9">
        <v>48</v>
      </c>
      <c r="L1646" s="9">
        <v>44</v>
      </c>
      <c r="M1646" s="9">
        <v>46</v>
      </c>
      <c r="N1646" s="9">
        <v>51</v>
      </c>
      <c r="O1646" s="9">
        <v>48</v>
      </c>
      <c r="P1646" s="9">
        <v>75</v>
      </c>
      <c r="Q1646" s="10">
        <v>100</v>
      </c>
      <c r="R1646" s="11">
        <v>43</v>
      </c>
      <c r="S1646" s="11">
        <v>1</v>
      </c>
      <c r="T1646" s="11">
        <v>94</v>
      </c>
      <c r="U1646" s="11">
        <v>96</v>
      </c>
      <c r="V1646" s="11">
        <v>1</v>
      </c>
      <c r="W1646" s="11">
        <v>98</v>
      </c>
      <c r="X1646" s="11">
        <f t="shared" si="350"/>
        <v>433</v>
      </c>
      <c r="Y1646" s="11">
        <f t="shared" si="351"/>
        <v>4495</v>
      </c>
      <c r="Z1646" s="11">
        <f t="shared" si="352"/>
        <v>2005</v>
      </c>
      <c r="AA1646" s="11">
        <f t="shared" si="353"/>
        <v>3790</v>
      </c>
      <c r="AB1646" s="11">
        <f t="shared" si="354"/>
        <v>3790</v>
      </c>
      <c r="AC1646" s="6">
        <f t="shared" si="355"/>
        <v>4465</v>
      </c>
      <c r="AD1646" s="9" t="s">
        <v>330</v>
      </c>
      <c r="AE1646" s="3" t="str">
        <f>IF(ISERROR(VLOOKUP($AD1646,技まとめ!$A$1:$F$380,6,FALSE)),"－",VLOOKUP($AD1646,技まとめ!$A$1:$F$380,6,FALSE))</f>
        <v>SC</v>
      </c>
      <c r="AF1646" s="3">
        <f>IF(ISERROR(VLOOKUP($AD1646,技まとめ!$A$1:$F$380,3,FALSE)),"－",VLOOKUP($AD1646,技まとめ!$A$1:$F$380,3,FALSE))</f>
        <v>44</v>
      </c>
      <c r="AG1646" s="3">
        <f>IF(ISERROR(VLOOKUP($AD1646,技まとめ!$A$1:$F$380,5,FALSE)),"－",VLOOKUP($AD1646,技まとめ!$A$1:$F$380,5,FALSE))</f>
        <v>28</v>
      </c>
      <c r="AH1646" s="3" t="str">
        <f>IF($E1646=IF(ISERROR(VLOOKUP($AD1646,技まとめ!$A$1:$F$380,4,FALSE)),"－",VLOOKUP($AD1646,技まとめ!$A$1:$F$380,4,FALSE)),"一致","")</f>
        <v>一致</v>
      </c>
      <c r="AI1646" s="9" t="s">
        <v>215</v>
      </c>
      <c r="AJ1646" s="3" t="str">
        <f>IF(ISERROR(VLOOKUP($AI1646,技まとめ!$A$1:$F$380,6,FALSE)),"－",VLOOKUP($AI1646,技まとめ!$A$1:$F$380,6,FALSE))</f>
        <v>DR</v>
      </c>
      <c r="AK1646" s="3">
        <f>IF(ISERROR(VLOOKUP($AI1646,技まとめ!$A$1:$F$380,3,FALSE)),"－",VLOOKUP($AI1646,技まとめ!$A$1:$F$380,3,FALSE))</f>
        <v>15</v>
      </c>
      <c r="AL1646" s="3">
        <f>IF(ISERROR(VLOOKUP($AI1646,技まとめ!$A$1:$F$380,5,FALSE)),"－",VLOOKUP($AI1646,技まとめ!$A$1:$F$380,5,FALSE))</f>
        <v>20</v>
      </c>
      <c r="AM1646" s="3" t="str">
        <f>IF($E1646=IF(ISERROR(VLOOKUP($AI1646,技まとめ!$A$1:$F$380,4,FALSE)),"－",VLOOKUP($AI1646,技まとめ!$A$1:$F$380,4,FALSE)),"一致","")</f>
        <v>一致</v>
      </c>
      <c r="AN1646" s="9" t="s">
        <v>540</v>
      </c>
      <c r="AO1646" s="3" t="str">
        <f>IF(ISERROR(VLOOKUP($AN1646,技まとめ!$A$1:$F$380,6,FALSE)),"－",VLOOKUP($AN1646,技まとめ!$A$1:$F$380,6,FALSE))</f>
        <v>BS</v>
      </c>
      <c r="AP1646" s="3">
        <f>IF(ISERROR(VLOOKUP($AN1646,技まとめ!$A$1:$F$380,3,FALSE)),"－",VLOOKUP($AN1646,技まとめ!$A$1:$F$380,3,FALSE))</f>
        <v>51</v>
      </c>
      <c r="AQ1646" s="3">
        <f>IF(ISERROR(VLOOKUP($AN1646,技まとめ!$A$1:$F$380,5,FALSE)),"－",VLOOKUP($AN1646,技まとめ!$A$1:$F$380,5,FALSE))</f>
        <v>31</v>
      </c>
      <c r="AR1646" s="3" t="str">
        <f>IF($E1646=IF(ISERROR(VLOOKUP($AN1646,技まとめ!$A$1:$F$380,4,FALSE)),"－",VLOOKUP($AN1646,技まとめ!$A$1:$F$380,4,FALSE)),"一致","")</f>
        <v>一致</v>
      </c>
      <c r="AS1646" s="9" t="s">
        <v>131</v>
      </c>
      <c r="AT1646" s="3" t="str">
        <f>IF(ISERROR(VLOOKUP($AS1646,技まとめ!$A$1:$F$380,6,FALSE)),"－",VLOOKUP($AS1646,技まとめ!$A$1:$F$380,6,FALSE))</f>
        <v>DR</v>
      </c>
      <c r="AU1646" s="3">
        <f>IF(ISERROR(VLOOKUP($AS1646,技まとめ!$A$1:$F$380,3,FALSE)),"－",VLOOKUP($AS1646,技まとめ!$A$1:$F$380,3,FALSE))</f>
        <v>33</v>
      </c>
      <c r="AV1646" s="3">
        <f>IF(ISERROR(VLOOKUP($AS1646,技まとめ!$A$1:$F$380,5,FALSE)),"－",VLOOKUP($AS1646,技まとめ!$A$1:$F$380,5,FALSE))</f>
        <v>28</v>
      </c>
      <c r="AW1646" s="3" t="str">
        <f>IF($E1646=IF(ISERROR(VLOOKUP($AS1646,技まとめ!$A$1:$F$380,4,FALSE)),"－",VLOOKUP($AS1646,技まとめ!$A$1:$F$380,4,FALSE)),"一致","")</f>
        <v/>
      </c>
      <c r="AX1646" s="12" t="str">
        <f t="shared" si="356"/>
        <v>クロスドライブたつまきせんぷうバックトルネードイリュージョンボール</v>
      </c>
      <c r="AY1646" s="12" t="str">
        <f t="shared" si="357"/>
        <v>クロスドライブたつまきせんぷうバックトルネードイリュージョンボール</v>
      </c>
      <c r="AZ1646" s="12" t="str">
        <f t="shared" si="358"/>
        <v>クロスドライブたつまきせんぷうバックトルネードイリュージョンボール</v>
      </c>
      <c r="BA1646" s="12" t="str">
        <f t="shared" si="359"/>
        <v>クロスドライブたつまきせんぷうバックトルネードイリュージョンボール</v>
      </c>
      <c r="BB1646" s="11" t="str">
        <f t="shared" si="360"/>
        <v>SCDRBSDR</v>
      </c>
      <c r="BC1646" s="11" t="str">
        <f t="shared" si="361"/>
        <v>SCDRBSDR</v>
      </c>
      <c r="BD1646" s="11" t="str">
        <f t="shared" si="362"/>
        <v>SCDRBSDR</v>
      </c>
      <c r="BE1646" s="11" t="str">
        <f t="shared" si="363"/>
        <v>SCDRBSDR</v>
      </c>
    </row>
    <row r="1647" spans="1:57" ht="11.25" hidden="1" customHeight="1">
      <c r="A1647" s="6">
        <v>1646</v>
      </c>
      <c r="B1647" s="7" t="s">
        <v>3680</v>
      </c>
      <c r="C1647" s="8" t="s">
        <v>3681</v>
      </c>
      <c r="D1647" s="7" t="s">
        <v>72</v>
      </c>
      <c r="E1647" s="7" t="s">
        <v>95</v>
      </c>
      <c r="F1647" s="7" t="s">
        <v>128</v>
      </c>
      <c r="G1647" s="9">
        <v>92</v>
      </c>
      <c r="H1647" s="9">
        <v>117</v>
      </c>
      <c r="I1647" s="9">
        <v>46</v>
      </c>
      <c r="J1647" s="9">
        <v>46</v>
      </c>
      <c r="K1647" s="9">
        <v>44</v>
      </c>
      <c r="L1647" s="9">
        <v>46</v>
      </c>
      <c r="M1647" s="9">
        <v>45</v>
      </c>
      <c r="N1647" s="9">
        <v>47</v>
      </c>
      <c r="O1647" s="9">
        <v>52</v>
      </c>
      <c r="P1647" s="9">
        <v>95</v>
      </c>
      <c r="Q1647" s="10">
        <v>96</v>
      </c>
      <c r="R1647" s="11">
        <v>50</v>
      </c>
      <c r="S1647" s="11">
        <v>1</v>
      </c>
      <c r="T1647" s="11">
        <v>96</v>
      </c>
      <c r="U1647" s="11">
        <v>95</v>
      </c>
      <c r="V1647" s="11">
        <v>1</v>
      </c>
      <c r="W1647" s="11">
        <v>102</v>
      </c>
      <c r="X1647" s="11">
        <f t="shared" si="350"/>
        <v>441</v>
      </c>
      <c r="Y1647" s="11">
        <f t="shared" si="351"/>
        <v>4355</v>
      </c>
      <c r="Z1647" s="11">
        <f t="shared" si="352"/>
        <v>2270</v>
      </c>
      <c r="AA1647" s="11">
        <f t="shared" si="353"/>
        <v>3880</v>
      </c>
      <c r="AB1647" s="11">
        <f t="shared" si="354"/>
        <v>3880</v>
      </c>
      <c r="AC1647" s="6">
        <f t="shared" si="355"/>
        <v>4600</v>
      </c>
      <c r="AD1647" s="9" t="s">
        <v>135</v>
      </c>
      <c r="AE1647" s="3" t="str">
        <f>IF(ISERROR(VLOOKUP($AD1647,技まとめ!$A$1:$F$380,6,FALSE)),"－",VLOOKUP($AD1647,技まとめ!$A$1:$F$380,6,FALSE))</f>
        <v>SC</v>
      </c>
      <c r="AF1647" s="3">
        <f>IF(ISERROR(VLOOKUP($AD1647,技まとめ!$A$1:$F$380,3,FALSE)),"－",VLOOKUP($AD1647,技まとめ!$A$1:$F$380,3,FALSE))</f>
        <v>36</v>
      </c>
      <c r="AG1647" s="3">
        <f>IF(ISERROR(VLOOKUP($AD1647,技まとめ!$A$1:$F$380,5,FALSE)),"－",VLOOKUP($AD1647,技まとめ!$A$1:$F$380,5,FALSE))</f>
        <v>25</v>
      </c>
      <c r="AH1647" s="3" t="str">
        <f>IF($E1647=IF(ISERROR(VLOOKUP($AD1647,技まとめ!$A$1:$F$380,4,FALSE)),"－",VLOOKUP($AD1647,技まとめ!$A$1:$F$380,4,FALSE)),"一致","")</f>
        <v/>
      </c>
      <c r="AI1647" s="9" t="s">
        <v>469</v>
      </c>
      <c r="AJ1647" s="3" t="str">
        <f>IF(ISERROR(VLOOKUP($AI1647,技まとめ!$A$1:$F$380,6,FALSE)),"－",VLOOKUP($AI1647,技まとめ!$A$1:$F$380,6,FALSE))</f>
        <v>SC</v>
      </c>
      <c r="AK1647" s="3">
        <f>IF(ISERROR(VLOOKUP($AI1647,技まとめ!$A$1:$F$380,3,FALSE)),"－",VLOOKUP($AI1647,技まとめ!$A$1:$F$380,3,FALSE))</f>
        <v>30</v>
      </c>
      <c r="AL1647" s="3">
        <f>IF(ISERROR(VLOOKUP($AI1647,技まとめ!$A$1:$F$380,5,FALSE)),"－",VLOOKUP($AI1647,技まとめ!$A$1:$F$380,5,FALSE))</f>
        <v>21</v>
      </c>
      <c r="AM1647" s="3" t="str">
        <f>IF($E1647=IF(ISERROR(VLOOKUP($AI1647,技まとめ!$A$1:$F$380,4,FALSE)),"－",VLOOKUP($AI1647,技まとめ!$A$1:$F$380,4,FALSE)),"一致","")</f>
        <v/>
      </c>
      <c r="AN1647" s="9" t="s">
        <v>500</v>
      </c>
      <c r="AO1647" s="3" t="str">
        <f>IF(ISERROR(VLOOKUP($AN1647,技まとめ!$A$1:$F$380,6,FALSE)),"－",VLOOKUP($AN1647,技まとめ!$A$1:$F$380,6,FALSE))</f>
        <v>SC</v>
      </c>
      <c r="AP1647" s="3">
        <f>IF(ISERROR(VLOOKUP($AN1647,技まとめ!$A$1:$F$380,3,FALSE)),"－",VLOOKUP($AN1647,技まとめ!$A$1:$F$380,3,FALSE))</f>
        <v>31</v>
      </c>
      <c r="AQ1647" s="3">
        <f>IF(ISERROR(VLOOKUP($AN1647,技まとめ!$A$1:$F$380,5,FALSE)),"－",VLOOKUP($AN1647,技まとめ!$A$1:$F$380,5,FALSE))</f>
        <v>22</v>
      </c>
      <c r="AR1647" s="3" t="str">
        <f>IF($E1647=IF(ISERROR(VLOOKUP($AN1647,技まとめ!$A$1:$F$380,4,FALSE)),"－",VLOOKUP($AN1647,技まとめ!$A$1:$F$380,4,FALSE)),"一致","")</f>
        <v/>
      </c>
      <c r="AS1647" s="9" t="s">
        <v>756</v>
      </c>
      <c r="AT1647" s="3" t="str">
        <f>IF(ISERROR(VLOOKUP($AS1647,技まとめ!$A$1:$F$380,6,FALSE)),"－",VLOOKUP($AS1647,技まとめ!$A$1:$F$380,6,FALSE))</f>
        <v>BB</v>
      </c>
      <c r="AU1647" s="3">
        <f>IF(ISERROR(VLOOKUP($AS1647,技まとめ!$A$1:$F$380,3,FALSE)),"－",VLOOKUP($AS1647,技まとめ!$A$1:$F$380,3,FALSE))</f>
        <v>65</v>
      </c>
      <c r="AV1647" s="3">
        <f>IF(ISERROR(VLOOKUP($AS1647,技まとめ!$A$1:$F$380,5,FALSE)),"－",VLOOKUP($AS1647,技まとめ!$A$1:$F$380,5,FALSE))</f>
        <v>42</v>
      </c>
      <c r="AW1647" s="3" t="str">
        <f>IF($E1647=IF(ISERROR(VLOOKUP($AS1647,技まとめ!$A$1:$F$380,4,FALSE)),"－",VLOOKUP($AS1647,技まとめ!$A$1:$F$380,4,FALSE)),"一致","")</f>
        <v/>
      </c>
      <c r="AX1647" s="12" t="str">
        <f t="shared" si="356"/>
        <v>ファイアトルネードあびせげりつちだるまボルケイノカット</v>
      </c>
      <c r="AY1647" s="12" t="str">
        <f t="shared" si="357"/>
        <v>ファイアトルネードあびせげりつちだるまボルケイノカット</v>
      </c>
      <c r="AZ1647" s="12" t="str">
        <f t="shared" si="358"/>
        <v>ファイアトルネードあびせげりつちだるまボルケイノカット</v>
      </c>
      <c r="BA1647" s="12" t="str">
        <f t="shared" si="359"/>
        <v>ファイアトルネードあびせげりつちだるまボルケイノカット</v>
      </c>
      <c r="BB1647" s="11" t="str">
        <f t="shared" si="360"/>
        <v>SCSCSCBB</v>
      </c>
      <c r="BC1647" s="11" t="str">
        <f t="shared" si="361"/>
        <v>SCSCSCBB</v>
      </c>
      <c r="BD1647" s="11" t="str">
        <f t="shared" si="362"/>
        <v>SCSCSCBB</v>
      </c>
      <c r="BE1647" s="11" t="str">
        <f t="shared" si="363"/>
        <v>SCSCSCBB</v>
      </c>
    </row>
    <row r="1648" spans="1:57" ht="11.25" hidden="1" customHeight="1">
      <c r="A1648" s="6">
        <v>1647</v>
      </c>
      <c r="B1648" s="7" t="s">
        <v>3682</v>
      </c>
      <c r="C1648" s="8" t="s">
        <v>3683</v>
      </c>
      <c r="D1648" s="7" t="s">
        <v>72</v>
      </c>
      <c r="E1648" s="7" t="s">
        <v>102</v>
      </c>
      <c r="F1648" s="7" t="s">
        <v>128</v>
      </c>
      <c r="G1648" s="9">
        <v>99</v>
      </c>
      <c r="H1648" s="9">
        <v>125</v>
      </c>
      <c r="I1648" s="9">
        <v>59</v>
      </c>
      <c r="J1648" s="9">
        <v>59</v>
      </c>
      <c r="K1648" s="9">
        <v>55</v>
      </c>
      <c r="L1648" s="9">
        <v>57</v>
      </c>
      <c r="M1648" s="9">
        <v>56</v>
      </c>
      <c r="N1648" s="9">
        <v>56</v>
      </c>
      <c r="O1648" s="9">
        <v>60</v>
      </c>
      <c r="P1648" s="9">
        <v>49</v>
      </c>
      <c r="Q1648" s="10">
        <v>109</v>
      </c>
      <c r="R1648" s="11">
        <v>37</v>
      </c>
      <c r="S1648" s="11">
        <v>1</v>
      </c>
      <c r="T1648" s="11">
        <v>107</v>
      </c>
      <c r="U1648" s="11">
        <v>106</v>
      </c>
      <c r="V1648" s="11">
        <v>1</v>
      </c>
      <c r="W1648" s="11">
        <v>110</v>
      </c>
      <c r="X1648" s="11">
        <f t="shared" si="350"/>
        <v>471</v>
      </c>
      <c r="Y1648" s="11">
        <f t="shared" si="351"/>
        <v>4915</v>
      </c>
      <c r="Z1648" s="11">
        <f t="shared" si="352"/>
        <v>1855</v>
      </c>
      <c r="AA1648" s="11">
        <f t="shared" si="353"/>
        <v>4305</v>
      </c>
      <c r="AB1648" s="11">
        <f t="shared" si="354"/>
        <v>4305</v>
      </c>
      <c r="AC1648" s="6">
        <f t="shared" si="355"/>
        <v>5015</v>
      </c>
      <c r="AD1648" s="9" t="s">
        <v>5010</v>
      </c>
      <c r="AE1648" s="3" t="str">
        <f>IF(ISERROR(VLOOKUP($AD1648,技まとめ!$A$1:$F$380,6,FALSE)),"－",VLOOKUP($AD1648,技まとめ!$A$1:$F$380,6,FALSE))</f>
        <v>－</v>
      </c>
      <c r="AF1648" s="3">
        <f>IF(ISERROR(VLOOKUP($AD1648,技まとめ!$A$1:$F$380,3,FALSE)),"－",VLOOKUP($AD1648,技まとめ!$A$1:$F$380,3,FALSE))</f>
        <v>0</v>
      </c>
      <c r="AG1648" s="3">
        <f>IF(ISERROR(VLOOKUP($AD1648,技まとめ!$A$1:$F$380,5,FALSE)),"－",VLOOKUP($AD1648,技まとめ!$A$1:$F$380,5,FALSE))</f>
        <v>0</v>
      </c>
      <c r="AH1648" s="3" t="str">
        <f>IF($E1648=IF(ISERROR(VLOOKUP($AD1648,技まとめ!$A$1:$F$380,4,FALSE)),"－",VLOOKUP($AD1648,技まとめ!$A$1:$F$380,4,FALSE)),"一致","")</f>
        <v/>
      </c>
      <c r="AI1648" s="9" t="s">
        <v>721</v>
      </c>
      <c r="AJ1648" s="3" t="str">
        <f>IF(ISERROR(VLOOKUP($AI1648,技まとめ!$A$1:$F$380,6,FALSE)),"－",VLOOKUP($AI1648,技まとめ!$A$1:$F$380,6,FALSE))</f>
        <v>BS</v>
      </c>
      <c r="AK1648" s="3">
        <f>IF(ISERROR(VLOOKUP($AI1648,技まとめ!$A$1:$F$380,3,FALSE)),"－",VLOOKUP($AI1648,技まとめ!$A$1:$F$380,3,FALSE))</f>
        <v>48</v>
      </c>
      <c r="AL1648" s="3">
        <f>IF(ISERROR(VLOOKUP($AI1648,技まとめ!$A$1:$F$380,5,FALSE)),"－",VLOOKUP($AI1648,技まとめ!$A$1:$F$380,5,FALSE))</f>
        <v>28</v>
      </c>
      <c r="AM1648" s="3" t="str">
        <f>IF($E1648=IF(ISERROR(VLOOKUP($AI1648,技まとめ!$A$1:$F$380,4,FALSE)),"－",VLOOKUP($AI1648,技まとめ!$A$1:$F$380,4,FALSE)),"一致","")</f>
        <v/>
      </c>
      <c r="AN1648" s="9" t="s">
        <v>671</v>
      </c>
      <c r="AO1648" s="3" t="str">
        <f>IF(ISERROR(VLOOKUP($AN1648,技まとめ!$A$1:$F$380,6,FALSE)),"－",VLOOKUP($AN1648,技まとめ!$A$1:$F$380,6,FALSE))</f>
        <v>BL</v>
      </c>
      <c r="AP1648" s="3">
        <f>IF(ISERROR(VLOOKUP($AN1648,技まとめ!$A$1:$F$380,3,FALSE)),"－",VLOOKUP($AN1648,技まとめ!$A$1:$F$380,3,FALSE))</f>
        <v>56</v>
      </c>
      <c r="AQ1648" s="3">
        <f>IF(ISERROR(VLOOKUP($AN1648,技まとめ!$A$1:$F$380,5,FALSE)),"－",VLOOKUP($AN1648,技まとめ!$A$1:$F$380,5,FALSE))</f>
        <v>39</v>
      </c>
      <c r="AR1648" s="3" t="str">
        <f>IF($E1648=IF(ISERROR(VLOOKUP($AN1648,技まとめ!$A$1:$F$380,4,FALSE)),"－",VLOOKUP($AN1648,技まとめ!$A$1:$F$380,4,FALSE)),"一致","")</f>
        <v>一致</v>
      </c>
      <c r="AS1648" s="9" t="s">
        <v>310</v>
      </c>
      <c r="AT1648" s="3" t="str">
        <f>IF(ISERROR(VLOOKUP($AS1648,技まとめ!$A$1:$F$380,6,FALSE)),"－",VLOOKUP($AS1648,技まとめ!$A$1:$F$380,6,FALSE))</f>
        <v>DR</v>
      </c>
      <c r="AU1648" s="3">
        <f>IF(ISERROR(VLOOKUP($AS1648,技まとめ!$A$1:$F$380,3,FALSE)),"－",VLOOKUP($AS1648,技まとめ!$A$1:$F$380,3,FALSE))</f>
        <v>65</v>
      </c>
      <c r="AV1648" s="3">
        <f>IF(ISERROR(VLOOKUP($AS1648,技まとめ!$A$1:$F$380,5,FALSE)),"－",VLOOKUP($AS1648,技まとめ!$A$1:$F$380,5,FALSE))</f>
        <v>42</v>
      </c>
      <c r="AW1648" s="3" t="str">
        <f>IF($E1648=IF(ISERROR(VLOOKUP($AS1648,技まとめ!$A$1:$F$380,4,FALSE)),"－",VLOOKUP($AS1648,技まとめ!$A$1:$F$380,4,FALSE)),"一致","")</f>
        <v/>
      </c>
      <c r="AX1648" s="12" t="str">
        <f t="shared" si="356"/>
        <v>イカサマ！メガトンヘッドフレイムダンスモグラシャッフル</v>
      </c>
      <c r="AY1648" s="12" t="str">
        <f t="shared" si="357"/>
        <v>イカサマ！メガトンヘッドフレイムダンスモグラシャッフル</v>
      </c>
      <c r="AZ1648" s="12" t="str">
        <f t="shared" si="358"/>
        <v>イカサマ！メガトンヘッドフレイムダンスモグラシャッフル</v>
      </c>
      <c r="BA1648" s="12" t="str">
        <f t="shared" si="359"/>
        <v>イカサマ！メガトンヘッドフレイムダンスモグラシャッフル</v>
      </c>
      <c r="BB1648" s="11" t="str">
        <f t="shared" si="360"/>
        <v>－BSBLDR</v>
      </c>
      <c r="BC1648" s="11" t="str">
        <f t="shared" si="361"/>
        <v>－BSBLDR</v>
      </c>
      <c r="BD1648" s="11" t="str">
        <f t="shared" si="362"/>
        <v>－BSBLDR</v>
      </c>
      <c r="BE1648" s="11" t="str">
        <f t="shared" si="363"/>
        <v>－BSBLDR</v>
      </c>
    </row>
    <row r="1649" spans="1:57" ht="11.25" hidden="1" customHeight="1">
      <c r="A1649" s="6">
        <v>1648</v>
      </c>
      <c r="B1649" s="7" t="s">
        <v>3684</v>
      </c>
      <c r="C1649" s="8" t="s">
        <v>3685</v>
      </c>
      <c r="D1649" s="7" t="s">
        <v>650</v>
      </c>
      <c r="E1649" s="7" t="s">
        <v>81</v>
      </c>
      <c r="F1649" s="7" t="s">
        <v>82</v>
      </c>
      <c r="G1649" s="9">
        <v>106</v>
      </c>
      <c r="H1649" s="9">
        <v>126</v>
      </c>
      <c r="I1649" s="9">
        <v>60</v>
      </c>
      <c r="J1649" s="9">
        <v>57</v>
      </c>
      <c r="K1649" s="9">
        <v>56</v>
      </c>
      <c r="L1649" s="9">
        <v>56</v>
      </c>
      <c r="M1649" s="9">
        <v>51</v>
      </c>
      <c r="N1649" s="9">
        <v>60</v>
      </c>
      <c r="O1649" s="9">
        <v>61</v>
      </c>
      <c r="P1649" s="9">
        <v>36</v>
      </c>
      <c r="Q1649" s="10">
        <v>110</v>
      </c>
      <c r="R1649" s="11">
        <v>27</v>
      </c>
      <c r="S1649" s="11">
        <v>1</v>
      </c>
      <c r="T1649" s="11">
        <v>106</v>
      </c>
      <c r="U1649" s="11">
        <v>101</v>
      </c>
      <c r="V1649" s="11">
        <v>1</v>
      </c>
      <c r="W1649" s="11">
        <v>111</v>
      </c>
      <c r="X1649" s="11">
        <f t="shared" si="350"/>
        <v>457</v>
      </c>
      <c r="Y1649" s="11">
        <f t="shared" si="351"/>
        <v>4960</v>
      </c>
      <c r="Z1649" s="11">
        <f t="shared" si="352"/>
        <v>1510</v>
      </c>
      <c r="AA1649" s="11">
        <f t="shared" si="353"/>
        <v>4275</v>
      </c>
      <c r="AB1649" s="11">
        <f t="shared" si="354"/>
        <v>4275</v>
      </c>
      <c r="AC1649" s="6">
        <f t="shared" si="355"/>
        <v>4930</v>
      </c>
      <c r="AD1649" s="9" t="s">
        <v>5013</v>
      </c>
      <c r="AE1649" s="3" t="str">
        <f>IF(ISERROR(VLOOKUP($AD1649,技まとめ!$A$1:$F$380,6,FALSE)),"－",VLOOKUP($AD1649,技まとめ!$A$1:$F$380,6,FALSE))</f>
        <v>－</v>
      </c>
      <c r="AF1649" s="3">
        <f>IF(ISERROR(VLOOKUP($AD1649,技まとめ!$A$1:$F$380,3,FALSE)),"－",VLOOKUP($AD1649,技まとめ!$A$1:$F$380,3,FALSE))</f>
        <v>0</v>
      </c>
      <c r="AG1649" s="3">
        <f>IF(ISERROR(VLOOKUP($AD1649,技まとめ!$A$1:$F$380,5,FALSE)),"－",VLOOKUP($AD1649,技まとめ!$A$1:$F$380,5,FALSE))</f>
        <v>0</v>
      </c>
      <c r="AH1649" s="3" t="str">
        <f>IF($E1649=IF(ISERROR(VLOOKUP($AD1649,技まとめ!$A$1:$F$380,4,FALSE)),"－",VLOOKUP($AD1649,技まとめ!$A$1:$F$380,4,FALSE)),"一致","")</f>
        <v/>
      </c>
      <c r="AI1649" s="9" t="s">
        <v>230</v>
      </c>
      <c r="AJ1649" s="3" t="str">
        <f>IF(ISERROR(VLOOKUP($AI1649,技まとめ!$A$1:$F$380,6,FALSE)),"－",VLOOKUP($AI1649,技まとめ!$A$1:$F$380,6,FALSE))</f>
        <v>BL</v>
      </c>
      <c r="AK1649" s="3">
        <f>IF(ISERROR(VLOOKUP($AI1649,技まとめ!$A$1:$F$380,3,FALSE)),"－",VLOOKUP($AI1649,技まとめ!$A$1:$F$380,3,FALSE))</f>
        <v>21</v>
      </c>
      <c r="AL1649" s="3">
        <f>IF(ISERROR(VLOOKUP($AI1649,技まとめ!$A$1:$F$380,5,FALSE)),"－",VLOOKUP($AI1649,技まとめ!$A$1:$F$380,5,FALSE))</f>
        <v>22</v>
      </c>
      <c r="AM1649" s="3" t="str">
        <f>IF($E1649=IF(ISERROR(VLOOKUP($AI1649,技まとめ!$A$1:$F$380,4,FALSE)),"－",VLOOKUP($AI1649,技まとめ!$A$1:$F$380,4,FALSE)),"一致","")</f>
        <v/>
      </c>
      <c r="AN1649" s="9" t="s">
        <v>98</v>
      </c>
      <c r="AO1649" s="3" t="str">
        <f>IF(ISERROR(VLOOKUP($AN1649,技まとめ!$A$1:$F$380,6,FALSE)),"－",VLOOKUP($AN1649,技まとめ!$A$1:$F$380,6,FALSE))</f>
        <v>BL</v>
      </c>
      <c r="AP1649" s="3">
        <f>IF(ISERROR(VLOOKUP($AN1649,技まとめ!$A$1:$F$380,3,FALSE)),"－",VLOOKUP($AN1649,技まとめ!$A$1:$F$380,3,FALSE))</f>
        <v>58</v>
      </c>
      <c r="AQ1649" s="3">
        <f>IF(ISERROR(VLOOKUP($AN1649,技まとめ!$A$1:$F$380,5,FALSE)),"－",VLOOKUP($AN1649,技まとめ!$A$1:$F$380,5,FALSE))</f>
        <v>39</v>
      </c>
      <c r="AR1649" s="3" t="str">
        <f>IF($E1649=IF(ISERROR(VLOOKUP($AN1649,技まとめ!$A$1:$F$380,4,FALSE)),"－",VLOOKUP($AN1649,技まとめ!$A$1:$F$380,4,FALSE)),"一致","")</f>
        <v/>
      </c>
      <c r="AS1649" s="9" t="s">
        <v>270</v>
      </c>
      <c r="AT1649" s="3" t="str">
        <f>IF(ISERROR(VLOOKUP($AS1649,技まとめ!$A$1:$F$380,6,FALSE)),"－",VLOOKUP($AS1649,技まとめ!$A$1:$F$380,6,FALSE))</f>
        <v>BB</v>
      </c>
      <c r="AU1649" s="3">
        <f>IF(ISERROR(VLOOKUP($AS1649,技まとめ!$A$1:$F$380,3,FALSE)),"－",VLOOKUP($AS1649,技まとめ!$A$1:$F$380,3,FALSE))</f>
        <v>92</v>
      </c>
      <c r="AV1649" s="3">
        <f>IF(ISERROR(VLOOKUP($AS1649,技まとめ!$A$1:$F$380,5,FALSE)),"－",VLOOKUP($AS1649,技まとめ!$A$1:$F$380,5,FALSE))</f>
        <v>53</v>
      </c>
      <c r="AW1649" s="3" t="str">
        <f>IF($E1649=IF(ISERROR(VLOOKUP($AS1649,技まとめ!$A$1:$F$380,4,FALSE)),"－",VLOOKUP($AS1649,技まとめ!$A$1:$F$380,4,FALSE)),"一致","")</f>
        <v/>
      </c>
      <c r="AX1649" s="12" t="str">
        <f t="shared" si="356"/>
        <v>セツヤク！おんりょうかげぬいバーバリアンのたて</v>
      </c>
      <c r="AY1649" s="12" t="str">
        <f t="shared" si="357"/>
        <v>セツヤク！おんりょうかげぬいバーバリアンのたて</v>
      </c>
      <c r="AZ1649" s="12" t="str">
        <f t="shared" si="358"/>
        <v>セツヤク！おんりょうかげぬいバーバリアンのたて</v>
      </c>
      <c r="BA1649" s="12" t="str">
        <f t="shared" si="359"/>
        <v>セツヤク！おんりょうかげぬいバーバリアンのたて</v>
      </c>
      <c r="BB1649" s="11" t="str">
        <f t="shared" si="360"/>
        <v>－BLBLBB</v>
      </c>
      <c r="BC1649" s="11" t="str">
        <f t="shared" si="361"/>
        <v>－BLBLBB</v>
      </c>
      <c r="BD1649" s="11" t="str">
        <f t="shared" si="362"/>
        <v>－BLBLBB</v>
      </c>
      <c r="BE1649" s="11" t="str">
        <f t="shared" si="363"/>
        <v>－BLBLBB</v>
      </c>
    </row>
    <row r="1650" spans="1:57" ht="11.25" hidden="1" customHeight="1">
      <c r="A1650" s="6">
        <v>1649</v>
      </c>
      <c r="B1650" s="7" t="s">
        <v>3686</v>
      </c>
      <c r="C1650" s="8" t="s">
        <v>3687</v>
      </c>
      <c r="D1650" s="7" t="s">
        <v>72</v>
      </c>
      <c r="E1650" s="7" t="s">
        <v>102</v>
      </c>
      <c r="F1650" s="7" t="s">
        <v>74</v>
      </c>
      <c r="G1650" s="9">
        <v>122</v>
      </c>
      <c r="H1650" s="9">
        <v>105</v>
      </c>
      <c r="I1650" s="9">
        <v>60</v>
      </c>
      <c r="J1650" s="9">
        <v>61</v>
      </c>
      <c r="K1650" s="9">
        <v>58</v>
      </c>
      <c r="L1650" s="9">
        <v>63</v>
      </c>
      <c r="M1650" s="9">
        <v>51</v>
      </c>
      <c r="N1650" s="9">
        <v>66</v>
      </c>
      <c r="O1650" s="9">
        <v>60</v>
      </c>
      <c r="P1650" s="9">
        <v>34</v>
      </c>
      <c r="Q1650" s="10">
        <v>110</v>
      </c>
      <c r="R1650" s="11">
        <v>37</v>
      </c>
      <c r="S1650" s="11">
        <v>1</v>
      </c>
      <c r="T1650" s="11">
        <v>113</v>
      </c>
      <c r="U1650" s="11">
        <v>101</v>
      </c>
      <c r="V1650" s="11">
        <v>1</v>
      </c>
      <c r="W1650" s="11">
        <v>110</v>
      </c>
      <c r="X1650" s="11">
        <f t="shared" si="350"/>
        <v>473</v>
      </c>
      <c r="Y1650" s="11">
        <f t="shared" si="351"/>
        <v>4955</v>
      </c>
      <c r="Z1650" s="11">
        <f t="shared" si="352"/>
        <v>1855</v>
      </c>
      <c r="AA1650" s="11">
        <f t="shared" si="353"/>
        <v>4515</v>
      </c>
      <c r="AB1650" s="11">
        <f t="shared" si="354"/>
        <v>4515</v>
      </c>
      <c r="AC1650" s="6">
        <f t="shared" si="355"/>
        <v>5255</v>
      </c>
      <c r="AD1650" s="9" t="s">
        <v>289</v>
      </c>
      <c r="AE1650" s="3" t="str">
        <f>IF(ISERROR(VLOOKUP($AD1650,技まとめ!$A$1:$F$380,6,FALSE)),"－",VLOOKUP($AD1650,技まとめ!$A$1:$F$380,6,FALSE))</f>
        <v>－</v>
      </c>
      <c r="AF1650" s="3">
        <f>IF(ISERROR(VLOOKUP($AD1650,技まとめ!$A$1:$F$380,3,FALSE)),"－",VLOOKUP($AD1650,技まとめ!$A$1:$F$380,3,FALSE))</f>
        <v>0</v>
      </c>
      <c r="AG1650" s="3">
        <f>IF(ISERROR(VLOOKUP($AD1650,技まとめ!$A$1:$F$380,5,FALSE)),"－",VLOOKUP($AD1650,技まとめ!$A$1:$F$380,5,FALSE))</f>
        <v>0</v>
      </c>
      <c r="AH1650" s="3" t="str">
        <f>IF($E1650=IF(ISERROR(VLOOKUP($AD1650,技まとめ!$A$1:$F$380,4,FALSE)),"－",VLOOKUP($AD1650,技まとめ!$A$1:$F$380,4,FALSE)),"一致","")</f>
        <v/>
      </c>
      <c r="AI1650" s="9" t="s">
        <v>225</v>
      </c>
      <c r="AJ1650" s="3" t="str">
        <f>IF(ISERROR(VLOOKUP($AI1650,技まとめ!$A$1:$F$380,6,FALSE)),"－",VLOOKUP($AI1650,技まとめ!$A$1:$F$380,6,FALSE))</f>
        <v>CA</v>
      </c>
      <c r="AK1650" s="3">
        <f>IF(ISERROR(VLOOKUP($AI1650,技まとめ!$A$1:$F$380,3,FALSE)),"－",VLOOKUP($AI1650,技まとめ!$A$1:$F$380,3,FALSE))</f>
        <v>17</v>
      </c>
      <c r="AL1650" s="3">
        <f>IF(ISERROR(VLOOKUP($AI1650,技まとめ!$A$1:$F$380,5,FALSE)),"－",VLOOKUP($AI1650,技まとめ!$A$1:$F$380,5,FALSE))</f>
        <v>20</v>
      </c>
      <c r="AM1650" s="3" t="str">
        <f>IF($E1650=IF(ISERROR(VLOOKUP($AI1650,技まとめ!$A$1:$F$380,4,FALSE)),"－",VLOOKUP($AI1650,技まとめ!$A$1:$F$380,4,FALSE)),"一致","")</f>
        <v/>
      </c>
      <c r="AN1650" s="9" t="s">
        <v>204</v>
      </c>
      <c r="AO1650" s="3" t="str">
        <f>IF(ISERROR(VLOOKUP($AN1650,技まとめ!$A$1:$F$380,6,FALSE)),"－",VLOOKUP($AN1650,技まとめ!$A$1:$F$380,6,FALSE))</f>
        <v>CA</v>
      </c>
      <c r="AP1650" s="3">
        <f>IF(ISERROR(VLOOKUP($AN1650,技まとめ!$A$1:$F$380,3,FALSE)),"－",VLOOKUP($AN1650,技まとめ!$A$1:$F$380,3,FALSE))</f>
        <v>85</v>
      </c>
      <c r="AQ1650" s="3">
        <f>IF(ISERROR(VLOOKUP($AN1650,技まとめ!$A$1:$F$380,5,FALSE)),"－",VLOOKUP($AN1650,技まとめ!$A$1:$F$380,5,FALSE))</f>
        <v>47</v>
      </c>
      <c r="AR1650" s="3" t="str">
        <f>IF($E1650=IF(ISERROR(VLOOKUP($AN1650,技まとめ!$A$1:$F$380,4,FALSE)),"－",VLOOKUP($AN1650,技まとめ!$A$1:$F$380,4,FALSE)),"一致","")</f>
        <v/>
      </c>
      <c r="AS1650" s="9" t="s">
        <v>621</v>
      </c>
      <c r="AT1650" s="3" t="str">
        <f>IF(ISERROR(VLOOKUP($AS1650,技まとめ!$A$1:$F$380,6,FALSE)),"－",VLOOKUP($AS1650,技まとめ!$A$1:$F$380,6,FALSE))</f>
        <v>BB</v>
      </c>
      <c r="AU1650" s="3">
        <f>IF(ISERROR(VLOOKUP($AS1650,技まとめ!$A$1:$F$380,3,FALSE)),"－",VLOOKUP($AS1650,技まとめ!$A$1:$F$380,3,FALSE))</f>
        <v>92</v>
      </c>
      <c r="AV1650" s="3">
        <f>IF(ISERROR(VLOOKUP($AS1650,技まとめ!$A$1:$F$380,5,FALSE)),"－",VLOOKUP($AS1650,技まとめ!$A$1:$F$380,5,FALSE))</f>
        <v>53</v>
      </c>
      <c r="AW1650" s="3" t="str">
        <f>IF($E1650=IF(ISERROR(VLOOKUP($AS1650,技まとめ!$A$1:$F$380,4,FALSE)),"－",VLOOKUP($AS1650,技まとめ!$A$1:$F$380,4,FALSE)),"一致","")</f>
        <v/>
      </c>
      <c r="AX1650" s="12" t="str">
        <f t="shared" si="356"/>
        <v>リカバリーキラーブレードビッグスパイダーデーモンカット</v>
      </c>
      <c r="AY1650" s="12" t="str">
        <f t="shared" si="357"/>
        <v>リカバリーキラーブレードビッグスパイダーデーモンカット</v>
      </c>
      <c r="AZ1650" s="12" t="str">
        <f t="shared" si="358"/>
        <v>リカバリーキラーブレードビッグスパイダーデーモンカット</v>
      </c>
      <c r="BA1650" s="12" t="str">
        <f t="shared" si="359"/>
        <v>リカバリーキラーブレードビッグスパイダーデーモンカット</v>
      </c>
      <c r="BB1650" s="11" t="str">
        <f t="shared" si="360"/>
        <v>－CACABB</v>
      </c>
      <c r="BC1650" s="11" t="str">
        <f t="shared" si="361"/>
        <v>－CACABB</v>
      </c>
      <c r="BD1650" s="11" t="str">
        <f t="shared" si="362"/>
        <v>－CACABB</v>
      </c>
      <c r="BE1650" s="11" t="str">
        <f t="shared" si="363"/>
        <v>－CACABB</v>
      </c>
    </row>
    <row r="1651" spans="1:57" ht="11.25" hidden="1" customHeight="1">
      <c r="A1651" s="6">
        <v>1650</v>
      </c>
      <c r="B1651" s="7" t="s">
        <v>3688</v>
      </c>
      <c r="C1651" s="8" t="s">
        <v>3689</v>
      </c>
      <c r="D1651" s="7" t="s">
        <v>72</v>
      </c>
      <c r="E1651" s="7" t="s">
        <v>95</v>
      </c>
      <c r="F1651" s="7" t="s">
        <v>82</v>
      </c>
      <c r="G1651" s="9">
        <v>108</v>
      </c>
      <c r="H1651" s="9">
        <v>126</v>
      </c>
      <c r="I1651" s="9">
        <v>56</v>
      </c>
      <c r="J1651" s="9">
        <v>56</v>
      </c>
      <c r="K1651" s="9">
        <v>56</v>
      </c>
      <c r="L1651" s="9">
        <v>51</v>
      </c>
      <c r="M1651" s="9">
        <v>56</v>
      </c>
      <c r="N1651" s="9">
        <v>53</v>
      </c>
      <c r="O1651" s="9">
        <v>57</v>
      </c>
      <c r="P1651" s="9">
        <v>49</v>
      </c>
      <c r="Q1651" s="10">
        <v>106</v>
      </c>
      <c r="R1651" s="11">
        <v>32</v>
      </c>
      <c r="S1651" s="11">
        <v>1</v>
      </c>
      <c r="T1651" s="11">
        <v>101</v>
      </c>
      <c r="U1651" s="11">
        <v>106</v>
      </c>
      <c r="V1651" s="11">
        <v>1</v>
      </c>
      <c r="W1651" s="11">
        <v>107</v>
      </c>
      <c r="X1651" s="11">
        <f t="shared" si="350"/>
        <v>454</v>
      </c>
      <c r="Y1651" s="11">
        <f t="shared" si="351"/>
        <v>4780</v>
      </c>
      <c r="Z1651" s="11">
        <f t="shared" si="352"/>
        <v>1665</v>
      </c>
      <c r="AA1651" s="11">
        <f t="shared" si="353"/>
        <v>4080</v>
      </c>
      <c r="AB1651" s="11">
        <f t="shared" si="354"/>
        <v>4080</v>
      </c>
      <c r="AC1651" s="6">
        <f t="shared" si="355"/>
        <v>4735</v>
      </c>
      <c r="AD1651" s="9" t="s">
        <v>295</v>
      </c>
      <c r="AE1651" s="3" t="str">
        <f>IF(ISERROR(VLOOKUP($AD1651,技まとめ!$A$1:$F$380,6,FALSE)),"－",VLOOKUP($AD1651,技まとめ!$A$1:$F$380,6,FALSE))</f>
        <v>DR</v>
      </c>
      <c r="AF1651" s="3">
        <f>IF(ISERROR(VLOOKUP($AD1651,技まとめ!$A$1:$F$380,3,FALSE)),"－",VLOOKUP($AD1651,技まとめ!$A$1:$F$380,3,FALSE))</f>
        <v>13</v>
      </c>
      <c r="AG1651" s="3">
        <f>IF(ISERROR(VLOOKUP($AD1651,技まとめ!$A$1:$F$380,5,FALSE)),"－",VLOOKUP($AD1651,技まとめ!$A$1:$F$380,5,FALSE))</f>
        <v>20</v>
      </c>
      <c r="AH1651" s="3" t="str">
        <f>IF($E1651=IF(ISERROR(VLOOKUP($AD1651,技まとめ!$A$1:$F$380,4,FALSE)),"－",VLOOKUP($AD1651,技まとめ!$A$1:$F$380,4,FALSE)),"一致","")</f>
        <v/>
      </c>
      <c r="AI1651" s="9" t="s">
        <v>560</v>
      </c>
      <c r="AJ1651" s="3" t="str">
        <f>IF(ISERROR(VLOOKUP($AI1651,技まとめ!$A$1:$F$380,6,FALSE)),"－",VLOOKUP($AI1651,技まとめ!$A$1:$F$380,6,FALSE))</f>
        <v>BL</v>
      </c>
      <c r="AK1651" s="3">
        <f>IF(ISERROR(VLOOKUP($AI1651,技まとめ!$A$1:$F$380,3,FALSE)),"－",VLOOKUP($AI1651,技まとめ!$A$1:$F$380,3,FALSE))</f>
        <v>28</v>
      </c>
      <c r="AL1651" s="3">
        <f>IF(ISERROR(VLOOKUP($AI1651,技まとめ!$A$1:$F$380,5,FALSE)),"－",VLOOKUP($AI1651,技まとめ!$A$1:$F$380,5,FALSE))</f>
        <v>24</v>
      </c>
      <c r="AM1651" s="3" t="str">
        <f>IF($E1651=IF(ISERROR(VLOOKUP($AI1651,技まとめ!$A$1:$F$380,4,FALSE)),"－",VLOOKUP($AI1651,技まとめ!$A$1:$F$380,4,FALSE)),"一致","")</f>
        <v/>
      </c>
      <c r="AN1651" s="9" t="s">
        <v>339</v>
      </c>
      <c r="AO1651" s="3" t="str">
        <f>IF(ISERROR(VLOOKUP($AN1651,技まとめ!$A$1:$F$380,6,FALSE)),"－",VLOOKUP($AN1651,技まとめ!$A$1:$F$380,6,FALSE))</f>
        <v>NS</v>
      </c>
      <c r="AP1651" s="3">
        <f>IF(ISERROR(VLOOKUP($AN1651,技まとめ!$A$1:$F$380,3,FALSE)),"－",VLOOKUP($AN1651,技まとめ!$A$1:$F$380,3,FALSE))</f>
        <v>42</v>
      </c>
      <c r="AQ1651" s="3">
        <f>IF(ISERROR(VLOOKUP($AN1651,技まとめ!$A$1:$F$380,5,FALSE)),"－",VLOOKUP($AN1651,技まとめ!$A$1:$F$380,5,FALSE))</f>
        <v>28</v>
      </c>
      <c r="AR1651" s="3" t="str">
        <f>IF($E1651=IF(ISERROR(VLOOKUP($AN1651,技まとめ!$A$1:$F$380,4,FALSE)),"－",VLOOKUP($AN1651,技まとめ!$A$1:$F$380,4,FALSE)),"一致","")</f>
        <v>一致</v>
      </c>
      <c r="AS1651" s="9" t="s">
        <v>265</v>
      </c>
      <c r="AT1651" s="3" t="str">
        <f>IF(ISERROR(VLOOKUP($AS1651,技まとめ!$A$1:$F$380,6,FALSE)),"－",VLOOKUP($AS1651,技まとめ!$A$1:$F$380,6,FALSE))</f>
        <v>NS</v>
      </c>
      <c r="AU1651" s="3">
        <f>IF(ISERROR(VLOOKUP($AS1651,技まとめ!$A$1:$F$380,3,FALSE)),"－",VLOOKUP($AS1651,技まとめ!$A$1:$F$380,3,FALSE))</f>
        <v>102</v>
      </c>
      <c r="AV1651" s="3">
        <f>IF(ISERROR(VLOOKUP($AS1651,技まとめ!$A$1:$F$380,5,FALSE)),"－",VLOOKUP($AS1651,技まとめ!$A$1:$F$380,5,FALSE))</f>
        <v>52</v>
      </c>
      <c r="AW1651" s="3" t="str">
        <f>IF($E1651=IF(ISERROR(VLOOKUP($AS1651,技まとめ!$A$1:$F$380,4,FALSE)),"－",VLOOKUP($AS1651,技まとめ!$A$1:$F$380,4,FALSE)),"一致","")</f>
        <v/>
      </c>
      <c r="AX1651" s="12" t="str">
        <f t="shared" si="356"/>
        <v>ダッシュアクセルブレードアタックラン・ボール・ランウルフレジェンド</v>
      </c>
      <c r="AY1651" s="12" t="str">
        <f t="shared" si="357"/>
        <v>ダッシュアクセルブレードアタックラン・ボール・ランウルフレジェンド</v>
      </c>
      <c r="AZ1651" s="12" t="str">
        <f t="shared" si="358"/>
        <v>ダッシュアクセルブレードアタックラン・ボール・ランウルフレジェンド</v>
      </c>
      <c r="BA1651" s="12" t="str">
        <f t="shared" si="359"/>
        <v>ダッシュアクセルブレードアタックラン・ボール・ランウルフレジェンド</v>
      </c>
      <c r="BB1651" s="11" t="str">
        <f t="shared" si="360"/>
        <v>DRBLNSNS</v>
      </c>
      <c r="BC1651" s="11" t="str">
        <f t="shared" si="361"/>
        <v>DRBLNSNS</v>
      </c>
      <c r="BD1651" s="11" t="str">
        <f t="shared" si="362"/>
        <v>DRBLNSNS</v>
      </c>
      <c r="BE1651" s="11" t="str">
        <f t="shared" si="363"/>
        <v>DRBLNSNS</v>
      </c>
    </row>
    <row r="1652" spans="1:57" ht="11.25" hidden="1" customHeight="1">
      <c r="A1652" s="6">
        <v>1651</v>
      </c>
      <c r="B1652" s="7" t="s">
        <v>3690</v>
      </c>
      <c r="C1652" s="8" t="s">
        <v>3691</v>
      </c>
      <c r="D1652" s="7" t="s">
        <v>72</v>
      </c>
      <c r="E1652" s="7" t="s">
        <v>73</v>
      </c>
      <c r="F1652" s="7" t="s">
        <v>74</v>
      </c>
      <c r="G1652" s="9">
        <v>121</v>
      </c>
      <c r="H1652" s="9">
        <v>92</v>
      </c>
      <c r="I1652" s="9">
        <v>61</v>
      </c>
      <c r="J1652" s="9">
        <v>53</v>
      </c>
      <c r="K1652" s="9">
        <v>54</v>
      </c>
      <c r="L1652" s="9">
        <v>58</v>
      </c>
      <c r="M1652" s="9">
        <v>41</v>
      </c>
      <c r="N1652" s="9">
        <v>57</v>
      </c>
      <c r="O1652" s="9">
        <v>57</v>
      </c>
      <c r="P1652" s="9">
        <v>43</v>
      </c>
      <c r="Q1652" s="10">
        <v>111</v>
      </c>
      <c r="R1652" s="11">
        <v>25</v>
      </c>
      <c r="S1652" s="11">
        <v>1</v>
      </c>
      <c r="T1652" s="11">
        <v>108</v>
      </c>
      <c r="U1652" s="11">
        <v>91</v>
      </c>
      <c r="V1652" s="11">
        <v>1</v>
      </c>
      <c r="W1652" s="11">
        <v>107</v>
      </c>
      <c r="X1652" s="11">
        <f t="shared" si="350"/>
        <v>444</v>
      </c>
      <c r="Y1652" s="11">
        <f t="shared" si="351"/>
        <v>4980</v>
      </c>
      <c r="Z1652" s="11">
        <f t="shared" si="352"/>
        <v>1420</v>
      </c>
      <c r="AA1652" s="11">
        <f t="shared" si="353"/>
        <v>4325</v>
      </c>
      <c r="AB1652" s="11">
        <f t="shared" si="354"/>
        <v>4325</v>
      </c>
      <c r="AC1652" s="6">
        <f t="shared" si="355"/>
        <v>4980</v>
      </c>
      <c r="AD1652" s="9" t="s">
        <v>490</v>
      </c>
      <c r="AE1652" s="3" t="str">
        <f>IF(ISERROR(VLOOKUP($AD1652,技まとめ!$A$1:$F$380,6,FALSE)),"－",VLOOKUP($AD1652,技まとめ!$A$1:$F$380,6,FALSE))</f>
        <v>P1</v>
      </c>
      <c r="AF1652" s="3">
        <f>IF(ISERROR(VLOOKUP($AD1652,技まとめ!$A$1:$F$380,3,FALSE)),"－",VLOOKUP($AD1652,技まとめ!$A$1:$F$380,3,FALSE))</f>
        <v>18</v>
      </c>
      <c r="AG1652" s="3">
        <f>IF(ISERROR(VLOOKUP($AD1652,技まとめ!$A$1:$F$380,5,FALSE)),"－",VLOOKUP($AD1652,技まとめ!$A$1:$F$380,5,FALSE))</f>
        <v>21</v>
      </c>
      <c r="AH1652" s="3" t="str">
        <f>IF($E1652=IF(ISERROR(VLOOKUP($AD1652,技まとめ!$A$1:$F$380,4,FALSE)),"－",VLOOKUP($AD1652,技まとめ!$A$1:$F$380,4,FALSE)),"一致","")</f>
        <v>一致</v>
      </c>
      <c r="AI1652" s="9" t="s">
        <v>290</v>
      </c>
      <c r="AJ1652" s="3" t="str">
        <f>IF(ISERROR(VLOOKUP($AI1652,技まとめ!$A$1:$F$380,6,FALSE)),"－",VLOOKUP($AI1652,技まとめ!$A$1:$F$380,6,FALSE))</f>
        <v>CA</v>
      </c>
      <c r="AK1652" s="3">
        <f>IF(ISERROR(VLOOKUP($AI1652,技まとめ!$A$1:$F$380,3,FALSE)),"－",VLOOKUP($AI1652,技まとめ!$A$1:$F$380,3,FALSE))</f>
        <v>27</v>
      </c>
      <c r="AL1652" s="3">
        <f>IF(ISERROR(VLOOKUP($AI1652,技まとめ!$A$1:$F$380,5,FALSE)),"－",VLOOKUP($AI1652,技まとめ!$A$1:$F$380,5,FALSE))</f>
        <v>25</v>
      </c>
      <c r="AM1652" s="3" t="str">
        <f>IF($E1652=IF(ISERROR(VLOOKUP($AI1652,技まとめ!$A$1:$F$380,4,FALSE)),"－",VLOOKUP($AI1652,技まとめ!$A$1:$F$380,4,FALSE)),"一致","")</f>
        <v>一致</v>
      </c>
      <c r="AN1652" s="9" t="s">
        <v>273</v>
      </c>
      <c r="AO1652" s="3" t="str">
        <f>IF(ISERROR(VLOOKUP($AN1652,技まとめ!$A$1:$F$380,6,FALSE)),"－",VLOOKUP($AN1652,技まとめ!$A$1:$F$380,6,FALSE))</f>
        <v>BL</v>
      </c>
      <c r="AP1652" s="3">
        <f>IF(ISERROR(VLOOKUP($AN1652,技まとめ!$A$1:$F$380,3,FALSE)),"－",VLOOKUP($AN1652,技まとめ!$A$1:$F$380,3,FALSE))</f>
        <v>17</v>
      </c>
      <c r="AQ1652" s="3">
        <f>IF(ISERROR(VLOOKUP($AN1652,技まとめ!$A$1:$F$380,5,FALSE)),"－",VLOOKUP($AN1652,技まとめ!$A$1:$F$380,5,FALSE))</f>
        <v>20</v>
      </c>
      <c r="AR1652" s="3" t="str">
        <f>IF($E1652=IF(ISERROR(VLOOKUP($AN1652,技まとめ!$A$1:$F$380,4,FALSE)),"－",VLOOKUP($AN1652,技まとめ!$A$1:$F$380,4,FALSE)),"一致","")</f>
        <v>一致</v>
      </c>
      <c r="AS1652" s="9" t="s">
        <v>442</v>
      </c>
      <c r="AT1652" s="3" t="str">
        <f>IF(ISERROR(VLOOKUP($AS1652,技まとめ!$A$1:$F$380,6,FALSE)),"－",VLOOKUP($AS1652,技まとめ!$A$1:$F$380,6,FALSE))</f>
        <v>CA</v>
      </c>
      <c r="AU1652" s="3">
        <f>IF(ISERROR(VLOOKUP($AS1652,技まとめ!$A$1:$F$380,3,FALSE)),"－",VLOOKUP($AS1652,技まとめ!$A$1:$F$380,3,FALSE))</f>
        <v>75</v>
      </c>
      <c r="AV1652" s="3">
        <f>IF(ISERROR(VLOOKUP($AS1652,技まとめ!$A$1:$F$380,5,FALSE)),"－",VLOOKUP($AS1652,技まとめ!$A$1:$F$380,5,FALSE))</f>
        <v>45</v>
      </c>
      <c r="AW1652" s="3" t="str">
        <f>IF($E1652=IF(ISERROR(VLOOKUP($AS1652,技まとめ!$A$1:$F$380,4,FALSE)),"－",VLOOKUP($AS1652,技まとめ!$A$1:$F$380,4,FALSE)),"一致","")</f>
        <v>一致</v>
      </c>
      <c r="AX1652" s="12" t="str">
        <f t="shared" si="356"/>
        <v>まきわりチョップワイルドクローしこふみフラッシュアッパー</v>
      </c>
      <c r="AY1652" s="12" t="str">
        <f t="shared" si="357"/>
        <v>まきわりチョップワイルドクローしこふみフラッシュアッパー</v>
      </c>
      <c r="AZ1652" s="12" t="str">
        <f t="shared" si="358"/>
        <v>まきわりチョップワイルドクローしこふみフラッシュアッパー</v>
      </c>
      <c r="BA1652" s="12" t="str">
        <f t="shared" si="359"/>
        <v>まきわりチョップワイルドクローしこふみフラッシュアッパー</v>
      </c>
      <c r="BB1652" s="11" t="str">
        <f t="shared" si="360"/>
        <v>P1CABLCA</v>
      </c>
      <c r="BC1652" s="11" t="str">
        <f t="shared" si="361"/>
        <v>P1CABLCA</v>
      </c>
      <c r="BD1652" s="11" t="str">
        <f t="shared" si="362"/>
        <v>P1CABLCA</v>
      </c>
      <c r="BE1652" s="11" t="str">
        <f t="shared" si="363"/>
        <v>P1CABLCA</v>
      </c>
    </row>
    <row r="1653" spans="1:57" ht="11.25" hidden="1" customHeight="1">
      <c r="A1653" s="6">
        <v>1652</v>
      </c>
      <c r="B1653" s="7" t="s">
        <v>3692</v>
      </c>
      <c r="C1653" s="8" t="s">
        <v>3693</v>
      </c>
      <c r="D1653" s="7" t="s">
        <v>72</v>
      </c>
      <c r="E1653" s="7" t="s">
        <v>81</v>
      </c>
      <c r="F1653" s="7" t="s">
        <v>128</v>
      </c>
      <c r="G1653" s="9">
        <v>130</v>
      </c>
      <c r="H1653" s="9">
        <v>95</v>
      </c>
      <c r="I1653" s="9">
        <v>65</v>
      </c>
      <c r="J1653" s="9">
        <v>63</v>
      </c>
      <c r="K1653" s="9">
        <v>67</v>
      </c>
      <c r="L1653" s="9">
        <v>58</v>
      </c>
      <c r="M1653" s="9">
        <v>53</v>
      </c>
      <c r="N1653" s="9">
        <v>51</v>
      </c>
      <c r="O1653" s="9">
        <v>67</v>
      </c>
      <c r="P1653" s="9">
        <v>31</v>
      </c>
      <c r="Q1653" s="10">
        <v>115</v>
      </c>
      <c r="R1653" s="11">
        <v>30</v>
      </c>
      <c r="S1653" s="11">
        <v>1</v>
      </c>
      <c r="T1653" s="11">
        <v>108</v>
      </c>
      <c r="U1653" s="11">
        <v>103</v>
      </c>
      <c r="V1653" s="11">
        <v>1</v>
      </c>
      <c r="W1653" s="11">
        <v>117</v>
      </c>
      <c r="X1653" s="11">
        <f t="shared" si="350"/>
        <v>475</v>
      </c>
      <c r="Y1653" s="11">
        <f t="shared" si="351"/>
        <v>5190</v>
      </c>
      <c r="Z1653" s="11">
        <f t="shared" si="352"/>
        <v>1645</v>
      </c>
      <c r="AA1653" s="11">
        <f t="shared" si="353"/>
        <v>4375</v>
      </c>
      <c r="AB1653" s="11">
        <f t="shared" si="354"/>
        <v>4375</v>
      </c>
      <c r="AC1653" s="6">
        <f t="shared" si="355"/>
        <v>5055</v>
      </c>
      <c r="AD1653" s="9" t="s">
        <v>5012</v>
      </c>
      <c r="AE1653" s="3" t="str">
        <f>IF(ISERROR(VLOOKUP($AD1653,技まとめ!$A$1:$F$380,6,FALSE)),"－",VLOOKUP($AD1653,技まとめ!$A$1:$F$380,6,FALSE))</f>
        <v>－</v>
      </c>
      <c r="AF1653" s="3">
        <f>IF(ISERROR(VLOOKUP($AD1653,技まとめ!$A$1:$F$380,3,FALSE)),"－",VLOOKUP($AD1653,技まとめ!$A$1:$F$380,3,FALSE))</f>
        <v>0</v>
      </c>
      <c r="AG1653" s="3">
        <f>IF(ISERROR(VLOOKUP($AD1653,技まとめ!$A$1:$F$380,5,FALSE)),"－",VLOOKUP($AD1653,技まとめ!$A$1:$F$380,5,FALSE))</f>
        <v>0</v>
      </c>
      <c r="AH1653" s="3" t="str">
        <f>IF($E1653=IF(ISERROR(VLOOKUP($AD1653,技まとめ!$A$1:$F$380,4,FALSE)),"－",VLOOKUP($AD1653,技まとめ!$A$1:$F$380,4,FALSE)),"一致","")</f>
        <v/>
      </c>
      <c r="AI1653" s="9" t="s">
        <v>2523</v>
      </c>
      <c r="AJ1653" s="3" t="str">
        <f>IF(ISERROR(VLOOKUP($AI1653,技まとめ!$A$1:$F$380,6,FALSE)),"－",VLOOKUP($AI1653,技まとめ!$A$1:$F$380,6,FALSE))</f>
        <v>NS</v>
      </c>
      <c r="AK1653" s="3">
        <f>IF(ISERROR(VLOOKUP($AI1653,技まとめ!$A$1:$F$380,3,FALSE)),"－",VLOOKUP($AI1653,技まとめ!$A$1:$F$380,3,FALSE))</f>
        <v>111</v>
      </c>
      <c r="AL1653" s="3">
        <f>IF(ISERROR(VLOOKUP($AI1653,技まとめ!$A$1:$F$380,5,FALSE)),"－",VLOOKUP($AI1653,技まとめ!$A$1:$F$380,5,FALSE))</f>
        <v>58</v>
      </c>
      <c r="AM1653" s="3" t="str">
        <f>IF($E1653=IF(ISERROR(VLOOKUP($AI1653,技まとめ!$A$1:$F$380,4,FALSE)),"－",VLOOKUP($AI1653,技まとめ!$A$1:$F$380,4,FALSE)),"一致","")</f>
        <v/>
      </c>
      <c r="AN1653" s="9" t="s">
        <v>573</v>
      </c>
      <c r="AO1653" s="3" t="str">
        <f>IF(ISERROR(VLOOKUP($AN1653,技まとめ!$A$1:$F$380,6,FALSE)),"－",VLOOKUP($AN1653,技まとめ!$A$1:$F$380,6,FALSE))</f>
        <v>P2</v>
      </c>
      <c r="AP1653" s="3">
        <f>IF(ISERROR(VLOOKUP($AN1653,技まとめ!$A$1:$F$380,3,FALSE)),"－",VLOOKUP($AN1653,技まとめ!$A$1:$F$380,3,FALSE))</f>
        <v>71</v>
      </c>
      <c r="AQ1653" s="3">
        <f>IF(ISERROR(VLOOKUP($AN1653,技まとめ!$A$1:$F$380,5,FALSE)),"－",VLOOKUP($AN1653,技まとめ!$A$1:$F$380,5,FALSE))</f>
        <v>42</v>
      </c>
      <c r="AR1653" s="3" t="str">
        <f>IF($E1653=IF(ISERROR(VLOOKUP($AN1653,技まとめ!$A$1:$F$380,4,FALSE)),"－",VLOOKUP($AN1653,技まとめ!$A$1:$F$380,4,FALSE)),"一致","")</f>
        <v>一致</v>
      </c>
      <c r="AS1653" s="9" t="s">
        <v>410</v>
      </c>
      <c r="AT1653" s="3" t="str">
        <f>IF(ISERROR(VLOOKUP($AS1653,技まとめ!$A$1:$F$380,6,FALSE)),"－",VLOOKUP($AS1653,技まとめ!$A$1:$F$380,6,FALSE))</f>
        <v>NS</v>
      </c>
      <c r="AU1653" s="3">
        <f>IF(ISERROR(VLOOKUP($AS1653,技まとめ!$A$1:$F$380,3,FALSE)),"－",VLOOKUP($AS1653,技まとめ!$A$1:$F$380,3,FALSE))</f>
        <v>127</v>
      </c>
      <c r="AV1653" s="3">
        <f>IF(ISERROR(VLOOKUP($AS1653,技まとめ!$A$1:$F$380,5,FALSE)),"－",VLOOKUP($AS1653,技まとめ!$A$1:$F$380,5,FALSE))</f>
        <v>64</v>
      </c>
      <c r="AW1653" s="3" t="str">
        <f>IF($E1653=IF(ISERROR(VLOOKUP($AS1653,技まとめ!$A$1:$F$380,4,FALSE)),"－",VLOOKUP($AS1653,技まとめ!$A$1:$F$380,4,FALSE)),"一致","")</f>
        <v/>
      </c>
      <c r="AX1653" s="12" t="str">
        <f t="shared" si="356"/>
        <v>クリティカル！こうていペンギンＸつなみウォールジ・アース</v>
      </c>
      <c r="AY1653" s="12" t="str">
        <f t="shared" si="357"/>
        <v>クリティカル！こうていペンギンＸつなみウォールジ・アース</v>
      </c>
      <c r="AZ1653" s="12" t="str">
        <f t="shared" si="358"/>
        <v>クリティカル！こうていペンギンＸつなみウォールジ・アース</v>
      </c>
      <c r="BA1653" s="12" t="str">
        <f t="shared" si="359"/>
        <v>クリティカル！こうていペンギンＸつなみウォールジ・アース</v>
      </c>
      <c r="BB1653" s="11" t="str">
        <f t="shared" si="360"/>
        <v>－NSP2NS</v>
      </c>
      <c r="BC1653" s="11" t="str">
        <f t="shared" si="361"/>
        <v>－NSP2NS</v>
      </c>
      <c r="BD1653" s="11" t="str">
        <f t="shared" si="362"/>
        <v>－NSP2NS</v>
      </c>
      <c r="BE1653" s="11" t="str">
        <f t="shared" si="363"/>
        <v>－NSP2NS</v>
      </c>
    </row>
    <row r="1654" spans="1:57" ht="11.25" hidden="1" customHeight="1">
      <c r="A1654" s="6">
        <v>1653</v>
      </c>
      <c r="B1654" s="7" t="s">
        <v>3694</v>
      </c>
      <c r="C1654" s="8" t="s">
        <v>3695</v>
      </c>
      <c r="D1654" s="7" t="s">
        <v>72</v>
      </c>
      <c r="E1654" s="7" t="s">
        <v>95</v>
      </c>
      <c r="F1654" s="7" t="s">
        <v>128</v>
      </c>
      <c r="G1654" s="9">
        <v>120</v>
      </c>
      <c r="H1654" s="9">
        <v>130</v>
      </c>
      <c r="I1654" s="9">
        <v>72</v>
      </c>
      <c r="J1654" s="9">
        <v>56</v>
      </c>
      <c r="K1654" s="9">
        <v>60</v>
      </c>
      <c r="L1654" s="9">
        <v>55</v>
      </c>
      <c r="M1654" s="9">
        <v>60</v>
      </c>
      <c r="N1654" s="9">
        <v>56</v>
      </c>
      <c r="O1654" s="9">
        <v>57</v>
      </c>
      <c r="P1654" s="9">
        <v>42</v>
      </c>
      <c r="Q1654" s="10">
        <v>122</v>
      </c>
      <c r="R1654" s="11">
        <v>32</v>
      </c>
      <c r="S1654" s="11">
        <v>1</v>
      </c>
      <c r="T1654" s="11">
        <v>105</v>
      </c>
      <c r="U1654" s="11">
        <v>110</v>
      </c>
      <c r="V1654" s="11">
        <v>1</v>
      </c>
      <c r="W1654" s="11">
        <v>107</v>
      </c>
      <c r="X1654" s="11">
        <f t="shared" si="350"/>
        <v>478</v>
      </c>
      <c r="Y1654" s="11">
        <f t="shared" si="351"/>
        <v>5420</v>
      </c>
      <c r="Z1654" s="11">
        <f t="shared" si="352"/>
        <v>1665</v>
      </c>
      <c r="AA1654" s="11">
        <f t="shared" si="353"/>
        <v>4220</v>
      </c>
      <c r="AB1654" s="11">
        <f t="shared" si="354"/>
        <v>4220</v>
      </c>
      <c r="AC1654" s="6">
        <f t="shared" si="355"/>
        <v>4895</v>
      </c>
      <c r="AD1654" s="9" t="s">
        <v>710</v>
      </c>
      <c r="AE1654" s="3" t="str">
        <f>IF(ISERROR(VLOOKUP($AD1654,技まとめ!$A$1:$F$380,6,FALSE)),"－",VLOOKUP($AD1654,技まとめ!$A$1:$F$380,6,FALSE))</f>
        <v>DR</v>
      </c>
      <c r="AF1654" s="3">
        <f>IF(ISERROR(VLOOKUP($AD1654,技まとめ!$A$1:$F$380,3,FALSE)),"－",VLOOKUP($AD1654,技まとめ!$A$1:$F$380,3,FALSE))</f>
        <v>15</v>
      </c>
      <c r="AG1654" s="3">
        <f>IF(ISERROR(VLOOKUP($AD1654,技まとめ!$A$1:$F$380,5,FALSE)),"－",VLOOKUP($AD1654,技まとめ!$A$1:$F$380,5,FALSE))</f>
        <v>20</v>
      </c>
      <c r="AH1654" s="3" t="str">
        <f>IF($E1654=IF(ISERROR(VLOOKUP($AD1654,技まとめ!$A$1:$F$380,4,FALSE)),"－",VLOOKUP($AD1654,技まとめ!$A$1:$F$380,4,FALSE)),"一致","")</f>
        <v/>
      </c>
      <c r="AI1654" s="9" t="s">
        <v>179</v>
      </c>
      <c r="AJ1654" s="3" t="str">
        <f>IF(ISERROR(VLOOKUP($AI1654,技まとめ!$A$1:$F$380,6,FALSE)),"－",VLOOKUP($AI1654,技まとめ!$A$1:$F$380,6,FALSE))</f>
        <v>LS</v>
      </c>
      <c r="AK1654" s="3">
        <f>IF(ISERROR(VLOOKUP($AI1654,技まとめ!$A$1:$F$380,3,FALSE)),"－",VLOOKUP($AI1654,技まとめ!$A$1:$F$380,3,FALSE))</f>
        <v>94</v>
      </c>
      <c r="AL1654" s="3">
        <f>IF(ISERROR(VLOOKUP($AI1654,技まとめ!$A$1:$F$380,5,FALSE)),"－",VLOOKUP($AI1654,技まとめ!$A$1:$F$380,5,FALSE))</f>
        <v>62</v>
      </c>
      <c r="AM1654" s="3" t="str">
        <f>IF($E1654=IF(ISERROR(VLOOKUP($AI1654,技まとめ!$A$1:$F$380,4,FALSE)),"－",VLOOKUP($AI1654,技まとめ!$A$1:$F$380,4,FALSE)),"一致","")</f>
        <v/>
      </c>
      <c r="AN1654" s="9" t="s">
        <v>1629</v>
      </c>
      <c r="AO1654" s="3" t="str">
        <f>IF(ISERROR(VLOOKUP($AN1654,技まとめ!$A$1:$F$380,6,FALSE)),"－",VLOOKUP($AN1654,技まとめ!$A$1:$F$380,6,FALSE))</f>
        <v>NS</v>
      </c>
      <c r="AP1654" s="3">
        <f>IF(ISERROR(VLOOKUP($AN1654,技まとめ!$A$1:$F$380,3,FALSE)),"－",VLOOKUP($AN1654,技まとめ!$A$1:$F$380,3,FALSE))</f>
        <v>68</v>
      </c>
      <c r="AQ1654" s="3">
        <f>IF(ISERROR(VLOOKUP($AN1654,技まとめ!$A$1:$F$380,5,FALSE)),"－",VLOOKUP($AN1654,技まとめ!$A$1:$F$380,5,FALSE))</f>
        <v>40</v>
      </c>
      <c r="AR1654" s="3" t="str">
        <f>IF($E1654=IF(ISERROR(VLOOKUP($AN1654,技まとめ!$A$1:$F$380,4,FALSE)),"－",VLOOKUP($AN1654,技まとめ!$A$1:$F$380,4,FALSE)),"一致","")</f>
        <v/>
      </c>
      <c r="AS1654" s="9" t="s">
        <v>3421</v>
      </c>
      <c r="AT1654" s="3" t="str">
        <f>IF(ISERROR(VLOOKUP($AS1654,技まとめ!$A$1:$F$380,6,FALSE)),"－",VLOOKUP($AS1654,技まとめ!$A$1:$F$380,6,FALSE))</f>
        <v>NS</v>
      </c>
      <c r="AU1654" s="3">
        <f>IF(ISERROR(VLOOKUP($AS1654,技まとめ!$A$1:$F$380,3,FALSE)),"－",VLOOKUP($AS1654,技まとめ!$A$1:$F$380,3,FALSE))</f>
        <v>107</v>
      </c>
      <c r="AV1654" s="3">
        <f>IF(ISERROR(VLOOKUP($AS1654,技まとめ!$A$1:$F$380,5,FALSE)),"－",VLOOKUP($AS1654,技まとめ!$A$1:$F$380,5,FALSE))</f>
        <v>58</v>
      </c>
      <c r="AW1654" s="3" t="str">
        <f>IF($E1654=IF(ISERROR(VLOOKUP($AS1654,技まとめ!$A$1:$F$380,4,FALSE)),"－",VLOOKUP($AS1654,技まとめ!$A$1:$F$380,4,FALSE)),"一致","")</f>
        <v/>
      </c>
      <c r="AX1654" s="12" t="str">
        <f t="shared" si="356"/>
        <v>ひとりワンツーグラディウスアーチタイガードライブタイガーストーム</v>
      </c>
      <c r="AY1654" s="12" t="str">
        <f t="shared" si="357"/>
        <v>ひとりワンツーグラディウスアーチタイガードライブタイガーストーム</v>
      </c>
      <c r="AZ1654" s="12" t="str">
        <f t="shared" si="358"/>
        <v>ひとりワンツーグラディウスアーチタイガードライブタイガーストーム</v>
      </c>
      <c r="BA1654" s="12" t="str">
        <f t="shared" si="359"/>
        <v>ひとりワンツーグラディウスアーチタイガードライブタイガーストーム</v>
      </c>
      <c r="BB1654" s="11" t="str">
        <f t="shared" si="360"/>
        <v>DRLSNSNS</v>
      </c>
      <c r="BC1654" s="11" t="str">
        <f t="shared" si="361"/>
        <v>DRLSNSNS</v>
      </c>
      <c r="BD1654" s="11" t="str">
        <f t="shared" si="362"/>
        <v>DRLSNSNS</v>
      </c>
      <c r="BE1654" s="11" t="str">
        <f t="shared" si="363"/>
        <v>DRLSNSNS</v>
      </c>
    </row>
    <row r="1655" spans="1:57" ht="11.25" hidden="1" customHeight="1">
      <c r="A1655" s="6">
        <v>1654</v>
      </c>
      <c r="B1655" s="7" t="s">
        <v>3696</v>
      </c>
      <c r="C1655" s="8" t="s">
        <v>3697</v>
      </c>
      <c r="D1655" s="7" t="s">
        <v>72</v>
      </c>
      <c r="E1655" s="7" t="s">
        <v>81</v>
      </c>
      <c r="F1655" s="7" t="s">
        <v>82</v>
      </c>
      <c r="G1655" s="9">
        <v>125</v>
      </c>
      <c r="H1655" s="9">
        <v>124</v>
      </c>
      <c r="I1655" s="9">
        <v>78</v>
      </c>
      <c r="J1655" s="9">
        <v>54</v>
      </c>
      <c r="K1655" s="9">
        <v>52</v>
      </c>
      <c r="L1655" s="9">
        <v>58</v>
      </c>
      <c r="M1655" s="9">
        <v>52</v>
      </c>
      <c r="N1655" s="9">
        <v>48</v>
      </c>
      <c r="O1655" s="9">
        <v>74</v>
      </c>
      <c r="P1655" s="9">
        <v>39</v>
      </c>
      <c r="Q1655" s="10">
        <v>128</v>
      </c>
      <c r="R1655" s="11">
        <v>11</v>
      </c>
      <c r="S1655" s="11">
        <v>1</v>
      </c>
      <c r="T1655" s="11">
        <v>108</v>
      </c>
      <c r="U1655" s="11">
        <v>102</v>
      </c>
      <c r="V1655" s="11">
        <v>1</v>
      </c>
      <c r="W1655" s="11">
        <v>124</v>
      </c>
      <c r="X1655" s="11">
        <f t="shared" si="350"/>
        <v>475</v>
      </c>
      <c r="Y1655" s="11">
        <f t="shared" si="351"/>
        <v>5745</v>
      </c>
      <c r="Z1655" s="11">
        <f t="shared" si="352"/>
        <v>1015</v>
      </c>
      <c r="AA1655" s="11">
        <f t="shared" si="353"/>
        <v>4410</v>
      </c>
      <c r="AB1655" s="11">
        <f t="shared" si="354"/>
        <v>4410</v>
      </c>
      <c r="AC1655" s="6">
        <f t="shared" si="355"/>
        <v>4995</v>
      </c>
      <c r="AD1655" s="9" t="s">
        <v>220</v>
      </c>
      <c r="AE1655" s="3" t="str">
        <f>IF(ISERROR(VLOOKUP($AD1655,技まとめ!$A$1:$F$380,6,FALSE)),"－",VLOOKUP($AD1655,技まとめ!$A$1:$F$380,6,FALSE))</f>
        <v>－</v>
      </c>
      <c r="AF1655" s="3">
        <f>IF(ISERROR(VLOOKUP($AD1655,技まとめ!$A$1:$F$380,3,FALSE)),"－",VLOOKUP($AD1655,技まとめ!$A$1:$F$380,3,FALSE))</f>
        <v>0</v>
      </c>
      <c r="AG1655" s="3">
        <f>IF(ISERROR(VLOOKUP($AD1655,技まとめ!$A$1:$F$380,5,FALSE)),"－",VLOOKUP($AD1655,技まとめ!$A$1:$F$380,5,FALSE))</f>
        <v>0</v>
      </c>
      <c r="AH1655" s="3" t="str">
        <f>IF($E1655=IF(ISERROR(VLOOKUP($AD1655,技まとめ!$A$1:$F$380,4,FALSE)),"－",VLOOKUP($AD1655,技まとめ!$A$1:$F$380,4,FALSE)),"一致","")</f>
        <v/>
      </c>
      <c r="AI1655" s="9" t="s">
        <v>808</v>
      </c>
      <c r="AJ1655" s="3" t="str">
        <f>IF(ISERROR(VLOOKUP($AI1655,技まとめ!$A$1:$F$380,6,FALSE)),"－",VLOOKUP($AI1655,技まとめ!$A$1:$F$380,6,FALSE))</f>
        <v>BB</v>
      </c>
      <c r="AK1655" s="3">
        <f>IF(ISERROR(VLOOKUP($AI1655,技まとめ!$A$1:$F$380,3,FALSE)),"－",VLOOKUP($AI1655,技まとめ!$A$1:$F$380,3,FALSE))</f>
        <v>73</v>
      </c>
      <c r="AL1655" s="3">
        <f>IF(ISERROR(VLOOKUP($AI1655,技まとめ!$A$1:$F$380,5,FALSE)),"－",VLOOKUP($AI1655,技まとめ!$A$1:$F$380,5,FALSE))</f>
        <v>44</v>
      </c>
      <c r="AM1655" s="3" t="str">
        <f>IF($E1655=IF(ISERROR(VLOOKUP($AI1655,技まとめ!$A$1:$F$380,4,FALSE)),"－",VLOOKUP($AI1655,技まとめ!$A$1:$F$380,4,FALSE)),"一致","")</f>
        <v>一致</v>
      </c>
      <c r="AN1655" s="9" t="s">
        <v>162</v>
      </c>
      <c r="AO1655" s="3" t="str">
        <f>IF(ISERROR(VLOOKUP($AN1655,技まとめ!$A$1:$F$380,6,FALSE)),"－",VLOOKUP($AN1655,技まとめ!$A$1:$F$380,6,FALSE))</f>
        <v>DR</v>
      </c>
      <c r="AP1655" s="3">
        <f>IF(ISERROR(VLOOKUP($AN1655,技まとめ!$A$1:$F$380,3,FALSE)),"－",VLOOKUP($AN1655,技まとめ!$A$1:$F$380,3,FALSE))</f>
        <v>56</v>
      </c>
      <c r="AQ1655" s="3">
        <f>IF(ISERROR(VLOOKUP($AN1655,技まとめ!$A$1:$F$380,5,FALSE)),"－",VLOOKUP($AN1655,技まとめ!$A$1:$F$380,5,FALSE))</f>
        <v>25</v>
      </c>
      <c r="AR1655" s="3" t="str">
        <f>IF($E1655=IF(ISERROR(VLOOKUP($AN1655,技まとめ!$A$1:$F$380,4,FALSE)),"－",VLOOKUP($AN1655,技まとめ!$A$1:$F$380,4,FALSE)),"一致","")</f>
        <v/>
      </c>
      <c r="AS1655" s="9" t="s">
        <v>222</v>
      </c>
      <c r="AT1655" s="3" t="str">
        <f>IF(ISERROR(VLOOKUP($AS1655,技まとめ!$A$1:$F$380,6,FALSE)),"－",VLOOKUP($AS1655,技まとめ!$A$1:$F$380,6,FALSE))</f>
        <v>BS</v>
      </c>
      <c r="AU1655" s="3">
        <f>IF(ISERROR(VLOOKUP($AS1655,技まとめ!$A$1:$F$380,3,FALSE)),"－",VLOOKUP($AS1655,技まとめ!$A$1:$F$380,3,FALSE))</f>
        <v>57</v>
      </c>
      <c r="AV1655" s="3">
        <f>IF(ISERROR(VLOOKUP($AS1655,技まとめ!$A$1:$F$380,5,FALSE)),"－",VLOOKUP($AS1655,技まとめ!$A$1:$F$380,5,FALSE))</f>
        <v>34</v>
      </c>
      <c r="AW1655" s="3" t="str">
        <f>IF($E1655=IF(ISERROR(VLOOKUP($AS1655,技まとめ!$A$1:$F$380,4,FALSE)),"－",VLOOKUP($AS1655,技まとめ!$A$1:$F$380,4,FALSE)),"一致","")</f>
        <v>一致</v>
      </c>
      <c r="AX1655" s="12" t="str">
        <f t="shared" si="356"/>
        <v>ネバーギブアップしんくうまジャッジスルーホークショット</v>
      </c>
      <c r="AY1655" s="12" t="str">
        <f t="shared" si="357"/>
        <v>ネバーギブアップしんくうまジャッジスルーホークショット</v>
      </c>
      <c r="AZ1655" s="12" t="str">
        <f t="shared" si="358"/>
        <v>ネバーギブアップしんくうまジャッジスルーホークショット</v>
      </c>
      <c r="BA1655" s="12" t="str">
        <f t="shared" si="359"/>
        <v>ネバーギブアップしんくうまジャッジスルーホークショット</v>
      </c>
      <c r="BB1655" s="11" t="str">
        <f t="shared" si="360"/>
        <v>－BBDRBS</v>
      </c>
      <c r="BC1655" s="11" t="str">
        <f t="shared" si="361"/>
        <v>－BBDRBS</v>
      </c>
      <c r="BD1655" s="11" t="str">
        <f t="shared" si="362"/>
        <v>－BBDRBS</v>
      </c>
      <c r="BE1655" s="11" t="str">
        <f t="shared" si="363"/>
        <v>－BBDRBS</v>
      </c>
    </row>
    <row r="1656" spans="1:57" ht="11.25" hidden="1" customHeight="1">
      <c r="A1656" s="6">
        <v>1655</v>
      </c>
      <c r="B1656" s="7" t="s">
        <v>3698</v>
      </c>
      <c r="C1656" s="8" t="s">
        <v>3699</v>
      </c>
      <c r="D1656" s="7" t="s">
        <v>72</v>
      </c>
      <c r="E1656" s="7" t="s">
        <v>95</v>
      </c>
      <c r="F1656" s="7" t="s">
        <v>128</v>
      </c>
      <c r="G1656" s="9">
        <v>104</v>
      </c>
      <c r="H1656" s="9">
        <v>142</v>
      </c>
      <c r="I1656" s="9">
        <v>57</v>
      </c>
      <c r="J1656" s="9">
        <v>64</v>
      </c>
      <c r="K1656" s="9">
        <v>72</v>
      </c>
      <c r="L1656" s="9">
        <v>36</v>
      </c>
      <c r="M1656" s="9">
        <v>52</v>
      </c>
      <c r="N1656" s="9">
        <v>37</v>
      </c>
      <c r="O1656" s="9">
        <v>39</v>
      </c>
      <c r="P1656" s="9">
        <v>68</v>
      </c>
      <c r="Q1656" s="10">
        <v>107</v>
      </c>
      <c r="R1656" s="11">
        <v>59</v>
      </c>
      <c r="S1656" s="11">
        <v>1</v>
      </c>
      <c r="T1656" s="11">
        <v>86</v>
      </c>
      <c r="U1656" s="11">
        <v>102</v>
      </c>
      <c r="V1656" s="11">
        <v>1</v>
      </c>
      <c r="W1656" s="11">
        <v>89</v>
      </c>
      <c r="X1656" s="11">
        <f t="shared" si="350"/>
        <v>445</v>
      </c>
      <c r="Y1656" s="11">
        <f t="shared" si="351"/>
        <v>4730</v>
      </c>
      <c r="Z1656" s="11">
        <f t="shared" si="352"/>
        <v>2520</v>
      </c>
      <c r="AA1656" s="11">
        <f t="shared" si="353"/>
        <v>3465</v>
      </c>
      <c r="AB1656" s="11">
        <f t="shared" si="354"/>
        <v>3465</v>
      </c>
      <c r="AC1656" s="6">
        <f t="shared" si="355"/>
        <v>4180</v>
      </c>
      <c r="AD1656" s="9" t="s">
        <v>268</v>
      </c>
      <c r="AE1656" s="3" t="str">
        <f>IF(ISERROR(VLOOKUP($AD1656,技まとめ!$A$1:$F$380,6,FALSE)),"－",VLOOKUP($AD1656,技まとめ!$A$1:$F$380,6,FALSE))</f>
        <v>－</v>
      </c>
      <c r="AF1656" s="3">
        <f>IF(ISERROR(VLOOKUP($AD1656,技まとめ!$A$1:$F$380,3,FALSE)),"－",VLOOKUP($AD1656,技まとめ!$A$1:$F$380,3,FALSE))</f>
        <v>0</v>
      </c>
      <c r="AG1656" s="3">
        <f>IF(ISERROR(VLOOKUP($AD1656,技まとめ!$A$1:$F$380,5,FALSE)),"－",VLOOKUP($AD1656,技まとめ!$A$1:$F$380,5,FALSE))</f>
        <v>0</v>
      </c>
      <c r="AH1656" s="3" t="str">
        <f>IF($E1656=IF(ISERROR(VLOOKUP($AD1656,技まとめ!$A$1:$F$380,4,FALSE)),"－",VLOOKUP($AD1656,技まとめ!$A$1:$F$380,4,FALSE)),"一致","")</f>
        <v/>
      </c>
      <c r="AI1656" s="9" t="s">
        <v>83</v>
      </c>
      <c r="AJ1656" s="3" t="str">
        <f>IF(ISERROR(VLOOKUP($AI1656,技まとめ!$A$1:$F$380,6,FALSE)),"－",VLOOKUP($AI1656,技まとめ!$A$1:$F$380,6,FALSE))</f>
        <v>DR</v>
      </c>
      <c r="AK1656" s="3">
        <f>IF(ISERROR(VLOOKUP($AI1656,技まとめ!$A$1:$F$380,3,FALSE)),"－",VLOOKUP($AI1656,技まとめ!$A$1:$F$380,3,FALSE))</f>
        <v>13</v>
      </c>
      <c r="AL1656" s="3">
        <f>IF(ISERROR(VLOOKUP($AI1656,技まとめ!$A$1:$F$380,5,FALSE)),"－",VLOOKUP($AI1656,技まとめ!$A$1:$F$380,5,FALSE))</f>
        <v>20</v>
      </c>
      <c r="AM1656" s="3" t="str">
        <f>IF($E1656=IF(ISERROR(VLOOKUP($AI1656,技まとめ!$A$1:$F$380,4,FALSE)),"－",VLOOKUP($AI1656,技まとめ!$A$1:$F$380,4,FALSE)),"一致","")</f>
        <v/>
      </c>
      <c r="AN1656" s="9" t="s">
        <v>148</v>
      </c>
      <c r="AO1656" s="3" t="str">
        <f>IF(ISERROR(VLOOKUP($AN1656,技まとめ!$A$1:$F$380,6,FALSE)),"－",VLOOKUP($AN1656,技まとめ!$A$1:$F$380,6,FALSE))</f>
        <v>SC</v>
      </c>
      <c r="AP1656" s="3">
        <f>IF(ISERROR(VLOOKUP($AN1656,技まとめ!$A$1:$F$380,3,FALSE)),"－",VLOOKUP($AN1656,技まとめ!$A$1:$F$380,3,FALSE))</f>
        <v>66</v>
      </c>
      <c r="AQ1656" s="3">
        <f>IF(ISERROR(VLOOKUP($AN1656,技まとめ!$A$1:$F$380,5,FALSE)),"－",VLOOKUP($AN1656,技まとめ!$A$1:$F$380,5,FALSE))</f>
        <v>37</v>
      </c>
      <c r="AR1656" s="3" t="str">
        <f>IF($E1656=IF(ISERROR(VLOOKUP($AN1656,技まとめ!$A$1:$F$380,4,FALSE)),"－",VLOOKUP($AN1656,技まとめ!$A$1:$F$380,4,FALSE)),"一致","")</f>
        <v/>
      </c>
      <c r="AS1656" s="9" t="s">
        <v>174</v>
      </c>
      <c r="AT1656" s="3" t="str">
        <f>IF(ISERROR(VLOOKUP($AS1656,技まとめ!$A$1:$F$380,6,FALSE)),"－",VLOOKUP($AS1656,技まとめ!$A$1:$F$380,6,FALSE))</f>
        <v>BL</v>
      </c>
      <c r="AU1656" s="3">
        <f>IF(ISERROR(VLOOKUP($AS1656,技まとめ!$A$1:$F$380,3,FALSE)),"－",VLOOKUP($AS1656,技まとめ!$A$1:$F$380,3,FALSE))</f>
        <v>102</v>
      </c>
      <c r="AV1656" s="3">
        <f>IF(ISERROR(VLOOKUP($AS1656,技まとめ!$A$1:$F$380,5,FALSE)),"－",VLOOKUP($AS1656,技まとめ!$A$1:$F$380,5,FALSE))</f>
        <v>57</v>
      </c>
      <c r="AW1656" s="3" t="str">
        <f>IF($E1656=IF(ISERROR(VLOOKUP($AS1656,技まとめ!$A$1:$F$380,4,FALSE)),"－",VLOOKUP($AS1656,技まとめ!$A$1:$F$380,4,FALSE)),"一致","")</f>
        <v>一致</v>
      </c>
      <c r="AX1656" s="12" t="str">
        <f t="shared" si="356"/>
        <v>むぞくせいしっぷうダッシュメガネクラッシュシグマゾーン</v>
      </c>
      <c r="AY1656" s="12" t="str">
        <f t="shared" si="357"/>
        <v>むぞくせいしっぷうダッシュメガネクラッシュシグマゾーン</v>
      </c>
      <c r="AZ1656" s="12" t="str">
        <f t="shared" si="358"/>
        <v>むぞくせいしっぷうダッシュメガネクラッシュシグマゾーン</v>
      </c>
      <c r="BA1656" s="12" t="str">
        <f t="shared" si="359"/>
        <v>むぞくせいしっぷうダッシュメガネクラッシュシグマゾーン</v>
      </c>
      <c r="BB1656" s="11" t="str">
        <f t="shared" si="360"/>
        <v>－DRSCBL</v>
      </c>
      <c r="BC1656" s="11" t="str">
        <f t="shared" si="361"/>
        <v>－DRSCBL</v>
      </c>
      <c r="BD1656" s="11" t="str">
        <f t="shared" si="362"/>
        <v>－DRSCBL</v>
      </c>
      <c r="BE1656" s="11" t="str">
        <f t="shared" si="363"/>
        <v>－DRSCBL</v>
      </c>
    </row>
    <row r="1657" spans="1:57" ht="11.25" hidden="1" customHeight="1">
      <c r="A1657" s="6">
        <v>1656</v>
      </c>
      <c r="B1657" s="7" t="s">
        <v>3700</v>
      </c>
      <c r="C1657" s="8" t="s">
        <v>3701</v>
      </c>
      <c r="D1657" s="7" t="s">
        <v>72</v>
      </c>
      <c r="E1657" s="7" t="s">
        <v>102</v>
      </c>
      <c r="F1657" s="7" t="s">
        <v>128</v>
      </c>
      <c r="G1657" s="9">
        <v>111</v>
      </c>
      <c r="H1657" s="9">
        <v>129</v>
      </c>
      <c r="I1657" s="9">
        <v>71</v>
      </c>
      <c r="J1657" s="9">
        <v>63</v>
      </c>
      <c r="K1657" s="9">
        <v>67</v>
      </c>
      <c r="L1657" s="9">
        <v>58</v>
      </c>
      <c r="M1657" s="9">
        <v>69</v>
      </c>
      <c r="N1657" s="9">
        <v>51</v>
      </c>
      <c r="O1657" s="9">
        <v>60</v>
      </c>
      <c r="P1657" s="9">
        <v>9</v>
      </c>
      <c r="Q1657" s="10">
        <v>121</v>
      </c>
      <c r="R1657" s="11">
        <v>8</v>
      </c>
      <c r="S1657" s="11">
        <v>1</v>
      </c>
      <c r="T1657" s="11">
        <v>108</v>
      </c>
      <c r="U1657" s="11">
        <v>119</v>
      </c>
      <c r="V1657" s="11">
        <v>1</v>
      </c>
      <c r="W1657" s="11">
        <v>110</v>
      </c>
      <c r="X1657" s="11">
        <f t="shared" si="350"/>
        <v>468</v>
      </c>
      <c r="Y1657" s="11">
        <f t="shared" si="351"/>
        <v>5395</v>
      </c>
      <c r="Z1657" s="11">
        <f t="shared" si="352"/>
        <v>840</v>
      </c>
      <c r="AA1657" s="11">
        <f t="shared" si="353"/>
        <v>4340</v>
      </c>
      <c r="AB1657" s="11">
        <f t="shared" si="354"/>
        <v>4340</v>
      </c>
      <c r="AC1657" s="6">
        <f t="shared" si="355"/>
        <v>4910</v>
      </c>
      <c r="AD1657" s="9" t="s">
        <v>727</v>
      </c>
      <c r="AE1657" s="3" t="str">
        <f>IF(ISERROR(VLOOKUP($AD1657,技まとめ!$A$1:$F$380,6,FALSE)),"－",VLOOKUP($AD1657,技まとめ!$A$1:$F$380,6,FALSE))</f>
        <v>BS</v>
      </c>
      <c r="AF1657" s="3">
        <f>IF(ISERROR(VLOOKUP($AD1657,技まとめ!$A$1:$F$380,3,FALSE)),"－",VLOOKUP($AD1657,技まとめ!$A$1:$F$380,3,FALSE))</f>
        <v>90</v>
      </c>
      <c r="AG1657" s="3">
        <f>IF(ISERROR(VLOOKUP($AD1657,技まとめ!$A$1:$F$380,5,FALSE)),"－",VLOOKUP($AD1657,技まとめ!$A$1:$F$380,5,FALSE))</f>
        <v>49</v>
      </c>
      <c r="AH1657" s="3" t="str">
        <f>IF($E1657=IF(ISERROR(VLOOKUP($AD1657,技まとめ!$A$1:$F$380,4,FALSE)),"－",VLOOKUP($AD1657,技まとめ!$A$1:$F$380,4,FALSE)),"一致","")</f>
        <v>一致</v>
      </c>
      <c r="AI1657" s="9" t="s">
        <v>2191</v>
      </c>
      <c r="AJ1657" s="3" t="str">
        <f>IF(ISERROR(VLOOKUP($AI1657,技まとめ!$A$1:$F$380,6,FALSE)),"－",VLOOKUP($AI1657,技まとめ!$A$1:$F$380,6,FALSE))</f>
        <v>NS</v>
      </c>
      <c r="AK1657" s="3">
        <f>IF(ISERROR(VLOOKUP($AI1657,技まとめ!$A$1:$F$380,3,FALSE)),"－",VLOOKUP($AI1657,技まとめ!$A$1:$F$380,3,FALSE))</f>
        <v>109</v>
      </c>
      <c r="AL1657" s="3">
        <f>IF(ISERROR(VLOOKUP($AI1657,技まとめ!$A$1:$F$380,5,FALSE)),"－",VLOOKUP($AI1657,技まとめ!$A$1:$F$380,5,FALSE))</f>
        <v>58</v>
      </c>
      <c r="AM1657" s="3" t="str">
        <f>IF($E1657=IF(ISERROR(VLOOKUP($AI1657,技まとめ!$A$1:$F$380,4,FALSE)),"－",VLOOKUP($AI1657,技まとめ!$A$1:$F$380,4,FALSE)),"一致","")</f>
        <v/>
      </c>
      <c r="AN1657" s="9" t="s">
        <v>590</v>
      </c>
      <c r="AO1657" s="3" t="str">
        <f>IF(ISERROR(VLOOKUP($AN1657,技まとめ!$A$1:$F$380,6,FALSE)),"－",VLOOKUP($AN1657,技まとめ!$A$1:$F$380,6,FALSE))</f>
        <v>BL</v>
      </c>
      <c r="AP1657" s="3">
        <f>IF(ISERROR(VLOOKUP($AN1657,技まとめ!$A$1:$F$380,3,FALSE)),"－",VLOOKUP($AN1657,技まとめ!$A$1:$F$380,3,FALSE))</f>
        <v>27</v>
      </c>
      <c r="AQ1657" s="3">
        <f>IF(ISERROR(VLOOKUP($AN1657,技まとめ!$A$1:$F$380,5,FALSE)),"－",VLOOKUP($AN1657,技まとめ!$A$1:$F$380,5,FALSE))</f>
        <v>25</v>
      </c>
      <c r="AR1657" s="3" t="str">
        <f>IF($E1657=IF(ISERROR(VLOOKUP($AN1657,技まとめ!$A$1:$F$380,4,FALSE)),"－",VLOOKUP($AN1657,技まとめ!$A$1:$F$380,4,FALSE)),"一致","")</f>
        <v>一致</v>
      </c>
      <c r="AS1657" s="9" t="s">
        <v>791</v>
      </c>
      <c r="AT1657" s="3" t="str">
        <f>IF(ISERROR(VLOOKUP($AS1657,技まとめ!$A$1:$F$380,6,FALSE)),"－",VLOOKUP($AS1657,技まとめ!$A$1:$F$380,6,FALSE))</f>
        <v>SC</v>
      </c>
      <c r="AU1657" s="3">
        <f>IF(ISERROR(VLOOKUP($AS1657,技まとめ!$A$1:$F$380,3,FALSE)),"－",VLOOKUP($AS1657,技まとめ!$A$1:$F$380,3,FALSE))</f>
        <v>105</v>
      </c>
      <c r="AV1657" s="3">
        <f>IF(ISERROR(VLOOKUP($AS1657,技まとめ!$A$1:$F$380,5,FALSE)),"－",VLOOKUP($AS1657,技まとめ!$A$1:$F$380,5,FALSE))</f>
        <v>55</v>
      </c>
      <c r="AW1657" s="3" t="str">
        <f>IF($E1657=IF(ISERROR(VLOOKUP($AS1657,技まとめ!$A$1:$F$380,4,FALSE)),"－",VLOOKUP($AS1657,技まとめ!$A$1:$F$380,4,FALSE)),"一致","")</f>
        <v>一致</v>
      </c>
      <c r="AX1657" s="12" t="str">
        <f t="shared" si="356"/>
        <v>りゅうせいブレードザ・バースフォトンフラッシュてんくうおとし</v>
      </c>
      <c r="AY1657" s="12" t="str">
        <f t="shared" si="357"/>
        <v>りゅうせいブレードザ・バースフォトンフラッシュてんくうおとし</v>
      </c>
      <c r="AZ1657" s="12" t="str">
        <f t="shared" si="358"/>
        <v>りゅうせいブレードザ・バースフォトンフラッシュてんくうおとし</v>
      </c>
      <c r="BA1657" s="12" t="str">
        <f t="shared" si="359"/>
        <v>りゅうせいブレードザ・バースフォトンフラッシュてんくうおとし</v>
      </c>
      <c r="BB1657" s="11" t="str">
        <f t="shared" si="360"/>
        <v>BSNSBLSC</v>
      </c>
      <c r="BC1657" s="11" t="str">
        <f t="shared" si="361"/>
        <v>BSNSBLSC</v>
      </c>
      <c r="BD1657" s="11" t="str">
        <f t="shared" si="362"/>
        <v>BSNSBLSC</v>
      </c>
      <c r="BE1657" s="11" t="str">
        <f t="shared" si="363"/>
        <v>BSNSBLSC</v>
      </c>
    </row>
    <row r="1658" spans="1:57" ht="11.25" hidden="1" customHeight="1">
      <c r="A1658" s="6">
        <v>1657</v>
      </c>
      <c r="B1658" s="7" t="s">
        <v>2678</v>
      </c>
      <c r="C1658" s="8" t="s">
        <v>3702</v>
      </c>
      <c r="D1658" s="7" t="s">
        <v>72</v>
      </c>
      <c r="E1658" s="7" t="s">
        <v>102</v>
      </c>
      <c r="F1658" s="7" t="s">
        <v>109</v>
      </c>
      <c r="G1658" s="9">
        <v>126</v>
      </c>
      <c r="H1658" s="9">
        <v>130</v>
      </c>
      <c r="I1658" s="9">
        <v>59</v>
      </c>
      <c r="J1658" s="9">
        <v>78</v>
      </c>
      <c r="K1658" s="9">
        <v>66</v>
      </c>
      <c r="L1658" s="9">
        <v>58</v>
      </c>
      <c r="M1658" s="9">
        <v>65</v>
      </c>
      <c r="N1658" s="9">
        <v>53</v>
      </c>
      <c r="O1658" s="9">
        <v>64</v>
      </c>
      <c r="P1658" s="9">
        <v>9</v>
      </c>
      <c r="Q1658" s="10">
        <v>109</v>
      </c>
      <c r="R1658" s="11">
        <v>24</v>
      </c>
      <c r="S1658" s="11">
        <v>1</v>
      </c>
      <c r="T1658" s="11">
        <v>108</v>
      </c>
      <c r="U1658" s="11">
        <v>115</v>
      </c>
      <c r="V1658" s="11">
        <v>1</v>
      </c>
      <c r="W1658" s="11">
        <v>114</v>
      </c>
      <c r="X1658" s="11">
        <f t="shared" si="350"/>
        <v>472</v>
      </c>
      <c r="Y1658" s="11">
        <f t="shared" si="351"/>
        <v>4935</v>
      </c>
      <c r="Z1658" s="11">
        <f t="shared" si="352"/>
        <v>1420</v>
      </c>
      <c r="AA1658" s="11">
        <f t="shared" si="353"/>
        <v>4360</v>
      </c>
      <c r="AB1658" s="11">
        <f t="shared" si="354"/>
        <v>4360</v>
      </c>
      <c r="AC1658" s="6">
        <f t="shared" si="355"/>
        <v>5010</v>
      </c>
      <c r="AD1658" s="9" t="s">
        <v>168</v>
      </c>
      <c r="AE1658" s="3" t="str">
        <f>IF(ISERROR(VLOOKUP($AD1658,技まとめ!$A$1:$F$380,6,FALSE)),"－",VLOOKUP($AD1658,技まとめ!$A$1:$F$380,6,FALSE))</f>
        <v>BL</v>
      </c>
      <c r="AF1658" s="3">
        <f>IF(ISERROR(VLOOKUP($AD1658,技まとめ!$A$1:$F$380,3,FALSE)),"－",VLOOKUP($AD1658,技まとめ!$A$1:$F$380,3,FALSE))</f>
        <v>25</v>
      </c>
      <c r="AG1658" s="3">
        <f>IF(ISERROR(VLOOKUP($AD1658,技まとめ!$A$1:$F$380,5,FALSE)),"－",VLOOKUP($AD1658,技まとめ!$A$1:$F$380,5,FALSE))</f>
        <v>12</v>
      </c>
      <c r="AH1658" s="3" t="str">
        <f>IF($E1658=IF(ISERROR(VLOOKUP($AD1658,技まとめ!$A$1:$F$380,4,FALSE)),"－",VLOOKUP($AD1658,技まとめ!$A$1:$F$380,4,FALSE)),"一致","")</f>
        <v/>
      </c>
      <c r="AI1658" s="9" t="s">
        <v>194</v>
      </c>
      <c r="AJ1658" s="3" t="str">
        <f>IF(ISERROR(VLOOKUP($AI1658,技まとめ!$A$1:$F$380,6,FALSE)),"－",VLOOKUP($AI1658,技まとめ!$A$1:$F$380,6,FALSE))</f>
        <v>NS</v>
      </c>
      <c r="AK1658" s="3">
        <f>IF(ISERROR(VLOOKUP($AI1658,技まとめ!$A$1:$F$380,3,FALSE)),"－",VLOOKUP($AI1658,技まとめ!$A$1:$F$380,3,FALSE))</f>
        <v>129</v>
      </c>
      <c r="AL1658" s="3">
        <f>IF(ISERROR(VLOOKUP($AI1658,技まとめ!$A$1:$F$380,5,FALSE)),"－",VLOOKUP($AI1658,技まとめ!$A$1:$F$380,5,FALSE))</f>
        <v>64</v>
      </c>
      <c r="AM1658" s="3" t="str">
        <f>IF($E1658=IF(ISERROR(VLOOKUP($AI1658,技まとめ!$A$1:$F$380,4,FALSE)),"－",VLOOKUP($AI1658,技まとめ!$A$1:$F$380,4,FALSE)),"一致","")</f>
        <v/>
      </c>
      <c r="AN1658" s="9" t="s">
        <v>177</v>
      </c>
      <c r="AO1658" s="3" t="str">
        <f>IF(ISERROR(VLOOKUP($AN1658,技まとめ!$A$1:$F$380,6,FALSE)),"－",VLOOKUP($AN1658,技まとめ!$A$1:$F$380,6,FALSE))</f>
        <v>DR</v>
      </c>
      <c r="AP1658" s="3">
        <f>IF(ISERROR(VLOOKUP($AN1658,技まとめ!$A$1:$F$380,3,FALSE)),"－",VLOOKUP($AN1658,技まとめ!$A$1:$F$380,3,FALSE))</f>
        <v>93</v>
      </c>
      <c r="AQ1658" s="3">
        <f>IF(ISERROR(VLOOKUP($AN1658,技まとめ!$A$1:$F$380,5,FALSE)),"－",VLOOKUP($AN1658,技まとめ!$A$1:$F$380,5,FALSE))</f>
        <v>42</v>
      </c>
      <c r="AR1658" s="3" t="str">
        <f>IF($E1658=IF(ISERROR(VLOOKUP($AN1658,技まとめ!$A$1:$F$380,4,FALSE)),"－",VLOOKUP($AN1658,技まとめ!$A$1:$F$380,4,FALSE)),"一致","")</f>
        <v>一致</v>
      </c>
      <c r="AS1658" s="9" t="s">
        <v>195</v>
      </c>
      <c r="AT1658" s="3" t="str">
        <f>IF(ISERROR(VLOOKUP($AS1658,技まとめ!$A$1:$F$380,6,FALSE)),"－",VLOOKUP($AS1658,技まとめ!$A$1:$F$380,6,FALSE))</f>
        <v>DR</v>
      </c>
      <c r="AU1658" s="3">
        <f>IF(ISERROR(VLOOKUP($AS1658,技まとめ!$A$1:$F$380,3,FALSE)),"－",VLOOKUP($AS1658,技まとめ!$A$1:$F$380,3,FALSE))</f>
        <v>106</v>
      </c>
      <c r="AV1658" s="3">
        <f>IF(ISERROR(VLOOKUP($AS1658,技まとめ!$A$1:$F$380,5,FALSE)),"－",VLOOKUP($AS1658,技まとめ!$A$1:$F$380,5,FALSE))</f>
        <v>57</v>
      </c>
      <c r="AW1658" s="3" t="str">
        <f>IF($E1658=IF(ISERROR(VLOOKUP($AS1658,技まとめ!$A$1:$F$380,4,FALSE)),"－",VLOOKUP($AS1658,技まとめ!$A$1:$F$380,4,FALSE)),"一致","")</f>
        <v/>
      </c>
      <c r="AX1658" s="12" t="str">
        <f t="shared" si="356"/>
        <v>キラースライドこうていペンギン３ごうジャッジスルー２キラーフィールズ</v>
      </c>
      <c r="AY1658" s="12" t="str">
        <f t="shared" si="357"/>
        <v>キラースライドこうていペンギン３ごうジャッジスルー２キラーフィールズ</v>
      </c>
      <c r="AZ1658" s="12" t="str">
        <f t="shared" si="358"/>
        <v>キラースライドこうていペンギン３ごうジャッジスルー２キラーフィールズ</v>
      </c>
      <c r="BA1658" s="12" t="str">
        <f t="shared" si="359"/>
        <v>キラースライドこうていペンギン３ごうジャッジスルー２キラーフィールズ</v>
      </c>
      <c r="BB1658" s="11" t="str">
        <f t="shared" si="360"/>
        <v>BLNSDRDR</v>
      </c>
      <c r="BC1658" s="11" t="str">
        <f t="shared" si="361"/>
        <v>BLNSDRDR</v>
      </c>
      <c r="BD1658" s="11" t="str">
        <f t="shared" si="362"/>
        <v>BLNSDRDR</v>
      </c>
      <c r="BE1658" s="11" t="str">
        <f t="shared" si="363"/>
        <v>BLNSDRDR</v>
      </c>
    </row>
    <row r="1659" spans="1:57" ht="11.25" hidden="1" customHeight="1">
      <c r="A1659" s="6">
        <v>1658</v>
      </c>
      <c r="B1659" s="7" t="s">
        <v>3703</v>
      </c>
      <c r="C1659" s="8" t="s">
        <v>3704</v>
      </c>
      <c r="D1659" s="7" t="s">
        <v>72</v>
      </c>
      <c r="E1659" s="7" t="s">
        <v>95</v>
      </c>
      <c r="F1659" s="7" t="s">
        <v>109</v>
      </c>
      <c r="G1659" s="9">
        <v>125</v>
      </c>
      <c r="H1659" s="9">
        <v>124</v>
      </c>
      <c r="I1659" s="9">
        <v>63</v>
      </c>
      <c r="J1659" s="9">
        <v>59</v>
      </c>
      <c r="K1659" s="9">
        <v>79</v>
      </c>
      <c r="L1659" s="9">
        <v>56</v>
      </c>
      <c r="M1659" s="9">
        <v>71</v>
      </c>
      <c r="N1659" s="9">
        <v>55</v>
      </c>
      <c r="O1659" s="9">
        <v>62</v>
      </c>
      <c r="P1659" s="9">
        <v>14</v>
      </c>
      <c r="Q1659" s="10">
        <v>113</v>
      </c>
      <c r="R1659" s="11">
        <v>25</v>
      </c>
      <c r="S1659" s="11">
        <v>1</v>
      </c>
      <c r="T1659" s="11">
        <v>106</v>
      </c>
      <c r="U1659" s="11">
        <v>121</v>
      </c>
      <c r="V1659" s="11">
        <v>1</v>
      </c>
      <c r="W1659" s="11">
        <v>112</v>
      </c>
      <c r="X1659" s="11">
        <f t="shared" si="350"/>
        <v>479</v>
      </c>
      <c r="Y1659" s="11">
        <f t="shared" si="351"/>
        <v>5085</v>
      </c>
      <c r="Z1659" s="11">
        <f t="shared" si="352"/>
        <v>1445</v>
      </c>
      <c r="AA1659" s="11">
        <f t="shared" si="353"/>
        <v>4280</v>
      </c>
      <c r="AB1659" s="11">
        <f t="shared" si="354"/>
        <v>4280</v>
      </c>
      <c r="AC1659" s="6">
        <f t="shared" si="355"/>
        <v>4925</v>
      </c>
      <c r="AD1659" s="9" t="s">
        <v>259</v>
      </c>
      <c r="AE1659" s="3" t="str">
        <f>IF(ISERROR(VLOOKUP($AD1659,技まとめ!$A$1:$F$380,6,FALSE)),"－",VLOOKUP($AD1659,技まとめ!$A$1:$F$380,6,FALSE))</f>
        <v>NS</v>
      </c>
      <c r="AF1659" s="3">
        <f>IF(ISERROR(VLOOKUP($AD1659,技まとめ!$A$1:$F$380,3,FALSE)),"－",VLOOKUP($AD1659,技まとめ!$A$1:$F$380,3,FALSE))</f>
        <v>64</v>
      </c>
      <c r="AG1659" s="3">
        <f>IF(ISERROR(VLOOKUP($AD1659,技まとめ!$A$1:$F$380,5,FALSE)),"－",VLOOKUP($AD1659,技まとめ!$A$1:$F$380,5,FALSE))</f>
        <v>37</v>
      </c>
      <c r="AH1659" s="3" t="str">
        <f>IF($E1659=IF(ISERROR(VLOOKUP($AD1659,技まとめ!$A$1:$F$380,4,FALSE)),"－",VLOOKUP($AD1659,技まとめ!$A$1:$F$380,4,FALSE)),"一致","")</f>
        <v>一致</v>
      </c>
      <c r="AI1659" s="9" t="s">
        <v>331</v>
      </c>
      <c r="AJ1659" s="3" t="str">
        <f>IF(ISERROR(VLOOKUP($AI1659,技まとめ!$A$1:$F$380,6,FALSE)),"－",VLOOKUP($AI1659,技まとめ!$A$1:$F$380,6,FALSE))</f>
        <v>DR</v>
      </c>
      <c r="AK1659" s="3">
        <f>IF(ISERROR(VLOOKUP($AI1659,技まとめ!$A$1:$F$380,3,FALSE)),"－",VLOOKUP($AI1659,技まとめ!$A$1:$F$380,3,FALSE))</f>
        <v>77</v>
      </c>
      <c r="AL1659" s="3">
        <f>IF(ISERROR(VLOOKUP($AI1659,技まとめ!$A$1:$F$380,5,FALSE)),"－",VLOOKUP($AI1659,技まとめ!$A$1:$F$380,5,FALSE))</f>
        <v>47</v>
      </c>
      <c r="AM1659" s="3" t="str">
        <f>IF($E1659=IF(ISERROR(VLOOKUP($AI1659,技まとめ!$A$1:$F$380,4,FALSE)),"－",VLOOKUP($AI1659,技まとめ!$A$1:$F$380,4,FALSE)),"一致","")</f>
        <v/>
      </c>
      <c r="AN1659" s="9" t="s">
        <v>1192</v>
      </c>
      <c r="AO1659" s="3" t="str">
        <f>IF(ISERROR(VLOOKUP($AN1659,技まとめ!$A$1:$F$380,6,FALSE)),"－",VLOOKUP($AN1659,技まとめ!$A$1:$F$380,6,FALSE))</f>
        <v>SC</v>
      </c>
      <c r="AP1659" s="3">
        <f>IF(ISERROR(VLOOKUP($AN1659,技まとめ!$A$1:$F$380,3,FALSE)),"－",VLOOKUP($AN1659,技まとめ!$A$1:$F$380,3,FALSE))</f>
        <v>90</v>
      </c>
      <c r="AQ1659" s="3">
        <f>IF(ISERROR(VLOOKUP($AN1659,技まとめ!$A$1:$F$380,5,FALSE)),"－",VLOOKUP($AN1659,技まとめ!$A$1:$F$380,5,FALSE))</f>
        <v>49</v>
      </c>
      <c r="AR1659" s="3" t="str">
        <f>IF($E1659=IF(ISERROR(VLOOKUP($AN1659,技まとめ!$A$1:$F$380,4,FALSE)),"－",VLOOKUP($AN1659,技まとめ!$A$1:$F$380,4,FALSE)),"一致","")</f>
        <v>一致</v>
      </c>
      <c r="AS1659" s="9" t="s">
        <v>96</v>
      </c>
      <c r="AT1659" s="3" t="str">
        <f>IF(ISERROR(VLOOKUP($AS1659,技まとめ!$A$1:$F$380,6,FALSE)),"－",VLOOKUP($AS1659,技まとめ!$A$1:$F$380,6,FALSE))</f>
        <v>DR</v>
      </c>
      <c r="AU1659" s="3">
        <f>IF(ISERROR(VLOOKUP($AS1659,技まとめ!$A$1:$F$380,3,FALSE)),"－",VLOOKUP($AS1659,技まとめ!$A$1:$F$380,3,FALSE))</f>
        <v>52</v>
      </c>
      <c r="AV1659" s="3">
        <f>IF(ISERROR(VLOOKUP($AS1659,技まとめ!$A$1:$F$380,5,FALSE)),"－",VLOOKUP($AS1659,技まとめ!$A$1:$F$380,5,FALSE))</f>
        <v>36</v>
      </c>
      <c r="AW1659" s="3" t="str">
        <f>IF($E1659=IF(ISERROR(VLOOKUP($AS1659,技まとめ!$A$1:$F$380,4,FALSE)),"－",VLOOKUP($AS1659,技まとめ!$A$1:$F$380,4,FALSE)),"一致","")</f>
        <v>一致</v>
      </c>
      <c r="AX1659" s="12" t="str">
        <f t="shared" si="356"/>
        <v>アストロブレイクライトニングアクセルアストロゲートワープドライブ</v>
      </c>
      <c r="AY1659" s="12" t="str">
        <f t="shared" si="357"/>
        <v>アストロブレイクライトニングアクセルアストロゲートワープドライブ</v>
      </c>
      <c r="AZ1659" s="12" t="str">
        <f t="shared" si="358"/>
        <v>アストロブレイクライトニングアクセルアストロゲートワープドライブ</v>
      </c>
      <c r="BA1659" s="12" t="str">
        <f t="shared" si="359"/>
        <v>アストロブレイクライトニングアクセルアストロゲートワープドライブ</v>
      </c>
      <c r="BB1659" s="11" t="str">
        <f t="shared" si="360"/>
        <v>NSDRSCDR</v>
      </c>
      <c r="BC1659" s="11" t="str">
        <f t="shared" si="361"/>
        <v>NSDRSCDR</v>
      </c>
      <c r="BD1659" s="11" t="str">
        <f t="shared" si="362"/>
        <v>NSDRSCDR</v>
      </c>
      <c r="BE1659" s="11" t="str">
        <f t="shared" si="363"/>
        <v>NSDRSCDR</v>
      </c>
    </row>
    <row r="1660" spans="1:57" ht="11.25" hidden="1" customHeight="1">
      <c r="A1660" s="6">
        <v>1659</v>
      </c>
      <c r="B1660" s="7" t="s">
        <v>3705</v>
      </c>
      <c r="C1660" s="8" t="s">
        <v>3706</v>
      </c>
      <c r="D1660" s="7" t="s">
        <v>72</v>
      </c>
      <c r="E1660" s="7" t="s">
        <v>102</v>
      </c>
      <c r="F1660" s="7" t="s">
        <v>109</v>
      </c>
      <c r="G1660" s="9">
        <v>124</v>
      </c>
      <c r="H1660" s="9">
        <v>128</v>
      </c>
      <c r="I1660" s="9">
        <v>75</v>
      </c>
      <c r="J1660" s="9">
        <v>68</v>
      </c>
      <c r="K1660" s="9">
        <v>61</v>
      </c>
      <c r="L1660" s="9">
        <v>63</v>
      </c>
      <c r="M1660" s="9">
        <v>59</v>
      </c>
      <c r="N1660" s="9">
        <v>57</v>
      </c>
      <c r="O1660" s="9">
        <v>48</v>
      </c>
      <c r="P1660" s="9">
        <v>16</v>
      </c>
      <c r="Q1660" s="10">
        <v>125</v>
      </c>
      <c r="R1660" s="11">
        <v>20</v>
      </c>
      <c r="S1660" s="11">
        <v>1</v>
      </c>
      <c r="T1660" s="11">
        <v>113</v>
      </c>
      <c r="U1660" s="11">
        <v>109</v>
      </c>
      <c r="V1660" s="11">
        <v>1</v>
      </c>
      <c r="W1660" s="11">
        <v>98</v>
      </c>
      <c r="X1660" s="11">
        <f t="shared" si="350"/>
        <v>467</v>
      </c>
      <c r="Y1660" s="11">
        <f t="shared" si="351"/>
        <v>5495</v>
      </c>
      <c r="Z1660" s="11">
        <f t="shared" si="352"/>
        <v>1200</v>
      </c>
      <c r="AA1660" s="11">
        <f t="shared" si="353"/>
        <v>4455</v>
      </c>
      <c r="AB1660" s="11">
        <f t="shared" si="354"/>
        <v>4455</v>
      </c>
      <c r="AC1660" s="6">
        <f t="shared" si="355"/>
        <v>5110</v>
      </c>
      <c r="AD1660" s="9" t="s">
        <v>131</v>
      </c>
      <c r="AE1660" s="3" t="str">
        <f>IF(ISERROR(VLOOKUP($AD1660,技まとめ!$A$1:$F$380,6,FALSE)),"－",VLOOKUP($AD1660,技まとめ!$A$1:$F$380,6,FALSE))</f>
        <v>DR</v>
      </c>
      <c r="AF1660" s="3">
        <f>IF(ISERROR(VLOOKUP($AD1660,技まとめ!$A$1:$F$380,3,FALSE)),"－",VLOOKUP($AD1660,技まとめ!$A$1:$F$380,3,FALSE))</f>
        <v>33</v>
      </c>
      <c r="AG1660" s="3">
        <f>IF(ISERROR(VLOOKUP($AD1660,技まとめ!$A$1:$F$380,5,FALSE)),"－",VLOOKUP($AD1660,技まとめ!$A$1:$F$380,5,FALSE))</f>
        <v>28</v>
      </c>
      <c r="AH1660" s="3" t="str">
        <f>IF($E1660=IF(ISERROR(VLOOKUP($AD1660,技まとめ!$A$1:$F$380,4,FALSE)),"－",VLOOKUP($AD1660,技まとめ!$A$1:$F$380,4,FALSE)),"一致","")</f>
        <v/>
      </c>
      <c r="AI1660" s="9" t="s">
        <v>132</v>
      </c>
      <c r="AJ1660" s="3" t="str">
        <f>IF(ISERROR(VLOOKUP($AI1660,技まとめ!$A$1:$F$380,6,FALSE)),"－",VLOOKUP($AI1660,技まとめ!$A$1:$F$380,6,FALSE))</f>
        <v>DR</v>
      </c>
      <c r="AK1660" s="3">
        <f>IF(ISERROR(VLOOKUP($AI1660,技まとめ!$A$1:$F$380,3,FALSE)),"－",VLOOKUP($AI1660,技まとめ!$A$1:$F$380,3,FALSE))</f>
        <v>78</v>
      </c>
      <c r="AL1660" s="3">
        <f>IF(ISERROR(VLOOKUP($AI1660,技まとめ!$A$1:$F$380,5,FALSE)),"－",VLOOKUP($AI1660,技まとめ!$A$1:$F$380,5,FALSE))</f>
        <v>46</v>
      </c>
      <c r="AM1660" s="3" t="str">
        <f>IF($E1660=IF(ISERROR(VLOOKUP($AI1660,技まとめ!$A$1:$F$380,4,FALSE)),"－",VLOOKUP($AI1660,技まとめ!$A$1:$F$380,4,FALSE)),"一致","")</f>
        <v/>
      </c>
      <c r="AN1660" s="9" t="s">
        <v>603</v>
      </c>
      <c r="AO1660" s="3" t="str">
        <f>IF(ISERROR(VLOOKUP($AN1660,技まとめ!$A$1:$F$380,6,FALSE)),"－",VLOOKUP($AN1660,技まとめ!$A$1:$F$380,6,FALSE))</f>
        <v>NS</v>
      </c>
      <c r="AP1660" s="3">
        <f>IF(ISERROR(VLOOKUP($AN1660,技まとめ!$A$1:$F$380,3,FALSE)),"－",VLOOKUP($AN1660,技まとめ!$A$1:$F$380,3,FALSE))</f>
        <v>96</v>
      </c>
      <c r="AQ1660" s="3">
        <f>IF(ISERROR(VLOOKUP($AN1660,技まとめ!$A$1:$F$380,5,FALSE)),"－",VLOOKUP($AN1660,技まとめ!$A$1:$F$380,5,FALSE))</f>
        <v>52</v>
      </c>
      <c r="AR1660" s="3" t="str">
        <f>IF($E1660=IF(ISERROR(VLOOKUP($AN1660,技まとめ!$A$1:$F$380,4,FALSE)),"－",VLOOKUP($AN1660,技まとめ!$A$1:$F$380,4,FALSE)),"一致","")</f>
        <v/>
      </c>
      <c r="AS1660" s="9" t="s">
        <v>382</v>
      </c>
      <c r="AT1660" s="3" t="str">
        <f>IF(ISERROR(VLOOKUP($AS1660,技まとめ!$A$1:$F$380,6,FALSE)),"－",VLOOKUP($AS1660,技まとめ!$A$1:$F$380,6,FALSE))</f>
        <v>LS</v>
      </c>
      <c r="AU1660" s="3">
        <f>IF(ISERROR(VLOOKUP($AS1660,技まとめ!$A$1:$F$380,3,FALSE)),"－",VLOOKUP($AS1660,技まとめ!$A$1:$F$380,3,FALSE))</f>
        <v>103</v>
      </c>
      <c r="AV1660" s="3">
        <f>IF(ISERROR(VLOOKUP($AS1660,技まとめ!$A$1:$F$380,5,FALSE)),"－",VLOOKUP($AS1660,技まとめ!$A$1:$F$380,5,FALSE))</f>
        <v>66</v>
      </c>
      <c r="AW1660" s="3" t="str">
        <f>IF($E1660=IF(ISERROR(VLOOKUP($AS1660,技まとめ!$A$1:$F$380,4,FALSE)),"－",VLOOKUP($AS1660,技まとめ!$A$1:$F$380,4,FALSE)),"一致","")</f>
        <v/>
      </c>
      <c r="AX1660" s="12" t="str">
        <f t="shared" si="356"/>
        <v>イリュージョンボールダッシュストームゴッドノウズグングニル</v>
      </c>
      <c r="AY1660" s="12" t="str">
        <f t="shared" si="357"/>
        <v>イリュージョンボールダッシュストームゴッドノウズグングニル</v>
      </c>
      <c r="AZ1660" s="12" t="str">
        <f t="shared" si="358"/>
        <v>イリュージョンボールダッシュストームゴッドノウズグングニル</v>
      </c>
      <c r="BA1660" s="12" t="str">
        <f t="shared" si="359"/>
        <v>イリュージョンボールダッシュストームゴッドノウズグングニル</v>
      </c>
      <c r="BB1660" s="11" t="str">
        <f t="shared" si="360"/>
        <v>DRDRNSLS</v>
      </c>
      <c r="BC1660" s="11" t="str">
        <f t="shared" si="361"/>
        <v>DRDRNSLS</v>
      </c>
      <c r="BD1660" s="11" t="str">
        <f t="shared" si="362"/>
        <v>DRDRNSLS</v>
      </c>
      <c r="BE1660" s="11" t="str">
        <f t="shared" si="363"/>
        <v>DRDRNSLS</v>
      </c>
    </row>
    <row r="1661" spans="1:57" ht="11.25" hidden="1" customHeight="1">
      <c r="A1661" s="6">
        <v>1660</v>
      </c>
      <c r="B1661" s="7" t="s">
        <v>3707</v>
      </c>
      <c r="C1661" s="8" t="s">
        <v>3708</v>
      </c>
      <c r="D1661" s="7" t="s">
        <v>650</v>
      </c>
      <c r="E1661" s="7" t="s">
        <v>95</v>
      </c>
      <c r="F1661" s="7" t="s">
        <v>82</v>
      </c>
      <c r="G1661" s="9">
        <v>109</v>
      </c>
      <c r="H1661" s="9">
        <v>137</v>
      </c>
      <c r="I1661" s="9">
        <v>40</v>
      </c>
      <c r="J1661" s="9">
        <v>50</v>
      </c>
      <c r="K1661" s="9">
        <v>60</v>
      </c>
      <c r="L1661" s="9">
        <v>72</v>
      </c>
      <c r="M1661" s="9">
        <v>58</v>
      </c>
      <c r="N1661" s="9">
        <v>48</v>
      </c>
      <c r="O1661" s="9">
        <v>58</v>
      </c>
      <c r="P1661" s="9">
        <v>46</v>
      </c>
      <c r="Q1661" s="10">
        <v>90</v>
      </c>
      <c r="R1661" s="11">
        <v>22</v>
      </c>
      <c r="S1661" s="11">
        <v>1</v>
      </c>
      <c r="T1661" s="11">
        <v>122</v>
      </c>
      <c r="U1661" s="11">
        <v>108</v>
      </c>
      <c r="V1661" s="11">
        <v>1</v>
      </c>
      <c r="W1661" s="11">
        <v>108</v>
      </c>
      <c r="X1661" s="11">
        <f t="shared" si="350"/>
        <v>452</v>
      </c>
      <c r="Y1661" s="11">
        <f t="shared" si="351"/>
        <v>4145</v>
      </c>
      <c r="Z1661" s="11">
        <f t="shared" si="352"/>
        <v>1320</v>
      </c>
      <c r="AA1661" s="11">
        <f t="shared" si="353"/>
        <v>4820</v>
      </c>
      <c r="AB1661" s="11">
        <f t="shared" si="354"/>
        <v>4820</v>
      </c>
      <c r="AC1661" s="6">
        <f t="shared" si="355"/>
        <v>5530</v>
      </c>
      <c r="AD1661" s="9" t="s">
        <v>570</v>
      </c>
      <c r="AE1661" s="3" t="str">
        <f>IF(ISERROR(VLOOKUP($AD1661,技まとめ!$A$1:$F$380,6,FALSE)),"－",VLOOKUP($AD1661,技まとめ!$A$1:$F$380,6,FALSE))</f>
        <v>BS</v>
      </c>
      <c r="AF1661" s="3">
        <f>IF(ISERROR(VLOOKUP($AD1661,技まとめ!$A$1:$F$380,3,FALSE)),"－",VLOOKUP($AD1661,技まとめ!$A$1:$F$380,3,FALSE))</f>
        <v>70</v>
      </c>
      <c r="AG1661" s="3">
        <f>IF(ISERROR(VLOOKUP($AD1661,技まとめ!$A$1:$F$380,5,FALSE)),"－",VLOOKUP($AD1661,技まとめ!$A$1:$F$380,5,FALSE))</f>
        <v>40</v>
      </c>
      <c r="AH1661" s="3" t="str">
        <f>IF($E1661=IF(ISERROR(VLOOKUP($AD1661,技まとめ!$A$1:$F$380,4,FALSE)),"－",VLOOKUP($AD1661,技まとめ!$A$1:$F$380,4,FALSE)),"一致","")</f>
        <v/>
      </c>
      <c r="AI1661" s="9" t="s">
        <v>718</v>
      </c>
      <c r="AJ1661" s="3" t="str">
        <f>IF(ISERROR(VLOOKUP($AI1661,技まとめ!$A$1:$F$380,6,FALSE)),"－",VLOOKUP($AI1661,技まとめ!$A$1:$F$380,6,FALSE))</f>
        <v>BL</v>
      </c>
      <c r="AK1661" s="3">
        <f>IF(ISERROR(VLOOKUP($AI1661,技まとめ!$A$1:$F$380,3,FALSE)),"－",VLOOKUP($AI1661,技まとめ!$A$1:$F$380,3,FALSE))</f>
        <v>58</v>
      </c>
      <c r="AL1661" s="3">
        <f>IF(ISERROR(VLOOKUP($AI1661,技まとめ!$A$1:$F$380,5,FALSE)),"－",VLOOKUP($AI1661,技まとめ!$A$1:$F$380,5,FALSE))</f>
        <v>39</v>
      </c>
      <c r="AM1661" s="3" t="str">
        <f>IF($E1661=IF(ISERROR(VLOOKUP($AI1661,技まとめ!$A$1:$F$380,4,FALSE)),"－",VLOOKUP($AI1661,技まとめ!$A$1:$F$380,4,FALSE)),"一致","")</f>
        <v>一致</v>
      </c>
      <c r="AN1661" s="9" t="s">
        <v>981</v>
      </c>
      <c r="AO1661" s="3" t="str">
        <f>IF(ISERROR(VLOOKUP($AN1661,技まとめ!$A$1:$F$380,6,FALSE)),"－",VLOOKUP($AN1661,技まとめ!$A$1:$F$380,6,FALSE))</f>
        <v>BL</v>
      </c>
      <c r="AP1661" s="3">
        <f>IF(ISERROR(VLOOKUP($AN1661,技まとめ!$A$1:$F$380,3,FALSE)),"－",VLOOKUP($AN1661,技まとめ!$A$1:$F$380,3,FALSE))</f>
        <v>75</v>
      </c>
      <c r="AQ1661" s="3">
        <f>IF(ISERROR(VLOOKUP($AN1661,技まとめ!$A$1:$F$380,5,FALSE)),"－",VLOOKUP($AN1661,技まとめ!$A$1:$F$380,5,FALSE))</f>
        <v>47</v>
      </c>
      <c r="AR1661" s="3" t="str">
        <f>IF($E1661=IF(ISERROR(VLOOKUP($AN1661,技まとめ!$A$1:$F$380,4,FALSE)),"－",VLOOKUP($AN1661,技まとめ!$A$1:$F$380,4,FALSE)),"一致","")</f>
        <v/>
      </c>
      <c r="AS1661" s="9" t="s">
        <v>265</v>
      </c>
      <c r="AT1661" s="3" t="str">
        <f>IF(ISERROR(VLOOKUP($AS1661,技まとめ!$A$1:$F$380,6,FALSE)),"－",VLOOKUP($AS1661,技まとめ!$A$1:$F$380,6,FALSE))</f>
        <v>NS</v>
      </c>
      <c r="AU1661" s="3">
        <f>IF(ISERROR(VLOOKUP($AS1661,技まとめ!$A$1:$F$380,3,FALSE)),"－",VLOOKUP($AS1661,技まとめ!$A$1:$F$380,3,FALSE))</f>
        <v>102</v>
      </c>
      <c r="AV1661" s="3">
        <f>IF(ISERROR(VLOOKUP($AS1661,技まとめ!$A$1:$F$380,5,FALSE)),"－",VLOOKUP($AS1661,技まとめ!$A$1:$F$380,5,FALSE))</f>
        <v>52</v>
      </c>
      <c r="AW1661" s="3" t="str">
        <f>IF($E1661=IF(ISERROR(VLOOKUP($AS1661,技まとめ!$A$1:$F$380,4,FALSE)),"－",VLOOKUP($AS1661,技まとめ!$A$1:$F$380,4,FALSE)),"一致","")</f>
        <v/>
      </c>
      <c r="AX1661" s="12" t="str">
        <f t="shared" si="356"/>
        <v>イナズマ１ごうグッドスメルスノーエンジェルウルフレジェンド</v>
      </c>
      <c r="AY1661" s="12" t="str">
        <f t="shared" si="357"/>
        <v>イナズマ１ごうグッドスメルスノーエンジェルウルフレジェンド</v>
      </c>
      <c r="AZ1661" s="12" t="str">
        <f t="shared" si="358"/>
        <v>イナズマ１ごうグッドスメルスノーエンジェルウルフレジェンド</v>
      </c>
      <c r="BA1661" s="12" t="str">
        <f t="shared" si="359"/>
        <v>イナズマ１ごうグッドスメルスノーエンジェルウルフレジェンド</v>
      </c>
      <c r="BB1661" s="11" t="str">
        <f t="shared" si="360"/>
        <v>BSBLBLNS</v>
      </c>
      <c r="BC1661" s="11" t="str">
        <f t="shared" si="361"/>
        <v>BSBLBLNS</v>
      </c>
      <c r="BD1661" s="11" t="str">
        <f t="shared" si="362"/>
        <v>BSBLBLNS</v>
      </c>
      <c r="BE1661" s="11" t="str">
        <f t="shared" si="363"/>
        <v>BSBLBLNS</v>
      </c>
    </row>
    <row r="1662" spans="1:57" ht="11.25" hidden="1" customHeight="1">
      <c r="A1662" s="6">
        <v>1661</v>
      </c>
      <c r="B1662" s="7" t="s">
        <v>3709</v>
      </c>
      <c r="C1662" s="8" t="s">
        <v>3710</v>
      </c>
      <c r="D1662" s="7" t="s">
        <v>72</v>
      </c>
      <c r="E1662" s="7" t="s">
        <v>73</v>
      </c>
      <c r="F1662" s="7" t="s">
        <v>82</v>
      </c>
      <c r="G1662" s="9">
        <v>126</v>
      </c>
      <c r="H1662" s="9">
        <v>120</v>
      </c>
      <c r="I1662" s="9">
        <v>54</v>
      </c>
      <c r="J1662" s="9">
        <v>52</v>
      </c>
      <c r="K1662" s="9">
        <v>48</v>
      </c>
      <c r="L1662" s="9">
        <v>48</v>
      </c>
      <c r="M1662" s="9">
        <v>58</v>
      </c>
      <c r="N1662" s="9">
        <v>52</v>
      </c>
      <c r="O1662" s="9">
        <v>60</v>
      </c>
      <c r="P1662" s="9">
        <v>68</v>
      </c>
      <c r="Q1662" s="10">
        <v>104</v>
      </c>
      <c r="R1662" s="11">
        <v>38</v>
      </c>
      <c r="S1662" s="11">
        <v>1</v>
      </c>
      <c r="T1662" s="11">
        <v>98</v>
      </c>
      <c r="U1662" s="11">
        <v>108</v>
      </c>
      <c r="V1662" s="11">
        <v>1</v>
      </c>
      <c r="W1662" s="11">
        <v>110</v>
      </c>
      <c r="X1662" s="11">
        <f t="shared" si="350"/>
        <v>460</v>
      </c>
      <c r="Y1662" s="11">
        <f t="shared" si="351"/>
        <v>4715</v>
      </c>
      <c r="Z1662" s="11">
        <f t="shared" si="352"/>
        <v>1890</v>
      </c>
      <c r="AA1662" s="11">
        <f t="shared" si="353"/>
        <v>3990</v>
      </c>
      <c r="AB1662" s="11">
        <f t="shared" si="354"/>
        <v>3990</v>
      </c>
      <c r="AC1662" s="6">
        <f t="shared" si="355"/>
        <v>4660</v>
      </c>
      <c r="AD1662" s="9" t="s">
        <v>220</v>
      </c>
      <c r="AE1662" s="3" t="str">
        <f>IF(ISERROR(VLOOKUP($AD1662,技まとめ!$A$1:$F$380,6,FALSE)),"－",VLOOKUP($AD1662,技まとめ!$A$1:$F$380,6,FALSE))</f>
        <v>－</v>
      </c>
      <c r="AF1662" s="3">
        <f>IF(ISERROR(VLOOKUP($AD1662,技まとめ!$A$1:$F$380,3,FALSE)),"－",VLOOKUP($AD1662,技まとめ!$A$1:$F$380,3,FALSE))</f>
        <v>0</v>
      </c>
      <c r="AG1662" s="3">
        <f>IF(ISERROR(VLOOKUP($AD1662,技まとめ!$A$1:$F$380,5,FALSE)),"－",VLOOKUP($AD1662,技まとめ!$A$1:$F$380,5,FALSE))</f>
        <v>0</v>
      </c>
      <c r="AH1662" s="3" t="str">
        <f>IF($E1662=IF(ISERROR(VLOOKUP($AD1662,技まとめ!$A$1:$F$380,4,FALSE)),"－",VLOOKUP($AD1662,技まとめ!$A$1:$F$380,4,FALSE)),"一致","")</f>
        <v/>
      </c>
      <c r="AI1662" s="9" t="s">
        <v>5012</v>
      </c>
      <c r="AJ1662" s="3" t="str">
        <f>IF(ISERROR(VLOOKUP($AI1662,技まとめ!$A$1:$F$380,6,FALSE)),"－",VLOOKUP($AI1662,技まとめ!$A$1:$F$380,6,FALSE))</f>
        <v>－</v>
      </c>
      <c r="AK1662" s="3">
        <f>IF(ISERROR(VLOOKUP($AI1662,技まとめ!$A$1:$F$380,3,FALSE)),"－",VLOOKUP($AI1662,技まとめ!$A$1:$F$380,3,FALSE))</f>
        <v>0</v>
      </c>
      <c r="AL1662" s="3">
        <f>IF(ISERROR(VLOOKUP($AI1662,技まとめ!$A$1:$F$380,5,FALSE)),"－",VLOOKUP($AI1662,技まとめ!$A$1:$F$380,5,FALSE))</f>
        <v>0</v>
      </c>
      <c r="AM1662" s="3" t="str">
        <f>IF($E1662=IF(ISERROR(VLOOKUP($AI1662,技まとめ!$A$1:$F$380,4,FALSE)),"－",VLOOKUP($AI1662,技まとめ!$A$1:$F$380,4,FALSE)),"一致","")</f>
        <v/>
      </c>
      <c r="AN1662" s="9" t="s">
        <v>289</v>
      </c>
      <c r="AO1662" s="3" t="str">
        <f>IF(ISERROR(VLOOKUP($AN1662,技まとめ!$A$1:$F$380,6,FALSE)),"－",VLOOKUP($AN1662,技まとめ!$A$1:$F$380,6,FALSE))</f>
        <v>－</v>
      </c>
      <c r="AP1662" s="3">
        <f>IF(ISERROR(VLOOKUP($AN1662,技まとめ!$A$1:$F$380,3,FALSE)),"－",VLOOKUP($AN1662,技まとめ!$A$1:$F$380,3,FALSE))</f>
        <v>0</v>
      </c>
      <c r="AQ1662" s="3">
        <f>IF(ISERROR(VLOOKUP($AN1662,技まとめ!$A$1:$F$380,5,FALSE)),"－",VLOOKUP($AN1662,技まとめ!$A$1:$F$380,5,FALSE))</f>
        <v>0</v>
      </c>
      <c r="AR1662" s="3" t="str">
        <f>IF($E1662=IF(ISERROR(VLOOKUP($AN1662,技まとめ!$A$1:$F$380,4,FALSE)),"－",VLOOKUP($AN1662,技まとめ!$A$1:$F$380,4,FALSE)),"一致","")</f>
        <v/>
      </c>
      <c r="AS1662" s="9" t="s">
        <v>1115</v>
      </c>
      <c r="AT1662" s="3" t="str">
        <f>IF(ISERROR(VLOOKUP($AS1662,技まとめ!$A$1:$F$380,6,FALSE)),"－",VLOOKUP($AS1662,技まとめ!$A$1:$F$380,6,FALSE))</f>
        <v>－</v>
      </c>
      <c r="AU1662" s="3">
        <f>IF(ISERROR(VLOOKUP($AS1662,技まとめ!$A$1:$F$380,3,FALSE)),"－",VLOOKUP($AS1662,技まとめ!$A$1:$F$380,3,FALSE))</f>
        <v>0</v>
      </c>
      <c r="AV1662" s="3">
        <f>IF(ISERROR(VLOOKUP($AS1662,技まとめ!$A$1:$F$380,5,FALSE)),"－",VLOOKUP($AS1662,技まとめ!$A$1:$F$380,5,FALSE))</f>
        <v>0</v>
      </c>
      <c r="AW1662" s="3" t="str">
        <f>IF($E1662=IF(ISERROR(VLOOKUP($AS1662,技まとめ!$A$1:$F$380,4,FALSE)),"－",VLOOKUP($AS1662,技まとめ!$A$1:$F$380,4,FALSE)),"一致","")</f>
        <v/>
      </c>
      <c r="AX1662" s="12" t="str">
        <f t="shared" si="356"/>
        <v>ネバーギブアップクリティカル！リカバリーぞくせいきょうか</v>
      </c>
      <c r="AY1662" s="12" t="str">
        <f t="shared" si="357"/>
        <v>ネバーギブアップクリティカル！リカバリーぞくせいきょうか</v>
      </c>
      <c r="AZ1662" s="12" t="str">
        <f t="shared" si="358"/>
        <v>ネバーギブアップクリティカル！リカバリーぞくせいきょうか</v>
      </c>
      <c r="BA1662" s="12" t="str">
        <f t="shared" si="359"/>
        <v>ネバーギブアップクリティカル！リカバリーぞくせいきょうか</v>
      </c>
      <c r="BB1662" s="11" t="str">
        <f t="shared" si="360"/>
        <v>－－－－</v>
      </c>
      <c r="BC1662" s="11" t="str">
        <f t="shared" si="361"/>
        <v>－－－－</v>
      </c>
      <c r="BD1662" s="11" t="str">
        <f t="shared" si="362"/>
        <v>－－－－</v>
      </c>
      <c r="BE1662" s="11" t="str">
        <f t="shared" si="363"/>
        <v>－－－－</v>
      </c>
    </row>
    <row r="1663" spans="1:57" ht="11.25" hidden="1" customHeight="1">
      <c r="A1663" s="6">
        <v>1662</v>
      </c>
      <c r="B1663" s="7" t="s">
        <v>3711</v>
      </c>
      <c r="C1663" s="8" t="s">
        <v>5079</v>
      </c>
      <c r="D1663" s="7" t="s">
        <v>72</v>
      </c>
      <c r="E1663" s="7" t="s">
        <v>73</v>
      </c>
      <c r="F1663" s="7" t="s">
        <v>74</v>
      </c>
      <c r="G1663" s="9">
        <v>102</v>
      </c>
      <c r="H1663" s="9">
        <v>132</v>
      </c>
      <c r="I1663" s="9">
        <v>58</v>
      </c>
      <c r="J1663" s="9">
        <v>50</v>
      </c>
      <c r="K1663" s="9">
        <v>57</v>
      </c>
      <c r="L1663" s="9">
        <v>85</v>
      </c>
      <c r="M1663" s="9">
        <v>55</v>
      </c>
      <c r="N1663" s="9">
        <v>69</v>
      </c>
      <c r="O1663" s="9">
        <v>73</v>
      </c>
      <c r="P1663" s="9">
        <v>11</v>
      </c>
      <c r="Q1663" s="10">
        <v>108</v>
      </c>
      <c r="R1663" s="11">
        <v>5</v>
      </c>
      <c r="S1663" s="11">
        <v>1</v>
      </c>
      <c r="T1663" s="11">
        <v>135</v>
      </c>
      <c r="U1663" s="11">
        <v>105</v>
      </c>
      <c r="V1663" s="11">
        <v>1</v>
      </c>
      <c r="W1663" s="11">
        <v>123</v>
      </c>
      <c r="X1663" s="11">
        <f t="shared" si="350"/>
        <v>478</v>
      </c>
      <c r="Y1663" s="11">
        <f t="shared" si="351"/>
        <v>4940</v>
      </c>
      <c r="Z1663" s="11">
        <f t="shared" si="352"/>
        <v>800</v>
      </c>
      <c r="AA1663" s="11">
        <f t="shared" si="353"/>
        <v>5350</v>
      </c>
      <c r="AB1663" s="11">
        <f t="shared" si="354"/>
        <v>5350</v>
      </c>
      <c r="AC1663" s="6">
        <f t="shared" si="355"/>
        <v>6040</v>
      </c>
      <c r="AD1663" s="9" t="s">
        <v>2393</v>
      </c>
      <c r="AE1663" s="3" t="str">
        <f>IF(ISERROR(VLOOKUP($AD1663,技まとめ!$A$1:$F$380,6,FALSE)),"－",VLOOKUP($AD1663,技まとめ!$A$1:$F$380,6,FALSE))</f>
        <v>CA</v>
      </c>
      <c r="AF1663" s="3">
        <f>IF(ISERROR(VLOOKUP($AD1663,技まとめ!$A$1:$F$380,3,FALSE)),"－",VLOOKUP($AD1663,技まとめ!$A$1:$F$380,3,FALSE))</f>
        <v>123</v>
      </c>
      <c r="AG1663" s="3">
        <f>IF(ISERROR(VLOOKUP($AD1663,技まとめ!$A$1:$F$380,5,FALSE)),"－",VLOOKUP($AD1663,技まとめ!$A$1:$F$380,5,FALSE))</f>
        <v>60</v>
      </c>
      <c r="AH1663" s="3" t="str">
        <f>IF($E1663=IF(ISERROR(VLOOKUP($AD1663,技まとめ!$A$1:$F$380,4,FALSE)),"－",VLOOKUP($AD1663,技まとめ!$A$1:$F$380,4,FALSE)),"一致","")</f>
        <v/>
      </c>
      <c r="AI1663" s="9" t="s">
        <v>2544</v>
      </c>
      <c r="AJ1663" s="3" t="str">
        <f>IF(ISERROR(VLOOKUP($AI1663,技まとめ!$A$1:$F$380,6,FALSE)),"－",VLOOKUP($AI1663,技まとめ!$A$1:$F$380,6,FALSE))</f>
        <v>CA</v>
      </c>
      <c r="AK1663" s="3">
        <f>IF(ISERROR(VLOOKUP($AI1663,技まとめ!$A$1:$F$380,3,FALSE)),"－",VLOOKUP($AI1663,技まとめ!$A$1:$F$380,3,FALSE))</f>
        <v>75</v>
      </c>
      <c r="AL1663" s="3">
        <f>IF(ISERROR(VLOOKUP($AI1663,技まとめ!$A$1:$F$380,5,FALSE)),"－",VLOOKUP($AI1663,技まとめ!$A$1:$F$380,5,FALSE))</f>
        <v>45</v>
      </c>
      <c r="AM1663" s="3" t="str">
        <f>IF($E1663=IF(ISERROR(VLOOKUP($AI1663,技まとめ!$A$1:$F$380,4,FALSE)),"－",VLOOKUP($AI1663,技まとめ!$A$1:$F$380,4,FALSE)),"一致","")</f>
        <v/>
      </c>
      <c r="AN1663" s="9" t="s">
        <v>560</v>
      </c>
      <c r="AO1663" s="3" t="str">
        <f>IF(ISERROR(VLOOKUP($AN1663,技まとめ!$A$1:$F$380,6,FALSE)),"－",VLOOKUP($AN1663,技まとめ!$A$1:$F$380,6,FALSE))</f>
        <v>BL</v>
      </c>
      <c r="AP1663" s="3">
        <f>IF(ISERROR(VLOOKUP($AN1663,技まとめ!$A$1:$F$380,3,FALSE)),"－",VLOOKUP($AN1663,技まとめ!$A$1:$F$380,3,FALSE))</f>
        <v>28</v>
      </c>
      <c r="AQ1663" s="3">
        <f>IF(ISERROR(VLOOKUP($AN1663,技まとめ!$A$1:$F$380,5,FALSE)),"－",VLOOKUP($AN1663,技まとめ!$A$1:$F$380,5,FALSE))</f>
        <v>24</v>
      </c>
      <c r="AR1663" s="3" t="str">
        <f>IF($E1663=IF(ISERROR(VLOOKUP($AN1663,技まとめ!$A$1:$F$380,4,FALSE)),"－",VLOOKUP($AN1663,技まとめ!$A$1:$F$380,4,FALSE)),"一致","")</f>
        <v/>
      </c>
      <c r="AS1663" s="9" t="s">
        <v>2468</v>
      </c>
      <c r="AT1663" s="3" t="str">
        <f>IF(ISERROR(VLOOKUP($AS1663,技まとめ!$A$1:$F$380,6,FALSE)),"－",VLOOKUP($AS1663,技まとめ!$A$1:$F$380,6,FALSE))</f>
        <v>NS</v>
      </c>
      <c r="AU1663" s="3">
        <f>IF(ISERROR(VLOOKUP($AS1663,技まとめ!$A$1:$F$380,3,FALSE)),"－",VLOOKUP($AS1663,技まとめ!$A$1:$F$380,3,FALSE))</f>
        <v>130</v>
      </c>
      <c r="AV1663" s="3">
        <f>IF(ISERROR(VLOOKUP($AS1663,技まとめ!$A$1:$F$380,5,FALSE)),"－",VLOOKUP($AS1663,技まとめ!$A$1:$F$380,5,FALSE))</f>
        <v>67</v>
      </c>
      <c r="AW1663" s="3" t="str">
        <f>IF($E1663=IF(ISERROR(VLOOKUP($AS1663,技まとめ!$A$1:$F$380,4,FALSE)),"－",VLOOKUP($AS1663,技まとめ!$A$1:$F$380,4,FALSE)),"一致","")</f>
        <v/>
      </c>
      <c r="AX1663" s="12" t="str">
        <f t="shared" si="356"/>
        <v>タマシイ・ザ・ハンドゴッドハンドＸブレードアタックＸブラスト</v>
      </c>
      <c r="AY1663" s="12" t="str">
        <f t="shared" si="357"/>
        <v>タマシイ・ザ・ハンドゴッドハンドＸブレードアタックＸブラスト</v>
      </c>
      <c r="AZ1663" s="12" t="str">
        <f t="shared" si="358"/>
        <v>タマシイ・ザ・ハンドゴッドハンドＸブレードアタックＸブラスト</v>
      </c>
      <c r="BA1663" s="12" t="str">
        <f t="shared" si="359"/>
        <v>タマシイ・ザ・ハンドゴッドハンドＸブレードアタックＸブラスト</v>
      </c>
      <c r="BB1663" s="11" t="str">
        <f t="shared" si="360"/>
        <v>CACABLNS</v>
      </c>
      <c r="BC1663" s="11" t="str">
        <f t="shared" si="361"/>
        <v>CACABLNS</v>
      </c>
      <c r="BD1663" s="11" t="str">
        <f t="shared" si="362"/>
        <v>CACABLNS</v>
      </c>
      <c r="BE1663" s="11" t="str">
        <f t="shared" si="363"/>
        <v>CACABLNS</v>
      </c>
    </row>
    <row r="1664" spans="1:57" ht="11.25" hidden="1" customHeight="1">
      <c r="A1664" s="6">
        <v>1663</v>
      </c>
      <c r="B1664" s="7" t="s">
        <v>3712</v>
      </c>
      <c r="C1664" s="8" t="s">
        <v>3713</v>
      </c>
      <c r="D1664" s="7" t="s">
        <v>650</v>
      </c>
      <c r="E1664" s="7" t="s">
        <v>95</v>
      </c>
      <c r="F1664" s="7" t="s">
        <v>82</v>
      </c>
      <c r="G1664" s="9">
        <v>99</v>
      </c>
      <c r="H1664" s="9">
        <v>140</v>
      </c>
      <c r="I1664" s="9">
        <v>48</v>
      </c>
      <c r="J1664" s="9">
        <v>58</v>
      </c>
      <c r="K1664" s="9">
        <v>48</v>
      </c>
      <c r="L1664" s="9">
        <v>64</v>
      </c>
      <c r="M1664" s="9">
        <v>55</v>
      </c>
      <c r="N1664" s="9">
        <v>48</v>
      </c>
      <c r="O1664" s="9">
        <v>60</v>
      </c>
      <c r="P1664" s="9">
        <v>79</v>
      </c>
      <c r="Q1664" s="10">
        <v>98</v>
      </c>
      <c r="R1664" s="11">
        <v>51</v>
      </c>
      <c r="S1664" s="11">
        <v>1</v>
      </c>
      <c r="T1664" s="11">
        <v>114</v>
      </c>
      <c r="U1664" s="11">
        <v>105</v>
      </c>
      <c r="V1664" s="11">
        <v>1</v>
      </c>
      <c r="W1664" s="11">
        <v>110</v>
      </c>
      <c r="X1664" s="11">
        <f t="shared" si="350"/>
        <v>480</v>
      </c>
      <c r="Y1664" s="11">
        <f t="shared" si="351"/>
        <v>4475</v>
      </c>
      <c r="Z1664" s="11">
        <f t="shared" si="352"/>
        <v>2345</v>
      </c>
      <c r="AA1664" s="11">
        <f t="shared" si="353"/>
        <v>4550</v>
      </c>
      <c r="AB1664" s="11">
        <f t="shared" si="354"/>
        <v>4550</v>
      </c>
      <c r="AC1664" s="6">
        <f t="shared" si="355"/>
        <v>5365</v>
      </c>
      <c r="AD1664" s="9" t="s">
        <v>297</v>
      </c>
      <c r="AE1664" s="3" t="str">
        <f>IF(ISERROR(VLOOKUP($AD1664,技まとめ!$A$1:$F$380,6,FALSE)),"－",VLOOKUP($AD1664,技まとめ!$A$1:$F$380,6,FALSE))</f>
        <v>DR</v>
      </c>
      <c r="AF1664" s="3">
        <f>IF(ISERROR(VLOOKUP($AD1664,技まとめ!$A$1:$F$380,3,FALSE)),"－",VLOOKUP($AD1664,技まとめ!$A$1:$F$380,3,FALSE))</f>
        <v>106</v>
      </c>
      <c r="AG1664" s="3">
        <f>IF(ISERROR(VLOOKUP($AD1664,技まとめ!$A$1:$F$380,5,FALSE)),"－",VLOOKUP($AD1664,技まとめ!$A$1:$F$380,5,FALSE))</f>
        <v>57</v>
      </c>
      <c r="AH1664" s="3" t="str">
        <f>IF($E1664=IF(ISERROR(VLOOKUP($AD1664,技まとめ!$A$1:$F$380,4,FALSE)),"－",VLOOKUP($AD1664,技まとめ!$A$1:$F$380,4,FALSE)),"一致","")</f>
        <v/>
      </c>
      <c r="AI1664" s="9" t="s">
        <v>174</v>
      </c>
      <c r="AJ1664" s="3" t="str">
        <f>IF(ISERROR(VLOOKUP($AI1664,技まとめ!$A$1:$F$380,6,FALSE)),"－",VLOOKUP($AI1664,技まとめ!$A$1:$F$380,6,FALSE))</f>
        <v>BL</v>
      </c>
      <c r="AK1664" s="3">
        <f>IF(ISERROR(VLOOKUP($AI1664,技まとめ!$A$1:$F$380,3,FALSE)),"－",VLOOKUP($AI1664,技まとめ!$A$1:$F$380,3,FALSE))</f>
        <v>102</v>
      </c>
      <c r="AL1664" s="3">
        <f>IF(ISERROR(VLOOKUP($AI1664,技まとめ!$A$1:$F$380,5,FALSE)),"－",VLOOKUP($AI1664,技まとめ!$A$1:$F$380,5,FALSE))</f>
        <v>57</v>
      </c>
      <c r="AM1664" s="3" t="str">
        <f>IF($E1664=IF(ISERROR(VLOOKUP($AI1664,技まとめ!$A$1:$F$380,4,FALSE)),"－",VLOOKUP($AI1664,技まとめ!$A$1:$F$380,4,FALSE)),"一致","")</f>
        <v>一致</v>
      </c>
      <c r="AN1664" s="9" t="s">
        <v>604</v>
      </c>
      <c r="AO1664" s="3" t="str">
        <f>IF(ISERROR(VLOOKUP($AN1664,技まとめ!$A$1:$F$380,6,FALSE)),"－",VLOOKUP($AN1664,技まとめ!$A$1:$F$380,6,FALSE))</f>
        <v>NS</v>
      </c>
      <c r="AP1664" s="3">
        <f>IF(ISERROR(VLOOKUP($AN1664,技まとめ!$A$1:$F$380,3,FALSE)),"－",VLOOKUP($AN1664,技まとめ!$A$1:$F$380,3,FALSE))</f>
        <v>129</v>
      </c>
      <c r="AQ1664" s="3">
        <f>IF(ISERROR(VLOOKUP($AN1664,技まとめ!$A$1:$F$380,5,FALSE)),"－",VLOOKUP($AN1664,技まとめ!$A$1:$F$380,5,FALSE))</f>
        <v>64</v>
      </c>
      <c r="AR1664" s="3" t="str">
        <f>IF($E1664=IF(ISERROR(VLOOKUP($AN1664,技まとめ!$A$1:$F$380,4,FALSE)),"－",VLOOKUP($AN1664,技まとめ!$A$1:$F$380,4,FALSE)),"一致","")</f>
        <v/>
      </c>
      <c r="AS1664" s="9" t="s">
        <v>5020</v>
      </c>
      <c r="AT1664" s="3" t="str">
        <f>IF(ISERROR(VLOOKUP($AS1664,技まとめ!$A$1:$F$380,6,FALSE)),"－",VLOOKUP($AS1664,技まとめ!$A$1:$F$380,6,FALSE))</f>
        <v>－</v>
      </c>
      <c r="AU1664" s="3">
        <f>IF(ISERROR(VLOOKUP($AS1664,技まとめ!$A$1:$F$380,3,FALSE)),"－",VLOOKUP($AS1664,技まとめ!$A$1:$F$380,3,FALSE))</f>
        <v>0</v>
      </c>
      <c r="AV1664" s="3">
        <f>IF(ISERROR(VLOOKUP($AS1664,技まとめ!$A$1:$F$380,5,FALSE)),"－",VLOOKUP($AS1664,技まとめ!$A$1:$F$380,5,FALSE))</f>
        <v>0</v>
      </c>
      <c r="AW1664" s="3" t="str">
        <f>IF($E1664=IF(ISERROR(VLOOKUP($AS1664,技まとめ!$A$1:$F$380,4,FALSE)),"－",VLOOKUP($AS1664,技まとめ!$A$1:$F$380,4,FALSE)),"一致","")</f>
        <v/>
      </c>
      <c r="AX1664" s="12" t="str">
        <f t="shared" si="356"/>
        <v>ブーストグライダーシグマゾーンゴッドブレイクおいろけＵＰ！</v>
      </c>
      <c r="AY1664" s="12" t="str">
        <f t="shared" si="357"/>
        <v>ブーストグライダーシグマゾーンゴッドブレイクおいろけＵＰ！</v>
      </c>
      <c r="AZ1664" s="12" t="str">
        <f t="shared" si="358"/>
        <v>ブーストグライダーシグマゾーンゴッドブレイクおいろけＵＰ！</v>
      </c>
      <c r="BA1664" s="12" t="str">
        <f t="shared" si="359"/>
        <v>ブーストグライダーシグマゾーンゴッドブレイクおいろけＵＰ！</v>
      </c>
      <c r="BB1664" s="11" t="str">
        <f t="shared" si="360"/>
        <v>DRBLNS－</v>
      </c>
      <c r="BC1664" s="11" t="str">
        <f t="shared" si="361"/>
        <v>DRBLNS－</v>
      </c>
      <c r="BD1664" s="11" t="str">
        <f t="shared" si="362"/>
        <v>DRBLNS－</v>
      </c>
      <c r="BE1664" s="11" t="str">
        <f t="shared" si="363"/>
        <v>DRBLNS－</v>
      </c>
    </row>
    <row r="1665" spans="1:57" ht="11.25" hidden="1" customHeight="1">
      <c r="A1665" s="6">
        <v>1664</v>
      </c>
      <c r="B1665" s="7" t="s">
        <v>3714</v>
      </c>
      <c r="C1665" s="8" t="s">
        <v>3715</v>
      </c>
      <c r="D1665" s="7" t="s">
        <v>72</v>
      </c>
      <c r="E1665" s="7" t="s">
        <v>102</v>
      </c>
      <c r="F1665" s="7" t="s">
        <v>128</v>
      </c>
      <c r="G1665" s="9">
        <v>150</v>
      </c>
      <c r="H1665" s="9">
        <v>130</v>
      </c>
      <c r="I1665" s="9">
        <v>58</v>
      </c>
      <c r="J1665" s="9">
        <v>52</v>
      </c>
      <c r="K1665" s="9">
        <v>68</v>
      </c>
      <c r="L1665" s="9">
        <v>48</v>
      </c>
      <c r="M1665" s="9">
        <v>62</v>
      </c>
      <c r="N1665" s="9">
        <v>52</v>
      </c>
      <c r="O1665" s="9">
        <v>68</v>
      </c>
      <c r="P1665" s="9">
        <v>52</v>
      </c>
      <c r="Q1665" s="10">
        <v>108</v>
      </c>
      <c r="R1665" s="11">
        <v>42</v>
      </c>
      <c r="S1665" s="11">
        <v>1</v>
      </c>
      <c r="T1665" s="11">
        <v>98</v>
      </c>
      <c r="U1665" s="11">
        <v>112</v>
      </c>
      <c r="V1665" s="11">
        <v>1</v>
      </c>
      <c r="W1665" s="11">
        <v>118</v>
      </c>
      <c r="X1665" s="11">
        <f t="shared" si="350"/>
        <v>480</v>
      </c>
      <c r="Y1665" s="11">
        <f t="shared" si="351"/>
        <v>4915</v>
      </c>
      <c r="Z1665" s="11">
        <f t="shared" si="352"/>
        <v>2070</v>
      </c>
      <c r="AA1665" s="11">
        <f t="shared" si="353"/>
        <v>4030</v>
      </c>
      <c r="AB1665" s="11">
        <f t="shared" si="354"/>
        <v>4030</v>
      </c>
      <c r="AC1665" s="6">
        <f t="shared" si="355"/>
        <v>4720</v>
      </c>
      <c r="AD1665" s="9" t="s">
        <v>3716</v>
      </c>
      <c r="AE1665" s="3" t="str">
        <f>IF(ISERROR(VLOOKUP($AD1665,技まとめ!$A$1:$F$380,6,FALSE)),"－",VLOOKUP($AD1665,技まとめ!$A$1:$F$380,6,FALSE))</f>
        <v>NS</v>
      </c>
      <c r="AF1665" s="3">
        <f>IF(ISERROR(VLOOKUP($AD1665,技まとめ!$A$1:$F$380,3,FALSE)),"－",VLOOKUP($AD1665,技まとめ!$A$1:$F$380,3,FALSE))</f>
        <v>109</v>
      </c>
      <c r="AG1665" s="3">
        <f>IF(ISERROR(VLOOKUP($AD1665,技まとめ!$A$1:$F$380,5,FALSE)),"－",VLOOKUP($AD1665,技まとめ!$A$1:$F$380,5,FALSE))</f>
        <v>58</v>
      </c>
      <c r="AH1665" s="3" t="str">
        <f>IF($E1665=IF(ISERROR(VLOOKUP($AD1665,技まとめ!$A$1:$F$380,4,FALSE)),"－",VLOOKUP($AD1665,技まとめ!$A$1:$F$380,4,FALSE)),"一致","")</f>
        <v/>
      </c>
      <c r="AI1665" s="9" t="s">
        <v>727</v>
      </c>
      <c r="AJ1665" s="3" t="str">
        <f>IF(ISERROR(VLOOKUP($AI1665,技まとめ!$A$1:$F$380,6,FALSE)),"－",VLOOKUP($AI1665,技まとめ!$A$1:$F$380,6,FALSE))</f>
        <v>BS</v>
      </c>
      <c r="AK1665" s="3">
        <f>IF(ISERROR(VLOOKUP($AI1665,技まとめ!$A$1:$F$380,3,FALSE)),"－",VLOOKUP($AI1665,技まとめ!$A$1:$F$380,3,FALSE))</f>
        <v>90</v>
      </c>
      <c r="AL1665" s="3">
        <f>IF(ISERROR(VLOOKUP($AI1665,技まとめ!$A$1:$F$380,5,FALSE)),"－",VLOOKUP($AI1665,技まとめ!$A$1:$F$380,5,FALSE))</f>
        <v>49</v>
      </c>
      <c r="AM1665" s="3" t="str">
        <f>IF($E1665=IF(ISERROR(VLOOKUP($AI1665,技まとめ!$A$1:$F$380,4,FALSE)),"－",VLOOKUP($AI1665,技まとめ!$A$1:$F$380,4,FALSE)),"一致","")</f>
        <v>一致</v>
      </c>
      <c r="AN1665" s="9" t="s">
        <v>686</v>
      </c>
      <c r="AO1665" s="3" t="str">
        <f>IF(ISERROR(VLOOKUP($AN1665,技まとめ!$A$1:$F$380,6,FALSE)),"－",VLOOKUP($AN1665,技まとめ!$A$1:$F$380,6,FALSE))</f>
        <v>DR</v>
      </c>
      <c r="AP1665" s="3">
        <f>IF(ISERROR(VLOOKUP($AN1665,技まとめ!$A$1:$F$380,3,FALSE)),"－",VLOOKUP($AN1665,技まとめ!$A$1:$F$380,3,FALSE))</f>
        <v>34</v>
      </c>
      <c r="AQ1665" s="3">
        <f>IF(ISERROR(VLOOKUP($AN1665,技まとめ!$A$1:$F$380,5,FALSE)),"－",VLOOKUP($AN1665,技まとめ!$A$1:$F$380,5,FALSE))</f>
        <v>27</v>
      </c>
      <c r="AR1665" s="3" t="str">
        <f>IF($E1665=IF(ISERROR(VLOOKUP($AN1665,技まとめ!$A$1:$F$380,4,FALSE)),"－",VLOOKUP($AN1665,技まとめ!$A$1:$F$380,4,FALSE)),"一致","")</f>
        <v>一致</v>
      </c>
      <c r="AS1665" s="9" t="s">
        <v>5008</v>
      </c>
      <c r="AT1665" s="3" t="str">
        <f>IF(ISERROR(VLOOKUP($AS1665,技まとめ!$A$1:$F$380,6,FALSE)),"－",VLOOKUP($AS1665,技まとめ!$A$1:$F$380,6,FALSE))</f>
        <v>－</v>
      </c>
      <c r="AU1665" s="3">
        <f>IF(ISERROR(VLOOKUP($AS1665,技まとめ!$A$1:$F$380,3,FALSE)),"－",VLOOKUP($AS1665,技まとめ!$A$1:$F$380,3,FALSE))</f>
        <v>0</v>
      </c>
      <c r="AV1665" s="3">
        <f>IF(ISERROR(VLOOKUP($AS1665,技まとめ!$A$1:$F$380,5,FALSE)),"－",VLOOKUP($AS1665,技まとめ!$A$1:$F$380,5,FALSE))</f>
        <v>0</v>
      </c>
      <c r="AW1665" s="3" t="str">
        <f>IF($E1665=IF(ISERROR(VLOOKUP($AS1665,技まとめ!$A$1:$F$380,4,FALSE)),"－",VLOOKUP($AS1665,技まとめ!$A$1:$F$380,4,FALSE)),"一致","")</f>
        <v/>
      </c>
      <c r="AX1665" s="12" t="str">
        <f t="shared" si="356"/>
        <v>ぶんしんデスゾーンりゅうせいブレードヒートタックルこんしん！</v>
      </c>
      <c r="AY1665" s="12" t="str">
        <f t="shared" si="357"/>
        <v>ぶんしんデスゾーンりゅうせいブレードヒートタックルこんしん！</v>
      </c>
      <c r="AZ1665" s="12" t="str">
        <f t="shared" si="358"/>
        <v>ぶんしんデスゾーンりゅうせいブレードヒートタックルこんしん！</v>
      </c>
      <c r="BA1665" s="12" t="str">
        <f t="shared" si="359"/>
        <v>ぶんしんデスゾーンりゅうせいブレードヒートタックルこんしん！</v>
      </c>
      <c r="BB1665" s="11" t="str">
        <f t="shared" si="360"/>
        <v>NSBSDR－</v>
      </c>
      <c r="BC1665" s="11" t="str">
        <f t="shared" si="361"/>
        <v>NSBSDR－</v>
      </c>
      <c r="BD1665" s="11" t="str">
        <f t="shared" si="362"/>
        <v>NSBSDR－</v>
      </c>
      <c r="BE1665" s="11" t="str">
        <f t="shared" si="363"/>
        <v>NSBSDR－</v>
      </c>
    </row>
    <row r="1666" spans="1:57" ht="11.25" hidden="1" customHeight="1">
      <c r="A1666" s="6">
        <v>1665</v>
      </c>
      <c r="B1666" s="7" t="s">
        <v>3717</v>
      </c>
      <c r="C1666" s="8" t="s">
        <v>3718</v>
      </c>
      <c r="D1666" s="7" t="s">
        <v>72</v>
      </c>
      <c r="E1666" s="7" t="s">
        <v>73</v>
      </c>
      <c r="F1666" s="7" t="s">
        <v>74</v>
      </c>
      <c r="G1666" s="9">
        <v>110</v>
      </c>
      <c r="H1666" s="9">
        <v>160</v>
      </c>
      <c r="I1666" s="9">
        <v>48</v>
      </c>
      <c r="J1666" s="9">
        <v>54</v>
      </c>
      <c r="K1666" s="9">
        <v>52</v>
      </c>
      <c r="L1666" s="9">
        <v>64</v>
      </c>
      <c r="M1666" s="9">
        <v>50</v>
      </c>
      <c r="N1666" s="9">
        <v>40</v>
      </c>
      <c r="O1666" s="9">
        <v>60</v>
      </c>
      <c r="P1666" s="9">
        <v>92</v>
      </c>
      <c r="Q1666" s="10">
        <v>98</v>
      </c>
      <c r="R1666" s="11">
        <v>56</v>
      </c>
      <c r="S1666" s="11">
        <v>1</v>
      </c>
      <c r="T1666" s="11">
        <v>114</v>
      </c>
      <c r="U1666" s="11">
        <v>100</v>
      </c>
      <c r="V1666" s="11">
        <v>1</v>
      </c>
      <c r="W1666" s="11">
        <v>110</v>
      </c>
      <c r="X1666" s="11">
        <f t="shared" si="350"/>
        <v>480</v>
      </c>
      <c r="Y1666" s="11">
        <f t="shared" si="351"/>
        <v>4475</v>
      </c>
      <c r="Z1666" s="11">
        <f t="shared" si="352"/>
        <v>2520</v>
      </c>
      <c r="AA1666" s="11">
        <f t="shared" si="353"/>
        <v>4550</v>
      </c>
      <c r="AB1666" s="11">
        <f t="shared" si="354"/>
        <v>4550</v>
      </c>
      <c r="AC1666" s="6">
        <f t="shared" si="355"/>
        <v>5390</v>
      </c>
      <c r="AD1666" s="9" t="s">
        <v>3719</v>
      </c>
      <c r="AE1666" s="3" t="str">
        <f>IF(ISERROR(VLOOKUP($AD1666,技まとめ!$A$1:$F$380,6,FALSE)),"－",VLOOKUP($AD1666,技まとめ!$A$1:$F$380,6,FALSE))</f>
        <v>NS</v>
      </c>
      <c r="AF1666" s="3">
        <f>IF(ISERROR(VLOOKUP($AD1666,技まとめ!$A$1:$F$380,3,FALSE)),"－",VLOOKUP($AD1666,技まとめ!$A$1:$F$380,3,FALSE))</f>
        <v>109</v>
      </c>
      <c r="AG1666" s="3">
        <f>IF(ISERROR(VLOOKUP($AD1666,技まとめ!$A$1:$F$380,5,FALSE)),"－",VLOOKUP($AD1666,技まとめ!$A$1:$F$380,5,FALSE))</f>
        <v>58</v>
      </c>
      <c r="AH1666" s="3" t="str">
        <f>IF($E1666=IF(ISERROR(VLOOKUP($AD1666,技まとめ!$A$1:$F$380,4,FALSE)),"－",VLOOKUP($AD1666,技まとめ!$A$1:$F$380,4,FALSE)),"一致","")</f>
        <v/>
      </c>
      <c r="AI1666" s="9" t="s">
        <v>311</v>
      </c>
      <c r="AJ1666" s="3" t="str">
        <f>IF(ISERROR(VLOOKUP($AI1666,技まとめ!$A$1:$F$380,6,FALSE)),"－",VLOOKUP($AI1666,技まとめ!$A$1:$F$380,6,FALSE))</f>
        <v>CA</v>
      </c>
      <c r="AK1666" s="3">
        <f>IF(ISERROR(VLOOKUP($AI1666,技まとめ!$A$1:$F$380,3,FALSE)),"－",VLOOKUP($AI1666,技まとめ!$A$1:$F$380,3,FALSE))</f>
        <v>104</v>
      </c>
      <c r="AL1666" s="3">
        <f>IF(ISERROR(VLOOKUP($AI1666,技まとめ!$A$1:$F$380,5,FALSE)),"－",VLOOKUP($AI1666,技まとめ!$A$1:$F$380,5,FALSE))</f>
        <v>52</v>
      </c>
      <c r="AM1666" s="3" t="str">
        <f>IF($E1666=IF(ISERROR(VLOOKUP($AI1666,技まとめ!$A$1:$F$380,4,FALSE)),"－",VLOOKUP($AI1666,技まとめ!$A$1:$F$380,4,FALSE)),"一致","")</f>
        <v/>
      </c>
      <c r="AN1666" s="9" t="s">
        <v>152</v>
      </c>
      <c r="AO1666" s="3" t="str">
        <f>IF(ISERROR(VLOOKUP($AN1666,技まとめ!$A$1:$F$380,6,FALSE)),"－",VLOOKUP($AN1666,技まとめ!$A$1:$F$380,6,FALSE))</f>
        <v>P1</v>
      </c>
      <c r="AP1666" s="3">
        <f>IF(ISERROR(VLOOKUP($AN1666,技まとめ!$A$1:$F$380,3,FALSE)),"－",VLOOKUP($AN1666,技まとめ!$A$1:$F$380,3,FALSE))</f>
        <v>88</v>
      </c>
      <c r="AQ1666" s="3">
        <f>IF(ISERROR(VLOOKUP($AN1666,技まとめ!$A$1:$F$380,5,FALSE)),"－",VLOOKUP($AN1666,技まとめ!$A$1:$F$380,5,FALSE))</f>
        <v>50</v>
      </c>
      <c r="AR1666" s="3" t="str">
        <f>IF($E1666=IF(ISERROR(VLOOKUP($AN1666,技まとめ!$A$1:$F$380,4,FALSE)),"－",VLOOKUP($AN1666,技まとめ!$A$1:$F$380,4,FALSE)),"一致","")</f>
        <v/>
      </c>
      <c r="AS1666" s="9" t="s">
        <v>5013</v>
      </c>
      <c r="AT1666" s="3" t="str">
        <f>IF(ISERROR(VLOOKUP($AS1666,技まとめ!$A$1:$F$380,6,FALSE)),"－",VLOOKUP($AS1666,技まとめ!$A$1:$F$380,6,FALSE))</f>
        <v>－</v>
      </c>
      <c r="AU1666" s="3">
        <f>IF(ISERROR(VLOOKUP($AS1666,技まとめ!$A$1:$F$380,3,FALSE)),"－",VLOOKUP($AS1666,技まとめ!$A$1:$F$380,3,FALSE))</f>
        <v>0</v>
      </c>
      <c r="AV1666" s="3">
        <f>IF(ISERROR(VLOOKUP($AS1666,技まとめ!$A$1:$F$380,5,FALSE)),"－",VLOOKUP($AS1666,技まとめ!$A$1:$F$380,5,FALSE))</f>
        <v>0</v>
      </c>
      <c r="AW1666" s="3" t="str">
        <f>IF($E1666=IF(ISERROR(VLOOKUP($AS1666,技まとめ!$A$1:$F$380,4,FALSE)),"－",VLOOKUP($AS1666,技まとめ!$A$1:$F$380,4,FALSE)),"一致","")</f>
        <v/>
      </c>
      <c r="AX1666" s="12" t="str">
        <f t="shared" si="356"/>
        <v>ぶんしんペンギンビーストファングドリルスマッシャーセツヤク！</v>
      </c>
      <c r="AY1666" s="12" t="str">
        <f t="shared" si="357"/>
        <v>ぶんしんペンギンビーストファングドリルスマッシャーセツヤク！</v>
      </c>
      <c r="AZ1666" s="12" t="str">
        <f t="shared" si="358"/>
        <v>ぶんしんペンギンビーストファングドリルスマッシャーセツヤク！</v>
      </c>
      <c r="BA1666" s="12" t="str">
        <f t="shared" si="359"/>
        <v>ぶんしんペンギンビーストファングドリルスマッシャーセツヤク！</v>
      </c>
      <c r="BB1666" s="11" t="str">
        <f t="shared" si="360"/>
        <v>NSCAP1－</v>
      </c>
      <c r="BC1666" s="11" t="str">
        <f t="shared" si="361"/>
        <v>NSCAP1－</v>
      </c>
      <c r="BD1666" s="11" t="str">
        <f t="shared" si="362"/>
        <v>NSCAP1－</v>
      </c>
      <c r="BE1666" s="11" t="str">
        <f t="shared" si="363"/>
        <v>NSCAP1－</v>
      </c>
    </row>
    <row r="1667" spans="1:57" ht="11.25" hidden="1" customHeight="1">
      <c r="A1667" s="6">
        <v>1666</v>
      </c>
      <c r="B1667" s="7" t="s">
        <v>3720</v>
      </c>
      <c r="C1667" s="8" t="s">
        <v>3721</v>
      </c>
      <c r="D1667" s="7" t="s">
        <v>72</v>
      </c>
      <c r="E1667" s="7" t="s">
        <v>81</v>
      </c>
      <c r="F1667" s="7" t="s">
        <v>109</v>
      </c>
      <c r="G1667" s="9">
        <v>160</v>
      </c>
      <c r="H1667" s="9">
        <v>150</v>
      </c>
      <c r="I1667" s="9">
        <v>52</v>
      </c>
      <c r="J1667" s="9">
        <v>62</v>
      </c>
      <c r="K1667" s="9">
        <v>62</v>
      </c>
      <c r="L1667" s="9">
        <v>52</v>
      </c>
      <c r="M1667" s="9">
        <v>68</v>
      </c>
      <c r="N1667" s="9">
        <v>68</v>
      </c>
      <c r="O1667" s="9">
        <v>55</v>
      </c>
      <c r="P1667" s="9">
        <v>41</v>
      </c>
      <c r="Q1667" s="10">
        <v>102</v>
      </c>
      <c r="R1667" s="11">
        <v>51</v>
      </c>
      <c r="S1667" s="11">
        <v>1</v>
      </c>
      <c r="T1667" s="11">
        <v>102</v>
      </c>
      <c r="U1667" s="11">
        <v>118</v>
      </c>
      <c r="V1667" s="11">
        <v>1</v>
      </c>
      <c r="W1667" s="11">
        <v>105</v>
      </c>
      <c r="X1667" s="11">
        <f t="shared" ref="X1667:X1730" si="364">SUM(Q1667:W1667)</f>
        <v>480</v>
      </c>
      <c r="Y1667" s="11">
        <f t="shared" ref="Y1667:Y1730" si="365">Q1667*40+V1667*5+W1667*5</f>
        <v>4610</v>
      </c>
      <c r="Z1667" s="11">
        <f t="shared" ref="Z1667:Z1730" si="366">R1667*35+S1667*5+V1667*5+W1667*5</f>
        <v>2320</v>
      </c>
      <c r="AA1667" s="11">
        <f t="shared" ref="AA1667:AA1730" si="367">T1667*35+S1667*5+V1667*5+W1667*5</f>
        <v>4105</v>
      </c>
      <c r="AB1667" s="11">
        <f t="shared" ref="AB1667:AB1730" si="368">T1667*35+V1667*10+W1667*5</f>
        <v>4105</v>
      </c>
      <c r="AC1667" s="6">
        <f t="shared" ref="AC1667:AC1730" si="369">T1667*40+R1667*5+W1667*5</f>
        <v>4860</v>
      </c>
      <c r="AD1667" s="9" t="s">
        <v>207</v>
      </c>
      <c r="AE1667" s="3" t="str">
        <f>IF(ISERROR(VLOOKUP($AD1667,技まとめ!$A$1:$F$380,6,FALSE)),"－",VLOOKUP($AD1667,技まとめ!$A$1:$F$380,6,FALSE))</f>
        <v>NS</v>
      </c>
      <c r="AF1667" s="3">
        <f>IF(ISERROR(VLOOKUP($AD1667,技まとめ!$A$1:$F$380,3,FALSE)),"－",VLOOKUP($AD1667,技まとめ!$A$1:$F$380,3,FALSE))</f>
        <v>103</v>
      </c>
      <c r="AG1667" s="3">
        <f>IF(ISERROR(VLOOKUP($AD1667,技まとめ!$A$1:$F$380,5,FALSE)),"－",VLOOKUP($AD1667,技まとめ!$A$1:$F$380,5,FALSE))</f>
        <v>55</v>
      </c>
      <c r="AH1667" s="3" t="str">
        <f>IF($E1667=IF(ISERROR(VLOOKUP($AD1667,技まとめ!$A$1:$F$380,4,FALSE)),"－",VLOOKUP($AD1667,技まとめ!$A$1:$F$380,4,FALSE)),"一致","")</f>
        <v/>
      </c>
      <c r="AI1667" s="9" t="s">
        <v>1187</v>
      </c>
      <c r="AJ1667" s="3" t="str">
        <f>IF(ISERROR(VLOOKUP($AI1667,技まとめ!$A$1:$F$380,6,FALSE)),"－",VLOOKUP($AI1667,技まとめ!$A$1:$F$380,6,FALSE))</f>
        <v>DR</v>
      </c>
      <c r="AK1667" s="3">
        <f>IF(ISERROR(VLOOKUP($AI1667,技まとめ!$A$1:$F$380,3,FALSE)),"－",VLOOKUP($AI1667,技まとめ!$A$1:$F$380,3,FALSE))</f>
        <v>90</v>
      </c>
      <c r="AL1667" s="3">
        <f>IF(ISERROR(VLOOKUP($AI1667,技まとめ!$A$1:$F$380,5,FALSE)),"－",VLOOKUP($AI1667,技まとめ!$A$1:$F$380,5,FALSE))</f>
        <v>53</v>
      </c>
      <c r="AM1667" s="3" t="str">
        <f>IF($E1667=IF(ISERROR(VLOOKUP($AI1667,技まとめ!$A$1:$F$380,4,FALSE)),"－",VLOOKUP($AI1667,技まとめ!$A$1:$F$380,4,FALSE)),"一致","")</f>
        <v/>
      </c>
      <c r="AN1667" s="9" t="s">
        <v>3719</v>
      </c>
      <c r="AO1667" s="3" t="str">
        <f>IF(ISERROR(VLOOKUP($AN1667,技まとめ!$A$1:$F$380,6,FALSE)),"－",VLOOKUP($AN1667,技まとめ!$A$1:$F$380,6,FALSE))</f>
        <v>NS</v>
      </c>
      <c r="AP1667" s="3">
        <f>IF(ISERROR(VLOOKUP($AN1667,技まとめ!$A$1:$F$380,3,FALSE)),"－",VLOOKUP($AN1667,技まとめ!$A$1:$F$380,3,FALSE))</f>
        <v>109</v>
      </c>
      <c r="AQ1667" s="3">
        <f>IF(ISERROR(VLOOKUP($AN1667,技まとめ!$A$1:$F$380,5,FALSE)),"－",VLOOKUP($AN1667,技まとめ!$A$1:$F$380,5,FALSE))</f>
        <v>58</v>
      </c>
      <c r="AR1667" s="3" t="str">
        <f>IF($E1667=IF(ISERROR(VLOOKUP($AN1667,技まとめ!$A$1:$F$380,4,FALSE)),"－",VLOOKUP($AN1667,技まとめ!$A$1:$F$380,4,FALSE)),"一致","")</f>
        <v/>
      </c>
      <c r="AS1667" s="9" t="s">
        <v>5012</v>
      </c>
      <c r="AT1667" s="3" t="str">
        <f>IF(ISERROR(VLOOKUP($AS1667,技まとめ!$A$1:$F$380,6,FALSE)),"－",VLOOKUP($AS1667,技まとめ!$A$1:$F$380,6,FALSE))</f>
        <v>－</v>
      </c>
      <c r="AU1667" s="3">
        <f>IF(ISERROR(VLOOKUP($AS1667,技まとめ!$A$1:$F$380,3,FALSE)),"－",VLOOKUP($AS1667,技まとめ!$A$1:$F$380,3,FALSE))</f>
        <v>0</v>
      </c>
      <c r="AV1667" s="3">
        <f>IF(ISERROR(VLOOKUP($AS1667,技まとめ!$A$1:$F$380,5,FALSE)),"－",VLOOKUP($AS1667,技まとめ!$A$1:$F$380,5,FALSE))</f>
        <v>0</v>
      </c>
      <c r="AW1667" s="3" t="str">
        <f>IF($E1667=IF(ISERROR(VLOOKUP($AS1667,技まとめ!$A$1:$F$380,4,FALSE)),"－",VLOOKUP($AS1667,技まとめ!$A$1:$F$380,4,FALSE)),"一致","")</f>
        <v/>
      </c>
      <c r="AX1667" s="12" t="str">
        <f t="shared" ref="AX1667:AX1730" si="370">AD1667&amp;AI1667&amp;AN1667&amp;AS1667</f>
        <v>ツインブーストＦデュアルパスぶんしんペンギンクリティカル！</v>
      </c>
      <c r="AY1667" s="12" t="str">
        <f t="shared" ref="AY1667:AY1730" si="371">AD1667&amp;AI1667&amp;AN1667&amp;AS1667</f>
        <v>ツインブーストＦデュアルパスぶんしんペンギンクリティカル！</v>
      </c>
      <c r="AZ1667" s="12" t="str">
        <f t="shared" ref="AZ1667:AZ1730" si="372">AD1667&amp;AI1667&amp;AN1667&amp;AS1667</f>
        <v>ツインブーストＦデュアルパスぶんしんペンギンクリティカル！</v>
      </c>
      <c r="BA1667" s="12" t="str">
        <f t="shared" ref="BA1667:BA1730" si="373">AD1667&amp;AI1667&amp;AN1667&amp;AS1667</f>
        <v>ツインブーストＦデュアルパスぶんしんペンギンクリティカル！</v>
      </c>
      <c r="BB1667" s="11" t="str">
        <f t="shared" ref="BB1667:BB1730" si="374">AE1667&amp;AJ1667&amp;AO1667&amp;AT1667</f>
        <v>NSDRNS－</v>
      </c>
      <c r="BC1667" s="11" t="str">
        <f t="shared" ref="BC1667:BC1730" si="375">AE1667&amp;AJ1667&amp;AO1667&amp;AT1667</f>
        <v>NSDRNS－</v>
      </c>
      <c r="BD1667" s="11" t="str">
        <f t="shared" ref="BD1667:BD1730" si="376">AE1667&amp;AJ1667&amp;AO1667&amp;AT1667</f>
        <v>NSDRNS－</v>
      </c>
      <c r="BE1667" s="11" t="str">
        <f t="shared" ref="BE1667:BE1730" si="377">AE1667&amp;AJ1667&amp;AO1667&amp;AT1667</f>
        <v>NSDRNS－</v>
      </c>
    </row>
    <row r="1668" spans="1:57" ht="11.25" hidden="1" customHeight="1">
      <c r="A1668" s="6">
        <v>1667</v>
      </c>
      <c r="B1668" s="7" t="s">
        <v>3722</v>
      </c>
      <c r="C1668" s="8" t="s">
        <v>3723</v>
      </c>
      <c r="D1668" s="7" t="s">
        <v>72</v>
      </c>
      <c r="E1668" s="7" t="s">
        <v>81</v>
      </c>
      <c r="F1668" s="7" t="s">
        <v>74</v>
      </c>
      <c r="G1668" s="9">
        <v>126</v>
      </c>
      <c r="H1668" s="9">
        <v>138</v>
      </c>
      <c r="I1668" s="9">
        <v>58</v>
      </c>
      <c r="J1668" s="9">
        <v>69</v>
      </c>
      <c r="K1668" s="9">
        <v>49</v>
      </c>
      <c r="L1668" s="9">
        <v>76</v>
      </c>
      <c r="M1668" s="9">
        <v>57</v>
      </c>
      <c r="N1668" s="9">
        <v>48</v>
      </c>
      <c r="O1668" s="9">
        <v>73</v>
      </c>
      <c r="P1668" s="9">
        <v>29</v>
      </c>
      <c r="Q1668" s="10">
        <v>108</v>
      </c>
      <c r="R1668" s="11">
        <v>13</v>
      </c>
      <c r="S1668" s="11">
        <v>1</v>
      </c>
      <c r="T1668" s="11">
        <v>126</v>
      </c>
      <c r="U1668" s="11">
        <v>107</v>
      </c>
      <c r="V1668" s="11">
        <v>1</v>
      </c>
      <c r="W1668" s="11">
        <v>123</v>
      </c>
      <c r="X1668" s="11">
        <f t="shared" si="364"/>
        <v>479</v>
      </c>
      <c r="Y1668" s="11">
        <f t="shared" si="365"/>
        <v>4940</v>
      </c>
      <c r="Z1668" s="11">
        <f t="shared" si="366"/>
        <v>1080</v>
      </c>
      <c r="AA1668" s="11">
        <f t="shared" si="367"/>
        <v>5035</v>
      </c>
      <c r="AB1668" s="11">
        <f t="shared" si="368"/>
        <v>5035</v>
      </c>
      <c r="AC1668" s="6">
        <f t="shared" si="369"/>
        <v>5720</v>
      </c>
      <c r="AD1668" s="9" t="s">
        <v>1406</v>
      </c>
      <c r="AE1668" s="3" t="str">
        <f>IF(ISERROR(VLOOKUP($AD1668,技まとめ!$A$1:$F$380,6,FALSE)),"－",VLOOKUP($AD1668,技まとめ!$A$1:$F$380,6,FALSE))</f>
        <v>CA</v>
      </c>
      <c r="AF1668" s="3">
        <f>IF(ISERROR(VLOOKUP($AD1668,技まとめ!$A$1:$F$380,3,FALSE)),"－",VLOOKUP($AD1668,技まとめ!$A$1:$F$380,3,FALSE))</f>
        <v>56</v>
      </c>
      <c r="AG1668" s="3">
        <f>IF(ISERROR(VLOOKUP($AD1668,技まとめ!$A$1:$F$380,5,FALSE)),"－",VLOOKUP($AD1668,技まとめ!$A$1:$F$380,5,FALSE))</f>
        <v>37</v>
      </c>
      <c r="AH1668" s="3" t="str">
        <f>IF($E1668=IF(ISERROR(VLOOKUP($AD1668,技まとめ!$A$1:$F$380,4,FALSE)),"－",VLOOKUP($AD1668,技まとめ!$A$1:$F$380,4,FALSE)),"一致","")</f>
        <v>一致</v>
      </c>
      <c r="AI1668" s="9" t="s">
        <v>573</v>
      </c>
      <c r="AJ1668" s="3" t="str">
        <f>IF(ISERROR(VLOOKUP($AI1668,技まとめ!$A$1:$F$380,6,FALSE)),"－",VLOOKUP($AI1668,技まとめ!$A$1:$F$380,6,FALSE))</f>
        <v>P2</v>
      </c>
      <c r="AK1668" s="3">
        <f>IF(ISERROR(VLOOKUP($AI1668,技まとめ!$A$1:$F$380,3,FALSE)),"－",VLOOKUP($AI1668,技まとめ!$A$1:$F$380,3,FALSE))</f>
        <v>71</v>
      </c>
      <c r="AL1668" s="3">
        <f>IF(ISERROR(VLOOKUP($AI1668,技まとめ!$A$1:$F$380,5,FALSE)),"－",VLOOKUP($AI1668,技まとめ!$A$1:$F$380,5,FALSE))</f>
        <v>42</v>
      </c>
      <c r="AM1668" s="3" t="str">
        <f>IF($E1668=IF(ISERROR(VLOOKUP($AI1668,技まとめ!$A$1:$F$380,4,FALSE)),"－",VLOOKUP($AI1668,技まとめ!$A$1:$F$380,4,FALSE)),"一致","")</f>
        <v>一致</v>
      </c>
      <c r="AN1668" s="9" t="s">
        <v>323</v>
      </c>
      <c r="AO1668" s="3" t="str">
        <f>IF(ISERROR(VLOOKUP($AN1668,技まとめ!$A$1:$F$380,6,FALSE)),"－",VLOOKUP($AN1668,技まとめ!$A$1:$F$380,6,FALSE))</f>
        <v>DR</v>
      </c>
      <c r="AP1668" s="3">
        <f>IF(ISERROR(VLOOKUP($AN1668,技まとめ!$A$1:$F$380,3,FALSE)),"－",VLOOKUP($AN1668,技まとめ!$A$1:$F$380,3,FALSE))</f>
        <v>42</v>
      </c>
      <c r="AQ1668" s="3">
        <f>IF(ISERROR(VLOOKUP($AN1668,技まとめ!$A$1:$F$380,5,FALSE)),"－",VLOOKUP($AN1668,技まとめ!$A$1:$F$380,5,FALSE))</f>
        <v>31</v>
      </c>
      <c r="AR1668" s="3" t="str">
        <f>IF($E1668=IF(ISERROR(VLOOKUP($AN1668,技まとめ!$A$1:$F$380,4,FALSE)),"－",VLOOKUP($AN1668,技まとめ!$A$1:$F$380,4,FALSE)),"一致","")</f>
        <v/>
      </c>
      <c r="AS1668" s="9" t="s">
        <v>978</v>
      </c>
      <c r="AT1668" s="3" t="str">
        <f>IF(ISERROR(VLOOKUP($AS1668,技まとめ!$A$1:$F$380,6,FALSE)),"－",VLOOKUP($AS1668,技まとめ!$A$1:$F$380,6,FALSE))</f>
        <v>－</v>
      </c>
      <c r="AU1668" s="3">
        <f>IF(ISERROR(VLOOKUP($AS1668,技まとめ!$A$1:$F$380,3,FALSE)),"－",VLOOKUP($AS1668,技まとめ!$A$1:$F$380,3,FALSE))</f>
        <v>0</v>
      </c>
      <c r="AV1668" s="3">
        <f>IF(ISERROR(VLOOKUP($AS1668,技まとめ!$A$1:$F$380,5,FALSE)),"－",VLOOKUP($AS1668,技まとめ!$A$1:$F$380,5,FALSE))</f>
        <v>0</v>
      </c>
      <c r="AW1668" s="3" t="str">
        <f>IF($E1668=IF(ISERROR(VLOOKUP($AS1668,技まとめ!$A$1:$F$380,4,FALSE)),"－",VLOOKUP($AS1668,技まとめ!$A$1:$F$380,4,FALSE)),"一致","")</f>
        <v/>
      </c>
      <c r="AX1668" s="12" t="str">
        <f t="shared" si="370"/>
        <v>グレートバリアリーフつなみウォールカンガルーキックキーパープラス</v>
      </c>
      <c r="AY1668" s="12" t="str">
        <f t="shared" si="371"/>
        <v>グレートバリアリーフつなみウォールカンガルーキックキーパープラス</v>
      </c>
      <c r="AZ1668" s="12" t="str">
        <f t="shared" si="372"/>
        <v>グレートバリアリーフつなみウォールカンガルーキックキーパープラス</v>
      </c>
      <c r="BA1668" s="12" t="str">
        <f t="shared" si="373"/>
        <v>グレートバリアリーフつなみウォールカンガルーキックキーパープラス</v>
      </c>
      <c r="BB1668" s="11" t="str">
        <f t="shared" si="374"/>
        <v>CAP2DR－</v>
      </c>
      <c r="BC1668" s="11" t="str">
        <f t="shared" si="375"/>
        <v>CAP2DR－</v>
      </c>
      <c r="BD1668" s="11" t="str">
        <f t="shared" si="376"/>
        <v>CAP2DR－</v>
      </c>
      <c r="BE1668" s="11" t="str">
        <f t="shared" si="377"/>
        <v>CAP2DR－</v>
      </c>
    </row>
    <row r="1669" spans="1:57" ht="11.25" hidden="1" customHeight="1">
      <c r="A1669" s="6">
        <v>1668</v>
      </c>
      <c r="B1669" s="7" t="s">
        <v>3724</v>
      </c>
      <c r="C1669" s="8" t="s">
        <v>3725</v>
      </c>
      <c r="D1669" s="7" t="s">
        <v>72</v>
      </c>
      <c r="E1669" s="7" t="s">
        <v>81</v>
      </c>
      <c r="F1669" s="7" t="s">
        <v>82</v>
      </c>
      <c r="G1669" s="9">
        <v>127</v>
      </c>
      <c r="H1669" s="9">
        <v>108</v>
      </c>
      <c r="I1669" s="9">
        <v>60</v>
      </c>
      <c r="J1669" s="9">
        <v>56</v>
      </c>
      <c r="K1669" s="9">
        <v>48</v>
      </c>
      <c r="L1669" s="9">
        <v>60</v>
      </c>
      <c r="M1669" s="9">
        <v>59</v>
      </c>
      <c r="N1669" s="9">
        <v>50</v>
      </c>
      <c r="O1669" s="9">
        <v>71</v>
      </c>
      <c r="P1669" s="9">
        <v>23</v>
      </c>
      <c r="Q1669" s="10">
        <v>110</v>
      </c>
      <c r="R1669" s="11">
        <v>1</v>
      </c>
      <c r="S1669" s="11">
        <v>1</v>
      </c>
      <c r="T1669" s="11">
        <v>110</v>
      </c>
      <c r="U1669" s="11">
        <v>109</v>
      </c>
      <c r="V1669" s="11">
        <v>1</v>
      </c>
      <c r="W1669" s="11">
        <v>115</v>
      </c>
      <c r="X1669" s="11">
        <f t="shared" si="364"/>
        <v>447</v>
      </c>
      <c r="Y1669" s="11">
        <f t="shared" si="365"/>
        <v>4980</v>
      </c>
      <c r="Z1669" s="11">
        <f t="shared" si="366"/>
        <v>620</v>
      </c>
      <c r="AA1669" s="11">
        <f t="shared" si="367"/>
        <v>4435</v>
      </c>
      <c r="AB1669" s="11">
        <f t="shared" si="368"/>
        <v>4435</v>
      </c>
      <c r="AC1669" s="6">
        <f t="shared" si="369"/>
        <v>4980</v>
      </c>
      <c r="AD1669" s="9" t="s">
        <v>845</v>
      </c>
      <c r="AE1669" s="3" t="str">
        <f>IF(ISERROR(VLOOKUP($AD1669,技まとめ!$A$1:$F$380,6,FALSE)),"－",VLOOKUP($AD1669,技まとめ!$A$1:$F$380,6,FALSE))</f>
        <v>BL</v>
      </c>
      <c r="AF1669" s="3">
        <f>IF(ISERROR(VLOOKUP($AD1669,技まとめ!$A$1:$F$380,3,FALSE)),"－",VLOOKUP($AD1669,技まとめ!$A$1:$F$380,3,FALSE))</f>
        <v>31</v>
      </c>
      <c r="AG1669" s="3">
        <f>IF(ISERROR(VLOOKUP($AD1669,技まとめ!$A$1:$F$380,5,FALSE)),"－",VLOOKUP($AD1669,技まとめ!$A$1:$F$380,5,FALSE))</f>
        <v>28</v>
      </c>
      <c r="AH1669" s="3" t="str">
        <f>IF($E1669=IF(ISERROR(VLOOKUP($AD1669,技まとめ!$A$1:$F$380,4,FALSE)),"－",VLOOKUP($AD1669,技まとめ!$A$1:$F$380,4,FALSE)),"一致","")</f>
        <v>一致</v>
      </c>
      <c r="AI1669" s="9" t="s">
        <v>586</v>
      </c>
      <c r="AJ1669" s="3" t="str">
        <f>IF(ISERROR(VLOOKUP($AI1669,技まとめ!$A$1:$F$380,6,FALSE)),"－",VLOOKUP($AI1669,技まとめ!$A$1:$F$380,6,FALSE))</f>
        <v>BL</v>
      </c>
      <c r="AK1669" s="3">
        <f>IF(ISERROR(VLOOKUP($AI1669,技まとめ!$A$1:$F$380,3,FALSE)),"－",VLOOKUP($AI1669,技まとめ!$A$1:$F$380,3,FALSE))</f>
        <v>54</v>
      </c>
      <c r="AL1669" s="3">
        <f>IF(ISERROR(VLOOKUP($AI1669,技まとめ!$A$1:$F$380,5,FALSE)),"－",VLOOKUP($AI1669,技まとめ!$A$1:$F$380,5,FALSE))</f>
        <v>36</v>
      </c>
      <c r="AM1669" s="3" t="str">
        <f>IF($E1669=IF(ISERROR(VLOOKUP($AI1669,技まとめ!$A$1:$F$380,4,FALSE)),"－",VLOOKUP($AI1669,技まとめ!$A$1:$F$380,4,FALSE)),"一致","")</f>
        <v/>
      </c>
      <c r="AN1669" s="9" t="s">
        <v>215</v>
      </c>
      <c r="AO1669" s="3" t="str">
        <f>IF(ISERROR(VLOOKUP($AN1669,技まとめ!$A$1:$F$380,6,FALSE)),"－",VLOOKUP($AN1669,技まとめ!$A$1:$F$380,6,FALSE))</f>
        <v>DR</v>
      </c>
      <c r="AP1669" s="3">
        <f>IF(ISERROR(VLOOKUP($AN1669,技まとめ!$A$1:$F$380,3,FALSE)),"－",VLOOKUP($AN1669,技まとめ!$A$1:$F$380,3,FALSE))</f>
        <v>15</v>
      </c>
      <c r="AQ1669" s="3">
        <f>IF(ISERROR(VLOOKUP($AN1669,技まとめ!$A$1:$F$380,5,FALSE)),"－",VLOOKUP($AN1669,技まとめ!$A$1:$F$380,5,FALSE))</f>
        <v>20</v>
      </c>
      <c r="AR1669" s="3" t="str">
        <f>IF($E1669=IF(ISERROR(VLOOKUP($AN1669,技まとめ!$A$1:$F$380,4,FALSE)),"－",VLOOKUP($AN1669,技まとめ!$A$1:$F$380,4,FALSE)),"一致","")</f>
        <v>一致</v>
      </c>
      <c r="AS1669" s="9" t="s">
        <v>334</v>
      </c>
      <c r="AT1669" s="3" t="str">
        <f>IF(ISERROR(VLOOKUP($AS1669,技まとめ!$A$1:$F$380,6,FALSE)),"－",VLOOKUP($AS1669,技まとめ!$A$1:$F$380,6,FALSE))</f>
        <v>DR</v>
      </c>
      <c r="AU1669" s="3">
        <f>IF(ISERROR(VLOOKUP($AS1669,技まとめ!$A$1:$F$380,3,FALSE)),"－",VLOOKUP($AS1669,技まとめ!$A$1:$F$380,3,FALSE))</f>
        <v>86</v>
      </c>
      <c r="AV1669" s="3">
        <f>IF(ISERROR(VLOOKUP($AS1669,技まとめ!$A$1:$F$380,5,FALSE)),"－",VLOOKUP($AS1669,技まとめ!$A$1:$F$380,5,FALSE))</f>
        <v>49</v>
      </c>
      <c r="AW1669" s="3" t="str">
        <f>IF($E1669=IF(ISERROR(VLOOKUP($AS1669,技まとめ!$A$1:$F$380,4,FALSE)),"－",VLOOKUP($AS1669,技まとめ!$A$1:$F$380,4,FALSE)),"一致","")</f>
        <v/>
      </c>
      <c r="AX1669" s="12" t="str">
        <f t="shared" si="370"/>
        <v>アイスグランドグレイブストーンたつまきせんぷうサザンクロスカット</v>
      </c>
      <c r="AY1669" s="12" t="str">
        <f t="shared" si="371"/>
        <v>アイスグランドグレイブストーンたつまきせんぷうサザンクロスカット</v>
      </c>
      <c r="AZ1669" s="12" t="str">
        <f t="shared" si="372"/>
        <v>アイスグランドグレイブストーンたつまきせんぷうサザンクロスカット</v>
      </c>
      <c r="BA1669" s="12" t="str">
        <f t="shared" si="373"/>
        <v>アイスグランドグレイブストーンたつまきせんぷうサザンクロスカット</v>
      </c>
      <c r="BB1669" s="11" t="str">
        <f t="shared" si="374"/>
        <v>BLBLDRDR</v>
      </c>
      <c r="BC1669" s="11" t="str">
        <f t="shared" si="375"/>
        <v>BLBLDRDR</v>
      </c>
      <c r="BD1669" s="11" t="str">
        <f t="shared" si="376"/>
        <v>BLBLDRDR</v>
      </c>
      <c r="BE1669" s="11" t="str">
        <f t="shared" si="377"/>
        <v>BLBLDRDR</v>
      </c>
    </row>
    <row r="1670" spans="1:57" ht="11.25" hidden="1" customHeight="1">
      <c r="A1670" s="6">
        <v>1669</v>
      </c>
      <c r="B1670" s="7" t="s">
        <v>3726</v>
      </c>
      <c r="C1670" s="8" t="s">
        <v>3727</v>
      </c>
      <c r="D1670" s="7" t="s">
        <v>72</v>
      </c>
      <c r="E1670" s="7" t="s">
        <v>102</v>
      </c>
      <c r="F1670" s="7" t="s">
        <v>82</v>
      </c>
      <c r="G1670" s="9">
        <v>122</v>
      </c>
      <c r="H1670" s="9">
        <v>115</v>
      </c>
      <c r="I1670" s="9">
        <v>53</v>
      </c>
      <c r="J1670" s="9">
        <v>68</v>
      </c>
      <c r="K1670" s="9">
        <v>57</v>
      </c>
      <c r="L1670" s="9">
        <v>58</v>
      </c>
      <c r="M1670" s="9">
        <v>64</v>
      </c>
      <c r="N1670" s="9">
        <v>51</v>
      </c>
      <c r="O1670" s="9">
        <v>64</v>
      </c>
      <c r="P1670" s="9">
        <v>31</v>
      </c>
      <c r="Q1670" s="10">
        <v>103</v>
      </c>
      <c r="R1670" s="11">
        <v>25</v>
      </c>
      <c r="S1670" s="11">
        <v>1</v>
      </c>
      <c r="T1670" s="11">
        <v>108</v>
      </c>
      <c r="U1670" s="11">
        <v>114</v>
      </c>
      <c r="V1670" s="11">
        <v>1</v>
      </c>
      <c r="W1670" s="11">
        <v>114</v>
      </c>
      <c r="X1670" s="11">
        <f t="shared" si="364"/>
        <v>466</v>
      </c>
      <c r="Y1670" s="11">
        <f t="shared" si="365"/>
        <v>4695</v>
      </c>
      <c r="Z1670" s="11">
        <f t="shared" si="366"/>
        <v>1455</v>
      </c>
      <c r="AA1670" s="11">
        <f t="shared" si="367"/>
        <v>4360</v>
      </c>
      <c r="AB1670" s="11">
        <f t="shared" si="368"/>
        <v>4360</v>
      </c>
      <c r="AC1670" s="6">
        <f t="shared" si="369"/>
        <v>5015</v>
      </c>
      <c r="AD1670" s="9" t="s">
        <v>300</v>
      </c>
      <c r="AE1670" s="3" t="str">
        <f>IF(ISERROR(VLOOKUP($AD1670,技まとめ!$A$1:$F$380,6,FALSE)),"－",VLOOKUP($AD1670,技まとめ!$A$1:$F$380,6,FALSE))</f>
        <v>BB</v>
      </c>
      <c r="AF1670" s="3">
        <f>IF(ISERROR(VLOOKUP($AD1670,技まとめ!$A$1:$F$380,3,FALSE)),"－",VLOOKUP($AD1670,技まとめ!$A$1:$F$380,3,FALSE))</f>
        <v>49</v>
      </c>
      <c r="AG1670" s="3">
        <f>IF(ISERROR(VLOOKUP($AD1670,技まとめ!$A$1:$F$380,5,FALSE)),"－",VLOOKUP($AD1670,技まとめ!$A$1:$F$380,5,FALSE))</f>
        <v>32</v>
      </c>
      <c r="AH1670" s="3" t="str">
        <f>IF($E1670=IF(ISERROR(VLOOKUP($AD1670,技まとめ!$A$1:$F$380,4,FALSE)),"－",VLOOKUP($AD1670,技まとめ!$A$1:$F$380,4,FALSE)),"一致","")</f>
        <v/>
      </c>
      <c r="AI1670" s="9" t="s">
        <v>323</v>
      </c>
      <c r="AJ1670" s="3" t="str">
        <f>IF(ISERROR(VLOOKUP($AI1670,技まとめ!$A$1:$F$380,6,FALSE)),"－",VLOOKUP($AI1670,技まとめ!$A$1:$F$380,6,FALSE))</f>
        <v>DR</v>
      </c>
      <c r="AK1670" s="3">
        <f>IF(ISERROR(VLOOKUP($AI1670,技まとめ!$A$1:$F$380,3,FALSE)),"－",VLOOKUP($AI1670,技まとめ!$A$1:$F$380,3,FALSE))</f>
        <v>42</v>
      </c>
      <c r="AL1670" s="3">
        <f>IF(ISERROR(VLOOKUP($AI1670,技まとめ!$A$1:$F$380,5,FALSE)),"－",VLOOKUP($AI1670,技まとめ!$A$1:$F$380,5,FALSE))</f>
        <v>31</v>
      </c>
      <c r="AM1670" s="3" t="str">
        <f>IF($E1670=IF(ISERROR(VLOOKUP($AI1670,技まとめ!$A$1:$F$380,4,FALSE)),"－",VLOOKUP($AI1670,技まとめ!$A$1:$F$380,4,FALSE)),"一致","")</f>
        <v/>
      </c>
      <c r="AN1670" s="9" t="s">
        <v>756</v>
      </c>
      <c r="AO1670" s="3" t="str">
        <f>IF(ISERROR(VLOOKUP($AN1670,技まとめ!$A$1:$F$380,6,FALSE)),"－",VLOOKUP($AN1670,技まとめ!$A$1:$F$380,6,FALSE))</f>
        <v>BB</v>
      </c>
      <c r="AP1670" s="3">
        <f>IF(ISERROR(VLOOKUP($AN1670,技まとめ!$A$1:$F$380,3,FALSE)),"－",VLOOKUP($AN1670,技まとめ!$A$1:$F$380,3,FALSE))</f>
        <v>65</v>
      </c>
      <c r="AQ1670" s="3">
        <f>IF(ISERROR(VLOOKUP($AN1670,技まとめ!$A$1:$F$380,5,FALSE)),"－",VLOOKUP($AN1670,技まとめ!$A$1:$F$380,5,FALSE))</f>
        <v>42</v>
      </c>
      <c r="AR1670" s="3" t="str">
        <f>IF($E1670=IF(ISERROR(VLOOKUP($AN1670,技まとめ!$A$1:$F$380,4,FALSE)),"－",VLOOKUP($AN1670,技まとめ!$A$1:$F$380,4,FALSE)),"一致","")</f>
        <v>一致</v>
      </c>
      <c r="AS1670" s="9" t="s">
        <v>426</v>
      </c>
      <c r="AT1670" s="3" t="str">
        <f>IF(ISERROR(VLOOKUP($AS1670,技まとめ!$A$1:$F$380,6,FALSE)),"－",VLOOKUP($AS1670,技まとめ!$A$1:$F$380,6,FALSE))</f>
        <v>NS</v>
      </c>
      <c r="AU1670" s="3">
        <f>IF(ISERROR(VLOOKUP($AS1670,技まとめ!$A$1:$F$380,3,FALSE)),"－",VLOOKUP($AS1670,技まとめ!$A$1:$F$380,3,FALSE))</f>
        <v>57</v>
      </c>
      <c r="AV1670" s="3">
        <f>IF(ISERROR(VLOOKUP($AS1670,技まとめ!$A$1:$F$380,5,FALSE)),"－",VLOOKUP($AS1670,技まとめ!$A$1:$F$380,5,FALSE))</f>
        <v>34</v>
      </c>
      <c r="AW1670" s="3" t="str">
        <f>IF($E1670=IF(ISERROR(VLOOKUP($AS1670,技まとめ!$A$1:$F$380,4,FALSE)),"－",VLOOKUP($AS1670,技まとめ!$A$1:$F$380,4,FALSE)),"一致","")</f>
        <v>一致</v>
      </c>
      <c r="AX1670" s="12" t="str">
        <f t="shared" si="370"/>
        <v>スピニングカットカンガルーキックボルケイノカットシャインドライブ</v>
      </c>
      <c r="AY1670" s="12" t="str">
        <f t="shared" si="371"/>
        <v>スピニングカットカンガルーキックボルケイノカットシャインドライブ</v>
      </c>
      <c r="AZ1670" s="12" t="str">
        <f t="shared" si="372"/>
        <v>スピニングカットカンガルーキックボルケイノカットシャインドライブ</v>
      </c>
      <c r="BA1670" s="12" t="str">
        <f t="shared" si="373"/>
        <v>スピニングカットカンガルーキックボルケイノカットシャインドライブ</v>
      </c>
      <c r="BB1670" s="11" t="str">
        <f t="shared" si="374"/>
        <v>BBDRBBNS</v>
      </c>
      <c r="BC1670" s="11" t="str">
        <f t="shared" si="375"/>
        <v>BBDRBBNS</v>
      </c>
      <c r="BD1670" s="11" t="str">
        <f t="shared" si="376"/>
        <v>BBDRBBNS</v>
      </c>
      <c r="BE1670" s="11" t="str">
        <f t="shared" si="377"/>
        <v>BBDRBBNS</v>
      </c>
    </row>
    <row r="1671" spans="1:57" ht="11.25" hidden="1" customHeight="1">
      <c r="A1671" s="6">
        <v>1670</v>
      </c>
      <c r="B1671" s="7" t="s">
        <v>3728</v>
      </c>
      <c r="C1671" s="8" t="s">
        <v>3729</v>
      </c>
      <c r="D1671" s="7" t="s">
        <v>72</v>
      </c>
      <c r="E1671" s="7" t="s">
        <v>95</v>
      </c>
      <c r="F1671" s="7" t="s">
        <v>82</v>
      </c>
      <c r="G1671" s="9">
        <v>126</v>
      </c>
      <c r="H1671" s="9">
        <v>107</v>
      </c>
      <c r="I1671" s="9">
        <v>69</v>
      </c>
      <c r="J1671" s="9">
        <v>52</v>
      </c>
      <c r="K1671" s="9">
        <v>52</v>
      </c>
      <c r="L1671" s="9">
        <v>72</v>
      </c>
      <c r="M1671" s="9">
        <v>56</v>
      </c>
      <c r="N1671" s="9">
        <v>54</v>
      </c>
      <c r="O1671" s="9">
        <v>64</v>
      </c>
      <c r="P1671" s="9">
        <v>21</v>
      </c>
      <c r="Q1671" s="10">
        <v>119</v>
      </c>
      <c r="R1671" s="11">
        <v>1</v>
      </c>
      <c r="S1671" s="11">
        <v>1</v>
      </c>
      <c r="T1671" s="11">
        <v>122</v>
      </c>
      <c r="U1671" s="11">
        <v>106</v>
      </c>
      <c r="V1671" s="11">
        <v>1</v>
      </c>
      <c r="W1671" s="11">
        <v>110</v>
      </c>
      <c r="X1671" s="11">
        <f t="shared" si="364"/>
        <v>460</v>
      </c>
      <c r="Y1671" s="11">
        <f t="shared" si="365"/>
        <v>5315</v>
      </c>
      <c r="Z1671" s="11">
        <f t="shared" si="366"/>
        <v>595</v>
      </c>
      <c r="AA1671" s="11">
        <f t="shared" si="367"/>
        <v>4830</v>
      </c>
      <c r="AB1671" s="11">
        <f t="shared" si="368"/>
        <v>4830</v>
      </c>
      <c r="AC1671" s="6">
        <f t="shared" si="369"/>
        <v>5435</v>
      </c>
      <c r="AD1671" s="9" t="s">
        <v>586</v>
      </c>
      <c r="AE1671" s="3" t="str">
        <f>IF(ISERROR(VLOOKUP($AD1671,技まとめ!$A$1:$F$380,6,FALSE)),"－",VLOOKUP($AD1671,技まとめ!$A$1:$F$380,6,FALSE))</f>
        <v>BL</v>
      </c>
      <c r="AF1671" s="3">
        <f>IF(ISERROR(VLOOKUP($AD1671,技まとめ!$A$1:$F$380,3,FALSE)),"－",VLOOKUP($AD1671,技まとめ!$A$1:$F$380,3,FALSE))</f>
        <v>54</v>
      </c>
      <c r="AG1671" s="3">
        <f>IF(ISERROR(VLOOKUP($AD1671,技まとめ!$A$1:$F$380,5,FALSE)),"－",VLOOKUP($AD1671,技まとめ!$A$1:$F$380,5,FALSE))</f>
        <v>36</v>
      </c>
      <c r="AH1671" s="3" t="str">
        <f>IF($E1671=IF(ISERROR(VLOOKUP($AD1671,技まとめ!$A$1:$F$380,4,FALSE)),"－",VLOOKUP($AD1671,技まとめ!$A$1:$F$380,4,FALSE)),"一致","")</f>
        <v/>
      </c>
      <c r="AI1671" s="9" t="s">
        <v>407</v>
      </c>
      <c r="AJ1671" s="3" t="str">
        <f>IF(ISERROR(VLOOKUP($AI1671,技まとめ!$A$1:$F$380,6,FALSE)),"－",VLOOKUP($AI1671,技まとめ!$A$1:$F$380,6,FALSE))</f>
        <v>BL</v>
      </c>
      <c r="AK1671" s="3">
        <f>IF(ISERROR(VLOOKUP($AI1671,技まとめ!$A$1:$F$380,3,FALSE)),"－",VLOOKUP($AI1671,技まとめ!$A$1:$F$380,3,FALSE))</f>
        <v>85</v>
      </c>
      <c r="AL1671" s="3">
        <f>IF(ISERROR(VLOOKUP($AI1671,技まとめ!$A$1:$F$380,5,FALSE)),"－",VLOOKUP($AI1671,技まとめ!$A$1:$F$380,5,FALSE))</f>
        <v>50</v>
      </c>
      <c r="AM1671" s="3" t="str">
        <f>IF($E1671=IF(ISERROR(VLOOKUP($AI1671,技まとめ!$A$1:$F$380,4,FALSE)),"－",VLOOKUP($AI1671,技まとめ!$A$1:$F$380,4,FALSE)),"一致","")</f>
        <v/>
      </c>
      <c r="AN1671" s="9" t="s">
        <v>1406</v>
      </c>
      <c r="AO1671" s="3" t="str">
        <f>IF(ISERROR(VLOOKUP($AN1671,技まとめ!$A$1:$F$380,6,FALSE)),"－",VLOOKUP($AN1671,技まとめ!$A$1:$F$380,6,FALSE))</f>
        <v>CA</v>
      </c>
      <c r="AP1671" s="3">
        <f>IF(ISERROR(VLOOKUP($AN1671,技まとめ!$A$1:$F$380,3,FALSE)),"－",VLOOKUP($AN1671,技まとめ!$A$1:$F$380,3,FALSE))</f>
        <v>56</v>
      </c>
      <c r="AQ1671" s="3">
        <f>IF(ISERROR(VLOOKUP($AN1671,技まとめ!$A$1:$F$380,5,FALSE)),"－",VLOOKUP($AN1671,技まとめ!$A$1:$F$380,5,FALSE))</f>
        <v>37</v>
      </c>
      <c r="AR1671" s="3" t="str">
        <f>IF($E1671=IF(ISERROR(VLOOKUP($AN1671,技まとめ!$A$1:$F$380,4,FALSE)),"－",VLOOKUP($AN1671,技まとめ!$A$1:$F$380,4,FALSE)),"一致","")</f>
        <v/>
      </c>
      <c r="AS1671" s="9" t="s">
        <v>326</v>
      </c>
      <c r="AT1671" s="3" t="str">
        <f>IF(ISERROR(VLOOKUP($AS1671,技まとめ!$A$1:$F$380,6,FALSE)),"－",VLOOKUP($AS1671,技まとめ!$A$1:$F$380,6,FALSE))</f>
        <v>BL</v>
      </c>
      <c r="AU1671" s="3">
        <f>IF(ISERROR(VLOOKUP($AS1671,技まとめ!$A$1:$F$380,3,FALSE)),"－",VLOOKUP($AS1671,技まとめ!$A$1:$F$380,3,FALSE))</f>
        <v>56</v>
      </c>
      <c r="AV1671" s="3">
        <f>IF(ISERROR(VLOOKUP($AS1671,技まとめ!$A$1:$F$380,5,FALSE)),"－",VLOOKUP($AS1671,技まとめ!$A$1:$F$380,5,FALSE))</f>
        <v>39</v>
      </c>
      <c r="AW1671" s="3" t="str">
        <f>IF($E1671=IF(ISERROR(VLOOKUP($AS1671,技まとめ!$A$1:$F$380,4,FALSE)),"－",VLOOKUP($AS1671,技まとめ!$A$1:$F$380,4,FALSE)),"一致","")</f>
        <v/>
      </c>
      <c r="AX1671" s="12" t="str">
        <f t="shared" si="370"/>
        <v>グレイブストーンホエールガードグレートバリアリーフパワーチャージ</v>
      </c>
      <c r="AY1671" s="12" t="str">
        <f t="shared" si="371"/>
        <v>グレイブストーンホエールガードグレートバリアリーフパワーチャージ</v>
      </c>
      <c r="AZ1671" s="12" t="str">
        <f t="shared" si="372"/>
        <v>グレイブストーンホエールガードグレートバリアリーフパワーチャージ</v>
      </c>
      <c r="BA1671" s="12" t="str">
        <f t="shared" si="373"/>
        <v>グレイブストーンホエールガードグレートバリアリーフパワーチャージ</v>
      </c>
      <c r="BB1671" s="11" t="str">
        <f t="shared" si="374"/>
        <v>BLBLCABL</v>
      </c>
      <c r="BC1671" s="11" t="str">
        <f t="shared" si="375"/>
        <v>BLBLCABL</v>
      </c>
      <c r="BD1671" s="11" t="str">
        <f t="shared" si="376"/>
        <v>BLBLCABL</v>
      </c>
      <c r="BE1671" s="11" t="str">
        <f t="shared" si="377"/>
        <v>BLBLCABL</v>
      </c>
    </row>
    <row r="1672" spans="1:57" ht="11.25" hidden="1" customHeight="1">
      <c r="A1672" s="6">
        <v>1671</v>
      </c>
      <c r="B1672" s="7" t="s">
        <v>3730</v>
      </c>
      <c r="C1672" s="8" t="s">
        <v>3731</v>
      </c>
      <c r="D1672" s="7" t="s">
        <v>72</v>
      </c>
      <c r="E1672" s="7" t="s">
        <v>95</v>
      </c>
      <c r="F1672" s="7" t="s">
        <v>82</v>
      </c>
      <c r="G1672" s="9">
        <v>119</v>
      </c>
      <c r="H1672" s="9">
        <v>118</v>
      </c>
      <c r="I1672" s="9">
        <v>52</v>
      </c>
      <c r="J1672" s="9">
        <v>61</v>
      </c>
      <c r="K1672" s="9">
        <v>62</v>
      </c>
      <c r="L1672" s="9">
        <v>68</v>
      </c>
      <c r="M1672" s="9">
        <v>52</v>
      </c>
      <c r="N1672" s="9">
        <v>48</v>
      </c>
      <c r="O1672" s="9">
        <v>62</v>
      </c>
      <c r="P1672" s="9">
        <v>40</v>
      </c>
      <c r="Q1672" s="10">
        <v>102</v>
      </c>
      <c r="R1672" s="11">
        <v>29</v>
      </c>
      <c r="S1672" s="11">
        <v>1</v>
      </c>
      <c r="T1672" s="11">
        <v>118</v>
      </c>
      <c r="U1672" s="11">
        <v>102</v>
      </c>
      <c r="V1672" s="11">
        <v>1</v>
      </c>
      <c r="W1672" s="11">
        <v>112</v>
      </c>
      <c r="X1672" s="11">
        <f t="shared" si="364"/>
        <v>465</v>
      </c>
      <c r="Y1672" s="11">
        <f t="shared" si="365"/>
        <v>4645</v>
      </c>
      <c r="Z1672" s="11">
        <f t="shared" si="366"/>
        <v>1585</v>
      </c>
      <c r="AA1672" s="11">
        <f t="shared" si="367"/>
        <v>4700</v>
      </c>
      <c r="AB1672" s="11">
        <f t="shared" si="368"/>
        <v>4700</v>
      </c>
      <c r="AC1672" s="6">
        <f t="shared" si="369"/>
        <v>5425</v>
      </c>
      <c r="AD1672" s="9" t="s">
        <v>407</v>
      </c>
      <c r="AE1672" s="3" t="str">
        <f>IF(ISERROR(VLOOKUP($AD1672,技まとめ!$A$1:$F$380,6,FALSE)),"－",VLOOKUP($AD1672,技まとめ!$A$1:$F$380,6,FALSE))</f>
        <v>BL</v>
      </c>
      <c r="AF1672" s="3">
        <f>IF(ISERROR(VLOOKUP($AD1672,技まとめ!$A$1:$F$380,3,FALSE)),"－",VLOOKUP($AD1672,技まとめ!$A$1:$F$380,3,FALSE))</f>
        <v>85</v>
      </c>
      <c r="AG1672" s="3">
        <f>IF(ISERROR(VLOOKUP($AD1672,技まとめ!$A$1:$F$380,5,FALSE)),"－",VLOOKUP($AD1672,技まとめ!$A$1:$F$380,5,FALSE))</f>
        <v>50</v>
      </c>
      <c r="AH1672" s="3" t="str">
        <f>IF($E1672=IF(ISERROR(VLOOKUP($AD1672,技まとめ!$A$1:$F$380,4,FALSE)),"－",VLOOKUP($AD1672,技まとめ!$A$1:$F$380,4,FALSE)),"一致","")</f>
        <v/>
      </c>
      <c r="AI1672" s="9" t="s">
        <v>323</v>
      </c>
      <c r="AJ1672" s="3" t="str">
        <f>IF(ISERROR(VLOOKUP($AI1672,技まとめ!$A$1:$F$380,6,FALSE)),"－",VLOOKUP($AI1672,技まとめ!$A$1:$F$380,6,FALSE))</f>
        <v>DR</v>
      </c>
      <c r="AK1672" s="3">
        <f>IF(ISERROR(VLOOKUP($AI1672,技まとめ!$A$1:$F$380,3,FALSE)),"－",VLOOKUP($AI1672,技まとめ!$A$1:$F$380,3,FALSE))</f>
        <v>42</v>
      </c>
      <c r="AL1672" s="3">
        <f>IF(ISERROR(VLOOKUP($AI1672,技まとめ!$A$1:$F$380,5,FALSE)),"－",VLOOKUP($AI1672,技まとめ!$A$1:$F$380,5,FALSE))</f>
        <v>31</v>
      </c>
      <c r="AM1672" s="3" t="str">
        <f>IF($E1672=IF(ISERROR(VLOOKUP($AI1672,技まとめ!$A$1:$F$380,4,FALSE)),"－",VLOOKUP($AI1672,技まとめ!$A$1:$F$380,4,FALSE)),"一致","")</f>
        <v/>
      </c>
      <c r="AN1672" s="9" t="s">
        <v>5013</v>
      </c>
      <c r="AO1672" s="3" t="str">
        <f>IF(ISERROR(VLOOKUP($AN1672,技まとめ!$A$1:$F$380,6,FALSE)),"－",VLOOKUP($AN1672,技まとめ!$A$1:$F$380,6,FALSE))</f>
        <v>－</v>
      </c>
      <c r="AP1672" s="3">
        <f>IF(ISERROR(VLOOKUP($AN1672,技まとめ!$A$1:$F$380,3,FALSE)),"－",VLOOKUP($AN1672,技まとめ!$A$1:$F$380,3,FALSE))</f>
        <v>0</v>
      </c>
      <c r="AQ1672" s="3">
        <f>IF(ISERROR(VLOOKUP($AN1672,技まとめ!$A$1:$F$380,5,FALSE)),"－",VLOOKUP($AN1672,技まとめ!$A$1:$F$380,5,FALSE))</f>
        <v>0</v>
      </c>
      <c r="AR1672" s="3" t="str">
        <f>IF($E1672=IF(ISERROR(VLOOKUP($AN1672,技まとめ!$A$1:$F$380,4,FALSE)),"－",VLOOKUP($AN1672,技まとめ!$A$1:$F$380,4,FALSE)),"一致","")</f>
        <v/>
      </c>
      <c r="AS1672" s="9" t="s">
        <v>270</v>
      </c>
      <c r="AT1672" s="3" t="str">
        <f>IF(ISERROR(VLOOKUP($AS1672,技まとめ!$A$1:$F$380,6,FALSE)),"－",VLOOKUP($AS1672,技まとめ!$A$1:$F$380,6,FALSE))</f>
        <v>BB</v>
      </c>
      <c r="AU1672" s="3">
        <f>IF(ISERROR(VLOOKUP($AS1672,技まとめ!$A$1:$F$380,3,FALSE)),"－",VLOOKUP($AS1672,技まとめ!$A$1:$F$380,3,FALSE))</f>
        <v>92</v>
      </c>
      <c r="AV1672" s="3">
        <f>IF(ISERROR(VLOOKUP($AS1672,技まとめ!$A$1:$F$380,5,FALSE)),"－",VLOOKUP($AS1672,技まとめ!$A$1:$F$380,5,FALSE))</f>
        <v>53</v>
      </c>
      <c r="AW1672" s="3" t="str">
        <f>IF($E1672=IF(ISERROR(VLOOKUP($AS1672,技まとめ!$A$1:$F$380,4,FALSE)),"－",VLOOKUP($AS1672,技まとめ!$A$1:$F$380,4,FALSE)),"一致","")</f>
        <v/>
      </c>
      <c r="AX1672" s="12" t="str">
        <f t="shared" si="370"/>
        <v>ホエールガードカンガルーキックセツヤク！バーバリアンのたて</v>
      </c>
      <c r="AY1672" s="12" t="str">
        <f t="shared" si="371"/>
        <v>ホエールガードカンガルーキックセツヤク！バーバリアンのたて</v>
      </c>
      <c r="AZ1672" s="12" t="str">
        <f t="shared" si="372"/>
        <v>ホエールガードカンガルーキックセツヤク！バーバリアンのたて</v>
      </c>
      <c r="BA1672" s="12" t="str">
        <f t="shared" si="373"/>
        <v>ホエールガードカンガルーキックセツヤク！バーバリアンのたて</v>
      </c>
      <c r="BB1672" s="11" t="str">
        <f t="shared" si="374"/>
        <v>BLDR－BB</v>
      </c>
      <c r="BC1672" s="11" t="str">
        <f t="shared" si="375"/>
        <v>BLDR－BB</v>
      </c>
      <c r="BD1672" s="11" t="str">
        <f t="shared" si="376"/>
        <v>BLDR－BB</v>
      </c>
      <c r="BE1672" s="11" t="str">
        <f t="shared" si="377"/>
        <v>BLDR－BB</v>
      </c>
    </row>
    <row r="1673" spans="1:57" ht="11.25" hidden="1" customHeight="1">
      <c r="A1673" s="6">
        <v>1672</v>
      </c>
      <c r="B1673" s="7" t="s">
        <v>3732</v>
      </c>
      <c r="C1673" s="8" t="s">
        <v>3733</v>
      </c>
      <c r="D1673" s="7" t="s">
        <v>72</v>
      </c>
      <c r="E1673" s="7" t="s">
        <v>102</v>
      </c>
      <c r="F1673" s="7" t="s">
        <v>109</v>
      </c>
      <c r="G1673" s="9">
        <v>122</v>
      </c>
      <c r="H1673" s="9">
        <v>94</v>
      </c>
      <c r="I1673" s="9">
        <v>48</v>
      </c>
      <c r="J1673" s="9">
        <v>70</v>
      </c>
      <c r="K1673" s="9">
        <v>63</v>
      </c>
      <c r="L1673" s="9">
        <v>56</v>
      </c>
      <c r="M1673" s="9">
        <v>67</v>
      </c>
      <c r="N1673" s="9">
        <v>53</v>
      </c>
      <c r="O1673" s="9">
        <v>62</v>
      </c>
      <c r="P1673" s="9">
        <v>31</v>
      </c>
      <c r="Q1673" s="10">
        <v>98</v>
      </c>
      <c r="R1673" s="11">
        <v>35</v>
      </c>
      <c r="S1673" s="11">
        <v>1</v>
      </c>
      <c r="T1673" s="11">
        <v>106</v>
      </c>
      <c r="U1673" s="11">
        <v>117</v>
      </c>
      <c r="V1673" s="11">
        <v>1</v>
      </c>
      <c r="W1673" s="11">
        <v>112</v>
      </c>
      <c r="X1673" s="11">
        <f t="shared" si="364"/>
        <v>470</v>
      </c>
      <c r="Y1673" s="11">
        <f t="shared" si="365"/>
        <v>4485</v>
      </c>
      <c r="Z1673" s="11">
        <f t="shared" si="366"/>
        <v>1795</v>
      </c>
      <c r="AA1673" s="11">
        <f t="shared" si="367"/>
        <v>4280</v>
      </c>
      <c r="AB1673" s="11">
        <f t="shared" si="368"/>
        <v>4280</v>
      </c>
      <c r="AC1673" s="6">
        <f t="shared" si="369"/>
        <v>4975</v>
      </c>
      <c r="AD1673" s="9" t="s">
        <v>302</v>
      </c>
      <c r="AE1673" s="3" t="str">
        <f>IF(ISERROR(VLOOKUP($AD1673,技まとめ!$A$1:$F$380,6,FALSE)),"－",VLOOKUP($AD1673,技まとめ!$A$1:$F$380,6,FALSE))</f>
        <v>DR</v>
      </c>
      <c r="AF1673" s="3">
        <f>IF(ISERROR(VLOOKUP($AD1673,技まとめ!$A$1:$F$380,3,FALSE)),"－",VLOOKUP($AD1673,技まとめ!$A$1:$F$380,3,FALSE))</f>
        <v>90</v>
      </c>
      <c r="AG1673" s="3">
        <f>IF(ISERROR(VLOOKUP($AD1673,技まとめ!$A$1:$F$380,5,FALSE)),"－",VLOOKUP($AD1673,技まとめ!$A$1:$F$380,5,FALSE))</f>
        <v>53</v>
      </c>
      <c r="AH1673" s="3" t="str">
        <f>IF($E1673=IF(ISERROR(VLOOKUP($AD1673,技まとめ!$A$1:$F$380,4,FALSE)),"－",VLOOKUP($AD1673,技まとめ!$A$1:$F$380,4,FALSE)),"一致","")</f>
        <v/>
      </c>
      <c r="AI1673" s="9" t="s">
        <v>214</v>
      </c>
      <c r="AJ1673" s="3" t="str">
        <f>IF(ISERROR(VLOOKUP($AI1673,技まとめ!$A$1:$F$380,6,FALSE)),"－",VLOOKUP($AI1673,技まとめ!$A$1:$F$380,6,FALSE))</f>
        <v>DR</v>
      </c>
      <c r="AK1673" s="3">
        <f>IF(ISERROR(VLOOKUP($AI1673,技まとめ!$A$1:$F$380,3,FALSE)),"－",VLOOKUP($AI1673,技まとめ!$A$1:$F$380,3,FALSE))</f>
        <v>27</v>
      </c>
      <c r="AL1673" s="3">
        <f>IF(ISERROR(VLOOKUP($AI1673,技まとめ!$A$1:$F$380,5,FALSE)),"－",VLOOKUP($AI1673,技まとめ!$A$1:$F$380,5,FALSE))</f>
        <v>25</v>
      </c>
      <c r="AM1673" s="3" t="str">
        <f>IF($E1673=IF(ISERROR(VLOOKUP($AI1673,技まとめ!$A$1:$F$380,4,FALSE)),"－",VLOOKUP($AI1673,技まとめ!$A$1:$F$380,4,FALSE)),"一致","")</f>
        <v/>
      </c>
      <c r="AN1673" s="9" t="s">
        <v>586</v>
      </c>
      <c r="AO1673" s="3" t="str">
        <f>IF(ISERROR(VLOOKUP($AN1673,技まとめ!$A$1:$F$380,6,FALSE)),"－",VLOOKUP($AN1673,技まとめ!$A$1:$F$380,6,FALSE))</f>
        <v>BL</v>
      </c>
      <c r="AP1673" s="3">
        <f>IF(ISERROR(VLOOKUP($AN1673,技まとめ!$A$1:$F$380,3,FALSE)),"－",VLOOKUP($AN1673,技まとめ!$A$1:$F$380,3,FALSE))</f>
        <v>54</v>
      </c>
      <c r="AQ1673" s="3">
        <f>IF(ISERROR(VLOOKUP($AN1673,技まとめ!$A$1:$F$380,5,FALSE)),"－",VLOOKUP($AN1673,技まとめ!$A$1:$F$380,5,FALSE))</f>
        <v>36</v>
      </c>
      <c r="AR1673" s="3" t="str">
        <f>IF($E1673=IF(ISERROR(VLOOKUP($AN1673,技まとめ!$A$1:$F$380,4,FALSE)),"－",VLOOKUP($AN1673,技まとめ!$A$1:$F$380,4,FALSE)),"一致","")</f>
        <v/>
      </c>
      <c r="AS1673" s="9" t="s">
        <v>434</v>
      </c>
      <c r="AT1673" s="3" t="str">
        <f>IF(ISERROR(VLOOKUP($AS1673,技まとめ!$A$1:$F$380,6,FALSE)),"－",VLOOKUP($AS1673,技まとめ!$A$1:$F$380,6,FALSE))</f>
        <v>BL</v>
      </c>
      <c r="AU1673" s="3">
        <f>IF(ISERROR(VLOOKUP($AS1673,技まとめ!$A$1:$F$380,3,FALSE)),"－",VLOOKUP($AS1673,技まとめ!$A$1:$F$380,3,FALSE))</f>
        <v>65</v>
      </c>
      <c r="AV1673" s="3">
        <f>IF(ISERROR(VLOOKUP($AS1673,技まとめ!$A$1:$F$380,5,FALSE)),"－",VLOOKUP($AS1673,技まとめ!$A$1:$F$380,5,FALSE))</f>
        <v>42</v>
      </c>
      <c r="AW1673" s="3" t="str">
        <f>IF($E1673=IF(ISERROR(VLOOKUP($AS1673,技まとめ!$A$1:$F$380,4,FALSE)),"－",VLOOKUP($AS1673,技まとめ!$A$1:$F$380,4,FALSE)),"一致","")</f>
        <v/>
      </c>
      <c r="AX1673" s="12" t="str">
        <f t="shared" si="370"/>
        <v>ウォーターベールムーンサルトグレイブストーンストーンプリズン</v>
      </c>
      <c r="AY1673" s="12" t="str">
        <f t="shared" si="371"/>
        <v>ウォーターベールムーンサルトグレイブストーンストーンプリズン</v>
      </c>
      <c r="AZ1673" s="12" t="str">
        <f t="shared" si="372"/>
        <v>ウォーターベールムーンサルトグレイブストーンストーンプリズン</v>
      </c>
      <c r="BA1673" s="12" t="str">
        <f t="shared" si="373"/>
        <v>ウォーターベールムーンサルトグレイブストーンストーンプリズン</v>
      </c>
      <c r="BB1673" s="11" t="str">
        <f t="shared" si="374"/>
        <v>DRDRBLBL</v>
      </c>
      <c r="BC1673" s="11" t="str">
        <f t="shared" si="375"/>
        <v>DRDRBLBL</v>
      </c>
      <c r="BD1673" s="11" t="str">
        <f t="shared" si="376"/>
        <v>DRDRBLBL</v>
      </c>
      <c r="BE1673" s="11" t="str">
        <f t="shared" si="377"/>
        <v>DRDRBLBL</v>
      </c>
    </row>
    <row r="1674" spans="1:57" ht="11.25" hidden="1" customHeight="1">
      <c r="A1674" s="6">
        <v>1673</v>
      </c>
      <c r="B1674" s="7" t="s">
        <v>3734</v>
      </c>
      <c r="C1674" s="8" t="s">
        <v>3735</v>
      </c>
      <c r="D1674" s="7" t="s">
        <v>72</v>
      </c>
      <c r="E1674" s="7" t="s">
        <v>102</v>
      </c>
      <c r="F1674" s="7" t="s">
        <v>109</v>
      </c>
      <c r="G1674" s="9">
        <v>117</v>
      </c>
      <c r="H1674" s="9">
        <v>105</v>
      </c>
      <c r="I1674" s="9">
        <v>60</v>
      </c>
      <c r="J1674" s="9">
        <v>62</v>
      </c>
      <c r="K1674" s="9">
        <v>60</v>
      </c>
      <c r="L1674" s="9">
        <v>56</v>
      </c>
      <c r="M1674" s="9">
        <v>61</v>
      </c>
      <c r="N1674" s="9">
        <v>50</v>
      </c>
      <c r="O1674" s="9">
        <v>68</v>
      </c>
      <c r="P1674" s="9">
        <v>19</v>
      </c>
      <c r="Q1674" s="10">
        <v>110</v>
      </c>
      <c r="R1674" s="11">
        <v>9</v>
      </c>
      <c r="S1674" s="11">
        <v>1</v>
      </c>
      <c r="T1674" s="11">
        <v>106</v>
      </c>
      <c r="U1674" s="11">
        <v>111</v>
      </c>
      <c r="V1674" s="11">
        <v>1</v>
      </c>
      <c r="W1674" s="11">
        <v>118</v>
      </c>
      <c r="X1674" s="11">
        <f t="shared" si="364"/>
        <v>456</v>
      </c>
      <c r="Y1674" s="11">
        <f t="shared" si="365"/>
        <v>4995</v>
      </c>
      <c r="Z1674" s="11">
        <f t="shared" si="366"/>
        <v>915</v>
      </c>
      <c r="AA1674" s="11">
        <f t="shared" si="367"/>
        <v>4310</v>
      </c>
      <c r="AB1674" s="11">
        <f t="shared" si="368"/>
        <v>4310</v>
      </c>
      <c r="AC1674" s="6">
        <f t="shared" si="369"/>
        <v>4875</v>
      </c>
      <c r="AD1674" s="9" t="s">
        <v>323</v>
      </c>
      <c r="AE1674" s="3" t="str">
        <f>IF(ISERROR(VLOOKUP($AD1674,技まとめ!$A$1:$F$380,6,FALSE)),"－",VLOOKUP($AD1674,技まとめ!$A$1:$F$380,6,FALSE))</f>
        <v>DR</v>
      </c>
      <c r="AF1674" s="3">
        <f>IF(ISERROR(VLOOKUP($AD1674,技まとめ!$A$1:$F$380,3,FALSE)),"－",VLOOKUP($AD1674,技まとめ!$A$1:$F$380,3,FALSE))</f>
        <v>42</v>
      </c>
      <c r="AG1674" s="3">
        <f>IF(ISERROR(VLOOKUP($AD1674,技まとめ!$A$1:$F$380,5,FALSE)),"－",VLOOKUP($AD1674,技まとめ!$A$1:$F$380,5,FALSE))</f>
        <v>31</v>
      </c>
      <c r="AH1674" s="3" t="str">
        <f>IF($E1674=IF(ISERROR(VLOOKUP($AD1674,技まとめ!$A$1:$F$380,4,FALSE)),"－",VLOOKUP($AD1674,技まとめ!$A$1:$F$380,4,FALSE)),"一致","")</f>
        <v/>
      </c>
      <c r="AI1674" s="9" t="s">
        <v>220</v>
      </c>
      <c r="AJ1674" s="3" t="str">
        <f>IF(ISERROR(VLOOKUP($AI1674,技まとめ!$A$1:$F$380,6,FALSE)),"－",VLOOKUP($AI1674,技まとめ!$A$1:$F$380,6,FALSE))</f>
        <v>－</v>
      </c>
      <c r="AK1674" s="3">
        <f>IF(ISERROR(VLOOKUP($AI1674,技まとめ!$A$1:$F$380,3,FALSE)),"－",VLOOKUP($AI1674,技まとめ!$A$1:$F$380,3,FALSE))</f>
        <v>0</v>
      </c>
      <c r="AL1674" s="3">
        <f>IF(ISERROR(VLOOKUP($AI1674,技まとめ!$A$1:$F$380,5,FALSE)),"－",VLOOKUP($AI1674,技まとめ!$A$1:$F$380,5,FALSE))</f>
        <v>0</v>
      </c>
      <c r="AM1674" s="3" t="str">
        <f>IF($E1674=IF(ISERROR(VLOOKUP($AI1674,技まとめ!$A$1:$F$380,4,FALSE)),"－",VLOOKUP($AI1674,技まとめ!$A$1:$F$380,4,FALSE)),"一致","")</f>
        <v/>
      </c>
      <c r="AN1674" s="9" t="s">
        <v>251</v>
      </c>
      <c r="AO1674" s="3" t="str">
        <f>IF(ISERROR(VLOOKUP($AN1674,技まとめ!$A$1:$F$380,6,FALSE)),"－",VLOOKUP($AN1674,技まとめ!$A$1:$F$380,6,FALSE))</f>
        <v>BL</v>
      </c>
      <c r="AP1674" s="3">
        <f>IF(ISERROR(VLOOKUP($AN1674,技まとめ!$A$1:$F$380,3,FALSE)),"－",VLOOKUP($AN1674,技まとめ!$A$1:$F$380,3,FALSE))</f>
        <v>46</v>
      </c>
      <c r="AQ1674" s="3">
        <f>IF(ISERROR(VLOOKUP($AN1674,技まとめ!$A$1:$F$380,5,FALSE)),"－",VLOOKUP($AN1674,技まとめ!$A$1:$F$380,5,FALSE))</f>
        <v>33</v>
      </c>
      <c r="AR1674" s="3" t="str">
        <f>IF($E1674=IF(ISERROR(VLOOKUP($AN1674,技まとめ!$A$1:$F$380,4,FALSE)),"－",VLOOKUP($AN1674,技まとめ!$A$1:$F$380,4,FALSE)),"一致","")</f>
        <v/>
      </c>
      <c r="AS1674" s="9" t="s">
        <v>301</v>
      </c>
      <c r="AT1674" s="3" t="str">
        <f>IF(ISERROR(VLOOKUP($AS1674,技まとめ!$A$1:$F$380,6,FALSE)),"－",VLOOKUP($AS1674,技まとめ!$A$1:$F$380,6,FALSE))</f>
        <v>LS</v>
      </c>
      <c r="AU1674" s="3">
        <f>IF(ISERROR(VLOOKUP($AS1674,技まとめ!$A$1:$F$380,3,FALSE)),"－",VLOOKUP($AS1674,技まとめ!$A$1:$F$380,3,FALSE))</f>
        <v>55</v>
      </c>
      <c r="AV1674" s="3">
        <f>IF(ISERROR(VLOOKUP($AS1674,技まとめ!$A$1:$F$380,5,FALSE)),"－",VLOOKUP($AS1674,技まとめ!$A$1:$F$380,5,FALSE))</f>
        <v>40</v>
      </c>
      <c r="AW1674" s="3" t="str">
        <f>IF($E1674=IF(ISERROR(VLOOKUP($AS1674,技まとめ!$A$1:$F$380,4,FALSE)),"－",VLOOKUP($AS1674,技まとめ!$A$1:$F$380,4,FALSE)),"一致","")</f>
        <v/>
      </c>
      <c r="AX1674" s="12" t="str">
        <f t="shared" si="370"/>
        <v>カンガルーキックネバーギブアップくものいとツナミブースト</v>
      </c>
      <c r="AY1674" s="12" t="str">
        <f t="shared" si="371"/>
        <v>カンガルーキックネバーギブアップくものいとツナミブースト</v>
      </c>
      <c r="AZ1674" s="12" t="str">
        <f t="shared" si="372"/>
        <v>カンガルーキックネバーギブアップくものいとツナミブースト</v>
      </c>
      <c r="BA1674" s="12" t="str">
        <f t="shared" si="373"/>
        <v>カンガルーキックネバーギブアップくものいとツナミブースト</v>
      </c>
      <c r="BB1674" s="11" t="str">
        <f t="shared" si="374"/>
        <v>DR－BLLS</v>
      </c>
      <c r="BC1674" s="11" t="str">
        <f t="shared" si="375"/>
        <v>DR－BLLS</v>
      </c>
      <c r="BD1674" s="11" t="str">
        <f t="shared" si="376"/>
        <v>DR－BLLS</v>
      </c>
      <c r="BE1674" s="11" t="str">
        <f t="shared" si="377"/>
        <v>DR－BLLS</v>
      </c>
    </row>
    <row r="1675" spans="1:57" ht="11.25" hidden="1" customHeight="1">
      <c r="A1675" s="6">
        <v>1674</v>
      </c>
      <c r="B1675" s="7" t="s">
        <v>3736</v>
      </c>
      <c r="C1675" s="8" t="s">
        <v>3737</v>
      </c>
      <c r="D1675" s="7" t="s">
        <v>72</v>
      </c>
      <c r="E1675" s="7" t="s">
        <v>81</v>
      </c>
      <c r="F1675" s="7" t="s">
        <v>109</v>
      </c>
      <c r="G1675" s="9">
        <v>123</v>
      </c>
      <c r="H1675" s="9">
        <v>110</v>
      </c>
      <c r="I1675" s="9">
        <v>49</v>
      </c>
      <c r="J1675" s="9">
        <v>59</v>
      </c>
      <c r="K1675" s="9">
        <v>69</v>
      </c>
      <c r="L1675" s="9">
        <v>52</v>
      </c>
      <c r="M1675" s="9">
        <v>71</v>
      </c>
      <c r="N1675" s="9">
        <v>49</v>
      </c>
      <c r="O1675" s="9">
        <v>59</v>
      </c>
      <c r="P1675" s="9">
        <v>49</v>
      </c>
      <c r="Q1675" s="10">
        <v>99</v>
      </c>
      <c r="R1675" s="11">
        <v>44</v>
      </c>
      <c r="S1675" s="11">
        <v>1</v>
      </c>
      <c r="T1675" s="11">
        <v>102</v>
      </c>
      <c r="U1675" s="11">
        <v>121</v>
      </c>
      <c r="V1675" s="11">
        <v>1</v>
      </c>
      <c r="W1675" s="11">
        <v>109</v>
      </c>
      <c r="X1675" s="11">
        <f t="shared" si="364"/>
        <v>477</v>
      </c>
      <c r="Y1675" s="11">
        <f t="shared" si="365"/>
        <v>4510</v>
      </c>
      <c r="Z1675" s="11">
        <f t="shared" si="366"/>
        <v>2095</v>
      </c>
      <c r="AA1675" s="11">
        <f t="shared" si="367"/>
        <v>4125</v>
      </c>
      <c r="AB1675" s="11">
        <f t="shared" si="368"/>
        <v>4125</v>
      </c>
      <c r="AC1675" s="6">
        <f t="shared" si="369"/>
        <v>4845</v>
      </c>
      <c r="AD1675" s="9" t="s">
        <v>302</v>
      </c>
      <c r="AE1675" s="3" t="str">
        <f>IF(ISERROR(VLOOKUP($AD1675,技まとめ!$A$1:$F$380,6,FALSE)),"－",VLOOKUP($AD1675,技まとめ!$A$1:$F$380,6,FALSE))</f>
        <v>DR</v>
      </c>
      <c r="AF1675" s="3">
        <f>IF(ISERROR(VLOOKUP($AD1675,技まとめ!$A$1:$F$380,3,FALSE)),"－",VLOOKUP($AD1675,技まとめ!$A$1:$F$380,3,FALSE))</f>
        <v>90</v>
      </c>
      <c r="AG1675" s="3">
        <f>IF(ISERROR(VLOOKUP($AD1675,技まとめ!$A$1:$F$380,5,FALSE)),"－",VLOOKUP($AD1675,技まとめ!$A$1:$F$380,5,FALSE))</f>
        <v>53</v>
      </c>
      <c r="AH1675" s="3" t="str">
        <f>IF($E1675=IF(ISERROR(VLOOKUP($AD1675,技まとめ!$A$1:$F$380,4,FALSE)),"－",VLOOKUP($AD1675,技まとめ!$A$1:$F$380,4,FALSE)),"一致","")</f>
        <v>一致</v>
      </c>
      <c r="AI1675" s="9" t="s">
        <v>301</v>
      </c>
      <c r="AJ1675" s="3" t="str">
        <f>IF(ISERROR(VLOOKUP($AI1675,技まとめ!$A$1:$F$380,6,FALSE)),"－",VLOOKUP($AI1675,技まとめ!$A$1:$F$380,6,FALSE))</f>
        <v>LS</v>
      </c>
      <c r="AK1675" s="3">
        <f>IF(ISERROR(VLOOKUP($AI1675,技まとめ!$A$1:$F$380,3,FALSE)),"－",VLOOKUP($AI1675,技まとめ!$A$1:$F$380,3,FALSE))</f>
        <v>55</v>
      </c>
      <c r="AL1675" s="3">
        <f>IF(ISERROR(VLOOKUP($AI1675,技まとめ!$A$1:$F$380,5,FALSE)),"－",VLOOKUP($AI1675,技まとめ!$A$1:$F$380,5,FALSE))</f>
        <v>40</v>
      </c>
      <c r="AM1675" s="3" t="str">
        <f>IF($E1675=IF(ISERROR(VLOOKUP($AI1675,技まとめ!$A$1:$F$380,4,FALSE)),"－",VLOOKUP($AI1675,技まとめ!$A$1:$F$380,4,FALSE)),"一致","")</f>
        <v>一致</v>
      </c>
      <c r="AN1675" s="9" t="s">
        <v>214</v>
      </c>
      <c r="AO1675" s="3" t="str">
        <f>IF(ISERROR(VLOOKUP($AN1675,技まとめ!$A$1:$F$380,6,FALSE)),"－",VLOOKUP($AN1675,技まとめ!$A$1:$F$380,6,FALSE))</f>
        <v>DR</v>
      </c>
      <c r="AP1675" s="3">
        <f>IF(ISERROR(VLOOKUP($AN1675,技まとめ!$A$1:$F$380,3,FALSE)),"－",VLOOKUP($AN1675,技まとめ!$A$1:$F$380,3,FALSE))</f>
        <v>27</v>
      </c>
      <c r="AQ1675" s="3">
        <f>IF(ISERROR(VLOOKUP($AN1675,技まとめ!$A$1:$F$380,5,FALSE)),"－",VLOOKUP($AN1675,技まとめ!$A$1:$F$380,5,FALSE))</f>
        <v>25</v>
      </c>
      <c r="AR1675" s="3" t="str">
        <f>IF($E1675=IF(ISERROR(VLOOKUP($AN1675,技まとめ!$A$1:$F$380,4,FALSE)),"－",VLOOKUP($AN1675,技まとめ!$A$1:$F$380,4,FALSE)),"一致","")</f>
        <v>一致</v>
      </c>
      <c r="AS1675" s="9" t="s">
        <v>103</v>
      </c>
      <c r="AT1675" s="3" t="str">
        <f>IF(ISERROR(VLOOKUP($AS1675,技まとめ!$A$1:$F$380,6,FALSE)),"－",VLOOKUP($AS1675,技まとめ!$A$1:$F$380,6,FALSE))</f>
        <v>DR</v>
      </c>
      <c r="AU1675" s="3">
        <f>IF(ISERROR(VLOOKUP($AS1675,技まとめ!$A$1:$F$380,3,FALSE)),"－",VLOOKUP($AS1675,技まとめ!$A$1:$F$380,3,FALSE))</f>
        <v>56</v>
      </c>
      <c r="AV1675" s="3">
        <f>IF(ISERROR(VLOOKUP($AS1675,技まとめ!$A$1:$F$380,5,FALSE)),"－",VLOOKUP($AS1675,技まとめ!$A$1:$F$380,5,FALSE))</f>
        <v>39</v>
      </c>
      <c r="AW1675" s="3" t="str">
        <f>IF($E1675=IF(ISERROR(VLOOKUP($AS1675,技まとめ!$A$1:$F$380,4,FALSE)),"－",VLOOKUP($AS1675,技まとめ!$A$1:$F$380,4,FALSE)),"一致","")</f>
        <v/>
      </c>
      <c r="AX1675" s="12" t="str">
        <f t="shared" si="370"/>
        <v>ウォーターベールツナミブーストムーンサルトまぼろしドリブル</v>
      </c>
      <c r="AY1675" s="12" t="str">
        <f t="shared" si="371"/>
        <v>ウォーターベールツナミブーストムーンサルトまぼろしドリブル</v>
      </c>
      <c r="AZ1675" s="12" t="str">
        <f t="shared" si="372"/>
        <v>ウォーターベールツナミブーストムーンサルトまぼろしドリブル</v>
      </c>
      <c r="BA1675" s="12" t="str">
        <f t="shared" si="373"/>
        <v>ウォーターベールツナミブーストムーンサルトまぼろしドリブル</v>
      </c>
      <c r="BB1675" s="11" t="str">
        <f t="shared" si="374"/>
        <v>DRLSDRDR</v>
      </c>
      <c r="BC1675" s="11" t="str">
        <f t="shared" si="375"/>
        <v>DRLSDRDR</v>
      </c>
      <c r="BD1675" s="11" t="str">
        <f t="shared" si="376"/>
        <v>DRLSDRDR</v>
      </c>
      <c r="BE1675" s="11" t="str">
        <f t="shared" si="377"/>
        <v>DRLSDRDR</v>
      </c>
    </row>
    <row r="1676" spans="1:57" ht="11.25" hidden="1" customHeight="1">
      <c r="A1676" s="6">
        <v>1675</v>
      </c>
      <c r="B1676" s="7" t="s">
        <v>3738</v>
      </c>
      <c r="C1676" s="8" t="s">
        <v>3739</v>
      </c>
      <c r="D1676" s="7" t="s">
        <v>72</v>
      </c>
      <c r="E1676" s="7" t="s">
        <v>81</v>
      </c>
      <c r="F1676" s="7" t="s">
        <v>109</v>
      </c>
      <c r="G1676" s="9">
        <v>119</v>
      </c>
      <c r="H1676" s="9">
        <v>126</v>
      </c>
      <c r="I1676" s="9">
        <v>63</v>
      </c>
      <c r="J1676" s="9">
        <v>92</v>
      </c>
      <c r="K1676" s="9">
        <v>71</v>
      </c>
      <c r="L1676" s="9">
        <v>57</v>
      </c>
      <c r="M1676" s="9">
        <v>57</v>
      </c>
      <c r="N1676" s="9">
        <v>49</v>
      </c>
      <c r="O1676" s="9">
        <v>67</v>
      </c>
      <c r="P1676" s="9">
        <v>23</v>
      </c>
      <c r="Q1676" s="10">
        <v>113</v>
      </c>
      <c r="R1676" s="11">
        <v>53</v>
      </c>
      <c r="S1676" s="11">
        <v>1</v>
      </c>
      <c r="T1676" s="11">
        <v>107</v>
      </c>
      <c r="U1676" s="11">
        <v>107</v>
      </c>
      <c r="V1676" s="11">
        <v>1</v>
      </c>
      <c r="W1676" s="11">
        <v>117</v>
      </c>
      <c r="X1676" s="11">
        <f t="shared" si="364"/>
        <v>499</v>
      </c>
      <c r="Y1676" s="11">
        <f t="shared" si="365"/>
        <v>5110</v>
      </c>
      <c r="Z1676" s="11">
        <f t="shared" si="366"/>
        <v>2450</v>
      </c>
      <c r="AA1676" s="11">
        <f t="shared" si="367"/>
        <v>4340</v>
      </c>
      <c r="AB1676" s="11">
        <f t="shared" si="368"/>
        <v>4340</v>
      </c>
      <c r="AC1676" s="6">
        <f t="shared" si="369"/>
        <v>5130</v>
      </c>
      <c r="AD1676" s="9" t="s">
        <v>1134</v>
      </c>
      <c r="AE1676" s="3" t="str">
        <f>IF(ISERROR(VLOOKUP($AD1676,技まとめ!$A$1:$F$380,6,FALSE)),"－",VLOOKUP($AD1676,技まとめ!$A$1:$F$380,6,FALSE))</f>
        <v>NS</v>
      </c>
      <c r="AF1676" s="3">
        <f>IF(ISERROR(VLOOKUP($AD1676,技まとめ!$A$1:$F$380,3,FALSE)),"－",VLOOKUP($AD1676,技まとめ!$A$1:$F$380,3,FALSE))</f>
        <v>70</v>
      </c>
      <c r="AG1676" s="3">
        <f>IF(ISERROR(VLOOKUP($AD1676,技まとめ!$A$1:$F$380,5,FALSE)),"－",VLOOKUP($AD1676,技まとめ!$A$1:$F$380,5,FALSE))</f>
        <v>40</v>
      </c>
      <c r="AH1676" s="3" t="str">
        <f>IF($E1676=IF(ISERROR(VLOOKUP($AD1676,技まとめ!$A$1:$F$380,4,FALSE)),"－",VLOOKUP($AD1676,技まとめ!$A$1:$F$380,4,FALSE)),"一致","")</f>
        <v>一致</v>
      </c>
      <c r="AI1676" s="9" t="s">
        <v>301</v>
      </c>
      <c r="AJ1676" s="3" t="str">
        <f>IF(ISERROR(VLOOKUP($AI1676,技まとめ!$A$1:$F$380,6,FALSE)),"－",VLOOKUP($AI1676,技まとめ!$A$1:$F$380,6,FALSE))</f>
        <v>LS</v>
      </c>
      <c r="AK1676" s="3">
        <f>IF(ISERROR(VLOOKUP($AI1676,技まとめ!$A$1:$F$380,3,FALSE)),"－",VLOOKUP($AI1676,技まとめ!$A$1:$F$380,3,FALSE))</f>
        <v>55</v>
      </c>
      <c r="AL1676" s="3">
        <f>IF(ISERROR(VLOOKUP($AI1676,技まとめ!$A$1:$F$380,5,FALSE)),"－",VLOOKUP($AI1676,技まとめ!$A$1:$F$380,5,FALSE))</f>
        <v>40</v>
      </c>
      <c r="AM1676" s="3" t="str">
        <f>IF($E1676=IF(ISERROR(VLOOKUP($AI1676,技まとめ!$A$1:$F$380,4,FALSE)),"－",VLOOKUP($AI1676,技まとめ!$A$1:$F$380,4,FALSE)),"一致","")</f>
        <v>一致</v>
      </c>
      <c r="AN1676" s="9" t="s">
        <v>5019</v>
      </c>
      <c r="AO1676" s="3" t="str">
        <f>IF(ISERROR(VLOOKUP($AN1676,技まとめ!$A$1:$F$380,6,FALSE)),"－",VLOOKUP($AN1676,技まとめ!$A$1:$F$380,6,FALSE))</f>
        <v>－</v>
      </c>
      <c r="AP1676" s="3">
        <f>IF(ISERROR(VLOOKUP($AN1676,技まとめ!$A$1:$F$380,3,FALSE)),"－",VLOOKUP($AN1676,技まとめ!$A$1:$F$380,3,FALSE))</f>
        <v>0</v>
      </c>
      <c r="AQ1676" s="3">
        <f>IF(ISERROR(VLOOKUP($AN1676,技まとめ!$A$1:$F$380,5,FALSE)),"－",VLOOKUP($AN1676,技まとめ!$A$1:$F$380,5,FALSE))</f>
        <v>0</v>
      </c>
      <c r="AR1676" s="3" t="str">
        <f>IF($E1676=IF(ISERROR(VLOOKUP($AN1676,技まとめ!$A$1:$F$380,4,FALSE)),"－",VLOOKUP($AN1676,技まとめ!$A$1:$F$380,4,FALSE)),"一致","")</f>
        <v/>
      </c>
      <c r="AS1676" s="9" t="s">
        <v>314</v>
      </c>
      <c r="AT1676" s="3" t="str">
        <f>IF(ISERROR(VLOOKUP($AS1676,技まとめ!$A$1:$F$380,6,FALSE)),"－",VLOOKUP($AS1676,技まとめ!$A$1:$F$380,6,FALSE))</f>
        <v>SC</v>
      </c>
      <c r="AU1676" s="3">
        <f>IF(ISERROR(VLOOKUP($AS1676,技まとめ!$A$1:$F$380,3,FALSE)),"－",VLOOKUP($AS1676,技まとめ!$A$1:$F$380,3,FALSE))</f>
        <v>79</v>
      </c>
      <c r="AV1676" s="3">
        <f>IF(ISERROR(VLOOKUP($AS1676,技まとめ!$A$1:$F$380,5,FALSE)),"－",VLOOKUP($AS1676,技まとめ!$A$1:$F$380,5,FALSE))</f>
        <v>43</v>
      </c>
      <c r="AW1676" s="3" t="str">
        <f>IF($E1676=IF(ISERROR(VLOOKUP($AS1676,技まとめ!$A$1:$F$380,4,FALSE)),"－",VLOOKUP($AS1676,技まとめ!$A$1:$F$380,4,FALSE)),"一致","")</f>
        <v/>
      </c>
      <c r="AX1676" s="12" t="str">
        <f t="shared" si="370"/>
        <v>メガロドンツナミブーストイケメンＵＰ！ミラージュシュート</v>
      </c>
      <c r="AY1676" s="12" t="str">
        <f t="shared" si="371"/>
        <v>メガロドンツナミブーストイケメンＵＰ！ミラージュシュート</v>
      </c>
      <c r="AZ1676" s="12" t="str">
        <f t="shared" si="372"/>
        <v>メガロドンツナミブーストイケメンＵＰ！ミラージュシュート</v>
      </c>
      <c r="BA1676" s="12" t="str">
        <f t="shared" si="373"/>
        <v>メガロドンツナミブーストイケメンＵＰ！ミラージュシュート</v>
      </c>
      <c r="BB1676" s="11" t="str">
        <f t="shared" si="374"/>
        <v>NSLS－SC</v>
      </c>
      <c r="BC1676" s="11" t="str">
        <f t="shared" si="375"/>
        <v>NSLS－SC</v>
      </c>
      <c r="BD1676" s="11" t="str">
        <f t="shared" si="376"/>
        <v>NSLS－SC</v>
      </c>
      <c r="BE1676" s="11" t="str">
        <f t="shared" si="377"/>
        <v>NSLS－SC</v>
      </c>
    </row>
    <row r="1677" spans="1:57" ht="11.25" hidden="1" customHeight="1">
      <c r="A1677" s="6">
        <v>1676</v>
      </c>
      <c r="B1677" s="7" t="s">
        <v>3740</v>
      </c>
      <c r="C1677" s="8" t="s">
        <v>3741</v>
      </c>
      <c r="D1677" s="7" t="s">
        <v>72</v>
      </c>
      <c r="E1677" s="7" t="s">
        <v>95</v>
      </c>
      <c r="F1677" s="7" t="s">
        <v>128</v>
      </c>
      <c r="G1677" s="9">
        <v>127</v>
      </c>
      <c r="H1677" s="9">
        <v>117</v>
      </c>
      <c r="I1677" s="9">
        <v>76</v>
      </c>
      <c r="J1677" s="9">
        <v>61</v>
      </c>
      <c r="K1677" s="9">
        <v>61</v>
      </c>
      <c r="L1677" s="9">
        <v>57</v>
      </c>
      <c r="M1677" s="9">
        <v>57</v>
      </c>
      <c r="N1677" s="9">
        <v>55</v>
      </c>
      <c r="O1677" s="9">
        <v>63</v>
      </c>
      <c r="P1677" s="9">
        <v>23</v>
      </c>
      <c r="Q1677" s="10">
        <v>126</v>
      </c>
      <c r="R1677" s="11">
        <v>18</v>
      </c>
      <c r="S1677" s="11">
        <v>1</v>
      </c>
      <c r="T1677" s="11">
        <v>107</v>
      </c>
      <c r="U1677" s="11">
        <v>107</v>
      </c>
      <c r="V1677" s="11">
        <v>1</v>
      </c>
      <c r="W1677" s="11">
        <v>113</v>
      </c>
      <c r="X1677" s="11">
        <f t="shared" si="364"/>
        <v>473</v>
      </c>
      <c r="Y1677" s="11">
        <f t="shared" si="365"/>
        <v>5610</v>
      </c>
      <c r="Z1677" s="11">
        <f t="shared" si="366"/>
        <v>1205</v>
      </c>
      <c r="AA1677" s="11">
        <f t="shared" si="367"/>
        <v>4320</v>
      </c>
      <c r="AB1677" s="11">
        <f t="shared" si="368"/>
        <v>4320</v>
      </c>
      <c r="AC1677" s="6">
        <f t="shared" si="369"/>
        <v>4935</v>
      </c>
      <c r="AD1677" s="9" t="s">
        <v>1134</v>
      </c>
      <c r="AE1677" s="3" t="str">
        <f>IF(ISERROR(VLOOKUP($AD1677,技まとめ!$A$1:$F$380,6,FALSE)),"－",VLOOKUP($AD1677,技まとめ!$A$1:$F$380,6,FALSE))</f>
        <v>NS</v>
      </c>
      <c r="AF1677" s="3">
        <f>IF(ISERROR(VLOOKUP($AD1677,技まとめ!$A$1:$F$380,3,FALSE)),"－",VLOOKUP($AD1677,技まとめ!$A$1:$F$380,3,FALSE))</f>
        <v>70</v>
      </c>
      <c r="AG1677" s="3">
        <f>IF(ISERROR(VLOOKUP($AD1677,技まとめ!$A$1:$F$380,5,FALSE)),"－",VLOOKUP($AD1677,技まとめ!$A$1:$F$380,5,FALSE))</f>
        <v>40</v>
      </c>
      <c r="AH1677" s="3" t="str">
        <f>IF($E1677=IF(ISERROR(VLOOKUP($AD1677,技まとめ!$A$1:$F$380,4,FALSE)),"－",VLOOKUP($AD1677,技まとめ!$A$1:$F$380,4,FALSE)),"一致","")</f>
        <v/>
      </c>
      <c r="AI1677" s="9" t="s">
        <v>214</v>
      </c>
      <c r="AJ1677" s="3" t="str">
        <f>IF(ISERROR(VLOOKUP($AI1677,技まとめ!$A$1:$F$380,6,FALSE)),"－",VLOOKUP($AI1677,技まとめ!$A$1:$F$380,6,FALSE))</f>
        <v>DR</v>
      </c>
      <c r="AK1677" s="3">
        <f>IF(ISERROR(VLOOKUP($AI1677,技まとめ!$A$1:$F$380,3,FALSE)),"－",VLOOKUP($AI1677,技まとめ!$A$1:$F$380,3,FALSE))</f>
        <v>27</v>
      </c>
      <c r="AL1677" s="3">
        <f>IF(ISERROR(VLOOKUP($AI1677,技まとめ!$A$1:$F$380,5,FALSE)),"－",VLOOKUP($AI1677,技まとめ!$A$1:$F$380,5,FALSE))</f>
        <v>25</v>
      </c>
      <c r="AM1677" s="3" t="str">
        <f>IF($E1677=IF(ISERROR(VLOOKUP($AI1677,技まとめ!$A$1:$F$380,4,FALSE)),"－",VLOOKUP($AI1677,技まとめ!$A$1:$F$380,4,FALSE)),"一致","")</f>
        <v/>
      </c>
      <c r="AN1677" s="9" t="s">
        <v>104</v>
      </c>
      <c r="AO1677" s="3" t="str">
        <f>IF(ISERROR(VLOOKUP($AN1677,技まとめ!$A$1:$F$380,6,FALSE)),"－",VLOOKUP($AN1677,技まとめ!$A$1:$F$380,6,FALSE))</f>
        <v>LS</v>
      </c>
      <c r="AP1677" s="3">
        <f>IF(ISERROR(VLOOKUP($AN1677,技まとめ!$A$1:$F$380,3,FALSE)),"－",VLOOKUP($AN1677,技まとめ!$A$1:$F$380,3,FALSE))</f>
        <v>30</v>
      </c>
      <c r="AQ1677" s="3">
        <f>IF(ISERROR(VLOOKUP($AN1677,技まとめ!$A$1:$F$380,5,FALSE)),"－",VLOOKUP($AN1677,技まとめ!$A$1:$F$380,5,FALSE))</f>
        <v>25</v>
      </c>
      <c r="AR1677" s="3" t="str">
        <f>IF($E1677=IF(ISERROR(VLOOKUP($AN1677,技まとめ!$A$1:$F$380,4,FALSE)),"－",VLOOKUP($AN1677,技まとめ!$A$1:$F$380,4,FALSE)),"一致","")</f>
        <v/>
      </c>
      <c r="AS1677" s="9" t="s">
        <v>268</v>
      </c>
      <c r="AT1677" s="3" t="str">
        <f>IF(ISERROR(VLOOKUP($AS1677,技まとめ!$A$1:$F$380,6,FALSE)),"－",VLOOKUP($AS1677,技まとめ!$A$1:$F$380,6,FALSE))</f>
        <v>－</v>
      </c>
      <c r="AU1677" s="3">
        <f>IF(ISERROR(VLOOKUP($AS1677,技まとめ!$A$1:$F$380,3,FALSE)),"－",VLOOKUP($AS1677,技まとめ!$A$1:$F$380,3,FALSE))</f>
        <v>0</v>
      </c>
      <c r="AV1677" s="3">
        <f>IF(ISERROR(VLOOKUP($AS1677,技まとめ!$A$1:$F$380,5,FALSE)),"－",VLOOKUP($AS1677,技まとめ!$A$1:$F$380,5,FALSE))</f>
        <v>0</v>
      </c>
      <c r="AW1677" s="3" t="str">
        <f>IF($E1677=IF(ISERROR(VLOOKUP($AS1677,技まとめ!$A$1:$F$380,4,FALSE)),"－",VLOOKUP($AS1677,技まとめ!$A$1:$F$380,4,FALSE)),"一致","")</f>
        <v/>
      </c>
      <c r="AX1677" s="12" t="str">
        <f t="shared" si="370"/>
        <v>メガロドンムーンサルトすいせいシュートむぞくせい</v>
      </c>
      <c r="AY1677" s="12" t="str">
        <f t="shared" si="371"/>
        <v>メガロドンムーンサルトすいせいシュートむぞくせい</v>
      </c>
      <c r="AZ1677" s="12" t="str">
        <f t="shared" si="372"/>
        <v>メガロドンムーンサルトすいせいシュートむぞくせい</v>
      </c>
      <c r="BA1677" s="12" t="str">
        <f t="shared" si="373"/>
        <v>メガロドンムーンサルトすいせいシュートむぞくせい</v>
      </c>
      <c r="BB1677" s="11" t="str">
        <f t="shared" si="374"/>
        <v>NSDRLS－</v>
      </c>
      <c r="BC1677" s="11" t="str">
        <f t="shared" si="375"/>
        <v>NSDRLS－</v>
      </c>
      <c r="BD1677" s="11" t="str">
        <f t="shared" si="376"/>
        <v>NSDRLS－</v>
      </c>
      <c r="BE1677" s="11" t="str">
        <f t="shared" si="377"/>
        <v>NSDRLS－</v>
      </c>
    </row>
    <row r="1678" spans="1:57" ht="11.25" hidden="1" customHeight="1">
      <c r="A1678" s="6">
        <v>1677</v>
      </c>
      <c r="B1678" s="7" t="s">
        <v>3742</v>
      </c>
      <c r="C1678" s="8" t="s">
        <v>3743</v>
      </c>
      <c r="D1678" s="7" t="s">
        <v>72</v>
      </c>
      <c r="E1678" s="7" t="s">
        <v>102</v>
      </c>
      <c r="F1678" s="7" t="s">
        <v>128</v>
      </c>
      <c r="G1678" s="9">
        <v>122</v>
      </c>
      <c r="H1678" s="9">
        <v>112</v>
      </c>
      <c r="I1678" s="9">
        <v>83</v>
      </c>
      <c r="J1678" s="9">
        <v>56</v>
      </c>
      <c r="K1678" s="9">
        <v>46</v>
      </c>
      <c r="L1678" s="9">
        <v>40</v>
      </c>
      <c r="M1678" s="9">
        <v>42</v>
      </c>
      <c r="N1678" s="9">
        <v>44</v>
      </c>
      <c r="O1678" s="9">
        <v>70</v>
      </c>
      <c r="P1678" s="9">
        <v>46</v>
      </c>
      <c r="Q1678" s="10">
        <v>133</v>
      </c>
      <c r="R1678" s="11">
        <v>10</v>
      </c>
      <c r="S1678" s="11">
        <v>1</v>
      </c>
      <c r="T1678" s="11">
        <v>90</v>
      </c>
      <c r="U1678" s="11">
        <v>92</v>
      </c>
      <c r="V1678" s="11">
        <v>1</v>
      </c>
      <c r="W1678" s="11">
        <v>120</v>
      </c>
      <c r="X1678" s="11">
        <f t="shared" si="364"/>
        <v>447</v>
      </c>
      <c r="Y1678" s="11">
        <f t="shared" si="365"/>
        <v>5925</v>
      </c>
      <c r="Z1678" s="11">
        <f t="shared" si="366"/>
        <v>960</v>
      </c>
      <c r="AA1678" s="11">
        <f t="shared" si="367"/>
        <v>3760</v>
      </c>
      <c r="AB1678" s="11">
        <f t="shared" si="368"/>
        <v>3760</v>
      </c>
      <c r="AC1678" s="6">
        <f t="shared" si="369"/>
        <v>4250</v>
      </c>
      <c r="AD1678" s="9" t="s">
        <v>1134</v>
      </c>
      <c r="AE1678" s="3" t="str">
        <f>IF(ISERROR(VLOOKUP($AD1678,技まとめ!$A$1:$F$380,6,FALSE)),"－",VLOOKUP($AD1678,技まとめ!$A$1:$F$380,6,FALSE))</f>
        <v>NS</v>
      </c>
      <c r="AF1678" s="3">
        <f>IF(ISERROR(VLOOKUP($AD1678,技まとめ!$A$1:$F$380,3,FALSE)),"－",VLOOKUP($AD1678,技まとめ!$A$1:$F$380,3,FALSE))</f>
        <v>70</v>
      </c>
      <c r="AG1678" s="3">
        <f>IF(ISERROR(VLOOKUP($AD1678,技まとめ!$A$1:$F$380,5,FALSE)),"－",VLOOKUP($AD1678,技まとめ!$A$1:$F$380,5,FALSE))</f>
        <v>40</v>
      </c>
      <c r="AH1678" s="3" t="str">
        <f>IF($E1678=IF(ISERROR(VLOOKUP($AD1678,技まとめ!$A$1:$F$380,4,FALSE)),"－",VLOOKUP($AD1678,技まとめ!$A$1:$F$380,4,FALSE)),"一致","")</f>
        <v/>
      </c>
      <c r="AI1678" s="9" t="s">
        <v>302</v>
      </c>
      <c r="AJ1678" s="3" t="str">
        <f>IF(ISERROR(VLOOKUP($AI1678,技まとめ!$A$1:$F$380,6,FALSE)),"－",VLOOKUP($AI1678,技まとめ!$A$1:$F$380,6,FALSE))</f>
        <v>DR</v>
      </c>
      <c r="AK1678" s="3">
        <f>IF(ISERROR(VLOOKUP($AI1678,技まとめ!$A$1:$F$380,3,FALSE)),"－",VLOOKUP($AI1678,技まとめ!$A$1:$F$380,3,FALSE))</f>
        <v>90</v>
      </c>
      <c r="AL1678" s="3">
        <f>IF(ISERROR(VLOOKUP($AI1678,技まとめ!$A$1:$F$380,5,FALSE)),"－",VLOOKUP($AI1678,技まとめ!$A$1:$F$380,5,FALSE))</f>
        <v>53</v>
      </c>
      <c r="AM1678" s="3" t="str">
        <f>IF($E1678=IF(ISERROR(VLOOKUP($AI1678,技まとめ!$A$1:$F$380,4,FALSE)),"－",VLOOKUP($AI1678,技まとめ!$A$1:$F$380,4,FALSE)),"一致","")</f>
        <v/>
      </c>
      <c r="AN1678" s="9" t="s">
        <v>230</v>
      </c>
      <c r="AO1678" s="3" t="str">
        <f>IF(ISERROR(VLOOKUP($AN1678,技まとめ!$A$1:$F$380,6,FALSE)),"－",VLOOKUP($AN1678,技まとめ!$A$1:$F$380,6,FALSE))</f>
        <v>BL</v>
      </c>
      <c r="AP1678" s="3">
        <f>IF(ISERROR(VLOOKUP($AN1678,技まとめ!$A$1:$F$380,3,FALSE)),"－",VLOOKUP($AN1678,技まとめ!$A$1:$F$380,3,FALSE))</f>
        <v>21</v>
      </c>
      <c r="AQ1678" s="3">
        <f>IF(ISERROR(VLOOKUP($AN1678,技まとめ!$A$1:$F$380,5,FALSE)),"－",VLOOKUP($AN1678,技まとめ!$A$1:$F$380,5,FALSE))</f>
        <v>22</v>
      </c>
      <c r="AR1678" s="3" t="str">
        <f>IF($E1678=IF(ISERROR(VLOOKUP($AN1678,技まとめ!$A$1:$F$380,4,FALSE)),"－",VLOOKUP($AN1678,技まとめ!$A$1:$F$380,4,FALSE)),"一致","")</f>
        <v/>
      </c>
      <c r="AS1678" s="9" t="s">
        <v>585</v>
      </c>
      <c r="AT1678" s="3" t="str">
        <f>IF(ISERROR(VLOOKUP($AS1678,技まとめ!$A$1:$F$380,6,FALSE)),"－",VLOOKUP($AS1678,技まとめ!$A$1:$F$380,6,FALSE))</f>
        <v>BL</v>
      </c>
      <c r="AU1678" s="3">
        <f>IF(ISERROR(VLOOKUP($AS1678,技まとめ!$A$1:$F$380,3,FALSE)),"－",VLOOKUP($AS1678,技まとめ!$A$1:$F$380,3,FALSE))</f>
        <v>71</v>
      </c>
      <c r="AV1678" s="3">
        <f>IF(ISERROR(VLOOKUP($AS1678,技まとめ!$A$1:$F$380,5,FALSE)),"－",VLOOKUP($AS1678,技まとめ!$A$1:$F$380,5,FALSE))</f>
        <v>44</v>
      </c>
      <c r="AW1678" s="3" t="str">
        <f>IF($E1678=IF(ISERROR(VLOOKUP($AS1678,技まとめ!$A$1:$F$380,4,FALSE)),"－",VLOOKUP($AS1678,技まとめ!$A$1:$F$380,4,FALSE)),"一致","")</f>
        <v/>
      </c>
      <c r="AX1678" s="12" t="str">
        <f t="shared" si="370"/>
        <v>メガロドンウォーターベールおんりょうメガクェイク</v>
      </c>
      <c r="AY1678" s="12" t="str">
        <f t="shared" si="371"/>
        <v>メガロドンウォーターベールおんりょうメガクェイク</v>
      </c>
      <c r="AZ1678" s="12" t="str">
        <f t="shared" si="372"/>
        <v>メガロドンウォーターベールおんりょうメガクェイク</v>
      </c>
      <c r="BA1678" s="12" t="str">
        <f t="shared" si="373"/>
        <v>メガロドンウォーターベールおんりょうメガクェイク</v>
      </c>
      <c r="BB1678" s="11" t="str">
        <f t="shared" si="374"/>
        <v>NSDRBLBL</v>
      </c>
      <c r="BC1678" s="11" t="str">
        <f t="shared" si="375"/>
        <v>NSDRBLBL</v>
      </c>
      <c r="BD1678" s="11" t="str">
        <f t="shared" si="376"/>
        <v>NSDRBLBL</v>
      </c>
      <c r="BE1678" s="11" t="str">
        <f t="shared" si="377"/>
        <v>NSDRBLBL</v>
      </c>
    </row>
    <row r="1679" spans="1:57" ht="11.25" hidden="1" customHeight="1">
      <c r="A1679" s="6">
        <v>1678</v>
      </c>
      <c r="B1679" s="7" t="s">
        <v>3744</v>
      </c>
      <c r="C1679" s="8" t="s">
        <v>3745</v>
      </c>
      <c r="D1679" s="7" t="s">
        <v>72</v>
      </c>
      <c r="E1679" s="7" t="s">
        <v>95</v>
      </c>
      <c r="F1679" s="7" t="s">
        <v>74</v>
      </c>
      <c r="G1679" s="9">
        <v>121</v>
      </c>
      <c r="H1679" s="9">
        <v>130</v>
      </c>
      <c r="I1679" s="9">
        <v>53</v>
      </c>
      <c r="J1679" s="9">
        <v>60</v>
      </c>
      <c r="K1679" s="9">
        <v>62</v>
      </c>
      <c r="L1679" s="9">
        <v>64</v>
      </c>
      <c r="M1679" s="9">
        <v>69</v>
      </c>
      <c r="N1679" s="9">
        <v>53</v>
      </c>
      <c r="O1679" s="9">
        <v>53</v>
      </c>
      <c r="P1679" s="9">
        <v>19</v>
      </c>
      <c r="Q1679" s="10">
        <v>103</v>
      </c>
      <c r="R1679" s="11">
        <v>12</v>
      </c>
      <c r="S1679" s="11">
        <v>1</v>
      </c>
      <c r="T1679" s="11">
        <v>114</v>
      </c>
      <c r="U1679" s="11">
        <v>119</v>
      </c>
      <c r="V1679" s="11">
        <v>1</v>
      </c>
      <c r="W1679" s="11">
        <v>103</v>
      </c>
      <c r="X1679" s="11">
        <f t="shared" si="364"/>
        <v>453</v>
      </c>
      <c r="Y1679" s="11">
        <f t="shared" si="365"/>
        <v>4640</v>
      </c>
      <c r="Z1679" s="11">
        <f t="shared" si="366"/>
        <v>945</v>
      </c>
      <c r="AA1679" s="11">
        <f t="shared" si="367"/>
        <v>4515</v>
      </c>
      <c r="AB1679" s="11">
        <f t="shared" si="368"/>
        <v>4515</v>
      </c>
      <c r="AC1679" s="6">
        <f t="shared" si="369"/>
        <v>5135</v>
      </c>
      <c r="AD1679" s="9" t="s">
        <v>1406</v>
      </c>
      <c r="AE1679" s="3" t="str">
        <f>IF(ISERROR(VLOOKUP($AD1679,技まとめ!$A$1:$F$380,6,FALSE)),"－",VLOOKUP($AD1679,技まとめ!$A$1:$F$380,6,FALSE))</f>
        <v>CA</v>
      </c>
      <c r="AF1679" s="3">
        <f>IF(ISERROR(VLOOKUP($AD1679,技まとめ!$A$1:$F$380,3,FALSE)),"－",VLOOKUP($AD1679,技まとめ!$A$1:$F$380,3,FALSE))</f>
        <v>56</v>
      </c>
      <c r="AG1679" s="3">
        <f>IF(ISERROR(VLOOKUP($AD1679,技まとめ!$A$1:$F$380,5,FALSE)),"－",VLOOKUP($AD1679,技まとめ!$A$1:$F$380,5,FALSE))</f>
        <v>37</v>
      </c>
      <c r="AH1679" s="3" t="str">
        <f>IF($E1679=IF(ISERROR(VLOOKUP($AD1679,技まとめ!$A$1:$F$380,4,FALSE)),"－",VLOOKUP($AD1679,技まとめ!$A$1:$F$380,4,FALSE)),"一致","")</f>
        <v/>
      </c>
      <c r="AI1679" s="9" t="s">
        <v>1675</v>
      </c>
      <c r="AJ1679" s="3" t="str">
        <f>IF(ISERROR(VLOOKUP($AI1679,技まとめ!$A$1:$F$380,6,FALSE)),"－",VLOOKUP($AI1679,技まとめ!$A$1:$F$380,6,FALSE))</f>
        <v>CA</v>
      </c>
      <c r="AK1679" s="3">
        <f>IF(ISERROR(VLOOKUP($AI1679,技まとめ!$A$1:$F$380,3,FALSE)),"－",VLOOKUP($AI1679,技まとめ!$A$1:$F$380,3,FALSE))</f>
        <v>90</v>
      </c>
      <c r="AL1679" s="3">
        <f>IF(ISERROR(VLOOKUP($AI1679,技まとめ!$A$1:$F$380,5,FALSE)),"－",VLOOKUP($AI1679,技まとめ!$A$1:$F$380,5,FALSE))</f>
        <v>50</v>
      </c>
      <c r="AM1679" s="3" t="str">
        <f>IF($E1679=IF(ISERROR(VLOOKUP($AI1679,技まとめ!$A$1:$F$380,4,FALSE)),"－",VLOOKUP($AI1679,技まとめ!$A$1:$F$380,4,FALSE)),"一致","")</f>
        <v/>
      </c>
      <c r="AN1679" s="9" t="s">
        <v>178</v>
      </c>
      <c r="AO1679" s="3" t="str">
        <f>IF(ISERROR(VLOOKUP($AN1679,技まとめ!$A$1:$F$380,6,FALSE)),"－",VLOOKUP($AN1679,技まとめ!$A$1:$F$380,6,FALSE))</f>
        <v>NS</v>
      </c>
      <c r="AP1679" s="3">
        <f>IF(ISERROR(VLOOKUP($AN1679,技まとめ!$A$1:$F$380,3,FALSE)),"－",VLOOKUP($AN1679,技まとめ!$A$1:$F$380,3,FALSE))</f>
        <v>38</v>
      </c>
      <c r="AQ1679" s="3">
        <f>IF(ISERROR(VLOOKUP($AN1679,技まとめ!$A$1:$F$380,5,FALSE)),"－",VLOOKUP($AN1679,技まとめ!$A$1:$F$380,5,FALSE))</f>
        <v>25</v>
      </c>
      <c r="AR1679" s="3" t="str">
        <f>IF($E1679=IF(ISERROR(VLOOKUP($AN1679,技まとめ!$A$1:$F$380,4,FALSE)),"－",VLOOKUP($AN1679,技まとめ!$A$1:$F$380,4,FALSE)),"一致","")</f>
        <v>一致</v>
      </c>
      <c r="AS1679" s="9" t="s">
        <v>354</v>
      </c>
      <c r="AT1679" s="3" t="str">
        <f>IF(ISERROR(VLOOKUP($AS1679,技まとめ!$A$1:$F$380,6,FALSE)),"－",VLOOKUP($AS1679,技まとめ!$A$1:$F$380,6,FALSE))</f>
        <v>CA</v>
      </c>
      <c r="AU1679" s="3">
        <f>IF(ISERROR(VLOOKUP($AS1679,技まとめ!$A$1:$F$380,3,FALSE)),"－",VLOOKUP($AS1679,技まとめ!$A$1:$F$380,3,FALSE))</f>
        <v>38</v>
      </c>
      <c r="AV1679" s="3">
        <f>IF(ISERROR(VLOOKUP($AS1679,技まとめ!$A$1:$F$380,5,FALSE)),"－",VLOOKUP($AS1679,技まとめ!$A$1:$F$380,5,FALSE))</f>
        <v>30</v>
      </c>
      <c r="AW1679" s="3" t="str">
        <f>IF($E1679=IF(ISERROR(VLOOKUP($AS1679,技まとめ!$A$1:$F$380,4,FALSE)),"－",VLOOKUP($AS1679,技まとめ!$A$1:$F$380,4,FALSE)),"一致","")</f>
        <v>一致</v>
      </c>
      <c r="AX1679" s="12" t="str">
        <f t="shared" si="370"/>
        <v>グレートバリアリーフアイスブロックフリーズショットシュートポケット</v>
      </c>
      <c r="AY1679" s="12" t="str">
        <f t="shared" si="371"/>
        <v>グレートバリアリーフアイスブロックフリーズショットシュートポケット</v>
      </c>
      <c r="AZ1679" s="12" t="str">
        <f t="shared" si="372"/>
        <v>グレートバリアリーフアイスブロックフリーズショットシュートポケット</v>
      </c>
      <c r="BA1679" s="12" t="str">
        <f t="shared" si="373"/>
        <v>グレートバリアリーフアイスブロックフリーズショットシュートポケット</v>
      </c>
      <c r="BB1679" s="11" t="str">
        <f t="shared" si="374"/>
        <v>CACANSCA</v>
      </c>
      <c r="BC1679" s="11" t="str">
        <f t="shared" si="375"/>
        <v>CACANSCA</v>
      </c>
      <c r="BD1679" s="11" t="str">
        <f t="shared" si="376"/>
        <v>CACANSCA</v>
      </c>
      <c r="BE1679" s="11" t="str">
        <f t="shared" si="377"/>
        <v>CACANSCA</v>
      </c>
    </row>
    <row r="1680" spans="1:57" ht="11.25" hidden="1" customHeight="1">
      <c r="A1680" s="6">
        <v>1679</v>
      </c>
      <c r="B1680" s="7" t="s">
        <v>3746</v>
      </c>
      <c r="C1680" s="8" t="s">
        <v>3747</v>
      </c>
      <c r="D1680" s="7" t="s">
        <v>72</v>
      </c>
      <c r="E1680" s="7" t="s">
        <v>102</v>
      </c>
      <c r="F1680" s="7" t="s">
        <v>109</v>
      </c>
      <c r="G1680" s="9">
        <v>136</v>
      </c>
      <c r="H1680" s="9">
        <v>118</v>
      </c>
      <c r="I1680" s="9">
        <v>52</v>
      </c>
      <c r="J1680" s="9">
        <v>59</v>
      </c>
      <c r="K1680" s="9">
        <v>61</v>
      </c>
      <c r="L1680" s="9">
        <v>60</v>
      </c>
      <c r="M1680" s="9">
        <v>70</v>
      </c>
      <c r="N1680" s="9">
        <v>52</v>
      </c>
      <c r="O1680" s="9">
        <v>67</v>
      </c>
      <c r="P1680" s="9">
        <v>30</v>
      </c>
      <c r="Q1680" s="10">
        <v>102</v>
      </c>
      <c r="R1680" s="11">
        <v>20</v>
      </c>
      <c r="S1680" s="11">
        <v>1</v>
      </c>
      <c r="T1680" s="11">
        <v>110</v>
      </c>
      <c r="U1680" s="11">
        <v>120</v>
      </c>
      <c r="V1680" s="11">
        <v>1</v>
      </c>
      <c r="W1680" s="11">
        <v>117</v>
      </c>
      <c r="X1680" s="11">
        <f t="shared" si="364"/>
        <v>471</v>
      </c>
      <c r="Y1680" s="11">
        <f t="shared" si="365"/>
        <v>4670</v>
      </c>
      <c r="Z1680" s="11">
        <f t="shared" si="366"/>
        <v>1295</v>
      </c>
      <c r="AA1680" s="11">
        <f t="shared" si="367"/>
        <v>4445</v>
      </c>
      <c r="AB1680" s="11">
        <f t="shared" si="368"/>
        <v>4445</v>
      </c>
      <c r="AC1680" s="6">
        <f t="shared" si="369"/>
        <v>5085</v>
      </c>
      <c r="AD1680" s="9" t="s">
        <v>323</v>
      </c>
      <c r="AE1680" s="3" t="str">
        <f>IF(ISERROR(VLOOKUP($AD1680,技まとめ!$A$1:$F$380,6,FALSE)),"－",VLOOKUP($AD1680,技まとめ!$A$1:$F$380,6,FALSE))</f>
        <v>DR</v>
      </c>
      <c r="AF1680" s="3">
        <f>IF(ISERROR(VLOOKUP($AD1680,技まとめ!$A$1:$F$380,3,FALSE)),"－",VLOOKUP($AD1680,技まとめ!$A$1:$F$380,3,FALSE))</f>
        <v>42</v>
      </c>
      <c r="AG1680" s="3">
        <f>IF(ISERROR(VLOOKUP($AD1680,技まとめ!$A$1:$F$380,5,FALSE)),"－",VLOOKUP($AD1680,技まとめ!$A$1:$F$380,5,FALSE))</f>
        <v>31</v>
      </c>
      <c r="AH1680" s="3" t="str">
        <f>IF($E1680=IF(ISERROR(VLOOKUP($AD1680,技まとめ!$A$1:$F$380,4,FALSE)),"－",VLOOKUP($AD1680,技まとめ!$A$1:$F$380,4,FALSE)),"一致","")</f>
        <v/>
      </c>
      <c r="AI1680" s="9" t="s">
        <v>116</v>
      </c>
      <c r="AJ1680" s="3" t="str">
        <f>IF(ISERROR(VLOOKUP($AI1680,技まとめ!$A$1:$F$380,6,FALSE)),"－",VLOOKUP($AI1680,技まとめ!$A$1:$F$380,6,FALSE))</f>
        <v>DR</v>
      </c>
      <c r="AK1680" s="3">
        <f>IF(ISERROR(VLOOKUP($AI1680,技まとめ!$A$1:$F$380,3,FALSE)),"－",VLOOKUP($AI1680,技まとめ!$A$1:$F$380,3,FALSE))</f>
        <v>63</v>
      </c>
      <c r="AL1680" s="3">
        <f>IF(ISERROR(VLOOKUP($AI1680,技まとめ!$A$1:$F$380,5,FALSE)),"－",VLOOKUP($AI1680,技まとめ!$A$1:$F$380,5,FALSE))</f>
        <v>42</v>
      </c>
      <c r="AM1680" s="3" t="str">
        <f>IF($E1680=IF(ISERROR(VLOOKUP($AI1680,技まとめ!$A$1:$F$380,4,FALSE)),"－",VLOOKUP($AI1680,技まとめ!$A$1:$F$380,4,FALSE)),"一致","")</f>
        <v>一致</v>
      </c>
      <c r="AN1680" s="9" t="s">
        <v>104</v>
      </c>
      <c r="AO1680" s="3" t="str">
        <f>IF(ISERROR(VLOOKUP($AN1680,技まとめ!$A$1:$F$380,6,FALSE)),"－",VLOOKUP($AN1680,技まとめ!$A$1:$F$380,6,FALSE))</f>
        <v>LS</v>
      </c>
      <c r="AP1680" s="3">
        <f>IF(ISERROR(VLOOKUP($AN1680,技まとめ!$A$1:$F$380,3,FALSE)),"－",VLOOKUP($AN1680,技まとめ!$A$1:$F$380,3,FALSE))</f>
        <v>30</v>
      </c>
      <c r="AQ1680" s="3">
        <f>IF(ISERROR(VLOOKUP($AN1680,技まとめ!$A$1:$F$380,5,FALSE)),"－",VLOOKUP($AN1680,技まとめ!$A$1:$F$380,5,FALSE))</f>
        <v>25</v>
      </c>
      <c r="AR1680" s="3" t="str">
        <f>IF($E1680=IF(ISERROR(VLOOKUP($AN1680,技まとめ!$A$1:$F$380,4,FALSE)),"－",VLOOKUP($AN1680,技まとめ!$A$1:$F$380,4,FALSE)),"一致","")</f>
        <v/>
      </c>
      <c r="AS1680" s="9" t="s">
        <v>671</v>
      </c>
      <c r="AT1680" s="3" t="str">
        <f>IF(ISERROR(VLOOKUP($AS1680,技まとめ!$A$1:$F$380,6,FALSE)),"－",VLOOKUP($AS1680,技まとめ!$A$1:$F$380,6,FALSE))</f>
        <v>BL</v>
      </c>
      <c r="AU1680" s="3">
        <f>IF(ISERROR(VLOOKUP($AS1680,技まとめ!$A$1:$F$380,3,FALSE)),"－",VLOOKUP($AS1680,技まとめ!$A$1:$F$380,3,FALSE))</f>
        <v>56</v>
      </c>
      <c r="AV1680" s="3">
        <f>IF(ISERROR(VLOOKUP($AS1680,技まとめ!$A$1:$F$380,5,FALSE)),"－",VLOOKUP($AS1680,技まとめ!$A$1:$F$380,5,FALSE))</f>
        <v>39</v>
      </c>
      <c r="AW1680" s="3" t="str">
        <f>IF($E1680=IF(ISERROR(VLOOKUP($AS1680,技まとめ!$A$1:$F$380,4,FALSE)),"－",VLOOKUP($AS1680,技まとめ!$A$1:$F$380,4,FALSE)),"一致","")</f>
        <v>一致</v>
      </c>
      <c r="AX1680" s="12" t="str">
        <f t="shared" si="370"/>
        <v>カンガルーキックれっぷうダッシュすいせいシュートフレイムダンス</v>
      </c>
      <c r="AY1680" s="12" t="str">
        <f t="shared" si="371"/>
        <v>カンガルーキックれっぷうダッシュすいせいシュートフレイムダンス</v>
      </c>
      <c r="AZ1680" s="12" t="str">
        <f t="shared" si="372"/>
        <v>カンガルーキックれっぷうダッシュすいせいシュートフレイムダンス</v>
      </c>
      <c r="BA1680" s="12" t="str">
        <f t="shared" si="373"/>
        <v>カンガルーキックれっぷうダッシュすいせいシュートフレイムダンス</v>
      </c>
      <c r="BB1680" s="11" t="str">
        <f t="shared" si="374"/>
        <v>DRDRLSBL</v>
      </c>
      <c r="BC1680" s="11" t="str">
        <f t="shared" si="375"/>
        <v>DRDRLSBL</v>
      </c>
      <c r="BD1680" s="11" t="str">
        <f t="shared" si="376"/>
        <v>DRDRLSBL</v>
      </c>
      <c r="BE1680" s="11" t="str">
        <f t="shared" si="377"/>
        <v>DRDRLSBL</v>
      </c>
    </row>
    <row r="1681" spans="1:57" ht="11.25" hidden="1" customHeight="1">
      <c r="A1681" s="6">
        <v>1680</v>
      </c>
      <c r="B1681" s="7" t="s">
        <v>3748</v>
      </c>
      <c r="C1681" s="8" t="s">
        <v>3749</v>
      </c>
      <c r="D1681" s="7" t="s">
        <v>72</v>
      </c>
      <c r="E1681" s="7" t="s">
        <v>73</v>
      </c>
      <c r="F1681" s="7" t="s">
        <v>109</v>
      </c>
      <c r="G1681" s="9">
        <v>120</v>
      </c>
      <c r="H1681" s="9">
        <v>109</v>
      </c>
      <c r="I1681" s="9">
        <v>58</v>
      </c>
      <c r="J1681" s="9">
        <v>72</v>
      </c>
      <c r="K1681" s="9">
        <v>49</v>
      </c>
      <c r="L1681" s="9">
        <v>63</v>
      </c>
      <c r="M1681" s="9">
        <v>42</v>
      </c>
      <c r="N1681" s="9">
        <v>53</v>
      </c>
      <c r="O1681" s="9">
        <v>62</v>
      </c>
      <c r="P1681" s="9">
        <v>29</v>
      </c>
      <c r="Q1681" s="10">
        <v>108</v>
      </c>
      <c r="R1681" s="11">
        <v>21</v>
      </c>
      <c r="S1681" s="11">
        <v>1</v>
      </c>
      <c r="T1681" s="11">
        <v>113</v>
      </c>
      <c r="U1681" s="11">
        <v>92</v>
      </c>
      <c r="V1681" s="11">
        <v>1</v>
      </c>
      <c r="W1681" s="11">
        <v>112</v>
      </c>
      <c r="X1681" s="11">
        <f t="shared" si="364"/>
        <v>448</v>
      </c>
      <c r="Y1681" s="11">
        <f t="shared" si="365"/>
        <v>4885</v>
      </c>
      <c r="Z1681" s="11">
        <f t="shared" si="366"/>
        <v>1305</v>
      </c>
      <c r="AA1681" s="11">
        <f t="shared" si="367"/>
        <v>4525</v>
      </c>
      <c r="AB1681" s="11">
        <f t="shared" si="368"/>
        <v>4525</v>
      </c>
      <c r="AC1681" s="6">
        <f t="shared" si="369"/>
        <v>5185</v>
      </c>
      <c r="AD1681" s="9" t="s">
        <v>90</v>
      </c>
      <c r="AE1681" s="3" t="str">
        <f>IF(ISERROR(VLOOKUP($AD1681,技まとめ!$A$1:$F$380,6,FALSE)),"－",VLOOKUP($AD1681,技まとめ!$A$1:$F$380,6,FALSE))</f>
        <v>DR</v>
      </c>
      <c r="AF1681" s="3">
        <f>IF(ISERROR(VLOOKUP($AD1681,技まとめ!$A$1:$F$380,3,FALSE)),"－",VLOOKUP($AD1681,技まとめ!$A$1:$F$380,3,FALSE))</f>
        <v>46</v>
      </c>
      <c r="AG1681" s="3">
        <f>IF(ISERROR(VLOOKUP($AD1681,技まとめ!$A$1:$F$380,5,FALSE)),"－",VLOOKUP($AD1681,技まとめ!$A$1:$F$380,5,FALSE))</f>
        <v>33</v>
      </c>
      <c r="AH1681" s="3" t="str">
        <f>IF($E1681=IF(ISERROR(VLOOKUP($AD1681,技まとめ!$A$1:$F$380,4,FALSE)),"－",VLOOKUP($AD1681,技まとめ!$A$1:$F$380,4,FALSE)),"一致","")</f>
        <v>一致</v>
      </c>
      <c r="AI1681" s="9" t="s">
        <v>586</v>
      </c>
      <c r="AJ1681" s="3" t="str">
        <f>IF(ISERROR(VLOOKUP($AI1681,技まとめ!$A$1:$F$380,6,FALSE)),"－",VLOOKUP($AI1681,技まとめ!$A$1:$F$380,6,FALSE))</f>
        <v>BL</v>
      </c>
      <c r="AK1681" s="3">
        <f>IF(ISERROR(VLOOKUP($AI1681,技まとめ!$A$1:$F$380,3,FALSE)),"－",VLOOKUP($AI1681,技まとめ!$A$1:$F$380,3,FALSE))</f>
        <v>54</v>
      </c>
      <c r="AL1681" s="3">
        <f>IF(ISERROR(VLOOKUP($AI1681,技まとめ!$A$1:$F$380,5,FALSE)),"－",VLOOKUP($AI1681,技まとめ!$A$1:$F$380,5,FALSE))</f>
        <v>36</v>
      </c>
      <c r="AM1681" s="3" t="str">
        <f>IF($E1681=IF(ISERROR(VLOOKUP($AI1681,技まとめ!$A$1:$F$380,4,FALSE)),"－",VLOOKUP($AI1681,技まとめ!$A$1:$F$380,4,FALSE)),"一致","")</f>
        <v>一致</v>
      </c>
      <c r="AN1681" s="9" t="s">
        <v>118</v>
      </c>
      <c r="AO1681" s="3" t="str">
        <f>IF(ISERROR(VLOOKUP($AN1681,技まとめ!$A$1:$F$380,6,FALSE)),"－",VLOOKUP($AN1681,技まとめ!$A$1:$F$380,6,FALSE))</f>
        <v>BS</v>
      </c>
      <c r="AP1681" s="3">
        <f>IF(ISERROR(VLOOKUP($AN1681,技まとめ!$A$1:$F$380,3,FALSE)),"－",VLOOKUP($AN1681,技まとめ!$A$1:$F$380,3,FALSE))</f>
        <v>64</v>
      </c>
      <c r="AQ1681" s="3">
        <f>IF(ISERROR(VLOOKUP($AN1681,技まとめ!$A$1:$F$380,5,FALSE)),"－",VLOOKUP($AN1681,技まとめ!$A$1:$F$380,5,FALSE))</f>
        <v>37</v>
      </c>
      <c r="AR1681" s="3" t="str">
        <f>IF($E1681=IF(ISERROR(VLOOKUP($AN1681,技まとめ!$A$1:$F$380,4,FALSE)),"－",VLOOKUP($AN1681,技まとめ!$A$1:$F$380,4,FALSE)),"一致","")</f>
        <v>一致</v>
      </c>
      <c r="AS1681" s="9" t="s">
        <v>326</v>
      </c>
      <c r="AT1681" s="3" t="str">
        <f>IF(ISERROR(VLOOKUP($AS1681,技まとめ!$A$1:$F$380,6,FALSE)),"－",VLOOKUP($AS1681,技まとめ!$A$1:$F$380,6,FALSE))</f>
        <v>BL</v>
      </c>
      <c r="AU1681" s="3">
        <f>IF(ISERROR(VLOOKUP($AS1681,技まとめ!$A$1:$F$380,3,FALSE)),"－",VLOOKUP($AS1681,技まとめ!$A$1:$F$380,3,FALSE))</f>
        <v>56</v>
      </c>
      <c r="AV1681" s="3">
        <f>IF(ISERROR(VLOOKUP($AS1681,技まとめ!$A$1:$F$380,5,FALSE)),"－",VLOOKUP($AS1681,技まとめ!$A$1:$F$380,5,FALSE))</f>
        <v>39</v>
      </c>
      <c r="AW1681" s="3" t="str">
        <f>IF($E1681=IF(ISERROR(VLOOKUP($AS1681,技まとめ!$A$1:$F$380,4,FALSE)),"－",VLOOKUP($AS1681,技まとめ!$A$1:$F$380,4,FALSE)),"一致","")</f>
        <v>一致</v>
      </c>
      <c r="AX1681" s="12" t="str">
        <f t="shared" si="370"/>
        <v>モグラフェイントグレイブストーンクンフーアタックパワーチャージ</v>
      </c>
      <c r="AY1681" s="12" t="str">
        <f t="shared" si="371"/>
        <v>モグラフェイントグレイブストーンクンフーアタックパワーチャージ</v>
      </c>
      <c r="AZ1681" s="12" t="str">
        <f t="shared" si="372"/>
        <v>モグラフェイントグレイブストーンクンフーアタックパワーチャージ</v>
      </c>
      <c r="BA1681" s="12" t="str">
        <f t="shared" si="373"/>
        <v>モグラフェイントグレイブストーンクンフーアタックパワーチャージ</v>
      </c>
      <c r="BB1681" s="11" t="str">
        <f t="shared" si="374"/>
        <v>DRBLBSBL</v>
      </c>
      <c r="BC1681" s="11" t="str">
        <f t="shared" si="375"/>
        <v>DRBLBSBL</v>
      </c>
      <c r="BD1681" s="11" t="str">
        <f t="shared" si="376"/>
        <v>DRBLBSBL</v>
      </c>
      <c r="BE1681" s="11" t="str">
        <f t="shared" si="377"/>
        <v>DRBLBSBL</v>
      </c>
    </row>
    <row r="1682" spans="1:57" ht="11.25" hidden="1" customHeight="1">
      <c r="A1682" s="6">
        <v>1681</v>
      </c>
      <c r="B1682" s="7" t="s">
        <v>3750</v>
      </c>
      <c r="C1682" s="8" t="s">
        <v>3751</v>
      </c>
      <c r="D1682" s="7" t="s">
        <v>72</v>
      </c>
      <c r="E1682" s="7" t="s">
        <v>81</v>
      </c>
      <c r="F1682" s="7" t="s">
        <v>82</v>
      </c>
      <c r="G1682" s="9">
        <v>119</v>
      </c>
      <c r="H1682" s="9">
        <v>109</v>
      </c>
      <c r="I1682" s="9">
        <v>60</v>
      </c>
      <c r="J1682" s="9">
        <v>62</v>
      </c>
      <c r="K1682" s="9">
        <v>51</v>
      </c>
      <c r="L1682" s="9">
        <v>66</v>
      </c>
      <c r="M1682" s="9">
        <v>55</v>
      </c>
      <c r="N1682" s="9">
        <v>50</v>
      </c>
      <c r="O1682" s="9">
        <v>55</v>
      </c>
      <c r="P1682" s="9">
        <v>35</v>
      </c>
      <c r="Q1682" s="10">
        <v>110</v>
      </c>
      <c r="R1682" s="11">
        <v>16</v>
      </c>
      <c r="S1682" s="11">
        <v>1</v>
      </c>
      <c r="T1682" s="11">
        <v>116</v>
      </c>
      <c r="U1682" s="11">
        <v>105</v>
      </c>
      <c r="V1682" s="11">
        <v>1</v>
      </c>
      <c r="W1682" s="11">
        <v>105</v>
      </c>
      <c r="X1682" s="11">
        <f t="shared" si="364"/>
        <v>454</v>
      </c>
      <c r="Y1682" s="11">
        <f t="shared" si="365"/>
        <v>4930</v>
      </c>
      <c r="Z1682" s="11">
        <f t="shared" si="366"/>
        <v>1095</v>
      </c>
      <c r="AA1682" s="11">
        <f t="shared" si="367"/>
        <v>4595</v>
      </c>
      <c r="AB1682" s="11">
        <f t="shared" si="368"/>
        <v>4595</v>
      </c>
      <c r="AC1682" s="6">
        <f t="shared" si="369"/>
        <v>5245</v>
      </c>
      <c r="AD1682" s="9" t="s">
        <v>586</v>
      </c>
      <c r="AE1682" s="3" t="str">
        <f>IF(ISERROR(VLOOKUP($AD1682,技まとめ!$A$1:$F$380,6,FALSE)),"－",VLOOKUP($AD1682,技まとめ!$A$1:$F$380,6,FALSE))</f>
        <v>BL</v>
      </c>
      <c r="AF1682" s="3">
        <f>IF(ISERROR(VLOOKUP($AD1682,技まとめ!$A$1:$F$380,3,FALSE)),"－",VLOOKUP($AD1682,技まとめ!$A$1:$F$380,3,FALSE))</f>
        <v>54</v>
      </c>
      <c r="AG1682" s="3">
        <f>IF(ISERROR(VLOOKUP($AD1682,技まとめ!$A$1:$F$380,5,FALSE)),"－",VLOOKUP($AD1682,技まとめ!$A$1:$F$380,5,FALSE))</f>
        <v>36</v>
      </c>
      <c r="AH1682" s="3" t="str">
        <f>IF($E1682=IF(ISERROR(VLOOKUP($AD1682,技まとめ!$A$1:$F$380,4,FALSE)),"－",VLOOKUP($AD1682,技まとめ!$A$1:$F$380,4,FALSE)),"一致","")</f>
        <v/>
      </c>
      <c r="AI1682" s="9" t="s">
        <v>309</v>
      </c>
      <c r="AJ1682" s="3" t="str">
        <f>IF(ISERROR(VLOOKUP($AI1682,技まとめ!$A$1:$F$380,6,FALSE)),"－",VLOOKUP($AI1682,技まとめ!$A$1:$F$380,6,FALSE))</f>
        <v>BB</v>
      </c>
      <c r="AK1682" s="3">
        <f>IF(ISERROR(VLOOKUP($AI1682,技まとめ!$A$1:$F$380,3,FALSE)),"－",VLOOKUP($AI1682,技まとめ!$A$1:$F$380,3,FALSE))</f>
        <v>23</v>
      </c>
      <c r="AL1682" s="3">
        <f>IF(ISERROR(VLOOKUP($AI1682,技まとめ!$A$1:$F$380,5,FALSE)),"－",VLOOKUP($AI1682,技まとめ!$A$1:$F$380,5,FALSE))</f>
        <v>20</v>
      </c>
      <c r="AM1682" s="3" t="str">
        <f>IF($E1682=IF(ISERROR(VLOOKUP($AI1682,技まとめ!$A$1:$F$380,4,FALSE)),"－",VLOOKUP($AI1682,技まとめ!$A$1:$F$380,4,FALSE)),"一致","")</f>
        <v/>
      </c>
      <c r="AN1682" s="9" t="s">
        <v>290</v>
      </c>
      <c r="AO1682" s="3" t="str">
        <f>IF(ISERROR(VLOOKUP($AN1682,技まとめ!$A$1:$F$380,6,FALSE)),"－",VLOOKUP($AN1682,技まとめ!$A$1:$F$380,6,FALSE))</f>
        <v>CA</v>
      </c>
      <c r="AP1682" s="3">
        <f>IF(ISERROR(VLOOKUP($AN1682,技まとめ!$A$1:$F$380,3,FALSE)),"－",VLOOKUP($AN1682,技まとめ!$A$1:$F$380,3,FALSE))</f>
        <v>27</v>
      </c>
      <c r="AQ1682" s="3">
        <f>IF(ISERROR(VLOOKUP($AN1682,技まとめ!$A$1:$F$380,5,FALSE)),"－",VLOOKUP($AN1682,技まとめ!$A$1:$F$380,5,FALSE))</f>
        <v>25</v>
      </c>
      <c r="AR1682" s="3" t="str">
        <f>IF($E1682=IF(ISERROR(VLOOKUP($AN1682,技まとめ!$A$1:$F$380,4,FALSE)),"－",VLOOKUP($AN1682,技まとめ!$A$1:$F$380,4,FALSE)),"一致","")</f>
        <v/>
      </c>
      <c r="AS1682" s="9" t="s">
        <v>363</v>
      </c>
      <c r="AT1682" s="3" t="str">
        <f>IF(ISERROR(VLOOKUP($AS1682,技まとめ!$A$1:$F$380,6,FALSE)),"－",VLOOKUP($AS1682,技まとめ!$A$1:$F$380,6,FALSE))</f>
        <v>BL</v>
      </c>
      <c r="AU1682" s="3">
        <f>IF(ISERROR(VLOOKUP($AS1682,技まとめ!$A$1:$F$380,3,FALSE)),"－",VLOOKUP($AS1682,技まとめ!$A$1:$F$380,3,FALSE))</f>
        <v>102</v>
      </c>
      <c r="AV1682" s="3">
        <f>IF(ISERROR(VLOOKUP($AS1682,技まとめ!$A$1:$F$380,5,FALSE)),"－",VLOOKUP($AS1682,技まとめ!$A$1:$F$380,5,FALSE))</f>
        <v>57</v>
      </c>
      <c r="AW1682" s="3" t="str">
        <f>IF($E1682=IF(ISERROR(VLOOKUP($AS1682,技まとめ!$A$1:$F$380,4,FALSE)),"－",VLOOKUP($AS1682,技まとめ!$A$1:$F$380,4,FALSE)),"一致","")</f>
        <v/>
      </c>
      <c r="AX1682" s="12" t="str">
        <f t="shared" si="370"/>
        <v>グレイブストーンホーントレインワイルドクローマッドエクスプレス</v>
      </c>
      <c r="AY1682" s="12" t="str">
        <f t="shared" si="371"/>
        <v>グレイブストーンホーントレインワイルドクローマッドエクスプレス</v>
      </c>
      <c r="AZ1682" s="12" t="str">
        <f t="shared" si="372"/>
        <v>グレイブストーンホーントレインワイルドクローマッドエクスプレス</v>
      </c>
      <c r="BA1682" s="12" t="str">
        <f t="shared" si="373"/>
        <v>グレイブストーンホーントレインワイルドクローマッドエクスプレス</v>
      </c>
      <c r="BB1682" s="11" t="str">
        <f t="shared" si="374"/>
        <v>BLBBCABL</v>
      </c>
      <c r="BC1682" s="11" t="str">
        <f t="shared" si="375"/>
        <v>BLBBCABL</v>
      </c>
      <c r="BD1682" s="11" t="str">
        <f t="shared" si="376"/>
        <v>BLBBCABL</v>
      </c>
      <c r="BE1682" s="11" t="str">
        <f t="shared" si="377"/>
        <v>BLBBCABL</v>
      </c>
    </row>
    <row r="1683" spans="1:57" ht="11.25" hidden="1" customHeight="1">
      <c r="A1683" s="6">
        <v>1682</v>
      </c>
      <c r="B1683" s="7" t="s">
        <v>3752</v>
      </c>
      <c r="C1683" s="8" t="s">
        <v>3753</v>
      </c>
      <c r="D1683" s="7" t="s">
        <v>72</v>
      </c>
      <c r="E1683" s="7" t="s">
        <v>73</v>
      </c>
      <c r="F1683" s="7" t="s">
        <v>128</v>
      </c>
      <c r="G1683" s="9">
        <v>122</v>
      </c>
      <c r="H1683" s="9">
        <v>112</v>
      </c>
      <c r="I1683" s="9">
        <v>70</v>
      </c>
      <c r="J1683" s="9">
        <v>56</v>
      </c>
      <c r="K1683" s="9">
        <v>50</v>
      </c>
      <c r="L1683" s="9">
        <v>48</v>
      </c>
      <c r="M1683" s="9">
        <v>62</v>
      </c>
      <c r="N1683" s="9">
        <v>54</v>
      </c>
      <c r="O1683" s="9">
        <v>59</v>
      </c>
      <c r="P1683" s="9">
        <v>22</v>
      </c>
      <c r="Q1683" s="10">
        <v>120</v>
      </c>
      <c r="R1683" s="11">
        <v>1</v>
      </c>
      <c r="S1683" s="11">
        <v>1</v>
      </c>
      <c r="T1683" s="11">
        <v>98</v>
      </c>
      <c r="U1683" s="11">
        <v>112</v>
      </c>
      <c r="V1683" s="11">
        <v>1</v>
      </c>
      <c r="W1683" s="11">
        <v>108</v>
      </c>
      <c r="X1683" s="11">
        <f t="shared" si="364"/>
        <v>441</v>
      </c>
      <c r="Y1683" s="11">
        <f t="shared" si="365"/>
        <v>5345</v>
      </c>
      <c r="Z1683" s="11">
        <f t="shared" si="366"/>
        <v>585</v>
      </c>
      <c r="AA1683" s="11">
        <f t="shared" si="367"/>
        <v>3980</v>
      </c>
      <c r="AB1683" s="11">
        <f t="shared" si="368"/>
        <v>3980</v>
      </c>
      <c r="AC1683" s="6">
        <f t="shared" si="369"/>
        <v>4465</v>
      </c>
      <c r="AD1683" s="9" t="s">
        <v>104</v>
      </c>
      <c r="AE1683" s="3" t="str">
        <f>IF(ISERROR(VLOOKUP($AD1683,技まとめ!$A$1:$F$380,6,FALSE)),"－",VLOOKUP($AD1683,技まとめ!$A$1:$F$380,6,FALSE))</f>
        <v>LS</v>
      </c>
      <c r="AF1683" s="3">
        <f>IF(ISERROR(VLOOKUP($AD1683,技まとめ!$A$1:$F$380,3,FALSE)),"－",VLOOKUP($AD1683,技まとめ!$A$1:$F$380,3,FALSE))</f>
        <v>30</v>
      </c>
      <c r="AG1683" s="3">
        <f>IF(ISERROR(VLOOKUP($AD1683,技まとめ!$A$1:$F$380,5,FALSE)),"－",VLOOKUP($AD1683,技まとめ!$A$1:$F$380,5,FALSE))</f>
        <v>25</v>
      </c>
      <c r="AH1683" s="3" t="str">
        <f>IF($E1683=IF(ISERROR(VLOOKUP($AD1683,技まとめ!$A$1:$F$380,4,FALSE)),"－",VLOOKUP($AD1683,技まとめ!$A$1:$F$380,4,FALSE)),"一致","")</f>
        <v/>
      </c>
      <c r="AI1683" s="9" t="s">
        <v>300</v>
      </c>
      <c r="AJ1683" s="3" t="str">
        <f>IF(ISERROR(VLOOKUP($AI1683,技まとめ!$A$1:$F$380,6,FALSE)),"－",VLOOKUP($AI1683,技まとめ!$A$1:$F$380,6,FALSE))</f>
        <v>BB</v>
      </c>
      <c r="AK1683" s="3">
        <f>IF(ISERROR(VLOOKUP($AI1683,技まとめ!$A$1:$F$380,3,FALSE)),"－",VLOOKUP($AI1683,技まとめ!$A$1:$F$380,3,FALSE))</f>
        <v>49</v>
      </c>
      <c r="AL1683" s="3">
        <f>IF(ISERROR(VLOOKUP($AI1683,技まとめ!$A$1:$F$380,5,FALSE)),"－",VLOOKUP($AI1683,技まとめ!$A$1:$F$380,5,FALSE))</f>
        <v>32</v>
      </c>
      <c r="AM1683" s="3" t="str">
        <f>IF($E1683=IF(ISERROR(VLOOKUP($AI1683,技まとめ!$A$1:$F$380,4,FALSE)),"－",VLOOKUP($AI1683,技まとめ!$A$1:$F$380,4,FALSE)),"一致","")</f>
        <v/>
      </c>
      <c r="AN1683" s="9" t="s">
        <v>323</v>
      </c>
      <c r="AO1683" s="3" t="str">
        <f>IF(ISERROR(VLOOKUP($AN1683,技まとめ!$A$1:$F$380,6,FALSE)),"－",VLOOKUP($AN1683,技まとめ!$A$1:$F$380,6,FALSE))</f>
        <v>DR</v>
      </c>
      <c r="AP1683" s="3">
        <f>IF(ISERROR(VLOOKUP($AN1683,技まとめ!$A$1:$F$380,3,FALSE)),"－",VLOOKUP($AN1683,技まとめ!$A$1:$F$380,3,FALSE))</f>
        <v>42</v>
      </c>
      <c r="AQ1683" s="3">
        <f>IF(ISERROR(VLOOKUP($AN1683,技まとめ!$A$1:$F$380,5,FALSE)),"－",VLOOKUP($AN1683,技まとめ!$A$1:$F$380,5,FALSE))</f>
        <v>31</v>
      </c>
      <c r="AR1683" s="3" t="str">
        <f>IF($E1683=IF(ISERROR(VLOOKUP($AN1683,技まとめ!$A$1:$F$380,4,FALSE)),"－",VLOOKUP($AN1683,技まとめ!$A$1:$F$380,4,FALSE)),"一致","")</f>
        <v>一致</v>
      </c>
      <c r="AS1683" s="9" t="s">
        <v>314</v>
      </c>
      <c r="AT1683" s="3" t="str">
        <f>IF(ISERROR(VLOOKUP($AS1683,技まとめ!$A$1:$F$380,6,FALSE)),"－",VLOOKUP($AS1683,技まとめ!$A$1:$F$380,6,FALSE))</f>
        <v>SC</v>
      </c>
      <c r="AU1683" s="3">
        <f>IF(ISERROR(VLOOKUP($AS1683,技まとめ!$A$1:$F$380,3,FALSE)),"－",VLOOKUP($AS1683,技まとめ!$A$1:$F$380,3,FALSE))</f>
        <v>79</v>
      </c>
      <c r="AV1683" s="3">
        <f>IF(ISERROR(VLOOKUP($AS1683,技まとめ!$A$1:$F$380,5,FALSE)),"－",VLOOKUP($AS1683,技まとめ!$A$1:$F$380,5,FALSE))</f>
        <v>43</v>
      </c>
      <c r="AW1683" s="3" t="str">
        <f>IF($E1683=IF(ISERROR(VLOOKUP($AS1683,技まとめ!$A$1:$F$380,4,FALSE)),"－",VLOOKUP($AS1683,技まとめ!$A$1:$F$380,4,FALSE)),"一致","")</f>
        <v/>
      </c>
      <c r="AX1683" s="12" t="str">
        <f t="shared" si="370"/>
        <v>すいせいシュートスピニングカットカンガルーキックミラージュシュート</v>
      </c>
      <c r="AY1683" s="12" t="str">
        <f t="shared" si="371"/>
        <v>すいせいシュートスピニングカットカンガルーキックミラージュシュート</v>
      </c>
      <c r="AZ1683" s="12" t="str">
        <f t="shared" si="372"/>
        <v>すいせいシュートスピニングカットカンガルーキックミラージュシュート</v>
      </c>
      <c r="BA1683" s="12" t="str">
        <f t="shared" si="373"/>
        <v>すいせいシュートスピニングカットカンガルーキックミラージュシュート</v>
      </c>
      <c r="BB1683" s="11" t="str">
        <f t="shared" si="374"/>
        <v>LSBBDRSC</v>
      </c>
      <c r="BC1683" s="11" t="str">
        <f t="shared" si="375"/>
        <v>LSBBDRSC</v>
      </c>
      <c r="BD1683" s="11" t="str">
        <f t="shared" si="376"/>
        <v>LSBBDRSC</v>
      </c>
      <c r="BE1683" s="11" t="str">
        <f t="shared" si="377"/>
        <v>LSBBDRSC</v>
      </c>
    </row>
    <row r="1684" spans="1:57" ht="11.25" hidden="1" customHeight="1">
      <c r="A1684" s="6">
        <v>1683</v>
      </c>
      <c r="B1684" s="7" t="s">
        <v>3754</v>
      </c>
      <c r="C1684" s="8" t="s">
        <v>3755</v>
      </c>
      <c r="D1684" s="7" t="s">
        <v>72</v>
      </c>
      <c r="E1684" s="7" t="s">
        <v>102</v>
      </c>
      <c r="F1684" s="7" t="s">
        <v>74</v>
      </c>
      <c r="G1684" s="9">
        <v>136</v>
      </c>
      <c r="H1684" s="9">
        <v>138</v>
      </c>
      <c r="I1684" s="9">
        <v>56</v>
      </c>
      <c r="J1684" s="9">
        <v>55</v>
      </c>
      <c r="K1684" s="9">
        <v>46</v>
      </c>
      <c r="L1684" s="9">
        <v>72</v>
      </c>
      <c r="M1684" s="9">
        <v>49</v>
      </c>
      <c r="N1684" s="9">
        <v>76</v>
      </c>
      <c r="O1684" s="9">
        <v>51</v>
      </c>
      <c r="P1684" s="9">
        <v>32</v>
      </c>
      <c r="Q1684" s="10">
        <v>106</v>
      </c>
      <c r="R1684" s="11">
        <v>27</v>
      </c>
      <c r="S1684" s="11">
        <v>1</v>
      </c>
      <c r="T1684" s="11">
        <v>122</v>
      </c>
      <c r="U1684" s="11">
        <v>99</v>
      </c>
      <c r="V1684" s="11">
        <v>1</v>
      </c>
      <c r="W1684" s="11">
        <v>101</v>
      </c>
      <c r="X1684" s="11">
        <f t="shared" si="364"/>
        <v>457</v>
      </c>
      <c r="Y1684" s="11">
        <f t="shared" si="365"/>
        <v>4750</v>
      </c>
      <c r="Z1684" s="11">
        <f t="shared" si="366"/>
        <v>1460</v>
      </c>
      <c r="AA1684" s="11">
        <f t="shared" si="367"/>
        <v>4785</v>
      </c>
      <c r="AB1684" s="11">
        <f t="shared" si="368"/>
        <v>4785</v>
      </c>
      <c r="AC1684" s="6">
        <f t="shared" si="369"/>
        <v>5520</v>
      </c>
      <c r="AD1684" s="9" t="s">
        <v>693</v>
      </c>
      <c r="AE1684" s="3" t="str">
        <f>IF(ISERROR(VLOOKUP($AD1684,技まとめ!$A$1:$F$380,6,FALSE)),"－",VLOOKUP($AD1684,技まとめ!$A$1:$F$380,6,FALSE))</f>
        <v>CA</v>
      </c>
      <c r="AF1684" s="3">
        <f>IF(ISERROR(VLOOKUP($AD1684,技まとめ!$A$1:$F$380,3,FALSE)),"－",VLOOKUP($AD1684,技まとめ!$A$1:$F$380,3,FALSE))</f>
        <v>69</v>
      </c>
      <c r="AG1684" s="3">
        <f>IF(ISERROR(VLOOKUP($AD1684,技まとめ!$A$1:$F$380,5,FALSE)),"－",VLOOKUP($AD1684,技まとめ!$A$1:$F$380,5,FALSE))</f>
        <v>42</v>
      </c>
      <c r="AH1684" s="3" t="str">
        <f>IF($E1684=IF(ISERROR(VLOOKUP($AD1684,技まとめ!$A$1:$F$380,4,FALSE)),"－",VLOOKUP($AD1684,技まとめ!$A$1:$F$380,4,FALSE)),"一致","")</f>
        <v/>
      </c>
      <c r="AI1684" s="9" t="s">
        <v>309</v>
      </c>
      <c r="AJ1684" s="3" t="str">
        <f>IF(ISERROR(VLOOKUP($AI1684,技まとめ!$A$1:$F$380,6,FALSE)),"－",VLOOKUP($AI1684,技まとめ!$A$1:$F$380,6,FALSE))</f>
        <v>BB</v>
      </c>
      <c r="AK1684" s="3">
        <f>IF(ISERROR(VLOOKUP($AI1684,技まとめ!$A$1:$F$380,3,FALSE)),"－",VLOOKUP($AI1684,技まとめ!$A$1:$F$380,3,FALSE))</f>
        <v>23</v>
      </c>
      <c r="AL1684" s="3">
        <f>IF(ISERROR(VLOOKUP($AI1684,技まとめ!$A$1:$F$380,5,FALSE)),"－",VLOOKUP($AI1684,技まとめ!$A$1:$F$380,5,FALSE))</f>
        <v>20</v>
      </c>
      <c r="AM1684" s="3" t="str">
        <f>IF($E1684=IF(ISERROR(VLOOKUP($AI1684,技まとめ!$A$1:$F$380,4,FALSE)),"－",VLOOKUP($AI1684,技まとめ!$A$1:$F$380,4,FALSE)),"一致","")</f>
        <v/>
      </c>
      <c r="AN1684" s="9" t="s">
        <v>5016</v>
      </c>
      <c r="AO1684" s="3" t="str">
        <f>IF(ISERROR(VLOOKUP($AN1684,技まとめ!$A$1:$F$380,6,FALSE)),"－",VLOOKUP($AN1684,技まとめ!$A$1:$F$380,6,FALSE))</f>
        <v>－</v>
      </c>
      <c r="AP1684" s="3">
        <f>IF(ISERROR(VLOOKUP($AN1684,技まとめ!$A$1:$F$380,3,FALSE)),"－",VLOOKUP($AN1684,技まとめ!$A$1:$F$380,3,FALSE))</f>
        <v>0</v>
      </c>
      <c r="AQ1684" s="3">
        <f>IF(ISERROR(VLOOKUP($AN1684,技まとめ!$A$1:$F$380,5,FALSE)),"－",VLOOKUP($AN1684,技まとめ!$A$1:$F$380,5,FALSE))</f>
        <v>0</v>
      </c>
      <c r="AR1684" s="3" t="str">
        <f>IF($E1684=IF(ISERROR(VLOOKUP($AN1684,技まとめ!$A$1:$F$380,4,FALSE)),"－",VLOOKUP($AN1684,技まとめ!$A$1:$F$380,4,FALSE)),"一致","")</f>
        <v/>
      </c>
      <c r="AS1684" s="9" t="s">
        <v>242</v>
      </c>
      <c r="AT1684" s="3" t="str">
        <f>IF(ISERROR(VLOOKUP($AS1684,技まとめ!$A$1:$F$380,6,FALSE)),"－",VLOOKUP($AS1684,技まとめ!$A$1:$F$380,6,FALSE))</f>
        <v>P2</v>
      </c>
      <c r="AU1684" s="3">
        <f>IF(ISERROR(VLOOKUP($AS1684,技まとめ!$A$1:$F$380,3,FALSE)),"－",VLOOKUP($AS1684,技まとめ!$A$1:$F$380,3,FALSE))</f>
        <v>65</v>
      </c>
      <c r="AV1684" s="3">
        <f>IF(ISERROR(VLOOKUP($AS1684,技まとめ!$A$1:$F$380,5,FALSE)),"－",VLOOKUP($AS1684,技まとめ!$A$1:$F$380,5,FALSE))</f>
        <v>40</v>
      </c>
      <c r="AW1684" s="3" t="str">
        <f>IF($E1684=IF(ISERROR(VLOOKUP($AS1684,技まとめ!$A$1:$F$380,4,FALSE)),"－",VLOOKUP($AS1684,技まとめ!$A$1:$F$380,4,FALSE)),"一致","")</f>
        <v>一致</v>
      </c>
      <c r="AX1684" s="12" t="str">
        <f t="shared" si="370"/>
        <v>ストームライダーホーントレインラッキー！カウンターストライク</v>
      </c>
      <c r="AY1684" s="12" t="str">
        <f t="shared" si="371"/>
        <v>ストームライダーホーントレインラッキー！カウンターストライク</v>
      </c>
      <c r="AZ1684" s="12" t="str">
        <f t="shared" si="372"/>
        <v>ストームライダーホーントレインラッキー！カウンターストライク</v>
      </c>
      <c r="BA1684" s="12" t="str">
        <f t="shared" si="373"/>
        <v>ストームライダーホーントレインラッキー！カウンターストライク</v>
      </c>
      <c r="BB1684" s="11" t="str">
        <f t="shared" si="374"/>
        <v>CABB－P2</v>
      </c>
      <c r="BC1684" s="11" t="str">
        <f t="shared" si="375"/>
        <v>CABB－P2</v>
      </c>
      <c r="BD1684" s="11" t="str">
        <f t="shared" si="376"/>
        <v>CABB－P2</v>
      </c>
      <c r="BE1684" s="11" t="str">
        <f t="shared" si="377"/>
        <v>CABB－P2</v>
      </c>
    </row>
    <row r="1685" spans="1:57" ht="11.25" hidden="1" customHeight="1">
      <c r="A1685" s="6">
        <v>1684</v>
      </c>
      <c r="B1685" s="7" t="s">
        <v>3756</v>
      </c>
      <c r="C1685" s="8" t="s">
        <v>3757</v>
      </c>
      <c r="D1685" s="7" t="s">
        <v>72</v>
      </c>
      <c r="E1685" s="7" t="s">
        <v>95</v>
      </c>
      <c r="F1685" s="7" t="s">
        <v>82</v>
      </c>
      <c r="G1685" s="9">
        <v>144</v>
      </c>
      <c r="H1685" s="9">
        <v>96</v>
      </c>
      <c r="I1685" s="9">
        <v>54</v>
      </c>
      <c r="J1685" s="9">
        <v>60</v>
      </c>
      <c r="K1685" s="9">
        <v>52</v>
      </c>
      <c r="L1685" s="9">
        <v>56</v>
      </c>
      <c r="M1685" s="9">
        <v>48</v>
      </c>
      <c r="N1685" s="9">
        <v>82</v>
      </c>
      <c r="O1685" s="9">
        <v>62</v>
      </c>
      <c r="P1685" s="9">
        <v>30</v>
      </c>
      <c r="Q1685" s="10">
        <v>104</v>
      </c>
      <c r="R1685" s="11">
        <v>42</v>
      </c>
      <c r="S1685" s="11">
        <v>1</v>
      </c>
      <c r="T1685" s="11">
        <v>106</v>
      </c>
      <c r="U1685" s="11">
        <v>98</v>
      </c>
      <c r="V1685" s="11">
        <v>1</v>
      </c>
      <c r="W1685" s="11">
        <v>112</v>
      </c>
      <c r="X1685" s="11">
        <f t="shared" si="364"/>
        <v>464</v>
      </c>
      <c r="Y1685" s="11">
        <f t="shared" si="365"/>
        <v>4725</v>
      </c>
      <c r="Z1685" s="11">
        <f t="shared" si="366"/>
        <v>2040</v>
      </c>
      <c r="AA1685" s="11">
        <f t="shared" si="367"/>
        <v>4280</v>
      </c>
      <c r="AB1685" s="11">
        <f t="shared" si="368"/>
        <v>4280</v>
      </c>
      <c r="AC1685" s="6">
        <f t="shared" si="369"/>
        <v>5010</v>
      </c>
      <c r="AD1685" s="9" t="s">
        <v>875</v>
      </c>
      <c r="AE1685" s="3" t="str">
        <f>IF(ISERROR(VLOOKUP($AD1685,技まとめ!$A$1:$F$380,6,FALSE)),"－",VLOOKUP($AD1685,技まとめ!$A$1:$F$380,6,FALSE))</f>
        <v>DR</v>
      </c>
      <c r="AF1685" s="3">
        <f>IF(ISERROR(VLOOKUP($AD1685,技まとめ!$A$1:$F$380,3,FALSE)),"－",VLOOKUP($AD1685,技まとめ!$A$1:$F$380,3,FALSE))</f>
        <v>60</v>
      </c>
      <c r="AG1685" s="3">
        <f>IF(ISERROR(VLOOKUP($AD1685,技まとめ!$A$1:$F$380,5,FALSE)),"－",VLOOKUP($AD1685,技まとめ!$A$1:$F$380,5,FALSE))</f>
        <v>39</v>
      </c>
      <c r="AH1685" s="3" t="str">
        <f>IF($E1685=IF(ISERROR(VLOOKUP($AD1685,技まとめ!$A$1:$F$380,4,FALSE)),"－",VLOOKUP($AD1685,技まとめ!$A$1:$F$380,4,FALSE)),"一致","")</f>
        <v/>
      </c>
      <c r="AI1685" s="9" t="s">
        <v>123</v>
      </c>
      <c r="AJ1685" s="3" t="str">
        <f>IF(ISERROR(VLOOKUP($AI1685,技まとめ!$A$1:$F$380,6,FALSE)),"－",VLOOKUP($AI1685,技まとめ!$A$1:$F$380,6,FALSE))</f>
        <v>DR</v>
      </c>
      <c r="AK1685" s="3">
        <f>IF(ISERROR(VLOOKUP($AI1685,技まとめ!$A$1:$F$380,3,FALSE)),"－",VLOOKUP($AI1685,技まとめ!$A$1:$F$380,3,FALSE))</f>
        <v>36</v>
      </c>
      <c r="AL1685" s="3">
        <f>IF(ISERROR(VLOOKUP($AI1685,技まとめ!$A$1:$F$380,5,FALSE)),"－",VLOOKUP($AI1685,技まとめ!$A$1:$F$380,5,FALSE))</f>
        <v>27</v>
      </c>
      <c r="AM1685" s="3" t="str">
        <f>IF($E1685=IF(ISERROR(VLOOKUP($AI1685,技まとめ!$A$1:$F$380,4,FALSE)),"－",VLOOKUP($AI1685,技まとめ!$A$1:$F$380,4,FALSE)),"一致","")</f>
        <v/>
      </c>
      <c r="AN1685" s="9" t="s">
        <v>103</v>
      </c>
      <c r="AO1685" s="3" t="str">
        <f>IF(ISERROR(VLOOKUP($AN1685,技まとめ!$A$1:$F$380,6,FALSE)),"－",VLOOKUP($AN1685,技まとめ!$A$1:$F$380,6,FALSE))</f>
        <v>DR</v>
      </c>
      <c r="AP1685" s="3">
        <f>IF(ISERROR(VLOOKUP($AN1685,技まとめ!$A$1:$F$380,3,FALSE)),"－",VLOOKUP($AN1685,技まとめ!$A$1:$F$380,3,FALSE))</f>
        <v>56</v>
      </c>
      <c r="AQ1685" s="3">
        <f>IF(ISERROR(VLOOKUP($AN1685,技まとめ!$A$1:$F$380,5,FALSE)),"－",VLOOKUP($AN1685,技まとめ!$A$1:$F$380,5,FALSE))</f>
        <v>39</v>
      </c>
      <c r="AR1685" s="3" t="str">
        <f>IF($E1685=IF(ISERROR(VLOOKUP($AN1685,技まとめ!$A$1:$F$380,4,FALSE)),"－",VLOOKUP($AN1685,技まとめ!$A$1:$F$380,4,FALSE)),"一致","")</f>
        <v>一致</v>
      </c>
      <c r="AS1685" s="9" t="s">
        <v>326</v>
      </c>
      <c r="AT1685" s="3" t="str">
        <f>IF(ISERROR(VLOOKUP($AS1685,技まとめ!$A$1:$F$380,6,FALSE)),"－",VLOOKUP($AS1685,技まとめ!$A$1:$F$380,6,FALSE))</f>
        <v>BL</v>
      </c>
      <c r="AU1685" s="3">
        <f>IF(ISERROR(VLOOKUP($AS1685,技まとめ!$A$1:$F$380,3,FALSE)),"－",VLOOKUP($AS1685,技まとめ!$A$1:$F$380,3,FALSE))</f>
        <v>56</v>
      </c>
      <c r="AV1685" s="3">
        <f>IF(ISERROR(VLOOKUP($AS1685,技まとめ!$A$1:$F$380,5,FALSE)),"－",VLOOKUP($AS1685,技まとめ!$A$1:$F$380,5,FALSE))</f>
        <v>39</v>
      </c>
      <c r="AW1685" s="3" t="str">
        <f>IF($E1685=IF(ISERROR(VLOOKUP($AS1685,技まとめ!$A$1:$F$380,4,FALSE)),"－",VLOOKUP($AS1685,技まとめ!$A$1:$F$380,4,FALSE)),"一致","")</f>
        <v/>
      </c>
      <c r="AX1685" s="12" t="str">
        <f t="shared" si="370"/>
        <v>シザース・ボムごりむちゅうまぼろしドリブルパワーチャージ</v>
      </c>
      <c r="AY1685" s="12" t="str">
        <f t="shared" si="371"/>
        <v>シザース・ボムごりむちゅうまぼろしドリブルパワーチャージ</v>
      </c>
      <c r="AZ1685" s="12" t="str">
        <f t="shared" si="372"/>
        <v>シザース・ボムごりむちゅうまぼろしドリブルパワーチャージ</v>
      </c>
      <c r="BA1685" s="12" t="str">
        <f t="shared" si="373"/>
        <v>シザース・ボムごりむちゅうまぼろしドリブルパワーチャージ</v>
      </c>
      <c r="BB1685" s="11" t="str">
        <f t="shared" si="374"/>
        <v>DRDRDRBL</v>
      </c>
      <c r="BC1685" s="11" t="str">
        <f t="shared" si="375"/>
        <v>DRDRDRBL</v>
      </c>
      <c r="BD1685" s="11" t="str">
        <f t="shared" si="376"/>
        <v>DRDRDRBL</v>
      </c>
      <c r="BE1685" s="11" t="str">
        <f t="shared" si="377"/>
        <v>DRDRDRBL</v>
      </c>
    </row>
    <row r="1686" spans="1:57" ht="11.25" hidden="1" customHeight="1">
      <c r="A1686" s="6">
        <v>1685</v>
      </c>
      <c r="B1686" s="7" t="s">
        <v>3758</v>
      </c>
      <c r="C1686" s="8" t="s">
        <v>3759</v>
      </c>
      <c r="D1686" s="7" t="s">
        <v>72</v>
      </c>
      <c r="E1686" s="7" t="s">
        <v>95</v>
      </c>
      <c r="F1686" s="7" t="s">
        <v>82</v>
      </c>
      <c r="G1686" s="9">
        <v>124</v>
      </c>
      <c r="H1686" s="9">
        <v>116</v>
      </c>
      <c r="I1686" s="9">
        <v>51</v>
      </c>
      <c r="J1686" s="9">
        <v>62</v>
      </c>
      <c r="K1686" s="9">
        <v>65</v>
      </c>
      <c r="L1686" s="9">
        <v>72</v>
      </c>
      <c r="M1686" s="9">
        <v>58</v>
      </c>
      <c r="N1686" s="9">
        <v>75</v>
      </c>
      <c r="O1686" s="9">
        <v>61</v>
      </c>
      <c r="P1686" s="9">
        <v>7</v>
      </c>
      <c r="Q1686" s="10">
        <v>101</v>
      </c>
      <c r="R1686" s="11">
        <v>27</v>
      </c>
      <c r="S1686" s="11">
        <v>1</v>
      </c>
      <c r="T1686" s="11">
        <v>122</v>
      </c>
      <c r="U1686" s="11">
        <v>108</v>
      </c>
      <c r="V1686" s="11">
        <v>1</v>
      </c>
      <c r="W1686" s="11">
        <v>111</v>
      </c>
      <c r="X1686" s="11">
        <f t="shared" si="364"/>
        <v>471</v>
      </c>
      <c r="Y1686" s="11">
        <f t="shared" si="365"/>
        <v>4600</v>
      </c>
      <c r="Z1686" s="11">
        <f t="shared" si="366"/>
        <v>1510</v>
      </c>
      <c r="AA1686" s="11">
        <f t="shared" si="367"/>
        <v>4835</v>
      </c>
      <c r="AB1686" s="11">
        <f t="shared" si="368"/>
        <v>4835</v>
      </c>
      <c r="AC1686" s="6">
        <f t="shared" si="369"/>
        <v>5570</v>
      </c>
      <c r="AD1686" s="9" t="s">
        <v>314</v>
      </c>
      <c r="AE1686" s="3" t="str">
        <f>IF(ISERROR(VLOOKUP($AD1686,技まとめ!$A$1:$F$380,6,FALSE)),"－",VLOOKUP($AD1686,技まとめ!$A$1:$F$380,6,FALSE))</f>
        <v>SC</v>
      </c>
      <c r="AF1686" s="3">
        <f>IF(ISERROR(VLOOKUP($AD1686,技まとめ!$A$1:$F$380,3,FALSE)),"－",VLOOKUP($AD1686,技まとめ!$A$1:$F$380,3,FALSE))</f>
        <v>79</v>
      </c>
      <c r="AG1686" s="3">
        <f>IF(ISERROR(VLOOKUP($AD1686,技まとめ!$A$1:$F$380,5,FALSE)),"－",VLOOKUP($AD1686,技まとめ!$A$1:$F$380,5,FALSE))</f>
        <v>43</v>
      </c>
      <c r="AH1686" s="3" t="str">
        <f>IF($E1686=IF(ISERROR(VLOOKUP($AD1686,技まとめ!$A$1:$F$380,4,FALSE)),"－",VLOOKUP($AD1686,技まとめ!$A$1:$F$380,4,FALSE)),"一致","")</f>
        <v>一致</v>
      </c>
      <c r="AI1686" s="9" t="s">
        <v>875</v>
      </c>
      <c r="AJ1686" s="3" t="str">
        <f>IF(ISERROR(VLOOKUP($AI1686,技まとめ!$A$1:$F$380,6,FALSE)),"－",VLOOKUP($AI1686,技まとめ!$A$1:$F$380,6,FALSE))</f>
        <v>DR</v>
      </c>
      <c r="AK1686" s="3">
        <f>IF(ISERROR(VLOOKUP($AI1686,技まとめ!$A$1:$F$380,3,FALSE)),"－",VLOOKUP($AI1686,技まとめ!$A$1:$F$380,3,FALSE))</f>
        <v>60</v>
      </c>
      <c r="AL1686" s="3">
        <f>IF(ISERROR(VLOOKUP($AI1686,技まとめ!$A$1:$F$380,5,FALSE)),"－",VLOOKUP($AI1686,技まとめ!$A$1:$F$380,5,FALSE))</f>
        <v>39</v>
      </c>
      <c r="AM1686" s="3" t="str">
        <f>IF($E1686=IF(ISERROR(VLOOKUP($AI1686,技まとめ!$A$1:$F$380,4,FALSE)),"－",VLOOKUP($AI1686,技まとめ!$A$1:$F$380,4,FALSE)),"一致","")</f>
        <v/>
      </c>
      <c r="AN1686" s="9" t="s">
        <v>417</v>
      </c>
      <c r="AO1686" s="3" t="str">
        <f>IF(ISERROR(VLOOKUP($AN1686,技まとめ!$A$1:$F$380,6,FALSE)),"－",VLOOKUP($AN1686,技まとめ!$A$1:$F$380,6,FALSE))</f>
        <v>BL</v>
      </c>
      <c r="AP1686" s="3">
        <f>IF(ISERROR(VLOOKUP($AN1686,技まとめ!$A$1:$F$380,3,FALSE)),"－",VLOOKUP($AN1686,技まとめ!$A$1:$F$380,3,FALSE))</f>
        <v>50</v>
      </c>
      <c r="AQ1686" s="3">
        <f>IF(ISERROR(VLOOKUP($AN1686,技まとめ!$A$1:$F$380,5,FALSE)),"－",VLOOKUP($AN1686,技まとめ!$A$1:$F$380,5,FALSE))</f>
        <v>36</v>
      </c>
      <c r="AR1686" s="3" t="str">
        <f>IF($E1686=IF(ISERROR(VLOOKUP($AN1686,技まとめ!$A$1:$F$380,4,FALSE)),"－",VLOOKUP($AN1686,技まとめ!$A$1:$F$380,4,FALSE)),"一致","")</f>
        <v/>
      </c>
      <c r="AS1686" s="9" t="s">
        <v>2494</v>
      </c>
      <c r="AT1686" s="3" t="str">
        <f>IF(ISERROR(VLOOKUP($AS1686,技まとめ!$A$1:$F$380,6,FALSE)),"－",VLOOKUP($AS1686,技まとめ!$A$1:$F$380,6,FALSE))</f>
        <v>－</v>
      </c>
      <c r="AU1686" s="3">
        <f>IF(ISERROR(VLOOKUP($AS1686,技まとめ!$A$1:$F$380,3,FALSE)),"－",VLOOKUP($AS1686,技まとめ!$A$1:$F$380,3,FALSE))</f>
        <v>0</v>
      </c>
      <c r="AV1686" s="3">
        <f>IF(ISERROR(VLOOKUP($AS1686,技まとめ!$A$1:$F$380,5,FALSE)),"－",VLOOKUP($AS1686,技まとめ!$A$1:$F$380,5,FALSE))</f>
        <v>0</v>
      </c>
      <c r="AW1686" s="3" t="str">
        <f>IF($E1686=IF(ISERROR(VLOOKUP($AS1686,技まとめ!$A$1:$F$380,4,FALSE)),"－",VLOOKUP($AS1686,技まとめ!$A$1:$F$380,4,FALSE)),"一致","")</f>
        <v/>
      </c>
      <c r="AX1686" s="12" t="str">
        <f t="shared" si="370"/>
        <v>ミラージュシュートシザース・ボムデザートストームディフェンスフォース</v>
      </c>
      <c r="AY1686" s="12" t="str">
        <f t="shared" si="371"/>
        <v>ミラージュシュートシザース・ボムデザートストームディフェンスフォース</v>
      </c>
      <c r="AZ1686" s="12" t="str">
        <f t="shared" si="372"/>
        <v>ミラージュシュートシザース・ボムデザートストームディフェンスフォース</v>
      </c>
      <c r="BA1686" s="12" t="str">
        <f t="shared" si="373"/>
        <v>ミラージュシュートシザース・ボムデザートストームディフェンスフォース</v>
      </c>
      <c r="BB1686" s="11" t="str">
        <f t="shared" si="374"/>
        <v>SCDRBL－</v>
      </c>
      <c r="BC1686" s="11" t="str">
        <f t="shared" si="375"/>
        <v>SCDRBL－</v>
      </c>
      <c r="BD1686" s="11" t="str">
        <f t="shared" si="376"/>
        <v>SCDRBL－</v>
      </c>
      <c r="BE1686" s="11" t="str">
        <f t="shared" si="377"/>
        <v>SCDRBL－</v>
      </c>
    </row>
    <row r="1687" spans="1:57" ht="11.25" hidden="1" customHeight="1">
      <c r="A1687" s="6">
        <v>1686</v>
      </c>
      <c r="B1687" s="7" t="s">
        <v>3760</v>
      </c>
      <c r="C1687" s="8" t="s">
        <v>3761</v>
      </c>
      <c r="D1687" s="7" t="s">
        <v>72</v>
      </c>
      <c r="E1687" s="7" t="s">
        <v>73</v>
      </c>
      <c r="F1687" s="7" t="s">
        <v>82</v>
      </c>
      <c r="G1687" s="9">
        <v>130</v>
      </c>
      <c r="H1687" s="9">
        <v>109</v>
      </c>
      <c r="I1687" s="9">
        <v>48</v>
      </c>
      <c r="J1687" s="9">
        <v>53</v>
      </c>
      <c r="K1687" s="9">
        <v>57</v>
      </c>
      <c r="L1687" s="9">
        <v>66</v>
      </c>
      <c r="M1687" s="9">
        <v>78</v>
      </c>
      <c r="N1687" s="9">
        <v>70</v>
      </c>
      <c r="O1687" s="9">
        <v>57</v>
      </c>
      <c r="P1687" s="9">
        <v>14</v>
      </c>
      <c r="Q1687" s="10">
        <v>98</v>
      </c>
      <c r="R1687" s="11">
        <v>12</v>
      </c>
      <c r="S1687" s="11">
        <v>1</v>
      </c>
      <c r="T1687" s="11">
        <v>116</v>
      </c>
      <c r="U1687" s="11">
        <v>128</v>
      </c>
      <c r="V1687" s="11">
        <v>1</v>
      </c>
      <c r="W1687" s="11">
        <v>107</v>
      </c>
      <c r="X1687" s="11">
        <f t="shared" si="364"/>
        <v>463</v>
      </c>
      <c r="Y1687" s="11">
        <f t="shared" si="365"/>
        <v>4460</v>
      </c>
      <c r="Z1687" s="11">
        <f t="shared" si="366"/>
        <v>965</v>
      </c>
      <c r="AA1687" s="11">
        <f t="shared" si="367"/>
        <v>4605</v>
      </c>
      <c r="AB1687" s="11">
        <f t="shared" si="368"/>
        <v>4605</v>
      </c>
      <c r="AC1687" s="6">
        <f t="shared" si="369"/>
        <v>5235</v>
      </c>
      <c r="AD1687" s="9" t="s">
        <v>417</v>
      </c>
      <c r="AE1687" s="3" t="str">
        <f>IF(ISERROR(VLOOKUP($AD1687,技まとめ!$A$1:$F$380,6,FALSE)),"－",VLOOKUP($AD1687,技まとめ!$A$1:$F$380,6,FALSE))</f>
        <v>BL</v>
      </c>
      <c r="AF1687" s="3">
        <f>IF(ISERROR(VLOOKUP($AD1687,技まとめ!$A$1:$F$380,3,FALSE)),"－",VLOOKUP($AD1687,技まとめ!$A$1:$F$380,3,FALSE))</f>
        <v>50</v>
      </c>
      <c r="AG1687" s="3">
        <f>IF(ISERROR(VLOOKUP($AD1687,技まとめ!$A$1:$F$380,5,FALSE)),"－",VLOOKUP($AD1687,技まとめ!$A$1:$F$380,5,FALSE))</f>
        <v>36</v>
      </c>
      <c r="AH1687" s="3" t="str">
        <f>IF($E1687=IF(ISERROR(VLOOKUP($AD1687,技まとめ!$A$1:$F$380,4,FALSE)),"－",VLOOKUP($AD1687,技まとめ!$A$1:$F$380,4,FALSE)),"一致","")</f>
        <v/>
      </c>
      <c r="AI1687" s="9" t="s">
        <v>165</v>
      </c>
      <c r="AJ1687" s="3" t="str">
        <f>IF(ISERROR(VLOOKUP($AI1687,技まとめ!$A$1:$F$380,6,FALSE)),"－",VLOOKUP($AI1687,技まとめ!$A$1:$F$380,6,FALSE))</f>
        <v>BL</v>
      </c>
      <c r="AK1687" s="3">
        <f>IF(ISERROR(VLOOKUP($AI1687,技まとめ!$A$1:$F$380,3,FALSE)),"－",VLOOKUP($AI1687,技まとめ!$A$1:$F$380,3,FALSE))</f>
        <v>78</v>
      </c>
      <c r="AL1687" s="3">
        <f>IF(ISERROR(VLOOKUP($AI1687,技まとめ!$A$1:$F$380,5,FALSE)),"－",VLOOKUP($AI1687,技まとめ!$A$1:$F$380,5,FALSE))</f>
        <v>46</v>
      </c>
      <c r="AM1687" s="3" t="str">
        <f>IF($E1687=IF(ISERROR(VLOOKUP($AI1687,技まとめ!$A$1:$F$380,4,FALSE)),"－",VLOOKUP($AI1687,技まとめ!$A$1:$F$380,4,FALSE)),"一致","")</f>
        <v/>
      </c>
      <c r="AN1687" s="9" t="s">
        <v>162</v>
      </c>
      <c r="AO1687" s="3" t="str">
        <f>IF(ISERROR(VLOOKUP($AN1687,技まとめ!$A$1:$F$380,6,FALSE)),"－",VLOOKUP($AN1687,技まとめ!$A$1:$F$380,6,FALSE))</f>
        <v>DR</v>
      </c>
      <c r="AP1687" s="3">
        <f>IF(ISERROR(VLOOKUP($AN1687,技まとめ!$A$1:$F$380,3,FALSE)),"－",VLOOKUP($AN1687,技まとめ!$A$1:$F$380,3,FALSE))</f>
        <v>56</v>
      </c>
      <c r="AQ1687" s="3">
        <f>IF(ISERROR(VLOOKUP($AN1687,技まとめ!$A$1:$F$380,5,FALSE)),"－",VLOOKUP($AN1687,技まとめ!$A$1:$F$380,5,FALSE))</f>
        <v>25</v>
      </c>
      <c r="AR1687" s="3" t="str">
        <f>IF($E1687=IF(ISERROR(VLOOKUP($AN1687,技まとめ!$A$1:$F$380,4,FALSE)),"－",VLOOKUP($AN1687,技まとめ!$A$1:$F$380,4,FALSE)),"一致","")</f>
        <v/>
      </c>
      <c r="AS1687" s="9" t="s">
        <v>330</v>
      </c>
      <c r="AT1687" s="3" t="str">
        <f>IF(ISERROR(VLOOKUP($AS1687,技まとめ!$A$1:$F$380,6,FALSE)),"－",VLOOKUP($AS1687,技まとめ!$A$1:$F$380,6,FALSE))</f>
        <v>SC</v>
      </c>
      <c r="AU1687" s="3">
        <f>IF(ISERROR(VLOOKUP($AS1687,技まとめ!$A$1:$F$380,3,FALSE)),"－",VLOOKUP($AS1687,技まとめ!$A$1:$F$380,3,FALSE))</f>
        <v>44</v>
      </c>
      <c r="AV1687" s="3">
        <f>IF(ISERROR(VLOOKUP($AS1687,技まとめ!$A$1:$F$380,5,FALSE)),"－",VLOOKUP($AS1687,技まとめ!$A$1:$F$380,5,FALSE))</f>
        <v>28</v>
      </c>
      <c r="AW1687" s="3" t="str">
        <f>IF($E1687=IF(ISERROR(VLOOKUP($AS1687,技まとめ!$A$1:$F$380,4,FALSE)),"－",VLOOKUP($AS1687,技まとめ!$A$1:$F$380,4,FALSE)),"一致","")</f>
        <v/>
      </c>
      <c r="AX1687" s="12" t="str">
        <f t="shared" si="370"/>
        <v>デザートストームダブルサイクロンジャッジスルークロスドライブ</v>
      </c>
      <c r="AY1687" s="12" t="str">
        <f t="shared" si="371"/>
        <v>デザートストームダブルサイクロンジャッジスルークロスドライブ</v>
      </c>
      <c r="AZ1687" s="12" t="str">
        <f t="shared" si="372"/>
        <v>デザートストームダブルサイクロンジャッジスルークロスドライブ</v>
      </c>
      <c r="BA1687" s="12" t="str">
        <f t="shared" si="373"/>
        <v>デザートストームダブルサイクロンジャッジスルークロスドライブ</v>
      </c>
      <c r="BB1687" s="11" t="str">
        <f t="shared" si="374"/>
        <v>BLBLDRSC</v>
      </c>
      <c r="BC1687" s="11" t="str">
        <f t="shared" si="375"/>
        <v>BLBLDRSC</v>
      </c>
      <c r="BD1687" s="11" t="str">
        <f t="shared" si="376"/>
        <v>BLBLDRSC</v>
      </c>
      <c r="BE1687" s="11" t="str">
        <f t="shared" si="377"/>
        <v>BLBLDRSC</v>
      </c>
    </row>
    <row r="1688" spans="1:57" ht="11.25" hidden="1" customHeight="1">
      <c r="A1688" s="6">
        <v>1687</v>
      </c>
      <c r="B1688" s="7" t="s">
        <v>3762</v>
      </c>
      <c r="C1688" s="8" t="s">
        <v>3763</v>
      </c>
      <c r="D1688" s="7" t="s">
        <v>72</v>
      </c>
      <c r="E1688" s="7" t="s">
        <v>95</v>
      </c>
      <c r="F1688" s="7" t="s">
        <v>82</v>
      </c>
      <c r="G1688" s="9">
        <v>138</v>
      </c>
      <c r="H1688" s="9">
        <v>105</v>
      </c>
      <c r="I1688" s="9">
        <v>57</v>
      </c>
      <c r="J1688" s="9">
        <v>64</v>
      </c>
      <c r="K1688" s="9">
        <v>53</v>
      </c>
      <c r="L1688" s="9">
        <v>68</v>
      </c>
      <c r="M1688" s="9">
        <v>49</v>
      </c>
      <c r="N1688" s="9">
        <v>73</v>
      </c>
      <c r="O1688" s="9">
        <v>55</v>
      </c>
      <c r="P1688" s="9">
        <v>32</v>
      </c>
      <c r="Q1688" s="10">
        <v>107</v>
      </c>
      <c r="R1688" s="11">
        <v>40</v>
      </c>
      <c r="S1688" s="11">
        <v>1</v>
      </c>
      <c r="T1688" s="11">
        <v>118</v>
      </c>
      <c r="U1688" s="11">
        <v>99</v>
      </c>
      <c r="V1688" s="11">
        <v>1</v>
      </c>
      <c r="W1688" s="11">
        <v>105</v>
      </c>
      <c r="X1688" s="11">
        <f t="shared" si="364"/>
        <v>471</v>
      </c>
      <c r="Y1688" s="11">
        <f t="shared" si="365"/>
        <v>4810</v>
      </c>
      <c r="Z1688" s="11">
        <f t="shared" si="366"/>
        <v>1935</v>
      </c>
      <c r="AA1688" s="11">
        <f t="shared" si="367"/>
        <v>4665</v>
      </c>
      <c r="AB1688" s="11">
        <f t="shared" si="368"/>
        <v>4665</v>
      </c>
      <c r="AC1688" s="6">
        <f t="shared" si="369"/>
        <v>5445</v>
      </c>
      <c r="AD1688" s="9" t="s">
        <v>417</v>
      </c>
      <c r="AE1688" s="3" t="str">
        <f>IF(ISERROR(VLOOKUP($AD1688,技まとめ!$A$1:$F$380,6,FALSE)),"－",VLOOKUP($AD1688,技まとめ!$A$1:$F$380,6,FALSE))</f>
        <v>BL</v>
      </c>
      <c r="AF1688" s="3">
        <f>IF(ISERROR(VLOOKUP($AD1688,技まとめ!$A$1:$F$380,3,FALSE)),"－",VLOOKUP($AD1688,技まとめ!$A$1:$F$380,3,FALSE))</f>
        <v>50</v>
      </c>
      <c r="AG1688" s="3">
        <f>IF(ISERROR(VLOOKUP($AD1688,技まとめ!$A$1:$F$380,5,FALSE)),"－",VLOOKUP($AD1688,技まとめ!$A$1:$F$380,5,FALSE))</f>
        <v>36</v>
      </c>
      <c r="AH1688" s="3" t="str">
        <f>IF($E1688=IF(ISERROR(VLOOKUP($AD1688,技まとめ!$A$1:$F$380,4,FALSE)),"－",VLOOKUP($AD1688,技まとめ!$A$1:$F$380,4,FALSE)),"一致","")</f>
        <v/>
      </c>
      <c r="AI1688" s="9" t="s">
        <v>89</v>
      </c>
      <c r="AJ1688" s="3" t="str">
        <f>IF(ISERROR(VLOOKUP($AI1688,技まとめ!$A$1:$F$380,6,FALSE)),"－",VLOOKUP($AI1688,技まとめ!$A$1:$F$380,6,FALSE))</f>
        <v>BB</v>
      </c>
      <c r="AK1688" s="3">
        <f>IF(ISERROR(VLOOKUP($AI1688,技まとめ!$A$1:$F$380,3,FALSE)),"－",VLOOKUP($AI1688,技まとめ!$A$1:$F$380,3,FALSE))</f>
        <v>43</v>
      </c>
      <c r="AL1688" s="3">
        <f>IF(ISERROR(VLOOKUP($AI1688,技まとめ!$A$1:$F$380,5,FALSE)),"－",VLOOKUP($AI1688,技まとめ!$A$1:$F$380,5,FALSE))</f>
        <v>30</v>
      </c>
      <c r="AM1688" s="3" t="str">
        <f>IF($E1688=IF(ISERROR(VLOOKUP($AI1688,技まとめ!$A$1:$F$380,4,FALSE)),"－",VLOOKUP($AI1688,技まとめ!$A$1:$F$380,4,FALSE)),"一致","")</f>
        <v/>
      </c>
      <c r="AN1688" s="9" t="s">
        <v>123</v>
      </c>
      <c r="AO1688" s="3" t="str">
        <f>IF(ISERROR(VLOOKUP($AN1688,技まとめ!$A$1:$F$380,6,FALSE)),"－",VLOOKUP($AN1688,技まとめ!$A$1:$F$380,6,FALSE))</f>
        <v>DR</v>
      </c>
      <c r="AP1688" s="3">
        <f>IF(ISERROR(VLOOKUP($AN1688,技まとめ!$A$1:$F$380,3,FALSE)),"－",VLOOKUP($AN1688,技まとめ!$A$1:$F$380,3,FALSE))</f>
        <v>36</v>
      </c>
      <c r="AQ1688" s="3">
        <f>IF(ISERROR(VLOOKUP($AN1688,技まとめ!$A$1:$F$380,5,FALSE)),"－",VLOOKUP($AN1688,技まとめ!$A$1:$F$380,5,FALSE))</f>
        <v>27</v>
      </c>
      <c r="AR1688" s="3" t="str">
        <f>IF($E1688=IF(ISERROR(VLOOKUP($AN1688,技まとめ!$A$1:$F$380,4,FALSE)),"－",VLOOKUP($AN1688,技まとめ!$A$1:$F$380,4,FALSE)),"一致","")</f>
        <v/>
      </c>
      <c r="AS1688" s="9" t="s">
        <v>351</v>
      </c>
      <c r="AT1688" s="3" t="str">
        <f>IF(ISERROR(VLOOKUP($AS1688,技まとめ!$A$1:$F$380,6,FALSE)),"－",VLOOKUP($AS1688,技まとめ!$A$1:$F$380,6,FALSE))</f>
        <v>CA</v>
      </c>
      <c r="AU1688" s="3">
        <f>IF(ISERROR(VLOOKUP($AS1688,技まとめ!$A$1:$F$380,3,FALSE)),"－",VLOOKUP($AS1688,技まとめ!$A$1:$F$380,3,FALSE))</f>
        <v>92</v>
      </c>
      <c r="AV1688" s="3">
        <f>IF(ISERROR(VLOOKUP($AS1688,技まとめ!$A$1:$F$380,5,FALSE)),"－",VLOOKUP($AS1688,技まとめ!$A$1:$F$380,5,FALSE))</f>
        <v>50</v>
      </c>
      <c r="AW1688" s="3" t="str">
        <f>IF($E1688=IF(ISERROR(VLOOKUP($AS1688,技まとめ!$A$1:$F$380,4,FALSE)),"－",VLOOKUP($AS1688,技まとめ!$A$1:$F$380,4,FALSE)),"一致","")</f>
        <v/>
      </c>
      <c r="AX1688" s="12" t="str">
        <f t="shared" si="370"/>
        <v>デザートストームザ・ウォールごりむちゅうギガントウォール</v>
      </c>
      <c r="AY1688" s="12" t="str">
        <f t="shared" si="371"/>
        <v>デザートストームザ・ウォールごりむちゅうギガントウォール</v>
      </c>
      <c r="AZ1688" s="12" t="str">
        <f t="shared" si="372"/>
        <v>デザートストームザ・ウォールごりむちゅうギガントウォール</v>
      </c>
      <c r="BA1688" s="12" t="str">
        <f t="shared" si="373"/>
        <v>デザートストームザ・ウォールごりむちゅうギガントウォール</v>
      </c>
      <c r="BB1688" s="11" t="str">
        <f t="shared" si="374"/>
        <v>BLBBDRCA</v>
      </c>
      <c r="BC1688" s="11" t="str">
        <f t="shared" si="375"/>
        <v>BLBBDRCA</v>
      </c>
      <c r="BD1688" s="11" t="str">
        <f t="shared" si="376"/>
        <v>BLBBDRCA</v>
      </c>
      <c r="BE1688" s="11" t="str">
        <f t="shared" si="377"/>
        <v>BLBBDRCA</v>
      </c>
    </row>
    <row r="1689" spans="1:57" ht="11.25" hidden="1" customHeight="1">
      <c r="A1689" s="6">
        <v>1688</v>
      </c>
      <c r="B1689" s="7" t="s">
        <v>3764</v>
      </c>
      <c r="C1689" s="8" t="s">
        <v>3765</v>
      </c>
      <c r="D1689" s="7" t="s">
        <v>72</v>
      </c>
      <c r="E1689" s="7" t="s">
        <v>81</v>
      </c>
      <c r="F1689" s="7" t="s">
        <v>109</v>
      </c>
      <c r="G1689" s="9">
        <v>131</v>
      </c>
      <c r="H1689" s="9">
        <v>110</v>
      </c>
      <c r="I1689" s="9">
        <v>62</v>
      </c>
      <c r="J1689" s="9">
        <v>67</v>
      </c>
      <c r="K1689" s="9">
        <v>63</v>
      </c>
      <c r="L1689" s="9">
        <v>57</v>
      </c>
      <c r="M1689" s="9">
        <v>48</v>
      </c>
      <c r="N1689" s="9">
        <v>80</v>
      </c>
      <c r="O1689" s="9">
        <v>60</v>
      </c>
      <c r="P1689" s="9">
        <v>24</v>
      </c>
      <c r="Q1689" s="10">
        <v>112</v>
      </c>
      <c r="R1689" s="11">
        <v>52</v>
      </c>
      <c r="S1689" s="11">
        <v>1</v>
      </c>
      <c r="T1689" s="11">
        <v>107</v>
      </c>
      <c r="U1689" s="11">
        <v>98</v>
      </c>
      <c r="V1689" s="11">
        <v>1</v>
      </c>
      <c r="W1689" s="11">
        <v>110</v>
      </c>
      <c r="X1689" s="11">
        <f t="shared" si="364"/>
        <v>481</v>
      </c>
      <c r="Y1689" s="11">
        <f t="shared" si="365"/>
        <v>5035</v>
      </c>
      <c r="Z1689" s="11">
        <f t="shared" si="366"/>
        <v>2380</v>
      </c>
      <c r="AA1689" s="11">
        <f t="shared" si="367"/>
        <v>4305</v>
      </c>
      <c r="AB1689" s="11">
        <f t="shared" si="368"/>
        <v>4305</v>
      </c>
      <c r="AC1689" s="6">
        <f t="shared" si="369"/>
        <v>5090</v>
      </c>
      <c r="AD1689" s="9" t="s">
        <v>132</v>
      </c>
      <c r="AE1689" s="3" t="str">
        <f>IF(ISERROR(VLOOKUP($AD1689,技まとめ!$A$1:$F$380,6,FALSE)),"－",VLOOKUP($AD1689,技まとめ!$A$1:$F$380,6,FALSE))</f>
        <v>DR</v>
      </c>
      <c r="AF1689" s="3">
        <f>IF(ISERROR(VLOOKUP($AD1689,技まとめ!$A$1:$F$380,3,FALSE)),"－",VLOOKUP($AD1689,技まとめ!$A$1:$F$380,3,FALSE))</f>
        <v>78</v>
      </c>
      <c r="AG1689" s="3">
        <f>IF(ISERROR(VLOOKUP($AD1689,技まとめ!$A$1:$F$380,5,FALSE)),"－",VLOOKUP($AD1689,技まとめ!$A$1:$F$380,5,FALSE))</f>
        <v>46</v>
      </c>
      <c r="AH1689" s="3" t="str">
        <f>IF($E1689=IF(ISERROR(VLOOKUP($AD1689,技まとめ!$A$1:$F$380,4,FALSE)),"－",VLOOKUP($AD1689,技まとめ!$A$1:$F$380,4,FALSE)),"一致","")</f>
        <v>一致</v>
      </c>
      <c r="AI1689" s="9" t="s">
        <v>263</v>
      </c>
      <c r="AJ1689" s="3" t="str">
        <f>IF(ISERROR(VLOOKUP($AI1689,技まとめ!$A$1:$F$380,6,FALSE)),"－",VLOOKUP($AI1689,技まとめ!$A$1:$F$380,6,FALSE))</f>
        <v>DR</v>
      </c>
      <c r="AK1689" s="3">
        <f>IF(ISERROR(VLOOKUP($AI1689,技まとめ!$A$1:$F$380,3,FALSE)),"－",VLOOKUP($AI1689,技まとめ!$A$1:$F$380,3,FALSE))</f>
        <v>16</v>
      </c>
      <c r="AL1689" s="3">
        <f>IF(ISERROR(VLOOKUP($AI1689,技まとめ!$A$1:$F$380,5,FALSE)),"－",VLOOKUP($AI1689,技まとめ!$A$1:$F$380,5,FALSE))</f>
        <v>21</v>
      </c>
      <c r="AM1689" s="3" t="str">
        <f>IF($E1689=IF(ISERROR(VLOOKUP($AI1689,技まとめ!$A$1:$F$380,4,FALSE)),"－",VLOOKUP($AI1689,技まとめ!$A$1:$F$380,4,FALSE)),"一致","")</f>
        <v/>
      </c>
      <c r="AN1689" s="9" t="s">
        <v>222</v>
      </c>
      <c r="AO1689" s="3" t="str">
        <f>IF(ISERROR(VLOOKUP($AN1689,技まとめ!$A$1:$F$380,6,FALSE)),"－",VLOOKUP($AN1689,技まとめ!$A$1:$F$380,6,FALSE))</f>
        <v>BS</v>
      </c>
      <c r="AP1689" s="3">
        <f>IF(ISERROR(VLOOKUP($AN1689,技まとめ!$A$1:$F$380,3,FALSE)),"－",VLOOKUP($AN1689,技まとめ!$A$1:$F$380,3,FALSE))</f>
        <v>57</v>
      </c>
      <c r="AQ1689" s="3">
        <f>IF(ISERROR(VLOOKUP($AN1689,技まとめ!$A$1:$F$380,5,FALSE)),"－",VLOOKUP($AN1689,技まとめ!$A$1:$F$380,5,FALSE))</f>
        <v>34</v>
      </c>
      <c r="AR1689" s="3" t="str">
        <f>IF($E1689=IF(ISERROR(VLOOKUP($AN1689,技まとめ!$A$1:$F$380,4,FALSE)),"－",VLOOKUP($AN1689,技まとめ!$A$1:$F$380,4,FALSE)),"一致","")</f>
        <v>一致</v>
      </c>
      <c r="AS1689" s="9" t="s">
        <v>331</v>
      </c>
      <c r="AT1689" s="3" t="str">
        <f>IF(ISERROR(VLOOKUP($AS1689,技まとめ!$A$1:$F$380,6,FALSE)),"－",VLOOKUP($AS1689,技まとめ!$A$1:$F$380,6,FALSE))</f>
        <v>DR</v>
      </c>
      <c r="AU1689" s="3">
        <f>IF(ISERROR(VLOOKUP($AS1689,技まとめ!$A$1:$F$380,3,FALSE)),"－",VLOOKUP($AS1689,技まとめ!$A$1:$F$380,3,FALSE))</f>
        <v>77</v>
      </c>
      <c r="AV1689" s="3">
        <f>IF(ISERROR(VLOOKUP($AS1689,技まとめ!$A$1:$F$380,5,FALSE)),"－",VLOOKUP($AS1689,技まとめ!$A$1:$F$380,5,FALSE))</f>
        <v>47</v>
      </c>
      <c r="AW1689" s="3" t="str">
        <f>IF($E1689=IF(ISERROR(VLOOKUP($AS1689,技まとめ!$A$1:$F$380,4,FALSE)),"－",VLOOKUP($AS1689,技まとめ!$A$1:$F$380,4,FALSE)),"一致","")</f>
        <v/>
      </c>
      <c r="AX1689" s="12" t="str">
        <f t="shared" si="370"/>
        <v>ダッシュストームマジックホークショットライトニングアクセル</v>
      </c>
      <c r="AY1689" s="12" t="str">
        <f t="shared" si="371"/>
        <v>ダッシュストームマジックホークショットライトニングアクセル</v>
      </c>
      <c r="AZ1689" s="12" t="str">
        <f t="shared" si="372"/>
        <v>ダッシュストームマジックホークショットライトニングアクセル</v>
      </c>
      <c r="BA1689" s="12" t="str">
        <f t="shared" si="373"/>
        <v>ダッシュストームマジックホークショットライトニングアクセル</v>
      </c>
      <c r="BB1689" s="11" t="str">
        <f t="shared" si="374"/>
        <v>DRDRBSDR</v>
      </c>
      <c r="BC1689" s="11" t="str">
        <f t="shared" si="375"/>
        <v>DRDRBSDR</v>
      </c>
      <c r="BD1689" s="11" t="str">
        <f t="shared" si="376"/>
        <v>DRDRBSDR</v>
      </c>
      <c r="BE1689" s="11" t="str">
        <f t="shared" si="377"/>
        <v>DRDRBSDR</v>
      </c>
    </row>
    <row r="1690" spans="1:57" ht="11.25" hidden="1" customHeight="1">
      <c r="A1690" s="6">
        <v>1689</v>
      </c>
      <c r="B1690" s="7" t="s">
        <v>3766</v>
      </c>
      <c r="C1690" s="8" t="s">
        <v>3767</v>
      </c>
      <c r="D1690" s="7" t="s">
        <v>72</v>
      </c>
      <c r="E1690" s="7" t="s">
        <v>81</v>
      </c>
      <c r="F1690" s="7" t="s">
        <v>109</v>
      </c>
      <c r="G1690" s="9">
        <v>128</v>
      </c>
      <c r="H1690" s="9">
        <v>114</v>
      </c>
      <c r="I1690" s="9">
        <v>58</v>
      </c>
      <c r="J1690" s="9">
        <v>52</v>
      </c>
      <c r="K1690" s="9">
        <v>53</v>
      </c>
      <c r="L1690" s="9">
        <v>56</v>
      </c>
      <c r="M1690" s="9">
        <v>62</v>
      </c>
      <c r="N1690" s="9">
        <v>76</v>
      </c>
      <c r="O1690" s="9">
        <v>52</v>
      </c>
      <c r="P1690" s="9">
        <v>32</v>
      </c>
      <c r="Q1690" s="10">
        <v>108</v>
      </c>
      <c r="R1690" s="11">
        <v>31</v>
      </c>
      <c r="S1690" s="11">
        <v>1</v>
      </c>
      <c r="T1690" s="11">
        <v>106</v>
      </c>
      <c r="U1690" s="11">
        <v>112</v>
      </c>
      <c r="V1690" s="11">
        <v>1</v>
      </c>
      <c r="W1690" s="11">
        <v>102</v>
      </c>
      <c r="X1690" s="11">
        <f t="shared" si="364"/>
        <v>461</v>
      </c>
      <c r="Y1690" s="11">
        <f t="shared" si="365"/>
        <v>4835</v>
      </c>
      <c r="Z1690" s="11">
        <f t="shared" si="366"/>
        <v>1605</v>
      </c>
      <c r="AA1690" s="11">
        <f t="shared" si="367"/>
        <v>4230</v>
      </c>
      <c r="AB1690" s="11">
        <f t="shared" si="368"/>
        <v>4230</v>
      </c>
      <c r="AC1690" s="6">
        <f t="shared" si="369"/>
        <v>4905</v>
      </c>
      <c r="AD1690" s="9" t="s">
        <v>215</v>
      </c>
      <c r="AE1690" s="3" t="str">
        <f>IF(ISERROR(VLOOKUP($AD1690,技まとめ!$A$1:$F$380,6,FALSE)),"－",VLOOKUP($AD1690,技まとめ!$A$1:$F$380,6,FALSE))</f>
        <v>DR</v>
      </c>
      <c r="AF1690" s="3">
        <f>IF(ISERROR(VLOOKUP($AD1690,技まとめ!$A$1:$F$380,3,FALSE)),"－",VLOOKUP($AD1690,技まとめ!$A$1:$F$380,3,FALSE))</f>
        <v>15</v>
      </c>
      <c r="AG1690" s="3">
        <f>IF(ISERROR(VLOOKUP($AD1690,技まとめ!$A$1:$F$380,5,FALSE)),"－",VLOOKUP($AD1690,技まとめ!$A$1:$F$380,5,FALSE))</f>
        <v>20</v>
      </c>
      <c r="AH1690" s="3" t="str">
        <f>IF($E1690=IF(ISERROR(VLOOKUP($AD1690,技まとめ!$A$1:$F$380,4,FALSE)),"－",VLOOKUP($AD1690,技まとめ!$A$1:$F$380,4,FALSE)),"一致","")</f>
        <v>一致</v>
      </c>
      <c r="AI1690" s="9" t="s">
        <v>305</v>
      </c>
      <c r="AJ1690" s="3" t="str">
        <f>IF(ISERROR(VLOOKUP($AI1690,技まとめ!$A$1:$F$380,6,FALSE)),"－",VLOOKUP($AI1690,技まとめ!$A$1:$F$380,6,FALSE))</f>
        <v>BL</v>
      </c>
      <c r="AK1690" s="3">
        <f>IF(ISERROR(VLOOKUP($AI1690,技まとめ!$A$1:$F$380,3,FALSE)),"－",VLOOKUP($AI1690,技まとめ!$A$1:$F$380,3,FALSE))</f>
        <v>41</v>
      </c>
      <c r="AL1690" s="3">
        <f>IF(ISERROR(VLOOKUP($AI1690,技まとめ!$A$1:$F$380,5,FALSE)),"－",VLOOKUP($AI1690,技まとめ!$A$1:$F$380,5,FALSE))</f>
        <v>30</v>
      </c>
      <c r="AM1690" s="3" t="str">
        <f>IF($E1690=IF(ISERROR(VLOOKUP($AI1690,技まとめ!$A$1:$F$380,4,FALSE)),"－",VLOOKUP($AI1690,技まとめ!$A$1:$F$380,4,FALSE)),"一致","")</f>
        <v/>
      </c>
      <c r="AN1690" s="9" t="s">
        <v>173</v>
      </c>
      <c r="AO1690" s="3" t="str">
        <f>IF(ISERROR(VLOOKUP($AN1690,技まとめ!$A$1:$F$380,6,FALSE)),"－",VLOOKUP($AN1690,技まとめ!$A$1:$F$380,6,FALSE))</f>
        <v>DR</v>
      </c>
      <c r="AP1690" s="3">
        <f>IF(ISERROR(VLOOKUP($AN1690,技まとめ!$A$1:$F$380,3,FALSE)),"－",VLOOKUP($AN1690,技まとめ!$A$1:$F$380,3,FALSE))</f>
        <v>65</v>
      </c>
      <c r="AQ1690" s="3">
        <f>IF(ISERROR(VLOOKUP($AN1690,技まとめ!$A$1:$F$380,5,FALSE)),"－",VLOOKUP($AN1690,技まとめ!$A$1:$F$380,5,FALSE))</f>
        <v>42</v>
      </c>
      <c r="AR1690" s="3" t="str">
        <f>IF($E1690=IF(ISERROR(VLOOKUP($AN1690,技まとめ!$A$1:$F$380,4,FALSE)),"－",VLOOKUP($AN1690,技まとめ!$A$1:$F$380,4,FALSE)),"一致","")</f>
        <v/>
      </c>
      <c r="AS1690" s="9" t="s">
        <v>454</v>
      </c>
      <c r="AT1690" s="3" t="str">
        <f>IF(ISERROR(VLOOKUP($AS1690,技まとめ!$A$1:$F$380,6,FALSE)),"－",VLOOKUP($AS1690,技まとめ!$A$1:$F$380,6,FALSE))</f>
        <v>BL</v>
      </c>
      <c r="AU1690" s="3">
        <f>IF(ISERROR(VLOOKUP($AS1690,技まとめ!$A$1:$F$380,3,FALSE)),"－",VLOOKUP($AS1690,技まとめ!$A$1:$F$380,3,FALSE))</f>
        <v>65</v>
      </c>
      <c r="AV1690" s="3">
        <f>IF(ISERROR(VLOOKUP($AS1690,技まとめ!$A$1:$F$380,5,FALSE)),"－",VLOOKUP($AS1690,技まとめ!$A$1:$F$380,5,FALSE))</f>
        <v>42</v>
      </c>
      <c r="AW1690" s="3" t="str">
        <f>IF($E1690=IF(ISERROR(VLOOKUP($AS1690,技まとめ!$A$1:$F$380,4,FALSE)),"－",VLOOKUP($AS1690,技まとめ!$A$1:$F$380,4,FALSE)),"一致","")</f>
        <v/>
      </c>
      <c r="AX1690" s="12" t="str">
        <f t="shared" si="370"/>
        <v>たつまきせんぷうフェイクボールぶんしんフェイントぶんしんディフェンス</v>
      </c>
      <c r="AY1690" s="12" t="str">
        <f t="shared" si="371"/>
        <v>たつまきせんぷうフェイクボールぶんしんフェイントぶんしんディフェンス</v>
      </c>
      <c r="AZ1690" s="12" t="str">
        <f t="shared" si="372"/>
        <v>たつまきせんぷうフェイクボールぶんしんフェイントぶんしんディフェンス</v>
      </c>
      <c r="BA1690" s="12" t="str">
        <f t="shared" si="373"/>
        <v>たつまきせんぷうフェイクボールぶんしんフェイントぶんしんディフェンス</v>
      </c>
      <c r="BB1690" s="11" t="str">
        <f t="shared" si="374"/>
        <v>DRBLDRBL</v>
      </c>
      <c r="BC1690" s="11" t="str">
        <f t="shared" si="375"/>
        <v>DRBLDRBL</v>
      </c>
      <c r="BD1690" s="11" t="str">
        <f t="shared" si="376"/>
        <v>DRBLDRBL</v>
      </c>
      <c r="BE1690" s="11" t="str">
        <f t="shared" si="377"/>
        <v>DRBLDRBL</v>
      </c>
    </row>
    <row r="1691" spans="1:57" ht="11.25" hidden="1" customHeight="1">
      <c r="A1691" s="6">
        <v>1690</v>
      </c>
      <c r="B1691" s="7" t="s">
        <v>3768</v>
      </c>
      <c r="C1691" s="8" t="s">
        <v>3769</v>
      </c>
      <c r="D1691" s="7" t="s">
        <v>72</v>
      </c>
      <c r="E1691" s="7" t="s">
        <v>81</v>
      </c>
      <c r="F1691" s="7" t="s">
        <v>109</v>
      </c>
      <c r="G1691" s="9">
        <v>133</v>
      </c>
      <c r="H1691" s="9">
        <v>108</v>
      </c>
      <c r="I1691" s="9">
        <v>56</v>
      </c>
      <c r="J1691" s="9">
        <v>62</v>
      </c>
      <c r="K1691" s="9">
        <v>51</v>
      </c>
      <c r="L1691" s="9">
        <v>64</v>
      </c>
      <c r="M1691" s="9">
        <v>51</v>
      </c>
      <c r="N1691" s="9">
        <v>99</v>
      </c>
      <c r="O1691" s="9">
        <v>48</v>
      </c>
      <c r="P1691" s="9">
        <v>21</v>
      </c>
      <c r="Q1691" s="10">
        <v>106</v>
      </c>
      <c r="R1691" s="11">
        <v>51</v>
      </c>
      <c r="S1691" s="11">
        <v>1</v>
      </c>
      <c r="T1691" s="11">
        <v>114</v>
      </c>
      <c r="U1691" s="11">
        <v>101</v>
      </c>
      <c r="V1691" s="11">
        <v>1</v>
      </c>
      <c r="W1691" s="11">
        <v>98</v>
      </c>
      <c r="X1691" s="11">
        <f t="shared" si="364"/>
        <v>472</v>
      </c>
      <c r="Y1691" s="11">
        <f t="shared" si="365"/>
        <v>4735</v>
      </c>
      <c r="Z1691" s="11">
        <f t="shared" si="366"/>
        <v>2285</v>
      </c>
      <c r="AA1691" s="11">
        <f t="shared" si="367"/>
        <v>4490</v>
      </c>
      <c r="AB1691" s="11">
        <f t="shared" si="368"/>
        <v>4490</v>
      </c>
      <c r="AC1691" s="6">
        <f t="shared" si="369"/>
        <v>5305</v>
      </c>
      <c r="AD1691" s="9" t="s">
        <v>132</v>
      </c>
      <c r="AE1691" s="3" t="str">
        <f>IF(ISERROR(VLOOKUP($AD1691,技まとめ!$A$1:$F$380,6,FALSE)),"－",VLOOKUP($AD1691,技まとめ!$A$1:$F$380,6,FALSE))</f>
        <v>DR</v>
      </c>
      <c r="AF1691" s="3">
        <f>IF(ISERROR(VLOOKUP($AD1691,技まとめ!$A$1:$F$380,3,FALSE)),"－",VLOOKUP($AD1691,技まとめ!$A$1:$F$380,3,FALSE))</f>
        <v>78</v>
      </c>
      <c r="AG1691" s="3">
        <f>IF(ISERROR(VLOOKUP($AD1691,技まとめ!$A$1:$F$380,5,FALSE)),"－",VLOOKUP($AD1691,技まとめ!$A$1:$F$380,5,FALSE))</f>
        <v>46</v>
      </c>
      <c r="AH1691" s="3" t="str">
        <f>IF($E1691=IF(ISERROR(VLOOKUP($AD1691,技まとめ!$A$1:$F$380,4,FALSE)),"－",VLOOKUP($AD1691,技まとめ!$A$1:$F$380,4,FALSE)),"一致","")</f>
        <v>一致</v>
      </c>
      <c r="AI1691" s="9" t="s">
        <v>875</v>
      </c>
      <c r="AJ1691" s="3" t="str">
        <f>IF(ISERROR(VLOOKUP($AI1691,技まとめ!$A$1:$F$380,6,FALSE)),"－",VLOOKUP($AI1691,技まとめ!$A$1:$F$380,6,FALSE))</f>
        <v>DR</v>
      </c>
      <c r="AK1691" s="3">
        <f>IF(ISERROR(VLOOKUP($AI1691,技まとめ!$A$1:$F$380,3,FALSE)),"－",VLOOKUP($AI1691,技まとめ!$A$1:$F$380,3,FALSE))</f>
        <v>60</v>
      </c>
      <c r="AL1691" s="3">
        <f>IF(ISERROR(VLOOKUP($AI1691,技まとめ!$A$1:$F$380,5,FALSE)),"－",VLOOKUP($AI1691,技まとめ!$A$1:$F$380,5,FALSE))</f>
        <v>39</v>
      </c>
      <c r="AM1691" s="3" t="str">
        <f>IF($E1691=IF(ISERROR(VLOOKUP($AI1691,技まとめ!$A$1:$F$380,4,FALSE)),"－",VLOOKUP($AI1691,技まとめ!$A$1:$F$380,4,FALSE)),"一致","")</f>
        <v/>
      </c>
      <c r="AN1691" s="9" t="s">
        <v>326</v>
      </c>
      <c r="AO1691" s="3" t="str">
        <f>IF(ISERROR(VLOOKUP($AN1691,技まとめ!$A$1:$F$380,6,FALSE)),"－",VLOOKUP($AN1691,技まとめ!$A$1:$F$380,6,FALSE))</f>
        <v>BL</v>
      </c>
      <c r="AP1691" s="3">
        <f>IF(ISERROR(VLOOKUP($AN1691,技まとめ!$A$1:$F$380,3,FALSE)),"－",VLOOKUP($AN1691,技まとめ!$A$1:$F$380,3,FALSE))</f>
        <v>56</v>
      </c>
      <c r="AQ1691" s="3">
        <f>IF(ISERROR(VLOOKUP($AN1691,技まとめ!$A$1:$F$380,5,FALSE)),"－",VLOOKUP($AN1691,技まとめ!$A$1:$F$380,5,FALSE))</f>
        <v>39</v>
      </c>
      <c r="AR1691" s="3" t="str">
        <f>IF($E1691=IF(ISERROR(VLOOKUP($AN1691,技まとめ!$A$1:$F$380,4,FALSE)),"－",VLOOKUP($AN1691,技まとめ!$A$1:$F$380,4,FALSE)),"一致","")</f>
        <v/>
      </c>
      <c r="AS1691" s="9" t="s">
        <v>177</v>
      </c>
      <c r="AT1691" s="3" t="str">
        <f>IF(ISERROR(VLOOKUP($AS1691,技まとめ!$A$1:$F$380,6,FALSE)),"－",VLOOKUP($AS1691,技まとめ!$A$1:$F$380,6,FALSE))</f>
        <v>DR</v>
      </c>
      <c r="AU1691" s="3">
        <f>IF(ISERROR(VLOOKUP($AS1691,技まとめ!$A$1:$F$380,3,FALSE)),"－",VLOOKUP($AS1691,技まとめ!$A$1:$F$380,3,FALSE))</f>
        <v>93</v>
      </c>
      <c r="AV1691" s="3">
        <f>IF(ISERROR(VLOOKUP($AS1691,技まとめ!$A$1:$F$380,5,FALSE)),"－",VLOOKUP($AS1691,技まとめ!$A$1:$F$380,5,FALSE))</f>
        <v>42</v>
      </c>
      <c r="AW1691" s="3" t="str">
        <f>IF($E1691=IF(ISERROR(VLOOKUP($AS1691,技まとめ!$A$1:$F$380,4,FALSE)),"－",VLOOKUP($AS1691,技まとめ!$A$1:$F$380,4,FALSE)),"一致","")</f>
        <v/>
      </c>
      <c r="AX1691" s="12" t="str">
        <f t="shared" si="370"/>
        <v>ダッシュストームシザース・ボムパワーチャージジャッジスルー２</v>
      </c>
      <c r="AY1691" s="12" t="str">
        <f t="shared" si="371"/>
        <v>ダッシュストームシザース・ボムパワーチャージジャッジスルー２</v>
      </c>
      <c r="AZ1691" s="12" t="str">
        <f t="shared" si="372"/>
        <v>ダッシュストームシザース・ボムパワーチャージジャッジスルー２</v>
      </c>
      <c r="BA1691" s="12" t="str">
        <f t="shared" si="373"/>
        <v>ダッシュストームシザース・ボムパワーチャージジャッジスルー２</v>
      </c>
      <c r="BB1691" s="11" t="str">
        <f t="shared" si="374"/>
        <v>DRDRBLDR</v>
      </c>
      <c r="BC1691" s="11" t="str">
        <f t="shared" si="375"/>
        <v>DRDRBLDR</v>
      </c>
      <c r="BD1691" s="11" t="str">
        <f t="shared" si="376"/>
        <v>DRDRBLDR</v>
      </c>
      <c r="BE1691" s="11" t="str">
        <f t="shared" si="377"/>
        <v>DRDRBLDR</v>
      </c>
    </row>
    <row r="1692" spans="1:57" ht="11.25" hidden="1" customHeight="1">
      <c r="A1692" s="6">
        <v>1691</v>
      </c>
      <c r="B1692" s="7" t="s">
        <v>3770</v>
      </c>
      <c r="C1692" s="8" t="s">
        <v>3771</v>
      </c>
      <c r="D1692" s="7" t="s">
        <v>72</v>
      </c>
      <c r="E1692" s="7" t="s">
        <v>73</v>
      </c>
      <c r="F1692" s="7" t="s">
        <v>109</v>
      </c>
      <c r="G1692" s="9">
        <v>130</v>
      </c>
      <c r="H1692" s="9">
        <v>112</v>
      </c>
      <c r="I1692" s="9">
        <v>57</v>
      </c>
      <c r="J1692" s="9">
        <v>54</v>
      </c>
      <c r="K1692" s="9">
        <v>58</v>
      </c>
      <c r="L1692" s="9">
        <v>62</v>
      </c>
      <c r="M1692" s="9">
        <v>48</v>
      </c>
      <c r="N1692" s="9">
        <v>86</v>
      </c>
      <c r="O1692" s="9">
        <v>52</v>
      </c>
      <c r="P1692" s="9">
        <v>28</v>
      </c>
      <c r="Q1692" s="10">
        <v>107</v>
      </c>
      <c r="R1692" s="11">
        <v>44</v>
      </c>
      <c r="S1692" s="11">
        <v>1</v>
      </c>
      <c r="T1692" s="11">
        <v>112</v>
      </c>
      <c r="U1692" s="11">
        <v>98</v>
      </c>
      <c r="V1692" s="11">
        <v>1</v>
      </c>
      <c r="W1692" s="11">
        <v>102</v>
      </c>
      <c r="X1692" s="11">
        <f t="shared" si="364"/>
        <v>465</v>
      </c>
      <c r="Y1692" s="11">
        <f t="shared" si="365"/>
        <v>4795</v>
      </c>
      <c r="Z1692" s="11">
        <f t="shared" si="366"/>
        <v>2060</v>
      </c>
      <c r="AA1692" s="11">
        <f t="shared" si="367"/>
        <v>4440</v>
      </c>
      <c r="AB1692" s="11">
        <f t="shared" si="368"/>
        <v>4440</v>
      </c>
      <c r="AC1692" s="6">
        <f t="shared" si="369"/>
        <v>5210</v>
      </c>
      <c r="AD1692" s="9" t="s">
        <v>500</v>
      </c>
      <c r="AE1692" s="3" t="str">
        <f>IF(ISERROR(VLOOKUP($AD1692,技まとめ!$A$1:$F$380,6,FALSE)),"－",VLOOKUP($AD1692,技まとめ!$A$1:$F$380,6,FALSE))</f>
        <v>SC</v>
      </c>
      <c r="AF1692" s="3">
        <f>IF(ISERROR(VLOOKUP($AD1692,技まとめ!$A$1:$F$380,3,FALSE)),"－",VLOOKUP($AD1692,技まとめ!$A$1:$F$380,3,FALSE))</f>
        <v>31</v>
      </c>
      <c r="AG1692" s="3">
        <f>IF(ISERROR(VLOOKUP($AD1692,技まとめ!$A$1:$F$380,5,FALSE)),"－",VLOOKUP($AD1692,技まとめ!$A$1:$F$380,5,FALSE))</f>
        <v>22</v>
      </c>
      <c r="AH1692" s="3" t="str">
        <f>IF($E1692=IF(ISERROR(VLOOKUP($AD1692,技まとめ!$A$1:$F$380,4,FALSE)),"－",VLOOKUP($AD1692,技まとめ!$A$1:$F$380,4,FALSE)),"一致","")</f>
        <v>一致</v>
      </c>
      <c r="AI1692" s="9" t="s">
        <v>875</v>
      </c>
      <c r="AJ1692" s="3" t="str">
        <f>IF(ISERROR(VLOOKUP($AI1692,技まとめ!$A$1:$F$380,6,FALSE)),"－",VLOOKUP($AI1692,技まとめ!$A$1:$F$380,6,FALSE))</f>
        <v>DR</v>
      </c>
      <c r="AK1692" s="3">
        <f>IF(ISERROR(VLOOKUP($AI1692,技まとめ!$A$1:$F$380,3,FALSE)),"－",VLOOKUP($AI1692,技まとめ!$A$1:$F$380,3,FALSE))</f>
        <v>60</v>
      </c>
      <c r="AL1692" s="3">
        <f>IF(ISERROR(VLOOKUP($AI1692,技まとめ!$A$1:$F$380,5,FALSE)),"－",VLOOKUP($AI1692,技まとめ!$A$1:$F$380,5,FALSE))</f>
        <v>39</v>
      </c>
      <c r="AM1692" s="3" t="str">
        <f>IF($E1692=IF(ISERROR(VLOOKUP($AI1692,技まとめ!$A$1:$F$380,4,FALSE)),"－",VLOOKUP($AI1692,技まとめ!$A$1:$F$380,4,FALSE)),"一致","")</f>
        <v>一致</v>
      </c>
      <c r="AN1692" s="9" t="s">
        <v>177</v>
      </c>
      <c r="AO1692" s="3" t="str">
        <f>IF(ISERROR(VLOOKUP($AN1692,技まとめ!$A$1:$F$380,6,FALSE)),"－",VLOOKUP($AN1692,技まとめ!$A$1:$F$380,6,FALSE))</f>
        <v>DR</v>
      </c>
      <c r="AP1692" s="3">
        <f>IF(ISERROR(VLOOKUP($AN1692,技まとめ!$A$1:$F$380,3,FALSE)),"－",VLOOKUP($AN1692,技まとめ!$A$1:$F$380,3,FALSE))</f>
        <v>93</v>
      </c>
      <c r="AQ1692" s="3">
        <f>IF(ISERROR(VLOOKUP($AN1692,技まとめ!$A$1:$F$380,5,FALSE)),"－",VLOOKUP($AN1692,技まとめ!$A$1:$F$380,5,FALSE))</f>
        <v>42</v>
      </c>
      <c r="AR1692" s="3" t="str">
        <f>IF($E1692=IF(ISERROR(VLOOKUP($AN1692,技まとめ!$A$1:$F$380,4,FALSE)),"－",VLOOKUP($AN1692,技まとめ!$A$1:$F$380,4,FALSE)),"一致","")</f>
        <v/>
      </c>
      <c r="AS1692" s="9" t="s">
        <v>837</v>
      </c>
      <c r="AT1692" s="3" t="str">
        <f>IF(ISERROR(VLOOKUP($AS1692,技まとめ!$A$1:$F$380,6,FALSE)),"－",VLOOKUP($AS1692,技まとめ!$A$1:$F$380,6,FALSE))</f>
        <v>BL</v>
      </c>
      <c r="AU1692" s="3">
        <f>IF(ISERROR(VLOOKUP($AS1692,技まとめ!$A$1:$F$380,3,FALSE)),"－",VLOOKUP($AS1692,技まとめ!$A$1:$F$380,3,FALSE))</f>
        <v>104</v>
      </c>
      <c r="AV1692" s="3">
        <f>IF(ISERROR(VLOOKUP($AS1692,技まとめ!$A$1:$F$380,5,FALSE)),"－",VLOOKUP($AS1692,技まとめ!$A$1:$F$380,5,FALSE))</f>
        <v>57</v>
      </c>
      <c r="AW1692" s="3" t="str">
        <f>IF($E1692=IF(ISERROR(VLOOKUP($AS1692,技まとめ!$A$1:$F$380,4,FALSE)),"－",VLOOKUP($AS1692,技まとめ!$A$1:$F$380,4,FALSE)),"一致","")</f>
        <v>一致</v>
      </c>
      <c r="AX1692" s="12" t="str">
        <f t="shared" si="370"/>
        <v>つちだるまシザース・ボムジャッジスルー２ボディシールド</v>
      </c>
      <c r="AY1692" s="12" t="str">
        <f t="shared" si="371"/>
        <v>つちだるまシザース・ボムジャッジスルー２ボディシールド</v>
      </c>
      <c r="AZ1692" s="12" t="str">
        <f t="shared" si="372"/>
        <v>つちだるまシザース・ボムジャッジスルー２ボディシールド</v>
      </c>
      <c r="BA1692" s="12" t="str">
        <f t="shared" si="373"/>
        <v>つちだるまシザース・ボムジャッジスルー２ボディシールド</v>
      </c>
      <c r="BB1692" s="11" t="str">
        <f t="shared" si="374"/>
        <v>SCDRDRBL</v>
      </c>
      <c r="BC1692" s="11" t="str">
        <f t="shared" si="375"/>
        <v>SCDRDRBL</v>
      </c>
      <c r="BD1692" s="11" t="str">
        <f t="shared" si="376"/>
        <v>SCDRDRBL</v>
      </c>
      <c r="BE1692" s="11" t="str">
        <f t="shared" si="377"/>
        <v>SCDRDRBL</v>
      </c>
    </row>
    <row r="1693" spans="1:57" ht="11.25" hidden="1" customHeight="1">
      <c r="A1693" s="6">
        <v>1692</v>
      </c>
      <c r="B1693" s="7" t="s">
        <v>3772</v>
      </c>
      <c r="C1693" s="8" t="s">
        <v>3773</v>
      </c>
      <c r="D1693" s="7" t="s">
        <v>72</v>
      </c>
      <c r="E1693" s="7" t="s">
        <v>102</v>
      </c>
      <c r="F1693" s="7" t="s">
        <v>128</v>
      </c>
      <c r="G1693" s="9">
        <v>135</v>
      </c>
      <c r="H1693" s="9">
        <v>107</v>
      </c>
      <c r="I1693" s="9">
        <v>96</v>
      </c>
      <c r="J1693" s="9">
        <v>49</v>
      </c>
      <c r="K1693" s="9">
        <v>50</v>
      </c>
      <c r="L1693" s="9">
        <v>46</v>
      </c>
      <c r="M1693" s="9">
        <v>61</v>
      </c>
      <c r="N1693" s="9">
        <v>75</v>
      </c>
      <c r="O1693" s="9">
        <v>52</v>
      </c>
      <c r="P1693" s="9">
        <v>26</v>
      </c>
      <c r="Q1693" s="10">
        <v>146</v>
      </c>
      <c r="R1693" s="11">
        <v>18</v>
      </c>
      <c r="S1693" s="11">
        <v>1</v>
      </c>
      <c r="T1693" s="11">
        <v>96</v>
      </c>
      <c r="U1693" s="11">
        <v>111</v>
      </c>
      <c r="V1693" s="11">
        <v>1</v>
      </c>
      <c r="W1693" s="11">
        <v>102</v>
      </c>
      <c r="X1693" s="11">
        <f t="shared" si="364"/>
        <v>475</v>
      </c>
      <c r="Y1693" s="11">
        <f t="shared" si="365"/>
        <v>6355</v>
      </c>
      <c r="Z1693" s="11">
        <f t="shared" si="366"/>
        <v>1150</v>
      </c>
      <c r="AA1693" s="11">
        <f t="shared" si="367"/>
        <v>3880</v>
      </c>
      <c r="AB1693" s="11">
        <f t="shared" si="368"/>
        <v>3880</v>
      </c>
      <c r="AC1693" s="6">
        <f t="shared" si="369"/>
        <v>4440</v>
      </c>
      <c r="AD1693" s="9" t="s">
        <v>314</v>
      </c>
      <c r="AE1693" s="3" t="str">
        <f>IF(ISERROR(VLOOKUP($AD1693,技まとめ!$A$1:$F$380,6,FALSE)),"－",VLOOKUP($AD1693,技まとめ!$A$1:$F$380,6,FALSE))</f>
        <v>SC</v>
      </c>
      <c r="AF1693" s="3">
        <f>IF(ISERROR(VLOOKUP($AD1693,技まとめ!$A$1:$F$380,3,FALSE)),"－",VLOOKUP($AD1693,技まとめ!$A$1:$F$380,3,FALSE))</f>
        <v>79</v>
      </c>
      <c r="AG1693" s="3">
        <f>IF(ISERROR(VLOOKUP($AD1693,技まとめ!$A$1:$F$380,5,FALSE)),"－",VLOOKUP($AD1693,技まとめ!$A$1:$F$380,5,FALSE))</f>
        <v>43</v>
      </c>
      <c r="AH1693" s="3" t="str">
        <f>IF($E1693=IF(ISERROR(VLOOKUP($AD1693,技まとめ!$A$1:$F$380,4,FALSE)),"－",VLOOKUP($AD1693,技まとめ!$A$1:$F$380,4,FALSE)),"一致","")</f>
        <v/>
      </c>
      <c r="AI1693" s="9" t="s">
        <v>417</v>
      </c>
      <c r="AJ1693" s="3" t="str">
        <f>IF(ISERROR(VLOOKUP($AI1693,技まとめ!$A$1:$F$380,6,FALSE)),"－",VLOOKUP($AI1693,技まとめ!$A$1:$F$380,6,FALSE))</f>
        <v>BL</v>
      </c>
      <c r="AK1693" s="3">
        <f>IF(ISERROR(VLOOKUP($AI1693,技まとめ!$A$1:$F$380,3,FALSE)),"－",VLOOKUP($AI1693,技まとめ!$A$1:$F$380,3,FALSE))</f>
        <v>50</v>
      </c>
      <c r="AL1693" s="3">
        <f>IF(ISERROR(VLOOKUP($AI1693,技まとめ!$A$1:$F$380,5,FALSE)),"－",VLOOKUP($AI1693,技まとめ!$A$1:$F$380,5,FALSE))</f>
        <v>36</v>
      </c>
      <c r="AM1693" s="3" t="str">
        <f>IF($E1693=IF(ISERROR(VLOOKUP($AI1693,技まとめ!$A$1:$F$380,4,FALSE)),"－",VLOOKUP($AI1693,技まとめ!$A$1:$F$380,4,FALSE)),"一致","")</f>
        <v/>
      </c>
      <c r="AN1693" s="9" t="s">
        <v>335</v>
      </c>
      <c r="AO1693" s="3" t="str">
        <f>IF(ISERROR(VLOOKUP($AN1693,技まとめ!$A$1:$F$380,6,FALSE)),"－",VLOOKUP($AN1693,技まとめ!$A$1:$F$380,6,FALSE))</f>
        <v>SC</v>
      </c>
      <c r="AP1693" s="3">
        <f>IF(ISERROR(VLOOKUP($AN1693,技まとめ!$A$1:$F$380,3,FALSE)),"－",VLOOKUP($AN1693,技まとめ!$A$1:$F$380,3,FALSE))</f>
        <v>51</v>
      </c>
      <c r="AQ1693" s="3">
        <f>IF(ISERROR(VLOOKUP($AN1693,技まとめ!$A$1:$F$380,5,FALSE)),"－",VLOOKUP($AN1693,技まとめ!$A$1:$F$380,5,FALSE))</f>
        <v>31</v>
      </c>
      <c r="AR1693" s="3" t="str">
        <f>IF($E1693=IF(ISERROR(VLOOKUP($AN1693,技まとめ!$A$1:$F$380,4,FALSE)),"－",VLOOKUP($AN1693,技まとめ!$A$1:$F$380,4,FALSE)),"一致","")</f>
        <v>一致</v>
      </c>
      <c r="AS1693" s="9" t="s">
        <v>311</v>
      </c>
      <c r="AT1693" s="3" t="str">
        <f>IF(ISERROR(VLOOKUP($AS1693,技まとめ!$A$1:$F$380,6,FALSE)),"－",VLOOKUP($AS1693,技まとめ!$A$1:$F$380,6,FALSE))</f>
        <v>CA</v>
      </c>
      <c r="AU1693" s="3">
        <f>IF(ISERROR(VLOOKUP($AS1693,技まとめ!$A$1:$F$380,3,FALSE)),"－",VLOOKUP($AS1693,技まとめ!$A$1:$F$380,3,FALSE))</f>
        <v>104</v>
      </c>
      <c r="AV1693" s="3">
        <f>IF(ISERROR(VLOOKUP($AS1693,技まとめ!$A$1:$F$380,5,FALSE)),"－",VLOOKUP($AS1693,技まとめ!$A$1:$F$380,5,FALSE))</f>
        <v>52</v>
      </c>
      <c r="AW1693" s="3" t="str">
        <f>IF($E1693=IF(ISERROR(VLOOKUP($AS1693,技まとめ!$A$1:$F$380,4,FALSE)),"－",VLOOKUP($AS1693,技まとめ!$A$1:$F$380,4,FALSE)),"一致","")</f>
        <v>一致</v>
      </c>
      <c r="AX1693" s="12" t="str">
        <f t="shared" si="370"/>
        <v>ミラージュシュートデザートストームダイナマイトシュートビーストファング</v>
      </c>
      <c r="AY1693" s="12" t="str">
        <f t="shared" si="371"/>
        <v>ミラージュシュートデザートストームダイナマイトシュートビーストファング</v>
      </c>
      <c r="AZ1693" s="12" t="str">
        <f t="shared" si="372"/>
        <v>ミラージュシュートデザートストームダイナマイトシュートビーストファング</v>
      </c>
      <c r="BA1693" s="12" t="str">
        <f t="shared" si="373"/>
        <v>ミラージュシュートデザートストームダイナマイトシュートビーストファング</v>
      </c>
      <c r="BB1693" s="11" t="str">
        <f t="shared" si="374"/>
        <v>SCBLSCCA</v>
      </c>
      <c r="BC1693" s="11" t="str">
        <f t="shared" si="375"/>
        <v>SCBLSCCA</v>
      </c>
      <c r="BD1693" s="11" t="str">
        <f t="shared" si="376"/>
        <v>SCBLSCCA</v>
      </c>
      <c r="BE1693" s="11" t="str">
        <f t="shared" si="377"/>
        <v>SCBLSCCA</v>
      </c>
    </row>
    <row r="1694" spans="1:57" ht="11.25" hidden="1" customHeight="1">
      <c r="A1694" s="6">
        <v>1693</v>
      </c>
      <c r="B1694" s="7" t="s">
        <v>3774</v>
      </c>
      <c r="C1694" s="8" t="s">
        <v>3775</v>
      </c>
      <c r="D1694" s="7" t="s">
        <v>72</v>
      </c>
      <c r="E1694" s="7" t="s">
        <v>95</v>
      </c>
      <c r="F1694" s="7" t="s">
        <v>128</v>
      </c>
      <c r="G1694" s="9">
        <v>137</v>
      </c>
      <c r="H1694" s="9">
        <v>119</v>
      </c>
      <c r="I1694" s="9">
        <v>61</v>
      </c>
      <c r="J1694" s="9">
        <v>60</v>
      </c>
      <c r="K1694" s="9">
        <v>62</v>
      </c>
      <c r="L1694" s="9">
        <v>54</v>
      </c>
      <c r="M1694" s="9">
        <v>71</v>
      </c>
      <c r="N1694" s="9">
        <v>80</v>
      </c>
      <c r="O1694" s="9">
        <v>54</v>
      </c>
      <c r="P1694" s="9">
        <v>4</v>
      </c>
      <c r="Q1694" s="10">
        <v>111</v>
      </c>
      <c r="R1694" s="11">
        <v>24</v>
      </c>
      <c r="S1694" s="11">
        <v>1</v>
      </c>
      <c r="T1694" s="11">
        <v>104</v>
      </c>
      <c r="U1694" s="11">
        <v>121</v>
      </c>
      <c r="V1694" s="11">
        <v>1</v>
      </c>
      <c r="W1694" s="11">
        <v>104</v>
      </c>
      <c r="X1694" s="11">
        <f t="shared" si="364"/>
        <v>466</v>
      </c>
      <c r="Y1694" s="11">
        <f t="shared" si="365"/>
        <v>4965</v>
      </c>
      <c r="Z1694" s="11">
        <f t="shared" si="366"/>
        <v>1370</v>
      </c>
      <c r="AA1694" s="11">
        <f t="shared" si="367"/>
        <v>4170</v>
      </c>
      <c r="AB1694" s="11">
        <f t="shared" si="368"/>
        <v>4170</v>
      </c>
      <c r="AC1694" s="6">
        <f t="shared" si="369"/>
        <v>4800</v>
      </c>
      <c r="AD1694" s="9" t="s">
        <v>314</v>
      </c>
      <c r="AE1694" s="3" t="str">
        <f>IF(ISERROR(VLOOKUP($AD1694,技まとめ!$A$1:$F$380,6,FALSE)),"－",VLOOKUP($AD1694,技まとめ!$A$1:$F$380,6,FALSE))</f>
        <v>SC</v>
      </c>
      <c r="AF1694" s="3">
        <f>IF(ISERROR(VLOOKUP($AD1694,技まとめ!$A$1:$F$380,3,FALSE)),"－",VLOOKUP($AD1694,技まとめ!$A$1:$F$380,3,FALSE))</f>
        <v>79</v>
      </c>
      <c r="AG1694" s="3">
        <f>IF(ISERROR(VLOOKUP($AD1694,技まとめ!$A$1:$F$380,5,FALSE)),"－",VLOOKUP($AD1694,技まとめ!$A$1:$F$380,5,FALSE))</f>
        <v>43</v>
      </c>
      <c r="AH1694" s="3" t="str">
        <f>IF($E1694=IF(ISERROR(VLOOKUP($AD1694,技まとめ!$A$1:$F$380,4,FALSE)),"－",VLOOKUP($AD1694,技まとめ!$A$1:$F$380,4,FALSE)),"一致","")</f>
        <v>一致</v>
      </c>
      <c r="AI1694" s="9" t="s">
        <v>1115</v>
      </c>
      <c r="AJ1694" s="3" t="str">
        <f>IF(ISERROR(VLOOKUP($AI1694,技まとめ!$A$1:$F$380,6,FALSE)),"－",VLOOKUP($AI1694,技まとめ!$A$1:$F$380,6,FALSE))</f>
        <v>－</v>
      </c>
      <c r="AK1694" s="3">
        <f>IF(ISERROR(VLOOKUP($AI1694,技まとめ!$A$1:$F$380,3,FALSE)),"－",VLOOKUP($AI1694,技まとめ!$A$1:$F$380,3,FALSE))</f>
        <v>0</v>
      </c>
      <c r="AL1694" s="3">
        <f>IF(ISERROR(VLOOKUP($AI1694,技まとめ!$A$1:$F$380,5,FALSE)),"－",VLOOKUP($AI1694,技まとめ!$A$1:$F$380,5,FALSE))</f>
        <v>0</v>
      </c>
      <c r="AM1694" s="3" t="str">
        <f>IF($E1694=IF(ISERROR(VLOOKUP($AI1694,技まとめ!$A$1:$F$380,4,FALSE)),"－",VLOOKUP($AI1694,技まとめ!$A$1:$F$380,4,FALSE)),"一致","")</f>
        <v/>
      </c>
      <c r="AN1694" s="9" t="s">
        <v>290</v>
      </c>
      <c r="AO1694" s="3" t="str">
        <f>IF(ISERROR(VLOOKUP($AN1694,技まとめ!$A$1:$F$380,6,FALSE)),"－",VLOOKUP($AN1694,技まとめ!$A$1:$F$380,6,FALSE))</f>
        <v>CA</v>
      </c>
      <c r="AP1694" s="3">
        <f>IF(ISERROR(VLOOKUP($AN1694,技まとめ!$A$1:$F$380,3,FALSE)),"－",VLOOKUP($AN1694,技まとめ!$A$1:$F$380,3,FALSE))</f>
        <v>27</v>
      </c>
      <c r="AQ1694" s="3">
        <f>IF(ISERROR(VLOOKUP($AN1694,技まとめ!$A$1:$F$380,5,FALSE)),"－",VLOOKUP($AN1694,技まとめ!$A$1:$F$380,5,FALSE))</f>
        <v>25</v>
      </c>
      <c r="AR1694" s="3" t="str">
        <f>IF($E1694=IF(ISERROR(VLOOKUP($AN1694,技まとめ!$A$1:$F$380,4,FALSE)),"－",VLOOKUP($AN1694,技まとめ!$A$1:$F$380,4,FALSE)),"一致","")</f>
        <v/>
      </c>
      <c r="AS1694" s="9" t="s">
        <v>259</v>
      </c>
      <c r="AT1694" s="3" t="str">
        <f>IF(ISERROR(VLOOKUP($AS1694,技まとめ!$A$1:$F$380,6,FALSE)),"－",VLOOKUP($AS1694,技まとめ!$A$1:$F$380,6,FALSE))</f>
        <v>NS</v>
      </c>
      <c r="AU1694" s="3">
        <f>IF(ISERROR(VLOOKUP($AS1694,技まとめ!$A$1:$F$380,3,FALSE)),"－",VLOOKUP($AS1694,技まとめ!$A$1:$F$380,3,FALSE))</f>
        <v>64</v>
      </c>
      <c r="AV1694" s="3">
        <f>IF(ISERROR(VLOOKUP($AS1694,技まとめ!$A$1:$F$380,5,FALSE)),"－",VLOOKUP($AS1694,技まとめ!$A$1:$F$380,5,FALSE))</f>
        <v>37</v>
      </c>
      <c r="AW1694" s="3" t="str">
        <f>IF($E1694=IF(ISERROR(VLOOKUP($AS1694,技まとめ!$A$1:$F$380,4,FALSE)),"－",VLOOKUP($AS1694,技まとめ!$A$1:$F$380,4,FALSE)),"一致","")</f>
        <v>一致</v>
      </c>
      <c r="AX1694" s="12" t="str">
        <f t="shared" si="370"/>
        <v>ミラージュシュートぞくせいきょうかワイルドクローアストロブレイク</v>
      </c>
      <c r="AY1694" s="12" t="str">
        <f t="shared" si="371"/>
        <v>ミラージュシュートぞくせいきょうかワイルドクローアストロブレイク</v>
      </c>
      <c r="AZ1694" s="12" t="str">
        <f t="shared" si="372"/>
        <v>ミラージュシュートぞくせいきょうかワイルドクローアストロブレイク</v>
      </c>
      <c r="BA1694" s="12" t="str">
        <f t="shared" si="373"/>
        <v>ミラージュシュートぞくせいきょうかワイルドクローアストロブレイク</v>
      </c>
      <c r="BB1694" s="11" t="str">
        <f t="shared" si="374"/>
        <v>SC－CANS</v>
      </c>
      <c r="BC1694" s="11" t="str">
        <f t="shared" si="375"/>
        <v>SC－CANS</v>
      </c>
      <c r="BD1694" s="11" t="str">
        <f t="shared" si="376"/>
        <v>SC－CANS</v>
      </c>
      <c r="BE1694" s="11" t="str">
        <f t="shared" si="377"/>
        <v>SC－CANS</v>
      </c>
    </row>
    <row r="1695" spans="1:57" ht="11.25" hidden="1" customHeight="1">
      <c r="A1695" s="6">
        <v>1694</v>
      </c>
      <c r="B1695" s="7" t="s">
        <v>3776</v>
      </c>
      <c r="C1695" s="8" t="s">
        <v>3777</v>
      </c>
      <c r="D1695" s="7" t="s">
        <v>72</v>
      </c>
      <c r="E1695" s="7" t="s">
        <v>73</v>
      </c>
      <c r="F1695" s="7" t="s">
        <v>74</v>
      </c>
      <c r="G1695" s="9">
        <v>140</v>
      </c>
      <c r="H1695" s="9">
        <v>130</v>
      </c>
      <c r="I1695" s="9">
        <v>48</v>
      </c>
      <c r="J1695" s="9">
        <v>65</v>
      </c>
      <c r="K1695" s="9">
        <v>50</v>
      </c>
      <c r="L1695" s="9">
        <v>79</v>
      </c>
      <c r="M1695" s="9">
        <v>55</v>
      </c>
      <c r="N1695" s="9">
        <v>73</v>
      </c>
      <c r="O1695" s="9">
        <v>64</v>
      </c>
      <c r="P1695" s="9">
        <v>19</v>
      </c>
      <c r="Q1695" s="10">
        <v>98</v>
      </c>
      <c r="R1695" s="11">
        <v>25</v>
      </c>
      <c r="S1695" s="11">
        <v>1</v>
      </c>
      <c r="T1695" s="11">
        <v>129</v>
      </c>
      <c r="U1695" s="11">
        <v>105</v>
      </c>
      <c r="V1695" s="11">
        <v>1</v>
      </c>
      <c r="W1695" s="11">
        <v>114</v>
      </c>
      <c r="X1695" s="11">
        <f t="shared" si="364"/>
        <v>473</v>
      </c>
      <c r="Y1695" s="11">
        <f t="shared" si="365"/>
        <v>4495</v>
      </c>
      <c r="Z1695" s="11">
        <f t="shared" si="366"/>
        <v>1455</v>
      </c>
      <c r="AA1695" s="11">
        <f t="shared" si="367"/>
        <v>5095</v>
      </c>
      <c r="AB1695" s="11">
        <f t="shared" si="368"/>
        <v>5095</v>
      </c>
      <c r="AC1695" s="6">
        <f t="shared" si="369"/>
        <v>5855</v>
      </c>
      <c r="AD1695" s="9" t="s">
        <v>450</v>
      </c>
      <c r="AE1695" s="3" t="str">
        <f>IF(ISERROR(VLOOKUP($AD1695,技まとめ!$A$1:$F$380,6,FALSE)),"－",VLOOKUP($AD1695,技まとめ!$A$1:$F$380,6,FALSE))</f>
        <v>CA</v>
      </c>
      <c r="AF1695" s="3">
        <f>IF(ISERROR(VLOOKUP($AD1695,技まとめ!$A$1:$F$380,3,FALSE)),"－",VLOOKUP($AD1695,技まとめ!$A$1:$F$380,3,FALSE))</f>
        <v>46</v>
      </c>
      <c r="AG1695" s="3">
        <f>IF(ISERROR(VLOOKUP($AD1695,技まとめ!$A$1:$F$380,5,FALSE)),"－",VLOOKUP($AD1695,技まとめ!$A$1:$F$380,5,FALSE))</f>
        <v>32</v>
      </c>
      <c r="AH1695" s="3" t="str">
        <f>IF($E1695=IF(ISERROR(VLOOKUP($AD1695,技まとめ!$A$1:$F$380,4,FALSE)),"－",VLOOKUP($AD1695,技まとめ!$A$1:$F$380,4,FALSE)),"一致","")</f>
        <v/>
      </c>
      <c r="AI1695" s="9" t="s">
        <v>665</v>
      </c>
      <c r="AJ1695" s="3" t="str">
        <f>IF(ISERROR(VLOOKUP($AI1695,技まとめ!$A$1:$F$380,6,FALSE)),"－",VLOOKUP($AI1695,技まとめ!$A$1:$F$380,6,FALSE))</f>
        <v>CA</v>
      </c>
      <c r="AK1695" s="3">
        <f>IF(ISERROR(VLOOKUP($AI1695,技まとめ!$A$1:$F$380,3,FALSE)),"－",VLOOKUP($AI1695,技まとめ!$A$1:$F$380,3,FALSE))</f>
        <v>19</v>
      </c>
      <c r="AL1695" s="3">
        <f>IF(ISERROR(VLOOKUP($AI1695,技まとめ!$A$1:$F$380,5,FALSE)),"－",VLOOKUP($AI1695,技まとめ!$A$1:$F$380,5,FALSE))</f>
        <v>22</v>
      </c>
      <c r="AM1695" s="3" t="str">
        <f>IF($E1695=IF(ISERROR(VLOOKUP($AI1695,技まとめ!$A$1:$F$380,4,FALSE)),"－",VLOOKUP($AI1695,技まとめ!$A$1:$F$380,4,FALSE)),"一致","")</f>
        <v/>
      </c>
      <c r="AN1695" s="9" t="s">
        <v>693</v>
      </c>
      <c r="AO1695" s="3" t="str">
        <f>IF(ISERROR(VLOOKUP($AN1695,技まとめ!$A$1:$F$380,6,FALSE)),"－",VLOOKUP($AN1695,技まとめ!$A$1:$F$380,6,FALSE))</f>
        <v>CA</v>
      </c>
      <c r="AP1695" s="3">
        <f>IF(ISERROR(VLOOKUP($AN1695,技まとめ!$A$1:$F$380,3,FALSE)),"－",VLOOKUP($AN1695,技まとめ!$A$1:$F$380,3,FALSE))</f>
        <v>69</v>
      </c>
      <c r="AQ1695" s="3">
        <f>IF(ISERROR(VLOOKUP($AN1695,技まとめ!$A$1:$F$380,5,FALSE)),"－",VLOOKUP($AN1695,技まとめ!$A$1:$F$380,5,FALSE))</f>
        <v>42</v>
      </c>
      <c r="AR1695" s="3" t="str">
        <f>IF($E1695=IF(ISERROR(VLOOKUP($AN1695,技まとめ!$A$1:$F$380,4,FALSE)),"－",VLOOKUP($AN1695,技まとめ!$A$1:$F$380,4,FALSE)),"一致","")</f>
        <v/>
      </c>
      <c r="AS1695" s="9" t="s">
        <v>326</v>
      </c>
      <c r="AT1695" s="3" t="str">
        <f>IF(ISERROR(VLOOKUP($AS1695,技まとめ!$A$1:$F$380,6,FALSE)),"－",VLOOKUP($AS1695,技まとめ!$A$1:$F$380,6,FALSE))</f>
        <v>BL</v>
      </c>
      <c r="AU1695" s="3">
        <f>IF(ISERROR(VLOOKUP($AS1695,技まとめ!$A$1:$F$380,3,FALSE)),"－",VLOOKUP($AS1695,技まとめ!$A$1:$F$380,3,FALSE))</f>
        <v>56</v>
      </c>
      <c r="AV1695" s="3">
        <f>IF(ISERROR(VLOOKUP($AS1695,技まとめ!$A$1:$F$380,5,FALSE)),"－",VLOOKUP($AS1695,技まとめ!$A$1:$F$380,5,FALSE))</f>
        <v>39</v>
      </c>
      <c r="AW1695" s="3" t="str">
        <f>IF($E1695=IF(ISERROR(VLOOKUP($AS1695,技まとめ!$A$1:$F$380,4,FALSE)),"－",VLOOKUP($AS1695,技まとめ!$A$1:$F$380,4,FALSE)),"一致","")</f>
        <v>一致</v>
      </c>
      <c r="AX1695" s="12" t="str">
        <f t="shared" si="370"/>
        <v>つむじトルネードキャッチストームライダーパワーチャージ</v>
      </c>
      <c r="AY1695" s="12" t="str">
        <f t="shared" si="371"/>
        <v>つむじトルネードキャッチストームライダーパワーチャージ</v>
      </c>
      <c r="AZ1695" s="12" t="str">
        <f t="shared" si="372"/>
        <v>つむじトルネードキャッチストームライダーパワーチャージ</v>
      </c>
      <c r="BA1695" s="12" t="str">
        <f t="shared" si="373"/>
        <v>つむじトルネードキャッチストームライダーパワーチャージ</v>
      </c>
      <c r="BB1695" s="11" t="str">
        <f t="shared" si="374"/>
        <v>CACACABL</v>
      </c>
      <c r="BC1695" s="11" t="str">
        <f t="shared" si="375"/>
        <v>CACACABL</v>
      </c>
      <c r="BD1695" s="11" t="str">
        <f t="shared" si="376"/>
        <v>CACACABL</v>
      </c>
      <c r="BE1695" s="11" t="str">
        <f t="shared" si="377"/>
        <v>CACACABL</v>
      </c>
    </row>
    <row r="1696" spans="1:57" ht="11.25" hidden="1" customHeight="1">
      <c r="A1696" s="6">
        <v>1695</v>
      </c>
      <c r="B1696" s="7" t="s">
        <v>3778</v>
      </c>
      <c r="C1696" s="8" t="s">
        <v>3779</v>
      </c>
      <c r="D1696" s="7" t="s">
        <v>72</v>
      </c>
      <c r="E1696" s="7" t="s">
        <v>102</v>
      </c>
      <c r="F1696" s="7" t="s">
        <v>82</v>
      </c>
      <c r="G1696" s="9">
        <v>139</v>
      </c>
      <c r="H1696" s="9">
        <v>103</v>
      </c>
      <c r="I1696" s="9">
        <v>54</v>
      </c>
      <c r="J1696" s="9">
        <v>58</v>
      </c>
      <c r="K1696" s="9">
        <v>56</v>
      </c>
      <c r="L1696" s="9">
        <v>62</v>
      </c>
      <c r="M1696" s="9">
        <v>53</v>
      </c>
      <c r="N1696" s="9">
        <v>80</v>
      </c>
      <c r="O1696" s="9">
        <v>51</v>
      </c>
      <c r="P1696" s="9">
        <v>28</v>
      </c>
      <c r="Q1696" s="10">
        <v>104</v>
      </c>
      <c r="R1696" s="11">
        <v>40</v>
      </c>
      <c r="S1696" s="11">
        <v>1</v>
      </c>
      <c r="T1696" s="11">
        <v>112</v>
      </c>
      <c r="U1696" s="11">
        <v>103</v>
      </c>
      <c r="V1696" s="11">
        <v>1</v>
      </c>
      <c r="W1696" s="11">
        <v>101</v>
      </c>
      <c r="X1696" s="11">
        <f t="shared" si="364"/>
        <v>462</v>
      </c>
      <c r="Y1696" s="11">
        <f t="shared" si="365"/>
        <v>4670</v>
      </c>
      <c r="Z1696" s="11">
        <f t="shared" si="366"/>
        <v>1915</v>
      </c>
      <c r="AA1696" s="11">
        <f t="shared" si="367"/>
        <v>4435</v>
      </c>
      <c r="AB1696" s="11">
        <f t="shared" si="368"/>
        <v>4435</v>
      </c>
      <c r="AC1696" s="6">
        <f t="shared" si="369"/>
        <v>5185</v>
      </c>
      <c r="AD1696" s="9" t="s">
        <v>417</v>
      </c>
      <c r="AE1696" s="3" t="str">
        <f>IF(ISERROR(VLOOKUP($AD1696,技まとめ!$A$1:$F$380,6,FALSE)),"－",VLOOKUP($AD1696,技まとめ!$A$1:$F$380,6,FALSE))</f>
        <v>BL</v>
      </c>
      <c r="AF1696" s="3">
        <f>IF(ISERROR(VLOOKUP($AD1696,技まとめ!$A$1:$F$380,3,FALSE)),"－",VLOOKUP($AD1696,技まとめ!$A$1:$F$380,3,FALSE))</f>
        <v>50</v>
      </c>
      <c r="AG1696" s="3">
        <f>IF(ISERROR(VLOOKUP($AD1696,技まとめ!$A$1:$F$380,5,FALSE)),"－",VLOOKUP($AD1696,技まとめ!$A$1:$F$380,5,FALSE))</f>
        <v>36</v>
      </c>
      <c r="AH1696" s="3" t="str">
        <f>IF($E1696=IF(ISERROR(VLOOKUP($AD1696,技まとめ!$A$1:$F$380,4,FALSE)),"－",VLOOKUP($AD1696,技まとめ!$A$1:$F$380,4,FALSE)),"一致","")</f>
        <v/>
      </c>
      <c r="AI1696" s="9" t="s">
        <v>235</v>
      </c>
      <c r="AJ1696" s="3" t="str">
        <f>IF(ISERROR(VLOOKUP($AI1696,技まとめ!$A$1:$F$380,6,FALSE)),"－",VLOOKUP($AI1696,技まとめ!$A$1:$F$380,6,FALSE))</f>
        <v>BL</v>
      </c>
      <c r="AK1696" s="3">
        <f>IF(ISERROR(VLOOKUP($AI1696,技まとめ!$A$1:$F$380,3,FALSE)),"－",VLOOKUP($AI1696,技まとめ!$A$1:$F$380,3,FALSE))</f>
        <v>18</v>
      </c>
      <c r="AL1696" s="3">
        <f>IF(ISERROR(VLOOKUP($AI1696,技まとめ!$A$1:$F$380,5,FALSE)),"－",VLOOKUP($AI1696,技まとめ!$A$1:$F$380,5,FALSE))</f>
        <v>21</v>
      </c>
      <c r="AM1696" s="3" t="str">
        <f>IF($E1696=IF(ISERROR(VLOOKUP($AI1696,技まとめ!$A$1:$F$380,4,FALSE)),"－",VLOOKUP($AI1696,技まとめ!$A$1:$F$380,4,FALSE)),"一致","")</f>
        <v/>
      </c>
      <c r="AN1696" s="9" t="s">
        <v>164</v>
      </c>
      <c r="AO1696" s="3" t="str">
        <f>IF(ISERROR(VLOOKUP($AN1696,技まとめ!$A$1:$F$380,6,FALSE)),"－",VLOOKUP($AN1696,技まとめ!$A$1:$F$380,6,FALSE))</f>
        <v>DR</v>
      </c>
      <c r="AP1696" s="3">
        <f>IF(ISERROR(VLOOKUP($AN1696,技まとめ!$A$1:$F$380,3,FALSE)),"－",VLOOKUP($AN1696,技まとめ!$A$1:$F$380,3,FALSE))</f>
        <v>58</v>
      </c>
      <c r="AQ1696" s="3">
        <f>IF(ISERROR(VLOOKUP($AN1696,技まとめ!$A$1:$F$380,5,FALSE)),"－",VLOOKUP($AN1696,技まとめ!$A$1:$F$380,5,FALSE))</f>
        <v>39</v>
      </c>
      <c r="AR1696" s="3" t="str">
        <f>IF($E1696=IF(ISERROR(VLOOKUP($AN1696,技まとめ!$A$1:$F$380,4,FALSE)),"－",VLOOKUP($AN1696,技まとめ!$A$1:$F$380,4,FALSE)),"一致","")</f>
        <v>一致</v>
      </c>
      <c r="AS1696" s="9" t="s">
        <v>136</v>
      </c>
      <c r="AT1696" s="3" t="str">
        <f>IF(ISERROR(VLOOKUP($AS1696,技まとめ!$A$1:$F$380,6,FALSE)),"－",VLOOKUP($AS1696,技まとめ!$A$1:$F$380,6,FALSE))</f>
        <v>NS</v>
      </c>
      <c r="AU1696" s="3">
        <f>IF(ISERROR(VLOOKUP($AS1696,技まとめ!$A$1:$F$380,3,FALSE)),"－",VLOOKUP($AS1696,技まとめ!$A$1:$F$380,3,FALSE))</f>
        <v>89</v>
      </c>
      <c r="AV1696" s="3">
        <f>IF(ISERROR(VLOOKUP($AS1696,技まとめ!$A$1:$F$380,5,FALSE)),"－",VLOOKUP($AS1696,技まとめ!$A$1:$F$380,5,FALSE))</f>
        <v>46</v>
      </c>
      <c r="AW1696" s="3" t="str">
        <f>IF($E1696=IF(ISERROR(VLOOKUP($AS1696,技まとめ!$A$1:$F$380,4,FALSE)),"－",VLOOKUP($AS1696,技まとめ!$A$1:$F$380,4,FALSE)),"一致","")</f>
        <v>一致</v>
      </c>
      <c r="AX1696" s="12" t="str">
        <f t="shared" si="370"/>
        <v>デザートストームドッペルゲンガードッグランばくねつストーム</v>
      </c>
      <c r="AY1696" s="12" t="str">
        <f t="shared" si="371"/>
        <v>デザートストームドッペルゲンガードッグランばくねつストーム</v>
      </c>
      <c r="AZ1696" s="12" t="str">
        <f t="shared" si="372"/>
        <v>デザートストームドッペルゲンガードッグランばくねつストーム</v>
      </c>
      <c r="BA1696" s="12" t="str">
        <f t="shared" si="373"/>
        <v>デザートストームドッペルゲンガードッグランばくねつストーム</v>
      </c>
      <c r="BB1696" s="11" t="str">
        <f t="shared" si="374"/>
        <v>BLBLDRNS</v>
      </c>
      <c r="BC1696" s="11" t="str">
        <f t="shared" si="375"/>
        <v>BLBLDRNS</v>
      </c>
      <c r="BD1696" s="11" t="str">
        <f t="shared" si="376"/>
        <v>BLBLDRNS</v>
      </c>
      <c r="BE1696" s="11" t="str">
        <f t="shared" si="377"/>
        <v>BLBLDRNS</v>
      </c>
    </row>
    <row r="1697" spans="1:57" ht="11.25" hidden="1" customHeight="1">
      <c r="A1697" s="6">
        <v>1696</v>
      </c>
      <c r="B1697" s="7" t="s">
        <v>3780</v>
      </c>
      <c r="C1697" s="8" t="s">
        <v>3781</v>
      </c>
      <c r="D1697" s="7" t="s">
        <v>72</v>
      </c>
      <c r="E1697" s="7" t="s">
        <v>95</v>
      </c>
      <c r="F1697" s="7" t="s">
        <v>82</v>
      </c>
      <c r="G1697" s="9">
        <v>128</v>
      </c>
      <c r="H1697" s="9">
        <v>124</v>
      </c>
      <c r="I1697" s="9">
        <v>47</v>
      </c>
      <c r="J1697" s="9">
        <v>63</v>
      </c>
      <c r="K1697" s="9">
        <v>63</v>
      </c>
      <c r="L1697" s="9">
        <v>61</v>
      </c>
      <c r="M1697" s="9">
        <v>49</v>
      </c>
      <c r="N1697" s="9">
        <v>73</v>
      </c>
      <c r="O1697" s="9">
        <v>69</v>
      </c>
      <c r="P1697" s="9">
        <v>26</v>
      </c>
      <c r="Q1697" s="10">
        <v>97</v>
      </c>
      <c r="R1697" s="11">
        <v>43</v>
      </c>
      <c r="S1697" s="11">
        <v>1</v>
      </c>
      <c r="T1697" s="11">
        <v>111</v>
      </c>
      <c r="U1697" s="11">
        <v>99</v>
      </c>
      <c r="V1697" s="11">
        <v>1</v>
      </c>
      <c r="W1697" s="11">
        <v>119</v>
      </c>
      <c r="X1697" s="11">
        <f t="shared" si="364"/>
        <v>471</v>
      </c>
      <c r="Y1697" s="11">
        <f t="shared" si="365"/>
        <v>4480</v>
      </c>
      <c r="Z1697" s="11">
        <f t="shared" si="366"/>
        <v>2110</v>
      </c>
      <c r="AA1697" s="11">
        <f t="shared" si="367"/>
        <v>4490</v>
      </c>
      <c r="AB1697" s="11">
        <f t="shared" si="368"/>
        <v>4490</v>
      </c>
      <c r="AC1697" s="6">
        <f t="shared" si="369"/>
        <v>5250</v>
      </c>
      <c r="AD1697" s="9" t="s">
        <v>417</v>
      </c>
      <c r="AE1697" s="3" t="str">
        <f>IF(ISERROR(VLOOKUP($AD1697,技まとめ!$A$1:$F$380,6,FALSE)),"－",VLOOKUP($AD1697,技まとめ!$A$1:$F$380,6,FALSE))</f>
        <v>BL</v>
      </c>
      <c r="AF1697" s="3">
        <f>IF(ISERROR(VLOOKUP($AD1697,技まとめ!$A$1:$F$380,3,FALSE)),"－",VLOOKUP($AD1697,技まとめ!$A$1:$F$380,3,FALSE))</f>
        <v>50</v>
      </c>
      <c r="AG1697" s="3">
        <f>IF(ISERROR(VLOOKUP($AD1697,技まとめ!$A$1:$F$380,5,FALSE)),"－",VLOOKUP($AD1697,技まとめ!$A$1:$F$380,5,FALSE))</f>
        <v>36</v>
      </c>
      <c r="AH1697" s="3" t="str">
        <f>IF($E1697=IF(ISERROR(VLOOKUP($AD1697,技まとめ!$A$1:$F$380,4,FALSE)),"－",VLOOKUP($AD1697,技まとめ!$A$1:$F$380,4,FALSE)),"一致","")</f>
        <v/>
      </c>
      <c r="AI1697" s="9" t="s">
        <v>165</v>
      </c>
      <c r="AJ1697" s="3" t="str">
        <f>IF(ISERROR(VLOOKUP($AI1697,技まとめ!$A$1:$F$380,6,FALSE)),"－",VLOOKUP($AI1697,技まとめ!$A$1:$F$380,6,FALSE))</f>
        <v>BL</v>
      </c>
      <c r="AK1697" s="3">
        <f>IF(ISERROR(VLOOKUP($AI1697,技まとめ!$A$1:$F$380,3,FALSE)),"－",VLOOKUP($AI1697,技まとめ!$A$1:$F$380,3,FALSE))</f>
        <v>78</v>
      </c>
      <c r="AL1697" s="3">
        <f>IF(ISERROR(VLOOKUP($AI1697,技まとめ!$A$1:$F$380,5,FALSE)),"－",VLOOKUP($AI1697,技まとめ!$A$1:$F$380,5,FALSE))</f>
        <v>46</v>
      </c>
      <c r="AM1697" s="3" t="str">
        <f>IF($E1697=IF(ISERROR(VLOOKUP($AI1697,技まとめ!$A$1:$F$380,4,FALSE)),"－",VLOOKUP($AI1697,技まとめ!$A$1:$F$380,4,FALSE)),"一致","")</f>
        <v/>
      </c>
      <c r="AN1697" s="9" t="s">
        <v>162</v>
      </c>
      <c r="AO1697" s="3" t="str">
        <f>IF(ISERROR(VLOOKUP($AN1697,技まとめ!$A$1:$F$380,6,FALSE)),"－",VLOOKUP($AN1697,技まとめ!$A$1:$F$380,6,FALSE))</f>
        <v>DR</v>
      </c>
      <c r="AP1697" s="3">
        <f>IF(ISERROR(VLOOKUP($AN1697,技まとめ!$A$1:$F$380,3,FALSE)),"－",VLOOKUP($AN1697,技まとめ!$A$1:$F$380,3,FALSE))</f>
        <v>56</v>
      </c>
      <c r="AQ1697" s="3">
        <f>IF(ISERROR(VLOOKUP($AN1697,技まとめ!$A$1:$F$380,5,FALSE)),"－",VLOOKUP($AN1697,技まとめ!$A$1:$F$380,5,FALSE))</f>
        <v>25</v>
      </c>
      <c r="AR1697" s="3" t="str">
        <f>IF($E1697=IF(ISERROR(VLOOKUP($AN1697,技まとめ!$A$1:$F$380,4,FALSE)),"－",VLOOKUP($AN1697,技まとめ!$A$1:$F$380,4,FALSE)),"一致","")</f>
        <v/>
      </c>
      <c r="AS1697" s="9" t="s">
        <v>493</v>
      </c>
      <c r="AT1697" s="3" t="str">
        <f>IF(ISERROR(VLOOKUP($AS1697,技まとめ!$A$1:$F$380,6,FALSE)),"－",VLOOKUP($AS1697,技まとめ!$A$1:$F$380,6,FALSE))</f>
        <v>BL</v>
      </c>
      <c r="AU1697" s="3">
        <f>IF(ISERROR(VLOOKUP($AS1697,技まとめ!$A$1:$F$380,3,FALSE)),"－",VLOOKUP($AS1697,技まとめ!$A$1:$F$380,3,FALSE))</f>
        <v>93</v>
      </c>
      <c r="AV1697" s="3">
        <f>IF(ISERROR(VLOOKUP($AS1697,技まとめ!$A$1:$F$380,5,FALSE)),"－",VLOOKUP($AS1697,技まとめ!$A$1:$F$380,5,FALSE))</f>
        <v>52</v>
      </c>
      <c r="AW1697" s="3" t="str">
        <f>IF($E1697=IF(ISERROR(VLOOKUP($AS1697,技まとめ!$A$1:$F$380,4,FALSE)),"－",VLOOKUP($AS1697,技まとめ!$A$1:$F$380,4,FALSE)),"一致","")</f>
        <v/>
      </c>
      <c r="AX1697" s="12" t="str">
        <f t="shared" si="370"/>
        <v>デザートストームダブルサイクロンジャッジスルーノーエスケイプ</v>
      </c>
      <c r="AY1697" s="12" t="str">
        <f t="shared" si="371"/>
        <v>デザートストームダブルサイクロンジャッジスルーノーエスケイプ</v>
      </c>
      <c r="AZ1697" s="12" t="str">
        <f t="shared" si="372"/>
        <v>デザートストームダブルサイクロンジャッジスルーノーエスケイプ</v>
      </c>
      <c r="BA1697" s="12" t="str">
        <f t="shared" si="373"/>
        <v>デザートストームダブルサイクロンジャッジスルーノーエスケイプ</v>
      </c>
      <c r="BB1697" s="11" t="str">
        <f t="shared" si="374"/>
        <v>BLBLDRBL</v>
      </c>
      <c r="BC1697" s="11" t="str">
        <f t="shared" si="375"/>
        <v>BLBLDRBL</v>
      </c>
      <c r="BD1697" s="11" t="str">
        <f t="shared" si="376"/>
        <v>BLBLDRBL</v>
      </c>
      <c r="BE1697" s="11" t="str">
        <f t="shared" si="377"/>
        <v>BLBLDRBL</v>
      </c>
    </row>
    <row r="1698" spans="1:57" ht="11.25" hidden="1" customHeight="1">
      <c r="A1698" s="6">
        <v>1697</v>
      </c>
      <c r="B1698" s="7" t="s">
        <v>3782</v>
      </c>
      <c r="C1698" s="8" t="s">
        <v>3783</v>
      </c>
      <c r="D1698" s="7" t="s">
        <v>72</v>
      </c>
      <c r="E1698" s="7" t="s">
        <v>102</v>
      </c>
      <c r="F1698" s="7" t="s">
        <v>109</v>
      </c>
      <c r="G1698" s="9">
        <v>123</v>
      </c>
      <c r="H1698" s="9">
        <v>115</v>
      </c>
      <c r="I1698" s="9">
        <v>50</v>
      </c>
      <c r="J1698" s="9">
        <v>56</v>
      </c>
      <c r="K1698" s="9">
        <v>54</v>
      </c>
      <c r="L1698" s="9">
        <v>72</v>
      </c>
      <c r="M1698" s="9">
        <v>56</v>
      </c>
      <c r="N1698" s="9">
        <v>79</v>
      </c>
      <c r="O1698" s="9">
        <v>59</v>
      </c>
      <c r="P1698" s="9">
        <v>16</v>
      </c>
      <c r="Q1698" s="10">
        <v>100</v>
      </c>
      <c r="R1698" s="11">
        <v>23</v>
      </c>
      <c r="S1698" s="11">
        <v>1</v>
      </c>
      <c r="T1698" s="11">
        <v>122</v>
      </c>
      <c r="U1698" s="11">
        <v>106</v>
      </c>
      <c r="V1698" s="11">
        <v>1</v>
      </c>
      <c r="W1698" s="11">
        <v>109</v>
      </c>
      <c r="X1698" s="11">
        <f t="shared" si="364"/>
        <v>462</v>
      </c>
      <c r="Y1698" s="11">
        <f t="shared" si="365"/>
        <v>4550</v>
      </c>
      <c r="Z1698" s="11">
        <f t="shared" si="366"/>
        <v>1360</v>
      </c>
      <c r="AA1698" s="11">
        <f t="shared" si="367"/>
        <v>4825</v>
      </c>
      <c r="AB1698" s="11">
        <f t="shared" si="368"/>
        <v>4825</v>
      </c>
      <c r="AC1698" s="6">
        <f t="shared" si="369"/>
        <v>5540</v>
      </c>
      <c r="AD1698" s="9" t="s">
        <v>875</v>
      </c>
      <c r="AE1698" s="3" t="str">
        <f>IF(ISERROR(VLOOKUP($AD1698,技まとめ!$A$1:$F$380,6,FALSE)),"－",VLOOKUP($AD1698,技まとめ!$A$1:$F$380,6,FALSE))</f>
        <v>DR</v>
      </c>
      <c r="AF1698" s="3">
        <f>IF(ISERROR(VLOOKUP($AD1698,技まとめ!$A$1:$F$380,3,FALSE)),"－",VLOOKUP($AD1698,技まとめ!$A$1:$F$380,3,FALSE))</f>
        <v>60</v>
      </c>
      <c r="AG1698" s="3">
        <f>IF(ISERROR(VLOOKUP($AD1698,技まとめ!$A$1:$F$380,5,FALSE)),"－",VLOOKUP($AD1698,技まとめ!$A$1:$F$380,5,FALSE))</f>
        <v>39</v>
      </c>
      <c r="AH1698" s="3" t="str">
        <f>IF($E1698=IF(ISERROR(VLOOKUP($AD1698,技まとめ!$A$1:$F$380,4,FALSE)),"－",VLOOKUP($AD1698,技まとめ!$A$1:$F$380,4,FALSE)),"一致","")</f>
        <v/>
      </c>
      <c r="AI1698" s="9" t="s">
        <v>388</v>
      </c>
      <c r="AJ1698" s="3" t="str">
        <f>IF(ISERROR(VLOOKUP($AI1698,技まとめ!$A$1:$F$380,6,FALSE)),"－",VLOOKUP($AI1698,技まとめ!$A$1:$F$380,6,FALSE))</f>
        <v>NS</v>
      </c>
      <c r="AK1698" s="3">
        <f>IF(ISERROR(VLOOKUP($AI1698,技まとめ!$A$1:$F$380,3,FALSE)),"－",VLOOKUP($AI1698,技まとめ!$A$1:$F$380,3,FALSE))</f>
        <v>31</v>
      </c>
      <c r="AL1698" s="3">
        <f>IF(ISERROR(VLOOKUP($AI1698,技まとめ!$A$1:$F$380,5,FALSE)),"－",VLOOKUP($AI1698,技まとめ!$A$1:$F$380,5,FALSE))</f>
        <v>22</v>
      </c>
      <c r="AM1698" s="3" t="str">
        <f>IF($E1698=IF(ISERROR(VLOOKUP($AI1698,技まとめ!$A$1:$F$380,4,FALSE)),"－",VLOOKUP($AI1698,技まとめ!$A$1:$F$380,4,FALSE)),"一致","")</f>
        <v>一致</v>
      </c>
      <c r="AN1698" s="9" t="s">
        <v>357</v>
      </c>
      <c r="AO1698" s="3" t="str">
        <f>IF(ISERROR(VLOOKUP($AN1698,技まとめ!$A$1:$F$380,6,FALSE)),"－",VLOOKUP($AN1698,技まとめ!$A$1:$F$380,6,FALSE))</f>
        <v>LS</v>
      </c>
      <c r="AP1698" s="3">
        <f>IF(ISERROR(VLOOKUP($AN1698,技まとめ!$A$1:$F$380,3,FALSE)),"－",VLOOKUP($AN1698,技まとめ!$A$1:$F$380,3,FALSE))</f>
        <v>40</v>
      </c>
      <c r="AQ1698" s="3">
        <f>IF(ISERROR(VLOOKUP($AN1698,技まとめ!$A$1:$F$380,5,FALSE)),"－",VLOOKUP($AN1698,技まとめ!$A$1:$F$380,5,FALSE))</f>
        <v>30</v>
      </c>
      <c r="AR1698" s="3" t="str">
        <f>IF($E1698=IF(ISERROR(VLOOKUP($AN1698,技まとめ!$A$1:$F$380,4,FALSE)),"－",VLOOKUP($AN1698,技まとめ!$A$1:$F$380,4,FALSE)),"一致","")</f>
        <v>一致</v>
      </c>
      <c r="AS1698" s="9" t="s">
        <v>437</v>
      </c>
      <c r="AT1698" s="3" t="str">
        <f>IF(ISERROR(VLOOKUP($AS1698,技まとめ!$A$1:$F$380,6,FALSE)),"－",VLOOKUP($AS1698,技まとめ!$A$1:$F$380,6,FALSE))</f>
        <v>NS</v>
      </c>
      <c r="AU1698" s="3">
        <f>IF(ISERROR(VLOOKUP($AS1698,技まとめ!$A$1:$F$380,3,FALSE)),"－",VLOOKUP($AS1698,技まとめ!$A$1:$F$380,3,FALSE))</f>
        <v>83</v>
      </c>
      <c r="AV1698" s="3">
        <f>IF(ISERROR(VLOOKUP($AS1698,技まとめ!$A$1:$F$380,5,FALSE)),"－",VLOOKUP($AS1698,技まとめ!$A$1:$F$380,5,FALSE))</f>
        <v>46</v>
      </c>
      <c r="AW1698" s="3" t="str">
        <f>IF($E1698=IF(ISERROR(VLOOKUP($AS1698,技まとめ!$A$1:$F$380,4,FALSE)),"－",VLOOKUP($AS1698,技まとめ!$A$1:$F$380,4,FALSE)),"一致","")</f>
        <v/>
      </c>
      <c r="AX1698" s="12" t="str">
        <f t="shared" si="370"/>
        <v>シザース・ボムメテオアタックパトリオットシュートデュアルストライク</v>
      </c>
      <c r="AY1698" s="12" t="str">
        <f t="shared" si="371"/>
        <v>シザース・ボムメテオアタックパトリオットシュートデュアルストライク</v>
      </c>
      <c r="AZ1698" s="12" t="str">
        <f t="shared" si="372"/>
        <v>シザース・ボムメテオアタックパトリオットシュートデュアルストライク</v>
      </c>
      <c r="BA1698" s="12" t="str">
        <f t="shared" si="373"/>
        <v>シザース・ボムメテオアタックパトリオットシュートデュアルストライク</v>
      </c>
      <c r="BB1698" s="11" t="str">
        <f t="shared" si="374"/>
        <v>DRNSLSNS</v>
      </c>
      <c r="BC1698" s="11" t="str">
        <f t="shared" si="375"/>
        <v>DRNSLSNS</v>
      </c>
      <c r="BD1698" s="11" t="str">
        <f t="shared" si="376"/>
        <v>DRNSLSNS</v>
      </c>
      <c r="BE1698" s="11" t="str">
        <f t="shared" si="377"/>
        <v>DRNSLSNS</v>
      </c>
    </row>
    <row r="1699" spans="1:57" ht="11.25" hidden="1" customHeight="1">
      <c r="A1699" s="6">
        <v>1698</v>
      </c>
      <c r="B1699" s="7" t="s">
        <v>3784</v>
      </c>
      <c r="C1699" s="8" t="s">
        <v>3785</v>
      </c>
      <c r="D1699" s="7" t="s">
        <v>72</v>
      </c>
      <c r="E1699" s="7" t="s">
        <v>73</v>
      </c>
      <c r="F1699" s="7" t="s">
        <v>128</v>
      </c>
      <c r="G1699" s="9">
        <v>134</v>
      </c>
      <c r="H1699" s="9">
        <v>107</v>
      </c>
      <c r="I1699" s="9">
        <v>55</v>
      </c>
      <c r="J1699" s="9">
        <v>59</v>
      </c>
      <c r="K1699" s="9">
        <v>55</v>
      </c>
      <c r="L1699" s="9">
        <v>58</v>
      </c>
      <c r="M1699" s="9">
        <v>67</v>
      </c>
      <c r="N1699" s="9">
        <v>72</v>
      </c>
      <c r="O1699" s="9">
        <v>49</v>
      </c>
      <c r="P1699" s="9">
        <v>23</v>
      </c>
      <c r="Q1699" s="10">
        <v>105</v>
      </c>
      <c r="R1699" s="11">
        <v>27</v>
      </c>
      <c r="S1699" s="11">
        <v>1</v>
      </c>
      <c r="T1699" s="11">
        <v>108</v>
      </c>
      <c r="U1699" s="11">
        <v>117</v>
      </c>
      <c r="V1699" s="11">
        <v>1</v>
      </c>
      <c r="W1699" s="11">
        <v>99</v>
      </c>
      <c r="X1699" s="11">
        <f t="shared" si="364"/>
        <v>458</v>
      </c>
      <c r="Y1699" s="11">
        <f t="shared" si="365"/>
        <v>4700</v>
      </c>
      <c r="Z1699" s="11">
        <f t="shared" si="366"/>
        <v>1450</v>
      </c>
      <c r="AA1699" s="11">
        <f t="shared" si="367"/>
        <v>4285</v>
      </c>
      <c r="AB1699" s="11">
        <f t="shared" si="368"/>
        <v>4285</v>
      </c>
      <c r="AC1699" s="6">
        <f t="shared" si="369"/>
        <v>4950</v>
      </c>
      <c r="AD1699" s="9" t="s">
        <v>314</v>
      </c>
      <c r="AE1699" s="3" t="str">
        <f>IF(ISERROR(VLOOKUP($AD1699,技まとめ!$A$1:$F$380,6,FALSE)),"－",VLOOKUP($AD1699,技まとめ!$A$1:$F$380,6,FALSE))</f>
        <v>SC</v>
      </c>
      <c r="AF1699" s="3">
        <f>IF(ISERROR(VLOOKUP($AD1699,技まとめ!$A$1:$F$380,3,FALSE)),"－",VLOOKUP($AD1699,技まとめ!$A$1:$F$380,3,FALSE))</f>
        <v>79</v>
      </c>
      <c r="AG1699" s="3">
        <f>IF(ISERROR(VLOOKUP($AD1699,技まとめ!$A$1:$F$380,5,FALSE)),"－",VLOOKUP($AD1699,技まとめ!$A$1:$F$380,5,FALSE))</f>
        <v>43</v>
      </c>
      <c r="AH1699" s="3" t="str">
        <f>IF($E1699=IF(ISERROR(VLOOKUP($AD1699,技まとめ!$A$1:$F$380,4,FALSE)),"－",VLOOKUP($AD1699,技まとめ!$A$1:$F$380,4,FALSE)),"一致","")</f>
        <v/>
      </c>
      <c r="AI1699" s="9" t="s">
        <v>335</v>
      </c>
      <c r="AJ1699" s="3" t="str">
        <f>IF(ISERROR(VLOOKUP($AI1699,技まとめ!$A$1:$F$380,6,FALSE)),"－",VLOOKUP($AI1699,技まとめ!$A$1:$F$380,6,FALSE))</f>
        <v>SC</v>
      </c>
      <c r="AK1699" s="3">
        <f>IF(ISERROR(VLOOKUP($AI1699,技まとめ!$A$1:$F$380,3,FALSE)),"－",VLOOKUP($AI1699,技まとめ!$A$1:$F$380,3,FALSE))</f>
        <v>51</v>
      </c>
      <c r="AL1699" s="3">
        <f>IF(ISERROR(VLOOKUP($AI1699,技まとめ!$A$1:$F$380,5,FALSE)),"－",VLOOKUP($AI1699,技まとめ!$A$1:$F$380,5,FALSE))</f>
        <v>31</v>
      </c>
      <c r="AM1699" s="3" t="str">
        <f>IF($E1699=IF(ISERROR(VLOOKUP($AI1699,技まとめ!$A$1:$F$380,4,FALSE)),"－",VLOOKUP($AI1699,技まとめ!$A$1:$F$380,4,FALSE)),"一致","")</f>
        <v/>
      </c>
      <c r="AN1699" s="9" t="s">
        <v>644</v>
      </c>
      <c r="AO1699" s="3" t="str">
        <f>IF(ISERROR(VLOOKUP($AN1699,技まとめ!$A$1:$F$380,6,FALSE)),"－",VLOOKUP($AN1699,技まとめ!$A$1:$F$380,6,FALSE))</f>
        <v>－</v>
      </c>
      <c r="AP1699" s="3">
        <f>IF(ISERROR(VLOOKUP($AN1699,技まとめ!$A$1:$F$380,3,FALSE)),"－",VLOOKUP($AN1699,技まとめ!$A$1:$F$380,3,FALSE))</f>
        <v>0</v>
      </c>
      <c r="AQ1699" s="3">
        <f>IF(ISERROR(VLOOKUP($AN1699,技まとめ!$A$1:$F$380,5,FALSE)),"－",VLOOKUP($AN1699,技まとめ!$A$1:$F$380,5,FALSE))</f>
        <v>0</v>
      </c>
      <c r="AR1699" s="3" t="str">
        <f>IF($E1699=IF(ISERROR(VLOOKUP($AN1699,技まとめ!$A$1:$F$380,4,FALSE)),"－",VLOOKUP($AN1699,技まとめ!$A$1:$F$380,4,FALSE)),"一致","")</f>
        <v/>
      </c>
      <c r="AS1699" s="9" t="s">
        <v>447</v>
      </c>
      <c r="AT1699" s="3" t="str">
        <f>IF(ISERROR(VLOOKUP($AS1699,技まとめ!$A$1:$F$380,6,FALSE)),"－",VLOOKUP($AS1699,技まとめ!$A$1:$F$380,6,FALSE))</f>
        <v>BB</v>
      </c>
      <c r="AU1699" s="3">
        <f>IF(ISERROR(VLOOKUP($AS1699,技まとめ!$A$1:$F$380,3,FALSE)),"－",VLOOKUP($AS1699,技まとめ!$A$1:$F$380,3,FALSE))</f>
        <v>65</v>
      </c>
      <c r="AV1699" s="3">
        <f>IF(ISERROR(VLOOKUP($AS1699,技まとめ!$A$1:$F$380,5,FALSE)),"－",VLOOKUP($AS1699,技まとめ!$A$1:$F$380,5,FALSE))</f>
        <v>42</v>
      </c>
      <c r="AW1699" s="3" t="str">
        <f>IF($E1699=IF(ISERROR(VLOOKUP($AS1699,技まとめ!$A$1:$F$380,4,FALSE)),"－",VLOOKUP($AS1699,技まとめ!$A$1:$F$380,4,FALSE)),"一致","")</f>
        <v>一致</v>
      </c>
      <c r="AX1699" s="12" t="str">
        <f t="shared" si="370"/>
        <v>ミラージュシュートダイナマイトシュートがくしゅうヘビーベイビー</v>
      </c>
      <c r="AY1699" s="12" t="str">
        <f t="shared" si="371"/>
        <v>ミラージュシュートダイナマイトシュートがくしゅうヘビーベイビー</v>
      </c>
      <c r="AZ1699" s="12" t="str">
        <f t="shared" si="372"/>
        <v>ミラージュシュートダイナマイトシュートがくしゅうヘビーベイビー</v>
      </c>
      <c r="BA1699" s="12" t="str">
        <f t="shared" si="373"/>
        <v>ミラージュシュートダイナマイトシュートがくしゅうヘビーベイビー</v>
      </c>
      <c r="BB1699" s="11" t="str">
        <f t="shared" si="374"/>
        <v>SCSC－BB</v>
      </c>
      <c r="BC1699" s="11" t="str">
        <f t="shared" si="375"/>
        <v>SCSC－BB</v>
      </c>
      <c r="BD1699" s="11" t="str">
        <f t="shared" si="376"/>
        <v>SCSC－BB</v>
      </c>
      <c r="BE1699" s="11" t="str">
        <f t="shared" si="377"/>
        <v>SCSC－BB</v>
      </c>
    </row>
    <row r="1700" spans="1:57" ht="11.25" hidden="1" customHeight="1">
      <c r="A1700" s="6">
        <v>1699</v>
      </c>
      <c r="B1700" s="7" t="s">
        <v>3786</v>
      </c>
      <c r="C1700" s="8" t="s">
        <v>3787</v>
      </c>
      <c r="D1700" s="7" t="s">
        <v>72</v>
      </c>
      <c r="E1700" s="7" t="s">
        <v>95</v>
      </c>
      <c r="F1700" s="7" t="s">
        <v>74</v>
      </c>
      <c r="G1700" s="9">
        <v>125</v>
      </c>
      <c r="H1700" s="9">
        <v>132</v>
      </c>
      <c r="I1700" s="9">
        <v>54</v>
      </c>
      <c r="J1700" s="9">
        <v>56</v>
      </c>
      <c r="K1700" s="9">
        <v>52</v>
      </c>
      <c r="L1700" s="9">
        <v>72</v>
      </c>
      <c r="M1700" s="9">
        <v>48</v>
      </c>
      <c r="N1700" s="9">
        <v>54</v>
      </c>
      <c r="O1700" s="9">
        <v>103</v>
      </c>
      <c r="P1700" s="9">
        <v>1</v>
      </c>
      <c r="Q1700" s="10">
        <v>104</v>
      </c>
      <c r="R1700" s="11">
        <v>1</v>
      </c>
      <c r="S1700" s="11">
        <v>1</v>
      </c>
      <c r="T1700" s="11">
        <v>122</v>
      </c>
      <c r="U1700" s="11">
        <v>98</v>
      </c>
      <c r="V1700" s="11">
        <v>1</v>
      </c>
      <c r="W1700" s="11">
        <v>133</v>
      </c>
      <c r="X1700" s="11">
        <f t="shared" si="364"/>
        <v>460</v>
      </c>
      <c r="Y1700" s="11">
        <f t="shared" si="365"/>
        <v>4830</v>
      </c>
      <c r="Z1700" s="11">
        <f t="shared" si="366"/>
        <v>710</v>
      </c>
      <c r="AA1700" s="11">
        <f t="shared" si="367"/>
        <v>4945</v>
      </c>
      <c r="AB1700" s="11">
        <f t="shared" si="368"/>
        <v>4945</v>
      </c>
      <c r="AC1700" s="6">
        <f t="shared" si="369"/>
        <v>5550</v>
      </c>
      <c r="AD1700" s="9" t="s">
        <v>834</v>
      </c>
      <c r="AE1700" s="3" t="str">
        <f>IF(ISERROR(VLOOKUP($AD1700,技まとめ!$A$1:$F$380,6,FALSE)),"－",VLOOKUP($AD1700,技まとめ!$A$1:$F$380,6,FALSE))</f>
        <v>P1</v>
      </c>
      <c r="AF1700" s="3">
        <f>IF(ISERROR(VLOOKUP($AD1700,技まとめ!$A$1:$F$380,3,FALSE)),"－",VLOOKUP($AD1700,技まとめ!$A$1:$F$380,3,FALSE))</f>
        <v>71</v>
      </c>
      <c r="AG1700" s="3">
        <f>IF(ISERROR(VLOOKUP($AD1700,技まとめ!$A$1:$F$380,5,FALSE)),"－",VLOOKUP($AD1700,技まとめ!$A$1:$F$380,5,FALSE))</f>
        <v>42</v>
      </c>
      <c r="AH1700" s="3" t="str">
        <f>IF($E1700=IF(ISERROR(VLOOKUP($AD1700,技まとめ!$A$1:$F$380,4,FALSE)),"－",VLOOKUP($AD1700,技まとめ!$A$1:$F$380,4,FALSE)),"一致","")</f>
        <v/>
      </c>
      <c r="AI1700" s="9" t="s">
        <v>886</v>
      </c>
      <c r="AJ1700" s="3" t="str">
        <f>IF(ISERROR(VLOOKUP($AI1700,技まとめ!$A$1:$F$380,6,FALSE)),"－",VLOOKUP($AI1700,技まとめ!$A$1:$F$380,6,FALSE))</f>
        <v>CA</v>
      </c>
      <c r="AK1700" s="3">
        <f>IF(ISERROR(VLOOKUP($AI1700,技まとめ!$A$1:$F$380,3,FALSE)),"－",VLOOKUP($AI1700,技まとめ!$A$1:$F$380,3,FALSE))</f>
        <v>58</v>
      </c>
      <c r="AL1700" s="3">
        <f>IF(ISERROR(VLOOKUP($AI1700,技まとめ!$A$1:$F$380,5,FALSE)),"－",VLOOKUP($AI1700,技まとめ!$A$1:$F$380,5,FALSE))</f>
        <v>37</v>
      </c>
      <c r="AM1700" s="3" t="str">
        <f>IF($E1700=IF(ISERROR(VLOOKUP($AI1700,技まとめ!$A$1:$F$380,4,FALSE)),"－",VLOOKUP($AI1700,技まとめ!$A$1:$F$380,4,FALSE)),"一致","")</f>
        <v/>
      </c>
      <c r="AN1700" s="9" t="s">
        <v>292</v>
      </c>
      <c r="AO1700" s="3" t="str">
        <f>IF(ISERROR(VLOOKUP($AN1700,技まとめ!$A$1:$F$380,6,FALSE)),"－",VLOOKUP($AN1700,技まとめ!$A$1:$F$380,6,FALSE))</f>
        <v>CA</v>
      </c>
      <c r="AP1700" s="3">
        <f>IF(ISERROR(VLOOKUP($AN1700,技まとめ!$A$1:$F$380,3,FALSE)),"－",VLOOKUP($AN1700,技まとめ!$A$1:$F$380,3,FALSE))</f>
        <v>90</v>
      </c>
      <c r="AQ1700" s="3">
        <f>IF(ISERROR(VLOOKUP($AN1700,技まとめ!$A$1:$F$380,5,FALSE)),"－",VLOOKUP($AN1700,技まとめ!$A$1:$F$380,5,FALSE))</f>
        <v>50</v>
      </c>
      <c r="AR1700" s="3" t="str">
        <f>IF($E1700=IF(ISERROR(VLOOKUP($AN1700,技まとめ!$A$1:$F$380,4,FALSE)),"－",VLOOKUP($AN1700,技まとめ!$A$1:$F$380,4,FALSE)),"一致","")</f>
        <v/>
      </c>
      <c r="AS1700" s="9" t="s">
        <v>5008</v>
      </c>
      <c r="AT1700" s="3" t="str">
        <f>IF(ISERROR(VLOOKUP($AS1700,技まとめ!$A$1:$F$380,6,FALSE)),"－",VLOOKUP($AS1700,技まとめ!$A$1:$F$380,6,FALSE))</f>
        <v>－</v>
      </c>
      <c r="AU1700" s="3">
        <f>IF(ISERROR(VLOOKUP($AS1700,技まとめ!$A$1:$F$380,3,FALSE)),"－",VLOOKUP($AS1700,技まとめ!$A$1:$F$380,3,FALSE))</f>
        <v>0</v>
      </c>
      <c r="AV1700" s="3">
        <f>IF(ISERROR(VLOOKUP($AS1700,技まとめ!$A$1:$F$380,5,FALSE)),"－",VLOOKUP($AS1700,技まとめ!$A$1:$F$380,5,FALSE))</f>
        <v>0</v>
      </c>
      <c r="AW1700" s="3" t="str">
        <f>IF($E1700=IF(ISERROR(VLOOKUP($AS1700,技まとめ!$A$1:$F$380,4,FALSE)),"－",VLOOKUP($AS1700,技まとめ!$A$1:$F$380,4,FALSE)),"一致","")</f>
        <v/>
      </c>
      <c r="AX1700" s="12" t="str">
        <f t="shared" si="370"/>
        <v>だいばくはつはりてかえんほうしゃバーンアウトこんしん！</v>
      </c>
      <c r="AY1700" s="12" t="str">
        <f t="shared" si="371"/>
        <v>だいばくはつはりてかえんほうしゃバーンアウトこんしん！</v>
      </c>
      <c r="AZ1700" s="12" t="str">
        <f t="shared" si="372"/>
        <v>だいばくはつはりてかえんほうしゃバーンアウトこんしん！</v>
      </c>
      <c r="BA1700" s="12" t="str">
        <f t="shared" si="373"/>
        <v>だいばくはつはりてかえんほうしゃバーンアウトこんしん！</v>
      </c>
      <c r="BB1700" s="11" t="str">
        <f t="shared" si="374"/>
        <v>P1CACA－</v>
      </c>
      <c r="BC1700" s="11" t="str">
        <f t="shared" si="375"/>
        <v>P1CACA－</v>
      </c>
      <c r="BD1700" s="11" t="str">
        <f t="shared" si="376"/>
        <v>P1CACA－</v>
      </c>
      <c r="BE1700" s="11" t="str">
        <f t="shared" si="377"/>
        <v>P1CACA－</v>
      </c>
    </row>
    <row r="1701" spans="1:57" ht="11.25" hidden="1" customHeight="1">
      <c r="A1701" s="6">
        <v>1700</v>
      </c>
      <c r="B1701" s="7" t="s">
        <v>3788</v>
      </c>
      <c r="C1701" s="8" t="s">
        <v>3789</v>
      </c>
      <c r="D1701" s="7" t="s">
        <v>72</v>
      </c>
      <c r="E1701" s="7" t="s">
        <v>81</v>
      </c>
      <c r="F1701" s="7" t="s">
        <v>82</v>
      </c>
      <c r="G1701" s="9">
        <v>133</v>
      </c>
      <c r="H1701" s="9">
        <v>110</v>
      </c>
      <c r="I1701" s="9">
        <v>52</v>
      </c>
      <c r="J1701" s="9">
        <v>54</v>
      </c>
      <c r="K1701" s="9">
        <v>65</v>
      </c>
      <c r="L1701" s="9">
        <v>70</v>
      </c>
      <c r="M1701" s="9">
        <v>66</v>
      </c>
      <c r="N1701" s="9">
        <v>55</v>
      </c>
      <c r="O1701" s="9">
        <v>64</v>
      </c>
      <c r="P1701" s="9">
        <v>4</v>
      </c>
      <c r="Q1701" s="10">
        <v>102</v>
      </c>
      <c r="R1701" s="11">
        <v>1</v>
      </c>
      <c r="S1701" s="11">
        <v>1</v>
      </c>
      <c r="T1701" s="11">
        <v>120</v>
      </c>
      <c r="U1701" s="11">
        <v>116</v>
      </c>
      <c r="V1701" s="11">
        <v>1</v>
      </c>
      <c r="W1701" s="11">
        <v>109</v>
      </c>
      <c r="X1701" s="11">
        <f t="shared" si="364"/>
        <v>450</v>
      </c>
      <c r="Y1701" s="11">
        <f t="shared" si="365"/>
        <v>4630</v>
      </c>
      <c r="Z1701" s="11">
        <f t="shared" si="366"/>
        <v>590</v>
      </c>
      <c r="AA1701" s="11">
        <f t="shared" si="367"/>
        <v>4755</v>
      </c>
      <c r="AB1701" s="11">
        <f t="shared" si="368"/>
        <v>4755</v>
      </c>
      <c r="AC1701" s="6">
        <f t="shared" si="369"/>
        <v>5350</v>
      </c>
      <c r="AD1701" s="9" t="s">
        <v>668</v>
      </c>
      <c r="AE1701" s="3" t="str">
        <f>IF(ISERROR(VLOOKUP($AD1701,技まとめ!$A$1:$F$380,6,FALSE)),"－",VLOOKUP($AD1701,技まとめ!$A$1:$F$380,6,FALSE))</f>
        <v>BL</v>
      </c>
      <c r="AF1701" s="3">
        <f>IF(ISERROR(VLOOKUP($AD1701,技まとめ!$A$1:$F$380,3,FALSE)),"－",VLOOKUP($AD1701,技まとめ!$A$1:$F$380,3,FALSE))</f>
        <v>46</v>
      </c>
      <c r="AG1701" s="3">
        <f>IF(ISERROR(VLOOKUP($AD1701,技まとめ!$A$1:$F$380,5,FALSE)),"－",VLOOKUP($AD1701,技まとめ!$A$1:$F$380,5,FALSE))</f>
        <v>33</v>
      </c>
      <c r="AH1701" s="3" t="str">
        <f>IF($E1701=IF(ISERROR(VLOOKUP($AD1701,技まとめ!$A$1:$F$380,4,FALSE)),"－",VLOOKUP($AD1701,技まとめ!$A$1:$F$380,4,FALSE)),"一致","")</f>
        <v/>
      </c>
      <c r="AI1701" s="9" t="s">
        <v>168</v>
      </c>
      <c r="AJ1701" s="3" t="str">
        <f>IF(ISERROR(VLOOKUP($AI1701,技まとめ!$A$1:$F$380,6,FALSE)),"－",VLOOKUP($AI1701,技まとめ!$A$1:$F$380,6,FALSE))</f>
        <v>BL</v>
      </c>
      <c r="AK1701" s="3">
        <f>IF(ISERROR(VLOOKUP($AI1701,技まとめ!$A$1:$F$380,3,FALSE)),"－",VLOOKUP($AI1701,技まとめ!$A$1:$F$380,3,FALSE))</f>
        <v>25</v>
      </c>
      <c r="AL1701" s="3">
        <f>IF(ISERROR(VLOOKUP($AI1701,技まとめ!$A$1:$F$380,5,FALSE)),"－",VLOOKUP($AI1701,技まとめ!$A$1:$F$380,5,FALSE))</f>
        <v>12</v>
      </c>
      <c r="AM1701" s="3" t="str">
        <f>IF($E1701=IF(ISERROR(VLOOKUP($AI1701,技まとめ!$A$1:$F$380,4,FALSE)),"－",VLOOKUP($AI1701,技まとめ!$A$1:$F$380,4,FALSE)),"一致","")</f>
        <v/>
      </c>
      <c r="AN1701" s="9" t="s">
        <v>163</v>
      </c>
      <c r="AO1701" s="3" t="str">
        <f>IF(ISERROR(VLOOKUP($AN1701,技まとめ!$A$1:$F$380,6,FALSE)),"－",VLOOKUP($AN1701,技まとめ!$A$1:$F$380,6,FALSE))</f>
        <v>BL</v>
      </c>
      <c r="AP1701" s="3">
        <f>IF(ISERROR(VLOOKUP($AN1701,技まとめ!$A$1:$F$380,3,FALSE)),"－",VLOOKUP($AN1701,技まとめ!$A$1:$F$380,3,FALSE))</f>
        <v>59</v>
      </c>
      <c r="AQ1701" s="3">
        <f>IF(ISERROR(VLOOKUP($AN1701,技まとめ!$A$1:$F$380,5,FALSE)),"－",VLOOKUP($AN1701,技まとめ!$A$1:$F$380,5,FALSE))</f>
        <v>38</v>
      </c>
      <c r="AR1701" s="3" t="str">
        <f>IF($E1701=IF(ISERROR(VLOOKUP($AN1701,技まとめ!$A$1:$F$380,4,FALSE)),"－",VLOOKUP($AN1701,技まとめ!$A$1:$F$380,4,FALSE)),"一致","")</f>
        <v>一致</v>
      </c>
      <c r="AS1701" s="9" t="s">
        <v>112</v>
      </c>
      <c r="AT1701" s="3" t="str">
        <f>IF(ISERROR(VLOOKUP($AS1701,技まとめ!$A$1:$F$380,6,FALSE)),"－",VLOOKUP($AS1701,技まとめ!$A$1:$F$380,6,FALSE))</f>
        <v>BB</v>
      </c>
      <c r="AU1701" s="3">
        <f>IF(ISERROR(VLOOKUP($AS1701,技まとめ!$A$1:$F$380,3,FALSE)),"－",VLOOKUP($AS1701,技まとめ!$A$1:$F$380,3,FALSE))</f>
        <v>77</v>
      </c>
      <c r="AV1701" s="3">
        <f>IF(ISERROR(VLOOKUP($AS1701,技まとめ!$A$1:$F$380,5,FALSE)),"－",VLOOKUP($AS1701,技まとめ!$A$1:$F$380,5,FALSE))</f>
        <v>47</v>
      </c>
      <c r="AW1701" s="3" t="str">
        <f>IF($E1701=IF(ISERROR(VLOOKUP($AS1701,技まとめ!$A$1:$F$380,4,FALSE)),"－",VLOOKUP($AS1701,技まとめ!$A$1:$F$380,4,FALSE)),"一致","")</f>
        <v/>
      </c>
      <c r="AX1701" s="12" t="str">
        <f t="shared" si="370"/>
        <v>じばしりかえんキラースライドサイクロンシューティングスター</v>
      </c>
      <c r="AY1701" s="12" t="str">
        <f t="shared" si="371"/>
        <v>じばしりかえんキラースライドサイクロンシューティングスター</v>
      </c>
      <c r="AZ1701" s="12" t="str">
        <f t="shared" si="372"/>
        <v>じばしりかえんキラースライドサイクロンシューティングスター</v>
      </c>
      <c r="BA1701" s="12" t="str">
        <f t="shared" si="373"/>
        <v>じばしりかえんキラースライドサイクロンシューティングスター</v>
      </c>
      <c r="BB1701" s="11" t="str">
        <f t="shared" si="374"/>
        <v>BLBLBLBB</v>
      </c>
      <c r="BC1701" s="11" t="str">
        <f t="shared" si="375"/>
        <v>BLBLBLBB</v>
      </c>
      <c r="BD1701" s="11" t="str">
        <f t="shared" si="376"/>
        <v>BLBLBLBB</v>
      </c>
      <c r="BE1701" s="11" t="str">
        <f t="shared" si="377"/>
        <v>BLBLBLBB</v>
      </c>
    </row>
    <row r="1702" spans="1:57" ht="11.25" hidden="1" customHeight="1">
      <c r="A1702" s="6">
        <v>1701</v>
      </c>
      <c r="B1702" s="7" t="s">
        <v>3790</v>
      </c>
      <c r="C1702" s="8" t="s">
        <v>3791</v>
      </c>
      <c r="D1702" s="7" t="s">
        <v>72</v>
      </c>
      <c r="E1702" s="7" t="s">
        <v>81</v>
      </c>
      <c r="F1702" s="7" t="s">
        <v>82</v>
      </c>
      <c r="G1702" s="9">
        <v>129</v>
      </c>
      <c r="H1702" s="9">
        <v>128</v>
      </c>
      <c r="I1702" s="9">
        <v>53</v>
      </c>
      <c r="J1702" s="9">
        <v>57</v>
      </c>
      <c r="K1702" s="9">
        <v>56</v>
      </c>
      <c r="L1702" s="9">
        <v>59</v>
      </c>
      <c r="M1702" s="9">
        <v>63</v>
      </c>
      <c r="N1702" s="9">
        <v>50</v>
      </c>
      <c r="O1702" s="9">
        <v>60</v>
      </c>
      <c r="P1702" s="9">
        <v>22</v>
      </c>
      <c r="Q1702" s="10">
        <v>103</v>
      </c>
      <c r="R1702" s="11">
        <v>3</v>
      </c>
      <c r="S1702" s="11">
        <v>1</v>
      </c>
      <c r="T1702" s="11">
        <v>109</v>
      </c>
      <c r="U1702" s="11">
        <v>113</v>
      </c>
      <c r="V1702" s="11">
        <v>1</v>
      </c>
      <c r="W1702" s="11">
        <v>110</v>
      </c>
      <c r="X1702" s="11">
        <f t="shared" si="364"/>
        <v>440</v>
      </c>
      <c r="Y1702" s="11">
        <f t="shared" si="365"/>
        <v>4675</v>
      </c>
      <c r="Z1702" s="11">
        <f t="shared" si="366"/>
        <v>665</v>
      </c>
      <c r="AA1702" s="11">
        <f t="shared" si="367"/>
        <v>4375</v>
      </c>
      <c r="AB1702" s="11">
        <f t="shared" si="368"/>
        <v>4375</v>
      </c>
      <c r="AC1702" s="6">
        <f t="shared" si="369"/>
        <v>4925</v>
      </c>
      <c r="AD1702" s="9" t="s">
        <v>668</v>
      </c>
      <c r="AE1702" s="3" t="str">
        <f>IF(ISERROR(VLOOKUP($AD1702,技まとめ!$A$1:$F$380,6,FALSE)),"－",VLOOKUP($AD1702,技まとめ!$A$1:$F$380,6,FALSE))</f>
        <v>BL</v>
      </c>
      <c r="AF1702" s="3">
        <f>IF(ISERROR(VLOOKUP($AD1702,技まとめ!$A$1:$F$380,3,FALSE)),"－",VLOOKUP($AD1702,技まとめ!$A$1:$F$380,3,FALSE))</f>
        <v>46</v>
      </c>
      <c r="AG1702" s="3">
        <f>IF(ISERROR(VLOOKUP($AD1702,技まとめ!$A$1:$F$380,5,FALSE)),"－",VLOOKUP($AD1702,技まとめ!$A$1:$F$380,5,FALSE))</f>
        <v>33</v>
      </c>
      <c r="AH1702" s="3" t="str">
        <f>IF($E1702=IF(ISERROR(VLOOKUP($AD1702,技まとめ!$A$1:$F$380,4,FALSE)),"－",VLOOKUP($AD1702,技まとめ!$A$1:$F$380,4,FALSE)),"一致","")</f>
        <v/>
      </c>
      <c r="AI1702" s="9" t="s">
        <v>756</v>
      </c>
      <c r="AJ1702" s="3" t="str">
        <f>IF(ISERROR(VLOOKUP($AI1702,技まとめ!$A$1:$F$380,6,FALSE)),"－",VLOOKUP($AI1702,技まとめ!$A$1:$F$380,6,FALSE))</f>
        <v>BB</v>
      </c>
      <c r="AK1702" s="3">
        <f>IF(ISERROR(VLOOKUP($AI1702,技まとめ!$A$1:$F$380,3,FALSE)),"－",VLOOKUP($AI1702,技まとめ!$A$1:$F$380,3,FALSE))</f>
        <v>65</v>
      </c>
      <c r="AL1702" s="3">
        <f>IF(ISERROR(VLOOKUP($AI1702,技まとめ!$A$1:$F$380,5,FALSE)),"－",VLOOKUP($AI1702,技まとめ!$A$1:$F$380,5,FALSE))</f>
        <v>42</v>
      </c>
      <c r="AM1702" s="3" t="str">
        <f>IF($E1702=IF(ISERROR(VLOOKUP($AI1702,技まとめ!$A$1:$F$380,4,FALSE)),"－",VLOOKUP($AI1702,技まとめ!$A$1:$F$380,4,FALSE)),"一致","")</f>
        <v/>
      </c>
      <c r="AN1702" s="9" t="s">
        <v>168</v>
      </c>
      <c r="AO1702" s="3" t="str">
        <f>IF(ISERROR(VLOOKUP($AN1702,技まとめ!$A$1:$F$380,6,FALSE)),"－",VLOOKUP($AN1702,技まとめ!$A$1:$F$380,6,FALSE))</f>
        <v>BL</v>
      </c>
      <c r="AP1702" s="3">
        <f>IF(ISERROR(VLOOKUP($AN1702,技まとめ!$A$1:$F$380,3,FALSE)),"－",VLOOKUP($AN1702,技まとめ!$A$1:$F$380,3,FALSE))</f>
        <v>25</v>
      </c>
      <c r="AQ1702" s="3">
        <f>IF(ISERROR(VLOOKUP($AN1702,技まとめ!$A$1:$F$380,5,FALSE)),"－",VLOOKUP($AN1702,技まとめ!$A$1:$F$380,5,FALSE))</f>
        <v>12</v>
      </c>
      <c r="AR1702" s="3" t="str">
        <f>IF($E1702=IF(ISERROR(VLOOKUP($AN1702,技まとめ!$A$1:$F$380,4,FALSE)),"－",VLOOKUP($AN1702,技まとめ!$A$1:$F$380,4,FALSE)),"一致","")</f>
        <v/>
      </c>
      <c r="AS1702" s="9" t="s">
        <v>634</v>
      </c>
      <c r="AT1702" s="3" t="str">
        <f>IF(ISERROR(VLOOKUP($AS1702,技まとめ!$A$1:$F$380,6,FALSE)),"－",VLOOKUP($AS1702,技まとめ!$A$1:$F$380,6,FALSE))</f>
        <v>DR</v>
      </c>
      <c r="AU1702" s="3">
        <f>IF(ISERROR(VLOOKUP($AS1702,技まとめ!$A$1:$F$380,3,FALSE)),"－",VLOOKUP($AS1702,技まとめ!$A$1:$F$380,3,FALSE))</f>
        <v>13</v>
      </c>
      <c r="AV1702" s="3">
        <f>IF(ISERROR(VLOOKUP($AS1702,技まとめ!$A$1:$F$380,5,FALSE)),"－",VLOOKUP($AS1702,技まとめ!$A$1:$F$380,5,FALSE))</f>
        <v>20</v>
      </c>
      <c r="AW1702" s="3" t="str">
        <f>IF($E1702=IF(ISERROR(VLOOKUP($AS1702,技まとめ!$A$1:$F$380,4,FALSE)),"－",VLOOKUP($AS1702,技まとめ!$A$1:$F$380,4,FALSE)),"一致","")</f>
        <v>一致</v>
      </c>
      <c r="AX1702" s="12" t="str">
        <f t="shared" si="370"/>
        <v>じばしりかえんボルケイノカットキラースライドたまのりピエロ</v>
      </c>
      <c r="AY1702" s="12" t="str">
        <f t="shared" si="371"/>
        <v>じばしりかえんボルケイノカットキラースライドたまのりピエロ</v>
      </c>
      <c r="AZ1702" s="12" t="str">
        <f t="shared" si="372"/>
        <v>じばしりかえんボルケイノカットキラースライドたまのりピエロ</v>
      </c>
      <c r="BA1702" s="12" t="str">
        <f t="shared" si="373"/>
        <v>じばしりかえんボルケイノカットキラースライドたまのりピエロ</v>
      </c>
      <c r="BB1702" s="11" t="str">
        <f t="shared" si="374"/>
        <v>BLBBBLDR</v>
      </c>
      <c r="BC1702" s="11" t="str">
        <f t="shared" si="375"/>
        <v>BLBBBLDR</v>
      </c>
      <c r="BD1702" s="11" t="str">
        <f t="shared" si="376"/>
        <v>BLBBBLDR</v>
      </c>
      <c r="BE1702" s="11" t="str">
        <f t="shared" si="377"/>
        <v>BLBBBLDR</v>
      </c>
    </row>
    <row r="1703" spans="1:57" ht="11.25" hidden="1" customHeight="1">
      <c r="A1703" s="6">
        <v>1702</v>
      </c>
      <c r="B1703" s="7" t="s">
        <v>3792</v>
      </c>
      <c r="C1703" s="8" t="s">
        <v>3793</v>
      </c>
      <c r="D1703" s="7" t="s">
        <v>72</v>
      </c>
      <c r="E1703" s="7" t="s">
        <v>102</v>
      </c>
      <c r="F1703" s="7" t="s">
        <v>82</v>
      </c>
      <c r="G1703" s="9">
        <v>124</v>
      </c>
      <c r="H1703" s="9">
        <v>134</v>
      </c>
      <c r="I1703" s="9">
        <v>65</v>
      </c>
      <c r="J1703" s="9">
        <v>52</v>
      </c>
      <c r="K1703" s="9">
        <v>50</v>
      </c>
      <c r="L1703" s="9">
        <v>69</v>
      </c>
      <c r="M1703" s="9">
        <v>48</v>
      </c>
      <c r="N1703" s="9">
        <v>63</v>
      </c>
      <c r="O1703" s="9">
        <v>60</v>
      </c>
      <c r="P1703" s="9">
        <v>8</v>
      </c>
      <c r="Q1703" s="10">
        <v>115</v>
      </c>
      <c r="R1703" s="11">
        <v>1</v>
      </c>
      <c r="S1703" s="11">
        <v>1</v>
      </c>
      <c r="T1703" s="11">
        <v>119</v>
      </c>
      <c r="U1703" s="11">
        <v>98</v>
      </c>
      <c r="V1703" s="11">
        <v>1</v>
      </c>
      <c r="W1703" s="11">
        <v>100</v>
      </c>
      <c r="X1703" s="11">
        <f t="shared" si="364"/>
        <v>435</v>
      </c>
      <c r="Y1703" s="11">
        <f t="shared" si="365"/>
        <v>5105</v>
      </c>
      <c r="Z1703" s="11">
        <f t="shared" si="366"/>
        <v>545</v>
      </c>
      <c r="AA1703" s="11">
        <f t="shared" si="367"/>
        <v>4675</v>
      </c>
      <c r="AB1703" s="11">
        <f t="shared" si="368"/>
        <v>4675</v>
      </c>
      <c r="AC1703" s="6">
        <f t="shared" si="369"/>
        <v>5265</v>
      </c>
      <c r="AD1703" s="9" t="s">
        <v>668</v>
      </c>
      <c r="AE1703" s="3" t="str">
        <f>IF(ISERROR(VLOOKUP($AD1703,技まとめ!$A$1:$F$380,6,FALSE)),"－",VLOOKUP($AD1703,技まとめ!$A$1:$F$380,6,FALSE))</f>
        <v>BL</v>
      </c>
      <c r="AF1703" s="3">
        <f>IF(ISERROR(VLOOKUP($AD1703,技まとめ!$A$1:$F$380,3,FALSE)),"－",VLOOKUP($AD1703,技まとめ!$A$1:$F$380,3,FALSE))</f>
        <v>46</v>
      </c>
      <c r="AG1703" s="3">
        <f>IF(ISERROR(VLOOKUP($AD1703,技まとめ!$A$1:$F$380,5,FALSE)),"－",VLOOKUP($AD1703,技まとめ!$A$1:$F$380,5,FALSE))</f>
        <v>33</v>
      </c>
      <c r="AH1703" s="3" t="str">
        <f>IF($E1703=IF(ISERROR(VLOOKUP($AD1703,技まとめ!$A$1:$F$380,4,FALSE)),"－",VLOOKUP($AD1703,技まとめ!$A$1:$F$380,4,FALSE)),"一致","")</f>
        <v>一致</v>
      </c>
      <c r="AI1703" s="9" t="s">
        <v>671</v>
      </c>
      <c r="AJ1703" s="3" t="str">
        <f>IF(ISERROR(VLOOKUP($AI1703,技まとめ!$A$1:$F$380,6,FALSE)),"－",VLOOKUP($AI1703,技まとめ!$A$1:$F$380,6,FALSE))</f>
        <v>BL</v>
      </c>
      <c r="AK1703" s="3">
        <f>IF(ISERROR(VLOOKUP($AI1703,技まとめ!$A$1:$F$380,3,FALSE)),"－",VLOOKUP($AI1703,技まとめ!$A$1:$F$380,3,FALSE))</f>
        <v>56</v>
      </c>
      <c r="AL1703" s="3">
        <f>IF(ISERROR(VLOOKUP($AI1703,技まとめ!$A$1:$F$380,5,FALSE)),"－",VLOOKUP($AI1703,技まとめ!$A$1:$F$380,5,FALSE))</f>
        <v>39</v>
      </c>
      <c r="AM1703" s="3" t="str">
        <f>IF($E1703=IF(ISERROR(VLOOKUP($AI1703,技まとめ!$A$1:$F$380,4,FALSE)),"－",VLOOKUP($AI1703,技まとめ!$A$1:$F$380,4,FALSE)),"一致","")</f>
        <v>一致</v>
      </c>
      <c r="AN1703" s="9" t="s">
        <v>168</v>
      </c>
      <c r="AO1703" s="3" t="str">
        <f>IF(ISERROR(VLOOKUP($AN1703,技まとめ!$A$1:$F$380,6,FALSE)),"－",VLOOKUP($AN1703,技まとめ!$A$1:$F$380,6,FALSE))</f>
        <v>BL</v>
      </c>
      <c r="AP1703" s="3">
        <f>IF(ISERROR(VLOOKUP($AN1703,技まとめ!$A$1:$F$380,3,FALSE)),"－",VLOOKUP($AN1703,技まとめ!$A$1:$F$380,3,FALSE))</f>
        <v>25</v>
      </c>
      <c r="AQ1703" s="3">
        <f>IF(ISERROR(VLOOKUP($AN1703,技まとめ!$A$1:$F$380,5,FALSE)),"－",VLOOKUP($AN1703,技まとめ!$A$1:$F$380,5,FALSE))</f>
        <v>12</v>
      </c>
      <c r="AR1703" s="3" t="str">
        <f>IF($E1703=IF(ISERROR(VLOOKUP($AN1703,技まとめ!$A$1:$F$380,4,FALSE)),"－",VLOOKUP($AN1703,技まとめ!$A$1:$F$380,4,FALSE)),"一致","")</f>
        <v/>
      </c>
      <c r="AS1703" s="9" t="s">
        <v>591</v>
      </c>
      <c r="AT1703" s="3" t="str">
        <f>IF(ISERROR(VLOOKUP($AS1703,技まとめ!$A$1:$F$380,6,FALSE)),"－",VLOOKUP($AS1703,技まとめ!$A$1:$F$380,6,FALSE))</f>
        <v>NS</v>
      </c>
      <c r="AU1703" s="3">
        <f>IF(ISERROR(VLOOKUP($AS1703,技まとめ!$A$1:$F$380,3,FALSE)),"－",VLOOKUP($AS1703,技まとめ!$A$1:$F$380,3,FALSE))</f>
        <v>85</v>
      </c>
      <c r="AV1703" s="3">
        <f>IF(ISERROR(VLOOKUP($AS1703,技まとめ!$A$1:$F$380,5,FALSE)),"－",VLOOKUP($AS1703,技まとめ!$A$1:$F$380,5,FALSE))</f>
        <v>46</v>
      </c>
      <c r="AW1703" s="3" t="str">
        <f>IF($E1703=IF(ISERROR(VLOOKUP($AS1703,技まとめ!$A$1:$F$380,4,FALSE)),"－",VLOOKUP($AS1703,技まとめ!$A$1:$F$380,4,FALSE)),"一致","")</f>
        <v/>
      </c>
      <c r="AX1703" s="12" t="str">
        <f t="shared" si="370"/>
        <v>じばしりかえんフレイムダンスキラースライドディバインアロー</v>
      </c>
      <c r="AY1703" s="12" t="str">
        <f t="shared" si="371"/>
        <v>じばしりかえんフレイムダンスキラースライドディバインアロー</v>
      </c>
      <c r="AZ1703" s="12" t="str">
        <f t="shared" si="372"/>
        <v>じばしりかえんフレイムダンスキラースライドディバインアロー</v>
      </c>
      <c r="BA1703" s="12" t="str">
        <f t="shared" si="373"/>
        <v>じばしりかえんフレイムダンスキラースライドディバインアロー</v>
      </c>
      <c r="BB1703" s="11" t="str">
        <f t="shared" si="374"/>
        <v>BLBLBLNS</v>
      </c>
      <c r="BC1703" s="11" t="str">
        <f t="shared" si="375"/>
        <v>BLBLBLNS</v>
      </c>
      <c r="BD1703" s="11" t="str">
        <f t="shared" si="376"/>
        <v>BLBLBLNS</v>
      </c>
      <c r="BE1703" s="11" t="str">
        <f t="shared" si="377"/>
        <v>BLBLBLNS</v>
      </c>
    </row>
    <row r="1704" spans="1:57" ht="11.25" hidden="1" customHeight="1">
      <c r="A1704" s="6">
        <v>1703</v>
      </c>
      <c r="B1704" s="7" t="s">
        <v>3794</v>
      </c>
      <c r="C1704" s="8" t="s">
        <v>3795</v>
      </c>
      <c r="D1704" s="7" t="s">
        <v>72</v>
      </c>
      <c r="E1704" s="7" t="s">
        <v>95</v>
      </c>
      <c r="F1704" s="7" t="s">
        <v>82</v>
      </c>
      <c r="G1704" s="9">
        <v>119</v>
      </c>
      <c r="H1704" s="9">
        <v>127</v>
      </c>
      <c r="I1704" s="9">
        <v>48</v>
      </c>
      <c r="J1704" s="9">
        <v>54</v>
      </c>
      <c r="K1704" s="9">
        <v>51</v>
      </c>
      <c r="L1704" s="9">
        <v>70</v>
      </c>
      <c r="M1704" s="9">
        <v>49</v>
      </c>
      <c r="N1704" s="9">
        <v>50</v>
      </c>
      <c r="O1704" s="9">
        <v>61</v>
      </c>
      <c r="P1704" s="9">
        <v>30</v>
      </c>
      <c r="Q1704" s="10">
        <v>98</v>
      </c>
      <c r="R1704" s="11">
        <v>3</v>
      </c>
      <c r="S1704" s="11">
        <v>1</v>
      </c>
      <c r="T1704" s="11">
        <v>120</v>
      </c>
      <c r="U1704" s="11">
        <v>99</v>
      </c>
      <c r="V1704" s="11">
        <v>1</v>
      </c>
      <c r="W1704" s="11">
        <v>111</v>
      </c>
      <c r="X1704" s="11">
        <f t="shared" si="364"/>
        <v>433</v>
      </c>
      <c r="Y1704" s="11">
        <f t="shared" si="365"/>
        <v>4480</v>
      </c>
      <c r="Z1704" s="11">
        <f t="shared" si="366"/>
        <v>670</v>
      </c>
      <c r="AA1704" s="11">
        <f t="shared" si="367"/>
        <v>4765</v>
      </c>
      <c r="AB1704" s="11">
        <f t="shared" si="368"/>
        <v>4765</v>
      </c>
      <c r="AC1704" s="6">
        <f t="shared" si="369"/>
        <v>5370</v>
      </c>
      <c r="AD1704" s="9" t="s">
        <v>668</v>
      </c>
      <c r="AE1704" s="3" t="str">
        <f>IF(ISERROR(VLOOKUP($AD1704,技まとめ!$A$1:$F$380,6,FALSE)),"－",VLOOKUP($AD1704,技まとめ!$A$1:$F$380,6,FALSE))</f>
        <v>BL</v>
      </c>
      <c r="AF1704" s="3">
        <f>IF(ISERROR(VLOOKUP($AD1704,技まとめ!$A$1:$F$380,3,FALSE)),"－",VLOOKUP($AD1704,技まとめ!$A$1:$F$380,3,FALSE))</f>
        <v>46</v>
      </c>
      <c r="AG1704" s="3">
        <f>IF(ISERROR(VLOOKUP($AD1704,技まとめ!$A$1:$F$380,5,FALSE)),"－",VLOOKUP($AD1704,技まとめ!$A$1:$F$380,5,FALSE))</f>
        <v>33</v>
      </c>
      <c r="AH1704" s="3" t="str">
        <f>IF($E1704=IF(ISERROR(VLOOKUP($AD1704,技まとめ!$A$1:$F$380,4,FALSE)),"－",VLOOKUP($AD1704,技まとめ!$A$1:$F$380,4,FALSE)),"一致","")</f>
        <v/>
      </c>
      <c r="AI1704" s="9" t="s">
        <v>3796</v>
      </c>
      <c r="AJ1704" s="3" t="str">
        <f>IF(ISERROR(VLOOKUP($AI1704,技まとめ!$A$1:$F$380,6,FALSE)),"－",VLOOKUP($AI1704,技まとめ!$A$1:$F$380,6,FALSE))</f>
        <v>BS</v>
      </c>
      <c r="AK1704" s="3">
        <f>IF(ISERROR(VLOOKUP($AI1704,技まとめ!$A$1:$F$380,3,FALSE)),"－",VLOOKUP($AI1704,技まとめ!$A$1:$F$380,3,FALSE))</f>
        <v>59</v>
      </c>
      <c r="AL1704" s="3">
        <f>IF(ISERROR(VLOOKUP($AI1704,技まとめ!$A$1:$F$380,5,FALSE)),"－",VLOOKUP($AI1704,技まとめ!$A$1:$F$380,5,FALSE))</f>
        <v>34</v>
      </c>
      <c r="AM1704" s="3" t="str">
        <f>IF($E1704=IF(ISERROR(VLOOKUP($AI1704,技まとめ!$A$1:$F$380,4,FALSE)),"－",VLOOKUP($AI1704,技まとめ!$A$1:$F$380,4,FALSE)),"一致","")</f>
        <v/>
      </c>
      <c r="AN1704" s="9" t="s">
        <v>3797</v>
      </c>
      <c r="AO1704" s="3" t="str">
        <f>IF(ISERROR(VLOOKUP($AN1704,技まとめ!$A$1:$F$380,6,FALSE)),"－",VLOOKUP($AN1704,技まとめ!$A$1:$F$380,6,FALSE))</f>
        <v>CA</v>
      </c>
      <c r="AP1704" s="3">
        <f>IF(ISERROR(VLOOKUP($AN1704,技まとめ!$A$1:$F$380,3,FALSE)),"－",VLOOKUP($AN1704,技まとめ!$A$1:$F$380,3,FALSE))</f>
        <v>54</v>
      </c>
      <c r="AQ1704" s="3">
        <f>IF(ISERROR(VLOOKUP($AN1704,技まとめ!$A$1:$F$380,5,FALSE)),"－",VLOOKUP($AN1704,技まとめ!$A$1:$F$380,5,FALSE))</f>
        <v>35</v>
      </c>
      <c r="AR1704" s="3" t="str">
        <f>IF($E1704=IF(ISERROR(VLOOKUP($AN1704,技まとめ!$A$1:$F$380,4,FALSE)),"－",VLOOKUP($AN1704,技まとめ!$A$1:$F$380,4,FALSE)),"一致","")</f>
        <v/>
      </c>
      <c r="AS1704" s="9" t="s">
        <v>105</v>
      </c>
      <c r="AT1704" s="3" t="str">
        <f>IF(ISERROR(VLOOKUP($AS1704,技まとめ!$A$1:$F$380,6,FALSE)),"－",VLOOKUP($AS1704,技まとめ!$A$1:$F$380,6,FALSE))</f>
        <v>－</v>
      </c>
      <c r="AU1704" s="3">
        <f>IF(ISERROR(VLOOKUP($AS1704,技まとめ!$A$1:$F$380,3,FALSE)),"－",VLOOKUP($AS1704,技まとめ!$A$1:$F$380,3,FALSE))</f>
        <v>0</v>
      </c>
      <c r="AV1704" s="3">
        <f>IF(ISERROR(VLOOKUP($AS1704,技まとめ!$A$1:$F$380,5,FALSE)),"－",VLOOKUP($AS1704,技まとめ!$A$1:$F$380,5,FALSE))</f>
        <v>0</v>
      </c>
      <c r="AW1704" s="3" t="str">
        <f>IF($E1704=IF(ISERROR(VLOOKUP($AS1704,技まとめ!$A$1:$F$380,4,FALSE)),"－",VLOOKUP($AS1704,技まとめ!$A$1:$F$380,4,FALSE)),"一致","")</f>
        <v/>
      </c>
      <c r="AX1704" s="12" t="str">
        <f t="shared" si="370"/>
        <v>じばしりかえんドこんじょうバットドこんじょうキャッチディフェンスプラス</v>
      </c>
      <c r="AY1704" s="12" t="str">
        <f t="shared" si="371"/>
        <v>じばしりかえんドこんじょうバットドこんじょうキャッチディフェンスプラス</v>
      </c>
      <c r="AZ1704" s="12" t="str">
        <f t="shared" si="372"/>
        <v>じばしりかえんドこんじょうバットドこんじょうキャッチディフェンスプラス</v>
      </c>
      <c r="BA1704" s="12" t="str">
        <f t="shared" si="373"/>
        <v>じばしりかえんドこんじょうバットドこんじょうキャッチディフェンスプラス</v>
      </c>
      <c r="BB1704" s="11" t="str">
        <f t="shared" si="374"/>
        <v>BLBSCA－</v>
      </c>
      <c r="BC1704" s="11" t="str">
        <f t="shared" si="375"/>
        <v>BLBSCA－</v>
      </c>
      <c r="BD1704" s="11" t="str">
        <f t="shared" si="376"/>
        <v>BLBSCA－</v>
      </c>
      <c r="BE1704" s="11" t="str">
        <f t="shared" si="377"/>
        <v>BLBSCA－</v>
      </c>
    </row>
    <row r="1705" spans="1:57" ht="11.25" hidden="1" customHeight="1">
      <c r="A1705" s="6">
        <v>1704</v>
      </c>
      <c r="B1705" s="7" t="s">
        <v>3798</v>
      </c>
      <c r="C1705" s="8" t="s">
        <v>3799</v>
      </c>
      <c r="D1705" s="7" t="s">
        <v>72</v>
      </c>
      <c r="E1705" s="7" t="s">
        <v>73</v>
      </c>
      <c r="F1705" s="7" t="s">
        <v>109</v>
      </c>
      <c r="G1705" s="9">
        <v>122</v>
      </c>
      <c r="H1705" s="9">
        <v>129</v>
      </c>
      <c r="I1705" s="9">
        <v>48</v>
      </c>
      <c r="J1705" s="9">
        <v>76</v>
      </c>
      <c r="K1705" s="9">
        <v>53</v>
      </c>
      <c r="L1705" s="9">
        <v>79</v>
      </c>
      <c r="M1705" s="9">
        <v>43</v>
      </c>
      <c r="N1705" s="9">
        <v>54</v>
      </c>
      <c r="O1705" s="9">
        <v>48</v>
      </c>
      <c r="P1705" s="9">
        <v>5</v>
      </c>
      <c r="Q1705" s="10">
        <v>98</v>
      </c>
      <c r="R1705" s="11">
        <v>6</v>
      </c>
      <c r="S1705" s="11">
        <v>1</v>
      </c>
      <c r="T1705" s="11">
        <v>129</v>
      </c>
      <c r="U1705" s="11">
        <v>93</v>
      </c>
      <c r="V1705" s="11">
        <v>1</v>
      </c>
      <c r="W1705" s="11">
        <v>98</v>
      </c>
      <c r="X1705" s="11">
        <f t="shared" si="364"/>
        <v>426</v>
      </c>
      <c r="Y1705" s="11">
        <f t="shared" si="365"/>
        <v>4415</v>
      </c>
      <c r="Z1705" s="11">
        <f t="shared" si="366"/>
        <v>710</v>
      </c>
      <c r="AA1705" s="11">
        <f t="shared" si="367"/>
        <v>5015</v>
      </c>
      <c r="AB1705" s="11">
        <f t="shared" si="368"/>
        <v>5015</v>
      </c>
      <c r="AC1705" s="6">
        <f t="shared" si="369"/>
        <v>5680</v>
      </c>
      <c r="AD1705" s="9" t="s">
        <v>668</v>
      </c>
      <c r="AE1705" s="3" t="str">
        <f>IF(ISERROR(VLOOKUP($AD1705,技まとめ!$A$1:$F$380,6,FALSE)),"－",VLOOKUP($AD1705,技まとめ!$A$1:$F$380,6,FALSE))</f>
        <v>BL</v>
      </c>
      <c r="AF1705" s="3">
        <f>IF(ISERROR(VLOOKUP($AD1705,技まとめ!$A$1:$F$380,3,FALSE)),"－",VLOOKUP($AD1705,技まとめ!$A$1:$F$380,3,FALSE))</f>
        <v>46</v>
      </c>
      <c r="AG1705" s="3">
        <f>IF(ISERROR(VLOOKUP($AD1705,技まとめ!$A$1:$F$380,5,FALSE)),"－",VLOOKUP($AD1705,技まとめ!$A$1:$F$380,5,FALSE))</f>
        <v>33</v>
      </c>
      <c r="AH1705" s="3" t="str">
        <f>IF($E1705=IF(ISERROR(VLOOKUP($AD1705,技まとめ!$A$1:$F$380,4,FALSE)),"－",VLOOKUP($AD1705,技まとめ!$A$1:$F$380,4,FALSE)),"一致","")</f>
        <v/>
      </c>
      <c r="AI1705" s="9" t="s">
        <v>686</v>
      </c>
      <c r="AJ1705" s="3" t="str">
        <f>IF(ISERROR(VLOOKUP($AI1705,技まとめ!$A$1:$F$380,6,FALSE)),"－",VLOOKUP($AI1705,技まとめ!$A$1:$F$380,6,FALSE))</f>
        <v>DR</v>
      </c>
      <c r="AK1705" s="3">
        <f>IF(ISERROR(VLOOKUP($AI1705,技まとめ!$A$1:$F$380,3,FALSE)),"－",VLOOKUP($AI1705,技まとめ!$A$1:$F$380,3,FALSE))</f>
        <v>34</v>
      </c>
      <c r="AL1705" s="3">
        <f>IF(ISERROR(VLOOKUP($AI1705,技まとめ!$A$1:$F$380,5,FALSE)),"－",VLOOKUP($AI1705,技まとめ!$A$1:$F$380,5,FALSE))</f>
        <v>27</v>
      </c>
      <c r="AM1705" s="3" t="str">
        <f>IF($E1705=IF(ISERROR(VLOOKUP($AI1705,技まとめ!$A$1:$F$380,4,FALSE)),"－",VLOOKUP($AI1705,技まとめ!$A$1:$F$380,4,FALSE)),"一致","")</f>
        <v/>
      </c>
      <c r="AN1705" s="9" t="s">
        <v>1334</v>
      </c>
      <c r="AO1705" s="3" t="str">
        <f>IF(ISERROR(VLOOKUP($AN1705,技まとめ!$A$1:$F$380,6,FALSE)),"－",VLOOKUP($AN1705,技まとめ!$A$1:$F$380,6,FALSE))</f>
        <v>DR</v>
      </c>
      <c r="AP1705" s="3">
        <f>IF(ISERROR(VLOOKUP($AN1705,技まとめ!$A$1:$F$380,3,FALSE)),"－",VLOOKUP($AN1705,技まとめ!$A$1:$F$380,3,FALSE))</f>
        <v>90</v>
      </c>
      <c r="AQ1705" s="3">
        <f>IF(ISERROR(VLOOKUP($AN1705,技まとめ!$A$1:$F$380,5,FALSE)),"－",VLOOKUP($AN1705,技まとめ!$A$1:$F$380,5,FALSE))</f>
        <v>53</v>
      </c>
      <c r="AR1705" s="3" t="str">
        <f>IF($E1705=IF(ISERROR(VLOOKUP($AN1705,技まとめ!$A$1:$F$380,4,FALSE)),"－",VLOOKUP($AN1705,技まとめ!$A$1:$F$380,4,FALSE)),"一致","")</f>
        <v/>
      </c>
      <c r="AS1705" s="9" t="s">
        <v>5010</v>
      </c>
      <c r="AT1705" s="3" t="str">
        <f>IF(ISERROR(VLOOKUP($AS1705,技まとめ!$A$1:$F$380,6,FALSE)),"－",VLOOKUP($AS1705,技まとめ!$A$1:$F$380,6,FALSE))</f>
        <v>－</v>
      </c>
      <c r="AU1705" s="3">
        <f>IF(ISERROR(VLOOKUP($AS1705,技まとめ!$A$1:$F$380,3,FALSE)),"－",VLOOKUP($AS1705,技まとめ!$A$1:$F$380,3,FALSE))</f>
        <v>0</v>
      </c>
      <c r="AV1705" s="3">
        <f>IF(ISERROR(VLOOKUP($AS1705,技まとめ!$A$1:$F$380,5,FALSE)),"－",VLOOKUP($AS1705,技まとめ!$A$1:$F$380,5,FALSE))</f>
        <v>0</v>
      </c>
      <c r="AW1705" s="3" t="str">
        <f>IF($E1705=IF(ISERROR(VLOOKUP($AS1705,技まとめ!$A$1:$F$380,4,FALSE)),"－",VLOOKUP($AS1705,技まとめ!$A$1:$F$380,4,FALSE)),"一致","")</f>
        <v/>
      </c>
      <c r="AX1705" s="12" t="str">
        <f t="shared" si="370"/>
        <v>じばしりかえんヒートタックルフレイムベールイカサマ！</v>
      </c>
      <c r="AY1705" s="12" t="str">
        <f t="shared" si="371"/>
        <v>じばしりかえんヒートタックルフレイムベールイカサマ！</v>
      </c>
      <c r="AZ1705" s="12" t="str">
        <f t="shared" si="372"/>
        <v>じばしりかえんヒートタックルフレイムベールイカサマ！</v>
      </c>
      <c r="BA1705" s="12" t="str">
        <f t="shared" si="373"/>
        <v>じばしりかえんヒートタックルフレイムベールイカサマ！</v>
      </c>
      <c r="BB1705" s="11" t="str">
        <f t="shared" si="374"/>
        <v>BLDRDR－</v>
      </c>
      <c r="BC1705" s="11" t="str">
        <f t="shared" si="375"/>
        <v>BLDRDR－</v>
      </c>
      <c r="BD1705" s="11" t="str">
        <f t="shared" si="376"/>
        <v>BLDRDR－</v>
      </c>
      <c r="BE1705" s="11" t="str">
        <f t="shared" si="377"/>
        <v>BLDRDR－</v>
      </c>
    </row>
    <row r="1706" spans="1:57" ht="11.25" hidden="1" customHeight="1">
      <c r="A1706" s="6">
        <v>1705</v>
      </c>
      <c r="B1706" s="7" t="s">
        <v>600</v>
      </c>
      <c r="C1706" s="8" t="s">
        <v>3800</v>
      </c>
      <c r="D1706" s="7" t="s">
        <v>72</v>
      </c>
      <c r="E1706" s="7" t="s">
        <v>95</v>
      </c>
      <c r="F1706" s="7" t="s">
        <v>109</v>
      </c>
      <c r="G1706" s="9">
        <v>130</v>
      </c>
      <c r="H1706" s="9">
        <v>130</v>
      </c>
      <c r="I1706" s="9">
        <v>63</v>
      </c>
      <c r="J1706" s="9">
        <v>60</v>
      </c>
      <c r="K1706" s="9">
        <v>77</v>
      </c>
      <c r="L1706" s="9">
        <v>59</v>
      </c>
      <c r="M1706" s="9">
        <v>61</v>
      </c>
      <c r="N1706" s="9">
        <v>59</v>
      </c>
      <c r="O1706" s="9">
        <v>58</v>
      </c>
      <c r="P1706" s="9">
        <v>22</v>
      </c>
      <c r="Q1706" s="10">
        <v>113</v>
      </c>
      <c r="R1706" s="11">
        <v>36</v>
      </c>
      <c r="S1706" s="11">
        <v>1</v>
      </c>
      <c r="T1706" s="11">
        <v>109</v>
      </c>
      <c r="U1706" s="11">
        <v>111</v>
      </c>
      <c r="V1706" s="11">
        <v>1</v>
      </c>
      <c r="W1706" s="11">
        <v>108</v>
      </c>
      <c r="X1706" s="11">
        <f t="shared" si="364"/>
        <v>479</v>
      </c>
      <c r="Y1706" s="11">
        <f t="shared" si="365"/>
        <v>5065</v>
      </c>
      <c r="Z1706" s="11">
        <f t="shared" si="366"/>
        <v>1810</v>
      </c>
      <c r="AA1706" s="11">
        <f t="shared" si="367"/>
        <v>4365</v>
      </c>
      <c r="AB1706" s="11">
        <f t="shared" si="368"/>
        <v>4365</v>
      </c>
      <c r="AC1706" s="6">
        <f t="shared" si="369"/>
        <v>5080</v>
      </c>
      <c r="AD1706" s="9" t="s">
        <v>602</v>
      </c>
      <c r="AE1706" s="3" t="str">
        <f>IF(ISERROR(VLOOKUP($AD1706,技まとめ!$A$1:$F$380,6,FALSE)),"－",VLOOKUP($AD1706,技まとめ!$A$1:$F$380,6,FALSE))</f>
        <v>－</v>
      </c>
      <c r="AF1706" s="3">
        <f>IF(ISERROR(VLOOKUP($AD1706,技まとめ!$A$1:$F$380,3,FALSE)),"－",VLOOKUP($AD1706,技まとめ!$A$1:$F$380,3,FALSE))</f>
        <v>0</v>
      </c>
      <c r="AG1706" s="3">
        <f>IF(ISERROR(VLOOKUP($AD1706,技まとめ!$A$1:$F$380,5,FALSE)),"－",VLOOKUP($AD1706,技まとめ!$A$1:$F$380,5,FALSE))</f>
        <v>0</v>
      </c>
      <c r="AH1706" s="3" t="str">
        <f>IF($E1706=IF(ISERROR(VLOOKUP($AD1706,技まとめ!$A$1:$F$380,4,FALSE)),"－",VLOOKUP($AD1706,技まとめ!$A$1:$F$380,4,FALSE)),"一致","")</f>
        <v/>
      </c>
      <c r="AI1706" s="9" t="s">
        <v>603</v>
      </c>
      <c r="AJ1706" s="3" t="str">
        <f>IF(ISERROR(VLOOKUP($AI1706,技まとめ!$A$1:$F$380,6,FALSE)),"－",VLOOKUP($AI1706,技まとめ!$A$1:$F$380,6,FALSE))</f>
        <v>NS</v>
      </c>
      <c r="AK1706" s="3">
        <f>IF(ISERROR(VLOOKUP($AI1706,技まとめ!$A$1:$F$380,3,FALSE)),"－",VLOOKUP($AI1706,技まとめ!$A$1:$F$380,3,FALSE))</f>
        <v>96</v>
      </c>
      <c r="AL1706" s="3">
        <f>IF(ISERROR(VLOOKUP($AI1706,技まとめ!$A$1:$F$380,5,FALSE)),"－",VLOOKUP($AI1706,技まとめ!$A$1:$F$380,5,FALSE))</f>
        <v>52</v>
      </c>
      <c r="AM1706" s="3" t="str">
        <f>IF($E1706=IF(ISERROR(VLOOKUP($AI1706,技まとめ!$A$1:$F$380,4,FALSE)),"－",VLOOKUP($AI1706,技まとめ!$A$1:$F$380,4,FALSE)),"一致","")</f>
        <v/>
      </c>
      <c r="AN1706" s="9" t="s">
        <v>589</v>
      </c>
      <c r="AO1706" s="3" t="str">
        <f>IF(ISERROR(VLOOKUP($AN1706,技まとめ!$A$1:$F$380,6,FALSE)),"－",VLOOKUP($AN1706,技まとめ!$A$1:$F$380,6,FALSE))</f>
        <v>DR</v>
      </c>
      <c r="AP1706" s="3">
        <f>IF(ISERROR(VLOOKUP($AN1706,技まとめ!$A$1:$F$380,3,FALSE)),"－",VLOOKUP($AN1706,技まとめ!$A$1:$F$380,3,FALSE))</f>
        <v>83</v>
      </c>
      <c r="AQ1706" s="3">
        <f>IF(ISERROR(VLOOKUP($AN1706,技まとめ!$A$1:$F$380,5,FALSE)),"－",VLOOKUP($AN1706,技まとめ!$A$1:$F$380,5,FALSE))</f>
        <v>50</v>
      </c>
      <c r="AR1706" s="3" t="str">
        <f>IF($E1706=IF(ISERROR(VLOOKUP($AN1706,技まとめ!$A$1:$F$380,4,FALSE)),"－",VLOOKUP($AN1706,技まとめ!$A$1:$F$380,4,FALSE)),"一致","")</f>
        <v/>
      </c>
      <c r="AS1706" s="9" t="s">
        <v>149</v>
      </c>
      <c r="AT1706" s="3" t="str">
        <f>IF(ISERROR(VLOOKUP($AS1706,技まとめ!$A$1:$F$380,6,FALSE)),"－",VLOOKUP($AS1706,技まとめ!$A$1:$F$380,6,FALSE))</f>
        <v>NS</v>
      </c>
      <c r="AU1706" s="3">
        <f>IF(ISERROR(VLOOKUP($AS1706,技まとめ!$A$1:$F$380,3,FALSE)),"－",VLOOKUP($AS1706,技まとめ!$A$1:$F$380,3,FALSE))</f>
        <v>134</v>
      </c>
      <c r="AV1706" s="3">
        <f>IF(ISERROR(VLOOKUP($AS1706,技まとめ!$A$1:$F$380,5,FALSE)),"－",VLOOKUP($AS1706,技まとめ!$A$1:$F$380,5,FALSE))</f>
        <v>67</v>
      </c>
      <c r="AW1706" s="3" t="str">
        <f>IF($E1706=IF(ISERROR(VLOOKUP($AS1706,技まとめ!$A$1:$F$380,4,FALSE)),"－",VLOOKUP($AS1706,技まとめ!$A$1:$F$380,4,FALSE)),"一致","")</f>
        <v>一致</v>
      </c>
      <c r="AX1706" s="12" t="str">
        <f t="shared" si="370"/>
        <v>シュートフォースゴッドノウズヘブンズタイムカオスブレイク</v>
      </c>
      <c r="AY1706" s="12" t="str">
        <f t="shared" si="371"/>
        <v>シュートフォースゴッドノウズヘブンズタイムカオスブレイク</v>
      </c>
      <c r="AZ1706" s="12" t="str">
        <f t="shared" si="372"/>
        <v>シュートフォースゴッドノウズヘブンズタイムカオスブレイク</v>
      </c>
      <c r="BA1706" s="12" t="str">
        <f t="shared" si="373"/>
        <v>シュートフォースゴッドノウズヘブンズタイムカオスブレイク</v>
      </c>
      <c r="BB1706" s="11" t="str">
        <f t="shared" si="374"/>
        <v>－NSDRNS</v>
      </c>
      <c r="BC1706" s="11" t="str">
        <f t="shared" si="375"/>
        <v>－NSDRNS</v>
      </c>
      <c r="BD1706" s="11" t="str">
        <f t="shared" si="376"/>
        <v>－NSDRNS</v>
      </c>
      <c r="BE1706" s="11" t="str">
        <f t="shared" si="377"/>
        <v>－NSDRNS</v>
      </c>
    </row>
    <row r="1707" spans="1:57" ht="11.25" hidden="1" customHeight="1">
      <c r="A1707" s="6">
        <v>1706</v>
      </c>
      <c r="B1707" s="7" t="s">
        <v>3801</v>
      </c>
      <c r="C1707" s="8" t="s">
        <v>3802</v>
      </c>
      <c r="D1707" s="7" t="s">
        <v>72</v>
      </c>
      <c r="E1707" s="7" t="s">
        <v>73</v>
      </c>
      <c r="F1707" s="7" t="s">
        <v>109</v>
      </c>
      <c r="G1707" s="9">
        <v>108</v>
      </c>
      <c r="H1707" s="9">
        <v>117</v>
      </c>
      <c r="I1707" s="9">
        <v>48</v>
      </c>
      <c r="J1707" s="9">
        <v>76</v>
      </c>
      <c r="K1707" s="9">
        <v>48</v>
      </c>
      <c r="L1707" s="9">
        <v>77</v>
      </c>
      <c r="M1707" s="9">
        <v>46</v>
      </c>
      <c r="N1707" s="9">
        <v>40</v>
      </c>
      <c r="O1707" s="9">
        <v>45</v>
      </c>
      <c r="P1707" s="9">
        <v>23</v>
      </c>
      <c r="Q1707" s="10">
        <v>98</v>
      </c>
      <c r="R1707" s="11">
        <v>5</v>
      </c>
      <c r="S1707" s="11">
        <v>1</v>
      </c>
      <c r="T1707" s="11">
        <v>127</v>
      </c>
      <c r="U1707" s="11">
        <v>96</v>
      </c>
      <c r="V1707" s="11">
        <v>1</v>
      </c>
      <c r="W1707" s="11">
        <v>95</v>
      </c>
      <c r="X1707" s="11">
        <f t="shared" si="364"/>
        <v>423</v>
      </c>
      <c r="Y1707" s="11">
        <f t="shared" si="365"/>
        <v>4400</v>
      </c>
      <c r="Z1707" s="11">
        <f t="shared" si="366"/>
        <v>660</v>
      </c>
      <c r="AA1707" s="11">
        <f t="shared" si="367"/>
        <v>4930</v>
      </c>
      <c r="AB1707" s="11">
        <f t="shared" si="368"/>
        <v>4930</v>
      </c>
      <c r="AC1707" s="6">
        <f t="shared" si="369"/>
        <v>5580</v>
      </c>
      <c r="AD1707" s="9" t="s">
        <v>221</v>
      </c>
      <c r="AE1707" s="3" t="str">
        <f>IF(ISERROR(VLOOKUP($AD1707,技まとめ!$A$1:$F$380,6,FALSE)),"－",VLOOKUP($AD1707,技まとめ!$A$1:$F$380,6,FALSE))</f>
        <v>DR</v>
      </c>
      <c r="AF1707" s="3">
        <f>IF(ISERROR(VLOOKUP($AD1707,技まとめ!$A$1:$F$380,3,FALSE)),"－",VLOOKUP($AD1707,技まとめ!$A$1:$F$380,3,FALSE))</f>
        <v>44</v>
      </c>
      <c r="AG1707" s="3">
        <f>IF(ISERROR(VLOOKUP($AD1707,技まとめ!$A$1:$F$380,5,FALSE)),"－",VLOOKUP($AD1707,技まとめ!$A$1:$F$380,5,FALSE))</f>
        <v>33</v>
      </c>
      <c r="AH1707" s="3" t="str">
        <f>IF($E1707=IF(ISERROR(VLOOKUP($AD1707,技まとめ!$A$1:$F$380,4,FALSE)),"－",VLOOKUP($AD1707,技まとめ!$A$1:$F$380,4,FALSE)),"一致","")</f>
        <v/>
      </c>
      <c r="AI1707" s="9" t="s">
        <v>286</v>
      </c>
      <c r="AJ1707" s="3" t="str">
        <f>IF(ISERROR(VLOOKUP($AI1707,技まとめ!$A$1:$F$380,6,FALSE)),"－",VLOOKUP($AI1707,技まとめ!$A$1:$F$380,6,FALSE))</f>
        <v>DR</v>
      </c>
      <c r="AK1707" s="3">
        <f>IF(ISERROR(VLOOKUP($AI1707,技まとめ!$A$1:$F$380,3,FALSE)),"－",VLOOKUP($AI1707,技まとめ!$A$1:$F$380,3,FALSE))</f>
        <v>80</v>
      </c>
      <c r="AL1707" s="3">
        <f>IF(ISERROR(VLOOKUP($AI1707,技まとめ!$A$1:$F$380,5,FALSE)),"－",VLOOKUP($AI1707,技まとめ!$A$1:$F$380,5,FALSE))</f>
        <v>46</v>
      </c>
      <c r="AM1707" s="3" t="str">
        <f>IF($E1707=IF(ISERROR(VLOOKUP($AI1707,技まとめ!$A$1:$F$380,4,FALSE)),"－",VLOOKUP($AI1707,技まとめ!$A$1:$F$380,4,FALSE)),"一致","")</f>
        <v>一致</v>
      </c>
      <c r="AN1707" s="9" t="s">
        <v>1334</v>
      </c>
      <c r="AO1707" s="3" t="str">
        <f>IF(ISERROR(VLOOKUP($AN1707,技まとめ!$A$1:$F$380,6,FALSE)),"－",VLOOKUP($AN1707,技まとめ!$A$1:$F$380,6,FALSE))</f>
        <v>DR</v>
      </c>
      <c r="AP1707" s="3">
        <f>IF(ISERROR(VLOOKUP($AN1707,技まとめ!$A$1:$F$380,3,FALSE)),"－",VLOOKUP($AN1707,技まとめ!$A$1:$F$380,3,FALSE))</f>
        <v>90</v>
      </c>
      <c r="AQ1707" s="3">
        <f>IF(ISERROR(VLOOKUP($AN1707,技まとめ!$A$1:$F$380,5,FALSE)),"－",VLOOKUP($AN1707,技まとめ!$A$1:$F$380,5,FALSE))</f>
        <v>53</v>
      </c>
      <c r="AR1707" s="3" t="str">
        <f>IF($E1707=IF(ISERROR(VLOOKUP($AN1707,技まとめ!$A$1:$F$380,4,FALSE)),"－",VLOOKUP($AN1707,技まとめ!$A$1:$F$380,4,FALSE)),"一致","")</f>
        <v/>
      </c>
      <c r="AS1707" s="9" t="s">
        <v>842</v>
      </c>
      <c r="AT1707" s="3" t="str">
        <f>IF(ISERROR(VLOOKUP($AS1707,技まとめ!$A$1:$F$380,6,FALSE)),"－",VLOOKUP($AS1707,技まとめ!$A$1:$F$380,6,FALSE))</f>
        <v>－</v>
      </c>
      <c r="AU1707" s="3">
        <f>IF(ISERROR(VLOOKUP($AS1707,技まとめ!$A$1:$F$380,3,FALSE)),"－",VLOOKUP($AS1707,技まとめ!$A$1:$F$380,3,FALSE))</f>
        <v>0</v>
      </c>
      <c r="AV1707" s="3">
        <f>IF(ISERROR(VLOOKUP($AS1707,技まとめ!$A$1:$F$380,5,FALSE)),"－",VLOOKUP($AS1707,技まとめ!$A$1:$F$380,5,FALSE))</f>
        <v>0</v>
      </c>
      <c r="AW1707" s="3" t="str">
        <f>IF($E1707=IF(ISERROR(VLOOKUP($AS1707,技まとめ!$A$1:$F$380,4,FALSE)),"－",VLOOKUP($AS1707,技まとめ!$A$1:$F$380,4,FALSE)),"一致","")</f>
        <v/>
      </c>
      <c r="AX1707" s="12" t="str">
        <f t="shared" si="370"/>
        <v>ならくおとしじごくぐるまフレイムベールなまける</v>
      </c>
      <c r="AY1707" s="12" t="str">
        <f t="shared" si="371"/>
        <v>ならくおとしじごくぐるまフレイムベールなまける</v>
      </c>
      <c r="AZ1707" s="12" t="str">
        <f t="shared" si="372"/>
        <v>ならくおとしじごくぐるまフレイムベールなまける</v>
      </c>
      <c r="BA1707" s="12" t="str">
        <f t="shared" si="373"/>
        <v>ならくおとしじごくぐるまフレイムベールなまける</v>
      </c>
      <c r="BB1707" s="11" t="str">
        <f t="shared" si="374"/>
        <v>DRDRDR－</v>
      </c>
      <c r="BC1707" s="11" t="str">
        <f t="shared" si="375"/>
        <v>DRDRDR－</v>
      </c>
      <c r="BD1707" s="11" t="str">
        <f t="shared" si="376"/>
        <v>DRDRDR－</v>
      </c>
      <c r="BE1707" s="11" t="str">
        <f t="shared" si="377"/>
        <v>DRDRDR－</v>
      </c>
    </row>
    <row r="1708" spans="1:57" ht="11.25" hidden="1" customHeight="1">
      <c r="A1708" s="6">
        <v>1707</v>
      </c>
      <c r="B1708" s="7" t="s">
        <v>3803</v>
      </c>
      <c r="C1708" s="8" t="s">
        <v>3804</v>
      </c>
      <c r="D1708" s="7" t="s">
        <v>72</v>
      </c>
      <c r="E1708" s="7" t="s">
        <v>102</v>
      </c>
      <c r="F1708" s="7" t="s">
        <v>128</v>
      </c>
      <c r="G1708" s="9">
        <v>133</v>
      </c>
      <c r="H1708" s="9">
        <v>108</v>
      </c>
      <c r="I1708" s="9">
        <v>75</v>
      </c>
      <c r="J1708" s="9">
        <v>71</v>
      </c>
      <c r="K1708" s="9">
        <v>55</v>
      </c>
      <c r="L1708" s="9">
        <v>58</v>
      </c>
      <c r="M1708" s="9">
        <v>58</v>
      </c>
      <c r="N1708" s="9">
        <v>61</v>
      </c>
      <c r="O1708" s="9">
        <v>67</v>
      </c>
      <c r="P1708" s="9">
        <v>10</v>
      </c>
      <c r="Q1708" s="10">
        <v>125</v>
      </c>
      <c r="R1708" s="11">
        <v>15</v>
      </c>
      <c r="S1708" s="11">
        <v>1</v>
      </c>
      <c r="T1708" s="11">
        <v>108</v>
      </c>
      <c r="U1708" s="11">
        <v>108</v>
      </c>
      <c r="V1708" s="11">
        <v>1</v>
      </c>
      <c r="W1708" s="11">
        <v>117</v>
      </c>
      <c r="X1708" s="11">
        <f t="shared" si="364"/>
        <v>475</v>
      </c>
      <c r="Y1708" s="11">
        <f t="shared" si="365"/>
        <v>5590</v>
      </c>
      <c r="Z1708" s="11">
        <f t="shared" si="366"/>
        <v>1120</v>
      </c>
      <c r="AA1708" s="11">
        <f t="shared" si="367"/>
        <v>4375</v>
      </c>
      <c r="AB1708" s="11">
        <f t="shared" si="368"/>
        <v>4375</v>
      </c>
      <c r="AC1708" s="6">
        <f t="shared" si="369"/>
        <v>4980</v>
      </c>
      <c r="AD1708" s="9" t="s">
        <v>1115</v>
      </c>
      <c r="AE1708" s="3" t="str">
        <f>IF(ISERROR(VLOOKUP($AD1708,技まとめ!$A$1:$F$380,6,FALSE)),"－",VLOOKUP($AD1708,技まとめ!$A$1:$F$380,6,FALSE))</f>
        <v>－</v>
      </c>
      <c r="AF1708" s="3">
        <f>IF(ISERROR(VLOOKUP($AD1708,技まとめ!$A$1:$F$380,3,FALSE)),"－",VLOOKUP($AD1708,技まとめ!$A$1:$F$380,3,FALSE))</f>
        <v>0</v>
      </c>
      <c r="AG1708" s="3">
        <f>IF(ISERROR(VLOOKUP($AD1708,技まとめ!$A$1:$F$380,5,FALSE)),"－",VLOOKUP($AD1708,技まとめ!$A$1:$F$380,5,FALSE))</f>
        <v>0</v>
      </c>
      <c r="AH1708" s="3" t="str">
        <f>IF($E1708=IF(ISERROR(VLOOKUP($AD1708,技まとめ!$A$1:$F$380,4,FALSE)),"－",VLOOKUP($AD1708,技まとめ!$A$1:$F$380,4,FALSE)),"一致","")</f>
        <v/>
      </c>
      <c r="AI1708" s="9" t="s">
        <v>864</v>
      </c>
      <c r="AJ1708" s="3" t="str">
        <f>IF(ISERROR(VLOOKUP($AI1708,技まとめ!$A$1:$F$380,6,FALSE)),"－",VLOOKUP($AI1708,技まとめ!$A$1:$F$380,6,FALSE))</f>
        <v>BS</v>
      </c>
      <c r="AK1708" s="3">
        <f>IF(ISERROR(VLOOKUP($AI1708,技まとめ!$A$1:$F$380,3,FALSE)),"－",VLOOKUP($AI1708,技まとめ!$A$1:$F$380,3,FALSE))</f>
        <v>94</v>
      </c>
      <c r="AL1708" s="3">
        <f>IF(ISERROR(VLOOKUP($AI1708,技まとめ!$A$1:$F$380,5,FALSE)),"－",VLOOKUP($AI1708,技まとめ!$A$1:$F$380,5,FALSE))</f>
        <v>52</v>
      </c>
      <c r="AM1708" s="3" t="str">
        <f>IF($E1708=IF(ISERROR(VLOOKUP($AI1708,技まとめ!$A$1:$F$380,4,FALSE)),"－",VLOOKUP($AI1708,技まとめ!$A$1:$F$380,4,FALSE)),"一致","")</f>
        <v>一致</v>
      </c>
      <c r="AN1708" s="9" t="s">
        <v>1334</v>
      </c>
      <c r="AO1708" s="3" t="str">
        <f>IF(ISERROR(VLOOKUP($AN1708,技まとめ!$A$1:$F$380,6,FALSE)),"－",VLOOKUP($AN1708,技まとめ!$A$1:$F$380,6,FALSE))</f>
        <v>DR</v>
      </c>
      <c r="AP1708" s="3">
        <f>IF(ISERROR(VLOOKUP($AN1708,技まとめ!$A$1:$F$380,3,FALSE)),"－",VLOOKUP($AN1708,技まとめ!$A$1:$F$380,3,FALSE))</f>
        <v>90</v>
      </c>
      <c r="AQ1708" s="3">
        <f>IF(ISERROR(VLOOKUP($AN1708,技まとめ!$A$1:$F$380,5,FALSE)),"－",VLOOKUP($AN1708,技まとめ!$A$1:$F$380,5,FALSE))</f>
        <v>53</v>
      </c>
      <c r="AR1708" s="3" t="str">
        <f>IF($E1708=IF(ISERROR(VLOOKUP($AN1708,技まとめ!$A$1:$F$380,4,FALSE)),"－",VLOOKUP($AN1708,技まとめ!$A$1:$F$380,4,FALSE)),"一致","")</f>
        <v>一致</v>
      </c>
      <c r="AS1708" s="9" t="s">
        <v>5057</v>
      </c>
      <c r="AT1708" s="3" t="str">
        <f>IF(ISERROR(VLOOKUP($AS1708,技まとめ!$A$1:$F$380,6,FALSE)),"－",VLOOKUP($AS1708,技まとめ!$A$1:$F$380,6,FALSE))</f>
        <v>NS</v>
      </c>
      <c r="AU1708" s="3">
        <f>IF(ISERROR(VLOOKUP($AS1708,技まとめ!$A$1:$F$380,3,FALSE)),"－",VLOOKUP($AS1708,技まとめ!$A$1:$F$380,3,FALSE))</f>
        <v>123</v>
      </c>
      <c r="AV1708" s="3">
        <f>IF(ISERROR(VLOOKUP($AS1708,技まとめ!$A$1:$F$380,5,FALSE)),"－",VLOOKUP($AS1708,技まとめ!$A$1:$F$380,5,FALSE))</f>
        <v>64</v>
      </c>
      <c r="AW1708" s="3" t="str">
        <f>IF($E1708=IF(ISERROR(VLOOKUP($AS1708,技まとめ!$A$1:$F$380,4,FALSE)),"－",VLOOKUP($AS1708,技まとめ!$A$1:$F$380,4,FALSE)),"一致","")</f>
        <v>一致</v>
      </c>
      <c r="AX1708" s="12" t="str">
        <f t="shared" si="370"/>
        <v>ぞくせいきょうかアトミックフレアフレイムベールファイアブリザード（火）</v>
      </c>
      <c r="AY1708" s="12" t="str">
        <f t="shared" si="371"/>
        <v>ぞくせいきょうかアトミックフレアフレイムベールファイアブリザード（火）</v>
      </c>
      <c r="AZ1708" s="12" t="str">
        <f t="shared" si="372"/>
        <v>ぞくせいきょうかアトミックフレアフレイムベールファイアブリザード（火）</v>
      </c>
      <c r="BA1708" s="12" t="str">
        <f t="shared" si="373"/>
        <v>ぞくせいきょうかアトミックフレアフレイムベールファイアブリザード（火）</v>
      </c>
      <c r="BB1708" s="11" t="str">
        <f t="shared" si="374"/>
        <v>－BSDRNS</v>
      </c>
      <c r="BC1708" s="11" t="str">
        <f t="shared" si="375"/>
        <v>－BSDRNS</v>
      </c>
      <c r="BD1708" s="11" t="str">
        <f t="shared" si="376"/>
        <v>－BSDRNS</v>
      </c>
      <c r="BE1708" s="11" t="str">
        <f t="shared" si="377"/>
        <v>－BSDRNS</v>
      </c>
    </row>
    <row r="1709" spans="1:57" ht="11.25" hidden="1" customHeight="1">
      <c r="A1709" s="6">
        <v>1708</v>
      </c>
      <c r="B1709" s="7" t="s">
        <v>3805</v>
      </c>
      <c r="C1709" s="8" t="s">
        <v>3806</v>
      </c>
      <c r="D1709" s="7" t="s">
        <v>72</v>
      </c>
      <c r="E1709" s="7" t="s">
        <v>102</v>
      </c>
      <c r="F1709" s="7" t="s">
        <v>109</v>
      </c>
      <c r="G1709" s="9">
        <v>102</v>
      </c>
      <c r="H1709" s="9">
        <v>109</v>
      </c>
      <c r="I1709" s="9">
        <v>52</v>
      </c>
      <c r="J1709" s="9">
        <v>65</v>
      </c>
      <c r="K1709" s="9">
        <v>85</v>
      </c>
      <c r="L1709" s="9">
        <v>60</v>
      </c>
      <c r="M1709" s="9">
        <v>54</v>
      </c>
      <c r="N1709" s="9">
        <v>50</v>
      </c>
      <c r="O1709" s="9">
        <v>63</v>
      </c>
      <c r="P1709" s="9">
        <v>13</v>
      </c>
      <c r="Q1709" s="10">
        <v>102</v>
      </c>
      <c r="R1709" s="11">
        <v>31</v>
      </c>
      <c r="S1709" s="11">
        <v>1</v>
      </c>
      <c r="T1709" s="11">
        <v>110</v>
      </c>
      <c r="U1709" s="11">
        <v>104</v>
      </c>
      <c r="V1709" s="11">
        <v>1</v>
      </c>
      <c r="W1709" s="11">
        <v>113</v>
      </c>
      <c r="X1709" s="11">
        <f t="shared" si="364"/>
        <v>462</v>
      </c>
      <c r="Y1709" s="11">
        <f t="shared" si="365"/>
        <v>4650</v>
      </c>
      <c r="Z1709" s="11">
        <f t="shared" si="366"/>
        <v>1660</v>
      </c>
      <c r="AA1709" s="11">
        <f t="shared" si="367"/>
        <v>4425</v>
      </c>
      <c r="AB1709" s="11">
        <f t="shared" si="368"/>
        <v>4425</v>
      </c>
      <c r="AC1709" s="6">
        <f t="shared" si="369"/>
        <v>5120</v>
      </c>
      <c r="AD1709" s="9" t="s">
        <v>221</v>
      </c>
      <c r="AE1709" s="3" t="str">
        <f>IF(ISERROR(VLOOKUP($AD1709,技まとめ!$A$1:$F$380,6,FALSE)),"－",VLOOKUP($AD1709,技まとめ!$A$1:$F$380,6,FALSE))</f>
        <v>DR</v>
      </c>
      <c r="AF1709" s="3">
        <f>IF(ISERROR(VLOOKUP($AD1709,技まとめ!$A$1:$F$380,3,FALSE)),"－",VLOOKUP($AD1709,技まとめ!$A$1:$F$380,3,FALSE))</f>
        <v>44</v>
      </c>
      <c r="AG1709" s="3">
        <f>IF(ISERROR(VLOOKUP($AD1709,技まとめ!$A$1:$F$380,5,FALSE)),"－",VLOOKUP($AD1709,技まとめ!$A$1:$F$380,5,FALSE))</f>
        <v>33</v>
      </c>
      <c r="AH1709" s="3" t="str">
        <f>IF($E1709=IF(ISERROR(VLOOKUP($AD1709,技まとめ!$A$1:$F$380,4,FALSE)),"－",VLOOKUP($AD1709,技まとめ!$A$1:$F$380,4,FALSE)),"一致","")</f>
        <v>一致</v>
      </c>
      <c r="AI1709" s="9" t="s">
        <v>730</v>
      </c>
      <c r="AJ1709" s="3" t="str">
        <f>IF(ISERROR(VLOOKUP($AI1709,技まとめ!$A$1:$F$380,6,FALSE)),"－",VLOOKUP($AI1709,技まとめ!$A$1:$F$380,6,FALSE))</f>
        <v>BS</v>
      </c>
      <c r="AK1709" s="3">
        <f>IF(ISERROR(VLOOKUP($AI1709,技まとめ!$A$1:$F$380,3,FALSE)),"－",VLOOKUP($AI1709,技まとめ!$A$1:$F$380,3,FALSE))</f>
        <v>83</v>
      </c>
      <c r="AL1709" s="3">
        <f>IF(ISERROR(VLOOKUP($AI1709,技まとめ!$A$1:$F$380,5,FALSE)),"－",VLOOKUP($AI1709,技まとめ!$A$1:$F$380,5,FALSE))</f>
        <v>46</v>
      </c>
      <c r="AM1709" s="3" t="str">
        <f>IF($E1709=IF(ISERROR(VLOOKUP($AI1709,技まとめ!$A$1:$F$380,4,FALSE)),"－",VLOOKUP($AI1709,技まとめ!$A$1:$F$380,4,FALSE)),"一致","")</f>
        <v>一致</v>
      </c>
      <c r="AN1709" s="9" t="s">
        <v>5012</v>
      </c>
      <c r="AO1709" s="3" t="str">
        <f>IF(ISERROR(VLOOKUP($AN1709,技まとめ!$A$1:$F$380,6,FALSE)),"－",VLOOKUP($AN1709,技まとめ!$A$1:$F$380,6,FALSE))</f>
        <v>－</v>
      </c>
      <c r="AP1709" s="3">
        <f>IF(ISERROR(VLOOKUP($AN1709,技まとめ!$A$1:$F$380,3,FALSE)),"－",VLOOKUP($AN1709,技まとめ!$A$1:$F$380,3,FALSE))</f>
        <v>0</v>
      </c>
      <c r="AQ1709" s="3">
        <f>IF(ISERROR(VLOOKUP($AN1709,技まとめ!$A$1:$F$380,5,FALSE)),"－",VLOOKUP($AN1709,技まとめ!$A$1:$F$380,5,FALSE))</f>
        <v>0</v>
      </c>
      <c r="AR1709" s="3" t="str">
        <f>IF($E1709=IF(ISERROR(VLOOKUP($AN1709,技まとめ!$A$1:$F$380,4,FALSE)),"－",VLOOKUP($AN1709,技まとめ!$A$1:$F$380,4,FALSE)),"一致","")</f>
        <v/>
      </c>
      <c r="AS1709" s="9" t="s">
        <v>119</v>
      </c>
      <c r="AT1709" s="3" t="str">
        <f>IF(ISERROR(VLOOKUP($AS1709,技まとめ!$A$1:$F$380,6,FALSE)),"－",VLOOKUP($AS1709,技まとめ!$A$1:$F$380,6,FALSE))</f>
        <v>NS</v>
      </c>
      <c r="AU1709" s="3">
        <f>IF(ISERROR(VLOOKUP($AS1709,技まとめ!$A$1:$F$380,3,FALSE)),"－",VLOOKUP($AS1709,技まとめ!$A$1:$F$380,3,FALSE))</f>
        <v>85</v>
      </c>
      <c r="AV1709" s="3">
        <f>IF(ISERROR(VLOOKUP($AS1709,技まとめ!$A$1:$F$380,5,FALSE)),"－",VLOOKUP($AS1709,技まとめ!$A$1:$F$380,5,FALSE))</f>
        <v>46</v>
      </c>
      <c r="AW1709" s="3" t="str">
        <f>IF($E1709=IF(ISERROR(VLOOKUP($AS1709,技まとめ!$A$1:$F$380,4,FALSE)),"－",VLOOKUP($AS1709,技まとめ!$A$1:$F$380,4,FALSE)),"一致","")</f>
        <v/>
      </c>
      <c r="AX1709" s="12" t="str">
        <f t="shared" si="370"/>
        <v>ならくおとしドラゴンキャノンクリティカル！ドラゴングランド</v>
      </c>
      <c r="AY1709" s="12" t="str">
        <f t="shared" si="371"/>
        <v>ならくおとしドラゴンキャノンクリティカル！ドラゴングランド</v>
      </c>
      <c r="AZ1709" s="12" t="str">
        <f t="shared" si="372"/>
        <v>ならくおとしドラゴンキャノンクリティカル！ドラゴングランド</v>
      </c>
      <c r="BA1709" s="12" t="str">
        <f t="shared" si="373"/>
        <v>ならくおとしドラゴンキャノンクリティカル！ドラゴングランド</v>
      </c>
      <c r="BB1709" s="11" t="str">
        <f t="shared" si="374"/>
        <v>DRBS－NS</v>
      </c>
      <c r="BC1709" s="11" t="str">
        <f t="shared" si="375"/>
        <v>DRBS－NS</v>
      </c>
      <c r="BD1709" s="11" t="str">
        <f t="shared" si="376"/>
        <v>DRBS－NS</v>
      </c>
      <c r="BE1709" s="11" t="str">
        <f t="shared" si="377"/>
        <v>DRBS－NS</v>
      </c>
    </row>
    <row r="1710" spans="1:57" ht="11.25" hidden="1" customHeight="1">
      <c r="A1710" s="6">
        <v>1709</v>
      </c>
      <c r="B1710" s="7" t="s">
        <v>3807</v>
      </c>
      <c r="C1710" s="8" t="s">
        <v>3808</v>
      </c>
      <c r="D1710" s="7" t="s">
        <v>72</v>
      </c>
      <c r="E1710" s="7" t="s">
        <v>81</v>
      </c>
      <c r="F1710" s="7" t="s">
        <v>128</v>
      </c>
      <c r="G1710" s="9">
        <v>129</v>
      </c>
      <c r="H1710" s="9">
        <v>118</v>
      </c>
      <c r="I1710" s="9">
        <v>65</v>
      </c>
      <c r="J1710" s="9">
        <v>65</v>
      </c>
      <c r="K1710" s="9">
        <v>65</v>
      </c>
      <c r="L1710" s="9">
        <v>68</v>
      </c>
      <c r="M1710" s="9">
        <v>66</v>
      </c>
      <c r="N1710" s="9">
        <v>57</v>
      </c>
      <c r="O1710" s="9">
        <v>60</v>
      </c>
      <c r="P1710" s="9">
        <v>9</v>
      </c>
      <c r="Q1710" s="10">
        <v>115</v>
      </c>
      <c r="R1710" s="11">
        <v>14</v>
      </c>
      <c r="S1710" s="11">
        <v>1</v>
      </c>
      <c r="T1710" s="11">
        <v>118</v>
      </c>
      <c r="U1710" s="11">
        <v>116</v>
      </c>
      <c r="V1710" s="11">
        <v>1</v>
      </c>
      <c r="W1710" s="11">
        <v>110</v>
      </c>
      <c r="X1710" s="11">
        <f t="shared" si="364"/>
        <v>475</v>
      </c>
      <c r="Y1710" s="11">
        <f t="shared" si="365"/>
        <v>5155</v>
      </c>
      <c r="Z1710" s="11">
        <f t="shared" si="366"/>
        <v>1050</v>
      </c>
      <c r="AA1710" s="11">
        <f t="shared" si="367"/>
        <v>4690</v>
      </c>
      <c r="AB1710" s="11">
        <f t="shared" si="368"/>
        <v>4690</v>
      </c>
      <c r="AC1710" s="6">
        <f t="shared" si="369"/>
        <v>5340</v>
      </c>
      <c r="AD1710" s="9" t="s">
        <v>1115</v>
      </c>
      <c r="AE1710" s="3" t="str">
        <f>IF(ISERROR(VLOOKUP($AD1710,技まとめ!$A$1:$F$380,6,FALSE)),"－",VLOOKUP($AD1710,技まとめ!$A$1:$F$380,6,FALSE))</f>
        <v>－</v>
      </c>
      <c r="AF1710" s="3">
        <f>IF(ISERROR(VLOOKUP($AD1710,技まとめ!$A$1:$F$380,3,FALSE)),"－",VLOOKUP($AD1710,技まとめ!$A$1:$F$380,3,FALSE))</f>
        <v>0</v>
      </c>
      <c r="AG1710" s="3">
        <f>IF(ISERROR(VLOOKUP($AD1710,技まとめ!$A$1:$F$380,5,FALSE)),"－",VLOOKUP($AD1710,技まとめ!$A$1:$F$380,5,FALSE))</f>
        <v>0</v>
      </c>
      <c r="AH1710" s="3" t="str">
        <f>IF($E1710=IF(ISERROR(VLOOKUP($AD1710,技まとめ!$A$1:$F$380,4,FALSE)),"－",VLOOKUP($AD1710,技まとめ!$A$1:$F$380,4,FALSE)),"一致","")</f>
        <v/>
      </c>
      <c r="AI1710" s="9" t="s">
        <v>1357</v>
      </c>
      <c r="AJ1710" s="3" t="str">
        <f>IF(ISERROR(VLOOKUP($AI1710,技まとめ!$A$1:$F$380,6,FALSE)),"－",VLOOKUP($AI1710,技まとめ!$A$1:$F$380,6,FALSE))</f>
        <v>SC</v>
      </c>
      <c r="AK1710" s="3">
        <f>IF(ISERROR(VLOOKUP($AI1710,技まとめ!$A$1:$F$380,3,FALSE)),"－",VLOOKUP($AI1710,技まとめ!$A$1:$F$380,3,FALSE))</f>
        <v>94</v>
      </c>
      <c r="AL1710" s="3">
        <f>IF(ISERROR(VLOOKUP($AI1710,技まとめ!$A$1:$F$380,5,FALSE)),"－",VLOOKUP($AI1710,技まとめ!$A$1:$F$380,5,FALSE))</f>
        <v>52</v>
      </c>
      <c r="AM1710" s="3" t="str">
        <f>IF($E1710=IF(ISERROR(VLOOKUP($AI1710,技まとめ!$A$1:$F$380,4,FALSE)),"－",VLOOKUP($AI1710,技まとめ!$A$1:$F$380,4,FALSE)),"一致","")</f>
        <v>一致</v>
      </c>
      <c r="AN1710" s="9" t="s">
        <v>302</v>
      </c>
      <c r="AO1710" s="3" t="str">
        <f>IF(ISERROR(VLOOKUP($AN1710,技まとめ!$A$1:$F$380,6,FALSE)),"－",VLOOKUP($AN1710,技まとめ!$A$1:$F$380,6,FALSE))</f>
        <v>DR</v>
      </c>
      <c r="AP1710" s="3">
        <f>IF(ISERROR(VLOOKUP($AN1710,技まとめ!$A$1:$F$380,3,FALSE)),"－",VLOOKUP($AN1710,技まとめ!$A$1:$F$380,3,FALSE))</f>
        <v>90</v>
      </c>
      <c r="AQ1710" s="3">
        <f>IF(ISERROR(VLOOKUP($AN1710,技まとめ!$A$1:$F$380,5,FALSE)),"－",VLOOKUP($AN1710,技まとめ!$A$1:$F$380,5,FALSE))</f>
        <v>53</v>
      </c>
      <c r="AR1710" s="3" t="str">
        <f>IF($E1710=IF(ISERROR(VLOOKUP($AN1710,技まとめ!$A$1:$F$380,4,FALSE)),"－",VLOOKUP($AN1710,技まとめ!$A$1:$F$380,4,FALSE)),"一致","")</f>
        <v>一致</v>
      </c>
      <c r="AS1710" s="9" t="s">
        <v>5056</v>
      </c>
      <c r="AT1710" s="3" t="str">
        <f>IF(ISERROR(VLOOKUP($AS1710,技まとめ!$A$1:$F$380,6,FALSE)),"－",VLOOKUP($AS1710,技まとめ!$A$1:$F$380,6,FALSE))</f>
        <v>NS</v>
      </c>
      <c r="AU1710" s="3">
        <f>IF(ISERROR(VLOOKUP($AS1710,技まとめ!$A$1:$F$380,3,FALSE)),"－",VLOOKUP($AS1710,技まとめ!$A$1:$F$380,3,FALSE))</f>
        <v>123</v>
      </c>
      <c r="AV1710" s="3">
        <f>IF(ISERROR(VLOOKUP($AS1710,技まとめ!$A$1:$F$380,5,FALSE)),"－",VLOOKUP($AS1710,技まとめ!$A$1:$F$380,5,FALSE))</f>
        <v>64</v>
      </c>
      <c r="AW1710" s="3" t="str">
        <f>IF($E1710=IF(ISERROR(VLOOKUP($AS1710,技まとめ!$A$1:$F$380,4,FALSE)),"－",VLOOKUP($AS1710,技まとめ!$A$1:$F$380,4,FALSE)),"一致","")</f>
        <v>一致</v>
      </c>
      <c r="AX1710" s="12" t="str">
        <f t="shared" si="370"/>
        <v>ぞくせいきょうかノーザンインパクトウォーターベールファイアブリザード（風）</v>
      </c>
      <c r="AY1710" s="12" t="str">
        <f t="shared" si="371"/>
        <v>ぞくせいきょうかノーザンインパクトウォーターベールファイアブリザード（風）</v>
      </c>
      <c r="AZ1710" s="12" t="str">
        <f t="shared" si="372"/>
        <v>ぞくせいきょうかノーザンインパクトウォーターベールファイアブリザード（風）</v>
      </c>
      <c r="BA1710" s="12" t="str">
        <f t="shared" si="373"/>
        <v>ぞくせいきょうかノーザンインパクトウォーターベールファイアブリザード（風）</v>
      </c>
      <c r="BB1710" s="11" t="str">
        <f t="shared" si="374"/>
        <v>－SCDRNS</v>
      </c>
      <c r="BC1710" s="11" t="str">
        <f t="shared" si="375"/>
        <v>－SCDRNS</v>
      </c>
      <c r="BD1710" s="11" t="str">
        <f t="shared" si="376"/>
        <v>－SCDRNS</v>
      </c>
      <c r="BE1710" s="11" t="str">
        <f t="shared" si="377"/>
        <v>－SCDRNS</v>
      </c>
    </row>
    <row r="1711" spans="1:57" ht="11.25" hidden="1" customHeight="1">
      <c r="A1711" s="6">
        <v>1710</v>
      </c>
      <c r="B1711" s="7" t="s">
        <v>3809</v>
      </c>
      <c r="C1711" s="8" t="s">
        <v>3810</v>
      </c>
      <c r="D1711" s="7" t="s">
        <v>72</v>
      </c>
      <c r="E1711" s="7" t="s">
        <v>81</v>
      </c>
      <c r="F1711" s="7" t="s">
        <v>74</v>
      </c>
      <c r="G1711" s="9">
        <v>115</v>
      </c>
      <c r="H1711" s="9">
        <v>128</v>
      </c>
      <c r="I1711" s="9">
        <v>51</v>
      </c>
      <c r="J1711" s="9">
        <v>48</v>
      </c>
      <c r="K1711" s="9">
        <v>52</v>
      </c>
      <c r="L1711" s="9">
        <v>65</v>
      </c>
      <c r="M1711" s="9">
        <v>48</v>
      </c>
      <c r="N1711" s="9">
        <v>48</v>
      </c>
      <c r="O1711" s="9">
        <v>68</v>
      </c>
      <c r="P1711" s="9">
        <v>30</v>
      </c>
      <c r="Q1711" s="10">
        <v>101</v>
      </c>
      <c r="R1711" s="11">
        <v>1</v>
      </c>
      <c r="S1711" s="11">
        <v>1</v>
      </c>
      <c r="T1711" s="11">
        <v>115</v>
      </c>
      <c r="U1711" s="11">
        <v>98</v>
      </c>
      <c r="V1711" s="11">
        <v>1</v>
      </c>
      <c r="W1711" s="11">
        <v>113</v>
      </c>
      <c r="X1711" s="11">
        <f t="shared" si="364"/>
        <v>430</v>
      </c>
      <c r="Y1711" s="11">
        <f t="shared" si="365"/>
        <v>4610</v>
      </c>
      <c r="Z1711" s="11">
        <f t="shared" si="366"/>
        <v>610</v>
      </c>
      <c r="AA1711" s="11">
        <f t="shared" si="367"/>
        <v>4600</v>
      </c>
      <c r="AB1711" s="11">
        <f t="shared" si="368"/>
        <v>4600</v>
      </c>
      <c r="AC1711" s="6">
        <f t="shared" si="369"/>
        <v>5170</v>
      </c>
      <c r="AD1711" s="9" t="s">
        <v>241</v>
      </c>
      <c r="AE1711" s="3" t="str">
        <f>IF(ISERROR(VLOOKUP($AD1711,技まとめ!$A$1:$F$380,6,FALSE)),"－",VLOOKUP($AD1711,技まとめ!$A$1:$F$380,6,FALSE))</f>
        <v>P1</v>
      </c>
      <c r="AF1711" s="3">
        <f>IF(ISERROR(VLOOKUP($AD1711,技まとめ!$A$1:$F$380,3,FALSE)),"－",VLOOKUP($AD1711,技まとめ!$A$1:$F$380,3,FALSE))</f>
        <v>52</v>
      </c>
      <c r="AG1711" s="3">
        <f>IF(ISERROR(VLOOKUP($AD1711,技まとめ!$A$1:$F$380,5,FALSE)),"－",VLOOKUP($AD1711,技まとめ!$A$1:$F$380,5,FALSE))</f>
        <v>35</v>
      </c>
      <c r="AH1711" s="3" t="str">
        <f>IF($E1711=IF(ISERROR(VLOOKUP($AD1711,技まとめ!$A$1:$F$380,4,FALSE)),"－",VLOOKUP($AD1711,技まとめ!$A$1:$F$380,4,FALSE)),"一致","")</f>
        <v/>
      </c>
      <c r="AI1711" s="9" t="s">
        <v>834</v>
      </c>
      <c r="AJ1711" s="3" t="str">
        <f>IF(ISERROR(VLOOKUP($AI1711,技まとめ!$A$1:$F$380,6,FALSE)),"－",VLOOKUP($AI1711,技まとめ!$A$1:$F$380,6,FALSE))</f>
        <v>P1</v>
      </c>
      <c r="AK1711" s="3">
        <f>IF(ISERROR(VLOOKUP($AI1711,技まとめ!$A$1:$F$380,3,FALSE)),"－",VLOOKUP($AI1711,技まとめ!$A$1:$F$380,3,FALSE))</f>
        <v>71</v>
      </c>
      <c r="AL1711" s="3">
        <f>IF(ISERROR(VLOOKUP($AI1711,技まとめ!$A$1:$F$380,5,FALSE)),"－",VLOOKUP($AI1711,技まとめ!$A$1:$F$380,5,FALSE))</f>
        <v>42</v>
      </c>
      <c r="AM1711" s="3" t="str">
        <f>IF($E1711=IF(ISERROR(VLOOKUP($AI1711,技まとめ!$A$1:$F$380,4,FALSE)),"－",VLOOKUP($AI1711,技まとめ!$A$1:$F$380,4,FALSE)),"一致","")</f>
        <v/>
      </c>
      <c r="AN1711" s="9" t="s">
        <v>292</v>
      </c>
      <c r="AO1711" s="3" t="str">
        <f>IF(ISERROR(VLOOKUP($AN1711,技まとめ!$A$1:$F$380,6,FALSE)),"－",VLOOKUP($AN1711,技まとめ!$A$1:$F$380,6,FALSE))</f>
        <v>CA</v>
      </c>
      <c r="AP1711" s="3">
        <f>IF(ISERROR(VLOOKUP($AN1711,技まとめ!$A$1:$F$380,3,FALSE)),"－",VLOOKUP($AN1711,技まとめ!$A$1:$F$380,3,FALSE))</f>
        <v>90</v>
      </c>
      <c r="AQ1711" s="3">
        <f>IF(ISERROR(VLOOKUP($AN1711,技まとめ!$A$1:$F$380,5,FALSE)),"－",VLOOKUP($AN1711,技まとめ!$A$1:$F$380,5,FALSE))</f>
        <v>50</v>
      </c>
      <c r="AR1711" s="3" t="str">
        <f>IF($E1711=IF(ISERROR(VLOOKUP($AN1711,技まとめ!$A$1:$F$380,4,FALSE)),"－",VLOOKUP($AN1711,技まとめ!$A$1:$F$380,4,FALSE)),"一致","")</f>
        <v/>
      </c>
      <c r="AS1711" s="9" t="s">
        <v>5012</v>
      </c>
      <c r="AT1711" s="3" t="str">
        <f>IF(ISERROR(VLOOKUP($AS1711,技まとめ!$A$1:$F$380,6,FALSE)),"－",VLOOKUP($AS1711,技まとめ!$A$1:$F$380,6,FALSE))</f>
        <v>－</v>
      </c>
      <c r="AU1711" s="3">
        <f>IF(ISERROR(VLOOKUP($AS1711,技まとめ!$A$1:$F$380,3,FALSE)),"－",VLOOKUP($AS1711,技まとめ!$A$1:$F$380,3,FALSE))</f>
        <v>0</v>
      </c>
      <c r="AV1711" s="3">
        <f>IF(ISERROR(VLOOKUP($AS1711,技まとめ!$A$1:$F$380,5,FALSE)),"－",VLOOKUP($AS1711,技まとめ!$A$1:$F$380,5,FALSE))</f>
        <v>0</v>
      </c>
      <c r="AW1711" s="3" t="str">
        <f>IF($E1711=IF(ISERROR(VLOOKUP($AS1711,技まとめ!$A$1:$F$380,4,FALSE)),"－",VLOOKUP($AS1711,技まとめ!$A$1:$F$380,4,FALSE)),"一致","")</f>
        <v/>
      </c>
      <c r="AX1711" s="12" t="str">
        <f t="shared" si="370"/>
        <v>ばくれつパンチだいばくはつはりてバーンアウトクリティカル！</v>
      </c>
      <c r="AY1711" s="12" t="str">
        <f t="shared" si="371"/>
        <v>ばくれつパンチだいばくはつはりてバーンアウトクリティカル！</v>
      </c>
      <c r="AZ1711" s="12" t="str">
        <f t="shared" si="372"/>
        <v>ばくれつパンチだいばくはつはりてバーンアウトクリティカル！</v>
      </c>
      <c r="BA1711" s="12" t="str">
        <f t="shared" si="373"/>
        <v>ばくれつパンチだいばくはつはりてバーンアウトクリティカル！</v>
      </c>
      <c r="BB1711" s="11" t="str">
        <f t="shared" si="374"/>
        <v>P1P1CA－</v>
      </c>
      <c r="BC1711" s="11" t="str">
        <f t="shared" si="375"/>
        <v>P1P1CA－</v>
      </c>
      <c r="BD1711" s="11" t="str">
        <f t="shared" si="376"/>
        <v>P1P1CA－</v>
      </c>
      <c r="BE1711" s="11" t="str">
        <f t="shared" si="377"/>
        <v>P1P1CA－</v>
      </c>
    </row>
    <row r="1712" spans="1:57" ht="11.25" hidden="1" customHeight="1">
      <c r="A1712" s="6">
        <v>1711</v>
      </c>
      <c r="B1712" s="7" t="s">
        <v>3811</v>
      </c>
      <c r="C1712" s="8" t="s">
        <v>3812</v>
      </c>
      <c r="D1712" s="7" t="s">
        <v>72</v>
      </c>
      <c r="E1712" s="7" t="s">
        <v>102</v>
      </c>
      <c r="F1712" s="7" t="s">
        <v>82</v>
      </c>
      <c r="G1712" s="9">
        <v>130</v>
      </c>
      <c r="H1712" s="9">
        <v>106</v>
      </c>
      <c r="I1712" s="9">
        <v>65</v>
      </c>
      <c r="J1712" s="9">
        <v>64</v>
      </c>
      <c r="K1712" s="9">
        <v>53</v>
      </c>
      <c r="L1712" s="9">
        <v>52</v>
      </c>
      <c r="M1712" s="9">
        <v>54</v>
      </c>
      <c r="N1712" s="9">
        <v>48</v>
      </c>
      <c r="O1712" s="9">
        <v>68</v>
      </c>
      <c r="P1712" s="9">
        <v>11</v>
      </c>
      <c r="Q1712" s="10">
        <v>115</v>
      </c>
      <c r="R1712" s="11">
        <v>1</v>
      </c>
      <c r="S1712" s="11">
        <v>1</v>
      </c>
      <c r="T1712" s="11">
        <v>102</v>
      </c>
      <c r="U1712" s="11">
        <v>104</v>
      </c>
      <c r="V1712" s="11">
        <v>1</v>
      </c>
      <c r="W1712" s="11">
        <v>111</v>
      </c>
      <c r="X1712" s="11">
        <f t="shared" si="364"/>
        <v>435</v>
      </c>
      <c r="Y1712" s="11">
        <f t="shared" si="365"/>
        <v>5160</v>
      </c>
      <c r="Z1712" s="11">
        <f t="shared" si="366"/>
        <v>600</v>
      </c>
      <c r="AA1712" s="11">
        <f t="shared" si="367"/>
        <v>4135</v>
      </c>
      <c r="AB1712" s="11">
        <f t="shared" si="368"/>
        <v>4135</v>
      </c>
      <c r="AC1712" s="6">
        <f t="shared" si="369"/>
        <v>4640</v>
      </c>
      <c r="AD1712" s="9" t="s">
        <v>168</v>
      </c>
      <c r="AE1712" s="3" t="str">
        <f>IF(ISERROR(VLOOKUP($AD1712,技まとめ!$A$1:$F$380,6,FALSE)),"－",VLOOKUP($AD1712,技まとめ!$A$1:$F$380,6,FALSE))</f>
        <v>BL</v>
      </c>
      <c r="AF1712" s="3">
        <f>IF(ISERROR(VLOOKUP($AD1712,技まとめ!$A$1:$F$380,3,FALSE)),"－",VLOOKUP($AD1712,技まとめ!$A$1:$F$380,3,FALSE))</f>
        <v>25</v>
      </c>
      <c r="AG1712" s="3">
        <f>IF(ISERROR(VLOOKUP($AD1712,技まとめ!$A$1:$F$380,5,FALSE)),"－",VLOOKUP($AD1712,技まとめ!$A$1:$F$380,5,FALSE))</f>
        <v>12</v>
      </c>
      <c r="AH1712" s="3" t="str">
        <f>IF($E1712=IF(ISERROR(VLOOKUP($AD1712,技まとめ!$A$1:$F$380,4,FALSE)),"－",VLOOKUP($AD1712,技まとめ!$A$1:$F$380,4,FALSE)),"一致","")</f>
        <v/>
      </c>
      <c r="AI1712" s="9" t="s">
        <v>668</v>
      </c>
      <c r="AJ1712" s="3" t="str">
        <f>IF(ISERROR(VLOOKUP($AI1712,技まとめ!$A$1:$F$380,6,FALSE)),"－",VLOOKUP($AI1712,技まとめ!$A$1:$F$380,6,FALSE))</f>
        <v>BL</v>
      </c>
      <c r="AK1712" s="3">
        <f>IF(ISERROR(VLOOKUP($AI1712,技まとめ!$A$1:$F$380,3,FALSE)),"－",VLOOKUP($AI1712,技まとめ!$A$1:$F$380,3,FALSE))</f>
        <v>46</v>
      </c>
      <c r="AL1712" s="3">
        <f>IF(ISERROR(VLOOKUP($AI1712,技まとめ!$A$1:$F$380,5,FALSE)),"－",VLOOKUP($AI1712,技まとめ!$A$1:$F$380,5,FALSE))</f>
        <v>33</v>
      </c>
      <c r="AM1712" s="3" t="str">
        <f>IF($E1712=IF(ISERROR(VLOOKUP($AI1712,技まとめ!$A$1:$F$380,4,FALSE)),"－",VLOOKUP($AI1712,技まとめ!$A$1:$F$380,4,FALSE)),"一致","")</f>
        <v>一致</v>
      </c>
      <c r="AN1712" s="9" t="s">
        <v>1070</v>
      </c>
      <c r="AO1712" s="3" t="str">
        <f>IF(ISERROR(VLOOKUP($AN1712,技まとめ!$A$1:$F$380,6,FALSE)),"－",VLOOKUP($AN1712,技まとめ!$A$1:$F$380,6,FALSE))</f>
        <v>BB</v>
      </c>
      <c r="AP1712" s="3">
        <f>IF(ISERROR(VLOOKUP($AN1712,技まとめ!$A$1:$F$380,3,FALSE)),"－",VLOOKUP($AN1712,技まとめ!$A$1:$F$380,3,FALSE))</f>
        <v>78</v>
      </c>
      <c r="AQ1712" s="3">
        <f>IF(ISERROR(VLOOKUP($AN1712,技まとめ!$A$1:$F$380,5,FALSE)),"－",VLOOKUP($AN1712,技まとめ!$A$1:$F$380,5,FALSE))</f>
        <v>46</v>
      </c>
      <c r="AR1712" s="3" t="str">
        <f>IF($E1712=IF(ISERROR(VLOOKUP($AN1712,技まとめ!$A$1:$F$380,4,FALSE)),"－",VLOOKUP($AN1712,技まとめ!$A$1:$F$380,4,FALSE)),"一致","")</f>
        <v/>
      </c>
      <c r="AS1712" s="9" t="s">
        <v>326</v>
      </c>
      <c r="AT1712" s="3" t="str">
        <f>IF(ISERROR(VLOOKUP($AS1712,技まとめ!$A$1:$F$380,6,FALSE)),"－",VLOOKUP($AS1712,技まとめ!$A$1:$F$380,6,FALSE))</f>
        <v>BL</v>
      </c>
      <c r="AU1712" s="3">
        <f>IF(ISERROR(VLOOKUP($AS1712,技まとめ!$A$1:$F$380,3,FALSE)),"－",VLOOKUP($AS1712,技まとめ!$A$1:$F$380,3,FALSE))</f>
        <v>56</v>
      </c>
      <c r="AV1712" s="3">
        <f>IF(ISERROR(VLOOKUP($AS1712,技まとめ!$A$1:$F$380,5,FALSE)),"－",VLOOKUP($AS1712,技まとめ!$A$1:$F$380,5,FALSE))</f>
        <v>39</v>
      </c>
      <c r="AW1712" s="3" t="str">
        <f>IF($E1712=IF(ISERROR(VLOOKUP($AS1712,技まとめ!$A$1:$F$380,4,FALSE)),"－",VLOOKUP($AS1712,技まとめ!$A$1:$F$380,4,FALSE)),"一致","")</f>
        <v/>
      </c>
      <c r="AX1712" s="12" t="str">
        <f t="shared" si="370"/>
        <v>キラースライドじばしりかえんアステロイドベルトパワーチャージ</v>
      </c>
      <c r="AY1712" s="12" t="str">
        <f t="shared" si="371"/>
        <v>キラースライドじばしりかえんアステロイドベルトパワーチャージ</v>
      </c>
      <c r="AZ1712" s="12" t="str">
        <f t="shared" si="372"/>
        <v>キラースライドじばしりかえんアステロイドベルトパワーチャージ</v>
      </c>
      <c r="BA1712" s="12" t="str">
        <f t="shared" si="373"/>
        <v>キラースライドじばしりかえんアステロイドベルトパワーチャージ</v>
      </c>
      <c r="BB1712" s="11" t="str">
        <f t="shared" si="374"/>
        <v>BLBLBBBL</v>
      </c>
      <c r="BC1712" s="11" t="str">
        <f t="shared" si="375"/>
        <v>BLBLBBBL</v>
      </c>
      <c r="BD1712" s="11" t="str">
        <f t="shared" si="376"/>
        <v>BLBLBBBL</v>
      </c>
      <c r="BE1712" s="11" t="str">
        <f t="shared" si="377"/>
        <v>BLBLBBBL</v>
      </c>
    </row>
    <row r="1713" spans="1:57" ht="11.25" hidden="1" customHeight="1">
      <c r="A1713" s="6">
        <v>1712</v>
      </c>
      <c r="B1713" s="7" t="s">
        <v>3813</v>
      </c>
      <c r="C1713" s="8" t="s">
        <v>3814</v>
      </c>
      <c r="D1713" s="7" t="s">
        <v>72</v>
      </c>
      <c r="E1713" s="7" t="s">
        <v>95</v>
      </c>
      <c r="F1713" s="7" t="s">
        <v>109</v>
      </c>
      <c r="G1713" s="9">
        <v>127</v>
      </c>
      <c r="H1713" s="9">
        <v>123</v>
      </c>
      <c r="I1713" s="9">
        <v>49</v>
      </c>
      <c r="J1713" s="9">
        <v>67</v>
      </c>
      <c r="K1713" s="9">
        <v>68</v>
      </c>
      <c r="L1713" s="9">
        <v>66</v>
      </c>
      <c r="M1713" s="9">
        <v>51</v>
      </c>
      <c r="N1713" s="9">
        <v>51</v>
      </c>
      <c r="O1713" s="9">
        <v>69</v>
      </c>
      <c r="P1713" s="9">
        <v>8</v>
      </c>
      <c r="Q1713" s="10">
        <v>99</v>
      </c>
      <c r="R1713" s="11">
        <v>12</v>
      </c>
      <c r="S1713" s="11">
        <v>1</v>
      </c>
      <c r="T1713" s="11">
        <v>116</v>
      </c>
      <c r="U1713" s="11">
        <v>101</v>
      </c>
      <c r="V1713" s="11">
        <v>1</v>
      </c>
      <c r="W1713" s="11">
        <v>119</v>
      </c>
      <c r="X1713" s="11">
        <f t="shared" si="364"/>
        <v>449</v>
      </c>
      <c r="Y1713" s="11">
        <f t="shared" si="365"/>
        <v>4560</v>
      </c>
      <c r="Z1713" s="11">
        <f t="shared" si="366"/>
        <v>1025</v>
      </c>
      <c r="AA1713" s="11">
        <f t="shared" si="367"/>
        <v>4665</v>
      </c>
      <c r="AB1713" s="11">
        <f t="shared" si="368"/>
        <v>4665</v>
      </c>
      <c r="AC1713" s="6">
        <f t="shared" si="369"/>
        <v>5295</v>
      </c>
      <c r="AD1713" s="9" t="s">
        <v>286</v>
      </c>
      <c r="AE1713" s="3" t="str">
        <f>IF(ISERROR(VLOOKUP($AD1713,技まとめ!$A$1:$F$380,6,FALSE)),"－",VLOOKUP($AD1713,技まとめ!$A$1:$F$380,6,FALSE))</f>
        <v>DR</v>
      </c>
      <c r="AF1713" s="3">
        <f>IF(ISERROR(VLOOKUP($AD1713,技まとめ!$A$1:$F$380,3,FALSE)),"－",VLOOKUP($AD1713,技まとめ!$A$1:$F$380,3,FALSE))</f>
        <v>80</v>
      </c>
      <c r="AG1713" s="3">
        <f>IF(ISERROR(VLOOKUP($AD1713,技まとめ!$A$1:$F$380,5,FALSE)),"－",VLOOKUP($AD1713,技まとめ!$A$1:$F$380,5,FALSE))</f>
        <v>46</v>
      </c>
      <c r="AH1713" s="3" t="str">
        <f>IF($E1713=IF(ISERROR(VLOOKUP($AD1713,技まとめ!$A$1:$F$380,4,FALSE)),"－",VLOOKUP($AD1713,技まとめ!$A$1:$F$380,4,FALSE)),"一致","")</f>
        <v/>
      </c>
      <c r="AI1713" s="9" t="s">
        <v>221</v>
      </c>
      <c r="AJ1713" s="3" t="str">
        <f>IF(ISERROR(VLOOKUP($AI1713,技まとめ!$A$1:$F$380,6,FALSE)),"－",VLOOKUP($AI1713,技まとめ!$A$1:$F$380,6,FALSE))</f>
        <v>DR</v>
      </c>
      <c r="AK1713" s="3">
        <f>IF(ISERROR(VLOOKUP($AI1713,技まとめ!$A$1:$F$380,3,FALSE)),"－",VLOOKUP($AI1713,技まとめ!$A$1:$F$380,3,FALSE))</f>
        <v>44</v>
      </c>
      <c r="AL1713" s="3">
        <f>IF(ISERROR(VLOOKUP($AI1713,技まとめ!$A$1:$F$380,5,FALSE)),"－",VLOOKUP($AI1713,技まとめ!$A$1:$F$380,5,FALSE))</f>
        <v>33</v>
      </c>
      <c r="AM1713" s="3" t="str">
        <f>IF($E1713=IF(ISERROR(VLOOKUP($AI1713,技まとめ!$A$1:$F$380,4,FALSE)),"－",VLOOKUP($AI1713,技まとめ!$A$1:$F$380,4,FALSE)),"一致","")</f>
        <v/>
      </c>
      <c r="AN1713" s="9" t="s">
        <v>251</v>
      </c>
      <c r="AO1713" s="3" t="str">
        <f>IF(ISERROR(VLOOKUP($AN1713,技まとめ!$A$1:$F$380,6,FALSE)),"－",VLOOKUP($AN1713,技まとめ!$A$1:$F$380,6,FALSE))</f>
        <v>BL</v>
      </c>
      <c r="AP1713" s="3">
        <f>IF(ISERROR(VLOOKUP($AN1713,技まとめ!$A$1:$F$380,3,FALSE)),"－",VLOOKUP($AN1713,技まとめ!$A$1:$F$380,3,FALSE))</f>
        <v>46</v>
      </c>
      <c r="AQ1713" s="3">
        <f>IF(ISERROR(VLOOKUP($AN1713,技まとめ!$A$1:$F$380,5,FALSE)),"－",VLOOKUP($AN1713,技まとめ!$A$1:$F$380,5,FALSE))</f>
        <v>33</v>
      </c>
      <c r="AR1713" s="3" t="str">
        <f>IF($E1713=IF(ISERROR(VLOOKUP($AN1713,技まとめ!$A$1:$F$380,4,FALSE)),"－",VLOOKUP($AN1713,技まとめ!$A$1:$F$380,4,FALSE)),"一致","")</f>
        <v>一致</v>
      </c>
      <c r="AS1713" s="9" t="s">
        <v>177</v>
      </c>
      <c r="AT1713" s="3" t="str">
        <f>IF(ISERROR(VLOOKUP($AS1713,技まとめ!$A$1:$F$380,6,FALSE)),"－",VLOOKUP($AS1713,技まとめ!$A$1:$F$380,6,FALSE))</f>
        <v>DR</v>
      </c>
      <c r="AU1713" s="3">
        <f>IF(ISERROR(VLOOKUP($AS1713,技まとめ!$A$1:$F$380,3,FALSE)),"－",VLOOKUP($AS1713,技まとめ!$A$1:$F$380,3,FALSE))</f>
        <v>93</v>
      </c>
      <c r="AV1713" s="3">
        <f>IF(ISERROR(VLOOKUP($AS1713,技まとめ!$A$1:$F$380,5,FALSE)),"－",VLOOKUP($AS1713,技まとめ!$A$1:$F$380,5,FALSE))</f>
        <v>42</v>
      </c>
      <c r="AW1713" s="3" t="str">
        <f>IF($E1713=IF(ISERROR(VLOOKUP($AS1713,技まとめ!$A$1:$F$380,4,FALSE)),"－",VLOOKUP($AS1713,技まとめ!$A$1:$F$380,4,FALSE)),"一致","")</f>
        <v/>
      </c>
      <c r="AX1713" s="12" t="str">
        <f t="shared" si="370"/>
        <v>じごくぐるまならくおとしくものいとジャッジスルー２</v>
      </c>
      <c r="AY1713" s="12" t="str">
        <f t="shared" si="371"/>
        <v>じごくぐるまならくおとしくものいとジャッジスルー２</v>
      </c>
      <c r="AZ1713" s="12" t="str">
        <f t="shared" si="372"/>
        <v>じごくぐるまならくおとしくものいとジャッジスルー２</v>
      </c>
      <c r="BA1713" s="12" t="str">
        <f t="shared" si="373"/>
        <v>じごくぐるまならくおとしくものいとジャッジスルー２</v>
      </c>
      <c r="BB1713" s="11" t="str">
        <f t="shared" si="374"/>
        <v>DRDRBLDR</v>
      </c>
      <c r="BC1713" s="11" t="str">
        <f t="shared" si="375"/>
        <v>DRDRBLDR</v>
      </c>
      <c r="BD1713" s="11" t="str">
        <f t="shared" si="376"/>
        <v>DRDRBLDR</v>
      </c>
      <c r="BE1713" s="11" t="str">
        <f t="shared" si="377"/>
        <v>DRDRBLDR</v>
      </c>
    </row>
    <row r="1714" spans="1:57" ht="11.25" hidden="1" customHeight="1">
      <c r="A1714" s="6">
        <v>1713</v>
      </c>
      <c r="B1714" s="7" t="s">
        <v>3815</v>
      </c>
      <c r="C1714" s="8" t="s">
        <v>3816</v>
      </c>
      <c r="D1714" s="7" t="s">
        <v>72</v>
      </c>
      <c r="E1714" s="7" t="s">
        <v>73</v>
      </c>
      <c r="F1714" s="7" t="s">
        <v>128</v>
      </c>
      <c r="G1714" s="9">
        <v>127</v>
      </c>
      <c r="H1714" s="9">
        <v>124</v>
      </c>
      <c r="I1714" s="9">
        <v>75</v>
      </c>
      <c r="J1714" s="9">
        <v>48</v>
      </c>
      <c r="K1714" s="9">
        <v>49</v>
      </c>
      <c r="L1714" s="9">
        <v>57</v>
      </c>
      <c r="M1714" s="9">
        <v>54</v>
      </c>
      <c r="N1714" s="9">
        <v>48</v>
      </c>
      <c r="O1714" s="9">
        <v>64</v>
      </c>
      <c r="P1714" s="9">
        <v>33</v>
      </c>
      <c r="Q1714" s="10">
        <v>125</v>
      </c>
      <c r="R1714" s="11">
        <v>1</v>
      </c>
      <c r="S1714" s="11">
        <v>1</v>
      </c>
      <c r="T1714" s="11">
        <v>107</v>
      </c>
      <c r="U1714" s="11">
        <v>104</v>
      </c>
      <c r="V1714" s="11">
        <v>1</v>
      </c>
      <c r="W1714" s="11">
        <v>109</v>
      </c>
      <c r="X1714" s="11">
        <f t="shared" si="364"/>
        <v>448</v>
      </c>
      <c r="Y1714" s="11">
        <f t="shared" si="365"/>
        <v>5550</v>
      </c>
      <c r="Z1714" s="11">
        <f t="shared" si="366"/>
        <v>590</v>
      </c>
      <c r="AA1714" s="11">
        <f t="shared" si="367"/>
        <v>4300</v>
      </c>
      <c r="AB1714" s="11">
        <f t="shared" si="368"/>
        <v>4300</v>
      </c>
      <c r="AC1714" s="6">
        <f t="shared" si="369"/>
        <v>4830</v>
      </c>
      <c r="AD1714" s="9" t="s">
        <v>1334</v>
      </c>
      <c r="AE1714" s="3" t="str">
        <f>IF(ISERROR(VLOOKUP($AD1714,技まとめ!$A$1:$F$380,6,FALSE)),"－",VLOOKUP($AD1714,技まとめ!$A$1:$F$380,6,FALSE))</f>
        <v>DR</v>
      </c>
      <c r="AF1714" s="3">
        <f>IF(ISERROR(VLOOKUP($AD1714,技まとめ!$A$1:$F$380,3,FALSE)),"－",VLOOKUP($AD1714,技まとめ!$A$1:$F$380,3,FALSE))</f>
        <v>90</v>
      </c>
      <c r="AG1714" s="3">
        <f>IF(ISERROR(VLOOKUP($AD1714,技まとめ!$A$1:$F$380,5,FALSE)),"－",VLOOKUP($AD1714,技まとめ!$A$1:$F$380,5,FALSE))</f>
        <v>53</v>
      </c>
      <c r="AH1714" s="3" t="str">
        <f>IF($E1714=IF(ISERROR(VLOOKUP($AD1714,技まとめ!$A$1:$F$380,4,FALSE)),"－",VLOOKUP($AD1714,技まとめ!$A$1:$F$380,4,FALSE)),"一致","")</f>
        <v/>
      </c>
      <c r="AI1714" s="9" t="s">
        <v>215</v>
      </c>
      <c r="AJ1714" s="3" t="str">
        <f>IF(ISERROR(VLOOKUP($AI1714,技まとめ!$A$1:$F$380,6,FALSE)),"－",VLOOKUP($AI1714,技まとめ!$A$1:$F$380,6,FALSE))</f>
        <v>DR</v>
      </c>
      <c r="AK1714" s="3">
        <f>IF(ISERROR(VLOOKUP($AI1714,技まとめ!$A$1:$F$380,3,FALSE)),"－",VLOOKUP($AI1714,技まとめ!$A$1:$F$380,3,FALSE))</f>
        <v>15</v>
      </c>
      <c r="AL1714" s="3">
        <f>IF(ISERROR(VLOOKUP($AI1714,技まとめ!$A$1:$F$380,5,FALSE)),"－",VLOOKUP($AI1714,技まとめ!$A$1:$F$380,5,FALSE))</f>
        <v>20</v>
      </c>
      <c r="AM1714" s="3" t="str">
        <f>IF($E1714=IF(ISERROR(VLOOKUP($AI1714,技まとめ!$A$1:$F$380,4,FALSE)),"－",VLOOKUP($AI1714,技まとめ!$A$1:$F$380,4,FALSE)),"一致","")</f>
        <v/>
      </c>
      <c r="AN1714" s="9" t="s">
        <v>5019</v>
      </c>
      <c r="AO1714" s="3" t="str">
        <f>IF(ISERROR(VLOOKUP($AN1714,技まとめ!$A$1:$F$380,6,FALSE)),"－",VLOOKUP($AN1714,技まとめ!$A$1:$F$380,6,FALSE))</f>
        <v>－</v>
      </c>
      <c r="AP1714" s="3">
        <f>IF(ISERROR(VLOOKUP($AN1714,技まとめ!$A$1:$F$380,3,FALSE)),"－",VLOOKUP($AN1714,技まとめ!$A$1:$F$380,3,FALSE))</f>
        <v>0</v>
      </c>
      <c r="AQ1714" s="3">
        <f>IF(ISERROR(VLOOKUP($AN1714,技まとめ!$A$1:$F$380,5,FALSE)),"－",VLOOKUP($AN1714,技まとめ!$A$1:$F$380,5,FALSE))</f>
        <v>0</v>
      </c>
      <c r="AR1714" s="3" t="str">
        <f>IF($E1714=IF(ISERROR(VLOOKUP($AN1714,技まとめ!$A$1:$F$380,4,FALSE)),"－",VLOOKUP($AN1714,技まとめ!$A$1:$F$380,4,FALSE)),"一致","")</f>
        <v/>
      </c>
      <c r="AS1714" s="9" t="s">
        <v>318</v>
      </c>
      <c r="AT1714" s="3" t="str">
        <f>IF(ISERROR(VLOOKUP($AS1714,技まとめ!$A$1:$F$380,6,FALSE)),"－",VLOOKUP($AS1714,技まとめ!$A$1:$F$380,6,FALSE))</f>
        <v>LS</v>
      </c>
      <c r="AU1714" s="3">
        <f>IF(ISERROR(VLOOKUP($AS1714,技まとめ!$A$1:$F$380,3,FALSE)),"－",VLOOKUP($AS1714,技まとめ!$A$1:$F$380,3,FALSE))</f>
        <v>98</v>
      </c>
      <c r="AV1714" s="3">
        <f>IF(ISERROR(VLOOKUP($AS1714,技まとめ!$A$1:$F$380,5,FALSE)),"－",VLOOKUP($AS1714,技まとめ!$A$1:$F$380,5,FALSE))</f>
        <v>62</v>
      </c>
      <c r="AW1714" s="3" t="str">
        <f>IF($E1714=IF(ISERROR(VLOOKUP($AS1714,技まとめ!$A$1:$F$380,4,FALSE)),"－",VLOOKUP($AS1714,技まとめ!$A$1:$F$380,4,FALSE)),"一致","")</f>
        <v>一致</v>
      </c>
      <c r="AX1714" s="12" t="str">
        <f t="shared" si="370"/>
        <v>フレイムベールたつまきせんぷうイケメンＵＰ！イーグルバスター</v>
      </c>
      <c r="AY1714" s="12" t="str">
        <f t="shared" si="371"/>
        <v>フレイムベールたつまきせんぷうイケメンＵＰ！イーグルバスター</v>
      </c>
      <c r="AZ1714" s="12" t="str">
        <f t="shared" si="372"/>
        <v>フレイムベールたつまきせんぷうイケメンＵＰ！イーグルバスター</v>
      </c>
      <c r="BA1714" s="12" t="str">
        <f t="shared" si="373"/>
        <v>フレイムベールたつまきせんぷうイケメンＵＰ！イーグルバスター</v>
      </c>
      <c r="BB1714" s="11" t="str">
        <f t="shared" si="374"/>
        <v>DRDR－LS</v>
      </c>
      <c r="BC1714" s="11" t="str">
        <f t="shared" si="375"/>
        <v>DRDR－LS</v>
      </c>
      <c r="BD1714" s="11" t="str">
        <f t="shared" si="376"/>
        <v>DRDR－LS</v>
      </c>
      <c r="BE1714" s="11" t="str">
        <f t="shared" si="377"/>
        <v>DRDR－LS</v>
      </c>
    </row>
    <row r="1715" spans="1:57" ht="11.25" hidden="1" customHeight="1">
      <c r="A1715" s="6">
        <v>1714</v>
      </c>
      <c r="B1715" s="7" t="s">
        <v>3817</v>
      </c>
      <c r="C1715" s="8" t="s">
        <v>3818</v>
      </c>
      <c r="D1715" s="7" t="s">
        <v>72</v>
      </c>
      <c r="E1715" s="7" t="s">
        <v>73</v>
      </c>
      <c r="F1715" s="7" t="s">
        <v>109</v>
      </c>
      <c r="G1715" s="9">
        <v>128</v>
      </c>
      <c r="H1715" s="9">
        <v>120</v>
      </c>
      <c r="I1715" s="9">
        <v>53</v>
      </c>
      <c r="J1715" s="9">
        <v>50</v>
      </c>
      <c r="K1715" s="9">
        <v>60</v>
      </c>
      <c r="L1715" s="9">
        <v>56</v>
      </c>
      <c r="M1715" s="9">
        <v>62</v>
      </c>
      <c r="N1715" s="9">
        <v>60</v>
      </c>
      <c r="O1715" s="9">
        <v>74</v>
      </c>
      <c r="P1715" s="9">
        <v>7</v>
      </c>
      <c r="Q1715" s="10">
        <v>103</v>
      </c>
      <c r="R1715" s="11">
        <v>1</v>
      </c>
      <c r="S1715" s="11">
        <v>1</v>
      </c>
      <c r="T1715" s="11">
        <v>106</v>
      </c>
      <c r="U1715" s="11">
        <v>112</v>
      </c>
      <c r="V1715" s="11">
        <v>1</v>
      </c>
      <c r="W1715" s="11">
        <v>118</v>
      </c>
      <c r="X1715" s="11">
        <f t="shared" si="364"/>
        <v>442</v>
      </c>
      <c r="Y1715" s="11">
        <f t="shared" si="365"/>
        <v>4715</v>
      </c>
      <c r="Z1715" s="11">
        <f t="shared" si="366"/>
        <v>635</v>
      </c>
      <c r="AA1715" s="11">
        <f t="shared" si="367"/>
        <v>4310</v>
      </c>
      <c r="AB1715" s="11">
        <f t="shared" si="368"/>
        <v>4310</v>
      </c>
      <c r="AC1715" s="6">
        <f t="shared" si="369"/>
        <v>4835</v>
      </c>
      <c r="AD1715" s="9" t="s">
        <v>286</v>
      </c>
      <c r="AE1715" s="3" t="str">
        <f>IF(ISERROR(VLOOKUP($AD1715,技まとめ!$A$1:$F$380,6,FALSE)),"－",VLOOKUP($AD1715,技まとめ!$A$1:$F$380,6,FALSE))</f>
        <v>DR</v>
      </c>
      <c r="AF1715" s="3">
        <f>IF(ISERROR(VLOOKUP($AD1715,技まとめ!$A$1:$F$380,3,FALSE)),"－",VLOOKUP($AD1715,技まとめ!$A$1:$F$380,3,FALSE))</f>
        <v>80</v>
      </c>
      <c r="AG1715" s="3">
        <f>IF(ISERROR(VLOOKUP($AD1715,技まとめ!$A$1:$F$380,5,FALSE)),"－",VLOOKUP($AD1715,技まとめ!$A$1:$F$380,5,FALSE))</f>
        <v>46</v>
      </c>
      <c r="AH1715" s="3" t="str">
        <f>IF($E1715=IF(ISERROR(VLOOKUP($AD1715,技まとめ!$A$1:$F$380,4,FALSE)),"－",VLOOKUP($AD1715,技まとめ!$A$1:$F$380,4,FALSE)),"一致","")</f>
        <v>一致</v>
      </c>
      <c r="AI1715" s="9" t="s">
        <v>221</v>
      </c>
      <c r="AJ1715" s="3" t="str">
        <f>IF(ISERROR(VLOOKUP($AI1715,技まとめ!$A$1:$F$380,6,FALSE)),"－",VLOOKUP($AI1715,技まとめ!$A$1:$F$380,6,FALSE))</f>
        <v>DR</v>
      </c>
      <c r="AK1715" s="3">
        <f>IF(ISERROR(VLOOKUP($AI1715,技まとめ!$A$1:$F$380,3,FALSE)),"－",VLOOKUP($AI1715,技まとめ!$A$1:$F$380,3,FALSE))</f>
        <v>44</v>
      </c>
      <c r="AL1715" s="3">
        <f>IF(ISERROR(VLOOKUP($AI1715,技まとめ!$A$1:$F$380,5,FALSE)),"－",VLOOKUP($AI1715,技まとめ!$A$1:$F$380,5,FALSE))</f>
        <v>33</v>
      </c>
      <c r="AM1715" s="3" t="str">
        <f>IF($E1715=IF(ISERROR(VLOOKUP($AI1715,技まとめ!$A$1:$F$380,4,FALSE)),"－",VLOOKUP($AI1715,技まとめ!$A$1:$F$380,4,FALSE)),"一致","")</f>
        <v/>
      </c>
      <c r="AN1715" s="9" t="s">
        <v>5059</v>
      </c>
      <c r="AO1715" s="3" t="str">
        <f>IF(ISERROR(VLOOKUP($AN1715,技まとめ!$A$1:$F$380,6,FALSE)),"－",VLOOKUP($AN1715,技まとめ!$A$1:$F$380,6,FALSE))</f>
        <v>BL</v>
      </c>
      <c r="AP1715" s="3">
        <f>IF(ISERROR(VLOOKUP($AN1715,技まとめ!$A$1:$F$380,3,FALSE)),"－",VLOOKUP($AN1715,技まとめ!$A$1:$F$380,3,FALSE))</f>
        <v>33</v>
      </c>
      <c r="AQ1715" s="3">
        <f>IF(ISERROR(VLOOKUP($AN1715,技まとめ!$A$1:$F$380,5,FALSE)),"－",VLOOKUP($AN1715,技まとめ!$A$1:$F$380,5,FALSE))</f>
        <v>28</v>
      </c>
      <c r="AR1715" s="3" t="str">
        <f>IF($E1715=IF(ISERROR(VLOOKUP($AN1715,技まとめ!$A$1:$F$380,4,FALSE)),"－",VLOOKUP($AN1715,技まとめ!$A$1:$F$380,4,FALSE)),"一致","")</f>
        <v/>
      </c>
      <c r="AS1715" s="9" t="s">
        <v>148</v>
      </c>
      <c r="AT1715" s="3" t="str">
        <f>IF(ISERROR(VLOOKUP($AS1715,技まとめ!$A$1:$F$380,6,FALSE)),"－",VLOOKUP($AS1715,技まとめ!$A$1:$F$380,6,FALSE))</f>
        <v>SC</v>
      </c>
      <c r="AU1715" s="3">
        <f>IF(ISERROR(VLOOKUP($AS1715,技まとめ!$A$1:$F$380,3,FALSE)),"－",VLOOKUP($AS1715,技まとめ!$A$1:$F$380,3,FALSE))</f>
        <v>66</v>
      </c>
      <c r="AV1715" s="3">
        <f>IF(ISERROR(VLOOKUP($AS1715,技まとめ!$A$1:$F$380,5,FALSE)),"－",VLOOKUP($AS1715,技まとめ!$A$1:$F$380,5,FALSE))</f>
        <v>37</v>
      </c>
      <c r="AW1715" s="3" t="str">
        <f>IF($E1715=IF(ISERROR(VLOOKUP($AS1715,技まとめ!$A$1:$F$380,4,FALSE)),"－",VLOOKUP($AS1715,技まとめ!$A$1:$F$380,4,FALSE)),"一致","")</f>
        <v>一致</v>
      </c>
      <c r="AX1715" s="12" t="str">
        <f t="shared" si="370"/>
        <v>じごくぐるまならくおとしスーパースキャン（Ｂ）メガネクラッシュ</v>
      </c>
      <c r="AY1715" s="12" t="str">
        <f t="shared" si="371"/>
        <v>じごくぐるまならくおとしスーパースキャン（Ｂ）メガネクラッシュ</v>
      </c>
      <c r="AZ1715" s="12" t="str">
        <f t="shared" si="372"/>
        <v>じごくぐるまならくおとしスーパースキャン（Ｂ）メガネクラッシュ</v>
      </c>
      <c r="BA1715" s="12" t="str">
        <f t="shared" si="373"/>
        <v>じごくぐるまならくおとしスーパースキャン（Ｂ）メガネクラッシュ</v>
      </c>
      <c r="BB1715" s="11" t="str">
        <f t="shared" si="374"/>
        <v>DRDRBLSC</v>
      </c>
      <c r="BC1715" s="11" t="str">
        <f t="shared" si="375"/>
        <v>DRDRBLSC</v>
      </c>
      <c r="BD1715" s="11" t="str">
        <f t="shared" si="376"/>
        <v>DRDRBLSC</v>
      </c>
      <c r="BE1715" s="11" t="str">
        <f t="shared" si="377"/>
        <v>DRDRBLSC</v>
      </c>
    </row>
    <row r="1716" spans="1:57" ht="11.25" hidden="1" customHeight="1">
      <c r="A1716" s="6">
        <v>1715</v>
      </c>
      <c r="B1716" s="7" t="s">
        <v>3819</v>
      </c>
      <c r="C1716" s="8" t="s">
        <v>3820</v>
      </c>
      <c r="D1716" s="7" t="s">
        <v>72</v>
      </c>
      <c r="E1716" s="7" t="s">
        <v>102</v>
      </c>
      <c r="F1716" s="7" t="s">
        <v>74</v>
      </c>
      <c r="G1716" s="9">
        <v>120</v>
      </c>
      <c r="H1716" s="9">
        <v>140</v>
      </c>
      <c r="I1716" s="9">
        <v>50</v>
      </c>
      <c r="J1716" s="9">
        <v>67</v>
      </c>
      <c r="K1716" s="9">
        <v>48</v>
      </c>
      <c r="L1716" s="9">
        <v>82</v>
      </c>
      <c r="M1716" s="9">
        <v>51</v>
      </c>
      <c r="N1716" s="9">
        <v>46</v>
      </c>
      <c r="O1716" s="9">
        <v>64</v>
      </c>
      <c r="P1716" s="9">
        <v>22</v>
      </c>
      <c r="Q1716" s="10">
        <v>100</v>
      </c>
      <c r="R1716" s="11">
        <v>1</v>
      </c>
      <c r="S1716" s="11">
        <v>1</v>
      </c>
      <c r="T1716" s="11">
        <v>132</v>
      </c>
      <c r="U1716" s="11">
        <v>101</v>
      </c>
      <c r="V1716" s="11">
        <v>1</v>
      </c>
      <c r="W1716" s="11">
        <v>114</v>
      </c>
      <c r="X1716" s="11">
        <f t="shared" si="364"/>
        <v>450</v>
      </c>
      <c r="Y1716" s="11">
        <f t="shared" si="365"/>
        <v>4575</v>
      </c>
      <c r="Z1716" s="11">
        <f t="shared" si="366"/>
        <v>615</v>
      </c>
      <c r="AA1716" s="11">
        <f t="shared" si="367"/>
        <v>5200</v>
      </c>
      <c r="AB1716" s="11">
        <f t="shared" si="368"/>
        <v>5200</v>
      </c>
      <c r="AC1716" s="6">
        <f t="shared" si="369"/>
        <v>5855</v>
      </c>
      <c r="AD1716" s="9" t="s">
        <v>227</v>
      </c>
      <c r="AE1716" s="3" t="str">
        <f>IF(ISERROR(VLOOKUP($AD1716,技まとめ!$A$1:$F$380,6,FALSE)),"－",VLOOKUP($AD1716,技まとめ!$A$1:$F$380,6,FALSE))</f>
        <v>CA</v>
      </c>
      <c r="AF1716" s="3">
        <f>IF(ISERROR(VLOOKUP($AD1716,技まとめ!$A$1:$F$380,3,FALSE)),"－",VLOOKUP($AD1716,技まとめ!$A$1:$F$380,3,FALSE))</f>
        <v>60</v>
      </c>
      <c r="AG1716" s="3">
        <f>IF(ISERROR(VLOOKUP($AD1716,技まとめ!$A$1:$F$380,5,FALSE)),"－",VLOOKUP($AD1716,技まとめ!$A$1:$F$380,5,FALSE))</f>
        <v>37</v>
      </c>
      <c r="AH1716" s="3" t="str">
        <f>IF($E1716=IF(ISERROR(VLOOKUP($AD1716,技まとめ!$A$1:$F$380,4,FALSE)),"－",VLOOKUP($AD1716,技まとめ!$A$1:$F$380,4,FALSE)),"一致","")</f>
        <v/>
      </c>
      <c r="AI1716" s="9" t="s">
        <v>1303</v>
      </c>
      <c r="AJ1716" s="3" t="str">
        <f>IF(ISERROR(VLOOKUP($AI1716,技まとめ!$A$1:$F$380,6,FALSE)),"－",VLOOKUP($AI1716,技まとめ!$A$1:$F$380,6,FALSE))</f>
        <v>P1</v>
      </c>
      <c r="AK1716" s="3">
        <f>IF(ISERROR(VLOOKUP($AI1716,技まとめ!$A$1:$F$380,3,FALSE)),"－",VLOOKUP($AI1716,技まとめ!$A$1:$F$380,3,FALSE))</f>
        <v>65</v>
      </c>
      <c r="AL1716" s="3">
        <f>IF(ISERROR(VLOOKUP($AI1716,技まとめ!$A$1:$F$380,5,FALSE)),"－",VLOOKUP($AI1716,技まとめ!$A$1:$F$380,5,FALSE))</f>
        <v>40</v>
      </c>
      <c r="AM1716" s="3" t="str">
        <f>IF($E1716=IF(ISERROR(VLOOKUP($AI1716,技まとめ!$A$1:$F$380,4,FALSE)),"－",VLOOKUP($AI1716,技まとめ!$A$1:$F$380,4,FALSE)),"一致","")</f>
        <v/>
      </c>
      <c r="AN1716" s="9" t="s">
        <v>236</v>
      </c>
      <c r="AO1716" s="3" t="str">
        <f>IF(ISERROR(VLOOKUP($AN1716,技まとめ!$A$1:$F$380,6,FALSE)),"－",VLOOKUP($AN1716,技まとめ!$A$1:$F$380,6,FALSE))</f>
        <v>DR</v>
      </c>
      <c r="AP1716" s="3">
        <f>IF(ISERROR(VLOOKUP($AN1716,技まとめ!$A$1:$F$380,3,FALSE)),"－",VLOOKUP($AN1716,技まとめ!$A$1:$F$380,3,FALSE))</f>
        <v>65</v>
      </c>
      <c r="AQ1716" s="3">
        <f>IF(ISERROR(VLOOKUP($AN1716,技まとめ!$A$1:$F$380,5,FALSE)),"－",VLOOKUP($AN1716,技まとめ!$A$1:$F$380,5,FALSE))</f>
        <v>42</v>
      </c>
      <c r="AR1716" s="3" t="str">
        <f>IF($E1716=IF(ISERROR(VLOOKUP($AN1716,技まとめ!$A$1:$F$380,4,FALSE)),"－",VLOOKUP($AN1716,技まとめ!$A$1:$F$380,4,FALSE)),"一致","")</f>
        <v/>
      </c>
      <c r="AS1716" s="9" t="s">
        <v>801</v>
      </c>
      <c r="AT1716" s="3" t="str">
        <f>IF(ISERROR(VLOOKUP($AS1716,技まとめ!$A$1:$F$380,6,FALSE)),"－",VLOOKUP($AS1716,技まとめ!$A$1:$F$380,6,FALSE))</f>
        <v>CA</v>
      </c>
      <c r="AU1716" s="3">
        <f>IF(ISERROR(VLOOKUP($AS1716,技まとめ!$A$1:$F$380,3,FALSE)),"－",VLOOKUP($AS1716,技まとめ!$A$1:$F$380,3,FALSE))</f>
        <v>50</v>
      </c>
      <c r="AV1716" s="3">
        <f>IF(ISERROR(VLOOKUP($AS1716,技まとめ!$A$1:$F$380,5,FALSE)),"－",VLOOKUP($AS1716,技まとめ!$A$1:$F$380,5,FALSE))</f>
        <v>35</v>
      </c>
      <c r="AW1716" s="3" t="str">
        <f>IF($E1716=IF(ISERROR(VLOOKUP($AS1716,技まとめ!$A$1:$F$380,4,FALSE)),"－",VLOOKUP($AS1716,技まとめ!$A$1:$F$380,4,FALSE)),"一致","")</f>
        <v/>
      </c>
      <c r="AX1716" s="12" t="str">
        <f t="shared" si="370"/>
        <v>ガラティーンセーフティプロテクトとうめいフェイントブラックホール</v>
      </c>
      <c r="AY1716" s="12" t="str">
        <f t="shared" si="371"/>
        <v>ガラティーンセーフティプロテクトとうめいフェイントブラックホール</v>
      </c>
      <c r="AZ1716" s="12" t="str">
        <f t="shared" si="372"/>
        <v>ガラティーンセーフティプロテクトとうめいフェイントブラックホール</v>
      </c>
      <c r="BA1716" s="12" t="str">
        <f t="shared" si="373"/>
        <v>ガラティーンセーフティプロテクトとうめいフェイントブラックホール</v>
      </c>
      <c r="BB1716" s="11" t="str">
        <f t="shared" si="374"/>
        <v>CAP1DRCA</v>
      </c>
      <c r="BC1716" s="11" t="str">
        <f t="shared" si="375"/>
        <v>CAP1DRCA</v>
      </c>
      <c r="BD1716" s="11" t="str">
        <f t="shared" si="376"/>
        <v>CAP1DRCA</v>
      </c>
      <c r="BE1716" s="11" t="str">
        <f t="shared" si="377"/>
        <v>CAP1DRCA</v>
      </c>
    </row>
    <row r="1717" spans="1:57" ht="11.25" hidden="1" customHeight="1">
      <c r="A1717" s="6">
        <v>1716</v>
      </c>
      <c r="B1717" s="7" t="s">
        <v>3821</v>
      </c>
      <c r="C1717" s="8" t="s">
        <v>3822</v>
      </c>
      <c r="D1717" s="7" t="s">
        <v>72</v>
      </c>
      <c r="E1717" s="7" t="s">
        <v>95</v>
      </c>
      <c r="F1717" s="7" t="s">
        <v>82</v>
      </c>
      <c r="G1717" s="9">
        <v>128</v>
      </c>
      <c r="H1717" s="9">
        <v>127</v>
      </c>
      <c r="I1717" s="9">
        <v>52</v>
      </c>
      <c r="J1717" s="9">
        <v>62</v>
      </c>
      <c r="K1717" s="9">
        <v>67</v>
      </c>
      <c r="L1717" s="9">
        <v>68</v>
      </c>
      <c r="M1717" s="9">
        <v>62</v>
      </c>
      <c r="N1717" s="9">
        <v>62</v>
      </c>
      <c r="O1717" s="9">
        <v>54</v>
      </c>
      <c r="P1717" s="9">
        <v>13</v>
      </c>
      <c r="Q1717" s="10">
        <v>102</v>
      </c>
      <c r="R1717" s="11">
        <v>22</v>
      </c>
      <c r="S1717" s="11">
        <v>1</v>
      </c>
      <c r="T1717" s="11">
        <v>118</v>
      </c>
      <c r="U1717" s="11">
        <v>112</v>
      </c>
      <c r="V1717" s="11">
        <v>1</v>
      </c>
      <c r="W1717" s="11">
        <v>104</v>
      </c>
      <c r="X1717" s="11">
        <f t="shared" si="364"/>
        <v>460</v>
      </c>
      <c r="Y1717" s="11">
        <f t="shared" si="365"/>
        <v>4605</v>
      </c>
      <c r="Z1717" s="11">
        <f t="shared" si="366"/>
        <v>1300</v>
      </c>
      <c r="AA1717" s="11">
        <f t="shared" si="367"/>
        <v>4660</v>
      </c>
      <c r="AB1717" s="11">
        <f t="shared" si="368"/>
        <v>4660</v>
      </c>
      <c r="AC1717" s="6">
        <f t="shared" si="369"/>
        <v>5350</v>
      </c>
      <c r="AD1717" s="9" t="s">
        <v>434</v>
      </c>
      <c r="AE1717" s="3" t="str">
        <f>IF(ISERROR(VLOOKUP($AD1717,技まとめ!$A$1:$F$380,6,FALSE)),"－",VLOOKUP($AD1717,技まとめ!$A$1:$F$380,6,FALSE))</f>
        <v>BL</v>
      </c>
      <c r="AF1717" s="3">
        <f>IF(ISERROR(VLOOKUP($AD1717,技まとめ!$A$1:$F$380,3,FALSE)),"－",VLOOKUP($AD1717,技まとめ!$A$1:$F$380,3,FALSE))</f>
        <v>65</v>
      </c>
      <c r="AG1717" s="3">
        <f>IF(ISERROR(VLOOKUP($AD1717,技まとめ!$A$1:$F$380,5,FALSE)),"－",VLOOKUP($AD1717,技まとめ!$A$1:$F$380,5,FALSE))</f>
        <v>42</v>
      </c>
      <c r="AH1717" s="3" t="str">
        <f>IF($E1717=IF(ISERROR(VLOOKUP($AD1717,技まとめ!$A$1:$F$380,4,FALSE)),"－",VLOOKUP($AD1717,技まとめ!$A$1:$F$380,4,FALSE)),"一致","")</f>
        <v/>
      </c>
      <c r="AI1717" s="9" t="s">
        <v>493</v>
      </c>
      <c r="AJ1717" s="3" t="str">
        <f>IF(ISERROR(VLOOKUP($AI1717,技まとめ!$A$1:$F$380,6,FALSE)),"－",VLOOKUP($AI1717,技まとめ!$A$1:$F$380,6,FALSE))</f>
        <v>BL</v>
      </c>
      <c r="AK1717" s="3">
        <f>IF(ISERROR(VLOOKUP($AI1717,技まとめ!$A$1:$F$380,3,FALSE)),"－",VLOOKUP($AI1717,技まとめ!$A$1:$F$380,3,FALSE))</f>
        <v>93</v>
      </c>
      <c r="AL1717" s="3">
        <f>IF(ISERROR(VLOOKUP($AI1717,技まとめ!$A$1:$F$380,5,FALSE)),"－",VLOOKUP($AI1717,技まとめ!$A$1:$F$380,5,FALSE))</f>
        <v>52</v>
      </c>
      <c r="AM1717" s="3" t="str">
        <f>IF($E1717=IF(ISERROR(VLOOKUP($AI1717,技まとめ!$A$1:$F$380,4,FALSE)),"－",VLOOKUP($AI1717,技まとめ!$A$1:$F$380,4,FALSE)),"一致","")</f>
        <v/>
      </c>
      <c r="AN1717" s="9" t="s">
        <v>686</v>
      </c>
      <c r="AO1717" s="3" t="str">
        <f>IF(ISERROR(VLOOKUP($AN1717,技まとめ!$A$1:$F$380,6,FALSE)),"－",VLOOKUP($AN1717,技まとめ!$A$1:$F$380,6,FALSE))</f>
        <v>DR</v>
      </c>
      <c r="AP1717" s="3">
        <f>IF(ISERROR(VLOOKUP($AN1717,技まとめ!$A$1:$F$380,3,FALSE)),"－",VLOOKUP($AN1717,技まとめ!$A$1:$F$380,3,FALSE))</f>
        <v>34</v>
      </c>
      <c r="AQ1717" s="3">
        <f>IF(ISERROR(VLOOKUP($AN1717,技まとめ!$A$1:$F$380,5,FALSE)),"－",VLOOKUP($AN1717,技まとめ!$A$1:$F$380,5,FALSE))</f>
        <v>27</v>
      </c>
      <c r="AR1717" s="3" t="str">
        <f>IF($E1717=IF(ISERROR(VLOOKUP($AN1717,技まとめ!$A$1:$F$380,4,FALSE)),"－",VLOOKUP($AN1717,技まとめ!$A$1:$F$380,4,FALSE)),"一致","")</f>
        <v/>
      </c>
      <c r="AS1717" s="9" t="s">
        <v>305</v>
      </c>
      <c r="AT1717" s="3" t="str">
        <f>IF(ISERROR(VLOOKUP($AS1717,技まとめ!$A$1:$F$380,6,FALSE)),"－",VLOOKUP($AS1717,技まとめ!$A$1:$F$380,6,FALSE))</f>
        <v>BL</v>
      </c>
      <c r="AU1717" s="3">
        <f>IF(ISERROR(VLOOKUP($AS1717,技まとめ!$A$1:$F$380,3,FALSE)),"－",VLOOKUP($AS1717,技まとめ!$A$1:$F$380,3,FALSE))</f>
        <v>41</v>
      </c>
      <c r="AV1717" s="3">
        <f>IF(ISERROR(VLOOKUP($AS1717,技まとめ!$A$1:$F$380,5,FALSE)),"－",VLOOKUP($AS1717,技まとめ!$A$1:$F$380,5,FALSE))</f>
        <v>30</v>
      </c>
      <c r="AW1717" s="3" t="str">
        <f>IF($E1717=IF(ISERROR(VLOOKUP($AS1717,技まとめ!$A$1:$F$380,4,FALSE)),"－",VLOOKUP($AS1717,技まとめ!$A$1:$F$380,4,FALSE)),"一致","")</f>
        <v>一致</v>
      </c>
      <c r="AX1717" s="12" t="str">
        <f t="shared" si="370"/>
        <v>ストーンプリズンノーエスケイプヒートタックルフェイクボール</v>
      </c>
      <c r="AY1717" s="12" t="str">
        <f t="shared" si="371"/>
        <v>ストーンプリズンノーエスケイプヒートタックルフェイクボール</v>
      </c>
      <c r="AZ1717" s="12" t="str">
        <f t="shared" si="372"/>
        <v>ストーンプリズンノーエスケイプヒートタックルフェイクボール</v>
      </c>
      <c r="BA1717" s="12" t="str">
        <f t="shared" si="373"/>
        <v>ストーンプリズンノーエスケイプヒートタックルフェイクボール</v>
      </c>
      <c r="BB1717" s="11" t="str">
        <f t="shared" si="374"/>
        <v>BLBLDRBL</v>
      </c>
      <c r="BC1717" s="11" t="str">
        <f t="shared" si="375"/>
        <v>BLBLDRBL</v>
      </c>
      <c r="BD1717" s="11" t="str">
        <f t="shared" si="376"/>
        <v>BLBLDRBL</v>
      </c>
      <c r="BE1717" s="11" t="str">
        <f t="shared" si="377"/>
        <v>BLBLDRBL</v>
      </c>
    </row>
    <row r="1718" spans="1:57" ht="11.25" hidden="1" customHeight="1">
      <c r="A1718" s="6">
        <v>1717</v>
      </c>
      <c r="B1718" s="7" t="s">
        <v>3823</v>
      </c>
      <c r="C1718" s="8" t="s">
        <v>3824</v>
      </c>
      <c r="D1718" s="7" t="s">
        <v>72</v>
      </c>
      <c r="E1718" s="7" t="s">
        <v>73</v>
      </c>
      <c r="F1718" s="7" t="s">
        <v>82</v>
      </c>
      <c r="G1718" s="9">
        <v>127</v>
      </c>
      <c r="H1718" s="9">
        <v>108</v>
      </c>
      <c r="I1718" s="9">
        <v>54</v>
      </c>
      <c r="J1718" s="9">
        <v>60</v>
      </c>
      <c r="K1718" s="9">
        <v>78</v>
      </c>
      <c r="L1718" s="9">
        <v>66</v>
      </c>
      <c r="M1718" s="9">
        <v>53</v>
      </c>
      <c r="N1718" s="9">
        <v>55</v>
      </c>
      <c r="O1718" s="9">
        <v>50</v>
      </c>
      <c r="P1718" s="9">
        <v>15</v>
      </c>
      <c r="Q1718" s="10">
        <v>104</v>
      </c>
      <c r="R1718" s="11">
        <v>26</v>
      </c>
      <c r="S1718" s="11">
        <v>1</v>
      </c>
      <c r="T1718" s="11">
        <v>116</v>
      </c>
      <c r="U1718" s="11">
        <v>103</v>
      </c>
      <c r="V1718" s="11">
        <v>1</v>
      </c>
      <c r="W1718" s="11">
        <v>100</v>
      </c>
      <c r="X1718" s="11">
        <f t="shared" si="364"/>
        <v>451</v>
      </c>
      <c r="Y1718" s="11">
        <f t="shared" si="365"/>
        <v>4665</v>
      </c>
      <c r="Z1718" s="11">
        <f t="shared" si="366"/>
        <v>1420</v>
      </c>
      <c r="AA1718" s="11">
        <f t="shared" si="367"/>
        <v>4570</v>
      </c>
      <c r="AB1718" s="11">
        <f t="shared" si="368"/>
        <v>4570</v>
      </c>
      <c r="AC1718" s="6">
        <f t="shared" si="369"/>
        <v>5270</v>
      </c>
      <c r="AD1718" s="9" t="s">
        <v>434</v>
      </c>
      <c r="AE1718" s="3" t="str">
        <f>IF(ISERROR(VLOOKUP($AD1718,技まとめ!$A$1:$F$380,6,FALSE)),"－",VLOOKUP($AD1718,技まとめ!$A$1:$F$380,6,FALSE))</f>
        <v>BL</v>
      </c>
      <c r="AF1718" s="3">
        <f>IF(ISERROR(VLOOKUP($AD1718,技まとめ!$A$1:$F$380,3,FALSE)),"－",VLOOKUP($AD1718,技まとめ!$A$1:$F$380,3,FALSE))</f>
        <v>65</v>
      </c>
      <c r="AG1718" s="3">
        <f>IF(ISERROR(VLOOKUP($AD1718,技まとめ!$A$1:$F$380,5,FALSE)),"－",VLOOKUP($AD1718,技まとめ!$A$1:$F$380,5,FALSE))</f>
        <v>42</v>
      </c>
      <c r="AH1718" s="3" t="str">
        <f>IF($E1718=IF(ISERROR(VLOOKUP($AD1718,技まとめ!$A$1:$F$380,4,FALSE)),"－",VLOOKUP($AD1718,技まとめ!$A$1:$F$380,4,FALSE)),"一致","")</f>
        <v>一致</v>
      </c>
      <c r="AI1718" s="9" t="s">
        <v>131</v>
      </c>
      <c r="AJ1718" s="3" t="str">
        <f>IF(ISERROR(VLOOKUP($AI1718,技まとめ!$A$1:$F$380,6,FALSE)),"－",VLOOKUP($AI1718,技まとめ!$A$1:$F$380,6,FALSE))</f>
        <v>DR</v>
      </c>
      <c r="AK1718" s="3">
        <f>IF(ISERROR(VLOOKUP($AI1718,技まとめ!$A$1:$F$380,3,FALSE)),"－",VLOOKUP($AI1718,技まとめ!$A$1:$F$380,3,FALSE))</f>
        <v>33</v>
      </c>
      <c r="AL1718" s="3">
        <f>IF(ISERROR(VLOOKUP($AI1718,技まとめ!$A$1:$F$380,5,FALSE)),"－",VLOOKUP($AI1718,技まとめ!$A$1:$F$380,5,FALSE))</f>
        <v>28</v>
      </c>
      <c r="AM1718" s="3" t="str">
        <f>IF($E1718=IF(ISERROR(VLOOKUP($AI1718,技まとめ!$A$1:$F$380,4,FALSE)),"－",VLOOKUP($AI1718,技まとめ!$A$1:$F$380,4,FALSE)),"一致","")</f>
        <v/>
      </c>
      <c r="AN1718" s="9" t="s">
        <v>162</v>
      </c>
      <c r="AO1718" s="3" t="str">
        <f>IF(ISERROR(VLOOKUP($AN1718,技まとめ!$A$1:$F$380,6,FALSE)),"－",VLOOKUP($AN1718,技まとめ!$A$1:$F$380,6,FALSE))</f>
        <v>DR</v>
      </c>
      <c r="AP1718" s="3">
        <f>IF(ISERROR(VLOOKUP($AN1718,技まとめ!$A$1:$F$380,3,FALSE)),"－",VLOOKUP($AN1718,技まとめ!$A$1:$F$380,3,FALSE))</f>
        <v>56</v>
      </c>
      <c r="AQ1718" s="3">
        <f>IF(ISERROR(VLOOKUP($AN1718,技まとめ!$A$1:$F$380,5,FALSE)),"－",VLOOKUP($AN1718,技まとめ!$A$1:$F$380,5,FALSE))</f>
        <v>25</v>
      </c>
      <c r="AR1718" s="3" t="str">
        <f>IF($E1718=IF(ISERROR(VLOOKUP($AN1718,技まとめ!$A$1:$F$380,4,FALSE)),"－",VLOOKUP($AN1718,技まとめ!$A$1:$F$380,4,FALSE)),"一致","")</f>
        <v/>
      </c>
      <c r="AS1718" s="9" t="s">
        <v>198</v>
      </c>
      <c r="AT1718" s="3" t="str">
        <f>IF(ISERROR(VLOOKUP($AS1718,技まとめ!$A$1:$F$380,6,FALSE)),"－",VLOOKUP($AS1718,技まとめ!$A$1:$F$380,6,FALSE))</f>
        <v>NS</v>
      </c>
      <c r="AU1718" s="3">
        <f>IF(ISERROR(VLOOKUP($AS1718,技まとめ!$A$1:$F$380,3,FALSE)),"－",VLOOKUP($AS1718,技まとめ!$A$1:$F$380,3,FALSE))</f>
        <v>94</v>
      </c>
      <c r="AV1718" s="3">
        <f>IF(ISERROR(VLOOKUP($AS1718,技まとめ!$A$1:$F$380,5,FALSE)),"－",VLOOKUP($AS1718,技まとめ!$A$1:$F$380,5,FALSE))</f>
        <v>52</v>
      </c>
      <c r="AW1718" s="3" t="str">
        <f>IF($E1718=IF(ISERROR(VLOOKUP($AS1718,技まとめ!$A$1:$F$380,4,FALSE)),"－",VLOOKUP($AS1718,技まとめ!$A$1:$F$380,4,FALSE)),"一致","")</f>
        <v/>
      </c>
      <c r="AX1718" s="12" t="str">
        <f t="shared" si="370"/>
        <v>ストーンプリズンイリュージョンボールジャッジスルーこうていペンギン２ごう</v>
      </c>
      <c r="AY1718" s="12" t="str">
        <f t="shared" si="371"/>
        <v>ストーンプリズンイリュージョンボールジャッジスルーこうていペンギン２ごう</v>
      </c>
      <c r="AZ1718" s="12" t="str">
        <f t="shared" si="372"/>
        <v>ストーンプリズンイリュージョンボールジャッジスルーこうていペンギン２ごう</v>
      </c>
      <c r="BA1718" s="12" t="str">
        <f t="shared" si="373"/>
        <v>ストーンプリズンイリュージョンボールジャッジスルーこうていペンギン２ごう</v>
      </c>
      <c r="BB1718" s="11" t="str">
        <f t="shared" si="374"/>
        <v>BLDRDRNS</v>
      </c>
      <c r="BC1718" s="11" t="str">
        <f t="shared" si="375"/>
        <v>BLDRDRNS</v>
      </c>
      <c r="BD1718" s="11" t="str">
        <f t="shared" si="376"/>
        <v>BLDRDRNS</v>
      </c>
      <c r="BE1718" s="11" t="str">
        <f t="shared" si="377"/>
        <v>BLDRDRNS</v>
      </c>
    </row>
    <row r="1719" spans="1:57" ht="11.25" hidden="1" customHeight="1">
      <c r="A1719" s="6">
        <v>1718</v>
      </c>
      <c r="B1719" s="7" t="s">
        <v>3825</v>
      </c>
      <c r="C1719" s="8" t="s">
        <v>3826</v>
      </c>
      <c r="D1719" s="7" t="s">
        <v>72</v>
      </c>
      <c r="E1719" s="7" t="s">
        <v>81</v>
      </c>
      <c r="F1719" s="7" t="s">
        <v>82</v>
      </c>
      <c r="G1719" s="9">
        <v>126</v>
      </c>
      <c r="H1719" s="9">
        <v>120</v>
      </c>
      <c r="I1719" s="9">
        <v>65</v>
      </c>
      <c r="J1719" s="9">
        <v>71</v>
      </c>
      <c r="K1719" s="9">
        <v>56</v>
      </c>
      <c r="L1719" s="9">
        <v>58</v>
      </c>
      <c r="M1719" s="9">
        <v>54</v>
      </c>
      <c r="N1719" s="9">
        <v>54</v>
      </c>
      <c r="O1719" s="9">
        <v>77</v>
      </c>
      <c r="P1719" s="9">
        <v>9</v>
      </c>
      <c r="Q1719" s="10">
        <v>115</v>
      </c>
      <c r="R1719" s="11">
        <v>8</v>
      </c>
      <c r="S1719" s="11">
        <v>1</v>
      </c>
      <c r="T1719" s="11">
        <v>108</v>
      </c>
      <c r="U1719" s="11">
        <v>104</v>
      </c>
      <c r="V1719" s="11">
        <v>1</v>
      </c>
      <c r="W1719" s="11">
        <v>127</v>
      </c>
      <c r="X1719" s="11">
        <f t="shared" si="364"/>
        <v>464</v>
      </c>
      <c r="Y1719" s="11">
        <f t="shared" si="365"/>
        <v>5240</v>
      </c>
      <c r="Z1719" s="11">
        <f t="shared" si="366"/>
        <v>925</v>
      </c>
      <c r="AA1719" s="11">
        <f t="shared" si="367"/>
        <v>4425</v>
      </c>
      <c r="AB1719" s="11">
        <f t="shared" si="368"/>
        <v>4425</v>
      </c>
      <c r="AC1719" s="6">
        <f t="shared" si="369"/>
        <v>4995</v>
      </c>
      <c r="AD1719" s="9" t="s">
        <v>434</v>
      </c>
      <c r="AE1719" s="3" t="str">
        <f>IF(ISERROR(VLOOKUP($AD1719,技まとめ!$A$1:$F$380,6,FALSE)),"－",VLOOKUP($AD1719,技まとめ!$A$1:$F$380,6,FALSE))</f>
        <v>BL</v>
      </c>
      <c r="AF1719" s="3">
        <f>IF(ISERROR(VLOOKUP($AD1719,技まとめ!$A$1:$F$380,3,FALSE)),"－",VLOOKUP($AD1719,技まとめ!$A$1:$F$380,3,FALSE))</f>
        <v>65</v>
      </c>
      <c r="AG1719" s="3">
        <f>IF(ISERROR(VLOOKUP($AD1719,技まとめ!$A$1:$F$380,5,FALSE)),"－",VLOOKUP($AD1719,技まとめ!$A$1:$F$380,5,FALSE))</f>
        <v>42</v>
      </c>
      <c r="AH1719" s="3" t="str">
        <f>IF($E1719=IF(ISERROR(VLOOKUP($AD1719,技まとめ!$A$1:$F$380,4,FALSE)),"－",VLOOKUP($AD1719,技まとめ!$A$1:$F$380,4,FALSE)),"一致","")</f>
        <v/>
      </c>
      <c r="AI1719" s="9" t="s">
        <v>330</v>
      </c>
      <c r="AJ1719" s="3" t="str">
        <f>IF(ISERROR(VLOOKUP($AI1719,技まとめ!$A$1:$F$380,6,FALSE)),"－",VLOOKUP($AI1719,技まとめ!$A$1:$F$380,6,FALSE))</f>
        <v>SC</v>
      </c>
      <c r="AK1719" s="3">
        <f>IF(ISERROR(VLOOKUP($AI1719,技まとめ!$A$1:$F$380,3,FALSE)),"－",VLOOKUP($AI1719,技まとめ!$A$1:$F$380,3,FALSE))</f>
        <v>44</v>
      </c>
      <c r="AL1719" s="3">
        <f>IF(ISERROR(VLOOKUP($AI1719,技まとめ!$A$1:$F$380,5,FALSE)),"－",VLOOKUP($AI1719,技まとめ!$A$1:$F$380,5,FALSE))</f>
        <v>28</v>
      </c>
      <c r="AM1719" s="3" t="str">
        <f>IF($E1719=IF(ISERROR(VLOOKUP($AI1719,技まとめ!$A$1:$F$380,4,FALSE)),"－",VLOOKUP($AI1719,技まとめ!$A$1:$F$380,4,FALSE)),"一致","")</f>
        <v>一致</v>
      </c>
      <c r="AN1719" s="9" t="s">
        <v>227</v>
      </c>
      <c r="AO1719" s="3" t="str">
        <f>IF(ISERROR(VLOOKUP($AN1719,技まとめ!$A$1:$F$380,6,FALSE)),"－",VLOOKUP($AN1719,技まとめ!$A$1:$F$380,6,FALSE))</f>
        <v>CA</v>
      </c>
      <c r="AP1719" s="3">
        <f>IF(ISERROR(VLOOKUP($AN1719,技まとめ!$A$1:$F$380,3,FALSE)),"－",VLOOKUP($AN1719,技まとめ!$A$1:$F$380,3,FALSE))</f>
        <v>60</v>
      </c>
      <c r="AQ1719" s="3">
        <f>IF(ISERROR(VLOOKUP($AN1719,技まとめ!$A$1:$F$380,5,FALSE)),"－",VLOOKUP($AN1719,技まとめ!$A$1:$F$380,5,FALSE))</f>
        <v>37</v>
      </c>
      <c r="AR1719" s="3" t="str">
        <f>IF($E1719=IF(ISERROR(VLOOKUP($AN1719,技まとめ!$A$1:$F$380,4,FALSE)),"－",VLOOKUP($AN1719,技まとめ!$A$1:$F$380,4,FALSE)),"一致","")</f>
        <v>一致</v>
      </c>
      <c r="AS1719" s="9" t="s">
        <v>1216</v>
      </c>
      <c r="AT1719" s="3" t="str">
        <f>IF(ISERROR(VLOOKUP($AS1719,技まとめ!$A$1:$F$380,6,FALSE)),"－",VLOOKUP($AS1719,技まとめ!$A$1:$F$380,6,FALSE))</f>
        <v>LS</v>
      </c>
      <c r="AU1719" s="3">
        <f>IF(ISERROR(VLOOKUP($AS1719,技まとめ!$A$1:$F$380,3,FALSE)),"－",VLOOKUP($AS1719,技まとめ!$A$1:$F$380,3,FALSE))</f>
        <v>105</v>
      </c>
      <c r="AV1719" s="3">
        <f>IF(ISERROR(VLOOKUP($AS1719,技まとめ!$A$1:$F$380,5,FALSE)),"－",VLOOKUP($AS1719,技まとめ!$A$1:$F$380,5,FALSE))</f>
        <v>66</v>
      </c>
      <c r="AW1719" s="3" t="str">
        <f>IF($E1719=IF(ISERROR(VLOOKUP($AS1719,技まとめ!$A$1:$F$380,4,FALSE)),"－",VLOOKUP($AS1719,技まとめ!$A$1:$F$380,4,FALSE)),"一致","")</f>
        <v>一致</v>
      </c>
      <c r="AX1719" s="12" t="str">
        <f t="shared" si="370"/>
        <v>ストーンプリズンクロスドライブガラティーンエクスカリバー</v>
      </c>
      <c r="AY1719" s="12" t="str">
        <f t="shared" si="371"/>
        <v>ストーンプリズンクロスドライブガラティーンエクスカリバー</v>
      </c>
      <c r="AZ1719" s="12" t="str">
        <f t="shared" si="372"/>
        <v>ストーンプリズンクロスドライブガラティーンエクスカリバー</v>
      </c>
      <c r="BA1719" s="12" t="str">
        <f t="shared" si="373"/>
        <v>ストーンプリズンクロスドライブガラティーンエクスカリバー</v>
      </c>
      <c r="BB1719" s="11" t="str">
        <f t="shared" si="374"/>
        <v>BLSCCALS</v>
      </c>
      <c r="BC1719" s="11" t="str">
        <f t="shared" si="375"/>
        <v>BLSCCALS</v>
      </c>
      <c r="BD1719" s="11" t="str">
        <f t="shared" si="376"/>
        <v>BLSCCALS</v>
      </c>
      <c r="BE1719" s="11" t="str">
        <f t="shared" si="377"/>
        <v>BLSCCALS</v>
      </c>
    </row>
    <row r="1720" spans="1:57" ht="11.25" hidden="1" customHeight="1">
      <c r="A1720" s="6">
        <v>1719</v>
      </c>
      <c r="B1720" s="7" t="s">
        <v>3827</v>
      </c>
      <c r="C1720" s="8" t="s">
        <v>3828</v>
      </c>
      <c r="D1720" s="7" t="s">
        <v>72</v>
      </c>
      <c r="E1720" s="7" t="s">
        <v>95</v>
      </c>
      <c r="F1720" s="7" t="s">
        <v>82</v>
      </c>
      <c r="G1720" s="9">
        <v>123</v>
      </c>
      <c r="H1720" s="9">
        <v>117</v>
      </c>
      <c r="I1720" s="9">
        <v>54</v>
      </c>
      <c r="J1720" s="9">
        <v>54</v>
      </c>
      <c r="K1720" s="9">
        <v>53</v>
      </c>
      <c r="L1720" s="9">
        <v>71</v>
      </c>
      <c r="M1720" s="9">
        <v>69</v>
      </c>
      <c r="N1720" s="9">
        <v>58</v>
      </c>
      <c r="O1720" s="9">
        <v>62</v>
      </c>
      <c r="P1720" s="9">
        <v>17</v>
      </c>
      <c r="Q1720" s="10">
        <v>104</v>
      </c>
      <c r="R1720" s="11">
        <v>1</v>
      </c>
      <c r="S1720" s="11">
        <v>1</v>
      </c>
      <c r="T1720" s="11">
        <v>121</v>
      </c>
      <c r="U1720" s="11">
        <v>119</v>
      </c>
      <c r="V1720" s="11">
        <v>1</v>
      </c>
      <c r="W1720" s="11">
        <v>111</v>
      </c>
      <c r="X1720" s="11">
        <f t="shared" si="364"/>
        <v>458</v>
      </c>
      <c r="Y1720" s="11">
        <f t="shared" si="365"/>
        <v>4720</v>
      </c>
      <c r="Z1720" s="11">
        <f t="shared" si="366"/>
        <v>600</v>
      </c>
      <c r="AA1720" s="11">
        <f t="shared" si="367"/>
        <v>4800</v>
      </c>
      <c r="AB1720" s="11">
        <f t="shared" si="368"/>
        <v>4800</v>
      </c>
      <c r="AC1720" s="6">
        <f t="shared" si="369"/>
        <v>5400</v>
      </c>
      <c r="AD1720" s="9" t="s">
        <v>434</v>
      </c>
      <c r="AE1720" s="3" t="str">
        <f>IF(ISERROR(VLOOKUP($AD1720,技まとめ!$A$1:$F$380,6,FALSE)),"－",VLOOKUP($AD1720,技まとめ!$A$1:$F$380,6,FALSE))</f>
        <v>BL</v>
      </c>
      <c r="AF1720" s="3">
        <f>IF(ISERROR(VLOOKUP($AD1720,技まとめ!$A$1:$F$380,3,FALSE)),"－",VLOOKUP($AD1720,技まとめ!$A$1:$F$380,3,FALSE))</f>
        <v>65</v>
      </c>
      <c r="AG1720" s="3">
        <f>IF(ISERROR(VLOOKUP($AD1720,技まとめ!$A$1:$F$380,5,FALSE)),"－",VLOOKUP($AD1720,技まとめ!$A$1:$F$380,5,FALSE))</f>
        <v>42</v>
      </c>
      <c r="AH1720" s="3" t="str">
        <f>IF($E1720=IF(ISERROR(VLOOKUP($AD1720,技まとめ!$A$1:$F$380,4,FALSE)),"－",VLOOKUP($AD1720,技まとめ!$A$1:$F$380,4,FALSE)),"一致","")</f>
        <v/>
      </c>
      <c r="AI1720" s="9" t="s">
        <v>300</v>
      </c>
      <c r="AJ1720" s="3" t="str">
        <f>IF(ISERROR(VLOOKUP($AI1720,技まとめ!$A$1:$F$380,6,FALSE)),"－",VLOOKUP($AI1720,技まとめ!$A$1:$F$380,6,FALSE))</f>
        <v>BB</v>
      </c>
      <c r="AK1720" s="3">
        <f>IF(ISERROR(VLOOKUP($AI1720,技まとめ!$A$1:$F$380,3,FALSE)),"－",VLOOKUP($AI1720,技まとめ!$A$1:$F$380,3,FALSE))</f>
        <v>49</v>
      </c>
      <c r="AL1720" s="3">
        <f>IF(ISERROR(VLOOKUP($AI1720,技まとめ!$A$1:$F$380,5,FALSE)),"－",VLOOKUP($AI1720,技まとめ!$A$1:$F$380,5,FALSE))</f>
        <v>32</v>
      </c>
      <c r="AM1720" s="3" t="str">
        <f>IF($E1720=IF(ISERROR(VLOOKUP($AI1720,技まとめ!$A$1:$F$380,4,FALSE)),"－",VLOOKUP($AI1720,技まとめ!$A$1:$F$380,4,FALSE)),"一致","")</f>
        <v/>
      </c>
      <c r="AN1720" s="9" t="s">
        <v>225</v>
      </c>
      <c r="AO1720" s="3" t="str">
        <f>IF(ISERROR(VLOOKUP($AN1720,技まとめ!$A$1:$F$380,6,FALSE)),"－",VLOOKUP($AN1720,技まとめ!$A$1:$F$380,6,FALSE))</f>
        <v>CA</v>
      </c>
      <c r="AP1720" s="3">
        <f>IF(ISERROR(VLOOKUP($AN1720,技まとめ!$A$1:$F$380,3,FALSE)),"－",VLOOKUP($AN1720,技まとめ!$A$1:$F$380,3,FALSE))</f>
        <v>17</v>
      </c>
      <c r="AQ1720" s="3">
        <f>IF(ISERROR(VLOOKUP($AN1720,技まとめ!$A$1:$F$380,5,FALSE)),"－",VLOOKUP($AN1720,技まとめ!$A$1:$F$380,5,FALSE))</f>
        <v>20</v>
      </c>
      <c r="AR1720" s="3" t="str">
        <f>IF($E1720=IF(ISERROR(VLOOKUP($AN1720,技まとめ!$A$1:$F$380,4,FALSE)),"－",VLOOKUP($AN1720,技まとめ!$A$1:$F$380,4,FALSE)),"一致","")</f>
        <v>一致</v>
      </c>
      <c r="AS1720" s="9" t="s">
        <v>808</v>
      </c>
      <c r="AT1720" s="3" t="str">
        <f>IF(ISERROR(VLOOKUP($AS1720,技まとめ!$A$1:$F$380,6,FALSE)),"－",VLOOKUP($AS1720,技まとめ!$A$1:$F$380,6,FALSE))</f>
        <v>BB</v>
      </c>
      <c r="AU1720" s="3">
        <f>IF(ISERROR(VLOOKUP($AS1720,技まとめ!$A$1:$F$380,3,FALSE)),"－",VLOOKUP($AS1720,技まとめ!$A$1:$F$380,3,FALSE))</f>
        <v>73</v>
      </c>
      <c r="AV1720" s="3">
        <f>IF(ISERROR(VLOOKUP($AS1720,技まとめ!$A$1:$F$380,5,FALSE)),"－",VLOOKUP($AS1720,技まとめ!$A$1:$F$380,5,FALSE))</f>
        <v>44</v>
      </c>
      <c r="AW1720" s="3" t="str">
        <f>IF($E1720=IF(ISERROR(VLOOKUP($AS1720,技まとめ!$A$1:$F$380,4,FALSE)),"－",VLOOKUP($AS1720,技まとめ!$A$1:$F$380,4,FALSE)),"一致","")</f>
        <v/>
      </c>
      <c r="AX1720" s="12" t="str">
        <f t="shared" si="370"/>
        <v>ストーンプリズンスピニングカットキラーブレードしんくうま</v>
      </c>
      <c r="AY1720" s="12" t="str">
        <f t="shared" si="371"/>
        <v>ストーンプリズンスピニングカットキラーブレードしんくうま</v>
      </c>
      <c r="AZ1720" s="12" t="str">
        <f t="shared" si="372"/>
        <v>ストーンプリズンスピニングカットキラーブレードしんくうま</v>
      </c>
      <c r="BA1720" s="12" t="str">
        <f t="shared" si="373"/>
        <v>ストーンプリズンスピニングカットキラーブレードしんくうま</v>
      </c>
      <c r="BB1720" s="11" t="str">
        <f t="shared" si="374"/>
        <v>BLBBCABB</v>
      </c>
      <c r="BC1720" s="11" t="str">
        <f t="shared" si="375"/>
        <v>BLBBCABB</v>
      </c>
      <c r="BD1720" s="11" t="str">
        <f t="shared" si="376"/>
        <v>BLBBCABB</v>
      </c>
      <c r="BE1720" s="11" t="str">
        <f t="shared" si="377"/>
        <v>BLBBCABB</v>
      </c>
    </row>
    <row r="1721" spans="1:57" ht="11.25" hidden="1" customHeight="1">
      <c r="A1721" s="6">
        <v>1720</v>
      </c>
      <c r="B1721" s="7" t="s">
        <v>3829</v>
      </c>
      <c r="C1721" s="8" t="s">
        <v>3830</v>
      </c>
      <c r="D1721" s="7" t="s">
        <v>72</v>
      </c>
      <c r="E1721" s="7" t="s">
        <v>102</v>
      </c>
      <c r="F1721" s="7" t="s">
        <v>109</v>
      </c>
      <c r="G1721" s="9">
        <v>133</v>
      </c>
      <c r="H1721" s="9">
        <v>103</v>
      </c>
      <c r="I1721" s="9">
        <v>51</v>
      </c>
      <c r="J1721" s="9">
        <v>66</v>
      </c>
      <c r="K1721" s="9">
        <v>60</v>
      </c>
      <c r="L1721" s="9">
        <v>53</v>
      </c>
      <c r="M1721" s="9">
        <v>56</v>
      </c>
      <c r="N1721" s="9">
        <v>71</v>
      </c>
      <c r="O1721" s="9">
        <v>57</v>
      </c>
      <c r="P1721" s="9">
        <v>15</v>
      </c>
      <c r="Q1721" s="10">
        <v>101</v>
      </c>
      <c r="R1721" s="11">
        <v>30</v>
      </c>
      <c r="S1721" s="11">
        <v>1</v>
      </c>
      <c r="T1721" s="11">
        <v>103</v>
      </c>
      <c r="U1721" s="11">
        <v>106</v>
      </c>
      <c r="V1721" s="11">
        <v>1</v>
      </c>
      <c r="W1721" s="11">
        <v>107</v>
      </c>
      <c r="X1721" s="11">
        <f t="shared" si="364"/>
        <v>449</v>
      </c>
      <c r="Y1721" s="11">
        <f t="shared" si="365"/>
        <v>4580</v>
      </c>
      <c r="Z1721" s="11">
        <f t="shared" si="366"/>
        <v>1595</v>
      </c>
      <c r="AA1721" s="11">
        <f t="shared" si="367"/>
        <v>4150</v>
      </c>
      <c r="AB1721" s="11">
        <f t="shared" si="368"/>
        <v>4150</v>
      </c>
      <c r="AC1721" s="6">
        <f t="shared" si="369"/>
        <v>4805</v>
      </c>
      <c r="AD1721" s="9" t="s">
        <v>264</v>
      </c>
      <c r="AE1721" s="3" t="str">
        <f>IF(ISERROR(VLOOKUP($AD1721,技まとめ!$A$1:$F$380,6,FALSE)),"－",VLOOKUP($AD1721,技まとめ!$A$1:$F$380,6,FALSE))</f>
        <v>DR</v>
      </c>
      <c r="AF1721" s="3">
        <f>IF(ISERROR(VLOOKUP($AD1721,技まとめ!$A$1:$F$380,3,FALSE)),"－",VLOOKUP($AD1721,技まとめ!$A$1:$F$380,3,FALSE))</f>
        <v>69</v>
      </c>
      <c r="AG1721" s="3">
        <f>IF(ISERROR(VLOOKUP($AD1721,技まとめ!$A$1:$F$380,5,FALSE)),"－",VLOOKUP($AD1721,技まとめ!$A$1:$F$380,5,FALSE))</f>
        <v>44</v>
      </c>
      <c r="AH1721" s="3" t="str">
        <f>IF($E1721=IF(ISERROR(VLOOKUP($AD1721,技まとめ!$A$1:$F$380,4,FALSE)),"－",VLOOKUP($AD1721,技まとめ!$A$1:$F$380,4,FALSE)),"一致","")</f>
        <v/>
      </c>
      <c r="AI1721" s="9" t="s">
        <v>5067</v>
      </c>
      <c r="AJ1721" s="3" t="str">
        <f>IF(ISERROR(VLOOKUP($AI1721,技まとめ!$A$1:$F$380,6,FALSE)),"－",VLOOKUP($AI1721,技まとめ!$A$1:$F$380,6,FALSE))</f>
        <v>DR</v>
      </c>
      <c r="AK1721" s="3">
        <f>IF(ISERROR(VLOOKUP($AI1721,技まとめ!$A$1:$F$380,3,FALSE)),"－",VLOOKUP($AI1721,技まとめ!$A$1:$F$380,3,FALSE))</f>
        <v>27</v>
      </c>
      <c r="AL1721" s="3">
        <f>IF(ISERROR(VLOOKUP($AI1721,技まとめ!$A$1:$F$380,5,FALSE)),"－",VLOOKUP($AI1721,技まとめ!$A$1:$F$380,5,FALSE))</f>
        <v>25</v>
      </c>
      <c r="AM1721" s="3" t="str">
        <f>IF($E1721=IF(ISERROR(VLOOKUP($AI1721,技まとめ!$A$1:$F$380,4,FALSE)),"－",VLOOKUP($AI1721,技まとめ!$A$1:$F$380,4,FALSE)),"一致","")</f>
        <v/>
      </c>
      <c r="AN1721" s="9" t="s">
        <v>335</v>
      </c>
      <c r="AO1721" s="3" t="str">
        <f>IF(ISERROR(VLOOKUP($AN1721,技まとめ!$A$1:$F$380,6,FALSE)),"－",VLOOKUP($AN1721,技まとめ!$A$1:$F$380,6,FALSE))</f>
        <v>SC</v>
      </c>
      <c r="AP1721" s="3">
        <f>IF(ISERROR(VLOOKUP($AN1721,技まとめ!$A$1:$F$380,3,FALSE)),"－",VLOOKUP($AN1721,技まとめ!$A$1:$F$380,3,FALSE))</f>
        <v>51</v>
      </c>
      <c r="AQ1721" s="3">
        <f>IF(ISERROR(VLOOKUP($AN1721,技まとめ!$A$1:$F$380,5,FALSE)),"－",VLOOKUP($AN1721,技まとめ!$A$1:$F$380,5,FALSE))</f>
        <v>31</v>
      </c>
      <c r="AR1721" s="3" t="str">
        <f>IF($E1721=IF(ISERROR(VLOOKUP($AN1721,技まとめ!$A$1:$F$380,4,FALSE)),"－",VLOOKUP($AN1721,技まとめ!$A$1:$F$380,4,FALSE)),"一致","")</f>
        <v>一致</v>
      </c>
      <c r="AS1721" s="9" t="s">
        <v>169</v>
      </c>
      <c r="AT1721" s="3" t="str">
        <f>IF(ISERROR(VLOOKUP($AS1721,技まとめ!$A$1:$F$380,6,FALSE)),"－",VLOOKUP($AS1721,技まとめ!$A$1:$F$380,6,FALSE))</f>
        <v>DR</v>
      </c>
      <c r="AU1721" s="3">
        <f>IF(ISERROR(VLOOKUP($AS1721,技まとめ!$A$1:$F$380,3,FALSE)),"－",VLOOKUP($AS1721,技まとめ!$A$1:$F$380,3,FALSE))</f>
        <v>71</v>
      </c>
      <c r="AV1721" s="3">
        <f>IF(ISERROR(VLOOKUP($AS1721,技まとめ!$A$1:$F$380,5,FALSE)),"－",VLOOKUP($AS1721,技まとめ!$A$1:$F$380,5,FALSE))</f>
        <v>44</v>
      </c>
      <c r="AW1721" s="3" t="str">
        <f>IF($E1721=IF(ISERROR(VLOOKUP($AS1721,技まとめ!$A$1:$F$380,4,FALSE)),"－",VLOOKUP($AS1721,技まとめ!$A$1:$F$380,4,FALSE)),"一致","")</f>
        <v/>
      </c>
      <c r="AX1721" s="12" t="str">
        <f t="shared" si="370"/>
        <v>ウルトラムーンスーパースキャン（Ｄ）ダイナマイトシュートエコーボール</v>
      </c>
      <c r="AY1721" s="12" t="str">
        <f t="shared" si="371"/>
        <v>ウルトラムーンスーパースキャン（Ｄ）ダイナマイトシュートエコーボール</v>
      </c>
      <c r="AZ1721" s="12" t="str">
        <f t="shared" si="372"/>
        <v>ウルトラムーンスーパースキャン（Ｄ）ダイナマイトシュートエコーボール</v>
      </c>
      <c r="BA1721" s="12" t="str">
        <f t="shared" si="373"/>
        <v>ウルトラムーンスーパースキャン（Ｄ）ダイナマイトシュートエコーボール</v>
      </c>
      <c r="BB1721" s="11" t="str">
        <f t="shared" si="374"/>
        <v>DRDRSCDR</v>
      </c>
      <c r="BC1721" s="11" t="str">
        <f t="shared" si="375"/>
        <v>DRDRSCDR</v>
      </c>
      <c r="BD1721" s="11" t="str">
        <f t="shared" si="376"/>
        <v>DRDRSCDR</v>
      </c>
      <c r="BE1721" s="11" t="str">
        <f t="shared" si="377"/>
        <v>DRDRSCDR</v>
      </c>
    </row>
    <row r="1722" spans="1:57" ht="11.25" hidden="1" customHeight="1">
      <c r="A1722" s="6">
        <v>1721</v>
      </c>
      <c r="B1722" s="7" t="s">
        <v>3831</v>
      </c>
      <c r="C1722" s="8" t="s">
        <v>3832</v>
      </c>
      <c r="D1722" s="7" t="s">
        <v>72</v>
      </c>
      <c r="E1722" s="7" t="s">
        <v>73</v>
      </c>
      <c r="F1722" s="7" t="s">
        <v>109</v>
      </c>
      <c r="G1722" s="9">
        <v>124</v>
      </c>
      <c r="H1722" s="9">
        <v>116</v>
      </c>
      <c r="I1722" s="9">
        <v>54</v>
      </c>
      <c r="J1722" s="9">
        <v>84</v>
      </c>
      <c r="K1722" s="9">
        <v>72</v>
      </c>
      <c r="L1722" s="9">
        <v>59</v>
      </c>
      <c r="M1722" s="9">
        <v>52</v>
      </c>
      <c r="N1722" s="9">
        <v>47</v>
      </c>
      <c r="O1722" s="9">
        <v>54</v>
      </c>
      <c r="P1722" s="9">
        <v>14</v>
      </c>
      <c r="Q1722" s="10">
        <v>104</v>
      </c>
      <c r="R1722" s="11">
        <v>35</v>
      </c>
      <c r="S1722" s="11">
        <v>1</v>
      </c>
      <c r="T1722" s="11">
        <v>109</v>
      </c>
      <c r="U1722" s="11">
        <v>102</v>
      </c>
      <c r="V1722" s="11">
        <v>1</v>
      </c>
      <c r="W1722" s="11">
        <v>104</v>
      </c>
      <c r="X1722" s="11">
        <f t="shared" si="364"/>
        <v>456</v>
      </c>
      <c r="Y1722" s="11">
        <f t="shared" si="365"/>
        <v>4685</v>
      </c>
      <c r="Z1722" s="11">
        <f t="shared" si="366"/>
        <v>1755</v>
      </c>
      <c r="AA1722" s="11">
        <f t="shared" si="367"/>
        <v>4345</v>
      </c>
      <c r="AB1722" s="11">
        <f t="shared" si="368"/>
        <v>4345</v>
      </c>
      <c r="AC1722" s="6">
        <f t="shared" si="369"/>
        <v>5055</v>
      </c>
      <c r="AD1722" s="9" t="s">
        <v>264</v>
      </c>
      <c r="AE1722" s="3" t="str">
        <f>IF(ISERROR(VLOOKUP($AD1722,技まとめ!$A$1:$F$380,6,FALSE)),"－",VLOOKUP($AD1722,技まとめ!$A$1:$F$380,6,FALSE))</f>
        <v>DR</v>
      </c>
      <c r="AF1722" s="3">
        <f>IF(ISERROR(VLOOKUP($AD1722,技まとめ!$A$1:$F$380,3,FALSE)),"－",VLOOKUP($AD1722,技まとめ!$A$1:$F$380,3,FALSE))</f>
        <v>69</v>
      </c>
      <c r="AG1722" s="3">
        <f>IF(ISERROR(VLOOKUP($AD1722,技まとめ!$A$1:$F$380,5,FALSE)),"－",VLOOKUP($AD1722,技まとめ!$A$1:$F$380,5,FALSE))</f>
        <v>44</v>
      </c>
      <c r="AH1722" s="3" t="str">
        <f>IF($E1722=IF(ISERROR(VLOOKUP($AD1722,技まとめ!$A$1:$F$380,4,FALSE)),"－",VLOOKUP($AD1722,技まとめ!$A$1:$F$380,4,FALSE)),"一致","")</f>
        <v/>
      </c>
      <c r="AI1722" s="9" t="s">
        <v>423</v>
      </c>
      <c r="AJ1722" s="3" t="str">
        <f>IF(ISERROR(VLOOKUP($AI1722,技まとめ!$A$1:$F$380,6,FALSE)),"－",VLOOKUP($AI1722,技まとめ!$A$1:$F$380,6,FALSE))</f>
        <v>BL</v>
      </c>
      <c r="AK1722" s="3">
        <f>IF(ISERROR(VLOOKUP($AI1722,技まとめ!$A$1:$F$380,3,FALSE)),"－",VLOOKUP($AI1722,技まとめ!$A$1:$F$380,3,FALSE))</f>
        <v>13</v>
      </c>
      <c r="AL1722" s="3">
        <f>IF(ISERROR(VLOOKUP($AI1722,技まとめ!$A$1:$F$380,5,FALSE)),"－",VLOOKUP($AI1722,技まとめ!$A$1:$F$380,5,FALSE))</f>
        <v>20</v>
      </c>
      <c r="AM1722" s="3" t="str">
        <f>IF($E1722=IF(ISERROR(VLOOKUP($AI1722,技まとめ!$A$1:$F$380,4,FALSE)),"－",VLOOKUP($AI1722,技まとめ!$A$1:$F$380,4,FALSE)),"一致","")</f>
        <v/>
      </c>
      <c r="AN1722" s="9" t="s">
        <v>103</v>
      </c>
      <c r="AO1722" s="3" t="str">
        <f>IF(ISERROR(VLOOKUP($AN1722,技まとめ!$A$1:$F$380,6,FALSE)),"－",VLOOKUP($AN1722,技まとめ!$A$1:$F$380,6,FALSE))</f>
        <v>DR</v>
      </c>
      <c r="AP1722" s="3">
        <f>IF(ISERROR(VLOOKUP($AN1722,技まとめ!$A$1:$F$380,3,FALSE)),"－",VLOOKUP($AN1722,技まとめ!$A$1:$F$380,3,FALSE))</f>
        <v>56</v>
      </c>
      <c r="AQ1722" s="3">
        <f>IF(ISERROR(VLOOKUP($AN1722,技まとめ!$A$1:$F$380,5,FALSE)),"－",VLOOKUP($AN1722,技まとめ!$A$1:$F$380,5,FALSE))</f>
        <v>39</v>
      </c>
      <c r="AR1722" s="3" t="str">
        <f>IF($E1722=IF(ISERROR(VLOOKUP($AN1722,技まとめ!$A$1:$F$380,4,FALSE)),"－",VLOOKUP($AN1722,技まとめ!$A$1:$F$380,4,FALSE)),"一致","")</f>
        <v/>
      </c>
      <c r="AS1722" s="9" t="s">
        <v>434</v>
      </c>
      <c r="AT1722" s="3" t="str">
        <f>IF(ISERROR(VLOOKUP($AS1722,技まとめ!$A$1:$F$380,6,FALSE)),"－",VLOOKUP($AS1722,技まとめ!$A$1:$F$380,6,FALSE))</f>
        <v>BL</v>
      </c>
      <c r="AU1722" s="3">
        <f>IF(ISERROR(VLOOKUP($AS1722,技まとめ!$A$1:$F$380,3,FALSE)),"－",VLOOKUP($AS1722,技まとめ!$A$1:$F$380,3,FALSE))</f>
        <v>65</v>
      </c>
      <c r="AV1722" s="3">
        <f>IF(ISERROR(VLOOKUP($AS1722,技まとめ!$A$1:$F$380,5,FALSE)),"－",VLOOKUP($AS1722,技まとめ!$A$1:$F$380,5,FALSE))</f>
        <v>42</v>
      </c>
      <c r="AW1722" s="3" t="str">
        <f>IF($E1722=IF(ISERROR(VLOOKUP($AS1722,技まとめ!$A$1:$F$380,4,FALSE)),"－",VLOOKUP($AS1722,技まとめ!$A$1:$F$380,4,FALSE)),"一致","")</f>
        <v>一致</v>
      </c>
      <c r="AX1722" s="12" t="str">
        <f t="shared" si="370"/>
        <v>ウルトラムーンコイルターンまぼろしドリブルストーンプリズン</v>
      </c>
      <c r="AY1722" s="12" t="str">
        <f t="shared" si="371"/>
        <v>ウルトラムーンコイルターンまぼろしドリブルストーンプリズン</v>
      </c>
      <c r="AZ1722" s="12" t="str">
        <f t="shared" si="372"/>
        <v>ウルトラムーンコイルターンまぼろしドリブルストーンプリズン</v>
      </c>
      <c r="BA1722" s="12" t="str">
        <f t="shared" si="373"/>
        <v>ウルトラムーンコイルターンまぼろしドリブルストーンプリズン</v>
      </c>
      <c r="BB1722" s="11" t="str">
        <f t="shared" si="374"/>
        <v>DRBLDRBL</v>
      </c>
      <c r="BC1722" s="11" t="str">
        <f t="shared" si="375"/>
        <v>DRBLDRBL</v>
      </c>
      <c r="BD1722" s="11" t="str">
        <f t="shared" si="376"/>
        <v>DRBLDRBL</v>
      </c>
      <c r="BE1722" s="11" t="str">
        <f t="shared" si="377"/>
        <v>DRBLDRBL</v>
      </c>
    </row>
    <row r="1723" spans="1:57" ht="11.25" hidden="1" customHeight="1">
      <c r="A1723" s="6">
        <v>1722</v>
      </c>
      <c r="B1723" s="7" t="s">
        <v>3833</v>
      </c>
      <c r="C1723" s="8" t="s">
        <v>3834</v>
      </c>
      <c r="D1723" s="7" t="s">
        <v>72</v>
      </c>
      <c r="E1723" s="7" t="s">
        <v>95</v>
      </c>
      <c r="F1723" s="7" t="s">
        <v>109</v>
      </c>
      <c r="G1723" s="9">
        <v>125</v>
      </c>
      <c r="H1723" s="9">
        <v>109</v>
      </c>
      <c r="I1723" s="9">
        <v>55</v>
      </c>
      <c r="J1723" s="9">
        <v>58</v>
      </c>
      <c r="K1723" s="9">
        <v>60</v>
      </c>
      <c r="L1723" s="9">
        <v>54</v>
      </c>
      <c r="M1723" s="9">
        <v>59</v>
      </c>
      <c r="N1723" s="9">
        <v>60</v>
      </c>
      <c r="O1723" s="9">
        <v>57</v>
      </c>
      <c r="P1723" s="9">
        <v>47</v>
      </c>
      <c r="Q1723" s="10">
        <v>105</v>
      </c>
      <c r="R1723" s="11">
        <v>43</v>
      </c>
      <c r="S1723" s="11">
        <v>1</v>
      </c>
      <c r="T1723" s="11">
        <v>104</v>
      </c>
      <c r="U1723" s="11">
        <v>109</v>
      </c>
      <c r="V1723" s="11">
        <v>1</v>
      </c>
      <c r="W1723" s="11">
        <v>107</v>
      </c>
      <c r="X1723" s="11">
        <f t="shared" si="364"/>
        <v>470</v>
      </c>
      <c r="Y1723" s="11">
        <f t="shared" si="365"/>
        <v>4740</v>
      </c>
      <c r="Z1723" s="11">
        <f t="shared" si="366"/>
        <v>2050</v>
      </c>
      <c r="AA1723" s="11">
        <f t="shared" si="367"/>
        <v>4185</v>
      </c>
      <c r="AB1723" s="11">
        <f t="shared" si="368"/>
        <v>4185</v>
      </c>
      <c r="AC1723" s="6">
        <f t="shared" si="369"/>
        <v>4910</v>
      </c>
      <c r="AD1723" s="9" t="s">
        <v>264</v>
      </c>
      <c r="AE1723" s="3" t="str">
        <f>IF(ISERROR(VLOOKUP($AD1723,技まとめ!$A$1:$F$380,6,FALSE)),"－",VLOOKUP($AD1723,技まとめ!$A$1:$F$380,6,FALSE))</f>
        <v>DR</v>
      </c>
      <c r="AF1723" s="3">
        <f>IF(ISERROR(VLOOKUP($AD1723,技まとめ!$A$1:$F$380,3,FALSE)),"－",VLOOKUP($AD1723,技まとめ!$A$1:$F$380,3,FALSE))</f>
        <v>69</v>
      </c>
      <c r="AG1723" s="3">
        <f>IF(ISERROR(VLOOKUP($AD1723,技まとめ!$A$1:$F$380,5,FALSE)),"－",VLOOKUP($AD1723,技まとめ!$A$1:$F$380,5,FALSE))</f>
        <v>44</v>
      </c>
      <c r="AH1723" s="3" t="str">
        <f>IF($E1723=IF(ISERROR(VLOOKUP($AD1723,技まとめ!$A$1:$F$380,4,FALSE)),"－",VLOOKUP($AD1723,技まとめ!$A$1:$F$380,4,FALSE)),"一致","")</f>
        <v>一致</v>
      </c>
      <c r="AI1723" s="9" t="s">
        <v>110</v>
      </c>
      <c r="AJ1723" s="3" t="str">
        <f>IF(ISERROR(VLOOKUP($AI1723,技まとめ!$A$1:$F$380,6,FALSE)),"－",VLOOKUP($AI1723,技まとめ!$A$1:$F$380,6,FALSE))</f>
        <v>DR</v>
      </c>
      <c r="AK1723" s="3">
        <f>IF(ISERROR(VLOOKUP($AI1723,技まとめ!$A$1:$F$380,3,FALSE)),"－",VLOOKUP($AI1723,技まとめ!$A$1:$F$380,3,FALSE))</f>
        <v>34</v>
      </c>
      <c r="AL1723" s="3">
        <f>IF(ISERROR(VLOOKUP($AI1723,技まとめ!$A$1:$F$380,5,FALSE)),"－",VLOOKUP($AI1723,技まとめ!$A$1:$F$380,5,FALSE))</f>
        <v>27</v>
      </c>
      <c r="AM1723" s="3" t="str">
        <f>IF($E1723=IF(ISERROR(VLOOKUP($AI1723,技まとめ!$A$1:$F$380,4,FALSE)),"－",VLOOKUP($AI1723,技まとめ!$A$1:$F$380,4,FALSE)),"一致","")</f>
        <v/>
      </c>
      <c r="AN1723" s="9" t="s">
        <v>163</v>
      </c>
      <c r="AO1723" s="3" t="str">
        <f>IF(ISERROR(VLOOKUP($AN1723,技まとめ!$A$1:$F$380,6,FALSE)),"－",VLOOKUP($AN1723,技まとめ!$A$1:$F$380,6,FALSE))</f>
        <v>BL</v>
      </c>
      <c r="AP1723" s="3">
        <f>IF(ISERROR(VLOOKUP($AN1723,技まとめ!$A$1:$F$380,3,FALSE)),"－",VLOOKUP($AN1723,技まとめ!$A$1:$F$380,3,FALSE))</f>
        <v>59</v>
      </c>
      <c r="AQ1723" s="3">
        <f>IF(ISERROR(VLOOKUP($AN1723,技まとめ!$A$1:$F$380,5,FALSE)),"－",VLOOKUP($AN1723,技まとめ!$A$1:$F$380,5,FALSE))</f>
        <v>38</v>
      </c>
      <c r="AR1723" s="3" t="str">
        <f>IF($E1723=IF(ISERROR(VLOOKUP($AN1723,技まとめ!$A$1:$F$380,4,FALSE)),"－",VLOOKUP($AN1723,技まとめ!$A$1:$F$380,4,FALSE)),"一致","")</f>
        <v/>
      </c>
      <c r="AS1723" s="9" t="s">
        <v>169</v>
      </c>
      <c r="AT1723" s="3" t="str">
        <f>IF(ISERROR(VLOOKUP($AS1723,技まとめ!$A$1:$F$380,6,FALSE)),"－",VLOOKUP($AS1723,技まとめ!$A$1:$F$380,6,FALSE))</f>
        <v>DR</v>
      </c>
      <c r="AU1723" s="3">
        <f>IF(ISERROR(VLOOKUP($AS1723,技まとめ!$A$1:$F$380,3,FALSE)),"－",VLOOKUP($AS1723,技まとめ!$A$1:$F$380,3,FALSE))</f>
        <v>71</v>
      </c>
      <c r="AV1723" s="3">
        <f>IF(ISERROR(VLOOKUP($AS1723,技まとめ!$A$1:$F$380,5,FALSE)),"－",VLOOKUP($AS1723,技まとめ!$A$1:$F$380,5,FALSE))</f>
        <v>44</v>
      </c>
      <c r="AW1723" s="3" t="str">
        <f>IF($E1723=IF(ISERROR(VLOOKUP($AS1723,技まとめ!$A$1:$F$380,4,FALSE)),"－",VLOOKUP($AS1723,技まとめ!$A$1:$F$380,4,FALSE)),"一致","")</f>
        <v>一致</v>
      </c>
      <c r="AX1723" s="12" t="str">
        <f t="shared" si="370"/>
        <v>ウルトラムーンジグザグスパークサイクロンエコーボール</v>
      </c>
      <c r="AY1723" s="12" t="str">
        <f t="shared" si="371"/>
        <v>ウルトラムーンジグザグスパークサイクロンエコーボール</v>
      </c>
      <c r="AZ1723" s="12" t="str">
        <f t="shared" si="372"/>
        <v>ウルトラムーンジグザグスパークサイクロンエコーボール</v>
      </c>
      <c r="BA1723" s="12" t="str">
        <f t="shared" si="373"/>
        <v>ウルトラムーンジグザグスパークサイクロンエコーボール</v>
      </c>
      <c r="BB1723" s="11" t="str">
        <f t="shared" si="374"/>
        <v>DRDRBLDR</v>
      </c>
      <c r="BC1723" s="11" t="str">
        <f t="shared" si="375"/>
        <v>DRDRBLDR</v>
      </c>
      <c r="BD1723" s="11" t="str">
        <f t="shared" si="376"/>
        <v>DRDRBLDR</v>
      </c>
      <c r="BE1723" s="11" t="str">
        <f t="shared" si="377"/>
        <v>DRDRBLDR</v>
      </c>
    </row>
    <row r="1724" spans="1:57" ht="11.25" hidden="1" customHeight="1">
      <c r="A1724" s="6">
        <v>1723</v>
      </c>
      <c r="B1724" s="7" t="s">
        <v>3835</v>
      </c>
      <c r="C1724" s="8" t="s">
        <v>3836</v>
      </c>
      <c r="D1724" s="7" t="s">
        <v>72</v>
      </c>
      <c r="E1724" s="7" t="s">
        <v>102</v>
      </c>
      <c r="F1724" s="7" t="s">
        <v>109</v>
      </c>
      <c r="G1724" s="9">
        <v>127</v>
      </c>
      <c r="H1724" s="9">
        <v>116</v>
      </c>
      <c r="I1724" s="9">
        <v>65</v>
      </c>
      <c r="J1724" s="9">
        <v>63</v>
      </c>
      <c r="K1724" s="9">
        <v>52</v>
      </c>
      <c r="L1724" s="9">
        <v>55</v>
      </c>
      <c r="M1724" s="9">
        <v>64</v>
      </c>
      <c r="N1724" s="9">
        <v>51</v>
      </c>
      <c r="O1724" s="9">
        <v>55</v>
      </c>
      <c r="P1724" s="9">
        <v>44</v>
      </c>
      <c r="Q1724" s="10">
        <v>115</v>
      </c>
      <c r="R1724" s="11">
        <v>28</v>
      </c>
      <c r="S1724" s="11">
        <v>1</v>
      </c>
      <c r="T1724" s="11">
        <v>105</v>
      </c>
      <c r="U1724" s="11">
        <v>114</v>
      </c>
      <c r="V1724" s="11">
        <v>1</v>
      </c>
      <c r="W1724" s="11">
        <v>105</v>
      </c>
      <c r="X1724" s="11">
        <f t="shared" si="364"/>
        <v>469</v>
      </c>
      <c r="Y1724" s="11">
        <f t="shared" si="365"/>
        <v>5130</v>
      </c>
      <c r="Z1724" s="11">
        <f t="shared" si="366"/>
        <v>1515</v>
      </c>
      <c r="AA1724" s="11">
        <f t="shared" si="367"/>
        <v>4210</v>
      </c>
      <c r="AB1724" s="11">
        <f t="shared" si="368"/>
        <v>4210</v>
      </c>
      <c r="AC1724" s="6">
        <f t="shared" si="369"/>
        <v>4865</v>
      </c>
      <c r="AD1724" s="9" t="s">
        <v>429</v>
      </c>
      <c r="AE1724" s="3" t="str">
        <f>IF(ISERROR(VLOOKUP($AD1724,技まとめ!$A$1:$F$380,6,FALSE)),"－",VLOOKUP($AD1724,技まとめ!$A$1:$F$380,6,FALSE))</f>
        <v>SC</v>
      </c>
      <c r="AF1724" s="3">
        <f>IF(ISERROR(VLOOKUP($AD1724,技まとめ!$A$1:$F$380,3,FALSE)),"－",VLOOKUP($AD1724,技まとめ!$A$1:$F$380,3,FALSE))</f>
        <v>77</v>
      </c>
      <c r="AG1724" s="3">
        <f>IF(ISERROR(VLOOKUP($AD1724,技まとめ!$A$1:$F$380,5,FALSE)),"－",VLOOKUP($AD1724,技まとめ!$A$1:$F$380,5,FALSE))</f>
        <v>43</v>
      </c>
      <c r="AH1724" s="3" t="str">
        <f>IF($E1724=IF(ISERROR(VLOOKUP($AD1724,技まとめ!$A$1:$F$380,4,FALSE)),"－",VLOOKUP($AD1724,技まとめ!$A$1:$F$380,4,FALSE)),"一致","")</f>
        <v/>
      </c>
      <c r="AI1724" s="9" t="s">
        <v>329</v>
      </c>
      <c r="AJ1724" s="3" t="str">
        <f>IF(ISERROR(VLOOKUP($AI1724,技まとめ!$A$1:$F$380,6,FALSE)),"－",VLOOKUP($AI1724,技まとめ!$A$1:$F$380,6,FALSE))</f>
        <v>SC</v>
      </c>
      <c r="AK1724" s="3">
        <f>IF(ISERROR(VLOOKUP($AI1724,技まとめ!$A$1:$F$380,3,FALSE)),"－",VLOOKUP($AI1724,技まとめ!$A$1:$F$380,3,FALSE))</f>
        <v>23</v>
      </c>
      <c r="AL1724" s="3">
        <f>IF(ISERROR(VLOOKUP($AI1724,技まとめ!$A$1:$F$380,5,FALSE)),"－",VLOOKUP($AI1724,技まとめ!$A$1:$F$380,5,FALSE))</f>
        <v>20</v>
      </c>
      <c r="AM1724" s="3" t="str">
        <f>IF($E1724=IF(ISERROR(VLOOKUP($AI1724,技まとめ!$A$1:$F$380,4,FALSE)),"－",VLOOKUP($AI1724,技まとめ!$A$1:$F$380,4,FALSE)),"一致","")</f>
        <v/>
      </c>
      <c r="AN1724" s="9" t="s">
        <v>158</v>
      </c>
      <c r="AO1724" s="3" t="str">
        <f>IF(ISERROR(VLOOKUP($AN1724,技まとめ!$A$1:$F$380,6,FALSE)),"－",VLOOKUP($AN1724,技まとめ!$A$1:$F$380,6,FALSE))</f>
        <v>NS</v>
      </c>
      <c r="AP1724" s="3">
        <f>IF(ISERROR(VLOOKUP($AN1724,技まとめ!$A$1:$F$380,3,FALSE)),"－",VLOOKUP($AN1724,技まとめ!$A$1:$F$380,3,FALSE))</f>
        <v>70</v>
      </c>
      <c r="AQ1724" s="3">
        <f>IF(ISERROR(VLOOKUP($AN1724,技まとめ!$A$1:$F$380,5,FALSE)),"－",VLOOKUP($AN1724,技まとめ!$A$1:$F$380,5,FALSE))</f>
        <v>40</v>
      </c>
      <c r="AR1724" s="3" t="str">
        <f>IF($E1724=IF(ISERROR(VLOOKUP($AN1724,技まとめ!$A$1:$F$380,4,FALSE)),"－",VLOOKUP($AN1724,技まとめ!$A$1:$F$380,4,FALSE)),"一致","")</f>
        <v/>
      </c>
      <c r="AS1724" s="9" t="s">
        <v>331</v>
      </c>
      <c r="AT1724" s="3" t="str">
        <f>IF(ISERROR(VLOOKUP($AS1724,技まとめ!$A$1:$F$380,6,FALSE)),"－",VLOOKUP($AS1724,技まとめ!$A$1:$F$380,6,FALSE))</f>
        <v>DR</v>
      </c>
      <c r="AU1724" s="3">
        <f>IF(ISERROR(VLOOKUP($AS1724,技まとめ!$A$1:$F$380,3,FALSE)),"－",VLOOKUP($AS1724,技まとめ!$A$1:$F$380,3,FALSE))</f>
        <v>77</v>
      </c>
      <c r="AV1724" s="3">
        <f>IF(ISERROR(VLOOKUP($AS1724,技まとめ!$A$1:$F$380,5,FALSE)),"－",VLOOKUP($AS1724,技まとめ!$A$1:$F$380,5,FALSE))</f>
        <v>47</v>
      </c>
      <c r="AW1724" s="3" t="str">
        <f>IF($E1724=IF(ISERROR(VLOOKUP($AS1724,技まとめ!$A$1:$F$380,4,FALSE)),"－",VLOOKUP($AS1724,技まとめ!$A$1:$F$380,4,FALSE)),"一致","")</f>
        <v>一致</v>
      </c>
      <c r="AX1724" s="12" t="str">
        <f t="shared" si="370"/>
        <v>パラディンストライクスネークショットリフレクトバスターライトニングアクセル</v>
      </c>
      <c r="AY1724" s="12" t="str">
        <f t="shared" si="371"/>
        <v>パラディンストライクスネークショットリフレクトバスターライトニングアクセル</v>
      </c>
      <c r="AZ1724" s="12" t="str">
        <f t="shared" si="372"/>
        <v>パラディンストライクスネークショットリフレクトバスターライトニングアクセル</v>
      </c>
      <c r="BA1724" s="12" t="str">
        <f t="shared" si="373"/>
        <v>パラディンストライクスネークショットリフレクトバスターライトニングアクセル</v>
      </c>
      <c r="BB1724" s="11" t="str">
        <f t="shared" si="374"/>
        <v>SCSCNSDR</v>
      </c>
      <c r="BC1724" s="11" t="str">
        <f t="shared" si="375"/>
        <v>SCSCNSDR</v>
      </c>
      <c r="BD1724" s="11" t="str">
        <f t="shared" si="376"/>
        <v>SCSCNSDR</v>
      </c>
      <c r="BE1724" s="11" t="str">
        <f t="shared" si="377"/>
        <v>SCSCNSDR</v>
      </c>
    </row>
    <row r="1725" spans="1:57" ht="11.25" hidden="1" customHeight="1">
      <c r="A1725" s="6">
        <v>1724</v>
      </c>
      <c r="B1725" s="7" t="s">
        <v>3837</v>
      </c>
      <c r="C1725" s="8" t="s">
        <v>3838</v>
      </c>
      <c r="D1725" s="7" t="s">
        <v>72</v>
      </c>
      <c r="E1725" s="7" t="s">
        <v>95</v>
      </c>
      <c r="F1725" s="7" t="s">
        <v>128</v>
      </c>
      <c r="G1725" s="9">
        <v>126</v>
      </c>
      <c r="H1725" s="9">
        <v>119</v>
      </c>
      <c r="I1725" s="9">
        <v>96</v>
      </c>
      <c r="J1725" s="9">
        <v>71</v>
      </c>
      <c r="K1725" s="9">
        <v>58</v>
      </c>
      <c r="L1725" s="9">
        <v>47</v>
      </c>
      <c r="M1725" s="9">
        <v>57</v>
      </c>
      <c r="N1725" s="9">
        <v>48</v>
      </c>
      <c r="O1725" s="9">
        <v>57</v>
      </c>
      <c r="P1725" s="9">
        <v>26</v>
      </c>
      <c r="Q1725" s="10">
        <v>146</v>
      </c>
      <c r="R1725" s="11">
        <v>21</v>
      </c>
      <c r="S1725" s="11">
        <v>1</v>
      </c>
      <c r="T1725" s="11">
        <v>97</v>
      </c>
      <c r="U1725" s="11">
        <v>107</v>
      </c>
      <c r="V1725" s="11">
        <v>1</v>
      </c>
      <c r="W1725" s="11">
        <v>107</v>
      </c>
      <c r="X1725" s="11">
        <f t="shared" si="364"/>
        <v>480</v>
      </c>
      <c r="Y1725" s="11">
        <f t="shared" si="365"/>
        <v>6380</v>
      </c>
      <c r="Z1725" s="11">
        <f t="shared" si="366"/>
        <v>1280</v>
      </c>
      <c r="AA1725" s="11">
        <f t="shared" si="367"/>
        <v>3940</v>
      </c>
      <c r="AB1725" s="11">
        <f t="shared" si="368"/>
        <v>3940</v>
      </c>
      <c r="AC1725" s="6">
        <f t="shared" si="369"/>
        <v>4520</v>
      </c>
      <c r="AD1725" s="9" t="s">
        <v>1216</v>
      </c>
      <c r="AE1725" s="3" t="str">
        <f>IF(ISERROR(VLOOKUP($AD1725,技まとめ!$A$1:$F$380,6,FALSE)),"－",VLOOKUP($AD1725,技まとめ!$A$1:$F$380,6,FALSE))</f>
        <v>LS</v>
      </c>
      <c r="AF1725" s="3">
        <f>IF(ISERROR(VLOOKUP($AD1725,技まとめ!$A$1:$F$380,3,FALSE)),"－",VLOOKUP($AD1725,技まとめ!$A$1:$F$380,3,FALSE))</f>
        <v>105</v>
      </c>
      <c r="AG1725" s="3">
        <f>IF(ISERROR(VLOOKUP($AD1725,技まとめ!$A$1:$F$380,5,FALSE)),"－",VLOOKUP($AD1725,技まとめ!$A$1:$F$380,5,FALSE))</f>
        <v>66</v>
      </c>
      <c r="AH1725" s="3" t="str">
        <f>IF($E1725=IF(ISERROR(VLOOKUP($AD1725,技まとめ!$A$1:$F$380,4,FALSE)),"－",VLOOKUP($AD1725,技まとめ!$A$1:$F$380,4,FALSE)),"一致","")</f>
        <v/>
      </c>
      <c r="AI1725" s="9" t="s">
        <v>429</v>
      </c>
      <c r="AJ1725" s="3" t="str">
        <f>IF(ISERROR(VLOOKUP($AI1725,技まとめ!$A$1:$F$380,6,FALSE)),"－",VLOOKUP($AI1725,技まとめ!$A$1:$F$380,6,FALSE))</f>
        <v>SC</v>
      </c>
      <c r="AK1725" s="3">
        <f>IF(ISERROR(VLOOKUP($AI1725,技まとめ!$A$1:$F$380,3,FALSE)),"－",VLOOKUP($AI1725,技まとめ!$A$1:$F$380,3,FALSE))</f>
        <v>77</v>
      </c>
      <c r="AL1725" s="3">
        <f>IF(ISERROR(VLOOKUP($AI1725,技まとめ!$A$1:$F$380,5,FALSE)),"－",VLOOKUP($AI1725,技まとめ!$A$1:$F$380,5,FALSE))</f>
        <v>43</v>
      </c>
      <c r="AM1725" s="3" t="str">
        <f>IF($E1725=IF(ISERROR(VLOOKUP($AI1725,技まとめ!$A$1:$F$380,4,FALSE)),"－",VLOOKUP($AI1725,技まとめ!$A$1:$F$380,4,FALSE)),"一致","")</f>
        <v/>
      </c>
      <c r="AN1725" s="9" t="s">
        <v>264</v>
      </c>
      <c r="AO1725" s="3" t="str">
        <f>IF(ISERROR(VLOOKUP($AN1725,技まとめ!$A$1:$F$380,6,FALSE)),"－",VLOOKUP($AN1725,技まとめ!$A$1:$F$380,6,FALSE))</f>
        <v>DR</v>
      </c>
      <c r="AP1725" s="3">
        <f>IF(ISERROR(VLOOKUP($AN1725,技まとめ!$A$1:$F$380,3,FALSE)),"－",VLOOKUP($AN1725,技まとめ!$A$1:$F$380,3,FALSE))</f>
        <v>69</v>
      </c>
      <c r="AQ1725" s="3">
        <f>IF(ISERROR(VLOOKUP($AN1725,技まとめ!$A$1:$F$380,5,FALSE)),"－",VLOOKUP($AN1725,技まとめ!$A$1:$F$380,5,FALSE))</f>
        <v>44</v>
      </c>
      <c r="AR1725" s="3" t="str">
        <f>IF($E1725=IF(ISERROR(VLOOKUP($AN1725,技まとめ!$A$1:$F$380,4,FALSE)),"－",VLOOKUP($AN1725,技まとめ!$A$1:$F$380,4,FALSE)),"一致","")</f>
        <v>一致</v>
      </c>
      <c r="AS1725" s="9" t="s">
        <v>5019</v>
      </c>
      <c r="AT1725" s="3" t="str">
        <f>IF(ISERROR(VLOOKUP($AS1725,技まとめ!$A$1:$F$380,6,FALSE)),"－",VLOOKUP($AS1725,技まとめ!$A$1:$F$380,6,FALSE))</f>
        <v>－</v>
      </c>
      <c r="AU1725" s="3">
        <f>IF(ISERROR(VLOOKUP($AS1725,技まとめ!$A$1:$F$380,3,FALSE)),"－",VLOOKUP($AS1725,技まとめ!$A$1:$F$380,3,FALSE))</f>
        <v>0</v>
      </c>
      <c r="AV1725" s="3">
        <f>IF(ISERROR(VLOOKUP($AS1725,技まとめ!$A$1:$F$380,5,FALSE)),"－",VLOOKUP($AS1725,技まとめ!$A$1:$F$380,5,FALSE))</f>
        <v>0</v>
      </c>
      <c r="AW1725" s="3" t="str">
        <f>IF($E1725=IF(ISERROR(VLOOKUP($AS1725,技まとめ!$A$1:$F$380,4,FALSE)),"－",VLOOKUP($AS1725,技まとめ!$A$1:$F$380,4,FALSE)),"一致","")</f>
        <v/>
      </c>
      <c r="AX1725" s="12" t="str">
        <f t="shared" si="370"/>
        <v>エクスカリバーパラディンストライクウルトラムーンイケメンＵＰ！</v>
      </c>
      <c r="AY1725" s="12" t="str">
        <f t="shared" si="371"/>
        <v>エクスカリバーパラディンストライクウルトラムーンイケメンＵＰ！</v>
      </c>
      <c r="AZ1725" s="12" t="str">
        <f t="shared" si="372"/>
        <v>エクスカリバーパラディンストライクウルトラムーンイケメンＵＰ！</v>
      </c>
      <c r="BA1725" s="12" t="str">
        <f t="shared" si="373"/>
        <v>エクスカリバーパラディンストライクウルトラムーンイケメンＵＰ！</v>
      </c>
      <c r="BB1725" s="11" t="str">
        <f t="shared" si="374"/>
        <v>LSSCDR－</v>
      </c>
      <c r="BC1725" s="11" t="str">
        <f t="shared" si="375"/>
        <v>LSSCDR－</v>
      </c>
      <c r="BD1725" s="11" t="str">
        <f t="shared" si="376"/>
        <v>LSSCDR－</v>
      </c>
      <c r="BE1725" s="11" t="str">
        <f t="shared" si="377"/>
        <v>LSSCDR－</v>
      </c>
    </row>
    <row r="1726" spans="1:57" ht="11.25" hidden="1" customHeight="1">
      <c r="A1726" s="6">
        <v>1725</v>
      </c>
      <c r="B1726" s="7" t="s">
        <v>3839</v>
      </c>
      <c r="C1726" s="8" t="s">
        <v>3840</v>
      </c>
      <c r="D1726" s="7" t="s">
        <v>72</v>
      </c>
      <c r="E1726" s="7" t="s">
        <v>73</v>
      </c>
      <c r="F1726" s="7" t="s">
        <v>128</v>
      </c>
      <c r="G1726" s="9">
        <v>122</v>
      </c>
      <c r="H1726" s="9">
        <v>121</v>
      </c>
      <c r="I1726" s="9">
        <v>90</v>
      </c>
      <c r="J1726" s="9">
        <v>44</v>
      </c>
      <c r="K1726" s="9">
        <v>52</v>
      </c>
      <c r="L1726" s="9">
        <v>50</v>
      </c>
      <c r="M1726" s="9">
        <v>68</v>
      </c>
      <c r="N1726" s="9">
        <v>60</v>
      </c>
      <c r="O1726" s="9">
        <v>63</v>
      </c>
      <c r="P1726" s="9">
        <v>16</v>
      </c>
      <c r="Q1726" s="10">
        <v>140</v>
      </c>
      <c r="R1726" s="11">
        <v>1</v>
      </c>
      <c r="S1726" s="11">
        <v>1</v>
      </c>
      <c r="T1726" s="11">
        <v>100</v>
      </c>
      <c r="U1726" s="11">
        <v>118</v>
      </c>
      <c r="V1726" s="11">
        <v>1</v>
      </c>
      <c r="W1726" s="11">
        <v>102</v>
      </c>
      <c r="X1726" s="11">
        <f t="shared" si="364"/>
        <v>463</v>
      </c>
      <c r="Y1726" s="11">
        <f t="shared" si="365"/>
        <v>6115</v>
      </c>
      <c r="Z1726" s="11">
        <f t="shared" si="366"/>
        <v>555</v>
      </c>
      <c r="AA1726" s="11">
        <f t="shared" si="367"/>
        <v>4020</v>
      </c>
      <c r="AB1726" s="11">
        <f t="shared" si="368"/>
        <v>4020</v>
      </c>
      <c r="AC1726" s="6">
        <f t="shared" si="369"/>
        <v>4515</v>
      </c>
      <c r="AD1726" s="9" t="s">
        <v>429</v>
      </c>
      <c r="AE1726" s="3" t="str">
        <f>IF(ISERROR(VLOOKUP($AD1726,技まとめ!$A$1:$F$380,6,FALSE)),"－",VLOOKUP($AD1726,技まとめ!$A$1:$F$380,6,FALSE))</f>
        <v>SC</v>
      </c>
      <c r="AF1726" s="3">
        <f>IF(ISERROR(VLOOKUP($AD1726,技まとめ!$A$1:$F$380,3,FALSE)),"－",VLOOKUP($AD1726,技まとめ!$A$1:$F$380,3,FALSE))</f>
        <v>77</v>
      </c>
      <c r="AG1726" s="3">
        <f>IF(ISERROR(VLOOKUP($AD1726,技まとめ!$A$1:$F$380,5,FALSE)),"－",VLOOKUP($AD1726,技まとめ!$A$1:$F$380,5,FALSE))</f>
        <v>43</v>
      </c>
      <c r="AH1726" s="3" t="str">
        <f>IF($E1726=IF(ISERROR(VLOOKUP($AD1726,技まとめ!$A$1:$F$380,4,FALSE)),"－",VLOOKUP($AD1726,技まとめ!$A$1:$F$380,4,FALSE)),"一致","")</f>
        <v>一致</v>
      </c>
      <c r="AI1726" s="9" t="s">
        <v>331</v>
      </c>
      <c r="AJ1726" s="3" t="str">
        <f>IF(ISERROR(VLOOKUP($AI1726,技まとめ!$A$1:$F$380,6,FALSE)),"－",VLOOKUP($AI1726,技まとめ!$A$1:$F$380,6,FALSE))</f>
        <v>DR</v>
      </c>
      <c r="AK1726" s="3">
        <f>IF(ISERROR(VLOOKUP($AI1726,技まとめ!$A$1:$F$380,3,FALSE)),"－",VLOOKUP($AI1726,技まとめ!$A$1:$F$380,3,FALSE))</f>
        <v>77</v>
      </c>
      <c r="AL1726" s="3">
        <f>IF(ISERROR(VLOOKUP($AI1726,技まとめ!$A$1:$F$380,5,FALSE)),"－",VLOOKUP($AI1726,技まとめ!$A$1:$F$380,5,FALSE))</f>
        <v>47</v>
      </c>
      <c r="AM1726" s="3" t="str">
        <f>IF($E1726=IF(ISERROR(VLOOKUP($AI1726,技まとめ!$A$1:$F$380,4,FALSE)),"－",VLOOKUP($AI1726,技まとめ!$A$1:$F$380,4,FALSE)),"一致","")</f>
        <v/>
      </c>
      <c r="AN1726" s="9" t="s">
        <v>131</v>
      </c>
      <c r="AO1726" s="3" t="str">
        <f>IF(ISERROR(VLOOKUP($AN1726,技まとめ!$A$1:$F$380,6,FALSE)),"－",VLOOKUP($AN1726,技まとめ!$A$1:$F$380,6,FALSE))</f>
        <v>DR</v>
      </c>
      <c r="AP1726" s="3">
        <f>IF(ISERROR(VLOOKUP($AN1726,技まとめ!$A$1:$F$380,3,FALSE)),"－",VLOOKUP($AN1726,技まとめ!$A$1:$F$380,3,FALSE))</f>
        <v>33</v>
      </c>
      <c r="AQ1726" s="3">
        <f>IF(ISERROR(VLOOKUP($AN1726,技まとめ!$A$1:$F$380,5,FALSE)),"－",VLOOKUP($AN1726,技まとめ!$A$1:$F$380,5,FALSE))</f>
        <v>28</v>
      </c>
      <c r="AR1726" s="3" t="str">
        <f>IF($E1726=IF(ISERROR(VLOOKUP($AN1726,技まとめ!$A$1:$F$380,4,FALSE)),"－",VLOOKUP($AN1726,技まとめ!$A$1:$F$380,4,FALSE)),"一致","")</f>
        <v/>
      </c>
      <c r="AS1726" s="9" t="s">
        <v>116</v>
      </c>
      <c r="AT1726" s="3" t="str">
        <f>IF(ISERROR(VLOOKUP($AS1726,技まとめ!$A$1:$F$380,6,FALSE)),"－",VLOOKUP($AS1726,技まとめ!$A$1:$F$380,6,FALSE))</f>
        <v>DR</v>
      </c>
      <c r="AU1726" s="3">
        <f>IF(ISERROR(VLOOKUP($AS1726,技まとめ!$A$1:$F$380,3,FALSE)),"－",VLOOKUP($AS1726,技まとめ!$A$1:$F$380,3,FALSE))</f>
        <v>63</v>
      </c>
      <c r="AV1726" s="3">
        <f>IF(ISERROR(VLOOKUP($AS1726,技まとめ!$A$1:$F$380,5,FALSE)),"－",VLOOKUP($AS1726,技まとめ!$A$1:$F$380,5,FALSE))</f>
        <v>42</v>
      </c>
      <c r="AW1726" s="3" t="str">
        <f>IF($E1726=IF(ISERROR(VLOOKUP($AS1726,技まとめ!$A$1:$F$380,4,FALSE)),"－",VLOOKUP($AS1726,技まとめ!$A$1:$F$380,4,FALSE)),"一致","")</f>
        <v/>
      </c>
      <c r="AX1726" s="12" t="str">
        <f t="shared" si="370"/>
        <v>パラディンストライクライトニングアクセルイリュージョンボールれっぷうダッシュ</v>
      </c>
      <c r="AY1726" s="12" t="str">
        <f t="shared" si="371"/>
        <v>パラディンストライクライトニングアクセルイリュージョンボールれっぷうダッシュ</v>
      </c>
      <c r="AZ1726" s="12" t="str">
        <f t="shared" si="372"/>
        <v>パラディンストライクライトニングアクセルイリュージョンボールれっぷうダッシュ</v>
      </c>
      <c r="BA1726" s="12" t="str">
        <f t="shared" si="373"/>
        <v>パラディンストライクライトニングアクセルイリュージョンボールれっぷうダッシュ</v>
      </c>
      <c r="BB1726" s="11" t="str">
        <f t="shared" si="374"/>
        <v>SCDRDRDR</v>
      </c>
      <c r="BC1726" s="11" t="str">
        <f t="shared" si="375"/>
        <v>SCDRDRDR</v>
      </c>
      <c r="BD1726" s="11" t="str">
        <f t="shared" si="376"/>
        <v>SCDRDRDR</v>
      </c>
      <c r="BE1726" s="11" t="str">
        <f t="shared" si="377"/>
        <v>SCDRDRDR</v>
      </c>
    </row>
    <row r="1727" spans="1:57" ht="11.25" hidden="1" customHeight="1">
      <c r="A1727" s="6">
        <v>1726</v>
      </c>
      <c r="B1727" s="7" t="s">
        <v>3841</v>
      </c>
      <c r="C1727" s="8" t="s">
        <v>3842</v>
      </c>
      <c r="D1727" s="7" t="s">
        <v>72</v>
      </c>
      <c r="E1727" s="7" t="s">
        <v>73</v>
      </c>
      <c r="F1727" s="7" t="s">
        <v>74</v>
      </c>
      <c r="G1727" s="9">
        <v>134</v>
      </c>
      <c r="H1727" s="9">
        <v>136</v>
      </c>
      <c r="I1727" s="9">
        <v>43</v>
      </c>
      <c r="J1727" s="9">
        <v>57</v>
      </c>
      <c r="K1727" s="9">
        <v>68</v>
      </c>
      <c r="L1727" s="9">
        <v>69</v>
      </c>
      <c r="M1727" s="9">
        <v>62</v>
      </c>
      <c r="N1727" s="9">
        <v>56</v>
      </c>
      <c r="O1727" s="9">
        <v>48</v>
      </c>
      <c r="P1727" s="9">
        <v>38</v>
      </c>
      <c r="Q1727" s="10">
        <v>93</v>
      </c>
      <c r="R1727" s="11">
        <v>37</v>
      </c>
      <c r="S1727" s="11">
        <v>1</v>
      </c>
      <c r="T1727" s="11">
        <v>119</v>
      </c>
      <c r="U1727" s="11">
        <v>112</v>
      </c>
      <c r="V1727" s="11">
        <v>1</v>
      </c>
      <c r="W1727" s="11">
        <v>98</v>
      </c>
      <c r="X1727" s="11">
        <f t="shared" si="364"/>
        <v>461</v>
      </c>
      <c r="Y1727" s="11">
        <f t="shared" si="365"/>
        <v>4215</v>
      </c>
      <c r="Z1727" s="11">
        <f t="shared" si="366"/>
        <v>1795</v>
      </c>
      <c r="AA1727" s="11">
        <f t="shared" si="367"/>
        <v>4665</v>
      </c>
      <c r="AB1727" s="11">
        <f t="shared" si="368"/>
        <v>4665</v>
      </c>
      <c r="AC1727" s="6">
        <f t="shared" si="369"/>
        <v>5435</v>
      </c>
      <c r="AD1727" s="9" t="s">
        <v>227</v>
      </c>
      <c r="AE1727" s="3" t="str">
        <f>IF(ISERROR(VLOOKUP($AD1727,技まとめ!$A$1:$F$380,6,FALSE)),"－",VLOOKUP($AD1727,技まとめ!$A$1:$F$380,6,FALSE))</f>
        <v>CA</v>
      </c>
      <c r="AF1727" s="3">
        <f>IF(ISERROR(VLOOKUP($AD1727,技まとめ!$A$1:$F$380,3,FALSE)),"－",VLOOKUP($AD1727,技まとめ!$A$1:$F$380,3,FALSE))</f>
        <v>60</v>
      </c>
      <c r="AG1727" s="3">
        <f>IF(ISERROR(VLOOKUP($AD1727,技まとめ!$A$1:$F$380,5,FALSE)),"－",VLOOKUP($AD1727,技まとめ!$A$1:$F$380,5,FALSE))</f>
        <v>37</v>
      </c>
      <c r="AH1727" s="3" t="str">
        <f>IF($E1727=IF(ISERROR(VLOOKUP($AD1727,技まとめ!$A$1:$F$380,4,FALSE)),"－",VLOOKUP($AD1727,技まとめ!$A$1:$F$380,4,FALSE)),"一致","")</f>
        <v/>
      </c>
      <c r="AI1727" s="9" t="s">
        <v>225</v>
      </c>
      <c r="AJ1727" s="3" t="str">
        <f>IF(ISERROR(VLOOKUP($AI1727,技まとめ!$A$1:$F$380,6,FALSE)),"－",VLOOKUP($AI1727,技まとめ!$A$1:$F$380,6,FALSE))</f>
        <v>CA</v>
      </c>
      <c r="AK1727" s="3">
        <f>IF(ISERROR(VLOOKUP($AI1727,技まとめ!$A$1:$F$380,3,FALSE)),"－",VLOOKUP($AI1727,技まとめ!$A$1:$F$380,3,FALSE))</f>
        <v>17</v>
      </c>
      <c r="AL1727" s="3">
        <f>IF(ISERROR(VLOOKUP($AI1727,技まとめ!$A$1:$F$380,5,FALSE)),"－",VLOOKUP($AI1727,技まとめ!$A$1:$F$380,5,FALSE))</f>
        <v>20</v>
      </c>
      <c r="AM1727" s="3" t="str">
        <f>IF($E1727=IF(ISERROR(VLOOKUP($AI1727,技まとめ!$A$1:$F$380,4,FALSE)),"－",VLOOKUP($AI1727,技まとめ!$A$1:$F$380,4,FALSE)),"一致","")</f>
        <v/>
      </c>
      <c r="AN1727" s="9" t="s">
        <v>152</v>
      </c>
      <c r="AO1727" s="3" t="str">
        <f>IF(ISERROR(VLOOKUP($AN1727,技まとめ!$A$1:$F$380,6,FALSE)),"－",VLOOKUP($AN1727,技まとめ!$A$1:$F$380,6,FALSE))</f>
        <v>P1</v>
      </c>
      <c r="AP1727" s="3">
        <f>IF(ISERROR(VLOOKUP($AN1727,技まとめ!$A$1:$F$380,3,FALSE)),"－",VLOOKUP($AN1727,技まとめ!$A$1:$F$380,3,FALSE))</f>
        <v>88</v>
      </c>
      <c r="AQ1727" s="3">
        <f>IF(ISERROR(VLOOKUP($AN1727,技まとめ!$A$1:$F$380,5,FALSE)),"－",VLOOKUP($AN1727,技まとめ!$A$1:$F$380,5,FALSE))</f>
        <v>50</v>
      </c>
      <c r="AR1727" s="3" t="str">
        <f>IF($E1727=IF(ISERROR(VLOOKUP($AN1727,技まとめ!$A$1:$F$380,4,FALSE)),"－",VLOOKUP($AN1727,技まとめ!$A$1:$F$380,4,FALSE)),"一致","")</f>
        <v/>
      </c>
      <c r="AS1727" s="9" t="s">
        <v>1216</v>
      </c>
      <c r="AT1727" s="3" t="str">
        <f>IF(ISERROR(VLOOKUP($AS1727,技まとめ!$A$1:$F$380,6,FALSE)),"－",VLOOKUP($AS1727,技まとめ!$A$1:$F$380,6,FALSE))</f>
        <v>LS</v>
      </c>
      <c r="AU1727" s="3">
        <f>IF(ISERROR(VLOOKUP($AS1727,技まとめ!$A$1:$F$380,3,FALSE)),"－",VLOOKUP($AS1727,技まとめ!$A$1:$F$380,3,FALSE))</f>
        <v>105</v>
      </c>
      <c r="AV1727" s="3">
        <f>IF(ISERROR(VLOOKUP($AS1727,技まとめ!$A$1:$F$380,5,FALSE)),"－",VLOOKUP($AS1727,技まとめ!$A$1:$F$380,5,FALSE))</f>
        <v>66</v>
      </c>
      <c r="AW1727" s="3" t="str">
        <f>IF($E1727=IF(ISERROR(VLOOKUP($AS1727,技まとめ!$A$1:$F$380,4,FALSE)),"－",VLOOKUP($AS1727,技まとめ!$A$1:$F$380,4,FALSE)),"一致","")</f>
        <v/>
      </c>
      <c r="AX1727" s="12" t="str">
        <f t="shared" si="370"/>
        <v>ガラティーンキラーブレードドリルスマッシャーエクスカリバー</v>
      </c>
      <c r="AY1727" s="12" t="str">
        <f t="shared" si="371"/>
        <v>ガラティーンキラーブレードドリルスマッシャーエクスカリバー</v>
      </c>
      <c r="AZ1727" s="12" t="str">
        <f t="shared" si="372"/>
        <v>ガラティーンキラーブレードドリルスマッシャーエクスカリバー</v>
      </c>
      <c r="BA1727" s="12" t="str">
        <f t="shared" si="373"/>
        <v>ガラティーンキラーブレードドリルスマッシャーエクスカリバー</v>
      </c>
      <c r="BB1727" s="11" t="str">
        <f t="shared" si="374"/>
        <v>CACAP1LS</v>
      </c>
      <c r="BC1727" s="11" t="str">
        <f t="shared" si="375"/>
        <v>CACAP1LS</v>
      </c>
      <c r="BD1727" s="11" t="str">
        <f t="shared" si="376"/>
        <v>CACAP1LS</v>
      </c>
      <c r="BE1727" s="11" t="str">
        <f t="shared" si="377"/>
        <v>CACAP1LS</v>
      </c>
    </row>
    <row r="1728" spans="1:57" ht="11.25" hidden="1" customHeight="1">
      <c r="A1728" s="6">
        <v>1727</v>
      </c>
      <c r="B1728" s="7" t="s">
        <v>3843</v>
      </c>
      <c r="C1728" s="8" t="s">
        <v>3844</v>
      </c>
      <c r="D1728" s="7" t="s">
        <v>72</v>
      </c>
      <c r="E1728" s="7" t="s">
        <v>102</v>
      </c>
      <c r="F1728" s="7" t="s">
        <v>82</v>
      </c>
      <c r="G1728" s="9">
        <v>105</v>
      </c>
      <c r="H1728" s="9">
        <v>109</v>
      </c>
      <c r="I1728" s="9">
        <v>51</v>
      </c>
      <c r="J1728" s="9">
        <v>48</v>
      </c>
      <c r="K1728" s="9">
        <v>69</v>
      </c>
      <c r="L1728" s="9">
        <v>56</v>
      </c>
      <c r="M1728" s="9">
        <v>62</v>
      </c>
      <c r="N1728" s="9">
        <v>34</v>
      </c>
      <c r="O1728" s="9">
        <v>62</v>
      </c>
      <c r="P1728" s="9">
        <v>65</v>
      </c>
      <c r="Q1728" s="10">
        <v>101</v>
      </c>
      <c r="R1728" s="11">
        <v>34</v>
      </c>
      <c r="S1728" s="11">
        <v>1</v>
      </c>
      <c r="T1728" s="11">
        <v>106</v>
      </c>
      <c r="U1728" s="11">
        <v>112</v>
      </c>
      <c r="V1728" s="11">
        <v>1</v>
      </c>
      <c r="W1728" s="11">
        <v>112</v>
      </c>
      <c r="X1728" s="11">
        <f t="shared" si="364"/>
        <v>467</v>
      </c>
      <c r="Y1728" s="11">
        <f t="shared" si="365"/>
        <v>4605</v>
      </c>
      <c r="Z1728" s="11">
        <f t="shared" si="366"/>
        <v>1760</v>
      </c>
      <c r="AA1728" s="11">
        <f t="shared" si="367"/>
        <v>4280</v>
      </c>
      <c r="AB1728" s="11">
        <f t="shared" si="368"/>
        <v>4280</v>
      </c>
      <c r="AC1728" s="6">
        <f t="shared" si="369"/>
        <v>4970</v>
      </c>
      <c r="AD1728" s="9" t="s">
        <v>264</v>
      </c>
      <c r="AE1728" s="3" t="str">
        <f>IF(ISERROR(VLOOKUP($AD1728,技まとめ!$A$1:$F$380,6,FALSE)),"－",VLOOKUP($AD1728,技まとめ!$A$1:$F$380,6,FALSE))</f>
        <v>DR</v>
      </c>
      <c r="AF1728" s="3">
        <f>IF(ISERROR(VLOOKUP($AD1728,技まとめ!$A$1:$F$380,3,FALSE)),"－",VLOOKUP($AD1728,技まとめ!$A$1:$F$380,3,FALSE))</f>
        <v>69</v>
      </c>
      <c r="AG1728" s="3">
        <f>IF(ISERROR(VLOOKUP($AD1728,技まとめ!$A$1:$F$380,5,FALSE)),"－",VLOOKUP($AD1728,技まとめ!$A$1:$F$380,5,FALSE))</f>
        <v>44</v>
      </c>
      <c r="AH1728" s="3" t="str">
        <f>IF($E1728=IF(ISERROR(VLOOKUP($AD1728,技まとめ!$A$1:$F$380,4,FALSE)),"－",VLOOKUP($AD1728,技まとめ!$A$1:$F$380,4,FALSE)),"一致","")</f>
        <v/>
      </c>
      <c r="AI1728" s="9" t="s">
        <v>295</v>
      </c>
      <c r="AJ1728" s="3" t="str">
        <f>IF(ISERROR(VLOOKUP($AI1728,技まとめ!$A$1:$F$380,6,FALSE)),"－",VLOOKUP($AI1728,技まとめ!$A$1:$F$380,6,FALSE))</f>
        <v>DR</v>
      </c>
      <c r="AK1728" s="3">
        <f>IF(ISERROR(VLOOKUP($AI1728,技まとめ!$A$1:$F$380,3,FALSE)),"－",VLOOKUP($AI1728,技まとめ!$A$1:$F$380,3,FALSE))</f>
        <v>13</v>
      </c>
      <c r="AL1728" s="3">
        <f>IF(ISERROR(VLOOKUP($AI1728,技まとめ!$A$1:$F$380,5,FALSE)),"－",VLOOKUP($AI1728,技まとめ!$A$1:$F$380,5,FALSE))</f>
        <v>20</v>
      </c>
      <c r="AM1728" s="3" t="str">
        <f>IF($E1728=IF(ISERROR(VLOOKUP($AI1728,技まとめ!$A$1:$F$380,4,FALSE)),"－",VLOOKUP($AI1728,技まとめ!$A$1:$F$380,4,FALSE)),"一致","")</f>
        <v/>
      </c>
      <c r="AN1728" s="9" t="s">
        <v>124</v>
      </c>
      <c r="AO1728" s="3" t="str">
        <f>IF(ISERROR(VLOOKUP($AN1728,技まとめ!$A$1:$F$380,6,FALSE)),"－",VLOOKUP($AN1728,技まとめ!$A$1:$F$380,6,FALSE))</f>
        <v>BL</v>
      </c>
      <c r="AP1728" s="3">
        <f>IF(ISERROR(VLOOKUP($AN1728,技まとめ!$A$1:$F$380,3,FALSE)),"－",VLOOKUP($AN1728,技まとめ!$A$1:$F$380,3,FALSE))</f>
        <v>42</v>
      </c>
      <c r="AQ1728" s="3">
        <f>IF(ISERROR(VLOOKUP($AN1728,技まとめ!$A$1:$F$380,5,FALSE)),"－",VLOOKUP($AN1728,技まとめ!$A$1:$F$380,5,FALSE))</f>
        <v>29</v>
      </c>
      <c r="AR1728" s="3" t="str">
        <f>IF($E1728=IF(ISERROR(VLOOKUP($AN1728,技まとめ!$A$1:$F$380,4,FALSE)),"－",VLOOKUP($AN1728,技まとめ!$A$1:$F$380,4,FALSE)),"一致","")</f>
        <v>一致</v>
      </c>
      <c r="AS1728" s="9" t="s">
        <v>1572</v>
      </c>
      <c r="AT1728" s="3" t="str">
        <f>IF(ISERROR(VLOOKUP($AS1728,技まとめ!$A$1:$F$380,6,FALSE)),"－",VLOOKUP($AS1728,技まとめ!$A$1:$F$380,6,FALSE))</f>
        <v>SC</v>
      </c>
      <c r="AU1728" s="3">
        <f>IF(ISERROR(VLOOKUP($AS1728,技まとめ!$A$1:$F$380,3,FALSE)),"－",VLOOKUP($AS1728,技まとめ!$A$1:$F$380,3,FALSE))</f>
        <v>109</v>
      </c>
      <c r="AV1728" s="3">
        <f>IF(ISERROR(VLOOKUP($AS1728,技まとめ!$A$1:$F$380,5,FALSE)),"－",VLOOKUP($AS1728,技まとめ!$A$1:$F$380,5,FALSE))</f>
        <v>58</v>
      </c>
      <c r="AW1728" s="3" t="str">
        <f>IF($E1728=IF(ISERROR(VLOOKUP($AS1728,技まとめ!$A$1:$F$380,4,FALSE)),"－",VLOOKUP($AS1728,技まとめ!$A$1:$F$380,4,FALSE)),"一致","")</f>
        <v/>
      </c>
      <c r="AX1728" s="12" t="str">
        <f t="shared" si="370"/>
        <v>ウルトラムーンダッシュアクセルフェイクボンバーユニコーンブースト</v>
      </c>
      <c r="AY1728" s="12" t="str">
        <f t="shared" si="371"/>
        <v>ウルトラムーンダッシュアクセルフェイクボンバーユニコーンブースト</v>
      </c>
      <c r="AZ1728" s="12" t="str">
        <f t="shared" si="372"/>
        <v>ウルトラムーンダッシュアクセルフェイクボンバーユニコーンブースト</v>
      </c>
      <c r="BA1728" s="12" t="str">
        <f t="shared" si="373"/>
        <v>ウルトラムーンダッシュアクセルフェイクボンバーユニコーンブースト</v>
      </c>
      <c r="BB1728" s="11" t="str">
        <f t="shared" si="374"/>
        <v>DRDRBLSC</v>
      </c>
      <c r="BC1728" s="11" t="str">
        <f t="shared" si="375"/>
        <v>DRDRBLSC</v>
      </c>
      <c r="BD1728" s="11" t="str">
        <f t="shared" si="376"/>
        <v>DRDRBLSC</v>
      </c>
      <c r="BE1728" s="11" t="str">
        <f t="shared" si="377"/>
        <v>DRDRBLSC</v>
      </c>
    </row>
    <row r="1729" spans="1:57" ht="11.25" hidden="1" customHeight="1">
      <c r="A1729" s="6">
        <v>1728</v>
      </c>
      <c r="B1729" s="7" t="s">
        <v>3845</v>
      </c>
      <c r="C1729" s="8" t="s">
        <v>3846</v>
      </c>
      <c r="D1729" s="7" t="s">
        <v>72</v>
      </c>
      <c r="E1729" s="7" t="s">
        <v>81</v>
      </c>
      <c r="F1729" s="7" t="s">
        <v>128</v>
      </c>
      <c r="G1729" s="9">
        <v>125</v>
      </c>
      <c r="H1729" s="9">
        <v>114</v>
      </c>
      <c r="I1729" s="9">
        <v>67</v>
      </c>
      <c r="J1729" s="9">
        <v>59</v>
      </c>
      <c r="K1729" s="9">
        <v>51</v>
      </c>
      <c r="L1729" s="9">
        <v>54</v>
      </c>
      <c r="M1729" s="9">
        <v>51</v>
      </c>
      <c r="N1729" s="9">
        <v>62</v>
      </c>
      <c r="O1729" s="9">
        <v>56</v>
      </c>
      <c r="P1729" s="9">
        <v>39</v>
      </c>
      <c r="Q1729" s="10">
        <v>117</v>
      </c>
      <c r="R1729" s="11">
        <v>29</v>
      </c>
      <c r="S1729" s="11">
        <v>1</v>
      </c>
      <c r="T1729" s="11">
        <v>104</v>
      </c>
      <c r="U1729" s="11">
        <v>101</v>
      </c>
      <c r="V1729" s="11">
        <v>1</v>
      </c>
      <c r="W1729" s="11">
        <v>106</v>
      </c>
      <c r="X1729" s="11">
        <f t="shared" si="364"/>
        <v>459</v>
      </c>
      <c r="Y1729" s="11">
        <f t="shared" si="365"/>
        <v>5215</v>
      </c>
      <c r="Z1729" s="11">
        <f t="shared" si="366"/>
        <v>1555</v>
      </c>
      <c r="AA1729" s="11">
        <f t="shared" si="367"/>
        <v>4180</v>
      </c>
      <c r="AB1729" s="11">
        <f t="shared" si="368"/>
        <v>4180</v>
      </c>
      <c r="AC1729" s="6">
        <f t="shared" si="369"/>
        <v>4835</v>
      </c>
      <c r="AD1729" s="9" t="s">
        <v>429</v>
      </c>
      <c r="AE1729" s="3" t="str">
        <f>IF(ISERROR(VLOOKUP($AD1729,技まとめ!$A$1:$F$380,6,FALSE)),"－",VLOOKUP($AD1729,技まとめ!$A$1:$F$380,6,FALSE))</f>
        <v>SC</v>
      </c>
      <c r="AF1729" s="3">
        <f>IF(ISERROR(VLOOKUP($AD1729,技まとめ!$A$1:$F$380,3,FALSE)),"－",VLOOKUP($AD1729,技まとめ!$A$1:$F$380,3,FALSE))</f>
        <v>77</v>
      </c>
      <c r="AG1729" s="3">
        <f>IF(ISERROR(VLOOKUP($AD1729,技まとめ!$A$1:$F$380,5,FALSE)),"－",VLOOKUP($AD1729,技まとめ!$A$1:$F$380,5,FALSE))</f>
        <v>43</v>
      </c>
      <c r="AH1729" s="3" t="str">
        <f>IF($E1729=IF(ISERROR(VLOOKUP($AD1729,技まとめ!$A$1:$F$380,4,FALSE)),"－",VLOOKUP($AD1729,技まとめ!$A$1:$F$380,4,FALSE)),"一致","")</f>
        <v/>
      </c>
      <c r="AI1729" s="9" t="s">
        <v>331</v>
      </c>
      <c r="AJ1729" s="3" t="str">
        <f>IF(ISERROR(VLOOKUP($AI1729,技まとめ!$A$1:$F$380,6,FALSE)),"－",VLOOKUP($AI1729,技まとめ!$A$1:$F$380,6,FALSE))</f>
        <v>DR</v>
      </c>
      <c r="AK1729" s="3">
        <f>IF(ISERROR(VLOOKUP($AI1729,技まとめ!$A$1:$F$380,3,FALSE)),"－",VLOOKUP($AI1729,技まとめ!$A$1:$F$380,3,FALSE))</f>
        <v>77</v>
      </c>
      <c r="AL1729" s="3">
        <f>IF(ISERROR(VLOOKUP($AI1729,技まとめ!$A$1:$F$380,5,FALSE)),"－",VLOOKUP($AI1729,技まとめ!$A$1:$F$380,5,FALSE))</f>
        <v>47</v>
      </c>
      <c r="AM1729" s="3" t="str">
        <f>IF($E1729=IF(ISERROR(VLOOKUP($AI1729,技まとめ!$A$1:$F$380,4,FALSE)),"－",VLOOKUP($AI1729,技まとめ!$A$1:$F$380,4,FALSE)),"一致","")</f>
        <v/>
      </c>
      <c r="AN1729" s="9" t="s">
        <v>263</v>
      </c>
      <c r="AO1729" s="3" t="str">
        <f>IF(ISERROR(VLOOKUP($AN1729,技まとめ!$A$1:$F$380,6,FALSE)),"－",VLOOKUP($AN1729,技まとめ!$A$1:$F$380,6,FALSE))</f>
        <v>DR</v>
      </c>
      <c r="AP1729" s="3">
        <f>IF(ISERROR(VLOOKUP($AN1729,技まとめ!$A$1:$F$380,3,FALSE)),"－",VLOOKUP($AN1729,技まとめ!$A$1:$F$380,3,FALSE))</f>
        <v>16</v>
      </c>
      <c r="AQ1729" s="3">
        <f>IF(ISERROR(VLOOKUP($AN1729,技まとめ!$A$1:$F$380,5,FALSE)),"－",VLOOKUP($AN1729,技まとめ!$A$1:$F$380,5,FALSE))</f>
        <v>21</v>
      </c>
      <c r="AR1729" s="3" t="str">
        <f>IF($E1729=IF(ISERROR(VLOOKUP($AN1729,技まとめ!$A$1:$F$380,4,FALSE)),"－",VLOOKUP($AN1729,技まとめ!$A$1:$F$380,4,FALSE)),"一致","")</f>
        <v/>
      </c>
      <c r="AS1729" s="9" t="s">
        <v>247</v>
      </c>
      <c r="AT1729" s="3" t="str">
        <f>IF(ISERROR(VLOOKUP($AS1729,技まとめ!$A$1:$F$380,6,FALSE)),"－",VLOOKUP($AS1729,技まとめ!$A$1:$F$380,6,FALSE))</f>
        <v>NS</v>
      </c>
      <c r="AU1729" s="3">
        <f>IF(ISERROR(VLOOKUP($AS1729,技まとめ!$A$1:$F$380,3,FALSE)),"－",VLOOKUP($AS1729,技まとめ!$A$1:$F$380,3,FALSE))</f>
        <v>72</v>
      </c>
      <c r="AV1729" s="3">
        <f>IF(ISERROR(VLOOKUP($AS1729,技まとめ!$A$1:$F$380,5,FALSE)),"－",VLOOKUP($AS1729,技まとめ!$A$1:$F$380,5,FALSE))</f>
        <v>40</v>
      </c>
      <c r="AW1729" s="3" t="str">
        <f>IF($E1729=IF(ISERROR(VLOOKUP($AS1729,技まとめ!$A$1:$F$380,4,FALSE)),"－",VLOOKUP($AS1729,技まとめ!$A$1:$F$380,4,FALSE)),"一致","")</f>
        <v/>
      </c>
      <c r="AX1729" s="12" t="str">
        <f t="shared" si="370"/>
        <v>パラディンストライクライトニングアクセルマジックガニメデプロトン</v>
      </c>
      <c r="AY1729" s="12" t="str">
        <f t="shared" si="371"/>
        <v>パラディンストライクライトニングアクセルマジックガニメデプロトン</v>
      </c>
      <c r="AZ1729" s="12" t="str">
        <f t="shared" si="372"/>
        <v>パラディンストライクライトニングアクセルマジックガニメデプロトン</v>
      </c>
      <c r="BA1729" s="12" t="str">
        <f t="shared" si="373"/>
        <v>パラディンストライクライトニングアクセルマジックガニメデプロトン</v>
      </c>
      <c r="BB1729" s="11" t="str">
        <f t="shared" si="374"/>
        <v>SCDRDRNS</v>
      </c>
      <c r="BC1729" s="11" t="str">
        <f t="shared" si="375"/>
        <v>SCDRDRNS</v>
      </c>
      <c r="BD1729" s="11" t="str">
        <f t="shared" si="376"/>
        <v>SCDRDRNS</v>
      </c>
      <c r="BE1729" s="11" t="str">
        <f t="shared" si="377"/>
        <v>SCDRDRNS</v>
      </c>
    </row>
    <row r="1730" spans="1:57" ht="11.25" hidden="1" customHeight="1">
      <c r="A1730" s="6">
        <v>1729</v>
      </c>
      <c r="B1730" s="7" t="s">
        <v>3847</v>
      </c>
      <c r="C1730" s="8" t="s">
        <v>3848</v>
      </c>
      <c r="D1730" s="7" t="s">
        <v>72</v>
      </c>
      <c r="E1730" s="7" t="s">
        <v>95</v>
      </c>
      <c r="F1730" s="7" t="s">
        <v>109</v>
      </c>
      <c r="G1730" s="9">
        <v>130</v>
      </c>
      <c r="H1730" s="9">
        <v>122</v>
      </c>
      <c r="I1730" s="9">
        <v>55</v>
      </c>
      <c r="J1730" s="9">
        <v>53</v>
      </c>
      <c r="K1730" s="9">
        <v>69</v>
      </c>
      <c r="L1730" s="9">
        <v>51</v>
      </c>
      <c r="M1730" s="9">
        <v>71</v>
      </c>
      <c r="N1730" s="9">
        <v>60</v>
      </c>
      <c r="O1730" s="9">
        <v>51</v>
      </c>
      <c r="P1730" s="9">
        <v>43</v>
      </c>
      <c r="Q1730" s="10">
        <v>105</v>
      </c>
      <c r="R1730" s="11">
        <v>43</v>
      </c>
      <c r="S1730" s="11">
        <v>1</v>
      </c>
      <c r="T1730" s="11">
        <v>101</v>
      </c>
      <c r="U1730" s="11">
        <v>121</v>
      </c>
      <c r="V1730" s="11">
        <v>1</v>
      </c>
      <c r="W1730" s="11">
        <v>101</v>
      </c>
      <c r="X1730" s="11">
        <f t="shared" si="364"/>
        <v>473</v>
      </c>
      <c r="Y1730" s="11">
        <f t="shared" si="365"/>
        <v>4710</v>
      </c>
      <c r="Z1730" s="11">
        <f t="shared" si="366"/>
        <v>2020</v>
      </c>
      <c r="AA1730" s="11">
        <f t="shared" si="367"/>
        <v>4050</v>
      </c>
      <c r="AB1730" s="11">
        <f t="shared" si="368"/>
        <v>4050</v>
      </c>
      <c r="AC1730" s="6">
        <f t="shared" si="369"/>
        <v>4760</v>
      </c>
      <c r="AD1730" s="9" t="s">
        <v>264</v>
      </c>
      <c r="AE1730" s="3" t="str">
        <f>IF(ISERROR(VLOOKUP($AD1730,技まとめ!$A$1:$F$380,6,FALSE)),"－",VLOOKUP($AD1730,技まとめ!$A$1:$F$380,6,FALSE))</f>
        <v>DR</v>
      </c>
      <c r="AF1730" s="3">
        <f>IF(ISERROR(VLOOKUP($AD1730,技まとめ!$A$1:$F$380,3,FALSE)),"－",VLOOKUP($AD1730,技まとめ!$A$1:$F$380,3,FALSE))</f>
        <v>69</v>
      </c>
      <c r="AG1730" s="3">
        <f>IF(ISERROR(VLOOKUP($AD1730,技まとめ!$A$1:$F$380,5,FALSE)),"－",VLOOKUP($AD1730,技まとめ!$A$1:$F$380,5,FALSE))</f>
        <v>44</v>
      </c>
      <c r="AH1730" s="3" t="str">
        <f>IF($E1730=IF(ISERROR(VLOOKUP($AD1730,技まとめ!$A$1:$F$380,4,FALSE)),"－",VLOOKUP($AD1730,技まとめ!$A$1:$F$380,4,FALSE)),"一致","")</f>
        <v>一致</v>
      </c>
      <c r="AI1730" s="9" t="s">
        <v>644</v>
      </c>
      <c r="AJ1730" s="3" t="str">
        <f>IF(ISERROR(VLOOKUP($AI1730,技まとめ!$A$1:$F$380,6,FALSE)),"－",VLOOKUP($AI1730,技まとめ!$A$1:$F$380,6,FALSE))</f>
        <v>－</v>
      </c>
      <c r="AK1730" s="3">
        <f>IF(ISERROR(VLOOKUP($AI1730,技まとめ!$A$1:$F$380,3,FALSE)),"－",VLOOKUP($AI1730,技まとめ!$A$1:$F$380,3,FALSE))</f>
        <v>0</v>
      </c>
      <c r="AL1730" s="3">
        <f>IF(ISERROR(VLOOKUP($AI1730,技まとめ!$A$1:$F$380,5,FALSE)),"－",VLOOKUP($AI1730,技まとめ!$A$1:$F$380,5,FALSE))</f>
        <v>0</v>
      </c>
      <c r="AM1730" s="3" t="str">
        <f>IF($E1730=IF(ISERROR(VLOOKUP($AI1730,技まとめ!$A$1:$F$380,4,FALSE)),"－",VLOOKUP($AI1730,技まとめ!$A$1:$F$380,4,FALSE)),"一致","")</f>
        <v/>
      </c>
      <c r="AN1730" s="9" t="s">
        <v>98</v>
      </c>
      <c r="AO1730" s="3" t="str">
        <f>IF(ISERROR(VLOOKUP($AN1730,技まとめ!$A$1:$F$380,6,FALSE)),"－",VLOOKUP($AN1730,技まとめ!$A$1:$F$380,6,FALSE))</f>
        <v>BL</v>
      </c>
      <c r="AP1730" s="3">
        <f>IF(ISERROR(VLOOKUP($AN1730,技まとめ!$A$1:$F$380,3,FALSE)),"－",VLOOKUP($AN1730,技まとめ!$A$1:$F$380,3,FALSE))</f>
        <v>58</v>
      </c>
      <c r="AQ1730" s="3">
        <f>IF(ISERROR(VLOOKUP($AN1730,技まとめ!$A$1:$F$380,5,FALSE)),"－",VLOOKUP($AN1730,技まとめ!$A$1:$F$380,5,FALSE))</f>
        <v>39</v>
      </c>
      <c r="AR1730" s="3" t="str">
        <f>IF($E1730=IF(ISERROR(VLOOKUP($AN1730,技まとめ!$A$1:$F$380,4,FALSE)),"－",VLOOKUP($AN1730,技まとめ!$A$1:$F$380,4,FALSE)),"一致","")</f>
        <v>一致</v>
      </c>
      <c r="AS1730" s="9" t="s">
        <v>326</v>
      </c>
      <c r="AT1730" s="3" t="str">
        <f>IF(ISERROR(VLOOKUP($AS1730,技まとめ!$A$1:$F$380,6,FALSE)),"－",VLOOKUP($AS1730,技まとめ!$A$1:$F$380,6,FALSE))</f>
        <v>BL</v>
      </c>
      <c r="AU1730" s="3">
        <f>IF(ISERROR(VLOOKUP($AS1730,技まとめ!$A$1:$F$380,3,FALSE)),"－",VLOOKUP($AS1730,技まとめ!$A$1:$F$380,3,FALSE))</f>
        <v>56</v>
      </c>
      <c r="AV1730" s="3">
        <f>IF(ISERROR(VLOOKUP($AS1730,技まとめ!$A$1:$F$380,5,FALSE)),"－",VLOOKUP($AS1730,技まとめ!$A$1:$F$380,5,FALSE))</f>
        <v>39</v>
      </c>
      <c r="AW1730" s="3" t="str">
        <f>IF($E1730=IF(ISERROR(VLOOKUP($AS1730,技まとめ!$A$1:$F$380,4,FALSE)),"－",VLOOKUP($AS1730,技まとめ!$A$1:$F$380,4,FALSE)),"一致","")</f>
        <v/>
      </c>
      <c r="AX1730" s="12" t="str">
        <f t="shared" si="370"/>
        <v>ウルトラムーンがくしゅうかげぬいパワーチャージ</v>
      </c>
      <c r="AY1730" s="12" t="str">
        <f t="shared" si="371"/>
        <v>ウルトラムーンがくしゅうかげぬいパワーチャージ</v>
      </c>
      <c r="AZ1730" s="12" t="str">
        <f t="shared" si="372"/>
        <v>ウルトラムーンがくしゅうかげぬいパワーチャージ</v>
      </c>
      <c r="BA1730" s="12" t="str">
        <f t="shared" si="373"/>
        <v>ウルトラムーンがくしゅうかげぬいパワーチャージ</v>
      </c>
      <c r="BB1730" s="11" t="str">
        <f t="shared" si="374"/>
        <v>DR－BLBL</v>
      </c>
      <c r="BC1730" s="11" t="str">
        <f t="shared" si="375"/>
        <v>DR－BLBL</v>
      </c>
      <c r="BD1730" s="11" t="str">
        <f t="shared" si="376"/>
        <v>DR－BLBL</v>
      </c>
      <c r="BE1730" s="11" t="str">
        <f t="shared" si="377"/>
        <v>DR－BLBL</v>
      </c>
    </row>
    <row r="1731" spans="1:57" ht="11.25" hidden="1" customHeight="1">
      <c r="A1731" s="6">
        <v>1730</v>
      </c>
      <c r="B1731" s="7" t="s">
        <v>3849</v>
      </c>
      <c r="C1731" s="8" t="s">
        <v>3850</v>
      </c>
      <c r="D1731" s="7" t="s">
        <v>72</v>
      </c>
      <c r="E1731" s="7" t="s">
        <v>73</v>
      </c>
      <c r="F1731" s="7" t="s">
        <v>109</v>
      </c>
      <c r="G1731" s="9">
        <v>137</v>
      </c>
      <c r="H1731" s="9">
        <v>107</v>
      </c>
      <c r="I1731" s="9">
        <v>65</v>
      </c>
      <c r="J1731" s="9">
        <v>62</v>
      </c>
      <c r="K1731" s="9">
        <v>44</v>
      </c>
      <c r="L1731" s="9">
        <v>43</v>
      </c>
      <c r="M1731" s="9">
        <v>56</v>
      </c>
      <c r="N1731" s="9">
        <v>64</v>
      </c>
      <c r="O1731" s="9">
        <v>66</v>
      </c>
      <c r="P1731" s="9">
        <v>38</v>
      </c>
      <c r="Q1731" s="10">
        <v>115</v>
      </c>
      <c r="R1731" s="11">
        <v>26</v>
      </c>
      <c r="S1731" s="11">
        <v>1</v>
      </c>
      <c r="T1731" s="11">
        <v>93</v>
      </c>
      <c r="U1731" s="11">
        <v>106</v>
      </c>
      <c r="V1731" s="11">
        <v>1</v>
      </c>
      <c r="W1731" s="11">
        <v>116</v>
      </c>
      <c r="X1731" s="11">
        <f t="shared" ref="X1731:X1794" si="378">SUM(Q1731:W1731)</f>
        <v>458</v>
      </c>
      <c r="Y1731" s="11">
        <f t="shared" ref="Y1731:Y1794" si="379">Q1731*40+V1731*5+W1731*5</f>
        <v>5185</v>
      </c>
      <c r="Z1731" s="11">
        <f t="shared" ref="Z1731:Z1794" si="380">R1731*35+S1731*5+V1731*5+W1731*5</f>
        <v>1500</v>
      </c>
      <c r="AA1731" s="11">
        <f t="shared" ref="AA1731:AA1794" si="381">T1731*35+S1731*5+V1731*5+W1731*5</f>
        <v>3845</v>
      </c>
      <c r="AB1731" s="11">
        <f t="shared" ref="AB1731:AB1794" si="382">T1731*35+V1731*10+W1731*5</f>
        <v>3845</v>
      </c>
      <c r="AC1731" s="6">
        <f t="shared" ref="AC1731:AC1794" si="383">T1731*40+R1731*5+W1731*5</f>
        <v>4430</v>
      </c>
      <c r="AD1731" s="9" t="s">
        <v>434</v>
      </c>
      <c r="AE1731" s="3" t="str">
        <f>IF(ISERROR(VLOOKUP($AD1731,技まとめ!$A$1:$F$380,6,FALSE)),"－",VLOOKUP($AD1731,技まとめ!$A$1:$F$380,6,FALSE))</f>
        <v>BL</v>
      </c>
      <c r="AF1731" s="3">
        <f>IF(ISERROR(VLOOKUP($AD1731,技まとめ!$A$1:$F$380,3,FALSE)),"－",VLOOKUP($AD1731,技まとめ!$A$1:$F$380,3,FALSE))</f>
        <v>65</v>
      </c>
      <c r="AG1731" s="3">
        <f>IF(ISERROR(VLOOKUP($AD1731,技まとめ!$A$1:$F$380,5,FALSE)),"－",VLOOKUP($AD1731,技まとめ!$A$1:$F$380,5,FALSE))</f>
        <v>42</v>
      </c>
      <c r="AH1731" s="3" t="str">
        <f>IF($E1731=IF(ISERROR(VLOOKUP($AD1731,技まとめ!$A$1:$F$380,4,FALSE)),"－",VLOOKUP($AD1731,技まとめ!$A$1:$F$380,4,FALSE)),"一致","")</f>
        <v>一致</v>
      </c>
      <c r="AI1731" s="9" t="s">
        <v>236</v>
      </c>
      <c r="AJ1731" s="3" t="str">
        <f>IF(ISERROR(VLOOKUP($AI1731,技まとめ!$A$1:$F$380,6,FALSE)),"－",VLOOKUP($AI1731,技まとめ!$A$1:$F$380,6,FALSE))</f>
        <v>DR</v>
      </c>
      <c r="AK1731" s="3">
        <f>IF(ISERROR(VLOOKUP($AI1731,技まとめ!$A$1:$F$380,3,FALSE)),"－",VLOOKUP($AI1731,技まとめ!$A$1:$F$380,3,FALSE))</f>
        <v>65</v>
      </c>
      <c r="AL1731" s="3">
        <f>IF(ISERROR(VLOOKUP($AI1731,技まとめ!$A$1:$F$380,5,FALSE)),"－",VLOOKUP($AI1731,技まとめ!$A$1:$F$380,5,FALSE))</f>
        <v>42</v>
      </c>
      <c r="AM1731" s="3" t="str">
        <f>IF($E1731=IF(ISERROR(VLOOKUP($AI1731,技まとめ!$A$1:$F$380,4,FALSE)),"－",VLOOKUP($AI1731,技まとめ!$A$1:$F$380,4,FALSE)),"一致","")</f>
        <v>一致</v>
      </c>
      <c r="AN1731" s="9" t="s">
        <v>957</v>
      </c>
      <c r="AO1731" s="3" t="str">
        <f>IF(ISERROR(VLOOKUP($AN1731,技まとめ!$A$1:$F$380,6,FALSE)),"－",VLOOKUP($AN1731,技まとめ!$A$1:$F$380,6,FALSE))</f>
        <v>CA</v>
      </c>
      <c r="AP1731" s="3">
        <f>IF(ISERROR(VLOOKUP($AN1731,技まとめ!$A$1:$F$380,3,FALSE)),"－",VLOOKUP($AN1731,技まとめ!$A$1:$F$380,3,FALSE))</f>
        <v>23</v>
      </c>
      <c r="AQ1731" s="3">
        <f>IF(ISERROR(VLOOKUP($AN1731,技まとめ!$A$1:$F$380,5,FALSE)),"－",VLOOKUP($AN1731,技まとめ!$A$1:$F$380,5,FALSE))</f>
        <v>22</v>
      </c>
      <c r="AR1731" s="3" t="str">
        <f>IF($E1731=IF(ISERROR(VLOOKUP($AN1731,技まとめ!$A$1:$F$380,4,FALSE)),"－",VLOOKUP($AN1731,技まとめ!$A$1:$F$380,4,FALSE)),"一致","")</f>
        <v>一致</v>
      </c>
      <c r="AS1731" s="9" t="s">
        <v>442</v>
      </c>
      <c r="AT1731" s="3" t="str">
        <f>IF(ISERROR(VLOOKUP($AS1731,技まとめ!$A$1:$F$380,6,FALSE)),"－",VLOOKUP($AS1731,技まとめ!$A$1:$F$380,6,FALSE))</f>
        <v>CA</v>
      </c>
      <c r="AU1731" s="3">
        <f>IF(ISERROR(VLOOKUP($AS1731,技まとめ!$A$1:$F$380,3,FALSE)),"－",VLOOKUP($AS1731,技まとめ!$A$1:$F$380,3,FALSE))</f>
        <v>75</v>
      </c>
      <c r="AV1731" s="3">
        <f>IF(ISERROR(VLOOKUP($AS1731,技まとめ!$A$1:$F$380,5,FALSE)),"－",VLOOKUP($AS1731,技まとめ!$A$1:$F$380,5,FALSE))</f>
        <v>45</v>
      </c>
      <c r="AW1731" s="3" t="str">
        <f>IF($E1731=IF(ISERROR(VLOOKUP($AS1731,技まとめ!$A$1:$F$380,4,FALSE)),"－",VLOOKUP($AS1731,技まとめ!$A$1:$F$380,4,FALSE)),"一致","")</f>
        <v>一致</v>
      </c>
      <c r="AX1731" s="12" t="str">
        <f t="shared" ref="AX1731:AX1794" si="384">AD1731&amp;AI1731&amp;AN1731&amp;AS1731</f>
        <v>ストーンプリズンとうめいフェイントゴッドハンドフラッシュアッパー</v>
      </c>
      <c r="AY1731" s="12" t="str">
        <f t="shared" ref="AY1731:AY1794" si="385">AD1731&amp;AI1731&amp;AN1731&amp;AS1731</f>
        <v>ストーンプリズンとうめいフェイントゴッドハンドフラッシュアッパー</v>
      </c>
      <c r="AZ1731" s="12" t="str">
        <f t="shared" ref="AZ1731:AZ1794" si="386">AD1731&amp;AI1731&amp;AN1731&amp;AS1731</f>
        <v>ストーンプリズンとうめいフェイントゴッドハンドフラッシュアッパー</v>
      </c>
      <c r="BA1731" s="12" t="str">
        <f t="shared" ref="BA1731:BA1794" si="387">AD1731&amp;AI1731&amp;AN1731&amp;AS1731</f>
        <v>ストーンプリズンとうめいフェイントゴッドハンドフラッシュアッパー</v>
      </c>
      <c r="BB1731" s="11" t="str">
        <f t="shared" ref="BB1731:BB1794" si="388">AE1731&amp;AJ1731&amp;AO1731&amp;AT1731</f>
        <v>BLDRCACA</v>
      </c>
      <c r="BC1731" s="11" t="str">
        <f t="shared" ref="BC1731:BC1794" si="389">AE1731&amp;AJ1731&amp;AO1731&amp;AT1731</f>
        <v>BLDRCACA</v>
      </c>
      <c r="BD1731" s="11" t="str">
        <f t="shared" ref="BD1731:BD1794" si="390">AE1731&amp;AJ1731&amp;AO1731&amp;AT1731</f>
        <v>BLDRCACA</v>
      </c>
      <c r="BE1731" s="11" t="str">
        <f t="shared" ref="BE1731:BE1794" si="391">AE1731&amp;AJ1731&amp;AO1731&amp;AT1731</f>
        <v>BLDRCACA</v>
      </c>
    </row>
    <row r="1732" spans="1:57" ht="11.25" hidden="1" customHeight="1">
      <c r="A1732" s="6">
        <v>1731</v>
      </c>
      <c r="B1732" s="7" t="s">
        <v>3851</v>
      </c>
      <c r="C1732" s="8" t="s">
        <v>3852</v>
      </c>
      <c r="D1732" s="7" t="s">
        <v>72</v>
      </c>
      <c r="E1732" s="7" t="s">
        <v>73</v>
      </c>
      <c r="F1732" s="7" t="s">
        <v>74</v>
      </c>
      <c r="G1732" s="9">
        <v>114</v>
      </c>
      <c r="H1732" s="9">
        <v>134</v>
      </c>
      <c r="I1732" s="9">
        <v>52</v>
      </c>
      <c r="J1732" s="9">
        <v>50</v>
      </c>
      <c r="K1732" s="9">
        <v>51</v>
      </c>
      <c r="L1732" s="9">
        <v>76</v>
      </c>
      <c r="M1732" s="9">
        <v>36</v>
      </c>
      <c r="N1732" s="9">
        <v>42</v>
      </c>
      <c r="O1732" s="9">
        <v>68</v>
      </c>
      <c r="P1732" s="9">
        <v>37</v>
      </c>
      <c r="Q1732" s="10">
        <v>102</v>
      </c>
      <c r="R1732" s="11">
        <v>1</v>
      </c>
      <c r="S1732" s="11">
        <v>1</v>
      </c>
      <c r="T1732" s="11">
        <v>126</v>
      </c>
      <c r="U1732" s="11">
        <v>86</v>
      </c>
      <c r="V1732" s="11">
        <v>1</v>
      </c>
      <c r="W1732" s="11">
        <v>115</v>
      </c>
      <c r="X1732" s="11">
        <f t="shared" si="378"/>
        <v>432</v>
      </c>
      <c r="Y1732" s="11">
        <f t="shared" si="379"/>
        <v>4660</v>
      </c>
      <c r="Z1732" s="11">
        <f t="shared" si="380"/>
        <v>620</v>
      </c>
      <c r="AA1732" s="11">
        <f t="shared" si="381"/>
        <v>4995</v>
      </c>
      <c r="AB1732" s="11">
        <f t="shared" si="382"/>
        <v>4995</v>
      </c>
      <c r="AC1732" s="6">
        <f t="shared" si="383"/>
        <v>5620</v>
      </c>
      <c r="AD1732" s="9" t="s">
        <v>203</v>
      </c>
      <c r="AE1732" s="3" t="str">
        <f>IF(ISERROR(VLOOKUP($AD1732,技まとめ!$A$1:$F$380,6,FALSE)),"－",VLOOKUP($AD1732,技まとめ!$A$1:$F$380,6,FALSE))</f>
        <v>P1</v>
      </c>
      <c r="AF1732" s="3">
        <f>IF(ISERROR(VLOOKUP($AD1732,技まとめ!$A$1:$F$380,3,FALSE)),"－",VLOOKUP($AD1732,技まとめ!$A$1:$F$380,3,FALSE))</f>
        <v>46</v>
      </c>
      <c r="AG1732" s="3">
        <f>IF(ISERROR(VLOOKUP($AD1732,技まとめ!$A$1:$F$380,5,FALSE)),"－",VLOOKUP($AD1732,技まとめ!$A$1:$F$380,5,FALSE))</f>
        <v>32</v>
      </c>
      <c r="AH1732" s="3" t="str">
        <f>IF($E1732=IF(ISERROR(VLOOKUP($AD1732,技まとめ!$A$1:$F$380,4,FALSE)),"－",VLOOKUP($AD1732,技まとめ!$A$1:$F$380,4,FALSE)),"一致","")</f>
        <v/>
      </c>
      <c r="AI1732" s="9" t="s">
        <v>988</v>
      </c>
      <c r="AJ1732" s="3" t="str">
        <f>IF(ISERROR(VLOOKUP($AI1732,技まとめ!$A$1:$F$380,6,FALSE)),"－",VLOOKUP($AI1732,技まとめ!$A$1:$F$380,6,FALSE))</f>
        <v>CA</v>
      </c>
      <c r="AK1732" s="3">
        <f>IF(ISERROR(VLOOKUP($AI1732,技まとめ!$A$1:$F$380,3,FALSE)),"－",VLOOKUP($AI1732,技まとめ!$A$1:$F$380,3,FALSE))</f>
        <v>65</v>
      </c>
      <c r="AL1732" s="3">
        <f>IF(ISERROR(VLOOKUP($AI1732,技まとめ!$A$1:$F$380,5,FALSE)),"－",VLOOKUP($AI1732,技まとめ!$A$1:$F$380,5,FALSE))</f>
        <v>40</v>
      </c>
      <c r="AM1732" s="3" t="str">
        <f>IF($E1732=IF(ISERROR(VLOOKUP($AI1732,技まとめ!$A$1:$F$380,4,FALSE)),"－",VLOOKUP($AI1732,技まとめ!$A$1:$F$380,4,FALSE)),"一致","")</f>
        <v/>
      </c>
      <c r="AN1732" s="9" t="s">
        <v>657</v>
      </c>
      <c r="AO1732" s="3" t="str">
        <f>IF(ISERROR(VLOOKUP($AN1732,技まとめ!$A$1:$F$380,6,FALSE)),"－",VLOOKUP($AN1732,技まとめ!$A$1:$F$380,6,FALSE))</f>
        <v>BB</v>
      </c>
      <c r="AP1732" s="3">
        <f>IF(ISERROR(VLOOKUP($AN1732,技まとめ!$A$1:$F$380,3,FALSE)),"－",VLOOKUP($AN1732,技まとめ!$A$1:$F$380,3,FALSE))</f>
        <v>85</v>
      </c>
      <c r="AQ1732" s="3">
        <f>IF(ISERROR(VLOOKUP($AN1732,技まとめ!$A$1:$F$380,5,FALSE)),"－",VLOOKUP($AN1732,技まとめ!$A$1:$F$380,5,FALSE))</f>
        <v>50</v>
      </c>
      <c r="AR1732" s="3" t="str">
        <f>IF($E1732=IF(ISERROR(VLOOKUP($AN1732,技まとめ!$A$1:$F$380,4,FALSE)),"－",VLOOKUP($AN1732,技まとめ!$A$1:$F$380,4,FALSE)),"一致","")</f>
        <v>一致</v>
      </c>
      <c r="AS1732" s="9" t="s">
        <v>75</v>
      </c>
      <c r="AT1732" s="3" t="str">
        <f>IF(ISERROR(VLOOKUP($AS1732,技まとめ!$A$1:$F$380,6,FALSE)),"－",VLOOKUP($AS1732,技まとめ!$A$1:$F$380,6,FALSE))</f>
        <v>P2</v>
      </c>
      <c r="AU1732" s="3">
        <f>IF(ISERROR(VLOOKUP($AS1732,技まとめ!$A$1:$F$380,3,FALSE)),"－",VLOOKUP($AS1732,技まとめ!$A$1:$F$380,3,FALSE))</f>
        <v>64</v>
      </c>
      <c r="AV1732" s="3">
        <f>IF(ISERROR(VLOOKUP($AS1732,技まとめ!$A$1:$F$380,5,FALSE)),"－",VLOOKUP($AS1732,技まとめ!$A$1:$F$380,5,FALSE))</f>
        <v>37</v>
      </c>
      <c r="AW1732" s="3" t="str">
        <f>IF($E1732=IF(ISERROR(VLOOKUP($AS1732,技まとめ!$A$1:$F$380,4,FALSE)),"－",VLOOKUP($AS1732,技まとめ!$A$1:$F$380,4,FALSE)),"一致","")</f>
        <v/>
      </c>
      <c r="AX1732" s="12" t="str">
        <f t="shared" si="384"/>
        <v>フルパワーシールドワームホールロードローラタックルせいぎのてっけん</v>
      </c>
      <c r="AY1732" s="12" t="str">
        <f t="shared" si="385"/>
        <v>フルパワーシールドワームホールロードローラタックルせいぎのてっけん</v>
      </c>
      <c r="AZ1732" s="12" t="str">
        <f t="shared" si="386"/>
        <v>フルパワーシールドワームホールロードローラタックルせいぎのてっけん</v>
      </c>
      <c r="BA1732" s="12" t="str">
        <f t="shared" si="387"/>
        <v>フルパワーシールドワームホールロードローラタックルせいぎのてっけん</v>
      </c>
      <c r="BB1732" s="11" t="str">
        <f t="shared" si="388"/>
        <v>P1CABBP2</v>
      </c>
      <c r="BC1732" s="11" t="str">
        <f t="shared" si="389"/>
        <v>P1CABBP2</v>
      </c>
      <c r="BD1732" s="11" t="str">
        <f t="shared" si="390"/>
        <v>P1CABBP2</v>
      </c>
      <c r="BE1732" s="11" t="str">
        <f t="shared" si="391"/>
        <v>P1CABBP2</v>
      </c>
    </row>
    <row r="1733" spans="1:57" ht="11.25" hidden="1" customHeight="1">
      <c r="A1733" s="6">
        <v>1732</v>
      </c>
      <c r="B1733" s="7" t="s">
        <v>3853</v>
      </c>
      <c r="C1733" s="8" t="s">
        <v>3854</v>
      </c>
      <c r="D1733" s="7" t="s">
        <v>72</v>
      </c>
      <c r="E1733" s="7" t="s">
        <v>102</v>
      </c>
      <c r="F1733" s="7" t="s">
        <v>82</v>
      </c>
      <c r="G1733" s="9">
        <v>115</v>
      </c>
      <c r="H1733" s="9">
        <v>126</v>
      </c>
      <c r="I1733" s="9">
        <v>40</v>
      </c>
      <c r="J1733" s="9">
        <v>44</v>
      </c>
      <c r="K1733" s="9">
        <v>40</v>
      </c>
      <c r="L1733" s="9">
        <v>69</v>
      </c>
      <c r="M1733" s="9">
        <v>52</v>
      </c>
      <c r="N1733" s="9">
        <v>45</v>
      </c>
      <c r="O1733" s="9">
        <v>70</v>
      </c>
      <c r="P1733" s="9">
        <v>49</v>
      </c>
      <c r="Q1733" s="10">
        <v>90</v>
      </c>
      <c r="R1733" s="11">
        <v>1</v>
      </c>
      <c r="S1733" s="11">
        <v>1</v>
      </c>
      <c r="T1733" s="11">
        <v>119</v>
      </c>
      <c r="U1733" s="11">
        <v>102</v>
      </c>
      <c r="V1733" s="11">
        <v>1</v>
      </c>
      <c r="W1733" s="11">
        <v>115</v>
      </c>
      <c r="X1733" s="11">
        <f t="shared" si="378"/>
        <v>429</v>
      </c>
      <c r="Y1733" s="11">
        <f t="shared" si="379"/>
        <v>4180</v>
      </c>
      <c r="Z1733" s="11">
        <f t="shared" si="380"/>
        <v>620</v>
      </c>
      <c r="AA1733" s="11">
        <f t="shared" si="381"/>
        <v>4750</v>
      </c>
      <c r="AB1733" s="11">
        <f t="shared" si="382"/>
        <v>4750</v>
      </c>
      <c r="AC1733" s="6">
        <f t="shared" si="383"/>
        <v>5340</v>
      </c>
      <c r="AD1733" s="9" t="s">
        <v>168</v>
      </c>
      <c r="AE1733" s="3" t="str">
        <f>IF(ISERROR(VLOOKUP($AD1733,技まとめ!$A$1:$F$380,6,FALSE)),"－",VLOOKUP($AD1733,技まとめ!$A$1:$F$380,6,FALSE))</f>
        <v>BL</v>
      </c>
      <c r="AF1733" s="3">
        <f>IF(ISERROR(VLOOKUP($AD1733,技まとめ!$A$1:$F$380,3,FALSE)),"－",VLOOKUP($AD1733,技まとめ!$A$1:$F$380,3,FALSE))</f>
        <v>25</v>
      </c>
      <c r="AG1733" s="3">
        <f>IF(ISERROR(VLOOKUP($AD1733,技まとめ!$A$1:$F$380,5,FALSE)),"－",VLOOKUP($AD1733,技まとめ!$A$1:$F$380,5,FALSE))</f>
        <v>12</v>
      </c>
      <c r="AH1733" s="3" t="str">
        <f>IF($E1733=IF(ISERROR(VLOOKUP($AD1733,技まとめ!$A$1:$F$380,4,FALSE)),"－",VLOOKUP($AD1733,技まとめ!$A$1:$F$380,4,FALSE)),"一致","")</f>
        <v/>
      </c>
      <c r="AI1733" s="9" t="s">
        <v>482</v>
      </c>
      <c r="AJ1733" s="3" t="str">
        <f>IF(ISERROR(VLOOKUP($AI1733,技まとめ!$A$1:$F$380,6,FALSE)),"－",VLOOKUP($AI1733,技まとめ!$A$1:$F$380,6,FALSE))</f>
        <v>BL</v>
      </c>
      <c r="AK1733" s="3">
        <f>IF(ISERROR(VLOOKUP($AI1733,技まとめ!$A$1:$F$380,3,FALSE)),"－",VLOOKUP($AI1733,技まとめ!$A$1:$F$380,3,FALSE))</f>
        <v>83</v>
      </c>
      <c r="AL1733" s="3">
        <f>IF(ISERROR(VLOOKUP($AI1733,技まとめ!$A$1:$F$380,5,FALSE)),"－",VLOOKUP($AI1733,技まとめ!$A$1:$F$380,5,FALSE))</f>
        <v>48</v>
      </c>
      <c r="AM1733" s="3" t="str">
        <f>IF($E1733=IF(ISERROR(VLOOKUP($AI1733,技まとめ!$A$1:$F$380,4,FALSE)),"－",VLOOKUP($AI1733,技まとめ!$A$1:$F$380,4,FALSE)),"一致","")</f>
        <v/>
      </c>
      <c r="AN1733" s="9" t="s">
        <v>98</v>
      </c>
      <c r="AO1733" s="3" t="str">
        <f>IF(ISERROR(VLOOKUP($AN1733,技まとめ!$A$1:$F$380,6,FALSE)),"－",VLOOKUP($AN1733,技まとめ!$A$1:$F$380,6,FALSE))</f>
        <v>BL</v>
      </c>
      <c r="AP1733" s="3">
        <f>IF(ISERROR(VLOOKUP($AN1733,技まとめ!$A$1:$F$380,3,FALSE)),"－",VLOOKUP($AN1733,技まとめ!$A$1:$F$380,3,FALSE))</f>
        <v>58</v>
      </c>
      <c r="AQ1733" s="3">
        <f>IF(ISERROR(VLOOKUP($AN1733,技まとめ!$A$1:$F$380,5,FALSE)),"－",VLOOKUP($AN1733,技まとめ!$A$1:$F$380,5,FALSE))</f>
        <v>39</v>
      </c>
      <c r="AR1733" s="3" t="str">
        <f>IF($E1733=IF(ISERROR(VLOOKUP($AN1733,技まとめ!$A$1:$F$380,4,FALSE)),"－",VLOOKUP($AN1733,技まとめ!$A$1:$F$380,4,FALSE)),"一致","")</f>
        <v/>
      </c>
      <c r="AS1733" s="9" t="s">
        <v>195</v>
      </c>
      <c r="AT1733" s="3" t="str">
        <f>IF(ISERROR(VLOOKUP($AS1733,技まとめ!$A$1:$F$380,6,FALSE)),"－",VLOOKUP($AS1733,技まとめ!$A$1:$F$380,6,FALSE))</f>
        <v>DR</v>
      </c>
      <c r="AU1733" s="3">
        <f>IF(ISERROR(VLOOKUP($AS1733,技まとめ!$A$1:$F$380,3,FALSE)),"－",VLOOKUP($AS1733,技まとめ!$A$1:$F$380,3,FALSE))</f>
        <v>106</v>
      </c>
      <c r="AV1733" s="3">
        <f>IF(ISERROR(VLOOKUP($AS1733,技まとめ!$A$1:$F$380,5,FALSE)),"－",VLOOKUP($AS1733,技まとめ!$A$1:$F$380,5,FALSE))</f>
        <v>57</v>
      </c>
      <c r="AW1733" s="3" t="str">
        <f>IF($E1733=IF(ISERROR(VLOOKUP($AS1733,技まとめ!$A$1:$F$380,4,FALSE)),"－",VLOOKUP($AS1733,技まとめ!$A$1:$F$380,4,FALSE)),"一致","")</f>
        <v/>
      </c>
      <c r="AX1733" s="12" t="str">
        <f t="shared" si="384"/>
        <v>キラースライドハーヴェストかげぬいキラーフィールズ</v>
      </c>
      <c r="AY1733" s="12" t="str">
        <f t="shared" si="385"/>
        <v>キラースライドハーヴェストかげぬいキラーフィールズ</v>
      </c>
      <c r="AZ1733" s="12" t="str">
        <f t="shared" si="386"/>
        <v>キラースライドハーヴェストかげぬいキラーフィールズ</v>
      </c>
      <c r="BA1733" s="12" t="str">
        <f t="shared" si="387"/>
        <v>キラースライドハーヴェストかげぬいキラーフィールズ</v>
      </c>
      <c r="BB1733" s="11" t="str">
        <f t="shared" si="388"/>
        <v>BLBLBLDR</v>
      </c>
      <c r="BC1733" s="11" t="str">
        <f t="shared" si="389"/>
        <v>BLBLBLDR</v>
      </c>
      <c r="BD1733" s="11" t="str">
        <f t="shared" si="390"/>
        <v>BLBLBLDR</v>
      </c>
      <c r="BE1733" s="11" t="str">
        <f t="shared" si="391"/>
        <v>BLBLBLDR</v>
      </c>
    </row>
    <row r="1734" spans="1:57" ht="11.25" hidden="1" customHeight="1">
      <c r="A1734" s="6">
        <v>1733</v>
      </c>
      <c r="B1734" s="7" t="s">
        <v>3855</v>
      </c>
      <c r="C1734" s="8" t="s">
        <v>3856</v>
      </c>
      <c r="D1734" s="7" t="s">
        <v>72</v>
      </c>
      <c r="E1734" s="7" t="s">
        <v>81</v>
      </c>
      <c r="F1734" s="7" t="s">
        <v>82</v>
      </c>
      <c r="G1734" s="9">
        <v>113</v>
      </c>
      <c r="H1734" s="9">
        <v>116</v>
      </c>
      <c r="I1734" s="9">
        <v>53</v>
      </c>
      <c r="J1734" s="9">
        <v>53</v>
      </c>
      <c r="K1734" s="9">
        <v>52</v>
      </c>
      <c r="L1734" s="9">
        <v>71</v>
      </c>
      <c r="M1734" s="9">
        <v>44</v>
      </c>
      <c r="N1734" s="9">
        <v>54</v>
      </c>
      <c r="O1734" s="9">
        <v>65</v>
      </c>
      <c r="P1734" s="9">
        <v>36</v>
      </c>
      <c r="Q1734" s="10">
        <v>103</v>
      </c>
      <c r="R1734" s="11">
        <v>13</v>
      </c>
      <c r="S1734" s="11">
        <v>1</v>
      </c>
      <c r="T1734" s="11">
        <v>121</v>
      </c>
      <c r="U1734" s="11">
        <v>94</v>
      </c>
      <c r="V1734" s="11">
        <v>1</v>
      </c>
      <c r="W1734" s="11">
        <v>115</v>
      </c>
      <c r="X1734" s="11">
        <f t="shared" si="378"/>
        <v>448</v>
      </c>
      <c r="Y1734" s="11">
        <f t="shared" si="379"/>
        <v>4700</v>
      </c>
      <c r="Z1734" s="11">
        <f t="shared" si="380"/>
        <v>1040</v>
      </c>
      <c r="AA1734" s="11">
        <f t="shared" si="381"/>
        <v>4820</v>
      </c>
      <c r="AB1734" s="11">
        <f t="shared" si="382"/>
        <v>4820</v>
      </c>
      <c r="AC1734" s="6">
        <f t="shared" si="383"/>
        <v>5480</v>
      </c>
      <c r="AD1734" s="9" t="s">
        <v>168</v>
      </c>
      <c r="AE1734" s="3" t="str">
        <f>IF(ISERROR(VLOOKUP($AD1734,技まとめ!$A$1:$F$380,6,FALSE)),"－",VLOOKUP($AD1734,技まとめ!$A$1:$F$380,6,FALSE))</f>
        <v>BL</v>
      </c>
      <c r="AF1734" s="3">
        <f>IF(ISERROR(VLOOKUP($AD1734,技まとめ!$A$1:$F$380,3,FALSE)),"－",VLOOKUP($AD1734,技まとめ!$A$1:$F$380,3,FALSE))</f>
        <v>25</v>
      </c>
      <c r="AG1734" s="3">
        <f>IF(ISERROR(VLOOKUP($AD1734,技まとめ!$A$1:$F$380,5,FALSE)),"－",VLOOKUP($AD1734,技まとめ!$A$1:$F$380,5,FALSE))</f>
        <v>12</v>
      </c>
      <c r="AH1734" s="3" t="str">
        <f>IF($E1734=IF(ISERROR(VLOOKUP($AD1734,技まとめ!$A$1:$F$380,4,FALSE)),"－",VLOOKUP($AD1734,技まとめ!$A$1:$F$380,4,FALSE)),"一致","")</f>
        <v/>
      </c>
      <c r="AI1734" s="9" t="s">
        <v>713</v>
      </c>
      <c r="AJ1734" s="3" t="str">
        <f>IF(ISERROR(VLOOKUP($AI1734,技まとめ!$A$1:$F$380,6,FALSE)),"－",VLOOKUP($AI1734,技まとめ!$A$1:$F$380,6,FALSE))</f>
        <v>BB</v>
      </c>
      <c r="AK1734" s="3">
        <f>IF(ISERROR(VLOOKUP($AI1734,技まとめ!$A$1:$F$380,3,FALSE)),"－",VLOOKUP($AI1734,技まとめ!$A$1:$F$380,3,FALSE))</f>
        <v>59</v>
      </c>
      <c r="AL1734" s="3">
        <f>IF(ISERROR(VLOOKUP($AI1734,技まとめ!$A$1:$F$380,5,FALSE)),"－",VLOOKUP($AI1734,技まとめ!$A$1:$F$380,5,FALSE))</f>
        <v>38</v>
      </c>
      <c r="AM1734" s="3" t="str">
        <f>IF($E1734=IF(ISERROR(VLOOKUP($AI1734,技まとめ!$A$1:$F$380,4,FALSE)),"－",VLOOKUP($AI1734,技まとめ!$A$1:$F$380,4,FALSE)),"一致","")</f>
        <v/>
      </c>
      <c r="AN1734" s="9" t="s">
        <v>401</v>
      </c>
      <c r="AO1734" s="3" t="str">
        <f>IF(ISERROR(VLOOKUP($AN1734,技まとめ!$A$1:$F$380,6,FALSE)),"－",VLOOKUP($AN1734,技まとめ!$A$1:$F$380,6,FALSE))</f>
        <v>CA</v>
      </c>
      <c r="AP1734" s="3">
        <f>IF(ISERROR(VLOOKUP($AN1734,技まとめ!$A$1:$F$380,3,FALSE)),"－",VLOOKUP($AN1734,技まとめ!$A$1:$F$380,3,FALSE))</f>
        <v>48</v>
      </c>
      <c r="AQ1734" s="3">
        <f>IF(ISERROR(VLOOKUP($AN1734,技まとめ!$A$1:$F$380,5,FALSE)),"－",VLOOKUP($AN1734,技まとめ!$A$1:$F$380,5,FALSE))</f>
        <v>32</v>
      </c>
      <c r="AR1734" s="3" t="str">
        <f>IF($E1734=IF(ISERROR(VLOOKUP($AN1734,技まとめ!$A$1:$F$380,4,FALSE)),"－",VLOOKUP($AN1734,技まとめ!$A$1:$F$380,4,FALSE)),"一致","")</f>
        <v/>
      </c>
      <c r="AS1734" s="9" t="s">
        <v>608</v>
      </c>
      <c r="AT1734" s="3" t="str">
        <f>IF(ISERROR(VLOOKUP($AS1734,技まとめ!$A$1:$F$380,6,FALSE)),"－",VLOOKUP($AS1734,技まとめ!$A$1:$F$380,6,FALSE))</f>
        <v>BL</v>
      </c>
      <c r="AU1734" s="3">
        <f>IF(ISERROR(VLOOKUP($AS1734,技まとめ!$A$1:$F$380,3,FALSE)),"－",VLOOKUP($AS1734,技まとめ!$A$1:$F$380,3,FALSE))</f>
        <v>83</v>
      </c>
      <c r="AV1734" s="3">
        <f>IF(ISERROR(VLOOKUP($AS1734,技まとめ!$A$1:$F$380,5,FALSE)),"－",VLOOKUP($AS1734,技まとめ!$A$1:$F$380,5,FALSE))</f>
        <v>50</v>
      </c>
      <c r="AW1734" s="3" t="str">
        <f>IF($E1734=IF(ISERROR(VLOOKUP($AS1734,技まとめ!$A$1:$F$380,4,FALSE)),"－",VLOOKUP($AS1734,技まとめ!$A$1:$F$380,4,FALSE)),"一致","")</f>
        <v/>
      </c>
      <c r="AX1734" s="12" t="str">
        <f t="shared" si="384"/>
        <v>キラースライドグラビテイションゴールずらしプラネットシールド</v>
      </c>
      <c r="AY1734" s="12" t="str">
        <f t="shared" si="385"/>
        <v>キラースライドグラビテイションゴールずらしプラネットシールド</v>
      </c>
      <c r="AZ1734" s="12" t="str">
        <f t="shared" si="386"/>
        <v>キラースライドグラビテイションゴールずらしプラネットシールド</v>
      </c>
      <c r="BA1734" s="12" t="str">
        <f t="shared" si="387"/>
        <v>キラースライドグラビテイションゴールずらしプラネットシールド</v>
      </c>
      <c r="BB1734" s="11" t="str">
        <f t="shared" si="388"/>
        <v>BLBBCABL</v>
      </c>
      <c r="BC1734" s="11" t="str">
        <f t="shared" si="389"/>
        <v>BLBBCABL</v>
      </c>
      <c r="BD1734" s="11" t="str">
        <f t="shared" si="390"/>
        <v>BLBBCABL</v>
      </c>
      <c r="BE1734" s="11" t="str">
        <f t="shared" si="391"/>
        <v>BLBBCABL</v>
      </c>
    </row>
    <row r="1735" spans="1:57" ht="11.25" hidden="1" customHeight="1">
      <c r="A1735" s="6">
        <v>1734</v>
      </c>
      <c r="B1735" s="7" t="s">
        <v>3857</v>
      </c>
      <c r="C1735" s="8" t="s">
        <v>3858</v>
      </c>
      <c r="D1735" s="7" t="s">
        <v>72</v>
      </c>
      <c r="E1735" s="7" t="s">
        <v>73</v>
      </c>
      <c r="F1735" s="7" t="s">
        <v>82</v>
      </c>
      <c r="G1735" s="9">
        <v>109</v>
      </c>
      <c r="H1735" s="9">
        <v>122</v>
      </c>
      <c r="I1735" s="9">
        <v>41</v>
      </c>
      <c r="J1735" s="9">
        <v>62</v>
      </c>
      <c r="K1735" s="9">
        <v>46</v>
      </c>
      <c r="L1735" s="9">
        <v>54</v>
      </c>
      <c r="M1735" s="9">
        <v>67</v>
      </c>
      <c r="N1735" s="9">
        <v>33</v>
      </c>
      <c r="O1735" s="9">
        <v>56</v>
      </c>
      <c r="P1735" s="9">
        <v>49</v>
      </c>
      <c r="Q1735" s="10">
        <v>91</v>
      </c>
      <c r="R1735" s="11">
        <v>8</v>
      </c>
      <c r="S1735" s="11">
        <v>1</v>
      </c>
      <c r="T1735" s="11">
        <v>104</v>
      </c>
      <c r="U1735" s="11">
        <v>117</v>
      </c>
      <c r="V1735" s="11">
        <v>1</v>
      </c>
      <c r="W1735" s="11">
        <v>106</v>
      </c>
      <c r="X1735" s="11">
        <f t="shared" si="378"/>
        <v>428</v>
      </c>
      <c r="Y1735" s="11">
        <f t="shared" si="379"/>
        <v>4175</v>
      </c>
      <c r="Z1735" s="11">
        <f t="shared" si="380"/>
        <v>820</v>
      </c>
      <c r="AA1735" s="11">
        <f t="shared" si="381"/>
        <v>4180</v>
      </c>
      <c r="AB1735" s="11">
        <f t="shared" si="382"/>
        <v>4180</v>
      </c>
      <c r="AC1735" s="6">
        <f t="shared" si="383"/>
        <v>4730</v>
      </c>
      <c r="AD1735" s="9" t="s">
        <v>168</v>
      </c>
      <c r="AE1735" s="3" t="str">
        <f>IF(ISERROR(VLOOKUP($AD1735,技まとめ!$A$1:$F$380,6,FALSE)),"－",VLOOKUP($AD1735,技まとめ!$A$1:$F$380,6,FALSE))</f>
        <v>BL</v>
      </c>
      <c r="AF1735" s="3">
        <f>IF(ISERROR(VLOOKUP($AD1735,技まとめ!$A$1:$F$380,3,FALSE)),"－",VLOOKUP($AD1735,技まとめ!$A$1:$F$380,3,FALSE))</f>
        <v>25</v>
      </c>
      <c r="AG1735" s="3">
        <f>IF(ISERROR(VLOOKUP($AD1735,技まとめ!$A$1:$F$380,5,FALSE)),"－",VLOOKUP($AD1735,技まとめ!$A$1:$F$380,5,FALSE))</f>
        <v>12</v>
      </c>
      <c r="AH1735" s="3" t="str">
        <f>IF($E1735=IF(ISERROR(VLOOKUP($AD1735,技まとめ!$A$1:$F$380,4,FALSE)),"－",VLOOKUP($AD1735,技まとめ!$A$1:$F$380,4,FALSE)),"一致","")</f>
        <v/>
      </c>
      <c r="AI1735" s="9" t="s">
        <v>251</v>
      </c>
      <c r="AJ1735" s="3" t="str">
        <f>IF(ISERROR(VLOOKUP($AI1735,技まとめ!$A$1:$F$380,6,FALSE)),"－",VLOOKUP($AI1735,技まとめ!$A$1:$F$380,6,FALSE))</f>
        <v>BL</v>
      </c>
      <c r="AK1735" s="3">
        <f>IF(ISERROR(VLOOKUP($AI1735,技まとめ!$A$1:$F$380,3,FALSE)),"－",VLOOKUP($AI1735,技まとめ!$A$1:$F$380,3,FALSE))</f>
        <v>46</v>
      </c>
      <c r="AL1735" s="3">
        <f>IF(ISERROR(VLOOKUP($AI1735,技まとめ!$A$1:$F$380,5,FALSE)),"－",VLOOKUP($AI1735,技まとめ!$A$1:$F$380,5,FALSE))</f>
        <v>33</v>
      </c>
      <c r="AM1735" s="3" t="str">
        <f>IF($E1735=IF(ISERROR(VLOOKUP($AI1735,技まとめ!$A$1:$F$380,4,FALSE)),"－",VLOOKUP($AI1735,技まとめ!$A$1:$F$380,4,FALSE)),"一致","")</f>
        <v/>
      </c>
      <c r="AN1735" s="9" t="s">
        <v>557</v>
      </c>
      <c r="AO1735" s="3" t="str">
        <f>IF(ISERROR(VLOOKUP($AN1735,技まとめ!$A$1:$F$380,6,FALSE)),"－",VLOOKUP($AN1735,技まとめ!$A$1:$F$380,6,FALSE))</f>
        <v>LS</v>
      </c>
      <c r="AP1735" s="3">
        <f>IF(ISERROR(VLOOKUP($AN1735,技まとめ!$A$1:$F$380,3,FALSE)),"－",VLOOKUP($AN1735,技まとめ!$A$1:$F$380,3,FALSE))</f>
        <v>101</v>
      </c>
      <c r="AQ1735" s="3">
        <f>IF(ISERROR(VLOOKUP($AN1735,技まとめ!$A$1:$F$380,5,FALSE)),"－",VLOOKUP($AN1735,技まとめ!$A$1:$F$380,5,FALSE))</f>
        <v>66</v>
      </c>
      <c r="AR1735" s="3" t="str">
        <f>IF($E1735=IF(ISERROR(VLOOKUP($AN1735,技まとめ!$A$1:$F$380,4,FALSE)),"－",VLOOKUP($AN1735,技まとめ!$A$1:$F$380,4,FALSE)),"一致","")</f>
        <v/>
      </c>
      <c r="AS1735" s="9" t="s">
        <v>204</v>
      </c>
      <c r="AT1735" s="3" t="str">
        <f>IF(ISERROR(VLOOKUP($AS1735,技まとめ!$A$1:$F$380,6,FALSE)),"－",VLOOKUP($AS1735,技まとめ!$A$1:$F$380,6,FALSE))</f>
        <v>CA</v>
      </c>
      <c r="AU1735" s="3">
        <f>IF(ISERROR(VLOOKUP($AS1735,技まとめ!$A$1:$F$380,3,FALSE)),"－",VLOOKUP($AS1735,技まとめ!$A$1:$F$380,3,FALSE))</f>
        <v>85</v>
      </c>
      <c r="AV1735" s="3">
        <f>IF(ISERROR(VLOOKUP($AS1735,技まとめ!$A$1:$F$380,5,FALSE)),"－",VLOOKUP($AS1735,技まとめ!$A$1:$F$380,5,FALSE))</f>
        <v>47</v>
      </c>
      <c r="AW1735" s="3" t="str">
        <f>IF($E1735=IF(ISERROR(VLOOKUP($AS1735,技まとめ!$A$1:$F$380,4,FALSE)),"－",VLOOKUP($AS1735,技まとめ!$A$1:$F$380,4,FALSE)),"一致","")</f>
        <v/>
      </c>
      <c r="AX1735" s="12" t="str">
        <f t="shared" si="384"/>
        <v>キラースライドくものいとトリプルブーストビッグスパイダー</v>
      </c>
      <c r="AY1735" s="12" t="str">
        <f t="shared" si="385"/>
        <v>キラースライドくものいとトリプルブーストビッグスパイダー</v>
      </c>
      <c r="AZ1735" s="12" t="str">
        <f t="shared" si="386"/>
        <v>キラースライドくものいとトリプルブーストビッグスパイダー</v>
      </c>
      <c r="BA1735" s="12" t="str">
        <f t="shared" si="387"/>
        <v>キラースライドくものいとトリプルブーストビッグスパイダー</v>
      </c>
      <c r="BB1735" s="11" t="str">
        <f t="shared" si="388"/>
        <v>BLBLLSCA</v>
      </c>
      <c r="BC1735" s="11" t="str">
        <f t="shared" si="389"/>
        <v>BLBLLSCA</v>
      </c>
      <c r="BD1735" s="11" t="str">
        <f t="shared" si="390"/>
        <v>BLBLLSCA</v>
      </c>
      <c r="BE1735" s="11" t="str">
        <f t="shared" si="391"/>
        <v>BLBLLSCA</v>
      </c>
    </row>
    <row r="1736" spans="1:57" ht="11.25" hidden="1" customHeight="1">
      <c r="A1736" s="6">
        <v>1735</v>
      </c>
      <c r="B1736" s="7" t="s">
        <v>3859</v>
      </c>
      <c r="C1736" s="8" t="s">
        <v>3860</v>
      </c>
      <c r="D1736" s="7" t="s">
        <v>72</v>
      </c>
      <c r="E1736" s="7" t="s">
        <v>81</v>
      </c>
      <c r="F1736" s="7" t="s">
        <v>82</v>
      </c>
      <c r="G1736" s="9">
        <v>107</v>
      </c>
      <c r="H1736" s="9">
        <v>128</v>
      </c>
      <c r="I1736" s="9">
        <v>44</v>
      </c>
      <c r="J1736" s="9">
        <v>64</v>
      </c>
      <c r="K1736" s="9">
        <v>64</v>
      </c>
      <c r="L1736" s="9">
        <v>63</v>
      </c>
      <c r="M1736" s="9">
        <v>40</v>
      </c>
      <c r="N1736" s="9">
        <v>45</v>
      </c>
      <c r="O1736" s="9">
        <v>52</v>
      </c>
      <c r="P1736" s="9">
        <v>38</v>
      </c>
      <c r="Q1736" s="10">
        <v>94</v>
      </c>
      <c r="R1736" s="11">
        <v>29</v>
      </c>
      <c r="S1736" s="11">
        <v>1</v>
      </c>
      <c r="T1736" s="11">
        <v>113</v>
      </c>
      <c r="U1736" s="11">
        <v>90</v>
      </c>
      <c r="V1736" s="11">
        <v>1</v>
      </c>
      <c r="W1736" s="11">
        <v>102</v>
      </c>
      <c r="X1736" s="11">
        <f t="shared" si="378"/>
        <v>430</v>
      </c>
      <c r="Y1736" s="11">
        <f t="shared" si="379"/>
        <v>4275</v>
      </c>
      <c r="Z1736" s="11">
        <f t="shared" si="380"/>
        <v>1535</v>
      </c>
      <c r="AA1736" s="11">
        <f t="shared" si="381"/>
        <v>4475</v>
      </c>
      <c r="AB1736" s="11">
        <f t="shared" si="382"/>
        <v>4475</v>
      </c>
      <c r="AC1736" s="6">
        <f t="shared" si="383"/>
        <v>5175</v>
      </c>
      <c r="AD1736" s="9" t="s">
        <v>168</v>
      </c>
      <c r="AE1736" s="3" t="str">
        <f>IF(ISERROR(VLOOKUP($AD1736,技まとめ!$A$1:$F$380,6,FALSE)),"－",VLOOKUP($AD1736,技まとめ!$A$1:$F$380,6,FALSE))</f>
        <v>BL</v>
      </c>
      <c r="AF1736" s="3">
        <f>IF(ISERROR(VLOOKUP($AD1736,技まとめ!$A$1:$F$380,3,FALSE)),"－",VLOOKUP($AD1736,技まとめ!$A$1:$F$380,3,FALSE))</f>
        <v>25</v>
      </c>
      <c r="AG1736" s="3">
        <f>IF(ISERROR(VLOOKUP($AD1736,技まとめ!$A$1:$F$380,5,FALSE)),"－",VLOOKUP($AD1736,技まとめ!$A$1:$F$380,5,FALSE))</f>
        <v>12</v>
      </c>
      <c r="AH1736" s="3" t="str">
        <f>IF($E1736=IF(ISERROR(VLOOKUP($AD1736,技まとめ!$A$1:$F$380,4,FALSE)),"－",VLOOKUP($AD1736,技まとめ!$A$1:$F$380,4,FALSE)),"一致","")</f>
        <v/>
      </c>
      <c r="AI1736" s="9" t="s">
        <v>255</v>
      </c>
      <c r="AJ1736" s="3" t="str">
        <f>IF(ISERROR(VLOOKUP($AI1736,技まとめ!$A$1:$F$380,6,FALSE)),"－",VLOOKUP($AI1736,技まとめ!$A$1:$F$380,6,FALSE))</f>
        <v>DR</v>
      </c>
      <c r="AK1736" s="3">
        <f>IF(ISERROR(VLOOKUP($AI1736,技まとめ!$A$1:$F$380,3,FALSE)),"－",VLOOKUP($AI1736,技まとめ!$A$1:$F$380,3,FALSE))</f>
        <v>52</v>
      </c>
      <c r="AL1736" s="3">
        <f>IF(ISERROR(VLOOKUP($AI1736,技まとめ!$A$1:$F$380,5,FALSE)),"－",VLOOKUP($AI1736,技まとめ!$A$1:$F$380,5,FALSE))</f>
        <v>36</v>
      </c>
      <c r="AM1736" s="3" t="str">
        <f>IF($E1736=IF(ISERROR(VLOOKUP($AI1736,技まとめ!$A$1:$F$380,4,FALSE)),"－",VLOOKUP($AI1736,技まとめ!$A$1:$F$380,4,FALSE)),"一致","")</f>
        <v>一致</v>
      </c>
      <c r="AN1736" s="9" t="s">
        <v>621</v>
      </c>
      <c r="AO1736" s="3" t="str">
        <f>IF(ISERROR(VLOOKUP($AN1736,技まとめ!$A$1:$F$380,6,FALSE)),"－",VLOOKUP($AN1736,技まとめ!$A$1:$F$380,6,FALSE))</f>
        <v>BB</v>
      </c>
      <c r="AP1736" s="3">
        <f>IF(ISERROR(VLOOKUP($AN1736,技まとめ!$A$1:$F$380,3,FALSE)),"－",VLOOKUP($AN1736,技まとめ!$A$1:$F$380,3,FALSE))</f>
        <v>92</v>
      </c>
      <c r="AQ1736" s="3">
        <f>IF(ISERROR(VLOOKUP($AN1736,技まとめ!$A$1:$F$380,5,FALSE)),"－",VLOOKUP($AN1736,技まとめ!$A$1:$F$380,5,FALSE))</f>
        <v>53</v>
      </c>
      <c r="AR1736" s="3" t="str">
        <f>IF($E1736=IF(ISERROR(VLOOKUP($AN1736,技まとめ!$A$1:$F$380,4,FALSE)),"－",VLOOKUP($AN1736,技まとめ!$A$1:$F$380,4,FALSE)),"一致","")</f>
        <v/>
      </c>
      <c r="AS1736" s="9" t="s">
        <v>220</v>
      </c>
      <c r="AT1736" s="3" t="str">
        <f>IF(ISERROR(VLOOKUP($AS1736,技まとめ!$A$1:$F$380,6,FALSE)),"－",VLOOKUP($AS1736,技まとめ!$A$1:$F$380,6,FALSE))</f>
        <v>－</v>
      </c>
      <c r="AU1736" s="3">
        <f>IF(ISERROR(VLOOKUP($AS1736,技まとめ!$A$1:$F$380,3,FALSE)),"－",VLOOKUP($AS1736,技まとめ!$A$1:$F$380,3,FALSE))</f>
        <v>0</v>
      </c>
      <c r="AV1736" s="3">
        <f>IF(ISERROR(VLOOKUP($AS1736,技まとめ!$A$1:$F$380,5,FALSE)),"－",VLOOKUP($AS1736,技まとめ!$A$1:$F$380,5,FALSE))</f>
        <v>0</v>
      </c>
      <c r="AW1736" s="3" t="str">
        <f>IF($E1736=IF(ISERROR(VLOOKUP($AS1736,技まとめ!$A$1:$F$380,4,FALSE)),"－",VLOOKUP($AS1736,技まとめ!$A$1:$F$380,4,FALSE)),"一致","")</f>
        <v/>
      </c>
      <c r="AX1736" s="12" t="str">
        <f t="shared" si="384"/>
        <v>キラースライドカマイタチデーモンカットネバーギブアップ</v>
      </c>
      <c r="AY1736" s="12" t="str">
        <f t="shared" si="385"/>
        <v>キラースライドカマイタチデーモンカットネバーギブアップ</v>
      </c>
      <c r="AZ1736" s="12" t="str">
        <f t="shared" si="386"/>
        <v>キラースライドカマイタチデーモンカットネバーギブアップ</v>
      </c>
      <c r="BA1736" s="12" t="str">
        <f t="shared" si="387"/>
        <v>キラースライドカマイタチデーモンカットネバーギブアップ</v>
      </c>
      <c r="BB1736" s="11" t="str">
        <f t="shared" si="388"/>
        <v>BLDRBB－</v>
      </c>
      <c r="BC1736" s="11" t="str">
        <f t="shared" si="389"/>
        <v>BLDRBB－</v>
      </c>
      <c r="BD1736" s="11" t="str">
        <f t="shared" si="390"/>
        <v>BLDRBB－</v>
      </c>
      <c r="BE1736" s="11" t="str">
        <f t="shared" si="391"/>
        <v>BLDRBB－</v>
      </c>
    </row>
    <row r="1737" spans="1:57" ht="11.25" hidden="1" customHeight="1">
      <c r="A1737" s="6">
        <v>1736</v>
      </c>
      <c r="B1737" s="7" t="s">
        <v>3861</v>
      </c>
      <c r="C1737" s="8" t="s">
        <v>3862</v>
      </c>
      <c r="D1737" s="7" t="s">
        <v>72</v>
      </c>
      <c r="E1737" s="7" t="s">
        <v>95</v>
      </c>
      <c r="F1737" s="7" t="s">
        <v>109</v>
      </c>
      <c r="G1737" s="9">
        <v>115</v>
      </c>
      <c r="H1737" s="9">
        <v>117</v>
      </c>
      <c r="I1737" s="9">
        <v>37</v>
      </c>
      <c r="J1737" s="9">
        <v>57</v>
      </c>
      <c r="K1737" s="9">
        <v>68</v>
      </c>
      <c r="L1737" s="9">
        <v>52</v>
      </c>
      <c r="M1737" s="9">
        <v>51</v>
      </c>
      <c r="N1737" s="9">
        <v>45</v>
      </c>
      <c r="O1737" s="9">
        <v>73</v>
      </c>
      <c r="P1737" s="9">
        <v>53</v>
      </c>
      <c r="Q1737" s="10">
        <v>87</v>
      </c>
      <c r="R1737" s="11">
        <v>41</v>
      </c>
      <c r="S1737" s="11">
        <v>1</v>
      </c>
      <c r="T1737" s="11">
        <v>102</v>
      </c>
      <c r="U1737" s="11">
        <v>101</v>
      </c>
      <c r="V1737" s="11">
        <v>1</v>
      </c>
      <c r="W1737" s="11">
        <v>123</v>
      </c>
      <c r="X1737" s="11">
        <f t="shared" si="378"/>
        <v>456</v>
      </c>
      <c r="Y1737" s="11">
        <f t="shared" si="379"/>
        <v>4100</v>
      </c>
      <c r="Z1737" s="11">
        <f t="shared" si="380"/>
        <v>2060</v>
      </c>
      <c r="AA1737" s="11">
        <f t="shared" si="381"/>
        <v>4195</v>
      </c>
      <c r="AB1737" s="11">
        <f t="shared" si="382"/>
        <v>4195</v>
      </c>
      <c r="AC1737" s="6">
        <f t="shared" si="383"/>
        <v>4900</v>
      </c>
      <c r="AD1737" s="9" t="s">
        <v>162</v>
      </c>
      <c r="AE1737" s="3" t="str">
        <f>IF(ISERROR(VLOOKUP($AD1737,技まとめ!$A$1:$F$380,6,FALSE)),"－",VLOOKUP($AD1737,技まとめ!$A$1:$F$380,6,FALSE))</f>
        <v>DR</v>
      </c>
      <c r="AF1737" s="3">
        <f>IF(ISERROR(VLOOKUP($AD1737,技まとめ!$A$1:$F$380,3,FALSE)),"－",VLOOKUP($AD1737,技まとめ!$A$1:$F$380,3,FALSE))</f>
        <v>56</v>
      </c>
      <c r="AG1737" s="3">
        <f>IF(ISERROR(VLOOKUP($AD1737,技まとめ!$A$1:$F$380,5,FALSE)),"－",VLOOKUP($AD1737,技まとめ!$A$1:$F$380,5,FALSE))</f>
        <v>25</v>
      </c>
      <c r="AH1737" s="3" t="str">
        <f>IF($E1737=IF(ISERROR(VLOOKUP($AD1737,技まとめ!$A$1:$F$380,4,FALSE)),"－",VLOOKUP($AD1737,技まとめ!$A$1:$F$380,4,FALSE)),"一致","")</f>
        <v/>
      </c>
      <c r="AI1737" s="9" t="s">
        <v>454</v>
      </c>
      <c r="AJ1737" s="3" t="str">
        <f>IF(ISERROR(VLOOKUP($AI1737,技まとめ!$A$1:$F$380,6,FALSE)),"－",VLOOKUP($AI1737,技まとめ!$A$1:$F$380,6,FALSE))</f>
        <v>BL</v>
      </c>
      <c r="AK1737" s="3">
        <f>IF(ISERROR(VLOOKUP($AI1737,技まとめ!$A$1:$F$380,3,FALSE)),"－",VLOOKUP($AI1737,技まとめ!$A$1:$F$380,3,FALSE))</f>
        <v>65</v>
      </c>
      <c r="AL1737" s="3">
        <f>IF(ISERROR(VLOOKUP($AI1737,技まとめ!$A$1:$F$380,5,FALSE)),"－",VLOOKUP($AI1737,技まとめ!$A$1:$F$380,5,FALSE))</f>
        <v>42</v>
      </c>
      <c r="AM1737" s="3" t="str">
        <f>IF($E1737=IF(ISERROR(VLOOKUP($AI1737,技まとめ!$A$1:$F$380,4,FALSE)),"－",VLOOKUP($AI1737,技まとめ!$A$1:$F$380,4,FALSE)),"一致","")</f>
        <v>一致</v>
      </c>
      <c r="AN1737" s="9" t="s">
        <v>447</v>
      </c>
      <c r="AO1737" s="3" t="str">
        <f>IF(ISERROR(VLOOKUP($AN1737,技まとめ!$A$1:$F$380,6,FALSE)),"－",VLOOKUP($AN1737,技まとめ!$A$1:$F$380,6,FALSE))</f>
        <v>BB</v>
      </c>
      <c r="AP1737" s="3">
        <f>IF(ISERROR(VLOOKUP($AN1737,技まとめ!$A$1:$F$380,3,FALSE)),"－",VLOOKUP($AN1737,技まとめ!$A$1:$F$380,3,FALSE))</f>
        <v>65</v>
      </c>
      <c r="AQ1737" s="3">
        <f>IF(ISERROR(VLOOKUP($AN1737,技まとめ!$A$1:$F$380,5,FALSE)),"－",VLOOKUP($AN1737,技まとめ!$A$1:$F$380,5,FALSE))</f>
        <v>42</v>
      </c>
      <c r="AR1737" s="3" t="str">
        <f>IF($E1737=IF(ISERROR(VLOOKUP($AN1737,技まとめ!$A$1:$F$380,4,FALSE)),"－",VLOOKUP($AN1737,技まとめ!$A$1:$F$380,4,FALSE)),"一致","")</f>
        <v/>
      </c>
      <c r="AS1737" s="9" t="s">
        <v>268</v>
      </c>
      <c r="AT1737" s="3" t="str">
        <f>IF(ISERROR(VLOOKUP($AS1737,技まとめ!$A$1:$F$380,6,FALSE)),"－",VLOOKUP($AS1737,技まとめ!$A$1:$F$380,6,FALSE))</f>
        <v>－</v>
      </c>
      <c r="AU1737" s="3">
        <f>IF(ISERROR(VLOOKUP($AS1737,技まとめ!$A$1:$F$380,3,FALSE)),"－",VLOOKUP($AS1737,技まとめ!$A$1:$F$380,3,FALSE))</f>
        <v>0</v>
      </c>
      <c r="AV1737" s="3">
        <f>IF(ISERROR(VLOOKUP($AS1737,技まとめ!$A$1:$F$380,5,FALSE)),"－",VLOOKUP($AS1737,技まとめ!$A$1:$F$380,5,FALSE))</f>
        <v>0</v>
      </c>
      <c r="AW1737" s="3" t="str">
        <f>IF($E1737=IF(ISERROR(VLOOKUP($AS1737,技まとめ!$A$1:$F$380,4,FALSE)),"－",VLOOKUP($AS1737,技まとめ!$A$1:$F$380,4,FALSE)),"一致","")</f>
        <v/>
      </c>
      <c r="AX1737" s="12" t="str">
        <f t="shared" si="384"/>
        <v>ジャッジスルーぶんしんディフェンスヘビーベイビーむぞくせい</v>
      </c>
      <c r="AY1737" s="12" t="str">
        <f t="shared" si="385"/>
        <v>ジャッジスルーぶんしんディフェンスヘビーベイビーむぞくせい</v>
      </c>
      <c r="AZ1737" s="12" t="str">
        <f t="shared" si="386"/>
        <v>ジャッジスルーぶんしんディフェンスヘビーベイビーむぞくせい</v>
      </c>
      <c r="BA1737" s="12" t="str">
        <f t="shared" si="387"/>
        <v>ジャッジスルーぶんしんディフェンスヘビーベイビーむぞくせい</v>
      </c>
      <c r="BB1737" s="11" t="str">
        <f t="shared" si="388"/>
        <v>DRBLBB－</v>
      </c>
      <c r="BC1737" s="11" t="str">
        <f t="shared" si="389"/>
        <v>DRBLBB－</v>
      </c>
      <c r="BD1737" s="11" t="str">
        <f t="shared" si="390"/>
        <v>DRBLBB－</v>
      </c>
      <c r="BE1737" s="11" t="str">
        <f t="shared" si="391"/>
        <v>DRBLBB－</v>
      </c>
    </row>
    <row r="1738" spans="1:57" ht="11.25" hidden="1" customHeight="1">
      <c r="A1738" s="6">
        <v>1737</v>
      </c>
      <c r="B1738" s="7" t="s">
        <v>3863</v>
      </c>
      <c r="C1738" s="8" t="s">
        <v>3864</v>
      </c>
      <c r="D1738" s="7" t="s">
        <v>72</v>
      </c>
      <c r="E1738" s="7" t="s">
        <v>73</v>
      </c>
      <c r="F1738" s="7" t="s">
        <v>109</v>
      </c>
      <c r="G1738" s="9">
        <v>108</v>
      </c>
      <c r="H1738" s="9">
        <v>107</v>
      </c>
      <c r="I1738" s="9">
        <v>71</v>
      </c>
      <c r="J1738" s="9">
        <v>57</v>
      </c>
      <c r="K1738" s="9">
        <v>52</v>
      </c>
      <c r="L1738" s="9">
        <v>62</v>
      </c>
      <c r="M1738" s="9">
        <v>53</v>
      </c>
      <c r="N1738" s="9">
        <v>48</v>
      </c>
      <c r="O1738" s="9">
        <v>46</v>
      </c>
      <c r="P1738" s="9">
        <v>29</v>
      </c>
      <c r="Q1738" s="10">
        <v>121</v>
      </c>
      <c r="R1738" s="11">
        <v>4</v>
      </c>
      <c r="S1738" s="11">
        <v>1</v>
      </c>
      <c r="T1738" s="11">
        <v>112</v>
      </c>
      <c r="U1738" s="11">
        <v>103</v>
      </c>
      <c r="V1738" s="11">
        <v>1</v>
      </c>
      <c r="W1738" s="11">
        <v>96</v>
      </c>
      <c r="X1738" s="11">
        <f t="shared" si="378"/>
        <v>438</v>
      </c>
      <c r="Y1738" s="11">
        <f t="shared" si="379"/>
        <v>5325</v>
      </c>
      <c r="Z1738" s="11">
        <f t="shared" si="380"/>
        <v>630</v>
      </c>
      <c r="AA1738" s="11">
        <f t="shared" si="381"/>
        <v>4410</v>
      </c>
      <c r="AB1738" s="11">
        <f t="shared" si="382"/>
        <v>4410</v>
      </c>
      <c r="AC1738" s="6">
        <f t="shared" si="383"/>
        <v>4980</v>
      </c>
      <c r="AD1738" s="9" t="s">
        <v>177</v>
      </c>
      <c r="AE1738" s="3" t="str">
        <f>IF(ISERROR(VLOOKUP($AD1738,技まとめ!$A$1:$F$380,6,FALSE)),"－",VLOOKUP($AD1738,技まとめ!$A$1:$F$380,6,FALSE))</f>
        <v>DR</v>
      </c>
      <c r="AF1738" s="3">
        <f>IF(ISERROR(VLOOKUP($AD1738,技まとめ!$A$1:$F$380,3,FALSE)),"－",VLOOKUP($AD1738,技まとめ!$A$1:$F$380,3,FALSE))</f>
        <v>93</v>
      </c>
      <c r="AG1738" s="3">
        <f>IF(ISERROR(VLOOKUP($AD1738,技まとめ!$A$1:$F$380,5,FALSE)),"－",VLOOKUP($AD1738,技まとめ!$A$1:$F$380,5,FALSE))</f>
        <v>42</v>
      </c>
      <c r="AH1738" s="3" t="str">
        <f>IF($E1738=IF(ISERROR(VLOOKUP($AD1738,技まとめ!$A$1:$F$380,4,FALSE)),"－",VLOOKUP($AD1738,技まとめ!$A$1:$F$380,4,FALSE)),"一致","")</f>
        <v/>
      </c>
      <c r="AI1738" s="9" t="s">
        <v>198</v>
      </c>
      <c r="AJ1738" s="3" t="str">
        <f>IF(ISERROR(VLOOKUP($AI1738,技まとめ!$A$1:$F$380,6,FALSE)),"－",VLOOKUP($AI1738,技まとめ!$A$1:$F$380,6,FALSE))</f>
        <v>NS</v>
      </c>
      <c r="AK1738" s="3">
        <f>IF(ISERROR(VLOOKUP($AI1738,技まとめ!$A$1:$F$380,3,FALSE)),"－",VLOOKUP($AI1738,技まとめ!$A$1:$F$380,3,FALSE))</f>
        <v>94</v>
      </c>
      <c r="AL1738" s="3">
        <f>IF(ISERROR(VLOOKUP($AI1738,技まとめ!$A$1:$F$380,5,FALSE)),"－",VLOOKUP($AI1738,技まとめ!$A$1:$F$380,5,FALSE))</f>
        <v>52</v>
      </c>
      <c r="AM1738" s="3" t="str">
        <f>IF($E1738=IF(ISERROR(VLOOKUP($AI1738,技まとめ!$A$1:$F$380,4,FALSE)),"－",VLOOKUP($AI1738,技まとめ!$A$1:$F$380,4,FALSE)),"一致","")</f>
        <v/>
      </c>
      <c r="AN1738" s="9" t="s">
        <v>576</v>
      </c>
      <c r="AO1738" s="3" t="str">
        <f>IF(ISERROR(VLOOKUP($AN1738,技まとめ!$A$1:$F$380,6,FALSE)),"－",VLOOKUP($AN1738,技まとめ!$A$1:$F$380,6,FALSE))</f>
        <v>BB</v>
      </c>
      <c r="AP1738" s="3">
        <f>IF(ISERROR(VLOOKUP($AN1738,技まとめ!$A$1:$F$380,3,FALSE)),"－",VLOOKUP($AN1738,技まとめ!$A$1:$F$380,3,FALSE))</f>
        <v>72</v>
      </c>
      <c r="AQ1738" s="3">
        <f>IF(ISERROR(VLOOKUP($AN1738,技まとめ!$A$1:$F$380,5,FALSE)),"－",VLOOKUP($AN1738,技まとめ!$A$1:$F$380,5,FALSE))</f>
        <v>43</v>
      </c>
      <c r="AR1738" s="3" t="str">
        <f>IF($E1738=IF(ISERROR(VLOOKUP($AN1738,技まとめ!$A$1:$F$380,4,FALSE)),"－",VLOOKUP($AN1738,技まとめ!$A$1:$F$380,4,FALSE)),"一致","")</f>
        <v/>
      </c>
      <c r="AS1738" s="9" t="s">
        <v>472</v>
      </c>
      <c r="AT1738" s="3" t="str">
        <f>IF(ISERROR(VLOOKUP($AS1738,技まとめ!$A$1:$F$380,6,FALSE)),"－",VLOOKUP($AS1738,技まとめ!$A$1:$F$380,6,FALSE))</f>
        <v>BL</v>
      </c>
      <c r="AU1738" s="3">
        <f>IF(ISERROR(VLOOKUP($AS1738,技まとめ!$A$1:$F$380,3,FALSE)),"－",VLOOKUP($AS1738,技まとめ!$A$1:$F$380,3,FALSE))</f>
        <v>106</v>
      </c>
      <c r="AV1738" s="3">
        <f>IF(ISERROR(VLOOKUP($AS1738,技まとめ!$A$1:$F$380,5,FALSE)),"－",VLOOKUP($AS1738,技まとめ!$A$1:$F$380,5,FALSE))</f>
        <v>57</v>
      </c>
      <c r="AW1738" s="3" t="str">
        <f>IF($E1738=IF(ISERROR(VLOOKUP($AS1738,技まとめ!$A$1:$F$380,4,FALSE)),"－",VLOOKUP($AS1738,技まとめ!$A$1:$F$380,4,FALSE)),"一致","")</f>
        <v>一致</v>
      </c>
      <c r="AX1738" s="12" t="str">
        <f t="shared" si="384"/>
        <v>ジャッジスルー２こうていペンギン２ごうさばきのてっついかごめかごめ</v>
      </c>
      <c r="AY1738" s="12" t="str">
        <f t="shared" si="385"/>
        <v>ジャッジスルー２こうていペンギン２ごうさばきのてっついかごめかごめ</v>
      </c>
      <c r="AZ1738" s="12" t="str">
        <f t="shared" si="386"/>
        <v>ジャッジスルー２こうていペンギン２ごうさばきのてっついかごめかごめ</v>
      </c>
      <c r="BA1738" s="12" t="str">
        <f t="shared" si="387"/>
        <v>ジャッジスルー２こうていペンギン２ごうさばきのてっついかごめかごめ</v>
      </c>
      <c r="BB1738" s="11" t="str">
        <f t="shared" si="388"/>
        <v>DRNSBBBL</v>
      </c>
      <c r="BC1738" s="11" t="str">
        <f t="shared" si="389"/>
        <v>DRNSBBBL</v>
      </c>
      <c r="BD1738" s="11" t="str">
        <f t="shared" si="390"/>
        <v>DRNSBBBL</v>
      </c>
      <c r="BE1738" s="11" t="str">
        <f t="shared" si="391"/>
        <v>DRNSBBBL</v>
      </c>
    </row>
    <row r="1739" spans="1:57" ht="11.25" hidden="1" customHeight="1">
      <c r="A1739" s="6">
        <v>1738</v>
      </c>
      <c r="B1739" s="7" t="s">
        <v>3865</v>
      </c>
      <c r="C1739" s="8" t="s">
        <v>3866</v>
      </c>
      <c r="D1739" s="7" t="s">
        <v>72</v>
      </c>
      <c r="E1739" s="7" t="s">
        <v>73</v>
      </c>
      <c r="F1739" s="7" t="s">
        <v>109</v>
      </c>
      <c r="G1739" s="9">
        <v>118</v>
      </c>
      <c r="H1739" s="9">
        <v>103</v>
      </c>
      <c r="I1739" s="9">
        <v>63</v>
      </c>
      <c r="J1739" s="9">
        <v>51</v>
      </c>
      <c r="K1739" s="9">
        <v>48</v>
      </c>
      <c r="L1739" s="9">
        <v>50</v>
      </c>
      <c r="M1739" s="9">
        <v>68</v>
      </c>
      <c r="N1739" s="9">
        <v>41</v>
      </c>
      <c r="O1739" s="9">
        <v>64</v>
      </c>
      <c r="P1739" s="9">
        <v>37</v>
      </c>
      <c r="Q1739" s="10">
        <v>113</v>
      </c>
      <c r="R1739" s="11">
        <v>1</v>
      </c>
      <c r="S1739" s="11">
        <v>1</v>
      </c>
      <c r="T1739" s="11">
        <v>100</v>
      </c>
      <c r="U1739" s="11">
        <v>118</v>
      </c>
      <c r="V1739" s="11">
        <v>1</v>
      </c>
      <c r="W1739" s="11">
        <v>108</v>
      </c>
      <c r="X1739" s="11">
        <f t="shared" si="378"/>
        <v>442</v>
      </c>
      <c r="Y1739" s="11">
        <f t="shared" si="379"/>
        <v>5065</v>
      </c>
      <c r="Z1739" s="11">
        <f t="shared" si="380"/>
        <v>585</v>
      </c>
      <c r="AA1739" s="11">
        <f t="shared" si="381"/>
        <v>4050</v>
      </c>
      <c r="AB1739" s="11">
        <f t="shared" si="382"/>
        <v>4050</v>
      </c>
      <c r="AC1739" s="6">
        <f t="shared" si="383"/>
        <v>4545</v>
      </c>
      <c r="AD1739" s="9" t="s">
        <v>177</v>
      </c>
      <c r="AE1739" s="3" t="str">
        <f>IF(ISERROR(VLOOKUP($AD1739,技まとめ!$A$1:$F$380,6,FALSE)),"－",VLOOKUP($AD1739,技まとめ!$A$1:$F$380,6,FALSE))</f>
        <v>DR</v>
      </c>
      <c r="AF1739" s="3">
        <f>IF(ISERROR(VLOOKUP($AD1739,技まとめ!$A$1:$F$380,3,FALSE)),"－",VLOOKUP($AD1739,技まとめ!$A$1:$F$380,3,FALSE))</f>
        <v>93</v>
      </c>
      <c r="AG1739" s="3">
        <f>IF(ISERROR(VLOOKUP($AD1739,技まとめ!$A$1:$F$380,5,FALSE)),"－",VLOOKUP($AD1739,技まとめ!$A$1:$F$380,5,FALSE))</f>
        <v>42</v>
      </c>
      <c r="AH1739" s="3" t="str">
        <f>IF($E1739=IF(ISERROR(VLOOKUP($AD1739,技まとめ!$A$1:$F$380,4,FALSE)),"－",VLOOKUP($AD1739,技まとめ!$A$1:$F$380,4,FALSE)),"一致","")</f>
        <v/>
      </c>
      <c r="AI1739" s="9" t="s">
        <v>135</v>
      </c>
      <c r="AJ1739" s="3" t="str">
        <f>IF(ISERROR(VLOOKUP($AI1739,技まとめ!$A$1:$F$380,6,FALSE)),"－",VLOOKUP($AI1739,技まとめ!$A$1:$F$380,6,FALSE))</f>
        <v>SC</v>
      </c>
      <c r="AK1739" s="3">
        <f>IF(ISERROR(VLOOKUP($AI1739,技まとめ!$A$1:$F$380,3,FALSE)),"－",VLOOKUP($AI1739,技まとめ!$A$1:$F$380,3,FALSE))</f>
        <v>36</v>
      </c>
      <c r="AL1739" s="3">
        <f>IF(ISERROR(VLOOKUP($AI1739,技まとめ!$A$1:$F$380,5,FALSE)),"－",VLOOKUP($AI1739,技まとめ!$A$1:$F$380,5,FALSE))</f>
        <v>25</v>
      </c>
      <c r="AM1739" s="3" t="str">
        <f>IF($E1739=IF(ISERROR(VLOOKUP($AI1739,技まとめ!$A$1:$F$380,4,FALSE)),"－",VLOOKUP($AI1739,技まとめ!$A$1:$F$380,4,FALSE)),"一致","")</f>
        <v/>
      </c>
      <c r="AN1739" s="9" t="s">
        <v>551</v>
      </c>
      <c r="AO1739" s="3" t="str">
        <f>IF(ISERROR(VLOOKUP($AN1739,技まとめ!$A$1:$F$380,6,FALSE)),"－",VLOOKUP($AN1739,技まとめ!$A$1:$F$380,6,FALSE))</f>
        <v>NS</v>
      </c>
      <c r="AP1739" s="3">
        <f>IF(ISERROR(VLOOKUP($AN1739,技まとめ!$A$1:$F$380,3,FALSE)),"－",VLOOKUP($AN1739,技まとめ!$A$1:$F$380,3,FALSE))</f>
        <v>101</v>
      </c>
      <c r="AQ1739" s="3">
        <f>IF(ISERROR(VLOOKUP($AN1739,技まとめ!$A$1:$F$380,5,FALSE)),"－",VLOOKUP($AN1739,技まとめ!$A$1:$F$380,5,FALSE))</f>
        <v>55</v>
      </c>
      <c r="AR1739" s="3" t="str">
        <f>IF($E1739=IF(ISERROR(VLOOKUP($AN1739,技まとめ!$A$1:$F$380,4,FALSE)),"－",VLOOKUP($AN1739,技まとめ!$A$1:$F$380,4,FALSE)),"一致","")</f>
        <v/>
      </c>
      <c r="AS1739" s="9" t="s">
        <v>1070</v>
      </c>
      <c r="AT1739" s="3" t="str">
        <f>IF(ISERROR(VLOOKUP($AS1739,技まとめ!$A$1:$F$380,6,FALSE)),"－",VLOOKUP($AS1739,技まとめ!$A$1:$F$380,6,FALSE))</f>
        <v>BB</v>
      </c>
      <c r="AU1739" s="3">
        <f>IF(ISERROR(VLOOKUP($AS1739,技まとめ!$A$1:$F$380,3,FALSE)),"－",VLOOKUP($AS1739,技まとめ!$A$1:$F$380,3,FALSE))</f>
        <v>78</v>
      </c>
      <c r="AV1739" s="3">
        <f>IF(ISERROR(VLOOKUP($AS1739,技まとめ!$A$1:$F$380,5,FALSE)),"－",VLOOKUP($AS1739,技まとめ!$A$1:$F$380,5,FALSE))</f>
        <v>46</v>
      </c>
      <c r="AW1739" s="3" t="str">
        <f>IF($E1739=IF(ISERROR(VLOOKUP($AS1739,技まとめ!$A$1:$F$380,4,FALSE)),"－",VLOOKUP($AS1739,技まとめ!$A$1:$F$380,4,FALSE)),"一致","")</f>
        <v/>
      </c>
      <c r="AX1739" s="12" t="str">
        <f t="shared" si="384"/>
        <v>ジャッジスルー２ファイアトルネードトライアングルＺアステロイドベルト</v>
      </c>
      <c r="AY1739" s="12" t="str">
        <f t="shared" si="385"/>
        <v>ジャッジスルー２ファイアトルネードトライアングルＺアステロイドベルト</v>
      </c>
      <c r="AZ1739" s="12" t="str">
        <f t="shared" si="386"/>
        <v>ジャッジスルー２ファイアトルネードトライアングルＺアステロイドベルト</v>
      </c>
      <c r="BA1739" s="12" t="str">
        <f t="shared" si="387"/>
        <v>ジャッジスルー２ファイアトルネードトライアングルＺアステロイドベルト</v>
      </c>
      <c r="BB1739" s="11" t="str">
        <f t="shared" si="388"/>
        <v>DRSCNSBB</v>
      </c>
      <c r="BC1739" s="11" t="str">
        <f t="shared" si="389"/>
        <v>DRSCNSBB</v>
      </c>
      <c r="BD1739" s="11" t="str">
        <f t="shared" si="390"/>
        <v>DRSCNSBB</v>
      </c>
      <c r="BE1739" s="11" t="str">
        <f t="shared" si="391"/>
        <v>DRSCNSBB</v>
      </c>
    </row>
    <row r="1740" spans="1:57" ht="11.25" hidden="1" customHeight="1">
      <c r="A1740" s="6">
        <v>1739</v>
      </c>
      <c r="B1740" s="7" t="s">
        <v>3867</v>
      </c>
      <c r="C1740" s="8" t="s">
        <v>3868</v>
      </c>
      <c r="D1740" s="7" t="s">
        <v>72</v>
      </c>
      <c r="E1740" s="7" t="s">
        <v>73</v>
      </c>
      <c r="F1740" s="7" t="s">
        <v>128</v>
      </c>
      <c r="G1740" s="9">
        <v>109</v>
      </c>
      <c r="H1740" s="9">
        <v>99</v>
      </c>
      <c r="I1740" s="9">
        <v>74</v>
      </c>
      <c r="J1740" s="9">
        <v>56</v>
      </c>
      <c r="K1740" s="9">
        <v>56</v>
      </c>
      <c r="L1740" s="9">
        <v>42</v>
      </c>
      <c r="M1740" s="9">
        <v>47</v>
      </c>
      <c r="N1740" s="9">
        <v>40</v>
      </c>
      <c r="O1740" s="9">
        <v>59</v>
      </c>
      <c r="P1740" s="9">
        <v>35</v>
      </c>
      <c r="Q1740" s="10">
        <v>124</v>
      </c>
      <c r="R1740" s="11">
        <v>5</v>
      </c>
      <c r="S1740" s="11">
        <v>1</v>
      </c>
      <c r="T1740" s="11">
        <v>92</v>
      </c>
      <c r="U1740" s="11">
        <v>97</v>
      </c>
      <c r="V1740" s="11">
        <v>1</v>
      </c>
      <c r="W1740" s="11">
        <v>109</v>
      </c>
      <c r="X1740" s="11">
        <f t="shared" si="378"/>
        <v>429</v>
      </c>
      <c r="Y1740" s="11">
        <f t="shared" si="379"/>
        <v>5510</v>
      </c>
      <c r="Z1740" s="11">
        <f t="shared" si="380"/>
        <v>730</v>
      </c>
      <c r="AA1740" s="11">
        <f t="shared" si="381"/>
        <v>3775</v>
      </c>
      <c r="AB1740" s="11">
        <f t="shared" si="382"/>
        <v>3775</v>
      </c>
      <c r="AC1740" s="6">
        <f t="shared" si="383"/>
        <v>4250</v>
      </c>
      <c r="AD1740" s="9" t="s">
        <v>207</v>
      </c>
      <c r="AE1740" s="3" t="str">
        <f>IF(ISERROR(VLOOKUP($AD1740,技まとめ!$A$1:$F$380,6,FALSE)),"－",VLOOKUP($AD1740,技まとめ!$A$1:$F$380,6,FALSE))</f>
        <v>NS</v>
      </c>
      <c r="AF1740" s="3">
        <f>IF(ISERROR(VLOOKUP($AD1740,技まとめ!$A$1:$F$380,3,FALSE)),"－",VLOOKUP($AD1740,技まとめ!$A$1:$F$380,3,FALSE))</f>
        <v>103</v>
      </c>
      <c r="AG1740" s="3">
        <f>IF(ISERROR(VLOOKUP($AD1740,技まとめ!$A$1:$F$380,5,FALSE)),"－",VLOOKUP($AD1740,技まとめ!$A$1:$F$380,5,FALSE))</f>
        <v>55</v>
      </c>
      <c r="AH1740" s="3" t="str">
        <f>IF($E1740=IF(ISERROR(VLOOKUP($AD1740,技まとめ!$A$1:$F$380,4,FALSE)),"－",VLOOKUP($AD1740,技まとめ!$A$1:$F$380,4,FALSE)),"一致","")</f>
        <v/>
      </c>
      <c r="AI1740" s="9" t="s">
        <v>162</v>
      </c>
      <c r="AJ1740" s="3" t="str">
        <f>IF(ISERROR(VLOOKUP($AI1740,技まとめ!$A$1:$F$380,6,FALSE)),"－",VLOOKUP($AI1740,技まとめ!$A$1:$F$380,6,FALSE))</f>
        <v>DR</v>
      </c>
      <c r="AK1740" s="3">
        <f>IF(ISERROR(VLOOKUP($AI1740,技まとめ!$A$1:$F$380,3,FALSE)),"－",VLOOKUP($AI1740,技まとめ!$A$1:$F$380,3,FALSE))</f>
        <v>56</v>
      </c>
      <c r="AL1740" s="3">
        <f>IF(ISERROR(VLOOKUP($AI1740,技まとめ!$A$1:$F$380,5,FALSE)),"－",VLOOKUP($AI1740,技まとめ!$A$1:$F$380,5,FALSE))</f>
        <v>25</v>
      </c>
      <c r="AM1740" s="3" t="str">
        <f>IF($E1740=IF(ISERROR(VLOOKUP($AI1740,技まとめ!$A$1:$F$380,4,FALSE)),"－",VLOOKUP($AI1740,技まとめ!$A$1:$F$380,4,FALSE)),"一致","")</f>
        <v/>
      </c>
      <c r="AN1740" s="9" t="s">
        <v>173</v>
      </c>
      <c r="AO1740" s="3" t="str">
        <f>IF(ISERROR(VLOOKUP($AN1740,技まとめ!$A$1:$F$380,6,FALSE)),"－",VLOOKUP($AN1740,技まとめ!$A$1:$F$380,6,FALSE))</f>
        <v>DR</v>
      </c>
      <c r="AP1740" s="3">
        <f>IF(ISERROR(VLOOKUP($AN1740,技まとめ!$A$1:$F$380,3,FALSE)),"－",VLOOKUP($AN1740,技まとめ!$A$1:$F$380,3,FALSE))</f>
        <v>65</v>
      </c>
      <c r="AQ1740" s="3">
        <f>IF(ISERROR(VLOOKUP($AN1740,技まとめ!$A$1:$F$380,5,FALSE)),"－",VLOOKUP($AN1740,技まとめ!$A$1:$F$380,5,FALSE))</f>
        <v>42</v>
      </c>
      <c r="AR1740" s="3" t="str">
        <f>IF($E1740=IF(ISERROR(VLOOKUP($AN1740,技まとめ!$A$1:$F$380,4,FALSE)),"－",VLOOKUP($AN1740,技まとめ!$A$1:$F$380,4,FALSE)),"一致","")</f>
        <v/>
      </c>
      <c r="AS1740" s="9" t="s">
        <v>198</v>
      </c>
      <c r="AT1740" s="3" t="str">
        <f>IF(ISERROR(VLOOKUP($AS1740,技まとめ!$A$1:$F$380,6,FALSE)),"－",VLOOKUP($AS1740,技まとめ!$A$1:$F$380,6,FALSE))</f>
        <v>NS</v>
      </c>
      <c r="AU1740" s="3">
        <f>IF(ISERROR(VLOOKUP($AS1740,技まとめ!$A$1:$F$380,3,FALSE)),"－",VLOOKUP($AS1740,技まとめ!$A$1:$F$380,3,FALSE))</f>
        <v>94</v>
      </c>
      <c r="AV1740" s="3">
        <f>IF(ISERROR(VLOOKUP($AS1740,技まとめ!$A$1:$F$380,5,FALSE)),"－",VLOOKUP($AS1740,技まとめ!$A$1:$F$380,5,FALSE))</f>
        <v>52</v>
      </c>
      <c r="AW1740" s="3" t="str">
        <f>IF($E1740=IF(ISERROR(VLOOKUP($AS1740,技まとめ!$A$1:$F$380,4,FALSE)),"－",VLOOKUP($AS1740,技まとめ!$A$1:$F$380,4,FALSE)),"一致","")</f>
        <v/>
      </c>
      <c r="AX1740" s="12" t="str">
        <f t="shared" si="384"/>
        <v>ツインブーストＦジャッジスルーぶんしんフェイントこうていペンギン２ごう</v>
      </c>
      <c r="AY1740" s="12" t="str">
        <f t="shared" si="385"/>
        <v>ツインブーストＦジャッジスルーぶんしんフェイントこうていペンギン２ごう</v>
      </c>
      <c r="AZ1740" s="12" t="str">
        <f t="shared" si="386"/>
        <v>ツインブーストＦジャッジスルーぶんしんフェイントこうていペンギン２ごう</v>
      </c>
      <c r="BA1740" s="12" t="str">
        <f t="shared" si="387"/>
        <v>ツインブーストＦジャッジスルーぶんしんフェイントこうていペンギン２ごう</v>
      </c>
      <c r="BB1740" s="11" t="str">
        <f t="shared" si="388"/>
        <v>NSDRDRNS</v>
      </c>
      <c r="BC1740" s="11" t="str">
        <f t="shared" si="389"/>
        <v>NSDRDRNS</v>
      </c>
      <c r="BD1740" s="11" t="str">
        <f t="shared" si="390"/>
        <v>NSDRDRNS</v>
      </c>
      <c r="BE1740" s="11" t="str">
        <f t="shared" si="391"/>
        <v>NSDRDRNS</v>
      </c>
    </row>
    <row r="1741" spans="1:57" ht="11.25" hidden="1" customHeight="1">
      <c r="A1741" s="6">
        <v>1740</v>
      </c>
      <c r="B1741" s="7" t="s">
        <v>3869</v>
      </c>
      <c r="C1741" s="8" t="s">
        <v>3870</v>
      </c>
      <c r="D1741" s="7" t="s">
        <v>72</v>
      </c>
      <c r="E1741" s="7" t="s">
        <v>102</v>
      </c>
      <c r="F1741" s="7" t="s">
        <v>109</v>
      </c>
      <c r="G1741" s="9">
        <v>118</v>
      </c>
      <c r="H1741" s="9">
        <v>114</v>
      </c>
      <c r="I1741" s="9">
        <v>76</v>
      </c>
      <c r="J1741" s="9">
        <v>69</v>
      </c>
      <c r="K1741" s="9">
        <v>76</v>
      </c>
      <c r="L1741" s="9">
        <v>48</v>
      </c>
      <c r="M1741" s="9">
        <v>72</v>
      </c>
      <c r="N1741" s="9">
        <v>53</v>
      </c>
      <c r="O1741" s="9">
        <v>52</v>
      </c>
      <c r="P1741" s="9">
        <v>12</v>
      </c>
      <c r="Q1741" s="10">
        <v>126</v>
      </c>
      <c r="R1741" s="11">
        <v>28</v>
      </c>
      <c r="S1741" s="11">
        <v>1</v>
      </c>
      <c r="T1741" s="11">
        <v>98</v>
      </c>
      <c r="U1741" s="11">
        <v>122</v>
      </c>
      <c r="V1741" s="11">
        <v>1</v>
      </c>
      <c r="W1741" s="11">
        <v>102</v>
      </c>
      <c r="X1741" s="11">
        <f t="shared" si="378"/>
        <v>478</v>
      </c>
      <c r="Y1741" s="11">
        <f t="shared" si="379"/>
        <v>5555</v>
      </c>
      <c r="Z1741" s="11">
        <f t="shared" si="380"/>
        <v>1500</v>
      </c>
      <c r="AA1741" s="11">
        <f t="shared" si="381"/>
        <v>3950</v>
      </c>
      <c r="AB1741" s="11">
        <f t="shared" si="382"/>
        <v>3950</v>
      </c>
      <c r="AC1741" s="6">
        <f t="shared" si="383"/>
        <v>4570</v>
      </c>
      <c r="AD1741" s="9" t="s">
        <v>131</v>
      </c>
      <c r="AE1741" s="3" t="str">
        <f>IF(ISERROR(VLOOKUP($AD1741,技まとめ!$A$1:$F$380,6,FALSE)),"－",VLOOKUP($AD1741,技まとめ!$A$1:$F$380,6,FALSE))</f>
        <v>DR</v>
      </c>
      <c r="AF1741" s="3">
        <f>IF(ISERROR(VLOOKUP($AD1741,技まとめ!$A$1:$F$380,3,FALSE)),"－",VLOOKUP($AD1741,技まとめ!$A$1:$F$380,3,FALSE))</f>
        <v>33</v>
      </c>
      <c r="AG1741" s="3">
        <f>IF(ISERROR(VLOOKUP($AD1741,技まとめ!$A$1:$F$380,5,FALSE)),"－",VLOOKUP($AD1741,技まとめ!$A$1:$F$380,5,FALSE))</f>
        <v>28</v>
      </c>
      <c r="AH1741" s="3" t="str">
        <f>IF($E1741=IF(ISERROR(VLOOKUP($AD1741,技まとめ!$A$1:$F$380,4,FALSE)),"－",VLOOKUP($AD1741,技まとめ!$A$1:$F$380,4,FALSE)),"一致","")</f>
        <v/>
      </c>
      <c r="AI1741" s="9" t="s">
        <v>193</v>
      </c>
      <c r="AJ1741" s="3" t="str">
        <f>IF(ISERROR(VLOOKUP($AI1741,技まとめ!$A$1:$F$380,6,FALSE)),"－",VLOOKUP($AI1741,技まとめ!$A$1:$F$380,6,FALSE))</f>
        <v>NS</v>
      </c>
      <c r="AK1741" s="3">
        <f>IF(ISERROR(VLOOKUP($AI1741,技まとめ!$A$1:$F$380,3,FALSE)),"－",VLOOKUP($AI1741,技まとめ!$A$1:$F$380,3,FALSE))</f>
        <v>66</v>
      </c>
      <c r="AL1741" s="3">
        <f>IF(ISERROR(VLOOKUP($AI1741,技まとめ!$A$1:$F$380,5,FALSE)),"－",VLOOKUP($AI1741,技まとめ!$A$1:$F$380,5,FALSE))</f>
        <v>37</v>
      </c>
      <c r="AM1741" s="3" t="str">
        <f>IF($E1741=IF(ISERROR(VLOOKUP($AI1741,技まとめ!$A$1:$F$380,4,FALSE)),"－",VLOOKUP($AI1741,技まとめ!$A$1:$F$380,4,FALSE)),"一致","")</f>
        <v>一致</v>
      </c>
      <c r="AN1741" s="9" t="s">
        <v>2399</v>
      </c>
      <c r="AO1741" s="3" t="str">
        <f>IF(ISERROR(VLOOKUP($AN1741,技まとめ!$A$1:$F$380,6,FALSE)),"－",VLOOKUP($AN1741,技まとめ!$A$1:$F$380,6,FALSE))</f>
        <v>NS</v>
      </c>
      <c r="AP1741" s="3">
        <f>IF(ISERROR(VLOOKUP($AN1741,技まとめ!$A$1:$F$380,3,FALSE)),"－",VLOOKUP($AN1741,技まとめ!$A$1:$F$380,3,FALSE))</f>
        <v>94</v>
      </c>
      <c r="AQ1741" s="3">
        <f>IF(ISERROR(VLOOKUP($AN1741,技まとめ!$A$1:$F$380,5,FALSE)),"－",VLOOKUP($AN1741,技まとめ!$A$1:$F$380,5,FALSE))</f>
        <v>52</v>
      </c>
      <c r="AR1741" s="3" t="str">
        <f>IF($E1741=IF(ISERROR(VLOOKUP($AN1741,技まとめ!$A$1:$F$380,4,FALSE)),"－",VLOOKUP($AN1741,技まとめ!$A$1:$F$380,4,FALSE)),"一致","")</f>
        <v/>
      </c>
      <c r="AS1741" s="9" t="s">
        <v>2523</v>
      </c>
      <c r="AT1741" s="3" t="str">
        <f>IF(ISERROR(VLOOKUP($AS1741,技まとめ!$A$1:$F$380,6,FALSE)),"－",VLOOKUP($AS1741,技まとめ!$A$1:$F$380,6,FALSE))</f>
        <v>NS</v>
      </c>
      <c r="AU1741" s="3">
        <f>IF(ISERROR(VLOOKUP($AS1741,技まとめ!$A$1:$F$380,3,FALSE)),"－",VLOOKUP($AS1741,技まとめ!$A$1:$F$380,3,FALSE))</f>
        <v>111</v>
      </c>
      <c r="AV1741" s="3">
        <f>IF(ISERROR(VLOOKUP($AS1741,技まとめ!$A$1:$F$380,5,FALSE)),"－",VLOOKUP($AS1741,技まとめ!$A$1:$F$380,5,FALSE))</f>
        <v>58</v>
      </c>
      <c r="AW1741" s="3" t="str">
        <f>IF($E1741=IF(ISERROR(VLOOKUP($AS1741,技まとめ!$A$1:$F$380,4,FALSE)),"－",VLOOKUP($AS1741,技まとめ!$A$1:$F$380,4,FALSE)),"一致","")</f>
        <v>一致</v>
      </c>
      <c r="AX1741" s="12" t="str">
        <f t="shared" si="384"/>
        <v>イリュージョンボールツインブーストイナズマブレイクこうていペンギンＸ</v>
      </c>
      <c r="AY1741" s="12" t="str">
        <f t="shared" si="385"/>
        <v>イリュージョンボールツインブーストイナズマブレイクこうていペンギンＸ</v>
      </c>
      <c r="AZ1741" s="12" t="str">
        <f t="shared" si="386"/>
        <v>イリュージョンボールツインブーストイナズマブレイクこうていペンギンＸ</v>
      </c>
      <c r="BA1741" s="12" t="str">
        <f t="shared" si="387"/>
        <v>イリュージョンボールツインブーストイナズマブレイクこうていペンギンＸ</v>
      </c>
      <c r="BB1741" s="11" t="str">
        <f t="shared" si="388"/>
        <v>DRNSNSNS</v>
      </c>
      <c r="BC1741" s="11" t="str">
        <f t="shared" si="389"/>
        <v>DRNSNSNS</v>
      </c>
      <c r="BD1741" s="11" t="str">
        <f t="shared" si="390"/>
        <v>DRNSNSNS</v>
      </c>
      <c r="BE1741" s="11" t="str">
        <f t="shared" si="391"/>
        <v>DRNSNSNS</v>
      </c>
    </row>
    <row r="1742" spans="1:57" ht="11.25" hidden="1" customHeight="1">
      <c r="A1742" s="6">
        <v>1741</v>
      </c>
      <c r="B1742" s="7" t="s">
        <v>3871</v>
      </c>
      <c r="C1742" s="8" t="s">
        <v>3872</v>
      </c>
      <c r="D1742" s="7" t="s">
        <v>72</v>
      </c>
      <c r="E1742" s="7" t="s">
        <v>81</v>
      </c>
      <c r="F1742" s="7" t="s">
        <v>128</v>
      </c>
      <c r="G1742" s="9">
        <v>116</v>
      </c>
      <c r="H1742" s="9">
        <v>116</v>
      </c>
      <c r="I1742" s="9">
        <v>52</v>
      </c>
      <c r="J1742" s="9">
        <v>53</v>
      </c>
      <c r="K1742" s="9">
        <v>60</v>
      </c>
      <c r="L1742" s="9">
        <v>51</v>
      </c>
      <c r="M1742" s="9">
        <v>57</v>
      </c>
      <c r="N1742" s="9">
        <v>48</v>
      </c>
      <c r="O1742" s="9">
        <v>52</v>
      </c>
      <c r="P1742" s="9">
        <v>41</v>
      </c>
      <c r="Q1742" s="10">
        <v>102</v>
      </c>
      <c r="R1742" s="11">
        <v>20</v>
      </c>
      <c r="S1742" s="11">
        <v>1</v>
      </c>
      <c r="T1742" s="11">
        <v>101</v>
      </c>
      <c r="U1742" s="11">
        <v>107</v>
      </c>
      <c r="V1742" s="11">
        <v>1</v>
      </c>
      <c r="W1742" s="11">
        <v>102</v>
      </c>
      <c r="X1742" s="11">
        <f t="shared" si="378"/>
        <v>434</v>
      </c>
      <c r="Y1742" s="11">
        <f t="shared" si="379"/>
        <v>4595</v>
      </c>
      <c r="Z1742" s="11">
        <f t="shared" si="380"/>
        <v>1220</v>
      </c>
      <c r="AA1742" s="11">
        <f t="shared" si="381"/>
        <v>4055</v>
      </c>
      <c r="AB1742" s="11">
        <f t="shared" si="382"/>
        <v>4055</v>
      </c>
      <c r="AC1742" s="6">
        <f t="shared" si="383"/>
        <v>4650</v>
      </c>
      <c r="AD1742" s="9" t="s">
        <v>260</v>
      </c>
      <c r="AE1742" s="3" t="str">
        <f>IF(ISERROR(VLOOKUP($AD1742,技まとめ!$A$1:$F$380,6,FALSE)),"－",VLOOKUP($AD1742,技まとめ!$A$1:$F$380,6,FALSE))</f>
        <v>NS</v>
      </c>
      <c r="AF1742" s="3">
        <f>IF(ISERROR(VLOOKUP($AD1742,技まとめ!$A$1:$F$380,3,FALSE)),"－",VLOOKUP($AD1742,技まとめ!$A$1:$F$380,3,FALSE))</f>
        <v>94</v>
      </c>
      <c r="AG1742" s="3">
        <f>IF(ISERROR(VLOOKUP($AD1742,技まとめ!$A$1:$F$380,5,FALSE)),"－",VLOOKUP($AD1742,技まとめ!$A$1:$F$380,5,FALSE))</f>
        <v>52</v>
      </c>
      <c r="AH1742" s="3" t="str">
        <f>IF($E1742=IF(ISERROR(VLOOKUP($AD1742,技まとめ!$A$1:$F$380,4,FALSE)),"－",VLOOKUP($AD1742,技まとめ!$A$1:$F$380,4,FALSE)),"一致","")</f>
        <v/>
      </c>
      <c r="AI1742" s="9" t="s">
        <v>392</v>
      </c>
      <c r="AJ1742" s="3" t="str">
        <f>IF(ISERROR(VLOOKUP($AI1742,技まとめ!$A$1:$F$380,6,FALSE)),"－",VLOOKUP($AI1742,技まとめ!$A$1:$F$380,6,FALSE))</f>
        <v>DR</v>
      </c>
      <c r="AK1742" s="3">
        <f>IF(ISERROR(VLOOKUP($AI1742,技まとめ!$A$1:$F$380,3,FALSE)),"－",VLOOKUP($AI1742,技まとめ!$A$1:$F$380,3,FALSE))</f>
        <v>59</v>
      </c>
      <c r="AL1742" s="3">
        <f>IF(ISERROR(VLOOKUP($AI1742,技まとめ!$A$1:$F$380,5,FALSE)),"－",VLOOKUP($AI1742,技まとめ!$A$1:$F$380,5,FALSE))</f>
        <v>38</v>
      </c>
      <c r="AM1742" s="3" t="str">
        <f>IF($E1742=IF(ISERROR(VLOOKUP($AI1742,技まとめ!$A$1:$F$380,4,FALSE)),"－",VLOOKUP($AI1742,技まとめ!$A$1:$F$380,4,FALSE)),"一致","")</f>
        <v/>
      </c>
      <c r="AN1742" s="9" t="s">
        <v>190</v>
      </c>
      <c r="AO1742" s="3" t="str">
        <f>IF(ISERROR(VLOOKUP($AN1742,技まとめ!$A$1:$F$380,6,FALSE)),"－",VLOOKUP($AN1742,技まとめ!$A$1:$F$380,6,FALSE))</f>
        <v>BS</v>
      </c>
      <c r="AP1742" s="3">
        <f>IF(ISERROR(VLOOKUP($AN1742,技まとめ!$A$1:$F$380,3,FALSE)),"－",VLOOKUP($AN1742,技まとめ!$A$1:$F$380,3,FALSE))</f>
        <v>75</v>
      </c>
      <c r="AQ1742" s="3">
        <f>IF(ISERROR(VLOOKUP($AN1742,技まとめ!$A$1:$F$380,5,FALSE)),"－",VLOOKUP($AN1742,技まとめ!$A$1:$F$380,5,FALSE))</f>
        <v>43</v>
      </c>
      <c r="AR1742" s="3" t="str">
        <f>IF($E1742=IF(ISERROR(VLOOKUP($AN1742,技まとめ!$A$1:$F$380,4,FALSE)),"－",VLOOKUP($AN1742,技まとめ!$A$1:$F$380,4,FALSE)),"一致","")</f>
        <v/>
      </c>
      <c r="AS1742" s="9" t="s">
        <v>147</v>
      </c>
      <c r="AT1742" s="3" t="str">
        <f>IF(ISERROR(VLOOKUP($AS1742,技まとめ!$A$1:$F$380,6,FALSE)),"－",VLOOKUP($AS1742,技まとめ!$A$1:$F$380,6,FALSE))</f>
        <v>－</v>
      </c>
      <c r="AU1742" s="3">
        <f>IF(ISERROR(VLOOKUP($AS1742,技まとめ!$A$1:$F$380,3,FALSE)),"－",VLOOKUP($AS1742,技まとめ!$A$1:$F$380,3,FALSE))</f>
        <v>0</v>
      </c>
      <c r="AV1742" s="3">
        <f>IF(ISERROR(VLOOKUP($AS1742,技まとめ!$A$1:$F$380,5,FALSE)),"－",VLOOKUP($AS1742,技まとめ!$A$1:$F$380,5,FALSE))</f>
        <v>0</v>
      </c>
      <c r="AW1742" s="3" t="str">
        <f>IF($E1742=IF(ISERROR(VLOOKUP($AS1742,技まとめ!$A$1:$F$380,4,FALSE)),"－",VLOOKUP($AS1742,技まとめ!$A$1:$F$380,4,FALSE)),"一致","")</f>
        <v/>
      </c>
      <c r="AX1742" s="12" t="str">
        <f t="shared" si="384"/>
        <v>デスゾーンメテオシャワーにひゃくれつショットやくびょうがみ</v>
      </c>
      <c r="AY1742" s="12" t="str">
        <f t="shared" si="385"/>
        <v>デスゾーンメテオシャワーにひゃくれつショットやくびょうがみ</v>
      </c>
      <c r="AZ1742" s="12" t="str">
        <f t="shared" si="386"/>
        <v>デスゾーンメテオシャワーにひゃくれつショットやくびょうがみ</v>
      </c>
      <c r="BA1742" s="12" t="str">
        <f t="shared" si="387"/>
        <v>デスゾーンメテオシャワーにひゃくれつショットやくびょうがみ</v>
      </c>
      <c r="BB1742" s="11" t="str">
        <f t="shared" si="388"/>
        <v>NSDRBS－</v>
      </c>
      <c r="BC1742" s="11" t="str">
        <f t="shared" si="389"/>
        <v>NSDRBS－</v>
      </c>
      <c r="BD1742" s="11" t="str">
        <f t="shared" si="390"/>
        <v>NSDRBS－</v>
      </c>
      <c r="BE1742" s="11" t="str">
        <f t="shared" si="391"/>
        <v>NSDRBS－</v>
      </c>
    </row>
    <row r="1743" spans="1:57" ht="11.25" hidden="1" customHeight="1">
      <c r="A1743" s="6">
        <v>1742</v>
      </c>
      <c r="B1743" s="7" t="s">
        <v>3873</v>
      </c>
      <c r="C1743" s="8" t="s">
        <v>3874</v>
      </c>
      <c r="D1743" s="7" t="s">
        <v>72</v>
      </c>
      <c r="E1743" s="7" t="s">
        <v>95</v>
      </c>
      <c r="F1743" s="7" t="s">
        <v>74</v>
      </c>
      <c r="G1743" s="9">
        <v>114</v>
      </c>
      <c r="H1743" s="9">
        <v>94</v>
      </c>
      <c r="I1743" s="9">
        <v>42</v>
      </c>
      <c r="J1743" s="9">
        <v>64</v>
      </c>
      <c r="K1743" s="9">
        <v>48</v>
      </c>
      <c r="L1743" s="9">
        <v>67</v>
      </c>
      <c r="M1743" s="9">
        <v>32</v>
      </c>
      <c r="N1743" s="9">
        <v>63</v>
      </c>
      <c r="O1743" s="9">
        <v>38</v>
      </c>
      <c r="P1743" s="9">
        <v>45</v>
      </c>
      <c r="Q1743" s="10">
        <v>92</v>
      </c>
      <c r="R1743" s="11">
        <v>38</v>
      </c>
      <c r="S1743" s="11">
        <v>1</v>
      </c>
      <c r="T1743" s="11">
        <v>117</v>
      </c>
      <c r="U1743" s="11">
        <v>82</v>
      </c>
      <c r="V1743" s="11">
        <v>1</v>
      </c>
      <c r="W1743" s="11">
        <v>88</v>
      </c>
      <c r="X1743" s="11">
        <f t="shared" si="378"/>
        <v>419</v>
      </c>
      <c r="Y1743" s="11">
        <f t="shared" si="379"/>
        <v>4125</v>
      </c>
      <c r="Z1743" s="11">
        <f t="shared" si="380"/>
        <v>1780</v>
      </c>
      <c r="AA1743" s="11">
        <f t="shared" si="381"/>
        <v>4545</v>
      </c>
      <c r="AB1743" s="11">
        <f t="shared" si="382"/>
        <v>4545</v>
      </c>
      <c r="AC1743" s="6">
        <f t="shared" si="383"/>
        <v>5310</v>
      </c>
      <c r="AD1743" s="9" t="s">
        <v>202</v>
      </c>
      <c r="AE1743" s="3" t="str">
        <f>IF(ISERROR(VLOOKUP($AD1743,技まとめ!$A$1:$F$380,6,FALSE)),"－",VLOOKUP($AD1743,技まとめ!$A$1:$F$380,6,FALSE))</f>
        <v>P1</v>
      </c>
      <c r="AF1743" s="3">
        <f>IF(ISERROR(VLOOKUP($AD1743,技まとめ!$A$1:$F$380,3,FALSE)),"－",VLOOKUP($AD1743,技まとめ!$A$1:$F$380,3,FALSE))</f>
        <v>25</v>
      </c>
      <c r="AG1743" s="3">
        <f>IF(ISERROR(VLOOKUP($AD1743,技まとめ!$A$1:$F$380,5,FALSE)),"－",VLOOKUP($AD1743,技まとめ!$A$1:$F$380,5,FALSE))</f>
        <v>25</v>
      </c>
      <c r="AH1743" s="3" t="str">
        <f>IF($E1743=IF(ISERROR(VLOOKUP($AD1743,技まとめ!$A$1:$F$380,4,FALSE)),"－",VLOOKUP($AD1743,技まとめ!$A$1:$F$380,4,FALSE)),"一致","")</f>
        <v/>
      </c>
      <c r="AI1743" s="9" t="s">
        <v>351</v>
      </c>
      <c r="AJ1743" s="3" t="str">
        <f>IF(ISERROR(VLOOKUP($AI1743,技まとめ!$A$1:$F$380,6,FALSE)),"－",VLOOKUP($AI1743,技まとめ!$A$1:$F$380,6,FALSE))</f>
        <v>CA</v>
      </c>
      <c r="AK1743" s="3">
        <f>IF(ISERROR(VLOOKUP($AI1743,技まとめ!$A$1:$F$380,3,FALSE)),"－",VLOOKUP($AI1743,技まとめ!$A$1:$F$380,3,FALSE))</f>
        <v>92</v>
      </c>
      <c r="AL1743" s="3">
        <f>IF(ISERROR(VLOOKUP($AI1743,技まとめ!$A$1:$F$380,5,FALSE)),"－",VLOOKUP($AI1743,技まとめ!$A$1:$F$380,5,FALSE))</f>
        <v>50</v>
      </c>
      <c r="AM1743" s="3" t="str">
        <f>IF($E1743=IF(ISERROR(VLOOKUP($AI1743,技まとめ!$A$1:$F$380,4,FALSE)),"－",VLOOKUP($AI1743,技まとめ!$A$1:$F$380,4,FALSE)),"一致","")</f>
        <v/>
      </c>
      <c r="AN1743" s="9" t="s">
        <v>346</v>
      </c>
      <c r="AO1743" s="3" t="str">
        <f>IF(ISERROR(VLOOKUP($AN1743,技まとめ!$A$1:$F$380,6,FALSE)),"－",VLOOKUP($AN1743,技まとめ!$A$1:$F$380,6,FALSE))</f>
        <v>LS</v>
      </c>
      <c r="AP1743" s="3">
        <f>IF(ISERROR(VLOOKUP($AN1743,技まとめ!$A$1:$F$380,3,FALSE)),"－",VLOOKUP($AN1743,技まとめ!$A$1:$F$380,3,FALSE))</f>
        <v>51</v>
      </c>
      <c r="AQ1743" s="3">
        <f>IF(ISERROR(VLOOKUP($AN1743,技まとめ!$A$1:$F$380,5,FALSE)),"－",VLOOKUP($AN1743,技まとめ!$A$1:$F$380,5,FALSE))</f>
        <v>37</v>
      </c>
      <c r="AR1743" s="3" t="str">
        <f>IF($E1743=IF(ISERROR(VLOOKUP($AN1743,技まとめ!$A$1:$F$380,4,FALSE)),"－",VLOOKUP($AN1743,技まとめ!$A$1:$F$380,4,FALSE)),"一致","")</f>
        <v/>
      </c>
      <c r="AS1743" s="9" t="s">
        <v>230</v>
      </c>
      <c r="AT1743" s="3" t="str">
        <f>IF(ISERROR(VLOOKUP($AS1743,技まとめ!$A$1:$F$380,6,FALSE)),"－",VLOOKUP($AS1743,技まとめ!$A$1:$F$380,6,FALSE))</f>
        <v>BL</v>
      </c>
      <c r="AU1743" s="3">
        <f>IF(ISERROR(VLOOKUP($AS1743,技まとめ!$A$1:$F$380,3,FALSE)),"－",VLOOKUP($AS1743,技まとめ!$A$1:$F$380,3,FALSE))</f>
        <v>21</v>
      </c>
      <c r="AV1743" s="3">
        <f>IF(ISERROR(VLOOKUP($AS1743,技まとめ!$A$1:$F$380,5,FALSE)),"－",VLOOKUP($AS1743,技まとめ!$A$1:$F$380,5,FALSE))</f>
        <v>22</v>
      </c>
      <c r="AW1743" s="3" t="str">
        <f>IF($E1743=IF(ISERROR(VLOOKUP($AS1743,技まとめ!$A$1:$F$380,4,FALSE)),"－",VLOOKUP($AS1743,技まとめ!$A$1:$F$380,4,FALSE)),"一致","")</f>
        <v>一致</v>
      </c>
      <c r="AX1743" s="12" t="str">
        <f t="shared" si="384"/>
        <v>パワーシールドギガントウォールレインボーループおんりょう</v>
      </c>
      <c r="AY1743" s="12" t="str">
        <f t="shared" si="385"/>
        <v>パワーシールドギガントウォールレインボーループおんりょう</v>
      </c>
      <c r="AZ1743" s="12" t="str">
        <f t="shared" si="386"/>
        <v>パワーシールドギガントウォールレインボーループおんりょう</v>
      </c>
      <c r="BA1743" s="12" t="str">
        <f t="shared" si="387"/>
        <v>パワーシールドギガントウォールレインボーループおんりょう</v>
      </c>
      <c r="BB1743" s="11" t="str">
        <f t="shared" si="388"/>
        <v>P1CALSBL</v>
      </c>
      <c r="BC1743" s="11" t="str">
        <f t="shared" si="389"/>
        <v>P1CALSBL</v>
      </c>
      <c r="BD1743" s="11" t="str">
        <f t="shared" si="390"/>
        <v>P1CALSBL</v>
      </c>
      <c r="BE1743" s="11" t="str">
        <f t="shared" si="391"/>
        <v>P1CALSBL</v>
      </c>
    </row>
    <row r="1744" spans="1:57" ht="11.25" hidden="1" customHeight="1">
      <c r="A1744" s="6">
        <v>1743</v>
      </c>
      <c r="B1744" s="7" t="s">
        <v>3875</v>
      </c>
      <c r="C1744" s="8" t="s">
        <v>3876</v>
      </c>
      <c r="D1744" s="7" t="s">
        <v>72</v>
      </c>
      <c r="E1744" s="7" t="s">
        <v>95</v>
      </c>
      <c r="F1744" s="7" t="s">
        <v>82</v>
      </c>
      <c r="G1744" s="9">
        <v>107</v>
      </c>
      <c r="H1744" s="9">
        <v>120</v>
      </c>
      <c r="I1744" s="9">
        <v>40</v>
      </c>
      <c r="J1744" s="9">
        <v>64</v>
      </c>
      <c r="K1744" s="9">
        <v>50</v>
      </c>
      <c r="L1744" s="9">
        <v>52</v>
      </c>
      <c r="M1744" s="9">
        <v>44</v>
      </c>
      <c r="N1744" s="9">
        <v>52</v>
      </c>
      <c r="O1744" s="9">
        <v>55</v>
      </c>
      <c r="P1744" s="9">
        <v>39</v>
      </c>
      <c r="Q1744" s="10">
        <v>90</v>
      </c>
      <c r="R1744" s="11">
        <v>23</v>
      </c>
      <c r="S1744" s="11">
        <v>1</v>
      </c>
      <c r="T1744" s="11">
        <v>102</v>
      </c>
      <c r="U1744" s="11">
        <v>94</v>
      </c>
      <c r="V1744" s="11">
        <v>1</v>
      </c>
      <c r="W1744" s="11">
        <v>105</v>
      </c>
      <c r="X1744" s="11">
        <f t="shared" si="378"/>
        <v>416</v>
      </c>
      <c r="Y1744" s="11">
        <f t="shared" si="379"/>
        <v>4130</v>
      </c>
      <c r="Z1744" s="11">
        <f t="shared" si="380"/>
        <v>1340</v>
      </c>
      <c r="AA1744" s="11">
        <f t="shared" si="381"/>
        <v>4105</v>
      </c>
      <c r="AB1744" s="11">
        <f t="shared" si="382"/>
        <v>4105</v>
      </c>
      <c r="AC1744" s="6">
        <f t="shared" si="383"/>
        <v>4720</v>
      </c>
      <c r="AD1744" s="9" t="s">
        <v>482</v>
      </c>
      <c r="AE1744" s="3" t="str">
        <f>IF(ISERROR(VLOOKUP($AD1744,技まとめ!$A$1:$F$380,6,FALSE)),"－",VLOOKUP($AD1744,技まとめ!$A$1:$F$380,6,FALSE))</f>
        <v>BL</v>
      </c>
      <c r="AF1744" s="3">
        <f>IF(ISERROR(VLOOKUP($AD1744,技まとめ!$A$1:$F$380,3,FALSE)),"－",VLOOKUP($AD1744,技まとめ!$A$1:$F$380,3,FALSE))</f>
        <v>83</v>
      </c>
      <c r="AG1744" s="3">
        <f>IF(ISERROR(VLOOKUP($AD1744,技まとめ!$A$1:$F$380,5,FALSE)),"－",VLOOKUP($AD1744,技まとめ!$A$1:$F$380,5,FALSE))</f>
        <v>48</v>
      </c>
      <c r="AH1744" s="3" t="str">
        <f>IF($E1744=IF(ISERROR(VLOOKUP($AD1744,技まとめ!$A$1:$F$380,4,FALSE)),"－",VLOOKUP($AD1744,技まとめ!$A$1:$F$380,4,FALSE)),"一致","")</f>
        <v>一致</v>
      </c>
      <c r="AI1744" s="9" t="s">
        <v>210</v>
      </c>
      <c r="AJ1744" s="3" t="str">
        <f>IF(ISERROR(VLOOKUP($AI1744,技まとめ!$A$1:$F$380,6,FALSE)),"－",VLOOKUP($AI1744,技まとめ!$A$1:$F$380,6,FALSE))</f>
        <v>NS</v>
      </c>
      <c r="AK1744" s="3">
        <f>IF(ISERROR(VLOOKUP($AI1744,技まとめ!$A$1:$F$380,3,FALSE)),"－",VLOOKUP($AI1744,技まとめ!$A$1:$F$380,3,FALSE))</f>
        <v>25</v>
      </c>
      <c r="AL1744" s="3">
        <f>IF(ISERROR(VLOOKUP($AI1744,技まとめ!$A$1:$F$380,5,FALSE)),"－",VLOOKUP($AI1744,技まとめ!$A$1:$F$380,5,FALSE))</f>
        <v>20</v>
      </c>
      <c r="AM1744" s="3" t="str">
        <f>IF($E1744=IF(ISERROR(VLOOKUP($AI1744,技まとめ!$A$1:$F$380,4,FALSE)),"－",VLOOKUP($AI1744,技まとめ!$A$1:$F$380,4,FALSE)),"一致","")</f>
        <v/>
      </c>
      <c r="AN1744" s="9" t="s">
        <v>221</v>
      </c>
      <c r="AO1744" s="3" t="str">
        <f>IF(ISERROR(VLOOKUP($AN1744,技まとめ!$A$1:$F$380,6,FALSE)),"－",VLOOKUP($AN1744,技まとめ!$A$1:$F$380,6,FALSE))</f>
        <v>DR</v>
      </c>
      <c r="AP1744" s="3">
        <f>IF(ISERROR(VLOOKUP($AN1744,技まとめ!$A$1:$F$380,3,FALSE)),"－",VLOOKUP($AN1744,技まとめ!$A$1:$F$380,3,FALSE))</f>
        <v>44</v>
      </c>
      <c r="AQ1744" s="3">
        <f>IF(ISERROR(VLOOKUP($AN1744,技まとめ!$A$1:$F$380,5,FALSE)),"－",VLOOKUP($AN1744,技まとめ!$A$1:$F$380,5,FALSE))</f>
        <v>33</v>
      </c>
      <c r="AR1744" s="3" t="str">
        <f>IF($E1744=IF(ISERROR(VLOOKUP($AN1744,技まとめ!$A$1:$F$380,4,FALSE)),"－",VLOOKUP($AN1744,技まとめ!$A$1:$F$380,4,FALSE)),"一致","")</f>
        <v/>
      </c>
      <c r="AS1744" s="9" t="s">
        <v>242</v>
      </c>
      <c r="AT1744" s="3" t="str">
        <f>IF(ISERROR(VLOOKUP($AS1744,技まとめ!$A$1:$F$380,6,FALSE)),"－",VLOOKUP($AS1744,技まとめ!$A$1:$F$380,6,FALSE))</f>
        <v>P2</v>
      </c>
      <c r="AU1744" s="3">
        <f>IF(ISERROR(VLOOKUP($AS1744,技まとめ!$A$1:$F$380,3,FALSE)),"－",VLOOKUP($AS1744,技まとめ!$A$1:$F$380,3,FALSE))</f>
        <v>65</v>
      </c>
      <c r="AV1744" s="3">
        <f>IF(ISERROR(VLOOKUP($AS1744,技まとめ!$A$1:$F$380,5,FALSE)),"－",VLOOKUP($AS1744,技まとめ!$A$1:$F$380,5,FALSE))</f>
        <v>40</v>
      </c>
      <c r="AW1744" s="3" t="str">
        <f>IF($E1744=IF(ISERROR(VLOOKUP($AS1744,技まとめ!$A$1:$F$380,4,FALSE)),"－",VLOOKUP($AS1744,技まとめ!$A$1:$F$380,4,FALSE)),"一致","")</f>
        <v/>
      </c>
      <c r="AX1744" s="12" t="str">
        <f t="shared" si="384"/>
        <v>ハーヴェストスパイラルショットならくおとしカウンターストライク</v>
      </c>
      <c r="AY1744" s="12" t="str">
        <f t="shared" si="385"/>
        <v>ハーヴェストスパイラルショットならくおとしカウンターストライク</v>
      </c>
      <c r="AZ1744" s="12" t="str">
        <f t="shared" si="386"/>
        <v>ハーヴェストスパイラルショットならくおとしカウンターストライク</v>
      </c>
      <c r="BA1744" s="12" t="str">
        <f t="shared" si="387"/>
        <v>ハーヴェストスパイラルショットならくおとしカウンターストライク</v>
      </c>
      <c r="BB1744" s="11" t="str">
        <f t="shared" si="388"/>
        <v>BLNSDRP2</v>
      </c>
      <c r="BC1744" s="11" t="str">
        <f t="shared" si="389"/>
        <v>BLNSDRP2</v>
      </c>
      <c r="BD1744" s="11" t="str">
        <f t="shared" si="390"/>
        <v>BLNSDRP2</v>
      </c>
      <c r="BE1744" s="11" t="str">
        <f t="shared" si="391"/>
        <v>BLNSDRP2</v>
      </c>
    </row>
    <row r="1745" spans="1:57" ht="11.25" hidden="1" customHeight="1">
      <c r="A1745" s="6">
        <v>1744</v>
      </c>
      <c r="B1745" s="7" t="s">
        <v>3877</v>
      </c>
      <c r="C1745" s="8" t="s">
        <v>3878</v>
      </c>
      <c r="D1745" s="7" t="s">
        <v>72</v>
      </c>
      <c r="E1745" s="7" t="s">
        <v>73</v>
      </c>
      <c r="F1745" s="7" t="s">
        <v>109</v>
      </c>
      <c r="G1745" s="9">
        <v>107</v>
      </c>
      <c r="H1745" s="9">
        <v>117</v>
      </c>
      <c r="I1745" s="9">
        <v>56</v>
      </c>
      <c r="J1745" s="9">
        <v>59</v>
      </c>
      <c r="K1745" s="9">
        <v>52</v>
      </c>
      <c r="L1745" s="9">
        <v>53</v>
      </c>
      <c r="M1745" s="9">
        <v>49</v>
      </c>
      <c r="N1745" s="9">
        <v>57</v>
      </c>
      <c r="O1745" s="9">
        <v>51</v>
      </c>
      <c r="P1745" s="9">
        <v>54</v>
      </c>
      <c r="Q1745" s="10">
        <v>106</v>
      </c>
      <c r="R1745" s="11">
        <v>40</v>
      </c>
      <c r="S1745" s="11">
        <v>1</v>
      </c>
      <c r="T1745" s="11">
        <v>103</v>
      </c>
      <c r="U1745" s="11">
        <v>99</v>
      </c>
      <c r="V1745" s="11">
        <v>1</v>
      </c>
      <c r="W1745" s="11">
        <v>101</v>
      </c>
      <c r="X1745" s="11">
        <f t="shared" si="378"/>
        <v>451</v>
      </c>
      <c r="Y1745" s="11">
        <f t="shared" si="379"/>
        <v>4750</v>
      </c>
      <c r="Z1745" s="11">
        <f t="shared" si="380"/>
        <v>1915</v>
      </c>
      <c r="AA1745" s="11">
        <f t="shared" si="381"/>
        <v>4120</v>
      </c>
      <c r="AB1745" s="11">
        <f t="shared" si="382"/>
        <v>4120</v>
      </c>
      <c r="AC1745" s="6">
        <f t="shared" si="383"/>
        <v>4825</v>
      </c>
      <c r="AD1745" s="9" t="s">
        <v>168</v>
      </c>
      <c r="AE1745" s="3" t="str">
        <f>IF(ISERROR(VLOOKUP($AD1745,技まとめ!$A$1:$F$380,6,FALSE)),"－",VLOOKUP($AD1745,技まとめ!$A$1:$F$380,6,FALSE))</f>
        <v>BL</v>
      </c>
      <c r="AF1745" s="3">
        <f>IF(ISERROR(VLOOKUP($AD1745,技まとめ!$A$1:$F$380,3,FALSE)),"－",VLOOKUP($AD1745,技まとめ!$A$1:$F$380,3,FALSE))</f>
        <v>25</v>
      </c>
      <c r="AG1745" s="3">
        <f>IF(ISERROR(VLOOKUP($AD1745,技まとめ!$A$1:$F$380,5,FALSE)),"－",VLOOKUP($AD1745,技まとめ!$A$1:$F$380,5,FALSE))</f>
        <v>12</v>
      </c>
      <c r="AH1745" s="3" t="str">
        <f>IF($E1745=IF(ISERROR(VLOOKUP($AD1745,技まとめ!$A$1:$F$380,4,FALSE)),"－",VLOOKUP($AD1745,技まとめ!$A$1:$F$380,4,FALSE)),"一致","")</f>
        <v/>
      </c>
      <c r="AI1745" s="9" t="s">
        <v>721</v>
      </c>
      <c r="AJ1745" s="3" t="str">
        <f>IF(ISERROR(VLOOKUP($AI1745,技まとめ!$A$1:$F$380,6,FALSE)),"－",VLOOKUP($AI1745,技まとめ!$A$1:$F$380,6,FALSE))</f>
        <v>BS</v>
      </c>
      <c r="AK1745" s="3">
        <f>IF(ISERROR(VLOOKUP($AI1745,技まとめ!$A$1:$F$380,3,FALSE)),"－",VLOOKUP($AI1745,技まとめ!$A$1:$F$380,3,FALSE))</f>
        <v>48</v>
      </c>
      <c r="AL1745" s="3">
        <f>IF(ISERROR(VLOOKUP($AI1745,技まとめ!$A$1:$F$380,5,FALSE)),"－",VLOOKUP($AI1745,技まとめ!$A$1:$F$380,5,FALSE))</f>
        <v>28</v>
      </c>
      <c r="AM1745" s="3" t="str">
        <f>IF($E1745=IF(ISERROR(VLOOKUP($AI1745,技まとめ!$A$1:$F$380,4,FALSE)),"－",VLOOKUP($AI1745,技まとめ!$A$1:$F$380,4,FALSE)),"一致","")</f>
        <v>一致</v>
      </c>
      <c r="AN1745" s="9" t="s">
        <v>347</v>
      </c>
      <c r="AO1745" s="3" t="str">
        <f>IF(ISERROR(VLOOKUP($AN1745,技まとめ!$A$1:$F$380,6,FALSE)),"－",VLOOKUP($AN1745,技まとめ!$A$1:$F$380,6,FALSE))</f>
        <v>DR</v>
      </c>
      <c r="AP1745" s="3">
        <f>IF(ISERROR(VLOOKUP($AN1745,技まとめ!$A$1:$F$380,3,FALSE)),"－",VLOOKUP($AN1745,技まとめ!$A$1:$F$380,3,FALSE))</f>
        <v>40</v>
      </c>
      <c r="AQ1745" s="3">
        <f>IF(ISERROR(VLOOKUP($AN1745,技まとめ!$A$1:$F$380,5,FALSE)),"－",VLOOKUP($AN1745,技まとめ!$A$1:$F$380,5,FALSE))</f>
        <v>31</v>
      </c>
      <c r="AR1745" s="3" t="str">
        <f>IF($E1745=IF(ISERROR(VLOOKUP($AN1745,技まとめ!$A$1:$F$380,4,FALSE)),"－",VLOOKUP($AN1745,技まとめ!$A$1:$F$380,4,FALSE)),"一致","")</f>
        <v/>
      </c>
      <c r="AS1745" s="9" t="s">
        <v>366</v>
      </c>
      <c r="AT1745" s="3" t="str">
        <f>IF(ISERROR(VLOOKUP($AS1745,技まとめ!$A$1:$F$380,6,FALSE)),"－",VLOOKUP($AS1745,技まとめ!$A$1:$F$380,6,FALSE))</f>
        <v>BL</v>
      </c>
      <c r="AU1745" s="3">
        <f>IF(ISERROR(VLOOKUP($AS1745,技まとめ!$A$1:$F$380,3,FALSE)),"－",VLOOKUP($AS1745,技まとめ!$A$1:$F$380,3,FALSE))</f>
        <v>65</v>
      </c>
      <c r="AV1745" s="3">
        <f>IF(ISERROR(VLOOKUP($AS1745,技まとめ!$A$1:$F$380,5,FALSE)),"－",VLOOKUP($AS1745,技まとめ!$A$1:$F$380,5,FALSE))</f>
        <v>42</v>
      </c>
      <c r="AW1745" s="3" t="str">
        <f>IF($E1745=IF(ISERROR(VLOOKUP($AS1745,技まとめ!$A$1:$F$380,4,FALSE)),"－",VLOOKUP($AS1745,技まとめ!$A$1:$F$380,4,FALSE)),"一致","")</f>
        <v/>
      </c>
      <c r="AX1745" s="12" t="str">
        <f t="shared" si="384"/>
        <v>キラースライドメガトンヘッドざんぞうプロファイルゾーン</v>
      </c>
      <c r="AY1745" s="12" t="str">
        <f t="shared" si="385"/>
        <v>キラースライドメガトンヘッドざんぞうプロファイルゾーン</v>
      </c>
      <c r="AZ1745" s="12" t="str">
        <f t="shared" si="386"/>
        <v>キラースライドメガトンヘッドざんぞうプロファイルゾーン</v>
      </c>
      <c r="BA1745" s="12" t="str">
        <f t="shared" si="387"/>
        <v>キラースライドメガトンヘッドざんぞうプロファイルゾーン</v>
      </c>
      <c r="BB1745" s="11" t="str">
        <f t="shared" si="388"/>
        <v>BLBSDRBL</v>
      </c>
      <c r="BC1745" s="11" t="str">
        <f t="shared" si="389"/>
        <v>BLBSDRBL</v>
      </c>
      <c r="BD1745" s="11" t="str">
        <f t="shared" si="390"/>
        <v>BLBSDRBL</v>
      </c>
      <c r="BE1745" s="11" t="str">
        <f t="shared" si="391"/>
        <v>BLBSDRBL</v>
      </c>
    </row>
    <row r="1746" spans="1:57" ht="11.25" hidden="1" customHeight="1">
      <c r="A1746" s="6">
        <v>1745</v>
      </c>
      <c r="B1746" s="7" t="s">
        <v>3879</v>
      </c>
      <c r="C1746" s="8" t="s">
        <v>3880</v>
      </c>
      <c r="D1746" s="7" t="s">
        <v>72</v>
      </c>
      <c r="E1746" s="7" t="s">
        <v>102</v>
      </c>
      <c r="F1746" s="7" t="s">
        <v>109</v>
      </c>
      <c r="G1746" s="9">
        <v>106</v>
      </c>
      <c r="H1746" s="9">
        <v>120</v>
      </c>
      <c r="I1746" s="9">
        <v>58</v>
      </c>
      <c r="J1746" s="9">
        <v>63</v>
      </c>
      <c r="K1746" s="9">
        <v>40</v>
      </c>
      <c r="L1746" s="9">
        <v>62</v>
      </c>
      <c r="M1746" s="9">
        <v>46</v>
      </c>
      <c r="N1746" s="9">
        <v>41</v>
      </c>
      <c r="O1746" s="9">
        <v>72</v>
      </c>
      <c r="P1746" s="9">
        <v>47</v>
      </c>
      <c r="Q1746" s="10">
        <v>108</v>
      </c>
      <c r="R1746" s="11">
        <v>9</v>
      </c>
      <c r="S1746" s="11">
        <v>1</v>
      </c>
      <c r="T1746" s="11">
        <v>112</v>
      </c>
      <c r="U1746" s="11">
        <v>96</v>
      </c>
      <c r="V1746" s="11">
        <v>1</v>
      </c>
      <c r="W1746" s="11">
        <v>122</v>
      </c>
      <c r="X1746" s="11">
        <f t="shared" si="378"/>
        <v>449</v>
      </c>
      <c r="Y1746" s="11">
        <f t="shared" si="379"/>
        <v>4935</v>
      </c>
      <c r="Z1746" s="11">
        <f t="shared" si="380"/>
        <v>935</v>
      </c>
      <c r="AA1746" s="11">
        <f t="shared" si="381"/>
        <v>4540</v>
      </c>
      <c r="AB1746" s="11">
        <f t="shared" si="382"/>
        <v>4540</v>
      </c>
      <c r="AC1746" s="6">
        <f t="shared" si="383"/>
        <v>5135</v>
      </c>
      <c r="AD1746" s="9" t="s">
        <v>177</v>
      </c>
      <c r="AE1746" s="3" t="str">
        <f>IF(ISERROR(VLOOKUP($AD1746,技まとめ!$A$1:$F$380,6,FALSE)),"－",VLOOKUP($AD1746,技まとめ!$A$1:$F$380,6,FALSE))</f>
        <v>DR</v>
      </c>
      <c r="AF1746" s="3">
        <f>IF(ISERROR(VLOOKUP($AD1746,技まとめ!$A$1:$F$380,3,FALSE)),"－",VLOOKUP($AD1746,技まとめ!$A$1:$F$380,3,FALSE))</f>
        <v>93</v>
      </c>
      <c r="AG1746" s="3">
        <f>IF(ISERROR(VLOOKUP($AD1746,技まとめ!$A$1:$F$380,5,FALSE)),"－",VLOOKUP($AD1746,技まとめ!$A$1:$F$380,5,FALSE))</f>
        <v>42</v>
      </c>
      <c r="AH1746" s="3" t="str">
        <f>IF($E1746=IF(ISERROR(VLOOKUP($AD1746,技まとめ!$A$1:$F$380,4,FALSE)),"－",VLOOKUP($AD1746,技まとめ!$A$1:$F$380,4,FALSE)),"一致","")</f>
        <v>一致</v>
      </c>
      <c r="AI1746" s="9" t="s">
        <v>735</v>
      </c>
      <c r="AJ1746" s="3" t="str">
        <f>IF(ISERROR(VLOOKUP($AI1746,技まとめ!$A$1:$F$380,6,FALSE)),"－",VLOOKUP($AI1746,技まとめ!$A$1:$F$380,6,FALSE))</f>
        <v>SC</v>
      </c>
      <c r="AK1746" s="3">
        <f>IF(ISERROR(VLOOKUP($AI1746,技まとめ!$A$1:$F$380,3,FALSE)),"－",VLOOKUP($AI1746,技まとめ!$A$1:$F$380,3,FALSE))</f>
        <v>51</v>
      </c>
      <c r="AL1746" s="3">
        <f>IF(ISERROR(VLOOKUP($AI1746,技まとめ!$A$1:$F$380,5,FALSE)),"－",VLOOKUP($AI1746,技まとめ!$A$1:$F$380,5,FALSE))</f>
        <v>31</v>
      </c>
      <c r="AM1746" s="3" t="str">
        <f>IF($E1746=IF(ISERROR(VLOOKUP($AI1746,技まとめ!$A$1:$F$380,4,FALSE)),"－",VLOOKUP($AI1746,技まとめ!$A$1:$F$380,4,FALSE)),"一致","")</f>
        <v>一致</v>
      </c>
      <c r="AN1746" s="9" t="s">
        <v>111</v>
      </c>
      <c r="AO1746" s="3" t="str">
        <f>IF(ISERROR(VLOOKUP($AN1746,技まとめ!$A$1:$F$380,6,FALSE)),"－",VLOOKUP($AN1746,技まとめ!$A$1:$F$380,6,FALSE))</f>
        <v>SC</v>
      </c>
      <c r="AP1746" s="3">
        <f>IF(ISERROR(VLOOKUP($AN1746,技まとめ!$A$1:$F$380,3,FALSE)),"－",VLOOKUP($AN1746,技まとめ!$A$1:$F$380,3,FALSE))</f>
        <v>23</v>
      </c>
      <c r="AQ1746" s="3">
        <f>IF(ISERROR(VLOOKUP($AN1746,技まとめ!$A$1:$F$380,5,FALSE)),"－",VLOOKUP($AN1746,技まとめ!$A$1:$F$380,5,FALSE))</f>
        <v>20</v>
      </c>
      <c r="AR1746" s="3" t="str">
        <f>IF($E1746=IF(ISERROR(VLOOKUP($AN1746,技まとめ!$A$1:$F$380,4,FALSE)),"－",VLOOKUP($AN1746,技まとめ!$A$1:$F$380,4,FALSE)),"一致","")</f>
        <v/>
      </c>
      <c r="AS1746" s="9" t="s">
        <v>207</v>
      </c>
      <c r="AT1746" s="3" t="str">
        <f>IF(ISERROR(VLOOKUP($AS1746,技まとめ!$A$1:$F$380,6,FALSE)),"－",VLOOKUP($AS1746,技まとめ!$A$1:$F$380,6,FALSE))</f>
        <v>NS</v>
      </c>
      <c r="AU1746" s="3">
        <f>IF(ISERROR(VLOOKUP($AS1746,技まとめ!$A$1:$F$380,3,FALSE)),"－",VLOOKUP($AS1746,技まとめ!$A$1:$F$380,3,FALSE))</f>
        <v>103</v>
      </c>
      <c r="AV1746" s="3">
        <f>IF(ISERROR(VLOOKUP($AS1746,技まとめ!$A$1:$F$380,5,FALSE)),"－",VLOOKUP($AS1746,技まとめ!$A$1:$F$380,5,FALSE))</f>
        <v>55</v>
      </c>
      <c r="AW1746" s="3" t="str">
        <f>IF($E1746=IF(ISERROR(VLOOKUP($AS1746,技まとめ!$A$1:$F$380,4,FALSE)),"－",VLOOKUP($AS1746,技まとめ!$A$1:$F$380,4,FALSE)),"一致","")</f>
        <v>一致</v>
      </c>
      <c r="AX1746" s="12" t="str">
        <f t="shared" si="384"/>
        <v>ジャッジスルー２ダブルグレネードローリングキックツインブーストＦ</v>
      </c>
      <c r="AY1746" s="12" t="str">
        <f t="shared" si="385"/>
        <v>ジャッジスルー２ダブルグレネードローリングキックツインブーストＦ</v>
      </c>
      <c r="AZ1746" s="12" t="str">
        <f t="shared" si="386"/>
        <v>ジャッジスルー２ダブルグレネードローリングキックツインブーストＦ</v>
      </c>
      <c r="BA1746" s="12" t="str">
        <f t="shared" si="387"/>
        <v>ジャッジスルー２ダブルグレネードローリングキックツインブーストＦ</v>
      </c>
      <c r="BB1746" s="11" t="str">
        <f t="shared" si="388"/>
        <v>DRSCSCNS</v>
      </c>
      <c r="BC1746" s="11" t="str">
        <f t="shared" si="389"/>
        <v>DRSCSCNS</v>
      </c>
      <c r="BD1746" s="11" t="str">
        <f t="shared" si="390"/>
        <v>DRSCSCNS</v>
      </c>
      <c r="BE1746" s="11" t="str">
        <f t="shared" si="391"/>
        <v>DRSCSCNS</v>
      </c>
    </row>
    <row r="1747" spans="1:57" ht="11.25" hidden="1" customHeight="1">
      <c r="A1747" s="6">
        <v>1746</v>
      </c>
      <c r="B1747" s="7" t="s">
        <v>3881</v>
      </c>
      <c r="C1747" s="8" t="s">
        <v>3882</v>
      </c>
      <c r="D1747" s="7" t="s">
        <v>72</v>
      </c>
      <c r="E1747" s="7" t="s">
        <v>95</v>
      </c>
      <c r="F1747" s="7" t="s">
        <v>128</v>
      </c>
      <c r="G1747" s="9">
        <v>110</v>
      </c>
      <c r="H1747" s="9">
        <v>109</v>
      </c>
      <c r="I1747" s="9">
        <v>71</v>
      </c>
      <c r="J1747" s="9">
        <v>44</v>
      </c>
      <c r="K1747" s="9">
        <v>45</v>
      </c>
      <c r="L1747" s="9">
        <v>44</v>
      </c>
      <c r="M1747" s="9">
        <v>74</v>
      </c>
      <c r="N1747" s="9">
        <v>61</v>
      </c>
      <c r="O1747" s="9">
        <v>41</v>
      </c>
      <c r="P1747" s="9">
        <v>40</v>
      </c>
      <c r="Q1747" s="10">
        <v>121</v>
      </c>
      <c r="R1747" s="11">
        <v>8</v>
      </c>
      <c r="S1747" s="11">
        <v>1</v>
      </c>
      <c r="T1747" s="11">
        <v>94</v>
      </c>
      <c r="U1747" s="11">
        <v>124</v>
      </c>
      <c r="V1747" s="11">
        <v>1</v>
      </c>
      <c r="W1747" s="11">
        <v>91</v>
      </c>
      <c r="X1747" s="11">
        <f t="shared" si="378"/>
        <v>440</v>
      </c>
      <c r="Y1747" s="11">
        <f t="shared" si="379"/>
        <v>5300</v>
      </c>
      <c r="Z1747" s="11">
        <f t="shared" si="380"/>
        <v>745</v>
      </c>
      <c r="AA1747" s="11">
        <f t="shared" si="381"/>
        <v>3755</v>
      </c>
      <c r="AB1747" s="11">
        <f t="shared" si="382"/>
        <v>3755</v>
      </c>
      <c r="AC1747" s="6">
        <f t="shared" si="383"/>
        <v>4255</v>
      </c>
      <c r="AD1747" s="9" t="s">
        <v>207</v>
      </c>
      <c r="AE1747" s="3" t="str">
        <f>IF(ISERROR(VLOOKUP($AD1747,技まとめ!$A$1:$F$380,6,FALSE)),"－",VLOOKUP($AD1747,技まとめ!$A$1:$F$380,6,FALSE))</f>
        <v>NS</v>
      </c>
      <c r="AF1747" s="3">
        <f>IF(ISERROR(VLOOKUP($AD1747,技まとめ!$A$1:$F$380,3,FALSE)),"－",VLOOKUP($AD1747,技まとめ!$A$1:$F$380,3,FALSE))</f>
        <v>103</v>
      </c>
      <c r="AG1747" s="3">
        <f>IF(ISERROR(VLOOKUP($AD1747,技まとめ!$A$1:$F$380,5,FALSE)),"－",VLOOKUP($AD1747,技まとめ!$A$1:$F$380,5,FALSE))</f>
        <v>55</v>
      </c>
      <c r="AH1747" s="3" t="str">
        <f>IF($E1747=IF(ISERROR(VLOOKUP($AD1747,技まとめ!$A$1:$F$380,4,FALSE)),"－",VLOOKUP($AD1747,技まとめ!$A$1:$F$380,4,FALSE)),"一致","")</f>
        <v/>
      </c>
      <c r="AI1747" s="9" t="s">
        <v>132</v>
      </c>
      <c r="AJ1747" s="3" t="str">
        <f>IF(ISERROR(VLOOKUP($AI1747,技まとめ!$A$1:$F$380,6,FALSE)),"－",VLOOKUP($AI1747,技まとめ!$A$1:$F$380,6,FALSE))</f>
        <v>DR</v>
      </c>
      <c r="AK1747" s="3">
        <f>IF(ISERROR(VLOOKUP($AI1747,技まとめ!$A$1:$F$380,3,FALSE)),"－",VLOOKUP($AI1747,技まとめ!$A$1:$F$380,3,FALSE))</f>
        <v>78</v>
      </c>
      <c r="AL1747" s="3">
        <f>IF(ISERROR(VLOOKUP($AI1747,技まとめ!$A$1:$F$380,5,FALSE)),"－",VLOOKUP($AI1747,技まとめ!$A$1:$F$380,5,FALSE))</f>
        <v>46</v>
      </c>
      <c r="AM1747" s="3" t="str">
        <f>IF($E1747=IF(ISERROR(VLOOKUP($AI1747,技まとめ!$A$1:$F$380,4,FALSE)),"－",VLOOKUP($AI1747,技まとめ!$A$1:$F$380,4,FALSE)),"一致","")</f>
        <v/>
      </c>
      <c r="AN1747" s="9" t="s">
        <v>247</v>
      </c>
      <c r="AO1747" s="3" t="str">
        <f>IF(ISERROR(VLOOKUP($AN1747,技まとめ!$A$1:$F$380,6,FALSE)),"－",VLOOKUP($AN1747,技まとめ!$A$1:$F$380,6,FALSE))</f>
        <v>NS</v>
      </c>
      <c r="AP1747" s="3">
        <f>IF(ISERROR(VLOOKUP($AN1747,技まとめ!$A$1:$F$380,3,FALSE)),"－",VLOOKUP($AN1747,技まとめ!$A$1:$F$380,3,FALSE))</f>
        <v>72</v>
      </c>
      <c r="AQ1747" s="3">
        <f>IF(ISERROR(VLOOKUP($AN1747,技まとめ!$A$1:$F$380,5,FALSE)),"－",VLOOKUP($AN1747,技まとめ!$A$1:$F$380,5,FALSE))</f>
        <v>40</v>
      </c>
      <c r="AR1747" s="3" t="str">
        <f>IF($E1747=IF(ISERROR(VLOOKUP($AN1747,技まとめ!$A$1:$F$380,4,FALSE)),"－",VLOOKUP($AN1747,技まとめ!$A$1:$F$380,4,FALSE)),"一致","")</f>
        <v>一致</v>
      </c>
      <c r="AS1747" s="9" t="s">
        <v>621</v>
      </c>
      <c r="AT1747" s="3" t="str">
        <f>IF(ISERROR(VLOOKUP($AS1747,技まとめ!$A$1:$F$380,6,FALSE)),"－",VLOOKUP($AS1747,技まとめ!$A$1:$F$380,6,FALSE))</f>
        <v>BB</v>
      </c>
      <c r="AU1747" s="3">
        <f>IF(ISERROR(VLOOKUP($AS1747,技まとめ!$A$1:$F$380,3,FALSE)),"－",VLOOKUP($AS1747,技まとめ!$A$1:$F$380,3,FALSE))</f>
        <v>92</v>
      </c>
      <c r="AV1747" s="3">
        <f>IF(ISERROR(VLOOKUP($AS1747,技まとめ!$A$1:$F$380,5,FALSE)),"－",VLOOKUP($AS1747,技まとめ!$A$1:$F$380,5,FALSE))</f>
        <v>53</v>
      </c>
      <c r="AW1747" s="3" t="str">
        <f>IF($E1747=IF(ISERROR(VLOOKUP($AS1747,技まとめ!$A$1:$F$380,4,FALSE)),"－",VLOOKUP($AS1747,技まとめ!$A$1:$F$380,4,FALSE)),"一致","")</f>
        <v>一致</v>
      </c>
      <c r="AX1747" s="12" t="str">
        <f t="shared" si="384"/>
        <v>ツインブーストＦダッシュストームガニメデプロトンデーモンカット</v>
      </c>
      <c r="AY1747" s="12" t="str">
        <f t="shared" si="385"/>
        <v>ツインブーストＦダッシュストームガニメデプロトンデーモンカット</v>
      </c>
      <c r="AZ1747" s="12" t="str">
        <f t="shared" si="386"/>
        <v>ツインブーストＦダッシュストームガニメデプロトンデーモンカット</v>
      </c>
      <c r="BA1747" s="12" t="str">
        <f t="shared" si="387"/>
        <v>ツインブーストＦダッシュストームガニメデプロトンデーモンカット</v>
      </c>
      <c r="BB1747" s="11" t="str">
        <f t="shared" si="388"/>
        <v>NSDRNSBB</v>
      </c>
      <c r="BC1747" s="11" t="str">
        <f t="shared" si="389"/>
        <v>NSDRNSBB</v>
      </c>
      <c r="BD1747" s="11" t="str">
        <f t="shared" si="390"/>
        <v>NSDRNSBB</v>
      </c>
      <c r="BE1747" s="11" t="str">
        <f t="shared" si="391"/>
        <v>NSDRNSBB</v>
      </c>
    </row>
    <row r="1748" spans="1:57" ht="11.25" hidden="1" customHeight="1">
      <c r="A1748" s="6">
        <v>1747</v>
      </c>
      <c r="B1748" s="7" t="s">
        <v>3883</v>
      </c>
      <c r="C1748" s="8" t="s">
        <v>3884</v>
      </c>
      <c r="D1748" s="7" t="s">
        <v>72</v>
      </c>
      <c r="E1748" s="7" t="s">
        <v>102</v>
      </c>
      <c r="F1748" s="7" t="s">
        <v>74</v>
      </c>
      <c r="G1748" s="9">
        <v>125</v>
      </c>
      <c r="H1748" s="9">
        <v>128</v>
      </c>
      <c r="I1748" s="9">
        <v>56</v>
      </c>
      <c r="J1748" s="9">
        <v>54</v>
      </c>
      <c r="K1748" s="9">
        <v>49</v>
      </c>
      <c r="L1748" s="9">
        <v>80</v>
      </c>
      <c r="M1748" s="9">
        <v>60</v>
      </c>
      <c r="N1748" s="9">
        <v>60</v>
      </c>
      <c r="O1748" s="9">
        <v>59</v>
      </c>
      <c r="P1748" s="9">
        <v>24</v>
      </c>
      <c r="Q1748" s="10">
        <v>106</v>
      </c>
      <c r="R1748" s="11">
        <v>5</v>
      </c>
      <c r="S1748" s="11">
        <v>1</v>
      </c>
      <c r="T1748" s="11">
        <v>130</v>
      </c>
      <c r="U1748" s="11">
        <v>110</v>
      </c>
      <c r="V1748" s="11">
        <v>1</v>
      </c>
      <c r="W1748" s="11">
        <v>109</v>
      </c>
      <c r="X1748" s="11">
        <f t="shared" si="378"/>
        <v>462</v>
      </c>
      <c r="Y1748" s="11">
        <f t="shared" si="379"/>
        <v>4790</v>
      </c>
      <c r="Z1748" s="11">
        <f t="shared" si="380"/>
        <v>730</v>
      </c>
      <c r="AA1748" s="11">
        <f t="shared" si="381"/>
        <v>5105</v>
      </c>
      <c r="AB1748" s="11">
        <f t="shared" si="382"/>
        <v>5105</v>
      </c>
      <c r="AC1748" s="6">
        <f t="shared" si="383"/>
        <v>5770</v>
      </c>
      <c r="AD1748" s="9" t="s">
        <v>1172</v>
      </c>
      <c r="AE1748" s="3" t="str">
        <f>IF(ISERROR(VLOOKUP($AD1748,技まとめ!$A$1:$F$380,6,FALSE)),"－",VLOOKUP($AD1748,技まとめ!$A$1:$F$380,6,FALSE))</f>
        <v>P2</v>
      </c>
      <c r="AF1748" s="3">
        <f>IF(ISERROR(VLOOKUP($AD1748,技まとめ!$A$1:$F$380,3,FALSE)),"－",VLOOKUP($AD1748,技まとめ!$A$1:$F$380,3,FALSE))</f>
        <v>104</v>
      </c>
      <c r="AG1748" s="3">
        <f>IF(ISERROR(VLOOKUP($AD1748,技まとめ!$A$1:$F$380,5,FALSE)),"－",VLOOKUP($AD1748,技まとめ!$A$1:$F$380,5,FALSE))</f>
        <v>55</v>
      </c>
      <c r="AH1748" s="3" t="str">
        <f>IF($E1748=IF(ISERROR(VLOOKUP($AD1748,技まとめ!$A$1:$F$380,4,FALSE)),"－",VLOOKUP($AD1748,技まとめ!$A$1:$F$380,4,FALSE)),"一致","")</f>
        <v>一致</v>
      </c>
      <c r="AI1748" s="9" t="s">
        <v>164</v>
      </c>
      <c r="AJ1748" s="3" t="str">
        <f>IF(ISERROR(VLOOKUP($AI1748,技まとめ!$A$1:$F$380,6,FALSE)),"－",VLOOKUP($AI1748,技まとめ!$A$1:$F$380,6,FALSE))</f>
        <v>DR</v>
      </c>
      <c r="AK1748" s="3">
        <f>IF(ISERROR(VLOOKUP($AI1748,技まとめ!$A$1:$F$380,3,FALSE)),"－",VLOOKUP($AI1748,技まとめ!$A$1:$F$380,3,FALSE))</f>
        <v>58</v>
      </c>
      <c r="AL1748" s="3">
        <f>IF(ISERROR(VLOOKUP($AI1748,技まとめ!$A$1:$F$380,5,FALSE)),"－",VLOOKUP($AI1748,技まとめ!$A$1:$F$380,5,FALSE))</f>
        <v>39</v>
      </c>
      <c r="AM1748" s="3" t="str">
        <f>IF($E1748=IF(ISERROR(VLOOKUP($AI1748,技まとめ!$A$1:$F$380,4,FALSE)),"－",VLOOKUP($AI1748,技まとめ!$A$1:$F$380,4,FALSE)),"一致","")</f>
        <v>一致</v>
      </c>
      <c r="AN1748" s="9" t="s">
        <v>693</v>
      </c>
      <c r="AO1748" s="3" t="str">
        <f>IF(ISERROR(VLOOKUP($AN1748,技まとめ!$A$1:$F$380,6,FALSE)),"－",VLOOKUP($AN1748,技まとめ!$A$1:$F$380,6,FALSE))</f>
        <v>CA</v>
      </c>
      <c r="AP1748" s="3">
        <f>IF(ISERROR(VLOOKUP($AN1748,技まとめ!$A$1:$F$380,3,FALSE)),"－",VLOOKUP($AN1748,技まとめ!$A$1:$F$380,3,FALSE))</f>
        <v>69</v>
      </c>
      <c r="AQ1748" s="3">
        <f>IF(ISERROR(VLOOKUP($AN1748,技まとめ!$A$1:$F$380,5,FALSE)),"－",VLOOKUP($AN1748,技まとめ!$A$1:$F$380,5,FALSE))</f>
        <v>42</v>
      </c>
      <c r="AR1748" s="3" t="str">
        <f>IF($E1748=IF(ISERROR(VLOOKUP($AN1748,技まとめ!$A$1:$F$380,4,FALSE)),"－",VLOOKUP($AN1748,技まとめ!$A$1:$F$380,4,FALSE)),"一致","")</f>
        <v/>
      </c>
      <c r="AS1748" s="9" t="s">
        <v>153</v>
      </c>
      <c r="AT1748" s="3" t="str">
        <f>IF(ISERROR(VLOOKUP($AS1748,技まとめ!$A$1:$F$380,6,FALSE)),"－",VLOOKUP($AS1748,技まとめ!$A$1:$F$380,6,FALSE))</f>
        <v>CA</v>
      </c>
      <c r="AU1748" s="3">
        <f>IF(ISERROR(VLOOKUP($AS1748,技まとめ!$A$1:$F$380,3,FALSE)),"－",VLOOKUP($AS1748,技まとめ!$A$1:$F$380,3,FALSE))</f>
        <v>102</v>
      </c>
      <c r="AV1748" s="3">
        <f>IF(ISERROR(VLOOKUP($AS1748,技まとめ!$A$1:$F$380,5,FALSE)),"－",VLOOKUP($AS1748,技まとめ!$A$1:$F$380,5,FALSE))</f>
        <v>55</v>
      </c>
      <c r="AW1748" s="3" t="str">
        <f>IF($E1748=IF(ISERROR(VLOOKUP($AS1748,技まとめ!$A$1:$F$380,4,FALSE)),"－",VLOOKUP($AS1748,技まとめ!$A$1:$F$380,4,FALSE)),"一致","")</f>
        <v/>
      </c>
      <c r="AX1748" s="12" t="str">
        <f t="shared" si="384"/>
        <v>ミリオンハンズドッグランストームライダーむげんのかべ</v>
      </c>
      <c r="AY1748" s="12" t="str">
        <f t="shared" si="385"/>
        <v>ミリオンハンズドッグランストームライダーむげんのかべ</v>
      </c>
      <c r="AZ1748" s="12" t="str">
        <f t="shared" si="386"/>
        <v>ミリオンハンズドッグランストームライダーむげんのかべ</v>
      </c>
      <c r="BA1748" s="12" t="str">
        <f t="shared" si="387"/>
        <v>ミリオンハンズドッグランストームライダーむげんのかべ</v>
      </c>
      <c r="BB1748" s="11" t="str">
        <f t="shared" si="388"/>
        <v>P2DRCACA</v>
      </c>
      <c r="BC1748" s="11" t="str">
        <f t="shared" si="389"/>
        <v>P2DRCACA</v>
      </c>
      <c r="BD1748" s="11" t="str">
        <f t="shared" si="390"/>
        <v>P2DRCACA</v>
      </c>
      <c r="BE1748" s="11" t="str">
        <f t="shared" si="391"/>
        <v>P2DRCACA</v>
      </c>
    </row>
    <row r="1749" spans="1:57" ht="11.25" hidden="1" customHeight="1">
      <c r="A1749" s="6">
        <v>1748</v>
      </c>
      <c r="B1749" s="7" t="s">
        <v>3885</v>
      </c>
      <c r="C1749" s="8" t="s">
        <v>3886</v>
      </c>
      <c r="D1749" s="7" t="s">
        <v>72</v>
      </c>
      <c r="E1749" s="7" t="s">
        <v>102</v>
      </c>
      <c r="F1749" s="7" t="s">
        <v>82</v>
      </c>
      <c r="G1749" s="9">
        <v>134</v>
      </c>
      <c r="H1749" s="9">
        <v>129</v>
      </c>
      <c r="I1749" s="9">
        <v>52</v>
      </c>
      <c r="J1749" s="9">
        <v>62</v>
      </c>
      <c r="K1749" s="9">
        <v>60</v>
      </c>
      <c r="L1749" s="9">
        <v>82</v>
      </c>
      <c r="M1749" s="9">
        <v>59</v>
      </c>
      <c r="N1749" s="9">
        <v>51</v>
      </c>
      <c r="O1749" s="9">
        <v>70</v>
      </c>
      <c r="P1749" s="9">
        <v>17</v>
      </c>
      <c r="Q1749" s="10">
        <v>102</v>
      </c>
      <c r="R1749" s="11">
        <v>8</v>
      </c>
      <c r="S1749" s="11">
        <v>1</v>
      </c>
      <c r="T1749" s="11">
        <v>132</v>
      </c>
      <c r="U1749" s="11">
        <v>109</v>
      </c>
      <c r="V1749" s="11">
        <v>1</v>
      </c>
      <c r="W1749" s="11">
        <v>120</v>
      </c>
      <c r="X1749" s="11">
        <f t="shared" si="378"/>
        <v>473</v>
      </c>
      <c r="Y1749" s="11">
        <f t="shared" si="379"/>
        <v>4685</v>
      </c>
      <c r="Z1749" s="11">
        <f t="shared" si="380"/>
        <v>890</v>
      </c>
      <c r="AA1749" s="11">
        <f t="shared" si="381"/>
        <v>5230</v>
      </c>
      <c r="AB1749" s="11">
        <f t="shared" si="382"/>
        <v>5230</v>
      </c>
      <c r="AC1749" s="6">
        <f t="shared" si="383"/>
        <v>5920</v>
      </c>
      <c r="AD1749" s="9" t="s">
        <v>398</v>
      </c>
      <c r="AE1749" s="3" t="str">
        <f>IF(ISERROR(VLOOKUP($AD1749,技まとめ!$A$1:$F$380,6,FALSE)),"－",VLOOKUP($AD1749,技まとめ!$A$1:$F$380,6,FALSE))</f>
        <v>BB</v>
      </c>
      <c r="AF1749" s="3">
        <f>IF(ISERROR(VLOOKUP($AD1749,技まとめ!$A$1:$F$380,3,FALSE)),"－",VLOOKUP($AD1749,技まとめ!$A$1:$F$380,3,FALSE))</f>
        <v>71</v>
      </c>
      <c r="AG1749" s="3">
        <f>IF(ISERROR(VLOOKUP($AD1749,技まとめ!$A$1:$F$380,5,FALSE)),"－",VLOOKUP($AD1749,技まとめ!$A$1:$F$380,5,FALSE))</f>
        <v>44</v>
      </c>
      <c r="AH1749" s="3" t="str">
        <f>IF($E1749=IF(ISERROR(VLOOKUP($AD1749,技まとめ!$A$1:$F$380,4,FALSE)),"－",VLOOKUP($AD1749,技まとめ!$A$1:$F$380,4,FALSE)),"一致","")</f>
        <v/>
      </c>
      <c r="AI1749" s="9" t="s">
        <v>638</v>
      </c>
      <c r="AJ1749" s="3" t="str">
        <f>IF(ISERROR(VLOOKUP($AI1749,技まとめ!$A$1:$F$380,6,FALSE)),"－",VLOOKUP($AI1749,技まとめ!$A$1:$F$380,6,FALSE))</f>
        <v>BL</v>
      </c>
      <c r="AK1749" s="3">
        <f>IF(ISERROR(VLOOKUP($AI1749,技まとめ!$A$1:$F$380,3,FALSE)),"－",VLOOKUP($AI1749,技まとめ!$A$1:$F$380,3,FALSE))</f>
        <v>52</v>
      </c>
      <c r="AL1749" s="3">
        <f>IF(ISERROR(VLOOKUP($AI1749,技まとめ!$A$1:$F$380,5,FALSE)),"－",VLOOKUP($AI1749,技まとめ!$A$1:$F$380,5,FALSE))</f>
        <v>36</v>
      </c>
      <c r="AM1749" s="3" t="str">
        <f>IF($E1749=IF(ISERROR(VLOOKUP($AI1749,技まとめ!$A$1:$F$380,4,FALSE)),"－",VLOOKUP($AI1749,技まとめ!$A$1:$F$380,4,FALSE)),"一致","")</f>
        <v>一致</v>
      </c>
      <c r="AN1749" s="9" t="s">
        <v>2136</v>
      </c>
      <c r="AO1749" s="3" t="str">
        <f>IF(ISERROR(VLOOKUP($AN1749,技まとめ!$A$1:$F$380,6,FALSE)),"－",VLOOKUP($AN1749,技まとめ!$A$1:$F$380,6,FALSE))</f>
        <v>BL</v>
      </c>
      <c r="AP1749" s="3">
        <f>IF(ISERROR(VLOOKUP($AN1749,技まとめ!$A$1:$F$380,3,FALSE)),"－",VLOOKUP($AN1749,技まとめ!$A$1:$F$380,3,FALSE))</f>
        <v>90</v>
      </c>
      <c r="AQ1749" s="3">
        <f>IF(ISERROR(VLOOKUP($AN1749,技まとめ!$A$1:$F$380,5,FALSE)),"－",VLOOKUP($AN1749,技まとめ!$A$1:$F$380,5,FALSE))</f>
        <v>53</v>
      </c>
      <c r="AR1749" s="3" t="str">
        <f>IF($E1749=IF(ISERROR(VLOOKUP($AN1749,技まとめ!$A$1:$F$380,4,FALSE)),"－",VLOOKUP($AN1749,技まとめ!$A$1:$F$380,4,FALSE)),"一致","")</f>
        <v>一致</v>
      </c>
      <c r="AS1749" s="9" t="s">
        <v>105</v>
      </c>
      <c r="AT1749" s="3" t="str">
        <f>IF(ISERROR(VLOOKUP($AS1749,技まとめ!$A$1:$F$380,6,FALSE)),"－",VLOOKUP($AS1749,技まとめ!$A$1:$F$380,6,FALSE))</f>
        <v>－</v>
      </c>
      <c r="AU1749" s="3">
        <f>IF(ISERROR(VLOOKUP($AS1749,技まとめ!$A$1:$F$380,3,FALSE)),"－",VLOOKUP($AS1749,技まとめ!$A$1:$F$380,3,FALSE))</f>
        <v>0</v>
      </c>
      <c r="AV1749" s="3">
        <f>IF(ISERROR(VLOOKUP($AS1749,技まとめ!$A$1:$F$380,5,FALSE)),"－",VLOOKUP($AS1749,技まとめ!$A$1:$F$380,5,FALSE))</f>
        <v>0</v>
      </c>
      <c r="AW1749" s="3" t="str">
        <f>IF($E1749=IF(ISERROR(VLOOKUP($AS1749,技まとめ!$A$1:$F$380,4,FALSE)),"－",VLOOKUP($AS1749,技まとめ!$A$1:$F$380,4,FALSE)),"一致","")</f>
        <v/>
      </c>
      <c r="AX1749" s="12" t="str">
        <f t="shared" si="384"/>
        <v>アイアンウォールジグザグフレイムイグナイトスティールディフェンスプラス</v>
      </c>
      <c r="AY1749" s="12" t="str">
        <f t="shared" si="385"/>
        <v>アイアンウォールジグザグフレイムイグナイトスティールディフェンスプラス</v>
      </c>
      <c r="AZ1749" s="12" t="str">
        <f t="shared" si="386"/>
        <v>アイアンウォールジグザグフレイムイグナイトスティールディフェンスプラス</v>
      </c>
      <c r="BA1749" s="12" t="str">
        <f t="shared" si="387"/>
        <v>アイアンウォールジグザグフレイムイグナイトスティールディフェンスプラス</v>
      </c>
      <c r="BB1749" s="11" t="str">
        <f t="shared" si="388"/>
        <v>BBBLBL－</v>
      </c>
      <c r="BC1749" s="11" t="str">
        <f t="shared" si="389"/>
        <v>BBBLBL－</v>
      </c>
      <c r="BD1749" s="11" t="str">
        <f t="shared" si="390"/>
        <v>BBBLBL－</v>
      </c>
      <c r="BE1749" s="11" t="str">
        <f t="shared" si="391"/>
        <v>BBBLBL－</v>
      </c>
    </row>
    <row r="1750" spans="1:57" ht="11.25" hidden="1" customHeight="1">
      <c r="A1750" s="6">
        <v>1749</v>
      </c>
      <c r="B1750" s="7" t="s">
        <v>3887</v>
      </c>
      <c r="C1750" s="8" t="s">
        <v>3888</v>
      </c>
      <c r="D1750" s="7" t="s">
        <v>72</v>
      </c>
      <c r="E1750" s="7" t="s">
        <v>95</v>
      </c>
      <c r="F1750" s="7" t="s">
        <v>82</v>
      </c>
      <c r="G1750" s="9">
        <v>134</v>
      </c>
      <c r="H1750" s="9">
        <v>118</v>
      </c>
      <c r="I1750" s="9">
        <v>67</v>
      </c>
      <c r="J1750" s="9">
        <v>70</v>
      </c>
      <c r="K1750" s="9">
        <v>48</v>
      </c>
      <c r="L1750" s="9">
        <v>74</v>
      </c>
      <c r="M1750" s="9">
        <v>62</v>
      </c>
      <c r="N1750" s="9">
        <v>51</v>
      </c>
      <c r="O1750" s="9">
        <v>36</v>
      </c>
      <c r="P1750" s="9">
        <v>25</v>
      </c>
      <c r="Q1750" s="10">
        <v>117</v>
      </c>
      <c r="R1750" s="11">
        <v>12</v>
      </c>
      <c r="S1750" s="11">
        <v>1</v>
      </c>
      <c r="T1750" s="11">
        <v>124</v>
      </c>
      <c r="U1750" s="11">
        <v>112</v>
      </c>
      <c r="V1750" s="11">
        <v>1</v>
      </c>
      <c r="W1750" s="11">
        <v>86</v>
      </c>
      <c r="X1750" s="11">
        <f t="shared" si="378"/>
        <v>453</v>
      </c>
      <c r="Y1750" s="11">
        <f t="shared" si="379"/>
        <v>5115</v>
      </c>
      <c r="Z1750" s="11">
        <f t="shared" si="380"/>
        <v>860</v>
      </c>
      <c r="AA1750" s="11">
        <f t="shared" si="381"/>
        <v>4780</v>
      </c>
      <c r="AB1750" s="11">
        <f t="shared" si="382"/>
        <v>4780</v>
      </c>
      <c r="AC1750" s="6">
        <f t="shared" si="383"/>
        <v>5450</v>
      </c>
      <c r="AD1750" s="9" t="s">
        <v>638</v>
      </c>
      <c r="AE1750" s="3" t="str">
        <f>IF(ISERROR(VLOOKUP($AD1750,技まとめ!$A$1:$F$380,6,FALSE)),"－",VLOOKUP($AD1750,技まとめ!$A$1:$F$380,6,FALSE))</f>
        <v>BL</v>
      </c>
      <c r="AF1750" s="3">
        <f>IF(ISERROR(VLOOKUP($AD1750,技まとめ!$A$1:$F$380,3,FALSE)),"－",VLOOKUP($AD1750,技まとめ!$A$1:$F$380,3,FALSE))</f>
        <v>52</v>
      </c>
      <c r="AG1750" s="3">
        <f>IF(ISERROR(VLOOKUP($AD1750,技まとめ!$A$1:$F$380,5,FALSE)),"－",VLOOKUP($AD1750,技まとめ!$A$1:$F$380,5,FALSE))</f>
        <v>36</v>
      </c>
      <c r="AH1750" s="3" t="str">
        <f>IF($E1750=IF(ISERROR(VLOOKUP($AD1750,技まとめ!$A$1:$F$380,4,FALSE)),"－",VLOOKUP($AD1750,技まとめ!$A$1:$F$380,4,FALSE)),"一致","")</f>
        <v/>
      </c>
      <c r="AI1750" s="9" t="s">
        <v>305</v>
      </c>
      <c r="AJ1750" s="3" t="str">
        <f>IF(ISERROR(VLOOKUP($AI1750,技まとめ!$A$1:$F$380,6,FALSE)),"－",VLOOKUP($AI1750,技まとめ!$A$1:$F$380,6,FALSE))</f>
        <v>BL</v>
      </c>
      <c r="AK1750" s="3">
        <f>IF(ISERROR(VLOOKUP($AI1750,技まとめ!$A$1:$F$380,3,FALSE)),"－",VLOOKUP($AI1750,技まとめ!$A$1:$F$380,3,FALSE))</f>
        <v>41</v>
      </c>
      <c r="AL1750" s="3">
        <f>IF(ISERROR(VLOOKUP($AI1750,技まとめ!$A$1:$F$380,5,FALSE)),"－",VLOOKUP($AI1750,技まとめ!$A$1:$F$380,5,FALSE))</f>
        <v>30</v>
      </c>
      <c r="AM1750" s="3" t="str">
        <f>IF($E1750=IF(ISERROR(VLOOKUP($AI1750,技まとめ!$A$1:$F$380,4,FALSE)),"－",VLOOKUP($AI1750,技まとめ!$A$1:$F$380,4,FALSE)),"一致","")</f>
        <v>一致</v>
      </c>
      <c r="AN1750" s="9" t="s">
        <v>686</v>
      </c>
      <c r="AO1750" s="3" t="str">
        <f>IF(ISERROR(VLOOKUP($AN1750,技まとめ!$A$1:$F$380,6,FALSE)),"－",VLOOKUP($AN1750,技まとめ!$A$1:$F$380,6,FALSE))</f>
        <v>DR</v>
      </c>
      <c r="AP1750" s="3">
        <f>IF(ISERROR(VLOOKUP($AN1750,技まとめ!$A$1:$F$380,3,FALSE)),"－",VLOOKUP($AN1750,技まとめ!$A$1:$F$380,3,FALSE))</f>
        <v>34</v>
      </c>
      <c r="AQ1750" s="3">
        <f>IF(ISERROR(VLOOKUP($AN1750,技まとめ!$A$1:$F$380,5,FALSE)),"－",VLOOKUP($AN1750,技まとめ!$A$1:$F$380,5,FALSE))</f>
        <v>27</v>
      </c>
      <c r="AR1750" s="3" t="str">
        <f>IF($E1750=IF(ISERROR(VLOOKUP($AN1750,技まとめ!$A$1:$F$380,4,FALSE)),"－",VLOOKUP($AN1750,技まとめ!$A$1:$F$380,4,FALSE)),"一致","")</f>
        <v/>
      </c>
      <c r="AS1750" s="9" t="s">
        <v>482</v>
      </c>
      <c r="AT1750" s="3" t="str">
        <f>IF(ISERROR(VLOOKUP($AS1750,技まとめ!$A$1:$F$380,6,FALSE)),"－",VLOOKUP($AS1750,技まとめ!$A$1:$F$380,6,FALSE))</f>
        <v>BL</v>
      </c>
      <c r="AU1750" s="3">
        <f>IF(ISERROR(VLOOKUP($AS1750,技まとめ!$A$1:$F$380,3,FALSE)),"－",VLOOKUP($AS1750,技まとめ!$A$1:$F$380,3,FALSE))</f>
        <v>83</v>
      </c>
      <c r="AV1750" s="3">
        <f>IF(ISERROR(VLOOKUP($AS1750,技まとめ!$A$1:$F$380,5,FALSE)),"－",VLOOKUP($AS1750,技まとめ!$A$1:$F$380,5,FALSE))</f>
        <v>48</v>
      </c>
      <c r="AW1750" s="3" t="str">
        <f>IF($E1750=IF(ISERROR(VLOOKUP($AS1750,技まとめ!$A$1:$F$380,4,FALSE)),"－",VLOOKUP($AS1750,技まとめ!$A$1:$F$380,4,FALSE)),"一致","")</f>
        <v>一致</v>
      </c>
      <c r="AX1750" s="12" t="str">
        <f t="shared" si="384"/>
        <v>ジグザグフレイムフェイクボールヒートタックルハーヴェスト</v>
      </c>
      <c r="AY1750" s="12" t="str">
        <f t="shared" si="385"/>
        <v>ジグザグフレイムフェイクボールヒートタックルハーヴェスト</v>
      </c>
      <c r="AZ1750" s="12" t="str">
        <f t="shared" si="386"/>
        <v>ジグザグフレイムフェイクボールヒートタックルハーヴェスト</v>
      </c>
      <c r="BA1750" s="12" t="str">
        <f t="shared" si="387"/>
        <v>ジグザグフレイムフェイクボールヒートタックルハーヴェスト</v>
      </c>
      <c r="BB1750" s="11" t="str">
        <f t="shared" si="388"/>
        <v>BLBLDRBL</v>
      </c>
      <c r="BC1750" s="11" t="str">
        <f t="shared" si="389"/>
        <v>BLBLDRBL</v>
      </c>
      <c r="BD1750" s="11" t="str">
        <f t="shared" si="390"/>
        <v>BLBLDRBL</v>
      </c>
      <c r="BE1750" s="11" t="str">
        <f t="shared" si="391"/>
        <v>BLBLDRBL</v>
      </c>
    </row>
    <row r="1751" spans="1:57" ht="11.25" hidden="1" customHeight="1">
      <c r="A1751" s="6">
        <v>1750</v>
      </c>
      <c r="B1751" s="7" t="s">
        <v>3889</v>
      </c>
      <c r="C1751" s="8" t="s">
        <v>3890</v>
      </c>
      <c r="D1751" s="7" t="s">
        <v>72</v>
      </c>
      <c r="E1751" s="7" t="s">
        <v>95</v>
      </c>
      <c r="F1751" s="7" t="s">
        <v>82</v>
      </c>
      <c r="G1751" s="9">
        <v>126</v>
      </c>
      <c r="H1751" s="9">
        <v>102</v>
      </c>
      <c r="I1751" s="9">
        <v>49</v>
      </c>
      <c r="J1751" s="9">
        <v>58</v>
      </c>
      <c r="K1751" s="9">
        <v>60</v>
      </c>
      <c r="L1751" s="9">
        <v>73</v>
      </c>
      <c r="M1751" s="9">
        <v>52</v>
      </c>
      <c r="N1751" s="9">
        <v>42</v>
      </c>
      <c r="O1751" s="9">
        <v>77</v>
      </c>
      <c r="P1751" s="9">
        <v>20</v>
      </c>
      <c r="Q1751" s="10">
        <v>99</v>
      </c>
      <c r="R1751" s="11">
        <v>1</v>
      </c>
      <c r="S1751" s="11">
        <v>1</v>
      </c>
      <c r="T1751" s="11">
        <v>123</v>
      </c>
      <c r="U1751" s="11">
        <v>102</v>
      </c>
      <c r="V1751" s="11">
        <v>1</v>
      </c>
      <c r="W1751" s="11">
        <v>124</v>
      </c>
      <c r="X1751" s="11">
        <f t="shared" si="378"/>
        <v>451</v>
      </c>
      <c r="Y1751" s="11">
        <f t="shared" si="379"/>
        <v>4585</v>
      </c>
      <c r="Z1751" s="11">
        <f t="shared" si="380"/>
        <v>665</v>
      </c>
      <c r="AA1751" s="11">
        <f t="shared" si="381"/>
        <v>4935</v>
      </c>
      <c r="AB1751" s="11">
        <f t="shared" si="382"/>
        <v>4935</v>
      </c>
      <c r="AC1751" s="6">
        <f t="shared" si="383"/>
        <v>5545</v>
      </c>
      <c r="AD1751" s="9" t="s">
        <v>638</v>
      </c>
      <c r="AE1751" s="3" t="str">
        <f>IF(ISERROR(VLOOKUP($AD1751,技まとめ!$A$1:$F$380,6,FALSE)),"－",VLOOKUP($AD1751,技まとめ!$A$1:$F$380,6,FALSE))</f>
        <v>BL</v>
      </c>
      <c r="AF1751" s="3">
        <f>IF(ISERROR(VLOOKUP($AD1751,技まとめ!$A$1:$F$380,3,FALSE)),"－",VLOOKUP($AD1751,技まとめ!$A$1:$F$380,3,FALSE))</f>
        <v>52</v>
      </c>
      <c r="AG1751" s="3">
        <f>IF(ISERROR(VLOOKUP($AD1751,技まとめ!$A$1:$F$380,5,FALSE)),"－",VLOOKUP($AD1751,技まとめ!$A$1:$F$380,5,FALSE))</f>
        <v>36</v>
      </c>
      <c r="AH1751" s="3" t="str">
        <f>IF($E1751=IF(ISERROR(VLOOKUP($AD1751,技まとめ!$A$1:$F$380,4,FALSE)),"－",VLOOKUP($AD1751,技まとめ!$A$1:$F$380,4,FALSE)),"一致","")</f>
        <v/>
      </c>
      <c r="AI1751" s="9" t="s">
        <v>308</v>
      </c>
      <c r="AJ1751" s="3" t="str">
        <f>IF(ISERROR(VLOOKUP($AI1751,技まとめ!$A$1:$F$380,6,FALSE)),"－",VLOOKUP($AI1751,技まとめ!$A$1:$F$380,6,FALSE))</f>
        <v>DR</v>
      </c>
      <c r="AK1751" s="3">
        <f>IF(ISERROR(VLOOKUP($AI1751,技まとめ!$A$1:$F$380,3,FALSE)),"－",VLOOKUP($AI1751,技まとめ!$A$1:$F$380,3,FALSE))</f>
        <v>28</v>
      </c>
      <c r="AL1751" s="3">
        <f>IF(ISERROR(VLOOKUP($AI1751,技まとめ!$A$1:$F$380,5,FALSE)),"－",VLOOKUP($AI1751,技まとめ!$A$1:$F$380,5,FALSE))</f>
        <v>24</v>
      </c>
      <c r="AM1751" s="3" t="str">
        <f>IF($E1751=IF(ISERROR(VLOOKUP($AI1751,技まとめ!$A$1:$F$380,4,FALSE)),"－",VLOOKUP($AI1751,技まとめ!$A$1:$F$380,4,FALSE)),"一致","")</f>
        <v/>
      </c>
      <c r="AN1751" s="9" t="s">
        <v>286</v>
      </c>
      <c r="AO1751" s="3" t="str">
        <f>IF(ISERROR(VLOOKUP($AN1751,技まとめ!$A$1:$F$380,6,FALSE)),"－",VLOOKUP($AN1751,技まとめ!$A$1:$F$380,6,FALSE))</f>
        <v>DR</v>
      </c>
      <c r="AP1751" s="3">
        <f>IF(ISERROR(VLOOKUP($AN1751,技まとめ!$A$1:$F$380,3,FALSE)),"－",VLOOKUP($AN1751,技まとめ!$A$1:$F$380,3,FALSE))</f>
        <v>80</v>
      </c>
      <c r="AQ1751" s="3">
        <f>IF(ISERROR(VLOOKUP($AN1751,技まとめ!$A$1:$F$380,5,FALSE)),"－",VLOOKUP($AN1751,技まとめ!$A$1:$F$380,5,FALSE))</f>
        <v>46</v>
      </c>
      <c r="AR1751" s="3" t="str">
        <f>IF($E1751=IF(ISERROR(VLOOKUP($AN1751,技まとめ!$A$1:$F$380,4,FALSE)),"－",VLOOKUP($AN1751,技まとめ!$A$1:$F$380,4,FALSE)),"一致","")</f>
        <v/>
      </c>
      <c r="AS1751" s="9" t="s">
        <v>1172</v>
      </c>
      <c r="AT1751" s="3" t="str">
        <f>IF(ISERROR(VLOOKUP($AS1751,技まとめ!$A$1:$F$380,6,FALSE)),"－",VLOOKUP($AS1751,技まとめ!$A$1:$F$380,6,FALSE))</f>
        <v>P2</v>
      </c>
      <c r="AU1751" s="3">
        <f>IF(ISERROR(VLOOKUP($AS1751,技まとめ!$A$1:$F$380,3,FALSE)),"－",VLOOKUP($AS1751,技まとめ!$A$1:$F$380,3,FALSE))</f>
        <v>104</v>
      </c>
      <c r="AV1751" s="3">
        <f>IF(ISERROR(VLOOKUP($AS1751,技まとめ!$A$1:$F$380,5,FALSE)),"－",VLOOKUP($AS1751,技まとめ!$A$1:$F$380,5,FALSE))</f>
        <v>55</v>
      </c>
      <c r="AW1751" s="3" t="str">
        <f>IF($E1751=IF(ISERROR(VLOOKUP($AS1751,技まとめ!$A$1:$F$380,4,FALSE)),"－",VLOOKUP($AS1751,技まとめ!$A$1:$F$380,4,FALSE)),"一致","")</f>
        <v/>
      </c>
      <c r="AX1751" s="12" t="str">
        <f t="shared" si="384"/>
        <v>ジグザグフレイムスーパーアルマジロじごくぐるまミリオンハンズ</v>
      </c>
      <c r="AY1751" s="12" t="str">
        <f t="shared" si="385"/>
        <v>ジグザグフレイムスーパーアルマジロじごくぐるまミリオンハンズ</v>
      </c>
      <c r="AZ1751" s="12" t="str">
        <f t="shared" si="386"/>
        <v>ジグザグフレイムスーパーアルマジロじごくぐるまミリオンハンズ</v>
      </c>
      <c r="BA1751" s="12" t="str">
        <f t="shared" si="387"/>
        <v>ジグザグフレイムスーパーアルマジロじごくぐるまミリオンハンズ</v>
      </c>
      <c r="BB1751" s="11" t="str">
        <f t="shared" si="388"/>
        <v>BLDRDRP2</v>
      </c>
      <c r="BC1751" s="11" t="str">
        <f t="shared" si="389"/>
        <v>BLDRDRP2</v>
      </c>
      <c r="BD1751" s="11" t="str">
        <f t="shared" si="390"/>
        <v>BLDRDRP2</v>
      </c>
      <c r="BE1751" s="11" t="str">
        <f t="shared" si="391"/>
        <v>BLDRDRP2</v>
      </c>
    </row>
    <row r="1752" spans="1:57" ht="11.25" hidden="1" customHeight="1">
      <c r="A1752" s="6">
        <v>1751</v>
      </c>
      <c r="B1752" s="7" t="s">
        <v>3891</v>
      </c>
      <c r="C1752" s="8" t="s">
        <v>3892</v>
      </c>
      <c r="D1752" s="7" t="s">
        <v>72</v>
      </c>
      <c r="E1752" s="7" t="s">
        <v>73</v>
      </c>
      <c r="F1752" s="7" t="s">
        <v>82</v>
      </c>
      <c r="G1752" s="9">
        <v>122</v>
      </c>
      <c r="H1752" s="9">
        <v>126</v>
      </c>
      <c r="I1752" s="9">
        <v>53</v>
      </c>
      <c r="J1752" s="9">
        <v>59</v>
      </c>
      <c r="K1752" s="9">
        <v>51</v>
      </c>
      <c r="L1752" s="9">
        <v>69</v>
      </c>
      <c r="M1752" s="9">
        <v>56</v>
      </c>
      <c r="N1752" s="9">
        <v>54</v>
      </c>
      <c r="O1752" s="9">
        <v>78</v>
      </c>
      <c r="P1752" s="9">
        <v>15</v>
      </c>
      <c r="Q1752" s="10">
        <v>103</v>
      </c>
      <c r="R1752" s="11">
        <v>1</v>
      </c>
      <c r="S1752" s="11">
        <v>1</v>
      </c>
      <c r="T1752" s="11">
        <v>119</v>
      </c>
      <c r="U1752" s="11">
        <v>106</v>
      </c>
      <c r="V1752" s="11">
        <v>1</v>
      </c>
      <c r="W1752" s="11">
        <v>124</v>
      </c>
      <c r="X1752" s="11">
        <f t="shared" si="378"/>
        <v>455</v>
      </c>
      <c r="Y1752" s="11">
        <f t="shared" si="379"/>
        <v>4745</v>
      </c>
      <c r="Z1752" s="11">
        <f t="shared" si="380"/>
        <v>665</v>
      </c>
      <c r="AA1752" s="11">
        <f t="shared" si="381"/>
        <v>4795</v>
      </c>
      <c r="AB1752" s="11">
        <f t="shared" si="382"/>
        <v>4795</v>
      </c>
      <c r="AC1752" s="6">
        <f t="shared" si="383"/>
        <v>5385</v>
      </c>
      <c r="AD1752" s="9" t="s">
        <v>106</v>
      </c>
      <c r="AE1752" s="3" t="str">
        <f>IF(ISERROR(VLOOKUP($AD1752,技まとめ!$A$1:$F$380,6,FALSE)),"－",VLOOKUP($AD1752,技まとめ!$A$1:$F$380,6,FALSE))</f>
        <v>BL</v>
      </c>
      <c r="AF1752" s="3">
        <f>IF(ISERROR(VLOOKUP($AD1752,技まとめ!$A$1:$F$380,3,FALSE)),"－",VLOOKUP($AD1752,技まとめ!$A$1:$F$380,3,FALSE))</f>
        <v>77</v>
      </c>
      <c r="AG1752" s="3">
        <f>IF(ISERROR(VLOOKUP($AD1752,技まとめ!$A$1:$F$380,5,FALSE)),"－",VLOOKUP($AD1752,技まとめ!$A$1:$F$380,5,FALSE))</f>
        <v>47</v>
      </c>
      <c r="AH1752" s="3" t="str">
        <f>IF($E1752=IF(ISERROR(VLOOKUP($AD1752,技まとめ!$A$1:$F$380,4,FALSE)),"－",VLOOKUP($AD1752,技まとめ!$A$1:$F$380,4,FALSE)),"一致","")</f>
        <v>一致</v>
      </c>
      <c r="AI1752" s="9" t="s">
        <v>3893</v>
      </c>
      <c r="AJ1752" s="3" t="str">
        <f>IF(ISERROR(VLOOKUP($AI1752,技まとめ!$A$1:$F$380,6,FALSE)),"－",VLOOKUP($AI1752,技まとめ!$A$1:$F$380,6,FALSE))</f>
        <v>NS</v>
      </c>
      <c r="AK1752" s="3">
        <f>IF(ISERROR(VLOOKUP($AI1752,技まとめ!$A$1:$F$380,3,FALSE)),"－",VLOOKUP($AI1752,技まとめ!$A$1:$F$380,3,FALSE))</f>
        <v>57</v>
      </c>
      <c r="AL1752" s="3">
        <f>IF(ISERROR(VLOOKUP($AI1752,技まとめ!$A$1:$F$380,5,FALSE)),"－",VLOOKUP($AI1752,技まとめ!$A$1:$F$380,5,FALSE))</f>
        <v>34</v>
      </c>
      <c r="AM1752" s="3" t="str">
        <f>IF($E1752=IF(ISERROR(VLOOKUP($AI1752,技まとめ!$A$1:$F$380,4,FALSE)),"－",VLOOKUP($AI1752,技まとめ!$A$1:$F$380,4,FALSE)),"一致","")</f>
        <v>一致</v>
      </c>
      <c r="AN1752" s="9" t="s">
        <v>112</v>
      </c>
      <c r="AO1752" s="3" t="str">
        <f>IF(ISERROR(VLOOKUP($AN1752,技まとめ!$A$1:$F$380,6,FALSE)),"－",VLOOKUP($AN1752,技まとめ!$A$1:$F$380,6,FALSE))</f>
        <v>BB</v>
      </c>
      <c r="AP1752" s="3">
        <f>IF(ISERROR(VLOOKUP($AN1752,技まとめ!$A$1:$F$380,3,FALSE)),"－",VLOOKUP($AN1752,技まとめ!$A$1:$F$380,3,FALSE))</f>
        <v>77</v>
      </c>
      <c r="AQ1752" s="3">
        <f>IF(ISERROR(VLOOKUP($AN1752,技まとめ!$A$1:$F$380,5,FALSE)),"－",VLOOKUP($AN1752,技まとめ!$A$1:$F$380,5,FALSE))</f>
        <v>47</v>
      </c>
      <c r="AR1752" s="3" t="str">
        <f>IF($E1752=IF(ISERROR(VLOOKUP($AN1752,技まとめ!$A$1:$F$380,4,FALSE)),"－",VLOOKUP($AN1752,技まとめ!$A$1:$F$380,4,FALSE)),"一致","")</f>
        <v/>
      </c>
      <c r="AS1752" s="9" t="s">
        <v>481</v>
      </c>
      <c r="AT1752" s="3" t="str">
        <f>IF(ISERROR(VLOOKUP($AS1752,技まとめ!$A$1:$F$380,6,FALSE)),"－",VLOOKUP($AS1752,技まとめ!$A$1:$F$380,6,FALSE))</f>
        <v>SC</v>
      </c>
      <c r="AU1752" s="3">
        <f>IF(ISERROR(VLOOKUP($AS1752,技まとめ!$A$1:$F$380,3,FALSE)),"－",VLOOKUP($AS1752,技まとめ!$A$1:$F$380,3,FALSE))</f>
        <v>59</v>
      </c>
      <c r="AV1752" s="3">
        <f>IF(ISERROR(VLOOKUP($AS1752,技まとめ!$A$1:$F$380,5,FALSE)),"－",VLOOKUP($AS1752,技まとめ!$A$1:$F$380,5,FALSE))</f>
        <v>34</v>
      </c>
      <c r="AW1752" s="3" t="str">
        <f>IF($E1752=IF(ISERROR(VLOOKUP($AS1752,技まとめ!$A$1:$F$380,4,FALSE)),"－",VLOOKUP($AS1752,技まとめ!$A$1:$F$380,4,FALSE)),"一致","")</f>
        <v/>
      </c>
      <c r="AX1752" s="12" t="str">
        <f t="shared" si="384"/>
        <v>ブロックサーカスジャンピングサンダーシューティングスタートカチェフボンバー</v>
      </c>
      <c r="AY1752" s="12" t="str">
        <f t="shared" si="385"/>
        <v>ブロックサーカスジャンピングサンダーシューティングスタートカチェフボンバー</v>
      </c>
      <c r="AZ1752" s="12" t="str">
        <f t="shared" si="386"/>
        <v>ブロックサーカスジャンピングサンダーシューティングスタートカチェフボンバー</v>
      </c>
      <c r="BA1752" s="12" t="str">
        <f t="shared" si="387"/>
        <v>ブロックサーカスジャンピングサンダーシューティングスタートカチェフボンバー</v>
      </c>
      <c r="BB1752" s="11" t="str">
        <f t="shared" si="388"/>
        <v>BLNSBBSC</v>
      </c>
      <c r="BC1752" s="11" t="str">
        <f t="shared" si="389"/>
        <v>BLNSBBSC</v>
      </c>
      <c r="BD1752" s="11" t="str">
        <f t="shared" si="390"/>
        <v>BLNSBBSC</v>
      </c>
      <c r="BE1752" s="11" t="str">
        <f t="shared" si="391"/>
        <v>BLNSBBSC</v>
      </c>
    </row>
    <row r="1753" spans="1:57" ht="11.25" hidden="1" customHeight="1">
      <c r="A1753" s="6">
        <v>1752</v>
      </c>
      <c r="B1753" s="7" t="s">
        <v>3894</v>
      </c>
      <c r="C1753" s="8" t="s">
        <v>3895</v>
      </c>
      <c r="D1753" s="7" t="s">
        <v>72</v>
      </c>
      <c r="E1753" s="7" t="s">
        <v>81</v>
      </c>
      <c r="F1753" s="7" t="s">
        <v>109</v>
      </c>
      <c r="G1753" s="9">
        <v>127</v>
      </c>
      <c r="H1753" s="9">
        <v>103</v>
      </c>
      <c r="I1753" s="9">
        <v>58</v>
      </c>
      <c r="J1753" s="9">
        <v>59</v>
      </c>
      <c r="K1753" s="9">
        <v>58</v>
      </c>
      <c r="L1753" s="9">
        <v>64</v>
      </c>
      <c r="M1753" s="9">
        <v>59</v>
      </c>
      <c r="N1753" s="9">
        <v>58</v>
      </c>
      <c r="O1753" s="9">
        <v>69</v>
      </c>
      <c r="P1753" s="9">
        <v>13</v>
      </c>
      <c r="Q1753" s="10">
        <v>108</v>
      </c>
      <c r="R1753" s="11">
        <v>6</v>
      </c>
      <c r="S1753" s="11">
        <v>1</v>
      </c>
      <c r="T1753" s="11">
        <v>114</v>
      </c>
      <c r="U1753" s="11">
        <v>109</v>
      </c>
      <c r="V1753" s="11">
        <v>1</v>
      </c>
      <c r="W1753" s="11">
        <v>119</v>
      </c>
      <c r="X1753" s="11">
        <f t="shared" si="378"/>
        <v>458</v>
      </c>
      <c r="Y1753" s="11">
        <f t="shared" si="379"/>
        <v>4920</v>
      </c>
      <c r="Z1753" s="11">
        <f t="shared" si="380"/>
        <v>815</v>
      </c>
      <c r="AA1753" s="11">
        <f t="shared" si="381"/>
        <v>4595</v>
      </c>
      <c r="AB1753" s="11">
        <f t="shared" si="382"/>
        <v>4595</v>
      </c>
      <c r="AC1753" s="6">
        <f t="shared" si="383"/>
        <v>5185</v>
      </c>
      <c r="AD1753" s="9" t="s">
        <v>164</v>
      </c>
      <c r="AE1753" s="3" t="str">
        <f>IF(ISERROR(VLOOKUP($AD1753,技まとめ!$A$1:$F$380,6,FALSE)),"－",VLOOKUP($AD1753,技まとめ!$A$1:$F$380,6,FALSE))</f>
        <v>DR</v>
      </c>
      <c r="AF1753" s="3">
        <f>IF(ISERROR(VLOOKUP($AD1753,技まとめ!$A$1:$F$380,3,FALSE)),"－",VLOOKUP($AD1753,技まとめ!$A$1:$F$380,3,FALSE))</f>
        <v>58</v>
      </c>
      <c r="AG1753" s="3">
        <f>IF(ISERROR(VLOOKUP($AD1753,技まとめ!$A$1:$F$380,5,FALSE)),"－",VLOOKUP($AD1753,技まとめ!$A$1:$F$380,5,FALSE))</f>
        <v>39</v>
      </c>
      <c r="AH1753" s="3" t="str">
        <f>IF($E1753=IF(ISERROR(VLOOKUP($AD1753,技まとめ!$A$1:$F$380,4,FALSE)),"－",VLOOKUP($AD1753,技まとめ!$A$1:$F$380,4,FALSE)),"一致","")</f>
        <v/>
      </c>
      <c r="AI1753" s="9" t="s">
        <v>216</v>
      </c>
      <c r="AJ1753" s="3" t="str">
        <f>IF(ISERROR(VLOOKUP($AI1753,技まとめ!$A$1:$F$380,6,FALSE)),"－",VLOOKUP($AI1753,技まとめ!$A$1:$F$380,6,FALSE))</f>
        <v>DR</v>
      </c>
      <c r="AK1753" s="3">
        <f>IF(ISERROR(VLOOKUP($AI1753,技まとめ!$A$1:$F$380,3,FALSE)),"－",VLOOKUP($AI1753,技まとめ!$A$1:$F$380,3,FALSE))</f>
        <v>77</v>
      </c>
      <c r="AL1753" s="3">
        <f>IF(ISERROR(VLOOKUP($AI1753,技まとめ!$A$1:$F$380,5,FALSE)),"－",VLOOKUP($AI1753,技まとめ!$A$1:$F$380,5,FALSE))</f>
        <v>47</v>
      </c>
      <c r="AM1753" s="3" t="str">
        <f>IF($E1753=IF(ISERROR(VLOOKUP($AI1753,技まとめ!$A$1:$F$380,4,FALSE)),"－",VLOOKUP($AI1753,技まとめ!$A$1:$F$380,4,FALSE)),"一致","")</f>
        <v/>
      </c>
      <c r="AN1753" s="9" t="s">
        <v>129</v>
      </c>
      <c r="AO1753" s="3" t="str">
        <f>IF(ISERROR(VLOOKUP($AN1753,技まとめ!$A$1:$F$380,6,FALSE)),"－",VLOOKUP($AN1753,技まとめ!$A$1:$F$380,6,FALSE))</f>
        <v>BL</v>
      </c>
      <c r="AP1753" s="3">
        <f>IF(ISERROR(VLOOKUP($AN1753,技まとめ!$A$1:$F$380,3,FALSE)),"－",VLOOKUP($AN1753,技まとめ!$A$1:$F$380,3,FALSE))</f>
        <v>13</v>
      </c>
      <c r="AQ1753" s="3">
        <f>IF(ISERROR(VLOOKUP($AN1753,技まとめ!$A$1:$F$380,5,FALSE)),"－",VLOOKUP($AN1753,技まとめ!$A$1:$F$380,5,FALSE))</f>
        <v>20</v>
      </c>
      <c r="AR1753" s="3" t="str">
        <f>IF($E1753=IF(ISERROR(VLOOKUP($AN1753,技まとめ!$A$1:$F$380,4,FALSE)),"－",VLOOKUP($AN1753,技まとめ!$A$1:$F$380,4,FALSE)),"一致","")</f>
        <v/>
      </c>
      <c r="AS1753" s="9" t="s">
        <v>300</v>
      </c>
      <c r="AT1753" s="3" t="str">
        <f>IF(ISERROR(VLOOKUP($AS1753,技まとめ!$A$1:$F$380,6,FALSE)),"－",VLOOKUP($AS1753,技まとめ!$A$1:$F$380,6,FALSE))</f>
        <v>BB</v>
      </c>
      <c r="AU1753" s="3">
        <f>IF(ISERROR(VLOOKUP($AS1753,技まとめ!$A$1:$F$380,3,FALSE)),"－",VLOOKUP($AS1753,技まとめ!$A$1:$F$380,3,FALSE))</f>
        <v>49</v>
      </c>
      <c r="AV1753" s="3">
        <f>IF(ISERROR(VLOOKUP($AS1753,技まとめ!$A$1:$F$380,5,FALSE)),"－",VLOOKUP($AS1753,技まとめ!$A$1:$F$380,5,FALSE))</f>
        <v>32</v>
      </c>
      <c r="AW1753" s="3" t="str">
        <f>IF($E1753=IF(ISERROR(VLOOKUP($AS1753,技まとめ!$A$1:$F$380,4,FALSE)),"－",VLOOKUP($AS1753,技まとめ!$A$1:$F$380,4,FALSE)),"一致","")</f>
        <v>一致</v>
      </c>
      <c r="AX1753" s="12" t="str">
        <f t="shared" si="384"/>
        <v>ドッグランアルマジロサーカスクイックドロウスピニングカット</v>
      </c>
      <c r="AY1753" s="12" t="str">
        <f t="shared" si="385"/>
        <v>ドッグランアルマジロサーカスクイックドロウスピニングカット</v>
      </c>
      <c r="AZ1753" s="12" t="str">
        <f t="shared" si="386"/>
        <v>ドッグランアルマジロサーカスクイックドロウスピニングカット</v>
      </c>
      <c r="BA1753" s="12" t="str">
        <f t="shared" si="387"/>
        <v>ドッグランアルマジロサーカスクイックドロウスピニングカット</v>
      </c>
      <c r="BB1753" s="11" t="str">
        <f t="shared" si="388"/>
        <v>DRDRBLBB</v>
      </c>
      <c r="BC1753" s="11" t="str">
        <f t="shared" si="389"/>
        <v>DRDRBLBB</v>
      </c>
      <c r="BD1753" s="11" t="str">
        <f t="shared" si="390"/>
        <v>DRDRBLBB</v>
      </c>
      <c r="BE1753" s="11" t="str">
        <f t="shared" si="391"/>
        <v>DRDRBLBB</v>
      </c>
    </row>
    <row r="1754" spans="1:57" ht="11.25" hidden="1" customHeight="1">
      <c r="A1754" s="6">
        <v>1753</v>
      </c>
      <c r="B1754" s="7" t="s">
        <v>3896</v>
      </c>
      <c r="C1754" s="8" t="s">
        <v>3897</v>
      </c>
      <c r="D1754" s="7" t="s">
        <v>72</v>
      </c>
      <c r="E1754" s="7" t="s">
        <v>95</v>
      </c>
      <c r="F1754" s="7" t="s">
        <v>109</v>
      </c>
      <c r="G1754" s="9">
        <v>126</v>
      </c>
      <c r="H1754" s="9">
        <v>105</v>
      </c>
      <c r="I1754" s="9">
        <v>47</v>
      </c>
      <c r="J1754" s="9">
        <v>60</v>
      </c>
      <c r="K1754" s="9">
        <v>52</v>
      </c>
      <c r="L1754" s="9">
        <v>70</v>
      </c>
      <c r="M1754" s="9">
        <v>65</v>
      </c>
      <c r="N1754" s="9">
        <v>55</v>
      </c>
      <c r="O1754" s="9">
        <v>64</v>
      </c>
      <c r="P1754" s="9">
        <v>22</v>
      </c>
      <c r="Q1754" s="10">
        <v>97</v>
      </c>
      <c r="R1754" s="11">
        <v>7</v>
      </c>
      <c r="S1754" s="11">
        <v>1</v>
      </c>
      <c r="T1754" s="11">
        <v>120</v>
      </c>
      <c r="U1754" s="11">
        <v>115</v>
      </c>
      <c r="V1754" s="11">
        <v>1</v>
      </c>
      <c r="W1754" s="11">
        <v>114</v>
      </c>
      <c r="X1754" s="11">
        <f t="shared" si="378"/>
        <v>455</v>
      </c>
      <c r="Y1754" s="11">
        <f t="shared" si="379"/>
        <v>4455</v>
      </c>
      <c r="Z1754" s="11">
        <f t="shared" si="380"/>
        <v>825</v>
      </c>
      <c r="AA1754" s="11">
        <f t="shared" si="381"/>
        <v>4780</v>
      </c>
      <c r="AB1754" s="11">
        <f t="shared" si="382"/>
        <v>4780</v>
      </c>
      <c r="AC1754" s="6">
        <f t="shared" si="383"/>
        <v>5405</v>
      </c>
      <c r="AD1754" s="9" t="s">
        <v>186</v>
      </c>
      <c r="AE1754" s="3" t="str">
        <f>IF(ISERROR(VLOOKUP($AD1754,技まとめ!$A$1:$F$380,6,FALSE)),"－",VLOOKUP($AD1754,技まとめ!$A$1:$F$380,6,FALSE))</f>
        <v>DR</v>
      </c>
      <c r="AF1754" s="3">
        <f>IF(ISERROR(VLOOKUP($AD1754,技まとめ!$A$1:$F$380,3,FALSE)),"－",VLOOKUP($AD1754,技まとめ!$A$1:$F$380,3,FALSE))</f>
        <v>27</v>
      </c>
      <c r="AG1754" s="3">
        <f>IF(ISERROR(VLOOKUP($AD1754,技まとめ!$A$1:$F$380,5,FALSE)),"－",VLOOKUP($AD1754,技まとめ!$A$1:$F$380,5,FALSE))</f>
        <v>25</v>
      </c>
      <c r="AH1754" s="3" t="str">
        <f>IF($E1754=IF(ISERROR(VLOOKUP($AD1754,技まとめ!$A$1:$F$380,4,FALSE)),"－",VLOOKUP($AD1754,技まとめ!$A$1:$F$380,4,FALSE)),"一致","")</f>
        <v/>
      </c>
      <c r="AI1754" s="9" t="s">
        <v>347</v>
      </c>
      <c r="AJ1754" s="3" t="str">
        <f>IF(ISERROR(VLOOKUP($AI1754,技まとめ!$A$1:$F$380,6,FALSE)),"－",VLOOKUP($AI1754,技まとめ!$A$1:$F$380,6,FALSE))</f>
        <v>DR</v>
      </c>
      <c r="AK1754" s="3">
        <f>IF(ISERROR(VLOOKUP($AI1754,技まとめ!$A$1:$F$380,3,FALSE)),"－",VLOOKUP($AI1754,技まとめ!$A$1:$F$380,3,FALSE))</f>
        <v>40</v>
      </c>
      <c r="AL1754" s="3">
        <f>IF(ISERROR(VLOOKUP($AI1754,技まとめ!$A$1:$F$380,5,FALSE)),"－",VLOOKUP($AI1754,技まとめ!$A$1:$F$380,5,FALSE))</f>
        <v>31</v>
      </c>
      <c r="AM1754" s="3" t="str">
        <f>IF($E1754=IF(ISERROR(VLOOKUP($AI1754,技まとめ!$A$1:$F$380,4,FALSE)),"－",VLOOKUP($AI1754,技まとめ!$A$1:$F$380,4,FALSE)),"一致","")</f>
        <v>一致</v>
      </c>
      <c r="AN1754" s="9" t="s">
        <v>110</v>
      </c>
      <c r="AO1754" s="3" t="str">
        <f>IF(ISERROR(VLOOKUP($AN1754,技まとめ!$A$1:$F$380,6,FALSE)),"－",VLOOKUP($AN1754,技まとめ!$A$1:$F$380,6,FALSE))</f>
        <v>DR</v>
      </c>
      <c r="AP1754" s="3">
        <f>IF(ISERROR(VLOOKUP($AN1754,技まとめ!$A$1:$F$380,3,FALSE)),"－",VLOOKUP($AN1754,技まとめ!$A$1:$F$380,3,FALSE))</f>
        <v>34</v>
      </c>
      <c r="AQ1754" s="3">
        <f>IF(ISERROR(VLOOKUP($AN1754,技まとめ!$A$1:$F$380,5,FALSE)),"－",VLOOKUP($AN1754,技まとめ!$A$1:$F$380,5,FALSE))</f>
        <v>27</v>
      </c>
      <c r="AR1754" s="3" t="str">
        <f>IF($E1754=IF(ISERROR(VLOOKUP($AN1754,技まとめ!$A$1:$F$380,4,FALSE)),"－",VLOOKUP($AN1754,技まとめ!$A$1:$F$380,4,FALSE)),"一致","")</f>
        <v/>
      </c>
      <c r="AS1754" s="9" t="s">
        <v>1555</v>
      </c>
      <c r="AT1754" s="3" t="str">
        <f>IF(ISERROR(VLOOKUP($AS1754,技まとめ!$A$1:$F$380,6,FALSE)),"－",VLOOKUP($AS1754,技まとめ!$A$1:$F$380,6,FALSE))</f>
        <v>DR</v>
      </c>
      <c r="AU1754" s="3">
        <f>IF(ISERROR(VLOOKUP($AS1754,技まとめ!$A$1:$F$380,3,FALSE)),"－",VLOOKUP($AS1754,技まとめ!$A$1:$F$380,3,FALSE))</f>
        <v>102</v>
      </c>
      <c r="AV1754" s="3">
        <f>IF(ISERROR(VLOOKUP($AS1754,技まとめ!$A$1:$F$380,5,FALSE)),"－",VLOOKUP($AS1754,技まとめ!$A$1:$F$380,5,FALSE))</f>
        <v>57</v>
      </c>
      <c r="AW1754" s="3" t="str">
        <f>IF($E1754=IF(ISERROR(VLOOKUP($AS1754,技まとめ!$A$1:$F$380,4,FALSE)),"－",VLOOKUP($AS1754,技まとめ!$A$1:$F$380,4,FALSE)),"一致","")</f>
        <v/>
      </c>
      <c r="AX1754" s="12" t="str">
        <f t="shared" si="384"/>
        <v>フーセンガムざんぞうジグザグスパークトリプルダッシュ</v>
      </c>
      <c r="AY1754" s="12" t="str">
        <f t="shared" si="385"/>
        <v>フーセンガムざんぞうジグザグスパークトリプルダッシュ</v>
      </c>
      <c r="AZ1754" s="12" t="str">
        <f t="shared" si="386"/>
        <v>フーセンガムざんぞうジグザグスパークトリプルダッシュ</v>
      </c>
      <c r="BA1754" s="12" t="str">
        <f t="shared" si="387"/>
        <v>フーセンガムざんぞうジグザグスパークトリプルダッシュ</v>
      </c>
      <c r="BB1754" s="11" t="str">
        <f t="shared" si="388"/>
        <v>DRDRDRDR</v>
      </c>
      <c r="BC1754" s="11" t="str">
        <f t="shared" si="389"/>
        <v>DRDRDRDR</v>
      </c>
      <c r="BD1754" s="11" t="str">
        <f t="shared" si="390"/>
        <v>DRDRDRDR</v>
      </c>
      <c r="BE1754" s="11" t="str">
        <f t="shared" si="391"/>
        <v>DRDRDRDR</v>
      </c>
    </row>
    <row r="1755" spans="1:57" ht="11.25" hidden="1" customHeight="1">
      <c r="A1755" s="6">
        <v>1754</v>
      </c>
      <c r="B1755" s="7" t="s">
        <v>3898</v>
      </c>
      <c r="C1755" s="8" t="s">
        <v>3899</v>
      </c>
      <c r="D1755" s="7" t="s">
        <v>72</v>
      </c>
      <c r="E1755" s="7" t="s">
        <v>81</v>
      </c>
      <c r="F1755" s="7" t="s">
        <v>109</v>
      </c>
      <c r="G1755" s="9">
        <v>122</v>
      </c>
      <c r="H1755" s="9">
        <v>108</v>
      </c>
      <c r="I1755" s="9">
        <v>68</v>
      </c>
      <c r="J1755" s="9">
        <v>60</v>
      </c>
      <c r="K1755" s="9">
        <v>54</v>
      </c>
      <c r="L1755" s="9">
        <v>65</v>
      </c>
      <c r="M1755" s="9">
        <v>79</v>
      </c>
      <c r="N1755" s="9">
        <v>62</v>
      </c>
      <c r="O1755" s="9">
        <v>58</v>
      </c>
      <c r="P1755" s="9">
        <v>3</v>
      </c>
      <c r="Q1755" s="10">
        <v>118</v>
      </c>
      <c r="R1755" s="11">
        <v>1</v>
      </c>
      <c r="S1755" s="11">
        <v>1</v>
      </c>
      <c r="T1755" s="11">
        <v>115</v>
      </c>
      <c r="U1755" s="11">
        <v>129</v>
      </c>
      <c r="V1755" s="11">
        <v>1</v>
      </c>
      <c r="W1755" s="11">
        <v>104</v>
      </c>
      <c r="X1755" s="11">
        <f t="shared" si="378"/>
        <v>469</v>
      </c>
      <c r="Y1755" s="11">
        <f t="shared" si="379"/>
        <v>5245</v>
      </c>
      <c r="Z1755" s="11">
        <f t="shared" si="380"/>
        <v>565</v>
      </c>
      <c r="AA1755" s="11">
        <f t="shared" si="381"/>
        <v>4555</v>
      </c>
      <c r="AB1755" s="11">
        <f t="shared" si="382"/>
        <v>4555</v>
      </c>
      <c r="AC1755" s="6">
        <f t="shared" si="383"/>
        <v>5125</v>
      </c>
      <c r="AD1755" s="9" t="s">
        <v>164</v>
      </c>
      <c r="AE1755" s="3" t="str">
        <f>IF(ISERROR(VLOOKUP($AD1755,技まとめ!$A$1:$F$380,6,FALSE)),"－",VLOOKUP($AD1755,技まとめ!$A$1:$F$380,6,FALSE))</f>
        <v>DR</v>
      </c>
      <c r="AF1755" s="3">
        <f>IF(ISERROR(VLOOKUP($AD1755,技まとめ!$A$1:$F$380,3,FALSE)),"－",VLOOKUP($AD1755,技まとめ!$A$1:$F$380,3,FALSE))</f>
        <v>58</v>
      </c>
      <c r="AG1755" s="3">
        <f>IF(ISERROR(VLOOKUP($AD1755,技まとめ!$A$1:$F$380,5,FALSE)),"－",VLOOKUP($AD1755,技まとめ!$A$1:$F$380,5,FALSE))</f>
        <v>39</v>
      </c>
      <c r="AH1755" s="3" t="str">
        <f>IF($E1755=IF(ISERROR(VLOOKUP($AD1755,技まとめ!$A$1:$F$380,4,FALSE)),"－",VLOOKUP($AD1755,技まとめ!$A$1:$F$380,4,FALSE)),"一致","")</f>
        <v/>
      </c>
      <c r="AI1755" s="9" t="s">
        <v>240</v>
      </c>
      <c r="AJ1755" s="3" t="str">
        <f>IF(ISERROR(VLOOKUP($AI1755,技まとめ!$A$1:$F$380,6,FALSE)),"－",VLOOKUP($AI1755,技まとめ!$A$1:$F$380,6,FALSE))</f>
        <v>P1</v>
      </c>
      <c r="AK1755" s="3">
        <f>IF(ISERROR(VLOOKUP($AI1755,技まとめ!$A$1:$F$380,3,FALSE)),"－",VLOOKUP($AI1755,技まとめ!$A$1:$F$380,3,FALSE))</f>
        <v>83</v>
      </c>
      <c r="AL1755" s="3">
        <f>IF(ISERROR(VLOOKUP($AI1755,技まとめ!$A$1:$F$380,5,FALSE)),"－",VLOOKUP($AI1755,技まとめ!$A$1:$F$380,5,FALSE))</f>
        <v>47</v>
      </c>
      <c r="AM1755" s="3" t="str">
        <f>IF($E1755=IF(ISERROR(VLOOKUP($AI1755,技まとめ!$A$1:$F$380,4,FALSE)),"－",VLOOKUP($AI1755,技まとめ!$A$1:$F$380,4,FALSE)),"一致","")</f>
        <v/>
      </c>
      <c r="AN1755" s="9" t="s">
        <v>163</v>
      </c>
      <c r="AO1755" s="3" t="str">
        <f>IF(ISERROR(VLOOKUP($AN1755,技まとめ!$A$1:$F$380,6,FALSE)),"－",VLOOKUP($AN1755,技まとめ!$A$1:$F$380,6,FALSE))</f>
        <v>BL</v>
      </c>
      <c r="AP1755" s="3">
        <f>IF(ISERROR(VLOOKUP($AN1755,技まとめ!$A$1:$F$380,3,FALSE)),"－",VLOOKUP($AN1755,技まとめ!$A$1:$F$380,3,FALSE))</f>
        <v>59</v>
      </c>
      <c r="AQ1755" s="3">
        <f>IF(ISERROR(VLOOKUP($AN1755,技まとめ!$A$1:$F$380,5,FALSE)),"－",VLOOKUP($AN1755,技まとめ!$A$1:$F$380,5,FALSE))</f>
        <v>38</v>
      </c>
      <c r="AR1755" s="3" t="str">
        <f>IF($E1755=IF(ISERROR(VLOOKUP($AN1755,技まとめ!$A$1:$F$380,4,FALSE)),"－",VLOOKUP($AN1755,技まとめ!$A$1:$F$380,4,FALSE)),"一致","")</f>
        <v>一致</v>
      </c>
      <c r="AS1755" s="9" t="s">
        <v>398</v>
      </c>
      <c r="AT1755" s="3" t="str">
        <f>IF(ISERROR(VLOOKUP($AS1755,技まとめ!$A$1:$F$380,6,FALSE)),"－",VLOOKUP($AS1755,技まとめ!$A$1:$F$380,6,FALSE))</f>
        <v>BB</v>
      </c>
      <c r="AU1755" s="3">
        <f>IF(ISERROR(VLOOKUP($AS1755,技まとめ!$A$1:$F$380,3,FALSE)),"－",VLOOKUP($AS1755,技まとめ!$A$1:$F$380,3,FALSE))</f>
        <v>71</v>
      </c>
      <c r="AV1755" s="3">
        <f>IF(ISERROR(VLOOKUP($AS1755,技まとめ!$A$1:$F$380,5,FALSE)),"－",VLOOKUP($AS1755,技まとめ!$A$1:$F$380,5,FALSE))</f>
        <v>44</v>
      </c>
      <c r="AW1755" s="3" t="str">
        <f>IF($E1755=IF(ISERROR(VLOOKUP($AS1755,技まとめ!$A$1:$F$380,4,FALSE)),"－",VLOOKUP($AS1755,技まとめ!$A$1:$F$380,4,FALSE)),"一致","")</f>
        <v/>
      </c>
      <c r="AX1755" s="12" t="str">
        <f t="shared" si="384"/>
        <v>ドッグランダブルロケットサイクロンアイアンウォール</v>
      </c>
      <c r="AY1755" s="12" t="str">
        <f t="shared" si="385"/>
        <v>ドッグランダブルロケットサイクロンアイアンウォール</v>
      </c>
      <c r="AZ1755" s="12" t="str">
        <f t="shared" si="386"/>
        <v>ドッグランダブルロケットサイクロンアイアンウォール</v>
      </c>
      <c r="BA1755" s="12" t="str">
        <f t="shared" si="387"/>
        <v>ドッグランダブルロケットサイクロンアイアンウォール</v>
      </c>
      <c r="BB1755" s="11" t="str">
        <f t="shared" si="388"/>
        <v>DRP1BLBB</v>
      </c>
      <c r="BC1755" s="11" t="str">
        <f t="shared" si="389"/>
        <v>DRP1BLBB</v>
      </c>
      <c r="BD1755" s="11" t="str">
        <f t="shared" si="390"/>
        <v>DRP1BLBB</v>
      </c>
      <c r="BE1755" s="11" t="str">
        <f t="shared" si="391"/>
        <v>DRP1BLBB</v>
      </c>
    </row>
    <row r="1756" spans="1:57" ht="11.25" hidden="1" customHeight="1">
      <c r="A1756" s="6">
        <v>1755</v>
      </c>
      <c r="B1756" s="7" t="s">
        <v>3900</v>
      </c>
      <c r="C1756" s="8" t="s">
        <v>3901</v>
      </c>
      <c r="D1756" s="7" t="s">
        <v>72</v>
      </c>
      <c r="E1756" s="7" t="s">
        <v>81</v>
      </c>
      <c r="F1756" s="7" t="s">
        <v>109</v>
      </c>
      <c r="G1756" s="9">
        <v>128</v>
      </c>
      <c r="H1756" s="9">
        <v>99</v>
      </c>
      <c r="I1756" s="9">
        <v>68</v>
      </c>
      <c r="J1756" s="9">
        <v>71</v>
      </c>
      <c r="K1756" s="9">
        <v>48</v>
      </c>
      <c r="L1756" s="9">
        <v>60</v>
      </c>
      <c r="M1756" s="9">
        <v>60</v>
      </c>
      <c r="N1756" s="9">
        <v>52</v>
      </c>
      <c r="O1756" s="9">
        <v>60</v>
      </c>
      <c r="P1756" s="9">
        <v>15</v>
      </c>
      <c r="Q1756" s="10">
        <v>118</v>
      </c>
      <c r="R1756" s="11">
        <v>4</v>
      </c>
      <c r="S1756" s="11">
        <v>1</v>
      </c>
      <c r="T1756" s="11">
        <v>110</v>
      </c>
      <c r="U1756" s="11">
        <v>110</v>
      </c>
      <c r="V1756" s="11">
        <v>1</v>
      </c>
      <c r="W1756" s="11">
        <v>110</v>
      </c>
      <c r="X1756" s="11">
        <f t="shared" si="378"/>
        <v>454</v>
      </c>
      <c r="Y1756" s="11">
        <f t="shared" si="379"/>
        <v>5275</v>
      </c>
      <c r="Z1756" s="11">
        <f t="shared" si="380"/>
        <v>700</v>
      </c>
      <c r="AA1756" s="11">
        <f t="shared" si="381"/>
        <v>4410</v>
      </c>
      <c r="AB1756" s="11">
        <f t="shared" si="382"/>
        <v>4410</v>
      </c>
      <c r="AC1756" s="6">
        <f t="shared" si="383"/>
        <v>4970</v>
      </c>
      <c r="AD1756" s="9" t="s">
        <v>222</v>
      </c>
      <c r="AE1756" s="3" t="str">
        <f>IF(ISERROR(VLOOKUP($AD1756,技まとめ!$A$1:$F$380,6,FALSE)),"－",VLOOKUP($AD1756,技まとめ!$A$1:$F$380,6,FALSE))</f>
        <v>BS</v>
      </c>
      <c r="AF1756" s="3">
        <f>IF(ISERROR(VLOOKUP($AD1756,技まとめ!$A$1:$F$380,3,FALSE)),"－",VLOOKUP($AD1756,技まとめ!$A$1:$F$380,3,FALSE))</f>
        <v>57</v>
      </c>
      <c r="AG1756" s="3">
        <f>IF(ISERROR(VLOOKUP($AD1756,技まとめ!$A$1:$F$380,5,FALSE)),"－",VLOOKUP($AD1756,技まとめ!$A$1:$F$380,5,FALSE))</f>
        <v>34</v>
      </c>
      <c r="AH1756" s="3" t="str">
        <f>IF($E1756=IF(ISERROR(VLOOKUP($AD1756,技まとめ!$A$1:$F$380,4,FALSE)),"－",VLOOKUP($AD1756,技まとめ!$A$1:$F$380,4,FALSE)),"一致","")</f>
        <v>一致</v>
      </c>
      <c r="AI1756" s="9" t="s">
        <v>638</v>
      </c>
      <c r="AJ1756" s="3" t="str">
        <f>IF(ISERROR(VLOOKUP($AI1756,技まとめ!$A$1:$F$380,6,FALSE)),"－",VLOOKUP($AI1756,技まとめ!$A$1:$F$380,6,FALSE))</f>
        <v>BL</v>
      </c>
      <c r="AK1756" s="3">
        <f>IF(ISERROR(VLOOKUP($AI1756,技まとめ!$A$1:$F$380,3,FALSE)),"－",VLOOKUP($AI1756,技まとめ!$A$1:$F$380,3,FALSE))</f>
        <v>52</v>
      </c>
      <c r="AL1756" s="3">
        <f>IF(ISERROR(VLOOKUP($AI1756,技まとめ!$A$1:$F$380,5,FALSE)),"－",VLOOKUP($AI1756,技まとめ!$A$1:$F$380,5,FALSE))</f>
        <v>36</v>
      </c>
      <c r="AM1756" s="3" t="str">
        <f>IF($E1756=IF(ISERROR(VLOOKUP($AI1756,技まとめ!$A$1:$F$380,4,FALSE)),"－",VLOOKUP($AI1756,技まとめ!$A$1:$F$380,4,FALSE)),"一致","")</f>
        <v/>
      </c>
      <c r="AN1756" s="9" t="s">
        <v>239</v>
      </c>
      <c r="AO1756" s="3" t="str">
        <f>IF(ISERROR(VLOOKUP($AN1756,技まとめ!$A$1:$F$380,6,FALSE)),"－",VLOOKUP($AN1756,技まとめ!$A$1:$F$380,6,FALSE))</f>
        <v>P1</v>
      </c>
      <c r="AP1756" s="3">
        <f>IF(ISERROR(VLOOKUP($AN1756,技まとめ!$A$1:$F$380,3,FALSE)),"－",VLOOKUP($AN1756,技まとめ!$A$1:$F$380,3,FALSE))</f>
        <v>40</v>
      </c>
      <c r="AQ1756" s="3">
        <f>IF(ISERROR(VLOOKUP($AN1756,技まとめ!$A$1:$F$380,5,FALSE)),"－",VLOOKUP($AN1756,技まとめ!$A$1:$F$380,5,FALSE))</f>
        <v>30</v>
      </c>
      <c r="AR1756" s="3" t="str">
        <f>IF($E1756=IF(ISERROR(VLOOKUP($AN1756,技まとめ!$A$1:$F$380,4,FALSE)),"－",VLOOKUP($AN1756,技まとめ!$A$1:$F$380,4,FALSE)),"一致","")</f>
        <v/>
      </c>
      <c r="AS1756" s="9" t="s">
        <v>551</v>
      </c>
      <c r="AT1756" s="3" t="str">
        <f>IF(ISERROR(VLOOKUP($AS1756,技まとめ!$A$1:$F$380,6,FALSE)),"－",VLOOKUP($AS1756,技まとめ!$A$1:$F$380,6,FALSE))</f>
        <v>NS</v>
      </c>
      <c r="AU1756" s="3">
        <f>IF(ISERROR(VLOOKUP($AS1756,技まとめ!$A$1:$F$380,3,FALSE)),"－",VLOOKUP($AS1756,技まとめ!$A$1:$F$380,3,FALSE))</f>
        <v>101</v>
      </c>
      <c r="AV1756" s="3">
        <f>IF(ISERROR(VLOOKUP($AS1756,技まとめ!$A$1:$F$380,5,FALSE)),"－",VLOOKUP($AS1756,技まとめ!$A$1:$F$380,5,FALSE))</f>
        <v>55</v>
      </c>
      <c r="AW1756" s="3" t="str">
        <f>IF($E1756=IF(ISERROR(VLOOKUP($AS1756,技まとめ!$A$1:$F$380,4,FALSE)),"－",VLOOKUP($AS1756,技まとめ!$A$1:$F$380,4,FALSE)),"一致","")</f>
        <v/>
      </c>
      <c r="AX1756" s="12" t="str">
        <f t="shared" si="384"/>
        <v>ホークショットジグザグフレイムねっけつヘッドトライアングルＺ</v>
      </c>
      <c r="AY1756" s="12" t="str">
        <f t="shared" si="385"/>
        <v>ホークショットジグザグフレイムねっけつヘッドトライアングルＺ</v>
      </c>
      <c r="AZ1756" s="12" t="str">
        <f t="shared" si="386"/>
        <v>ホークショットジグザグフレイムねっけつヘッドトライアングルＺ</v>
      </c>
      <c r="BA1756" s="12" t="str">
        <f t="shared" si="387"/>
        <v>ホークショットジグザグフレイムねっけつヘッドトライアングルＺ</v>
      </c>
      <c r="BB1756" s="11" t="str">
        <f t="shared" si="388"/>
        <v>BSBLP1NS</v>
      </c>
      <c r="BC1756" s="11" t="str">
        <f t="shared" si="389"/>
        <v>BSBLP1NS</v>
      </c>
      <c r="BD1756" s="11" t="str">
        <f t="shared" si="390"/>
        <v>BSBLP1NS</v>
      </c>
      <c r="BE1756" s="11" t="str">
        <f t="shared" si="391"/>
        <v>BSBLP1NS</v>
      </c>
    </row>
    <row r="1757" spans="1:57" ht="11.25" hidden="1" customHeight="1">
      <c r="A1757" s="6">
        <v>1756</v>
      </c>
      <c r="B1757" s="7" t="s">
        <v>3902</v>
      </c>
      <c r="C1757" s="8" t="s">
        <v>3903</v>
      </c>
      <c r="D1757" s="7" t="s">
        <v>72</v>
      </c>
      <c r="E1757" s="7" t="s">
        <v>102</v>
      </c>
      <c r="F1757" s="7" t="s">
        <v>128</v>
      </c>
      <c r="G1757" s="9">
        <v>130</v>
      </c>
      <c r="H1757" s="9">
        <v>120</v>
      </c>
      <c r="I1757" s="9">
        <v>68</v>
      </c>
      <c r="J1757" s="9">
        <v>58</v>
      </c>
      <c r="K1757" s="9">
        <v>44</v>
      </c>
      <c r="L1757" s="9">
        <v>68</v>
      </c>
      <c r="M1757" s="9">
        <v>76</v>
      </c>
      <c r="N1757" s="9">
        <v>41</v>
      </c>
      <c r="O1757" s="9">
        <v>52</v>
      </c>
      <c r="P1757" s="9">
        <v>30</v>
      </c>
      <c r="Q1757" s="10">
        <v>118</v>
      </c>
      <c r="R1757" s="11">
        <v>1</v>
      </c>
      <c r="S1757" s="11">
        <v>1</v>
      </c>
      <c r="T1757" s="11">
        <v>118</v>
      </c>
      <c r="U1757" s="11">
        <v>126</v>
      </c>
      <c r="V1757" s="11">
        <v>1</v>
      </c>
      <c r="W1757" s="11">
        <v>92</v>
      </c>
      <c r="X1757" s="11">
        <f t="shared" si="378"/>
        <v>457</v>
      </c>
      <c r="Y1757" s="11">
        <f t="shared" si="379"/>
        <v>5185</v>
      </c>
      <c r="Z1757" s="11">
        <f t="shared" si="380"/>
        <v>505</v>
      </c>
      <c r="AA1757" s="11">
        <f t="shared" si="381"/>
        <v>4600</v>
      </c>
      <c r="AB1757" s="11">
        <f t="shared" si="382"/>
        <v>4600</v>
      </c>
      <c r="AC1757" s="6">
        <f t="shared" si="383"/>
        <v>5185</v>
      </c>
      <c r="AD1757" s="9" t="s">
        <v>580</v>
      </c>
      <c r="AE1757" s="3" t="str">
        <f>IF(ISERROR(VLOOKUP($AD1757,技まとめ!$A$1:$F$380,6,FALSE)),"－",VLOOKUP($AD1757,技まとめ!$A$1:$F$380,6,FALSE))</f>
        <v>NS</v>
      </c>
      <c r="AF1757" s="3">
        <f>IF(ISERROR(VLOOKUP($AD1757,技まとめ!$A$1:$F$380,3,FALSE)),"－",VLOOKUP($AD1757,技まとめ!$A$1:$F$380,3,FALSE))</f>
        <v>81</v>
      </c>
      <c r="AG1757" s="3">
        <f>IF(ISERROR(VLOOKUP($AD1757,技まとめ!$A$1:$F$380,5,FALSE)),"－",VLOOKUP($AD1757,技まとめ!$A$1:$F$380,5,FALSE))</f>
        <v>46</v>
      </c>
      <c r="AH1757" s="3" t="str">
        <f>IF($E1757=IF(ISERROR(VLOOKUP($AD1757,技まとめ!$A$1:$F$380,4,FALSE)),"－",VLOOKUP($AD1757,技まとめ!$A$1:$F$380,4,FALSE)),"一致","")</f>
        <v>一致</v>
      </c>
      <c r="AI1757" s="9" t="s">
        <v>318</v>
      </c>
      <c r="AJ1757" s="3" t="str">
        <f>IF(ISERROR(VLOOKUP($AI1757,技まとめ!$A$1:$F$380,6,FALSE)),"－",VLOOKUP($AI1757,技まとめ!$A$1:$F$380,6,FALSE))</f>
        <v>LS</v>
      </c>
      <c r="AK1757" s="3">
        <f>IF(ISERROR(VLOOKUP($AI1757,技まとめ!$A$1:$F$380,3,FALSE)),"－",VLOOKUP($AI1757,技まとめ!$A$1:$F$380,3,FALSE))</f>
        <v>98</v>
      </c>
      <c r="AL1757" s="3">
        <f>IF(ISERROR(VLOOKUP($AI1757,技まとめ!$A$1:$F$380,5,FALSE)),"－",VLOOKUP($AI1757,技まとめ!$A$1:$F$380,5,FALSE))</f>
        <v>62</v>
      </c>
      <c r="AM1757" s="3" t="str">
        <f>IF($E1757=IF(ISERROR(VLOOKUP($AI1757,技まとめ!$A$1:$F$380,4,FALSE)),"－",VLOOKUP($AI1757,技まとめ!$A$1:$F$380,4,FALSE)),"一致","")</f>
        <v/>
      </c>
      <c r="AN1757" s="9" t="s">
        <v>317</v>
      </c>
      <c r="AO1757" s="3" t="str">
        <f>IF(ISERROR(VLOOKUP($AN1757,技まとめ!$A$1:$F$380,6,FALSE)),"－",VLOOKUP($AN1757,技まとめ!$A$1:$F$380,6,FALSE))</f>
        <v>SC</v>
      </c>
      <c r="AP1757" s="3">
        <f>IF(ISERROR(VLOOKUP($AN1757,技まとめ!$A$1:$F$380,3,FALSE)),"－",VLOOKUP($AN1757,技まとめ!$A$1:$F$380,3,FALSE))</f>
        <v>31</v>
      </c>
      <c r="AQ1757" s="3">
        <f>IF(ISERROR(VLOOKUP($AN1757,技まとめ!$A$1:$F$380,5,FALSE)),"－",VLOOKUP($AN1757,技まとめ!$A$1:$F$380,5,FALSE))</f>
        <v>22</v>
      </c>
      <c r="AR1757" s="3" t="str">
        <f>IF($E1757=IF(ISERROR(VLOOKUP($AN1757,技まとめ!$A$1:$F$380,4,FALSE)),"－",VLOOKUP($AN1757,技まとめ!$A$1:$F$380,4,FALSE)),"一致","")</f>
        <v/>
      </c>
      <c r="AS1757" s="9" t="s">
        <v>5019</v>
      </c>
      <c r="AT1757" s="3" t="str">
        <f>IF(ISERROR(VLOOKUP($AS1757,技まとめ!$A$1:$F$380,6,FALSE)),"－",VLOOKUP($AS1757,技まとめ!$A$1:$F$380,6,FALSE))</f>
        <v>－</v>
      </c>
      <c r="AU1757" s="3">
        <f>IF(ISERROR(VLOOKUP($AS1757,技まとめ!$A$1:$F$380,3,FALSE)),"－",VLOOKUP($AS1757,技まとめ!$A$1:$F$380,3,FALSE))</f>
        <v>0</v>
      </c>
      <c r="AV1757" s="3">
        <f>IF(ISERROR(VLOOKUP($AS1757,技まとめ!$A$1:$F$380,5,FALSE)),"－",VLOOKUP($AS1757,技まとめ!$A$1:$F$380,5,FALSE))</f>
        <v>0</v>
      </c>
      <c r="AW1757" s="3" t="str">
        <f>IF($E1757=IF(ISERROR(VLOOKUP($AS1757,技まとめ!$A$1:$F$380,4,FALSE)),"－",VLOOKUP($AS1757,技まとめ!$A$1:$F$380,4,FALSE)),"一致","")</f>
        <v/>
      </c>
      <c r="AX1757" s="12" t="str">
        <f t="shared" si="384"/>
        <v>ヘルファイアイーグルバスターコンドルダイブイケメンＵＰ！</v>
      </c>
      <c r="AY1757" s="12" t="str">
        <f t="shared" si="385"/>
        <v>ヘルファイアイーグルバスターコンドルダイブイケメンＵＰ！</v>
      </c>
      <c r="AZ1757" s="12" t="str">
        <f t="shared" si="386"/>
        <v>ヘルファイアイーグルバスターコンドルダイブイケメンＵＰ！</v>
      </c>
      <c r="BA1757" s="12" t="str">
        <f t="shared" si="387"/>
        <v>ヘルファイアイーグルバスターコンドルダイブイケメンＵＰ！</v>
      </c>
      <c r="BB1757" s="11" t="str">
        <f t="shared" si="388"/>
        <v>NSLSSC－</v>
      </c>
      <c r="BC1757" s="11" t="str">
        <f t="shared" si="389"/>
        <v>NSLSSC－</v>
      </c>
      <c r="BD1757" s="11" t="str">
        <f t="shared" si="390"/>
        <v>NSLSSC－</v>
      </c>
      <c r="BE1757" s="11" t="str">
        <f t="shared" si="391"/>
        <v>NSLSSC－</v>
      </c>
    </row>
    <row r="1758" spans="1:57" ht="11.25" hidden="1" customHeight="1">
      <c r="A1758" s="6">
        <v>1757</v>
      </c>
      <c r="B1758" s="7" t="s">
        <v>3904</v>
      </c>
      <c r="C1758" s="8" t="s">
        <v>3905</v>
      </c>
      <c r="D1758" s="7" t="s">
        <v>72</v>
      </c>
      <c r="E1758" s="7" t="s">
        <v>73</v>
      </c>
      <c r="F1758" s="7" t="s">
        <v>128</v>
      </c>
      <c r="G1758" s="9">
        <v>125</v>
      </c>
      <c r="H1758" s="9">
        <v>117</v>
      </c>
      <c r="I1758" s="9">
        <v>61</v>
      </c>
      <c r="J1758" s="9">
        <v>59</v>
      </c>
      <c r="K1758" s="9">
        <v>66</v>
      </c>
      <c r="L1758" s="9">
        <v>60</v>
      </c>
      <c r="M1758" s="9">
        <v>56</v>
      </c>
      <c r="N1758" s="9">
        <v>60</v>
      </c>
      <c r="O1758" s="9">
        <v>71</v>
      </c>
      <c r="P1758" s="9">
        <v>6</v>
      </c>
      <c r="Q1758" s="10">
        <v>111</v>
      </c>
      <c r="R1758" s="11">
        <v>9</v>
      </c>
      <c r="S1758" s="11">
        <v>1</v>
      </c>
      <c r="T1758" s="11">
        <v>110</v>
      </c>
      <c r="U1758" s="11">
        <v>106</v>
      </c>
      <c r="V1758" s="11">
        <v>1</v>
      </c>
      <c r="W1758" s="11">
        <v>121</v>
      </c>
      <c r="X1758" s="11">
        <f t="shared" si="378"/>
        <v>459</v>
      </c>
      <c r="Y1758" s="11">
        <f t="shared" si="379"/>
        <v>5050</v>
      </c>
      <c r="Z1758" s="11">
        <f t="shared" si="380"/>
        <v>930</v>
      </c>
      <c r="AA1758" s="11">
        <f t="shared" si="381"/>
        <v>4465</v>
      </c>
      <c r="AB1758" s="11">
        <f t="shared" si="382"/>
        <v>4465</v>
      </c>
      <c r="AC1758" s="6">
        <f t="shared" si="383"/>
        <v>5050</v>
      </c>
      <c r="AD1758" s="9" t="s">
        <v>580</v>
      </c>
      <c r="AE1758" s="3" t="str">
        <f>IF(ISERROR(VLOOKUP($AD1758,技まとめ!$A$1:$F$380,6,FALSE)),"－",VLOOKUP($AD1758,技まとめ!$A$1:$F$380,6,FALSE))</f>
        <v>NS</v>
      </c>
      <c r="AF1758" s="3">
        <f>IF(ISERROR(VLOOKUP($AD1758,技まとめ!$A$1:$F$380,3,FALSE)),"－",VLOOKUP($AD1758,技まとめ!$A$1:$F$380,3,FALSE))</f>
        <v>81</v>
      </c>
      <c r="AG1758" s="3">
        <f>IF(ISERROR(VLOOKUP($AD1758,技まとめ!$A$1:$F$380,5,FALSE)),"－",VLOOKUP($AD1758,技まとめ!$A$1:$F$380,5,FALSE))</f>
        <v>46</v>
      </c>
      <c r="AH1758" s="3" t="str">
        <f>IF($E1758=IF(ISERROR(VLOOKUP($AD1758,技まとめ!$A$1:$F$380,4,FALSE)),"－",VLOOKUP($AD1758,技まとめ!$A$1:$F$380,4,FALSE)),"一致","")</f>
        <v/>
      </c>
      <c r="AI1758" s="9" t="s">
        <v>318</v>
      </c>
      <c r="AJ1758" s="3" t="str">
        <f>IF(ISERROR(VLOOKUP($AI1758,技まとめ!$A$1:$F$380,6,FALSE)),"－",VLOOKUP($AI1758,技まとめ!$A$1:$F$380,6,FALSE))</f>
        <v>LS</v>
      </c>
      <c r="AK1758" s="3">
        <f>IF(ISERROR(VLOOKUP($AI1758,技まとめ!$A$1:$F$380,3,FALSE)),"－",VLOOKUP($AI1758,技まとめ!$A$1:$F$380,3,FALSE))</f>
        <v>98</v>
      </c>
      <c r="AL1758" s="3">
        <f>IF(ISERROR(VLOOKUP($AI1758,技まとめ!$A$1:$F$380,5,FALSE)),"－",VLOOKUP($AI1758,技まとめ!$A$1:$F$380,5,FALSE))</f>
        <v>62</v>
      </c>
      <c r="AM1758" s="3" t="str">
        <f>IF($E1758=IF(ISERROR(VLOOKUP($AI1758,技まとめ!$A$1:$F$380,4,FALSE)),"－",VLOOKUP($AI1758,技まとめ!$A$1:$F$380,4,FALSE)),"一致","")</f>
        <v>一致</v>
      </c>
      <c r="AN1758" s="9" t="s">
        <v>503</v>
      </c>
      <c r="AO1758" s="3" t="str">
        <f>IF(ISERROR(VLOOKUP($AN1758,技まとめ!$A$1:$F$380,6,FALSE)),"－",VLOOKUP($AN1758,技まとめ!$A$1:$F$380,6,FALSE))</f>
        <v>DR</v>
      </c>
      <c r="AP1758" s="3">
        <f>IF(ISERROR(VLOOKUP($AN1758,技まとめ!$A$1:$F$380,3,FALSE)),"－",VLOOKUP($AN1758,技まとめ!$A$1:$F$380,3,FALSE))</f>
        <v>68</v>
      </c>
      <c r="AQ1758" s="3">
        <f>IF(ISERROR(VLOOKUP($AN1758,技まとめ!$A$1:$F$380,5,FALSE)),"－",VLOOKUP($AN1758,技まとめ!$A$1:$F$380,5,FALSE))</f>
        <v>41</v>
      </c>
      <c r="AR1758" s="3" t="str">
        <f>IF($E1758=IF(ISERROR(VLOOKUP($AN1758,技まとめ!$A$1:$F$380,4,FALSE)),"－",VLOOKUP($AN1758,技まとめ!$A$1:$F$380,4,FALSE)),"一致","")</f>
        <v/>
      </c>
      <c r="AS1758" s="9" t="s">
        <v>360</v>
      </c>
      <c r="AT1758" s="3" t="str">
        <f>IF(ISERROR(VLOOKUP($AS1758,技まとめ!$A$1:$F$380,6,FALSE)),"－",VLOOKUP($AS1758,技まとめ!$A$1:$F$380,6,FALSE))</f>
        <v>LS</v>
      </c>
      <c r="AU1758" s="3">
        <f>IF(ISERROR(VLOOKUP($AS1758,技まとめ!$A$1:$F$380,3,FALSE)),"－",VLOOKUP($AS1758,技まとめ!$A$1:$F$380,3,FALSE))</f>
        <v>64</v>
      </c>
      <c r="AV1758" s="3">
        <f>IF(ISERROR(VLOOKUP($AS1758,技まとめ!$A$1:$F$380,5,FALSE)),"－",VLOOKUP($AS1758,技まとめ!$A$1:$F$380,5,FALSE))</f>
        <v>44</v>
      </c>
      <c r="AW1758" s="3" t="str">
        <f>IF($E1758=IF(ISERROR(VLOOKUP($AS1758,技まとめ!$A$1:$F$380,4,FALSE)),"－",VLOOKUP($AS1758,技まとめ!$A$1:$F$380,4,FALSE)),"一致","")</f>
        <v/>
      </c>
      <c r="AX1758" s="12" t="str">
        <f t="shared" si="384"/>
        <v>ヘルファイアイーグルバスターオオウチワアサルトシュート</v>
      </c>
      <c r="AY1758" s="12" t="str">
        <f t="shared" si="385"/>
        <v>ヘルファイアイーグルバスターオオウチワアサルトシュート</v>
      </c>
      <c r="AZ1758" s="12" t="str">
        <f t="shared" si="386"/>
        <v>ヘルファイアイーグルバスターオオウチワアサルトシュート</v>
      </c>
      <c r="BA1758" s="12" t="str">
        <f t="shared" si="387"/>
        <v>ヘルファイアイーグルバスターオオウチワアサルトシュート</v>
      </c>
      <c r="BB1758" s="11" t="str">
        <f t="shared" si="388"/>
        <v>NSLSDRLS</v>
      </c>
      <c r="BC1758" s="11" t="str">
        <f t="shared" si="389"/>
        <v>NSLSDRLS</v>
      </c>
      <c r="BD1758" s="11" t="str">
        <f t="shared" si="390"/>
        <v>NSLSDRLS</v>
      </c>
      <c r="BE1758" s="11" t="str">
        <f t="shared" si="391"/>
        <v>NSLSDRLS</v>
      </c>
    </row>
    <row r="1759" spans="1:57" ht="11.25" hidden="1" customHeight="1">
      <c r="A1759" s="6">
        <v>1758</v>
      </c>
      <c r="B1759" s="7" t="s">
        <v>3906</v>
      </c>
      <c r="C1759" s="8" t="s">
        <v>3907</v>
      </c>
      <c r="D1759" s="7" t="s">
        <v>72</v>
      </c>
      <c r="E1759" s="7" t="s">
        <v>81</v>
      </c>
      <c r="F1759" s="7" t="s">
        <v>74</v>
      </c>
      <c r="G1759" s="9">
        <v>133</v>
      </c>
      <c r="H1759" s="9">
        <v>128</v>
      </c>
      <c r="I1759" s="9">
        <v>52</v>
      </c>
      <c r="J1759" s="9">
        <v>60</v>
      </c>
      <c r="K1759" s="9">
        <v>49</v>
      </c>
      <c r="L1759" s="9">
        <v>56</v>
      </c>
      <c r="M1759" s="9">
        <v>57</v>
      </c>
      <c r="N1759" s="9">
        <v>60</v>
      </c>
      <c r="O1759" s="9">
        <v>56</v>
      </c>
      <c r="P1759" s="9">
        <v>46</v>
      </c>
      <c r="Q1759" s="10">
        <v>102</v>
      </c>
      <c r="R1759" s="11">
        <v>33</v>
      </c>
      <c r="S1759" s="11">
        <v>1</v>
      </c>
      <c r="T1759" s="11">
        <v>106</v>
      </c>
      <c r="U1759" s="11">
        <v>107</v>
      </c>
      <c r="V1759" s="11">
        <v>1</v>
      </c>
      <c r="W1759" s="11">
        <v>106</v>
      </c>
      <c r="X1759" s="11">
        <f t="shared" si="378"/>
        <v>456</v>
      </c>
      <c r="Y1759" s="11">
        <f t="shared" si="379"/>
        <v>4615</v>
      </c>
      <c r="Z1759" s="11">
        <f t="shared" si="380"/>
        <v>1695</v>
      </c>
      <c r="AA1759" s="11">
        <f t="shared" si="381"/>
        <v>4250</v>
      </c>
      <c r="AB1759" s="11">
        <f t="shared" si="382"/>
        <v>4250</v>
      </c>
      <c r="AC1759" s="6">
        <f t="shared" si="383"/>
        <v>4935</v>
      </c>
      <c r="AD1759" s="9" t="s">
        <v>203</v>
      </c>
      <c r="AE1759" s="3" t="str">
        <f>IF(ISERROR(VLOOKUP($AD1759,技まとめ!$A$1:$F$380,6,FALSE)),"－",VLOOKUP($AD1759,技まとめ!$A$1:$F$380,6,FALSE))</f>
        <v>P1</v>
      </c>
      <c r="AF1759" s="3">
        <f>IF(ISERROR(VLOOKUP($AD1759,技まとめ!$A$1:$F$380,3,FALSE)),"－",VLOOKUP($AD1759,技まとめ!$A$1:$F$380,3,FALSE))</f>
        <v>46</v>
      </c>
      <c r="AG1759" s="3">
        <f>IF(ISERROR(VLOOKUP($AD1759,技まとめ!$A$1:$F$380,5,FALSE)),"－",VLOOKUP($AD1759,技まとめ!$A$1:$F$380,5,FALSE))</f>
        <v>32</v>
      </c>
      <c r="AH1759" s="3" t="str">
        <f>IF($E1759=IF(ISERROR(VLOOKUP($AD1759,技まとめ!$A$1:$F$380,4,FALSE)),"－",VLOOKUP($AD1759,技まとめ!$A$1:$F$380,4,FALSE)),"一致","")</f>
        <v/>
      </c>
      <c r="AI1759" s="9" t="s">
        <v>202</v>
      </c>
      <c r="AJ1759" s="3" t="str">
        <f>IF(ISERROR(VLOOKUP($AI1759,技まとめ!$A$1:$F$380,6,FALSE)),"－",VLOOKUP($AI1759,技まとめ!$A$1:$F$380,6,FALSE))</f>
        <v>P1</v>
      </c>
      <c r="AK1759" s="3">
        <f>IF(ISERROR(VLOOKUP($AI1759,技まとめ!$A$1:$F$380,3,FALSE)),"－",VLOOKUP($AI1759,技まとめ!$A$1:$F$380,3,FALSE))</f>
        <v>25</v>
      </c>
      <c r="AL1759" s="3">
        <f>IF(ISERROR(VLOOKUP($AI1759,技まとめ!$A$1:$F$380,5,FALSE)),"－",VLOOKUP($AI1759,技まとめ!$A$1:$F$380,5,FALSE))</f>
        <v>25</v>
      </c>
      <c r="AM1759" s="3" t="str">
        <f>IF($E1759=IF(ISERROR(VLOOKUP($AI1759,技まとめ!$A$1:$F$380,4,FALSE)),"－",VLOOKUP($AI1759,技まとめ!$A$1:$F$380,4,FALSE)),"一致","")</f>
        <v/>
      </c>
      <c r="AN1759" s="9" t="s">
        <v>638</v>
      </c>
      <c r="AO1759" s="3" t="str">
        <f>IF(ISERROR(VLOOKUP($AN1759,技まとめ!$A$1:$F$380,6,FALSE)),"－",VLOOKUP($AN1759,技まとめ!$A$1:$F$380,6,FALSE))</f>
        <v>BL</v>
      </c>
      <c r="AP1759" s="3">
        <f>IF(ISERROR(VLOOKUP($AN1759,技まとめ!$A$1:$F$380,3,FALSE)),"－",VLOOKUP($AN1759,技まとめ!$A$1:$F$380,3,FALSE))</f>
        <v>52</v>
      </c>
      <c r="AQ1759" s="3">
        <f>IF(ISERROR(VLOOKUP($AN1759,技まとめ!$A$1:$F$380,5,FALSE)),"－",VLOOKUP($AN1759,技まとめ!$A$1:$F$380,5,FALSE))</f>
        <v>36</v>
      </c>
      <c r="AR1759" s="3" t="str">
        <f>IF($E1759=IF(ISERROR(VLOOKUP($AN1759,技まとめ!$A$1:$F$380,4,FALSE)),"－",VLOOKUP($AN1759,技まとめ!$A$1:$F$380,4,FALSE)),"一致","")</f>
        <v/>
      </c>
      <c r="AS1759" s="9" t="s">
        <v>326</v>
      </c>
      <c r="AT1759" s="3" t="str">
        <f>IF(ISERROR(VLOOKUP($AS1759,技まとめ!$A$1:$F$380,6,FALSE)),"－",VLOOKUP($AS1759,技まとめ!$A$1:$F$380,6,FALSE))</f>
        <v>BL</v>
      </c>
      <c r="AU1759" s="3">
        <f>IF(ISERROR(VLOOKUP($AS1759,技まとめ!$A$1:$F$380,3,FALSE)),"－",VLOOKUP($AS1759,技まとめ!$A$1:$F$380,3,FALSE))</f>
        <v>56</v>
      </c>
      <c r="AV1759" s="3">
        <f>IF(ISERROR(VLOOKUP($AS1759,技まとめ!$A$1:$F$380,5,FALSE)),"－",VLOOKUP($AS1759,技まとめ!$A$1:$F$380,5,FALSE))</f>
        <v>39</v>
      </c>
      <c r="AW1759" s="3" t="str">
        <f>IF($E1759=IF(ISERROR(VLOOKUP($AS1759,技まとめ!$A$1:$F$380,4,FALSE)),"－",VLOOKUP($AS1759,技まとめ!$A$1:$F$380,4,FALSE)),"一致","")</f>
        <v/>
      </c>
      <c r="AX1759" s="12" t="str">
        <f t="shared" si="384"/>
        <v>フルパワーシールドパワーシールドジグザグフレイムパワーチャージ</v>
      </c>
      <c r="AY1759" s="12" t="str">
        <f t="shared" si="385"/>
        <v>フルパワーシールドパワーシールドジグザグフレイムパワーチャージ</v>
      </c>
      <c r="AZ1759" s="12" t="str">
        <f t="shared" si="386"/>
        <v>フルパワーシールドパワーシールドジグザグフレイムパワーチャージ</v>
      </c>
      <c r="BA1759" s="12" t="str">
        <f t="shared" si="387"/>
        <v>フルパワーシールドパワーシールドジグザグフレイムパワーチャージ</v>
      </c>
      <c r="BB1759" s="11" t="str">
        <f t="shared" si="388"/>
        <v>P1P1BLBL</v>
      </c>
      <c r="BC1759" s="11" t="str">
        <f t="shared" si="389"/>
        <v>P1P1BLBL</v>
      </c>
      <c r="BD1759" s="11" t="str">
        <f t="shared" si="390"/>
        <v>P1P1BLBL</v>
      </c>
      <c r="BE1759" s="11" t="str">
        <f t="shared" si="391"/>
        <v>P1P1BLBL</v>
      </c>
    </row>
    <row r="1760" spans="1:57" ht="11.25" hidden="1" customHeight="1">
      <c r="A1760" s="6">
        <v>1759</v>
      </c>
      <c r="B1760" s="7" t="s">
        <v>3908</v>
      </c>
      <c r="C1760" s="8" t="s">
        <v>3909</v>
      </c>
      <c r="D1760" s="7" t="s">
        <v>72</v>
      </c>
      <c r="E1760" s="7" t="s">
        <v>102</v>
      </c>
      <c r="F1760" s="7" t="s">
        <v>128</v>
      </c>
      <c r="G1760" s="9">
        <v>136</v>
      </c>
      <c r="H1760" s="9">
        <v>103</v>
      </c>
      <c r="I1760" s="9">
        <v>50</v>
      </c>
      <c r="J1760" s="9">
        <v>61</v>
      </c>
      <c r="K1760" s="9">
        <v>52</v>
      </c>
      <c r="L1760" s="9">
        <v>57</v>
      </c>
      <c r="M1760" s="9">
        <v>58</v>
      </c>
      <c r="N1760" s="9">
        <v>50</v>
      </c>
      <c r="O1760" s="9">
        <v>52</v>
      </c>
      <c r="P1760" s="9">
        <v>52</v>
      </c>
      <c r="Q1760" s="10">
        <v>100</v>
      </c>
      <c r="R1760" s="11">
        <v>33</v>
      </c>
      <c r="S1760" s="11">
        <v>1</v>
      </c>
      <c r="T1760" s="11">
        <v>107</v>
      </c>
      <c r="U1760" s="11">
        <v>108</v>
      </c>
      <c r="V1760" s="11">
        <v>1</v>
      </c>
      <c r="W1760" s="11">
        <v>102</v>
      </c>
      <c r="X1760" s="11">
        <f t="shared" si="378"/>
        <v>452</v>
      </c>
      <c r="Y1760" s="11">
        <f t="shared" si="379"/>
        <v>4515</v>
      </c>
      <c r="Z1760" s="11">
        <f t="shared" si="380"/>
        <v>1675</v>
      </c>
      <c r="AA1760" s="11">
        <f t="shared" si="381"/>
        <v>4265</v>
      </c>
      <c r="AB1760" s="11">
        <f t="shared" si="382"/>
        <v>4265</v>
      </c>
      <c r="AC1760" s="6">
        <f t="shared" si="383"/>
        <v>4955</v>
      </c>
      <c r="AD1760" s="9" t="s">
        <v>193</v>
      </c>
      <c r="AE1760" s="3" t="str">
        <f>IF(ISERROR(VLOOKUP($AD1760,技まとめ!$A$1:$F$380,6,FALSE)),"－",VLOOKUP($AD1760,技まとめ!$A$1:$F$380,6,FALSE))</f>
        <v>NS</v>
      </c>
      <c r="AF1760" s="3">
        <f>IF(ISERROR(VLOOKUP($AD1760,技まとめ!$A$1:$F$380,3,FALSE)),"－",VLOOKUP($AD1760,技まとめ!$A$1:$F$380,3,FALSE))</f>
        <v>66</v>
      </c>
      <c r="AG1760" s="3">
        <f>IF(ISERROR(VLOOKUP($AD1760,技まとめ!$A$1:$F$380,5,FALSE)),"－",VLOOKUP($AD1760,技まとめ!$A$1:$F$380,5,FALSE))</f>
        <v>37</v>
      </c>
      <c r="AH1760" s="3" t="str">
        <f>IF($E1760=IF(ISERROR(VLOOKUP($AD1760,技まとめ!$A$1:$F$380,4,FALSE)),"－",VLOOKUP($AD1760,技まとめ!$A$1:$F$380,4,FALSE)),"一致","")</f>
        <v>一致</v>
      </c>
      <c r="AI1760" s="9" t="s">
        <v>263</v>
      </c>
      <c r="AJ1760" s="3" t="str">
        <f>IF(ISERROR(VLOOKUP($AI1760,技まとめ!$A$1:$F$380,6,FALSE)),"－",VLOOKUP($AI1760,技まとめ!$A$1:$F$380,6,FALSE))</f>
        <v>DR</v>
      </c>
      <c r="AK1760" s="3">
        <f>IF(ISERROR(VLOOKUP($AI1760,技まとめ!$A$1:$F$380,3,FALSE)),"－",VLOOKUP($AI1760,技まとめ!$A$1:$F$380,3,FALSE))</f>
        <v>16</v>
      </c>
      <c r="AL1760" s="3">
        <f>IF(ISERROR(VLOOKUP($AI1760,技まとめ!$A$1:$F$380,5,FALSE)),"－",VLOOKUP($AI1760,技まとめ!$A$1:$F$380,5,FALSE))</f>
        <v>21</v>
      </c>
      <c r="AM1760" s="3" t="str">
        <f>IF($E1760=IF(ISERROR(VLOOKUP($AI1760,技まとめ!$A$1:$F$380,4,FALSE)),"－",VLOOKUP($AI1760,技まとめ!$A$1:$F$380,4,FALSE)),"一致","")</f>
        <v/>
      </c>
      <c r="AN1760" s="9" t="s">
        <v>156</v>
      </c>
      <c r="AO1760" s="3" t="str">
        <f>IF(ISERROR(VLOOKUP($AN1760,技まとめ!$A$1:$F$380,6,FALSE)),"－",VLOOKUP($AN1760,技まとめ!$A$1:$F$380,6,FALSE))</f>
        <v>BB</v>
      </c>
      <c r="AP1760" s="3">
        <f>IF(ISERROR(VLOOKUP($AN1760,技まとめ!$A$1:$F$380,3,FALSE)),"－",VLOOKUP($AN1760,技まとめ!$A$1:$F$380,3,FALSE))</f>
        <v>17</v>
      </c>
      <c r="AQ1760" s="3">
        <f>IF(ISERROR(VLOOKUP($AN1760,技まとめ!$A$1:$F$380,5,FALSE)),"－",VLOOKUP($AN1760,技まとめ!$A$1:$F$380,5,FALSE))</f>
        <v>20</v>
      </c>
      <c r="AR1760" s="3" t="str">
        <f>IF($E1760=IF(ISERROR(VLOOKUP($AN1760,技まとめ!$A$1:$F$380,4,FALSE)),"－",VLOOKUP($AN1760,技まとめ!$A$1:$F$380,4,FALSE)),"一致","")</f>
        <v>一致</v>
      </c>
      <c r="AS1760" s="9" t="s">
        <v>119</v>
      </c>
      <c r="AT1760" s="3" t="str">
        <f>IF(ISERROR(VLOOKUP($AS1760,技まとめ!$A$1:$F$380,6,FALSE)),"－",VLOOKUP($AS1760,技まとめ!$A$1:$F$380,6,FALSE))</f>
        <v>NS</v>
      </c>
      <c r="AU1760" s="3">
        <f>IF(ISERROR(VLOOKUP($AS1760,技まとめ!$A$1:$F$380,3,FALSE)),"－",VLOOKUP($AS1760,技まとめ!$A$1:$F$380,3,FALSE))</f>
        <v>85</v>
      </c>
      <c r="AV1760" s="3">
        <f>IF(ISERROR(VLOOKUP($AS1760,技まとめ!$A$1:$F$380,5,FALSE)),"－",VLOOKUP($AS1760,技まとめ!$A$1:$F$380,5,FALSE))</f>
        <v>46</v>
      </c>
      <c r="AW1760" s="3" t="str">
        <f>IF($E1760=IF(ISERROR(VLOOKUP($AS1760,技まとめ!$A$1:$F$380,4,FALSE)),"－",VLOOKUP($AS1760,技まとめ!$A$1:$F$380,4,FALSE)),"一致","")</f>
        <v/>
      </c>
      <c r="AX1760" s="12" t="str">
        <f t="shared" si="384"/>
        <v>ツインブーストマジックジャイアントスピンドラゴングランド</v>
      </c>
      <c r="AY1760" s="12" t="str">
        <f t="shared" si="385"/>
        <v>ツインブーストマジックジャイアントスピンドラゴングランド</v>
      </c>
      <c r="AZ1760" s="12" t="str">
        <f t="shared" si="386"/>
        <v>ツインブーストマジックジャイアントスピンドラゴングランド</v>
      </c>
      <c r="BA1760" s="12" t="str">
        <f t="shared" si="387"/>
        <v>ツインブーストマジックジャイアントスピンドラゴングランド</v>
      </c>
      <c r="BB1760" s="11" t="str">
        <f t="shared" si="388"/>
        <v>NSDRBBNS</v>
      </c>
      <c r="BC1760" s="11" t="str">
        <f t="shared" si="389"/>
        <v>NSDRBBNS</v>
      </c>
      <c r="BD1760" s="11" t="str">
        <f t="shared" si="390"/>
        <v>NSDRBBNS</v>
      </c>
      <c r="BE1760" s="11" t="str">
        <f t="shared" si="391"/>
        <v>NSDRBBNS</v>
      </c>
    </row>
    <row r="1761" spans="1:57" ht="11.25" hidden="1" customHeight="1">
      <c r="A1761" s="6">
        <v>1760</v>
      </c>
      <c r="B1761" s="7" t="s">
        <v>3910</v>
      </c>
      <c r="C1761" s="8" t="s">
        <v>3911</v>
      </c>
      <c r="D1761" s="7" t="s">
        <v>72</v>
      </c>
      <c r="E1761" s="7" t="s">
        <v>81</v>
      </c>
      <c r="F1761" s="7" t="s">
        <v>82</v>
      </c>
      <c r="G1761" s="9">
        <v>128</v>
      </c>
      <c r="H1761" s="9">
        <v>99</v>
      </c>
      <c r="I1761" s="9">
        <v>52</v>
      </c>
      <c r="J1761" s="9">
        <v>60</v>
      </c>
      <c r="K1761" s="9">
        <v>60</v>
      </c>
      <c r="L1761" s="9">
        <v>75</v>
      </c>
      <c r="M1761" s="9">
        <v>60</v>
      </c>
      <c r="N1761" s="9">
        <v>52</v>
      </c>
      <c r="O1761" s="9">
        <v>76</v>
      </c>
      <c r="P1761" s="9">
        <v>6</v>
      </c>
      <c r="Q1761" s="10">
        <v>102</v>
      </c>
      <c r="R1761" s="11">
        <v>1</v>
      </c>
      <c r="S1761" s="11">
        <v>1</v>
      </c>
      <c r="T1761" s="11">
        <v>125</v>
      </c>
      <c r="U1761" s="11">
        <v>110</v>
      </c>
      <c r="V1761" s="11">
        <v>1</v>
      </c>
      <c r="W1761" s="11">
        <v>121</v>
      </c>
      <c r="X1761" s="11">
        <f t="shared" si="378"/>
        <v>461</v>
      </c>
      <c r="Y1761" s="11">
        <f t="shared" si="379"/>
        <v>4690</v>
      </c>
      <c r="Z1761" s="11">
        <f t="shared" si="380"/>
        <v>650</v>
      </c>
      <c r="AA1761" s="11">
        <f t="shared" si="381"/>
        <v>4990</v>
      </c>
      <c r="AB1761" s="11">
        <f t="shared" si="382"/>
        <v>4990</v>
      </c>
      <c r="AC1761" s="6">
        <f t="shared" si="383"/>
        <v>5610</v>
      </c>
      <c r="AD1761" s="9" t="s">
        <v>106</v>
      </c>
      <c r="AE1761" s="3" t="str">
        <f>IF(ISERROR(VLOOKUP($AD1761,技まとめ!$A$1:$F$380,6,FALSE)),"－",VLOOKUP($AD1761,技まとめ!$A$1:$F$380,6,FALSE))</f>
        <v>BL</v>
      </c>
      <c r="AF1761" s="3">
        <f>IF(ISERROR(VLOOKUP($AD1761,技まとめ!$A$1:$F$380,3,FALSE)),"－",VLOOKUP($AD1761,技まとめ!$A$1:$F$380,3,FALSE))</f>
        <v>77</v>
      </c>
      <c r="AG1761" s="3">
        <f>IF(ISERROR(VLOOKUP($AD1761,技まとめ!$A$1:$F$380,5,FALSE)),"－",VLOOKUP($AD1761,技まとめ!$A$1:$F$380,5,FALSE))</f>
        <v>47</v>
      </c>
      <c r="AH1761" s="3" t="str">
        <f>IF($E1761=IF(ISERROR(VLOOKUP($AD1761,技まとめ!$A$1:$F$380,4,FALSE)),"－",VLOOKUP($AD1761,技まとめ!$A$1:$F$380,4,FALSE)),"一致","")</f>
        <v/>
      </c>
      <c r="AI1761" s="9" t="s">
        <v>131</v>
      </c>
      <c r="AJ1761" s="3" t="str">
        <f>IF(ISERROR(VLOOKUP($AI1761,技まとめ!$A$1:$F$380,6,FALSE)),"－",VLOOKUP($AI1761,技まとめ!$A$1:$F$380,6,FALSE))</f>
        <v>DR</v>
      </c>
      <c r="AK1761" s="3">
        <f>IF(ISERROR(VLOOKUP($AI1761,技まとめ!$A$1:$F$380,3,FALSE)),"－",VLOOKUP($AI1761,技まとめ!$A$1:$F$380,3,FALSE))</f>
        <v>33</v>
      </c>
      <c r="AL1761" s="3">
        <f>IF(ISERROR(VLOOKUP($AI1761,技まとめ!$A$1:$F$380,5,FALSE)),"－",VLOOKUP($AI1761,技まとめ!$A$1:$F$380,5,FALSE))</f>
        <v>28</v>
      </c>
      <c r="AM1761" s="3" t="str">
        <f>IF($E1761=IF(ISERROR(VLOOKUP($AI1761,技まとめ!$A$1:$F$380,4,FALSE)),"－",VLOOKUP($AI1761,技まとめ!$A$1:$F$380,4,FALSE)),"一致","")</f>
        <v/>
      </c>
      <c r="AN1761" s="9" t="s">
        <v>274</v>
      </c>
      <c r="AO1761" s="3" t="str">
        <f>IF(ISERROR(VLOOKUP($AN1761,技まとめ!$A$1:$F$380,6,FALSE)),"－",VLOOKUP($AN1761,技まとめ!$A$1:$F$380,6,FALSE))</f>
        <v>P1</v>
      </c>
      <c r="AP1761" s="3">
        <f>IF(ISERROR(VLOOKUP($AN1761,技まとめ!$A$1:$F$380,3,FALSE)),"－",VLOOKUP($AN1761,技まとめ!$A$1:$F$380,3,FALSE))</f>
        <v>27</v>
      </c>
      <c r="AQ1761" s="3">
        <f>IF(ISERROR(VLOOKUP($AN1761,技まとめ!$A$1:$F$380,5,FALSE)),"－",VLOOKUP($AN1761,技まとめ!$A$1:$F$380,5,FALSE))</f>
        <v>25</v>
      </c>
      <c r="AR1761" s="3" t="str">
        <f>IF($E1761=IF(ISERROR(VLOOKUP($AN1761,技まとめ!$A$1:$F$380,4,FALSE)),"－",VLOOKUP($AN1761,技まとめ!$A$1:$F$380,4,FALSE)),"一致","")</f>
        <v/>
      </c>
      <c r="AS1761" s="9" t="s">
        <v>264</v>
      </c>
      <c r="AT1761" s="3" t="str">
        <f>IF(ISERROR(VLOOKUP($AS1761,技まとめ!$A$1:$F$380,6,FALSE)),"－",VLOOKUP($AS1761,技まとめ!$A$1:$F$380,6,FALSE))</f>
        <v>DR</v>
      </c>
      <c r="AU1761" s="3">
        <f>IF(ISERROR(VLOOKUP($AS1761,技まとめ!$A$1:$F$380,3,FALSE)),"－",VLOOKUP($AS1761,技まとめ!$A$1:$F$380,3,FALSE))</f>
        <v>69</v>
      </c>
      <c r="AV1761" s="3">
        <f>IF(ISERROR(VLOOKUP($AS1761,技まとめ!$A$1:$F$380,5,FALSE)),"－",VLOOKUP($AS1761,技まとめ!$A$1:$F$380,5,FALSE))</f>
        <v>44</v>
      </c>
      <c r="AW1761" s="3" t="str">
        <f>IF($E1761=IF(ISERROR(VLOOKUP($AS1761,技まとめ!$A$1:$F$380,4,FALSE)),"－",VLOOKUP($AS1761,技まとめ!$A$1:$F$380,4,FALSE)),"一致","")</f>
        <v/>
      </c>
      <c r="AX1761" s="12" t="str">
        <f t="shared" si="384"/>
        <v>ブロックサーカスイリュージョンボールロケットこぶしウルトラムーン</v>
      </c>
      <c r="AY1761" s="12" t="str">
        <f t="shared" si="385"/>
        <v>ブロックサーカスイリュージョンボールロケットこぶしウルトラムーン</v>
      </c>
      <c r="AZ1761" s="12" t="str">
        <f t="shared" si="386"/>
        <v>ブロックサーカスイリュージョンボールロケットこぶしウルトラムーン</v>
      </c>
      <c r="BA1761" s="12" t="str">
        <f t="shared" si="387"/>
        <v>ブロックサーカスイリュージョンボールロケットこぶしウルトラムーン</v>
      </c>
      <c r="BB1761" s="11" t="str">
        <f t="shared" si="388"/>
        <v>BLDRP1DR</v>
      </c>
      <c r="BC1761" s="11" t="str">
        <f t="shared" si="389"/>
        <v>BLDRP1DR</v>
      </c>
      <c r="BD1761" s="11" t="str">
        <f t="shared" si="390"/>
        <v>BLDRP1DR</v>
      </c>
      <c r="BE1761" s="11" t="str">
        <f t="shared" si="391"/>
        <v>BLDRP1DR</v>
      </c>
    </row>
    <row r="1762" spans="1:57" ht="11.25" hidden="1" customHeight="1">
      <c r="A1762" s="6">
        <v>1761</v>
      </c>
      <c r="B1762" s="7" t="s">
        <v>3912</v>
      </c>
      <c r="C1762" s="8" t="s">
        <v>3913</v>
      </c>
      <c r="D1762" s="7" t="s">
        <v>72</v>
      </c>
      <c r="E1762" s="7" t="s">
        <v>95</v>
      </c>
      <c r="F1762" s="7" t="s">
        <v>109</v>
      </c>
      <c r="G1762" s="9">
        <v>124</v>
      </c>
      <c r="H1762" s="9">
        <v>115</v>
      </c>
      <c r="I1762" s="9">
        <v>53</v>
      </c>
      <c r="J1762" s="9">
        <v>77</v>
      </c>
      <c r="K1762" s="9">
        <v>40</v>
      </c>
      <c r="L1762" s="9">
        <v>60</v>
      </c>
      <c r="M1762" s="9">
        <v>52</v>
      </c>
      <c r="N1762" s="9">
        <v>45</v>
      </c>
      <c r="O1762" s="9">
        <v>40</v>
      </c>
      <c r="P1762" s="9">
        <v>64</v>
      </c>
      <c r="Q1762" s="10">
        <v>103</v>
      </c>
      <c r="R1762" s="11">
        <v>44</v>
      </c>
      <c r="S1762" s="11">
        <v>1</v>
      </c>
      <c r="T1762" s="11">
        <v>110</v>
      </c>
      <c r="U1762" s="11">
        <v>102</v>
      </c>
      <c r="V1762" s="11">
        <v>1</v>
      </c>
      <c r="W1762" s="11">
        <v>90</v>
      </c>
      <c r="X1762" s="11">
        <f t="shared" si="378"/>
        <v>451</v>
      </c>
      <c r="Y1762" s="11">
        <f t="shared" si="379"/>
        <v>4575</v>
      </c>
      <c r="Z1762" s="11">
        <f t="shared" si="380"/>
        <v>2000</v>
      </c>
      <c r="AA1762" s="11">
        <f t="shared" si="381"/>
        <v>4310</v>
      </c>
      <c r="AB1762" s="11">
        <f t="shared" si="382"/>
        <v>4310</v>
      </c>
      <c r="AC1762" s="6">
        <f t="shared" si="383"/>
        <v>5070</v>
      </c>
      <c r="AD1762" s="9" t="s">
        <v>216</v>
      </c>
      <c r="AE1762" s="3" t="str">
        <f>IF(ISERROR(VLOOKUP($AD1762,技まとめ!$A$1:$F$380,6,FALSE)),"－",VLOOKUP($AD1762,技まとめ!$A$1:$F$380,6,FALSE))</f>
        <v>DR</v>
      </c>
      <c r="AF1762" s="3">
        <f>IF(ISERROR(VLOOKUP($AD1762,技まとめ!$A$1:$F$380,3,FALSE)),"－",VLOOKUP($AD1762,技まとめ!$A$1:$F$380,3,FALSE))</f>
        <v>77</v>
      </c>
      <c r="AG1762" s="3">
        <f>IF(ISERROR(VLOOKUP($AD1762,技まとめ!$A$1:$F$380,5,FALSE)),"－",VLOOKUP($AD1762,技まとめ!$A$1:$F$380,5,FALSE))</f>
        <v>47</v>
      </c>
      <c r="AH1762" s="3" t="str">
        <f>IF($E1762=IF(ISERROR(VLOOKUP($AD1762,技まとめ!$A$1:$F$380,4,FALSE)),"－",VLOOKUP($AD1762,技まとめ!$A$1:$F$380,4,FALSE)),"一致","")</f>
        <v/>
      </c>
      <c r="AI1762" s="9" t="s">
        <v>500</v>
      </c>
      <c r="AJ1762" s="3" t="str">
        <f>IF(ISERROR(VLOOKUP($AI1762,技まとめ!$A$1:$F$380,6,FALSE)),"－",VLOOKUP($AI1762,技まとめ!$A$1:$F$380,6,FALSE))</f>
        <v>SC</v>
      </c>
      <c r="AK1762" s="3">
        <f>IF(ISERROR(VLOOKUP($AI1762,技まとめ!$A$1:$F$380,3,FALSE)),"－",VLOOKUP($AI1762,技まとめ!$A$1:$F$380,3,FALSE))</f>
        <v>31</v>
      </c>
      <c r="AL1762" s="3">
        <f>IF(ISERROR(VLOOKUP($AI1762,技まとめ!$A$1:$F$380,5,FALSE)),"－",VLOOKUP($AI1762,技まとめ!$A$1:$F$380,5,FALSE))</f>
        <v>22</v>
      </c>
      <c r="AM1762" s="3" t="str">
        <f>IF($E1762=IF(ISERROR(VLOOKUP($AI1762,技まとめ!$A$1:$F$380,4,FALSE)),"－",VLOOKUP($AI1762,技まとめ!$A$1:$F$380,4,FALSE)),"一致","")</f>
        <v/>
      </c>
      <c r="AN1762" s="9" t="s">
        <v>158</v>
      </c>
      <c r="AO1762" s="3" t="str">
        <f>IF(ISERROR(VLOOKUP($AN1762,技まとめ!$A$1:$F$380,6,FALSE)),"－",VLOOKUP($AN1762,技まとめ!$A$1:$F$380,6,FALSE))</f>
        <v>NS</v>
      </c>
      <c r="AP1762" s="3">
        <f>IF(ISERROR(VLOOKUP($AN1762,技まとめ!$A$1:$F$380,3,FALSE)),"－",VLOOKUP($AN1762,技まとめ!$A$1:$F$380,3,FALSE))</f>
        <v>70</v>
      </c>
      <c r="AQ1762" s="3">
        <f>IF(ISERROR(VLOOKUP($AN1762,技まとめ!$A$1:$F$380,5,FALSE)),"－",VLOOKUP($AN1762,技まとめ!$A$1:$F$380,5,FALSE))</f>
        <v>40</v>
      </c>
      <c r="AR1762" s="3" t="str">
        <f>IF($E1762=IF(ISERROR(VLOOKUP($AN1762,技まとめ!$A$1:$F$380,4,FALSE)),"－",VLOOKUP($AN1762,技まとめ!$A$1:$F$380,4,FALSE)),"一致","")</f>
        <v/>
      </c>
      <c r="AS1762" s="9" t="s">
        <v>164</v>
      </c>
      <c r="AT1762" s="3" t="str">
        <f>IF(ISERROR(VLOOKUP($AS1762,技まとめ!$A$1:$F$380,6,FALSE)),"－",VLOOKUP($AS1762,技まとめ!$A$1:$F$380,6,FALSE))</f>
        <v>DR</v>
      </c>
      <c r="AU1762" s="3">
        <f>IF(ISERROR(VLOOKUP($AS1762,技まとめ!$A$1:$F$380,3,FALSE)),"－",VLOOKUP($AS1762,技まとめ!$A$1:$F$380,3,FALSE))</f>
        <v>58</v>
      </c>
      <c r="AV1762" s="3">
        <f>IF(ISERROR(VLOOKUP($AS1762,技まとめ!$A$1:$F$380,5,FALSE)),"－",VLOOKUP($AS1762,技まとめ!$A$1:$F$380,5,FALSE))</f>
        <v>39</v>
      </c>
      <c r="AW1762" s="3" t="str">
        <f>IF($E1762=IF(ISERROR(VLOOKUP($AS1762,技まとめ!$A$1:$F$380,4,FALSE)),"－",VLOOKUP($AS1762,技まとめ!$A$1:$F$380,4,FALSE)),"一致","")</f>
        <v/>
      </c>
      <c r="AX1762" s="12" t="str">
        <f t="shared" si="384"/>
        <v>アルマジロサーカスつちだるまリフレクトバスタードッグラン</v>
      </c>
      <c r="AY1762" s="12" t="str">
        <f t="shared" si="385"/>
        <v>アルマジロサーカスつちだるまリフレクトバスタードッグラン</v>
      </c>
      <c r="AZ1762" s="12" t="str">
        <f t="shared" si="386"/>
        <v>アルマジロサーカスつちだるまリフレクトバスタードッグラン</v>
      </c>
      <c r="BA1762" s="12" t="str">
        <f t="shared" si="387"/>
        <v>アルマジロサーカスつちだるまリフレクトバスタードッグラン</v>
      </c>
      <c r="BB1762" s="11" t="str">
        <f t="shared" si="388"/>
        <v>DRSCNSDR</v>
      </c>
      <c r="BC1762" s="11" t="str">
        <f t="shared" si="389"/>
        <v>DRSCNSDR</v>
      </c>
      <c r="BD1762" s="11" t="str">
        <f t="shared" si="390"/>
        <v>DRSCNSDR</v>
      </c>
      <c r="BE1762" s="11" t="str">
        <f t="shared" si="391"/>
        <v>DRSCNSDR</v>
      </c>
    </row>
    <row r="1763" spans="1:57" ht="11.25" hidden="1" customHeight="1">
      <c r="A1763" s="6">
        <v>1762</v>
      </c>
      <c r="B1763" s="7" t="s">
        <v>3914</v>
      </c>
      <c r="C1763" s="8" t="s">
        <v>3915</v>
      </c>
      <c r="D1763" s="7" t="s">
        <v>72</v>
      </c>
      <c r="E1763" s="7" t="s">
        <v>73</v>
      </c>
      <c r="F1763" s="7" t="s">
        <v>128</v>
      </c>
      <c r="G1763" s="9">
        <v>128</v>
      </c>
      <c r="H1763" s="9">
        <v>106</v>
      </c>
      <c r="I1763" s="9">
        <v>43</v>
      </c>
      <c r="J1763" s="9">
        <v>40</v>
      </c>
      <c r="K1763" s="9">
        <v>40</v>
      </c>
      <c r="L1763" s="9">
        <v>56</v>
      </c>
      <c r="M1763" s="9">
        <v>41</v>
      </c>
      <c r="N1763" s="9">
        <v>67</v>
      </c>
      <c r="O1763" s="9">
        <v>40</v>
      </c>
      <c r="P1763" s="9">
        <v>108</v>
      </c>
      <c r="Q1763" s="10">
        <v>93</v>
      </c>
      <c r="R1763" s="11">
        <v>73</v>
      </c>
      <c r="S1763" s="11">
        <v>1</v>
      </c>
      <c r="T1763" s="11">
        <v>106</v>
      </c>
      <c r="U1763" s="11">
        <v>91</v>
      </c>
      <c r="V1763" s="11">
        <v>1</v>
      </c>
      <c r="W1763" s="11">
        <v>90</v>
      </c>
      <c r="X1763" s="11">
        <f t="shared" si="378"/>
        <v>455</v>
      </c>
      <c r="Y1763" s="11">
        <f t="shared" si="379"/>
        <v>4175</v>
      </c>
      <c r="Z1763" s="11">
        <f t="shared" si="380"/>
        <v>3015</v>
      </c>
      <c r="AA1763" s="11">
        <f t="shared" si="381"/>
        <v>4170</v>
      </c>
      <c r="AB1763" s="11">
        <f t="shared" si="382"/>
        <v>4170</v>
      </c>
      <c r="AC1763" s="6">
        <f t="shared" si="383"/>
        <v>5055</v>
      </c>
      <c r="AD1763" s="9" t="s">
        <v>318</v>
      </c>
      <c r="AE1763" s="3" t="str">
        <f>IF(ISERROR(VLOOKUP($AD1763,技まとめ!$A$1:$F$380,6,FALSE)),"－",VLOOKUP($AD1763,技まとめ!$A$1:$F$380,6,FALSE))</f>
        <v>LS</v>
      </c>
      <c r="AF1763" s="3">
        <f>IF(ISERROR(VLOOKUP($AD1763,技まとめ!$A$1:$F$380,3,FALSE)),"－",VLOOKUP($AD1763,技まとめ!$A$1:$F$380,3,FALSE))</f>
        <v>98</v>
      </c>
      <c r="AG1763" s="3">
        <f>IF(ISERROR(VLOOKUP($AD1763,技まとめ!$A$1:$F$380,5,FALSE)),"－",VLOOKUP($AD1763,技まとめ!$A$1:$F$380,5,FALSE))</f>
        <v>62</v>
      </c>
      <c r="AH1763" s="3" t="str">
        <f>IF($E1763=IF(ISERROR(VLOOKUP($AD1763,技まとめ!$A$1:$F$380,4,FALSE)),"－",VLOOKUP($AD1763,技まとめ!$A$1:$F$380,4,FALSE)),"一致","")</f>
        <v>一致</v>
      </c>
      <c r="AI1763" s="9" t="s">
        <v>117</v>
      </c>
      <c r="AJ1763" s="3" t="str">
        <f>IF(ISERROR(VLOOKUP($AI1763,技まとめ!$A$1:$F$380,6,FALSE)),"－",VLOOKUP($AI1763,技まとめ!$A$1:$F$380,6,FALSE))</f>
        <v>SC</v>
      </c>
      <c r="AK1763" s="3">
        <f>IF(ISERROR(VLOOKUP($AI1763,技まとめ!$A$1:$F$380,3,FALSE)),"－",VLOOKUP($AI1763,技まとめ!$A$1:$F$380,3,FALSE))</f>
        <v>38</v>
      </c>
      <c r="AL1763" s="3">
        <f>IF(ISERROR(VLOOKUP($AI1763,技まとめ!$A$1:$F$380,5,FALSE)),"－",VLOOKUP($AI1763,技まとめ!$A$1:$F$380,5,FALSE))</f>
        <v>25</v>
      </c>
      <c r="AM1763" s="3" t="str">
        <f>IF($E1763=IF(ISERROR(VLOOKUP($AI1763,技まとめ!$A$1:$F$380,4,FALSE)),"－",VLOOKUP($AI1763,技まとめ!$A$1:$F$380,4,FALSE)),"一致","")</f>
        <v>一致</v>
      </c>
      <c r="AN1763" s="9" t="s">
        <v>437</v>
      </c>
      <c r="AO1763" s="3" t="str">
        <f>IF(ISERROR(VLOOKUP($AN1763,技まとめ!$A$1:$F$380,6,FALSE)),"－",VLOOKUP($AN1763,技まとめ!$A$1:$F$380,6,FALSE))</f>
        <v>NS</v>
      </c>
      <c r="AP1763" s="3">
        <f>IF(ISERROR(VLOOKUP($AN1763,技まとめ!$A$1:$F$380,3,FALSE)),"－",VLOOKUP($AN1763,技まとめ!$A$1:$F$380,3,FALSE))</f>
        <v>83</v>
      </c>
      <c r="AQ1763" s="3">
        <f>IF(ISERROR(VLOOKUP($AN1763,技まとめ!$A$1:$F$380,5,FALSE)),"－",VLOOKUP($AN1763,技まとめ!$A$1:$F$380,5,FALSE))</f>
        <v>46</v>
      </c>
      <c r="AR1763" s="3" t="str">
        <f>IF($E1763=IF(ISERROR(VLOOKUP($AN1763,技まとめ!$A$1:$F$380,4,FALSE)),"－",VLOOKUP($AN1763,技まとめ!$A$1:$F$380,4,FALSE)),"一致","")</f>
        <v/>
      </c>
      <c r="AS1763" s="9" t="s">
        <v>220</v>
      </c>
      <c r="AT1763" s="3" t="str">
        <f>IF(ISERROR(VLOOKUP($AS1763,技まとめ!$A$1:$F$380,6,FALSE)),"－",VLOOKUP($AS1763,技まとめ!$A$1:$F$380,6,FALSE))</f>
        <v>－</v>
      </c>
      <c r="AU1763" s="3">
        <f>IF(ISERROR(VLOOKUP($AS1763,技まとめ!$A$1:$F$380,3,FALSE)),"－",VLOOKUP($AS1763,技まとめ!$A$1:$F$380,3,FALSE))</f>
        <v>0</v>
      </c>
      <c r="AV1763" s="3">
        <f>IF(ISERROR(VLOOKUP($AS1763,技まとめ!$A$1:$F$380,5,FALSE)),"－",VLOOKUP($AS1763,技まとめ!$A$1:$F$380,5,FALSE))</f>
        <v>0</v>
      </c>
      <c r="AW1763" s="3" t="str">
        <f>IF($E1763=IF(ISERROR(VLOOKUP($AS1763,技まとめ!$A$1:$F$380,4,FALSE)),"－",VLOOKUP($AS1763,技まとめ!$A$1:$F$380,4,FALSE)),"一致","")</f>
        <v/>
      </c>
      <c r="AX1763" s="12" t="str">
        <f t="shared" si="384"/>
        <v>イーグルバスタークルクルヘッドデュアルストライクネバーギブアップ</v>
      </c>
      <c r="AY1763" s="12" t="str">
        <f t="shared" si="385"/>
        <v>イーグルバスタークルクルヘッドデュアルストライクネバーギブアップ</v>
      </c>
      <c r="AZ1763" s="12" t="str">
        <f t="shared" si="386"/>
        <v>イーグルバスタークルクルヘッドデュアルストライクネバーギブアップ</v>
      </c>
      <c r="BA1763" s="12" t="str">
        <f t="shared" si="387"/>
        <v>イーグルバスタークルクルヘッドデュアルストライクネバーギブアップ</v>
      </c>
      <c r="BB1763" s="11" t="str">
        <f t="shared" si="388"/>
        <v>LSSCNS－</v>
      </c>
      <c r="BC1763" s="11" t="str">
        <f t="shared" si="389"/>
        <v>LSSCNS－</v>
      </c>
      <c r="BD1763" s="11" t="str">
        <f t="shared" si="390"/>
        <v>LSSCNS－</v>
      </c>
      <c r="BE1763" s="11" t="str">
        <f t="shared" si="391"/>
        <v>LSSCNS－</v>
      </c>
    </row>
    <row r="1764" spans="1:57" ht="11.25" hidden="1" customHeight="1">
      <c r="A1764" s="6">
        <v>1763</v>
      </c>
      <c r="B1764" s="7" t="s">
        <v>3916</v>
      </c>
      <c r="C1764" s="8" t="s">
        <v>3917</v>
      </c>
      <c r="D1764" s="7" t="s">
        <v>72</v>
      </c>
      <c r="E1764" s="7" t="s">
        <v>95</v>
      </c>
      <c r="F1764" s="7" t="s">
        <v>74</v>
      </c>
      <c r="G1764" s="9">
        <v>100</v>
      </c>
      <c r="H1764" s="9">
        <v>129</v>
      </c>
      <c r="I1764" s="9">
        <v>72</v>
      </c>
      <c r="J1764" s="9">
        <v>40</v>
      </c>
      <c r="K1764" s="9">
        <v>44</v>
      </c>
      <c r="L1764" s="9">
        <v>75</v>
      </c>
      <c r="M1764" s="9">
        <v>75</v>
      </c>
      <c r="N1764" s="9">
        <v>37</v>
      </c>
      <c r="O1764" s="9">
        <v>67</v>
      </c>
      <c r="P1764" s="9">
        <v>20</v>
      </c>
      <c r="Q1764" s="10">
        <v>122</v>
      </c>
      <c r="R1764" s="11">
        <v>1</v>
      </c>
      <c r="S1764" s="11">
        <v>1</v>
      </c>
      <c r="T1764" s="11">
        <v>125</v>
      </c>
      <c r="U1764" s="11">
        <v>125</v>
      </c>
      <c r="V1764" s="11">
        <v>1</v>
      </c>
      <c r="W1764" s="11">
        <v>75</v>
      </c>
      <c r="X1764" s="11">
        <f t="shared" si="378"/>
        <v>450</v>
      </c>
      <c r="Y1764" s="11">
        <f t="shared" si="379"/>
        <v>5260</v>
      </c>
      <c r="Z1764" s="11">
        <f t="shared" si="380"/>
        <v>420</v>
      </c>
      <c r="AA1764" s="11">
        <f t="shared" si="381"/>
        <v>4760</v>
      </c>
      <c r="AB1764" s="11">
        <f t="shared" si="382"/>
        <v>4760</v>
      </c>
      <c r="AC1764" s="6">
        <f t="shared" si="383"/>
        <v>5380</v>
      </c>
      <c r="AD1764" s="9" t="s">
        <v>442</v>
      </c>
      <c r="AE1764" s="3" t="str">
        <f>IF(ISERROR(VLOOKUP($AD1764,技まとめ!$A$1:$F$380,6,FALSE)),"－",VLOOKUP($AD1764,技まとめ!$A$1:$F$380,6,FALSE))</f>
        <v>CA</v>
      </c>
      <c r="AF1764" s="3">
        <f>IF(ISERROR(VLOOKUP($AD1764,技まとめ!$A$1:$F$380,3,FALSE)),"－",VLOOKUP($AD1764,技まとめ!$A$1:$F$380,3,FALSE))</f>
        <v>75</v>
      </c>
      <c r="AG1764" s="3">
        <f>IF(ISERROR(VLOOKUP($AD1764,技まとめ!$A$1:$F$380,5,FALSE)),"－",VLOOKUP($AD1764,技まとめ!$A$1:$F$380,5,FALSE))</f>
        <v>45</v>
      </c>
      <c r="AH1764" s="3" t="str">
        <f>IF($E1764=IF(ISERROR(VLOOKUP($AD1764,技まとめ!$A$1:$F$380,4,FALSE)),"－",VLOOKUP($AD1764,技まとめ!$A$1:$F$380,4,FALSE)),"一致","")</f>
        <v/>
      </c>
      <c r="AI1764" s="9" t="s">
        <v>5013</v>
      </c>
      <c r="AJ1764" s="3" t="str">
        <f>IF(ISERROR(VLOOKUP($AI1764,技まとめ!$A$1:$F$380,6,FALSE)),"－",VLOOKUP($AI1764,技まとめ!$A$1:$F$380,6,FALSE))</f>
        <v>－</v>
      </c>
      <c r="AK1764" s="3">
        <f>IF(ISERROR(VLOOKUP($AI1764,技まとめ!$A$1:$F$380,3,FALSE)),"－",VLOOKUP($AI1764,技まとめ!$A$1:$F$380,3,FALSE))</f>
        <v>0</v>
      </c>
      <c r="AL1764" s="3">
        <f>IF(ISERROR(VLOOKUP($AI1764,技まとめ!$A$1:$F$380,5,FALSE)),"－",VLOOKUP($AI1764,技まとめ!$A$1:$F$380,5,FALSE))</f>
        <v>0</v>
      </c>
      <c r="AM1764" s="3" t="str">
        <f>IF($E1764=IF(ISERROR(VLOOKUP($AI1764,技まとめ!$A$1:$F$380,4,FALSE)),"－",VLOOKUP($AI1764,技まとめ!$A$1:$F$380,4,FALSE)),"一致","")</f>
        <v/>
      </c>
      <c r="AN1764" s="9" t="s">
        <v>274</v>
      </c>
      <c r="AO1764" s="3" t="str">
        <f>IF(ISERROR(VLOOKUP($AN1764,技まとめ!$A$1:$F$380,6,FALSE)),"－",VLOOKUP($AN1764,技まとめ!$A$1:$F$380,6,FALSE))</f>
        <v>P1</v>
      </c>
      <c r="AP1764" s="3">
        <f>IF(ISERROR(VLOOKUP($AN1764,技まとめ!$A$1:$F$380,3,FALSE)),"－",VLOOKUP($AN1764,技まとめ!$A$1:$F$380,3,FALSE))</f>
        <v>27</v>
      </c>
      <c r="AQ1764" s="3">
        <f>IF(ISERROR(VLOOKUP($AN1764,技まとめ!$A$1:$F$380,5,FALSE)),"－",VLOOKUP($AN1764,技まとめ!$A$1:$F$380,5,FALSE))</f>
        <v>25</v>
      </c>
      <c r="AR1764" s="3" t="str">
        <f>IF($E1764=IF(ISERROR(VLOOKUP($AN1764,技まとめ!$A$1:$F$380,4,FALSE)),"－",VLOOKUP($AN1764,技まとめ!$A$1:$F$380,4,FALSE)),"一致","")</f>
        <v/>
      </c>
      <c r="AS1764" s="9" t="s">
        <v>372</v>
      </c>
      <c r="AT1764" s="3" t="str">
        <f>IF(ISERROR(VLOOKUP($AS1764,技まとめ!$A$1:$F$380,6,FALSE)),"－",VLOOKUP($AS1764,技まとめ!$A$1:$F$380,6,FALSE))</f>
        <v>NS</v>
      </c>
      <c r="AU1764" s="3">
        <f>IF(ISERROR(VLOOKUP($AS1764,技まとめ!$A$1:$F$380,3,FALSE)),"－",VLOOKUP($AS1764,技まとめ!$A$1:$F$380,3,FALSE))</f>
        <v>75</v>
      </c>
      <c r="AV1764" s="3">
        <f>IF(ISERROR(VLOOKUP($AS1764,技まとめ!$A$1:$F$380,5,FALSE)),"－",VLOOKUP($AS1764,技まとめ!$A$1:$F$380,5,FALSE))</f>
        <v>43</v>
      </c>
      <c r="AW1764" s="3" t="str">
        <f>IF($E1764=IF(ISERROR(VLOOKUP($AS1764,技まとめ!$A$1:$F$380,4,FALSE)),"－",VLOOKUP($AS1764,技まとめ!$A$1:$F$380,4,FALSE)),"一致","")</f>
        <v/>
      </c>
      <c r="AX1764" s="12" t="str">
        <f t="shared" si="384"/>
        <v>フラッシュアッパーセツヤク！ロケットこぶしガンショット</v>
      </c>
      <c r="AY1764" s="12" t="str">
        <f t="shared" si="385"/>
        <v>フラッシュアッパーセツヤク！ロケットこぶしガンショット</v>
      </c>
      <c r="AZ1764" s="12" t="str">
        <f t="shared" si="386"/>
        <v>フラッシュアッパーセツヤク！ロケットこぶしガンショット</v>
      </c>
      <c r="BA1764" s="12" t="str">
        <f t="shared" si="387"/>
        <v>フラッシュアッパーセツヤク！ロケットこぶしガンショット</v>
      </c>
      <c r="BB1764" s="11" t="str">
        <f t="shared" si="388"/>
        <v>CA－P1NS</v>
      </c>
      <c r="BC1764" s="11" t="str">
        <f t="shared" si="389"/>
        <v>CA－P1NS</v>
      </c>
      <c r="BD1764" s="11" t="str">
        <f t="shared" si="390"/>
        <v>CA－P1NS</v>
      </c>
      <c r="BE1764" s="11" t="str">
        <f t="shared" si="391"/>
        <v>CA－P1NS</v>
      </c>
    </row>
    <row r="1765" spans="1:57" ht="11.25" hidden="1" customHeight="1">
      <c r="A1765" s="6">
        <v>1764</v>
      </c>
      <c r="B1765" s="7" t="s">
        <v>3918</v>
      </c>
      <c r="C1765" s="8" t="s">
        <v>3919</v>
      </c>
      <c r="D1765" s="7" t="s">
        <v>72</v>
      </c>
      <c r="E1765" s="7" t="s">
        <v>73</v>
      </c>
      <c r="F1765" s="7" t="s">
        <v>82</v>
      </c>
      <c r="G1765" s="9">
        <v>121</v>
      </c>
      <c r="H1765" s="9">
        <v>144</v>
      </c>
      <c r="I1765" s="9">
        <v>47</v>
      </c>
      <c r="J1765" s="9">
        <v>40</v>
      </c>
      <c r="K1765" s="9">
        <v>45</v>
      </c>
      <c r="L1765" s="9">
        <v>55</v>
      </c>
      <c r="M1765" s="9">
        <v>68</v>
      </c>
      <c r="N1765" s="9">
        <v>48</v>
      </c>
      <c r="O1765" s="9">
        <v>62</v>
      </c>
      <c r="P1765" s="9">
        <v>56</v>
      </c>
      <c r="Q1765" s="10">
        <v>97</v>
      </c>
      <c r="R1765" s="11">
        <v>7</v>
      </c>
      <c r="S1765" s="11">
        <v>1</v>
      </c>
      <c r="T1765" s="11">
        <v>105</v>
      </c>
      <c r="U1765" s="11">
        <v>118</v>
      </c>
      <c r="V1765" s="11">
        <v>1</v>
      </c>
      <c r="W1765" s="11">
        <v>112</v>
      </c>
      <c r="X1765" s="11">
        <f t="shared" si="378"/>
        <v>441</v>
      </c>
      <c r="Y1765" s="11">
        <f t="shared" si="379"/>
        <v>4445</v>
      </c>
      <c r="Z1765" s="11">
        <f t="shared" si="380"/>
        <v>815</v>
      </c>
      <c r="AA1765" s="11">
        <f t="shared" si="381"/>
        <v>4245</v>
      </c>
      <c r="AB1765" s="11">
        <f t="shared" si="382"/>
        <v>4245</v>
      </c>
      <c r="AC1765" s="6">
        <f t="shared" si="383"/>
        <v>4795</v>
      </c>
      <c r="AD1765" s="9" t="s">
        <v>326</v>
      </c>
      <c r="AE1765" s="3" t="str">
        <f>IF(ISERROR(VLOOKUP($AD1765,技まとめ!$A$1:$F$380,6,FALSE)),"－",VLOOKUP($AD1765,技まとめ!$A$1:$F$380,6,FALSE))</f>
        <v>BL</v>
      </c>
      <c r="AF1765" s="3">
        <f>IF(ISERROR(VLOOKUP($AD1765,技まとめ!$A$1:$F$380,3,FALSE)),"－",VLOOKUP($AD1765,技まとめ!$A$1:$F$380,3,FALSE))</f>
        <v>56</v>
      </c>
      <c r="AG1765" s="3">
        <f>IF(ISERROR(VLOOKUP($AD1765,技まとめ!$A$1:$F$380,5,FALSE)),"－",VLOOKUP($AD1765,技まとめ!$A$1:$F$380,5,FALSE))</f>
        <v>39</v>
      </c>
      <c r="AH1765" s="3" t="str">
        <f>IF($E1765=IF(ISERROR(VLOOKUP($AD1765,技まとめ!$A$1:$F$380,4,FALSE)),"－",VLOOKUP($AD1765,技まとめ!$A$1:$F$380,4,FALSE)),"一致","")</f>
        <v>一致</v>
      </c>
      <c r="AI1765" s="9" t="s">
        <v>129</v>
      </c>
      <c r="AJ1765" s="3" t="str">
        <f>IF(ISERROR(VLOOKUP($AI1765,技まとめ!$A$1:$F$380,6,FALSE)),"－",VLOOKUP($AI1765,技まとめ!$A$1:$F$380,6,FALSE))</f>
        <v>BL</v>
      </c>
      <c r="AK1765" s="3">
        <f>IF(ISERROR(VLOOKUP($AI1765,技まとめ!$A$1:$F$380,3,FALSE)),"－",VLOOKUP($AI1765,技まとめ!$A$1:$F$380,3,FALSE))</f>
        <v>13</v>
      </c>
      <c r="AL1765" s="3">
        <f>IF(ISERROR(VLOOKUP($AI1765,技まとめ!$A$1:$F$380,5,FALSE)),"－",VLOOKUP($AI1765,技まとめ!$A$1:$F$380,5,FALSE))</f>
        <v>20</v>
      </c>
      <c r="AM1765" s="3" t="str">
        <f>IF($E1765=IF(ISERROR(VLOOKUP($AI1765,技まとめ!$A$1:$F$380,4,FALSE)),"－",VLOOKUP($AI1765,技まとめ!$A$1:$F$380,4,FALSE)),"一致","")</f>
        <v/>
      </c>
      <c r="AN1765" s="9" t="s">
        <v>214</v>
      </c>
      <c r="AO1765" s="3" t="str">
        <f>IF(ISERROR(VLOOKUP($AN1765,技まとめ!$A$1:$F$380,6,FALSE)),"－",VLOOKUP($AN1765,技まとめ!$A$1:$F$380,6,FALSE))</f>
        <v>DR</v>
      </c>
      <c r="AP1765" s="3">
        <f>IF(ISERROR(VLOOKUP($AN1765,技まとめ!$A$1:$F$380,3,FALSE)),"－",VLOOKUP($AN1765,技まとめ!$A$1:$F$380,3,FALSE))</f>
        <v>27</v>
      </c>
      <c r="AQ1765" s="3">
        <f>IF(ISERROR(VLOOKUP($AN1765,技まとめ!$A$1:$F$380,5,FALSE)),"－",VLOOKUP($AN1765,技まとめ!$A$1:$F$380,5,FALSE))</f>
        <v>25</v>
      </c>
      <c r="AR1765" s="3" t="str">
        <f>IF($E1765=IF(ISERROR(VLOOKUP($AN1765,技まとめ!$A$1:$F$380,4,FALSE)),"－",VLOOKUP($AN1765,技まとめ!$A$1:$F$380,4,FALSE)),"一致","")</f>
        <v/>
      </c>
      <c r="AS1765" s="9" t="s">
        <v>671</v>
      </c>
      <c r="AT1765" s="3" t="str">
        <f>IF(ISERROR(VLOOKUP($AS1765,技まとめ!$A$1:$F$380,6,FALSE)),"－",VLOOKUP($AS1765,技まとめ!$A$1:$F$380,6,FALSE))</f>
        <v>BL</v>
      </c>
      <c r="AU1765" s="3">
        <f>IF(ISERROR(VLOOKUP($AS1765,技まとめ!$A$1:$F$380,3,FALSE)),"－",VLOOKUP($AS1765,技まとめ!$A$1:$F$380,3,FALSE))</f>
        <v>56</v>
      </c>
      <c r="AV1765" s="3">
        <f>IF(ISERROR(VLOOKUP($AS1765,技まとめ!$A$1:$F$380,5,FALSE)),"－",VLOOKUP($AS1765,技まとめ!$A$1:$F$380,5,FALSE))</f>
        <v>39</v>
      </c>
      <c r="AW1765" s="3" t="str">
        <f>IF($E1765=IF(ISERROR(VLOOKUP($AS1765,技まとめ!$A$1:$F$380,4,FALSE)),"－",VLOOKUP($AS1765,技まとめ!$A$1:$F$380,4,FALSE)),"一致","")</f>
        <v/>
      </c>
      <c r="AX1765" s="12" t="str">
        <f t="shared" si="384"/>
        <v>パワーチャージクイックドロウムーンサルトフレイムダンス</v>
      </c>
      <c r="AY1765" s="12" t="str">
        <f t="shared" si="385"/>
        <v>パワーチャージクイックドロウムーンサルトフレイムダンス</v>
      </c>
      <c r="AZ1765" s="12" t="str">
        <f t="shared" si="386"/>
        <v>パワーチャージクイックドロウムーンサルトフレイムダンス</v>
      </c>
      <c r="BA1765" s="12" t="str">
        <f t="shared" si="387"/>
        <v>パワーチャージクイックドロウムーンサルトフレイムダンス</v>
      </c>
      <c r="BB1765" s="11" t="str">
        <f t="shared" si="388"/>
        <v>BLBLDRBL</v>
      </c>
      <c r="BC1765" s="11" t="str">
        <f t="shared" si="389"/>
        <v>BLBLDRBL</v>
      </c>
      <c r="BD1765" s="11" t="str">
        <f t="shared" si="390"/>
        <v>BLBLDRBL</v>
      </c>
      <c r="BE1765" s="11" t="str">
        <f t="shared" si="391"/>
        <v>BLBLDRBL</v>
      </c>
    </row>
    <row r="1766" spans="1:57" ht="11.25" hidden="1" customHeight="1">
      <c r="A1766" s="6">
        <v>1765</v>
      </c>
      <c r="B1766" s="7" t="s">
        <v>3920</v>
      </c>
      <c r="C1766" s="8" t="s">
        <v>3921</v>
      </c>
      <c r="D1766" s="7" t="s">
        <v>72</v>
      </c>
      <c r="E1766" s="7" t="s">
        <v>102</v>
      </c>
      <c r="F1766" s="7" t="s">
        <v>82</v>
      </c>
      <c r="G1766" s="9">
        <v>140</v>
      </c>
      <c r="H1766" s="9">
        <v>115</v>
      </c>
      <c r="I1766" s="9">
        <v>52</v>
      </c>
      <c r="J1766" s="9">
        <v>68</v>
      </c>
      <c r="K1766" s="9">
        <v>53</v>
      </c>
      <c r="L1766" s="9">
        <v>74</v>
      </c>
      <c r="M1766" s="9">
        <v>52</v>
      </c>
      <c r="N1766" s="9">
        <v>54</v>
      </c>
      <c r="O1766" s="9">
        <v>49</v>
      </c>
      <c r="P1766" s="9">
        <v>28</v>
      </c>
      <c r="Q1766" s="10">
        <v>102</v>
      </c>
      <c r="R1766" s="11">
        <v>21</v>
      </c>
      <c r="S1766" s="11">
        <v>1</v>
      </c>
      <c r="T1766" s="11">
        <v>124</v>
      </c>
      <c r="U1766" s="11">
        <v>102</v>
      </c>
      <c r="V1766" s="11">
        <v>1</v>
      </c>
      <c r="W1766" s="11">
        <v>99</v>
      </c>
      <c r="X1766" s="11">
        <f t="shared" si="378"/>
        <v>450</v>
      </c>
      <c r="Y1766" s="11">
        <f t="shared" si="379"/>
        <v>4580</v>
      </c>
      <c r="Z1766" s="11">
        <f t="shared" si="380"/>
        <v>1240</v>
      </c>
      <c r="AA1766" s="11">
        <f t="shared" si="381"/>
        <v>4845</v>
      </c>
      <c r="AB1766" s="11">
        <f t="shared" si="382"/>
        <v>4845</v>
      </c>
      <c r="AC1766" s="6">
        <f t="shared" si="383"/>
        <v>5560</v>
      </c>
      <c r="AD1766" s="9" t="s">
        <v>326</v>
      </c>
      <c r="AE1766" s="3" t="str">
        <f>IF(ISERROR(VLOOKUP($AD1766,技まとめ!$A$1:$F$380,6,FALSE)),"－",VLOOKUP($AD1766,技まとめ!$A$1:$F$380,6,FALSE))</f>
        <v>BL</v>
      </c>
      <c r="AF1766" s="3">
        <f>IF(ISERROR(VLOOKUP($AD1766,技まとめ!$A$1:$F$380,3,FALSE)),"－",VLOOKUP($AD1766,技まとめ!$A$1:$F$380,3,FALSE))</f>
        <v>56</v>
      </c>
      <c r="AG1766" s="3">
        <f>IF(ISERROR(VLOOKUP($AD1766,技まとめ!$A$1:$F$380,5,FALSE)),"－",VLOOKUP($AD1766,技まとめ!$A$1:$F$380,5,FALSE))</f>
        <v>39</v>
      </c>
      <c r="AH1766" s="3" t="str">
        <f>IF($E1766=IF(ISERROR(VLOOKUP($AD1766,技まとめ!$A$1:$F$380,4,FALSE)),"－",VLOOKUP($AD1766,技まとめ!$A$1:$F$380,4,FALSE)),"一致","")</f>
        <v/>
      </c>
      <c r="AI1766" s="9" t="s">
        <v>168</v>
      </c>
      <c r="AJ1766" s="3" t="str">
        <f>IF(ISERROR(VLOOKUP($AI1766,技まとめ!$A$1:$F$380,6,FALSE)),"－",VLOOKUP($AI1766,技まとめ!$A$1:$F$380,6,FALSE))</f>
        <v>BL</v>
      </c>
      <c r="AK1766" s="3">
        <f>IF(ISERROR(VLOOKUP($AI1766,技まとめ!$A$1:$F$380,3,FALSE)),"－",VLOOKUP($AI1766,技まとめ!$A$1:$F$380,3,FALSE))</f>
        <v>25</v>
      </c>
      <c r="AL1766" s="3">
        <f>IF(ISERROR(VLOOKUP($AI1766,技まとめ!$A$1:$F$380,5,FALSE)),"－",VLOOKUP($AI1766,技まとめ!$A$1:$F$380,5,FALSE))</f>
        <v>12</v>
      </c>
      <c r="AM1766" s="3" t="str">
        <f>IF($E1766=IF(ISERROR(VLOOKUP($AI1766,技まとめ!$A$1:$F$380,4,FALSE)),"－",VLOOKUP($AI1766,技まとめ!$A$1:$F$380,4,FALSE)),"一致","")</f>
        <v/>
      </c>
      <c r="AN1766" s="9" t="s">
        <v>357</v>
      </c>
      <c r="AO1766" s="3" t="str">
        <f>IF(ISERROR(VLOOKUP($AN1766,技まとめ!$A$1:$F$380,6,FALSE)),"－",VLOOKUP($AN1766,技まとめ!$A$1:$F$380,6,FALSE))</f>
        <v>LS</v>
      </c>
      <c r="AP1766" s="3">
        <f>IF(ISERROR(VLOOKUP($AN1766,技まとめ!$A$1:$F$380,3,FALSE)),"－",VLOOKUP($AN1766,技まとめ!$A$1:$F$380,3,FALSE))</f>
        <v>40</v>
      </c>
      <c r="AQ1766" s="3">
        <f>IF(ISERROR(VLOOKUP($AN1766,技まとめ!$A$1:$F$380,5,FALSE)),"－",VLOOKUP($AN1766,技まとめ!$A$1:$F$380,5,FALSE))</f>
        <v>30</v>
      </c>
      <c r="AR1766" s="3" t="str">
        <f>IF($E1766=IF(ISERROR(VLOOKUP($AN1766,技まとめ!$A$1:$F$380,4,FALSE)),"－",VLOOKUP($AN1766,技まとめ!$A$1:$F$380,4,FALSE)),"一致","")</f>
        <v>一致</v>
      </c>
      <c r="AS1766" s="9" t="s">
        <v>309</v>
      </c>
      <c r="AT1766" s="3" t="str">
        <f>IF(ISERROR(VLOOKUP($AS1766,技まとめ!$A$1:$F$380,6,FALSE)),"－",VLOOKUP($AS1766,技まとめ!$A$1:$F$380,6,FALSE))</f>
        <v>BB</v>
      </c>
      <c r="AU1766" s="3">
        <f>IF(ISERROR(VLOOKUP($AS1766,技まとめ!$A$1:$F$380,3,FALSE)),"－",VLOOKUP($AS1766,技まとめ!$A$1:$F$380,3,FALSE))</f>
        <v>23</v>
      </c>
      <c r="AV1766" s="3">
        <f>IF(ISERROR(VLOOKUP($AS1766,技まとめ!$A$1:$F$380,5,FALSE)),"－",VLOOKUP($AS1766,技まとめ!$A$1:$F$380,5,FALSE))</f>
        <v>20</v>
      </c>
      <c r="AW1766" s="3" t="str">
        <f>IF($E1766=IF(ISERROR(VLOOKUP($AS1766,技まとめ!$A$1:$F$380,4,FALSE)),"－",VLOOKUP($AS1766,技まとめ!$A$1:$F$380,4,FALSE)),"一致","")</f>
        <v/>
      </c>
      <c r="AX1766" s="12" t="str">
        <f t="shared" si="384"/>
        <v>パワーチャージキラースライドパトリオットシュートホーントレイン</v>
      </c>
      <c r="AY1766" s="12" t="str">
        <f t="shared" si="385"/>
        <v>パワーチャージキラースライドパトリオットシュートホーントレイン</v>
      </c>
      <c r="AZ1766" s="12" t="str">
        <f t="shared" si="386"/>
        <v>パワーチャージキラースライドパトリオットシュートホーントレイン</v>
      </c>
      <c r="BA1766" s="12" t="str">
        <f t="shared" si="387"/>
        <v>パワーチャージキラースライドパトリオットシュートホーントレイン</v>
      </c>
      <c r="BB1766" s="11" t="str">
        <f t="shared" si="388"/>
        <v>BLBLLSBB</v>
      </c>
      <c r="BC1766" s="11" t="str">
        <f t="shared" si="389"/>
        <v>BLBLLSBB</v>
      </c>
      <c r="BD1766" s="11" t="str">
        <f t="shared" si="390"/>
        <v>BLBLLSBB</v>
      </c>
      <c r="BE1766" s="11" t="str">
        <f t="shared" si="391"/>
        <v>BLBLLSBB</v>
      </c>
    </row>
    <row r="1767" spans="1:57" ht="11.25" hidden="1" customHeight="1">
      <c r="A1767" s="6">
        <v>1766</v>
      </c>
      <c r="B1767" s="7" t="s">
        <v>3922</v>
      </c>
      <c r="C1767" s="8" t="s">
        <v>3923</v>
      </c>
      <c r="D1767" s="7" t="s">
        <v>72</v>
      </c>
      <c r="E1767" s="7" t="s">
        <v>81</v>
      </c>
      <c r="F1767" s="7" t="s">
        <v>82</v>
      </c>
      <c r="G1767" s="9">
        <v>128</v>
      </c>
      <c r="H1767" s="9">
        <v>86</v>
      </c>
      <c r="I1767" s="9">
        <v>76</v>
      </c>
      <c r="J1767" s="9">
        <v>73</v>
      </c>
      <c r="K1767" s="9">
        <v>34</v>
      </c>
      <c r="L1767" s="9">
        <v>80</v>
      </c>
      <c r="M1767" s="9">
        <v>37</v>
      </c>
      <c r="N1767" s="9">
        <v>32</v>
      </c>
      <c r="O1767" s="9">
        <v>73</v>
      </c>
      <c r="P1767" s="9">
        <v>27</v>
      </c>
      <c r="Q1767" s="10">
        <v>126</v>
      </c>
      <c r="R1767" s="11">
        <v>1</v>
      </c>
      <c r="S1767" s="11">
        <v>1</v>
      </c>
      <c r="T1767" s="11">
        <v>130</v>
      </c>
      <c r="U1767" s="11">
        <v>87</v>
      </c>
      <c r="V1767" s="11">
        <v>1</v>
      </c>
      <c r="W1767" s="11">
        <v>106</v>
      </c>
      <c r="X1767" s="11">
        <f t="shared" si="378"/>
        <v>452</v>
      </c>
      <c r="Y1767" s="11">
        <f t="shared" si="379"/>
        <v>5575</v>
      </c>
      <c r="Z1767" s="11">
        <f t="shared" si="380"/>
        <v>575</v>
      </c>
      <c r="AA1767" s="11">
        <f t="shared" si="381"/>
        <v>5090</v>
      </c>
      <c r="AB1767" s="11">
        <f t="shared" si="382"/>
        <v>5090</v>
      </c>
      <c r="AC1767" s="6">
        <f t="shared" si="383"/>
        <v>5735</v>
      </c>
      <c r="AD1767" s="9" t="s">
        <v>326</v>
      </c>
      <c r="AE1767" s="3" t="str">
        <f>IF(ISERROR(VLOOKUP($AD1767,技まとめ!$A$1:$F$380,6,FALSE)),"－",VLOOKUP($AD1767,技まとめ!$A$1:$F$380,6,FALSE))</f>
        <v>BL</v>
      </c>
      <c r="AF1767" s="3">
        <f>IF(ISERROR(VLOOKUP($AD1767,技まとめ!$A$1:$F$380,3,FALSE)),"－",VLOOKUP($AD1767,技まとめ!$A$1:$F$380,3,FALSE))</f>
        <v>56</v>
      </c>
      <c r="AG1767" s="3">
        <f>IF(ISERROR(VLOOKUP($AD1767,技まとめ!$A$1:$F$380,5,FALSE)),"－",VLOOKUP($AD1767,技まとめ!$A$1:$F$380,5,FALSE))</f>
        <v>39</v>
      </c>
      <c r="AH1767" s="3" t="str">
        <f>IF($E1767=IF(ISERROR(VLOOKUP($AD1767,技まとめ!$A$1:$F$380,4,FALSE)),"－",VLOOKUP($AD1767,技まとめ!$A$1:$F$380,4,FALSE)),"一致","")</f>
        <v/>
      </c>
      <c r="AI1767" s="9" t="s">
        <v>442</v>
      </c>
      <c r="AJ1767" s="3" t="str">
        <f>IF(ISERROR(VLOOKUP($AI1767,技まとめ!$A$1:$F$380,6,FALSE)),"－",VLOOKUP($AI1767,技まとめ!$A$1:$F$380,6,FALSE))</f>
        <v>CA</v>
      </c>
      <c r="AK1767" s="3">
        <f>IF(ISERROR(VLOOKUP($AI1767,技まとめ!$A$1:$F$380,3,FALSE)),"－",VLOOKUP($AI1767,技まとめ!$A$1:$F$380,3,FALSE))</f>
        <v>75</v>
      </c>
      <c r="AL1767" s="3">
        <f>IF(ISERROR(VLOOKUP($AI1767,技まとめ!$A$1:$F$380,5,FALSE)),"－",VLOOKUP($AI1767,技まとめ!$A$1:$F$380,5,FALSE))</f>
        <v>45</v>
      </c>
      <c r="AM1767" s="3" t="str">
        <f>IF($E1767=IF(ISERROR(VLOOKUP($AI1767,技まとめ!$A$1:$F$380,4,FALSE)),"－",VLOOKUP($AI1767,技まとめ!$A$1:$F$380,4,FALSE)),"一致","")</f>
        <v/>
      </c>
      <c r="AN1767" s="9" t="s">
        <v>585</v>
      </c>
      <c r="AO1767" s="3" t="str">
        <f>IF(ISERROR(VLOOKUP($AN1767,技まとめ!$A$1:$F$380,6,FALSE)),"－",VLOOKUP($AN1767,技まとめ!$A$1:$F$380,6,FALSE))</f>
        <v>BL</v>
      </c>
      <c r="AP1767" s="3">
        <f>IF(ISERROR(VLOOKUP($AN1767,技まとめ!$A$1:$F$380,3,FALSE)),"－",VLOOKUP($AN1767,技まとめ!$A$1:$F$380,3,FALSE))</f>
        <v>71</v>
      </c>
      <c r="AQ1767" s="3">
        <f>IF(ISERROR(VLOOKUP($AN1767,技まとめ!$A$1:$F$380,5,FALSE)),"－",VLOOKUP($AN1767,技まとめ!$A$1:$F$380,5,FALSE))</f>
        <v>44</v>
      </c>
      <c r="AR1767" s="3" t="str">
        <f>IF($E1767=IF(ISERROR(VLOOKUP($AN1767,技まとめ!$A$1:$F$380,4,FALSE)),"－",VLOOKUP($AN1767,技まとめ!$A$1:$F$380,4,FALSE)),"一致","")</f>
        <v/>
      </c>
      <c r="AS1767" s="9" t="s">
        <v>75</v>
      </c>
      <c r="AT1767" s="3" t="str">
        <f>IF(ISERROR(VLOOKUP($AS1767,技まとめ!$A$1:$F$380,6,FALSE)),"－",VLOOKUP($AS1767,技まとめ!$A$1:$F$380,6,FALSE))</f>
        <v>P2</v>
      </c>
      <c r="AU1767" s="3">
        <f>IF(ISERROR(VLOOKUP($AS1767,技まとめ!$A$1:$F$380,3,FALSE)),"－",VLOOKUP($AS1767,技まとめ!$A$1:$F$380,3,FALSE))</f>
        <v>64</v>
      </c>
      <c r="AV1767" s="3">
        <f>IF(ISERROR(VLOOKUP($AS1767,技まとめ!$A$1:$F$380,5,FALSE)),"－",VLOOKUP($AS1767,技まとめ!$A$1:$F$380,5,FALSE))</f>
        <v>37</v>
      </c>
      <c r="AW1767" s="3" t="str">
        <f>IF($E1767=IF(ISERROR(VLOOKUP($AS1767,技まとめ!$A$1:$F$380,4,FALSE)),"－",VLOOKUP($AS1767,技まとめ!$A$1:$F$380,4,FALSE)),"一致","")</f>
        <v>一致</v>
      </c>
      <c r="AX1767" s="12" t="str">
        <f t="shared" si="384"/>
        <v>パワーチャージフラッシュアッパーメガクェイクせいぎのてっけん</v>
      </c>
      <c r="AY1767" s="12" t="str">
        <f t="shared" si="385"/>
        <v>パワーチャージフラッシュアッパーメガクェイクせいぎのてっけん</v>
      </c>
      <c r="AZ1767" s="12" t="str">
        <f t="shared" si="386"/>
        <v>パワーチャージフラッシュアッパーメガクェイクせいぎのてっけん</v>
      </c>
      <c r="BA1767" s="12" t="str">
        <f t="shared" si="387"/>
        <v>パワーチャージフラッシュアッパーメガクェイクせいぎのてっけん</v>
      </c>
      <c r="BB1767" s="11" t="str">
        <f t="shared" si="388"/>
        <v>BLCABLP2</v>
      </c>
      <c r="BC1767" s="11" t="str">
        <f t="shared" si="389"/>
        <v>BLCABLP2</v>
      </c>
      <c r="BD1767" s="11" t="str">
        <f t="shared" si="390"/>
        <v>BLCABLP2</v>
      </c>
      <c r="BE1767" s="11" t="str">
        <f t="shared" si="391"/>
        <v>BLCABLP2</v>
      </c>
    </row>
    <row r="1768" spans="1:57" ht="11.25" hidden="1" customHeight="1">
      <c r="A1768" s="6">
        <v>1767</v>
      </c>
      <c r="B1768" s="7" t="s">
        <v>3924</v>
      </c>
      <c r="C1768" s="8" t="s">
        <v>3925</v>
      </c>
      <c r="D1768" s="7" t="s">
        <v>72</v>
      </c>
      <c r="E1768" s="7" t="s">
        <v>95</v>
      </c>
      <c r="F1768" s="7" t="s">
        <v>82</v>
      </c>
      <c r="G1768" s="9">
        <v>129</v>
      </c>
      <c r="H1768" s="9">
        <v>125</v>
      </c>
      <c r="I1768" s="9">
        <v>56</v>
      </c>
      <c r="J1768" s="9">
        <v>61</v>
      </c>
      <c r="K1768" s="9">
        <v>62</v>
      </c>
      <c r="L1768" s="9">
        <v>76</v>
      </c>
      <c r="M1768" s="9">
        <v>60</v>
      </c>
      <c r="N1768" s="9">
        <v>65</v>
      </c>
      <c r="O1768" s="9">
        <v>61</v>
      </c>
      <c r="P1768" s="9">
        <v>9</v>
      </c>
      <c r="Q1768" s="10">
        <v>106</v>
      </c>
      <c r="R1768" s="11">
        <v>15</v>
      </c>
      <c r="S1768" s="11">
        <v>1</v>
      </c>
      <c r="T1768" s="11">
        <v>126</v>
      </c>
      <c r="U1768" s="11">
        <v>110</v>
      </c>
      <c r="V1768" s="11">
        <v>1</v>
      </c>
      <c r="W1768" s="11">
        <v>111</v>
      </c>
      <c r="X1768" s="11">
        <f t="shared" si="378"/>
        <v>470</v>
      </c>
      <c r="Y1768" s="11">
        <f t="shared" si="379"/>
        <v>4800</v>
      </c>
      <c r="Z1768" s="11">
        <f t="shared" si="380"/>
        <v>1090</v>
      </c>
      <c r="AA1768" s="11">
        <f t="shared" si="381"/>
        <v>4975</v>
      </c>
      <c r="AB1768" s="11">
        <f t="shared" si="382"/>
        <v>4975</v>
      </c>
      <c r="AC1768" s="6">
        <f t="shared" si="383"/>
        <v>5670</v>
      </c>
      <c r="AD1768" s="9" t="s">
        <v>605</v>
      </c>
      <c r="AE1768" s="3" t="str">
        <f>IF(ISERROR(VLOOKUP($AD1768,技まとめ!$A$1:$F$380,6,FALSE)),"－",VLOOKUP($AD1768,技まとめ!$A$1:$F$380,6,FALSE))</f>
        <v>DR</v>
      </c>
      <c r="AF1768" s="3">
        <f>IF(ISERROR(VLOOKUP($AD1768,技まとめ!$A$1:$F$380,3,FALSE)),"－",VLOOKUP($AD1768,技まとめ!$A$1:$F$380,3,FALSE))</f>
        <v>102</v>
      </c>
      <c r="AG1768" s="3">
        <f>IF(ISERROR(VLOOKUP($AD1768,技まとめ!$A$1:$F$380,5,FALSE)),"－",VLOOKUP($AD1768,技まとめ!$A$1:$F$380,5,FALSE))</f>
        <v>57</v>
      </c>
      <c r="AH1768" s="3" t="str">
        <f>IF($E1768=IF(ISERROR(VLOOKUP($AD1768,技まとめ!$A$1:$F$380,4,FALSE)),"－",VLOOKUP($AD1768,技まとめ!$A$1:$F$380,4,FALSE)),"一致","")</f>
        <v/>
      </c>
      <c r="AI1768" s="9" t="s">
        <v>756</v>
      </c>
      <c r="AJ1768" s="3" t="str">
        <f>IF(ISERROR(VLOOKUP($AI1768,技まとめ!$A$1:$F$380,6,FALSE)),"－",VLOOKUP($AI1768,技まとめ!$A$1:$F$380,6,FALSE))</f>
        <v>BB</v>
      </c>
      <c r="AK1768" s="3">
        <f>IF(ISERROR(VLOOKUP($AI1768,技まとめ!$A$1:$F$380,3,FALSE)),"－",VLOOKUP($AI1768,技まとめ!$A$1:$F$380,3,FALSE))</f>
        <v>65</v>
      </c>
      <c r="AL1768" s="3">
        <f>IF(ISERROR(VLOOKUP($AI1768,技まとめ!$A$1:$F$380,5,FALSE)),"－",VLOOKUP($AI1768,技まとめ!$A$1:$F$380,5,FALSE))</f>
        <v>42</v>
      </c>
      <c r="AM1768" s="3" t="str">
        <f>IF($E1768=IF(ISERROR(VLOOKUP($AI1768,技まとめ!$A$1:$F$380,4,FALSE)),"－",VLOOKUP($AI1768,技まとめ!$A$1:$F$380,4,FALSE)),"一致","")</f>
        <v/>
      </c>
      <c r="AN1768" s="9" t="s">
        <v>540</v>
      </c>
      <c r="AO1768" s="3" t="str">
        <f>IF(ISERROR(VLOOKUP($AN1768,技まとめ!$A$1:$F$380,6,FALSE)),"－",VLOOKUP($AN1768,技まとめ!$A$1:$F$380,6,FALSE))</f>
        <v>BS</v>
      </c>
      <c r="AP1768" s="3">
        <f>IF(ISERROR(VLOOKUP($AN1768,技まとめ!$A$1:$F$380,3,FALSE)),"－",VLOOKUP($AN1768,技まとめ!$A$1:$F$380,3,FALSE))</f>
        <v>51</v>
      </c>
      <c r="AQ1768" s="3">
        <f>IF(ISERROR(VLOOKUP($AN1768,技まとめ!$A$1:$F$380,5,FALSE)),"－",VLOOKUP($AN1768,技まとめ!$A$1:$F$380,5,FALSE))</f>
        <v>31</v>
      </c>
      <c r="AR1768" s="3" t="str">
        <f>IF($E1768=IF(ISERROR(VLOOKUP($AN1768,技まとめ!$A$1:$F$380,4,FALSE)),"－",VLOOKUP($AN1768,技まとめ!$A$1:$F$380,4,FALSE)),"一致","")</f>
        <v/>
      </c>
      <c r="AS1768" s="9" t="s">
        <v>2494</v>
      </c>
      <c r="AT1768" s="3" t="str">
        <f>IF(ISERROR(VLOOKUP($AS1768,技まとめ!$A$1:$F$380,6,FALSE)),"－",VLOOKUP($AS1768,技まとめ!$A$1:$F$380,6,FALSE))</f>
        <v>－</v>
      </c>
      <c r="AU1768" s="3">
        <f>IF(ISERROR(VLOOKUP($AS1768,技まとめ!$A$1:$F$380,3,FALSE)),"－",VLOOKUP($AS1768,技まとめ!$A$1:$F$380,3,FALSE))</f>
        <v>0</v>
      </c>
      <c r="AV1768" s="3">
        <f>IF(ISERROR(VLOOKUP($AS1768,技まとめ!$A$1:$F$380,5,FALSE)),"－",VLOOKUP($AS1768,技まとめ!$A$1:$F$380,5,FALSE))</f>
        <v>0</v>
      </c>
      <c r="AW1768" s="3" t="str">
        <f>IF($E1768=IF(ISERROR(VLOOKUP($AS1768,技まとめ!$A$1:$F$380,4,FALSE)),"－",VLOOKUP($AS1768,技まとめ!$A$1:$F$380,4,FALSE)),"一致","")</f>
        <v/>
      </c>
      <c r="AX1768" s="12" t="str">
        <f t="shared" si="384"/>
        <v>ジ・イカロスボルケイノカットバックトルネードディフェンスフォース</v>
      </c>
      <c r="AY1768" s="12" t="str">
        <f t="shared" si="385"/>
        <v>ジ・イカロスボルケイノカットバックトルネードディフェンスフォース</v>
      </c>
      <c r="AZ1768" s="12" t="str">
        <f t="shared" si="386"/>
        <v>ジ・イカロスボルケイノカットバックトルネードディフェンスフォース</v>
      </c>
      <c r="BA1768" s="12" t="str">
        <f t="shared" si="387"/>
        <v>ジ・イカロスボルケイノカットバックトルネードディフェンスフォース</v>
      </c>
      <c r="BB1768" s="11" t="str">
        <f t="shared" si="388"/>
        <v>DRBBBS－</v>
      </c>
      <c r="BC1768" s="11" t="str">
        <f t="shared" si="389"/>
        <v>DRBBBS－</v>
      </c>
      <c r="BD1768" s="11" t="str">
        <f t="shared" si="390"/>
        <v>DRBBBS－</v>
      </c>
      <c r="BE1768" s="11" t="str">
        <f t="shared" si="391"/>
        <v>DRBBBS－</v>
      </c>
    </row>
    <row r="1769" spans="1:57" ht="11.25" hidden="1" customHeight="1">
      <c r="A1769" s="6">
        <v>1768</v>
      </c>
      <c r="B1769" s="7" t="s">
        <v>3926</v>
      </c>
      <c r="C1769" s="8" t="s">
        <v>3927</v>
      </c>
      <c r="D1769" s="7" t="s">
        <v>72</v>
      </c>
      <c r="E1769" s="7" t="s">
        <v>102</v>
      </c>
      <c r="F1769" s="7" t="s">
        <v>109</v>
      </c>
      <c r="G1769" s="9">
        <v>132</v>
      </c>
      <c r="H1769" s="9">
        <v>107</v>
      </c>
      <c r="I1769" s="9">
        <v>52</v>
      </c>
      <c r="J1769" s="9">
        <v>68</v>
      </c>
      <c r="K1769" s="9">
        <v>52</v>
      </c>
      <c r="L1769" s="9">
        <v>54</v>
      </c>
      <c r="M1769" s="9">
        <v>49</v>
      </c>
      <c r="N1769" s="9">
        <v>64</v>
      </c>
      <c r="O1769" s="9">
        <v>70</v>
      </c>
      <c r="P1769" s="9">
        <v>20</v>
      </c>
      <c r="Q1769" s="10">
        <v>102</v>
      </c>
      <c r="R1769" s="11">
        <v>22</v>
      </c>
      <c r="S1769" s="11">
        <v>1</v>
      </c>
      <c r="T1769" s="11">
        <v>104</v>
      </c>
      <c r="U1769" s="11">
        <v>99</v>
      </c>
      <c r="V1769" s="11">
        <v>1</v>
      </c>
      <c r="W1769" s="11">
        <v>120</v>
      </c>
      <c r="X1769" s="11">
        <f t="shared" si="378"/>
        <v>449</v>
      </c>
      <c r="Y1769" s="11">
        <f t="shared" si="379"/>
        <v>4685</v>
      </c>
      <c r="Z1769" s="11">
        <f t="shared" si="380"/>
        <v>1380</v>
      </c>
      <c r="AA1769" s="11">
        <f t="shared" si="381"/>
        <v>4250</v>
      </c>
      <c r="AB1769" s="11">
        <f t="shared" si="382"/>
        <v>4250</v>
      </c>
      <c r="AC1769" s="6">
        <f t="shared" si="383"/>
        <v>4870</v>
      </c>
      <c r="AD1769" s="9" t="s">
        <v>168</v>
      </c>
      <c r="AE1769" s="3" t="str">
        <f>IF(ISERROR(VLOOKUP($AD1769,技まとめ!$A$1:$F$380,6,FALSE)),"－",VLOOKUP($AD1769,技まとめ!$A$1:$F$380,6,FALSE))</f>
        <v>BL</v>
      </c>
      <c r="AF1769" s="3">
        <f>IF(ISERROR(VLOOKUP($AD1769,技まとめ!$A$1:$F$380,3,FALSE)),"－",VLOOKUP($AD1769,技まとめ!$A$1:$F$380,3,FALSE))</f>
        <v>25</v>
      </c>
      <c r="AG1769" s="3">
        <f>IF(ISERROR(VLOOKUP($AD1769,技まとめ!$A$1:$F$380,5,FALSE)),"－",VLOOKUP($AD1769,技まとめ!$A$1:$F$380,5,FALSE))</f>
        <v>12</v>
      </c>
      <c r="AH1769" s="3" t="str">
        <f>IF($E1769=IF(ISERROR(VLOOKUP($AD1769,技まとめ!$A$1:$F$380,4,FALSE)),"－",VLOOKUP($AD1769,技まとめ!$A$1:$F$380,4,FALSE)),"一致","")</f>
        <v/>
      </c>
      <c r="AI1769" s="9" t="s">
        <v>131</v>
      </c>
      <c r="AJ1769" s="3" t="str">
        <f>IF(ISERROR(VLOOKUP($AI1769,技まとめ!$A$1:$F$380,6,FALSE)),"－",VLOOKUP($AI1769,技まとめ!$A$1:$F$380,6,FALSE))</f>
        <v>DR</v>
      </c>
      <c r="AK1769" s="3">
        <f>IF(ISERROR(VLOOKUP($AI1769,技まとめ!$A$1:$F$380,3,FALSE)),"－",VLOOKUP($AI1769,技まとめ!$A$1:$F$380,3,FALSE))</f>
        <v>33</v>
      </c>
      <c r="AL1769" s="3">
        <f>IF(ISERROR(VLOOKUP($AI1769,技まとめ!$A$1:$F$380,5,FALSE)),"－",VLOOKUP($AI1769,技まとめ!$A$1:$F$380,5,FALSE))</f>
        <v>28</v>
      </c>
      <c r="AM1769" s="3" t="str">
        <f>IF($E1769=IF(ISERROR(VLOOKUP($AI1769,技まとめ!$A$1:$F$380,4,FALSE)),"－",VLOOKUP($AI1769,技まとめ!$A$1:$F$380,4,FALSE)),"一致","")</f>
        <v/>
      </c>
      <c r="AN1769" s="9" t="s">
        <v>193</v>
      </c>
      <c r="AO1769" s="3" t="str">
        <f>IF(ISERROR(VLOOKUP($AN1769,技まとめ!$A$1:$F$380,6,FALSE)),"－",VLOOKUP($AN1769,技まとめ!$A$1:$F$380,6,FALSE))</f>
        <v>NS</v>
      </c>
      <c r="AP1769" s="3">
        <f>IF(ISERROR(VLOOKUP($AN1769,技まとめ!$A$1:$F$380,3,FALSE)),"－",VLOOKUP($AN1769,技まとめ!$A$1:$F$380,3,FALSE))</f>
        <v>66</v>
      </c>
      <c r="AQ1769" s="3">
        <f>IF(ISERROR(VLOOKUP($AN1769,技まとめ!$A$1:$F$380,5,FALSE)),"－",VLOOKUP($AN1769,技まとめ!$A$1:$F$380,5,FALSE))</f>
        <v>37</v>
      </c>
      <c r="AR1769" s="3" t="str">
        <f>IF($E1769=IF(ISERROR(VLOOKUP($AN1769,技まとめ!$A$1:$F$380,4,FALSE)),"－",VLOOKUP($AN1769,技まとめ!$A$1:$F$380,4,FALSE)),"一致","")</f>
        <v>一致</v>
      </c>
      <c r="AS1769" s="9" t="s">
        <v>605</v>
      </c>
      <c r="AT1769" s="3" t="str">
        <f>IF(ISERROR(VLOOKUP($AS1769,技まとめ!$A$1:$F$380,6,FALSE)),"－",VLOOKUP($AS1769,技まとめ!$A$1:$F$380,6,FALSE))</f>
        <v>DR</v>
      </c>
      <c r="AU1769" s="3">
        <f>IF(ISERROR(VLOOKUP($AS1769,技まとめ!$A$1:$F$380,3,FALSE)),"－",VLOOKUP($AS1769,技まとめ!$A$1:$F$380,3,FALSE))</f>
        <v>102</v>
      </c>
      <c r="AV1769" s="3">
        <f>IF(ISERROR(VLOOKUP($AS1769,技まとめ!$A$1:$F$380,5,FALSE)),"－",VLOOKUP($AS1769,技まとめ!$A$1:$F$380,5,FALSE))</f>
        <v>57</v>
      </c>
      <c r="AW1769" s="3" t="str">
        <f>IF($E1769=IF(ISERROR(VLOOKUP($AS1769,技まとめ!$A$1:$F$380,4,FALSE)),"－",VLOOKUP($AS1769,技まとめ!$A$1:$F$380,4,FALSE)),"一致","")</f>
        <v>一致</v>
      </c>
      <c r="AX1769" s="12" t="str">
        <f t="shared" si="384"/>
        <v>キラースライドイリュージョンボールツインブーストジ・イカロス</v>
      </c>
      <c r="AY1769" s="12" t="str">
        <f t="shared" si="385"/>
        <v>キラースライドイリュージョンボールツインブーストジ・イカロス</v>
      </c>
      <c r="AZ1769" s="12" t="str">
        <f t="shared" si="386"/>
        <v>キラースライドイリュージョンボールツインブーストジ・イカロス</v>
      </c>
      <c r="BA1769" s="12" t="str">
        <f t="shared" si="387"/>
        <v>キラースライドイリュージョンボールツインブーストジ・イカロス</v>
      </c>
      <c r="BB1769" s="11" t="str">
        <f t="shared" si="388"/>
        <v>BLDRNSDR</v>
      </c>
      <c r="BC1769" s="11" t="str">
        <f t="shared" si="389"/>
        <v>BLDRNSDR</v>
      </c>
      <c r="BD1769" s="11" t="str">
        <f t="shared" si="390"/>
        <v>BLDRNSDR</v>
      </c>
      <c r="BE1769" s="11" t="str">
        <f t="shared" si="391"/>
        <v>BLDRNSDR</v>
      </c>
    </row>
    <row r="1770" spans="1:57" ht="11.25" hidden="1" customHeight="1">
      <c r="A1770" s="6">
        <v>1769</v>
      </c>
      <c r="B1770" s="7" t="s">
        <v>3928</v>
      </c>
      <c r="C1770" s="8" t="s">
        <v>3929</v>
      </c>
      <c r="D1770" s="7" t="s">
        <v>72</v>
      </c>
      <c r="E1770" s="7" t="s">
        <v>95</v>
      </c>
      <c r="F1770" s="7" t="s">
        <v>109</v>
      </c>
      <c r="G1770" s="9">
        <v>130</v>
      </c>
      <c r="H1770" s="9">
        <v>128</v>
      </c>
      <c r="I1770" s="9">
        <v>79</v>
      </c>
      <c r="J1770" s="9">
        <v>60</v>
      </c>
      <c r="K1770" s="9">
        <v>72</v>
      </c>
      <c r="L1770" s="9">
        <v>64</v>
      </c>
      <c r="M1770" s="9">
        <v>63</v>
      </c>
      <c r="N1770" s="9">
        <v>53</v>
      </c>
      <c r="O1770" s="9">
        <v>71</v>
      </c>
      <c r="P1770" s="9">
        <v>0</v>
      </c>
      <c r="Q1770" s="10">
        <v>129</v>
      </c>
      <c r="R1770" s="11">
        <v>3</v>
      </c>
      <c r="S1770" s="11">
        <v>1</v>
      </c>
      <c r="T1770" s="11">
        <v>114</v>
      </c>
      <c r="U1770" s="11">
        <v>113</v>
      </c>
      <c r="V1770" s="11">
        <v>1</v>
      </c>
      <c r="W1770" s="11">
        <v>121</v>
      </c>
      <c r="X1770" s="11">
        <f t="shared" si="378"/>
        <v>482</v>
      </c>
      <c r="Y1770" s="11">
        <f t="shared" si="379"/>
        <v>5770</v>
      </c>
      <c r="Z1770" s="11">
        <f t="shared" si="380"/>
        <v>720</v>
      </c>
      <c r="AA1770" s="11">
        <f t="shared" si="381"/>
        <v>4605</v>
      </c>
      <c r="AB1770" s="11">
        <f t="shared" si="382"/>
        <v>4605</v>
      </c>
      <c r="AC1770" s="6">
        <f t="shared" si="383"/>
        <v>5180</v>
      </c>
      <c r="AD1770" s="9" t="s">
        <v>683</v>
      </c>
      <c r="AE1770" s="3" t="str">
        <f>IF(ISERROR(VLOOKUP($AD1770,技まとめ!$A$1:$F$380,6,FALSE)),"－",VLOOKUP($AD1770,技まとめ!$A$1:$F$380,6,FALSE))</f>
        <v>SC</v>
      </c>
      <c r="AF1770" s="3">
        <f>IF(ISERROR(VLOOKUP($AD1770,技まとめ!$A$1:$F$380,3,FALSE)),"－",VLOOKUP($AD1770,技まとめ!$A$1:$F$380,3,FALSE))</f>
        <v>88</v>
      </c>
      <c r="AG1770" s="3">
        <f>IF(ISERROR(VLOOKUP($AD1770,技まとめ!$A$1:$F$380,5,FALSE)),"－",VLOOKUP($AD1770,技まとめ!$A$1:$F$380,5,FALSE))</f>
        <v>49</v>
      </c>
      <c r="AH1770" s="3" t="str">
        <f>IF($E1770=IF(ISERROR(VLOOKUP($AD1770,技まとめ!$A$1:$F$380,4,FALSE)),"－",VLOOKUP($AD1770,技まとめ!$A$1:$F$380,4,FALSE)),"一致","")</f>
        <v>一致</v>
      </c>
      <c r="AI1770" s="9" t="s">
        <v>131</v>
      </c>
      <c r="AJ1770" s="3" t="str">
        <f>IF(ISERROR(VLOOKUP($AI1770,技まとめ!$A$1:$F$380,6,FALSE)),"－",VLOOKUP($AI1770,技まとめ!$A$1:$F$380,6,FALSE))</f>
        <v>DR</v>
      </c>
      <c r="AK1770" s="3">
        <f>IF(ISERROR(VLOOKUP($AI1770,技まとめ!$A$1:$F$380,3,FALSE)),"－",VLOOKUP($AI1770,技まとめ!$A$1:$F$380,3,FALSE))</f>
        <v>33</v>
      </c>
      <c r="AL1770" s="3">
        <f>IF(ISERROR(VLOOKUP($AI1770,技まとめ!$A$1:$F$380,5,FALSE)),"－",VLOOKUP($AI1770,技まとめ!$A$1:$F$380,5,FALSE))</f>
        <v>28</v>
      </c>
      <c r="AM1770" s="3" t="str">
        <f>IF($E1770=IF(ISERROR(VLOOKUP($AI1770,技まとめ!$A$1:$F$380,4,FALSE)),"－",VLOOKUP($AI1770,技まとめ!$A$1:$F$380,4,FALSE)),"一致","")</f>
        <v>一致</v>
      </c>
      <c r="AN1770" s="9" t="s">
        <v>671</v>
      </c>
      <c r="AO1770" s="3" t="str">
        <f>IF(ISERROR(VLOOKUP($AN1770,技まとめ!$A$1:$F$380,6,FALSE)),"－",VLOOKUP($AN1770,技まとめ!$A$1:$F$380,6,FALSE))</f>
        <v>BL</v>
      </c>
      <c r="AP1770" s="3">
        <f>IF(ISERROR(VLOOKUP($AN1770,技まとめ!$A$1:$F$380,3,FALSE)),"－",VLOOKUP($AN1770,技まとめ!$A$1:$F$380,3,FALSE))</f>
        <v>56</v>
      </c>
      <c r="AQ1770" s="3">
        <f>IF(ISERROR(VLOOKUP($AN1770,技まとめ!$A$1:$F$380,5,FALSE)),"－",VLOOKUP($AN1770,技まとめ!$A$1:$F$380,5,FALSE))</f>
        <v>39</v>
      </c>
      <c r="AR1770" s="3" t="str">
        <f>IF($E1770=IF(ISERROR(VLOOKUP($AN1770,技まとめ!$A$1:$F$380,4,FALSE)),"－",VLOOKUP($AN1770,技まとめ!$A$1:$F$380,4,FALSE)),"一致","")</f>
        <v/>
      </c>
      <c r="AS1770" s="9" t="s">
        <v>5014</v>
      </c>
      <c r="AT1770" s="3" t="str">
        <f>IF(ISERROR(VLOOKUP($AS1770,技まとめ!$A$1:$F$380,6,FALSE)),"－",VLOOKUP($AS1770,技まとめ!$A$1:$F$380,6,FALSE))</f>
        <v>－</v>
      </c>
      <c r="AU1770" s="3">
        <f>IF(ISERROR(VLOOKUP($AS1770,技まとめ!$A$1:$F$380,3,FALSE)),"－",VLOOKUP($AS1770,技まとめ!$A$1:$F$380,3,FALSE))</f>
        <v>0</v>
      </c>
      <c r="AV1770" s="3">
        <f>IF(ISERROR(VLOOKUP($AS1770,技まとめ!$A$1:$F$380,5,FALSE)),"－",VLOOKUP($AS1770,技まとめ!$A$1:$F$380,5,FALSE))</f>
        <v>0</v>
      </c>
      <c r="AW1770" s="3" t="str">
        <f>IF($E1770=IF(ISERROR(VLOOKUP($AS1770,技まとめ!$A$1:$F$380,4,FALSE)),"－",VLOOKUP($AS1770,技まとめ!$A$1:$F$380,4,FALSE)),"一致","")</f>
        <v/>
      </c>
      <c r="AX1770" s="12" t="str">
        <f t="shared" si="384"/>
        <v>ペガサスショットイリュージョンボールフレイムダンスふっかつ！</v>
      </c>
      <c r="AY1770" s="12" t="str">
        <f t="shared" si="385"/>
        <v>ペガサスショットイリュージョンボールフレイムダンスふっかつ！</v>
      </c>
      <c r="AZ1770" s="12" t="str">
        <f t="shared" si="386"/>
        <v>ペガサスショットイリュージョンボールフレイムダンスふっかつ！</v>
      </c>
      <c r="BA1770" s="12" t="str">
        <f t="shared" si="387"/>
        <v>ペガサスショットイリュージョンボールフレイムダンスふっかつ！</v>
      </c>
      <c r="BB1770" s="11" t="str">
        <f t="shared" si="388"/>
        <v>SCDRBL－</v>
      </c>
      <c r="BC1770" s="11" t="str">
        <f t="shared" si="389"/>
        <v>SCDRBL－</v>
      </c>
      <c r="BD1770" s="11" t="str">
        <f t="shared" si="390"/>
        <v>SCDRBL－</v>
      </c>
      <c r="BE1770" s="11" t="str">
        <f t="shared" si="391"/>
        <v>SCDRBL－</v>
      </c>
    </row>
    <row r="1771" spans="1:57" ht="11.25" hidden="1" customHeight="1">
      <c r="A1771" s="6">
        <v>1770</v>
      </c>
      <c r="B1771" s="7" t="s">
        <v>3930</v>
      </c>
      <c r="C1771" s="8" t="s">
        <v>3931</v>
      </c>
      <c r="D1771" s="7" t="s">
        <v>72</v>
      </c>
      <c r="E1771" s="7" t="s">
        <v>73</v>
      </c>
      <c r="F1771" s="7" t="s">
        <v>109</v>
      </c>
      <c r="G1771" s="9">
        <v>118</v>
      </c>
      <c r="H1771" s="9">
        <v>135</v>
      </c>
      <c r="I1771" s="9">
        <v>49</v>
      </c>
      <c r="J1771" s="9">
        <v>58</v>
      </c>
      <c r="K1771" s="9">
        <v>72</v>
      </c>
      <c r="L1771" s="9">
        <v>43</v>
      </c>
      <c r="M1771" s="9">
        <v>40</v>
      </c>
      <c r="N1771" s="9">
        <v>40</v>
      </c>
      <c r="O1771" s="9">
        <v>44</v>
      </c>
      <c r="P1771" s="9">
        <v>69</v>
      </c>
      <c r="Q1771" s="10">
        <v>99</v>
      </c>
      <c r="R1771" s="11">
        <v>57</v>
      </c>
      <c r="S1771" s="11">
        <v>1</v>
      </c>
      <c r="T1771" s="11">
        <v>93</v>
      </c>
      <c r="U1771" s="11">
        <v>90</v>
      </c>
      <c r="V1771" s="11">
        <v>1</v>
      </c>
      <c r="W1771" s="11">
        <v>94</v>
      </c>
      <c r="X1771" s="11">
        <f t="shared" si="378"/>
        <v>435</v>
      </c>
      <c r="Y1771" s="11">
        <f t="shared" si="379"/>
        <v>4435</v>
      </c>
      <c r="Z1771" s="11">
        <f t="shared" si="380"/>
        <v>2475</v>
      </c>
      <c r="AA1771" s="11">
        <f t="shared" si="381"/>
        <v>3735</v>
      </c>
      <c r="AB1771" s="11">
        <f t="shared" si="382"/>
        <v>3735</v>
      </c>
      <c r="AC1771" s="6">
        <f t="shared" si="383"/>
        <v>4475</v>
      </c>
      <c r="AD1771" s="9" t="s">
        <v>110</v>
      </c>
      <c r="AE1771" s="3" t="str">
        <f>IF(ISERROR(VLOOKUP($AD1771,技まとめ!$A$1:$F$380,6,FALSE)),"－",VLOOKUP($AD1771,技まとめ!$A$1:$F$380,6,FALSE))</f>
        <v>DR</v>
      </c>
      <c r="AF1771" s="3">
        <f>IF(ISERROR(VLOOKUP($AD1771,技まとめ!$A$1:$F$380,3,FALSE)),"－",VLOOKUP($AD1771,技まとめ!$A$1:$F$380,3,FALSE))</f>
        <v>34</v>
      </c>
      <c r="AG1771" s="3">
        <f>IF(ISERROR(VLOOKUP($AD1771,技まとめ!$A$1:$F$380,5,FALSE)),"－",VLOOKUP($AD1771,技まとめ!$A$1:$F$380,5,FALSE))</f>
        <v>27</v>
      </c>
      <c r="AH1771" s="3" t="str">
        <f>IF($E1771=IF(ISERROR(VLOOKUP($AD1771,技まとめ!$A$1:$F$380,4,FALSE)),"－",VLOOKUP($AD1771,技まとめ!$A$1:$F$380,4,FALSE)),"一致","")</f>
        <v/>
      </c>
      <c r="AI1771" s="9" t="s">
        <v>178</v>
      </c>
      <c r="AJ1771" s="3" t="str">
        <f>IF(ISERROR(VLOOKUP($AI1771,技まとめ!$A$1:$F$380,6,FALSE)),"－",VLOOKUP($AI1771,技まとめ!$A$1:$F$380,6,FALSE))</f>
        <v>NS</v>
      </c>
      <c r="AK1771" s="3">
        <f>IF(ISERROR(VLOOKUP($AI1771,技まとめ!$A$1:$F$380,3,FALSE)),"－",VLOOKUP($AI1771,技まとめ!$A$1:$F$380,3,FALSE))</f>
        <v>38</v>
      </c>
      <c r="AL1771" s="3">
        <f>IF(ISERROR(VLOOKUP($AI1771,技まとめ!$A$1:$F$380,5,FALSE)),"－",VLOOKUP($AI1771,技まとめ!$A$1:$F$380,5,FALSE))</f>
        <v>25</v>
      </c>
      <c r="AM1771" s="3" t="str">
        <f>IF($E1771=IF(ISERROR(VLOOKUP($AI1771,技まとめ!$A$1:$F$380,4,FALSE)),"－",VLOOKUP($AI1771,技まとめ!$A$1:$F$380,4,FALSE)),"一致","")</f>
        <v/>
      </c>
      <c r="AN1771" s="9" t="s">
        <v>683</v>
      </c>
      <c r="AO1771" s="3" t="str">
        <f>IF(ISERROR(VLOOKUP($AN1771,技まとめ!$A$1:$F$380,6,FALSE)),"－",VLOOKUP($AN1771,技まとめ!$A$1:$F$380,6,FALSE))</f>
        <v>SC</v>
      </c>
      <c r="AP1771" s="3">
        <f>IF(ISERROR(VLOOKUP($AN1771,技まとめ!$A$1:$F$380,3,FALSE)),"－",VLOOKUP($AN1771,技まとめ!$A$1:$F$380,3,FALSE))</f>
        <v>88</v>
      </c>
      <c r="AQ1771" s="3">
        <f>IF(ISERROR(VLOOKUP($AN1771,技まとめ!$A$1:$F$380,5,FALSE)),"－",VLOOKUP($AN1771,技まとめ!$A$1:$F$380,5,FALSE))</f>
        <v>49</v>
      </c>
      <c r="AR1771" s="3" t="str">
        <f>IF($E1771=IF(ISERROR(VLOOKUP($AN1771,技まとめ!$A$1:$F$380,4,FALSE)),"－",VLOOKUP($AN1771,技まとめ!$A$1:$F$380,4,FALSE)),"一致","")</f>
        <v/>
      </c>
      <c r="AS1771" s="9" t="s">
        <v>644</v>
      </c>
      <c r="AT1771" s="3" t="str">
        <f>IF(ISERROR(VLOOKUP($AS1771,技まとめ!$A$1:$F$380,6,FALSE)),"－",VLOOKUP($AS1771,技まとめ!$A$1:$F$380,6,FALSE))</f>
        <v>－</v>
      </c>
      <c r="AU1771" s="3">
        <f>IF(ISERROR(VLOOKUP($AS1771,技まとめ!$A$1:$F$380,3,FALSE)),"－",VLOOKUP($AS1771,技まとめ!$A$1:$F$380,3,FALSE))</f>
        <v>0</v>
      </c>
      <c r="AV1771" s="3">
        <f>IF(ISERROR(VLOOKUP($AS1771,技まとめ!$A$1:$F$380,5,FALSE)),"－",VLOOKUP($AS1771,技まとめ!$A$1:$F$380,5,FALSE))</f>
        <v>0</v>
      </c>
      <c r="AW1771" s="3" t="str">
        <f>IF($E1771=IF(ISERROR(VLOOKUP($AS1771,技まとめ!$A$1:$F$380,4,FALSE)),"－",VLOOKUP($AS1771,技まとめ!$A$1:$F$380,4,FALSE)),"一致","")</f>
        <v/>
      </c>
      <c r="AX1771" s="12" t="str">
        <f t="shared" si="384"/>
        <v>ジグザグスパークフリーズショットペガサスショットがくしゅう</v>
      </c>
      <c r="AY1771" s="12" t="str">
        <f t="shared" si="385"/>
        <v>ジグザグスパークフリーズショットペガサスショットがくしゅう</v>
      </c>
      <c r="AZ1771" s="12" t="str">
        <f t="shared" si="386"/>
        <v>ジグザグスパークフリーズショットペガサスショットがくしゅう</v>
      </c>
      <c r="BA1771" s="12" t="str">
        <f t="shared" si="387"/>
        <v>ジグザグスパークフリーズショットペガサスショットがくしゅう</v>
      </c>
      <c r="BB1771" s="11" t="str">
        <f t="shared" si="388"/>
        <v>DRNSSC－</v>
      </c>
      <c r="BC1771" s="11" t="str">
        <f t="shared" si="389"/>
        <v>DRNSSC－</v>
      </c>
      <c r="BD1771" s="11" t="str">
        <f t="shared" si="390"/>
        <v>DRNSSC－</v>
      </c>
      <c r="BE1771" s="11" t="str">
        <f t="shared" si="391"/>
        <v>DRNSSC－</v>
      </c>
    </row>
    <row r="1772" spans="1:57" ht="11.25" hidden="1" customHeight="1">
      <c r="A1772" s="6">
        <v>1771</v>
      </c>
      <c r="B1772" s="7" t="s">
        <v>3932</v>
      </c>
      <c r="C1772" s="8" t="s">
        <v>3933</v>
      </c>
      <c r="D1772" s="7" t="s">
        <v>72</v>
      </c>
      <c r="E1772" s="7" t="s">
        <v>95</v>
      </c>
      <c r="F1772" s="7" t="s">
        <v>109</v>
      </c>
      <c r="G1772" s="9">
        <v>131</v>
      </c>
      <c r="H1772" s="9">
        <v>130</v>
      </c>
      <c r="I1772" s="9">
        <v>68</v>
      </c>
      <c r="J1772" s="9">
        <v>88</v>
      </c>
      <c r="K1772" s="9">
        <v>64</v>
      </c>
      <c r="L1772" s="9">
        <v>57</v>
      </c>
      <c r="M1772" s="9">
        <v>58</v>
      </c>
      <c r="N1772" s="9">
        <v>57</v>
      </c>
      <c r="O1772" s="9">
        <v>54</v>
      </c>
      <c r="P1772" s="9">
        <v>4</v>
      </c>
      <c r="Q1772" s="10">
        <v>118</v>
      </c>
      <c r="R1772" s="11">
        <v>31</v>
      </c>
      <c r="S1772" s="11">
        <v>1</v>
      </c>
      <c r="T1772" s="11">
        <v>107</v>
      </c>
      <c r="U1772" s="11">
        <v>108</v>
      </c>
      <c r="V1772" s="11">
        <v>1</v>
      </c>
      <c r="W1772" s="11">
        <v>104</v>
      </c>
      <c r="X1772" s="11">
        <f t="shared" si="378"/>
        <v>470</v>
      </c>
      <c r="Y1772" s="11">
        <f t="shared" si="379"/>
        <v>5245</v>
      </c>
      <c r="Z1772" s="11">
        <f t="shared" si="380"/>
        <v>1615</v>
      </c>
      <c r="AA1772" s="11">
        <f t="shared" si="381"/>
        <v>4275</v>
      </c>
      <c r="AB1772" s="11">
        <f t="shared" si="382"/>
        <v>4275</v>
      </c>
      <c r="AC1772" s="6">
        <f t="shared" si="383"/>
        <v>4955</v>
      </c>
      <c r="AD1772" s="9" t="s">
        <v>759</v>
      </c>
      <c r="AE1772" s="3" t="str">
        <f>IF(ISERROR(VLOOKUP($AD1772,技まとめ!$A$1:$F$380,6,FALSE)),"－",VLOOKUP($AD1772,技まとめ!$A$1:$F$380,6,FALSE))</f>
        <v>NS</v>
      </c>
      <c r="AF1772" s="3">
        <f>IF(ISERROR(VLOOKUP($AD1772,技まとめ!$A$1:$F$380,3,FALSE)),"－",VLOOKUP($AD1772,技まとめ!$A$1:$F$380,3,FALSE))</f>
        <v>127</v>
      </c>
      <c r="AG1772" s="3">
        <f>IF(ISERROR(VLOOKUP($AD1772,技まとめ!$A$1:$F$380,5,FALSE)),"－",VLOOKUP($AD1772,技まとめ!$A$1:$F$380,5,FALSE))</f>
        <v>64</v>
      </c>
      <c r="AH1772" s="3" t="str">
        <f>IF($E1772=IF(ISERROR(VLOOKUP($AD1772,技まとめ!$A$1:$F$380,4,FALSE)),"－",VLOOKUP($AD1772,技まとめ!$A$1:$F$380,4,FALSE)),"一致","")</f>
        <v>一致</v>
      </c>
      <c r="AI1772" s="9" t="s">
        <v>605</v>
      </c>
      <c r="AJ1772" s="3" t="str">
        <f>IF(ISERROR(VLOOKUP($AI1772,技まとめ!$A$1:$F$380,6,FALSE)),"－",VLOOKUP($AI1772,技まとめ!$A$1:$F$380,6,FALSE))</f>
        <v>DR</v>
      </c>
      <c r="AK1772" s="3">
        <f>IF(ISERROR(VLOOKUP($AI1772,技まとめ!$A$1:$F$380,3,FALSE)),"－",VLOOKUP($AI1772,技まとめ!$A$1:$F$380,3,FALSE))</f>
        <v>102</v>
      </c>
      <c r="AL1772" s="3">
        <f>IF(ISERROR(VLOOKUP($AI1772,技まとめ!$A$1:$F$380,5,FALSE)),"－",VLOOKUP($AI1772,技まとめ!$A$1:$F$380,5,FALSE))</f>
        <v>57</v>
      </c>
      <c r="AM1772" s="3" t="str">
        <f>IF($E1772=IF(ISERROR(VLOOKUP($AI1772,技まとめ!$A$1:$F$380,4,FALSE)),"－",VLOOKUP($AI1772,技まとめ!$A$1:$F$380,4,FALSE)),"一致","")</f>
        <v/>
      </c>
      <c r="AN1772" s="9" t="s">
        <v>532</v>
      </c>
      <c r="AO1772" s="3" t="str">
        <f>IF(ISERROR(VLOOKUP($AN1772,技まとめ!$A$1:$F$380,6,FALSE)),"－",VLOOKUP($AN1772,技まとめ!$A$1:$F$380,6,FALSE))</f>
        <v>NS</v>
      </c>
      <c r="AP1772" s="3">
        <f>IF(ISERROR(VLOOKUP($AN1772,技まとめ!$A$1:$F$380,3,FALSE)),"－",VLOOKUP($AN1772,技まとめ!$A$1:$F$380,3,FALSE))</f>
        <v>103</v>
      </c>
      <c r="AQ1772" s="3">
        <f>IF(ISERROR(VLOOKUP($AN1772,技まとめ!$A$1:$F$380,5,FALSE)),"－",VLOOKUP($AN1772,技まとめ!$A$1:$F$380,5,FALSE))</f>
        <v>55</v>
      </c>
      <c r="AR1772" s="3" t="str">
        <f>IF($E1772=IF(ISERROR(VLOOKUP($AN1772,技まとめ!$A$1:$F$380,4,FALSE)),"－",VLOOKUP($AN1772,技まとめ!$A$1:$F$380,4,FALSE)),"一致","")</f>
        <v/>
      </c>
      <c r="AS1772" s="9" t="s">
        <v>170</v>
      </c>
      <c r="AT1772" s="3" t="str">
        <f>IF(ISERROR(VLOOKUP($AS1772,技まとめ!$A$1:$F$380,6,FALSE)),"－",VLOOKUP($AS1772,技まとめ!$A$1:$F$380,6,FALSE))</f>
        <v>－</v>
      </c>
      <c r="AU1772" s="3">
        <f>IF(ISERROR(VLOOKUP($AS1772,技まとめ!$A$1:$F$380,3,FALSE)),"－",VLOOKUP($AS1772,技まとめ!$A$1:$F$380,3,FALSE))</f>
        <v>0</v>
      </c>
      <c r="AV1772" s="3">
        <f>IF(ISERROR(VLOOKUP($AS1772,技まとめ!$A$1:$F$380,5,FALSE)),"－",VLOOKUP($AS1772,技まとめ!$A$1:$F$380,5,FALSE))</f>
        <v>0</v>
      </c>
      <c r="AW1772" s="3" t="str">
        <f>IF($E1772=IF(ISERROR(VLOOKUP($AS1772,技まとめ!$A$1:$F$380,4,FALSE)),"－",VLOOKUP($AS1772,技まとめ!$A$1:$F$380,4,FALSE)),"一致","")</f>
        <v/>
      </c>
      <c r="AX1772" s="12" t="str">
        <f t="shared" si="384"/>
        <v>グランフェンリルジ・イカロストライペガサスオフェンスフォース</v>
      </c>
      <c r="AY1772" s="12" t="str">
        <f t="shared" si="385"/>
        <v>グランフェンリルジ・イカロストライペガサスオフェンスフォース</v>
      </c>
      <c r="AZ1772" s="12" t="str">
        <f t="shared" si="386"/>
        <v>グランフェンリルジ・イカロストライペガサスオフェンスフォース</v>
      </c>
      <c r="BA1772" s="12" t="str">
        <f t="shared" si="387"/>
        <v>グランフェンリルジ・イカロストライペガサスオフェンスフォース</v>
      </c>
      <c r="BB1772" s="11" t="str">
        <f t="shared" si="388"/>
        <v>NSDRNS－</v>
      </c>
      <c r="BC1772" s="11" t="str">
        <f t="shared" si="389"/>
        <v>NSDRNS－</v>
      </c>
      <c r="BD1772" s="11" t="str">
        <f t="shared" si="390"/>
        <v>NSDRNS－</v>
      </c>
      <c r="BE1772" s="11" t="str">
        <f t="shared" si="391"/>
        <v>NSDRNS－</v>
      </c>
    </row>
    <row r="1773" spans="1:57" ht="11.25" customHeight="1">
      <c r="A1773" s="6">
        <v>1772</v>
      </c>
      <c r="B1773" s="7" t="s">
        <v>3934</v>
      </c>
      <c r="C1773" s="8" t="s">
        <v>3935</v>
      </c>
      <c r="D1773" s="7" t="s">
        <v>72</v>
      </c>
      <c r="E1773" s="7" t="s">
        <v>102</v>
      </c>
      <c r="F1773" s="7" t="s">
        <v>128</v>
      </c>
      <c r="G1773" s="9">
        <v>125</v>
      </c>
      <c r="H1773" s="9">
        <v>110</v>
      </c>
      <c r="I1773" s="9">
        <v>95</v>
      </c>
      <c r="J1773" s="9">
        <v>52</v>
      </c>
      <c r="K1773" s="9">
        <v>60</v>
      </c>
      <c r="L1773" s="9">
        <v>47</v>
      </c>
      <c r="M1773" s="9">
        <v>51</v>
      </c>
      <c r="N1773" s="9">
        <v>60</v>
      </c>
      <c r="O1773" s="9">
        <v>62</v>
      </c>
      <c r="P1773" s="9">
        <v>8</v>
      </c>
      <c r="Q1773" s="10">
        <v>145</v>
      </c>
      <c r="R1773" s="11">
        <v>1</v>
      </c>
      <c r="S1773" s="11">
        <v>1</v>
      </c>
      <c r="T1773" s="11">
        <v>97</v>
      </c>
      <c r="U1773" s="11">
        <v>101</v>
      </c>
      <c r="V1773" s="11">
        <v>1</v>
      </c>
      <c r="W1773" s="11">
        <v>109</v>
      </c>
      <c r="X1773" s="11">
        <f t="shared" si="378"/>
        <v>455</v>
      </c>
      <c r="Y1773" s="11">
        <f t="shared" si="379"/>
        <v>6350</v>
      </c>
      <c r="Z1773" s="11">
        <f t="shared" si="380"/>
        <v>590</v>
      </c>
      <c r="AA1773" s="11">
        <f t="shared" si="381"/>
        <v>3950</v>
      </c>
      <c r="AB1773" s="11">
        <f t="shared" si="382"/>
        <v>3950</v>
      </c>
      <c r="AC1773" s="6">
        <f t="shared" si="383"/>
        <v>4430</v>
      </c>
      <c r="AD1773" s="9" t="s">
        <v>1572</v>
      </c>
      <c r="AE1773" s="3" t="str">
        <f>IF(ISERROR(VLOOKUP($AD1773,技まとめ!$A$1:$F$380,6,FALSE)),"－",VLOOKUP($AD1773,技まとめ!$A$1:$F$380,6,FALSE))</f>
        <v>SC</v>
      </c>
      <c r="AF1773" s="3">
        <f>IF(ISERROR(VLOOKUP($AD1773,技まとめ!$A$1:$F$380,3,FALSE)),"－",VLOOKUP($AD1773,技まとめ!$A$1:$F$380,3,FALSE))</f>
        <v>109</v>
      </c>
      <c r="AG1773" s="3">
        <f>IF(ISERROR(VLOOKUP($AD1773,技まとめ!$A$1:$F$380,5,FALSE)),"－",VLOOKUP($AD1773,技まとめ!$A$1:$F$380,5,FALSE))</f>
        <v>58</v>
      </c>
      <c r="AH1773" s="3" t="str">
        <f>IF($E1773=IF(ISERROR(VLOOKUP($AD1773,技まとめ!$A$1:$F$380,4,FALSE)),"－",VLOOKUP($AD1773,技まとめ!$A$1:$F$380,4,FALSE)),"一致","")</f>
        <v/>
      </c>
      <c r="AI1773" s="9" t="s">
        <v>546</v>
      </c>
      <c r="AJ1773" s="3" t="str">
        <f>IF(ISERROR(VLOOKUP($AI1773,技まとめ!$A$1:$F$380,6,FALSE)),"－",VLOOKUP($AI1773,技まとめ!$A$1:$F$380,6,FALSE))</f>
        <v>NS</v>
      </c>
      <c r="AK1773" s="3">
        <f>IF(ISERROR(VLOOKUP($AI1773,技まとめ!$A$1:$F$380,3,FALSE)),"－",VLOOKUP($AI1773,技まとめ!$A$1:$F$380,3,FALSE))</f>
        <v>88</v>
      </c>
      <c r="AL1773" s="3">
        <f>IF(ISERROR(VLOOKUP($AI1773,技まとめ!$A$1:$F$380,5,FALSE)),"－",VLOOKUP($AI1773,技まとめ!$A$1:$F$380,5,FALSE))</f>
        <v>49</v>
      </c>
      <c r="AM1773" s="3" t="str">
        <f>IF($E1773=IF(ISERROR(VLOOKUP($AI1773,技まとめ!$A$1:$F$380,4,FALSE)),"－",VLOOKUP($AI1773,技まとめ!$A$1:$F$380,4,FALSE)),"一致","")</f>
        <v/>
      </c>
      <c r="AN1773" s="9" t="s">
        <v>186</v>
      </c>
      <c r="AO1773" s="3" t="str">
        <f>IF(ISERROR(VLOOKUP($AN1773,技まとめ!$A$1:$F$380,6,FALSE)),"－",VLOOKUP($AN1773,技まとめ!$A$1:$F$380,6,FALSE))</f>
        <v>DR</v>
      </c>
      <c r="AP1773" s="3">
        <f>IF(ISERROR(VLOOKUP($AN1773,技まとめ!$A$1:$F$380,3,FALSE)),"－",VLOOKUP($AN1773,技まとめ!$A$1:$F$380,3,FALSE))</f>
        <v>27</v>
      </c>
      <c r="AQ1773" s="3">
        <f>IF(ISERROR(VLOOKUP($AN1773,技まとめ!$A$1:$F$380,5,FALSE)),"－",VLOOKUP($AN1773,技まとめ!$A$1:$F$380,5,FALSE))</f>
        <v>25</v>
      </c>
      <c r="AR1773" s="3" t="str">
        <f>IF($E1773=IF(ISERROR(VLOOKUP($AN1773,技まとめ!$A$1:$F$380,4,FALSE)),"－",VLOOKUP($AN1773,技まとめ!$A$1:$F$380,4,FALSE)),"一致","")</f>
        <v>一致</v>
      </c>
      <c r="AS1773" s="9" t="s">
        <v>5007</v>
      </c>
      <c r="AT1773" s="3" t="str">
        <f>IF(ISERROR(VLOOKUP($AS1773,技まとめ!$A$1:$F$380,6,FALSE)),"－",VLOOKUP($AS1773,技まとめ!$A$1:$F$380,6,FALSE))</f>
        <v>－</v>
      </c>
      <c r="AU1773" s="3">
        <f>IF(ISERROR(VLOOKUP($AS1773,技まとめ!$A$1:$F$380,3,FALSE)),"－",VLOOKUP($AS1773,技まとめ!$A$1:$F$380,3,FALSE))</f>
        <v>0</v>
      </c>
      <c r="AV1773" s="3">
        <f>IF(ISERROR(VLOOKUP($AS1773,技まとめ!$A$1:$F$380,5,FALSE)),"－",VLOOKUP($AS1773,技まとめ!$A$1:$F$380,5,FALSE))</f>
        <v>0</v>
      </c>
      <c r="AW1773" s="3" t="str">
        <f>IF($E1773=IF(ISERROR(VLOOKUP($AS1773,技まとめ!$A$1:$F$380,4,FALSE)),"－",VLOOKUP($AS1773,技まとめ!$A$1:$F$380,4,FALSE)),"一致","")</f>
        <v/>
      </c>
      <c r="AX1773" s="12" t="str">
        <f t="shared" si="384"/>
        <v>ユニコーンブーストレボリューションＶフーセンガムちょうわざ！</v>
      </c>
      <c r="AY1773" s="12" t="str">
        <f t="shared" si="385"/>
        <v>ユニコーンブーストレボリューションＶフーセンガムちょうわざ！</v>
      </c>
      <c r="AZ1773" s="12" t="str">
        <f t="shared" si="386"/>
        <v>ユニコーンブーストレボリューションＶフーセンガムちょうわざ！</v>
      </c>
      <c r="BA1773" s="12" t="str">
        <f t="shared" si="387"/>
        <v>ユニコーンブーストレボリューションＶフーセンガムちょうわざ！</v>
      </c>
      <c r="BB1773" s="11" t="str">
        <f t="shared" si="388"/>
        <v>SCNSDR－</v>
      </c>
      <c r="BC1773" s="11" t="str">
        <f t="shared" si="389"/>
        <v>SCNSDR－</v>
      </c>
      <c r="BD1773" s="11" t="str">
        <f t="shared" si="390"/>
        <v>SCNSDR－</v>
      </c>
      <c r="BE1773" s="11" t="str">
        <f t="shared" si="391"/>
        <v>SCNSDR－</v>
      </c>
    </row>
    <row r="1774" spans="1:57" ht="11.25" hidden="1" customHeight="1">
      <c r="A1774" s="6">
        <v>1773</v>
      </c>
      <c r="B1774" s="7" t="s">
        <v>3936</v>
      </c>
      <c r="C1774" s="8" t="s">
        <v>3937</v>
      </c>
      <c r="D1774" s="7" t="s">
        <v>72</v>
      </c>
      <c r="E1774" s="7" t="s">
        <v>73</v>
      </c>
      <c r="F1774" s="7" t="s">
        <v>128</v>
      </c>
      <c r="G1774" s="9">
        <v>125</v>
      </c>
      <c r="H1774" s="9">
        <v>124</v>
      </c>
      <c r="I1774" s="9">
        <v>62</v>
      </c>
      <c r="J1774" s="9">
        <v>66</v>
      </c>
      <c r="K1774" s="9">
        <v>69</v>
      </c>
      <c r="L1774" s="9">
        <v>55</v>
      </c>
      <c r="M1774" s="9">
        <v>50</v>
      </c>
      <c r="N1774" s="9">
        <v>60</v>
      </c>
      <c r="O1774" s="9">
        <v>53</v>
      </c>
      <c r="P1774" s="9">
        <v>10</v>
      </c>
      <c r="Q1774" s="10">
        <v>112</v>
      </c>
      <c r="R1774" s="11">
        <v>23</v>
      </c>
      <c r="S1774" s="11">
        <v>1</v>
      </c>
      <c r="T1774" s="11">
        <v>105</v>
      </c>
      <c r="U1774" s="11">
        <v>100</v>
      </c>
      <c r="V1774" s="11">
        <v>1</v>
      </c>
      <c r="W1774" s="11">
        <v>103</v>
      </c>
      <c r="X1774" s="11">
        <f t="shared" si="378"/>
        <v>445</v>
      </c>
      <c r="Y1774" s="11">
        <f t="shared" si="379"/>
        <v>5000</v>
      </c>
      <c r="Z1774" s="11">
        <f t="shared" si="380"/>
        <v>1330</v>
      </c>
      <c r="AA1774" s="11">
        <f t="shared" si="381"/>
        <v>4200</v>
      </c>
      <c r="AB1774" s="11">
        <f t="shared" si="382"/>
        <v>4200</v>
      </c>
      <c r="AC1774" s="6">
        <f t="shared" si="383"/>
        <v>4830</v>
      </c>
      <c r="AD1774" s="9" t="s">
        <v>546</v>
      </c>
      <c r="AE1774" s="3" t="str">
        <f>IF(ISERROR(VLOOKUP($AD1774,技まとめ!$A$1:$F$380,6,FALSE)),"－",VLOOKUP($AD1774,技まとめ!$A$1:$F$380,6,FALSE))</f>
        <v>NS</v>
      </c>
      <c r="AF1774" s="3">
        <f>IF(ISERROR(VLOOKUP($AD1774,技まとめ!$A$1:$F$380,3,FALSE)),"－",VLOOKUP($AD1774,技まとめ!$A$1:$F$380,3,FALSE))</f>
        <v>88</v>
      </c>
      <c r="AG1774" s="3">
        <f>IF(ISERROR(VLOOKUP($AD1774,技まとめ!$A$1:$F$380,5,FALSE)),"－",VLOOKUP($AD1774,技まとめ!$A$1:$F$380,5,FALSE))</f>
        <v>49</v>
      </c>
      <c r="AH1774" s="3" t="str">
        <f>IF($E1774=IF(ISERROR(VLOOKUP($AD1774,技まとめ!$A$1:$F$380,4,FALSE)),"－",VLOOKUP($AD1774,技まとめ!$A$1:$F$380,4,FALSE)),"一致","")</f>
        <v/>
      </c>
      <c r="AI1774" s="9" t="s">
        <v>532</v>
      </c>
      <c r="AJ1774" s="3" t="str">
        <f>IF(ISERROR(VLOOKUP($AI1774,技まとめ!$A$1:$F$380,6,FALSE)),"－",VLOOKUP($AI1774,技まとめ!$A$1:$F$380,6,FALSE))</f>
        <v>NS</v>
      </c>
      <c r="AK1774" s="3">
        <f>IF(ISERROR(VLOOKUP($AI1774,技まとめ!$A$1:$F$380,3,FALSE)),"－",VLOOKUP($AI1774,技まとめ!$A$1:$F$380,3,FALSE))</f>
        <v>103</v>
      </c>
      <c r="AL1774" s="3">
        <f>IF(ISERROR(VLOOKUP($AI1774,技まとめ!$A$1:$F$380,5,FALSE)),"－",VLOOKUP($AI1774,技まとめ!$A$1:$F$380,5,FALSE))</f>
        <v>55</v>
      </c>
      <c r="AM1774" s="3" t="str">
        <f>IF($E1774=IF(ISERROR(VLOOKUP($AI1774,技まとめ!$A$1:$F$380,4,FALSE)),"－",VLOOKUP($AI1774,技まとめ!$A$1:$F$380,4,FALSE)),"一致","")</f>
        <v/>
      </c>
      <c r="AN1774" s="9" t="s">
        <v>110</v>
      </c>
      <c r="AO1774" s="3" t="str">
        <f>IF(ISERROR(VLOOKUP($AN1774,技まとめ!$A$1:$F$380,6,FALSE)),"－",VLOOKUP($AN1774,技まとめ!$A$1:$F$380,6,FALSE))</f>
        <v>DR</v>
      </c>
      <c r="AP1774" s="3">
        <f>IF(ISERROR(VLOOKUP($AN1774,技まとめ!$A$1:$F$380,3,FALSE)),"－",VLOOKUP($AN1774,技まとめ!$A$1:$F$380,3,FALSE))</f>
        <v>34</v>
      </c>
      <c r="AQ1774" s="3">
        <f>IF(ISERROR(VLOOKUP($AN1774,技まとめ!$A$1:$F$380,5,FALSE)),"－",VLOOKUP($AN1774,技まとめ!$A$1:$F$380,5,FALSE))</f>
        <v>27</v>
      </c>
      <c r="AR1774" s="3" t="str">
        <f>IF($E1774=IF(ISERROR(VLOOKUP($AN1774,技まとめ!$A$1:$F$380,4,FALSE)),"－",VLOOKUP($AN1774,技まとめ!$A$1:$F$380,4,FALSE)),"一致","")</f>
        <v/>
      </c>
      <c r="AS1774" s="9" t="s">
        <v>264</v>
      </c>
      <c r="AT1774" s="3" t="str">
        <f>IF(ISERROR(VLOOKUP($AS1774,技まとめ!$A$1:$F$380,6,FALSE)),"－",VLOOKUP($AS1774,技まとめ!$A$1:$F$380,6,FALSE))</f>
        <v>DR</v>
      </c>
      <c r="AU1774" s="3">
        <f>IF(ISERROR(VLOOKUP($AS1774,技まとめ!$A$1:$F$380,3,FALSE)),"－",VLOOKUP($AS1774,技まとめ!$A$1:$F$380,3,FALSE))</f>
        <v>69</v>
      </c>
      <c r="AV1774" s="3">
        <f>IF(ISERROR(VLOOKUP($AS1774,技まとめ!$A$1:$F$380,5,FALSE)),"－",VLOOKUP($AS1774,技まとめ!$A$1:$F$380,5,FALSE))</f>
        <v>44</v>
      </c>
      <c r="AW1774" s="3" t="str">
        <f>IF($E1774=IF(ISERROR(VLOOKUP($AS1774,技まとめ!$A$1:$F$380,4,FALSE)),"－",VLOOKUP($AS1774,技まとめ!$A$1:$F$380,4,FALSE)),"一致","")</f>
        <v/>
      </c>
      <c r="AX1774" s="12" t="str">
        <f t="shared" si="384"/>
        <v>レボリューションＶトライペガサスジグザグスパークウルトラムーン</v>
      </c>
      <c r="AY1774" s="12" t="str">
        <f t="shared" si="385"/>
        <v>レボリューションＶトライペガサスジグザグスパークウルトラムーン</v>
      </c>
      <c r="AZ1774" s="12" t="str">
        <f t="shared" si="386"/>
        <v>レボリューションＶトライペガサスジグザグスパークウルトラムーン</v>
      </c>
      <c r="BA1774" s="12" t="str">
        <f t="shared" si="387"/>
        <v>レボリューションＶトライペガサスジグザグスパークウルトラムーン</v>
      </c>
      <c r="BB1774" s="11" t="str">
        <f t="shared" si="388"/>
        <v>NSNSDRDR</v>
      </c>
      <c r="BC1774" s="11" t="str">
        <f t="shared" si="389"/>
        <v>NSNSDRDR</v>
      </c>
      <c r="BD1774" s="11" t="str">
        <f t="shared" si="390"/>
        <v>NSNSDRDR</v>
      </c>
      <c r="BE1774" s="11" t="str">
        <f t="shared" si="391"/>
        <v>NSNSDRDR</v>
      </c>
    </row>
    <row r="1775" spans="1:57" ht="11.25" hidden="1" customHeight="1">
      <c r="A1775" s="6">
        <v>1774</v>
      </c>
      <c r="B1775" s="7" t="s">
        <v>3938</v>
      </c>
      <c r="C1775" s="8" t="s">
        <v>3939</v>
      </c>
      <c r="D1775" s="7" t="s">
        <v>72</v>
      </c>
      <c r="E1775" s="7" t="s">
        <v>73</v>
      </c>
      <c r="F1775" s="7" t="s">
        <v>74</v>
      </c>
      <c r="G1775" s="9">
        <v>105</v>
      </c>
      <c r="H1775" s="9">
        <v>114</v>
      </c>
      <c r="I1775" s="9">
        <v>92</v>
      </c>
      <c r="J1775" s="9">
        <v>76</v>
      </c>
      <c r="K1775" s="9">
        <v>39</v>
      </c>
      <c r="L1775" s="9">
        <v>47</v>
      </c>
      <c r="M1775" s="9">
        <v>35</v>
      </c>
      <c r="N1775" s="9">
        <v>32</v>
      </c>
      <c r="O1775" s="9">
        <v>89</v>
      </c>
      <c r="P1775" s="9">
        <v>16</v>
      </c>
      <c r="Q1775" s="10">
        <v>142</v>
      </c>
      <c r="R1775" s="11">
        <v>1</v>
      </c>
      <c r="S1775" s="11">
        <v>1</v>
      </c>
      <c r="T1775" s="11">
        <v>97</v>
      </c>
      <c r="U1775" s="11">
        <v>85</v>
      </c>
      <c r="V1775" s="11">
        <v>1</v>
      </c>
      <c r="W1775" s="11">
        <v>119</v>
      </c>
      <c r="X1775" s="11">
        <f t="shared" si="378"/>
        <v>446</v>
      </c>
      <c r="Y1775" s="11">
        <f t="shared" si="379"/>
        <v>6280</v>
      </c>
      <c r="Z1775" s="11">
        <f t="shared" si="380"/>
        <v>640</v>
      </c>
      <c r="AA1775" s="11">
        <f t="shared" si="381"/>
        <v>4000</v>
      </c>
      <c r="AB1775" s="11">
        <f t="shared" si="382"/>
        <v>4000</v>
      </c>
      <c r="AC1775" s="6">
        <f t="shared" si="383"/>
        <v>4480</v>
      </c>
      <c r="AD1775" s="9" t="s">
        <v>242</v>
      </c>
      <c r="AE1775" s="3" t="str">
        <f>IF(ISERROR(VLOOKUP($AD1775,技まとめ!$A$1:$F$380,6,FALSE)),"－",VLOOKUP($AD1775,技まとめ!$A$1:$F$380,6,FALSE))</f>
        <v>P2</v>
      </c>
      <c r="AF1775" s="3">
        <f>IF(ISERROR(VLOOKUP($AD1775,技まとめ!$A$1:$F$380,3,FALSE)),"－",VLOOKUP($AD1775,技まとめ!$A$1:$F$380,3,FALSE))</f>
        <v>65</v>
      </c>
      <c r="AG1775" s="3">
        <f>IF(ISERROR(VLOOKUP($AD1775,技まとめ!$A$1:$F$380,5,FALSE)),"－",VLOOKUP($AD1775,技まとめ!$A$1:$F$380,5,FALSE))</f>
        <v>40</v>
      </c>
      <c r="AH1775" s="3" t="str">
        <f>IF($E1775=IF(ISERROR(VLOOKUP($AD1775,技まとめ!$A$1:$F$380,4,FALSE)),"－",VLOOKUP($AD1775,技まとめ!$A$1:$F$380,4,FALSE)),"一致","")</f>
        <v/>
      </c>
      <c r="AI1775" s="9" t="s">
        <v>222</v>
      </c>
      <c r="AJ1775" s="3" t="str">
        <f>IF(ISERROR(VLOOKUP($AI1775,技まとめ!$A$1:$F$380,6,FALSE)),"－",VLOOKUP($AI1775,技まとめ!$A$1:$F$380,6,FALSE))</f>
        <v>BS</v>
      </c>
      <c r="AK1775" s="3">
        <f>IF(ISERROR(VLOOKUP($AI1775,技まとめ!$A$1:$F$380,3,FALSE)),"－",VLOOKUP($AI1775,技まとめ!$A$1:$F$380,3,FALSE))</f>
        <v>57</v>
      </c>
      <c r="AL1775" s="3">
        <f>IF(ISERROR(VLOOKUP($AI1775,技まとめ!$A$1:$F$380,5,FALSE)),"－",VLOOKUP($AI1775,技まとめ!$A$1:$F$380,5,FALSE))</f>
        <v>34</v>
      </c>
      <c r="AM1775" s="3" t="str">
        <f>IF($E1775=IF(ISERROR(VLOOKUP($AI1775,技まとめ!$A$1:$F$380,4,FALSE)),"－",VLOOKUP($AI1775,技まとめ!$A$1:$F$380,4,FALSE)),"一致","")</f>
        <v/>
      </c>
      <c r="AN1775" s="9" t="s">
        <v>347</v>
      </c>
      <c r="AO1775" s="3" t="str">
        <f>IF(ISERROR(VLOOKUP($AN1775,技まとめ!$A$1:$F$380,6,FALSE)),"－",VLOOKUP($AN1775,技まとめ!$A$1:$F$380,6,FALSE))</f>
        <v>DR</v>
      </c>
      <c r="AP1775" s="3">
        <f>IF(ISERROR(VLOOKUP($AN1775,技まとめ!$A$1:$F$380,3,FALSE)),"－",VLOOKUP($AN1775,技まとめ!$A$1:$F$380,3,FALSE))</f>
        <v>40</v>
      </c>
      <c r="AQ1775" s="3">
        <f>IF(ISERROR(VLOOKUP($AN1775,技まとめ!$A$1:$F$380,5,FALSE)),"－",VLOOKUP($AN1775,技まとめ!$A$1:$F$380,5,FALSE))</f>
        <v>31</v>
      </c>
      <c r="AR1775" s="3" t="str">
        <f>IF($E1775=IF(ISERROR(VLOOKUP($AN1775,技まとめ!$A$1:$F$380,4,FALSE)),"－",VLOOKUP($AN1775,技まとめ!$A$1:$F$380,4,FALSE)),"一致","")</f>
        <v/>
      </c>
      <c r="AS1775" s="9" t="s">
        <v>318</v>
      </c>
      <c r="AT1775" s="3" t="str">
        <f>IF(ISERROR(VLOOKUP($AS1775,技まとめ!$A$1:$F$380,6,FALSE)),"－",VLOOKUP($AS1775,技まとめ!$A$1:$F$380,6,FALSE))</f>
        <v>LS</v>
      </c>
      <c r="AU1775" s="3">
        <f>IF(ISERROR(VLOOKUP($AS1775,技まとめ!$A$1:$F$380,3,FALSE)),"－",VLOOKUP($AS1775,技まとめ!$A$1:$F$380,3,FALSE))</f>
        <v>98</v>
      </c>
      <c r="AV1775" s="3">
        <f>IF(ISERROR(VLOOKUP($AS1775,技まとめ!$A$1:$F$380,5,FALSE)),"－",VLOOKUP($AS1775,技まとめ!$A$1:$F$380,5,FALSE))</f>
        <v>62</v>
      </c>
      <c r="AW1775" s="3" t="str">
        <f>IF($E1775=IF(ISERROR(VLOOKUP($AS1775,技まとめ!$A$1:$F$380,4,FALSE)),"－",VLOOKUP($AS1775,技まとめ!$A$1:$F$380,4,FALSE)),"一致","")</f>
        <v>一致</v>
      </c>
      <c r="AX1775" s="12" t="str">
        <f t="shared" si="384"/>
        <v>カウンターストライクホークショットざんぞうイーグルバスター</v>
      </c>
      <c r="AY1775" s="12" t="str">
        <f t="shared" si="385"/>
        <v>カウンターストライクホークショットざんぞうイーグルバスター</v>
      </c>
      <c r="AZ1775" s="12" t="str">
        <f t="shared" si="386"/>
        <v>カウンターストライクホークショットざんぞうイーグルバスター</v>
      </c>
      <c r="BA1775" s="12" t="str">
        <f t="shared" si="387"/>
        <v>カウンターストライクホークショットざんぞうイーグルバスター</v>
      </c>
      <c r="BB1775" s="11" t="str">
        <f t="shared" si="388"/>
        <v>P2BSDRLS</v>
      </c>
      <c r="BC1775" s="11" t="str">
        <f t="shared" si="389"/>
        <v>P2BSDRLS</v>
      </c>
      <c r="BD1775" s="11" t="str">
        <f t="shared" si="390"/>
        <v>P2BSDRLS</v>
      </c>
      <c r="BE1775" s="11" t="str">
        <f t="shared" si="391"/>
        <v>P2BSDRLS</v>
      </c>
    </row>
    <row r="1776" spans="1:57" ht="11.25" hidden="1" customHeight="1">
      <c r="A1776" s="6">
        <v>1775</v>
      </c>
      <c r="B1776" s="7" t="s">
        <v>3940</v>
      </c>
      <c r="C1776" s="8" t="s">
        <v>3941</v>
      </c>
      <c r="D1776" s="7" t="s">
        <v>72</v>
      </c>
      <c r="E1776" s="7" t="s">
        <v>81</v>
      </c>
      <c r="F1776" s="7" t="s">
        <v>82</v>
      </c>
      <c r="G1776" s="9">
        <v>118</v>
      </c>
      <c r="H1776" s="9">
        <v>112</v>
      </c>
      <c r="I1776" s="9">
        <v>63</v>
      </c>
      <c r="J1776" s="9">
        <v>51</v>
      </c>
      <c r="K1776" s="9">
        <v>52</v>
      </c>
      <c r="L1776" s="9">
        <v>50</v>
      </c>
      <c r="M1776" s="9">
        <v>62</v>
      </c>
      <c r="N1776" s="9">
        <v>56</v>
      </c>
      <c r="O1776" s="9">
        <v>56</v>
      </c>
      <c r="P1776" s="9">
        <v>34</v>
      </c>
      <c r="Q1776" s="10">
        <v>113</v>
      </c>
      <c r="R1776" s="11">
        <v>11</v>
      </c>
      <c r="S1776" s="11">
        <v>1</v>
      </c>
      <c r="T1776" s="11">
        <v>100</v>
      </c>
      <c r="U1776" s="11">
        <v>112</v>
      </c>
      <c r="V1776" s="11">
        <v>1</v>
      </c>
      <c r="W1776" s="11">
        <v>106</v>
      </c>
      <c r="X1776" s="11">
        <f t="shared" si="378"/>
        <v>444</v>
      </c>
      <c r="Y1776" s="11">
        <f t="shared" si="379"/>
        <v>5055</v>
      </c>
      <c r="Z1776" s="11">
        <f t="shared" si="380"/>
        <v>925</v>
      </c>
      <c r="AA1776" s="11">
        <f t="shared" si="381"/>
        <v>4040</v>
      </c>
      <c r="AB1776" s="11">
        <f t="shared" si="382"/>
        <v>4040</v>
      </c>
      <c r="AC1776" s="6">
        <f t="shared" si="383"/>
        <v>4585</v>
      </c>
      <c r="AD1776" s="9" t="s">
        <v>560</v>
      </c>
      <c r="AE1776" s="3" t="str">
        <f>IF(ISERROR(VLOOKUP($AD1776,技まとめ!$A$1:$F$380,6,FALSE)),"－",VLOOKUP($AD1776,技まとめ!$A$1:$F$380,6,FALSE))</f>
        <v>BL</v>
      </c>
      <c r="AF1776" s="3">
        <f>IF(ISERROR(VLOOKUP($AD1776,技まとめ!$A$1:$F$380,3,FALSE)),"－",VLOOKUP($AD1776,技まとめ!$A$1:$F$380,3,FALSE))</f>
        <v>28</v>
      </c>
      <c r="AG1776" s="3">
        <f>IF(ISERROR(VLOOKUP($AD1776,技まとめ!$A$1:$F$380,5,FALSE)),"－",VLOOKUP($AD1776,技まとめ!$A$1:$F$380,5,FALSE))</f>
        <v>24</v>
      </c>
      <c r="AH1776" s="3" t="str">
        <f>IF($E1776=IF(ISERROR(VLOOKUP($AD1776,技まとめ!$A$1:$F$380,4,FALSE)),"－",VLOOKUP($AD1776,技まとめ!$A$1:$F$380,4,FALSE)),"一致","")</f>
        <v>一致</v>
      </c>
      <c r="AI1776" s="9" t="s">
        <v>481</v>
      </c>
      <c r="AJ1776" s="3" t="str">
        <f>IF(ISERROR(VLOOKUP($AI1776,技まとめ!$A$1:$F$380,6,FALSE)),"－",VLOOKUP($AI1776,技まとめ!$A$1:$F$380,6,FALSE))</f>
        <v>SC</v>
      </c>
      <c r="AK1776" s="3">
        <f>IF(ISERROR(VLOOKUP($AI1776,技まとめ!$A$1:$F$380,3,FALSE)),"－",VLOOKUP($AI1776,技まとめ!$A$1:$F$380,3,FALSE))</f>
        <v>59</v>
      </c>
      <c r="AL1776" s="3">
        <f>IF(ISERROR(VLOOKUP($AI1776,技まとめ!$A$1:$F$380,5,FALSE)),"－",VLOOKUP($AI1776,技まとめ!$A$1:$F$380,5,FALSE))</f>
        <v>34</v>
      </c>
      <c r="AM1776" s="3" t="str">
        <f>IF($E1776=IF(ISERROR(VLOOKUP($AI1776,技まとめ!$A$1:$F$380,4,FALSE)),"－",VLOOKUP($AI1776,技まとめ!$A$1:$F$380,4,FALSE)),"一致","")</f>
        <v/>
      </c>
      <c r="AN1776" s="9" t="s">
        <v>326</v>
      </c>
      <c r="AO1776" s="3" t="str">
        <f>IF(ISERROR(VLOOKUP($AN1776,技まとめ!$A$1:$F$380,6,FALSE)),"－",VLOOKUP($AN1776,技まとめ!$A$1:$F$380,6,FALSE))</f>
        <v>BL</v>
      </c>
      <c r="AP1776" s="3">
        <f>IF(ISERROR(VLOOKUP($AN1776,技まとめ!$A$1:$F$380,3,FALSE)),"－",VLOOKUP($AN1776,技まとめ!$A$1:$F$380,3,FALSE))</f>
        <v>56</v>
      </c>
      <c r="AQ1776" s="3">
        <f>IF(ISERROR(VLOOKUP($AN1776,技まとめ!$A$1:$F$380,5,FALSE)),"－",VLOOKUP($AN1776,技まとめ!$A$1:$F$380,5,FALSE))</f>
        <v>39</v>
      </c>
      <c r="AR1776" s="3" t="str">
        <f>IF($E1776=IF(ISERROR(VLOOKUP($AN1776,技まとめ!$A$1:$F$380,4,FALSE)),"－",VLOOKUP($AN1776,技まとめ!$A$1:$F$380,4,FALSE)),"一致","")</f>
        <v/>
      </c>
      <c r="AS1776" s="9" t="s">
        <v>360</v>
      </c>
      <c r="AT1776" s="3" t="str">
        <f>IF(ISERROR(VLOOKUP($AS1776,技まとめ!$A$1:$F$380,6,FALSE)),"－",VLOOKUP($AS1776,技まとめ!$A$1:$F$380,6,FALSE))</f>
        <v>LS</v>
      </c>
      <c r="AU1776" s="3">
        <f>IF(ISERROR(VLOOKUP($AS1776,技まとめ!$A$1:$F$380,3,FALSE)),"－",VLOOKUP($AS1776,技まとめ!$A$1:$F$380,3,FALSE))</f>
        <v>64</v>
      </c>
      <c r="AV1776" s="3">
        <f>IF(ISERROR(VLOOKUP($AS1776,技まとめ!$A$1:$F$380,5,FALSE)),"－",VLOOKUP($AS1776,技まとめ!$A$1:$F$380,5,FALSE))</f>
        <v>44</v>
      </c>
      <c r="AW1776" s="3" t="str">
        <f>IF($E1776=IF(ISERROR(VLOOKUP($AS1776,技まとめ!$A$1:$F$380,4,FALSE)),"－",VLOOKUP($AS1776,技まとめ!$A$1:$F$380,4,FALSE)),"一致","")</f>
        <v/>
      </c>
      <c r="AX1776" s="12" t="str">
        <f t="shared" si="384"/>
        <v>ブレードアタックトカチェフボンバーパワーチャージアサルトシュート</v>
      </c>
      <c r="AY1776" s="12" t="str">
        <f t="shared" si="385"/>
        <v>ブレードアタックトカチェフボンバーパワーチャージアサルトシュート</v>
      </c>
      <c r="AZ1776" s="12" t="str">
        <f t="shared" si="386"/>
        <v>ブレードアタックトカチェフボンバーパワーチャージアサルトシュート</v>
      </c>
      <c r="BA1776" s="12" t="str">
        <f t="shared" si="387"/>
        <v>ブレードアタックトカチェフボンバーパワーチャージアサルトシュート</v>
      </c>
      <c r="BB1776" s="11" t="str">
        <f t="shared" si="388"/>
        <v>BLSCBLLS</v>
      </c>
      <c r="BC1776" s="11" t="str">
        <f t="shared" si="389"/>
        <v>BLSCBLLS</v>
      </c>
      <c r="BD1776" s="11" t="str">
        <f t="shared" si="390"/>
        <v>BLSCBLLS</v>
      </c>
      <c r="BE1776" s="11" t="str">
        <f t="shared" si="391"/>
        <v>BLSCBLLS</v>
      </c>
    </row>
    <row r="1777" spans="1:57" ht="11.25" hidden="1" customHeight="1">
      <c r="A1777" s="6">
        <v>1776</v>
      </c>
      <c r="B1777" s="7" t="s">
        <v>3942</v>
      </c>
      <c r="C1777" s="8" t="s">
        <v>3943</v>
      </c>
      <c r="D1777" s="7" t="s">
        <v>72</v>
      </c>
      <c r="E1777" s="7" t="s">
        <v>81</v>
      </c>
      <c r="F1777" s="7" t="s">
        <v>82</v>
      </c>
      <c r="G1777" s="9">
        <v>127</v>
      </c>
      <c r="H1777" s="9">
        <v>122</v>
      </c>
      <c r="I1777" s="9">
        <v>69</v>
      </c>
      <c r="J1777" s="9">
        <v>54</v>
      </c>
      <c r="K1777" s="9">
        <v>55</v>
      </c>
      <c r="L1777" s="9">
        <v>51</v>
      </c>
      <c r="M1777" s="9">
        <v>52</v>
      </c>
      <c r="N1777" s="9">
        <v>49</v>
      </c>
      <c r="O1777" s="9">
        <v>54</v>
      </c>
      <c r="P1777" s="9">
        <v>52</v>
      </c>
      <c r="Q1777" s="10">
        <v>119</v>
      </c>
      <c r="R1777" s="11">
        <v>28</v>
      </c>
      <c r="S1777" s="11">
        <v>1</v>
      </c>
      <c r="T1777" s="11">
        <v>101</v>
      </c>
      <c r="U1777" s="11">
        <v>102</v>
      </c>
      <c r="V1777" s="11">
        <v>1</v>
      </c>
      <c r="W1777" s="11">
        <v>104</v>
      </c>
      <c r="X1777" s="11">
        <f t="shared" si="378"/>
        <v>456</v>
      </c>
      <c r="Y1777" s="11">
        <f t="shared" si="379"/>
        <v>5285</v>
      </c>
      <c r="Z1777" s="11">
        <f t="shared" si="380"/>
        <v>1510</v>
      </c>
      <c r="AA1777" s="11">
        <f t="shared" si="381"/>
        <v>4065</v>
      </c>
      <c r="AB1777" s="11">
        <f t="shared" si="382"/>
        <v>4065</v>
      </c>
      <c r="AC1777" s="6">
        <f t="shared" si="383"/>
        <v>4700</v>
      </c>
      <c r="AD1777" s="9" t="s">
        <v>560</v>
      </c>
      <c r="AE1777" s="3" t="str">
        <f>IF(ISERROR(VLOOKUP($AD1777,技まとめ!$A$1:$F$380,6,FALSE)),"－",VLOOKUP($AD1777,技まとめ!$A$1:$F$380,6,FALSE))</f>
        <v>BL</v>
      </c>
      <c r="AF1777" s="3">
        <f>IF(ISERROR(VLOOKUP($AD1777,技まとめ!$A$1:$F$380,3,FALSE)),"－",VLOOKUP($AD1777,技まとめ!$A$1:$F$380,3,FALSE))</f>
        <v>28</v>
      </c>
      <c r="AG1777" s="3">
        <f>IF(ISERROR(VLOOKUP($AD1777,技まとめ!$A$1:$F$380,5,FALSE)),"－",VLOOKUP($AD1777,技まとめ!$A$1:$F$380,5,FALSE))</f>
        <v>24</v>
      </c>
      <c r="AH1777" s="3" t="str">
        <f>IF($E1777=IF(ISERROR(VLOOKUP($AD1777,技まとめ!$A$1:$F$380,4,FALSE)),"－",VLOOKUP($AD1777,技まとめ!$A$1:$F$380,4,FALSE)),"一致","")</f>
        <v>一致</v>
      </c>
      <c r="AI1777" s="9" t="s">
        <v>186</v>
      </c>
      <c r="AJ1777" s="3" t="str">
        <f>IF(ISERROR(VLOOKUP($AI1777,技まとめ!$A$1:$F$380,6,FALSE)),"－",VLOOKUP($AI1777,技まとめ!$A$1:$F$380,6,FALSE))</f>
        <v>DR</v>
      </c>
      <c r="AK1777" s="3">
        <f>IF(ISERROR(VLOOKUP($AI1777,技まとめ!$A$1:$F$380,3,FALSE)),"－",VLOOKUP($AI1777,技まとめ!$A$1:$F$380,3,FALSE))</f>
        <v>27</v>
      </c>
      <c r="AL1777" s="3">
        <f>IF(ISERROR(VLOOKUP($AI1777,技まとめ!$A$1:$F$380,5,FALSE)),"－",VLOOKUP($AI1777,技まとめ!$A$1:$F$380,5,FALSE))</f>
        <v>25</v>
      </c>
      <c r="AM1777" s="3" t="str">
        <f>IF($E1777=IF(ISERROR(VLOOKUP($AI1777,技まとめ!$A$1:$F$380,4,FALSE)),"－",VLOOKUP($AI1777,技まとめ!$A$1:$F$380,4,FALSE)),"一致","")</f>
        <v/>
      </c>
      <c r="AN1777" s="9" t="s">
        <v>153</v>
      </c>
      <c r="AO1777" s="3" t="str">
        <f>IF(ISERROR(VLOOKUP($AN1777,技まとめ!$A$1:$F$380,6,FALSE)),"－",VLOOKUP($AN1777,技まとめ!$A$1:$F$380,6,FALSE))</f>
        <v>CA</v>
      </c>
      <c r="AP1777" s="3">
        <f>IF(ISERROR(VLOOKUP($AN1777,技まとめ!$A$1:$F$380,3,FALSE)),"－",VLOOKUP($AN1777,技まとめ!$A$1:$F$380,3,FALSE))</f>
        <v>102</v>
      </c>
      <c r="AQ1777" s="3">
        <f>IF(ISERROR(VLOOKUP($AN1777,技まとめ!$A$1:$F$380,5,FALSE)),"－",VLOOKUP($AN1777,技まとめ!$A$1:$F$380,5,FALSE))</f>
        <v>55</v>
      </c>
      <c r="AR1777" s="3" t="str">
        <f>IF($E1777=IF(ISERROR(VLOOKUP($AN1777,技まとめ!$A$1:$F$380,4,FALSE)),"－",VLOOKUP($AN1777,技まとめ!$A$1:$F$380,4,FALSE)),"一致","")</f>
        <v/>
      </c>
      <c r="AS1777" s="9" t="s">
        <v>842</v>
      </c>
      <c r="AT1777" s="3" t="str">
        <f>IF(ISERROR(VLOOKUP($AS1777,技まとめ!$A$1:$F$380,6,FALSE)),"－",VLOOKUP($AS1777,技まとめ!$A$1:$F$380,6,FALSE))</f>
        <v>－</v>
      </c>
      <c r="AU1777" s="3">
        <f>IF(ISERROR(VLOOKUP($AS1777,技まとめ!$A$1:$F$380,3,FALSE)),"－",VLOOKUP($AS1777,技まとめ!$A$1:$F$380,3,FALSE))</f>
        <v>0</v>
      </c>
      <c r="AV1777" s="3">
        <f>IF(ISERROR(VLOOKUP($AS1777,技まとめ!$A$1:$F$380,5,FALSE)),"－",VLOOKUP($AS1777,技まとめ!$A$1:$F$380,5,FALSE))</f>
        <v>0</v>
      </c>
      <c r="AW1777" s="3" t="str">
        <f>IF($E1777=IF(ISERROR(VLOOKUP($AS1777,技まとめ!$A$1:$F$380,4,FALSE)),"－",VLOOKUP($AS1777,技まとめ!$A$1:$F$380,4,FALSE)),"一致","")</f>
        <v/>
      </c>
      <c r="AX1777" s="12" t="str">
        <f t="shared" si="384"/>
        <v>ブレードアタックフーセンガムむげんのかべなまける</v>
      </c>
      <c r="AY1777" s="12" t="str">
        <f t="shared" si="385"/>
        <v>ブレードアタックフーセンガムむげんのかべなまける</v>
      </c>
      <c r="AZ1777" s="12" t="str">
        <f t="shared" si="386"/>
        <v>ブレードアタックフーセンガムむげんのかべなまける</v>
      </c>
      <c r="BA1777" s="12" t="str">
        <f t="shared" si="387"/>
        <v>ブレードアタックフーセンガムむげんのかべなまける</v>
      </c>
      <c r="BB1777" s="11" t="str">
        <f t="shared" si="388"/>
        <v>BLDRCA－</v>
      </c>
      <c r="BC1777" s="11" t="str">
        <f t="shared" si="389"/>
        <v>BLDRCA－</v>
      </c>
      <c r="BD1777" s="11" t="str">
        <f t="shared" si="390"/>
        <v>BLDRCA－</v>
      </c>
      <c r="BE1777" s="11" t="str">
        <f t="shared" si="391"/>
        <v>BLDRCA－</v>
      </c>
    </row>
    <row r="1778" spans="1:57" ht="11.25" hidden="1" customHeight="1">
      <c r="A1778" s="6">
        <v>1777</v>
      </c>
      <c r="B1778" s="7" t="s">
        <v>3944</v>
      </c>
      <c r="C1778" s="8" t="s">
        <v>3945</v>
      </c>
      <c r="D1778" s="7" t="s">
        <v>72</v>
      </c>
      <c r="E1778" s="7" t="s">
        <v>95</v>
      </c>
      <c r="F1778" s="7" t="s">
        <v>109</v>
      </c>
      <c r="G1778" s="9">
        <v>132</v>
      </c>
      <c r="H1778" s="9">
        <v>98</v>
      </c>
      <c r="I1778" s="9">
        <v>32</v>
      </c>
      <c r="J1778" s="9">
        <v>37</v>
      </c>
      <c r="K1778" s="9">
        <v>36</v>
      </c>
      <c r="L1778" s="9">
        <v>36</v>
      </c>
      <c r="M1778" s="9">
        <v>75</v>
      </c>
      <c r="N1778" s="9">
        <v>76</v>
      </c>
      <c r="O1778" s="9">
        <v>78</v>
      </c>
      <c r="P1778" s="9">
        <v>62</v>
      </c>
      <c r="Q1778" s="10">
        <v>82</v>
      </c>
      <c r="R1778" s="11">
        <v>29</v>
      </c>
      <c r="S1778" s="11">
        <v>1</v>
      </c>
      <c r="T1778" s="11">
        <v>86</v>
      </c>
      <c r="U1778" s="11">
        <v>125</v>
      </c>
      <c r="V1778" s="11">
        <v>1</v>
      </c>
      <c r="W1778" s="11">
        <v>128</v>
      </c>
      <c r="X1778" s="11">
        <f t="shared" si="378"/>
        <v>452</v>
      </c>
      <c r="Y1778" s="11">
        <f t="shared" si="379"/>
        <v>3925</v>
      </c>
      <c r="Z1778" s="11">
        <f t="shared" si="380"/>
        <v>1665</v>
      </c>
      <c r="AA1778" s="11">
        <f t="shared" si="381"/>
        <v>3660</v>
      </c>
      <c r="AB1778" s="11">
        <f t="shared" si="382"/>
        <v>3660</v>
      </c>
      <c r="AC1778" s="6">
        <f t="shared" si="383"/>
        <v>4225</v>
      </c>
      <c r="AD1778" s="9" t="s">
        <v>110</v>
      </c>
      <c r="AE1778" s="3" t="str">
        <f>IF(ISERROR(VLOOKUP($AD1778,技まとめ!$A$1:$F$380,6,FALSE)),"－",VLOOKUP($AD1778,技まとめ!$A$1:$F$380,6,FALSE))</f>
        <v>DR</v>
      </c>
      <c r="AF1778" s="3">
        <f>IF(ISERROR(VLOOKUP($AD1778,技まとめ!$A$1:$F$380,3,FALSE)),"－",VLOOKUP($AD1778,技まとめ!$A$1:$F$380,3,FALSE))</f>
        <v>34</v>
      </c>
      <c r="AG1778" s="3">
        <f>IF(ISERROR(VLOOKUP($AD1778,技まとめ!$A$1:$F$380,5,FALSE)),"－",VLOOKUP($AD1778,技まとめ!$A$1:$F$380,5,FALSE))</f>
        <v>27</v>
      </c>
      <c r="AH1778" s="3" t="str">
        <f>IF($E1778=IF(ISERROR(VLOOKUP($AD1778,技まとめ!$A$1:$F$380,4,FALSE)),"－",VLOOKUP($AD1778,技まとめ!$A$1:$F$380,4,FALSE)),"一致","")</f>
        <v/>
      </c>
      <c r="AI1778" s="9" t="s">
        <v>117</v>
      </c>
      <c r="AJ1778" s="3" t="str">
        <f>IF(ISERROR(VLOOKUP($AI1778,技まとめ!$A$1:$F$380,6,FALSE)),"－",VLOOKUP($AI1778,技まとめ!$A$1:$F$380,6,FALSE))</f>
        <v>SC</v>
      </c>
      <c r="AK1778" s="3">
        <f>IF(ISERROR(VLOOKUP($AI1778,技まとめ!$A$1:$F$380,3,FALSE)),"－",VLOOKUP($AI1778,技まとめ!$A$1:$F$380,3,FALSE))</f>
        <v>38</v>
      </c>
      <c r="AL1778" s="3">
        <f>IF(ISERROR(VLOOKUP($AI1778,技まとめ!$A$1:$F$380,5,FALSE)),"－",VLOOKUP($AI1778,技まとめ!$A$1:$F$380,5,FALSE))</f>
        <v>25</v>
      </c>
      <c r="AM1778" s="3" t="str">
        <f>IF($E1778=IF(ISERROR(VLOOKUP($AI1778,技まとめ!$A$1:$F$380,4,FALSE)),"－",VLOOKUP($AI1778,技まとめ!$A$1:$F$380,4,FALSE)),"一致","")</f>
        <v/>
      </c>
      <c r="AN1778" s="9" t="s">
        <v>165</v>
      </c>
      <c r="AO1778" s="3" t="str">
        <f>IF(ISERROR(VLOOKUP($AN1778,技まとめ!$A$1:$F$380,6,FALSE)),"－",VLOOKUP($AN1778,技まとめ!$A$1:$F$380,6,FALSE))</f>
        <v>BL</v>
      </c>
      <c r="AP1778" s="3">
        <f>IF(ISERROR(VLOOKUP($AN1778,技まとめ!$A$1:$F$380,3,FALSE)),"－",VLOOKUP($AN1778,技まとめ!$A$1:$F$380,3,FALSE))</f>
        <v>78</v>
      </c>
      <c r="AQ1778" s="3">
        <f>IF(ISERROR(VLOOKUP($AN1778,技まとめ!$A$1:$F$380,5,FALSE)),"－",VLOOKUP($AN1778,技まとめ!$A$1:$F$380,5,FALSE))</f>
        <v>46</v>
      </c>
      <c r="AR1778" s="3" t="str">
        <f>IF($E1778=IF(ISERROR(VLOOKUP($AN1778,技まとめ!$A$1:$F$380,4,FALSE)),"－",VLOOKUP($AN1778,技まとめ!$A$1:$F$380,4,FALSE)),"一致","")</f>
        <v/>
      </c>
      <c r="AS1778" s="9" t="s">
        <v>634</v>
      </c>
      <c r="AT1778" s="3" t="str">
        <f>IF(ISERROR(VLOOKUP($AS1778,技まとめ!$A$1:$F$380,6,FALSE)),"－",VLOOKUP($AS1778,技まとめ!$A$1:$F$380,6,FALSE))</f>
        <v>DR</v>
      </c>
      <c r="AU1778" s="3">
        <f>IF(ISERROR(VLOOKUP($AS1778,技まとめ!$A$1:$F$380,3,FALSE)),"－",VLOOKUP($AS1778,技まとめ!$A$1:$F$380,3,FALSE))</f>
        <v>13</v>
      </c>
      <c r="AV1778" s="3">
        <f>IF(ISERROR(VLOOKUP($AS1778,技まとめ!$A$1:$F$380,5,FALSE)),"－",VLOOKUP($AS1778,技まとめ!$A$1:$F$380,5,FALSE))</f>
        <v>20</v>
      </c>
      <c r="AW1778" s="3" t="str">
        <f>IF($E1778=IF(ISERROR(VLOOKUP($AS1778,技まとめ!$A$1:$F$380,4,FALSE)),"－",VLOOKUP($AS1778,技まとめ!$A$1:$F$380,4,FALSE)),"一致","")</f>
        <v/>
      </c>
      <c r="AX1778" s="12" t="str">
        <f t="shared" si="384"/>
        <v>ジグザグスパーククルクルヘッドダブルサイクロンたまのりピエロ</v>
      </c>
      <c r="AY1778" s="12" t="str">
        <f t="shared" si="385"/>
        <v>ジグザグスパーククルクルヘッドダブルサイクロンたまのりピエロ</v>
      </c>
      <c r="AZ1778" s="12" t="str">
        <f t="shared" si="386"/>
        <v>ジグザグスパーククルクルヘッドダブルサイクロンたまのりピエロ</v>
      </c>
      <c r="BA1778" s="12" t="str">
        <f t="shared" si="387"/>
        <v>ジグザグスパーククルクルヘッドダブルサイクロンたまのりピエロ</v>
      </c>
      <c r="BB1778" s="11" t="str">
        <f t="shared" si="388"/>
        <v>DRSCBLDR</v>
      </c>
      <c r="BC1778" s="11" t="str">
        <f t="shared" si="389"/>
        <v>DRSCBLDR</v>
      </c>
      <c r="BD1778" s="11" t="str">
        <f t="shared" si="390"/>
        <v>DRSCBLDR</v>
      </c>
      <c r="BE1778" s="11" t="str">
        <f t="shared" si="391"/>
        <v>DRSCBLDR</v>
      </c>
    </row>
    <row r="1779" spans="1:57" ht="11.25" hidden="1" customHeight="1">
      <c r="A1779" s="6">
        <v>1778</v>
      </c>
      <c r="B1779" s="7" t="s">
        <v>3946</v>
      </c>
      <c r="C1779" s="8" t="s">
        <v>3947</v>
      </c>
      <c r="D1779" s="7" t="s">
        <v>72</v>
      </c>
      <c r="E1779" s="7" t="s">
        <v>102</v>
      </c>
      <c r="F1779" s="7" t="s">
        <v>128</v>
      </c>
      <c r="G1779" s="9">
        <v>128</v>
      </c>
      <c r="H1779" s="9">
        <v>102</v>
      </c>
      <c r="I1779" s="9">
        <v>59</v>
      </c>
      <c r="J1779" s="9">
        <v>57</v>
      </c>
      <c r="K1779" s="9">
        <v>63</v>
      </c>
      <c r="L1779" s="9">
        <v>56</v>
      </c>
      <c r="M1779" s="9">
        <v>56</v>
      </c>
      <c r="N1779" s="9">
        <v>58</v>
      </c>
      <c r="O1779" s="9">
        <v>52</v>
      </c>
      <c r="P1779" s="9">
        <v>27</v>
      </c>
      <c r="Q1779" s="10">
        <v>109</v>
      </c>
      <c r="R1779" s="11">
        <v>23</v>
      </c>
      <c r="S1779" s="11">
        <v>1</v>
      </c>
      <c r="T1779" s="11">
        <v>106</v>
      </c>
      <c r="U1779" s="11">
        <v>106</v>
      </c>
      <c r="V1779" s="11">
        <v>1</v>
      </c>
      <c r="W1779" s="11">
        <v>102</v>
      </c>
      <c r="X1779" s="11">
        <f t="shared" si="378"/>
        <v>448</v>
      </c>
      <c r="Y1779" s="11">
        <f t="shared" si="379"/>
        <v>4875</v>
      </c>
      <c r="Z1779" s="11">
        <f t="shared" si="380"/>
        <v>1325</v>
      </c>
      <c r="AA1779" s="11">
        <f t="shared" si="381"/>
        <v>4230</v>
      </c>
      <c r="AB1779" s="11">
        <f t="shared" si="382"/>
        <v>4230</v>
      </c>
      <c r="AC1779" s="6">
        <f t="shared" si="383"/>
        <v>4865</v>
      </c>
      <c r="AD1779" s="9" t="s">
        <v>543</v>
      </c>
      <c r="AE1779" s="3" t="str">
        <f>IF(ISERROR(VLOOKUP($AD1779,技まとめ!$A$1:$F$380,6,FALSE)),"－",VLOOKUP($AD1779,技まとめ!$A$1:$F$380,6,FALSE))</f>
        <v>SC</v>
      </c>
      <c r="AF1779" s="3">
        <f>IF(ISERROR(VLOOKUP($AD1779,技まとめ!$A$1:$F$380,3,FALSE)),"－",VLOOKUP($AD1779,技まとめ!$A$1:$F$380,3,FALSE))</f>
        <v>25</v>
      </c>
      <c r="AG1779" s="3">
        <f>IF(ISERROR(VLOOKUP($AD1779,技まとめ!$A$1:$F$380,5,FALSE)),"－",VLOOKUP($AD1779,技まとめ!$A$1:$F$380,5,FALSE))</f>
        <v>20</v>
      </c>
      <c r="AH1779" s="3" t="str">
        <f>IF($E1779=IF(ISERROR(VLOOKUP($AD1779,技まとめ!$A$1:$F$380,4,FALSE)),"－",VLOOKUP($AD1779,技まとめ!$A$1:$F$380,4,FALSE)),"一致","")</f>
        <v/>
      </c>
      <c r="AI1779" s="9" t="s">
        <v>300</v>
      </c>
      <c r="AJ1779" s="3" t="str">
        <f>IF(ISERROR(VLOOKUP($AI1779,技まとめ!$A$1:$F$380,6,FALSE)),"－",VLOOKUP($AI1779,技まとめ!$A$1:$F$380,6,FALSE))</f>
        <v>BB</v>
      </c>
      <c r="AK1779" s="3">
        <f>IF(ISERROR(VLOOKUP($AI1779,技まとめ!$A$1:$F$380,3,FALSE)),"－",VLOOKUP($AI1779,技まとめ!$A$1:$F$380,3,FALSE))</f>
        <v>49</v>
      </c>
      <c r="AL1779" s="3">
        <f>IF(ISERROR(VLOOKUP($AI1779,技まとめ!$A$1:$F$380,5,FALSE)),"－",VLOOKUP($AI1779,技まとめ!$A$1:$F$380,5,FALSE))</f>
        <v>32</v>
      </c>
      <c r="AM1779" s="3" t="str">
        <f>IF($E1779=IF(ISERROR(VLOOKUP($AI1779,技まとめ!$A$1:$F$380,4,FALSE)),"－",VLOOKUP($AI1779,技まとめ!$A$1:$F$380,4,FALSE)),"一致","")</f>
        <v/>
      </c>
      <c r="AN1779" s="9" t="s">
        <v>286</v>
      </c>
      <c r="AO1779" s="3" t="str">
        <f>IF(ISERROR(VLOOKUP($AN1779,技まとめ!$A$1:$F$380,6,FALSE)),"－",VLOOKUP($AN1779,技まとめ!$A$1:$F$380,6,FALSE))</f>
        <v>DR</v>
      </c>
      <c r="AP1779" s="3">
        <f>IF(ISERROR(VLOOKUP($AN1779,技まとめ!$A$1:$F$380,3,FALSE)),"－",VLOOKUP($AN1779,技まとめ!$A$1:$F$380,3,FALSE))</f>
        <v>80</v>
      </c>
      <c r="AQ1779" s="3">
        <f>IF(ISERROR(VLOOKUP($AN1779,技まとめ!$A$1:$F$380,5,FALSE)),"－",VLOOKUP($AN1779,技まとめ!$A$1:$F$380,5,FALSE))</f>
        <v>46</v>
      </c>
      <c r="AR1779" s="3" t="str">
        <f>IF($E1779=IF(ISERROR(VLOOKUP($AN1779,技まとめ!$A$1:$F$380,4,FALSE)),"－",VLOOKUP($AN1779,技まとめ!$A$1:$F$380,4,FALSE)),"一致","")</f>
        <v/>
      </c>
      <c r="AS1779" s="9" t="s">
        <v>112</v>
      </c>
      <c r="AT1779" s="3" t="str">
        <f>IF(ISERROR(VLOOKUP($AS1779,技まとめ!$A$1:$F$380,6,FALSE)),"－",VLOOKUP($AS1779,技まとめ!$A$1:$F$380,6,FALSE))</f>
        <v>BB</v>
      </c>
      <c r="AU1779" s="3">
        <f>IF(ISERROR(VLOOKUP($AS1779,技まとめ!$A$1:$F$380,3,FALSE)),"－",VLOOKUP($AS1779,技まとめ!$A$1:$F$380,3,FALSE))</f>
        <v>77</v>
      </c>
      <c r="AV1779" s="3">
        <f>IF(ISERROR(VLOOKUP($AS1779,技まとめ!$A$1:$F$380,5,FALSE)),"－",VLOOKUP($AS1779,技まとめ!$A$1:$F$380,5,FALSE))</f>
        <v>47</v>
      </c>
      <c r="AW1779" s="3" t="str">
        <f>IF($E1779=IF(ISERROR(VLOOKUP($AS1779,技まとめ!$A$1:$F$380,4,FALSE)),"－",VLOOKUP($AS1779,技まとめ!$A$1:$F$380,4,FALSE)),"一致","")</f>
        <v>一致</v>
      </c>
      <c r="AX1779" s="12" t="str">
        <f t="shared" si="384"/>
        <v>スピニングシュートスピニングカットじごくぐるまシューティングスター</v>
      </c>
      <c r="AY1779" s="12" t="str">
        <f t="shared" si="385"/>
        <v>スピニングシュートスピニングカットじごくぐるまシューティングスター</v>
      </c>
      <c r="AZ1779" s="12" t="str">
        <f t="shared" si="386"/>
        <v>スピニングシュートスピニングカットじごくぐるまシューティングスター</v>
      </c>
      <c r="BA1779" s="12" t="str">
        <f t="shared" si="387"/>
        <v>スピニングシュートスピニングカットじごくぐるまシューティングスター</v>
      </c>
      <c r="BB1779" s="11" t="str">
        <f t="shared" si="388"/>
        <v>SCBBDRBB</v>
      </c>
      <c r="BC1779" s="11" t="str">
        <f t="shared" si="389"/>
        <v>SCBBDRBB</v>
      </c>
      <c r="BD1779" s="11" t="str">
        <f t="shared" si="390"/>
        <v>SCBBDRBB</v>
      </c>
      <c r="BE1779" s="11" t="str">
        <f t="shared" si="391"/>
        <v>SCBBDRBB</v>
      </c>
    </row>
    <row r="1780" spans="1:57" ht="11.25" hidden="1" customHeight="1">
      <c r="A1780" s="6">
        <v>1779</v>
      </c>
      <c r="B1780" s="7" t="s">
        <v>3948</v>
      </c>
      <c r="C1780" s="8" t="s">
        <v>3949</v>
      </c>
      <c r="D1780" s="7" t="s">
        <v>72</v>
      </c>
      <c r="E1780" s="7" t="s">
        <v>81</v>
      </c>
      <c r="F1780" s="7" t="s">
        <v>74</v>
      </c>
      <c r="G1780" s="9">
        <v>107</v>
      </c>
      <c r="H1780" s="9">
        <v>124</v>
      </c>
      <c r="I1780" s="9">
        <v>63</v>
      </c>
      <c r="J1780" s="9">
        <v>50</v>
      </c>
      <c r="K1780" s="9">
        <v>72</v>
      </c>
      <c r="L1780" s="9">
        <v>86</v>
      </c>
      <c r="M1780" s="9">
        <v>32</v>
      </c>
      <c r="N1780" s="9">
        <v>36</v>
      </c>
      <c r="O1780" s="9">
        <v>83</v>
      </c>
      <c r="P1780" s="9">
        <v>12</v>
      </c>
      <c r="Q1780" s="10">
        <v>113</v>
      </c>
      <c r="R1780" s="11">
        <v>1</v>
      </c>
      <c r="S1780" s="11">
        <v>1</v>
      </c>
      <c r="T1780" s="11">
        <v>136</v>
      </c>
      <c r="U1780" s="11">
        <v>82</v>
      </c>
      <c r="V1780" s="11">
        <v>1</v>
      </c>
      <c r="W1780" s="11">
        <v>120</v>
      </c>
      <c r="X1780" s="11">
        <f t="shared" si="378"/>
        <v>454</v>
      </c>
      <c r="Y1780" s="11">
        <f t="shared" si="379"/>
        <v>5125</v>
      </c>
      <c r="Z1780" s="11">
        <f t="shared" si="380"/>
        <v>645</v>
      </c>
      <c r="AA1780" s="11">
        <f t="shared" si="381"/>
        <v>5370</v>
      </c>
      <c r="AB1780" s="11">
        <f t="shared" si="382"/>
        <v>5370</v>
      </c>
      <c r="AC1780" s="6">
        <f t="shared" si="383"/>
        <v>6045</v>
      </c>
      <c r="AD1780" s="9" t="s">
        <v>594</v>
      </c>
      <c r="AE1780" s="3" t="str">
        <f>IF(ISERROR(VLOOKUP($AD1780,技まとめ!$A$1:$F$380,6,FALSE)),"－",VLOOKUP($AD1780,技まとめ!$A$1:$F$380,6,FALSE))</f>
        <v>P1</v>
      </c>
      <c r="AF1780" s="3">
        <f>IF(ISERROR(VLOOKUP($AD1780,技まとめ!$A$1:$F$380,3,FALSE)),"－",VLOOKUP($AD1780,技まとめ!$A$1:$F$380,3,FALSE))</f>
        <v>73</v>
      </c>
      <c r="AG1780" s="3">
        <f>IF(ISERROR(VLOOKUP($AD1780,技まとめ!$A$1:$F$380,5,FALSE)),"－",VLOOKUP($AD1780,技まとめ!$A$1:$F$380,5,FALSE))</f>
        <v>42</v>
      </c>
      <c r="AH1780" s="3" t="str">
        <f>IF($E1780=IF(ISERROR(VLOOKUP($AD1780,技まとめ!$A$1:$F$380,4,FALSE)),"－",VLOOKUP($AD1780,技まとめ!$A$1:$F$380,4,FALSE)),"一致","")</f>
        <v/>
      </c>
      <c r="AI1780" s="9" t="s">
        <v>351</v>
      </c>
      <c r="AJ1780" s="3" t="str">
        <f>IF(ISERROR(VLOOKUP($AI1780,技まとめ!$A$1:$F$380,6,FALSE)),"－",VLOOKUP($AI1780,技まとめ!$A$1:$F$380,6,FALSE))</f>
        <v>CA</v>
      </c>
      <c r="AK1780" s="3">
        <f>IF(ISERROR(VLOOKUP($AI1780,技まとめ!$A$1:$F$380,3,FALSE)),"－",VLOOKUP($AI1780,技まとめ!$A$1:$F$380,3,FALSE))</f>
        <v>92</v>
      </c>
      <c r="AL1780" s="3">
        <f>IF(ISERROR(VLOOKUP($AI1780,技まとめ!$A$1:$F$380,5,FALSE)),"－",VLOOKUP($AI1780,技まとめ!$A$1:$F$380,5,FALSE))</f>
        <v>50</v>
      </c>
      <c r="AM1780" s="3" t="str">
        <f>IF($E1780=IF(ISERROR(VLOOKUP($AI1780,技まとめ!$A$1:$F$380,4,FALSE)),"－",VLOOKUP($AI1780,技まとめ!$A$1:$F$380,4,FALSE)),"一致","")</f>
        <v/>
      </c>
      <c r="AN1780" s="9" t="s">
        <v>157</v>
      </c>
      <c r="AO1780" s="3" t="str">
        <f>IF(ISERROR(VLOOKUP($AN1780,技まとめ!$A$1:$F$380,6,FALSE)),"－",VLOOKUP($AN1780,技まとめ!$A$1:$F$380,6,FALSE))</f>
        <v>BL</v>
      </c>
      <c r="AP1780" s="3">
        <f>IF(ISERROR(VLOOKUP($AN1780,技まとめ!$A$1:$F$380,3,FALSE)),"－",VLOOKUP($AN1780,技まとめ!$A$1:$F$380,3,FALSE))</f>
        <v>47</v>
      </c>
      <c r="AQ1780" s="3">
        <f>IF(ISERROR(VLOOKUP($AN1780,技まとめ!$A$1:$F$380,5,FALSE)),"－",VLOOKUP($AN1780,技まとめ!$A$1:$F$380,5,FALSE))</f>
        <v>32</v>
      </c>
      <c r="AR1780" s="3" t="str">
        <f>IF($E1780=IF(ISERROR(VLOOKUP($AN1780,技まとめ!$A$1:$F$380,4,FALSE)),"－",VLOOKUP($AN1780,技まとめ!$A$1:$F$380,4,FALSE)),"一致","")</f>
        <v/>
      </c>
      <c r="AS1780" s="9" t="s">
        <v>5012</v>
      </c>
      <c r="AT1780" s="3" t="str">
        <f>IF(ISERROR(VLOOKUP($AS1780,技まとめ!$A$1:$F$380,6,FALSE)),"－",VLOOKUP($AS1780,技まとめ!$A$1:$F$380,6,FALSE))</f>
        <v>－</v>
      </c>
      <c r="AU1780" s="3">
        <f>IF(ISERROR(VLOOKUP($AS1780,技まとめ!$A$1:$F$380,3,FALSE)),"－",VLOOKUP($AS1780,技まとめ!$A$1:$F$380,3,FALSE))</f>
        <v>0</v>
      </c>
      <c r="AV1780" s="3">
        <f>IF(ISERROR(VLOOKUP($AS1780,技まとめ!$A$1:$F$380,5,FALSE)),"－",VLOOKUP($AS1780,技まとめ!$A$1:$F$380,5,FALSE))</f>
        <v>0</v>
      </c>
      <c r="AW1780" s="3" t="str">
        <f>IF($E1780=IF(ISERROR(VLOOKUP($AS1780,技まとめ!$A$1:$F$380,4,FALSE)),"－",VLOOKUP($AS1780,技まとめ!$A$1:$F$380,4,FALSE)),"一致","")</f>
        <v/>
      </c>
      <c r="AX1780" s="12" t="str">
        <f t="shared" si="384"/>
        <v>コロッセオガードギガントウォールアースクェイククリティカル！</v>
      </c>
      <c r="AY1780" s="12" t="str">
        <f t="shared" si="385"/>
        <v>コロッセオガードギガントウォールアースクェイククリティカル！</v>
      </c>
      <c r="AZ1780" s="12" t="str">
        <f t="shared" si="386"/>
        <v>コロッセオガードギガントウォールアースクェイククリティカル！</v>
      </c>
      <c r="BA1780" s="12" t="str">
        <f t="shared" si="387"/>
        <v>コロッセオガードギガントウォールアースクェイククリティカル！</v>
      </c>
      <c r="BB1780" s="11" t="str">
        <f t="shared" si="388"/>
        <v>P1CABL－</v>
      </c>
      <c r="BC1780" s="11" t="str">
        <f t="shared" si="389"/>
        <v>P1CABL－</v>
      </c>
      <c r="BD1780" s="11" t="str">
        <f t="shared" si="390"/>
        <v>P1CABL－</v>
      </c>
      <c r="BE1780" s="11" t="str">
        <f t="shared" si="391"/>
        <v>P1CABL－</v>
      </c>
    </row>
    <row r="1781" spans="1:57" ht="11.25" hidden="1" customHeight="1">
      <c r="A1781" s="6">
        <v>1780</v>
      </c>
      <c r="B1781" s="7" t="s">
        <v>3950</v>
      </c>
      <c r="C1781" s="8" t="s">
        <v>3951</v>
      </c>
      <c r="D1781" s="7" t="s">
        <v>72</v>
      </c>
      <c r="E1781" s="7" t="s">
        <v>81</v>
      </c>
      <c r="F1781" s="7" t="s">
        <v>82</v>
      </c>
      <c r="G1781" s="9">
        <v>126</v>
      </c>
      <c r="H1781" s="9">
        <v>122</v>
      </c>
      <c r="I1781" s="9">
        <v>42</v>
      </c>
      <c r="J1781" s="9">
        <v>52</v>
      </c>
      <c r="K1781" s="9">
        <v>56</v>
      </c>
      <c r="L1781" s="9">
        <v>77</v>
      </c>
      <c r="M1781" s="9">
        <v>80</v>
      </c>
      <c r="N1781" s="9">
        <v>56</v>
      </c>
      <c r="O1781" s="9">
        <v>56</v>
      </c>
      <c r="P1781" s="9">
        <v>11</v>
      </c>
      <c r="Q1781" s="10">
        <v>92</v>
      </c>
      <c r="R1781" s="11">
        <v>1</v>
      </c>
      <c r="S1781" s="11">
        <v>1</v>
      </c>
      <c r="T1781" s="11">
        <v>127</v>
      </c>
      <c r="U1781" s="11">
        <v>130</v>
      </c>
      <c r="V1781" s="11">
        <v>1</v>
      </c>
      <c r="W1781" s="11">
        <v>98</v>
      </c>
      <c r="X1781" s="11">
        <f t="shared" si="378"/>
        <v>450</v>
      </c>
      <c r="Y1781" s="11">
        <f t="shared" si="379"/>
        <v>4175</v>
      </c>
      <c r="Z1781" s="11">
        <f t="shared" si="380"/>
        <v>535</v>
      </c>
      <c r="AA1781" s="11">
        <f t="shared" si="381"/>
        <v>4945</v>
      </c>
      <c r="AB1781" s="11">
        <f t="shared" si="382"/>
        <v>4945</v>
      </c>
      <c r="AC1781" s="6">
        <f t="shared" si="383"/>
        <v>5575</v>
      </c>
      <c r="AD1781" s="9" t="s">
        <v>270</v>
      </c>
      <c r="AE1781" s="3" t="str">
        <f>IF(ISERROR(VLOOKUP($AD1781,技まとめ!$A$1:$F$380,6,FALSE)),"－",VLOOKUP($AD1781,技まとめ!$A$1:$F$380,6,FALSE))</f>
        <v>BB</v>
      </c>
      <c r="AF1781" s="3">
        <f>IF(ISERROR(VLOOKUP($AD1781,技まとめ!$A$1:$F$380,3,FALSE)),"－",VLOOKUP($AD1781,技まとめ!$A$1:$F$380,3,FALSE))</f>
        <v>92</v>
      </c>
      <c r="AG1781" s="3">
        <f>IF(ISERROR(VLOOKUP($AD1781,技まとめ!$A$1:$F$380,5,FALSE)),"－",VLOOKUP($AD1781,技まとめ!$A$1:$F$380,5,FALSE))</f>
        <v>53</v>
      </c>
      <c r="AH1781" s="3" t="str">
        <f>IF($E1781=IF(ISERROR(VLOOKUP($AD1781,技まとめ!$A$1:$F$380,4,FALSE)),"－",VLOOKUP($AD1781,技まとめ!$A$1:$F$380,4,FALSE)),"一致","")</f>
        <v/>
      </c>
      <c r="AI1781" s="9" t="s">
        <v>83</v>
      </c>
      <c r="AJ1781" s="3" t="str">
        <f>IF(ISERROR(VLOOKUP($AI1781,技まとめ!$A$1:$F$380,6,FALSE)),"－",VLOOKUP($AI1781,技まとめ!$A$1:$F$380,6,FALSE))</f>
        <v>DR</v>
      </c>
      <c r="AK1781" s="3">
        <f>IF(ISERROR(VLOOKUP($AI1781,技まとめ!$A$1:$F$380,3,FALSE)),"－",VLOOKUP($AI1781,技まとめ!$A$1:$F$380,3,FALSE))</f>
        <v>13</v>
      </c>
      <c r="AL1781" s="3">
        <f>IF(ISERROR(VLOOKUP($AI1781,技まとめ!$A$1:$F$380,5,FALSE)),"－",VLOOKUP($AI1781,技まとめ!$A$1:$F$380,5,FALSE))</f>
        <v>20</v>
      </c>
      <c r="AM1781" s="3" t="str">
        <f>IF($E1781=IF(ISERROR(VLOOKUP($AI1781,技まとめ!$A$1:$F$380,4,FALSE)),"－",VLOOKUP($AI1781,技まとめ!$A$1:$F$380,4,FALSE)),"一致","")</f>
        <v>一致</v>
      </c>
      <c r="AN1781" s="9" t="s">
        <v>132</v>
      </c>
      <c r="AO1781" s="3" t="str">
        <f>IF(ISERROR(VLOOKUP($AN1781,技まとめ!$A$1:$F$380,6,FALSE)),"－",VLOOKUP($AN1781,技まとめ!$A$1:$F$380,6,FALSE))</f>
        <v>DR</v>
      </c>
      <c r="AP1781" s="3">
        <f>IF(ISERROR(VLOOKUP($AN1781,技まとめ!$A$1:$F$380,3,FALSE)),"－",VLOOKUP($AN1781,技まとめ!$A$1:$F$380,3,FALSE))</f>
        <v>78</v>
      </c>
      <c r="AQ1781" s="3">
        <f>IF(ISERROR(VLOOKUP($AN1781,技まとめ!$A$1:$F$380,5,FALSE)),"－",VLOOKUP($AN1781,技まとめ!$A$1:$F$380,5,FALSE))</f>
        <v>46</v>
      </c>
      <c r="AR1781" s="3" t="str">
        <f>IF($E1781=IF(ISERROR(VLOOKUP($AN1781,技まとめ!$A$1:$F$380,4,FALSE)),"－",VLOOKUP($AN1781,技まとめ!$A$1:$F$380,4,FALSE)),"一致","")</f>
        <v>一致</v>
      </c>
      <c r="AS1781" s="9" t="s">
        <v>516</v>
      </c>
      <c r="AT1781" s="3" t="str">
        <f>IF(ISERROR(VLOOKUP($AS1781,技まとめ!$A$1:$F$380,6,FALSE)),"－",VLOOKUP($AS1781,技まとめ!$A$1:$F$380,6,FALSE))</f>
        <v>－</v>
      </c>
      <c r="AU1781" s="3">
        <f>IF(ISERROR(VLOOKUP($AS1781,技まとめ!$A$1:$F$380,3,FALSE)),"－",VLOOKUP($AS1781,技まとめ!$A$1:$F$380,3,FALSE))</f>
        <v>0</v>
      </c>
      <c r="AV1781" s="3">
        <f>IF(ISERROR(VLOOKUP($AS1781,技まとめ!$A$1:$F$380,5,FALSE)),"－",VLOOKUP($AS1781,技まとめ!$A$1:$F$380,5,FALSE))</f>
        <v>0</v>
      </c>
      <c r="AW1781" s="3" t="str">
        <f>IF($E1781=IF(ISERROR(VLOOKUP($AS1781,技まとめ!$A$1:$F$380,4,FALSE)),"－",VLOOKUP($AS1781,技まとめ!$A$1:$F$380,4,FALSE)),"一致","")</f>
        <v/>
      </c>
      <c r="AX1781" s="12" t="str">
        <f t="shared" si="384"/>
        <v>バーバリアンのたてしっぷうダッシュダッシュストームスピードプラス</v>
      </c>
      <c r="AY1781" s="12" t="str">
        <f t="shared" si="385"/>
        <v>バーバリアンのたてしっぷうダッシュダッシュストームスピードプラス</v>
      </c>
      <c r="AZ1781" s="12" t="str">
        <f t="shared" si="386"/>
        <v>バーバリアンのたてしっぷうダッシュダッシュストームスピードプラス</v>
      </c>
      <c r="BA1781" s="12" t="str">
        <f t="shared" si="387"/>
        <v>バーバリアンのたてしっぷうダッシュダッシュストームスピードプラス</v>
      </c>
      <c r="BB1781" s="11" t="str">
        <f t="shared" si="388"/>
        <v>BBDRDR－</v>
      </c>
      <c r="BC1781" s="11" t="str">
        <f t="shared" si="389"/>
        <v>BBDRDR－</v>
      </c>
      <c r="BD1781" s="11" t="str">
        <f t="shared" si="390"/>
        <v>BBDRDR－</v>
      </c>
      <c r="BE1781" s="11" t="str">
        <f t="shared" si="391"/>
        <v>BBDRDR－</v>
      </c>
    </row>
    <row r="1782" spans="1:57" ht="11.25" hidden="1" customHeight="1">
      <c r="A1782" s="6">
        <v>1781</v>
      </c>
      <c r="B1782" s="7" t="s">
        <v>3952</v>
      </c>
      <c r="C1782" s="8" t="s">
        <v>3953</v>
      </c>
      <c r="D1782" s="7" t="s">
        <v>72</v>
      </c>
      <c r="E1782" s="7" t="s">
        <v>95</v>
      </c>
      <c r="F1782" s="7" t="s">
        <v>82</v>
      </c>
      <c r="G1782" s="9">
        <v>140</v>
      </c>
      <c r="H1782" s="9">
        <v>126</v>
      </c>
      <c r="I1782" s="9">
        <v>60</v>
      </c>
      <c r="J1782" s="9">
        <v>66</v>
      </c>
      <c r="K1782" s="9">
        <v>61</v>
      </c>
      <c r="L1782" s="9">
        <v>72</v>
      </c>
      <c r="M1782" s="9">
        <v>53</v>
      </c>
      <c r="N1782" s="9">
        <v>56</v>
      </c>
      <c r="O1782" s="9">
        <v>61</v>
      </c>
      <c r="P1782" s="9">
        <v>13</v>
      </c>
      <c r="Q1782" s="10">
        <v>110</v>
      </c>
      <c r="R1782" s="11">
        <v>14</v>
      </c>
      <c r="S1782" s="11">
        <v>1</v>
      </c>
      <c r="T1782" s="11">
        <v>122</v>
      </c>
      <c r="U1782" s="11">
        <v>103</v>
      </c>
      <c r="V1782" s="11">
        <v>1</v>
      </c>
      <c r="W1782" s="11">
        <v>111</v>
      </c>
      <c r="X1782" s="11">
        <f t="shared" si="378"/>
        <v>462</v>
      </c>
      <c r="Y1782" s="11">
        <f t="shared" si="379"/>
        <v>4960</v>
      </c>
      <c r="Z1782" s="11">
        <f t="shared" si="380"/>
        <v>1055</v>
      </c>
      <c r="AA1782" s="11">
        <f t="shared" si="381"/>
        <v>4835</v>
      </c>
      <c r="AB1782" s="11">
        <f t="shared" si="382"/>
        <v>4835</v>
      </c>
      <c r="AC1782" s="6">
        <f t="shared" si="383"/>
        <v>5505</v>
      </c>
      <c r="AD1782" s="9" t="s">
        <v>270</v>
      </c>
      <c r="AE1782" s="3" t="str">
        <f>IF(ISERROR(VLOOKUP($AD1782,技まとめ!$A$1:$F$380,6,FALSE)),"－",VLOOKUP($AD1782,技まとめ!$A$1:$F$380,6,FALSE))</f>
        <v>BB</v>
      </c>
      <c r="AF1782" s="3">
        <f>IF(ISERROR(VLOOKUP($AD1782,技まとめ!$A$1:$F$380,3,FALSE)),"－",VLOOKUP($AD1782,技まとめ!$A$1:$F$380,3,FALSE))</f>
        <v>92</v>
      </c>
      <c r="AG1782" s="3">
        <f>IF(ISERROR(VLOOKUP($AD1782,技まとめ!$A$1:$F$380,5,FALSE)),"－",VLOOKUP($AD1782,技まとめ!$A$1:$F$380,5,FALSE))</f>
        <v>53</v>
      </c>
      <c r="AH1782" s="3" t="str">
        <f>IF($E1782=IF(ISERROR(VLOOKUP($AD1782,技まとめ!$A$1:$F$380,4,FALSE)),"－",VLOOKUP($AD1782,技まとめ!$A$1:$F$380,4,FALSE)),"一致","")</f>
        <v/>
      </c>
      <c r="AI1782" s="9" t="s">
        <v>203</v>
      </c>
      <c r="AJ1782" s="3" t="str">
        <f>IF(ISERROR(VLOOKUP($AI1782,技まとめ!$A$1:$F$380,6,FALSE)),"－",VLOOKUP($AI1782,技まとめ!$A$1:$F$380,6,FALSE))</f>
        <v>P1</v>
      </c>
      <c r="AK1782" s="3">
        <f>IF(ISERROR(VLOOKUP($AI1782,技まとめ!$A$1:$F$380,3,FALSE)),"－",VLOOKUP($AI1782,技まとめ!$A$1:$F$380,3,FALSE))</f>
        <v>46</v>
      </c>
      <c r="AL1782" s="3">
        <f>IF(ISERROR(VLOOKUP($AI1782,技まとめ!$A$1:$F$380,5,FALSE)),"－",VLOOKUP($AI1782,技まとめ!$A$1:$F$380,5,FALSE))</f>
        <v>32</v>
      </c>
      <c r="AM1782" s="3" t="str">
        <f>IF($E1782=IF(ISERROR(VLOOKUP($AI1782,技まとめ!$A$1:$F$380,4,FALSE)),"－",VLOOKUP($AI1782,技まとめ!$A$1:$F$380,4,FALSE)),"一致","")</f>
        <v/>
      </c>
      <c r="AN1782" s="9" t="s">
        <v>326</v>
      </c>
      <c r="AO1782" s="3" t="str">
        <f>IF(ISERROR(VLOOKUP($AN1782,技まとめ!$A$1:$F$380,6,FALSE)),"－",VLOOKUP($AN1782,技まとめ!$A$1:$F$380,6,FALSE))</f>
        <v>BL</v>
      </c>
      <c r="AP1782" s="3">
        <f>IF(ISERROR(VLOOKUP($AN1782,技まとめ!$A$1:$F$380,3,FALSE)),"－",VLOOKUP($AN1782,技まとめ!$A$1:$F$380,3,FALSE))</f>
        <v>56</v>
      </c>
      <c r="AQ1782" s="3">
        <f>IF(ISERROR(VLOOKUP($AN1782,技まとめ!$A$1:$F$380,5,FALSE)),"－",VLOOKUP($AN1782,技まとめ!$A$1:$F$380,5,FALSE))</f>
        <v>39</v>
      </c>
      <c r="AR1782" s="3" t="str">
        <f>IF($E1782=IF(ISERROR(VLOOKUP($AN1782,技まとめ!$A$1:$F$380,4,FALSE)),"－",VLOOKUP($AN1782,技まとめ!$A$1:$F$380,4,FALSE)),"一致","")</f>
        <v/>
      </c>
      <c r="AS1782" s="9" t="s">
        <v>247</v>
      </c>
      <c r="AT1782" s="3" t="str">
        <f>IF(ISERROR(VLOOKUP($AS1782,技まとめ!$A$1:$F$380,6,FALSE)),"－",VLOOKUP($AS1782,技まとめ!$A$1:$F$380,6,FALSE))</f>
        <v>NS</v>
      </c>
      <c r="AU1782" s="3">
        <f>IF(ISERROR(VLOOKUP($AS1782,技まとめ!$A$1:$F$380,3,FALSE)),"－",VLOOKUP($AS1782,技まとめ!$A$1:$F$380,3,FALSE))</f>
        <v>72</v>
      </c>
      <c r="AV1782" s="3">
        <f>IF(ISERROR(VLOOKUP($AS1782,技まとめ!$A$1:$F$380,5,FALSE)),"－",VLOOKUP($AS1782,技まとめ!$A$1:$F$380,5,FALSE))</f>
        <v>40</v>
      </c>
      <c r="AW1782" s="3" t="str">
        <f>IF($E1782=IF(ISERROR(VLOOKUP($AS1782,技まとめ!$A$1:$F$380,4,FALSE)),"－",VLOOKUP($AS1782,技まとめ!$A$1:$F$380,4,FALSE)),"一致","")</f>
        <v>一致</v>
      </c>
      <c r="AX1782" s="12" t="str">
        <f t="shared" si="384"/>
        <v>バーバリアンのたてフルパワーシールドパワーチャージガニメデプロトン</v>
      </c>
      <c r="AY1782" s="12" t="str">
        <f t="shared" si="385"/>
        <v>バーバリアンのたてフルパワーシールドパワーチャージガニメデプロトン</v>
      </c>
      <c r="AZ1782" s="12" t="str">
        <f t="shared" si="386"/>
        <v>バーバリアンのたてフルパワーシールドパワーチャージガニメデプロトン</v>
      </c>
      <c r="BA1782" s="12" t="str">
        <f t="shared" si="387"/>
        <v>バーバリアンのたてフルパワーシールドパワーチャージガニメデプロトン</v>
      </c>
      <c r="BB1782" s="11" t="str">
        <f t="shared" si="388"/>
        <v>BBP1BLNS</v>
      </c>
      <c r="BC1782" s="11" t="str">
        <f t="shared" si="389"/>
        <v>BBP1BLNS</v>
      </c>
      <c r="BD1782" s="11" t="str">
        <f t="shared" si="390"/>
        <v>BBP1BLNS</v>
      </c>
      <c r="BE1782" s="11" t="str">
        <f t="shared" si="391"/>
        <v>BBP1BLNS</v>
      </c>
    </row>
    <row r="1783" spans="1:57" ht="11.25" hidden="1" customHeight="1">
      <c r="A1783" s="6">
        <v>1782</v>
      </c>
      <c r="B1783" s="7" t="s">
        <v>3954</v>
      </c>
      <c r="C1783" s="8" t="s">
        <v>3955</v>
      </c>
      <c r="D1783" s="7" t="s">
        <v>72</v>
      </c>
      <c r="E1783" s="7" t="s">
        <v>102</v>
      </c>
      <c r="F1783" s="7" t="s">
        <v>82</v>
      </c>
      <c r="G1783" s="9">
        <v>135</v>
      </c>
      <c r="H1783" s="9">
        <v>115</v>
      </c>
      <c r="I1783" s="9">
        <v>58</v>
      </c>
      <c r="J1783" s="9">
        <v>52</v>
      </c>
      <c r="K1783" s="9">
        <v>62</v>
      </c>
      <c r="L1783" s="9">
        <v>76</v>
      </c>
      <c r="M1783" s="9">
        <v>51</v>
      </c>
      <c r="N1783" s="9">
        <v>47</v>
      </c>
      <c r="O1783" s="9">
        <v>86</v>
      </c>
      <c r="P1783" s="9">
        <v>3</v>
      </c>
      <c r="Q1783" s="10">
        <v>108</v>
      </c>
      <c r="R1783" s="11">
        <v>1</v>
      </c>
      <c r="S1783" s="11">
        <v>1</v>
      </c>
      <c r="T1783" s="11">
        <v>126</v>
      </c>
      <c r="U1783" s="11">
        <v>101</v>
      </c>
      <c r="V1783" s="11">
        <v>1</v>
      </c>
      <c r="W1783" s="11">
        <v>117</v>
      </c>
      <c r="X1783" s="11">
        <f t="shared" si="378"/>
        <v>455</v>
      </c>
      <c r="Y1783" s="11">
        <f t="shared" si="379"/>
        <v>4910</v>
      </c>
      <c r="Z1783" s="11">
        <f t="shared" si="380"/>
        <v>630</v>
      </c>
      <c r="AA1783" s="11">
        <f t="shared" si="381"/>
        <v>5005</v>
      </c>
      <c r="AB1783" s="11">
        <f t="shared" si="382"/>
        <v>5005</v>
      </c>
      <c r="AC1783" s="6">
        <f t="shared" si="383"/>
        <v>5630</v>
      </c>
      <c r="AD1783" s="9" t="s">
        <v>270</v>
      </c>
      <c r="AE1783" s="3" t="str">
        <f>IF(ISERROR(VLOOKUP($AD1783,技まとめ!$A$1:$F$380,6,FALSE)),"－",VLOOKUP($AD1783,技まとめ!$A$1:$F$380,6,FALSE))</f>
        <v>BB</v>
      </c>
      <c r="AF1783" s="3">
        <f>IF(ISERROR(VLOOKUP($AD1783,技まとめ!$A$1:$F$380,3,FALSE)),"－",VLOOKUP($AD1783,技まとめ!$A$1:$F$380,3,FALSE))</f>
        <v>92</v>
      </c>
      <c r="AG1783" s="3">
        <f>IF(ISERROR(VLOOKUP($AD1783,技まとめ!$A$1:$F$380,5,FALSE)),"－",VLOOKUP($AD1783,技まとめ!$A$1:$F$380,5,FALSE))</f>
        <v>53</v>
      </c>
      <c r="AH1783" s="3" t="str">
        <f>IF($E1783=IF(ISERROR(VLOOKUP($AD1783,技まとめ!$A$1:$F$380,4,FALSE)),"－",VLOOKUP($AD1783,技まとめ!$A$1:$F$380,4,FALSE)),"一致","")</f>
        <v/>
      </c>
      <c r="AI1783" s="9" t="s">
        <v>710</v>
      </c>
      <c r="AJ1783" s="3" t="str">
        <f>IF(ISERROR(VLOOKUP($AI1783,技まとめ!$A$1:$F$380,6,FALSE)),"－",VLOOKUP($AI1783,技まとめ!$A$1:$F$380,6,FALSE))</f>
        <v>DR</v>
      </c>
      <c r="AK1783" s="3">
        <f>IF(ISERROR(VLOOKUP($AI1783,技まとめ!$A$1:$F$380,3,FALSE)),"－",VLOOKUP($AI1783,技まとめ!$A$1:$F$380,3,FALSE))</f>
        <v>15</v>
      </c>
      <c r="AL1783" s="3">
        <f>IF(ISERROR(VLOOKUP($AI1783,技まとめ!$A$1:$F$380,5,FALSE)),"－",VLOOKUP($AI1783,技まとめ!$A$1:$F$380,5,FALSE))</f>
        <v>20</v>
      </c>
      <c r="AM1783" s="3" t="str">
        <f>IF($E1783=IF(ISERROR(VLOOKUP($AI1783,技まとめ!$A$1:$F$380,4,FALSE)),"－",VLOOKUP($AI1783,技まとめ!$A$1:$F$380,4,FALSE)),"一致","")</f>
        <v>一致</v>
      </c>
      <c r="AN1783" s="9" t="s">
        <v>454</v>
      </c>
      <c r="AO1783" s="3" t="str">
        <f>IF(ISERROR(VLOOKUP($AN1783,技まとめ!$A$1:$F$380,6,FALSE)),"－",VLOOKUP($AN1783,技まとめ!$A$1:$F$380,6,FALSE))</f>
        <v>BL</v>
      </c>
      <c r="AP1783" s="3">
        <f>IF(ISERROR(VLOOKUP($AN1783,技まとめ!$A$1:$F$380,3,FALSE)),"－",VLOOKUP($AN1783,技まとめ!$A$1:$F$380,3,FALSE))</f>
        <v>65</v>
      </c>
      <c r="AQ1783" s="3">
        <f>IF(ISERROR(VLOOKUP($AN1783,技まとめ!$A$1:$F$380,5,FALSE)),"－",VLOOKUP($AN1783,技まとめ!$A$1:$F$380,5,FALSE))</f>
        <v>42</v>
      </c>
      <c r="AR1783" s="3" t="str">
        <f>IF($E1783=IF(ISERROR(VLOOKUP($AN1783,技まとめ!$A$1:$F$380,4,FALSE)),"－",VLOOKUP($AN1783,技まとめ!$A$1:$F$380,4,FALSE)),"一致","")</f>
        <v/>
      </c>
      <c r="AS1783" s="9" t="s">
        <v>366</v>
      </c>
      <c r="AT1783" s="3" t="str">
        <f>IF(ISERROR(VLOOKUP($AS1783,技まとめ!$A$1:$F$380,6,FALSE)),"－",VLOOKUP($AS1783,技まとめ!$A$1:$F$380,6,FALSE))</f>
        <v>BL</v>
      </c>
      <c r="AU1783" s="3">
        <f>IF(ISERROR(VLOOKUP($AS1783,技まとめ!$A$1:$F$380,3,FALSE)),"－",VLOOKUP($AS1783,技まとめ!$A$1:$F$380,3,FALSE))</f>
        <v>65</v>
      </c>
      <c r="AV1783" s="3">
        <f>IF(ISERROR(VLOOKUP($AS1783,技まとめ!$A$1:$F$380,5,FALSE)),"－",VLOOKUP($AS1783,技まとめ!$A$1:$F$380,5,FALSE))</f>
        <v>42</v>
      </c>
      <c r="AW1783" s="3" t="str">
        <f>IF($E1783=IF(ISERROR(VLOOKUP($AS1783,技まとめ!$A$1:$F$380,4,FALSE)),"－",VLOOKUP($AS1783,技まとめ!$A$1:$F$380,4,FALSE)),"一致","")</f>
        <v/>
      </c>
      <c r="AX1783" s="12" t="str">
        <f t="shared" si="384"/>
        <v>バーバリアンのたてひとりワンツーぶんしんディフェンスプロファイルゾーン</v>
      </c>
      <c r="AY1783" s="12" t="str">
        <f t="shared" si="385"/>
        <v>バーバリアンのたてひとりワンツーぶんしんディフェンスプロファイルゾーン</v>
      </c>
      <c r="AZ1783" s="12" t="str">
        <f t="shared" si="386"/>
        <v>バーバリアンのたてひとりワンツーぶんしんディフェンスプロファイルゾーン</v>
      </c>
      <c r="BA1783" s="12" t="str">
        <f t="shared" si="387"/>
        <v>バーバリアンのたてひとりワンツーぶんしんディフェンスプロファイルゾーン</v>
      </c>
      <c r="BB1783" s="11" t="str">
        <f t="shared" si="388"/>
        <v>BBDRBLBL</v>
      </c>
      <c r="BC1783" s="11" t="str">
        <f t="shared" si="389"/>
        <v>BBDRBLBL</v>
      </c>
      <c r="BD1783" s="11" t="str">
        <f t="shared" si="390"/>
        <v>BBDRBLBL</v>
      </c>
      <c r="BE1783" s="11" t="str">
        <f t="shared" si="391"/>
        <v>BBDRBLBL</v>
      </c>
    </row>
    <row r="1784" spans="1:57" ht="11.25" hidden="1" customHeight="1">
      <c r="A1784" s="6">
        <v>1783</v>
      </c>
      <c r="B1784" s="7" t="s">
        <v>3956</v>
      </c>
      <c r="C1784" s="8" t="s">
        <v>3957</v>
      </c>
      <c r="D1784" s="7" t="s">
        <v>72</v>
      </c>
      <c r="E1784" s="7" t="s">
        <v>73</v>
      </c>
      <c r="F1784" s="7" t="s">
        <v>82</v>
      </c>
      <c r="G1784" s="9">
        <v>132</v>
      </c>
      <c r="H1784" s="9">
        <v>122</v>
      </c>
      <c r="I1784" s="9">
        <v>56</v>
      </c>
      <c r="J1784" s="9">
        <v>61</v>
      </c>
      <c r="K1784" s="9">
        <v>65</v>
      </c>
      <c r="L1784" s="9">
        <v>66</v>
      </c>
      <c r="M1784" s="9">
        <v>62</v>
      </c>
      <c r="N1784" s="9">
        <v>68</v>
      </c>
      <c r="O1784" s="9">
        <v>56</v>
      </c>
      <c r="P1784" s="9">
        <v>5</v>
      </c>
      <c r="Q1784" s="10">
        <v>106</v>
      </c>
      <c r="R1784" s="11">
        <v>17</v>
      </c>
      <c r="S1784" s="11">
        <v>1</v>
      </c>
      <c r="T1784" s="11">
        <v>116</v>
      </c>
      <c r="U1784" s="11">
        <v>112</v>
      </c>
      <c r="V1784" s="11">
        <v>1</v>
      </c>
      <c r="W1784" s="11">
        <v>106</v>
      </c>
      <c r="X1784" s="11">
        <f t="shared" si="378"/>
        <v>459</v>
      </c>
      <c r="Y1784" s="11">
        <f t="shared" si="379"/>
        <v>4775</v>
      </c>
      <c r="Z1784" s="11">
        <f t="shared" si="380"/>
        <v>1135</v>
      </c>
      <c r="AA1784" s="11">
        <f t="shared" si="381"/>
        <v>4600</v>
      </c>
      <c r="AB1784" s="11">
        <f t="shared" si="382"/>
        <v>4600</v>
      </c>
      <c r="AC1784" s="6">
        <f t="shared" si="383"/>
        <v>5255</v>
      </c>
      <c r="AD1784" s="9" t="s">
        <v>106</v>
      </c>
      <c r="AE1784" s="3" t="str">
        <f>IF(ISERROR(VLOOKUP($AD1784,技まとめ!$A$1:$F$380,6,FALSE)),"－",VLOOKUP($AD1784,技まとめ!$A$1:$F$380,6,FALSE))</f>
        <v>BL</v>
      </c>
      <c r="AF1784" s="3">
        <f>IF(ISERROR(VLOOKUP($AD1784,技まとめ!$A$1:$F$380,3,FALSE)),"－",VLOOKUP($AD1784,技まとめ!$A$1:$F$380,3,FALSE))</f>
        <v>77</v>
      </c>
      <c r="AG1784" s="3">
        <f>IF(ISERROR(VLOOKUP($AD1784,技まとめ!$A$1:$F$380,5,FALSE)),"－",VLOOKUP($AD1784,技まとめ!$A$1:$F$380,5,FALSE))</f>
        <v>47</v>
      </c>
      <c r="AH1784" s="3" t="str">
        <f>IF($E1784=IF(ISERROR(VLOOKUP($AD1784,技まとめ!$A$1:$F$380,4,FALSE)),"－",VLOOKUP($AD1784,技まとめ!$A$1:$F$380,4,FALSE)),"一致","")</f>
        <v>一致</v>
      </c>
      <c r="AI1784" s="9" t="s">
        <v>214</v>
      </c>
      <c r="AJ1784" s="3" t="str">
        <f>IF(ISERROR(VLOOKUP($AI1784,技まとめ!$A$1:$F$380,6,FALSE)),"－",VLOOKUP($AI1784,技まとめ!$A$1:$F$380,6,FALSE))</f>
        <v>DR</v>
      </c>
      <c r="AK1784" s="3">
        <f>IF(ISERROR(VLOOKUP($AI1784,技まとめ!$A$1:$F$380,3,FALSE)),"－",VLOOKUP($AI1784,技まとめ!$A$1:$F$380,3,FALSE))</f>
        <v>27</v>
      </c>
      <c r="AL1784" s="3">
        <f>IF(ISERROR(VLOOKUP($AI1784,技まとめ!$A$1:$F$380,5,FALSE)),"－",VLOOKUP($AI1784,技まとめ!$A$1:$F$380,5,FALSE))</f>
        <v>25</v>
      </c>
      <c r="AM1784" s="3" t="str">
        <f>IF($E1784=IF(ISERROR(VLOOKUP($AI1784,技まとめ!$A$1:$F$380,4,FALSE)),"－",VLOOKUP($AI1784,技まとめ!$A$1:$F$380,4,FALSE)),"一致","")</f>
        <v/>
      </c>
      <c r="AN1784" s="9" t="s">
        <v>5019</v>
      </c>
      <c r="AO1784" s="3" t="str">
        <f>IF(ISERROR(VLOOKUP($AN1784,技まとめ!$A$1:$F$380,6,FALSE)),"－",VLOOKUP($AN1784,技まとめ!$A$1:$F$380,6,FALSE))</f>
        <v>－</v>
      </c>
      <c r="AP1784" s="3">
        <f>IF(ISERROR(VLOOKUP($AN1784,技まとめ!$A$1:$F$380,3,FALSE)),"－",VLOOKUP($AN1784,技まとめ!$A$1:$F$380,3,FALSE))</f>
        <v>0</v>
      </c>
      <c r="AQ1784" s="3">
        <f>IF(ISERROR(VLOOKUP($AN1784,技まとめ!$A$1:$F$380,5,FALSE)),"－",VLOOKUP($AN1784,技まとめ!$A$1:$F$380,5,FALSE))</f>
        <v>0</v>
      </c>
      <c r="AR1784" s="3" t="str">
        <f>IF($E1784=IF(ISERROR(VLOOKUP($AN1784,技まとめ!$A$1:$F$380,4,FALSE)),"－",VLOOKUP($AN1784,技まとめ!$A$1:$F$380,4,FALSE)),"一致","")</f>
        <v/>
      </c>
      <c r="AS1784" s="9" t="s">
        <v>169</v>
      </c>
      <c r="AT1784" s="3" t="str">
        <f>IF(ISERROR(VLOOKUP($AS1784,技まとめ!$A$1:$F$380,6,FALSE)),"－",VLOOKUP($AS1784,技まとめ!$A$1:$F$380,6,FALSE))</f>
        <v>DR</v>
      </c>
      <c r="AU1784" s="3">
        <f>IF(ISERROR(VLOOKUP($AS1784,技まとめ!$A$1:$F$380,3,FALSE)),"－",VLOOKUP($AS1784,技まとめ!$A$1:$F$380,3,FALSE))</f>
        <v>71</v>
      </c>
      <c r="AV1784" s="3">
        <f>IF(ISERROR(VLOOKUP($AS1784,技まとめ!$A$1:$F$380,5,FALSE)),"－",VLOOKUP($AS1784,技まとめ!$A$1:$F$380,5,FALSE))</f>
        <v>44</v>
      </c>
      <c r="AW1784" s="3" t="str">
        <f>IF($E1784=IF(ISERROR(VLOOKUP($AS1784,技まとめ!$A$1:$F$380,4,FALSE)),"－",VLOOKUP($AS1784,技まとめ!$A$1:$F$380,4,FALSE)),"一致","")</f>
        <v/>
      </c>
      <c r="AX1784" s="12" t="str">
        <f t="shared" si="384"/>
        <v>ブロックサーカスムーンサルトイケメンＵＰ！エコーボール</v>
      </c>
      <c r="AY1784" s="12" t="str">
        <f t="shared" si="385"/>
        <v>ブロックサーカスムーンサルトイケメンＵＰ！エコーボール</v>
      </c>
      <c r="AZ1784" s="12" t="str">
        <f t="shared" si="386"/>
        <v>ブロックサーカスムーンサルトイケメンＵＰ！エコーボール</v>
      </c>
      <c r="BA1784" s="12" t="str">
        <f t="shared" si="387"/>
        <v>ブロックサーカスムーンサルトイケメンＵＰ！エコーボール</v>
      </c>
      <c r="BB1784" s="11" t="str">
        <f t="shared" si="388"/>
        <v>BLDR－DR</v>
      </c>
      <c r="BC1784" s="11" t="str">
        <f t="shared" si="389"/>
        <v>BLDR－DR</v>
      </c>
      <c r="BD1784" s="11" t="str">
        <f t="shared" si="390"/>
        <v>BLDR－DR</v>
      </c>
      <c r="BE1784" s="11" t="str">
        <f t="shared" si="391"/>
        <v>BLDR－DR</v>
      </c>
    </row>
    <row r="1785" spans="1:57" ht="11.25" hidden="1" customHeight="1">
      <c r="A1785" s="6">
        <v>1784</v>
      </c>
      <c r="B1785" s="7" t="s">
        <v>3958</v>
      </c>
      <c r="C1785" s="8" t="s">
        <v>3959</v>
      </c>
      <c r="D1785" s="7" t="s">
        <v>72</v>
      </c>
      <c r="E1785" s="7" t="s">
        <v>81</v>
      </c>
      <c r="F1785" s="7" t="s">
        <v>109</v>
      </c>
      <c r="G1785" s="9">
        <v>115</v>
      </c>
      <c r="H1785" s="9">
        <v>133</v>
      </c>
      <c r="I1785" s="9">
        <v>50</v>
      </c>
      <c r="J1785" s="9">
        <v>53</v>
      </c>
      <c r="K1785" s="9">
        <v>64</v>
      </c>
      <c r="L1785" s="9">
        <v>68</v>
      </c>
      <c r="M1785" s="9">
        <v>72</v>
      </c>
      <c r="N1785" s="9">
        <v>48</v>
      </c>
      <c r="O1785" s="9">
        <v>58</v>
      </c>
      <c r="P1785" s="9">
        <v>23</v>
      </c>
      <c r="Q1785" s="10">
        <v>100</v>
      </c>
      <c r="R1785" s="11">
        <v>6</v>
      </c>
      <c r="S1785" s="11">
        <v>1</v>
      </c>
      <c r="T1785" s="11">
        <v>118</v>
      </c>
      <c r="U1785" s="11">
        <v>122</v>
      </c>
      <c r="V1785" s="11">
        <v>1</v>
      </c>
      <c r="W1785" s="11">
        <v>108</v>
      </c>
      <c r="X1785" s="11">
        <f t="shared" si="378"/>
        <v>456</v>
      </c>
      <c r="Y1785" s="11">
        <f t="shared" si="379"/>
        <v>4545</v>
      </c>
      <c r="Z1785" s="11">
        <f t="shared" si="380"/>
        <v>760</v>
      </c>
      <c r="AA1785" s="11">
        <f t="shared" si="381"/>
        <v>4680</v>
      </c>
      <c r="AB1785" s="11">
        <f t="shared" si="382"/>
        <v>4680</v>
      </c>
      <c r="AC1785" s="6">
        <f t="shared" si="383"/>
        <v>5290</v>
      </c>
      <c r="AD1785" s="9" t="s">
        <v>591</v>
      </c>
      <c r="AE1785" s="3" t="str">
        <f>IF(ISERROR(VLOOKUP($AD1785,技まとめ!$A$1:$F$380,6,FALSE)),"－",VLOOKUP($AD1785,技まとめ!$A$1:$F$380,6,FALSE))</f>
        <v>NS</v>
      </c>
      <c r="AF1785" s="3">
        <f>IF(ISERROR(VLOOKUP($AD1785,技まとめ!$A$1:$F$380,3,FALSE)),"－",VLOOKUP($AD1785,技まとめ!$A$1:$F$380,3,FALSE))</f>
        <v>85</v>
      </c>
      <c r="AG1785" s="3">
        <f>IF(ISERROR(VLOOKUP($AD1785,技まとめ!$A$1:$F$380,5,FALSE)),"－",VLOOKUP($AD1785,技まとめ!$A$1:$F$380,5,FALSE))</f>
        <v>46</v>
      </c>
      <c r="AH1785" s="3" t="str">
        <f>IF($E1785=IF(ISERROR(VLOOKUP($AD1785,技まとめ!$A$1:$F$380,4,FALSE)),"－",VLOOKUP($AD1785,技まとめ!$A$1:$F$380,4,FALSE)),"一致","")</f>
        <v>一致</v>
      </c>
      <c r="AI1785" s="9" t="s">
        <v>590</v>
      </c>
      <c r="AJ1785" s="3" t="str">
        <f>IF(ISERROR(VLOOKUP($AI1785,技まとめ!$A$1:$F$380,6,FALSE)),"－",VLOOKUP($AI1785,技まとめ!$A$1:$F$380,6,FALSE))</f>
        <v>BL</v>
      </c>
      <c r="AK1785" s="3">
        <f>IF(ISERROR(VLOOKUP($AI1785,技まとめ!$A$1:$F$380,3,FALSE)),"－",VLOOKUP($AI1785,技まとめ!$A$1:$F$380,3,FALSE))</f>
        <v>27</v>
      </c>
      <c r="AL1785" s="3">
        <f>IF(ISERROR(VLOOKUP($AI1785,技まとめ!$A$1:$F$380,5,FALSE)),"－",VLOOKUP($AI1785,技まとめ!$A$1:$F$380,5,FALSE))</f>
        <v>25</v>
      </c>
      <c r="AM1785" s="3" t="str">
        <f>IF($E1785=IF(ISERROR(VLOOKUP($AI1785,技まとめ!$A$1:$F$380,4,FALSE)),"－",VLOOKUP($AI1785,技まとめ!$A$1:$F$380,4,FALSE)),"一致","")</f>
        <v/>
      </c>
      <c r="AN1785" s="9" t="s">
        <v>426</v>
      </c>
      <c r="AO1785" s="3" t="str">
        <f>IF(ISERROR(VLOOKUP($AN1785,技まとめ!$A$1:$F$380,6,FALSE)),"－",VLOOKUP($AN1785,技まとめ!$A$1:$F$380,6,FALSE))</f>
        <v>NS</v>
      </c>
      <c r="AP1785" s="3">
        <f>IF(ISERROR(VLOOKUP($AN1785,技まとめ!$A$1:$F$380,3,FALSE)),"－",VLOOKUP($AN1785,技まとめ!$A$1:$F$380,3,FALSE))</f>
        <v>57</v>
      </c>
      <c r="AQ1785" s="3">
        <f>IF(ISERROR(VLOOKUP($AN1785,技まとめ!$A$1:$F$380,5,FALSE)),"－",VLOOKUP($AN1785,技まとめ!$A$1:$F$380,5,FALSE))</f>
        <v>34</v>
      </c>
      <c r="AR1785" s="3" t="str">
        <f>IF($E1785=IF(ISERROR(VLOOKUP($AN1785,技まとめ!$A$1:$F$380,4,FALSE)),"－",VLOOKUP($AN1785,技まとめ!$A$1:$F$380,4,FALSE)),"一致","")</f>
        <v/>
      </c>
      <c r="AS1785" s="9" t="s">
        <v>589</v>
      </c>
      <c r="AT1785" s="3" t="str">
        <f>IF(ISERROR(VLOOKUP($AS1785,技まとめ!$A$1:$F$380,6,FALSE)),"－",VLOOKUP($AS1785,技まとめ!$A$1:$F$380,6,FALSE))</f>
        <v>DR</v>
      </c>
      <c r="AU1785" s="3">
        <f>IF(ISERROR(VLOOKUP($AS1785,技まとめ!$A$1:$F$380,3,FALSE)),"－",VLOOKUP($AS1785,技まとめ!$A$1:$F$380,3,FALSE))</f>
        <v>83</v>
      </c>
      <c r="AV1785" s="3">
        <f>IF(ISERROR(VLOOKUP($AS1785,技まとめ!$A$1:$F$380,5,FALSE)),"－",VLOOKUP($AS1785,技まとめ!$A$1:$F$380,5,FALSE))</f>
        <v>50</v>
      </c>
      <c r="AW1785" s="3" t="str">
        <f>IF($E1785=IF(ISERROR(VLOOKUP($AS1785,技まとめ!$A$1:$F$380,4,FALSE)),"－",VLOOKUP($AS1785,技まとめ!$A$1:$F$380,4,FALSE)),"一致","")</f>
        <v>一致</v>
      </c>
      <c r="AX1785" s="12" t="str">
        <f t="shared" si="384"/>
        <v>ディバインアローフォトンフラッシュシャインドライブヘブンズタイム</v>
      </c>
      <c r="AY1785" s="12" t="str">
        <f t="shared" si="385"/>
        <v>ディバインアローフォトンフラッシュシャインドライブヘブンズタイム</v>
      </c>
      <c r="AZ1785" s="12" t="str">
        <f t="shared" si="386"/>
        <v>ディバインアローフォトンフラッシュシャインドライブヘブンズタイム</v>
      </c>
      <c r="BA1785" s="12" t="str">
        <f t="shared" si="387"/>
        <v>ディバインアローフォトンフラッシュシャインドライブヘブンズタイム</v>
      </c>
      <c r="BB1785" s="11" t="str">
        <f t="shared" si="388"/>
        <v>NSBLNSDR</v>
      </c>
      <c r="BC1785" s="11" t="str">
        <f t="shared" si="389"/>
        <v>NSBLNSDR</v>
      </c>
      <c r="BD1785" s="11" t="str">
        <f t="shared" si="390"/>
        <v>NSBLNSDR</v>
      </c>
      <c r="BE1785" s="11" t="str">
        <f t="shared" si="391"/>
        <v>NSBLNSDR</v>
      </c>
    </row>
    <row r="1786" spans="1:57" ht="11.25" hidden="1" customHeight="1">
      <c r="A1786" s="6">
        <v>1785</v>
      </c>
      <c r="B1786" s="7" t="s">
        <v>3960</v>
      </c>
      <c r="C1786" s="8" t="s">
        <v>3961</v>
      </c>
      <c r="D1786" s="7" t="s">
        <v>72</v>
      </c>
      <c r="E1786" s="7" t="s">
        <v>95</v>
      </c>
      <c r="F1786" s="7" t="s">
        <v>109</v>
      </c>
      <c r="G1786" s="9">
        <v>122</v>
      </c>
      <c r="H1786" s="9">
        <v>123</v>
      </c>
      <c r="I1786" s="9">
        <v>56</v>
      </c>
      <c r="J1786" s="9">
        <v>65</v>
      </c>
      <c r="K1786" s="9">
        <v>64</v>
      </c>
      <c r="L1786" s="9">
        <v>57</v>
      </c>
      <c r="M1786" s="9">
        <v>64</v>
      </c>
      <c r="N1786" s="9">
        <v>52</v>
      </c>
      <c r="O1786" s="9">
        <v>56</v>
      </c>
      <c r="P1786" s="9">
        <v>11</v>
      </c>
      <c r="Q1786" s="10">
        <v>106</v>
      </c>
      <c r="R1786" s="11">
        <v>10</v>
      </c>
      <c r="S1786" s="11">
        <v>1</v>
      </c>
      <c r="T1786" s="11">
        <v>107</v>
      </c>
      <c r="U1786" s="11">
        <v>114</v>
      </c>
      <c r="V1786" s="11">
        <v>1</v>
      </c>
      <c r="W1786" s="11">
        <v>106</v>
      </c>
      <c r="X1786" s="11">
        <f t="shared" si="378"/>
        <v>445</v>
      </c>
      <c r="Y1786" s="11">
        <f t="shared" si="379"/>
        <v>4775</v>
      </c>
      <c r="Z1786" s="11">
        <f t="shared" si="380"/>
        <v>890</v>
      </c>
      <c r="AA1786" s="11">
        <f t="shared" si="381"/>
        <v>4285</v>
      </c>
      <c r="AB1786" s="11">
        <f t="shared" si="382"/>
        <v>4285</v>
      </c>
      <c r="AC1786" s="6">
        <f t="shared" si="383"/>
        <v>4860</v>
      </c>
      <c r="AD1786" s="9" t="s">
        <v>169</v>
      </c>
      <c r="AE1786" s="3" t="str">
        <f>IF(ISERROR(VLOOKUP($AD1786,技まとめ!$A$1:$F$380,6,FALSE)),"－",VLOOKUP($AD1786,技まとめ!$A$1:$F$380,6,FALSE))</f>
        <v>DR</v>
      </c>
      <c r="AF1786" s="3">
        <f>IF(ISERROR(VLOOKUP($AD1786,技まとめ!$A$1:$F$380,3,FALSE)),"－",VLOOKUP($AD1786,技まとめ!$A$1:$F$380,3,FALSE))</f>
        <v>71</v>
      </c>
      <c r="AG1786" s="3">
        <f>IF(ISERROR(VLOOKUP($AD1786,技まとめ!$A$1:$F$380,5,FALSE)),"－",VLOOKUP($AD1786,技まとめ!$A$1:$F$380,5,FALSE))</f>
        <v>44</v>
      </c>
      <c r="AH1786" s="3" t="str">
        <f>IF($E1786=IF(ISERROR(VLOOKUP($AD1786,技まとめ!$A$1:$F$380,4,FALSE)),"－",VLOOKUP($AD1786,技まとめ!$A$1:$F$380,4,FALSE)),"一致","")</f>
        <v>一致</v>
      </c>
      <c r="AI1786" s="9" t="s">
        <v>469</v>
      </c>
      <c r="AJ1786" s="3" t="str">
        <f>IF(ISERROR(VLOOKUP($AI1786,技まとめ!$A$1:$F$380,6,FALSE)),"－",VLOOKUP($AI1786,技まとめ!$A$1:$F$380,6,FALSE))</f>
        <v>SC</v>
      </c>
      <c r="AK1786" s="3">
        <f>IF(ISERROR(VLOOKUP($AI1786,技まとめ!$A$1:$F$380,3,FALSE)),"－",VLOOKUP($AI1786,技まとめ!$A$1:$F$380,3,FALSE))</f>
        <v>30</v>
      </c>
      <c r="AL1786" s="3">
        <f>IF(ISERROR(VLOOKUP($AI1786,技まとめ!$A$1:$F$380,5,FALSE)),"－",VLOOKUP($AI1786,技まとめ!$A$1:$F$380,5,FALSE))</f>
        <v>21</v>
      </c>
      <c r="AM1786" s="3" t="str">
        <f>IF($E1786=IF(ISERROR(VLOOKUP($AI1786,技まとめ!$A$1:$F$380,4,FALSE)),"－",VLOOKUP($AI1786,技まとめ!$A$1:$F$380,4,FALSE)),"一致","")</f>
        <v/>
      </c>
      <c r="AN1786" s="9" t="s">
        <v>557</v>
      </c>
      <c r="AO1786" s="3" t="str">
        <f>IF(ISERROR(VLOOKUP($AN1786,技まとめ!$A$1:$F$380,6,FALSE)),"－",VLOOKUP($AN1786,技まとめ!$A$1:$F$380,6,FALSE))</f>
        <v>LS</v>
      </c>
      <c r="AP1786" s="3">
        <f>IF(ISERROR(VLOOKUP($AN1786,技まとめ!$A$1:$F$380,3,FALSE)),"－",VLOOKUP($AN1786,技まとめ!$A$1:$F$380,3,FALSE))</f>
        <v>101</v>
      </c>
      <c r="AQ1786" s="3">
        <f>IF(ISERROR(VLOOKUP($AN1786,技まとめ!$A$1:$F$380,5,FALSE)),"－",VLOOKUP($AN1786,技まとめ!$A$1:$F$380,5,FALSE))</f>
        <v>66</v>
      </c>
      <c r="AR1786" s="3" t="str">
        <f>IF($E1786=IF(ISERROR(VLOOKUP($AN1786,技まとめ!$A$1:$F$380,4,FALSE)),"－",VLOOKUP($AN1786,技まとめ!$A$1:$F$380,4,FALSE)),"一致","")</f>
        <v/>
      </c>
      <c r="AS1786" s="9" t="s">
        <v>302</v>
      </c>
      <c r="AT1786" s="3" t="str">
        <f>IF(ISERROR(VLOOKUP($AS1786,技まとめ!$A$1:$F$380,6,FALSE)),"－",VLOOKUP($AS1786,技まとめ!$A$1:$F$380,6,FALSE))</f>
        <v>DR</v>
      </c>
      <c r="AU1786" s="3">
        <f>IF(ISERROR(VLOOKUP($AS1786,技まとめ!$A$1:$F$380,3,FALSE)),"－",VLOOKUP($AS1786,技まとめ!$A$1:$F$380,3,FALSE))</f>
        <v>90</v>
      </c>
      <c r="AV1786" s="3">
        <f>IF(ISERROR(VLOOKUP($AS1786,技まとめ!$A$1:$F$380,5,FALSE)),"－",VLOOKUP($AS1786,技まとめ!$A$1:$F$380,5,FALSE))</f>
        <v>53</v>
      </c>
      <c r="AW1786" s="3" t="str">
        <f>IF($E1786=IF(ISERROR(VLOOKUP($AS1786,技まとめ!$A$1:$F$380,4,FALSE)),"－",VLOOKUP($AS1786,技まとめ!$A$1:$F$380,4,FALSE)),"一致","")</f>
        <v/>
      </c>
      <c r="AX1786" s="12" t="str">
        <f t="shared" si="384"/>
        <v>エコーボールあびせげりトリプルブーストウォーターベール</v>
      </c>
      <c r="AY1786" s="12" t="str">
        <f t="shared" si="385"/>
        <v>エコーボールあびせげりトリプルブーストウォーターベール</v>
      </c>
      <c r="AZ1786" s="12" t="str">
        <f t="shared" si="386"/>
        <v>エコーボールあびせげりトリプルブーストウォーターベール</v>
      </c>
      <c r="BA1786" s="12" t="str">
        <f t="shared" si="387"/>
        <v>エコーボールあびせげりトリプルブーストウォーターベール</v>
      </c>
      <c r="BB1786" s="11" t="str">
        <f t="shared" si="388"/>
        <v>DRSCLSDR</v>
      </c>
      <c r="BC1786" s="11" t="str">
        <f t="shared" si="389"/>
        <v>DRSCLSDR</v>
      </c>
      <c r="BD1786" s="11" t="str">
        <f t="shared" si="390"/>
        <v>DRSCLSDR</v>
      </c>
      <c r="BE1786" s="11" t="str">
        <f t="shared" si="391"/>
        <v>DRSCLSDR</v>
      </c>
    </row>
    <row r="1787" spans="1:57" ht="11.25" hidden="1" customHeight="1">
      <c r="A1787" s="6">
        <v>1786</v>
      </c>
      <c r="B1787" s="7" t="s">
        <v>3962</v>
      </c>
      <c r="C1787" s="8" t="s">
        <v>3963</v>
      </c>
      <c r="D1787" s="7" t="s">
        <v>72</v>
      </c>
      <c r="E1787" s="7" t="s">
        <v>73</v>
      </c>
      <c r="F1787" s="7" t="s">
        <v>109</v>
      </c>
      <c r="G1787" s="9">
        <v>132</v>
      </c>
      <c r="H1787" s="9">
        <v>126</v>
      </c>
      <c r="I1787" s="9">
        <v>56</v>
      </c>
      <c r="J1787" s="9">
        <v>74</v>
      </c>
      <c r="K1787" s="9">
        <v>61</v>
      </c>
      <c r="L1787" s="9">
        <v>59</v>
      </c>
      <c r="M1787" s="9">
        <v>59</v>
      </c>
      <c r="N1787" s="9">
        <v>54</v>
      </c>
      <c r="O1787" s="9">
        <v>61</v>
      </c>
      <c r="P1787" s="9">
        <v>6</v>
      </c>
      <c r="Q1787" s="10">
        <v>106</v>
      </c>
      <c r="R1787" s="11">
        <v>13</v>
      </c>
      <c r="S1787" s="11">
        <v>1</v>
      </c>
      <c r="T1787" s="11">
        <v>109</v>
      </c>
      <c r="U1787" s="11">
        <v>109</v>
      </c>
      <c r="V1787" s="11">
        <v>1</v>
      </c>
      <c r="W1787" s="11">
        <v>111</v>
      </c>
      <c r="X1787" s="11">
        <f t="shared" si="378"/>
        <v>450</v>
      </c>
      <c r="Y1787" s="11">
        <f t="shared" si="379"/>
        <v>4800</v>
      </c>
      <c r="Z1787" s="11">
        <f t="shared" si="380"/>
        <v>1020</v>
      </c>
      <c r="AA1787" s="11">
        <f t="shared" si="381"/>
        <v>4380</v>
      </c>
      <c r="AB1787" s="11">
        <f t="shared" si="382"/>
        <v>4380</v>
      </c>
      <c r="AC1787" s="6">
        <f t="shared" si="383"/>
        <v>4980</v>
      </c>
      <c r="AD1787" s="9" t="s">
        <v>169</v>
      </c>
      <c r="AE1787" s="3" t="str">
        <f>IF(ISERROR(VLOOKUP($AD1787,技まとめ!$A$1:$F$380,6,FALSE)),"－",VLOOKUP($AD1787,技まとめ!$A$1:$F$380,6,FALSE))</f>
        <v>DR</v>
      </c>
      <c r="AF1787" s="3">
        <f>IF(ISERROR(VLOOKUP($AD1787,技まとめ!$A$1:$F$380,3,FALSE)),"－",VLOOKUP($AD1787,技まとめ!$A$1:$F$380,3,FALSE))</f>
        <v>71</v>
      </c>
      <c r="AG1787" s="3">
        <f>IF(ISERROR(VLOOKUP($AD1787,技まとめ!$A$1:$F$380,5,FALSE)),"－",VLOOKUP($AD1787,技まとめ!$A$1:$F$380,5,FALSE))</f>
        <v>44</v>
      </c>
      <c r="AH1787" s="3" t="str">
        <f>IF($E1787=IF(ISERROR(VLOOKUP($AD1787,技まとめ!$A$1:$F$380,4,FALSE)),"－",VLOOKUP($AD1787,技まとめ!$A$1:$F$380,4,FALSE)),"一致","")</f>
        <v/>
      </c>
      <c r="AI1787" s="9" t="s">
        <v>560</v>
      </c>
      <c r="AJ1787" s="3" t="str">
        <f>IF(ISERROR(VLOOKUP($AI1787,技まとめ!$A$1:$F$380,6,FALSE)),"－",VLOOKUP($AI1787,技まとめ!$A$1:$F$380,6,FALSE))</f>
        <v>BL</v>
      </c>
      <c r="AK1787" s="3">
        <f>IF(ISERROR(VLOOKUP($AI1787,技まとめ!$A$1:$F$380,3,FALSE)),"－",VLOOKUP($AI1787,技まとめ!$A$1:$F$380,3,FALSE))</f>
        <v>28</v>
      </c>
      <c r="AL1787" s="3">
        <f>IF(ISERROR(VLOOKUP($AI1787,技まとめ!$A$1:$F$380,5,FALSE)),"－",VLOOKUP($AI1787,技まとめ!$A$1:$F$380,5,FALSE))</f>
        <v>24</v>
      </c>
      <c r="AM1787" s="3" t="str">
        <f>IF($E1787=IF(ISERROR(VLOOKUP($AI1787,技まとめ!$A$1:$F$380,4,FALSE)),"－",VLOOKUP($AI1787,技まとめ!$A$1:$F$380,4,FALSE)),"一致","")</f>
        <v/>
      </c>
      <c r="AN1787" s="9" t="s">
        <v>241</v>
      </c>
      <c r="AO1787" s="3" t="str">
        <f>IF(ISERROR(VLOOKUP($AN1787,技まとめ!$A$1:$F$380,6,FALSE)),"－",VLOOKUP($AN1787,技まとめ!$A$1:$F$380,6,FALSE))</f>
        <v>P1</v>
      </c>
      <c r="AP1787" s="3">
        <f>IF(ISERROR(VLOOKUP($AN1787,技まとめ!$A$1:$F$380,3,FALSE)),"－",VLOOKUP($AN1787,技まとめ!$A$1:$F$380,3,FALSE))</f>
        <v>52</v>
      </c>
      <c r="AQ1787" s="3">
        <f>IF(ISERROR(VLOOKUP($AN1787,技まとめ!$A$1:$F$380,5,FALSE)),"－",VLOOKUP($AN1787,技まとめ!$A$1:$F$380,5,FALSE))</f>
        <v>35</v>
      </c>
      <c r="AR1787" s="3" t="str">
        <f>IF($E1787=IF(ISERROR(VLOOKUP($AN1787,技まとめ!$A$1:$F$380,4,FALSE)),"－",VLOOKUP($AN1787,技まとめ!$A$1:$F$380,4,FALSE)),"一致","")</f>
        <v/>
      </c>
      <c r="AS1787" s="9" t="s">
        <v>589</v>
      </c>
      <c r="AT1787" s="3" t="str">
        <f>IF(ISERROR(VLOOKUP($AS1787,技まとめ!$A$1:$F$380,6,FALSE)),"－",VLOOKUP($AS1787,技まとめ!$A$1:$F$380,6,FALSE))</f>
        <v>DR</v>
      </c>
      <c r="AU1787" s="3">
        <f>IF(ISERROR(VLOOKUP($AS1787,技まとめ!$A$1:$F$380,3,FALSE)),"－",VLOOKUP($AS1787,技まとめ!$A$1:$F$380,3,FALSE))</f>
        <v>83</v>
      </c>
      <c r="AV1787" s="3">
        <f>IF(ISERROR(VLOOKUP($AS1787,技まとめ!$A$1:$F$380,5,FALSE)),"－",VLOOKUP($AS1787,技まとめ!$A$1:$F$380,5,FALSE))</f>
        <v>50</v>
      </c>
      <c r="AW1787" s="3" t="str">
        <f>IF($E1787=IF(ISERROR(VLOOKUP($AS1787,技まとめ!$A$1:$F$380,4,FALSE)),"－",VLOOKUP($AS1787,技まとめ!$A$1:$F$380,4,FALSE)),"一致","")</f>
        <v/>
      </c>
      <c r="AX1787" s="12" t="str">
        <f t="shared" si="384"/>
        <v>エコーボールブレードアタックばくれつパンチヘブンズタイム</v>
      </c>
      <c r="AY1787" s="12" t="str">
        <f t="shared" si="385"/>
        <v>エコーボールブレードアタックばくれつパンチヘブンズタイム</v>
      </c>
      <c r="AZ1787" s="12" t="str">
        <f t="shared" si="386"/>
        <v>エコーボールブレードアタックばくれつパンチヘブンズタイム</v>
      </c>
      <c r="BA1787" s="12" t="str">
        <f t="shared" si="387"/>
        <v>エコーボールブレードアタックばくれつパンチヘブンズタイム</v>
      </c>
      <c r="BB1787" s="11" t="str">
        <f t="shared" si="388"/>
        <v>DRBLP1DR</v>
      </c>
      <c r="BC1787" s="11" t="str">
        <f t="shared" si="389"/>
        <v>DRBLP1DR</v>
      </c>
      <c r="BD1787" s="11" t="str">
        <f t="shared" si="390"/>
        <v>DRBLP1DR</v>
      </c>
      <c r="BE1787" s="11" t="str">
        <f t="shared" si="391"/>
        <v>DRBLP1DR</v>
      </c>
    </row>
    <row r="1788" spans="1:57" ht="11.25" hidden="1" customHeight="1">
      <c r="A1788" s="6">
        <v>1787</v>
      </c>
      <c r="B1788" s="7" t="s">
        <v>3964</v>
      </c>
      <c r="C1788" s="8" t="s">
        <v>3965</v>
      </c>
      <c r="D1788" s="7" t="s">
        <v>72</v>
      </c>
      <c r="E1788" s="7" t="s">
        <v>102</v>
      </c>
      <c r="F1788" s="7" t="s">
        <v>109</v>
      </c>
      <c r="G1788" s="9">
        <v>140</v>
      </c>
      <c r="H1788" s="9">
        <v>124</v>
      </c>
      <c r="I1788" s="9">
        <v>83</v>
      </c>
      <c r="J1788" s="9">
        <v>70</v>
      </c>
      <c r="K1788" s="9">
        <v>52</v>
      </c>
      <c r="L1788" s="9">
        <v>51</v>
      </c>
      <c r="M1788" s="9">
        <v>51</v>
      </c>
      <c r="N1788" s="9">
        <v>42</v>
      </c>
      <c r="O1788" s="9">
        <v>76</v>
      </c>
      <c r="P1788" s="9">
        <v>7</v>
      </c>
      <c r="Q1788" s="10">
        <v>133</v>
      </c>
      <c r="R1788" s="11">
        <v>1</v>
      </c>
      <c r="S1788" s="11">
        <v>1</v>
      </c>
      <c r="T1788" s="11">
        <v>101</v>
      </c>
      <c r="U1788" s="11">
        <v>101</v>
      </c>
      <c r="V1788" s="11">
        <v>1</v>
      </c>
      <c r="W1788" s="11">
        <v>114</v>
      </c>
      <c r="X1788" s="11">
        <f t="shared" si="378"/>
        <v>452</v>
      </c>
      <c r="Y1788" s="11">
        <f t="shared" si="379"/>
        <v>5895</v>
      </c>
      <c r="Z1788" s="11">
        <f t="shared" si="380"/>
        <v>615</v>
      </c>
      <c r="AA1788" s="11">
        <f t="shared" si="381"/>
        <v>4115</v>
      </c>
      <c r="AB1788" s="11">
        <f t="shared" si="382"/>
        <v>4115</v>
      </c>
      <c r="AC1788" s="6">
        <f t="shared" si="383"/>
        <v>4615</v>
      </c>
      <c r="AD1788" s="9" t="s">
        <v>270</v>
      </c>
      <c r="AE1788" s="3" t="str">
        <f>IF(ISERROR(VLOOKUP($AD1788,技まとめ!$A$1:$F$380,6,FALSE)),"－",VLOOKUP($AD1788,技まとめ!$A$1:$F$380,6,FALSE))</f>
        <v>BB</v>
      </c>
      <c r="AF1788" s="3">
        <f>IF(ISERROR(VLOOKUP($AD1788,技まとめ!$A$1:$F$380,3,FALSE)),"－",VLOOKUP($AD1788,技まとめ!$A$1:$F$380,3,FALSE))</f>
        <v>92</v>
      </c>
      <c r="AG1788" s="3">
        <f>IF(ISERROR(VLOOKUP($AD1788,技まとめ!$A$1:$F$380,5,FALSE)),"－",VLOOKUP($AD1788,技まとめ!$A$1:$F$380,5,FALSE))</f>
        <v>53</v>
      </c>
      <c r="AH1788" s="3" t="str">
        <f>IF($E1788=IF(ISERROR(VLOOKUP($AD1788,技まとめ!$A$1:$F$380,4,FALSE)),"－",VLOOKUP($AD1788,技まとめ!$A$1:$F$380,4,FALSE)),"一致","")</f>
        <v/>
      </c>
      <c r="AI1788" s="9" t="s">
        <v>169</v>
      </c>
      <c r="AJ1788" s="3" t="str">
        <f>IF(ISERROR(VLOOKUP($AI1788,技まとめ!$A$1:$F$380,6,FALSE)),"－",VLOOKUP($AI1788,技まとめ!$A$1:$F$380,6,FALSE))</f>
        <v>DR</v>
      </c>
      <c r="AK1788" s="3">
        <f>IF(ISERROR(VLOOKUP($AI1788,技まとめ!$A$1:$F$380,3,FALSE)),"－",VLOOKUP($AI1788,技まとめ!$A$1:$F$380,3,FALSE))</f>
        <v>71</v>
      </c>
      <c r="AL1788" s="3">
        <f>IF(ISERROR(VLOOKUP($AI1788,技まとめ!$A$1:$F$380,5,FALSE)),"－",VLOOKUP($AI1788,技まとめ!$A$1:$F$380,5,FALSE))</f>
        <v>44</v>
      </c>
      <c r="AM1788" s="3" t="str">
        <f>IF($E1788=IF(ISERROR(VLOOKUP($AI1788,技まとめ!$A$1:$F$380,4,FALSE)),"－",VLOOKUP($AI1788,技まとめ!$A$1:$F$380,4,FALSE)),"一致","")</f>
        <v/>
      </c>
      <c r="AN1788" s="9" t="s">
        <v>447</v>
      </c>
      <c r="AO1788" s="3" t="str">
        <f>IF(ISERROR(VLOOKUP($AN1788,技まとめ!$A$1:$F$380,6,FALSE)),"－",VLOOKUP($AN1788,技まとめ!$A$1:$F$380,6,FALSE))</f>
        <v>BB</v>
      </c>
      <c r="AP1788" s="3">
        <f>IF(ISERROR(VLOOKUP($AN1788,技まとめ!$A$1:$F$380,3,FALSE)),"－",VLOOKUP($AN1788,技まとめ!$A$1:$F$380,3,FALSE))</f>
        <v>65</v>
      </c>
      <c r="AQ1788" s="3">
        <f>IF(ISERROR(VLOOKUP($AN1788,技まとめ!$A$1:$F$380,5,FALSE)),"－",VLOOKUP($AN1788,技まとめ!$A$1:$F$380,5,FALSE))</f>
        <v>42</v>
      </c>
      <c r="AR1788" s="3" t="str">
        <f>IF($E1788=IF(ISERROR(VLOOKUP($AN1788,技まとめ!$A$1:$F$380,4,FALSE)),"－",VLOOKUP($AN1788,技まとめ!$A$1:$F$380,4,FALSE)),"一致","")</f>
        <v/>
      </c>
      <c r="AS1788" s="9" t="s">
        <v>576</v>
      </c>
      <c r="AT1788" s="3" t="str">
        <f>IF(ISERROR(VLOOKUP($AS1788,技まとめ!$A$1:$F$380,6,FALSE)),"－",VLOOKUP($AS1788,技まとめ!$A$1:$F$380,6,FALSE))</f>
        <v>BB</v>
      </c>
      <c r="AU1788" s="3">
        <f>IF(ISERROR(VLOOKUP($AS1788,技まとめ!$A$1:$F$380,3,FALSE)),"－",VLOOKUP($AS1788,技まとめ!$A$1:$F$380,3,FALSE))</f>
        <v>72</v>
      </c>
      <c r="AV1788" s="3">
        <f>IF(ISERROR(VLOOKUP($AS1788,技まとめ!$A$1:$F$380,5,FALSE)),"－",VLOOKUP($AS1788,技まとめ!$A$1:$F$380,5,FALSE))</f>
        <v>43</v>
      </c>
      <c r="AW1788" s="3" t="str">
        <f>IF($E1788=IF(ISERROR(VLOOKUP($AS1788,技まとめ!$A$1:$F$380,4,FALSE)),"－",VLOOKUP($AS1788,技まとめ!$A$1:$F$380,4,FALSE)),"一致","")</f>
        <v>一致</v>
      </c>
      <c r="AX1788" s="12" t="str">
        <f t="shared" si="384"/>
        <v>バーバリアンのたてエコーボールヘビーベイビーさばきのてっつい</v>
      </c>
      <c r="AY1788" s="12" t="str">
        <f t="shared" si="385"/>
        <v>バーバリアンのたてエコーボールヘビーベイビーさばきのてっつい</v>
      </c>
      <c r="AZ1788" s="12" t="str">
        <f t="shared" si="386"/>
        <v>バーバリアンのたてエコーボールヘビーベイビーさばきのてっつい</v>
      </c>
      <c r="BA1788" s="12" t="str">
        <f t="shared" si="387"/>
        <v>バーバリアンのたてエコーボールヘビーベイビーさばきのてっつい</v>
      </c>
      <c r="BB1788" s="11" t="str">
        <f t="shared" si="388"/>
        <v>BBDRBBBB</v>
      </c>
      <c r="BC1788" s="11" t="str">
        <f t="shared" si="389"/>
        <v>BBDRBBBB</v>
      </c>
      <c r="BD1788" s="11" t="str">
        <f t="shared" si="390"/>
        <v>BBDRBBBB</v>
      </c>
      <c r="BE1788" s="11" t="str">
        <f t="shared" si="391"/>
        <v>BBDRBBBB</v>
      </c>
    </row>
    <row r="1789" spans="1:57" ht="11.25" hidden="1" customHeight="1">
      <c r="A1789" s="6">
        <v>1788</v>
      </c>
      <c r="B1789" s="7" t="s">
        <v>3966</v>
      </c>
      <c r="C1789" s="8" t="s">
        <v>3967</v>
      </c>
      <c r="D1789" s="7" t="s">
        <v>72</v>
      </c>
      <c r="E1789" s="7" t="s">
        <v>95</v>
      </c>
      <c r="F1789" s="7" t="s">
        <v>128</v>
      </c>
      <c r="G1789" s="9">
        <v>115</v>
      </c>
      <c r="H1789" s="9">
        <v>130</v>
      </c>
      <c r="I1789" s="9">
        <v>62</v>
      </c>
      <c r="J1789" s="9">
        <v>78</v>
      </c>
      <c r="K1789" s="9">
        <v>79</v>
      </c>
      <c r="L1789" s="9">
        <v>46</v>
      </c>
      <c r="M1789" s="9">
        <v>66</v>
      </c>
      <c r="N1789" s="9">
        <v>58</v>
      </c>
      <c r="O1789" s="9">
        <v>66</v>
      </c>
      <c r="P1789" s="9">
        <v>5</v>
      </c>
      <c r="Q1789" s="10">
        <v>112</v>
      </c>
      <c r="R1789" s="11">
        <v>38</v>
      </c>
      <c r="S1789" s="11">
        <v>1</v>
      </c>
      <c r="T1789" s="11">
        <v>96</v>
      </c>
      <c r="U1789" s="11">
        <v>116</v>
      </c>
      <c r="V1789" s="11">
        <v>1</v>
      </c>
      <c r="W1789" s="11">
        <v>116</v>
      </c>
      <c r="X1789" s="11">
        <f t="shared" si="378"/>
        <v>480</v>
      </c>
      <c r="Y1789" s="11">
        <f t="shared" si="379"/>
        <v>5065</v>
      </c>
      <c r="Z1789" s="11">
        <f t="shared" si="380"/>
        <v>1920</v>
      </c>
      <c r="AA1789" s="11">
        <f t="shared" si="381"/>
        <v>3950</v>
      </c>
      <c r="AB1789" s="11">
        <f t="shared" si="382"/>
        <v>3950</v>
      </c>
      <c r="AC1789" s="6">
        <f t="shared" si="383"/>
        <v>4610</v>
      </c>
      <c r="AD1789" s="9" t="s">
        <v>113</v>
      </c>
      <c r="AE1789" s="3" t="str">
        <f>IF(ISERROR(VLOOKUP($AD1789,技まとめ!$A$1:$F$380,6,FALSE)),"－",VLOOKUP($AD1789,技まとめ!$A$1:$F$380,6,FALSE))</f>
        <v>SC</v>
      </c>
      <c r="AF1789" s="3">
        <f>IF(ISERROR(VLOOKUP($AD1789,技まとめ!$A$1:$F$380,3,FALSE)),"－",VLOOKUP($AD1789,技まとめ!$A$1:$F$380,3,FALSE))</f>
        <v>105</v>
      </c>
      <c r="AG1789" s="3">
        <f>IF(ISERROR(VLOOKUP($AD1789,技まとめ!$A$1:$F$380,5,FALSE)),"－",VLOOKUP($AD1789,技まとめ!$A$1:$F$380,5,FALSE))</f>
        <v>55</v>
      </c>
      <c r="AH1789" s="3" t="str">
        <f>IF($E1789=IF(ISERROR(VLOOKUP($AD1789,技まとめ!$A$1:$F$380,4,FALSE)),"－",VLOOKUP($AD1789,技まとめ!$A$1:$F$380,4,FALSE)),"一致","")</f>
        <v/>
      </c>
      <c r="AI1789" s="9" t="s">
        <v>591</v>
      </c>
      <c r="AJ1789" s="3" t="str">
        <f>IF(ISERROR(VLOOKUP($AI1789,技まとめ!$A$1:$F$380,6,FALSE)),"－",VLOOKUP($AI1789,技まとめ!$A$1:$F$380,6,FALSE))</f>
        <v>NS</v>
      </c>
      <c r="AK1789" s="3">
        <f>IF(ISERROR(VLOOKUP($AI1789,技まとめ!$A$1:$F$380,3,FALSE)),"－",VLOOKUP($AI1789,技まとめ!$A$1:$F$380,3,FALSE))</f>
        <v>85</v>
      </c>
      <c r="AL1789" s="3">
        <f>IF(ISERROR(VLOOKUP($AI1789,技まとめ!$A$1:$F$380,5,FALSE)),"－",VLOOKUP($AI1789,技まとめ!$A$1:$F$380,5,FALSE))</f>
        <v>46</v>
      </c>
      <c r="AM1789" s="3" t="str">
        <f>IF($E1789=IF(ISERROR(VLOOKUP($AI1789,技まとめ!$A$1:$F$380,4,FALSE)),"－",VLOOKUP($AI1789,技まとめ!$A$1:$F$380,4,FALSE)),"一致","")</f>
        <v/>
      </c>
      <c r="AN1789" s="9" t="s">
        <v>710</v>
      </c>
      <c r="AO1789" s="3" t="str">
        <f>IF(ISERROR(VLOOKUP($AN1789,技まとめ!$A$1:$F$380,6,FALSE)),"－",VLOOKUP($AN1789,技まとめ!$A$1:$F$380,6,FALSE))</f>
        <v>DR</v>
      </c>
      <c r="AP1789" s="3">
        <f>IF(ISERROR(VLOOKUP($AN1789,技まとめ!$A$1:$F$380,3,FALSE)),"－",VLOOKUP($AN1789,技まとめ!$A$1:$F$380,3,FALSE))</f>
        <v>15</v>
      </c>
      <c r="AQ1789" s="3">
        <f>IF(ISERROR(VLOOKUP($AN1789,技まとめ!$A$1:$F$380,5,FALSE)),"－",VLOOKUP($AN1789,技まとめ!$A$1:$F$380,5,FALSE))</f>
        <v>20</v>
      </c>
      <c r="AR1789" s="3" t="str">
        <f>IF($E1789=IF(ISERROR(VLOOKUP($AN1789,技まとめ!$A$1:$F$380,4,FALSE)),"－",VLOOKUP($AN1789,技まとめ!$A$1:$F$380,4,FALSE)),"一致","")</f>
        <v/>
      </c>
      <c r="AS1789" s="9" t="s">
        <v>5019</v>
      </c>
      <c r="AT1789" s="3" t="str">
        <f>IF(ISERROR(VLOOKUP($AS1789,技まとめ!$A$1:$F$380,6,FALSE)),"－",VLOOKUP($AS1789,技まとめ!$A$1:$F$380,6,FALSE))</f>
        <v>－</v>
      </c>
      <c r="AU1789" s="3">
        <f>IF(ISERROR(VLOOKUP($AS1789,技まとめ!$A$1:$F$380,3,FALSE)),"－",VLOOKUP($AS1789,技まとめ!$A$1:$F$380,3,FALSE))</f>
        <v>0</v>
      </c>
      <c r="AV1789" s="3">
        <f>IF(ISERROR(VLOOKUP($AS1789,技まとめ!$A$1:$F$380,5,FALSE)),"－",VLOOKUP($AS1789,技まとめ!$A$1:$F$380,5,FALSE))</f>
        <v>0</v>
      </c>
      <c r="AW1789" s="3" t="str">
        <f>IF($E1789=IF(ISERROR(VLOOKUP($AS1789,技まとめ!$A$1:$F$380,4,FALSE)),"－",VLOOKUP($AS1789,技まとめ!$A$1:$F$380,4,FALSE)),"一致","")</f>
        <v/>
      </c>
      <c r="AX1789" s="12" t="str">
        <f t="shared" si="384"/>
        <v>オーディンソードディバインアローひとりワンツーイケメンＵＰ！</v>
      </c>
      <c r="AY1789" s="12" t="str">
        <f t="shared" si="385"/>
        <v>オーディンソードディバインアローひとりワンツーイケメンＵＰ！</v>
      </c>
      <c r="AZ1789" s="12" t="str">
        <f t="shared" si="386"/>
        <v>オーディンソードディバインアローひとりワンツーイケメンＵＰ！</v>
      </c>
      <c r="BA1789" s="12" t="str">
        <f t="shared" si="387"/>
        <v>オーディンソードディバインアローひとりワンツーイケメンＵＰ！</v>
      </c>
      <c r="BB1789" s="11" t="str">
        <f t="shared" si="388"/>
        <v>SCNSDR－</v>
      </c>
      <c r="BC1789" s="11" t="str">
        <f t="shared" si="389"/>
        <v>SCNSDR－</v>
      </c>
      <c r="BD1789" s="11" t="str">
        <f t="shared" si="390"/>
        <v>SCNSDR－</v>
      </c>
      <c r="BE1789" s="11" t="str">
        <f t="shared" si="391"/>
        <v>SCNSDR－</v>
      </c>
    </row>
    <row r="1790" spans="1:57" ht="11.25" hidden="1" customHeight="1">
      <c r="A1790" s="6">
        <v>1789</v>
      </c>
      <c r="B1790" s="7" t="s">
        <v>3968</v>
      </c>
      <c r="C1790" s="8" t="s">
        <v>3969</v>
      </c>
      <c r="D1790" s="7" t="s">
        <v>72</v>
      </c>
      <c r="E1790" s="7" t="s">
        <v>73</v>
      </c>
      <c r="F1790" s="7" t="s">
        <v>128</v>
      </c>
      <c r="G1790" s="9">
        <v>120</v>
      </c>
      <c r="H1790" s="9">
        <v>118</v>
      </c>
      <c r="I1790" s="9">
        <v>70</v>
      </c>
      <c r="J1790" s="9">
        <v>60</v>
      </c>
      <c r="K1790" s="9">
        <v>52</v>
      </c>
      <c r="L1790" s="9">
        <v>63</v>
      </c>
      <c r="M1790" s="9">
        <v>71</v>
      </c>
      <c r="N1790" s="9">
        <v>48</v>
      </c>
      <c r="O1790" s="9">
        <v>60</v>
      </c>
      <c r="P1790" s="9">
        <v>16</v>
      </c>
      <c r="Q1790" s="10">
        <v>120</v>
      </c>
      <c r="R1790" s="11">
        <v>1</v>
      </c>
      <c r="S1790" s="11">
        <v>1</v>
      </c>
      <c r="T1790" s="11">
        <v>113</v>
      </c>
      <c r="U1790" s="11">
        <v>121</v>
      </c>
      <c r="V1790" s="11">
        <v>1</v>
      </c>
      <c r="W1790" s="11">
        <v>103</v>
      </c>
      <c r="X1790" s="11">
        <f t="shared" si="378"/>
        <v>460</v>
      </c>
      <c r="Y1790" s="11">
        <f t="shared" si="379"/>
        <v>5320</v>
      </c>
      <c r="Z1790" s="11">
        <f t="shared" si="380"/>
        <v>560</v>
      </c>
      <c r="AA1790" s="11">
        <f t="shared" si="381"/>
        <v>4480</v>
      </c>
      <c r="AB1790" s="11">
        <f t="shared" si="382"/>
        <v>4480</v>
      </c>
      <c r="AC1790" s="6">
        <f t="shared" si="383"/>
        <v>5040</v>
      </c>
      <c r="AD1790" s="9" t="s">
        <v>158</v>
      </c>
      <c r="AE1790" s="3" t="str">
        <f>IF(ISERROR(VLOOKUP($AD1790,技まとめ!$A$1:$F$380,6,FALSE)),"－",VLOOKUP($AD1790,技まとめ!$A$1:$F$380,6,FALSE))</f>
        <v>NS</v>
      </c>
      <c r="AF1790" s="3">
        <f>IF(ISERROR(VLOOKUP($AD1790,技まとめ!$A$1:$F$380,3,FALSE)),"－",VLOOKUP($AD1790,技まとめ!$A$1:$F$380,3,FALSE))</f>
        <v>70</v>
      </c>
      <c r="AG1790" s="3">
        <f>IF(ISERROR(VLOOKUP($AD1790,技まとめ!$A$1:$F$380,5,FALSE)),"－",VLOOKUP($AD1790,技まとめ!$A$1:$F$380,5,FALSE))</f>
        <v>40</v>
      </c>
      <c r="AH1790" s="3" t="str">
        <f>IF($E1790=IF(ISERROR(VLOOKUP($AD1790,技まとめ!$A$1:$F$380,4,FALSE)),"－",VLOOKUP($AD1790,技まとめ!$A$1:$F$380,4,FALSE)),"一致","")</f>
        <v>一致</v>
      </c>
      <c r="AI1790" s="9" t="s">
        <v>178</v>
      </c>
      <c r="AJ1790" s="3" t="str">
        <f>IF(ISERROR(VLOOKUP($AI1790,技まとめ!$A$1:$F$380,6,FALSE)),"－",VLOOKUP($AI1790,技まとめ!$A$1:$F$380,6,FALSE))</f>
        <v>NS</v>
      </c>
      <c r="AK1790" s="3">
        <f>IF(ISERROR(VLOOKUP($AI1790,技まとめ!$A$1:$F$380,3,FALSE)),"－",VLOOKUP($AI1790,技まとめ!$A$1:$F$380,3,FALSE))</f>
        <v>38</v>
      </c>
      <c r="AL1790" s="3">
        <f>IF(ISERROR(VLOOKUP($AI1790,技まとめ!$A$1:$F$380,5,FALSE)),"－",VLOOKUP($AI1790,技まとめ!$A$1:$F$380,5,FALSE))</f>
        <v>25</v>
      </c>
      <c r="AM1790" s="3" t="str">
        <f>IF($E1790=IF(ISERROR(VLOOKUP($AI1790,技まとめ!$A$1:$F$380,4,FALSE)),"－",VLOOKUP($AI1790,技まとめ!$A$1:$F$380,4,FALSE)),"一致","")</f>
        <v/>
      </c>
      <c r="AN1790" s="9" t="s">
        <v>129</v>
      </c>
      <c r="AO1790" s="3" t="str">
        <f>IF(ISERROR(VLOOKUP($AN1790,技まとめ!$A$1:$F$380,6,FALSE)),"－",VLOOKUP($AN1790,技まとめ!$A$1:$F$380,6,FALSE))</f>
        <v>BL</v>
      </c>
      <c r="AP1790" s="3">
        <f>IF(ISERROR(VLOOKUP($AN1790,技まとめ!$A$1:$F$380,3,FALSE)),"－",VLOOKUP($AN1790,技まとめ!$A$1:$F$380,3,FALSE))</f>
        <v>13</v>
      </c>
      <c r="AQ1790" s="3">
        <f>IF(ISERROR(VLOOKUP($AN1790,技まとめ!$A$1:$F$380,5,FALSE)),"－",VLOOKUP($AN1790,技まとめ!$A$1:$F$380,5,FALSE))</f>
        <v>20</v>
      </c>
      <c r="AR1790" s="3" t="str">
        <f>IF($E1790=IF(ISERROR(VLOOKUP($AN1790,技まとめ!$A$1:$F$380,4,FALSE)),"－",VLOOKUP($AN1790,技まとめ!$A$1:$F$380,4,FALSE)),"一致","")</f>
        <v/>
      </c>
      <c r="AS1790" s="9" t="s">
        <v>557</v>
      </c>
      <c r="AT1790" s="3" t="str">
        <f>IF(ISERROR(VLOOKUP($AS1790,技まとめ!$A$1:$F$380,6,FALSE)),"－",VLOOKUP($AS1790,技まとめ!$A$1:$F$380,6,FALSE))</f>
        <v>LS</v>
      </c>
      <c r="AU1790" s="3">
        <f>IF(ISERROR(VLOOKUP($AS1790,技まとめ!$A$1:$F$380,3,FALSE)),"－",VLOOKUP($AS1790,技まとめ!$A$1:$F$380,3,FALSE))</f>
        <v>101</v>
      </c>
      <c r="AV1790" s="3">
        <f>IF(ISERROR(VLOOKUP($AS1790,技まとめ!$A$1:$F$380,5,FALSE)),"－",VLOOKUP($AS1790,技まとめ!$A$1:$F$380,5,FALSE))</f>
        <v>66</v>
      </c>
      <c r="AW1790" s="3" t="str">
        <f>IF($E1790=IF(ISERROR(VLOOKUP($AS1790,技まとめ!$A$1:$F$380,4,FALSE)),"－",VLOOKUP($AS1790,技まとめ!$A$1:$F$380,4,FALSE)),"一致","")</f>
        <v/>
      </c>
      <c r="AX1790" s="12" t="str">
        <f t="shared" si="384"/>
        <v>リフレクトバスターフリーズショットクイックドロウトリプルブースト</v>
      </c>
      <c r="AY1790" s="12" t="str">
        <f t="shared" si="385"/>
        <v>リフレクトバスターフリーズショットクイックドロウトリプルブースト</v>
      </c>
      <c r="AZ1790" s="12" t="str">
        <f t="shared" si="386"/>
        <v>リフレクトバスターフリーズショットクイックドロウトリプルブースト</v>
      </c>
      <c r="BA1790" s="12" t="str">
        <f t="shared" si="387"/>
        <v>リフレクトバスターフリーズショットクイックドロウトリプルブースト</v>
      </c>
      <c r="BB1790" s="11" t="str">
        <f t="shared" si="388"/>
        <v>NSNSBLLS</v>
      </c>
      <c r="BC1790" s="11" t="str">
        <f t="shared" si="389"/>
        <v>NSNSBLLS</v>
      </c>
      <c r="BD1790" s="11" t="str">
        <f t="shared" si="390"/>
        <v>NSNSBLLS</v>
      </c>
      <c r="BE1790" s="11" t="str">
        <f t="shared" si="391"/>
        <v>NSNSBLLS</v>
      </c>
    </row>
    <row r="1791" spans="1:57" ht="11.25" hidden="1" customHeight="1">
      <c r="A1791" s="6">
        <v>1790</v>
      </c>
      <c r="B1791" s="7" t="s">
        <v>3970</v>
      </c>
      <c r="C1791" s="8" t="s">
        <v>3971</v>
      </c>
      <c r="D1791" s="7" t="s">
        <v>72</v>
      </c>
      <c r="E1791" s="7" t="s">
        <v>102</v>
      </c>
      <c r="F1791" s="7" t="s">
        <v>74</v>
      </c>
      <c r="G1791" s="9">
        <v>136</v>
      </c>
      <c r="H1791" s="9">
        <v>136</v>
      </c>
      <c r="I1791" s="9">
        <v>48</v>
      </c>
      <c r="J1791" s="9">
        <v>68</v>
      </c>
      <c r="K1791" s="9">
        <v>53</v>
      </c>
      <c r="L1791" s="9">
        <v>75</v>
      </c>
      <c r="M1791" s="9">
        <v>66</v>
      </c>
      <c r="N1791" s="9">
        <v>37</v>
      </c>
      <c r="O1791" s="9">
        <v>61</v>
      </c>
      <c r="P1791" s="9">
        <v>24</v>
      </c>
      <c r="Q1791" s="10">
        <v>98</v>
      </c>
      <c r="R1791" s="11">
        <v>1</v>
      </c>
      <c r="S1791" s="11">
        <v>1</v>
      </c>
      <c r="T1791" s="11">
        <v>125</v>
      </c>
      <c r="U1791" s="11">
        <v>116</v>
      </c>
      <c r="V1791" s="11">
        <v>1</v>
      </c>
      <c r="W1791" s="11">
        <v>110</v>
      </c>
      <c r="X1791" s="11">
        <f t="shared" si="378"/>
        <v>452</v>
      </c>
      <c r="Y1791" s="11">
        <f t="shared" si="379"/>
        <v>4475</v>
      </c>
      <c r="Z1791" s="11">
        <f t="shared" si="380"/>
        <v>595</v>
      </c>
      <c r="AA1791" s="11">
        <f t="shared" si="381"/>
        <v>4935</v>
      </c>
      <c r="AB1791" s="11">
        <f t="shared" si="382"/>
        <v>4935</v>
      </c>
      <c r="AC1791" s="6">
        <f t="shared" si="383"/>
        <v>5555</v>
      </c>
      <c r="AD1791" s="9" t="s">
        <v>351</v>
      </c>
      <c r="AE1791" s="3" t="str">
        <f>IF(ISERROR(VLOOKUP($AD1791,技まとめ!$A$1:$F$380,6,FALSE)),"－",VLOOKUP($AD1791,技まとめ!$A$1:$F$380,6,FALSE))</f>
        <v>CA</v>
      </c>
      <c r="AF1791" s="3">
        <f>IF(ISERROR(VLOOKUP($AD1791,技まとめ!$A$1:$F$380,3,FALSE)),"－",VLOOKUP($AD1791,技まとめ!$A$1:$F$380,3,FALSE))</f>
        <v>92</v>
      </c>
      <c r="AG1791" s="3">
        <f>IF(ISERROR(VLOOKUP($AD1791,技まとめ!$A$1:$F$380,5,FALSE)),"－",VLOOKUP($AD1791,技まとめ!$A$1:$F$380,5,FALSE))</f>
        <v>50</v>
      </c>
      <c r="AH1791" s="3" t="str">
        <f>IF($E1791=IF(ISERROR(VLOOKUP($AD1791,技まとめ!$A$1:$F$380,4,FALSE)),"－",VLOOKUP($AD1791,技まとめ!$A$1:$F$380,4,FALSE)),"一致","")</f>
        <v/>
      </c>
      <c r="AI1791" s="9" t="s">
        <v>241</v>
      </c>
      <c r="AJ1791" s="3" t="str">
        <f>IF(ISERROR(VLOOKUP($AI1791,技まとめ!$A$1:$F$380,6,FALSE)),"－",VLOOKUP($AI1791,技まとめ!$A$1:$F$380,6,FALSE))</f>
        <v>P1</v>
      </c>
      <c r="AK1791" s="3">
        <f>IF(ISERROR(VLOOKUP($AI1791,技まとめ!$A$1:$F$380,3,FALSE)),"－",VLOOKUP($AI1791,技まとめ!$A$1:$F$380,3,FALSE))</f>
        <v>52</v>
      </c>
      <c r="AL1791" s="3">
        <f>IF(ISERROR(VLOOKUP($AI1791,技まとめ!$A$1:$F$380,5,FALSE)),"－",VLOOKUP($AI1791,技まとめ!$A$1:$F$380,5,FALSE))</f>
        <v>35</v>
      </c>
      <c r="AM1791" s="3" t="str">
        <f>IF($E1791=IF(ISERROR(VLOOKUP($AI1791,技まとめ!$A$1:$F$380,4,FALSE)),"－",VLOOKUP($AI1791,技まとめ!$A$1:$F$380,4,FALSE)),"一致","")</f>
        <v>一致</v>
      </c>
      <c r="AN1791" s="9" t="s">
        <v>490</v>
      </c>
      <c r="AO1791" s="3" t="str">
        <f>IF(ISERROR(VLOOKUP($AN1791,技まとめ!$A$1:$F$380,6,FALSE)),"－",VLOOKUP($AN1791,技まとめ!$A$1:$F$380,6,FALSE))</f>
        <v>P1</v>
      </c>
      <c r="AP1791" s="3">
        <f>IF(ISERROR(VLOOKUP($AN1791,技まとめ!$A$1:$F$380,3,FALSE)),"－",VLOOKUP($AN1791,技まとめ!$A$1:$F$380,3,FALSE))</f>
        <v>18</v>
      </c>
      <c r="AQ1791" s="3">
        <f>IF(ISERROR(VLOOKUP($AN1791,技まとめ!$A$1:$F$380,5,FALSE)),"－",VLOOKUP($AN1791,技まとめ!$A$1:$F$380,5,FALSE))</f>
        <v>21</v>
      </c>
      <c r="AR1791" s="3" t="str">
        <f>IF($E1791=IF(ISERROR(VLOOKUP($AN1791,技まとめ!$A$1:$F$380,4,FALSE)),"－",VLOOKUP($AN1791,技まとめ!$A$1:$F$380,4,FALSE)),"一致","")</f>
        <v/>
      </c>
      <c r="AS1791" s="9" t="s">
        <v>594</v>
      </c>
      <c r="AT1791" s="3" t="str">
        <f>IF(ISERROR(VLOOKUP($AS1791,技まとめ!$A$1:$F$380,6,FALSE)),"－",VLOOKUP($AS1791,技まとめ!$A$1:$F$380,6,FALSE))</f>
        <v>P1</v>
      </c>
      <c r="AU1791" s="3">
        <f>IF(ISERROR(VLOOKUP($AS1791,技まとめ!$A$1:$F$380,3,FALSE)),"－",VLOOKUP($AS1791,技まとめ!$A$1:$F$380,3,FALSE))</f>
        <v>73</v>
      </c>
      <c r="AV1791" s="3">
        <f>IF(ISERROR(VLOOKUP($AS1791,技まとめ!$A$1:$F$380,5,FALSE)),"－",VLOOKUP($AS1791,技まとめ!$A$1:$F$380,5,FALSE))</f>
        <v>42</v>
      </c>
      <c r="AW1791" s="3" t="str">
        <f>IF($E1791=IF(ISERROR(VLOOKUP($AS1791,技まとめ!$A$1:$F$380,4,FALSE)),"－",VLOOKUP($AS1791,技まとめ!$A$1:$F$380,4,FALSE)),"一致","")</f>
        <v/>
      </c>
      <c r="AX1791" s="12" t="str">
        <f t="shared" si="384"/>
        <v>ギガントウォールばくれつパンチまきわりチョップコロッセオガード</v>
      </c>
      <c r="AY1791" s="12" t="str">
        <f t="shared" si="385"/>
        <v>ギガントウォールばくれつパンチまきわりチョップコロッセオガード</v>
      </c>
      <c r="AZ1791" s="12" t="str">
        <f t="shared" si="386"/>
        <v>ギガントウォールばくれつパンチまきわりチョップコロッセオガード</v>
      </c>
      <c r="BA1791" s="12" t="str">
        <f t="shared" si="387"/>
        <v>ギガントウォールばくれつパンチまきわりチョップコロッセオガード</v>
      </c>
      <c r="BB1791" s="11" t="str">
        <f t="shared" si="388"/>
        <v>CAP1P1P1</v>
      </c>
      <c r="BC1791" s="11" t="str">
        <f t="shared" si="389"/>
        <v>CAP1P1P1</v>
      </c>
      <c r="BD1791" s="11" t="str">
        <f t="shared" si="390"/>
        <v>CAP1P1P1</v>
      </c>
      <c r="BE1791" s="11" t="str">
        <f t="shared" si="391"/>
        <v>CAP1P1P1</v>
      </c>
    </row>
    <row r="1792" spans="1:57" ht="11.25" hidden="1" customHeight="1">
      <c r="A1792" s="6">
        <v>1791</v>
      </c>
      <c r="B1792" s="7" t="s">
        <v>3972</v>
      </c>
      <c r="C1792" s="8" t="s">
        <v>3973</v>
      </c>
      <c r="D1792" s="7" t="s">
        <v>72</v>
      </c>
      <c r="E1792" s="7" t="s">
        <v>73</v>
      </c>
      <c r="F1792" s="7" t="s">
        <v>109</v>
      </c>
      <c r="G1792" s="9">
        <v>128</v>
      </c>
      <c r="H1792" s="9">
        <v>126</v>
      </c>
      <c r="I1792" s="9">
        <v>65</v>
      </c>
      <c r="J1792" s="9">
        <v>77</v>
      </c>
      <c r="K1792" s="9">
        <v>52</v>
      </c>
      <c r="L1792" s="9">
        <v>53</v>
      </c>
      <c r="M1792" s="9">
        <v>52</v>
      </c>
      <c r="N1792" s="9">
        <v>54</v>
      </c>
      <c r="O1792" s="9">
        <v>56</v>
      </c>
      <c r="P1792" s="9">
        <v>19</v>
      </c>
      <c r="Q1792" s="10">
        <v>115</v>
      </c>
      <c r="R1792" s="11">
        <v>20</v>
      </c>
      <c r="S1792" s="11">
        <v>1</v>
      </c>
      <c r="T1792" s="11">
        <v>103</v>
      </c>
      <c r="U1792" s="11">
        <v>102</v>
      </c>
      <c r="V1792" s="11">
        <v>1</v>
      </c>
      <c r="W1792" s="11">
        <v>106</v>
      </c>
      <c r="X1792" s="11">
        <f t="shared" si="378"/>
        <v>448</v>
      </c>
      <c r="Y1792" s="11">
        <f t="shared" si="379"/>
        <v>5135</v>
      </c>
      <c r="Z1792" s="11">
        <f t="shared" si="380"/>
        <v>1240</v>
      </c>
      <c r="AA1792" s="11">
        <f t="shared" si="381"/>
        <v>4145</v>
      </c>
      <c r="AB1792" s="11">
        <f t="shared" si="382"/>
        <v>4145</v>
      </c>
      <c r="AC1792" s="6">
        <f t="shared" si="383"/>
        <v>4750</v>
      </c>
      <c r="AD1792" s="9" t="s">
        <v>710</v>
      </c>
      <c r="AE1792" s="3" t="str">
        <f>IF(ISERROR(VLOOKUP($AD1792,技まとめ!$A$1:$F$380,6,FALSE)),"－",VLOOKUP($AD1792,技まとめ!$A$1:$F$380,6,FALSE))</f>
        <v>DR</v>
      </c>
      <c r="AF1792" s="3">
        <f>IF(ISERROR(VLOOKUP($AD1792,技まとめ!$A$1:$F$380,3,FALSE)),"－",VLOOKUP($AD1792,技まとめ!$A$1:$F$380,3,FALSE))</f>
        <v>15</v>
      </c>
      <c r="AG1792" s="3">
        <f>IF(ISERROR(VLOOKUP($AD1792,技まとめ!$A$1:$F$380,5,FALSE)),"－",VLOOKUP($AD1792,技まとめ!$A$1:$F$380,5,FALSE))</f>
        <v>20</v>
      </c>
      <c r="AH1792" s="3" t="str">
        <f>IF($E1792=IF(ISERROR(VLOOKUP($AD1792,技まとめ!$A$1:$F$380,4,FALSE)),"－",VLOOKUP($AD1792,技まとめ!$A$1:$F$380,4,FALSE)),"一致","")</f>
        <v/>
      </c>
      <c r="AI1792" s="9" t="s">
        <v>330</v>
      </c>
      <c r="AJ1792" s="3" t="str">
        <f>IF(ISERROR(VLOOKUP($AI1792,技まとめ!$A$1:$F$380,6,FALSE)),"－",VLOOKUP($AI1792,技まとめ!$A$1:$F$380,6,FALSE))</f>
        <v>SC</v>
      </c>
      <c r="AK1792" s="3">
        <f>IF(ISERROR(VLOOKUP($AI1792,技まとめ!$A$1:$F$380,3,FALSE)),"－",VLOOKUP($AI1792,技まとめ!$A$1:$F$380,3,FALSE))</f>
        <v>44</v>
      </c>
      <c r="AL1792" s="3">
        <f>IF(ISERROR(VLOOKUP($AI1792,技まとめ!$A$1:$F$380,5,FALSE)),"－",VLOOKUP($AI1792,技まとめ!$A$1:$F$380,5,FALSE))</f>
        <v>28</v>
      </c>
      <c r="AM1792" s="3" t="str">
        <f>IF($E1792=IF(ISERROR(VLOOKUP($AI1792,技まとめ!$A$1:$F$380,4,FALSE)),"－",VLOOKUP($AI1792,技まとめ!$A$1:$F$380,4,FALSE)),"一致","")</f>
        <v/>
      </c>
      <c r="AN1792" s="9" t="s">
        <v>169</v>
      </c>
      <c r="AO1792" s="3" t="str">
        <f>IF(ISERROR(VLOOKUP($AN1792,技まとめ!$A$1:$F$380,6,FALSE)),"－",VLOOKUP($AN1792,技まとめ!$A$1:$F$380,6,FALSE))</f>
        <v>DR</v>
      </c>
      <c r="AP1792" s="3">
        <f>IF(ISERROR(VLOOKUP($AN1792,技まとめ!$A$1:$F$380,3,FALSE)),"－",VLOOKUP($AN1792,技まとめ!$A$1:$F$380,3,FALSE))</f>
        <v>71</v>
      </c>
      <c r="AQ1792" s="3">
        <f>IF(ISERROR(VLOOKUP($AN1792,技まとめ!$A$1:$F$380,5,FALSE)),"－",VLOOKUP($AN1792,技まとめ!$A$1:$F$380,5,FALSE))</f>
        <v>44</v>
      </c>
      <c r="AR1792" s="3" t="str">
        <f>IF($E1792=IF(ISERROR(VLOOKUP($AN1792,技まとめ!$A$1:$F$380,4,FALSE)),"－",VLOOKUP($AN1792,技まとめ!$A$1:$F$380,4,FALSE)),"一致","")</f>
        <v/>
      </c>
      <c r="AS1792" s="9" t="s">
        <v>557</v>
      </c>
      <c r="AT1792" s="3" t="str">
        <f>IF(ISERROR(VLOOKUP($AS1792,技まとめ!$A$1:$F$380,6,FALSE)),"－",VLOOKUP($AS1792,技まとめ!$A$1:$F$380,6,FALSE))</f>
        <v>LS</v>
      </c>
      <c r="AU1792" s="3">
        <f>IF(ISERROR(VLOOKUP($AS1792,技まとめ!$A$1:$F$380,3,FALSE)),"－",VLOOKUP($AS1792,技まとめ!$A$1:$F$380,3,FALSE))</f>
        <v>101</v>
      </c>
      <c r="AV1792" s="3">
        <f>IF(ISERROR(VLOOKUP($AS1792,技まとめ!$A$1:$F$380,5,FALSE)),"－",VLOOKUP($AS1792,技まとめ!$A$1:$F$380,5,FALSE))</f>
        <v>66</v>
      </c>
      <c r="AW1792" s="3" t="str">
        <f>IF($E1792=IF(ISERROR(VLOOKUP($AS1792,技まとめ!$A$1:$F$380,4,FALSE)),"－",VLOOKUP($AS1792,技まとめ!$A$1:$F$380,4,FALSE)),"一致","")</f>
        <v/>
      </c>
      <c r="AX1792" s="12" t="str">
        <f t="shared" si="384"/>
        <v>ひとりワンツークロスドライブエコーボールトリプルブースト</v>
      </c>
      <c r="AY1792" s="12" t="str">
        <f t="shared" si="385"/>
        <v>ひとりワンツークロスドライブエコーボールトリプルブースト</v>
      </c>
      <c r="AZ1792" s="12" t="str">
        <f t="shared" si="386"/>
        <v>ひとりワンツークロスドライブエコーボールトリプルブースト</v>
      </c>
      <c r="BA1792" s="12" t="str">
        <f t="shared" si="387"/>
        <v>ひとりワンツークロスドライブエコーボールトリプルブースト</v>
      </c>
      <c r="BB1792" s="11" t="str">
        <f t="shared" si="388"/>
        <v>DRSCDRLS</v>
      </c>
      <c r="BC1792" s="11" t="str">
        <f t="shared" si="389"/>
        <v>DRSCDRLS</v>
      </c>
      <c r="BD1792" s="11" t="str">
        <f t="shared" si="390"/>
        <v>DRSCDRLS</v>
      </c>
      <c r="BE1792" s="11" t="str">
        <f t="shared" si="391"/>
        <v>DRSCDRLS</v>
      </c>
    </row>
    <row r="1793" spans="1:57" ht="11.25" hidden="1" customHeight="1">
      <c r="A1793" s="6">
        <v>1792</v>
      </c>
      <c r="B1793" s="7" t="s">
        <v>3974</v>
      </c>
      <c r="C1793" s="8" t="s">
        <v>3975</v>
      </c>
      <c r="D1793" s="7" t="s">
        <v>72</v>
      </c>
      <c r="E1793" s="7" t="s">
        <v>95</v>
      </c>
      <c r="F1793" s="7" t="s">
        <v>109</v>
      </c>
      <c r="G1793" s="9">
        <v>100</v>
      </c>
      <c r="H1793" s="9">
        <v>148</v>
      </c>
      <c r="I1793" s="9">
        <v>61</v>
      </c>
      <c r="J1793" s="9">
        <v>62</v>
      </c>
      <c r="K1793" s="9">
        <v>62</v>
      </c>
      <c r="L1793" s="9">
        <v>57</v>
      </c>
      <c r="M1793" s="9">
        <v>63</v>
      </c>
      <c r="N1793" s="9">
        <v>58</v>
      </c>
      <c r="O1793" s="9">
        <v>56</v>
      </c>
      <c r="P1793" s="9">
        <v>3</v>
      </c>
      <c r="Q1793" s="10">
        <v>111</v>
      </c>
      <c r="R1793" s="11">
        <v>3</v>
      </c>
      <c r="S1793" s="11">
        <v>1</v>
      </c>
      <c r="T1793" s="11">
        <v>107</v>
      </c>
      <c r="U1793" s="11">
        <v>113</v>
      </c>
      <c r="V1793" s="11">
        <v>1</v>
      </c>
      <c r="W1793" s="11">
        <v>106</v>
      </c>
      <c r="X1793" s="11">
        <f t="shared" si="378"/>
        <v>442</v>
      </c>
      <c r="Y1793" s="11">
        <f t="shared" si="379"/>
        <v>4975</v>
      </c>
      <c r="Z1793" s="11">
        <f t="shared" si="380"/>
        <v>645</v>
      </c>
      <c r="AA1793" s="11">
        <f t="shared" si="381"/>
        <v>4285</v>
      </c>
      <c r="AB1793" s="11">
        <f t="shared" si="382"/>
        <v>4285</v>
      </c>
      <c r="AC1793" s="6">
        <f t="shared" si="383"/>
        <v>4825</v>
      </c>
      <c r="AD1793" s="9" t="s">
        <v>710</v>
      </c>
      <c r="AE1793" s="3" t="str">
        <f>IF(ISERROR(VLOOKUP($AD1793,技まとめ!$A$1:$F$380,6,FALSE)),"－",VLOOKUP($AD1793,技まとめ!$A$1:$F$380,6,FALSE))</f>
        <v>DR</v>
      </c>
      <c r="AF1793" s="3">
        <f>IF(ISERROR(VLOOKUP($AD1793,技まとめ!$A$1:$F$380,3,FALSE)),"－",VLOOKUP($AD1793,技まとめ!$A$1:$F$380,3,FALSE))</f>
        <v>15</v>
      </c>
      <c r="AG1793" s="3">
        <f>IF(ISERROR(VLOOKUP($AD1793,技まとめ!$A$1:$F$380,5,FALSE)),"－",VLOOKUP($AD1793,技まとめ!$A$1:$F$380,5,FALSE))</f>
        <v>20</v>
      </c>
      <c r="AH1793" s="3" t="str">
        <f>IF($E1793=IF(ISERROR(VLOOKUP($AD1793,技まとめ!$A$1:$F$380,4,FALSE)),"－",VLOOKUP($AD1793,技まとめ!$A$1:$F$380,4,FALSE)),"一致","")</f>
        <v/>
      </c>
      <c r="AI1793" s="9" t="s">
        <v>346</v>
      </c>
      <c r="AJ1793" s="3" t="str">
        <f>IF(ISERROR(VLOOKUP($AI1793,技まとめ!$A$1:$F$380,6,FALSE)),"－",VLOOKUP($AI1793,技まとめ!$A$1:$F$380,6,FALSE))</f>
        <v>LS</v>
      </c>
      <c r="AK1793" s="3">
        <f>IF(ISERROR(VLOOKUP($AI1793,技まとめ!$A$1:$F$380,3,FALSE)),"－",VLOOKUP($AI1793,技まとめ!$A$1:$F$380,3,FALSE))</f>
        <v>51</v>
      </c>
      <c r="AL1793" s="3">
        <f>IF(ISERROR(VLOOKUP($AI1793,技まとめ!$A$1:$F$380,5,FALSE)),"－",VLOOKUP($AI1793,技まとめ!$A$1:$F$380,5,FALSE))</f>
        <v>37</v>
      </c>
      <c r="AM1793" s="3" t="str">
        <f>IF($E1793=IF(ISERROR(VLOOKUP($AI1793,技まとめ!$A$1:$F$380,4,FALSE)),"－",VLOOKUP($AI1793,技まとめ!$A$1:$F$380,4,FALSE)),"一致","")</f>
        <v/>
      </c>
      <c r="AN1793" s="9" t="s">
        <v>106</v>
      </c>
      <c r="AO1793" s="3" t="str">
        <f>IF(ISERROR(VLOOKUP($AN1793,技まとめ!$A$1:$F$380,6,FALSE)),"－",VLOOKUP($AN1793,技まとめ!$A$1:$F$380,6,FALSE))</f>
        <v>BL</v>
      </c>
      <c r="AP1793" s="3">
        <f>IF(ISERROR(VLOOKUP($AN1793,技まとめ!$A$1:$F$380,3,FALSE)),"－",VLOOKUP($AN1793,技まとめ!$A$1:$F$380,3,FALSE))</f>
        <v>77</v>
      </c>
      <c r="AQ1793" s="3">
        <f>IF(ISERROR(VLOOKUP($AN1793,技まとめ!$A$1:$F$380,5,FALSE)),"－",VLOOKUP($AN1793,技まとめ!$A$1:$F$380,5,FALSE))</f>
        <v>47</v>
      </c>
      <c r="AR1793" s="3" t="str">
        <f>IF($E1793=IF(ISERROR(VLOOKUP($AN1793,技まとめ!$A$1:$F$380,4,FALSE)),"－",VLOOKUP($AN1793,技まとめ!$A$1:$F$380,4,FALSE)),"一致","")</f>
        <v/>
      </c>
      <c r="AS1793" s="9" t="s">
        <v>5016</v>
      </c>
      <c r="AT1793" s="3" t="str">
        <f>IF(ISERROR(VLOOKUP($AS1793,技まとめ!$A$1:$F$380,6,FALSE)),"－",VLOOKUP($AS1793,技まとめ!$A$1:$F$380,6,FALSE))</f>
        <v>－</v>
      </c>
      <c r="AU1793" s="3">
        <f>IF(ISERROR(VLOOKUP($AS1793,技まとめ!$A$1:$F$380,3,FALSE)),"－",VLOOKUP($AS1793,技まとめ!$A$1:$F$380,3,FALSE))</f>
        <v>0</v>
      </c>
      <c r="AV1793" s="3">
        <f>IF(ISERROR(VLOOKUP($AS1793,技まとめ!$A$1:$F$380,5,FALSE)),"－",VLOOKUP($AS1793,技まとめ!$A$1:$F$380,5,FALSE))</f>
        <v>0</v>
      </c>
      <c r="AW1793" s="3" t="str">
        <f>IF($E1793=IF(ISERROR(VLOOKUP($AS1793,技まとめ!$A$1:$F$380,4,FALSE)),"－",VLOOKUP($AS1793,技まとめ!$A$1:$F$380,4,FALSE)),"一致","")</f>
        <v/>
      </c>
      <c r="AX1793" s="12" t="str">
        <f t="shared" si="384"/>
        <v>ひとりワンツーレインボーループブロックサーカスラッキー！</v>
      </c>
      <c r="AY1793" s="12" t="str">
        <f t="shared" si="385"/>
        <v>ひとりワンツーレインボーループブロックサーカスラッキー！</v>
      </c>
      <c r="AZ1793" s="12" t="str">
        <f t="shared" si="386"/>
        <v>ひとりワンツーレインボーループブロックサーカスラッキー！</v>
      </c>
      <c r="BA1793" s="12" t="str">
        <f t="shared" si="387"/>
        <v>ひとりワンツーレインボーループブロックサーカスラッキー！</v>
      </c>
      <c r="BB1793" s="11" t="str">
        <f t="shared" si="388"/>
        <v>DRLSBL－</v>
      </c>
      <c r="BC1793" s="11" t="str">
        <f t="shared" si="389"/>
        <v>DRLSBL－</v>
      </c>
      <c r="BD1793" s="11" t="str">
        <f t="shared" si="390"/>
        <v>DRLSBL－</v>
      </c>
      <c r="BE1793" s="11" t="str">
        <f t="shared" si="391"/>
        <v>DRLSBL－</v>
      </c>
    </row>
    <row r="1794" spans="1:57" ht="11.25" hidden="1" customHeight="1">
      <c r="A1794" s="6">
        <v>1793</v>
      </c>
      <c r="B1794" s="7" t="s">
        <v>3976</v>
      </c>
      <c r="C1794" s="8" t="s">
        <v>3977</v>
      </c>
      <c r="D1794" s="7" t="s">
        <v>72</v>
      </c>
      <c r="E1794" s="7" t="s">
        <v>81</v>
      </c>
      <c r="F1794" s="7" t="s">
        <v>82</v>
      </c>
      <c r="G1794" s="9">
        <v>140</v>
      </c>
      <c r="H1794" s="9">
        <v>122</v>
      </c>
      <c r="I1794" s="9">
        <v>49</v>
      </c>
      <c r="J1794" s="9">
        <v>48</v>
      </c>
      <c r="K1794" s="9">
        <v>55</v>
      </c>
      <c r="L1794" s="9">
        <v>77</v>
      </c>
      <c r="M1794" s="9">
        <v>52</v>
      </c>
      <c r="N1794" s="9">
        <v>48</v>
      </c>
      <c r="O1794" s="9">
        <v>64</v>
      </c>
      <c r="P1794" s="9">
        <v>45</v>
      </c>
      <c r="Q1794" s="10">
        <v>99</v>
      </c>
      <c r="R1794" s="11">
        <v>14</v>
      </c>
      <c r="S1794" s="11">
        <v>1</v>
      </c>
      <c r="T1794" s="11">
        <v>127</v>
      </c>
      <c r="U1794" s="11">
        <v>102</v>
      </c>
      <c r="V1794" s="11">
        <v>1</v>
      </c>
      <c r="W1794" s="11">
        <v>114</v>
      </c>
      <c r="X1794" s="11">
        <f t="shared" si="378"/>
        <v>458</v>
      </c>
      <c r="Y1794" s="11">
        <f t="shared" si="379"/>
        <v>4535</v>
      </c>
      <c r="Z1794" s="11">
        <f t="shared" si="380"/>
        <v>1070</v>
      </c>
      <c r="AA1794" s="11">
        <f t="shared" si="381"/>
        <v>5025</v>
      </c>
      <c r="AB1794" s="11">
        <f t="shared" si="382"/>
        <v>5025</v>
      </c>
      <c r="AC1794" s="6">
        <f t="shared" si="383"/>
        <v>5720</v>
      </c>
      <c r="AD1794" s="9" t="s">
        <v>106</v>
      </c>
      <c r="AE1794" s="3" t="str">
        <f>IF(ISERROR(VLOOKUP($AD1794,技まとめ!$A$1:$F$380,6,FALSE)),"－",VLOOKUP($AD1794,技まとめ!$A$1:$F$380,6,FALSE))</f>
        <v>BL</v>
      </c>
      <c r="AF1794" s="3">
        <f>IF(ISERROR(VLOOKUP($AD1794,技まとめ!$A$1:$F$380,3,FALSE)),"－",VLOOKUP($AD1794,技まとめ!$A$1:$F$380,3,FALSE))</f>
        <v>77</v>
      </c>
      <c r="AG1794" s="3">
        <f>IF(ISERROR(VLOOKUP($AD1794,技まとめ!$A$1:$F$380,5,FALSE)),"－",VLOOKUP($AD1794,技まとめ!$A$1:$F$380,5,FALSE))</f>
        <v>47</v>
      </c>
      <c r="AH1794" s="3" t="str">
        <f>IF($E1794=IF(ISERROR(VLOOKUP($AD1794,技まとめ!$A$1:$F$380,4,FALSE)),"－",VLOOKUP($AD1794,技まとめ!$A$1:$F$380,4,FALSE)),"一致","")</f>
        <v/>
      </c>
      <c r="AI1794" s="9" t="s">
        <v>90</v>
      </c>
      <c r="AJ1794" s="3" t="str">
        <f>IF(ISERROR(VLOOKUP($AI1794,技まとめ!$A$1:$F$380,6,FALSE)),"－",VLOOKUP($AI1794,技まとめ!$A$1:$F$380,6,FALSE))</f>
        <v>DR</v>
      </c>
      <c r="AK1794" s="3">
        <f>IF(ISERROR(VLOOKUP($AI1794,技まとめ!$A$1:$F$380,3,FALSE)),"－",VLOOKUP($AI1794,技まとめ!$A$1:$F$380,3,FALSE))</f>
        <v>46</v>
      </c>
      <c r="AL1794" s="3">
        <f>IF(ISERROR(VLOOKUP($AI1794,技まとめ!$A$1:$F$380,5,FALSE)),"－",VLOOKUP($AI1794,技まとめ!$A$1:$F$380,5,FALSE))</f>
        <v>33</v>
      </c>
      <c r="AM1794" s="3" t="str">
        <f>IF($E1794=IF(ISERROR(VLOOKUP($AI1794,技まとめ!$A$1:$F$380,4,FALSE)),"－",VLOOKUP($AI1794,技まとめ!$A$1:$F$380,4,FALSE)),"一致","")</f>
        <v/>
      </c>
      <c r="AN1794" s="9" t="s">
        <v>310</v>
      </c>
      <c r="AO1794" s="3" t="str">
        <f>IF(ISERROR(VLOOKUP($AN1794,技まとめ!$A$1:$F$380,6,FALSE)),"－",VLOOKUP($AN1794,技まとめ!$A$1:$F$380,6,FALSE))</f>
        <v>DR</v>
      </c>
      <c r="AP1794" s="3">
        <f>IF(ISERROR(VLOOKUP($AN1794,技まとめ!$A$1:$F$380,3,FALSE)),"－",VLOOKUP($AN1794,技まとめ!$A$1:$F$380,3,FALSE))</f>
        <v>65</v>
      </c>
      <c r="AQ1794" s="3">
        <f>IF(ISERROR(VLOOKUP($AN1794,技まとめ!$A$1:$F$380,5,FALSE)),"－",VLOOKUP($AN1794,技まとめ!$A$1:$F$380,5,FALSE))</f>
        <v>42</v>
      </c>
      <c r="AR1794" s="3" t="str">
        <f>IF($E1794=IF(ISERROR(VLOOKUP($AN1794,技まとめ!$A$1:$F$380,4,FALSE)),"－",VLOOKUP($AN1794,技まとめ!$A$1:$F$380,4,FALSE)),"一致","")</f>
        <v/>
      </c>
      <c r="AS1794" s="9" t="s">
        <v>169</v>
      </c>
      <c r="AT1794" s="3" t="str">
        <f>IF(ISERROR(VLOOKUP($AS1794,技まとめ!$A$1:$F$380,6,FALSE)),"－",VLOOKUP($AS1794,技まとめ!$A$1:$F$380,6,FALSE))</f>
        <v>DR</v>
      </c>
      <c r="AU1794" s="3">
        <f>IF(ISERROR(VLOOKUP($AS1794,技まとめ!$A$1:$F$380,3,FALSE)),"－",VLOOKUP($AS1794,技まとめ!$A$1:$F$380,3,FALSE))</f>
        <v>71</v>
      </c>
      <c r="AV1794" s="3">
        <f>IF(ISERROR(VLOOKUP($AS1794,技まとめ!$A$1:$F$380,5,FALSE)),"－",VLOOKUP($AS1794,技まとめ!$A$1:$F$380,5,FALSE))</f>
        <v>44</v>
      </c>
      <c r="AW1794" s="3" t="str">
        <f>IF($E1794=IF(ISERROR(VLOOKUP($AS1794,技まとめ!$A$1:$F$380,4,FALSE)),"－",VLOOKUP($AS1794,技まとめ!$A$1:$F$380,4,FALSE)),"一致","")</f>
        <v/>
      </c>
      <c r="AX1794" s="12" t="str">
        <f t="shared" si="384"/>
        <v>ブロックサーカスモグラフェイントモグラシャッフルエコーボール</v>
      </c>
      <c r="AY1794" s="12" t="str">
        <f t="shared" si="385"/>
        <v>ブロックサーカスモグラフェイントモグラシャッフルエコーボール</v>
      </c>
      <c r="AZ1794" s="12" t="str">
        <f t="shared" si="386"/>
        <v>ブロックサーカスモグラフェイントモグラシャッフルエコーボール</v>
      </c>
      <c r="BA1794" s="12" t="str">
        <f t="shared" si="387"/>
        <v>ブロックサーカスモグラフェイントモグラシャッフルエコーボール</v>
      </c>
      <c r="BB1794" s="11" t="str">
        <f t="shared" si="388"/>
        <v>BLDRDRDR</v>
      </c>
      <c r="BC1794" s="11" t="str">
        <f t="shared" si="389"/>
        <v>BLDRDRDR</v>
      </c>
      <c r="BD1794" s="11" t="str">
        <f t="shared" si="390"/>
        <v>BLDRDRDR</v>
      </c>
      <c r="BE1794" s="11" t="str">
        <f t="shared" si="391"/>
        <v>BLDRDRDR</v>
      </c>
    </row>
    <row r="1795" spans="1:57" ht="11.25" hidden="1" customHeight="1">
      <c r="A1795" s="6">
        <v>1794</v>
      </c>
      <c r="B1795" s="7" t="s">
        <v>3978</v>
      </c>
      <c r="C1795" s="8" t="s">
        <v>3979</v>
      </c>
      <c r="D1795" s="7" t="s">
        <v>72</v>
      </c>
      <c r="E1795" s="7" t="s">
        <v>81</v>
      </c>
      <c r="F1795" s="7" t="s">
        <v>128</v>
      </c>
      <c r="G1795" s="9">
        <v>132</v>
      </c>
      <c r="H1795" s="9">
        <v>108</v>
      </c>
      <c r="I1795" s="9">
        <v>75</v>
      </c>
      <c r="J1795" s="9">
        <v>76</v>
      </c>
      <c r="K1795" s="9">
        <v>49</v>
      </c>
      <c r="L1795" s="9">
        <v>55</v>
      </c>
      <c r="M1795" s="9">
        <v>68</v>
      </c>
      <c r="N1795" s="9">
        <v>40</v>
      </c>
      <c r="O1795" s="9">
        <v>69</v>
      </c>
      <c r="P1795" s="9">
        <v>7</v>
      </c>
      <c r="Q1795" s="10">
        <v>125</v>
      </c>
      <c r="R1795" s="11">
        <v>1</v>
      </c>
      <c r="S1795" s="11">
        <v>1</v>
      </c>
      <c r="T1795" s="11">
        <v>105</v>
      </c>
      <c r="U1795" s="11">
        <v>118</v>
      </c>
      <c r="V1795" s="11">
        <v>1</v>
      </c>
      <c r="W1795" s="11">
        <v>108</v>
      </c>
      <c r="X1795" s="11">
        <f t="shared" ref="X1795:X1858" si="392">SUM(Q1795:W1795)</f>
        <v>459</v>
      </c>
      <c r="Y1795" s="11">
        <f t="shared" ref="Y1795:Y1858" si="393">Q1795*40+V1795*5+W1795*5</f>
        <v>5545</v>
      </c>
      <c r="Z1795" s="11">
        <f t="shared" ref="Z1795:Z1858" si="394">R1795*35+S1795*5+V1795*5+W1795*5</f>
        <v>585</v>
      </c>
      <c r="AA1795" s="11">
        <f t="shared" ref="AA1795:AA1858" si="395">T1795*35+S1795*5+V1795*5+W1795*5</f>
        <v>4225</v>
      </c>
      <c r="AB1795" s="11">
        <f t="shared" ref="AB1795:AB1858" si="396">T1795*35+V1795*10+W1795*5</f>
        <v>4225</v>
      </c>
      <c r="AC1795" s="6">
        <f t="shared" ref="AC1795:AC1858" si="397">T1795*40+R1795*5+W1795*5</f>
        <v>4745</v>
      </c>
      <c r="AD1795" s="9" t="s">
        <v>591</v>
      </c>
      <c r="AE1795" s="3" t="str">
        <f>IF(ISERROR(VLOOKUP($AD1795,技まとめ!$A$1:$F$380,6,FALSE)),"－",VLOOKUP($AD1795,技まとめ!$A$1:$F$380,6,FALSE))</f>
        <v>NS</v>
      </c>
      <c r="AF1795" s="3">
        <f>IF(ISERROR(VLOOKUP($AD1795,技まとめ!$A$1:$F$380,3,FALSE)),"－",VLOOKUP($AD1795,技まとめ!$A$1:$F$380,3,FALSE))</f>
        <v>85</v>
      </c>
      <c r="AG1795" s="3">
        <f>IF(ISERROR(VLOOKUP($AD1795,技まとめ!$A$1:$F$380,5,FALSE)),"－",VLOOKUP($AD1795,技まとめ!$A$1:$F$380,5,FALSE))</f>
        <v>46</v>
      </c>
      <c r="AH1795" s="3" t="str">
        <f>IF($E1795=IF(ISERROR(VLOOKUP($AD1795,技まとめ!$A$1:$F$380,4,FALSE)),"－",VLOOKUP($AD1795,技まとめ!$A$1:$F$380,4,FALSE)),"一致","")</f>
        <v>一致</v>
      </c>
      <c r="AI1795" s="9" t="s">
        <v>1192</v>
      </c>
      <c r="AJ1795" s="3" t="str">
        <f>IF(ISERROR(VLOOKUP($AI1795,技まとめ!$A$1:$F$380,6,FALSE)),"－",VLOOKUP($AI1795,技まとめ!$A$1:$F$380,6,FALSE))</f>
        <v>SC</v>
      </c>
      <c r="AK1795" s="3">
        <f>IF(ISERROR(VLOOKUP($AI1795,技まとめ!$A$1:$F$380,3,FALSE)),"－",VLOOKUP($AI1795,技まとめ!$A$1:$F$380,3,FALSE))</f>
        <v>90</v>
      </c>
      <c r="AL1795" s="3">
        <f>IF(ISERROR(VLOOKUP($AI1795,技まとめ!$A$1:$F$380,5,FALSE)),"－",VLOOKUP($AI1795,技まとめ!$A$1:$F$380,5,FALSE))</f>
        <v>49</v>
      </c>
      <c r="AM1795" s="3" t="str">
        <f>IF($E1795=IF(ISERROR(VLOOKUP($AI1795,技まとめ!$A$1:$F$380,4,FALSE)),"－",VLOOKUP($AI1795,技まとめ!$A$1:$F$380,4,FALSE)),"一致","")</f>
        <v/>
      </c>
      <c r="AN1795" s="9" t="s">
        <v>113</v>
      </c>
      <c r="AO1795" s="3" t="str">
        <f>IF(ISERROR(VLOOKUP($AN1795,技まとめ!$A$1:$F$380,6,FALSE)),"－",VLOOKUP($AN1795,技まとめ!$A$1:$F$380,6,FALSE))</f>
        <v>SC</v>
      </c>
      <c r="AP1795" s="3">
        <f>IF(ISERROR(VLOOKUP($AN1795,技まとめ!$A$1:$F$380,3,FALSE)),"－",VLOOKUP($AN1795,技まとめ!$A$1:$F$380,3,FALSE))</f>
        <v>105</v>
      </c>
      <c r="AQ1795" s="3">
        <f>IF(ISERROR(VLOOKUP($AN1795,技まとめ!$A$1:$F$380,5,FALSE)),"－",VLOOKUP($AN1795,技まとめ!$A$1:$F$380,5,FALSE))</f>
        <v>55</v>
      </c>
      <c r="AR1795" s="3" t="str">
        <f>IF($E1795=IF(ISERROR(VLOOKUP($AN1795,技まとめ!$A$1:$F$380,4,FALSE)),"－",VLOOKUP($AN1795,技まとめ!$A$1:$F$380,4,FALSE)),"一致","")</f>
        <v/>
      </c>
      <c r="AS1795" s="9" t="s">
        <v>516</v>
      </c>
      <c r="AT1795" s="3" t="str">
        <f>IF(ISERROR(VLOOKUP($AS1795,技まとめ!$A$1:$F$380,6,FALSE)),"－",VLOOKUP($AS1795,技まとめ!$A$1:$F$380,6,FALSE))</f>
        <v>－</v>
      </c>
      <c r="AU1795" s="3">
        <f>IF(ISERROR(VLOOKUP($AS1795,技まとめ!$A$1:$F$380,3,FALSE)),"－",VLOOKUP($AS1795,技まとめ!$A$1:$F$380,3,FALSE))</f>
        <v>0</v>
      </c>
      <c r="AV1795" s="3">
        <f>IF(ISERROR(VLOOKUP($AS1795,技まとめ!$A$1:$F$380,5,FALSE)),"－",VLOOKUP($AS1795,技まとめ!$A$1:$F$380,5,FALSE))</f>
        <v>0</v>
      </c>
      <c r="AW1795" s="3" t="str">
        <f>IF($E1795=IF(ISERROR(VLOOKUP($AS1795,技まとめ!$A$1:$F$380,4,FALSE)),"－",VLOOKUP($AS1795,技まとめ!$A$1:$F$380,4,FALSE)),"一致","")</f>
        <v/>
      </c>
      <c r="AX1795" s="12" t="str">
        <f t="shared" ref="AX1795:AX1858" si="398">AD1795&amp;AI1795&amp;AN1795&amp;AS1795</f>
        <v>ディバインアローアストロゲートオーディンソードスピードプラス</v>
      </c>
      <c r="AY1795" s="12" t="str">
        <f t="shared" ref="AY1795:AY1858" si="399">AD1795&amp;AI1795&amp;AN1795&amp;AS1795</f>
        <v>ディバインアローアストロゲートオーディンソードスピードプラス</v>
      </c>
      <c r="AZ1795" s="12" t="str">
        <f t="shared" ref="AZ1795:AZ1858" si="400">AD1795&amp;AI1795&amp;AN1795&amp;AS1795</f>
        <v>ディバインアローアストロゲートオーディンソードスピードプラス</v>
      </c>
      <c r="BA1795" s="12" t="str">
        <f t="shared" ref="BA1795:BA1858" si="401">AD1795&amp;AI1795&amp;AN1795&amp;AS1795</f>
        <v>ディバインアローアストロゲートオーディンソードスピードプラス</v>
      </c>
      <c r="BB1795" s="11" t="str">
        <f t="shared" ref="BB1795:BB1858" si="402">AE1795&amp;AJ1795&amp;AO1795&amp;AT1795</f>
        <v>NSSCSC－</v>
      </c>
      <c r="BC1795" s="11" t="str">
        <f t="shared" ref="BC1795:BC1858" si="403">AE1795&amp;AJ1795&amp;AO1795&amp;AT1795</f>
        <v>NSSCSC－</v>
      </c>
      <c r="BD1795" s="11" t="str">
        <f t="shared" ref="BD1795:BD1858" si="404">AE1795&amp;AJ1795&amp;AO1795&amp;AT1795</f>
        <v>NSSCSC－</v>
      </c>
      <c r="BE1795" s="11" t="str">
        <f t="shared" ref="BE1795:BE1858" si="405">AE1795&amp;AJ1795&amp;AO1795&amp;AT1795</f>
        <v>NSSCSC－</v>
      </c>
    </row>
    <row r="1796" spans="1:57" ht="11.25" hidden="1" customHeight="1">
      <c r="A1796" s="6">
        <v>1795</v>
      </c>
      <c r="B1796" s="7" t="s">
        <v>3980</v>
      </c>
      <c r="C1796" s="8" t="s">
        <v>3981</v>
      </c>
      <c r="D1796" s="7" t="s">
        <v>72</v>
      </c>
      <c r="E1796" s="7" t="s">
        <v>73</v>
      </c>
      <c r="F1796" s="7" t="s">
        <v>74</v>
      </c>
      <c r="G1796" s="9">
        <v>120</v>
      </c>
      <c r="H1796" s="9">
        <v>136</v>
      </c>
      <c r="I1796" s="9">
        <v>49</v>
      </c>
      <c r="J1796" s="9">
        <v>61</v>
      </c>
      <c r="K1796" s="9">
        <v>52</v>
      </c>
      <c r="L1796" s="9">
        <v>72</v>
      </c>
      <c r="M1796" s="9">
        <v>59</v>
      </c>
      <c r="N1796" s="9">
        <v>62</v>
      </c>
      <c r="O1796" s="9">
        <v>56</v>
      </c>
      <c r="P1796" s="9">
        <v>40</v>
      </c>
      <c r="Q1796" s="10">
        <v>99</v>
      </c>
      <c r="R1796" s="11">
        <v>33</v>
      </c>
      <c r="S1796" s="11">
        <v>1</v>
      </c>
      <c r="T1796" s="11">
        <v>122</v>
      </c>
      <c r="U1796" s="11">
        <v>109</v>
      </c>
      <c r="V1796" s="11">
        <v>1</v>
      </c>
      <c r="W1796" s="11">
        <v>106</v>
      </c>
      <c r="X1796" s="11">
        <f t="shared" si="392"/>
        <v>471</v>
      </c>
      <c r="Y1796" s="11">
        <f t="shared" si="393"/>
        <v>4495</v>
      </c>
      <c r="Z1796" s="11">
        <f t="shared" si="394"/>
        <v>1695</v>
      </c>
      <c r="AA1796" s="11">
        <f t="shared" si="395"/>
        <v>4810</v>
      </c>
      <c r="AB1796" s="11">
        <f t="shared" si="396"/>
        <v>4810</v>
      </c>
      <c r="AC1796" s="6">
        <f t="shared" si="397"/>
        <v>5575</v>
      </c>
      <c r="AD1796" s="9" t="s">
        <v>561</v>
      </c>
      <c r="AE1796" s="3" t="str">
        <f>IF(ISERROR(VLOOKUP($AD1796,技まとめ!$A$1:$F$380,6,FALSE)),"－",VLOOKUP($AD1796,技まとめ!$A$1:$F$380,6,FALSE))</f>
        <v>CA</v>
      </c>
      <c r="AF1796" s="3">
        <f>IF(ISERROR(VLOOKUP($AD1796,技まとめ!$A$1:$F$380,3,FALSE)),"－",VLOOKUP($AD1796,技まとめ!$A$1:$F$380,3,FALSE))</f>
        <v>77</v>
      </c>
      <c r="AG1796" s="3">
        <f>IF(ISERROR(VLOOKUP($AD1796,技まとめ!$A$1:$F$380,5,FALSE)),"－",VLOOKUP($AD1796,技まとめ!$A$1:$F$380,5,FALSE))</f>
        <v>45</v>
      </c>
      <c r="AH1796" s="3" t="str">
        <f>IF($E1796=IF(ISERROR(VLOOKUP($AD1796,技まとめ!$A$1:$F$380,4,FALSE)),"－",VLOOKUP($AD1796,技まとめ!$A$1:$F$380,4,FALSE)),"一致","")</f>
        <v>一致</v>
      </c>
      <c r="AI1796" s="9" t="s">
        <v>290</v>
      </c>
      <c r="AJ1796" s="3" t="str">
        <f>IF(ISERROR(VLOOKUP($AI1796,技まとめ!$A$1:$F$380,6,FALSE)),"－",VLOOKUP($AI1796,技まとめ!$A$1:$F$380,6,FALSE))</f>
        <v>CA</v>
      </c>
      <c r="AK1796" s="3">
        <f>IF(ISERROR(VLOOKUP($AI1796,技まとめ!$A$1:$F$380,3,FALSE)),"－",VLOOKUP($AI1796,技まとめ!$A$1:$F$380,3,FALSE))</f>
        <v>27</v>
      </c>
      <c r="AL1796" s="3">
        <f>IF(ISERROR(VLOOKUP($AI1796,技まとめ!$A$1:$F$380,5,FALSE)),"－",VLOOKUP($AI1796,技まとめ!$A$1:$F$380,5,FALSE))</f>
        <v>25</v>
      </c>
      <c r="AM1796" s="3" t="str">
        <f>IF($E1796=IF(ISERROR(VLOOKUP($AI1796,技まとめ!$A$1:$F$380,4,FALSE)),"－",VLOOKUP($AI1796,技まとめ!$A$1:$F$380,4,FALSE)),"一致","")</f>
        <v>一致</v>
      </c>
      <c r="AN1796" s="9" t="s">
        <v>322</v>
      </c>
      <c r="AO1796" s="3" t="str">
        <f>IF(ISERROR(VLOOKUP($AN1796,技まとめ!$A$1:$F$380,6,FALSE)),"－",VLOOKUP($AN1796,技まとめ!$A$1:$F$380,6,FALSE))</f>
        <v>SC</v>
      </c>
      <c r="AP1796" s="3">
        <f>IF(ISERROR(VLOOKUP($AN1796,技まとめ!$A$1:$F$380,3,FALSE)),"－",VLOOKUP($AN1796,技まとめ!$A$1:$F$380,3,FALSE))</f>
        <v>25</v>
      </c>
      <c r="AQ1796" s="3">
        <f>IF(ISERROR(VLOOKUP($AN1796,技まとめ!$A$1:$F$380,5,FALSE)),"－",VLOOKUP($AN1796,技まとめ!$A$1:$F$380,5,FALSE))</f>
        <v>20</v>
      </c>
      <c r="AR1796" s="3" t="str">
        <f>IF($E1796=IF(ISERROR(VLOOKUP($AN1796,技まとめ!$A$1:$F$380,4,FALSE)),"－",VLOOKUP($AN1796,技まとめ!$A$1:$F$380,4,FALSE)),"一致","")</f>
        <v>一致</v>
      </c>
      <c r="AS1796" s="9" t="s">
        <v>310</v>
      </c>
      <c r="AT1796" s="3" t="str">
        <f>IF(ISERROR(VLOOKUP($AS1796,技まとめ!$A$1:$F$380,6,FALSE)),"－",VLOOKUP($AS1796,技まとめ!$A$1:$F$380,6,FALSE))</f>
        <v>DR</v>
      </c>
      <c r="AU1796" s="3">
        <f>IF(ISERROR(VLOOKUP($AS1796,技まとめ!$A$1:$F$380,3,FALSE)),"－",VLOOKUP($AS1796,技まとめ!$A$1:$F$380,3,FALSE))</f>
        <v>65</v>
      </c>
      <c r="AV1796" s="3">
        <f>IF(ISERROR(VLOOKUP($AS1796,技まとめ!$A$1:$F$380,5,FALSE)),"－",VLOOKUP($AS1796,技まとめ!$A$1:$F$380,5,FALSE))</f>
        <v>42</v>
      </c>
      <c r="AW1796" s="3" t="str">
        <f>IF($E1796=IF(ISERROR(VLOOKUP($AS1796,技まとめ!$A$1:$F$380,4,FALSE)),"－",VLOOKUP($AS1796,技まとめ!$A$1:$F$380,4,FALSE)),"一致","")</f>
        <v>一致</v>
      </c>
      <c r="AX1796" s="12" t="str">
        <f t="shared" si="398"/>
        <v>カポエィラスナッチワイルドクローターザンキックモグラシャッフル</v>
      </c>
      <c r="AY1796" s="12" t="str">
        <f t="shared" si="399"/>
        <v>カポエィラスナッチワイルドクローターザンキックモグラシャッフル</v>
      </c>
      <c r="AZ1796" s="12" t="str">
        <f t="shared" si="400"/>
        <v>カポエィラスナッチワイルドクローターザンキックモグラシャッフル</v>
      </c>
      <c r="BA1796" s="12" t="str">
        <f t="shared" si="401"/>
        <v>カポエィラスナッチワイルドクローターザンキックモグラシャッフル</v>
      </c>
      <c r="BB1796" s="11" t="str">
        <f t="shared" si="402"/>
        <v>CACASCDR</v>
      </c>
      <c r="BC1796" s="11" t="str">
        <f t="shared" si="403"/>
        <v>CACASCDR</v>
      </c>
      <c r="BD1796" s="11" t="str">
        <f t="shared" si="404"/>
        <v>CACASCDR</v>
      </c>
      <c r="BE1796" s="11" t="str">
        <f t="shared" si="405"/>
        <v>CACASCDR</v>
      </c>
    </row>
    <row r="1797" spans="1:57" ht="11.25" hidden="1" customHeight="1">
      <c r="A1797" s="6">
        <v>1796</v>
      </c>
      <c r="B1797" s="7" t="s">
        <v>3982</v>
      </c>
      <c r="C1797" s="8" t="s">
        <v>3983</v>
      </c>
      <c r="D1797" s="7" t="s">
        <v>72</v>
      </c>
      <c r="E1797" s="7" t="s">
        <v>95</v>
      </c>
      <c r="F1797" s="7" t="s">
        <v>82</v>
      </c>
      <c r="G1797" s="9">
        <v>124</v>
      </c>
      <c r="H1797" s="9">
        <v>117</v>
      </c>
      <c r="I1797" s="9">
        <v>50</v>
      </c>
      <c r="J1797" s="9">
        <v>51</v>
      </c>
      <c r="K1797" s="9">
        <v>50</v>
      </c>
      <c r="L1797" s="9">
        <v>68</v>
      </c>
      <c r="M1797" s="9">
        <v>69</v>
      </c>
      <c r="N1797" s="9">
        <v>64</v>
      </c>
      <c r="O1797" s="9">
        <v>68</v>
      </c>
      <c r="P1797" s="9">
        <v>20</v>
      </c>
      <c r="Q1797" s="10">
        <v>100</v>
      </c>
      <c r="R1797" s="11">
        <v>3</v>
      </c>
      <c r="S1797" s="11">
        <v>1</v>
      </c>
      <c r="T1797" s="11">
        <v>118</v>
      </c>
      <c r="U1797" s="11">
        <v>119</v>
      </c>
      <c r="V1797" s="11">
        <v>1</v>
      </c>
      <c r="W1797" s="11">
        <v>118</v>
      </c>
      <c r="X1797" s="11">
        <f t="shared" si="392"/>
        <v>460</v>
      </c>
      <c r="Y1797" s="11">
        <f t="shared" si="393"/>
        <v>4595</v>
      </c>
      <c r="Z1797" s="11">
        <f t="shared" si="394"/>
        <v>705</v>
      </c>
      <c r="AA1797" s="11">
        <f t="shared" si="395"/>
        <v>4730</v>
      </c>
      <c r="AB1797" s="11">
        <f t="shared" si="396"/>
        <v>4730</v>
      </c>
      <c r="AC1797" s="6">
        <f t="shared" si="397"/>
        <v>5325</v>
      </c>
      <c r="AD1797" s="9" t="s">
        <v>554</v>
      </c>
      <c r="AE1797" s="3" t="str">
        <f>IF(ISERROR(VLOOKUP($AD1797,技まとめ!$A$1:$F$380,6,FALSE)),"－",VLOOKUP($AD1797,技まとめ!$A$1:$F$380,6,FALSE))</f>
        <v>BL</v>
      </c>
      <c r="AF1797" s="3">
        <f>IF(ISERROR(VLOOKUP($AD1797,技まとめ!$A$1:$F$380,3,FALSE)),"－",VLOOKUP($AD1797,技まとめ!$A$1:$F$380,3,FALSE))</f>
        <v>65</v>
      </c>
      <c r="AG1797" s="3">
        <f>IF(ISERROR(VLOOKUP($AD1797,技まとめ!$A$1:$F$380,5,FALSE)),"－",VLOOKUP($AD1797,技まとめ!$A$1:$F$380,5,FALSE))</f>
        <v>42</v>
      </c>
      <c r="AH1797" s="3" t="str">
        <f>IF($E1797=IF(ISERROR(VLOOKUP($AD1797,技まとめ!$A$1:$F$380,4,FALSE)),"－",VLOOKUP($AD1797,技まとめ!$A$1:$F$380,4,FALSE)),"一致","")</f>
        <v/>
      </c>
      <c r="AI1797" s="9" t="s">
        <v>214</v>
      </c>
      <c r="AJ1797" s="3" t="str">
        <f>IF(ISERROR(VLOOKUP($AI1797,技まとめ!$A$1:$F$380,6,FALSE)),"－",VLOOKUP($AI1797,技まとめ!$A$1:$F$380,6,FALSE))</f>
        <v>DR</v>
      </c>
      <c r="AK1797" s="3">
        <f>IF(ISERROR(VLOOKUP($AI1797,技まとめ!$A$1:$F$380,3,FALSE)),"－",VLOOKUP($AI1797,技まとめ!$A$1:$F$380,3,FALSE))</f>
        <v>27</v>
      </c>
      <c r="AL1797" s="3">
        <f>IF(ISERROR(VLOOKUP($AI1797,技まとめ!$A$1:$F$380,5,FALSE)),"－",VLOOKUP($AI1797,技まとめ!$A$1:$F$380,5,FALSE))</f>
        <v>25</v>
      </c>
      <c r="AM1797" s="3" t="str">
        <f>IF($E1797=IF(ISERROR(VLOOKUP($AI1797,技まとめ!$A$1:$F$380,4,FALSE)),"－",VLOOKUP($AI1797,技まとめ!$A$1:$F$380,4,FALSE)),"一致","")</f>
        <v/>
      </c>
      <c r="AN1797" s="9" t="s">
        <v>671</v>
      </c>
      <c r="AO1797" s="3" t="str">
        <f>IF(ISERROR(VLOOKUP($AN1797,技まとめ!$A$1:$F$380,6,FALSE)),"－",VLOOKUP($AN1797,技まとめ!$A$1:$F$380,6,FALSE))</f>
        <v>BL</v>
      </c>
      <c r="AP1797" s="3">
        <f>IF(ISERROR(VLOOKUP($AN1797,技まとめ!$A$1:$F$380,3,FALSE)),"－",VLOOKUP($AN1797,技まとめ!$A$1:$F$380,3,FALSE))</f>
        <v>56</v>
      </c>
      <c r="AQ1797" s="3">
        <f>IF(ISERROR(VLOOKUP($AN1797,技まとめ!$A$1:$F$380,5,FALSE)),"－",VLOOKUP($AN1797,技まとめ!$A$1:$F$380,5,FALSE))</f>
        <v>39</v>
      </c>
      <c r="AR1797" s="3" t="str">
        <f>IF($E1797=IF(ISERROR(VLOOKUP($AN1797,技まとめ!$A$1:$F$380,4,FALSE)),"－",VLOOKUP($AN1797,技まとめ!$A$1:$F$380,4,FALSE)),"一致","")</f>
        <v/>
      </c>
      <c r="AS1797" s="9" t="s">
        <v>264</v>
      </c>
      <c r="AT1797" s="3" t="str">
        <f>IF(ISERROR(VLOOKUP($AS1797,技まとめ!$A$1:$F$380,6,FALSE)),"－",VLOOKUP($AS1797,技まとめ!$A$1:$F$380,6,FALSE))</f>
        <v>DR</v>
      </c>
      <c r="AU1797" s="3">
        <f>IF(ISERROR(VLOOKUP($AS1797,技まとめ!$A$1:$F$380,3,FALSE)),"－",VLOOKUP($AS1797,技まとめ!$A$1:$F$380,3,FALSE))</f>
        <v>69</v>
      </c>
      <c r="AV1797" s="3">
        <f>IF(ISERROR(VLOOKUP($AS1797,技まとめ!$A$1:$F$380,5,FALSE)),"－",VLOOKUP($AS1797,技まとめ!$A$1:$F$380,5,FALSE))</f>
        <v>44</v>
      </c>
      <c r="AW1797" s="3" t="str">
        <f>IF($E1797=IF(ISERROR(VLOOKUP($AS1797,技まとめ!$A$1:$F$380,4,FALSE)),"－",VLOOKUP($AS1797,技まとめ!$A$1:$F$380,4,FALSE)),"一致","")</f>
        <v>一致</v>
      </c>
      <c r="AX1797" s="12" t="str">
        <f t="shared" si="398"/>
        <v>ローリングスライドムーンサルトフレイムダンスウルトラムーン</v>
      </c>
      <c r="AY1797" s="12" t="str">
        <f t="shared" si="399"/>
        <v>ローリングスライドムーンサルトフレイムダンスウルトラムーン</v>
      </c>
      <c r="AZ1797" s="12" t="str">
        <f t="shared" si="400"/>
        <v>ローリングスライドムーンサルトフレイムダンスウルトラムーン</v>
      </c>
      <c r="BA1797" s="12" t="str">
        <f t="shared" si="401"/>
        <v>ローリングスライドムーンサルトフレイムダンスウルトラムーン</v>
      </c>
      <c r="BB1797" s="11" t="str">
        <f t="shared" si="402"/>
        <v>BLDRBLDR</v>
      </c>
      <c r="BC1797" s="11" t="str">
        <f t="shared" si="403"/>
        <v>BLDRBLDR</v>
      </c>
      <c r="BD1797" s="11" t="str">
        <f t="shared" si="404"/>
        <v>BLDRBLDR</v>
      </c>
      <c r="BE1797" s="11" t="str">
        <f t="shared" si="405"/>
        <v>BLDRBLDR</v>
      </c>
    </row>
    <row r="1798" spans="1:57" ht="11.25" customHeight="1">
      <c r="A1798" s="6">
        <v>1797</v>
      </c>
      <c r="B1798" s="7" t="s">
        <v>3984</v>
      </c>
      <c r="C1798" s="8" t="s">
        <v>3985</v>
      </c>
      <c r="D1798" s="7" t="s">
        <v>72</v>
      </c>
      <c r="E1798" s="7" t="s">
        <v>81</v>
      </c>
      <c r="F1798" s="7" t="s">
        <v>82</v>
      </c>
      <c r="G1798" s="9">
        <v>122</v>
      </c>
      <c r="H1798" s="9">
        <v>116</v>
      </c>
      <c r="I1798" s="9">
        <v>47</v>
      </c>
      <c r="J1798" s="9">
        <v>59</v>
      </c>
      <c r="K1798" s="9">
        <v>58</v>
      </c>
      <c r="L1798" s="9">
        <v>66</v>
      </c>
      <c r="M1798" s="9">
        <v>48</v>
      </c>
      <c r="N1798" s="9">
        <v>60</v>
      </c>
      <c r="O1798" s="9">
        <v>61</v>
      </c>
      <c r="P1798" s="9">
        <v>9</v>
      </c>
      <c r="Q1798" s="10">
        <v>97</v>
      </c>
      <c r="R1798" s="11">
        <v>4</v>
      </c>
      <c r="S1798" s="11">
        <v>1</v>
      </c>
      <c r="T1798" s="11">
        <v>116</v>
      </c>
      <c r="U1798" s="11">
        <v>98</v>
      </c>
      <c r="V1798" s="11">
        <v>1</v>
      </c>
      <c r="W1798" s="11">
        <v>111</v>
      </c>
      <c r="X1798" s="11">
        <f t="shared" si="392"/>
        <v>428</v>
      </c>
      <c r="Y1798" s="11">
        <f t="shared" si="393"/>
        <v>4440</v>
      </c>
      <c r="Z1798" s="11">
        <f t="shared" si="394"/>
        <v>705</v>
      </c>
      <c r="AA1798" s="11">
        <f t="shared" si="395"/>
        <v>4625</v>
      </c>
      <c r="AB1798" s="11">
        <f t="shared" si="396"/>
        <v>4625</v>
      </c>
      <c r="AC1798" s="6">
        <f t="shared" si="397"/>
        <v>5215</v>
      </c>
      <c r="AD1798" s="9" t="s">
        <v>577</v>
      </c>
      <c r="AE1798" s="3" t="str">
        <f>IF(ISERROR(VLOOKUP($AD1798,技まとめ!$A$1:$F$380,6,FALSE)),"－",VLOOKUP($AD1798,技まとめ!$A$1:$F$380,6,FALSE))</f>
        <v>BL</v>
      </c>
      <c r="AF1798" s="3">
        <f>IF(ISERROR(VLOOKUP($AD1798,技まとめ!$A$1:$F$380,3,FALSE)),"－",VLOOKUP($AD1798,技まとめ!$A$1:$F$380,3,FALSE))</f>
        <v>78</v>
      </c>
      <c r="AG1798" s="3">
        <f>IF(ISERROR(VLOOKUP($AD1798,技まとめ!$A$1:$F$380,5,FALSE)),"－",VLOOKUP($AD1798,技まとめ!$A$1:$F$380,5,FALSE))</f>
        <v>46</v>
      </c>
      <c r="AH1798" s="3" t="str">
        <f>IF($E1798=IF(ISERROR(VLOOKUP($AD1798,技まとめ!$A$1:$F$380,4,FALSE)),"－",VLOOKUP($AD1798,技まとめ!$A$1:$F$380,4,FALSE)),"一致","")</f>
        <v/>
      </c>
      <c r="AI1798" s="9" t="s">
        <v>481</v>
      </c>
      <c r="AJ1798" s="3" t="str">
        <f>IF(ISERROR(VLOOKUP($AI1798,技まとめ!$A$1:$F$380,6,FALSE)),"－",VLOOKUP($AI1798,技まとめ!$A$1:$F$380,6,FALSE))</f>
        <v>SC</v>
      </c>
      <c r="AK1798" s="3">
        <f>IF(ISERROR(VLOOKUP($AI1798,技まとめ!$A$1:$F$380,3,FALSE)),"－",VLOOKUP($AI1798,技まとめ!$A$1:$F$380,3,FALSE))</f>
        <v>59</v>
      </c>
      <c r="AL1798" s="3">
        <f>IF(ISERROR(VLOOKUP($AI1798,技まとめ!$A$1:$F$380,5,FALSE)),"－",VLOOKUP($AI1798,技まとめ!$A$1:$F$380,5,FALSE))</f>
        <v>34</v>
      </c>
      <c r="AM1798" s="3" t="str">
        <f>IF($E1798=IF(ISERROR(VLOOKUP($AI1798,技まとめ!$A$1:$F$380,4,FALSE)),"－",VLOOKUP($AI1798,技まとめ!$A$1:$F$380,4,FALSE)),"一致","")</f>
        <v/>
      </c>
      <c r="AN1798" s="9" t="s">
        <v>482</v>
      </c>
      <c r="AO1798" s="3" t="str">
        <f>IF(ISERROR(VLOOKUP($AN1798,技まとめ!$A$1:$F$380,6,FALSE)),"－",VLOOKUP($AN1798,技まとめ!$A$1:$F$380,6,FALSE))</f>
        <v>BL</v>
      </c>
      <c r="AP1798" s="3">
        <f>IF(ISERROR(VLOOKUP($AN1798,技まとめ!$A$1:$F$380,3,FALSE)),"－",VLOOKUP($AN1798,技まとめ!$A$1:$F$380,3,FALSE))</f>
        <v>83</v>
      </c>
      <c r="AQ1798" s="3">
        <f>IF(ISERROR(VLOOKUP($AN1798,技まとめ!$A$1:$F$380,5,FALSE)),"－",VLOOKUP($AN1798,技まとめ!$A$1:$F$380,5,FALSE))</f>
        <v>48</v>
      </c>
      <c r="AR1798" s="3" t="str">
        <f>IF($E1798=IF(ISERROR(VLOOKUP($AN1798,技まとめ!$A$1:$F$380,4,FALSE)),"－",VLOOKUP($AN1798,技まとめ!$A$1:$F$380,4,FALSE)),"一致","")</f>
        <v/>
      </c>
      <c r="AS1798" s="9" t="s">
        <v>5007</v>
      </c>
      <c r="AT1798" s="3" t="str">
        <f>IF(ISERROR(VLOOKUP($AS1798,技まとめ!$A$1:$F$380,6,FALSE)),"－",VLOOKUP($AS1798,技まとめ!$A$1:$F$380,6,FALSE))</f>
        <v>－</v>
      </c>
      <c r="AU1798" s="3">
        <f>IF(ISERROR(VLOOKUP($AS1798,技まとめ!$A$1:$F$380,3,FALSE)),"－",VLOOKUP($AS1798,技まとめ!$A$1:$F$380,3,FALSE))</f>
        <v>0</v>
      </c>
      <c r="AV1798" s="3">
        <f>IF(ISERROR(VLOOKUP($AS1798,技まとめ!$A$1:$F$380,5,FALSE)),"－",VLOOKUP($AS1798,技まとめ!$A$1:$F$380,5,FALSE))</f>
        <v>0</v>
      </c>
      <c r="AW1798" s="3" t="str">
        <f>IF($E1798=IF(ISERROR(VLOOKUP($AS1798,技まとめ!$A$1:$F$380,4,FALSE)),"－",VLOOKUP($AS1798,技まとめ!$A$1:$F$380,4,FALSE)),"一致","")</f>
        <v/>
      </c>
      <c r="AX1798" s="12" t="str">
        <f t="shared" si="398"/>
        <v>デュアルストームトカチェフボンバーハーヴェストちょうわざ！</v>
      </c>
      <c r="AY1798" s="12" t="str">
        <f t="shared" si="399"/>
        <v>デュアルストームトカチェフボンバーハーヴェストちょうわざ！</v>
      </c>
      <c r="AZ1798" s="12" t="str">
        <f t="shared" si="400"/>
        <v>デュアルストームトカチェフボンバーハーヴェストちょうわざ！</v>
      </c>
      <c r="BA1798" s="12" t="str">
        <f t="shared" si="401"/>
        <v>デュアルストームトカチェフボンバーハーヴェストちょうわざ！</v>
      </c>
      <c r="BB1798" s="11" t="str">
        <f t="shared" si="402"/>
        <v>BLSCBL－</v>
      </c>
      <c r="BC1798" s="11" t="str">
        <f t="shared" si="403"/>
        <v>BLSCBL－</v>
      </c>
      <c r="BD1798" s="11" t="str">
        <f t="shared" si="404"/>
        <v>BLSCBL－</v>
      </c>
      <c r="BE1798" s="11" t="str">
        <f t="shared" si="405"/>
        <v>BLSCBL－</v>
      </c>
    </row>
    <row r="1799" spans="1:57" ht="11.25" hidden="1" customHeight="1">
      <c r="A1799" s="6">
        <v>1798</v>
      </c>
      <c r="B1799" s="7" t="s">
        <v>3986</v>
      </c>
      <c r="C1799" s="8" t="s">
        <v>3986</v>
      </c>
      <c r="D1799" s="7" t="s">
        <v>72</v>
      </c>
      <c r="E1799" s="7" t="s">
        <v>102</v>
      </c>
      <c r="F1799" s="7" t="s">
        <v>82</v>
      </c>
      <c r="G1799" s="9">
        <v>128</v>
      </c>
      <c r="H1799" s="9">
        <v>115</v>
      </c>
      <c r="I1799" s="9">
        <v>96</v>
      </c>
      <c r="J1799" s="9">
        <v>64</v>
      </c>
      <c r="K1799" s="9">
        <v>40</v>
      </c>
      <c r="L1799" s="9">
        <v>58</v>
      </c>
      <c r="M1799" s="9">
        <v>51</v>
      </c>
      <c r="N1799" s="9">
        <v>48</v>
      </c>
      <c r="O1799" s="9">
        <v>67</v>
      </c>
      <c r="P1799" s="9">
        <v>14</v>
      </c>
      <c r="Q1799" s="10">
        <v>146</v>
      </c>
      <c r="R1799" s="11">
        <v>1</v>
      </c>
      <c r="S1799" s="11">
        <v>1</v>
      </c>
      <c r="T1799" s="11">
        <v>108</v>
      </c>
      <c r="U1799" s="11">
        <v>101</v>
      </c>
      <c r="V1799" s="11">
        <v>1</v>
      </c>
      <c r="W1799" s="11">
        <v>100</v>
      </c>
      <c r="X1799" s="11">
        <f t="shared" si="392"/>
        <v>458</v>
      </c>
      <c r="Y1799" s="11">
        <f t="shared" si="393"/>
        <v>6345</v>
      </c>
      <c r="Z1799" s="11">
        <f t="shared" si="394"/>
        <v>545</v>
      </c>
      <c r="AA1799" s="11">
        <f t="shared" si="395"/>
        <v>4290</v>
      </c>
      <c r="AB1799" s="11">
        <f t="shared" si="396"/>
        <v>4290</v>
      </c>
      <c r="AC1799" s="6">
        <f t="shared" si="397"/>
        <v>4825</v>
      </c>
      <c r="AD1799" s="9" t="s">
        <v>554</v>
      </c>
      <c r="AE1799" s="3" t="str">
        <f>IF(ISERROR(VLOOKUP($AD1799,技まとめ!$A$1:$F$380,6,FALSE)),"－",VLOOKUP($AD1799,技まとめ!$A$1:$F$380,6,FALSE))</f>
        <v>BL</v>
      </c>
      <c r="AF1799" s="3">
        <f>IF(ISERROR(VLOOKUP($AD1799,技まとめ!$A$1:$F$380,3,FALSE)),"－",VLOOKUP($AD1799,技まとめ!$A$1:$F$380,3,FALSE))</f>
        <v>65</v>
      </c>
      <c r="AG1799" s="3">
        <f>IF(ISERROR(VLOOKUP($AD1799,技まとめ!$A$1:$F$380,5,FALSE)),"－",VLOOKUP($AD1799,技まとめ!$A$1:$F$380,5,FALSE))</f>
        <v>42</v>
      </c>
      <c r="AH1799" s="3" t="str">
        <f>IF($E1799=IF(ISERROR(VLOOKUP($AD1799,技まとめ!$A$1:$F$380,4,FALSE)),"－",VLOOKUP($AD1799,技まとめ!$A$1:$F$380,4,FALSE)),"一致","")</f>
        <v>一致</v>
      </c>
      <c r="AI1799" s="9" t="s">
        <v>560</v>
      </c>
      <c r="AJ1799" s="3" t="str">
        <f>IF(ISERROR(VLOOKUP($AI1799,技まとめ!$A$1:$F$380,6,FALSE)),"－",VLOOKUP($AI1799,技まとめ!$A$1:$F$380,6,FALSE))</f>
        <v>BL</v>
      </c>
      <c r="AK1799" s="3">
        <f>IF(ISERROR(VLOOKUP($AI1799,技まとめ!$A$1:$F$380,3,FALSE)),"－",VLOOKUP($AI1799,技まとめ!$A$1:$F$380,3,FALSE))</f>
        <v>28</v>
      </c>
      <c r="AL1799" s="3">
        <f>IF(ISERROR(VLOOKUP($AI1799,技まとめ!$A$1:$F$380,5,FALSE)),"－",VLOOKUP($AI1799,技まとめ!$A$1:$F$380,5,FALSE))</f>
        <v>24</v>
      </c>
      <c r="AM1799" s="3" t="str">
        <f>IF($E1799=IF(ISERROR(VLOOKUP($AI1799,技まとめ!$A$1:$F$380,4,FALSE)),"－",VLOOKUP($AI1799,技まとめ!$A$1:$F$380,4,FALSE)),"一致","")</f>
        <v/>
      </c>
      <c r="AN1799" s="9" t="s">
        <v>89</v>
      </c>
      <c r="AO1799" s="3" t="str">
        <f>IF(ISERROR(VLOOKUP($AN1799,技まとめ!$A$1:$F$380,6,FALSE)),"－",VLOOKUP($AN1799,技まとめ!$A$1:$F$380,6,FALSE))</f>
        <v>BB</v>
      </c>
      <c r="AP1799" s="3">
        <f>IF(ISERROR(VLOOKUP($AN1799,技まとめ!$A$1:$F$380,3,FALSE)),"－",VLOOKUP($AN1799,技まとめ!$A$1:$F$380,3,FALSE))</f>
        <v>43</v>
      </c>
      <c r="AQ1799" s="3">
        <f>IF(ISERROR(VLOOKUP($AN1799,技まとめ!$A$1:$F$380,5,FALSE)),"－",VLOOKUP($AN1799,技まとめ!$A$1:$F$380,5,FALSE))</f>
        <v>30</v>
      </c>
      <c r="AR1799" s="3" t="str">
        <f>IF($E1799=IF(ISERROR(VLOOKUP($AN1799,技まとめ!$A$1:$F$380,4,FALSE)),"－",VLOOKUP($AN1799,技まとめ!$A$1:$F$380,4,FALSE)),"一致","")</f>
        <v/>
      </c>
      <c r="AS1799" s="9" t="s">
        <v>291</v>
      </c>
      <c r="AT1799" s="3" t="str">
        <f>IF(ISERROR(VLOOKUP($AS1799,技まとめ!$A$1:$F$380,6,FALSE)),"－",VLOOKUP($AS1799,技まとめ!$A$1:$F$380,6,FALSE))</f>
        <v>P1</v>
      </c>
      <c r="AU1799" s="3">
        <f>IF(ISERROR(VLOOKUP($AS1799,技まとめ!$A$1:$F$380,3,FALSE)),"－",VLOOKUP($AS1799,技まとめ!$A$1:$F$380,3,FALSE))</f>
        <v>65</v>
      </c>
      <c r="AV1799" s="3">
        <f>IF(ISERROR(VLOOKUP($AS1799,技まとめ!$A$1:$F$380,5,FALSE)),"－",VLOOKUP($AS1799,技まとめ!$A$1:$F$380,5,FALSE))</f>
        <v>40</v>
      </c>
      <c r="AW1799" s="3" t="str">
        <f>IF($E1799=IF(ISERROR(VLOOKUP($AS1799,技まとめ!$A$1:$F$380,4,FALSE)),"－",VLOOKUP($AS1799,技まとめ!$A$1:$F$380,4,FALSE)),"一致","")</f>
        <v/>
      </c>
      <c r="AX1799" s="12" t="str">
        <f t="shared" si="398"/>
        <v>ローリングスライドブレードアタックザ・ウォールちゃぶだいがえし</v>
      </c>
      <c r="AY1799" s="12" t="str">
        <f t="shared" si="399"/>
        <v>ローリングスライドブレードアタックザ・ウォールちゃぶだいがえし</v>
      </c>
      <c r="AZ1799" s="12" t="str">
        <f t="shared" si="400"/>
        <v>ローリングスライドブレードアタックザ・ウォールちゃぶだいがえし</v>
      </c>
      <c r="BA1799" s="12" t="str">
        <f t="shared" si="401"/>
        <v>ローリングスライドブレードアタックザ・ウォールちゃぶだいがえし</v>
      </c>
      <c r="BB1799" s="11" t="str">
        <f t="shared" si="402"/>
        <v>BLBLBBP1</v>
      </c>
      <c r="BC1799" s="11" t="str">
        <f t="shared" si="403"/>
        <v>BLBLBBP1</v>
      </c>
      <c r="BD1799" s="11" t="str">
        <f t="shared" si="404"/>
        <v>BLBLBBP1</v>
      </c>
      <c r="BE1799" s="11" t="str">
        <f t="shared" si="405"/>
        <v>BLBLBBP1</v>
      </c>
    </row>
    <row r="1800" spans="1:57" ht="11.25" hidden="1" customHeight="1">
      <c r="A1800" s="6">
        <v>1799</v>
      </c>
      <c r="B1800" s="7" t="s">
        <v>3987</v>
      </c>
      <c r="C1800" s="8" t="s">
        <v>3988</v>
      </c>
      <c r="D1800" s="7" t="s">
        <v>72</v>
      </c>
      <c r="E1800" s="7" t="s">
        <v>73</v>
      </c>
      <c r="F1800" s="7" t="s">
        <v>82</v>
      </c>
      <c r="G1800" s="9">
        <v>123</v>
      </c>
      <c r="H1800" s="9">
        <v>121</v>
      </c>
      <c r="I1800" s="9">
        <v>51</v>
      </c>
      <c r="J1800" s="9">
        <v>56</v>
      </c>
      <c r="K1800" s="9">
        <v>62</v>
      </c>
      <c r="L1800" s="9">
        <v>70</v>
      </c>
      <c r="M1800" s="9">
        <v>60</v>
      </c>
      <c r="N1800" s="9">
        <v>56</v>
      </c>
      <c r="O1800" s="9">
        <v>57</v>
      </c>
      <c r="P1800" s="9">
        <v>17</v>
      </c>
      <c r="Q1800" s="10">
        <v>101</v>
      </c>
      <c r="R1800" s="11">
        <v>9</v>
      </c>
      <c r="S1800" s="11">
        <v>1</v>
      </c>
      <c r="T1800" s="11">
        <v>120</v>
      </c>
      <c r="U1800" s="11">
        <v>110</v>
      </c>
      <c r="V1800" s="11">
        <v>1</v>
      </c>
      <c r="W1800" s="11">
        <v>107</v>
      </c>
      <c r="X1800" s="11">
        <f t="shared" si="392"/>
        <v>449</v>
      </c>
      <c r="Y1800" s="11">
        <f t="shared" si="393"/>
        <v>4580</v>
      </c>
      <c r="Z1800" s="11">
        <f t="shared" si="394"/>
        <v>860</v>
      </c>
      <c r="AA1800" s="11">
        <f t="shared" si="395"/>
        <v>4745</v>
      </c>
      <c r="AB1800" s="11">
        <f t="shared" si="396"/>
        <v>4745</v>
      </c>
      <c r="AC1800" s="6">
        <f t="shared" si="397"/>
        <v>5380</v>
      </c>
      <c r="AD1800" s="9" t="s">
        <v>1001</v>
      </c>
      <c r="AE1800" s="3" t="str">
        <f>IF(ISERROR(VLOOKUP($AD1800,技まとめ!$A$1:$F$380,6,FALSE)),"－",VLOOKUP($AD1800,技まとめ!$A$1:$F$380,6,FALSE))</f>
        <v>DR</v>
      </c>
      <c r="AF1800" s="3">
        <f>IF(ISERROR(VLOOKUP($AD1800,技まとめ!$A$1:$F$380,3,FALSE)),"－",VLOOKUP($AD1800,技まとめ!$A$1:$F$380,3,FALSE))</f>
        <v>83</v>
      </c>
      <c r="AG1800" s="3">
        <f>IF(ISERROR(VLOOKUP($AD1800,技まとめ!$A$1:$F$380,5,FALSE)),"－",VLOOKUP($AD1800,技まとめ!$A$1:$F$380,5,FALSE))</f>
        <v>50</v>
      </c>
      <c r="AH1800" s="3" t="str">
        <f>IF($E1800=IF(ISERROR(VLOOKUP($AD1800,技まとめ!$A$1:$F$380,4,FALSE)),"－",VLOOKUP($AD1800,技まとめ!$A$1:$F$380,4,FALSE)),"一致","")</f>
        <v>一致</v>
      </c>
      <c r="AI1800" s="9" t="s">
        <v>756</v>
      </c>
      <c r="AJ1800" s="3" t="str">
        <f>IF(ISERROR(VLOOKUP($AI1800,技まとめ!$A$1:$F$380,6,FALSE)),"－",VLOOKUP($AI1800,技まとめ!$A$1:$F$380,6,FALSE))</f>
        <v>BB</v>
      </c>
      <c r="AK1800" s="3">
        <f>IF(ISERROR(VLOOKUP($AI1800,技まとめ!$A$1:$F$380,3,FALSE)),"－",VLOOKUP($AI1800,技まとめ!$A$1:$F$380,3,FALSE))</f>
        <v>65</v>
      </c>
      <c r="AL1800" s="3">
        <f>IF(ISERROR(VLOOKUP($AI1800,技まとめ!$A$1:$F$380,5,FALSE)),"－",VLOOKUP($AI1800,技まとめ!$A$1:$F$380,5,FALSE))</f>
        <v>42</v>
      </c>
      <c r="AM1800" s="3" t="str">
        <f>IF($E1800=IF(ISERROR(VLOOKUP($AI1800,技まとめ!$A$1:$F$380,4,FALSE)),"－",VLOOKUP($AI1800,技まとめ!$A$1:$F$380,4,FALSE)),"一致","")</f>
        <v/>
      </c>
      <c r="AN1800" s="9" t="s">
        <v>540</v>
      </c>
      <c r="AO1800" s="3" t="str">
        <f>IF(ISERROR(VLOOKUP($AN1800,技まとめ!$A$1:$F$380,6,FALSE)),"－",VLOOKUP($AN1800,技まとめ!$A$1:$F$380,6,FALSE))</f>
        <v>BS</v>
      </c>
      <c r="AP1800" s="3">
        <f>IF(ISERROR(VLOOKUP($AN1800,技まとめ!$A$1:$F$380,3,FALSE)),"－",VLOOKUP($AN1800,技まとめ!$A$1:$F$380,3,FALSE))</f>
        <v>51</v>
      </c>
      <c r="AQ1800" s="3">
        <f>IF(ISERROR(VLOOKUP($AN1800,技まとめ!$A$1:$F$380,5,FALSE)),"－",VLOOKUP($AN1800,技まとめ!$A$1:$F$380,5,FALSE))</f>
        <v>31</v>
      </c>
      <c r="AR1800" s="3" t="str">
        <f>IF($E1800=IF(ISERROR(VLOOKUP($AN1800,技まとめ!$A$1:$F$380,4,FALSE)),"－",VLOOKUP($AN1800,技まとめ!$A$1:$F$380,4,FALSE)),"一致","")</f>
        <v/>
      </c>
      <c r="AS1800" s="9" t="s">
        <v>886</v>
      </c>
      <c r="AT1800" s="3" t="str">
        <f>IF(ISERROR(VLOOKUP($AS1800,技まとめ!$A$1:$F$380,6,FALSE)),"－",VLOOKUP($AS1800,技まとめ!$A$1:$F$380,6,FALSE))</f>
        <v>CA</v>
      </c>
      <c r="AU1800" s="3">
        <f>IF(ISERROR(VLOOKUP($AS1800,技まとめ!$A$1:$F$380,3,FALSE)),"－",VLOOKUP($AS1800,技まとめ!$A$1:$F$380,3,FALSE))</f>
        <v>58</v>
      </c>
      <c r="AV1800" s="3">
        <f>IF(ISERROR(VLOOKUP($AS1800,技まとめ!$A$1:$F$380,5,FALSE)),"－",VLOOKUP($AS1800,技まとめ!$A$1:$F$380,5,FALSE))</f>
        <v>37</v>
      </c>
      <c r="AW1800" s="3" t="str">
        <f>IF($E1800=IF(ISERROR(VLOOKUP($AS1800,技まとめ!$A$1:$F$380,4,FALSE)),"－",VLOOKUP($AS1800,技まとめ!$A$1:$F$380,4,FALSE)),"一致","")</f>
        <v/>
      </c>
      <c r="AX1800" s="12" t="str">
        <f t="shared" si="398"/>
        <v>ニニンサンキャクボルケイノカットバックトルネードかえんほうしゃ</v>
      </c>
      <c r="AY1800" s="12" t="str">
        <f t="shared" si="399"/>
        <v>ニニンサンキャクボルケイノカットバックトルネードかえんほうしゃ</v>
      </c>
      <c r="AZ1800" s="12" t="str">
        <f t="shared" si="400"/>
        <v>ニニンサンキャクボルケイノカットバックトルネードかえんほうしゃ</v>
      </c>
      <c r="BA1800" s="12" t="str">
        <f t="shared" si="401"/>
        <v>ニニンサンキャクボルケイノカットバックトルネードかえんほうしゃ</v>
      </c>
      <c r="BB1800" s="11" t="str">
        <f t="shared" si="402"/>
        <v>DRBBBSCA</v>
      </c>
      <c r="BC1800" s="11" t="str">
        <f t="shared" si="403"/>
        <v>DRBBBSCA</v>
      </c>
      <c r="BD1800" s="11" t="str">
        <f t="shared" si="404"/>
        <v>DRBBBSCA</v>
      </c>
      <c r="BE1800" s="11" t="str">
        <f t="shared" si="405"/>
        <v>DRBBBSCA</v>
      </c>
    </row>
    <row r="1801" spans="1:57" ht="11.25" hidden="1" customHeight="1">
      <c r="A1801" s="6">
        <v>1800</v>
      </c>
      <c r="B1801" s="7" t="s">
        <v>3989</v>
      </c>
      <c r="C1801" s="8" t="s">
        <v>3989</v>
      </c>
      <c r="D1801" s="7" t="s">
        <v>72</v>
      </c>
      <c r="E1801" s="7" t="s">
        <v>81</v>
      </c>
      <c r="F1801" s="7" t="s">
        <v>109</v>
      </c>
      <c r="G1801" s="9">
        <v>115</v>
      </c>
      <c r="H1801" s="9">
        <v>129</v>
      </c>
      <c r="I1801" s="9">
        <v>52</v>
      </c>
      <c r="J1801" s="9">
        <v>58</v>
      </c>
      <c r="K1801" s="9">
        <v>74</v>
      </c>
      <c r="L1801" s="9">
        <v>48</v>
      </c>
      <c r="M1801" s="9">
        <v>75</v>
      </c>
      <c r="N1801" s="9">
        <v>50</v>
      </c>
      <c r="O1801" s="9">
        <v>77</v>
      </c>
      <c r="P1801" s="9">
        <v>0</v>
      </c>
      <c r="Q1801" s="10">
        <v>102</v>
      </c>
      <c r="R1801" s="11">
        <v>1</v>
      </c>
      <c r="S1801" s="11">
        <v>1</v>
      </c>
      <c r="T1801" s="11">
        <v>98</v>
      </c>
      <c r="U1801" s="11">
        <v>125</v>
      </c>
      <c r="V1801" s="11">
        <v>1</v>
      </c>
      <c r="W1801" s="11">
        <v>126</v>
      </c>
      <c r="X1801" s="11">
        <f t="shared" si="392"/>
        <v>454</v>
      </c>
      <c r="Y1801" s="11">
        <f t="shared" si="393"/>
        <v>4715</v>
      </c>
      <c r="Z1801" s="11">
        <f t="shared" si="394"/>
        <v>675</v>
      </c>
      <c r="AA1801" s="11">
        <f t="shared" si="395"/>
        <v>4070</v>
      </c>
      <c r="AB1801" s="11">
        <f t="shared" si="396"/>
        <v>4070</v>
      </c>
      <c r="AC1801" s="6">
        <f t="shared" si="397"/>
        <v>4555</v>
      </c>
      <c r="AD1801" s="9" t="s">
        <v>554</v>
      </c>
      <c r="AE1801" s="3" t="str">
        <f>IF(ISERROR(VLOOKUP($AD1801,技まとめ!$A$1:$F$380,6,FALSE)),"－",VLOOKUP($AD1801,技まとめ!$A$1:$F$380,6,FALSE))</f>
        <v>BL</v>
      </c>
      <c r="AF1801" s="3">
        <f>IF(ISERROR(VLOOKUP($AD1801,技まとめ!$A$1:$F$380,3,FALSE)),"－",VLOOKUP($AD1801,技まとめ!$A$1:$F$380,3,FALSE))</f>
        <v>65</v>
      </c>
      <c r="AG1801" s="3">
        <f>IF(ISERROR(VLOOKUP($AD1801,技まとめ!$A$1:$F$380,5,FALSE)),"－",VLOOKUP($AD1801,技まとめ!$A$1:$F$380,5,FALSE))</f>
        <v>42</v>
      </c>
      <c r="AH1801" s="3" t="str">
        <f>IF($E1801=IF(ISERROR(VLOOKUP($AD1801,技まとめ!$A$1:$F$380,4,FALSE)),"－",VLOOKUP($AD1801,技まとめ!$A$1:$F$380,4,FALSE)),"一致","")</f>
        <v/>
      </c>
      <c r="AI1801" s="9" t="s">
        <v>110</v>
      </c>
      <c r="AJ1801" s="3" t="str">
        <f>IF(ISERROR(VLOOKUP($AI1801,技まとめ!$A$1:$F$380,6,FALSE)),"－",VLOOKUP($AI1801,技まとめ!$A$1:$F$380,6,FALSE))</f>
        <v>DR</v>
      </c>
      <c r="AK1801" s="3">
        <f>IF(ISERROR(VLOOKUP($AI1801,技まとめ!$A$1:$F$380,3,FALSE)),"－",VLOOKUP($AI1801,技まとめ!$A$1:$F$380,3,FALSE))</f>
        <v>34</v>
      </c>
      <c r="AL1801" s="3">
        <f>IF(ISERROR(VLOOKUP($AI1801,技まとめ!$A$1:$F$380,5,FALSE)),"－",VLOOKUP($AI1801,技まとめ!$A$1:$F$380,5,FALSE))</f>
        <v>27</v>
      </c>
      <c r="AM1801" s="3" t="str">
        <f>IF($E1801=IF(ISERROR(VLOOKUP($AI1801,技まとめ!$A$1:$F$380,4,FALSE)),"－",VLOOKUP($AI1801,技まとめ!$A$1:$F$380,4,FALSE)),"一致","")</f>
        <v>一致</v>
      </c>
      <c r="AN1801" s="9" t="s">
        <v>84</v>
      </c>
      <c r="AO1801" s="3" t="str">
        <f>IF(ISERROR(VLOOKUP($AN1801,技まとめ!$A$1:$F$380,6,FALSE)),"－",VLOOKUP($AN1801,技まとめ!$A$1:$F$380,6,FALSE))</f>
        <v>DR</v>
      </c>
      <c r="AP1801" s="3">
        <f>IF(ISERROR(VLOOKUP($AN1801,技まとめ!$A$1:$F$380,3,FALSE)),"－",VLOOKUP($AN1801,技まとめ!$A$1:$F$380,3,FALSE))</f>
        <v>92</v>
      </c>
      <c r="AQ1801" s="3">
        <f>IF(ISERROR(VLOOKUP($AN1801,技まとめ!$A$1:$F$380,5,FALSE)),"－",VLOOKUP($AN1801,技まとめ!$A$1:$F$380,5,FALSE))</f>
        <v>53</v>
      </c>
      <c r="AR1801" s="3" t="str">
        <f>IF($E1801=IF(ISERROR(VLOOKUP($AN1801,技まとめ!$A$1:$F$380,4,FALSE)),"－",VLOOKUP($AN1801,技まとめ!$A$1:$F$380,4,FALSE)),"一致","")</f>
        <v>一致</v>
      </c>
      <c r="AS1801" s="9" t="s">
        <v>5013</v>
      </c>
      <c r="AT1801" s="3" t="str">
        <f>IF(ISERROR(VLOOKUP($AS1801,技まとめ!$A$1:$F$380,6,FALSE)),"－",VLOOKUP($AS1801,技まとめ!$A$1:$F$380,6,FALSE))</f>
        <v>－</v>
      </c>
      <c r="AU1801" s="3">
        <f>IF(ISERROR(VLOOKUP($AS1801,技まとめ!$A$1:$F$380,3,FALSE)),"－",VLOOKUP($AS1801,技まとめ!$A$1:$F$380,3,FALSE))</f>
        <v>0</v>
      </c>
      <c r="AV1801" s="3">
        <f>IF(ISERROR(VLOOKUP($AS1801,技まとめ!$A$1:$F$380,5,FALSE)),"－",VLOOKUP($AS1801,技まとめ!$A$1:$F$380,5,FALSE))</f>
        <v>0</v>
      </c>
      <c r="AW1801" s="3" t="str">
        <f>IF($E1801=IF(ISERROR(VLOOKUP($AS1801,技まとめ!$A$1:$F$380,4,FALSE)),"－",VLOOKUP($AS1801,技まとめ!$A$1:$F$380,4,FALSE)),"一致","")</f>
        <v/>
      </c>
      <c r="AX1801" s="12" t="str">
        <f t="shared" si="398"/>
        <v>ローリングスライドジグザグスパークふうじんのまいセツヤク！</v>
      </c>
      <c r="AY1801" s="12" t="str">
        <f t="shared" si="399"/>
        <v>ローリングスライドジグザグスパークふうじんのまいセツヤク！</v>
      </c>
      <c r="AZ1801" s="12" t="str">
        <f t="shared" si="400"/>
        <v>ローリングスライドジグザグスパークふうじんのまいセツヤク！</v>
      </c>
      <c r="BA1801" s="12" t="str">
        <f t="shared" si="401"/>
        <v>ローリングスライドジグザグスパークふうじんのまいセツヤク！</v>
      </c>
      <c r="BB1801" s="11" t="str">
        <f t="shared" si="402"/>
        <v>BLDRDR－</v>
      </c>
      <c r="BC1801" s="11" t="str">
        <f t="shared" si="403"/>
        <v>BLDRDR－</v>
      </c>
      <c r="BD1801" s="11" t="str">
        <f t="shared" si="404"/>
        <v>BLDRDR－</v>
      </c>
      <c r="BE1801" s="11" t="str">
        <f t="shared" si="405"/>
        <v>BLDRDR－</v>
      </c>
    </row>
    <row r="1802" spans="1:57" ht="11.25" hidden="1" customHeight="1">
      <c r="A1802" s="6">
        <v>1801</v>
      </c>
      <c r="B1802" s="7" t="s">
        <v>3990</v>
      </c>
      <c r="C1802" s="8" t="s">
        <v>3991</v>
      </c>
      <c r="D1802" s="7" t="s">
        <v>72</v>
      </c>
      <c r="E1802" s="7" t="s">
        <v>81</v>
      </c>
      <c r="F1802" s="7" t="s">
        <v>109</v>
      </c>
      <c r="G1802" s="9">
        <v>118</v>
      </c>
      <c r="H1802" s="9">
        <v>110</v>
      </c>
      <c r="I1802" s="9">
        <v>67</v>
      </c>
      <c r="J1802" s="9">
        <v>60</v>
      </c>
      <c r="K1802" s="9">
        <v>69</v>
      </c>
      <c r="L1802" s="9">
        <v>62</v>
      </c>
      <c r="M1802" s="9">
        <v>65</v>
      </c>
      <c r="N1802" s="9">
        <v>64</v>
      </c>
      <c r="O1802" s="9">
        <v>48</v>
      </c>
      <c r="P1802" s="9">
        <v>5</v>
      </c>
      <c r="Q1802" s="10">
        <v>117</v>
      </c>
      <c r="R1802" s="11">
        <v>16</v>
      </c>
      <c r="S1802" s="11">
        <v>1</v>
      </c>
      <c r="T1802" s="11">
        <v>112</v>
      </c>
      <c r="U1802" s="11">
        <v>115</v>
      </c>
      <c r="V1802" s="11">
        <v>1</v>
      </c>
      <c r="W1802" s="11">
        <v>98</v>
      </c>
      <c r="X1802" s="11">
        <f t="shared" si="392"/>
        <v>460</v>
      </c>
      <c r="Y1802" s="11">
        <f t="shared" si="393"/>
        <v>5175</v>
      </c>
      <c r="Z1802" s="11">
        <f t="shared" si="394"/>
        <v>1060</v>
      </c>
      <c r="AA1802" s="11">
        <f t="shared" si="395"/>
        <v>4420</v>
      </c>
      <c r="AB1802" s="11">
        <f t="shared" si="396"/>
        <v>4420</v>
      </c>
      <c r="AC1802" s="6">
        <f t="shared" si="397"/>
        <v>5050</v>
      </c>
      <c r="AD1802" s="9" t="s">
        <v>426</v>
      </c>
      <c r="AE1802" s="3" t="str">
        <f>IF(ISERROR(VLOOKUP($AD1802,技まとめ!$A$1:$F$380,6,FALSE)),"－",VLOOKUP($AD1802,技まとめ!$A$1:$F$380,6,FALSE))</f>
        <v>NS</v>
      </c>
      <c r="AF1802" s="3">
        <f>IF(ISERROR(VLOOKUP($AD1802,技まとめ!$A$1:$F$380,3,FALSE)),"－",VLOOKUP($AD1802,技まとめ!$A$1:$F$380,3,FALSE))</f>
        <v>57</v>
      </c>
      <c r="AG1802" s="3">
        <f>IF(ISERROR(VLOOKUP($AD1802,技まとめ!$A$1:$F$380,5,FALSE)),"－",VLOOKUP($AD1802,技まとめ!$A$1:$F$380,5,FALSE))</f>
        <v>34</v>
      </c>
      <c r="AH1802" s="3" t="str">
        <f>IF($E1802=IF(ISERROR(VLOOKUP($AD1802,技まとめ!$A$1:$F$380,4,FALSE)),"－",VLOOKUP($AD1802,技まとめ!$A$1:$F$380,4,FALSE)),"一致","")</f>
        <v/>
      </c>
      <c r="AI1802" s="9" t="s">
        <v>236</v>
      </c>
      <c r="AJ1802" s="3" t="str">
        <f>IF(ISERROR(VLOOKUP($AI1802,技まとめ!$A$1:$F$380,6,FALSE)),"－",VLOOKUP($AI1802,技まとめ!$A$1:$F$380,6,FALSE))</f>
        <v>DR</v>
      </c>
      <c r="AK1802" s="3">
        <f>IF(ISERROR(VLOOKUP($AI1802,技まとめ!$A$1:$F$380,3,FALSE)),"－",VLOOKUP($AI1802,技まとめ!$A$1:$F$380,3,FALSE))</f>
        <v>65</v>
      </c>
      <c r="AL1802" s="3">
        <f>IF(ISERROR(VLOOKUP($AI1802,技まとめ!$A$1:$F$380,5,FALSE)),"－",VLOOKUP($AI1802,技まとめ!$A$1:$F$380,5,FALSE))</f>
        <v>42</v>
      </c>
      <c r="AM1802" s="3" t="str">
        <f>IF($E1802=IF(ISERROR(VLOOKUP($AI1802,技まとめ!$A$1:$F$380,4,FALSE)),"－",VLOOKUP($AI1802,技まとめ!$A$1:$F$380,4,FALSE)),"一致","")</f>
        <v/>
      </c>
      <c r="AN1802" s="9" t="s">
        <v>503</v>
      </c>
      <c r="AO1802" s="3" t="str">
        <f>IF(ISERROR(VLOOKUP($AN1802,技まとめ!$A$1:$F$380,6,FALSE)),"－",VLOOKUP($AN1802,技まとめ!$A$1:$F$380,6,FALSE))</f>
        <v>DR</v>
      </c>
      <c r="AP1802" s="3">
        <f>IF(ISERROR(VLOOKUP($AN1802,技まとめ!$A$1:$F$380,3,FALSE)),"－",VLOOKUP($AN1802,技まとめ!$A$1:$F$380,3,FALSE))</f>
        <v>68</v>
      </c>
      <c r="AQ1802" s="3">
        <f>IF(ISERROR(VLOOKUP($AN1802,技まとめ!$A$1:$F$380,5,FALSE)),"－",VLOOKUP($AN1802,技まとめ!$A$1:$F$380,5,FALSE))</f>
        <v>41</v>
      </c>
      <c r="AR1802" s="3" t="str">
        <f>IF($E1802=IF(ISERROR(VLOOKUP($AN1802,技まとめ!$A$1:$F$380,4,FALSE)),"－",VLOOKUP($AN1802,技まとめ!$A$1:$F$380,4,FALSE)),"一致","")</f>
        <v>一致</v>
      </c>
      <c r="AS1802" s="9" t="s">
        <v>508</v>
      </c>
      <c r="AT1802" s="3" t="str">
        <f>IF(ISERROR(VLOOKUP($AS1802,技まとめ!$A$1:$F$380,6,FALSE)),"－",VLOOKUP($AS1802,技まとめ!$A$1:$F$380,6,FALSE))</f>
        <v>SC</v>
      </c>
      <c r="AU1802" s="3">
        <f>IF(ISERROR(VLOOKUP($AS1802,技まとめ!$A$1:$F$380,3,FALSE)),"－",VLOOKUP($AS1802,技まとめ!$A$1:$F$380,3,FALSE))</f>
        <v>66</v>
      </c>
      <c r="AV1802" s="3">
        <f>IF(ISERROR(VLOOKUP($AS1802,技まとめ!$A$1:$F$380,5,FALSE)),"－",VLOOKUP($AS1802,技まとめ!$A$1:$F$380,5,FALSE))</f>
        <v>37</v>
      </c>
      <c r="AW1802" s="3" t="str">
        <f>IF($E1802=IF(ISERROR(VLOOKUP($AS1802,技まとめ!$A$1:$F$380,4,FALSE)),"－",VLOOKUP($AS1802,技まとめ!$A$1:$F$380,4,FALSE)),"一致","")</f>
        <v/>
      </c>
      <c r="AX1802" s="12" t="str">
        <f t="shared" si="398"/>
        <v>シャインドライブとうめいフェイントオオウチワつうてんかくシュート</v>
      </c>
      <c r="AY1802" s="12" t="str">
        <f t="shared" si="399"/>
        <v>シャインドライブとうめいフェイントオオウチワつうてんかくシュート</v>
      </c>
      <c r="AZ1802" s="12" t="str">
        <f t="shared" si="400"/>
        <v>シャインドライブとうめいフェイントオオウチワつうてんかくシュート</v>
      </c>
      <c r="BA1802" s="12" t="str">
        <f t="shared" si="401"/>
        <v>シャインドライブとうめいフェイントオオウチワつうてんかくシュート</v>
      </c>
      <c r="BB1802" s="11" t="str">
        <f t="shared" si="402"/>
        <v>NSDRDRSC</v>
      </c>
      <c r="BC1802" s="11" t="str">
        <f t="shared" si="403"/>
        <v>NSDRDRSC</v>
      </c>
      <c r="BD1802" s="11" t="str">
        <f t="shared" si="404"/>
        <v>NSDRDRSC</v>
      </c>
      <c r="BE1802" s="11" t="str">
        <f t="shared" si="405"/>
        <v>NSDRDRSC</v>
      </c>
    </row>
    <row r="1803" spans="1:57" ht="11.25" hidden="1" customHeight="1">
      <c r="A1803" s="6">
        <v>1802</v>
      </c>
      <c r="B1803" s="7" t="s">
        <v>3992</v>
      </c>
      <c r="C1803" s="8" t="s">
        <v>3993</v>
      </c>
      <c r="D1803" s="7" t="s">
        <v>72</v>
      </c>
      <c r="E1803" s="7" t="s">
        <v>73</v>
      </c>
      <c r="F1803" s="7" t="s">
        <v>109</v>
      </c>
      <c r="G1803" s="9">
        <v>127</v>
      </c>
      <c r="H1803" s="9">
        <v>122</v>
      </c>
      <c r="I1803" s="9">
        <v>50</v>
      </c>
      <c r="J1803" s="9">
        <v>57</v>
      </c>
      <c r="K1803" s="9">
        <v>55</v>
      </c>
      <c r="L1803" s="9">
        <v>75</v>
      </c>
      <c r="M1803" s="9">
        <v>70</v>
      </c>
      <c r="N1803" s="9">
        <v>67</v>
      </c>
      <c r="O1803" s="9">
        <v>64</v>
      </c>
      <c r="P1803" s="9">
        <v>0</v>
      </c>
      <c r="Q1803" s="10">
        <v>100</v>
      </c>
      <c r="R1803" s="11">
        <v>1</v>
      </c>
      <c r="S1803" s="11">
        <v>1</v>
      </c>
      <c r="T1803" s="11">
        <v>125</v>
      </c>
      <c r="U1803" s="11">
        <v>120</v>
      </c>
      <c r="V1803" s="11">
        <v>1</v>
      </c>
      <c r="W1803" s="11">
        <v>110</v>
      </c>
      <c r="X1803" s="11">
        <f t="shared" si="392"/>
        <v>458</v>
      </c>
      <c r="Y1803" s="11">
        <f t="shared" si="393"/>
        <v>4555</v>
      </c>
      <c r="Z1803" s="11">
        <f t="shared" si="394"/>
        <v>595</v>
      </c>
      <c r="AA1803" s="11">
        <f t="shared" si="395"/>
        <v>4935</v>
      </c>
      <c r="AB1803" s="11">
        <f t="shared" si="396"/>
        <v>4935</v>
      </c>
      <c r="AC1803" s="6">
        <f t="shared" si="397"/>
        <v>5555</v>
      </c>
      <c r="AD1803" s="9" t="s">
        <v>426</v>
      </c>
      <c r="AE1803" s="3" t="str">
        <f>IF(ISERROR(VLOOKUP($AD1803,技まとめ!$A$1:$F$380,6,FALSE)),"－",VLOOKUP($AD1803,技まとめ!$A$1:$F$380,6,FALSE))</f>
        <v>NS</v>
      </c>
      <c r="AF1803" s="3">
        <f>IF(ISERROR(VLOOKUP($AD1803,技まとめ!$A$1:$F$380,3,FALSE)),"－",VLOOKUP($AD1803,技まとめ!$A$1:$F$380,3,FALSE))</f>
        <v>57</v>
      </c>
      <c r="AG1803" s="3">
        <f>IF(ISERROR(VLOOKUP($AD1803,技まとめ!$A$1:$F$380,5,FALSE)),"－",VLOOKUP($AD1803,技まとめ!$A$1:$F$380,5,FALSE))</f>
        <v>34</v>
      </c>
      <c r="AH1803" s="3" t="str">
        <f>IF($E1803=IF(ISERROR(VLOOKUP($AD1803,技まとめ!$A$1:$F$380,4,FALSE)),"－",VLOOKUP($AD1803,技まとめ!$A$1:$F$380,4,FALSE)),"一致","")</f>
        <v/>
      </c>
      <c r="AI1803" s="9" t="s">
        <v>1940</v>
      </c>
      <c r="AJ1803" s="3" t="str">
        <f>IF(ISERROR(VLOOKUP($AI1803,技まとめ!$A$1:$F$380,6,FALSE)),"－",VLOOKUP($AI1803,技まとめ!$A$1:$F$380,6,FALSE))</f>
        <v>DR</v>
      </c>
      <c r="AK1803" s="3">
        <f>IF(ISERROR(VLOOKUP($AI1803,技まとめ!$A$1:$F$380,3,FALSE)),"－",VLOOKUP($AI1803,技まとめ!$A$1:$F$380,3,FALSE))</f>
        <v>94</v>
      </c>
      <c r="AL1803" s="3">
        <f>IF(ISERROR(VLOOKUP($AI1803,技まとめ!$A$1:$F$380,5,FALSE)),"－",VLOOKUP($AI1803,技まとめ!$A$1:$F$380,5,FALSE))</f>
        <v>56</v>
      </c>
      <c r="AM1803" s="3" t="str">
        <f>IF($E1803=IF(ISERROR(VLOOKUP($AI1803,技まとめ!$A$1:$F$380,4,FALSE)),"－",VLOOKUP($AI1803,技まとめ!$A$1:$F$380,4,FALSE)),"一致","")</f>
        <v>一致</v>
      </c>
      <c r="AN1803" s="9" t="s">
        <v>295</v>
      </c>
      <c r="AO1803" s="3" t="str">
        <f>IF(ISERROR(VLOOKUP($AN1803,技まとめ!$A$1:$F$380,6,FALSE)),"－",VLOOKUP($AN1803,技まとめ!$A$1:$F$380,6,FALSE))</f>
        <v>DR</v>
      </c>
      <c r="AP1803" s="3">
        <f>IF(ISERROR(VLOOKUP($AN1803,技まとめ!$A$1:$F$380,3,FALSE)),"－",VLOOKUP($AN1803,技まとめ!$A$1:$F$380,3,FALSE))</f>
        <v>13</v>
      </c>
      <c r="AQ1803" s="3">
        <f>IF(ISERROR(VLOOKUP($AN1803,技まとめ!$A$1:$F$380,5,FALSE)),"－",VLOOKUP($AN1803,技まとめ!$A$1:$F$380,5,FALSE))</f>
        <v>20</v>
      </c>
      <c r="AR1803" s="3" t="str">
        <f>IF($E1803=IF(ISERROR(VLOOKUP($AN1803,技まとめ!$A$1:$F$380,4,FALSE)),"－",VLOOKUP($AN1803,技まとめ!$A$1:$F$380,4,FALSE)),"一致","")</f>
        <v>一致</v>
      </c>
      <c r="AS1803" s="9" t="s">
        <v>339</v>
      </c>
      <c r="AT1803" s="3" t="str">
        <f>IF(ISERROR(VLOOKUP($AS1803,技まとめ!$A$1:$F$380,6,FALSE)),"－",VLOOKUP($AS1803,技まとめ!$A$1:$F$380,6,FALSE))</f>
        <v>NS</v>
      </c>
      <c r="AU1803" s="3">
        <f>IF(ISERROR(VLOOKUP($AS1803,技まとめ!$A$1:$F$380,3,FALSE)),"－",VLOOKUP($AS1803,技まとめ!$A$1:$F$380,3,FALSE))</f>
        <v>42</v>
      </c>
      <c r="AV1803" s="3">
        <f>IF(ISERROR(VLOOKUP($AS1803,技まとめ!$A$1:$F$380,5,FALSE)),"－",VLOOKUP($AS1803,技まとめ!$A$1:$F$380,5,FALSE))</f>
        <v>28</v>
      </c>
      <c r="AW1803" s="3" t="str">
        <f>IF($E1803=IF(ISERROR(VLOOKUP($AS1803,技まとめ!$A$1:$F$380,4,FALSE)),"－",VLOOKUP($AS1803,技まとめ!$A$1:$F$380,4,FALSE)),"一致","")</f>
        <v/>
      </c>
      <c r="AX1803" s="12" t="str">
        <f t="shared" si="398"/>
        <v>シャインドライブスーパーエラシコダッシュアクセルラン・ボール・ラン</v>
      </c>
      <c r="AY1803" s="12" t="str">
        <f t="shared" si="399"/>
        <v>シャインドライブスーパーエラシコダッシュアクセルラン・ボール・ラン</v>
      </c>
      <c r="AZ1803" s="12" t="str">
        <f t="shared" si="400"/>
        <v>シャインドライブスーパーエラシコダッシュアクセルラン・ボール・ラン</v>
      </c>
      <c r="BA1803" s="12" t="str">
        <f t="shared" si="401"/>
        <v>シャインドライブスーパーエラシコダッシュアクセルラン・ボール・ラン</v>
      </c>
      <c r="BB1803" s="11" t="str">
        <f t="shared" si="402"/>
        <v>NSDRDRNS</v>
      </c>
      <c r="BC1803" s="11" t="str">
        <f t="shared" si="403"/>
        <v>NSDRDRNS</v>
      </c>
      <c r="BD1803" s="11" t="str">
        <f t="shared" si="404"/>
        <v>NSDRDRNS</v>
      </c>
      <c r="BE1803" s="11" t="str">
        <f t="shared" si="405"/>
        <v>NSDRDRNS</v>
      </c>
    </row>
    <row r="1804" spans="1:57" ht="11.25" hidden="1" customHeight="1">
      <c r="A1804" s="6">
        <v>1803</v>
      </c>
      <c r="B1804" s="7" t="s">
        <v>3994</v>
      </c>
      <c r="C1804" s="8" t="s">
        <v>3995</v>
      </c>
      <c r="D1804" s="7" t="s">
        <v>72</v>
      </c>
      <c r="E1804" s="7" t="s">
        <v>95</v>
      </c>
      <c r="F1804" s="7" t="s">
        <v>109</v>
      </c>
      <c r="G1804" s="9">
        <v>130</v>
      </c>
      <c r="H1804" s="9">
        <v>125</v>
      </c>
      <c r="I1804" s="9">
        <v>68</v>
      </c>
      <c r="J1804" s="9">
        <v>100</v>
      </c>
      <c r="K1804" s="9">
        <v>51</v>
      </c>
      <c r="L1804" s="9">
        <v>68</v>
      </c>
      <c r="M1804" s="9">
        <v>45</v>
      </c>
      <c r="N1804" s="9">
        <v>39</v>
      </c>
      <c r="O1804" s="9">
        <v>60</v>
      </c>
      <c r="P1804" s="9">
        <v>9</v>
      </c>
      <c r="Q1804" s="10">
        <v>118</v>
      </c>
      <c r="R1804" s="11">
        <v>17</v>
      </c>
      <c r="S1804" s="11">
        <v>1</v>
      </c>
      <c r="T1804" s="11">
        <v>118</v>
      </c>
      <c r="U1804" s="11">
        <v>95</v>
      </c>
      <c r="V1804" s="11">
        <v>1</v>
      </c>
      <c r="W1804" s="11">
        <v>110</v>
      </c>
      <c r="X1804" s="11">
        <f t="shared" si="392"/>
        <v>460</v>
      </c>
      <c r="Y1804" s="11">
        <f t="shared" si="393"/>
        <v>5275</v>
      </c>
      <c r="Z1804" s="11">
        <f t="shared" si="394"/>
        <v>1155</v>
      </c>
      <c r="AA1804" s="11">
        <f t="shared" si="395"/>
        <v>4690</v>
      </c>
      <c r="AB1804" s="11">
        <f t="shared" si="396"/>
        <v>4690</v>
      </c>
      <c r="AC1804" s="6">
        <f t="shared" si="397"/>
        <v>5355</v>
      </c>
      <c r="AD1804" s="9" t="s">
        <v>745</v>
      </c>
      <c r="AE1804" s="3" t="str">
        <f>IF(ISERROR(VLOOKUP($AD1804,技まとめ!$A$1:$F$380,6,FALSE)),"－",VLOOKUP($AD1804,技まとめ!$A$1:$F$380,6,FALSE))</f>
        <v>BS</v>
      </c>
      <c r="AF1804" s="3">
        <f>IF(ISERROR(VLOOKUP($AD1804,技まとめ!$A$1:$F$380,3,FALSE)),"－",VLOOKUP($AD1804,技まとめ!$A$1:$F$380,3,FALSE))</f>
        <v>103</v>
      </c>
      <c r="AG1804" s="3">
        <f>IF(ISERROR(VLOOKUP($AD1804,技まとめ!$A$1:$F$380,5,FALSE)),"－",VLOOKUP($AD1804,技まとめ!$A$1:$F$380,5,FALSE))</f>
        <v>55</v>
      </c>
      <c r="AH1804" s="3" t="str">
        <f>IF($E1804=IF(ISERROR(VLOOKUP($AD1804,技まとめ!$A$1:$F$380,4,FALSE)),"－",VLOOKUP($AD1804,技まとめ!$A$1:$F$380,4,FALSE)),"一致","")</f>
        <v>一致</v>
      </c>
      <c r="AI1804" s="9" t="s">
        <v>1940</v>
      </c>
      <c r="AJ1804" s="3" t="str">
        <f>IF(ISERROR(VLOOKUP($AI1804,技まとめ!$A$1:$F$380,6,FALSE)),"－",VLOOKUP($AI1804,技まとめ!$A$1:$F$380,6,FALSE))</f>
        <v>DR</v>
      </c>
      <c r="AK1804" s="3">
        <f>IF(ISERROR(VLOOKUP($AI1804,技まとめ!$A$1:$F$380,3,FALSE)),"－",VLOOKUP($AI1804,技まとめ!$A$1:$F$380,3,FALSE))</f>
        <v>94</v>
      </c>
      <c r="AL1804" s="3">
        <f>IF(ISERROR(VLOOKUP($AI1804,技まとめ!$A$1:$F$380,5,FALSE)),"－",VLOOKUP($AI1804,技まとめ!$A$1:$F$380,5,FALSE))</f>
        <v>56</v>
      </c>
      <c r="AM1804" s="3" t="str">
        <f>IF($E1804=IF(ISERROR(VLOOKUP($AI1804,技まとめ!$A$1:$F$380,4,FALSE)),"－",VLOOKUP($AI1804,技まとめ!$A$1:$F$380,4,FALSE)),"一致","")</f>
        <v/>
      </c>
      <c r="AN1804" s="9" t="s">
        <v>334</v>
      </c>
      <c r="AO1804" s="3" t="str">
        <f>IF(ISERROR(VLOOKUP($AN1804,技まとめ!$A$1:$F$380,6,FALSE)),"－",VLOOKUP($AN1804,技まとめ!$A$1:$F$380,6,FALSE))</f>
        <v>DR</v>
      </c>
      <c r="AP1804" s="3">
        <f>IF(ISERROR(VLOOKUP($AN1804,技まとめ!$A$1:$F$380,3,FALSE)),"－",VLOOKUP($AN1804,技まとめ!$A$1:$F$380,3,FALSE))</f>
        <v>86</v>
      </c>
      <c r="AQ1804" s="3">
        <f>IF(ISERROR(VLOOKUP($AN1804,技まとめ!$A$1:$F$380,5,FALSE)),"－",VLOOKUP($AN1804,技まとめ!$A$1:$F$380,5,FALSE))</f>
        <v>49</v>
      </c>
      <c r="AR1804" s="3" t="str">
        <f>IF($E1804=IF(ISERROR(VLOOKUP($AN1804,技まとめ!$A$1:$F$380,4,FALSE)),"－",VLOOKUP($AN1804,技まとめ!$A$1:$F$380,4,FALSE)),"一致","")</f>
        <v>一致</v>
      </c>
      <c r="AS1804" s="9" t="s">
        <v>5019</v>
      </c>
      <c r="AT1804" s="3" t="str">
        <f>IF(ISERROR(VLOOKUP($AS1804,技まとめ!$A$1:$F$380,6,FALSE)),"－",VLOOKUP($AS1804,技まとめ!$A$1:$F$380,6,FALSE))</f>
        <v>－</v>
      </c>
      <c r="AU1804" s="3">
        <f>IF(ISERROR(VLOOKUP($AS1804,技まとめ!$A$1:$F$380,3,FALSE)),"－",VLOOKUP($AS1804,技まとめ!$A$1:$F$380,3,FALSE))</f>
        <v>0</v>
      </c>
      <c r="AV1804" s="3">
        <f>IF(ISERROR(VLOOKUP($AS1804,技まとめ!$A$1:$F$380,5,FALSE)),"－",VLOOKUP($AS1804,技まとめ!$A$1:$F$380,5,FALSE))</f>
        <v>0</v>
      </c>
      <c r="AW1804" s="3" t="str">
        <f>IF($E1804=IF(ISERROR(VLOOKUP($AS1804,技まとめ!$A$1:$F$380,4,FALSE)),"－",VLOOKUP($AS1804,技まとめ!$A$1:$F$380,4,FALSE)),"一致","")</f>
        <v/>
      </c>
      <c r="AX1804" s="12" t="str">
        <f t="shared" si="398"/>
        <v>ダブルトルネードスーパーエラシコサザンクロスカットイケメンＵＰ！</v>
      </c>
      <c r="AY1804" s="12" t="str">
        <f t="shared" si="399"/>
        <v>ダブルトルネードスーパーエラシコサザンクロスカットイケメンＵＰ！</v>
      </c>
      <c r="AZ1804" s="12" t="str">
        <f t="shared" si="400"/>
        <v>ダブルトルネードスーパーエラシコサザンクロスカットイケメンＵＰ！</v>
      </c>
      <c r="BA1804" s="12" t="str">
        <f t="shared" si="401"/>
        <v>ダブルトルネードスーパーエラシコサザンクロスカットイケメンＵＰ！</v>
      </c>
      <c r="BB1804" s="11" t="str">
        <f t="shared" si="402"/>
        <v>BSDRDR－</v>
      </c>
      <c r="BC1804" s="11" t="str">
        <f t="shared" si="403"/>
        <v>BSDRDR－</v>
      </c>
      <c r="BD1804" s="11" t="str">
        <f t="shared" si="404"/>
        <v>BSDRDR－</v>
      </c>
      <c r="BE1804" s="11" t="str">
        <f t="shared" si="405"/>
        <v>BSDRDR－</v>
      </c>
    </row>
    <row r="1805" spans="1:57" ht="11.25" hidden="1" customHeight="1">
      <c r="A1805" s="6">
        <v>1804</v>
      </c>
      <c r="B1805" s="7" t="s">
        <v>3996</v>
      </c>
      <c r="C1805" s="8" t="s">
        <v>3997</v>
      </c>
      <c r="D1805" s="7" t="s">
        <v>72</v>
      </c>
      <c r="E1805" s="7" t="s">
        <v>102</v>
      </c>
      <c r="F1805" s="7" t="s">
        <v>128</v>
      </c>
      <c r="G1805" s="9">
        <v>130</v>
      </c>
      <c r="H1805" s="9">
        <v>114</v>
      </c>
      <c r="I1805" s="9">
        <v>85</v>
      </c>
      <c r="J1805" s="9">
        <v>60</v>
      </c>
      <c r="K1805" s="9">
        <v>70</v>
      </c>
      <c r="L1805" s="9">
        <v>60</v>
      </c>
      <c r="M1805" s="9">
        <v>60</v>
      </c>
      <c r="N1805" s="9">
        <v>63</v>
      </c>
      <c r="O1805" s="9">
        <v>54</v>
      </c>
      <c r="P1805" s="9">
        <v>8</v>
      </c>
      <c r="Q1805" s="10">
        <v>135</v>
      </c>
      <c r="R1805" s="11">
        <v>19</v>
      </c>
      <c r="S1805" s="11">
        <v>1</v>
      </c>
      <c r="T1805" s="11">
        <v>110</v>
      </c>
      <c r="U1805" s="11">
        <v>110</v>
      </c>
      <c r="V1805" s="11">
        <v>1</v>
      </c>
      <c r="W1805" s="11">
        <v>104</v>
      </c>
      <c r="X1805" s="11">
        <f t="shared" si="392"/>
        <v>480</v>
      </c>
      <c r="Y1805" s="11">
        <f t="shared" si="393"/>
        <v>5925</v>
      </c>
      <c r="Z1805" s="11">
        <f t="shared" si="394"/>
        <v>1195</v>
      </c>
      <c r="AA1805" s="11">
        <f t="shared" si="395"/>
        <v>4380</v>
      </c>
      <c r="AB1805" s="11">
        <f t="shared" si="396"/>
        <v>4380</v>
      </c>
      <c r="AC1805" s="6">
        <f t="shared" si="397"/>
        <v>5015</v>
      </c>
      <c r="AD1805" s="9" t="s">
        <v>647</v>
      </c>
      <c r="AE1805" s="3" t="str">
        <f>IF(ISERROR(VLOOKUP($AD1805,技まとめ!$A$1:$F$380,6,FALSE)),"－",VLOOKUP($AD1805,技まとめ!$A$1:$F$380,6,FALSE))</f>
        <v>NS</v>
      </c>
      <c r="AF1805" s="3">
        <f>IF(ISERROR(VLOOKUP($AD1805,技まとめ!$A$1:$F$380,3,FALSE)),"－",VLOOKUP($AD1805,技まとめ!$A$1:$F$380,3,FALSE))</f>
        <v>103</v>
      </c>
      <c r="AG1805" s="3">
        <f>IF(ISERROR(VLOOKUP($AD1805,技まとめ!$A$1:$F$380,5,FALSE)),"－",VLOOKUP($AD1805,技まとめ!$A$1:$F$380,5,FALSE))</f>
        <v>55</v>
      </c>
      <c r="AH1805" s="3" t="str">
        <f>IF($E1805=IF(ISERROR(VLOOKUP($AD1805,技まとめ!$A$1:$F$380,4,FALSE)),"－",VLOOKUP($AD1805,技まとめ!$A$1:$F$380,4,FALSE)),"一致","")</f>
        <v/>
      </c>
      <c r="AI1805" s="9" t="s">
        <v>1940</v>
      </c>
      <c r="AJ1805" s="3" t="str">
        <f>IF(ISERROR(VLOOKUP($AI1805,技まとめ!$A$1:$F$380,6,FALSE)),"－",VLOOKUP($AI1805,技まとめ!$A$1:$F$380,6,FALSE))</f>
        <v>DR</v>
      </c>
      <c r="AK1805" s="3">
        <f>IF(ISERROR(VLOOKUP($AI1805,技まとめ!$A$1:$F$380,3,FALSE)),"－",VLOOKUP($AI1805,技まとめ!$A$1:$F$380,3,FALSE))</f>
        <v>94</v>
      </c>
      <c r="AL1805" s="3">
        <f>IF(ISERROR(VLOOKUP($AI1805,技まとめ!$A$1:$F$380,5,FALSE)),"－",VLOOKUP($AI1805,技まとめ!$A$1:$F$380,5,FALSE))</f>
        <v>56</v>
      </c>
      <c r="AM1805" s="3" t="str">
        <f>IF($E1805=IF(ISERROR(VLOOKUP($AI1805,技まとめ!$A$1:$F$380,4,FALSE)),"－",VLOOKUP($AI1805,技まとめ!$A$1:$F$380,4,FALSE)),"一致","")</f>
        <v/>
      </c>
      <c r="AN1805" s="9" t="s">
        <v>543</v>
      </c>
      <c r="AO1805" s="3" t="str">
        <f>IF(ISERROR(VLOOKUP($AN1805,技まとめ!$A$1:$F$380,6,FALSE)),"－",VLOOKUP($AN1805,技まとめ!$A$1:$F$380,6,FALSE))</f>
        <v>SC</v>
      </c>
      <c r="AP1805" s="3">
        <f>IF(ISERROR(VLOOKUP($AN1805,技まとめ!$A$1:$F$380,3,FALSE)),"－",VLOOKUP($AN1805,技まとめ!$A$1:$F$380,3,FALSE))</f>
        <v>25</v>
      </c>
      <c r="AQ1805" s="3">
        <f>IF(ISERROR(VLOOKUP($AN1805,技まとめ!$A$1:$F$380,5,FALSE)),"－",VLOOKUP($AN1805,技まとめ!$A$1:$F$380,5,FALSE))</f>
        <v>20</v>
      </c>
      <c r="AR1805" s="3" t="str">
        <f>IF($E1805=IF(ISERROR(VLOOKUP($AN1805,技まとめ!$A$1:$F$380,4,FALSE)),"－",VLOOKUP($AN1805,技まとめ!$A$1:$F$380,4,FALSE)),"一致","")</f>
        <v/>
      </c>
      <c r="AS1805" s="9" t="s">
        <v>1115</v>
      </c>
      <c r="AT1805" s="3" t="str">
        <f>IF(ISERROR(VLOOKUP($AS1805,技まとめ!$A$1:$F$380,6,FALSE)),"－",VLOOKUP($AS1805,技まとめ!$A$1:$F$380,6,FALSE))</f>
        <v>－</v>
      </c>
      <c r="AU1805" s="3">
        <f>IF(ISERROR(VLOOKUP($AS1805,技まとめ!$A$1:$F$380,3,FALSE)),"－",VLOOKUP($AS1805,技まとめ!$A$1:$F$380,3,FALSE))</f>
        <v>0</v>
      </c>
      <c r="AV1805" s="3">
        <f>IF(ISERROR(VLOOKUP($AS1805,技まとめ!$A$1:$F$380,5,FALSE)),"－",VLOOKUP($AS1805,技まとめ!$A$1:$F$380,5,FALSE))</f>
        <v>0</v>
      </c>
      <c r="AW1805" s="3" t="str">
        <f>IF($E1805=IF(ISERROR(VLOOKUP($AS1805,技まとめ!$A$1:$F$380,4,FALSE)),"－",VLOOKUP($AS1805,技まとめ!$A$1:$F$380,4,FALSE)),"一致","")</f>
        <v/>
      </c>
      <c r="AX1805" s="12" t="str">
        <f t="shared" si="398"/>
        <v>ストライクサンバスーパーエラシコスピニングシュートぞくせいきょうか</v>
      </c>
      <c r="AY1805" s="12" t="str">
        <f t="shared" si="399"/>
        <v>ストライクサンバスーパーエラシコスピニングシュートぞくせいきょうか</v>
      </c>
      <c r="AZ1805" s="12" t="str">
        <f t="shared" si="400"/>
        <v>ストライクサンバスーパーエラシコスピニングシュートぞくせいきょうか</v>
      </c>
      <c r="BA1805" s="12" t="str">
        <f t="shared" si="401"/>
        <v>ストライクサンバスーパーエラシコスピニングシュートぞくせいきょうか</v>
      </c>
      <c r="BB1805" s="11" t="str">
        <f t="shared" si="402"/>
        <v>NSDRSC－</v>
      </c>
      <c r="BC1805" s="11" t="str">
        <f t="shared" si="403"/>
        <v>NSDRSC－</v>
      </c>
      <c r="BD1805" s="11" t="str">
        <f t="shared" si="404"/>
        <v>NSDRSC－</v>
      </c>
      <c r="BE1805" s="11" t="str">
        <f t="shared" si="405"/>
        <v>NSDRSC－</v>
      </c>
    </row>
    <row r="1806" spans="1:57" ht="11.25" hidden="1" customHeight="1">
      <c r="A1806" s="6">
        <v>1805</v>
      </c>
      <c r="B1806" s="7" t="s">
        <v>3998</v>
      </c>
      <c r="C1806" s="8" t="s">
        <v>3998</v>
      </c>
      <c r="D1806" s="7" t="s">
        <v>72</v>
      </c>
      <c r="E1806" s="7" t="s">
        <v>102</v>
      </c>
      <c r="F1806" s="7" t="s">
        <v>128</v>
      </c>
      <c r="G1806" s="9">
        <v>130</v>
      </c>
      <c r="H1806" s="9">
        <v>121</v>
      </c>
      <c r="I1806" s="9">
        <v>76</v>
      </c>
      <c r="J1806" s="9">
        <v>68</v>
      </c>
      <c r="K1806" s="9">
        <v>57</v>
      </c>
      <c r="L1806" s="9">
        <v>63</v>
      </c>
      <c r="M1806" s="9">
        <v>63</v>
      </c>
      <c r="N1806" s="9">
        <v>55</v>
      </c>
      <c r="O1806" s="9">
        <v>60</v>
      </c>
      <c r="P1806" s="9">
        <v>0</v>
      </c>
      <c r="Q1806" s="10">
        <v>126</v>
      </c>
      <c r="R1806" s="11">
        <v>1</v>
      </c>
      <c r="S1806" s="11">
        <v>1</v>
      </c>
      <c r="T1806" s="11">
        <v>113</v>
      </c>
      <c r="U1806" s="11">
        <v>113</v>
      </c>
      <c r="V1806" s="11">
        <v>1</v>
      </c>
      <c r="W1806" s="11">
        <v>107</v>
      </c>
      <c r="X1806" s="11">
        <f t="shared" si="392"/>
        <v>462</v>
      </c>
      <c r="Y1806" s="11">
        <f t="shared" si="393"/>
        <v>5580</v>
      </c>
      <c r="Z1806" s="11">
        <f t="shared" si="394"/>
        <v>580</v>
      </c>
      <c r="AA1806" s="11">
        <f t="shared" si="395"/>
        <v>4500</v>
      </c>
      <c r="AB1806" s="11">
        <f t="shared" si="396"/>
        <v>4500</v>
      </c>
      <c r="AC1806" s="6">
        <f t="shared" si="397"/>
        <v>5060</v>
      </c>
      <c r="AD1806" s="9" t="s">
        <v>426</v>
      </c>
      <c r="AE1806" s="3" t="str">
        <f>IF(ISERROR(VLOOKUP($AD1806,技まとめ!$A$1:$F$380,6,FALSE)),"－",VLOOKUP($AD1806,技まとめ!$A$1:$F$380,6,FALSE))</f>
        <v>NS</v>
      </c>
      <c r="AF1806" s="3">
        <f>IF(ISERROR(VLOOKUP($AD1806,技まとめ!$A$1:$F$380,3,FALSE)),"－",VLOOKUP($AD1806,技まとめ!$A$1:$F$380,3,FALSE))</f>
        <v>57</v>
      </c>
      <c r="AG1806" s="3">
        <f>IF(ISERROR(VLOOKUP($AD1806,技まとめ!$A$1:$F$380,5,FALSE)),"－",VLOOKUP($AD1806,技まとめ!$A$1:$F$380,5,FALSE))</f>
        <v>34</v>
      </c>
      <c r="AH1806" s="3" t="str">
        <f>IF($E1806=IF(ISERROR(VLOOKUP($AD1806,技まとめ!$A$1:$F$380,4,FALSE)),"－",VLOOKUP($AD1806,技まとめ!$A$1:$F$380,4,FALSE)),"一致","")</f>
        <v>一致</v>
      </c>
      <c r="AI1806" s="9" t="s">
        <v>239</v>
      </c>
      <c r="AJ1806" s="3" t="str">
        <f>IF(ISERROR(VLOOKUP($AI1806,技まとめ!$A$1:$F$380,6,FALSE)),"－",VLOOKUP($AI1806,技まとめ!$A$1:$F$380,6,FALSE))</f>
        <v>P1</v>
      </c>
      <c r="AK1806" s="3">
        <f>IF(ISERROR(VLOOKUP($AI1806,技まとめ!$A$1:$F$380,3,FALSE)),"－",VLOOKUP($AI1806,技まとめ!$A$1:$F$380,3,FALSE))</f>
        <v>40</v>
      </c>
      <c r="AL1806" s="3">
        <f>IF(ISERROR(VLOOKUP($AI1806,技まとめ!$A$1:$F$380,5,FALSE)),"－",VLOOKUP($AI1806,技まとめ!$A$1:$F$380,5,FALSE))</f>
        <v>30</v>
      </c>
      <c r="AM1806" s="3" t="str">
        <f>IF($E1806=IF(ISERROR(VLOOKUP($AI1806,技まとめ!$A$1:$F$380,4,FALSE)),"－",VLOOKUP($AI1806,技まとめ!$A$1:$F$380,4,FALSE)),"一致","")</f>
        <v>一致</v>
      </c>
      <c r="AN1806" s="9" t="s">
        <v>255</v>
      </c>
      <c r="AO1806" s="3" t="str">
        <f>IF(ISERROR(VLOOKUP($AN1806,技まとめ!$A$1:$F$380,6,FALSE)),"－",VLOOKUP($AN1806,技まとめ!$A$1:$F$380,6,FALSE))</f>
        <v>DR</v>
      </c>
      <c r="AP1806" s="3">
        <f>IF(ISERROR(VLOOKUP($AN1806,技まとめ!$A$1:$F$380,3,FALSE)),"－",VLOOKUP($AN1806,技まとめ!$A$1:$F$380,3,FALSE))</f>
        <v>52</v>
      </c>
      <c r="AQ1806" s="3">
        <f>IF(ISERROR(VLOOKUP($AN1806,技まとめ!$A$1:$F$380,5,FALSE)),"－",VLOOKUP($AN1806,技まとめ!$A$1:$F$380,5,FALSE))</f>
        <v>36</v>
      </c>
      <c r="AR1806" s="3" t="str">
        <f>IF($E1806=IF(ISERROR(VLOOKUP($AN1806,技まとめ!$A$1:$F$380,4,FALSE)),"－",VLOOKUP($AN1806,技まとめ!$A$1:$F$380,4,FALSE)),"一致","")</f>
        <v/>
      </c>
      <c r="AS1806" s="9" t="s">
        <v>647</v>
      </c>
      <c r="AT1806" s="3" t="str">
        <f>IF(ISERROR(VLOOKUP($AS1806,技まとめ!$A$1:$F$380,6,FALSE)),"－",VLOOKUP($AS1806,技まとめ!$A$1:$F$380,6,FALSE))</f>
        <v>NS</v>
      </c>
      <c r="AU1806" s="3">
        <f>IF(ISERROR(VLOOKUP($AS1806,技まとめ!$A$1:$F$380,3,FALSE)),"－",VLOOKUP($AS1806,技まとめ!$A$1:$F$380,3,FALSE))</f>
        <v>103</v>
      </c>
      <c r="AV1806" s="3">
        <f>IF(ISERROR(VLOOKUP($AS1806,技まとめ!$A$1:$F$380,5,FALSE)),"－",VLOOKUP($AS1806,技まとめ!$A$1:$F$380,5,FALSE))</f>
        <v>55</v>
      </c>
      <c r="AW1806" s="3" t="str">
        <f>IF($E1806=IF(ISERROR(VLOOKUP($AS1806,技まとめ!$A$1:$F$380,4,FALSE)),"－",VLOOKUP($AS1806,技まとめ!$A$1:$F$380,4,FALSE)),"一致","")</f>
        <v/>
      </c>
      <c r="AX1806" s="12" t="str">
        <f t="shared" si="398"/>
        <v>シャインドライブねっけつヘッドカマイタチストライクサンバ</v>
      </c>
      <c r="AY1806" s="12" t="str">
        <f t="shared" si="399"/>
        <v>シャインドライブねっけつヘッドカマイタチストライクサンバ</v>
      </c>
      <c r="AZ1806" s="12" t="str">
        <f t="shared" si="400"/>
        <v>シャインドライブねっけつヘッドカマイタチストライクサンバ</v>
      </c>
      <c r="BA1806" s="12" t="str">
        <f t="shared" si="401"/>
        <v>シャインドライブねっけつヘッドカマイタチストライクサンバ</v>
      </c>
      <c r="BB1806" s="11" t="str">
        <f t="shared" si="402"/>
        <v>NSP1DRNS</v>
      </c>
      <c r="BC1806" s="11" t="str">
        <f t="shared" si="403"/>
        <v>NSP1DRNS</v>
      </c>
      <c r="BD1806" s="11" t="str">
        <f t="shared" si="404"/>
        <v>NSP1DRNS</v>
      </c>
      <c r="BE1806" s="11" t="str">
        <f t="shared" si="405"/>
        <v>NSP1DRNS</v>
      </c>
    </row>
    <row r="1807" spans="1:57" ht="11.25" hidden="1" customHeight="1">
      <c r="A1807" s="6">
        <v>1806</v>
      </c>
      <c r="B1807" s="7" t="s">
        <v>3999</v>
      </c>
      <c r="C1807" s="8" t="s">
        <v>4000</v>
      </c>
      <c r="D1807" s="7" t="s">
        <v>72</v>
      </c>
      <c r="E1807" s="7" t="s">
        <v>73</v>
      </c>
      <c r="F1807" s="7" t="s">
        <v>74</v>
      </c>
      <c r="G1807" s="9">
        <v>121</v>
      </c>
      <c r="H1807" s="9">
        <v>137</v>
      </c>
      <c r="I1807" s="9">
        <v>76</v>
      </c>
      <c r="J1807" s="9">
        <v>56</v>
      </c>
      <c r="K1807" s="9">
        <v>63</v>
      </c>
      <c r="L1807" s="9">
        <v>76</v>
      </c>
      <c r="M1807" s="9">
        <v>40</v>
      </c>
      <c r="N1807" s="9">
        <v>47</v>
      </c>
      <c r="O1807" s="9">
        <v>75</v>
      </c>
      <c r="P1807" s="9">
        <v>5</v>
      </c>
      <c r="Q1807" s="10">
        <v>126</v>
      </c>
      <c r="R1807" s="11">
        <v>1</v>
      </c>
      <c r="S1807" s="11">
        <v>1</v>
      </c>
      <c r="T1807" s="11">
        <v>126</v>
      </c>
      <c r="U1807" s="11">
        <v>90</v>
      </c>
      <c r="V1807" s="11">
        <v>1</v>
      </c>
      <c r="W1807" s="11">
        <v>113</v>
      </c>
      <c r="X1807" s="11">
        <f t="shared" si="392"/>
        <v>458</v>
      </c>
      <c r="Y1807" s="11">
        <f t="shared" si="393"/>
        <v>5610</v>
      </c>
      <c r="Z1807" s="11">
        <f t="shared" si="394"/>
        <v>610</v>
      </c>
      <c r="AA1807" s="11">
        <f t="shared" si="395"/>
        <v>4985</v>
      </c>
      <c r="AB1807" s="11">
        <f t="shared" si="396"/>
        <v>4985</v>
      </c>
      <c r="AC1807" s="6">
        <f t="shared" si="397"/>
        <v>5610</v>
      </c>
      <c r="AD1807" s="9" t="s">
        <v>451</v>
      </c>
      <c r="AE1807" s="3" t="str">
        <f>IF(ISERROR(VLOOKUP($AD1807,技まとめ!$A$1:$F$380,6,FALSE)),"－",VLOOKUP($AD1807,技まとめ!$A$1:$F$380,6,FALSE))</f>
        <v>CA</v>
      </c>
      <c r="AF1807" s="3">
        <f>IF(ISERROR(VLOOKUP($AD1807,技まとめ!$A$1:$F$380,3,FALSE)),"－",VLOOKUP($AD1807,技まとめ!$A$1:$F$380,3,FALSE))</f>
        <v>77</v>
      </c>
      <c r="AG1807" s="3">
        <f>IF(ISERROR(VLOOKUP($AD1807,技まとめ!$A$1:$F$380,5,FALSE)),"－",VLOOKUP($AD1807,技まとめ!$A$1:$F$380,5,FALSE))</f>
        <v>45</v>
      </c>
      <c r="AH1807" s="3" t="str">
        <f>IF($E1807=IF(ISERROR(VLOOKUP($AD1807,技まとめ!$A$1:$F$380,4,FALSE)),"－",VLOOKUP($AD1807,技まとめ!$A$1:$F$380,4,FALSE)),"一致","")</f>
        <v/>
      </c>
      <c r="AI1807" s="9" t="s">
        <v>239</v>
      </c>
      <c r="AJ1807" s="3" t="str">
        <f>IF(ISERROR(VLOOKUP($AI1807,技まとめ!$A$1:$F$380,6,FALSE)),"－",VLOOKUP($AI1807,技まとめ!$A$1:$F$380,6,FALSE))</f>
        <v>P1</v>
      </c>
      <c r="AK1807" s="3">
        <f>IF(ISERROR(VLOOKUP($AI1807,技まとめ!$A$1:$F$380,3,FALSE)),"－",VLOOKUP($AI1807,技まとめ!$A$1:$F$380,3,FALSE))</f>
        <v>40</v>
      </c>
      <c r="AL1807" s="3">
        <f>IF(ISERROR(VLOOKUP($AI1807,技まとめ!$A$1:$F$380,5,FALSE)),"－",VLOOKUP($AI1807,技まとめ!$A$1:$F$380,5,FALSE))</f>
        <v>30</v>
      </c>
      <c r="AM1807" s="3" t="str">
        <f>IF($E1807=IF(ISERROR(VLOOKUP($AI1807,技まとめ!$A$1:$F$380,4,FALSE)),"－",VLOOKUP($AI1807,技まとめ!$A$1:$F$380,4,FALSE)),"一致","")</f>
        <v/>
      </c>
      <c r="AN1807" s="9" t="s">
        <v>561</v>
      </c>
      <c r="AO1807" s="3" t="str">
        <f>IF(ISERROR(VLOOKUP($AN1807,技まとめ!$A$1:$F$380,6,FALSE)),"－",VLOOKUP($AN1807,技まとめ!$A$1:$F$380,6,FALSE))</f>
        <v>CA</v>
      </c>
      <c r="AP1807" s="3">
        <f>IF(ISERROR(VLOOKUP($AN1807,技まとめ!$A$1:$F$380,3,FALSE)),"－",VLOOKUP($AN1807,技まとめ!$A$1:$F$380,3,FALSE))</f>
        <v>77</v>
      </c>
      <c r="AQ1807" s="3">
        <f>IF(ISERROR(VLOOKUP($AN1807,技まとめ!$A$1:$F$380,5,FALSE)),"－",VLOOKUP($AN1807,技まとめ!$A$1:$F$380,5,FALSE))</f>
        <v>45</v>
      </c>
      <c r="AR1807" s="3" t="str">
        <f>IF($E1807=IF(ISERROR(VLOOKUP($AN1807,技まとめ!$A$1:$F$380,4,FALSE)),"－",VLOOKUP($AN1807,技まとめ!$A$1:$F$380,4,FALSE)),"一致","")</f>
        <v>一致</v>
      </c>
      <c r="AS1807" s="9" t="s">
        <v>389</v>
      </c>
      <c r="AT1807" s="3" t="str">
        <f>IF(ISERROR(VLOOKUP($AS1807,技まとめ!$A$1:$F$380,6,FALSE)),"－",VLOOKUP($AS1807,技まとめ!$A$1:$F$380,6,FALSE))</f>
        <v>CA</v>
      </c>
      <c r="AU1807" s="3">
        <f>IF(ISERROR(VLOOKUP($AS1807,技まとめ!$A$1:$F$380,3,FALSE)),"－",VLOOKUP($AS1807,技まとめ!$A$1:$F$380,3,FALSE))</f>
        <v>54</v>
      </c>
      <c r="AV1807" s="3">
        <f>IF(ISERROR(VLOOKUP($AS1807,技まとめ!$A$1:$F$380,5,FALSE)),"－",VLOOKUP($AS1807,技まとめ!$A$1:$F$380,5,FALSE))</f>
        <v>35</v>
      </c>
      <c r="AW1807" s="3" t="str">
        <f>IF($E1807=IF(ISERROR(VLOOKUP($AS1807,技まとめ!$A$1:$F$380,4,FALSE)),"－",VLOOKUP($AS1807,技まとめ!$A$1:$F$380,4,FALSE)),"一致","")</f>
        <v>一致</v>
      </c>
      <c r="AX1807" s="12" t="str">
        <f t="shared" si="398"/>
        <v>ぶんしんブロックねっけつヘッドカポエィラスナッチドこんじょうキャッチ</v>
      </c>
      <c r="AY1807" s="12" t="str">
        <f t="shared" si="399"/>
        <v>ぶんしんブロックねっけつヘッドカポエィラスナッチドこんじょうキャッチ</v>
      </c>
      <c r="AZ1807" s="12" t="str">
        <f t="shared" si="400"/>
        <v>ぶんしんブロックねっけつヘッドカポエィラスナッチドこんじょうキャッチ</v>
      </c>
      <c r="BA1807" s="12" t="str">
        <f t="shared" si="401"/>
        <v>ぶんしんブロックねっけつヘッドカポエィラスナッチドこんじょうキャッチ</v>
      </c>
      <c r="BB1807" s="11" t="str">
        <f t="shared" si="402"/>
        <v>CAP1CACA</v>
      </c>
      <c r="BC1807" s="11" t="str">
        <f t="shared" si="403"/>
        <v>CAP1CACA</v>
      </c>
      <c r="BD1807" s="11" t="str">
        <f t="shared" si="404"/>
        <v>CAP1CACA</v>
      </c>
      <c r="BE1807" s="11" t="str">
        <f t="shared" si="405"/>
        <v>CAP1CACA</v>
      </c>
    </row>
    <row r="1808" spans="1:57" ht="11.25" hidden="1" customHeight="1">
      <c r="A1808" s="6">
        <v>1807</v>
      </c>
      <c r="B1808" s="7" t="s">
        <v>4001</v>
      </c>
      <c r="C1808" s="8" t="s">
        <v>4002</v>
      </c>
      <c r="D1808" s="7" t="s">
        <v>72</v>
      </c>
      <c r="E1808" s="7" t="s">
        <v>102</v>
      </c>
      <c r="F1808" s="7" t="s">
        <v>82</v>
      </c>
      <c r="G1808" s="9">
        <v>130</v>
      </c>
      <c r="H1808" s="9">
        <v>122</v>
      </c>
      <c r="I1808" s="9">
        <v>50</v>
      </c>
      <c r="J1808" s="9">
        <v>58</v>
      </c>
      <c r="K1808" s="9">
        <v>56</v>
      </c>
      <c r="L1808" s="9">
        <v>66</v>
      </c>
      <c r="M1808" s="9">
        <v>53</v>
      </c>
      <c r="N1808" s="9">
        <v>51</v>
      </c>
      <c r="O1808" s="9">
        <v>51</v>
      </c>
      <c r="P1808" s="9">
        <v>38</v>
      </c>
      <c r="Q1808" s="10">
        <v>100</v>
      </c>
      <c r="R1808" s="11">
        <v>21</v>
      </c>
      <c r="S1808" s="11">
        <v>1</v>
      </c>
      <c r="T1808" s="11">
        <v>116</v>
      </c>
      <c r="U1808" s="11">
        <v>103</v>
      </c>
      <c r="V1808" s="11">
        <v>1</v>
      </c>
      <c r="W1808" s="11">
        <v>101</v>
      </c>
      <c r="X1808" s="11">
        <f t="shared" si="392"/>
        <v>443</v>
      </c>
      <c r="Y1808" s="11">
        <f t="shared" si="393"/>
        <v>4510</v>
      </c>
      <c r="Z1808" s="11">
        <f t="shared" si="394"/>
        <v>1250</v>
      </c>
      <c r="AA1808" s="11">
        <f t="shared" si="395"/>
        <v>4575</v>
      </c>
      <c r="AB1808" s="11">
        <f t="shared" si="396"/>
        <v>4575</v>
      </c>
      <c r="AC1808" s="6">
        <f t="shared" si="397"/>
        <v>5250</v>
      </c>
      <c r="AD1808" s="9" t="s">
        <v>454</v>
      </c>
      <c r="AE1808" s="3" t="str">
        <f>IF(ISERROR(VLOOKUP($AD1808,技まとめ!$A$1:$F$380,6,FALSE)),"－",VLOOKUP($AD1808,技まとめ!$A$1:$F$380,6,FALSE))</f>
        <v>BL</v>
      </c>
      <c r="AF1808" s="3">
        <f>IF(ISERROR(VLOOKUP($AD1808,技まとめ!$A$1:$F$380,3,FALSE)),"－",VLOOKUP($AD1808,技まとめ!$A$1:$F$380,3,FALSE))</f>
        <v>65</v>
      </c>
      <c r="AG1808" s="3">
        <f>IF(ISERROR(VLOOKUP($AD1808,技まとめ!$A$1:$F$380,5,FALSE)),"－",VLOOKUP($AD1808,技まとめ!$A$1:$F$380,5,FALSE))</f>
        <v>42</v>
      </c>
      <c r="AH1808" s="3" t="str">
        <f>IF($E1808=IF(ISERROR(VLOOKUP($AD1808,技まとめ!$A$1:$F$380,4,FALSE)),"－",VLOOKUP($AD1808,技まとめ!$A$1:$F$380,4,FALSE)),"一致","")</f>
        <v/>
      </c>
      <c r="AI1808" s="9" t="s">
        <v>5059</v>
      </c>
      <c r="AJ1808" s="3" t="str">
        <f>IF(ISERROR(VLOOKUP($AI1808,技まとめ!$A$1:$F$380,6,FALSE)),"－",VLOOKUP($AI1808,技まとめ!$A$1:$F$380,6,FALSE))</f>
        <v>BL</v>
      </c>
      <c r="AK1808" s="3">
        <f>IF(ISERROR(VLOOKUP($AI1808,技まとめ!$A$1:$F$380,3,FALSE)),"－",VLOOKUP($AI1808,技まとめ!$A$1:$F$380,3,FALSE))</f>
        <v>33</v>
      </c>
      <c r="AL1808" s="3">
        <f>IF(ISERROR(VLOOKUP($AI1808,技まとめ!$A$1:$F$380,5,FALSE)),"－",VLOOKUP($AI1808,技まとめ!$A$1:$F$380,5,FALSE))</f>
        <v>28</v>
      </c>
      <c r="AM1808" s="3" t="str">
        <f>IF($E1808=IF(ISERROR(VLOOKUP($AI1808,技まとめ!$A$1:$F$380,4,FALSE)),"－",VLOOKUP($AI1808,技まとめ!$A$1:$F$380,4,FALSE)),"一致","")</f>
        <v/>
      </c>
      <c r="AN1808" s="9" t="s">
        <v>385</v>
      </c>
      <c r="AO1808" s="3" t="str">
        <f>IF(ISERROR(VLOOKUP($AN1808,技まとめ!$A$1:$F$380,6,FALSE)),"－",VLOOKUP($AN1808,技まとめ!$A$1:$F$380,6,FALSE))</f>
        <v>CA</v>
      </c>
      <c r="AP1808" s="3">
        <f>IF(ISERROR(VLOOKUP($AN1808,技まとめ!$A$1:$F$380,3,FALSE)),"－",VLOOKUP($AN1808,技まとめ!$A$1:$F$380,3,FALSE))</f>
        <v>81</v>
      </c>
      <c r="AQ1808" s="3">
        <f>IF(ISERROR(VLOOKUP($AN1808,技まとめ!$A$1:$F$380,5,FALSE)),"－",VLOOKUP($AN1808,技まとめ!$A$1:$F$380,5,FALSE))</f>
        <v>47</v>
      </c>
      <c r="AR1808" s="3" t="str">
        <f>IF($E1808=IF(ISERROR(VLOOKUP($AN1808,技まとめ!$A$1:$F$380,4,FALSE)),"－",VLOOKUP($AN1808,技まとめ!$A$1:$F$380,4,FALSE)),"一致","")</f>
        <v/>
      </c>
      <c r="AS1808" s="9" t="s">
        <v>1213</v>
      </c>
      <c r="AT1808" s="3" t="str">
        <f>IF(ISERROR(VLOOKUP($AS1808,技まとめ!$A$1:$F$380,6,FALSE)),"－",VLOOKUP($AS1808,技まとめ!$A$1:$F$380,6,FALSE))</f>
        <v>NS</v>
      </c>
      <c r="AU1808" s="3">
        <f>IF(ISERROR(VLOOKUP($AS1808,技まとめ!$A$1:$F$380,3,FALSE)),"－",VLOOKUP($AS1808,技まとめ!$A$1:$F$380,3,FALSE))</f>
        <v>64</v>
      </c>
      <c r="AV1808" s="3">
        <f>IF(ISERROR(VLOOKUP($AS1808,技まとめ!$A$1:$F$380,5,FALSE)),"－",VLOOKUP($AS1808,技まとめ!$A$1:$F$380,5,FALSE))</f>
        <v>37</v>
      </c>
      <c r="AW1808" s="3" t="str">
        <f>IF($E1808=IF(ISERROR(VLOOKUP($AS1808,技まとめ!$A$1:$F$380,4,FALSE)),"－",VLOOKUP($AS1808,技まとめ!$A$1:$F$380,4,FALSE)),"一致","")</f>
        <v/>
      </c>
      <c r="AX1808" s="12" t="str">
        <f t="shared" si="398"/>
        <v>ぶんしんディフェンススーパースキャン（Ｂ）トリプルディフェンスセキュリティショット</v>
      </c>
      <c r="AY1808" s="12" t="str">
        <f t="shared" si="399"/>
        <v>ぶんしんディフェンススーパースキャン（Ｂ）トリプルディフェンスセキュリティショット</v>
      </c>
      <c r="AZ1808" s="12" t="str">
        <f t="shared" si="400"/>
        <v>ぶんしんディフェンススーパースキャン（Ｂ）トリプルディフェンスセキュリティショット</v>
      </c>
      <c r="BA1808" s="12" t="str">
        <f t="shared" si="401"/>
        <v>ぶんしんディフェンススーパースキャン（Ｂ）トリプルディフェンスセキュリティショット</v>
      </c>
      <c r="BB1808" s="11" t="str">
        <f t="shared" si="402"/>
        <v>BLBLCANS</v>
      </c>
      <c r="BC1808" s="11" t="str">
        <f t="shared" si="403"/>
        <v>BLBLCANS</v>
      </c>
      <c r="BD1808" s="11" t="str">
        <f t="shared" si="404"/>
        <v>BLBLCANS</v>
      </c>
      <c r="BE1808" s="11" t="str">
        <f t="shared" si="405"/>
        <v>BLBLCANS</v>
      </c>
    </row>
    <row r="1809" spans="1:57" ht="11.25" hidden="1" customHeight="1">
      <c r="A1809" s="6">
        <v>1808</v>
      </c>
      <c r="B1809" s="7" t="s">
        <v>4003</v>
      </c>
      <c r="C1809" s="8" t="s">
        <v>4004</v>
      </c>
      <c r="D1809" s="7" t="s">
        <v>72</v>
      </c>
      <c r="E1809" s="7" t="s">
        <v>102</v>
      </c>
      <c r="F1809" s="7" t="s">
        <v>82</v>
      </c>
      <c r="G1809" s="9">
        <v>110</v>
      </c>
      <c r="H1809" s="9">
        <v>132</v>
      </c>
      <c r="I1809" s="9">
        <v>68</v>
      </c>
      <c r="J1809" s="9">
        <v>60</v>
      </c>
      <c r="K1809" s="9">
        <v>68</v>
      </c>
      <c r="L1809" s="9">
        <v>64</v>
      </c>
      <c r="M1809" s="9">
        <v>44</v>
      </c>
      <c r="N1809" s="9">
        <v>44</v>
      </c>
      <c r="O1809" s="9">
        <v>71</v>
      </c>
      <c r="P1809" s="9">
        <v>13</v>
      </c>
      <c r="Q1809" s="10">
        <v>118</v>
      </c>
      <c r="R1809" s="11">
        <v>3</v>
      </c>
      <c r="S1809" s="11">
        <v>1</v>
      </c>
      <c r="T1809" s="11">
        <v>114</v>
      </c>
      <c r="U1809" s="11">
        <v>94</v>
      </c>
      <c r="V1809" s="11">
        <v>1</v>
      </c>
      <c r="W1809" s="11">
        <v>121</v>
      </c>
      <c r="X1809" s="11">
        <f t="shared" si="392"/>
        <v>452</v>
      </c>
      <c r="Y1809" s="11">
        <f t="shared" si="393"/>
        <v>5330</v>
      </c>
      <c r="Z1809" s="11">
        <f t="shared" si="394"/>
        <v>720</v>
      </c>
      <c r="AA1809" s="11">
        <f t="shared" si="395"/>
        <v>4605</v>
      </c>
      <c r="AB1809" s="11">
        <f t="shared" si="396"/>
        <v>4605</v>
      </c>
      <c r="AC1809" s="6">
        <f t="shared" si="397"/>
        <v>5180</v>
      </c>
      <c r="AD1809" s="9" t="s">
        <v>454</v>
      </c>
      <c r="AE1809" s="3" t="str">
        <f>IF(ISERROR(VLOOKUP($AD1809,技まとめ!$A$1:$F$380,6,FALSE)),"－",VLOOKUP($AD1809,技まとめ!$A$1:$F$380,6,FALSE))</f>
        <v>BL</v>
      </c>
      <c r="AF1809" s="3">
        <f>IF(ISERROR(VLOOKUP($AD1809,技まとめ!$A$1:$F$380,3,FALSE)),"－",VLOOKUP($AD1809,技まとめ!$A$1:$F$380,3,FALSE))</f>
        <v>65</v>
      </c>
      <c r="AG1809" s="3">
        <f>IF(ISERROR(VLOOKUP($AD1809,技まとめ!$A$1:$F$380,5,FALSE)),"－",VLOOKUP($AD1809,技まとめ!$A$1:$F$380,5,FALSE))</f>
        <v>42</v>
      </c>
      <c r="AH1809" s="3" t="str">
        <f>IF($E1809=IF(ISERROR(VLOOKUP($AD1809,技まとめ!$A$1:$F$380,4,FALSE)),"－",VLOOKUP($AD1809,技まとめ!$A$1:$F$380,4,FALSE)),"一致","")</f>
        <v/>
      </c>
      <c r="AI1809" s="9" t="s">
        <v>590</v>
      </c>
      <c r="AJ1809" s="3" t="str">
        <f>IF(ISERROR(VLOOKUP($AI1809,技まとめ!$A$1:$F$380,6,FALSE)),"－",VLOOKUP($AI1809,技まとめ!$A$1:$F$380,6,FALSE))</f>
        <v>BL</v>
      </c>
      <c r="AK1809" s="3">
        <f>IF(ISERROR(VLOOKUP($AI1809,技まとめ!$A$1:$F$380,3,FALSE)),"－",VLOOKUP($AI1809,技まとめ!$A$1:$F$380,3,FALSE))</f>
        <v>27</v>
      </c>
      <c r="AL1809" s="3">
        <f>IF(ISERROR(VLOOKUP($AI1809,技まとめ!$A$1:$F$380,5,FALSE)),"－",VLOOKUP($AI1809,技まとめ!$A$1:$F$380,5,FALSE))</f>
        <v>25</v>
      </c>
      <c r="AM1809" s="3" t="str">
        <f>IF($E1809=IF(ISERROR(VLOOKUP($AI1809,技まとめ!$A$1:$F$380,4,FALSE)),"－",VLOOKUP($AI1809,技まとめ!$A$1:$F$380,4,FALSE)),"一致","")</f>
        <v>一致</v>
      </c>
      <c r="AN1809" s="9" t="s">
        <v>554</v>
      </c>
      <c r="AO1809" s="3" t="str">
        <f>IF(ISERROR(VLOOKUP($AN1809,技まとめ!$A$1:$F$380,6,FALSE)),"－",VLOOKUP($AN1809,技まとめ!$A$1:$F$380,6,FALSE))</f>
        <v>BL</v>
      </c>
      <c r="AP1809" s="3">
        <f>IF(ISERROR(VLOOKUP($AN1809,技まとめ!$A$1:$F$380,3,FALSE)),"－",VLOOKUP($AN1809,技まとめ!$A$1:$F$380,3,FALSE))</f>
        <v>65</v>
      </c>
      <c r="AQ1809" s="3">
        <f>IF(ISERROR(VLOOKUP($AN1809,技まとめ!$A$1:$F$380,5,FALSE)),"－",VLOOKUP($AN1809,技まとめ!$A$1:$F$380,5,FALSE))</f>
        <v>42</v>
      </c>
      <c r="AR1809" s="3" t="str">
        <f>IF($E1809=IF(ISERROR(VLOOKUP($AN1809,技まとめ!$A$1:$F$380,4,FALSE)),"－",VLOOKUP($AN1809,技まとめ!$A$1:$F$380,4,FALSE)),"一致","")</f>
        <v>一致</v>
      </c>
      <c r="AS1809" s="9" t="s">
        <v>576</v>
      </c>
      <c r="AT1809" s="3" t="str">
        <f>IF(ISERROR(VLOOKUP($AS1809,技まとめ!$A$1:$F$380,6,FALSE)),"－",VLOOKUP($AS1809,技まとめ!$A$1:$F$380,6,FALSE))</f>
        <v>BB</v>
      </c>
      <c r="AU1809" s="3">
        <f>IF(ISERROR(VLOOKUP($AS1809,技まとめ!$A$1:$F$380,3,FALSE)),"－",VLOOKUP($AS1809,技まとめ!$A$1:$F$380,3,FALSE))</f>
        <v>72</v>
      </c>
      <c r="AV1809" s="3">
        <f>IF(ISERROR(VLOOKUP($AS1809,技まとめ!$A$1:$F$380,5,FALSE)),"－",VLOOKUP($AS1809,技まとめ!$A$1:$F$380,5,FALSE))</f>
        <v>43</v>
      </c>
      <c r="AW1809" s="3" t="str">
        <f>IF($E1809=IF(ISERROR(VLOOKUP($AS1809,技まとめ!$A$1:$F$380,4,FALSE)),"－",VLOOKUP($AS1809,技まとめ!$A$1:$F$380,4,FALSE)),"一致","")</f>
        <v>一致</v>
      </c>
      <c r="AX1809" s="12" t="str">
        <f t="shared" si="398"/>
        <v>ぶんしんディフェンスフォトンフラッシュローリングスライドさばきのてっつい</v>
      </c>
      <c r="AY1809" s="12" t="str">
        <f t="shared" si="399"/>
        <v>ぶんしんディフェンスフォトンフラッシュローリングスライドさばきのてっつい</v>
      </c>
      <c r="AZ1809" s="12" t="str">
        <f t="shared" si="400"/>
        <v>ぶんしんディフェンスフォトンフラッシュローリングスライドさばきのてっつい</v>
      </c>
      <c r="BA1809" s="12" t="str">
        <f t="shared" si="401"/>
        <v>ぶんしんディフェンスフォトンフラッシュローリングスライドさばきのてっつい</v>
      </c>
      <c r="BB1809" s="11" t="str">
        <f t="shared" si="402"/>
        <v>BLBLBLBB</v>
      </c>
      <c r="BC1809" s="11" t="str">
        <f t="shared" si="403"/>
        <v>BLBLBLBB</v>
      </c>
      <c r="BD1809" s="11" t="str">
        <f t="shared" si="404"/>
        <v>BLBLBLBB</v>
      </c>
      <c r="BE1809" s="11" t="str">
        <f t="shared" si="405"/>
        <v>BLBLBLBB</v>
      </c>
    </row>
    <row r="1810" spans="1:57" ht="11.25" hidden="1" customHeight="1">
      <c r="A1810" s="6">
        <v>1809</v>
      </c>
      <c r="B1810" s="7" t="s">
        <v>4005</v>
      </c>
      <c r="C1810" s="8" t="s">
        <v>4006</v>
      </c>
      <c r="D1810" s="7" t="s">
        <v>72</v>
      </c>
      <c r="E1810" s="7" t="s">
        <v>81</v>
      </c>
      <c r="F1810" s="7" t="s">
        <v>109</v>
      </c>
      <c r="G1810" s="9">
        <v>127</v>
      </c>
      <c r="H1810" s="9">
        <v>118</v>
      </c>
      <c r="I1810" s="9">
        <v>52</v>
      </c>
      <c r="J1810" s="9">
        <v>74</v>
      </c>
      <c r="K1810" s="9">
        <v>58</v>
      </c>
      <c r="L1810" s="9">
        <v>50</v>
      </c>
      <c r="M1810" s="9">
        <v>69</v>
      </c>
      <c r="N1810" s="9">
        <v>60</v>
      </c>
      <c r="O1810" s="9">
        <v>51</v>
      </c>
      <c r="P1810" s="9">
        <v>11</v>
      </c>
      <c r="Q1810" s="10">
        <v>102</v>
      </c>
      <c r="R1810" s="11">
        <v>21</v>
      </c>
      <c r="S1810" s="11">
        <v>1</v>
      </c>
      <c r="T1810" s="11">
        <v>100</v>
      </c>
      <c r="U1810" s="11">
        <v>119</v>
      </c>
      <c r="V1810" s="11">
        <v>1</v>
      </c>
      <c r="W1810" s="11">
        <v>101</v>
      </c>
      <c r="X1810" s="11">
        <f t="shared" si="392"/>
        <v>445</v>
      </c>
      <c r="Y1810" s="11">
        <f t="shared" si="393"/>
        <v>4590</v>
      </c>
      <c r="Z1810" s="11">
        <f t="shared" si="394"/>
        <v>1250</v>
      </c>
      <c r="AA1810" s="11">
        <f t="shared" si="395"/>
        <v>4015</v>
      </c>
      <c r="AB1810" s="11">
        <f t="shared" si="396"/>
        <v>4015</v>
      </c>
      <c r="AC1810" s="6">
        <f t="shared" si="397"/>
        <v>4610</v>
      </c>
      <c r="AD1810" s="9" t="s">
        <v>745</v>
      </c>
      <c r="AE1810" s="3" t="str">
        <f>IF(ISERROR(VLOOKUP($AD1810,技まとめ!$A$1:$F$380,6,FALSE)),"－",VLOOKUP($AD1810,技まとめ!$A$1:$F$380,6,FALSE))</f>
        <v>BS</v>
      </c>
      <c r="AF1810" s="3">
        <f>IF(ISERROR(VLOOKUP($AD1810,技まとめ!$A$1:$F$380,3,FALSE)),"－",VLOOKUP($AD1810,技まとめ!$A$1:$F$380,3,FALSE))</f>
        <v>103</v>
      </c>
      <c r="AG1810" s="3">
        <f>IF(ISERROR(VLOOKUP($AD1810,技まとめ!$A$1:$F$380,5,FALSE)),"－",VLOOKUP($AD1810,技まとめ!$A$1:$F$380,5,FALSE))</f>
        <v>55</v>
      </c>
      <c r="AH1810" s="3" t="str">
        <f>IF($E1810=IF(ISERROR(VLOOKUP($AD1810,技まとめ!$A$1:$F$380,4,FALSE)),"－",VLOOKUP($AD1810,技まとめ!$A$1:$F$380,4,FALSE)),"一致","")</f>
        <v/>
      </c>
      <c r="AI1810" s="9" t="s">
        <v>1001</v>
      </c>
      <c r="AJ1810" s="3" t="str">
        <f>IF(ISERROR(VLOOKUP($AI1810,技まとめ!$A$1:$F$380,6,FALSE)),"－",VLOOKUP($AI1810,技まとめ!$A$1:$F$380,6,FALSE))</f>
        <v>DR</v>
      </c>
      <c r="AK1810" s="3">
        <f>IF(ISERROR(VLOOKUP($AI1810,技まとめ!$A$1:$F$380,3,FALSE)),"－",VLOOKUP($AI1810,技まとめ!$A$1:$F$380,3,FALSE))</f>
        <v>83</v>
      </c>
      <c r="AL1810" s="3">
        <f>IF(ISERROR(VLOOKUP($AI1810,技まとめ!$A$1:$F$380,5,FALSE)),"－",VLOOKUP($AI1810,技まとめ!$A$1:$F$380,5,FALSE))</f>
        <v>50</v>
      </c>
      <c r="AM1810" s="3" t="str">
        <f>IF($E1810=IF(ISERROR(VLOOKUP($AI1810,技まとめ!$A$1:$F$380,4,FALSE)),"－",VLOOKUP($AI1810,技まとめ!$A$1:$F$380,4,FALSE)),"一致","")</f>
        <v/>
      </c>
      <c r="AN1810" s="9" t="s">
        <v>686</v>
      </c>
      <c r="AO1810" s="3" t="str">
        <f>IF(ISERROR(VLOOKUP($AN1810,技まとめ!$A$1:$F$380,6,FALSE)),"－",VLOOKUP($AN1810,技まとめ!$A$1:$F$380,6,FALSE))</f>
        <v>DR</v>
      </c>
      <c r="AP1810" s="3">
        <f>IF(ISERROR(VLOOKUP($AN1810,技まとめ!$A$1:$F$380,3,FALSE)),"－",VLOOKUP($AN1810,技まとめ!$A$1:$F$380,3,FALSE))</f>
        <v>34</v>
      </c>
      <c r="AQ1810" s="3">
        <f>IF(ISERROR(VLOOKUP($AN1810,技まとめ!$A$1:$F$380,5,FALSE)),"－",VLOOKUP($AN1810,技まとめ!$A$1:$F$380,5,FALSE))</f>
        <v>27</v>
      </c>
      <c r="AR1810" s="3" t="str">
        <f>IF($E1810=IF(ISERROR(VLOOKUP($AN1810,技まとめ!$A$1:$F$380,4,FALSE)),"－",VLOOKUP($AN1810,技まとめ!$A$1:$F$380,4,FALSE)),"一致","")</f>
        <v/>
      </c>
      <c r="AS1810" s="9" t="s">
        <v>5011</v>
      </c>
      <c r="AT1810" s="3" t="str">
        <f>IF(ISERROR(VLOOKUP($AS1810,技まとめ!$A$1:$F$380,6,FALSE)),"－",VLOOKUP($AS1810,技まとめ!$A$1:$F$380,6,FALSE))</f>
        <v>－</v>
      </c>
      <c r="AU1810" s="3">
        <f>IF(ISERROR(VLOOKUP($AS1810,技まとめ!$A$1:$F$380,3,FALSE)),"－",VLOOKUP($AS1810,技まとめ!$A$1:$F$380,3,FALSE))</f>
        <v>0</v>
      </c>
      <c r="AV1810" s="3">
        <f>IF(ISERROR(VLOOKUP($AS1810,技まとめ!$A$1:$F$380,5,FALSE)),"－",VLOOKUP($AS1810,技まとめ!$A$1:$F$380,5,FALSE))</f>
        <v>0</v>
      </c>
      <c r="AW1810" s="3" t="str">
        <f>IF($E1810=IF(ISERROR(VLOOKUP($AS1810,技まとめ!$A$1:$F$380,4,FALSE)),"－",VLOOKUP($AS1810,技まとめ!$A$1:$F$380,4,FALSE)),"一致","")</f>
        <v/>
      </c>
      <c r="AX1810" s="12" t="str">
        <f t="shared" si="398"/>
        <v>ダブルトルネードニニンサンキャクヒートタックルイケイケ！</v>
      </c>
      <c r="AY1810" s="12" t="str">
        <f t="shared" si="399"/>
        <v>ダブルトルネードニニンサンキャクヒートタックルイケイケ！</v>
      </c>
      <c r="AZ1810" s="12" t="str">
        <f t="shared" si="400"/>
        <v>ダブルトルネードニニンサンキャクヒートタックルイケイケ！</v>
      </c>
      <c r="BA1810" s="12" t="str">
        <f t="shared" si="401"/>
        <v>ダブルトルネードニニンサンキャクヒートタックルイケイケ！</v>
      </c>
      <c r="BB1810" s="11" t="str">
        <f t="shared" si="402"/>
        <v>BSDRDR－</v>
      </c>
      <c r="BC1810" s="11" t="str">
        <f t="shared" si="403"/>
        <v>BSDRDR－</v>
      </c>
      <c r="BD1810" s="11" t="str">
        <f t="shared" si="404"/>
        <v>BSDRDR－</v>
      </c>
      <c r="BE1810" s="11" t="str">
        <f t="shared" si="405"/>
        <v>BSDRDR－</v>
      </c>
    </row>
    <row r="1811" spans="1:57" ht="11.25" hidden="1" customHeight="1">
      <c r="A1811" s="6">
        <v>1810</v>
      </c>
      <c r="B1811" s="7" t="s">
        <v>4007</v>
      </c>
      <c r="C1811" s="8" t="s">
        <v>4008</v>
      </c>
      <c r="D1811" s="7" t="s">
        <v>72</v>
      </c>
      <c r="E1811" s="7" t="s">
        <v>95</v>
      </c>
      <c r="F1811" s="7" t="s">
        <v>128</v>
      </c>
      <c r="G1811" s="9">
        <v>133</v>
      </c>
      <c r="H1811" s="9">
        <v>125</v>
      </c>
      <c r="I1811" s="9">
        <v>63</v>
      </c>
      <c r="J1811" s="9">
        <v>58</v>
      </c>
      <c r="K1811" s="9">
        <v>57</v>
      </c>
      <c r="L1811" s="9">
        <v>55</v>
      </c>
      <c r="M1811" s="9">
        <v>58</v>
      </c>
      <c r="N1811" s="9">
        <v>49</v>
      </c>
      <c r="O1811" s="9">
        <v>62</v>
      </c>
      <c r="P1811" s="9">
        <v>19</v>
      </c>
      <c r="Q1811" s="10">
        <v>113</v>
      </c>
      <c r="R1811" s="11">
        <v>1</v>
      </c>
      <c r="S1811" s="11">
        <v>1</v>
      </c>
      <c r="T1811" s="11">
        <v>105</v>
      </c>
      <c r="U1811" s="11">
        <v>108</v>
      </c>
      <c r="V1811" s="11">
        <v>1</v>
      </c>
      <c r="W1811" s="11">
        <v>112</v>
      </c>
      <c r="X1811" s="11">
        <f t="shared" si="392"/>
        <v>441</v>
      </c>
      <c r="Y1811" s="11">
        <f t="shared" si="393"/>
        <v>5085</v>
      </c>
      <c r="Z1811" s="11">
        <f t="shared" si="394"/>
        <v>605</v>
      </c>
      <c r="AA1811" s="11">
        <f t="shared" si="395"/>
        <v>4245</v>
      </c>
      <c r="AB1811" s="11">
        <f t="shared" si="396"/>
        <v>4245</v>
      </c>
      <c r="AC1811" s="6">
        <f t="shared" si="397"/>
        <v>4765</v>
      </c>
      <c r="AD1811" s="9" t="s">
        <v>426</v>
      </c>
      <c r="AE1811" s="3" t="str">
        <f>IF(ISERROR(VLOOKUP($AD1811,技まとめ!$A$1:$F$380,6,FALSE)),"－",VLOOKUP($AD1811,技まとめ!$A$1:$F$380,6,FALSE))</f>
        <v>NS</v>
      </c>
      <c r="AF1811" s="3">
        <f>IF(ISERROR(VLOOKUP($AD1811,技まとめ!$A$1:$F$380,3,FALSE)),"－",VLOOKUP($AD1811,技まとめ!$A$1:$F$380,3,FALSE))</f>
        <v>57</v>
      </c>
      <c r="AG1811" s="3">
        <f>IF(ISERROR(VLOOKUP($AD1811,技まとめ!$A$1:$F$380,5,FALSE)),"－",VLOOKUP($AD1811,技まとめ!$A$1:$F$380,5,FALSE))</f>
        <v>34</v>
      </c>
      <c r="AH1811" s="3" t="str">
        <f>IF($E1811=IF(ISERROR(VLOOKUP($AD1811,技まとめ!$A$1:$F$380,4,FALSE)),"－",VLOOKUP($AD1811,技まとめ!$A$1:$F$380,4,FALSE)),"一致","")</f>
        <v/>
      </c>
      <c r="AI1811" s="9" t="s">
        <v>117</v>
      </c>
      <c r="AJ1811" s="3" t="str">
        <f>IF(ISERROR(VLOOKUP($AI1811,技まとめ!$A$1:$F$380,6,FALSE)),"－",VLOOKUP($AI1811,技まとめ!$A$1:$F$380,6,FALSE))</f>
        <v>SC</v>
      </c>
      <c r="AK1811" s="3">
        <f>IF(ISERROR(VLOOKUP($AI1811,技まとめ!$A$1:$F$380,3,FALSE)),"－",VLOOKUP($AI1811,技まとめ!$A$1:$F$380,3,FALSE))</f>
        <v>38</v>
      </c>
      <c r="AL1811" s="3">
        <f>IF(ISERROR(VLOOKUP($AI1811,技まとめ!$A$1:$F$380,5,FALSE)),"－",VLOOKUP($AI1811,技まとめ!$A$1:$F$380,5,FALSE))</f>
        <v>25</v>
      </c>
      <c r="AM1811" s="3" t="str">
        <f>IF($E1811=IF(ISERROR(VLOOKUP($AI1811,技まとめ!$A$1:$F$380,4,FALSE)),"－",VLOOKUP($AI1811,技まとめ!$A$1:$F$380,4,FALSE)),"一致","")</f>
        <v/>
      </c>
      <c r="AN1811" s="9" t="s">
        <v>186</v>
      </c>
      <c r="AO1811" s="3" t="str">
        <f>IF(ISERROR(VLOOKUP($AN1811,技まとめ!$A$1:$F$380,6,FALSE)),"－",VLOOKUP($AN1811,技まとめ!$A$1:$F$380,6,FALSE))</f>
        <v>DR</v>
      </c>
      <c r="AP1811" s="3">
        <f>IF(ISERROR(VLOOKUP($AN1811,技まとめ!$A$1:$F$380,3,FALSE)),"－",VLOOKUP($AN1811,技まとめ!$A$1:$F$380,3,FALSE))</f>
        <v>27</v>
      </c>
      <c r="AQ1811" s="3">
        <f>IF(ISERROR(VLOOKUP($AN1811,技まとめ!$A$1:$F$380,5,FALSE)),"－",VLOOKUP($AN1811,技まとめ!$A$1:$F$380,5,FALSE))</f>
        <v>25</v>
      </c>
      <c r="AR1811" s="3" t="str">
        <f>IF($E1811=IF(ISERROR(VLOOKUP($AN1811,技まとめ!$A$1:$F$380,4,FALSE)),"－",VLOOKUP($AN1811,技まとめ!$A$1:$F$380,4,FALSE)),"一致","")</f>
        <v/>
      </c>
      <c r="AS1811" s="9" t="s">
        <v>1940</v>
      </c>
      <c r="AT1811" s="3" t="str">
        <f>IF(ISERROR(VLOOKUP($AS1811,技まとめ!$A$1:$F$380,6,FALSE)),"－",VLOOKUP($AS1811,技まとめ!$A$1:$F$380,6,FALSE))</f>
        <v>DR</v>
      </c>
      <c r="AU1811" s="3">
        <f>IF(ISERROR(VLOOKUP($AS1811,技まとめ!$A$1:$F$380,3,FALSE)),"－",VLOOKUP($AS1811,技まとめ!$A$1:$F$380,3,FALSE))</f>
        <v>94</v>
      </c>
      <c r="AV1811" s="3">
        <f>IF(ISERROR(VLOOKUP($AS1811,技まとめ!$A$1:$F$380,5,FALSE)),"－",VLOOKUP($AS1811,技まとめ!$A$1:$F$380,5,FALSE))</f>
        <v>56</v>
      </c>
      <c r="AW1811" s="3" t="str">
        <f>IF($E1811=IF(ISERROR(VLOOKUP($AS1811,技まとめ!$A$1:$F$380,4,FALSE)),"－",VLOOKUP($AS1811,技まとめ!$A$1:$F$380,4,FALSE)),"一致","")</f>
        <v/>
      </c>
      <c r="AX1811" s="12" t="str">
        <f t="shared" si="398"/>
        <v>シャインドライブクルクルヘッドフーセンガムスーパーエラシコ</v>
      </c>
      <c r="AY1811" s="12" t="str">
        <f t="shared" si="399"/>
        <v>シャインドライブクルクルヘッドフーセンガムスーパーエラシコ</v>
      </c>
      <c r="AZ1811" s="12" t="str">
        <f t="shared" si="400"/>
        <v>シャインドライブクルクルヘッドフーセンガムスーパーエラシコ</v>
      </c>
      <c r="BA1811" s="12" t="str">
        <f t="shared" si="401"/>
        <v>シャインドライブクルクルヘッドフーセンガムスーパーエラシコ</v>
      </c>
      <c r="BB1811" s="11" t="str">
        <f t="shared" si="402"/>
        <v>NSSCDRDR</v>
      </c>
      <c r="BC1811" s="11" t="str">
        <f t="shared" si="403"/>
        <v>NSSCDRDR</v>
      </c>
      <c r="BD1811" s="11" t="str">
        <f t="shared" si="404"/>
        <v>NSSCDRDR</v>
      </c>
      <c r="BE1811" s="11" t="str">
        <f t="shared" si="405"/>
        <v>NSSCDRDR</v>
      </c>
    </row>
    <row r="1812" spans="1:57" ht="11.25" hidden="1" customHeight="1">
      <c r="A1812" s="6">
        <v>1811</v>
      </c>
      <c r="B1812" s="7" t="s">
        <v>4009</v>
      </c>
      <c r="C1812" s="8" t="s">
        <v>4009</v>
      </c>
      <c r="D1812" s="7" t="s">
        <v>72</v>
      </c>
      <c r="E1812" s="7" t="s">
        <v>73</v>
      </c>
      <c r="F1812" s="7" t="s">
        <v>74</v>
      </c>
      <c r="G1812" s="9">
        <v>127</v>
      </c>
      <c r="H1812" s="9">
        <v>139</v>
      </c>
      <c r="I1812" s="9">
        <v>57</v>
      </c>
      <c r="J1812" s="9">
        <v>50</v>
      </c>
      <c r="K1812" s="9">
        <v>60</v>
      </c>
      <c r="L1812" s="9">
        <v>70</v>
      </c>
      <c r="M1812" s="9">
        <v>65</v>
      </c>
      <c r="N1812" s="9">
        <v>49</v>
      </c>
      <c r="O1812" s="9">
        <v>52</v>
      </c>
      <c r="P1812" s="9">
        <v>17</v>
      </c>
      <c r="Q1812" s="10">
        <v>107</v>
      </c>
      <c r="R1812" s="11">
        <v>1</v>
      </c>
      <c r="S1812" s="11">
        <v>1</v>
      </c>
      <c r="T1812" s="11">
        <v>120</v>
      </c>
      <c r="U1812" s="11">
        <v>115</v>
      </c>
      <c r="V1812" s="11">
        <v>1</v>
      </c>
      <c r="W1812" s="11">
        <v>95</v>
      </c>
      <c r="X1812" s="11">
        <f t="shared" si="392"/>
        <v>440</v>
      </c>
      <c r="Y1812" s="11">
        <f t="shared" si="393"/>
        <v>4760</v>
      </c>
      <c r="Z1812" s="11">
        <f t="shared" si="394"/>
        <v>520</v>
      </c>
      <c r="AA1812" s="11">
        <f t="shared" si="395"/>
        <v>4685</v>
      </c>
      <c r="AB1812" s="11">
        <f t="shared" si="396"/>
        <v>4685</v>
      </c>
      <c r="AC1812" s="6">
        <f t="shared" si="397"/>
        <v>5280</v>
      </c>
      <c r="AD1812" s="9" t="s">
        <v>204</v>
      </c>
      <c r="AE1812" s="3" t="str">
        <f>IF(ISERROR(VLOOKUP($AD1812,技まとめ!$A$1:$F$380,6,FALSE)),"－",VLOOKUP($AD1812,技まとめ!$A$1:$F$380,6,FALSE))</f>
        <v>CA</v>
      </c>
      <c r="AF1812" s="3">
        <f>IF(ISERROR(VLOOKUP($AD1812,技まとめ!$A$1:$F$380,3,FALSE)),"－",VLOOKUP($AD1812,技まとめ!$A$1:$F$380,3,FALSE))</f>
        <v>85</v>
      </c>
      <c r="AG1812" s="3">
        <f>IF(ISERROR(VLOOKUP($AD1812,技まとめ!$A$1:$F$380,5,FALSE)),"－",VLOOKUP($AD1812,技まとめ!$A$1:$F$380,5,FALSE))</f>
        <v>47</v>
      </c>
      <c r="AH1812" s="3" t="str">
        <f>IF($E1812=IF(ISERROR(VLOOKUP($AD1812,技まとめ!$A$1:$F$380,4,FALSE)),"－",VLOOKUP($AD1812,技まとめ!$A$1:$F$380,4,FALSE)),"一致","")</f>
        <v/>
      </c>
      <c r="AI1812" s="9" t="s">
        <v>225</v>
      </c>
      <c r="AJ1812" s="3" t="str">
        <f>IF(ISERROR(VLOOKUP($AI1812,技まとめ!$A$1:$F$380,6,FALSE)),"－",VLOOKUP($AI1812,技まとめ!$A$1:$F$380,6,FALSE))</f>
        <v>CA</v>
      </c>
      <c r="AK1812" s="3">
        <f>IF(ISERROR(VLOOKUP($AI1812,技まとめ!$A$1:$F$380,3,FALSE)),"－",VLOOKUP($AI1812,技まとめ!$A$1:$F$380,3,FALSE))</f>
        <v>17</v>
      </c>
      <c r="AL1812" s="3">
        <f>IF(ISERROR(VLOOKUP($AI1812,技まとめ!$A$1:$F$380,5,FALSE)),"－",VLOOKUP($AI1812,技まとめ!$A$1:$F$380,5,FALSE))</f>
        <v>20</v>
      </c>
      <c r="AM1812" s="3" t="str">
        <f>IF($E1812=IF(ISERROR(VLOOKUP($AI1812,技まとめ!$A$1:$F$380,4,FALSE)),"－",VLOOKUP($AI1812,技まとめ!$A$1:$F$380,4,FALSE)),"一致","")</f>
        <v/>
      </c>
      <c r="AN1812" s="9" t="s">
        <v>392</v>
      </c>
      <c r="AO1812" s="3" t="str">
        <f>IF(ISERROR(VLOOKUP($AN1812,技まとめ!$A$1:$F$380,6,FALSE)),"－",VLOOKUP($AN1812,技まとめ!$A$1:$F$380,6,FALSE))</f>
        <v>DR</v>
      </c>
      <c r="AP1812" s="3">
        <f>IF(ISERROR(VLOOKUP($AN1812,技まとめ!$A$1:$F$380,3,FALSE)),"－",VLOOKUP($AN1812,技まとめ!$A$1:$F$380,3,FALSE))</f>
        <v>59</v>
      </c>
      <c r="AQ1812" s="3">
        <f>IF(ISERROR(VLOOKUP($AN1812,技まとめ!$A$1:$F$380,5,FALSE)),"－",VLOOKUP($AN1812,技まとめ!$A$1:$F$380,5,FALSE))</f>
        <v>38</v>
      </c>
      <c r="AR1812" s="3" t="str">
        <f>IF($E1812=IF(ISERROR(VLOOKUP($AN1812,技まとめ!$A$1:$F$380,4,FALSE)),"－",VLOOKUP($AN1812,技まとめ!$A$1:$F$380,4,FALSE)),"一致","")</f>
        <v/>
      </c>
      <c r="AS1812" s="9" t="s">
        <v>978</v>
      </c>
      <c r="AT1812" s="3" t="str">
        <f>IF(ISERROR(VLOOKUP($AS1812,技まとめ!$A$1:$F$380,6,FALSE)),"－",VLOOKUP($AS1812,技まとめ!$A$1:$F$380,6,FALSE))</f>
        <v>－</v>
      </c>
      <c r="AU1812" s="3">
        <f>IF(ISERROR(VLOOKUP($AS1812,技まとめ!$A$1:$F$380,3,FALSE)),"－",VLOOKUP($AS1812,技まとめ!$A$1:$F$380,3,FALSE))</f>
        <v>0</v>
      </c>
      <c r="AV1812" s="3">
        <f>IF(ISERROR(VLOOKUP($AS1812,技まとめ!$A$1:$F$380,5,FALSE)),"－",VLOOKUP($AS1812,技まとめ!$A$1:$F$380,5,FALSE))</f>
        <v>0</v>
      </c>
      <c r="AW1812" s="3" t="str">
        <f>IF($E1812=IF(ISERROR(VLOOKUP($AS1812,技まとめ!$A$1:$F$380,4,FALSE)),"－",VLOOKUP($AS1812,技まとめ!$A$1:$F$380,4,FALSE)),"一致","")</f>
        <v/>
      </c>
      <c r="AX1812" s="12" t="str">
        <f t="shared" si="398"/>
        <v>ビッグスパイダーキラーブレードメテオシャワーキーパープラス</v>
      </c>
      <c r="AY1812" s="12" t="str">
        <f t="shared" si="399"/>
        <v>ビッグスパイダーキラーブレードメテオシャワーキーパープラス</v>
      </c>
      <c r="AZ1812" s="12" t="str">
        <f t="shared" si="400"/>
        <v>ビッグスパイダーキラーブレードメテオシャワーキーパープラス</v>
      </c>
      <c r="BA1812" s="12" t="str">
        <f t="shared" si="401"/>
        <v>ビッグスパイダーキラーブレードメテオシャワーキーパープラス</v>
      </c>
      <c r="BB1812" s="11" t="str">
        <f t="shared" si="402"/>
        <v>CACADR－</v>
      </c>
      <c r="BC1812" s="11" t="str">
        <f t="shared" si="403"/>
        <v>CACADR－</v>
      </c>
      <c r="BD1812" s="11" t="str">
        <f t="shared" si="404"/>
        <v>CACADR－</v>
      </c>
      <c r="BE1812" s="11" t="str">
        <f t="shared" si="405"/>
        <v>CACADR－</v>
      </c>
    </row>
    <row r="1813" spans="1:57" ht="11.25" hidden="1" customHeight="1">
      <c r="A1813" s="6">
        <v>1812</v>
      </c>
      <c r="B1813" s="7" t="s">
        <v>4010</v>
      </c>
      <c r="C1813" s="8" t="s">
        <v>4010</v>
      </c>
      <c r="D1813" s="7" t="s">
        <v>72</v>
      </c>
      <c r="E1813" s="7" t="s">
        <v>95</v>
      </c>
      <c r="F1813" s="7" t="s">
        <v>82</v>
      </c>
      <c r="G1813" s="9">
        <v>120</v>
      </c>
      <c r="H1813" s="9">
        <v>132</v>
      </c>
      <c r="I1813" s="9">
        <v>62</v>
      </c>
      <c r="J1813" s="9">
        <v>49</v>
      </c>
      <c r="K1813" s="9">
        <v>52</v>
      </c>
      <c r="L1813" s="9">
        <v>68</v>
      </c>
      <c r="M1813" s="9">
        <v>55</v>
      </c>
      <c r="N1813" s="9">
        <v>55</v>
      </c>
      <c r="O1813" s="9">
        <v>52</v>
      </c>
      <c r="P1813" s="9">
        <v>17</v>
      </c>
      <c r="Q1813" s="10">
        <v>112</v>
      </c>
      <c r="R1813" s="11">
        <v>1</v>
      </c>
      <c r="S1813" s="11">
        <v>1</v>
      </c>
      <c r="T1813" s="11">
        <v>118</v>
      </c>
      <c r="U1813" s="11">
        <v>105</v>
      </c>
      <c r="V1813" s="11">
        <v>1</v>
      </c>
      <c r="W1813" s="11">
        <v>92</v>
      </c>
      <c r="X1813" s="11">
        <f t="shared" si="392"/>
        <v>430</v>
      </c>
      <c r="Y1813" s="11">
        <f t="shared" si="393"/>
        <v>4945</v>
      </c>
      <c r="Z1813" s="11">
        <f t="shared" si="394"/>
        <v>505</v>
      </c>
      <c r="AA1813" s="11">
        <f t="shared" si="395"/>
        <v>4600</v>
      </c>
      <c r="AB1813" s="11">
        <f t="shared" si="396"/>
        <v>4600</v>
      </c>
      <c r="AC1813" s="6">
        <f t="shared" si="397"/>
        <v>5185</v>
      </c>
      <c r="AD1813" s="9" t="s">
        <v>177</v>
      </c>
      <c r="AE1813" s="3" t="str">
        <f>IF(ISERROR(VLOOKUP($AD1813,技まとめ!$A$1:$F$380,6,FALSE)),"－",VLOOKUP($AD1813,技まとめ!$A$1:$F$380,6,FALSE))</f>
        <v>DR</v>
      </c>
      <c r="AF1813" s="3">
        <f>IF(ISERROR(VLOOKUP($AD1813,技まとめ!$A$1:$F$380,3,FALSE)),"－",VLOOKUP($AD1813,技まとめ!$A$1:$F$380,3,FALSE))</f>
        <v>93</v>
      </c>
      <c r="AG1813" s="3">
        <f>IF(ISERROR(VLOOKUP($AD1813,技まとめ!$A$1:$F$380,5,FALSE)),"－",VLOOKUP($AD1813,技まとめ!$A$1:$F$380,5,FALSE))</f>
        <v>42</v>
      </c>
      <c r="AH1813" s="3" t="str">
        <f>IF($E1813=IF(ISERROR(VLOOKUP($AD1813,技まとめ!$A$1:$F$380,4,FALSE)),"－",VLOOKUP($AD1813,技まとめ!$A$1:$F$380,4,FALSE)),"一致","")</f>
        <v/>
      </c>
      <c r="AI1813" s="9" t="s">
        <v>621</v>
      </c>
      <c r="AJ1813" s="3" t="str">
        <f>IF(ISERROR(VLOOKUP($AI1813,技まとめ!$A$1:$F$380,6,FALSE)),"－",VLOOKUP($AI1813,技まとめ!$A$1:$F$380,6,FALSE))</f>
        <v>BB</v>
      </c>
      <c r="AK1813" s="3">
        <f>IF(ISERROR(VLOOKUP($AI1813,技まとめ!$A$1:$F$380,3,FALSE)),"－",VLOOKUP($AI1813,技まとめ!$A$1:$F$380,3,FALSE))</f>
        <v>92</v>
      </c>
      <c r="AL1813" s="3">
        <f>IF(ISERROR(VLOOKUP($AI1813,技まとめ!$A$1:$F$380,5,FALSE)),"－",VLOOKUP($AI1813,技まとめ!$A$1:$F$380,5,FALSE))</f>
        <v>53</v>
      </c>
      <c r="AM1813" s="3" t="str">
        <f>IF($E1813=IF(ISERROR(VLOOKUP($AI1813,技まとめ!$A$1:$F$380,4,FALSE)),"－",VLOOKUP($AI1813,技まとめ!$A$1:$F$380,4,FALSE)),"一致","")</f>
        <v>一致</v>
      </c>
      <c r="AN1813" s="9" t="s">
        <v>221</v>
      </c>
      <c r="AO1813" s="3" t="str">
        <f>IF(ISERROR(VLOOKUP($AN1813,技まとめ!$A$1:$F$380,6,FALSE)),"－",VLOOKUP($AN1813,技まとめ!$A$1:$F$380,6,FALSE))</f>
        <v>DR</v>
      </c>
      <c r="AP1813" s="3">
        <f>IF(ISERROR(VLOOKUP($AN1813,技まとめ!$A$1:$F$380,3,FALSE)),"－",VLOOKUP($AN1813,技まとめ!$A$1:$F$380,3,FALSE))</f>
        <v>44</v>
      </c>
      <c r="AQ1813" s="3">
        <f>IF(ISERROR(VLOOKUP($AN1813,技まとめ!$A$1:$F$380,5,FALSE)),"－",VLOOKUP($AN1813,技まとめ!$A$1:$F$380,5,FALSE))</f>
        <v>33</v>
      </c>
      <c r="AR1813" s="3" t="str">
        <f>IF($E1813=IF(ISERROR(VLOOKUP($AN1813,技まとめ!$A$1:$F$380,4,FALSE)),"－",VLOOKUP($AN1813,技まとめ!$A$1:$F$380,4,FALSE)),"一致","")</f>
        <v/>
      </c>
      <c r="AS1813" s="9" t="s">
        <v>98</v>
      </c>
      <c r="AT1813" s="3" t="str">
        <f>IF(ISERROR(VLOOKUP($AS1813,技まとめ!$A$1:$F$380,6,FALSE)),"－",VLOOKUP($AS1813,技まとめ!$A$1:$F$380,6,FALSE))</f>
        <v>BL</v>
      </c>
      <c r="AU1813" s="3">
        <f>IF(ISERROR(VLOOKUP($AS1813,技まとめ!$A$1:$F$380,3,FALSE)),"－",VLOOKUP($AS1813,技まとめ!$A$1:$F$380,3,FALSE))</f>
        <v>58</v>
      </c>
      <c r="AV1813" s="3">
        <f>IF(ISERROR(VLOOKUP($AS1813,技まとめ!$A$1:$F$380,5,FALSE)),"－",VLOOKUP($AS1813,技まとめ!$A$1:$F$380,5,FALSE))</f>
        <v>39</v>
      </c>
      <c r="AW1813" s="3" t="str">
        <f>IF($E1813=IF(ISERROR(VLOOKUP($AS1813,技まとめ!$A$1:$F$380,4,FALSE)),"－",VLOOKUP($AS1813,技まとめ!$A$1:$F$380,4,FALSE)),"一致","")</f>
        <v>一致</v>
      </c>
      <c r="AX1813" s="12" t="str">
        <f t="shared" si="398"/>
        <v>ジャッジスルー２デーモンカットならくおとしかげぬい</v>
      </c>
      <c r="AY1813" s="12" t="str">
        <f t="shared" si="399"/>
        <v>ジャッジスルー２デーモンカットならくおとしかげぬい</v>
      </c>
      <c r="AZ1813" s="12" t="str">
        <f t="shared" si="400"/>
        <v>ジャッジスルー２デーモンカットならくおとしかげぬい</v>
      </c>
      <c r="BA1813" s="12" t="str">
        <f t="shared" si="401"/>
        <v>ジャッジスルー２デーモンカットならくおとしかげぬい</v>
      </c>
      <c r="BB1813" s="11" t="str">
        <f t="shared" si="402"/>
        <v>DRBBDRBL</v>
      </c>
      <c r="BC1813" s="11" t="str">
        <f t="shared" si="403"/>
        <v>DRBBDRBL</v>
      </c>
      <c r="BD1813" s="11" t="str">
        <f t="shared" si="404"/>
        <v>DRBBDRBL</v>
      </c>
      <c r="BE1813" s="11" t="str">
        <f t="shared" si="405"/>
        <v>DRBBDRBL</v>
      </c>
    </row>
    <row r="1814" spans="1:57" ht="11.25" hidden="1" customHeight="1">
      <c r="A1814" s="6">
        <v>1813</v>
      </c>
      <c r="B1814" s="7" t="s">
        <v>4011</v>
      </c>
      <c r="C1814" s="8" t="s">
        <v>4012</v>
      </c>
      <c r="D1814" s="7" t="s">
        <v>72</v>
      </c>
      <c r="E1814" s="7" t="s">
        <v>102</v>
      </c>
      <c r="F1814" s="7" t="s">
        <v>82</v>
      </c>
      <c r="G1814" s="9">
        <v>128</v>
      </c>
      <c r="H1814" s="9">
        <v>135</v>
      </c>
      <c r="I1814" s="9">
        <v>52</v>
      </c>
      <c r="J1814" s="9">
        <v>68</v>
      </c>
      <c r="K1814" s="9">
        <v>77</v>
      </c>
      <c r="L1814" s="9">
        <v>69</v>
      </c>
      <c r="M1814" s="9">
        <v>52</v>
      </c>
      <c r="N1814" s="9">
        <v>54</v>
      </c>
      <c r="O1814" s="9">
        <v>64</v>
      </c>
      <c r="P1814" s="9">
        <v>1</v>
      </c>
      <c r="Q1814" s="10">
        <v>102</v>
      </c>
      <c r="R1814" s="11">
        <v>18</v>
      </c>
      <c r="S1814" s="11">
        <v>1</v>
      </c>
      <c r="T1814" s="11">
        <v>119</v>
      </c>
      <c r="U1814" s="11">
        <v>102</v>
      </c>
      <c r="V1814" s="11">
        <v>1</v>
      </c>
      <c r="W1814" s="11">
        <v>114</v>
      </c>
      <c r="X1814" s="11">
        <f t="shared" si="392"/>
        <v>457</v>
      </c>
      <c r="Y1814" s="11">
        <f t="shared" si="393"/>
        <v>4655</v>
      </c>
      <c r="Z1814" s="11">
        <f t="shared" si="394"/>
        <v>1210</v>
      </c>
      <c r="AA1814" s="11">
        <f t="shared" si="395"/>
        <v>4745</v>
      </c>
      <c r="AB1814" s="11">
        <f t="shared" si="396"/>
        <v>4745</v>
      </c>
      <c r="AC1814" s="6">
        <f t="shared" si="397"/>
        <v>5420</v>
      </c>
      <c r="AD1814" s="9" t="s">
        <v>183</v>
      </c>
      <c r="AE1814" s="3" t="str">
        <f>IF(ISERROR(VLOOKUP($AD1814,技まとめ!$A$1:$F$380,6,FALSE)),"－",VLOOKUP($AD1814,技まとめ!$A$1:$F$380,6,FALSE))</f>
        <v>DR</v>
      </c>
      <c r="AF1814" s="3">
        <f>IF(ISERROR(VLOOKUP($AD1814,技まとめ!$A$1:$F$380,3,FALSE)),"－",VLOOKUP($AD1814,技まとめ!$A$1:$F$380,3,FALSE))</f>
        <v>106</v>
      </c>
      <c r="AG1814" s="3">
        <f>IF(ISERROR(VLOOKUP($AD1814,技まとめ!$A$1:$F$380,5,FALSE)),"－",VLOOKUP($AD1814,技まとめ!$A$1:$F$380,5,FALSE))</f>
        <v>48</v>
      </c>
      <c r="AH1814" s="3" t="str">
        <f>IF($E1814=IF(ISERROR(VLOOKUP($AD1814,技まとめ!$A$1:$F$380,4,FALSE)),"－",VLOOKUP($AD1814,技まとめ!$A$1:$F$380,4,FALSE)),"一致","")</f>
        <v>一致</v>
      </c>
      <c r="AI1814" s="9" t="s">
        <v>621</v>
      </c>
      <c r="AJ1814" s="3" t="str">
        <f>IF(ISERROR(VLOOKUP($AI1814,技まとめ!$A$1:$F$380,6,FALSE)),"－",VLOOKUP($AI1814,技まとめ!$A$1:$F$380,6,FALSE))</f>
        <v>BB</v>
      </c>
      <c r="AK1814" s="3">
        <f>IF(ISERROR(VLOOKUP($AI1814,技まとめ!$A$1:$F$380,3,FALSE)),"－",VLOOKUP($AI1814,技まとめ!$A$1:$F$380,3,FALSE))</f>
        <v>92</v>
      </c>
      <c r="AL1814" s="3">
        <f>IF(ISERROR(VLOOKUP($AI1814,技まとめ!$A$1:$F$380,5,FALSE)),"－",VLOOKUP($AI1814,技まとめ!$A$1:$F$380,5,FALSE))</f>
        <v>53</v>
      </c>
      <c r="AM1814" s="3" t="str">
        <f>IF($E1814=IF(ISERROR(VLOOKUP($AI1814,技まとめ!$A$1:$F$380,4,FALSE)),"－",VLOOKUP($AI1814,技まとめ!$A$1:$F$380,4,FALSE)),"一致","")</f>
        <v/>
      </c>
      <c r="AN1814" s="9" t="s">
        <v>589</v>
      </c>
      <c r="AO1814" s="3" t="str">
        <f>IF(ISERROR(VLOOKUP($AN1814,技まとめ!$A$1:$F$380,6,FALSE)),"－",VLOOKUP($AN1814,技まとめ!$A$1:$F$380,6,FALSE))</f>
        <v>DR</v>
      </c>
      <c r="AP1814" s="3">
        <f>IF(ISERROR(VLOOKUP($AN1814,技まとめ!$A$1:$F$380,3,FALSE)),"－",VLOOKUP($AN1814,技まとめ!$A$1:$F$380,3,FALSE))</f>
        <v>83</v>
      </c>
      <c r="AQ1814" s="3">
        <f>IF(ISERROR(VLOOKUP($AN1814,技まとめ!$A$1:$F$380,5,FALSE)),"－",VLOOKUP($AN1814,技まとめ!$A$1:$F$380,5,FALSE))</f>
        <v>50</v>
      </c>
      <c r="AR1814" s="3" t="str">
        <f>IF($E1814=IF(ISERROR(VLOOKUP($AN1814,技まとめ!$A$1:$F$380,4,FALSE)),"－",VLOOKUP($AN1814,技まとめ!$A$1:$F$380,4,FALSE)),"一致","")</f>
        <v/>
      </c>
      <c r="AS1814" s="9" t="s">
        <v>5010</v>
      </c>
      <c r="AT1814" s="3" t="str">
        <f>IF(ISERROR(VLOOKUP($AS1814,技まとめ!$A$1:$F$380,6,FALSE)),"－",VLOOKUP($AS1814,技まとめ!$A$1:$F$380,6,FALSE))</f>
        <v>－</v>
      </c>
      <c r="AU1814" s="3">
        <f>IF(ISERROR(VLOOKUP($AS1814,技まとめ!$A$1:$F$380,3,FALSE)),"－",VLOOKUP($AS1814,技まとめ!$A$1:$F$380,3,FALSE))</f>
        <v>0</v>
      </c>
      <c r="AV1814" s="3">
        <f>IF(ISERROR(VLOOKUP($AS1814,技まとめ!$A$1:$F$380,5,FALSE)),"－",VLOOKUP($AS1814,技まとめ!$A$1:$F$380,5,FALSE))</f>
        <v>0</v>
      </c>
      <c r="AW1814" s="3" t="str">
        <f>IF($E1814=IF(ISERROR(VLOOKUP($AS1814,技まとめ!$A$1:$F$380,4,FALSE)),"－",VLOOKUP($AS1814,技まとめ!$A$1:$F$380,4,FALSE)),"一致","")</f>
        <v/>
      </c>
      <c r="AX1814" s="12" t="str">
        <f t="shared" si="398"/>
        <v>ジャッジスルー３デーモンカットヘブンズタイムイカサマ！</v>
      </c>
      <c r="AY1814" s="12" t="str">
        <f t="shared" si="399"/>
        <v>ジャッジスルー３デーモンカットヘブンズタイムイカサマ！</v>
      </c>
      <c r="AZ1814" s="12" t="str">
        <f t="shared" si="400"/>
        <v>ジャッジスルー３デーモンカットヘブンズタイムイカサマ！</v>
      </c>
      <c r="BA1814" s="12" t="str">
        <f t="shared" si="401"/>
        <v>ジャッジスルー３デーモンカットヘブンズタイムイカサマ！</v>
      </c>
      <c r="BB1814" s="11" t="str">
        <f t="shared" si="402"/>
        <v>DRBBDR－</v>
      </c>
      <c r="BC1814" s="11" t="str">
        <f t="shared" si="403"/>
        <v>DRBBDR－</v>
      </c>
      <c r="BD1814" s="11" t="str">
        <f t="shared" si="404"/>
        <v>DRBBDR－</v>
      </c>
      <c r="BE1814" s="11" t="str">
        <f t="shared" si="405"/>
        <v>DRBBDR－</v>
      </c>
    </row>
    <row r="1815" spans="1:57" ht="11.25" hidden="1" customHeight="1">
      <c r="A1815" s="6">
        <v>1814</v>
      </c>
      <c r="B1815" s="7" t="s">
        <v>4013</v>
      </c>
      <c r="C1815" s="8" t="s">
        <v>4013</v>
      </c>
      <c r="D1815" s="7" t="s">
        <v>72</v>
      </c>
      <c r="E1815" s="7" t="s">
        <v>95</v>
      </c>
      <c r="F1815" s="7" t="s">
        <v>82</v>
      </c>
      <c r="G1815" s="9">
        <v>114</v>
      </c>
      <c r="H1815" s="9">
        <v>128</v>
      </c>
      <c r="I1815" s="9">
        <v>60</v>
      </c>
      <c r="J1815" s="9">
        <v>56</v>
      </c>
      <c r="K1815" s="9">
        <v>52</v>
      </c>
      <c r="L1815" s="9">
        <v>60</v>
      </c>
      <c r="M1815" s="9">
        <v>53</v>
      </c>
      <c r="N1815" s="9">
        <v>52</v>
      </c>
      <c r="O1815" s="9">
        <v>58</v>
      </c>
      <c r="P1815" s="9">
        <v>13</v>
      </c>
      <c r="Q1815" s="10">
        <v>110</v>
      </c>
      <c r="R1815" s="11">
        <v>1</v>
      </c>
      <c r="S1815" s="11">
        <v>1</v>
      </c>
      <c r="T1815" s="11">
        <v>110</v>
      </c>
      <c r="U1815" s="11">
        <v>103</v>
      </c>
      <c r="V1815" s="11">
        <v>1</v>
      </c>
      <c r="W1815" s="11">
        <v>98</v>
      </c>
      <c r="X1815" s="11">
        <f t="shared" si="392"/>
        <v>424</v>
      </c>
      <c r="Y1815" s="11">
        <f t="shared" si="393"/>
        <v>4895</v>
      </c>
      <c r="Z1815" s="11">
        <f t="shared" si="394"/>
        <v>535</v>
      </c>
      <c r="AA1815" s="11">
        <f t="shared" si="395"/>
        <v>4350</v>
      </c>
      <c r="AB1815" s="11">
        <f t="shared" si="396"/>
        <v>4350</v>
      </c>
      <c r="AC1815" s="6">
        <f t="shared" si="397"/>
        <v>4895</v>
      </c>
      <c r="AD1815" s="9" t="s">
        <v>177</v>
      </c>
      <c r="AE1815" s="3" t="str">
        <f>IF(ISERROR(VLOOKUP($AD1815,技まとめ!$A$1:$F$380,6,FALSE)),"－",VLOOKUP($AD1815,技まとめ!$A$1:$F$380,6,FALSE))</f>
        <v>DR</v>
      </c>
      <c r="AF1815" s="3">
        <f>IF(ISERROR(VLOOKUP($AD1815,技まとめ!$A$1:$F$380,3,FALSE)),"－",VLOOKUP($AD1815,技まとめ!$A$1:$F$380,3,FALSE))</f>
        <v>93</v>
      </c>
      <c r="AG1815" s="3">
        <f>IF(ISERROR(VLOOKUP($AD1815,技まとめ!$A$1:$F$380,5,FALSE)),"－",VLOOKUP($AD1815,技まとめ!$A$1:$F$380,5,FALSE))</f>
        <v>42</v>
      </c>
      <c r="AH1815" s="3" t="str">
        <f>IF($E1815=IF(ISERROR(VLOOKUP($AD1815,技まとめ!$A$1:$F$380,4,FALSE)),"－",VLOOKUP($AD1815,技まとめ!$A$1:$F$380,4,FALSE)),"一致","")</f>
        <v/>
      </c>
      <c r="AI1815" s="9" t="s">
        <v>657</v>
      </c>
      <c r="AJ1815" s="3" t="str">
        <f>IF(ISERROR(VLOOKUP($AI1815,技まとめ!$A$1:$F$380,6,FALSE)),"－",VLOOKUP($AI1815,技まとめ!$A$1:$F$380,6,FALSE))</f>
        <v>BB</v>
      </c>
      <c r="AK1815" s="3">
        <f>IF(ISERROR(VLOOKUP($AI1815,技まとめ!$A$1:$F$380,3,FALSE)),"－",VLOOKUP($AI1815,技まとめ!$A$1:$F$380,3,FALSE))</f>
        <v>85</v>
      </c>
      <c r="AL1815" s="3">
        <f>IF(ISERROR(VLOOKUP($AI1815,技まとめ!$A$1:$F$380,5,FALSE)),"－",VLOOKUP($AI1815,技まとめ!$A$1:$F$380,5,FALSE))</f>
        <v>50</v>
      </c>
      <c r="AM1815" s="3" t="str">
        <f>IF($E1815=IF(ISERROR(VLOOKUP($AI1815,技まとめ!$A$1:$F$380,4,FALSE)),"－",VLOOKUP($AI1815,技まとめ!$A$1:$F$380,4,FALSE)),"一致","")</f>
        <v/>
      </c>
      <c r="AN1815" s="9" t="s">
        <v>204</v>
      </c>
      <c r="AO1815" s="3" t="str">
        <f>IF(ISERROR(VLOOKUP($AN1815,技まとめ!$A$1:$F$380,6,FALSE)),"－",VLOOKUP($AN1815,技まとめ!$A$1:$F$380,6,FALSE))</f>
        <v>CA</v>
      </c>
      <c r="AP1815" s="3">
        <f>IF(ISERROR(VLOOKUP($AN1815,技まとめ!$A$1:$F$380,3,FALSE)),"－",VLOOKUP($AN1815,技まとめ!$A$1:$F$380,3,FALSE))</f>
        <v>85</v>
      </c>
      <c r="AQ1815" s="3">
        <f>IF(ISERROR(VLOOKUP($AN1815,技まとめ!$A$1:$F$380,5,FALSE)),"－",VLOOKUP($AN1815,技まとめ!$A$1:$F$380,5,FALSE))</f>
        <v>47</v>
      </c>
      <c r="AR1815" s="3" t="str">
        <f>IF($E1815=IF(ISERROR(VLOOKUP($AN1815,技まとめ!$A$1:$F$380,4,FALSE)),"－",VLOOKUP($AN1815,技まとめ!$A$1:$F$380,4,FALSE)),"一致","")</f>
        <v>一致</v>
      </c>
      <c r="AS1815" s="9" t="s">
        <v>289</v>
      </c>
      <c r="AT1815" s="3" t="str">
        <f>IF(ISERROR(VLOOKUP($AS1815,技まとめ!$A$1:$F$380,6,FALSE)),"－",VLOOKUP($AS1815,技まとめ!$A$1:$F$380,6,FALSE))</f>
        <v>－</v>
      </c>
      <c r="AU1815" s="3">
        <f>IF(ISERROR(VLOOKUP($AS1815,技まとめ!$A$1:$F$380,3,FALSE)),"－",VLOOKUP($AS1815,技まとめ!$A$1:$F$380,3,FALSE))</f>
        <v>0</v>
      </c>
      <c r="AV1815" s="3">
        <f>IF(ISERROR(VLOOKUP($AS1815,技まとめ!$A$1:$F$380,5,FALSE)),"－",VLOOKUP($AS1815,技まとめ!$A$1:$F$380,5,FALSE))</f>
        <v>0</v>
      </c>
      <c r="AW1815" s="3" t="str">
        <f>IF($E1815=IF(ISERROR(VLOOKUP($AS1815,技まとめ!$A$1:$F$380,4,FALSE)),"－",VLOOKUP($AS1815,技まとめ!$A$1:$F$380,4,FALSE)),"一致","")</f>
        <v/>
      </c>
      <c r="AX1815" s="12" t="str">
        <f t="shared" si="398"/>
        <v>ジャッジスルー２ロードローラタックルビッグスパイダーリカバリー</v>
      </c>
      <c r="AY1815" s="12" t="str">
        <f t="shared" si="399"/>
        <v>ジャッジスルー２ロードローラタックルビッグスパイダーリカバリー</v>
      </c>
      <c r="AZ1815" s="12" t="str">
        <f t="shared" si="400"/>
        <v>ジャッジスルー２ロードローラタックルビッグスパイダーリカバリー</v>
      </c>
      <c r="BA1815" s="12" t="str">
        <f t="shared" si="401"/>
        <v>ジャッジスルー２ロードローラタックルビッグスパイダーリカバリー</v>
      </c>
      <c r="BB1815" s="11" t="str">
        <f t="shared" si="402"/>
        <v>DRBBCA－</v>
      </c>
      <c r="BC1815" s="11" t="str">
        <f t="shared" si="403"/>
        <v>DRBBCA－</v>
      </c>
      <c r="BD1815" s="11" t="str">
        <f t="shared" si="404"/>
        <v>DRBBCA－</v>
      </c>
      <c r="BE1815" s="11" t="str">
        <f t="shared" si="405"/>
        <v>DRBBCA－</v>
      </c>
    </row>
    <row r="1816" spans="1:57" ht="11.25" hidden="1" customHeight="1">
      <c r="A1816" s="6">
        <v>1815</v>
      </c>
      <c r="B1816" s="7" t="s">
        <v>4014</v>
      </c>
      <c r="C1816" s="8" t="s">
        <v>4014</v>
      </c>
      <c r="D1816" s="7" t="s">
        <v>72</v>
      </c>
      <c r="E1816" s="7" t="s">
        <v>73</v>
      </c>
      <c r="F1816" s="7" t="s">
        <v>82</v>
      </c>
      <c r="G1816" s="9">
        <v>116</v>
      </c>
      <c r="H1816" s="9">
        <v>136</v>
      </c>
      <c r="I1816" s="9">
        <v>50</v>
      </c>
      <c r="J1816" s="9">
        <v>60</v>
      </c>
      <c r="K1816" s="9">
        <v>61</v>
      </c>
      <c r="L1816" s="9">
        <v>57</v>
      </c>
      <c r="M1816" s="9">
        <v>61</v>
      </c>
      <c r="N1816" s="9">
        <v>60</v>
      </c>
      <c r="O1816" s="9">
        <v>52</v>
      </c>
      <c r="P1816" s="9">
        <v>6</v>
      </c>
      <c r="Q1816" s="10">
        <v>100</v>
      </c>
      <c r="R1816" s="11">
        <v>5</v>
      </c>
      <c r="S1816" s="11">
        <v>1</v>
      </c>
      <c r="T1816" s="11">
        <v>107</v>
      </c>
      <c r="U1816" s="11">
        <v>111</v>
      </c>
      <c r="V1816" s="11">
        <v>1</v>
      </c>
      <c r="W1816" s="11">
        <v>102</v>
      </c>
      <c r="X1816" s="11">
        <f t="shared" si="392"/>
        <v>427</v>
      </c>
      <c r="Y1816" s="11">
        <f t="shared" si="393"/>
        <v>4515</v>
      </c>
      <c r="Z1816" s="11">
        <f t="shared" si="394"/>
        <v>695</v>
      </c>
      <c r="AA1816" s="11">
        <f t="shared" si="395"/>
        <v>4265</v>
      </c>
      <c r="AB1816" s="11">
        <f t="shared" si="396"/>
        <v>4265</v>
      </c>
      <c r="AC1816" s="6">
        <f t="shared" si="397"/>
        <v>4815</v>
      </c>
      <c r="AD1816" s="9" t="s">
        <v>131</v>
      </c>
      <c r="AE1816" s="3" t="str">
        <f>IF(ISERROR(VLOOKUP($AD1816,技まとめ!$A$1:$F$380,6,FALSE)),"－",VLOOKUP($AD1816,技まとめ!$A$1:$F$380,6,FALSE))</f>
        <v>DR</v>
      </c>
      <c r="AF1816" s="3">
        <f>IF(ISERROR(VLOOKUP($AD1816,技まとめ!$A$1:$F$380,3,FALSE)),"－",VLOOKUP($AD1816,技まとめ!$A$1:$F$380,3,FALSE))</f>
        <v>33</v>
      </c>
      <c r="AG1816" s="3">
        <f>IF(ISERROR(VLOOKUP($AD1816,技まとめ!$A$1:$F$380,5,FALSE)),"－",VLOOKUP($AD1816,技まとめ!$A$1:$F$380,5,FALSE))</f>
        <v>28</v>
      </c>
      <c r="AH1816" s="3" t="str">
        <f>IF($E1816=IF(ISERROR(VLOOKUP($AD1816,技まとめ!$A$1:$F$380,4,FALSE)),"－",VLOOKUP($AD1816,技まとめ!$A$1:$F$380,4,FALSE)),"一致","")</f>
        <v/>
      </c>
      <c r="AI1816" s="9" t="s">
        <v>1070</v>
      </c>
      <c r="AJ1816" s="3" t="str">
        <f>IF(ISERROR(VLOOKUP($AI1816,技まとめ!$A$1:$F$380,6,FALSE)),"－",VLOOKUP($AI1816,技まとめ!$A$1:$F$380,6,FALSE))</f>
        <v>BB</v>
      </c>
      <c r="AK1816" s="3">
        <f>IF(ISERROR(VLOOKUP($AI1816,技まとめ!$A$1:$F$380,3,FALSE)),"－",VLOOKUP($AI1816,技まとめ!$A$1:$F$380,3,FALSE))</f>
        <v>78</v>
      </c>
      <c r="AL1816" s="3">
        <f>IF(ISERROR(VLOOKUP($AI1816,技まとめ!$A$1:$F$380,5,FALSE)),"－",VLOOKUP($AI1816,技まとめ!$A$1:$F$380,5,FALSE))</f>
        <v>46</v>
      </c>
      <c r="AM1816" s="3" t="str">
        <f>IF($E1816=IF(ISERROR(VLOOKUP($AI1816,技まとめ!$A$1:$F$380,4,FALSE)),"－",VLOOKUP($AI1816,技まとめ!$A$1:$F$380,4,FALSE)),"一致","")</f>
        <v/>
      </c>
      <c r="AN1816" s="9" t="s">
        <v>277</v>
      </c>
      <c r="AO1816" s="3" t="str">
        <f>IF(ISERROR(VLOOKUP($AN1816,技まとめ!$A$1:$F$380,6,FALSE)),"－",VLOOKUP($AN1816,技まとめ!$A$1:$F$380,6,FALSE))</f>
        <v>DR</v>
      </c>
      <c r="AP1816" s="3">
        <f>IF(ISERROR(VLOOKUP($AN1816,技まとめ!$A$1:$F$380,3,FALSE)),"－",VLOOKUP($AN1816,技まとめ!$A$1:$F$380,3,FALSE))</f>
        <v>75</v>
      </c>
      <c r="AQ1816" s="3">
        <f>IF(ISERROR(VLOOKUP($AN1816,技まとめ!$A$1:$F$380,5,FALSE)),"－",VLOOKUP($AN1816,技まとめ!$A$1:$F$380,5,FALSE))</f>
        <v>47</v>
      </c>
      <c r="AR1816" s="3" t="str">
        <f>IF($E1816=IF(ISERROR(VLOOKUP($AN1816,技まとめ!$A$1:$F$380,4,FALSE)),"－",VLOOKUP($AN1816,技まとめ!$A$1:$F$380,4,FALSE)),"一致","")</f>
        <v/>
      </c>
      <c r="AS1816" s="9" t="s">
        <v>1001</v>
      </c>
      <c r="AT1816" s="3" t="str">
        <f>IF(ISERROR(VLOOKUP($AS1816,技まとめ!$A$1:$F$380,6,FALSE)),"－",VLOOKUP($AS1816,技まとめ!$A$1:$F$380,6,FALSE))</f>
        <v>DR</v>
      </c>
      <c r="AU1816" s="3">
        <f>IF(ISERROR(VLOOKUP($AS1816,技まとめ!$A$1:$F$380,3,FALSE)),"－",VLOOKUP($AS1816,技まとめ!$A$1:$F$380,3,FALSE))</f>
        <v>83</v>
      </c>
      <c r="AV1816" s="3">
        <f>IF(ISERROR(VLOOKUP($AS1816,技まとめ!$A$1:$F$380,5,FALSE)),"－",VLOOKUP($AS1816,技まとめ!$A$1:$F$380,5,FALSE))</f>
        <v>50</v>
      </c>
      <c r="AW1816" s="3" t="str">
        <f>IF($E1816=IF(ISERROR(VLOOKUP($AS1816,技まとめ!$A$1:$F$380,4,FALSE)),"－",VLOOKUP($AS1816,技まとめ!$A$1:$F$380,4,FALSE)),"一致","")</f>
        <v>一致</v>
      </c>
      <c r="AX1816" s="12" t="str">
        <f t="shared" si="398"/>
        <v>イリュージョンボールアステロイドベルトあいきどうニニンサンキャク</v>
      </c>
      <c r="AY1816" s="12" t="str">
        <f t="shared" si="399"/>
        <v>イリュージョンボールアステロイドベルトあいきどうニニンサンキャク</v>
      </c>
      <c r="AZ1816" s="12" t="str">
        <f t="shared" si="400"/>
        <v>イリュージョンボールアステロイドベルトあいきどうニニンサンキャク</v>
      </c>
      <c r="BA1816" s="12" t="str">
        <f t="shared" si="401"/>
        <v>イリュージョンボールアステロイドベルトあいきどうニニンサンキャク</v>
      </c>
      <c r="BB1816" s="11" t="str">
        <f t="shared" si="402"/>
        <v>DRBBDRDR</v>
      </c>
      <c r="BC1816" s="11" t="str">
        <f t="shared" si="403"/>
        <v>DRBBDRDR</v>
      </c>
      <c r="BD1816" s="11" t="str">
        <f t="shared" si="404"/>
        <v>DRBBDRDR</v>
      </c>
      <c r="BE1816" s="11" t="str">
        <f t="shared" si="405"/>
        <v>DRBBDRDR</v>
      </c>
    </row>
    <row r="1817" spans="1:57" ht="11.25" hidden="1" customHeight="1">
      <c r="A1817" s="6">
        <v>1816</v>
      </c>
      <c r="B1817" s="7" t="s">
        <v>4015</v>
      </c>
      <c r="C1817" s="8" t="s">
        <v>4015</v>
      </c>
      <c r="D1817" s="7" t="s">
        <v>72</v>
      </c>
      <c r="E1817" s="7" t="s">
        <v>81</v>
      </c>
      <c r="F1817" s="7" t="s">
        <v>109</v>
      </c>
      <c r="G1817" s="9">
        <v>139</v>
      </c>
      <c r="H1817" s="9">
        <v>127</v>
      </c>
      <c r="I1817" s="9">
        <v>54</v>
      </c>
      <c r="J1817" s="9">
        <v>59</v>
      </c>
      <c r="K1817" s="9">
        <v>54</v>
      </c>
      <c r="L1817" s="9">
        <v>61</v>
      </c>
      <c r="M1817" s="9">
        <v>49</v>
      </c>
      <c r="N1817" s="9">
        <v>56</v>
      </c>
      <c r="O1817" s="9">
        <v>54</v>
      </c>
      <c r="P1817" s="9">
        <v>23</v>
      </c>
      <c r="Q1817" s="10">
        <v>104</v>
      </c>
      <c r="R1817" s="11">
        <v>10</v>
      </c>
      <c r="S1817" s="11">
        <v>1</v>
      </c>
      <c r="T1817" s="11">
        <v>111</v>
      </c>
      <c r="U1817" s="11">
        <v>99</v>
      </c>
      <c r="V1817" s="11">
        <v>1</v>
      </c>
      <c r="W1817" s="11">
        <v>104</v>
      </c>
      <c r="X1817" s="11">
        <f t="shared" si="392"/>
        <v>430</v>
      </c>
      <c r="Y1817" s="11">
        <f t="shared" si="393"/>
        <v>4685</v>
      </c>
      <c r="Z1817" s="11">
        <f t="shared" si="394"/>
        <v>880</v>
      </c>
      <c r="AA1817" s="11">
        <f t="shared" si="395"/>
        <v>4415</v>
      </c>
      <c r="AB1817" s="11">
        <f t="shared" si="396"/>
        <v>4415</v>
      </c>
      <c r="AC1817" s="6">
        <f t="shared" si="397"/>
        <v>5010</v>
      </c>
      <c r="AD1817" s="9" t="s">
        <v>183</v>
      </c>
      <c r="AE1817" s="3" t="str">
        <f>IF(ISERROR(VLOOKUP($AD1817,技まとめ!$A$1:$F$380,6,FALSE)),"－",VLOOKUP($AD1817,技まとめ!$A$1:$F$380,6,FALSE))</f>
        <v>DR</v>
      </c>
      <c r="AF1817" s="3">
        <f>IF(ISERROR(VLOOKUP($AD1817,技まとめ!$A$1:$F$380,3,FALSE)),"－",VLOOKUP($AD1817,技まとめ!$A$1:$F$380,3,FALSE))</f>
        <v>106</v>
      </c>
      <c r="AG1817" s="3">
        <f>IF(ISERROR(VLOOKUP($AD1817,技まとめ!$A$1:$F$380,5,FALSE)),"－",VLOOKUP($AD1817,技まとめ!$A$1:$F$380,5,FALSE))</f>
        <v>48</v>
      </c>
      <c r="AH1817" s="3" t="str">
        <f>IF($E1817=IF(ISERROR(VLOOKUP($AD1817,技まとめ!$A$1:$F$380,4,FALSE)),"－",VLOOKUP($AD1817,技まとめ!$A$1:$F$380,4,FALSE)),"一致","")</f>
        <v/>
      </c>
      <c r="AI1817" s="9" t="s">
        <v>222</v>
      </c>
      <c r="AJ1817" s="3" t="str">
        <f>IF(ISERROR(VLOOKUP($AI1817,技まとめ!$A$1:$F$380,6,FALSE)),"－",VLOOKUP($AI1817,技まとめ!$A$1:$F$380,6,FALSE))</f>
        <v>BS</v>
      </c>
      <c r="AK1817" s="3">
        <f>IF(ISERROR(VLOOKUP($AI1817,技まとめ!$A$1:$F$380,3,FALSE)),"－",VLOOKUP($AI1817,技まとめ!$A$1:$F$380,3,FALSE))</f>
        <v>57</v>
      </c>
      <c r="AL1817" s="3">
        <f>IF(ISERROR(VLOOKUP($AI1817,技まとめ!$A$1:$F$380,5,FALSE)),"－",VLOOKUP($AI1817,技まとめ!$A$1:$F$380,5,FALSE))</f>
        <v>34</v>
      </c>
      <c r="AM1817" s="3" t="str">
        <f>IF($E1817=IF(ISERROR(VLOOKUP($AI1817,技まとめ!$A$1:$F$380,4,FALSE)),"－",VLOOKUP($AI1817,技まとめ!$A$1:$F$380,4,FALSE)),"一致","")</f>
        <v>一致</v>
      </c>
      <c r="AN1817" s="9" t="s">
        <v>392</v>
      </c>
      <c r="AO1817" s="3" t="str">
        <f>IF(ISERROR(VLOOKUP($AN1817,技まとめ!$A$1:$F$380,6,FALSE)),"－",VLOOKUP($AN1817,技まとめ!$A$1:$F$380,6,FALSE))</f>
        <v>DR</v>
      </c>
      <c r="AP1817" s="3">
        <f>IF(ISERROR(VLOOKUP($AN1817,技まとめ!$A$1:$F$380,3,FALSE)),"－",VLOOKUP($AN1817,技まとめ!$A$1:$F$380,3,FALSE))</f>
        <v>59</v>
      </c>
      <c r="AQ1817" s="3">
        <f>IF(ISERROR(VLOOKUP($AN1817,技まとめ!$A$1:$F$380,5,FALSE)),"－",VLOOKUP($AN1817,技まとめ!$A$1:$F$380,5,FALSE))</f>
        <v>38</v>
      </c>
      <c r="AR1817" s="3" t="str">
        <f>IF($E1817=IF(ISERROR(VLOOKUP($AN1817,技まとめ!$A$1:$F$380,4,FALSE)),"－",VLOOKUP($AN1817,技まとめ!$A$1:$F$380,4,FALSE)),"一致","")</f>
        <v/>
      </c>
      <c r="AS1817" s="9" t="s">
        <v>112</v>
      </c>
      <c r="AT1817" s="3" t="str">
        <f>IF(ISERROR(VLOOKUP($AS1817,技まとめ!$A$1:$F$380,6,FALSE)),"－",VLOOKUP($AS1817,技まとめ!$A$1:$F$380,6,FALSE))</f>
        <v>BB</v>
      </c>
      <c r="AU1817" s="3">
        <f>IF(ISERROR(VLOOKUP($AS1817,技まとめ!$A$1:$F$380,3,FALSE)),"－",VLOOKUP($AS1817,技まとめ!$A$1:$F$380,3,FALSE))</f>
        <v>77</v>
      </c>
      <c r="AV1817" s="3">
        <f>IF(ISERROR(VLOOKUP($AS1817,技まとめ!$A$1:$F$380,5,FALSE)),"－",VLOOKUP($AS1817,技まとめ!$A$1:$F$380,5,FALSE))</f>
        <v>47</v>
      </c>
      <c r="AW1817" s="3" t="str">
        <f>IF($E1817=IF(ISERROR(VLOOKUP($AS1817,技まとめ!$A$1:$F$380,4,FALSE)),"－",VLOOKUP($AS1817,技まとめ!$A$1:$F$380,4,FALSE)),"一致","")</f>
        <v/>
      </c>
      <c r="AX1817" s="12" t="str">
        <f t="shared" si="398"/>
        <v>ジャッジスルー３ホークショットメテオシャワーシューティングスター</v>
      </c>
      <c r="AY1817" s="12" t="str">
        <f t="shared" si="399"/>
        <v>ジャッジスルー３ホークショットメテオシャワーシューティングスター</v>
      </c>
      <c r="AZ1817" s="12" t="str">
        <f t="shared" si="400"/>
        <v>ジャッジスルー３ホークショットメテオシャワーシューティングスター</v>
      </c>
      <c r="BA1817" s="12" t="str">
        <f t="shared" si="401"/>
        <v>ジャッジスルー３ホークショットメテオシャワーシューティングスター</v>
      </c>
      <c r="BB1817" s="11" t="str">
        <f t="shared" si="402"/>
        <v>DRBSDRBB</v>
      </c>
      <c r="BC1817" s="11" t="str">
        <f t="shared" si="403"/>
        <v>DRBSDRBB</v>
      </c>
      <c r="BD1817" s="11" t="str">
        <f t="shared" si="404"/>
        <v>DRBSDRBB</v>
      </c>
      <c r="BE1817" s="11" t="str">
        <f t="shared" si="405"/>
        <v>DRBSDRBB</v>
      </c>
    </row>
    <row r="1818" spans="1:57" ht="11.25" hidden="1" customHeight="1">
      <c r="A1818" s="6">
        <v>1817</v>
      </c>
      <c r="B1818" s="7" t="s">
        <v>4016</v>
      </c>
      <c r="C1818" s="8" t="s">
        <v>4017</v>
      </c>
      <c r="D1818" s="7" t="s">
        <v>72</v>
      </c>
      <c r="E1818" s="7" t="s">
        <v>73</v>
      </c>
      <c r="F1818" s="7" t="s">
        <v>109</v>
      </c>
      <c r="G1818" s="9">
        <v>133</v>
      </c>
      <c r="H1818" s="9">
        <v>129</v>
      </c>
      <c r="I1818" s="9">
        <v>49</v>
      </c>
      <c r="J1818" s="9">
        <v>57</v>
      </c>
      <c r="K1818" s="9">
        <v>52</v>
      </c>
      <c r="L1818" s="9">
        <v>57</v>
      </c>
      <c r="M1818" s="9">
        <v>58</v>
      </c>
      <c r="N1818" s="9">
        <v>66</v>
      </c>
      <c r="O1818" s="9">
        <v>60</v>
      </c>
      <c r="P1818" s="9">
        <v>13</v>
      </c>
      <c r="Q1818" s="10">
        <v>99</v>
      </c>
      <c r="R1818" s="11">
        <v>6</v>
      </c>
      <c r="S1818" s="11">
        <v>1</v>
      </c>
      <c r="T1818" s="11">
        <v>107</v>
      </c>
      <c r="U1818" s="11">
        <v>108</v>
      </c>
      <c r="V1818" s="11">
        <v>1</v>
      </c>
      <c r="W1818" s="11">
        <v>110</v>
      </c>
      <c r="X1818" s="11">
        <f t="shared" si="392"/>
        <v>432</v>
      </c>
      <c r="Y1818" s="11">
        <f t="shared" si="393"/>
        <v>4515</v>
      </c>
      <c r="Z1818" s="11">
        <f t="shared" si="394"/>
        <v>770</v>
      </c>
      <c r="AA1818" s="11">
        <f t="shared" si="395"/>
        <v>4305</v>
      </c>
      <c r="AB1818" s="11">
        <f t="shared" si="396"/>
        <v>4305</v>
      </c>
      <c r="AC1818" s="6">
        <f t="shared" si="397"/>
        <v>4860</v>
      </c>
      <c r="AD1818" s="9" t="s">
        <v>248</v>
      </c>
      <c r="AE1818" s="3" t="str">
        <f>IF(ISERROR(VLOOKUP($AD1818,技まとめ!$A$1:$F$380,6,FALSE)),"－",VLOOKUP($AD1818,技まとめ!$A$1:$F$380,6,FALSE))</f>
        <v>DR</v>
      </c>
      <c r="AF1818" s="3">
        <f>IF(ISERROR(VLOOKUP($AD1818,技まとめ!$A$1:$F$380,3,FALSE)),"－",VLOOKUP($AD1818,技まとめ!$A$1:$F$380,3,FALSE))</f>
        <v>53</v>
      </c>
      <c r="AG1818" s="3">
        <f>IF(ISERROR(VLOOKUP($AD1818,技まとめ!$A$1:$F$380,5,FALSE)),"－",VLOOKUP($AD1818,技まとめ!$A$1:$F$380,5,FALSE))</f>
        <v>35</v>
      </c>
      <c r="AH1818" s="3" t="str">
        <f>IF($E1818=IF(ISERROR(VLOOKUP($AD1818,技まとめ!$A$1:$F$380,4,FALSE)),"－",VLOOKUP($AD1818,技まとめ!$A$1:$F$380,4,FALSE)),"一致","")</f>
        <v/>
      </c>
      <c r="AI1818" s="9" t="s">
        <v>447</v>
      </c>
      <c r="AJ1818" s="3" t="str">
        <f>IF(ISERROR(VLOOKUP($AI1818,技まとめ!$A$1:$F$380,6,FALSE)),"－",VLOOKUP($AI1818,技まとめ!$A$1:$F$380,6,FALSE))</f>
        <v>BB</v>
      </c>
      <c r="AK1818" s="3">
        <f>IF(ISERROR(VLOOKUP($AI1818,技まとめ!$A$1:$F$380,3,FALSE)),"－",VLOOKUP($AI1818,技まとめ!$A$1:$F$380,3,FALSE))</f>
        <v>65</v>
      </c>
      <c r="AL1818" s="3">
        <f>IF(ISERROR(VLOOKUP($AI1818,技まとめ!$A$1:$F$380,5,FALSE)),"－",VLOOKUP($AI1818,技まとめ!$A$1:$F$380,5,FALSE))</f>
        <v>42</v>
      </c>
      <c r="AM1818" s="3" t="str">
        <f>IF($E1818=IF(ISERROR(VLOOKUP($AI1818,技まとめ!$A$1:$F$380,4,FALSE)),"－",VLOOKUP($AI1818,技まとめ!$A$1:$F$380,4,FALSE)),"一致","")</f>
        <v>一致</v>
      </c>
      <c r="AN1818" s="9" t="s">
        <v>350</v>
      </c>
      <c r="AO1818" s="3" t="str">
        <f>IF(ISERROR(VLOOKUP($AN1818,技まとめ!$A$1:$F$380,6,FALSE)),"－",VLOOKUP($AN1818,技まとめ!$A$1:$F$380,6,FALSE))</f>
        <v>CA</v>
      </c>
      <c r="AP1818" s="3">
        <f>IF(ISERROR(VLOOKUP($AN1818,技まとめ!$A$1:$F$380,3,FALSE)),"－",VLOOKUP($AN1818,技まとめ!$A$1:$F$380,3,FALSE))</f>
        <v>15</v>
      </c>
      <c r="AQ1818" s="3">
        <f>IF(ISERROR(VLOOKUP($AN1818,技まとめ!$A$1:$F$380,5,FALSE)),"－",VLOOKUP($AN1818,技まとめ!$A$1:$F$380,5,FALSE))</f>
        <v>20</v>
      </c>
      <c r="AR1818" s="3" t="str">
        <f>IF($E1818=IF(ISERROR(VLOOKUP($AN1818,技まとめ!$A$1:$F$380,4,FALSE)),"－",VLOOKUP($AN1818,技まとめ!$A$1:$F$380,4,FALSE)),"一致","")</f>
        <v>一致</v>
      </c>
      <c r="AS1818" s="9" t="s">
        <v>837</v>
      </c>
      <c r="AT1818" s="3" t="str">
        <f>IF(ISERROR(VLOOKUP($AS1818,技まとめ!$A$1:$F$380,6,FALSE)),"－",VLOOKUP($AS1818,技まとめ!$A$1:$F$380,6,FALSE))</f>
        <v>BL</v>
      </c>
      <c r="AU1818" s="3">
        <f>IF(ISERROR(VLOOKUP($AS1818,技まとめ!$A$1:$F$380,3,FALSE)),"－",VLOOKUP($AS1818,技まとめ!$A$1:$F$380,3,FALSE))</f>
        <v>104</v>
      </c>
      <c r="AV1818" s="3">
        <f>IF(ISERROR(VLOOKUP($AS1818,技まとめ!$A$1:$F$380,5,FALSE)),"－",VLOOKUP($AS1818,技まとめ!$A$1:$F$380,5,FALSE))</f>
        <v>57</v>
      </c>
      <c r="AW1818" s="3" t="str">
        <f>IF($E1818=IF(ISERROR(VLOOKUP($AS1818,技まとめ!$A$1:$F$380,4,FALSE)),"－",VLOOKUP($AS1818,技まとめ!$A$1:$F$380,4,FALSE)),"一致","")</f>
        <v>一致</v>
      </c>
      <c r="AX1818" s="12" t="str">
        <f t="shared" si="398"/>
        <v>たつまきどくぎりヘビーベイビータフネスブロックボディシールド</v>
      </c>
      <c r="AY1818" s="12" t="str">
        <f t="shared" si="399"/>
        <v>たつまきどくぎりヘビーベイビータフネスブロックボディシールド</v>
      </c>
      <c r="AZ1818" s="12" t="str">
        <f t="shared" si="400"/>
        <v>たつまきどくぎりヘビーベイビータフネスブロックボディシールド</v>
      </c>
      <c r="BA1818" s="12" t="str">
        <f t="shared" si="401"/>
        <v>たつまきどくぎりヘビーベイビータフネスブロックボディシールド</v>
      </c>
      <c r="BB1818" s="11" t="str">
        <f t="shared" si="402"/>
        <v>DRBBCABL</v>
      </c>
      <c r="BC1818" s="11" t="str">
        <f t="shared" si="403"/>
        <v>DRBBCABL</v>
      </c>
      <c r="BD1818" s="11" t="str">
        <f t="shared" si="404"/>
        <v>DRBBCABL</v>
      </c>
      <c r="BE1818" s="11" t="str">
        <f t="shared" si="405"/>
        <v>DRBBCABL</v>
      </c>
    </row>
    <row r="1819" spans="1:57" ht="11.25" hidden="1" customHeight="1">
      <c r="A1819" s="6">
        <v>1818</v>
      </c>
      <c r="B1819" s="7" t="s">
        <v>4018</v>
      </c>
      <c r="C1819" s="8" t="s">
        <v>4018</v>
      </c>
      <c r="D1819" s="7" t="s">
        <v>72</v>
      </c>
      <c r="E1819" s="7" t="s">
        <v>95</v>
      </c>
      <c r="F1819" s="7" t="s">
        <v>109</v>
      </c>
      <c r="G1819" s="9">
        <v>132</v>
      </c>
      <c r="H1819" s="9">
        <v>130</v>
      </c>
      <c r="I1819" s="9">
        <v>60</v>
      </c>
      <c r="J1819" s="9">
        <v>70</v>
      </c>
      <c r="K1819" s="9">
        <v>49</v>
      </c>
      <c r="L1819" s="9">
        <v>48</v>
      </c>
      <c r="M1819" s="9">
        <v>60</v>
      </c>
      <c r="N1819" s="9">
        <v>52</v>
      </c>
      <c r="O1819" s="9">
        <v>57</v>
      </c>
      <c r="P1819" s="9">
        <v>12</v>
      </c>
      <c r="Q1819" s="10">
        <v>110</v>
      </c>
      <c r="R1819" s="11">
        <v>1</v>
      </c>
      <c r="S1819" s="11">
        <v>1</v>
      </c>
      <c r="T1819" s="11">
        <v>98</v>
      </c>
      <c r="U1819" s="11">
        <v>110</v>
      </c>
      <c r="V1819" s="11">
        <v>1</v>
      </c>
      <c r="W1819" s="11">
        <v>107</v>
      </c>
      <c r="X1819" s="11">
        <f t="shared" si="392"/>
        <v>428</v>
      </c>
      <c r="Y1819" s="11">
        <f t="shared" si="393"/>
        <v>4940</v>
      </c>
      <c r="Z1819" s="11">
        <f t="shared" si="394"/>
        <v>580</v>
      </c>
      <c r="AA1819" s="11">
        <f t="shared" si="395"/>
        <v>3975</v>
      </c>
      <c r="AB1819" s="11">
        <f t="shared" si="396"/>
        <v>3975</v>
      </c>
      <c r="AC1819" s="6">
        <f t="shared" si="397"/>
        <v>4460</v>
      </c>
      <c r="AD1819" s="9" t="s">
        <v>177</v>
      </c>
      <c r="AE1819" s="3" t="str">
        <f>IF(ISERROR(VLOOKUP($AD1819,技まとめ!$A$1:$F$380,6,FALSE)),"－",VLOOKUP($AD1819,技まとめ!$A$1:$F$380,6,FALSE))</f>
        <v>DR</v>
      </c>
      <c r="AF1819" s="3">
        <f>IF(ISERROR(VLOOKUP($AD1819,技まとめ!$A$1:$F$380,3,FALSE)),"－",VLOOKUP($AD1819,技まとめ!$A$1:$F$380,3,FALSE))</f>
        <v>93</v>
      </c>
      <c r="AG1819" s="3">
        <f>IF(ISERROR(VLOOKUP($AD1819,技まとめ!$A$1:$F$380,5,FALSE)),"－",VLOOKUP($AD1819,技まとめ!$A$1:$F$380,5,FALSE))</f>
        <v>42</v>
      </c>
      <c r="AH1819" s="3" t="str">
        <f>IF($E1819=IF(ISERROR(VLOOKUP($AD1819,技まとめ!$A$1:$F$380,4,FALSE)),"－",VLOOKUP($AD1819,技まとめ!$A$1:$F$380,4,FALSE)),"一致","")</f>
        <v/>
      </c>
      <c r="AI1819" s="9" t="s">
        <v>713</v>
      </c>
      <c r="AJ1819" s="3" t="str">
        <f>IF(ISERROR(VLOOKUP($AI1819,技まとめ!$A$1:$F$380,6,FALSE)),"－",VLOOKUP($AI1819,技まとめ!$A$1:$F$380,6,FALSE))</f>
        <v>BB</v>
      </c>
      <c r="AK1819" s="3">
        <f>IF(ISERROR(VLOOKUP($AI1819,技まとめ!$A$1:$F$380,3,FALSE)),"－",VLOOKUP($AI1819,技まとめ!$A$1:$F$380,3,FALSE))</f>
        <v>59</v>
      </c>
      <c r="AL1819" s="3">
        <f>IF(ISERROR(VLOOKUP($AI1819,技まとめ!$A$1:$F$380,5,FALSE)),"－",VLOOKUP($AI1819,技まとめ!$A$1:$F$380,5,FALSE))</f>
        <v>38</v>
      </c>
      <c r="AM1819" s="3" t="str">
        <f>IF($E1819=IF(ISERROR(VLOOKUP($AI1819,技まとめ!$A$1:$F$380,4,FALSE)),"－",VLOOKUP($AI1819,技まとめ!$A$1:$F$380,4,FALSE)),"一致","")</f>
        <v/>
      </c>
      <c r="AN1819" s="9" t="s">
        <v>618</v>
      </c>
      <c r="AO1819" s="3" t="str">
        <f>IF(ISERROR(VLOOKUP($AN1819,技まとめ!$A$1:$F$380,6,FALSE)),"－",VLOOKUP($AN1819,技まとめ!$A$1:$F$380,6,FALSE))</f>
        <v>P2</v>
      </c>
      <c r="AP1819" s="3">
        <f>IF(ISERROR(VLOOKUP($AN1819,技まとめ!$A$1:$F$380,3,FALSE)),"－",VLOOKUP($AN1819,技まとめ!$A$1:$F$380,3,FALSE))</f>
        <v>117</v>
      </c>
      <c r="AQ1819" s="3">
        <f>IF(ISERROR(VLOOKUP($AN1819,技まとめ!$A$1:$F$380,5,FALSE)),"－",VLOOKUP($AN1819,技まとめ!$A$1:$F$380,5,FALSE))</f>
        <v>60</v>
      </c>
      <c r="AR1819" s="3" t="str">
        <f>IF($E1819=IF(ISERROR(VLOOKUP($AN1819,技まとめ!$A$1:$F$380,4,FALSE)),"－",VLOOKUP($AN1819,技まとめ!$A$1:$F$380,4,FALSE)),"一致","")</f>
        <v/>
      </c>
      <c r="AS1819" s="9" t="s">
        <v>5012</v>
      </c>
      <c r="AT1819" s="3" t="str">
        <f>IF(ISERROR(VLOOKUP($AS1819,技まとめ!$A$1:$F$380,6,FALSE)),"－",VLOOKUP($AS1819,技まとめ!$A$1:$F$380,6,FALSE))</f>
        <v>－</v>
      </c>
      <c r="AU1819" s="3">
        <f>IF(ISERROR(VLOOKUP($AS1819,技まとめ!$A$1:$F$380,3,FALSE)),"－",VLOOKUP($AS1819,技まとめ!$A$1:$F$380,3,FALSE))</f>
        <v>0</v>
      </c>
      <c r="AV1819" s="3">
        <f>IF(ISERROR(VLOOKUP($AS1819,技まとめ!$A$1:$F$380,5,FALSE)),"－",VLOOKUP($AS1819,技まとめ!$A$1:$F$380,5,FALSE))</f>
        <v>0</v>
      </c>
      <c r="AW1819" s="3" t="str">
        <f>IF($E1819=IF(ISERROR(VLOOKUP($AS1819,技まとめ!$A$1:$F$380,4,FALSE)),"－",VLOOKUP($AS1819,技まとめ!$A$1:$F$380,4,FALSE)),"一致","")</f>
        <v/>
      </c>
      <c r="AX1819" s="12" t="str">
        <f t="shared" si="398"/>
        <v>ジャッジスルー２グラビテイションじくうのかべクリティカル！</v>
      </c>
      <c r="AY1819" s="12" t="str">
        <f t="shared" si="399"/>
        <v>ジャッジスルー２グラビテイションじくうのかべクリティカル！</v>
      </c>
      <c r="AZ1819" s="12" t="str">
        <f t="shared" si="400"/>
        <v>ジャッジスルー２グラビテイションじくうのかべクリティカル！</v>
      </c>
      <c r="BA1819" s="12" t="str">
        <f t="shared" si="401"/>
        <v>ジャッジスルー２グラビテイションじくうのかべクリティカル！</v>
      </c>
      <c r="BB1819" s="11" t="str">
        <f t="shared" si="402"/>
        <v>DRBBP2－</v>
      </c>
      <c r="BC1819" s="11" t="str">
        <f t="shared" si="403"/>
        <v>DRBBP2－</v>
      </c>
      <c r="BD1819" s="11" t="str">
        <f t="shared" si="404"/>
        <v>DRBBP2－</v>
      </c>
      <c r="BE1819" s="11" t="str">
        <f t="shared" si="405"/>
        <v>DRBBP2－</v>
      </c>
    </row>
    <row r="1820" spans="1:57" ht="11.25" hidden="1" customHeight="1">
      <c r="A1820" s="6">
        <v>1819</v>
      </c>
      <c r="B1820" s="7" t="s">
        <v>4019</v>
      </c>
      <c r="C1820" s="8" t="s">
        <v>4019</v>
      </c>
      <c r="D1820" s="7" t="s">
        <v>72</v>
      </c>
      <c r="E1820" s="7" t="s">
        <v>81</v>
      </c>
      <c r="F1820" s="7" t="s">
        <v>109</v>
      </c>
      <c r="G1820" s="9">
        <v>122</v>
      </c>
      <c r="H1820" s="9">
        <v>130</v>
      </c>
      <c r="I1820" s="9">
        <v>53</v>
      </c>
      <c r="J1820" s="9">
        <v>64</v>
      </c>
      <c r="K1820" s="9">
        <v>51</v>
      </c>
      <c r="L1820" s="9">
        <v>53</v>
      </c>
      <c r="M1820" s="9">
        <v>72</v>
      </c>
      <c r="N1820" s="9">
        <v>48</v>
      </c>
      <c r="O1820" s="9">
        <v>64</v>
      </c>
      <c r="P1820" s="9">
        <v>6</v>
      </c>
      <c r="Q1820" s="10">
        <v>103</v>
      </c>
      <c r="R1820" s="11">
        <v>1</v>
      </c>
      <c r="S1820" s="11">
        <v>1</v>
      </c>
      <c r="T1820" s="11">
        <v>103</v>
      </c>
      <c r="U1820" s="11">
        <v>122</v>
      </c>
      <c r="V1820" s="11">
        <v>1</v>
      </c>
      <c r="W1820" s="11">
        <v>100</v>
      </c>
      <c r="X1820" s="11">
        <f t="shared" si="392"/>
        <v>431</v>
      </c>
      <c r="Y1820" s="11">
        <f t="shared" si="393"/>
        <v>4625</v>
      </c>
      <c r="Z1820" s="11">
        <f t="shared" si="394"/>
        <v>545</v>
      </c>
      <c r="AA1820" s="11">
        <f t="shared" si="395"/>
        <v>4115</v>
      </c>
      <c r="AB1820" s="11">
        <f t="shared" si="396"/>
        <v>4115</v>
      </c>
      <c r="AC1820" s="6">
        <f t="shared" si="397"/>
        <v>4625</v>
      </c>
      <c r="AD1820" s="9" t="s">
        <v>621</v>
      </c>
      <c r="AE1820" s="3" t="str">
        <f>IF(ISERROR(VLOOKUP($AD1820,技まとめ!$A$1:$F$380,6,FALSE)),"－",VLOOKUP($AD1820,技まとめ!$A$1:$F$380,6,FALSE))</f>
        <v>BB</v>
      </c>
      <c r="AF1820" s="3">
        <f>IF(ISERROR(VLOOKUP($AD1820,技まとめ!$A$1:$F$380,3,FALSE)),"－",VLOOKUP($AD1820,技まとめ!$A$1:$F$380,3,FALSE))</f>
        <v>92</v>
      </c>
      <c r="AG1820" s="3">
        <f>IF(ISERROR(VLOOKUP($AD1820,技まとめ!$A$1:$F$380,5,FALSE)),"－",VLOOKUP($AD1820,技まとめ!$A$1:$F$380,5,FALSE))</f>
        <v>53</v>
      </c>
      <c r="AH1820" s="3" t="str">
        <f>IF($E1820=IF(ISERROR(VLOOKUP($AD1820,技まとめ!$A$1:$F$380,4,FALSE)),"－",VLOOKUP($AD1820,技まとめ!$A$1:$F$380,4,FALSE)),"一致","")</f>
        <v/>
      </c>
      <c r="AI1820" s="9" t="s">
        <v>260</v>
      </c>
      <c r="AJ1820" s="3" t="str">
        <f>IF(ISERROR(VLOOKUP($AI1820,技まとめ!$A$1:$F$380,6,FALSE)),"－",VLOOKUP($AI1820,技まとめ!$A$1:$F$380,6,FALSE))</f>
        <v>NS</v>
      </c>
      <c r="AK1820" s="3">
        <f>IF(ISERROR(VLOOKUP($AI1820,技まとめ!$A$1:$F$380,3,FALSE)),"－",VLOOKUP($AI1820,技まとめ!$A$1:$F$380,3,FALSE))</f>
        <v>94</v>
      </c>
      <c r="AL1820" s="3">
        <f>IF(ISERROR(VLOOKUP($AI1820,技まとめ!$A$1:$F$380,5,FALSE)),"－",VLOOKUP($AI1820,技まとめ!$A$1:$F$380,5,FALSE))</f>
        <v>52</v>
      </c>
      <c r="AM1820" s="3" t="str">
        <f>IF($E1820=IF(ISERROR(VLOOKUP($AI1820,技まとめ!$A$1:$F$380,4,FALSE)),"－",VLOOKUP($AI1820,技まとめ!$A$1:$F$380,4,FALSE)),"一致","")</f>
        <v/>
      </c>
      <c r="AN1820" s="9" t="s">
        <v>286</v>
      </c>
      <c r="AO1820" s="3" t="str">
        <f>IF(ISERROR(VLOOKUP($AN1820,技まとめ!$A$1:$F$380,6,FALSE)),"－",VLOOKUP($AN1820,技まとめ!$A$1:$F$380,6,FALSE))</f>
        <v>DR</v>
      </c>
      <c r="AP1820" s="3">
        <f>IF(ISERROR(VLOOKUP($AN1820,技まとめ!$A$1:$F$380,3,FALSE)),"－",VLOOKUP($AN1820,技まとめ!$A$1:$F$380,3,FALSE))</f>
        <v>80</v>
      </c>
      <c r="AQ1820" s="3">
        <f>IF(ISERROR(VLOOKUP($AN1820,技まとめ!$A$1:$F$380,5,FALSE)),"－",VLOOKUP($AN1820,技まとめ!$A$1:$F$380,5,FALSE))</f>
        <v>46</v>
      </c>
      <c r="AR1820" s="3" t="str">
        <f>IF($E1820=IF(ISERROR(VLOOKUP($AN1820,技まとめ!$A$1:$F$380,4,FALSE)),"－",VLOOKUP($AN1820,技まとめ!$A$1:$F$380,4,FALSE)),"一致","")</f>
        <v/>
      </c>
      <c r="AS1820" s="9" t="s">
        <v>2523</v>
      </c>
      <c r="AT1820" s="3" t="str">
        <f>IF(ISERROR(VLOOKUP($AS1820,技まとめ!$A$1:$F$380,6,FALSE)),"－",VLOOKUP($AS1820,技まとめ!$A$1:$F$380,6,FALSE))</f>
        <v>NS</v>
      </c>
      <c r="AU1820" s="3">
        <f>IF(ISERROR(VLOOKUP($AS1820,技まとめ!$A$1:$F$380,3,FALSE)),"－",VLOOKUP($AS1820,技まとめ!$A$1:$F$380,3,FALSE))</f>
        <v>111</v>
      </c>
      <c r="AV1820" s="3">
        <f>IF(ISERROR(VLOOKUP($AS1820,技まとめ!$A$1:$F$380,5,FALSE)),"－",VLOOKUP($AS1820,技まとめ!$A$1:$F$380,5,FALSE))</f>
        <v>58</v>
      </c>
      <c r="AW1820" s="3" t="str">
        <f>IF($E1820=IF(ISERROR(VLOOKUP($AS1820,技まとめ!$A$1:$F$380,4,FALSE)),"－",VLOOKUP($AS1820,技まとめ!$A$1:$F$380,4,FALSE)),"一致","")</f>
        <v/>
      </c>
      <c r="AX1820" s="12" t="str">
        <f t="shared" si="398"/>
        <v>デーモンカットデスゾーンじごくぐるまこうていペンギンＸ</v>
      </c>
      <c r="AY1820" s="12" t="str">
        <f t="shared" si="399"/>
        <v>デーモンカットデスゾーンじごくぐるまこうていペンギンＸ</v>
      </c>
      <c r="AZ1820" s="12" t="str">
        <f t="shared" si="400"/>
        <v>デーモンカットデスゾーンじごくぐるまこうていペンギンＸ</v>
      </c>
      <c r="BA1820" s="12" t="str">
        <f t="shared" si="401"/>
        <v>デーモンカットデスゾーンじごくぐるまこうていペンギンＸ</v>
      </c>
      <c r="BB1820" s="11" t="str">
        <f t="shared" si="402"/>
        <v>BBNSDRNS</v>
      </c>
      <c r="BC1820" s="11" t="str">
        <f t="shared" si="403"/>
        <v>BBNSDRNS</v>
      </c>
      <c r="BD1820" s="11" t="str">
        <f t="shared" si="404"/>
        <v>BBNSDRNS</v>
      </c>
      <c r="BE1820" s="11" t="str">
        <f t="shared" si="405"/>
        <v>BBNSDRNS</v>
      </c>
    </row>
    <row r="1821" spans="1:57" ht="11.25" hidden="1" customHeight="1">
      <c r="A1821" s="6">
        <v>1820</v>
      </c>
      <c r="B1821" s="7" t="s">
        <v>4020</v>
      </c>
      <c r="C1821" s="8" t="s">
        <v>4020</v>
      </c>
      <c r="D1821" s="7" t="s">
        <v>72</v>
      </c>
      <c r="E1821" s="7" t="s">
        <v>81</v>
      </c>
      <c r="F1821" s="7" t="s">
        <v>128</v>
      </c>
      <c r="G1821" s="9">
        <v>124</v>
      </c>
      <c r="H1821" s="9">
        <v>129</v>
      </c>
      <c r="I1821" s="9">
        <v>59</v>
      </c>
      <c r="J1821" s="9">
        <v>56</v>
      </c>
      <c r="K1821" s="9">
        <v>51</v>
      </c>
      <c r="L1821" s="9">
        <v>50</v>
      </c>
      <c r="M1821" s="9">
        <v>60</v>
      </c>
      <c r="N1821" s="9">
        <v>52</v>
      </c>
      <c r="O1821" s="9">
        <v>72</v>
      </c>
      <c r="P1821" s="9">
        <v>22</v>
      </c>
      <c r="Q1821" s="10">
        <v>109</v>
      </c>
      <c r="R1821" s="11">
        <v>1</v>
      </c>
      <c r="S1821" s="11">
        <v>1</v>
      </c>
      <c r="T1821" s="11">
        <v>100</v>
      </c>
      <c r="U1821" s="11">
        <v>110</v>
      </c>
      <c r="V1821" s="11">
        <v>1</v>
      </c>
      <c r="W1821" s="11">
        <v>120</v>
      </c>
      <c r="X1821" s="11">
        <f t="shared" si="392"/>
        <v>442</v>
      </c>
      <c r="Y1821" s="11">
        <f t="shared" si="393"/>
        <v>4965</v>
      </c>
      <c r="Z1821" s="11">
        <f t="shared" si="394"/>
        <v>645</v>
      </c>
      <c r="AA1821" s="11">
        <f t="shared" si="395"/>
        <v>4110</v>
      </c>
      <c r="AB1821" s="11">
        <f t="shared" si="396"/>
        <v>4110</v>
      </c>
      <c r="AC1821" s="6">
        <f t="shared" si="397"/>
        <v>4605</v>
      </c>
      <c r="AD1821" s="9" t="s">
        <v>678</v>
      </c>
      <c r="AE1821" s="3" t="str">
        <f>IF(ISERROR(VLOOKUP($AD1821,技まとめ!$A$1:$F$380,6,FALSE)),"－",VLOOKUP($AD1821,技まとめ!$A$1:$F$380,6,FALSE))</f>
        <v>BS</v>
      </c>
      <c r="AF1821" s="3">
        <f>IF(ISERROR(VLOOKUP($AD1821,技まとめ!$A$1:$F$380,3,FALSE)),"－",VLOOKUP($AD1821,技まとめ!$A$1:$F$380,3,FALSE))</f>
        <v>57</v>
      </c>
      <c r="AG1821" s="3">
        <f>IF(ISERROR(VLOOKUP($AD1821,技まとめ!$A$1:$F$380,5,FALSE)),"－",VLOOKUP($AD1821,技まとめ!$A$1:$F$380,5,FALSE))</f>
        <v>34</v>
      </c>
      <c r="AH1821" s="3" t="str">
        <f>IF($E1821=IF(ISERROR(VLOOKUP($AD1821,技まとめ!$A$1:$F$380,4,FALSE)),"－",VLOOKUP($AD1821,技まとめ!$A$1:$F$380,4,FALSE)),"一致","")</f>
        <v/>
      </c>
      <c r="AI1821" s="9" t="s">
        <v>269</v>
      </c>
      <c r="AJ1821" s="3" t="str">
        <f>IF(ISERROR(VLOOKUP($AI1821,技まとめ!$A$1:$F$380,6,FALSE)),"－",VLOOKUP($AI1821,技まとめ!$A$1:$F$380,6,FALSE))</f>
        <v>DR</v>
      </c>
      <c r="AK1821" s="3">
        <f>IF(ISERROR(VLOOKUP($AI1821,技まとめ!$A$1:$F$380,3,FALSE)),"－",VLOOKUP($AI1821,技まとめ!$A$1:$F$380,3,FALSE))</f>
        <v>19</v>
      </c>
      <c r="AL1821" s="3">
        <f>IF(ISERROR(VLOOKUP($AI1821,技まとめ!$A$1:$F$380,5,FALSE)),"－",VLOOKUP($AI1821,技まとめ!$A$1:$F$380,5,FALSE))</f>
        <v>20</v>
      </c>
      <c r="AM1821" s="3" t="str">
        <f>IF($E1821=IF(ISERROR(VLOOKUP($AI1821,技まとめ!$A$1:$F$380,4,FALSE)),"－",VLOOKUP($AI1821,技まとめ!$A$1:$F$380,4,FALSE)),"一致","")</f>
        <v>一致</v>
      </c>
      <c r="AN1821" s="9" t="s">
        <v>447</v>
      </c>
      <c r="AO1821" s="3" t="str">
        <f>IF(ISERROR(VLOOKUP($AN1821,技まとめ!$A$1:$F$380,6,FALSE)),"－",VLOOKUP($AN1821,技まとめ!$A$1:$F$380,6,FALSE))</f>
        <v>BB</v>
      </c>
      <c r="AP1821" s="3">
        <f>IF(ISERROR(VLOOKUP($AN1821,技まとめ!$A$1:$F$380,3,FALSE)),"－",VLOOKUP($AN1821,技まとめ!$A$1:$F$380,3,FALSE))</f>
        <v>65</v>
      </c>
      <c r="AQ1821" s="3">
        <f>IF(ISERROR(VLOOKUP($AN1821,技まとめ!$A$1:$F$380,5,FALSE)),"－",VLOOKUP($AN1821,技まとめ!$A$1:$F$380,5,FALSE))</f>
        <v>42</v>
      </c>
      <c r="AR1821" s="3" t="str">
        <f>IF($E1821=IF(ISERROR(VLOOKUP($AN1821,技まとめ!$A$1:$F$380,4,FALSE)),"－",VLOOKUP($AN1821,技まとめ!$A$1:$F$380,4,FALSE)),"一致","")</f>
        <v/>
      </c>
      <c r="AS1821" s="9" t="s">
        <v>599</v>
      </c>
      <c r="AT1821" s="3" t="str">
        <f>IF(ISERROR(VLOOKUP($AS1821,技まとめ!$A$1:$F$380,6,FALSE)),"－",VLOOKUP($AS1821,技まとめ!$A$1:$F$380,6,FALSE))</f>
        <v>－</v>
      </c>
      <c r="AU1821" s="3">
        <f>IF(ISERROR(VLOOKUP($AS1821,技まとめ!$A$1:$F$380,3,FALSE)),"－",VLOOKUP($AS1821,技まとめ!$A$1:$F$380,3,FALSE))</f>
        <v>0</v>
      </c>
      <c r="AV1821" s="3">
        <f>IF(ISERROR(VLOOKUP($AS1821,技まとめ!$A$1:$F$380,5,FALSE)),"－",VLOOKUP($AS1821,技まとめ!$A$1:$F$380,5,FALSE))</f>
        <v>0</v>
      </c>
      <c r="AW1821" s="3" t="str">
        <f>IF($E1821=IF(ISERROR(VLOOKUP($AS1821,技まとめ!$A$1:$F$380,4,FALSE)),"－",VLOOKUP($AS1821,技まとめ!$A$1:$F$380,4,FALSE)),"一致","")</f>
        <v/>
      </c>
      <c r="AX1821" s="12" t="str">
        <f t="shared" si="398"/>
        <v>ダークトルネードどくぎりのじゅつヘビーベイビーシュートプラス</v>
      </c>
      <c r="AY1821" s="12" t="str">
        <f t="shared" si="399"/>
        <v>ダークトルネードどくぎりのじゅつヘビーベイビーシュートプラス</v>
      </c>
      <c r="AZ1821" s="12" t="str">
        <f t="shared" si="400"/>
        <v>ダークトルネードどくぎりのじゅつヘビーベイビーシュートプラス</v>
      </c>
      <c r="BA1821" s="12" t="str">
        <f t="shared" si="401"/>
        <v>ダークトルネードどくぎりのじゅつヘビーベイビーシュートプラス</v>
      </c>
      <c r="BB1821" s="11" t="str">
        <f t="shared" si="402"/>
        <v>BSDRBB－</v>
      </c>
      <c r="BC1821" s="11" t="str">
        <f t="shared" si="403"/>
        <v>BSDRBB－</v>
      </c>
      <c r="BD1821" s="11" t="str">
        <f t="shared" si="404"/>
        <v>BSDRBB－</v>
      </c>
      <c r="BE1821" s="11" t="str">
        <f t="shared" si="405"/>
        <v>BSDRBB－</v>
      </c>
    </row>
    <row r="1822" spans="1:57" ht="11.25" hidden="1" customHeight="1">
      <c r="A1822" s="6">
        <v>1821</v>
      </c>
      <c r="B1822" s="7" t="s">
        <v>4021</v>
      </c>
      <c r="C1822" s="8" t="s">
        <v>4021</v>
      </c>
      <c r="D1822" s="7" t="s">
        <v>72</v>
      </c>
      <c r="E1822" s="7" t="s">
        <v>95</v>
      </c>
      <c r="F1822" s="7" t="s">
        <v>128</v>
      </c>
      <c r="G1822" s="9">
        <v>122</v>
      </c>
      <c r="H1822" s="9">
        <v>137</v>
      </c>
      <c r="I1822" s="9">
        <v>69</v>
      </c>
      <c r="J1822" s="9">
        <v>79</v>
      </c>
      <c r="K1822" s="9">
        <v>51</v>
      </c>
      <c r="L1822" s="9">
        <v>53</v>
      </c>
      <c r="M1822" s="9">
        <v>50</v>
      </c>
      <c r="N1822" s="9">
        <v>53</v>
      </c>
      <c r="O1822" s="9">
        <v>48</v>
      </c>
      <c r="P1822" s="9">
        <v>5</v>
      </c>
      <c r="Q1822" s="10">
        <v>119</v>
      </c>
      <c r="R1822" s="11">
        <v>6</v>
      </c>
      <c r="S1822" s="11">
        <v>1</v>
      </c>
      <c r="T1822" s="11">
        <v>103</v>
      </c>
      <c r="U1822" s="11">
        <v>100</v>
      </c>
      <c r="V1822" s="11">
        <v>1</v>
      </c>
      <c r="W1822" s="11">
        <v>98</v>
      </c>
      <c r="X1822" s="11">
        <f t="shared" si="392"/>
        <v>428</v>
      </c>
      <c r="Y1822" s="11">
        <f t="shared" si="393"/>
        <v>5255</v>
      </c>
      <c r="Z1822" s="11">
        <f t="shared" si="394"/>
        <v>710</v>
      </c>
      <c r="AA1822" s="11">
        <f t="shared" si="395"/>
        <v>4105</v>
      </c>
      <c r="AB1822" s="11">
        <f t="shared" si="396"/>
        <v>4105</v>
      </c>
      <c r="AC1822" s="6">
        <f t="shared" si="397"/>
        <v>4640</v>
      </c>
      <c r="AD1822" s="9" t="s">
        <v>768</v>
      </c>
      <c r="AE1822" s="3" t="str">
        <f>IF(ISERROR(VLOOKUP($AD1822,技まとめ!$A$1:$F$380,6,FALSE)),"－",VLOOKUP($AD1822,技まとめ!$A$1:$F$380,6,FALSE))</f>
        <v>NS</v>
      </c>
      <c r="AF1822" s="3">
        <f>IF(ISERROR(VLOOKUP($AD1822,技まとめ!$A$1:$F$380,3,FALSE)),"－",VLOOKUP($AD1822,技まとめ!$A$1:$F$380,3,FALSE))</f>
        <v>114</v>
      </c>
      <c r="AG1822" s="3">
        <f>IF(ISERROR(VLOOKUP($AD1822,技まとめ!$A$1:$F$380,5,FALSE)),"－",VLOOKUP($AD1822,技まとめ!$A$1:$F$380,5,FALSE))</f>
        <v>61</v>
      </c>
      <c r="AH1822" s="3" t="str">
        <f>IF($E1822=IF(ISERROR(VLOOKUP($AD1822,技まとめ!$A$1:$F$380,4,FALSE)),"－",VLOOKUP($AD1822,技まとめ!$A$1:$F$380,4,FALSE)),"一致","")</f>
        <v>一致</v>
      </c>
      <c r="AI1822" s="9" t="s">
        <v>132</v>
      </c>
      <c r="AJ1822" s="3" t="str">
        <f>IF(ISERROR(VLOOKUP($AI1822,技まとめ!$A$1:$F$380,6,FALSE)),"－",VLOOKUP($AI1822,技まとめ!$A$1:$F$380,6,FALSE))</f>
        <v>DR</v>
      </c>
      <c r="AK1822" s="3">
        <f>IF(ISERROR(VLOOKUP($AI1822,技まとめ!$A$1:$F$380,3,FALSE)),"－",VLOOKUP($AI1822,技まとめ!$A$1:$F$380,3,FALSE))</f>
        <v>78</v>
      </c>
      <c r="AL1822" s="3">
        <f>IF(ISERROR(VLOOKUP($AI1822,技まとめ!$A$1:$F$380,5,FALSE)),"－",VLOOKUP($AI1822,技まとめ!$A$1:$F$380,5,FALSE))</f>
        <v>46</v>
      </c>
      <c r="AM1822" s="3" t="str">
        <f>IF($E1822=IF(ISERROR(VLOOKUP($AI1822,技まとめ!$A$1:$F$380,4,FALSE)),"－",VLOOKUP($AI1822,技まとめ!$A$1:$F$380,4,FALSE)),"一致","")</f>
        <v/>
      </c>
      <c r="AN1822" s="9" t="s">
        <v>173</v>
      </c>
      <c r="AO1822" s="3" t="str">
        <f>IF(ISERROR(VLOOKUP($AN1822,技まとめ!$A$1:$F$380,6,FALSE)),"－",VLOOKUP($AN1822,技まとめ!$A$1:$F$380,6,FALSE))</f>
        <v>DR</v>
      </c>
      <c r="AP1822" s="3">
        <f>IF(ISERROR(VLOOKUP($AN1822,技まとめ!$A$1:$F$380,3,FALSE)),"－",VLOOKUP($AN1822,技まとめ!$A$1:$F$380,3,FALSE))</f>
        <v>65</v>
      </c>
      <c r="AQ1822" s="3">
        <f>IF(ISERROR(VLOOKUP($AN1822,技まとめ!$A$1:$F$380,5,FALSE)),"－",VLOOKUP($AN1822,技まとめ!$A$1:$F$380,5,FALSE))</f>
        <v>42</v>
      </c>
      <c r="AR1822" s="3" t="str">
        <f>IF($E1822=IF(ISERROR(VLOOKUP($AN1822,技まとめ!$A$1:$F$380,4,FALSE)),"－",VLOOKUP($AN1822,技まとめ!$A$1:$F$380,4,FALSE)),"一致","")</f>
        <v>一致</v>
      </c>
      <c r="AS1822" s="9" t="s">
        <v>247</v>
      </c>
      <c r="AT1822" s="3" t="str">
        <f>IF(ISERROR(VLOOKUP($AS1822,技まとめ!$A$1:$F$380,6,FALSE)),"－",VLOOKUP($AS1822,技まとめ!$A$1:$F$380,6,FALSE))</f>
        <v>NS</v>
      </c>
      <c r="AU1822" s="3">
        <f>IF(ISERROR(VLOOKUP($AS1822,技まとめ!$A$1:$F$380,3,FALSE)),"－",VLOOKUP($AS1822,技まとめ!$A$1:$F$380,3,FALSE))</f>
        <v>72</v>
      </c>
      <c r="AV1822" s="3">
        <f>IF(ISERROR(VLOOKUP($AS1822,技まとめ!$A$1:$F$380,5,FALSE)),"－",VLOOKUP($AS1822,技まとめ!$A$1:$F$380,5,FALSE))</f>
        <v>40</v>
      </c>
      <c r="AW1822" s="3" t="str">
        <f>IF($E1822=IF(ISERROR(VLOOKUP($AS1822,技まとめ!$A$1:$F$380,4,FALSE)),"－",VLOOKUP($AS1822,技まとめ!$A$1:$F$380,4,FALSE)),"一致","")</f>
        <v>一致</v>
      </c>
      <c r="AX1822" s="12" t="str">
        <f t="shared" si="398"/>
        <v>ダークフェニックスダッシュストームぶんしんフェイントガニメデプロトン</v>
      </c>
      <c r="AY1822" s="12" t="str">
        <f t="shared" si="399"/>
        <v>ダークフェニックスダッシュストームぶんしんフェイントガニメデプロトン</v>
      </c>
      <c r="AZ1822" s="12" t="str">
        <f t="shared" si="400"/>
        <v>ダークフェニックスダッシュストームぶんしんフェイントガニメデプロトン</v>
      </c>
      <c r="BA1822" s="12" t="str">
        <f t="shared" si="401"/>
        <v>ダークフェニックスダッシュストームぶんしんフェイントガニメデプロトン</v>
      </c>
      <c r="BB1822" s="11" t="str">
        <f t="shared" si="402"/>
        <v>NSDRDRNS</v>
      </c>
      <c r="BC1822" s="11" t="str">
        <f t="shared" si="403"/>
        <v>NSDRDRNS</v>
      </c>
      <c r="BD1822" s="11" t="str">
        <f t="shared" si="404"/>
        <v>NSDRDRNS</v>
      </c>
      <c r="BE1822" s="11" t="str">
        <f t="shared" si="405"/>
        <v>NSDRDRNS</v>
      </c>
    </row>
    <row r="1823" spans="1:57" ht="11.25" hidden="1" customHeight="1">
      <c r="A1823" s="6">
        <v>1822</v>
      </c>
      <c r="B1823" s="7" t="s">
        <v>4022</v>
      </c>
      <c r="C1823" s="8" t="s">
        <v>4022</v>
      </c>
      <c r="D1823" s="7" t="s">
        <v>72</v>
      </c>
      <c r="E1823" s="7" t="s">
        <v>102</v>
      </c>
      <c r="F1823" s="7" t="s">
        <v>74</v>
      </c>
      <c r="G1823" s="9">
        <v>133</v>
      </c>
      <c r="H1823" s="9">
        <v>138</v>
      </c>
      <c r="I1823" s="9">
        <v>67</v>
      </c>
      <c r="J1823" s="9">
        <v>64</v>
      </c>
      <c r="K1823" s="9">
        <v>52</v>
      </c>
      <c r="L1823" s="9">
        <v>59</v>
      </c>
      <c r="M1823" s="9">
        <v>54</v>
      </c>
      <c r="N1823" s="9">
        <v>49</v>
      </c>
      <c r="O1823" s="9">
        <v>48</v>
      </c>
      <c r="P1823" s="9">
        <v>22</v>
      </c>
      <c r="Q1823" s="10">
        <v>117</v>
      </c>
      <c r="R1823" s="11">
        <v>5</v>
      </c>
      <c r="S1823" s="11">
        <v>1</v>
      </c>
      <c r="T1823" s="11">
        <v>109</v>
      </c>
      <c r="U1823" s="11">
        <v>104</v>
      </c>
      <c r="V1823" s="11">
        <v>1</v>
      </c>
      <c r="W1823" s="11">
        <v>98</v>
      </c>
      <c r="X1823" s="11">
        <f t="shared" si="392"/>
        <v>435</v>
      </c>
      <c r="Y1823" s="11">
        <f t="shared" si="393"/>
        <v>5175</v>
      </c>
      <c r="Z1823" s="11">
        <f t="shared" si="394"/>
        <v>675</v>
      </c>
      <c r="AA1823" s="11">
        <f t="shared" si="395"/>
        <v>4315</v>
      </c>
      <c r="AB1823" s="11">
        <f t="shared" si="396"/>
        <v>4315</v>
      </c>
      <c r="AC1823" s="6">
        <f t="shared" si="397"/>
        <v>4875</v>
      </c>
      <c r="AD1823" s="9" t="s">
        <v>204</v>
      </c>
      <c r="AE1823" s="3" t="str">
        <f>IF(ISERROR(VLOOKUP($AD1823,技まとめ!$A$1:$F$380,6,FALSE)),"－",VLOOKUP($AD1823,技まとめ!$A$1:$F$380,6,FALSE))</f>
        <v>CA</v>
      </c>
      <c r="AF1823" s="3">
        <f>IF(ISERROR(VLOOKUP($AD1823,技まとめ!$A$1:$F$380,3,FALSE)),"－",VLOOKUP($AD1823,技まとめ!$A$1:$F$380,3,FALSE))</f>
        <v>85</v>
      </c>
      <c r="AG1823" s="3">
        <f>IF(ISERROR(VLOOKUP($AD1823,技まとめ!$A$1:$F$380,5,FALSE)),"－",VLOOKUP($AD1823,技まとめ!$A$1:$F$380,5,FALSE))</f>
        <v>47</v>
      </c>
      <c r="AH1823" s="3" t="str">
        <f>IF($E1823=IF(ISERROR(VLOOKUP($AD1823,技まとめ!$A$1:$F$380,4,FALSE)),"－",VLOOKUP($AD1823,技まとめ!$A$1:$F$380,4,FALSE)),"一致","")</f>
        <v/>
      </c>
      <c r="AI1823" s="9" t="s">
        <v>168</v>
      </c>
      <c r="AJ1823" s="3" t="str">
        <f>IF(ISERROR(VLOOKUP($AI1823,技まとめ!$A$1:$F$380,6,FALSE)),"－",VLOOKUP($AI1823,技まとめ!$A$1:$F$380,6,FALSE))</f>
        <v>BL</v>
      </c>
      <c r="AK1823" s="3">
        <f>IF(ISERROR(VLOOKUP($AI1823,技まとめ!$A$1:$F$380,3,FALSE)),"－",VLOOKUP($AI1823,技まとめ!$A$1:$F$380,3,FALSE))</f>
        <v>25</v>
      </c>
      <c r="AL1823" s="3">
        <f>IF(ISERROR(VLOOKUP($AI1823,技まとめ!$A$1:$F$380,5,FALSE)),"－",VLOOKUP($AI1823,技まとめ!$A$1:$F$380,5,FALSE))</f>
        <v>12</v>
      </c>
      <c r="AM1823" s="3" t="str">
        <f>IF($E1823=IF(ISERROR(VLOOKUP($AI1823,技まとめ!$A$1:$F$380,4,FALSE)),"－",VLOOKUP($AI1823,技まとめ!$A$1:$F$380,4,FALSE)),"一致","")</f>
        <v/>
      </c>
      <c r="AN1823" s="9" t="s">
        <v>440</v>
      </c>
      <c r="AO1823" s="3" t="str">
        <f>IF(ISERROR(VLOOKUP($AN1823,技まとめ!$A$1:$F$380,6,FALSE)),"－",VLOOKUP($AN1823,技まとめ!$A$1:$F$380,6,FALSE))</f>
        <v>CA</v>
      </c>
      <c r="AP1823" s="3">
        <f>IF(ISERROR(VLOOKUP($AN1823,技まとめ!$A$1:$F$380,3,FALSE)),"－",VLOOKUP($AN1823,技まとめ!$A$1:$F$380,3,FALSE))</f>
        <v>15</v>
      </c>
      <c r="AQ1823" s="3">
        <f>IF(ISERROR(VLOOKUP($AN1823,技まとめ!$A$1:$F$380,5,FALSE)),"－",VLOOKUP($AN1823,技まとめ!$A$1:$F$380,5,FALSE))</f>
        <v>20</v>
      </c>
      <c r="AR1823" s="3" t="str">
        <f>IF($E1823=IF(ISERROR(VLOOKUP($AN1823,技まとめ!$A$1:$F$380,4,FALSE)),"－",VLOOKUP($AN1823,技まとめ!$A$1:$F$380,4,FALSE)),"一致","")</f>
        <v/>
      </c>
      <c r="AS1823" s="9" t="s">
        <v>608</v>
      </c>
      <c r="AT1823" s="3" t="str">
        <f>IF(ISERROR(VLOOKUP($AS1823,技まとめ!$A$1:$F$380,6,FALSE)),"－",VLOOKUP($AS1823,技まとめ!$A$1:$F$380,6,FALSE))</f>
        <v>BL</v>
      </c>
      <c r="AU1823" s="3">
        <f>IF(ISERROR(VLOOKUP($AS1823,技まとめ!$A$1:$F$380,3,FALSE)),"－",VLOOKUP($AS1823,技まとめ!$A$1:$F$380,3,FALSE))</f>
        <v>83</v>
      </c>
      <c r="AV1823" s="3">
        <f>IF(ISERROR(VLOOKUP($AS1823,技まとめ!$A$1:$F$380,5,FALSE)),"－",VLOOKUP($AS1823,技まとめ!$A$1:$F$380,5,FALSE))</f>
        <v>50</v>
      </c>
      <c r="AW1823" s="3" t="str">
        <f>IF($E1823=IF(ISERROR(VLOOKUP($AS1823,技まとめ!$A$1:$F$380,4,FALSE)),"－",VLOOKUP($AS1823,技まとめ!$A$1:$F$380,4,FALSE)),"一致","")</f>
        <v>一致</v>
      </c>
      <c r="AX1823" s="12" t="str">
        <f t="shared" si="398"/>
        <v>ビッグスパイダーキラースライドスワンダイブプラネットシールド</v>
      </c>
      <c r="AY1823" s="12" t="str">
        <f t="shared" si="399"/>
        <v>ビッグスパイダーキラースライドスワンダイブプラネットシールド</v>
      </c>
      <c r="AZ1823" s="12" t="str">
        <f t="shared" si="400"/>
        <v>ビッグスパイダーキラースライドスワンダイブプラネットシールド</v>
      </c>
      <c r="BA1823" s="12" t="str">
        <f t="shared" si="401"/>
        <v>ビッグスパイダーキラースライドスワンダイブプラネットシールド</v>
      </c>
      <c r="BB1823" s="11" t="str">
        <f t="shared" si="402"/>
        <v>CABLCABL</v>
      </c>
      <c r="BC1823" s="11" t="str">
        <f t="shared" si="403"/>
        <v>CABLCABL</v>
      </c>
      <c r="BD1823" s="11" t="str">
        <f t="shared" si="404"/>
        <v>CABLCABL</v>
      </c>
      <c r="BE1823" s="11" t="str">
        <f t="shared" si="405"/>
        <v>CABLCABL</v>
      </c>
    </row>
    <row r="1824" spans="1:57" ht="11.25" hidden="1" customHeight="1">
      <c r="A1824" s="6">
        <v>1823</v>
      </c>
      <c r="B1824" s="7" t="s">
        <v>4023</v>
      </c>
      <c r="C1824" s="8" t="s">
        <v>4023</v>
      </c>
      <c r="D1824" s="7" t="s">
        <v>72</v>
      </c>
      <c r="E1824" s="7" t="s">
        <v>95</v>
      </c>
      <c r="F1824" s="7" t="s">
        <v>82</v>
      </c>
      <c r="G1824" s="9">
        <v>138</v>
      </c>
      <c r="H1824" s="9">
        <v>136</v>
      </c>
      <c r="I1824" s="9">
        <v>52</v>
      </c>
      <c r="J1824" s="9">
        <v>69</v>
      </c>
      <c r="K1824" s="9">
        <v>55</v>
      </c>
      <c r="L1824" s="9">
        <v>73</v>
      </c>
      <c r="M1824" s="9">
        <v>48</v>
      </c>
      <c r="N1824" s="9">
        <v>68</v>
      </c>
      <c r="O1824" s="9">
        <v>51</v>
      </c>
      <c r="P1824" s="9">
        <v>0</v>
      </c>
      <c r="Q1824" s="10">
        <v>102</v>
      </c>
      <c r="R1824" s="11">
        <v>10</v>
      </c>
      <c r="S1824" s="11">
        <v>1</v>
      </c>
      <c r="T1824" s="11">
        <v>123</v>
      </c>
      <c r="U1824" s="11">
        <v>98</v>
      </c>
      <c r="V1824" s="11">
        <v>1</v>
      </c>
      <c r="W1824" s="11">
        <v>101</v>
      </c>
      <c r="X1824" s="11">
        <f t="shared" si="392"/>
        <v>436</v>
      </c>
      <c r="Y1824" s="11">
        <f t="shared" si="393"/>
        <v>4590</v>
      </c>
      <c r="Z1824" s="11">
        <f t="shared" si="394"/>
        <v>865</v>
      </c>
      <c r="AA1824" s="11">
        <f t="shared" si="395"/>
        <v>4820</v>
      </c>
      <c r="AB1824" s="11">
        <f t="shared" si="396"/>
        <v>4820</v>
      </c>
      <c r="AC1824" s="6">
        <f t="shared" si="397"/>
        <v>5475</v>
      </c>
      <c r="AD1824" s="9" t="s">
        <v>204</v>
      </c>
      <c r="AE1824" s="3" t="str">
        <f>IF(ISERROR(VLOOKUP($AD1824,技まとめ!$A$1:$F$380,6,FALSE)),"－",VLOOKUP($AD1824,技まとめ!$A$1:$F$380,6,FALSE))</f>
        <v>CA</v>
      </c>
      <c r="AF1824" s="3">
        <f>IF(ISERROR(VLOOKUP($AD1824,技まとめ!$A$1:$F$380,3,FALSE)),"－",VLOOKUP($AD1824,技まとめ!$A$1:$F$380,3,FALSE))</f>
        <v>85</v>
      </c>
      <c r="AG1824" s="3">
        <f>IF(ISERROR(VLOOKUP($AD1824,技まとめ!$A$1:$F$380,5,FALSE)),"－",VLOOKUP($AD1824,技まとめ!$A$1:$F$380,5,FALSE))</f>
        <v>47</v>
      </c>
      <c r="AH1824" s="3" t="str">
        <f>IF($E1824=IF(ISERROR(VLOOKUP($AD1824,技まとめ!$A$1:$F$380,4,FALSE)),"－",VLOOKUP($AD1824,技まとめ!$A$1:$F$380,4,FALSE)),"一致","")</f>
        <v>一致</v>
      </c>
      <c r="AI1824" s="9" t="s">
        <v>230</v>
      </c>
      <c r="AJ1824" s="3" t="str">
        <f>IF(ISERROR(VLOOKUP($AI1824,技まとめ!$A$1:$F$380,6,FALSE)),"－",VLOOKUP($AI1824,技まとめ!$A$1:$F$380,6,FALSE))</f>
        <v>BL</v>
      </c>
      <c r="AK1824" s="3">
        <f>IF(ISERROR(VLOOKUP($AI1824,技まとめ!$A$1:$F$380,3,FALSE)),"－",VLOOKUP($AI1824,技まとめ!$A$1:$F$380,3,FALSE))</f>
        <v>21</v>
      </c>
      <c r="AL1824" s="3">
        <f>IF(ISERROR(VLOOKUP($AI1824,技まとめ!$A$1:$F$380,5,FALSE)),"－",VLOOKUP($AI1824,技まとめ!$A$1:$F$380,5,FALSE))</f>
        <v>22</v>
      </c>
      <c r="AM1824" s="3" t="str">
        <f>IF($E1824=IF(ISERROR(VLOOKUP($AI1824,技まとめ!$A$1:$F$380,4,FALSE)),"－",VLOOKUP($AI1824,技まとめ!$A$1:$F$380,4,FALSE)),"一致","")</f>
        <v>一致</v>
      </c>
      <c r="AN1824" s="9" t="s">
        <v>251</v>
      </c>
      <c r="AO1824" s="3" t="str">
        <f>IF(ISERROR(VLOOKUP($AN1824,技まとめ!$A$1:$F$380,6,FALSE)),"－",VLOOKUP($AN1824,技まとめ!$A$1:$F$380,6,FALSE))</f>
        <v>BL</v>
      </c>
      <c r="AP1824" s="3">
        <f>IF(ISERROR(VLOOKUP($AN1824,技まとめ!$A$1:$F$380,3,FALSE)),"－",VLOOKUP($AN1824,技まとめ!$A$1:$F$380,3,FALSE))</f>
        <v>46</v>
      </c>
      <c r="AQ1824" s="3">
        <f>IF(ISERROR(VLOOKUP($AN1824,技まとめ!$A$1:$F$380,5,FALSE)),"－",VLOOKUP($AN1824,技まとめ!$A$1:$F$380,5,FALSE))</f>
        <v>33</v>
      </c>
      <c r="AR1824" s="3" t="str">
        <f>IF($E1824=IF(ISERROR(VLOOKUP($AN1824,技まとめ!$A$1:$F$380,4,FALSE)),"－",VLOOKUP($AN1824,技まとめ!$A$1:$F$380,4,FALSE)),"一致","")</f>
        <v>一致</v>
      </c>
      <c r="AS1824" s="9" t="s">
        <v>713</v>
      </c>
      <c r="AT1824" s="3" t="str">
        <f>IF(ISERROR(VLOOKUP($AS1824,技まとめ!$A$1:$F$380,6,FALSE)),"－",VLOOKUP($AS1824,技まとめ!$A$1:$F$380,6,FALSE))</f>
        <v>BB</v>
      </c>
      <c r="AU1824" s="3">
        <f>IF(ISERROR(VLOOKUP($AS1824,技まとめ!$A$1:$F$380,3,FALSE)),"－",VLOOKUP($AS1824,技まとめ!$A$1:$F$380,3,FALSE))</f>
        <v>59</v>
      </c>
      <c r="AV1824" s="3">
        <f>IF(ISERROR(VLOOKUP($AS1824,技まとめ!$A$1:$F$380,5,FALSE)),"－",VLOOKUP($AS1824,技まとめ!$A$1:$F$380,5,FALSE))</f>
        <v>38</v>
      </c>
      <c r="AW1824" s="3" t="str">
        <f>IF($E1824=IF(ISERROR(VLOOKUP($AS1824,技まとめ!$A$1:$F$380,4,FALSE)),"－",VLOOKUP($AS1824,技まとめ!$A$1:$F$380,4,FALSE)),"一致","")</f>
        <v/>
      </c>
      <c r="AX1824" s="12" t="str">
        <f t="shared" si="398"/>
        <v>ビッグスパイダーおんりょうくものいとグラビテイション</v>
      </c>
      <c r="AY1824" s="12" t="str">
        <f t="shared" si="399"/>
        <v>ビッグスパイダーおんりょうくものいとグラビテイション</v>
      </c>
      <c r="AZ1824" s="12" t="str">
        <f t="shared" si="400"/>
        <v>ビッグスパイダーおんりょうくものいとグラビテイション</v>
      </c>
      <c r="BA1824" s="12" t="str">
        <f t="shared" si="401"/>
        <v>ビッグスパイダーおんりょうくものいとグラビテイション</v>
      </c>
      <c r="BB1824" s="11" t="str">
        <f t="shared" si="402"/>
        <v>CABLBLBB</v>
      </c>
      <c r="BC1824" s="11" t="str">
        <f t="shared" si="403"/>
        <v>CABLBLBB</v>
      </c>
      <c r="BD1824" s="11" t="str">
        <f t="shared" si="404"/>
        <v>CABLBLBB</v>
      </c>
      <c r="BE1824" s="11" t="str">
        <f t="shared" si="405"/>
        <v>CABLBLBB</v>
      </c>
    </row>
    <row r="1825" spans="1:57" ht="11.25" hidden="1" customHeight="1">
      <c r="A1825" s="6">
        <v>1824</v>
      </c>
      <c r="B1825" s="7" t="s">
        <v>4024</v>
      </c>
      <c r="C1825" s="8" t="s">
        <v>4024</v>
      </c>
      <c r="D1825" s="7" t="s">
        <v>72</v>
      </c>
      <c r="E1825" s="7" t="s">
        <v>73</v>
      </c>
      <c r="F1825" s="7" t="s">
        <v>109</v>
      </c>
      <c r="G1825" s="9">
        <v>130</v>
      </c>
      <c r="H1825" s="9">
        <v>129</v>
      </c>
      <c r="I1825" s="9">
        <v>62</v>
      </c>
      <c r="J1825" s="9">
        <v>76</v>
      </c>
      <c r="K1825" s="9">
        <v>48</v>
      </c>
      <c r="L1825" s="9">
        <v>53</v>
      </c>
      <c r="M1825" s="9">
        <v>52</v>
      </c>
      <c r="N1825" s="9">
        <v>70</v>
      </c>
      <c r="O1825" s="9">
        <v>55</v>
      </c>
      <c r="P1825" s="9">
        <v>9</v>
      </c>
      <c r="Q1825" s="10">
        <v>112</v>
      </c>
      <c r="R1825" s="11">
        <v>21</v>
      </c>
      <c r="S1825" s="11">
        <v>1</v>
      </c>
      <c r="T1825" s="11">
        <v>103</v>
      </c>
      <c r="U1825" s="11">
        <v>102</v>
      </c>
      <c r="V1825" s="11">
        <v>1</v>
      </c>
      <c r="W1825" s="11">
        <v>105</v>
      </c>
      <c r="X1825" s="11">
        <f t="shared" si="392"/>
        <v>445</v>
      </c>
      <c r="Y1825" s="11">
        <f t="shared" si="393"/>
        <v>5010</v>
      </c>
      <c r="Z1825" s="11">
        <f t="shared" si="394"/>
        <v>1270</v>
      </c>
      <c r="AA1825" s="11">
        <f t="shared" si="395"/>
        <v>4140</v>
      </c>
      <c r="AB1825" s="11">
        <f t="shared" si="396"/>
        <v>4140</v>
      </c>
      <c r="AC1825" s="6">
        <f t="shared" si="397"/>
        <v>4750</v>
      </c>
      <c r="AD1825" s="9" t="s">
        <v>183</v>
      </c>
      <c r="AE1825" s="3" t="str">
        <f>IF(ISERROR(VLOOKUP($AD1825,技まとめ!$A$1:$F$380,6,FALSE)),"－",VLOOKUP($AD1825,技まとめ!$A$1:$F$380,6,FALSE))</f>
        <v>DR</v>
      </c>
      <c r="AF1825" s="3">
        <f>IF(ISERROR(VLOOKUP($AD1825,技まとめ!$A$1:$F$380,3,FALSE)),"－",VLOOKUP($AD1825,技まとめ!$A$1:$F$380,3,FALSE))</f>
        <v>106</v>
      </c>
      <c r="AG1825" s="3">
        <f>IF(ISERROR(VLOOKUP($AD1825,技まとめ!$A$1:$F$380,5,FALSE)),"－",VLOOKUP($AD1825,技まとめ!$A$1:$F$380,5,FALSE))</f>
        <v>48</v>
      </c>
      <c r="AH1825" s="3" t="str">
        <f>IF($E1825=IF(ISERROR(VLOOKUP($AD1825,技まとめ!$A$1:$F$380,4,FALSE)),"－",VLOOKUP($AD1825,技まとめ!$A$1:$F$380,4,FALSE)),"一致","")</f>
        <v/>
      </c>
      <c r="AI1825" s="9" t="s">
        <v>235</v>
      </c>
      <c r="AJ1825" s="3" t="str">
        <f>IF(ISERROR(VLOOKUP($AI1825,技まとめ!$A$1:$F$380,6,FALSE)),"－",VLOOKUP($AI1825,技まとめ!$A$1:$F$380,6,FALSE))</f>
        <v>BL</v>
      </c>
      <c r="AK1825" s="3">
        <f>IF(ISERROR(VLOOKUP($AI1825,技まとめ!$A$1:$F$380,3,FALSE)),"－",VLOOKUP($AI1825,技まとめ!$A$1:$F$380,3,FALSE))</f>
        <v>18</v>
      </c>
      <c r="AL1825" s="3">
        <f>IF(ISERROR(VLOOKUP($AI1825,技まとめ!$A$1:$F$380,5,FALSE)),"－",VLOOKUP($AI1825,技まとめ!$A$1:$F$380,5,FALSE))</f>
        <v>21</v>
      </c>
      <c r="AM1825" s="3" t="str">
        <f>IF($E1825=IF(ISERROR(VLOOKUP($AI1825,技まとめ!$A$1:$F$380,4,FALSE)),"－",VLOOKUP($AI1825,技まとめ!$A$1:$F$380,4,FALSE)),"一致","")</f>
        <v/>
      </c>
      <c r="AN1825" s="9" t="s">
        <v>258</v>
      </c>
      <c r="AO1825" s="3" t="str">
        <f>IF(ISERROR(VLOOKUP($AN1825,技まとめ!$A$1:$F$380,6,FALSE)),"－",VLOOKUP($AN1825,技まとめ!$A$1:$F$380,6,FALSE))</f>
        <v>SC</v>
      </c>
      <c r="AP1825" s="3">
        <f>IF(ISERROR(VLOOKUP($AN1825,技まとめ!$A$1:$F$380,3,FALSE)),"－",VLOOKUP($AN1825,技まとめ!$A$1:$F$380,3,FALSE))</f>
        <v>28</v>
      </c>
      <c r="AQ1825" s="3">
        <f>IF(ISERROR(VLOOKUP($AN1825,技まとめ!$A$1:$F$380,5,FALSE)),"－",VLOOKUP($AN1825,技まとめ!$A$1:$F$380,5,FALSE))</f>
        <v>21</v>
      </c>
      <c r="AR1825" s="3" t="str">
        <f>IF($E1825=IF(ISERROR(VLOOKUP($AN1825,技まとめ!$A$1:$F$380,4,FALSE)),"－",VLOOKUP($AN1825,技まとめ!$A$1:$F$380,4,FALSE)),"一致","")</f>
        <v>一致</v>
      </c>
      <c r="AS1825" s="9" t="s">
        <v>286</v>
      </c>
      <c r="AT1825" s="3" t="str">
        <f>IF(ISERROR(VLOOKUP($AS1825,技まとめ!$A$1:$F$380,6,FALSE)),"－",VLOOKUP($AS1825,技まとめ!$A$1:$F$380,6,FALSE))</f>
        <v>DR</v>
      </c>
      <c r="AU1825" s="3">
        <f>IF(ISERROR(VLOOKUP($AS1825,技まとめ!$A$1:$F$380,3,FALSE)),"－",VLOOKUP($AS1825,技まとめ!$A$1:$F$380,3,FALSE))</f>
        <v>80</v>
      </c>
      <c r="AV1825" s="3">
        <f>IF(ISERROR(VLOOKUP($AS1825,技まとめ!$A$1:$F$380,5,FALSE)),"－",VLOOKUP($AS1825,技まとめ!$A$1:$F$380,5,FALSE))</f>
        <v>46</v>
      </c>
      <c r="AW1825" s="3" t="str">
        <f>IF($E1825=IF(ISERROR(VLOOKUP($AS1825,技まとめ!$A$1:$F$380,4,FALSE)),"－",VLOOKUP($AS1825,技まとめ!$A$1:$F$380,4,FALSE)),"一致","")</f>
        <v>一致</v>
      </c>
      <c r="AX1825" s="12" t="str">
        <f t="shared" si="398"/>
        <v>ジャッジスルー３ドッペルゲンガーかみかくしじごくぐるま</v>
      </c>
      <c r="AY1825" s="12" t="str">
        <f t="shared" si="399"/>
        <v>ジャッジスルー３ドッペルゲンガーかみかくしじごくぐるま</v>
      </c>
      <c r="AZ1825" s="12" t="str">
        <f t="shared" si="400"/>
        <v>ジャッジスルー３ドッペルゲンガーかみかくしじごくぐるま</v>
      </c>
      <c r="BA1825" s="12" t="str">
        <f t="shared" si="401"/>
        <v>ジャッジスルー３ドッペルゲンガーかみかくしじごくぐるま</v>
      </c>
      <c r="BB1825" s="11" t="str">
        <f t="shared" si="402"/>
        <v>DRBLSCDR</v>
      </c>
      <c r="BC1825" s="11" t="str">
        <f t="shared" si="403"/>
        <v>DRBLSCDR</v>
      </c>
      <c r="BD1825" s="11" t="str">
        <f t="shared" si="404"/>
        <v>DRBLSCDR</v>
      </c>
      <c r="BE1825" s="11" t="str">
        <f t="shared" si="405"/>
        <v>DRBLSCDR</v>
      </c>
    </row>
    <row r="1826" spans="1:57" ht="11.25" hidden="1" customHeight="1">
      <c r="A1826" s="6">
        <v>1825</v>
      </c>
      <c r="B1826" s="7" t="s">
        <v>4025</v>
      </c>
      <c r="C1826" s="8" t="s">
        <v>4025</v>
      </c>
      <c r="D1826" s="7" t="s">
        <v>72</v>
      </c>
      <c r="E1826" s="7" t="s">
        <v>81</v>
      </c>
      <c r="F1826" s="7" t="s">
        <v>128</v>
      </c>
      <c r="G1826" s="9">
        <v>137</v>
      </c>
      <c r="H1826" s="9">
        <v>128</v>
      </c>
      <c r="I1826" s="9">
        <v>70</v>
      </c>
      <c r="J1826" s="9">
        <v>62</v>
      </c>
      <c r="K1826" s="9">
        <v>56</v>
      </c>
      <c r="L1826" s="9">
        <v>57</v>
      </c>
      <c r="M1826" s="9">
        <v>56</v>
      </c>
      <c r="N1826" s="9">
        <v>52</v>
      </c>
      <c r="O1826" s="9">
        <v>56</v>
      </c>
      <c r="P1826" s="9">
        <v>13</v>
      </c>
      <c r="Q1826" s="10">
        <v>120</v>
      </c>
      <c r="R1826" s="11">
        <v>1</v>
      </c>
      <c r="S1826" s="11">
        <v>1</v>
      </c>
      <c r="T1826" s="11">
        <v>107</v>
      </c>
      <c r="U1826" s="11">
        <v>106</v>
      </c>
      <c r="V1826" s="11">
        <v>1</v>
      </c>
      <c r="W1826" s="11">
        <v>106</v>
      </c>
      <c r="X1826" s="11">
        <f t="shared" si="392"/>
        <v>442</v>
      </c>
      <c r="Y1826" s="11">
        <f t="shared" si="393"/>
        <v>5335</v>
      </c>
      <c r="Z1826" s="11">
        <f t="shared" si="394"/>
        <v>575</v>
      </c>
      <c r="AA1826" s="11">
        <f t="shared" si="395"/>
        <v>4285</v>
      </c>
      <c r="AB1826" s="11">
        <f t="shared" si="396"/>
        <v>4285</v>
      </c>
      <c r="AC1826" s="6">
        <f t="shared" si="397"/>
        <v>4815</v>
      </c>
      <c r="AD1826" s="9" t="s">
        <v>678</v>
      </c>
      <c r="AE1826" s="3" t="str">
        <f>IF(ISERROR(VLOOKUP($AD1826,技まとめ!$A$1:$F$380,6,FALSE)),"－",VLOOKUP($AD1826,技まとめ!$A$1:$F$380,6,FALSE))</f>
        <v>BS</v>
      </c>
      <c r="AF1826" s="3">
        <f>IF(ISERROR(VLOOKUP($AD1826,技まとめ!$A$1:$F$380,3,FALSE)),"－",VLOOKUP($AD1826,技まとめ!$A$1:$F$380,3,FALSE))</f>
        <v>57</v>
      </c>
      <c r="AG1826" s="3">
        <f>IF(ISERROR(VLOOKUP($AD1826,技まとめ!$A$1:$F$380,5,FALSE)),"－",VLOOKUP($AD1826,技まとめ!$A$1:$F$380,5,FALSE))</f>
        <v>34</v>
      </c>
      <c r="AH1826" s="3" t="str">
        <f>IF($E1826=IF(ISERROR(VLOOKUP($AD1826,技まとめ!$A$1:$F$380,4,FALSE)),"－",VLOOKUP($AD1826,技まとめ!$A$1:$F$380,4,FALSE)),"一致","")</f>
        <v/>
      </c>
      <c r="AI1826" s="9" t="s">
        <v>96</v>
      </c>
      <c r="AJ1826" s="3" t="str">
        <f>IF(ISERROR(VLOOKUP($AI1826,技まとめ!$A$1:$F$380,6,FALSE)),"－",VLOOKUP($AI1826,技まとめ!$A$1:$F$380,6,FALSE))</f>
        <v>DR</v>
      </c>
      <c r="AK1826" s="3">
        <f>IF(ISERROR(VLOOKUP($AI1826,技まとめ!$A$1:$F$380,3,FALSE)),"－",VLOOKUP($AI1826,技まとめ!$A$1:$F$380,3,FALSE))</f>
        <v>52</v>
      </c>
      <c r="AL1826" s="3">
        <f>IF(ISERROR(VLOOKUP($AI1826,技まとめ!$A$1:$F$380,5,FALSE)),"－",VLOOKUP($AI1826,技まとめ!$A$1:$F$380,5,FALSE))</f>
        <v>36</v>
      </c>
      <c r="AM1826" s="3" t="str">
        <f>IF($E1826=IF(ISERROR(VLOOKUP($AI1826,技まとめ!$A$1:$F$380,4,FALSE)),"－",VLOOKUP($AI1826,技まとめ!$A$1:$F$380,4,FALSE)),"一致","")</f>
        <v/>
      </c>
      <c r="AN1826" s="9" t="s">
        <v>417</v>
      </c>
      <c r="AO1826" s="3" t="str">
        <f>IF(ISERROR(VLOOKUP($AN1826,技まとめ!$A$1:$F$380,6,FALSE)),"－",VLOOKUP($AN1826,技まとめ!$A$1:$F$380,6,FALSE))</f>
        <v>BL</v>
      </c>
      <c r="AP1826" s="3">
        <f>IF(ISERROR(VLOOKUP($AN1826,技まとめ!$A$1:$F$380,3,FALSE)),"－",VLOOKUP($AN1826,技まとめ!$A$1:$F$380,3,FALSE))</f>
        <v>50</v>
      </c>
      <c r="AQ1826" s="3">
        <f>IF(ISERROR(VLOOKUP($AN1826,技まとめ!$A$1:$F$380,5,FALSE)),"－",VLOOKUP($AN1826,技まとめ!$A$1:$F$380,5,FALSE))</f>
        <v>36</v>
      </c>
      <c r="AR1826" s="3" t="str">
        <f>IF($E1826=IF(ISERROR(VLOOKUP($AN1826,技まとめ!$A$1:$F$380,4,FALSE)),"－",VLOOKUP($AN1826,技まとめ!$A$1:$F$380,4,FALSE)),"一致","")</f>
        <v>一致</v>
      </c>
      <c r="AS1826" s="9" t="s">
        <v>177</v>
      </c>
      <c r="AT1826" s="3" t="str">
        <f>IF(ISERROR(VLOOKUP($AS1826,技まとめ!$A$1:$F$380,6,FALSE)),"－",VLOOKUP($AS1826,技まとめ!$A$1:$F$380,6,FALSE))</f>
        <v>DR</v>
      </c>
      <c r="AU1826" s="3">
        <f>IF(ISERROR(VLOOKUP($AS1826,技まとめ!$A$1:$F$380,3,FALSE)),"－",VLOOKUP($AS1826,技まとめ!$A$1:$F$380,3,FALSE))</f>
        <v>93</v>
      </c>
      <c r="AV1826" s="3">
        <f>IF(ISERROR(VLOOKUP($AS1826,技まとめ!$A$1:$F$380,5,FALSE)),"－",VLOOKUP($AS1826,技まとめ!$A$1:$F$380,5,FALSE))</f>
        <v>42</v>
      </c>
      <c r="AW1826" s="3" t="str">
        <f>IF($E1826=IF(ISERROR(VLOOKUP($AS1826,技まとめ!$A$1:$F$380,4,FALSE)),"－",VLOOKUP($AS1826,技まとめ!$A$1:$F$380,4,FALSE)),"一致","")</f>
        <v/>
      </c>
      <c r="AX1826" s="12" t="str">
        <f t="shared" si="398"/>
        <v>ダークトルネードワープドライブデザートストームジャッジスルー２</v>
      </c>
      <c r="AY1826" s="12" t="str">
        <f t="shared" si="399"/>
        <v>ダークトルネードワープドライブデザートストームジャッジスルー２</v>
      </c>
      <c r="AZ1826" s="12" t="str">
        <f t="shared" si="400"/>
        <v>ダークトルネードワープドライブデザートストームジャッジスルー２</v>
      </c>
      <c r="BA1826" s="12" t="str">
        <f t="shared" si="401"/>
        <v>ダークトルネードワープドライブデザートストームジャッジスルー２</v>
      </c>
      <c r="BB1826" s="11" t="str">
        <f t="shared" si="402"/>
        <v>BSDRBLDR</v>
      </c>
      <c r="BC1826" s="11" t="str">
        <f t="shared" si="403"/>
        <v>BSDRBLDR</v>
      </c>
      <c r="BD1826" s="11" t="str">
        <f t="shared" si="404"/>
        <v>BSDRBLDR</v>
      </c>
      <c r="BE1826" s="11" t="str">
        <f t="shared" si="405"/>
        <v>BSDRBLDR</v>
      </c>
    </row>
    <row r="1827" spans="1:57" ht="11.25" hidden="1" customHeight="1">
      <c r="A1827" s="6">
        <v>1826</v>
      </c>
      <c r="B1827" s="7" t="s">
        <v>4026</v>
      </c>
      <c r="C1827" s="8" t="s">
        <v>4026</v>
      </c>
      <c r="D1827" s="7" t="s">
        <v>72</v>
      </c>
      <c r="E1827" s="7" t="s">
        <v>81</v>
      </c>
      <c r="F1827" s="7" t="s">
        <v>82</v>
      </c>
      <c r="G1827" s="9">
        <v>136</v>
      </c>
      <c r="H1827" s="9">
        <v>136</v>
      </c>
      <c r="I1827" s="9">
        <v>53</v>
      </c>
      <c r="J1827" s="9">
        <v>50</v>
      </c>
      <c r="K1827" s="9">
        <v>77</v>
      </c>
      <c r="L1827" s="9">
        <v>51</v>
      </c>
      <c r="M1827" s="9">
        <v>74</v>
      </c>
      <c r="N1827" s="9">
        <v>52</v>
      </c>
      <c r="O1827" s="9">
        <v>59</v>
      </c>
      <c r="P1827" s="9">
        <v>3</v>
      </c>
      <c r="Q1827" s="10">
        <v>103</v>
      </c>
      <c r="R1827" s="11">
        <v>1</v>
      </c>
      <c r="S1827" s="11">
        <v>1</v>
      </c>
      <c r="T1827" s="11">
        <v>101</v>
      </c>
      <c r="U1827" s="11">
        <v>124</v>
      </c>
      <c r="V1827" s="11">
        <v>1</v>
      </c>
      <c r="W1827" s="11">
        <v>108</v>
      </c>
      <c r="X1827" s="11">
        <f t="shared" si="392"/>
        <v>439</v>
      </c>
      <c r="Y1827" s="11">
        <f t="shared" si="393"/>
        <v>4665</v>
      </c>
      <c r="Z1827" s="11">
        <f t="shared" si="394"/>
        <v>585</v>
      </c>
      <c r="AA1827" s="11">
        <f t="shared" si="395"/>
        <v>4085</v>
      </c>
      <c r="AB1827" s="11">
        <f t="shared" si="396"/>
        <v>4085</v>
      </c>
      <c r="AC1827" s="6">
        <f t="shared" si="397"/>
        <v>4585</v>
      </c>
      <c r="AD1827" s="9" t="s">
        <v>621</v>
      </c>
      <c r="AE1827" s="3" t="str">
        <f>IF(ISERROR(VLOOKUP($AD1827,技まとめ!$A$1:$F$380,6,FALSE)),"－",VLOOKUP($AD1827,技まとめ!$A$1:$F$380,6,FALSE))</f>
        <v>BB</v>
      </c>
      <c r="AF1827" s="3">
        <f>IF(ISERROR(VLOOKUP($AD1827,技まとめ!$A$1:$F$380,3,FALSE)),"－",VLOOKUP($AD1827,技まとめ!$A$1:$F$380,3,FALSE))</f>
        <v>92</v>
      </c>
      <c r="AG1827" s="3">
        <f>IF(ISERROR(VLOOKUP($AD1827,技まとめ!$A$1:$F$380,5,FALSE)),"－",VLOOKUP($AD1827,技まとめ!$A$1:$F$380,5,FALSE))</f>
        <v>53</v>
      </c>
      <c r="AH1827" s="3" t="str">
        <f>IF($E1827=IF(ISERROR(VLOOKUP($AD1827,技まとめ!$A$1:$F$380,4,FALSE)),"－",VLOOKUP($AD1827,技まとめ!$A$1:$F$380,4,FALSE)),"一致","")</f>
        <v/>
      </c>
      <c r="AI1827" s="9" t="s">
        <v>283</v>
      </c>
      <c r="AJ1827" s="3" t="str">
        <f>IF(ISERROR(VLOOKUP($AI1827,技まとめ!$A$1:$F$380,6,FALSE)),"－",VLOOKUP($AI1827,技まとめ!$A$1:$F$380,6,FALSE))</f>
        <v>NS</v>
      </c>
      <c r="AK1827" s="3">
        <f>IF(ISERROR(VLOOKUP($AI1827,技まとめ!$A$1:$F$380,3,FALSE)),"－",VLOOKUP($AI1827,技まとめ!$A$1:$F$380,3,FALSE))</f>
        <v>27</v>
      </c>
      <c r="AL1827" s="3">
        <f>IF(ISERROR(VLOOKUP($AI1827,技まとめ!$A$1:$F$380,5,FALSE)),"－",VLOOKUP($AI1827,技まとめ!$A$1:$F$380,5,FALSE))</f>
        <v>20</v>
      </c>
      <c r="AM1827" s="3" t="str">
        <f>IF($E1827=IF(ISERROR(VLOOKUP($AI1827,技まとめ!$A$1:$F$380,4,FALSE)),"－",VLOOKUP($AI1827,技まとめ!$A$1:$F$380,4,FALSE)),"一致","")</f>
        <v/>
      </c>
      <c r="AN1827" s="9" t="s">
        <v>1070</v>
      </c>
      <c r="AO1827" s="3" t="str">
        <f>IF(ISERROR(VLOOKUP($AN1827,技まとめ!$A$1:$F$380,6,FALSE)),"－",VLOOKUP($AN1827,技まとめ!$A$1:$F$380,6,FALSE))</f>
        <v>BB</v>
      </c>
      <c r="AP1827" s="3">
        <f>IF(ISERROR(VLOOKUP($AN1827,技まとめ!$A$1:$F$380,3,FALSE)),"－",VLOOKUP($AN1827,技まとめ!$A$1:$F$380,3,FALSE))</f>
        <v>78</v>
      </c>
      <c r="AQ1827" s="3">
        <f>IF(ISERROR(VLOOKUP($AN1827,技まとめ!$A$1:$F$380,5,FALSE)),"－",VLOOKUP($AN1827,技まとめ!$A$1:$F$380,5,FALSE))</f>
        <v>46</v>
      </c>
      <c r="AR1827" s="3" t="str">
        <f>IF($E1827=IF(ISERROR(VLOOKUP($AN1827,技まとめ!$A$1:$F$380,4,FALSE)),"－",VLOOKUP($AN1827,技まとめ!$A$1:$F$380,4,FALSE)),"一致","")</f>
        <v/>
      </c>
      <c r="AS1827" s="9" t="s">
        <v>1675</v>
      </c>
      <c r="AT1827" s="3" t="str">
        <f>IF(ISERROR(VLOOKUP($AS1827,技まとめ!$A$1:$F$380,6,FALSE)),"－",VLOOKUP($AS1827,技まとめ!$A$1:$F$380,6,FALSE))</f>
        <v>CA</v>
      </c>
      <c r="AU1827" s="3">
        <f>IF(ISERROR(VLOOKUP($AS1827,技まとめ!$A$1:$F$380,3,FALSE)),"－",VLOOKUP($AS1827,技まとめ!$A$1:$F$380,3,FALSE))</f>
        <v>90</v>
      </c>
      <c r="AV1827" s="3">
        <f>IF(ISERROR(VLOOKUP($AS1827,技まとめ!$A$1:$F$380,5,FALSE)),"－",VLOOKUP($AS1827,技まとめ!$A$1:$F$380,5,FALSE))</f>
        <v>50</v>
      </c>
      <c r="AW1827" s="3" t="str">
        <f>IF($E1827=IF(ISERROR(VLOOKUP($AS1827,技まとめ!$A$1:$F$380,4,FALSE)),"－",VLOOKUP($AS1827,技まとめ!$A$1:$F$380,4,FALSE)),"一致","")</f>
        <v>一致</v>
      </c>
      <c r="AX1827" s="12" t="str">
        <f t="shared" si="398"/>
        <v>デーモンカットサイコショットアステロイドベルトアイスブロック</v>
      </c>
      <c r="AY1827" s="12" t="str">
        <f t="shared" si="399"/>
        <v>デーモンカットサイコショットアステロイドベルトアイスブロック</v>
      </c>
      <c r="AZ1827" s="12" t="str">
        <f t="shared" si="400"/>
        <v>デーモンカットサイコショットアステロイドベルトアイスブロック</v>
      </c>
      <c r="BA1827" s="12" t="str">
        <f t="shared" si="401"/>
        <v>デーモンカットサイコショットアステロイドベルトアイスブロック</v>
      </c>
      <c r="BB1827" s="11" t="str">
        <f t="shared" si="402"/>
        <v>BBNSBBCA</v>
      </c>
      <c r="BC1827" s="11" t="str">
        <f t="shared" si="403"/>
        <v>BBNSBBCA</v>
      </c>
      <c r="BD1827" s="11" t="str">
        <f t="shared" si="404"/>
        <v>BBNSBBCA</v>
      </c>
      <c r="BE1827" s="11" t="str">
        <f t="shared" si="405"/>
        <v>BBNSBBCA</v>
      </c>
    </row>
    <row r="1828" spans="1:57" ht="11.25" hidden="1" customHeight="1">
      <c r="A1828" s="6">
        <v>1827</v>
      </c>
      <c r="B1828" s="7" t="s">
        <v>3711</v>
      </c>
      <c r="C1828" s="8" t="s">
        <v>4027</v>
      </c>
      <c r="D1828" s="7" t="s">
        <v>72</v>
      </c>
      <c r="E1828" s="7" t="s">
        <v>73</v>
      </c>
      <c r="F1828" s="7" t="s">
        <v>74</v>
      </c>
      <c r="G1828" s="9">
        <v>110</v>
      </c>
      <c r="H1828" s="9">
        <v>132</v>
      </c>
      <c r="I1828" s="9">
        <v>58</v>
      </c>
      <c r="J1828" s="9">
        <v>50</v>
      </c>
      <c r="K1828" s="9">
        <v>57</v>
      </c>
      <c r="L1828" s="9">
        <v>85</v>
      </c>
      <c r="M1828" s="9">
        <v>55</v>
      </c>
      <c r="N1828" s="9">
        <v>69</v>
      </c>
      <c r="O1828" s="9">
        <v>73</v>
      </c>
      <c r="P1828" s="9">
        <v>8</v>
      </c>
      <c r="Q1828" s="10">
        <v>108</v>
      </c>
      <c r="R1828" s="11">
        <v>2</v>
      </c>
      <c r="S1828" s="11">
        <v>1</v>
      </c>
      <c r="T1828" s="11">
        <v>135</v>
      </c>
      <c r="U1828" s="11">
        <v>105</v>
      </c>
      <c r="V1828" s="11">
        <v>1</v>
      </c>
      <c r="W1828" s="11">
        <v>123</v>
      </c>
      <c r="X1828" s="11">
        <f t="shared" si="392"/>
        <v>475</v>
      </c>
      <c r="Y1828" s="11">
        <f t="shared" si="393"/>
        <v>4940</v>
      </c>
      <c r="Z1828" s="11">
        <f t="shared" si="394"/>
        <v>695</v>
      </c>
      <c r="AA1828" s="11">
        <f t="shared" si="395"/>
        <v>5350</v>
      </c>
      <c r="AB1828" s="11">
        <f t="shared" si="396"/>
        <v>5350</v>
      </c>
      <c r="AC1828" s="6">
        <f t="shared" si="397"/>
        <v>6025</v>
      </c>
      <c r="AD1828" s="9" t="s">
        <v>2393</v>
      </c>
      <c r="AE1828" s="3" t="str">
        <f>IF(ISERROR(VLOOKUP($AD1828,技まとめ!$A$1:$F$380,6,FALSE)),"－",VLOOKUP($AD1828,技まとめ!$A$1:$F$380,6,FALSE))</f>
        <v>CA</v>
      </c>
      <c r="AF1828" s="3">
        <f>IF(ISERROR(VLOOKUP($AD1828,技まとめ!$A$1:$F$380,3,FALSE)),"－",VLOOKUP($AD1828,技まとめ!$A$1:$F$380,3,FALSE))</f>
        <v>123</v>
      </c>
      <c r="AG1828" s="3">
        <f>IF(ISERROR(VLOOKUP($AD1828,技まとめ!$A$1:$F$380,5,FALSE)),"－",VLOOKUP($AD1828,技まとめ!$A$1:$F$380,5,FALSE))</f>
        <v>60</v>
      </c>
      <c r="AH1828" s="3" t="str">
        <f>IF($E1828=IF(ISERROR(VLOOKUP($AD1828,技まとめ!$A$1:$F$380,4,FALSE)),"－",VLOOKUP($AD1828,技まとめ!$A$1:$F$380,4,FALSE)),"一致","")</f>
        <v/>
      </c>
      <c r="AI1828" s="9" t="s">
        <v>2544</v>
      </c>
      <c r="AJ1828" s="3" t="str">
        <f>IF(ISERROR(VLOOKUP($AI1828,技まとめ!$A$1:$F$380,6,FALSE)),"－",VLOOKUP($AI1828,技まとめ!$A$1:$F$380,6,FALSE))</f>
        <v>CA</v>
      </c>
      <c r="AK1828" s="3">
        <f>IF(ISERROR(VLOOKUP($AI1828,技まとめ!$A$1:$F$380,3,FALSE)),"－",VLOOKUP($AI1828,技まとめ!$A$1:$F$380,3,FALSE))</f>
        <v>75</v>
      </c>
      <c r="AL1828" s="3">
        <f>IF(ISERROR(VLOOKUP($AI1828,技まとめ!$A$1:$F$380,5,FALSE)),"－",VLOOKUP($AI1828,技まとめ!$A$1:$F$380,5,FALSE))</f>
        <v>45</v>
      </c>
      <c r="AM1828" s="3" t="str">
        <f>IF($E1828=IF(ISERROR(VLOOKUP($AI1828,技まとめ!$A$1:$F$380,4,FALSE)),"－",VLOOKUP($AI1828,技まとめ!$A$1:$F$380,4,FALSE)),"一致","")</f>
        <v/>
      </c>
      <c r="AN1828" s="9" t="s">
        <v>560</v>
      </c>
      <c r="AO1828" s="3" t="str">
        <f>IF(ISERROR(VLOOKUP($AN1828,技まとめ!$A$1:$F$380,6,FALSE)),"－",VLOOKUP($AN1828,技まとめ!$A$1:$F$380,6,FALSE))</f>
        <v>BL</v>
      </c>
      <c r="AP1828" s="3">
        <f>IF(ISERROR(VLOOKUP($AN1828,技まとめ!$A$1:$F$380,3,FALSE)),"－",VLOOKUP($AN1828,技まとめ!$A$1:$F$380,3,FALSE))</f>
        <v>28</v>
      </c>
      <c r="AQ1828" s="3">
        <f>IF(ISERROR(VLOOKUP($AN1828,技まとめ!$A$1:$F$380,5,FALSE)),"－",VLOOKUP($AN1828,技まとめ!$A$1:$F$380,5,FALSE))</f>
        <v>24</v>
      </c>
      <c r="AR1828" s="3" t="str">
        <f>IF($E1828=IF(ISERROR(VLOOKUP($AN1828,技まとめ!$A$1:$F$380,4,FALSE)),"－",VLOOKUP($AN1828,技まとめ!$A$1:$F$380,4,FALSE)),"一致","")</f>
        <v/>
      </c>
      <c r="AS1828" s="9" t="s">
        <v>2468</v>
      </c>
      <c r="AT1828" s="3" t="str">
        <f>IF(ISERROR(VLOOKUP($AS1828,技まとめ!$A$1:$F$380,6,FALSE)),"－",VLOOKUP($AS1828,技まとめ!$A$1:$F$380,6,FALSE))</f>
        <v>NS</v>
      </c>
      <c r="AU1828" s="3">
        <f>IF(ISERROR(VLOOKUP($AS1828,技まとめ!$A$1:$F$380,3,FALSE)),"－",VLOOKUP($AS1828,技まとめ!$A$1:$F$380,3,FALSE))</f>
        <v>130</v>
      </c>
      <c r="AV1828" s="3">
        <f>IF(ISERROR(VLOOKUP($AS1828,技まとめ!$A$1:$F$380,5,FALSE)),"－",VLOOKUP($AS1828,技まとめ!$A$1:$F$380,5,FALSE))</f>
        <v>67</v>
      </c>
      <c r="AW1828" s="3" t="str">
        <f>IF($E1828=IF(ISERROR(VLOOKUP($AS1828,技まとめ!$A$1:$F$380,4,FALSE)),"－",VLOOKUP($AS1828,技まとめ!$A$1:$F$380,4,FALSE)),"一致","")</f>
        <v/>
      </c>
      <c r="AX1828" s="12" t="str">
        <f t="shared" si="398"/>
        <v>タマシイ・ザ・ハンドゴッドハンドＸブレードアタックＸブラスト</v>
      </c>
      <c r="AY1828" s="12" t="str">
        <f t="shared" si="399"/>
        <v>タマシイ・ザ・ハンドゴッドハンドＸブレードアタックＸブラスト</v>
      </c>
      <c r="AZ1828" s="12" t="str">
        <f t="shared" si="400"/>
        <v>タマシイ・ザ・ハンドゴッドハンドＸブレードアタックＸブラスト</v>
      </c>
      <c r="BA1828" s="12" t="str">
        <f t="shared" si="401"/>
        <v>タマシイ・ザ・ハンドゴッドハンドＸブレードアタックＸブラスト</v>
      </c>
      <c r="BB1828" s="11" t="str">
        <f t="shared" si="402"/>
        <v>CACABLNS</v>
      </c>
      <c r="BC1828" s="11" t="str">
        <f t="shared" si="403"/>
        <v>CACABLNS</v>
      </c>
      <c r="BD1828" s="11" t="str">
        <f t="shared" si="404"/>
        <v>CACABLNS</v>
      </c>
      <c r="BE1828" s="11" t="str">
        <f t="shared" si="405"/>
        <v>CACABLNS</v>
      </c>
    </row>
    <row r="1829" spans="1:57" ht="11.25" hidden="1" customHeight="1">
      <c r="A1829" s="6">
        <v>1828</v>
      </c>
      <c r="B1829" s="7" t="s">
        <v>4028</v>
      </c>
      <c r="C1829" s="8" t="s">
        <v>4029</v>
      </c>
      <c r="D1829" s="7" t="s">
        <v>72</v>
      </c>
      <c r="E1829" s="7" t="s">
        <v>81</v>
      </c>
      <c r="F1829" s="7" t="s">
        <v>82</v>
      </c>
      <c r="G1829" s="9">
        <v>115</v>
      </c>
      <c r="H1829" s="9">
        <v>104</v>
      </c>
      <c r="I1829" s="9">
        <v>68</v>
      </c>
      <c r="J1829" s="9">
        <v>57</v>
      </c>
      <c r="K1829" s="9">
        <v>69</v>
      </c>
      <c r="L1829" s="9">
        <v>60</v>
      </c>
      <c r="M1829" s="9">
        <v>78</v>
      </c>
      <c r="N1829" s="9">
        <v>50</v>
      </c>
      <c r="O1829" s="9">
        <v>45</v>
      </c>
      <c r="P1829" s="9">
        <v>17</v>
      </c>
      <c r="Q1829" s="10">
        <v>118</v>
      </c>
      <c r="R1829" s="11">
        <v>11</v>
      </c>
      <c r="S1829" s="11">
        <v>1</v>
      </c>
      <c r="T1829" s="11">
        <v>110</v>
      </c>
      <c r="U1829" s="11">
        <v>128</v>
      </c>
      <c r="V1829" s="11">
        <v>1</v>
      </c>
      <c r="W1829" s="11">
        <v>95</v>
      </c>
      <c r="X1829" s="11">
        <f t="shared" si="392"/>
        <v>464</v>
      </c>
      <c r="Y1829" s="11">
        <f t="shared" si="393"/>
        <v>5200</v>
      </c>
      <c r="Z1829" s="11">
        <f t="shared" si="394"/>
        <v>870</v>
      </c>
      <c r="AA1829" s="11">
        <f t="shared" si="395"/>
        <v>4335</v>
      </c>
      <c r="AB1829" s="11">
        <f t="shared" si="396"/>
        <v>4335</v>
      </c>
      <c r="AC1829" s="6">
        <f t="shared" si="397"/>
        <v>4930</v>
      </c>
      <c r="AD1829" s="9" t="s">
        <v>641</v>
      </c>
      <c r="AE1829" s="3" t="str">
        <f>IF(ISERROR(VLOOKUP($AD1829,技まとめ!$A$1:$F$380,6,FALSE)),"－",VLOOKUP($AD1829,技まとめ!$A$1:$F$380,6,FALSE))</f>
        <v>DR</v>
      </c>
      <c r="AF1829" s="3">
        <f>IF(ISERROR(VLOOKUP($AD1829,技まとめ!$A$1:$F$380,3,FALSE)),"－",VLOOKUP($AD1829,技まとめ!$A$1:$F$380,3,FALSE))</f>
        <v>104</v>
      </c>
      <c r="AG1829" s="3">
        <f>IF(ISERROR(VLOOKUP($AD1829,技まとめ!$A$1:$F$380,5,FALSE)),"－",VLOOKUP($AD1829,技まとめ!$A$1:$F$380,5,FALSE))</f>
        <v>57</v>
      </c>
      <c r="AH1829" s="3" t="str">
        <f>IF($E1829=IF(ISERROR(VLOOKUP($AD1829,技まとめ!$A$1:$F$380,4,FALSE)),"－",VLOOKUP($AD1829,技まとめ!$A$1:$F$380,4,FALSE)),"一致","")</f>
        <v>一致</v>
      </c>
      <c r="AI1829" s="9" t="s">
        <v>173</v>
      </c>
      <c r="AJ1829" s="3" t="str">
        <f>IF(ISERROR(VLOOKUP($AI1829,技まとめ!$A$1:$F$380,6,FALSE)),"－",VLOOKUP($AI1829,技まとめ!$A$1:$F$380,6,FALSE))</f>
        <v>DR</v>
      </c>
      <c r="AK1829" s="3">
        <f>IF(ISERROR(VLOOKUP($AI1829,技まとめ!$A$1:$F$380,3,FALSE)),"－",VLOOKUP($AI1829,技まとめ!$A$1:$F$380,3,FALSE))</f>
        <v>65</v>
      </c>
      <c r="AL1829" s="3">
        <f>IF(ISERROR(VLOOKUP($AI1829,技まとめ!$A$1:$F$380,5,FALSE)),"－",VLOOKUP($AI1829,技まとめ!$A$1:$F$380,5,FALSE))</f>
        <v>42</v>
      </c>
      <c r="AM1829" s="3" t="str">
        <f>IF($E1829=IF(ISERROR(VLOOKUP($AI1829,技まとめ!$A$1:$F$380,4,FALSE)),"－",VLOOKUP($AI1829,技まとめ!$A$1:$F$380,4,FALSE)),"一致","")</f>
        <v/>
      </c>
      <c r="AN1829" s="9" t="s">
        <v>454</v>
      </c>
      <c r="AO1829" s="3" t="str">
        <f>IF(ISERROR(VLOOKUP($AN1829,技まとめ!$A$1:$F$380,6,FALSE)),"－",VLOOKUP($AN1829,技まとめ!$A$1:$F$380,6,FALSE))</f>
        <v>BL</v>
      </c>
      <c r="AP1829" s="3">
        <f>IF(ISERROR(VLOOKUP($AN1829,技まとめ!$A$1:$F$380,3,FALSE)),"－",VLOOKUP($AN1829,技まとめ!$A$1:$F$380,3,FALSE))</f>
        <v>65</v>
      </c>
      <c r="AQ1829" s="3">
        <f>IF(ISERROR(VLOOKUP($AN1829,技まとめ!$A$1:$F$380,5,FALSE)),"－",VLOOKUP($AN1829,技まとめ!$A$1:$F$380,5,FALSE))</f>
        <v>42</v>
      </c>
      <c r="AR1829" s="3" t="str">
        <f>IF($E1829=IF(ISERROR(VLOOKUP($AN1829,技まとめ!$A$1:$F$380,4,FALSE)),"－",VLOOKUP($AN1829,技まとめ!$A$1:$F$380,4,FALSE)),"一致","")</f>
        <v/>
      </c>
      <c r="AS1829" s="9" t="s">
        <v>86</v>
      </c>
      <c r="AT1829" s="3" t="str">
        <f>IF(ISERROR(VLOOKUP($AS1829,技まとめ!$A$1:$F$380,6,FALSE)),"－",VLOOKUP($AS1829,技まとめ!$A$1:$F$380,6,FALSE))</f>
        <v>NS</v>
      </c>
      <c r="AU1829" s="3">
        <f>IF(ISERROR(VLOOKUP($AS1829,技まとめ!$A$1:$F$380,3,FALSE)),"－",VLOOKUP($AS1829,技まとめ!$A$1:$F$380,3,FALSE))</f>
        <v>107</v>
      </c>
      <c r="AV1829" s="3">
        <f>IF(ISERROR(VLOOKUP($AS1829,技まとめ!$A$1:$F$380,5,FALSE)),"－",VLOOKUP($AS1829,技まとめ!$A$1:$F$380,5,FALSE))</f>
        <v>58</v>
      </c>
      <c r="AW1829" s="3" t="str">
        <f>IF($E1829=IF(ISERROR(VLOOKUP($AS1829,技まとめ!$A$1:$F$380,4,FALSE)),"－",VLOOKUP($AS1829,技まとめ!$A$1:$F$380,4,FALSE)),"一致","")</f>
        <v>一致</v>
      </c>
      <c r="AX1829" s="12" t="str">
        <f t="shared" si="398"/>
        <v>エアライドぶんしんフェイントぶんしんディフェンスザ・ハリケーン</v>
      </c>
      <c r="AY1829" s="12" t="str">
        <f t="shared" si="399"/>
        <v>エアライドぶんしんフェイントぶんしんディフェンスザ・ハリケーン</v>
      </c>
      <c r="AZ1829" s="12" t="str">
        <f t="shared" si="400"/>
        <v>エアライドぶんしんフェイントぶんしんディフェンスザ・ハリケーン</v>
      </c>
      <c r="BA1829" s="12" t="str">
        <f t="shared" si="401"/>
        <v>エアライドぶんしんフェイントぶんしんディフェンスザ・ハリケーン</v>
      </c>
      <c r="BB1829" s="11" t="str">
        <f t="shared" si="402"/>
        <v>DRDRBLNS</v>
      </c>
      <c r="BC1829" s="11" t="str">
        <f t="shared" si="403"/>
        <v>DRDRBLNS</v>
      </c>
      <c r="BD1829" s="11" t="str">
        <f t="shared" si="404"/>
        <v>DRDRBLNS</v>
      </c>
      <c r="BE1829" s="11" t="str">
        <f t="shared" si="405"/>
        <v>DRDRBLNS</v>
      </c>
    </row>
    <row r="1830" spans="1:57" ht="11.25" hidden="1" customHeight="1">
      <c r="A1830" s="6">
        <v>1829</v>
      </c>
      <c r="B1830" s="7" t="s">
        <v>4030</v>
      </c>
      <c r="C1830" s="8" t="s">
        <v>4031</v>
      </c>
      <c r="D1830" s="7" t="s">
        <v>72</v>
      </c>
      <c r="E1830" s="7" t="s">
        <v>73</v>
      </c>
      <c r="F1830" s="7" t="s">
        <v>82</v>
      </c>
      <c r="G1830" s="9">
        <v>130</v>
      </c>
      <c r="H1830" s="9">
        <v>120</v>
      </c>
      <c r="I1830" s="9">
        <v>63</v>
      </c>
      <c r="J1830" s="9">
        <v>65</v>
      </c>
      <c r="K1830" s="9">
        <v>60</v>
      </c>
      <c r="L1830" s="9">
        <v>71</v>
      </c>
      <c r="M1830" s="9">
        <v>45</v>
      </c>
      <c r="N1830" s="9">
        <v>48</v>
      </c>
      <c r="O1830" s="9">
        <v>49</v>
      </c>
      <c r="P1830" s="9">
        <v>40</v>
      </c>
      <c r="Q1830" s="10">
        <v>113</v>
      </c>
      <c r="R1830" s="11">
        <v>31</v>
      </c>
      <c r="S1830" s="11">
        <v>1</v>
      </c>
      <c r="T1830" s="11">
        <v>121</v>
      </c>
      <c r="U1830" s="11">
        <v>95</v>
      </c>
      <c r="V1830" s="11">
        <v>1</v>
      </c>
      <c r="W1830" s="11">
        <v>99</v>
      </c>
      <c r="X1830" s="11">
        <f t="shared" si="392"/>
        <v>461</v>
      </c>
      <c r="Y1830" s="11">
        <f t="shared" si="393"/>
        <v>5020</v>
      </c>
      <c r="Z1830" s="11">
        <f t="shared" si="394"/>
        <v>1590</v>
      </c>
      <c r="AA1830" s="11">
        <f t="shared" si="395"/>
        <v>4740</v>
      </c>
      <c r="AB1830" s="11">
        <f t="shared" si="396"/>
        <v>4740</v>
      </c>
      <c r="AC1830" s="6">
        <f t="shared" si="397"/>
        <v>5490</v>
      </c>
      <c r="AD1830" s="9" t="s">
        <v>159</v>
      </c>
      <c r="AE1830" s="3" t="str">
        <f>IF(ISERROR(VLOOKUP($AD1830,技まとめ!$A$1:$F$380,6,FALSE)),"－",VLOOKUP($AD1830,技まとめ!$A$1:$F$380,6,FALSE))</f>
        <v>BB</v>
      </c>
      <c r="AF1830" s="3">
        <f>IF(ISERROR(VLOOKUP($AD1830,技まとめ!$A$1:$F$380,3,FALSE)),"－",VLOOKUP($AD1830,技まとめ!$A$1:$F$380,3,FALSE))</f>
        <v>96</v>
      </c>
      <c r="AG1830" s="3">
        <f>IF(ISERROR(VLOOKUP($AD1830,技まとめ!$A$1:$F$380,5,FALSE)),"－",VLOOKUP($AD1830,技まとめ!$A$1:$F$380,5,FALSE))</f>
        <v>56</v>
      </c>
      <c r="AH1830" s="3" t="str">
        <f>IF($E1830=IF(ISERROR(VLOOKUP($AD1830,技まとめ!$A$1:$F$380,4,FALSE)),"－",VLOOKUP($AD1830,技まとめ!$A$1:$F$380,4,FALSE)),"一致","")</f>
        <v>一致</v>
      </c>
      <c r="AI1830" s="9" t="s">
        <v>308</v>
      </c>
      <c r="AJ1830" s="3" t="str">
        <f>IF(ISERROR(VLOOKUP($AI1830,技まとめ!$A$1:$F$380,6,FALSE)),"－",VLOOKUP($AI1830,技まとめ!$A$1:$F$380,6,FALSE))</f>
        <v>DR</v>
      </c>
      <c r="AK1830" s="3">
        <f>IF(ISERROR(VLOOKUP($AI1830,技まとめ!$A$1:$F$380,3,FALSE)),"－",VLOOKUP($AI1830,技まとめ!$A$1:$F$380,3,FALSE))</f>
        <v>28</v>
      </c>
      <c r="AL1830" s="3">
        <f>IF(ISERROR(VLOOKUP($AI1830,技まとめ!$A$1:$F$380,5,FALSE)),"－",VLOOKUP($AI1830,技まとめ!$A$1:$F$380,5,FALSE))</f>
        <v>24</v>
      </c>
      <c r="AM1830" s="3" t="str">
        <f>IF($E1830=IF(ISERROR(VLOOKUP($AI1830,技まとめ!$A$1:$F$380,4,FALSE)),"－",VLOOKUP($AI1830,技まとめ!$A$1:$F$380,4,FALSE)),"一致","")</f>
        <v>一致</v>
      </c>
      <c r="AN1830" s="9" t="s">
        <v>310</v>
      </c>
      <c r="AO1830" s="3" t="str">
        <f>IF(ISERROR(VLOOKUP($AN1830,技まとめ!$A$1:$F$380,6,FALSE)),"－",VLOOKUP($AN1830,技まとめ!$A$1:$F$380,6,FALSE))</f>
        <v>DR</v>
      </c>
      <c r="AP1830" s="3">
        <f>IF(ISERROR(VLOOKUP($AN1830,技まとめ!$A$1:$F$380,3,FALSE)),"－",VLOOKUP($AN1830,技まとめ!$A$1:$F$380,3,FALSE))</f>
        <v>65</v>
      </c>
      <c r="AQ1830" s="3">
        <f>IF(ISERROR(VLOOKUP($AN1830,技まとめ!$A$1:$F$380,5,FALSE)),"－",VLOOKUP($AN1830,技まとめ!$A$1:$F$380,5,FALSE))</f>
        <v>42</v>
      </c>
      <c r="AR1830" s="3" t="str">
        <f>IF($E1830=IF(ISERROR(VLOOKUP($AN1830,技まとめ!$A$1:$F$380,4,FALSE)),"－",VLOOKUP($AN1830,技まとめ!$A$1:$F$380,4,FALSE)),"一致","")</f>
        <v>一致</v>
      </c>
      <c r="AS1830" s="9" t="s">
        <v>92</v>
      </c>
      <c r="AT1830" s="3" t="str">
        <f>IF(ISERROR(VLOOKUP($AS1830,技まとめ!$A$1:$F$380,6,FALSE)),"－",VLOOKUP($AS1830,技まとめ!$A$1:$F$380,6,FALSE))</f>
        <v>BB</v>
      </c>
      <c r="AU1830" s="3">
        <f>IF(ISERROR(VLOOKUP($AS1830,技まとめ!$A$1:$F$380,3,FALSE)),"－",VLOOKUP($AS1830,技まとめ!$A$1:$F$380,3,FALSE))</f>
        <v>98</v>
      </c>
      <c r="AV1830" s="3">
        <f>IF(ISERROR(VLOOKUP($AS1830,技まとめ!$A$1:$F$380,5,FALSE)),"－",VLOOKUP($AS1830,技まとめ!$A$1:$F$380,5,FALSE))</f>
        <v>56</v>
      </c>
      <c r="AW1830" s="3" t="str">
        <f>IF($E1830=IF(ISERROR(VLOOKUP($AS1830,技まとめ!$A$1:$F$380,4,FALSE)),"－",VLOOKUP($AS1830,技まとめ!$A$1:$F$380,4,FALSE)),"一致","")</f>
        <v>一致</v>
      </c>
      <c r="AX1830" s="12" t="str">
        <f t="shared" si="398"/>
        <v>グランドクェイクスーパーアルマジロモグラシャッフルザ・マウンテン</v>
      </c>
      <c r="AY1830" s="12" t="str">
        <f t="shared" si="399"/>
        <v>グランドクェイクスーパーアルマジロモグラシャッフルザ・マウンテン</v>
      </c>
      <c r="AZ1830" s="12" t="str">
        <f t="shared" si="400"/>
        <v>グランドクェイクスーパーアルマジロモグラシャッフルザ・マウンテン</v>
      </c>
      <c r="BA1830" s="12" t="str">
        <f t="shared" si="401"/>
        <v>グランドクェイクスーパーアルマジロモグラシャッフルザ・マウンテン</v>
      </c>
      <c r="BB1830" s="11" t="str">
        <f t="shared" si="402"/>
        <v>BBDRDRBB</v>
      </c>
      <c r="BC1830" s="11" t="str">
        <f t="shared" si="403"/>
        <v>BBDRDRBB</v>
      </c>
      <c r="BD1830" s="11" t="str">
        <f t="shared" si="404"/>
        <v>BBDRDRBB</v>
      </c>
      <c r="BE1830" s="11" t="str">
        <f t="shared" si="405"/>
        <v>BBDRDRBB</v>
      </c>
    </row>
    <row r="1831" spans="1:57" ht="11.25" hidden="1" customHeight="1">
      <c r="A1831" s="6">
        <v>1830</v>
      </c>
      <c r="B1831" s="7" t="s">
        <v>4032</v>
      </c>
      <c r="C1831" s="8" t="s">
        <v>4033</v>
      </c>
      <c r="D1831" s="7" t="s">
        <v>72</v>
      </c>
      <c r="E1831" s="7" t="s">
        <v>95</v>
      </c>
      <c r="F1831" s="7" t="s">
        <v>82</v>
      </c>
      <c r="G1831" s="9">
        <v>123</v>
      </c>
      <c r="H1831" s="9">
        <v>115</v>
      </c>
      <c r="I1831" s="9">
        <v>56</v>
      </c>
      <c r="J1831" s="9">
        <v>52</v>
      </c>
      <c r="K1831" s="9">
        <v>68</v>
      </c>
      <c r="L1831" s="9">
        <v>67</v>
      </c>
      <c r="M1831" s="9">
        <v>52</v>
      </c>
      <c r="N1831" s="9">
        <v>62</v>
      </c>
      <c r="O1831" s="9">
        <v>61</v>
      </c>
      <c r="P1831" s="9">
        <v>12</v>
      </c>
      <c r="Q1831" s="10">
        <v>106</v>
      </c>
      <c r="R1831" s="11">
        <v>12</v>
      </c>
      <c r="S1831" s="11">
        <v>1</v>
      </c>
      <c r="T1831" s="11">
        <v>117</v>
      </c>
      <c r="U1831" s="11">
        <v>102</v>
      </c>
      <c r="V1831" s="11">
        <v>1</v>
      </c>
      <c r="W1831" s="11">
        <v>111</v>
      </c>
      <c r="X1831" s="11">
        <f t="shared" si="392"/>
        <v>450</v>
      </c>
      <c r="Y1831" s="11">
        <f t="shared" si="393"/>
        <v>4800</v>
      </c>
      <c r="Z1831" s="11">
        <f t="shared" si="394"/>
        <v>985</v>
      </c>
      <c r="AA1831" s="11">
        <f t="shared" si="395"/>
        <v>4660</v>
      </c>
      <c r="AB1831" s="11">
        <f t="shared" si="396"/>
        <v>4660</v>
      </c>
      <c r="AC1831" s="6">
        <f t="shared" si="397"/>
        <v>5295</v>
      </c>
      <c r="AD1831" s="9" t="s">
        <v>98</v>
      </c>
      <c r="AE1831" s="3" t="str">
        <f>IF(ISERROR(VLOOKUP($AD1831,技まとめ!$A$1:$F$380,6,FALSE)),"－",VLOOKUP($AD1831,技まとめ!$A$1:$F$380,6,FALSE))</f>
        <v>BL</v>
      </c>
      <c r="AF1831" s="3">
        <f>IF(ISERROR(VLOOKUP($AD1831,技まとめ!$A$1:$F$380,3,FALSE)),"－",VLOOKUP($AD1831,技まとめ!$A$1:$F$380,3,FALSE))</f>
        <v>58</v>
      </c>
      <c r="AG1831" s="3">
        <f>IF(ISERROR(VLOOKUP($AD1831,技まとめ!$A$1:$F$380,5,FALSE)),"－",VLOOKUP($AD1831,技まとめ!$A$1:$F$380,5,FALSE))</f>
        <v>39</v>
      </c>
      <c r="AH1831" s="3" t="str">
        <f>IF($E1831=IF(ISERROR(VLOOKUP($AD1831,技まとめ!$A$1:$F$380,4,FALSE)),"－",VLOOKUP($AD1831,技まとめ!$A$1:$F$380,4,FALSE)),"一致","")</f>
        <v>一致</v>
      </c>
      <c r="AI1831" s="9" t="s">
        <v>165</v>
      </c>
      <c r="AJ1831" s="3" t="str">
        <f>IF(ISERROR(VLOOKUP($AI1831,技まとめ!$A$1:$F$380,6,FALSE)),"－",VLOOKUP($AI1831,技まとめ!$A$1:$F$380,6,FALSE))</f>
        <v>BL</v>
      </c>
      <c r="AK1831" s="3">
        <f>IF(ISERROR(VLOOKUP($AI1831,技まとめ!$A$1:$F$380,3,FALSE)),"－",VLOOKUP($AI1831,技まとめ!$A$1:$F$380,3,FALSE))</f>
        <v>78</v>
      </c>
      <c r="AL1831" s="3">
        <f>IF(ISERROR(VLOOKUP($AI1831,技まとめ!$A$1:$F$380,5,FALSE)),"－",VLOOKUP($AI1831,技まとめ!$A$1:$F$380,5,FALSE))</f>
        <v>46</v>
      </c>
      <c r="AM1831" s="3" t="str">
        <f>IF($E1831=IF(ISERROR(VLOOKUP($AI1831,技まとめ!$A$1:$F$380,4,FALSE)),"－",VLOOKUP($AI1831,技まとめ!$A$1:$F$380,4,FALSE)),"一致","")</f>
        <v/>
      </c>
      <c r="AN1831" s="9" t="s">
        <v>236</v>
      </c>
      <c r="AO1831" s="3" t="str">
        <f>IF(ISERROR(VLOOKUP($AN1831,技まとめ!$A$1:$F$380,6,FALSE)),"－",VLOOKUP($AN1831,技まとめ!$A$1:$F$380,6,FALSE))</f>
        <v>DR</v>
      </c>
      <c r="AP1831" s="3">
        <f>IF(ISERROR(VLOOKUP($AN1831,技まとめ!$A$1:$F$380,3,FALSE)),"－",VLOOKUP($AN1831,技まとめ!$A$1:$F$380,3,FALSE))</f>
        <v>65</v>
      </c>
      <c r="AQ1831" s="3">
        <f>IF(ISERROR(VLOOKUP($AN1831,技まとめ!$A$1:$F$380,5,FALSE)),"－",VLOOKUP($AN1831,技まとめ!$A$1:$F$380,5,FALSE))</f>
        <v>42</v>
      </c>
      <c r="AR1831" s="3" t="str">
        <f>IF($E1831=IF(ISERROR(VLOOKUP($AN1831,技まとめ!$A$1:$F$380,4,FALSE)),"－",VLOOKUP($AN1831,技まとめ!$A$1:$F$380,4,FALSE)),"一致","")</f>
        <v/>
      </c>
      <c r="AS1831" s="9" t="s">
        <v>268</v>
      </c>
      <c r="AT1831" s="3" t="str">
        <f>IF(ISERROR(VLOOKUP($AS1831,技まとめ!$A$1:$F$380,6,FALSE)),"－",VLOOKUP($AS1831,技まとめ!$A$1:$F$380,6,FALSE))</f>
        <v>－</v>
      </c>
      <c r="AU1831" s="3">
        <f>IF(ISERROR(VLOOKUP($AS1831,技まとめ!$A$1:$F$380,3,FALSE)),"－",VLOOKUP($AS1831,技まとめ!$A$1:$F$380,3,FALSE))</f>
        <v>0</v>
      </c>
      <c r="AV1831" s="3">
        <f>IF(ISERROR(VLOOKUP($AS1831,技まとめ!$A$1:$F$380,5,FALSE)),"－",VLOOKUP($AS1831,技まとめ!$A$1:$F$380,5,FALSE))</f>
        <v>0</v>
      </c>
      <c r="AW1831" s="3" t="str">
        <f>IF($E1831=IF(ISERROR(VLOOKUP($AS1831,技まとめ!$A$1:$F$380,4,FALSE)),"－",VLOOKUP($AS1831,技まとめ!$A$1:$F$380,4,FALSE)),"一致","")</f>
        <v/>
      </c>
      <c r="AX1831" s="12" t="str">
        <f t="shared" si="398"/>
        <v>かげぬいダブルサイクロンとうめいフェイントむぞくせい</v>
      </c>
      <c r="AY1831" s="12" t="str">
        <f t="shared" si="399"/>
        <v>かげぬいダブルサイクロンとうめいフェイントむぞくせい</v>
      </c>
      <c r="AZ1831" s="12" t="str">
        <f t="shared" si="400"/>
        <v>かげぬいダブルサイクロンとうめいフェイントむぞくせい</v>
      </c>
      <c r="BA1831" s="12" t="str">
        <f t="shared" si="401"/>
        <v>かげぬいダブルサイクロンとうめいフェイントむぞくせい</v>
      </c>
      <c r="BB1831" s="11" t="str">
        <f t="shared" si="402"/>
        <v>BLBLDR－</v>
      </c>
      <c r="BC1831" s="11" t="str">
        <f t="shared" si="403"/>
        <v>BLBLDR－</v>
      </c>
      <c r="BD1831" s="11" t="str">
        <f t="shared" si="404"/>
        <v>BLBLDR－</v>
      </c>
      <c r="BE1831" s="11" t="str">
        <f t="shared" si="405"/>
        <v>BLBLDR－</v>
      </c>
    </row>
    <row r="1832" spans="1:57" ht="11.25" hidden="1" customHeight="1">
      <c r="A1832" s="6">
        <v>1831</v>
      </c>
      <c r="B1832" s="7" t="s">
        <v>4034</v>
      </c>
      <c r="C1832" s="8" t="s">
        <v>4035</v>
      </c>
      <c r="D1832" s="7" t="s">
        <v>72</v>
      </c>
      <c r="E1832" s="7" t="s">
        <v>102</v>
      </c>
      <c r="F1832" s="7" t="s">
        <v>82</v>
      </c>
      <c r="G1832" s="9">
        <v>124</v>
      </c>
      <c r="H1832" s="9">
        <v>127</v>
      </c>
      <c r="I1832" s="9">
        <v>48</v>
      </c>
      <c r="J1832" s="9">
        <v>48</v>
      </c>
      <c r="K1832" s="9">
        <v>52</v>
      </c>
      <c r="L1832" s="9">
        <v>56</v>
      </c>
      <c r="M1832" s="9">
        <v>60</v>
      </c>
      <c r="N1832" s="9">
        <v>62</v>
      </c>
      <c r="O1832" s="9">
        <v>66</v>
      </c>
      <c r="P1832" s="9">
        <v>50</v>
      </c>
      <c r="Q1832" s="10">
        <v>98</v>
      </c>
      <c r="R1832" s="11">
        <v>30</v>
      </c>
      <c r="S1832" s="11">
        <v>1</v>
      </c>
      <c r="T1832" s="11">
        <v>106</v>
      </c>
      <c r="U1832" s="11">
        <v>110</v>
      </c>
      <c r="V1832" s="11">
        <v>1</v>
      </c>
      <c r="W1832" s="11">
        <v>116</v>
      </c>
      <c r="X1832" s="11">
        <f t="shared" si="392"/>
        <v>462</v>
      </c>
      <c r="Y1832" s="11">
        <f t="shared" si="393"/>
        <v>4505</v>
      </c>
      <c r="Z1832" s="11">
        <f t="shared" si="394"/>
        <v>1640</v>
      </c>
      <c r="AA1832" s="11">
        <f t="shared" si="395"/>
        <v>4300</v>
      </c>
      <c r="AB1832" s="11">
        <f t="shared" si="396"/>
        <v>4300</v>
      </c>
      <c r="AC1832" s="6">
        <f t="shared" si="397"/>
        <v>4970</v>
      </c>
      <c r="AD1832" s="9" t="s">
        <v>103</v>
      </c>
      <c r="AE1832" s="3" t="str">
        <f>IF(ISERROR(VLOOKUP($AD1832,技まとめ!$A$1:$F$380,6,FALSE)),"－",VLOOKUP($AD1832,技まとめ!$A$1:$F$380,6,FALSE))</f>
        <v>DR</v>
      </c>
      <c r="AF1832" s="3">
        <f>IF(ISERROR(VLOOKUP($AD1832,技まとめ!$A$1:$F$380,3,FALSE)),"－",VLOOKUP($AD1832,技まとめ!$A$1:$F$380,3,FALSE))</f>
        <v>56</v>
      </c>
      <c r="AG1832" s="3">
        <f>IF(ISERROR(VLOOKUP($AD1832,技まとめ!$A$1:$F$380,5,FALSE)),"－",VLOOKUP($AD1832,技まとめ!$A$1:$F$380,5,FALSE))</f>
        <v>39</v>
      </c>
      <c r="AH1832" s="3" t="str">
        <f>IF($E1832=IF(ISERROR(VLOOKUP($AD1832,技まとめ!$A$1:$F$380,4,FALSE)),"－",VLOOKUP($AD1832,技まとめ!$A$1:$F$380,4,FALSE)),"一致","")</f>
        <v/>
      </c>
      <c r="AI1832" s="9" t="s">
        <v>346</v>
      </c>
      <c r="AJ1832" s="3" t="str">
        <f>IF(ISERROR(VLOOKUP($AI1832,技まとめ!$A$1:$F$380,6,FALSE)),"－",VLOOKUP($AI1832,技まとめ!$A$1:$F$380,6,FALSE))</f>
        <v>LS</v>
      </c>
      <c r="AK1832" s="3">
        <f>IF(ISERROR(VLOOKUP($AI1832,技まとめ!$A$1:$F$380,3,FALSE)),"－",VLOOKUP($AI1832,技まとめ!$A$1:$F$380,3,FALSE))</f>
        <v>51</v>
      </c>
      <c r="AL1832" s="3">
        <f>IF(ISERROR(VLOOKUP($AI1832,技まとめ!$A$1:$F$380,5,FALSE)),"－",VLOOKUP($AI1832,技まとめ!$A$1:$F$380,5,FALSE))</f>
        <v>37</v>
      </c>
      <c r="AM1832" s="3" t="str">
        <f>IF($E1832=IF(ISERROR(VLOOKUP($AI1832,技まとめ!$A$1:$F$380,4,FALSE)),"－",VLOOKUP($AI1832,技まとめ!$A$1:$F$380,4,FALSE)),"一致","")</f>
        <v/>
      </c>
      <c r="AN1832" s="9" t="s">
        <v>5016</v>
      </c>
      <c r="AO1832" s="3" t="str">
        <f>IF(ISERROR(VLOOKUP($AN1832,技まとめ!$A$1:$F$380,6,FALSE)),"－",VLOOKUP($AN1832,技まとめ!$A$1:$F$380,6,FALSE))</f>
        <v>－</v>
      </c>
      <c r="AP1832" s="3">
        <f>IF(ISERROR(VLOOKUP($AN1832,技まとめ!$A$1:$F$380,3,FALSE)),"－",VLOOKUP($AN1832,技まとめ!$A$1:$F$380,3,FALSE))</f>
        <v>0</v>
      </c>
      <c r="AQ1832" s="3">
        <f>IF(ISERROR(VLOOKUP($AN1832,技まとめ!$A$1:$F$380,5,FALSE)),"－",VLOOKUP($AN1832,技まとめ!$A$1:$F$380,5,FALSE))</f>
        <v>0</v>
      </c>
      <c r="AR1832" s="3" t="str">
        <f>IF($E1832=IF(ISERROR(VLOOKUP($AN1832,技まとめ!$A$1:$F$380,4,FALSE)),"－",VLOOKUP($AN1832,技まとめ!$A$1:$F$380,4,FALSE)),"一致","")</f>
        <v/>
      </c>
      <c r="AS1832" s="9" t="s">
        <v>671</v>
      </c>
      <c r="AT1832" s="3" t="str">
        <f>IF(ISERROR(VLOOKUP($AS1832,技まとめ!$A$1:$F$380,6,FALSE)),"－",VLOOKUP($AS1832,技まとめ!$A$1:$F$380,6,FALSE))</f>
        <v>BL</v>
      </c>
      <c r="AU1832" s="3">
        <f>IF(ISERROR(VLOOKUP($AS1832,技まとめ!$A$1:$F$380,3,FALSE)),"－",VLOOKUP($AS1832,技まとめ!$A$1:$F$380,3,FALSE))</f>
        <v>56</v>
      </c>
      <c r="AV1832" s="3">
        <f>IF(ISERROR(VLOOKUP($AS1832,技まとめ!$A$1:$F$380,5,FALSE)),"－",VLOOKUP($AS1832,技まとめ!$A$1:$F$380,5,FALSE))</f>
        <v>39</v>
      </c>
      <c r="AW1832" s="3" t="str">
        <f>IF($E1832=IF(ISERROR(VLOOKUP($AS1832,技まとめ!$A$1:$F$380,4,FALSE)),"－",VLOOKUP($AS1832,技まとめ!$A$1:$F$380,4,FALSE)),"一致","")</f>
        <v>一致</v>
      </c>
      <c r="AX1832" s="12" t="str">
        <f t="shared" si="398"/>
        <v>まぼろしドリブルレインボーループラッキー！フレイムダンス</v>
      </c>
      <c r="AY1832" s="12" t="str">
        <f t="shared" si="399"/>
        <v>まぼろしドリブルレインボーループラッキー！フレイムダンス</v>
      </c>
      <c r="AZ1832" s="12" t="str">
        <f t="shared" si="400"/>
        <v>まぼろしドリブルレインボーループラッキー！フレイムダンス</v>
      </c>
      <c r="BA1832" s="12" t="str">
        <f t="shared" si="401"/>
        <v>まぼろしドリブルレインボーループラッキー！フレイムダンス</v>
      </c>
      <c r="BB1832" s="11" t="str">
        <f t="shared" si="402"/>
        <v>DRLS－BL</v>
      </c>
      <c r="BC1832" s="11" t="str">
        <f t="shared" si="403"/>
        <v>DRLS－BL</v>
      </c>
      <c r="BD1832" s="11" t="str">
        <f t="shared" si="404"/>
        <v>DRLS－BL</v>
      </c>
      <c r="BE1832" s="11" t="str">
        <f t="shared" si="405"/>
        <v>DRLS－BL</v>
      </c>
    </row>
    <row r="1833" spans="1:57" ht="11.25" hidden="1" customHeight="1">
      <c r="A1833" s="6">
        <v>1832</v>
      </c>
      <c r="B1833" s="7" t="s">
        <v>4036</v>
      </c>
      <c r="C1833" s="8" t="s">
        <v>4037</v>
      </c>
      <c r="D1833" s="7" t="s">
        <v>72</v>
      </c>
      <c r="E1833" s="7" t="s">
        <v>81</v>
      </c>
      <c r="F1833" s="7" t="s">
        <v>109</v>
      </c>
      <c r="G1833" s="9">
        <v>120</v>
      </c>
      <c r="H1833" s="9">
        <v>100</v>
      </c>
      <c r="I1833" s="9">
        <v>62</v>
      </c>
      <c r="J1833" s="9">
        <v>62</v>
      </c>
      <c r="K1833" s="9">
        <v>62</v>
      </c>
      <c r="L1833" s="9">
        <v>62</v>
      </c>
      <c r="M1833" s="9">
        <v>62</v>
      </c>
      <c r="N1833" s="9">
        <v>65</v>
      </c>
      <c r="O1833" s="9">
        <v>62</v>
      </c>
      <c r="P1833" s="9">
        <v>3</v>
      </c>
      <c r="Q1833" s="10">
        <v>112</v>
      </c>
      <c r="R1833" s="11">
        <v>10</v>
      </c>
      <c r="S1833" s="11">
        <v>1</v>
      </c>
      <c r="T1833" s="11">
        <v>112</v>
      </c>
      <c r="U1833" s="11">
        <v>112</v>
      </c>
      <c r="V1833" s="11">
        <v>1</v>
      </c>
      <c r="W1833" s="11">
        <v>112</v>
      </c>
      <c r="X1833" s="11">
        <f t="shared" si="392"/>
        <v>460</v>
      </c>
      <c r="Y1833" s="11">
        <f t="shared" si="393"/>
        <v>5045</v>
      </c>
      <c r="Z1833" s="11">
        <f t="shared" si="394"/>
        <v>920</v>
      </c>
      <c r="AA1833" s="11">
        <f t="shared" si="395"/>
        <v>4490</v>
      </c>
      <c r="AB1833" s="11">
        <f t="shared" si="396"/>
        <v>4490</v>
      </c>
      <c r="AC1833" s="6">
        <f t="shared" si="397"/>
        <v>5090</v>
      </c>
      <c r="AD1833" s="9" t="s">
        <v>331</v>
      </c>
      <c r="AE1833" s="3" t="str">
        <f>IF(ISERROR(VLOOKUP($AD1833,技まとめ!$A$1:$F$380,6,FALSE)),"－",VLOOKUP($AD1833,技まとめ!$A$1:$F$380,6,FALSE))</f>
        <v>DR</v>
      </c>
      <c r="AF1833" s="3">
        <f>IF(ISERROR(VLOOKUP($AD1833,技まとめ!$A$1:$F$380,3,FALSE)),"－",VLOOKUP($AD1833,技まとめ!$A$1:$F$380,3,FALSE))</f>
        <v>77</v>
      </c>
      <c r="AG1833" s="3">
        <f>IF(ISERROR(VLOOKUP($AD1833,技まとめ!$A$1:$F$380,5,FALSE)),"－",VLOOKUP($AD1833,技まとめ!$A$1:$F$380,5,FALSE))</f>
        <v>47</v>
      </c>
      <c r="AH1833" s="3" t="str">
        <f>IF($E1833=IF(ISERROR(VLOOKUP($AD1833,技まとめ!$A$1:$F$380,4,FALSE)),"－",VLOOKUP($AD1833,技まとめ!$A$1:$F$380,4,FALSE)),"一致","")</f>
        <v/>
      </c>
      <c r="AI1833" s="9" t="s">
        <v>112</v>
      </c>
      <c r="AJ1833" s="3" t="str">
        <f>IF(ISERROR(VLOOKUP($AI1833,技まとめ!$A$1:$F$380,6,FALSE)),"－",VLOOKUP($AI1833,技まとめ!$A$1:$F$380,6,FALSE))</f>
        <v>BB</v>
      </c>
      <c r="AK1833" s="3">
        <f>IF(ISERROR(VLOOKUP($AI1833,技まとめ!$A$1:$F$380,3,FALSE)),"－",VLOOKUP($AI1833,技まとめ!$A$1:$F$380,3,FALSE))</f>
        <v>77</v>
      </c>
      <c r="AL1833" s="3">
        <f>IF(ISERROR(VLOOKUP($AI1833,技まとめ!$A$1:$F$380,5,FALSE)),"－",VLOOKUP($AI1833,技まとめ!$A$1:$F$380,5,FALSE))</f>
        <v>47</v>
      </c>
      <c r="AM1833" s="3" t="str">
        <f>IF($E1833=IF(ISERROR(VLOOKUP($AI1833,技まとめ!$A$1:$F$380,4,FALSE)),"－",VLOOKUP($AI1833,技まとめ!$A$1:$F$380,4,FALSE)),"一致","")</f>
        <v/>
      </c>
      <c r="AN1833" s="9" t="s">
        <v>132</v>
      </c>
      <c r="AO1833" s="3" t="str">
        <f>IF(ISERROR(VLOOKUP($AN1833,技まとめ!$A$1:$F$380,6,FALSE)),"－",VLOOKUP($AN1833,技まとめ!$A$1:$F$380,6,FALSE))</f>
        <v>DR</v>
      </c>
      <c r="AP1833" s="3">
        <f>IF(ISERROR(VLOOKUP($AN1833,技まとめ!$A$1:$F$380,3,FALSE)),"－",VLOOKUP($AN1833,技まとめ!$A$1:$F$380,3,FALSE))</f>
        <v>78</v>
      </c>
      <c r="AQ1833" s="3">
        <f>IF(ISERROR(VLOOKUP($AN1833,技まとめ!$A$1:$F$380,5,FALSE)),"－",VLOOKUP($AN1833,技まとめ!$A$1:$F$380,5,FALSE))</f>
        <v>46</v>
      </c>
      <c r="AR1833" s="3" t="str">
        <f>IF($E1833=IF(ISERROR(VLOOKUP($AN1833,技まとめ!$A$1:$F$380,4,FALSE)),"－",VLOOKUP($AN1833,技まとめ!$A$1:$F$380,4,FALSE)),"一致","")</f>
        <v>一致</v>
      </c>
      <c r="AS1833" s="9" t="s">
        <v>385</v>
      </c>
      <c r="AT1833" s="3" t="str">
        <f>IF(ISERROR(VLOOKUP($AS1833,技まとめ!$A$1:$F$380,6,FALSE)),"－",VLOOKUP($AS1833,技まとめ!$A$1:$F$380,6,FALSE))</f>
        <v>CA</v>
      </c>
      <c r="AU1833" s="3">
        <f>IF(ISERROR(VLOOKUP($AS1833,技まとめ!$A$1:$F$380,3,FALSE)),"－",VLOOKUP($AS1833,技まとめ!$A$1:$F$380,3,FALSE))</f>
        <v>81</v>
      </c>
      <c r="AV1833" s="3">
        <f>IF(ISERROR(VLOOKUP($AS1833,技まとめ!$A$1:$F$380,5,FALSE)),"－",VLOOKUP($AS1833,技まとめ!$A$1:$F$380,5,FALSE))</f>
        <v>47</v>
      </c>
      <c r="AW1833" s="3" t="str">
        <f>IF($E1833=IF(ISERROR(VLOOKUP($AS1833,技まとめ!$A$1:$F$380,4,FALSE)),"－",VLOOKUP($AS1833,技まとめ!$A$1:$F$380,4,FALSE)),"一致","")</f>
        <v/>
      </c>
      <c r="AX1833" s="12" t="str">
        <f t="shared" si="398"/>
        <v>ライトニングアクセルシューティングスターダッシュストームトリプルディフェンス</v>
      </c>
      <c r="AY1833" s="12" t="str">
        <f t="shared" si="399"/>
        <v>ライトニングアクセルシューティングスターダッシュストームトリプルディフェンス</v>
      </c>
      <c r="AZ1833" s="12" t="str">
        <f t="shared" si="400"/>
        <v>ライトニングアクセルシューティングスターダッシュストームトリプルディフェンス</v>
      </c>
      <c r="BA1833" s="12" t="str">
        <f t="shared" si="401"/>
        <v>ライトニングアクセルシューティングスターダッシュストームトリプルディフェンス</v>
      </c>
      <c r="BB1833" s="11" t="str">
        <f t="shared" si="402"/>
        <v>DRBBDRCA</v>
      </c>
      <c r="BC1833" s="11" t="str">
        <f t="shared" si="403"/>
        <v>DRBBDRCA</v>
      </c>
      <c r="BD1833" s="11" t="str">
        <f t="shared" si="404"/>
        <v>DRBBDRCA</v>
      </c>
      <c r="BE1833" s="11" t="str">
        <f t="shared" si="405"/>
        <v>DRBBDRCA</v>
      </c>
    </row>
    <row r="1834" spans="1:57" ht="11.25" hidden="1" customHeight="1">
      <c r="A1834" s="6">
        <v>1833</v>
      </c>
      <c r="B1834" s="7" t="s">
        <v>4038</v>
      </c>
      <c r="C1834" s="8" t="s">
        <v>4039</v>
      </c>
      <c r="D1834" s="7" t="s">
        <v>72</v>
      </c>
      <c r="E1834" s="7" t="s">
        <v>95</v>
      </c>
      <c r="F1834" s="7" t="s">
        <v>109</v>
      </c>
      <c r="G1834" s="9">
        <v>128</v>
      </c>
      <c r="H1834" s="9">
        <v>108</v>
      </c>
      <c r="I1834" s="9">
        <v>59</v>
      </c>
      <c r="J1834" s="9">
        <v>76</v>
      </c>
      <c r="K1834" s="9">
        <v>62</v>
      </c>
      <c r="L1834" s="9">
        <v>58</v>
      </c>
      <c r="M1834" s="9">
        <v>48</v>
      </c>
      <c r="N1834" s="9">
        <v>48</v>
      </c>
      <c r="O1834" s="9">
        <v>61</v>
      </c>
      <c r="P1834" s="9">
        <v>26</v>
      </c>
      <c r="Q1834" s="10">
        <v>109</v>
      </c>
      <c r="R1834" s="11">
        <v>30</v>
      </c>
      <c r="S1834" s="11">
        <v>1</v>
      </c>
      <c r="T1834" s="11">
        <v>108</v>
      </c>
      <c r="U1834" s="11">
        <v>98</v>
      </c>
      <c r="V1834" s="11">
        <v>1</v>
      </c>
      <c r="W1834" s="11">
        <v>111</v>
      </c>
      <c r="X1834" s="11">
        <f t="shared" si="392"/>
        <v>458</v>
      </c>
      <c r="Y1834" s="11">
        <f t="shared" si="393"/>
        <v>4920</v>
      </c>
      <c r="Z1834" s="11">
        <f t="shared" si="394"/>
        <v>1615</v>
      </c>
      <c r="AA1834" s="11">
        <f t="shared" si="395"/>
        <v>4345</v>
      </c>
      <c r="AB1834" s="11">
        <f t="shared" si="396"/>
        <v>4345</v>
      </c>
      <c r="AC1834" s="6">
        <f t="shared" si="397"/>
        <v>5025</v>
      </c>
      <c r="AD1834" s="9" t="s">
        <v>216</v>
      </c>
      <c r="AE1834" s="3" t="str">
        <f>IF(ISERROR(VLOOKUP($AD1834,技まとめ!$A$1:$F$380,6,FALSE)),"－",VLOOKUP($AD1834,技まとめ!$A$1:$F$380,6,FALSE))</f>
        <v>DR</v>
      </c>
      <c r="AF1834" s="3">
        <f>IF(ISERROR(VLOOKUP($AD1834,技まとめ!$A$1:$F$380,3,FALSE)),"－",VLOOKUP($AD1834,技まとめ!$A$1:$F$380,3,FALSE))</f>
        <v>77</v>
      </c>
      <c r="AG1834" s="3">
        <f>IF(ISERROR(VLOOKUP($AD1834,技まとめ!$A$1:$F$380,5,FALSE)),"－",VLOOKUP($AD1834,技まとめ!$A$1:$F$380,5,FALSE))</f>
        <v>47</v>
      </c>
      <c r="AH1834" s="3" t="str">
        <f>IF($E1834=IF(ISERROR(VLOOKUP($AD1834,技まとめ!$A$1:$F$380,4,FALSE)),"－",VLOOKUP($AD1834,技まとめ!$A$1:$F$380,4,FALSE)),"一致","")</f>
        <v/>
      </c>
      <c r="AI1834" s="9" t="s">
        <v>117</v>
      </c>
      <c r="AJ1834" s="3" t="str">
        <f>IF(ISERROR(VLOOKUP($AI1834,技まとめ!$A$1:$F$380,6,FALSE)),"－",VLOOKUP($AI1834,技まとめ!$A$1:$F$380,6,FALSE))</f>
        <v>SC</v>
      </c>
      <c r="AK1834" s="3">
        <f>IF(ISERROR(VLOOKUP($AI1834,技まとめ!$A$1:$F$380,3,FALSE)),"－",VLOOKUP($AI1834,技まとめ!$A$1:$F$380,3,FALSE))</f>
        <v>38</v>
      </c>
      <c r="AL1834" s="3">
        <f>IF(ISERROR(VLOOKUP($AI1834,技まとめ!$A$1:$F$380,5,FALSE)),"－",VLOOKUP($AI1834,技まとめ!$A$1:$F$380,5,FALSE))</f>
        <v>25</v>
      </c>
      <c r="AM1834" s="3" t="str">
        <f>IF($E1834=IF(ISERROR(VLOOKUP($AI1834,技まとめ!$A$1:$F$380,4,FALSE)),"－",VLOOKUP($AI1834,技まとめ!$A$1:$F$380,4,FALSE)),"一致","")</f>
        <v/>
      </c>
      <c r="AN1834" s="9" t="s">
        <v>118</v>
      </c>
      <c r="AO1834" s="3" t="str">
        <f>IF(ISERROR(VLOOKUP($AN1834,技まとめ!$A$1:$F$380,6,FALSE)),"－",VLOOKUP($AN1834,技まとめ!$A$1:$F$380,6,FALSE))</f>
        <v>BS</v>
      </c>
      <c r="AP1834" s="3">
        <f>IF(ISERROR(VLOOKUP($AN1834,技まとめ!$A$1:$F$380,3,FALSE)),"－",VLOOKUP($AN1834,技まとめ!$A$1:$F$380,3,FALSE))</f>
        <v>64</v>
      </c>
      <c r="AQ1834" s="3">
        <f>IF(ISERROR(VLOOKUP($AN1834,技まとめ!$A$1:$F$380,5,FALSE)),"－",VLOOKUP($AN1834,技まとめ!$A$1:$F$380,5,FALSE))</f>
        <v>37</v>
      </c>
      <c r="AR1834" s="3" t="str">
        <f>IF($E1834=IF(ISERROR(VLOOKUP($AN1834,技まとめ!$A$1:$F$380,4,FALSE)),"－",VLOOKUP($AN1834,技まとめ!$A$1:$F$380,4,FALSE)),"一致","")</f>
        <v/>
      </c>
      <c r="AS1834" s="9" t="s">
        <v>437</v>
      </c>
      <c r="AT1834" s="3" t="str">
        <f>IF(ISERROR(VLOOKUP($AS1834,技まとめ!$A$1:$F$380,6,FALSE)),"－",VLOOKUP($AS1834,技まとめ!$A$1:$F$380,6,FALSE))</f>
        <v>NS</v>
      </c>
      <c r="AU1834" s="3">
        <f>IF(ISERROR(VLOOKUP($AS1834,技まとめ!$A$1:$F$380,3,FALSE)),"－",VLOOKUP($AS1834,技まとめ!$A$1:$F$380,3,FALSE))</f>
        <v>83</v>
      </c>
      <c r="AV1834" s="3">
        <f>IF(ISERROR(VLOOKUP($AS1834,技まとめ!$A$1:$F$380,5,FALSE)),"－",VLOOKUP($AS1834,技まとめ!$A$1:$F$380,5,FALSE))</f>
        <v>46</v>
      </c>
      <c r="AW1834" s="3" t="str">
        <f>IF($E1834=IF(ISERROR(VLOOKUP($AS1834,技まとめ!$A$1:$F$380,4,FALSE)),"－",VLOOKUP($AS1834,技まとめ!$A$1:$F$380,4,FALSE)),"一致","")</f>
        <v>一致</v>
      </c>
      <c r="AX1834" s="12" t="str">
        <f t="shared" si="398"/>
        <v>アルマジロサーカスクルクルヘッドクンフーアタックデュアルストライク</v>
      </c>
      <c r="AY1834" s="12" t="str">
        <f t="shared" si="399"/>
        <v>アルマジロサーカスクルクルヘッドクンフーアタックデュアルストライク</v>
      </c>
      <c r="AZ1834" s="12" t="str">
        <f t="shared" si="400"/>
        <v>アルマジロサーカスクルクルヘッドクンフーアタックデュアルストライク</v>
      </c>
      <c r="BA1834" s="12" t="str">
        <f t="shared" si="401"/>
        <v>アルマジロサーカスクルクルヘッドクンフーアタックデュアルストライク</v>
      </c>
      <c r="BB1834" s="11" t="str">
        <f t="shared" si="402"/>
        <v>DRSCBSNS</v>
      </c>
      <c r="BC1834" s="11" t="str">
        <f t="shared" si="403"/>
        <v>DRSCBSNS</v>
      </c>
      <c r="BD1834" s="11" t="str">
        <f t="shared" si="404"/>
        <v>DRSCBSNS</v>
      </c>
      <c r="BE1834" s="11" t="str">
        <f t="shared" si="405"/>
        <v>DRSCBSNS</v>
      </c>
    </row>
    <row r="1835" spans="1:57" ht="11.25" hidden="1" customHeight="1">
      <c r="A1835" s="6">
        <v>1834</v>
      </c>
      <c r="B1835" s="7" t="s">
        <v>4040</v>
      </c>
      <c r="C1835" s="8" t="s">
        <v>4041</v>
      </c>
      <c r="D1835" s="7" t="s">
        <v>72</v>
      </c>
      <c r="E1835" s="7" t="s">
        <v>102</v>
      </c>
      <c r="F1835" s="7" t="s">
        <v>109</v>
      </c>
      <c r="G1835" s="9">
        <v>128</v>
      </c>
      <c r="H1835" s="9">
        <v>114</v>
      </c>
      <c r="I1835" s="9">
        <v>64</v>
      </c>
      <c r="J1835" s="9">
        <v>60</v>
      </c>
      <c r="K1835" s="9">
        <v>61</v>
      </c>
      <c r="L1835" s="9">
        <v>60</v>
      </c>
      <c r="M1835" s="9">
        <v>49</v>
      </c>
      <c r="N1835" s="9">
        <v>61</v>
      </c>
      <c r="O1835" s="9">
        <v>76</v>
      </c>
      <c r="P1835" s="9">
        <v>1</v>
      </c>
      <c r="Q1835" s="10">
        <v>114</v>
      </c>
      <c r="R1835" s="11">
        <v>1</v>
      </c>
      <c r="S1835" s="11">
        <v>1</v>
      </c>
      <c r="T1835" s="11">
        <v>110</v>
      </c>
      <c r="U1835" s="11">
        <v>99</v>
      </c>
      <c r="V1835" s="11">
        <v>1</v>
      </c>
      <c r="W1835" s="11">
        <v>126</v>
      </c>
      <c r="X1835" s="11">
        <f t="shared" si="392"/>
        <v>452</v>
      </c>
      <c r="Y1835" s="11">
        <f t="shared" si="393"/>
        <v>5195</v>
      </c>
      <c r="Z1835" s="11">
        <f t="shared" si="394"/>
        <v>675</v>
      </c>
      <c r="AA1835" s="11">
        <f t="shared" si="395"/>
        <v>4490</v>
      </c>
      <c r="AB1835" s="11">
        <f t="shared" si="396"/>
        <v>4490</v>
      </c>
      <c r="AC1835" s="6">
        <f t="shared" si="397"/>
        <v>5035</v>
      </c>
      <c r="AD1835" s="9" t="s">
        <v>735</v>
      </c>
      <c r="AE1835" s="3" t="str">
        <f>IF(ISERROR(VLOOKUP($AD1835,技まとめ!$A$1:$F$380,6,FALSE)),"－",VLOOKUP($AD1835,技まとめ!$A$1:$F$380,6,FALSE))</f>
        <v>SC</v>
      </c>
      <c r="AF1835" s="3">
        <f>IF(ISERROR(VLOOKUP($AD1835,技まとめ!$A$1:$F$380,3,FALSE)),"－",VLOOKUP($AD1835,技まとめ!$A$1:$F$380,3,FALSE))</f>
        <v>51</v>
      </c>
      <c r="AG1835" s="3">
        <f>IF(ISERROR(VLOOKUP($AD1835,技まとめ!$A$1:$F$380,5,FALSE)),"－",VLOOKUP($AD1835,技まとめ!$A$1:$F$380,5,FALSE))</f>
        <v>31</v>
      </c>
      <c r="AH1835" s="3" t="str">
        <f>IF($E1835=IF(ISERROR(VLOOKUP($AD1835,技まとめ!$A$1:$F$380,4,FALSE)),"－",VLOOKUP($AD1835,技まとめ!$A$1:$F$380,4,FALSE)),"一致","")</f>
        <v>一致</v>
      </c>
      <c r="AI1835" s="9" t="s">
        <v>5015</v>
      </c>
      <c r="AJ1835" s="3" t="str">
        <f>IF(ISERROR(VLOOKUP($AI1835,技まとめ!$A$1:$F$380,6,FALSE)),"－",VLOOKUP($AI1835,技まとめ!$A$1:$F$380,6,FALSE))</f>
        <v>－</v>
      </c>
      <c r="AK1835" s="3">
        <f>IF(ISERROR(VLOOKUP($AI1835,技まとめ!$A$1:$F$380,3,FALSE)),"－",VLOOKUP($AI1835,技まとめ!$A$1:$F$380,3,FALSE))</f>
        <v>0</v>
      </c>
      <c r="AL1835" s="3">
        <f>IF(ISERROR(VLOOKUP($AI1835,技まとめ!$A$1:$F$380,5,FALSE)),"－",VLOOKUP($AI1835,技まとめ!$A$1:$F$380,5,FALSE))</f>
        <v>0</v>
      </c>
      <c r="AM1835" s="3" t="str">
        <f>IF($E1835=IF(ISERROR(VLOOKUP($AI1835,技まとめ!$A$1:$F$380,4,FALSE)),"－",VLOOKUP($AI1835,技まとめ!$A$1:$F$380,4,FALSE)),"一致","")</f>
        <v/>
      </c>
      <c r="AN1835" s="9" t="s">
        <v>124</v>
      </c>
      <c r="AO1835" s="3" t="str">
        <f>IF(ISERROR(VLOOKUP($AN1835,技まとめ!$A$1:$F$380,6,FALSE)),"－",VLOOKUP($AN1835,技まとめ!$A$1:$F$380,6,FALSE))</f>
        <v>BL</v>
      </c>
      <c r="AP1835" s="3">
        <f>IF(ISERROR(VLOOKUP($AN1835,技まとめ!$A$1:$F$380,3,FALSE)),"－",VLOOKUP($AN1835,技まとめ!$A$1:$F$380,3,FALSE))</f>
        <v>42</v>
      </c>
      <c r="AQ1835" s="3">
        <f>IF(ISERROR(VLOOKUP($AN1835,技まとめ!$A$1:$F$380,5,FALSE)),"－",VLOOKUP($AN1835,技まとめ!$A$1:$F$380,5,FALSE))</f>
        <v>29</v>
      </c>
      <c r="AR1835" s="3" t="str">
        <f>IF($E1835=IF(ISERROR(VLOOKUP($AN1835,技まとめ!$A$1:$F$380,4,FALSE)),"－",VLOOKUP($AN1835,技まとめ!$A$1:$F$380,4,FALSE)),"一致","")</f>
        <v>一致</v>
      </c>
      <c r="AS1835" s="9" t="s">
        <v>3893</v>
      </c>
      <c r="AT1835" s="3" t="str">
        <f>IF(ISERROR(VLOOKUP($AS1835,技まとめ!$A$1:$F$380,6,FALSE)),"－",VLOOKUP($AS1835,技まとめ!$A$1:$F$380,6,FALSE))</f>
        <v>NS</v>
      </c>
      <c r="AU1835" s="3">
        <f>IF(ISERROR(VLOOKUP($AS1835,技まとめ!$A$1:$F$380,3,FALSE)),"－",VLOOKUP($AS1835,技まとめ!$A$1:$F$380,3,FALSE))</f>
        <v>57</v>
      </c>
      <c r="AV1835" s="3">
        <f>IF(ISERROR(VLOOKUP($AS1835,技まとめ!$A$1:$F$380,5,FALSE)),"－",VLOOKUP($AS1835,技まとめ!$A$1:$F$380,5,FALSE))</f>
        <v>34</v>
      </c>
      <c r="AW1835" s="3" t="str">
        <f>IF($E1835=IF(ISERROR(VLOOKUP($AS1835,技まとめ!$A$1:$F$380,4,FALSE)),"－",VLOOKUP($AS1835,技まとめ!$A$1:$F$380,4,FALSE)),"一致","")</f>
        <v/>
      </c>
      <c r="AX1835" s="12" t="str">
        <f t="shared" si="398"/>
        <v>ダブルグレネードみんなイケイケ！フェイクボンバージャンピングサンダー</v>
      </c>
      <c r="AY1835" s="12" t="str">
        <f t="shared" si="399"/>
        <v>ダブルグレネードみんなイケイケ！フェイクボンバージャンピングサンダー</v>
      </c>
      <c r="AZ1835" s="12" t="str">
        <f t="shared" si="400"/>
        <v>ダブルグレネードみんなイケイケ！フェイクボンバージャンピングサンダー</v>
      </c>
      <c r="BA1835" s="12" t="str">
        <f t="shared" si="401"/>
        <v>ダブルグレネードみんなイケイケ！フェイクボンバージャンピングサンダー</v>
      </c>
      <c r="BB1835" s="11" t="str">
        <f t="shared" si="402"/>
        <v>SC－BLNS</v>
      </c>
      <c r="BC1835" s="11" t="str">
        <f t="shared" si="403"/>
        <v>SC－BLNS</v>
      </c>
      <c r="BD1835" s="11" t="str">
        <f t="shared" si="404"/>
        <v>SC－BLNS</v>
      </c>
      <c r="BE1835" s="11" t="str">
        <f t="shared" si="405"/>
        <v>SC－BLNS</v>
      </c>
    </row>
    <row r="1836" spans="1:57" ht="11.25" hidden="1" customHeight="1">
      <c r="A1836" s="6">
        <v>1835</v>
      </c>
      <c r="B1836" s="7" t="s">
        <v>4042</v>
      </c>
      <c r="C1836" s="8" t="s">
        <v>4043</v>
      </c>
      <c r="D1836" s="7" t="s">
        <v>72</v>
      </c>
      <c r="E1836" s="7" t="s">
        <v>81</v>
      </c>
      <c r="F1836" s="7" t="s">
        <v>109</v>
      </c>
      <c r="G1836" s="9">
        <v>127</v>
      </c>
      <c r="H1836" s="9">
        <v>120</v>
      </c>
      <c r="I1836" s="9">
        <v>60</v>
      </c>
      <c r="J1836" s="9">
        <v>62</v>
      </c>
      <c r="K1836" s="9">
        <v>79</v>
      </c>
      <c r="L1836" s="9">
        <v>68</v>
      </c>
      <c r="M1836" s="9">
        <v>56</v>
      </c>
      <c r="N1836" s="9">
        <v>58</v>
      </c>
      <c r="O1836" s="9">
        <v>62</v>
      </c>
      <c r="P1836" s="9">
        <v>4</v>
      </c>
      <c r="Q1836" s="10">
        <v>110</v>
      </c>
      <c r="R1836" s="11">
        <v>21</v>
      </c>
      <c r="S1836" s="11">
        <v>1</v>
      </c>
      <c r="T1836" s="11">
        <v>118</v>
      </c>
      <c r="U1836" s="11">
        <v>106</v>
      </c>
      <c r="V1836" s="11">
        <v>1</v>
      </c>
      <c r="W1836" s="11">
        <v>112</v>
      </c>
      <c r="X1836" s="11">
        <f t="shared" si="392"/>
        <v>469</v>
      </c>
      <c r="Y1836" s="11">
        <f t="shared" si="393"/>
        <v>4965</v>
      </c>
      <c r="Z1836" s="11">
        <f t="shared" si="394"/>
        <v>1305</v>
      </c>
      <c r="AA1836" s="11">
        <f t="shared" si="395"/>
        <v>4700</v>
      </c>
      <c r="AB1836" s="11">
        <f t="shared" si="396"/>
        <v>4700</v>
      </c>
      <c r="AC1836" s="6">
        <f t="shared" si="397"/>
        <v>5385</v>
      </c>
      <c r="AD1836" s="9" t="s">
        <v>641</v>
      </c>
      <c r="AE1836" s="3" t="str">
        <f>IF(ISERROR(VLOOKUP($AD1836,技まとめ!$A$1:$F$380,6,FALSE)),"－",VLOOKUP($AD1836,技まとめ!$A$1:$F$380,6,FALSE))</f>
        <v>DR</v>
      </c>
      <c r="AF1836" s="3">
        <f>IF(ISERROR(VLOOKUP($AD1836,技まとめ!$A$1:$F$380,3,FALSE)),"－",VLOOKUP($AD1836,技まとめ!$A$1:$F$380,3,FALSE))</f>
        <v>104</v>
      </c>
      <c r="AG1836" s="3">
        <f>IF(ISERROR(VLOOKUP($AD1836,技まとめ!$A$1:$F$380,5,FALSE)),"－",VLOOKUP($AD1836,技まとめ!$A$1:$F$380,5,FALSE))</f>
        <v>57</v>
      </c>
      <c r="AH1836" s="3" t="str">
        <f>IF($E1836=IF(ISERROR(VLOOKUP($AD1836,技まとめ!$A$1:$F$380,4,FALSE)),"－",VLOOKUP($AD1836,技まとめ!$A$1:$F$380,4,FALSE)),"一致","")</f>
        <v>一致</v>
      </c>
      <c r="AI1836" s="9" t="s">
        <v>130</v>
      </c>
      <c r="AJ1836" s="3" t="str">
        <f>IF(ISERROR(VLOOKUP($AI1836,技まとめ!$A$1:$F$380,6,FALSE)),"－",VLOOKUP($AI1836,技まとめ!$A$1:$F$380,6,FALSE))</f>
        <v>－</v>
      </c>
      <c r="AK1836" s="3">
        <f>IF(ISERROR(VLOOKUP($AI1836,技まとめ!$A$1:$F$380,3,FALSE)),"－",VLOOKUP($AI1836,技まとめ!$A$1:$F$380,3,FALSE))</f>
        <v>0</v>
      </c>
      <c r="AL1836" s="3">
        <f>IF(ISERROR(VLOOKUP($AI1836,技まとめ!$A$1:$F$380,5,FALSE)),"－",VLOOKUP($AI1836,技まとめ!$A$1:$F$380,5,FALSE))</f>
        <v>0</v>
      </c>
      <c r="AM1836" s="3" t="str">
        <f>IF($E1836=IF(ISERROR(VLOOKUP($AI1836,技まとめ!$A$1:$F$380,4,FALSE)),"－",VLOOKUP($AI1836,技まとめ!$A$1:$F$380,4,FALSE)),"一致","")</f>
        <v/>
      </c>
      <c r="AN1836" s="9" t="s">
        <v>513</v>
      </c>
      <c r="AO1836" s="3" t="str">
        <f>IF(ISERROR(VLOOKUP($AN1836,技まとめ!$A$1:$F$380,6,FALSE)),"－",VLOOKUP($AN1836,技まとめ!$A$1:$F$380,6,FALSE))</f>
        <v>NS</v>
      </c>
      <c r="AP1836" s="3">
        <f>IF(ISERROR(VLOOKUP($AN1836,技まとめ!$A$1:$F$380,3,FALSE)),"－",VLOOKUP($AN1836,技まとめ!$A$1:$F$380,3,FALSE))</f>
        <v>114</v>
      </c>
      <c r="AQ1836" s="3">
        <f>IF(ISERROR(VLOOKUP($AN1836,技まとめ!$A$1:$F$380,5,FALSE)),"－",VLOOKUP($AN1836,技まとめ!$A$1:$F$380,5,FALSE))</f>
        <v>61</v>
      </c>
      <c r="AR1836" s="3" t="str">
        <f>IF($E1836=IF(ISERROR(VLOOKUP($AN1836,技まとめ!$A$1:$F$380,4,FALSE)),"－",VLOOKUP($AN1836,技まとめ!$A$1:$F$380,4,FALSE)),"一致","")</f>
        <v/>
      </c>
      <c r="AS1836" s="9" t="s">
        <v>644</v>
      </c>
      <c r="AT1836" s="3" t="str">
        <f>IF(ISERROR(VLOOKUP($AS1836,技まとめ!$A$1:$F$380,6,FALSE)),"－",VLOOKUP($AS1836,技まとめ!$A$1:$F$380,6,FALSE))</f>
        <v>－</v>
      </c>
      <c r="AU1836" s="3">
        <f>IF(ISERROR(VLOOKUP($AS1836,技まとめ!$A$1:$F$380,3,FALSE)),"－",VLOOKUP($AS1836,技まとめ!$A$1:$F$380,3,FALSE))</f>
        <v>0</v>
      </c>
      <c r="AV1836" s="3">
        <f>IF(ISERROR(VLOOKUP($AS1836,技まとめ!$A$1:$F$380,5,FALSE)),"－",VLOOKUP($AS1836,技まとめ!$A$1:$F$380,5,FALSE))</f>
        <v>0</v>
      </c>
      <c r="AW1836" s="3" t="str">
        <f>IF($E1836=IF(ISERROR(VLOOKUP($AS1836,技まとめ!$A$1:$F$380,4,FALSE)),"－",VLOOKUP($AS1836,技まとめ!$A$1:$F$380,4,FALSE)),"一致","")</f>
        <v/>
      </c>
      <c r="AX1836" s="12" t="str">
        <f t="shared" si="398"/>
        <v>エアライドスピードフォースガイアブレイクがくしゅう</v>
      </c>
      <c r="AY1836" s="12" t="str">
        <f t="shared" si="399"/>
        <v>エアライドスピードフォースガイアブレイクがくしゅう</v>
      </c>
      <c r="AZ1836" s="12" t="str">
        <f t="shared" si="400"/>
        <v>エアライドスピードフォースガイアブレイクがくしゅう</v>
      </c>
      <c r="BA1836" s="12" t="str">
        <f t="shared" si="401"/>
        <v>エアライドスピードフォースガイアブレイクがくしゅう</v>
      </c>
      <c r="BB1836" s="11" t="str">
        <f t="shared" si="402"/>
        <v>DR－NS－</v>
      </c>
      <c r="BC1836" s="11" t="str">
        <f t="shared" si="403"/>
        <v>DR－NS－</v>
      </c>
      <c r="BD1836" s="11" t="str">
        <f t="shared" si="404"/>
        <v>DR－NS－</v>
      </c>
      <c r="BE1836" s="11" t="str">
        <f t="shared" si="405"/>
        <v>DR－NS－</v>
      </c>
    </row>
    <row r="1837" spans="1:57" ht="11.25" hidden="1" customHeight="1">
      <c r="A1837" s="6">
        <v>1836</v>
      </c>
      <c r="B1837" s="7" t="s">
        <v>4044</v>
      </c>
      <c r="C1837" s="8" t="s">
        <v>4045</v>
      </c>
      <c r="D1837" s="7" t="s">
        <v>72</v>
      </c>
      <c r="E1837" s="7" t="s">
        <v>102</v>
      </c>
      <c r="F1837" s="7" t="s">
        <v>128</v>
      </c>
      <c r="G1837" s="9">
        <v>133</v>
      </c>
      <c r="H1837" s="9">
        <v>124</v>
      </c>
      <c r="I1837" s="9">
        <v>79</v>
      </c>
      <c r="J1837" s="9">
        <v>66</v>
      </c>
      <c r="K1837" s="9">
        <v>58</v>
      </c>
      <c r="L1837" s="9">
        <v>62</v>
      </c>
      <c r="M1837" s="9">
        <v>66</v>
      </c>
      <c r="N1837" s="9">
        <v>64</v>
      </c>
      <c r="O1837" s="9">
        <v>56</v>
      </c>
      <c r="P1837" s="9">
        <v>7</v>
      </c>
      <c r="Q1837" s="10">
        <v>129</v>
      </c>
      <c r="R1837" s="11">
        <v>13</v>
      </c>
      <c r="S1837" s="11">
        <v>1</v>
      </c>
      <c r="T1837" s="11">
        <v>112</v>
      </c>
      <c r="U1837" s="11">
        <v>116</v>
      </c>
      <c r="V1837" s="11">
        <v>1</v>
      </c>
      <c r="W1837" s="11">
        <v>106</v>
      </c>
      <c r="X1837" s="11">
        <f t="shared" si="392"/>
        <v>478</v>
      </c>
      <c r="Y1837" s="11">
        <f t="shared" si="393"/>
        <v>5695</v>
      </c>
      <c r="Z1837" s="11">
        <f t="shared" si="394"/>
        <v>995</v>
      </c>
      <c r="AA1837" s="11">
        <f t="shared" si="395"/>
        <v>4460</v>
      </c>
      <c r="AB1837" s="11">
        <f t="shared" si="396"/>
        <v>4460</v>
      </c>
      <c r="AC1837" s="6">
        <f t="shared" si="397"/>
        <v>5075</v>
      </c>
      <c r="AD1837" s="9" t="s">
        <v>135</v>
      </c>
      <c r="AE1837" s="3" t="str">
        <f>IF(ISERROR(VLOOKUP($AD1837,技まとめ!$A$1:$F$380,6,FALSE)),"－",VLOOKUP($AD1837,技まとめ!$A$1:$F$380,6,FALSE))</f>
        <v>SC</v>
      </c>
      <c r="AF1837" s="3">
        <f>IF(ISERROR(VLOOKUP($AD1837,技まとめ!$A$1:$F$380,3,FALSE)),"－",VLOOKUP($AD1837,技まとめ!$A$1:$F$380,3,FALSE))</f>
        <v>36</v>
      </c>
      <c r="AG1837" s="3">
        <f>IF(ISERROR(VLOOKUP($AD1837,技まとめ!$A$1:$F$380,5,FALSE)),"－",VLOOKUP($AD1837,技まとめ!$A$1:$F$380,5,FALSE))</f>
        <v>25</v>
      </c>
      <c r="AH1837" s="3" t="str">
        <f>IF($E1837=IF(ISERROR(VLOOKUP($AD1837,技まとめ!$A$1:$F$380,4,FALSE)),"－",VLOOKUP($AD1837,技まとめ!$A$1:$F$380,4,FALSE)),"一致","")</f>
        <v>一致</v>
      </c>
      <c r="AI1837" s="9" t="s">
        <v>686</v>
      </c>
      <c r="AJ1837" s="3" t="str">
        <f>IF(ISERROR(VLOOKUP($AI1837,技まとめ!$A$1:$F$380,6,FALSE)),"－",VLOOKUP($AI1837,技まとめ!$A$1:$F$380,6,FALSE))</f>
        <v>DR</v>
      </c>
      <c r="AK1837" s="3">
        <f>IF(ISERROR(VLOOKUP($AI1837,技まとめ!$A$1:$F$380,3,FALSE)),"－",VLOOKUP($AI1837,技まとめ!$A$1:$F$380,3,FALSE))</f>
        <v>34</v>
      </c>
      <c r="AL1837" s="3">
        <f>IF(ISERROR(VLOOKUP($AI1837,技まとめ!$A$1:$F$380,5,FALSE)),"－",VLOOKUP($AI1837,技まとめ!$A$1:$F$380,5,FALSE))</f>
        <v>27</v>
      </c>
      <c r="AM1837" s="3" t="str">
        <f>IF($E1837=IF(ISERROR(VLOOKUP($AI1837,技まとめ!$A$1:$F$380,4,FALSE)),"－",VLOOKUP($AI1837,技まとめ!$A$1:$F$380,4,FALSE)),"一致","")</f>
        <v>一致</v>
      </c>
      <c r="AN1837" s="9" t="s">
        <v>671</v>
      </c>
      <c r="AO1837" s="3" t="str">
        <f>IF(ISERROR(VLOOKUP($AN1837,技まとめ!$A$1:$F$380,6,FALSE)),"－",VLOOKUP($AN1837,技まとめ!$A$1:$F$380,6,FALSE))</f>
        <v>BL</v>
      </c>
      <c r="AP1837" s="3">
        <f>IF(ISERROR(VLOOKUP($AN1837,技まとめ!$A$1:$F$380,3,FALSE)),"－",VLOOKUP($AN1837,技まとめ!$A$1:$F$380,3,FALSE))</f>
        <v>56</v>
      </c>
      <c r="AQ1837" s="3">
        <f>IF(ISERROR(VLOOKUP($AN1837,技まとめ!$A$1:$F$380,5,FALSE)),"－",VLOOKUP($AN1837,技まとめ!$A$1:$F$380,5,FALSE))</f>
        <v>39</v>
      </c>
      <c r="AR1837" s="3" t="str">
        <f>IF($E1837=IF(ISERROR(VLOOKUP($AN1837,技まとめ!$A$1:$F$380,4,FALSE)),"－",VLOOKUP($AN1837,技まとめ!$A$1:$F$380,4,FALSE)),"一致","")</f>
        <v>一致</v>
      </c>
      <c r="AS1837" s="9" t="s">
        <v>137</v>
      </c>
      <c r="AT1837" s="3" t="str">
        <f>IF(ISERROR(VLOOKUP($AS1837,技まとめ!$A$1:$F$380,6,FALSE)),"－",VLOOKUP($AS1837,技まとめ!$A$1:$F$380,6,FALSE))</f>
        <v>SC</v>
      </c>
      <c r="AU1837" s="3">
        <f>IF(ISERROR(VLOOKUP($AS1837,技まとめ!$A$1:$F$380,3,FALSE)),"－",VLOOKUP($AS1837,技まとめ!$A$1:$F$380,3,FALSE))</f>
        <v>94</v>
      </c>
      <c r="AV1837" s="3">
        <f>IF(ISERROR(VLOOKUP($AS1837,技まとめ!$A$1:$F$380,5,FALSE)),"－",VLOOKUP($AS1837,技まとめ!$A$1:$F$380,5,FALSE))</f>
        <v>52</v>
      </c>
      <c r="AW1837" s="3" t="str">
        <f>IF($E1837=IF(ISERROR(VLOOKUP($AS1837,技まとめ!$A$1:$F$380,4,FALSE)),"－",VLOOKUP($AS1837,技まとめ!$A$1:$F$380,4,FALSE)),"一致","")</f>
        <v>一致</v>
      </c>
      <c r="AX1837" s="12" t="str">
        <f t="shared" si="398"/>
        <v>ファイアトルネードヒートタックルフレイムダンスばくねつスクリュー</v>
      </c>
      <c r="AY1837" s="12" t="str">
        <f t="shared" si="399"/>
        <v>ファイアトルネードヒートタックルフレイムダンスばくねつスクリュー</v>
      </c>
      <c r="AZ1837" s="12" t="str">
        <f t="shared" si="400"/>
        <v>ファイアトルネードヒートタックルフレイムダンスばくねつスクリュー</v>
      </c>
      <c r="BA1837" s="12" t="str">
        <f t="shared" si="401"/>
        <v>ファイアトルネードヒートタックルフレイムダンスばくねつスクリュー</v>
      </c>
      <c r="BB1837" s="11" t="str">
        <f t="shared" si="402"/>
        <v>SCDRBLSC</v>
      </c>
      <c r="BC1837" s="11" t="str">
        <f t="shared" si="403"/>
        <v>SCDRBLSC</v>
      </c>
      <c r="BD1837" s="11" t="str">
        <f t="shared" si="404"/>
        <v>SCDRBLSC</v>
      </c>
      <c r="BE1837" s="11" t="str">
        <f t="shared" si="405"/>
        <v>SCDRBLSC</v>
      </c>
    </row>
    <row r="1838" spans="1:57" ht="11.25" hidden="1" customHeight="1">
      <c r="A1838" s="6">
        <v>1837</v>
      </c>
      <c r="B1838" s="7" t="s">
        <v>4046</v>
      </c>
      <c r="C1838" s="8" t="s">
        <v>4047</v>
      </c>
      <c r="D1838" s="7" t="s">
        <v>72</v>
      </c>
      <c r="E1838" s="7" t="s">
        <v>95</v>
      </c>
      <c r="F1838" s="7" t="s">
        <v>128</v>
      </c>
      <c r="G1838" s="9">
        <v>124</v>
      </c>
      <c r="H1838" s="9">
        <v>117</v>
      </c>
      <c r="I1838" s="9">
        <v>85</v>
      </c>
      <c r="J1838" s="9">
        <v>56</v>
      </c>
      <c r="K1838" s="9">
        <v>62</v>
      </c>
      <c r="L1838" s="9">
        <v>50</v>
      </c>
      <c r="M1838" s="9">
        <v>30</v>
      </c>
      <c r="N1838" s="9">
        <v>71</v>
      </c>
      <c r="O1838" s="9">
        <v>67</v>
      </c>
      <c r="P1838" s="9">
        <v>31</v>
      </c>
      <c r="Q1838" s="10">
        <v>135</v>
      </c>
      <c r="R1838" s="11">
        <v>38</v>
      </c>
      <c r="S1838" s="11">
        <v>1</v>
      </c>
      <c r="T1838" s="11">
        <v>100</v>
      </c>
      <c r="U1838" s="11">
        <v>80</v>
      </c>
      <c r="V1838" s="11">
        <v>1</v>
      </c>
      <c r="W1838" s="11">
        <v>117</v>
      </c>
      <c r="X1838" s="11">
        <f t="shared" si="392"/>
        <v>472</v>
      </c>
      <c r="Y1838" s="11">
        <f t="shared" si="393"/>
        <v>5990</v>
      </c>
      <c r="Z1838" s="11">
        <f t="shared" si="394"/>
        <v>1925</v>
      </c>
      <c r="AA1838" s="11">
        <f t="shared" si="395"/>
        <v>4095</v>
      </c>
      <c r="AB1838" s="11">
        <f t="shared" si="396"/>
        <v>4095</v>
      </c>
      <c r="AC1838" s="6">
        <f t="shared" si="397"/>
        <v>4775</v>
      </c>
      <c r="AD1838" s="9" t="s">
        <v>141</v>
      </c>
      <c r="AE1838" s="3" t="str">
        <f>IF(ISERROR(VLOOKUP($AD1838,技まとめ!$A$1:$F$380,6,FALSE)),"－",VLOOKUP($AD1838,技まとめ!$A$1:$F$380,6,FALSE))</f>
        <v>SC</v>
      </c>
      <c r="AF1838" s="3">
        <f>IF(ISERROR(VLOOKUP($AD1838,技まとめ!$A$1:$F$380,3,FALSE)),"－",VLOOKUP($AD1838,技まとめ!$A$1:$F$380,3,FALSE))</f>
        <v>42</v>
      </c>
      <c r="AG1838" s="3">
        <f>IF(ISERROR(VLOOKUP($AD1838,技まとめ!$A$1:$F$380,5,FALSE)),"－",VLOOKUP($AD1838,技まとめ!$A$1:$F$380,5,FALSE))</f>
        <v>28</v>
      </c>
      <c r="AH1838" s="3" t="str">
        <f>IF($E1838=IF(ISERROR(VLOOKUP($AD1838,技まとめ!$A$1:$F$380,4,FALSE)),"－",VLOOKUP($AD1838,技まとめ!$A$1:$F$380,4,FALSE)),"一致","")</f>
        <v>一致</v>
      </c>
      <c r="AI1838" s="9" t="s">
        <v>641</v>
      </c>
      <c r="AJ1838" s="3" t="str">
        <f>IF(ISERROR(VLOOKUP($AI1838,技まとめ!$A$1:$F$380,6,FALSE)),"－",VLOOKUP($AI1838,技まとめ!$A$1:$F$380,6,FALSE))</f>
        <v>DR</v>
      </c>
      <c r="AK1838" s="3">
        <f>IF(ISERROR(VLOOKUP($AI1838,技まとめ!$A$1:$F$380,3,FALSE)),"－",VLOOKUP($AI1838,技まとめ!$A$1:$F$380,3,FALSE))</f>
        <v>104</v>
      </c>
      <c r="AL1838" s="3">
        <f>IF(ISERROR(VLOOKUP($AI1838,技まとめ!$A$1:$F$380,5,FALSE)),"－",VLOOKUP($AI1838,技まとめ!$A$1:$F$380,5,FALSE))</f>
        <v>57</v>
      </c>
      <c r="AM1838" s="3" t="str">
        <f>IF($E1838=IF(ISERROR(VLOOKUP($AI1838,技まとめ!$A$1:$F$380,4,FALSE)),"－",VLOOKUP($AI1838,技まとめ!$A$1:$F$380,4,FALSE)),"一致","")</f>
        <v/>
      </c>
      <c r="AN1838" s="9" t="s">
        <v>377</v>
      </c>
      <c r="AO1838" s="3" t="str">
        <f>IF(ISERROR(VLOOKUP($AN1838,技まとめ!$A$1:$F$380,6,FALSE)),"－",VLOOKUP($AN1838,技まとめ!$A$1:$F$380,6,FALSE))</f>
        <v>NS</v>
      </c>
      <c r="AP1838" s="3">
        <f>IF(ISERROR(VLOOKUP($AN1838,技まとめ!$A$1:$F$380,3,FALSE)),"－",VLOOKUP($AN1838,技まとめ!$A$1:$F$380,3,FALSE))</f>
        <v>109</v>
      </c>
      <c r="AQ1838" s="3">
        <f>IF(ISERROR(VLOOKUP($AN1838,技まとめ!$A$1:$F$380,5,FALSE)),"－",VLOOKUP($AN1838,技まとめ!$A$1:$F$380,5,FALSE))</f>
        <v>58</v>
      </c>
      <c r="AR1838" s="3" t="str">
        <f>IF($E1838=IF(ISERROR(VLOOKUP($AN1838,技まとめ!$A$1:$F$380,4,FALSE)),"－",VLOOKUP($AN1838,技まとめ!$A$1:$F$380,4,FALSE)),"一致","")</f>
        <v/>
      </c>
      <c r="AS1838" s="9" t="s">
        <v>5008</v>
      </c>
      <c r="AT1838" s="3" t="str">
        <f>IF(ISERROR(VLOOKUP($AS1838,技まとめ!$A$1:$F$380,6,FALSE)),"－",VLOOKUP($AS1838,技まとめ!$A$1:$F$380,6,FALSE))</f>
        <v>－</v>
      </c>
      <c r="AU1838" s="3">
        <f>IF(ISERROR(VLOOKUP($AS1838,技まとめ!$A$1:$F$380,3,FALSE)),"－",VLOOKUP($AS1838,技まとめ!$A$1:$F$380,3,FALSE))</f>
        <v>0</v>
      </c>
      <c r="AV1838" s="3">
        <f>IF(ISERROR(VLOOKUP($AS1838,技まとめ!$A$1:$F$380,5,FALSE)),"－",VLOOKUP($AS1838,技まとめ!$A$1:$F$380,5,FALSE))</f>
        <v>0</v>
      </c>
      <c r="AW1838" s="3" t="str">
        <f>IF($E1838=IF(ISERROR(VLOOKUP($AS1838,技まとめ!$A$1:$F$380,4,FALSE)),"－",VLOOKUP($AS1838,技まとめ!$A$1:$F$380,4,FALSE)),"一致","")</f>
        <v/>
      </c>
      <c r="AX1838" s="12" t="str">
        <f t="shared" si="398"/>
        <v>ドラゴンクラッシュエアライドダブル・ジョーこんしん！</v>
      </c>
      <c r="AY1838" s="12" t="str">
        <f t="shared" si="399"/>
        <v>ドラゴンクラッシュエアライドダブル・ジョーこんしん！</v>
      </c>
      <c r="AZ1838" s="12" t="str">
        <f t="shared" si="400"/>
        <v>ドラゴンクラッシュエアライドダブル・ジョーこんしん！</v>
      </c>
      <c r="BA1838" s="12" t="str">
        <f t="shared" si="401"/>
        <v>ドラゴンクラッシュエアライドダブル・ジョーこんしん！</v>
      </c>
      <c r="BB1838" s="11" t="str">
        <f t="shared" si="402"/>
        <v>SCDRNS－</v>
      </c>
      <c r="BC1838" s="11" t="str">
        <f t="shared" si="403"/>
        <v>SCDRNS－</v>
      </c>
      <c r="BD1838" s="11" t="str">
        <f t="shared" si="404"/>
        <v>SCDRNS－</v>
      </c>
      <c r="BE1838" s="11" t="str">
        <f t="shared" si="405"/>
        <v>SCDRNS－</v>
      </c>
    </row>
    <row r="1839" spans="1:57" ht="11.25" hidden="1" customHeight="1">
      <c r="A1839" s="6">
        <v>1838</v>
      </c>
      <c r="B1839" s="7" t="s">
        <v>4048</v>
      </c>
      <c r="C1839" s="8" t="s">
        <v>4049</v>
      </c>
      <c r="D1839" s="7" t="s">
        <v>72</v>
      </c>
      <c r="E1839" s="7" t="s">
        <v>95</v>
      </c>
      <c r="F1839" s="7" t="s">
        <v>74</v>
      </c>
      <c r="G1839" s="9">
        <v>114</v>
      </c>
      <c r="H1839" s="9">
        <v>130</v>
      </c>
      <c r="I1839" s="9">
        <v>55</v>
      </c>
      <c r="J1839" s="9">
        <v>52</v>
      </c>
      <c r="K1839" s="9">
        <v>55</v>
      </c>
      <c r="L1839" s="9">
        <v>52</v>
      </c>
      <c r="M1839" s="9">
        <v>68</v>
      </c>
      <c r="N1839" s="9">
        <v>52</v>
      </c>
      <c r="O1839" s="9">
        <v>52</v>
      </c>
      <c r="P1839" s="9">
        <v>48</v>
      </c>
      <c r="Q1839" s="10">
        <v>105</v>
      </c>
      <c r="R1839" s="11">
        <v>25</v>
      </c>
      <c r="S1839" s="11">
        <v>1</v>
      </c>
      <c r="T1839" s="11">
        <v>102</v>
      </c>
      <c r="U1839" s="11">
        <v>118</v>
      </c>
      <c r="V1839" s="11">
        <v>1</v>
      </c>
      <c r="W1839" s="11">
        <v>102</v>
      </c>
      <c r="X1839" s="11">
        <f t="shared" si="392"/>
        <v>454</v>
      </c>
      <c r="Y1839" s="11">
        <f t="shared" si="393"/>
        <v>4715</v>
      </c>
      <c r="Z1839" s="11">
        <f t="shared" si="394"/>
        <v>1395</v>
      </c>
      <c r="AA1839" s="11">
        <f t="shared" si="395"/>
        <v>4090</v>
      </c>
      <c r="AB1839" s="11">
        <f t="shared" si="396"/>
        <v>4090</v>
      </c>
      <c r="AC1839" s="6">
        <f t="shared" si="397"/>
        <v>4715</v>
      </c>
      <c r="AD1839" s="9" t="s">
        <v>930</v>
      </c>
      <c r="AE1839" s="3" t="str">
        <f>IF(ISERROR(VLOOKUP($AD1839,技まとめ!$A$1:$F$380,6,FALSE)),"－",VLOOKUP($AD1839,技まとめ!$A$1:$F$380,6,FALSE))</f>
        <v>CA</v>
      </c>
      <c r="AF1839" s="3">
        <f>IF(ISERROR(VLOOKUP($AD1839,技まとめ!$A$1:$F$380,3,FALSE)),"－",VLOOKUP($AD1839,技まとめ!$A$1:$F$380,3,FALSE))</f>
        <v>44</v>
      </c>
      <c r="AG1839" s="3">
        <f>IF(ISERROR(VLOOKUP($AD1839,技まとめ!$A$1:$F$380,5,FALSE)),"－",VLOOKUP($AD1839,技まとめ!$A$1:$F$380,5,FALSE))</f>
        <v>32</v>
      </c>
      <c r="AH1839" s="3" t="str">
        <f>IF($E1839=IF(ISERROR(VLOOKUP($AD1839,技まとめ!$A$1:$F$380,4,FALSE)),"－",VLOOKUP($AD1839,技まとめ!$A$1:$F$380,4,FALSE)),"一致","")</f>
        <v/>
      </c>
      <c r="AI1839" s="9" t="s">
        <v>4050</v>
      </c>
      <c r="AJ1839" s="3" t="str">
        <f>IF(ISERROR(VLOOKUP($AI1839,技まとめ!$A$1:$F$380,6,FALSE)),"－",VLOOKUP($AI1839,技まとめ!$A$1:$F$380,6,FALSE))</f>
        <v>CA</v>
      </c>
      <c r="AK1839" s="3">
        <f>IF(ISERROR(VLOOKUP($AI1839,技まとめ!$A$1:$F$380,3,FALSE)),"－",VLOOKUP($AI1839,技まとめ!$A$1:$F$380,3,FALSE))</f>
        <v>75</v>
      </c>
      <c r="AL1839" s="3">
        <f>IF(ISERROR(VLOOKUP($AI1839,技まとめ!$A$1:$F$380,5,FALSE)),"－",VLOOKUP($AI1839,技まとめ!$A$1:$F$380,5,FALSE))</f>
        <v>45</v>
      </c>
      <c r="AM1839" s="3" t="str">
        <f>IF($E1839=IF(ISERROR(VLOOKUP($AI1839,技まとめ!$A$1:$F$380,4,FALSE)),"－",VLOOKUP($AI1839,技まとめ!$A$1:$F$380,4,FALSE)),"一致","")</f>
        <v/>
      </c>
      <c r="AN1839" s="9" t="s">
        <v>878</v>
      </c>
      <c r="AO1839" s="3" t="str">
        <f>IF(ISERROR(VLOOKUP($AN1839,技まとめ!$A$1:$F$380,6,FALSE)),"－",VLOOKUP($AN1839,技まとめ!$A$1:$F$380,6,FALSE))</f>
        <v>CA</v>
      </c>
      <c r="AP1839" s="3">
        <f>IF(ISERROR(VLOOKUP($AN1839,技まとめ!$A$1:$F$380,3,FALSE)),"－",VLOOKUP($AN1839,技まとめ!$A$1:$F$380,3,FALSE))</f>
        <v>98</v>
      </c>
      <c r="AQ1839" s="3">
        <f>IF(ISERROR(VLOOKUP($AN1839,技まとめ!$A$1:$F$380,5,FALSE)),"－",VLOOKUP($AN1839,技まとめ!$A$1:$F$380,5,FALSE))</f>
        <v>50</v>
      </c>
      <c r="AR1839" s="3" t="str">
        <f>IF($E1839=IF(ISERROR(VLOOKUP($AN1839,技まとめ!$A$1:$F$380,4,FALSE)),"－",VLOOKUP($AN1839,技まとめ!$A$1:$F$380,4,FALSE)),"一致","")</f>
        <v>一致</v>
      </c>
      <c r="AS1839" s="9" t="s">
        <v>5019</v>
      </c>
      <c r="AT1839" s="3" t="str">
        <f>IF(ISERROR(VLOOKUP($AS1839,技まとめ!$A$1:$F$380,6,FALSE)),"－",VLOOKUP($AS1839,技まとめ!$A$1:$F$380,6,FALSE))</f>
        <v>－</v>
      </c>
      <c r="AU1839" s="3">
        <f>IF(ISERROR(VLOOKUP($AS1839,技まとめ!$A$1:$F$380,3,FALSE)),"－",VLOOKUP($AS1839,技まとめ!$A$1:$F$380,3,FALSE))</f>
        <v>0</v>
      </c>
      <c r="AV1839" s="3">
        <f>IF(ISERROR(VLOOKUP($AS1839,技まとめ!$A$1:$F$380,5,FALSE)),"－",VLOOKUP($AS1839,技まとめ!$A$1:$F$380,5,FALSE))</f>
        <v>0</v>
      </c>
      <c r="AW1839" s="3" t="str">
        <f>IF($E1839=IF(ISERROR(VLOOKUP($AS1839,技まとめ!$A$1:$F$380,4,FALSE)),"－",VLOOKUP($AS1839,技まとめ!$A$1:$F$380,4,FALSE)),"一致","")</f>
        <v/>
      </c>
      <c r="AX1839" s="12" t="str">
        <f t="shared" si="398"/>
        <v>マジン・ザ・ハンドゴッドハンドＸムゲン・ザ・ハンドイケメンＵＰ！</v>
      </c>
      <c r="AY1839" s="12" t="str">
        <f t="shared" si="399"/>
        <v>マジン・ザ・ハンドゴッドハンドＸムゲン・ザ・ハンドイケメンＵＰ！</v>
      </c>
      <c r="AZ1839" s="12" t="str">
        <f t="shared" si="400"/>
        <v>マジン・ザ・ハンドゴッドハンドＸムゲン・ザ・ハンドイケメンＵＰ！</v>
      </c>
      <c r="BA1839" s="12" t="str">
        <f t="shared" si="401"/>
        <v>マジン・ザ・ハンドゴッドハンドＸムゲン・ザ・ハンドイケメンＵＰ！</v>
      </c>
      <c r="BB1839" s="11" t="str">
        <f t="shared" si="402"/>
        <v>CACACA－</v>
      </c>
      <c r="BC1839" s="11" t="str">
        <f t="shared" si="403"/>
        <v>CACACA－</v>
      </c>
      <c r="BD1839" s="11" t="str">
        <f t="shared" si="404"/>
        <v>CACACA－</v>
      </c>
      <c r="BE1839" s="11" t="str">
        <f t="shared" si="405"/>
        <v>CACACA－</v>
      </c>
    </row>
    <row r="1840" spans="1:57" ht="11.25" hidden="1" customHeight="1">
      <c r="A1840" s="6">
        <v>1839</v>
      </c>
      <c r="B1840" s="7" t="s">
        <v>4051</v>
      </c>
      <c r="C1840" s="8" t="s">
        <v>4052</v>
      </c>
      <c r="D1840" s="7" t="s">
        <v>72</v>
      </c>
      <c r="E1840" s="7" t="s">
        <v>102</v>
      </c>
      <c r="F1840" s="7" t="s">
        <v>82</v>
      </c>
      <c r="G1840" s="9">
        <v>123</v>
      </c>
      <c r="H1840" s="9">
        <v>122</v>
      </c>
      <c r="I1840" s="9">
        <v>52</v>
      </c>
      <c r="J1840" s="9">
        <v>52</v>
      </c>
      <c r="K1840" s="9">
        <v>69</v>
      </c>
      <c r="L1840" s="9">
        <v>55</v>
      </c>
      <c r="M1840" s="9">
        <v>55</v>
      </c>
      <c r="N1840" s="9">
        <v>56</v>
      </c>
      <c r="O1840" s="9">
        <v>50</v>
      </c>
      <c r="P1840" s="9">
        <v>42</v>
      </c>
      <c r="Q1840" s="10">
        <v>102</v>
      </c>
      <c r="R1840" s="11">
        <v>37</v>
      </c>
      <c r="S1840" s="11">
        <v>1</v>
      </c>
      <c r="T1840" s="11">
        <v>105</v>
      </c>
      <c r="U1840" s="11">
        <v>105</v>
      </c>
      <c r="V1840" s="11">
        <v>1</v>
      </c>
      <c r="W1840" s="11">
        <v>100</v>
      </c>
      <c r="X1840" s="11">
        <f t="shared" si="392"/>
        <v>451</v>
      </c>
      <c r="Y1840" s="11">
        <f t="shared" si="393"/>
        <v>4585</v>
      </c>
      <c r="Z1840" s="11">
        <f t="shared" si="394"/>
        <v>1805</v>
      </c>
      <c r="AA1840" s="11">
        <f t="shared" si="395"/>
        <v>4185</v>
      </c>
      <c r="AB1840" s="11">
        <f t="shared" si="396"/>
        <v>4185</v>
      </c>
      <c r="AC1840" s="6">
        <f t="shared" si="397"/>
        <v>4885</v>
      </c>
      <c r="AD1840" s="9" t="s">
        <v>773</v>
      </c>
      <c r="AE1840" s="3" t="str">
        <f>IF(ISERROR(VLOOKUP($AD1840,技まとめ!$A$1:$F$380,6,FALSE)),"－",VLOOKUP($AD1840,技まとめ!$A$1:$F$380,6,FALSE))</f>
        <v>BB</v>
      </c>
      <c r="AF1840" s="3">
        <f>IF(ISERROR(VLOOKUP($AD1840,技まとめ!$A$1:$F$380,3,FALSE)),"－",VLOOKUP($AD1840,技まとめ!$A$1:$F$380,3,FALSE))</f>
        <v>71</v>
      </c>
      <c r="AG1840" s="3">
        <f>IF(ISERROR(VLOOKUP($AD1840,技まとめ!$A$1:$F$380,5,FALSE)),"－",VLOOKUP($AD1840,技まとめ!$A$1:$F$380,5,FALSE))</f>
        <v>44</v>
      </c>
      <c r="AH1840" s="3" t="str">
        <f>IF($E1840=IF(ISERROR(VLOOKUP($AD1840,技まとめ!$A$1:$F$380,4,FALSE)),"－",VLOOKUP($AD1840,技まとめ!$A$1:$F$380,4,FALSE)),"一致","")</f>
        <v/>
      </c>
      <c r="AI1840" s="9" t="s">
        <v>543</v>
      </c>
      <c r="AJ1840" s="3" t="str">
        <f>IF(ISERROR(VLOOKUP($AI1840,技まとめ!$A$1:$F$380,6,FALSE)),"－",VLOOKUP($AI1840,技まとめ!$A$1:$F$380,6,FALSE))</f>
        <v>SC</v>
      </c>
      <c r="AK1840" s="3">
        <f>IF(ISERROR(VLOOKUP($AI1840,技まとめ!$A$1:$F$380,3,FALSE)),"－",VLOOKUP($AI1840,技まとめ!$A$1:$F$380,3,FALSE))</f>
        <v>25</v>
      </c>
      <c r="AL1840" s="3">
        <f>IF(ISERROR(VLOOKUP($AI1840,技まとめ!$A$1:$F$380,5,FALSE)),"－",VLOOKUP($AI1840,技まとめ!$A$1:$F$380,5,FALSE))</f>
        <v>20</v>
      </c>
      <c r="AM1840" s="3" t="str">
        <f>IF($E1840=IF(ISERROR(VLOOKUP($AI1840,技まとめ!$A$1:$F$380,4,FALSE)),"－",VLOOKUP($AI1840,技まとめ!$A$1:$F$380,4,FALSE)),"一致","")</f>
        <v/>
      </c>
      <c r="AN1840" s="9" t="s">
        <v>561</v>
      </c>
      <c r="AO1840" s="3" t="str">
        <f>IF(ISERROR(VLOOKUP($AN1840,技まとめ!$A$1:$F$380,6,FALSE)),"－",VLOOKUP($AN1840,技まとめ!$A$1:$F$380,6,FALSE))</f>
        <v>CA</v>
      </c>
      <c r="AP1840" s="3">
        <f>IF(ISERROR(VLOOKUP($AN1840,技まとめ!$A$1:$F$380,3,FALSE)),"－",VLOOKUP($AN1840,技まとめ!$A$1:$F$380,3,FALSE))</f>
        <v>77</v>
      </c>
      <c r="AQ1840" s="3">
        <f>IF(ISERROR(VLOOKUP($AN1840,技まとめ!$A$1:$F$380,5,FALSE)),"－",VLOOKUP($AN1840,技まとめ!$A$1:$F$380,5,FALSE))</f>
        <v>45</v>
      </c>
      <c r="AR1840" s="3" t="str">
        <f>IF($E1840=IF(ISERROR(VLOOKUP($AN1840,技まとめ!$A$1:$F$380,4,FALSE)),"－",VLOOKUP($AN1840,技まとめ!$A$1:$F$380,4,FALSE)),"一致","")</f>
        <v/>
      </c>
      <c r="AS1840" s="9" t="s">
        <v>5016</v>
      </c>
      <c r="AT1840" s="3" t="str">
        <f>IF(ISERROR(VLOOKUP($AS1840,技まとめ!$A$1:$F$380,6,FALSE)),"－",VLOOKUP($AS1840,技まとめ!$A$1:$F$380,6,FALSE))</f>
        <v>－</v>
      </c>
      <c r="AU1840" s="3">
        <f>IF(ISERROR(VLOOKUP($AS1840,技まとめ!$A$1:$F$380,3,FALSE)),"－",VLOOKUP($AS1840,技まとめ!$A$1:$F$380,3,FALSE))</f>
        <v>0</v>
      </c>
      <c r="AV1840" s="3">
        <f>IF(ISERROR(VLOOKUP($AS1840,技まとめ!$A$1:$F$380,5,FALSE)),"－",VLOOKUP($AS1840,技まとめ!$A$1:$F$380,5,FALSE))</f>
        <v>0</v>
      </c>
      <c r="AW1840" s="3" t="str">
        <f>IF($E1840=IF(ISERROR(VLOOKUP($AS1840,技まとめ!$A$1:$F$380,4,FALSE)),"－",VLOOKUP($AS1840,技まとめ!$A$1:$F$380,4,FALSE)),"一致","")</f>
        <v/>
      </c>
      <c r="AX1840" s="12" t="str">
        <f t="shared" si="398"/>
        <v>せんぷうじんスピニングシュートカポエィラスナッチラッキー！</v>
      </c>
      <c r="AY1840" s="12" t="str">
        <f t="shared" si="399"/>
        <v>せんぷうじんスピニングシュートカポエィラスナッチラッキー！</v>
      </c>
      <c r="AZ1840" s="12" t="str">
        <f t="shared" si="400"/>
        <v>せんぷうじんスピニングシュートカポエィラスナッチラッキー！</v>
      </c>
      <c r="BA1840" s="12" t="str">
        <f t="shared" si="401"/>
        <v>せんぷうじんスピニングシュートカポエィラスナッチラッキー！</v>
      </c>
      <c r="BB1840" s="11" t="str">
        <f t="shared" si="402"/>
        <v>BBSCCA－</v>
      </c>
      <c r="BC1840" s="11" t="str">
        <f t="shared" si="403"/>
        <v>BBSCCA－</v>
      </c>
      <c r="BD1840" s="11" t="str">
        <f t="shared" si="404"/>
        <v>BBSCCA－</v>
      </c>
      <c r="BE1840" s="11" t="str">
        <f t="shared" si="405"/>
        <v>BBSCCA－</v>
      </c>
    </row>
    <row r="1841" spans="1:57" ht="11.25" hidden="1" customHeight="1">
      <c r="A1841" s="6">
        <v>1840</v>
      </c>
      <c r="B1841" s="7" t="s">
        <v>4053</v>
      </c>
      <c r="C1841" s="8" t="s">
        <v>4054</v>
      </c>
      <c r="D1841" s="7" t="s">
        <v>72</v>
      </c>
      <c r="E1841" s="7" t="s">
        <v>73</v>
      </c>
      <c r="F1841" s="7" t="s">
        <v>109</v>
      </c>
      <c r="G1841" s="9">
        <v>122</v>
      </c>
      <c r="H1841" s="9">
        <v>128</v>
      </c>
      <c r="I1841" s="9">
        <v>58</v>
      </c>
      <c r="J1841" s="9">
        <v>61</v>
      </c>
      <c r="K1841" s="9">
        <v>62</v>
      </c>
      <c r="L1841" s="9">
        <v>60</v>
      </c>
      <c r="M1841" s="9">
        <v>59</v>
      </c>
      <c r="N1841" s="9">
        <v>62</v>
      </c>
      <c r="O1841" s="9">
        <v>60</v>
      </c>
      <c r="P1841" s="9">
        <v>17</v>
      </c>
      <c r="Q1841" s="10">
        <v>108</v>
      </c>
      <c r="R1841" s="11">
        <v>20</v>
      </c>
      <c r="S1841" s="11">
        <v>1</v>
      </c>
      <c r="T1841" s="11">
        <v>110</v>
      </c>
      <c r="U1841" s="11">
        <v>109</v>
      </c>
      <c r="V1841" s="11">
        <v>1</v>
      </c>
      <c r="W1841" s="11">
        <v>110</v>
      </c>
      <c r="X1841" s="11">
        <f t="shared" si="392"/>
        <v>459</v>
      </c>
      <c r="Y1841" s="11">
        <f t="shared" si="393"/>
        <v>4875</v>
      </c>
      <c r="Z1841" s="11">
        <f t="shared" si="394"/>
        <v>1260</v>
      </c>
      <c r="AA1841" s="11">
        <f t="shared" si="395"/>
        <v>4410</v>
      </c>
      <c r="AB1841" s="11">
        <f t="shared" si="396"/>
        <v>4410</v>
      </c>
      <c r="AC1841" s="6">
        <f t="shared" si="397"/>
        <v>5050</v>
      </c>
      <c r="AD1841" s="9" t="s">
        <v>305</v>
      </c>
      <c r="AE1841" s="3" t="str">
        <f>IF(ISERROR(VLOOKUP($AD1841,技まとめ!$A$1:$F$380,6,FALSE)),"－",VLOOKUP($AD1841,技まとめ!$A$1:$F$380,6,FALSE))</f>
        <v>BL</v>
      </c>
      <c r="AF1841" s="3">
        <f>IF(ISERROR(VLOOKUP($AD1841,技まとめ!$A$1:$F$380,3,FALSE)),"－",VLOOKUP($AD1841,技まとめ!$A$1:$F$380,3,FALSE))</f>
        <v>41</v>
      </c>
      <c r="AG1841" s="3">
        <f>IF(ISERROR(VLOOKUP($AD1841,技まとめ!$A$1:$F$380,5,FALSE)),"－",VLOOKUP($AD1841,技まとめ!$A$1:$F$380,5,FALSE))</f>
        <v>30</v>
      </c>
      <c r="AH1841" s="3" t="str">
        <f>IF($E1841=IF(ISERROR(VLOOKUP($AD1841,技まとめ!$A$1:$F$380,4,FALSE)),"－",VLOOKUP($AD1841,技まとめ!$A$1:$F$380,4,FALSE)),"一致","")</f>
        <v/>
      </c>
      <c r="AI1841" s="9" t="s">
        <v>392</v>
      </c>
      <c r="AJ1841" s="3" t="str">
        <f>IF(ISERROR(VLOOKUP($AI1841,技まとめ!$A$1:$F$380,6,FALSE)),"－",VLOOKUP($AI1841,技まとめ!$A$1:$F$380,6,FALSE))</f>
        <v>DR</v>
      </c>
      <c r="AK1841" s="3">
        <f>IF(ISERROR(VLOOKUP($AI1841,技まとめ!$A$1:$F$380,3,FALSE)),"－",VLOOKUP($AI1841,技まとめ!$A$1:$F$380,3,FALSE))</f>
        <v>59</v>
      </c>
      <c r="AL1841" s="3">
        <f>IF(ISERROR(VLOOKUP($AI1841,技まとめ!$A$1:$F$380,5,FALSE)),"－",VLOOKUP($AI1841,技まとめ!$A$1:$F$380,5,FALSE))</f>
        <v>38</v>
      </c>
      <c r="AM1841" s="3" t="str">
        <f>IF($E1841=IF(ISERROR(VLOOKUP($AI1841,技まとめ!$A$1:$F$380,4,FALSE)),"－",VLOOKUP($AI1841,技まとめ!$A$1:$F$380,4,FALSE)),"一致","")</f>
        <v/>
      </c>
      <c r="AN1841" s="9" t="s">
        <v>603</v>
      </c>
      <c r="AO1841" s="3" t="str">
        <f>IF(ISERROR(VLOOKUP($AN1841,技まとめ!$A$1:$F$380,6,FALSE)),"－",VLOOKUP($AN1841,技まとめ!$A$1:$F$380,6,FALSE))</f>
        <v>NS</v>
      </c>
      <c r="AP1841" s="3">
        <f>IF(ISERROR(VLOOKUP($AN1841,技まとめ!$A$1:$F$380,3,FALSE)),"－",VLOOKUP($AN1841,技まとめ!$A$1:$F$380,3,FALSE))</f>
        <v>96</v>
      </c>
      <c r="AQ1841" s="3">
        <f>IF(ISERROR(VLOOKUP($AN1841,技まとめ!$A$1:$F$380,5,FALSE)),"－",VLOOKUP($AN1841,技まとめ!$A$1:$F$380,5,FALSE))</f>
        <v>52</v>
      </c>
      <c r="AR1841" s="3" t="str">
        <f>IF($E1841=IF(ISERROR(VLOOKUP($AN1841,技まとめ!$A$1:$F$380,4,FALSE)),"－",VLOOKUP($AN1841,技まとめ!$A$1:$F$380,4,FALSE)),"一致","")</f>
        <v/>
      </c>
      <c r="AS1841" s="9" t="s">
        <v>148</v>
      </c>
      <c r="AT1841" s="3" t="str">
        <f>IF(ISERROR(VLOOKUP($AS1841,技まとめ!$A$1:$F$380,6,FALSE)),"－",VLOOKUP($AS1841,技まとめ!$A$1:$F$380,6,FALSE))</f>
        <v>SC</v>
      </c>
      <c r="AU1841" s="3">
        <f>IF(ISERROR(VLOOKUP($AS1841,技まとめ!$A$1:$F$380,3,FALSE)),"－",VLOOKUP($AS1841,技まとめ!$A$1:$F$380,3,FALSE))</f>
        <v>66</v>
      </c>
      <c r="AV1841" s="3">
        <f>IF(ISERROR(VLOOKUP($AS1841,技まとめ!$A$1:$F$380,5,FALSE)),"－",VLOOKUP($AS1841,技まとめ!$A$1:$F$380,5,FALSE))</f>
        <v>37</v>
      </c>
      <c r="AW1841" s="3" t="str">
        <f>IF($E1841=IF(ISERROR(VLOOKUP($AS1841,技まとめ!$A$1:$F$380,4,FALSE)),"－",VLOOKUP($AS1841,技まとめ!$A$1:$F$380,4,FALSE)),"一致","")</f>
        <v>一致</v>
      </c>
      <c r="AX1841" s="12" t="str">
        <f t="shared" si="398"/>
        <v>フェイクボールメテオシャワーゴッドノウズメガネクラッシュ</v>
      </c>
      <c r="AY1841" s="12" t="str">
        <f t="shared" si="399"/>
        <v>フェイクボールメテオシャワーゴッドノウズメガネクラッシュ</v>
      </c>
      <c r="AZ1841" s="12" t="str">
        <f t="shared" si="400"/>
        <v>フェイクボールメテオシャワーゴッドノウズメガネクラッシュ</v>
      </c>
      <c r="BA1841" s="12" t="str">
        <f t="shared" si="401"/>
        <v>フェイクボールメテオシャワーゴッドノウズメガネクラッシュ</v>
      </c>
      <c r="BB1841" s="11" t="str">
        <f t="shared" si="402"/>
        <v>BLDRNSSC</v>
      </c>
      <c r="BC1841" s="11" t="str">
        <f t="shared" si="403"/>
        <v>BLDRNSSC</v>
      </c>
      <c r="BD1841" s="11" t="str">
        <f t="shared" si="404"/>
        <v>BLDRNSSC</v>
      </c>
      <c r="BE1841" s="11" t="str">
        <f t="shared" si="405"/>
        <v>BLDRNSSC</v>
      </c>
    </row>
    <row r="1842" spans="1:57" ht="11.25" hidden="1" customHeight="1">
      <c r="A1842" s="6">
        <v>1841</v>
      </c>
      <c r="B1842" s="7" t="s">
        <v>4055</v>
      </c>
      <c r="C1842" s="8" t="s">
        <v>4056</v>
      </c>
      <c r="D1842" s="7" t="s">
        <v>72</v>
      </c>
      <c r="E1842" s="7" t="s">
        <v>81</v>
      </c>
      <c r="F1842" s="7" t="s">
        <v>109</v>
      </c>
      <c r="G1842" s="9">
        <v>136</v>
      </c>
      <c r="H1842" s="9">
        <v>125</v>
      </c>
      <c r="I1842" s="9">
        <v>73</v>
      </c>
      <c r="J1842" s="9">
        <v>63</v>
      </c>
      <c r="K1842" s="9">
        <v>50</v>
      </c>
      <c r="L1842" s="9">
        <v>52</v>
      </c>
      <c r="M1842" s="9">
        <v>60</v>
      </c>
      <c r="N1842" s="9">
        <v>60</v>
      </c>
      <c r="O1842" s="9">
        <v>55</v>
      </c>
      <c r="P1842" s="9">
        <v>13</v>
      </c>
      <c r="Q1842" s="10">
        <v>123</v>
      </c>
      <c r="R1842" s="11">
        <v>4</v>
      </c>
      <c r="S1842" s="11">
        <v>1</v>
      </c>
      <c r="T1842" s="11">
        <v>102</v>
      </c>
      <c r="U1842" s="11">
        <v>110</v>
      </c>
      <c r="V1842" s="11">
        <v>1</v>
      </c>
      <c r="W1842" s="11">
        <v>105</v>
      </c>
      <c r="X1842" s="11">
        <f t="shared" si="392"/>
        <v>446</v>
      </c>
      <c r="Y1842" s="11">
        <f t="shared" si="393"/>
        <v>5450</v>
      </c>
      <c r="Z1842" s="11">
        <f t="shared" si="394"/>
        <v>675</v>
      </c>
      <c r="AA1842" s="11">
        <f t="shared" si="395"/>
        <v>4105</v>
      </c>
      <c r="AB1842" s="11">
        <f t="shared" si="396"/>
        <v>4105</v>
      </c>
      <c r="AC1842" s="6">
        <f t="shared" si="397"/>
        <v>4625</v>
      </c>
      <c r="AD1842" s="9" t="s">
        <v>1650</v>
      </c>
      <c r="AE1842" s="3" t="str">
        <f>IF(ISERROR(VLOOKUP($AD1842,技まとめ!$A$1:$F$380,6,FALSE)),"－",VLOOKUP($AD1842,技まとめ!$A$1:$F$380,6,FALSE))</f>
        <v>NS</v>
      </c>
      <c r="AF1842" s="3">
        <f>IF(ISERROR(VLOOKUP($AD1842,技まとめ!$A$1:$F$380,3,FALSE)),"－",VLOOKUP($AD1842,技まとめ!$A$1:$F$380,3,FALSE))</f>
        <v>64</v>
      </c>
      <c r="AG1842" s="3">
        <f>IF(ISERROR(VLOOKUP($AD1842,技まとめ!$A$1:$F$380,5,FALSE)),"－",VLOOKUP($AD1842,技まとめ!$A$1:$F$380,5,FALSE))</f>
        <v>37</v>
      </c>
      <c r="AH1842" s="3" t="str">
        <f>IF($E1842=IF(ISERROR(VLOOKUP($AD1842,技まとめ!$A$1:$F$380,4,FALSE)),"－",VLOOKUP($AD1842,技まとめ!$A$1:$F$380,4,FALSE)),"一致","")</f>
        <v>一致</v>
      </c>
      <c r="AI1842" s="9" t="s">
        <v>110</v>
      </c>
      <c r="AJ1842" s="3" t="str">
        <f>IF(ISERROR(VLOOKUP($AI1842,技まとめ!$A$1:$F$380,6,FALSE)),"－",VLOOKUP($AI1842,技まとめ!$A$1:$F$380,6,FALSE))</f>
        <v>DR</v>
      </c>
      <c r="AK1842" s="3">
        <f>IF(ISERROR(VLOOKUP($AI1842,技まとめ!$A$1:$F$380,3,FALSE)),"－",VLOOKUP($AI1842,技まとめ!$A$1:$F$380,3,FALSE))</f>
        <v>34</v>
      </c>
      <c r="AL1842" s="3">
        <f>IF(ISERROR(VLOOKUP($AI1842,技まとめ!$A$1:$F$380,5,FALSE)),"－",VLOOKUP($AI1842,技まとめ!$A$1:$F$380,5,FALSE))</f>
        <v>27</v>
      </c>
      <c r="AM1842" s="3" t="str">
        <f>IF($E1842=IF(ISERROR(VLOOKUP($AI1842,技まとめ!$A$1:$F$380,4,FALSE)),"－",VLOOKUP($AI1842,技まとめ!$A$1:$F$380,4,FALSE)),"一致","")</f>
        <v>一致</v>
      </c>
      <c r="AN1842" s="9" t="s">
        <v>84</v>
      </c>
      <c r="AO1842" s="3" t="str">
        <f>IF(ISERROR(VLOOKUP($AN1842,技まとめ!$A$1:$F$380,6,FALSE)),"－",VLOOKUP($AN1842,技まとめ!$A$1:$F$380,6,FALSE))</f>
        <v>DR</v>
      </c>
      <c r="AP1842" s="3">
        <f>IF(ISERROR(VLOOKUP($AN1842,技まとめ!$A$1:$F$380,3,FALSE)),"－",VLOOKUP($AN1842,技まとめ!$A$1:$F$380,3,FALSE))</f>
        <v>92</v>
      </c>
      <c r="AQ1842" s="3">
        <f>IF(ISERROR(VLOOKUP($AN1842,技まとめ!$A$1:$F$380,5,FALSE)),"－",VLOOKUP($AN1842,技まとめ!$A$1:$F$380,5,FALSE))</f>
        <v>53</v>
      </c>
      <c r="AR1842" s="3" t="str">
        <f>IF($E1842=IF(ISERROR(VLOOKUP($AN1842,技まとめ!$A$1:$F$380,4,FALSE)),"－",VLOOKUP($AN1842,技まとめ!$A$1:$F$380,4,FALSE)),"一致","")</f>
        <v>一致</v>
      </c>
      <c r="AS1842" s="9" t="s">
        <v>407</v>
      </c>
      <c r="AT1842" s="3" t="str">
        <f>IF(ISERROR(VLOOKUP($AS1842,技まとめ!$A$1:$F$380,6,FALSE)),"－",VLOOKUP($AS1842,技まとめ!$A$1:$F$380,6,FALSE))</f>
        <v>BL</v>
      </c>
      <c r="AU1842" s="3">
        <f>IF(ISERROR(VLOOKUP($AS1842,技まとめ!$A$1:$F$380,3,FALSE)),"－",VLOOKUP($AS1842,技まとめ!$A$1:$F$380,3,FALSE))</f>
        <v>85</v>
      </c>
      <c r="AV1842" s="3">
        <f>IF(ISERROR(VLOOKUP($AS1842,技まとめ!$A$1:$F$380,5,FALSE)),"－",VLOOKUP($AS1842,技まとめ!$A$1:$F$380,5,FALSE))</f>
        <v>50</v>
      </c>
      <c r="AW1842" s="3" t="str">
        <f>IF($E1842=IF(ISERROR(VLOOKUP($AS1842,技まとめ!$A$1:$F$380,4,FALSE)),"－",VLOOKUP($AS1842,技まとめ!$A$1:$F$380,4,FALSE)),"一致","")</f>
        <v>一致</v>
      </c>
      <c r="AX1842" s="12" t="str">
        <f t="shared" si="398"/>
        <v>エターナルブリザードジグザグスパークふうじんのまいホエールガード</v>
      </c>
      <c r="AY1842" s="12" t="str">
        <f t="shared" si="399"/>
        <v>エターナルブリザードジグザグスパークふうじんのまいホエールガード</v>
      </c>
      <c r="AZ1842" s="12" t="str">
        <f t="shared" si="400"/>
        <v>エターナルブリザードジグザグスパークふうじんのまいホエールガード</v>
      </c>
      <c r="BA1842" s="12" t="str">
        <f t="shared" si="401"/>
        <v>エターナルブリザードジグザグスパークふうじんのまいホエールガード</v>
      </c>
      <c r="BB1842" s="11" t="str">
        <f t="shared" si="402"/>
        <v>NSDRDRBL</v>
      </c>
      <c r="BC1842" s="11" t="str">
        <f t="shared" si="403"/>
        <v>NSDRDRBL</v>
      </c>
      <c r="BD1842" s="11" t="str">
        <f t="shared" si="404"/>
        <v>NSDRDRBL</v>
      </c>
      <c r="BE1842" s="11" t="str">
        <f t="shared" si="405"/>
        <v>NSDRDRBL</v>
      </c>
    </row>
    <row r="1843" spans="1:57" ht="11.25" hidden="1" customHeight="1">
      <c r="A1843" s="6">
        <v>1842</v>
      </c>
      <c r="B1843" s="7" t="s">
        <v>4057</v>
      </c>
      <c r="C1843" s="8" t="s">
        <v>4058</v>
      </c>
      <c r="D1843" s="7" t="s">
        <v>72</v>
      </c>
      <c r="E1843" s="7" t="s">
        <v>102</v>
      </c>
      <c r="F1843" s="7" t="s">
        <v>128</v>
      </c>
      <c r="G1843" s="9">
        <v>119</v>
      </c>
      <c r="H1843" s="9">
        <v>132</v>
      </c>
      <c r="I1843" s="9">
        <v>43</v>
      </c>
      <c r="J1843" s="9">
        <v>70</v>
      </c>
      <c r="K1843" s="9">
        <v>57</v>
      </c>
      <c r="L1843" s="9">
        <v>71</v>
      </c>
      <c r="M1843" s="9">
        <v>53</v>
      </c>
      <c r="N1843" s="9">
        <v>55</v>
      </c>
      <c r="O1843" s="9">
        <v>70</v>
      </c>
      <c r="P1843" s="9">
        <v>18</v>
      </c>
      <c r="Q1843" s="10">
        <v>93</v>
      </c>
      <c r="R1843" s="11">
        <v>18</v>
      </c>
      <c r="S1843" s="11">
        <v>1</v>
      </c>
      <c r="T1843" s="11">
        <v>121</v>
      </c>
      <c r="U1843" s="11">
        <v>103</v>
      </c>
      <c r="V1843" s="11">
        <v>1</v>
      </c>
      <c r="W1843" s="11">
        <v>120</v>
      </c>
      <c r="X1843" s="11">
        <f t="shared" si="392"/>
        <v>457</v>
      </c>
      <c r="Y1843" s="11">
        <f t="shared" si="393"/>
        <v>4325</v>
      </c>
      <c r="Z1843" s="11">
        <f t="shared" si="394"/>
        <v>1240</v>
      </c>
      <c r="AA1843" s="11">
        <f t="shared" si="395"/>
        <v>4845</v>
      </c>
      <c r="AB1843" s="11">
        <f t="shared" si="396"/>
        <v>4845</v>
      </c>
      <c r="AC1843" s="6">
        <f t="shared" si="397"/>
        <v>5530</v>
      </c>
      <c r="AD1843" s="9" t="s">
        <v>301</v>
      </c>
      <c r="AE1843" s="3" t="str">
        <f>IF(ISERROR(VLOOKUP($AD1843,技まとめ!$A$1:$F$380,6,FALSE)),"－",VLOOKUP($AD1843,技まとめ!$A$1:$F$380,6,FALSE))</f>
        <v>LS</v>
      </c>
      <c r="AF1843" s="3">
        <f>IF(ISERROR(VLOOKUP($AD1843,技まとめ!$A$1:$F$380,3,FALSE)),"－",VLOOKUP($AD1843,技まとめ!$A$1:$F$380,3,FALSE))</f>
        <v>55</v>
      </c>
      <c r="AG1843" s="3">
        <f>IF(ISERROR(VLOOKUP($AD1843,技まとめ!$A$1:$F$380,5,FALSE)),"－",VLOOKUP($AD1843,技まとめ!$A$1:$F$380,5,FALSE))</f>
        <v>40</v>
      </c>
      <c r="AH1843" s="3" t="str">
        <f>IF($E1843=IF(ISERROR(VLOOKUP($AD1843,技まとめ!$A$1:$F$380,4,FALSE)),"－",VLOOKUP($AD1843,技まとめ!$A$1:$F$380,4,FALSE)),"一致","")</f>
        <v/>
      </c>
      <c r="AI1843" s="9" t="s">
        <v>756</v>
      </c>
      <c r="AJ1843" s="3" t="str">
        <f>IF(ISERROR(VLOOKUP($AI1843,技まとめ!$A$1:$F$380,6,FALSE)),"－",VLOOKUP($AI1843,技まとめ!$A$1:$F$380,6,FALSE))</f>
        <v>BB</v>
      </c>
      <c r="AK1843" s="3">
        <f>IF(ISERROR(VLOOKUP($AI1843,技まとめ!$A$1:$F$380,3,FALSE)),"－",VLOOKUP($AI1843,技まとめ!$A$1:$F$380,3,FALSE))</f>
        <v>65</v>
      </c>
      <c r="AL1843" s="3">
        <f>IF(ISERROR(VLOOKUP($AI1843,技まとめ!$A$1:$F$380,5,FALSE)),"－",VLOOKUP($AI1843,技まとめ!$A$1:$F$380,5,FALSE))</f>
        <v>42</v>
      </c>
      <c r="AM1843" s="3" t="str">
        <f>IF($E1843=IF(ISERROR(VLOOKUP($AI1843,技まとめ!$A$1:$F$380,4,FALSE)),"－",VLOOKUP($AI1843,技まとめ!$A$1:$F$380,4,FALSE)),"一致","")</f>
        <v>一致</v>
      </c>
      <c r="AN1843" s="9" t="s">
        <v>302</v>
      </c>
      <c r="AO1843" s="3" t="str">
        <f>IF(ISERROR(VLOOKUP($AN1843,技まとめ!$A$1:$F$380,6,FALSE)),"－",VLOOKUP($AN1843,技まとめ!$A$1:$F$380,6,FALSE))</f>
        <v>DR</v>
      </c>
      <c r="AP1843" s="3">
        <f>IF(ISERROR(VLOOKUP($AN1843,技まとめ!$A$1:$F$380,3,FALSE)),"－",VLOOKUP($AN1843,技まとめ!$A$1:$F$380,3,FALSE))</f>
        <v>90</v>
      </c>
      <c r="AQ1843" s="3">
        <f>IF(ISERROR(VLOOKUP($AN1843,技まとめ!$A$1:$F$380,5,FALSE)),"－",VLOOKUP($AN1843,技まとめ!$A$1:$F$380,5,FALSE))</f>
        <v>53</v>
      </c>
      <c r="AR1843" s="3" t="str">
        <f>IF($E1843=IF(ISERROR(VLOOKUP($AN1843,技まとめ!$A$1:$F$380,4,FALSE)),"－",VLOOKUP($AN1843,技まとめ!$A$1:$F$380,4,FALSE)),"一致","")</f>
        <v/>
      </c>
      <c r="AS1843" s="9" t="s">
        <v>5015</v>
      </c>
      <c r="AT1843" s="3" t="str">
        <f>IF(ISERROR(VLOOKUP($AS1843,技まとめ!$A$1:$F$380,6,FALSE)),"－",VLOOKUP($AS1843,技まとめ!$A$1:$F$380,6,FALSE))</f>
        <v>－</v>
      </c>
      <c r="AU1843" s="3">
        <f>IF(ISERROR(VLOOKUP($AS1843,技まとめ!$A$1:$F$380,3,FALSE)),"－",VLOOKUP($AS1843,技まとめ!$A$1:$F$380,3,FALSE))</f>
        <v>0</v>
      </c>
      <c r="AV1843" s="3">
        <f>IF(ISERROR(VLOOKUP($AS1843,技まとめ!$A$1:$F$380,5,FALSE)),"－",VLOOKUP($AS1843,技まとめ!$A$1:$F$380,5,FALSE))</f>
        <v>0</v>
      </c>
      <c r="AW1843" s="3" t="str">
        <f>IF($E1843=IF(ISERROR(VLOOKUP($AS1843,技まとめ!$A$1:$F$380,4,FALSE)),"－",VLOOKUP($AS1843,技まとめ!$A$1:$F$380,4,FALSE)),"一致","")</f>
        <v/>
      </c>
      <c r="AX1843" s="12" t="str">
        <f t="shared" si="398"/>
        <v>ツナミブーストボルケイノカットウォーターベールみんなイケイケ！</v>
      </c>
      <c r="AY1843" s="12" t="str">
        <f t="shared" si="399"/>
        <v>ツナミブーストボルケイノカットウォーターベールみんなイケイケ！</v>
      </c>
      <c r="AZ1843" s="12" t="str">
        <f t="shared" si="400"/>
        <v>ツナミブーストボルケイノカットウォーターベールみんなイケイケ！</v>
      </c>
      <c r="BA1843" s="12" t="str">
        <f t="shared" si="401"/>
        <v>ツナミブーストボルケイノカットウォーターベールみんなイケイケ！</v>
      </c>
      <c r="BB1843" s="11" t="str">
        <f t="shared" si="402"/>
        <v>LSBBDR－</v>
      </c>
      <c r="BC1843" s="11" t="str">
        <f t="shared" si="403"/>
        <v>LSBBDR－</v>
      </c>
      <c r="BD1843" s="11" t="str">
        <f t="shared" si="404"/>
        <v>LSBBDR－</v>
      </c>
      <c r="BE1843" s="11" t="str">
        <f t="shared" si="405"/>
        <v>LSBBDR－</v>
      </c>
    </row>
    <row r="1844" spans="1:57" ht="11.25" hidden="1" customHeight="1">
      <c r="A1844" s="6">
        <v>1843</v>
      </c>
      <c r="B1844" s="7" t="s">
        <v>4059</v>
      </c>
      <c r="C1844" s="8" t="s">
        <v>4060</v>
      </c>
      <c r="D1844" s="7" t="s">
        <v>72</v>
      </c>
      <c r="E1844" s="7" t="s">
        <v>95</v>
      </c>
      <c r="F1844" s="7" t="s">
        <v>74</v>
      </c>
      <c r="G1844" s="9">
        <v>116</v>
      </c>
      <c r="H1844" s="9">
        <v>143</v>
      </c>
      <c r="I1844" s="9">
        <v>48</v>
      </c>
      <c r="J1844" s="9">
        <v>66</v>
      </c>
      <c r="K1844" s="9">
        <v>63</v>
      </c>
      <c r="L1844" s="9">
        <v>72</v>
      </c>
      <c r="M1844" s="9">
        <v>58</v>
      </c>
      <c r="N1844" s="9">
        <v>56</v>
      </c>
      <c r="O1844" s="9">
        <v>54</v>
      </c>
      <c r="P1844" s="9">
        <v>19</v>
      </c>
      <c r="Q1844" s="10">
        <v>98</v>
      </c>
      <c r="R1844" s="11">
        <v>22</v>
      </c>
      <c r="S1844" s="11">
        <v>1</v>
      </c>
      <c r="T1844" s="11">
        <v>122</v>
      </c>
      <c r="U1844" s="11">
        <v>108</v>
      </c>
      <c r="V1844" s="11">
        <v>1</v>
      </c>
      <c r="W1844" s="11">
        <v>104</v>
      </c>
      <c r="X1844" s="11">
        <f t="shared" si="392"/>
        <v>456</v>
      </c>
      <c r="Y1844" s="11">
        <f t="shared" si="393"/>
        <v>4445</v>
      </c>
      <c r="Z1844" s="11">
        <f t="shared" si="394"/>
        <v>1300</v>
      </c>
      <c r="AA1844" s="11">
        <f t="shared" si="395"/>
        <v>4800</v>
      </c>
      <c r="AB1844" s="11">
        <f t="shared" si="396"/>
        <v>4800</v>
      </c>
      <c r="AC1844" s="6">
        <f t="shared" si="397"/>
        <v>5510</v>
      </c>
      <c r="AD1844" s="9" t="s">
        <v>779</v>
      </c>
      <c r="AE1844" s="3" t="str">
        <f>IF(ISERROR(VLOOKUP($AD1844,技まとめ!$A$1:$F$380,6,FALSE)),"－",VLOOKUP($AD1844,技まとめ!$A$1:$F$380,6,FALSE))</f>
        <v>CA</v>
      </c>
      <c r="AF1844" s="3">
        <f>IF(ISERROR(VLOOKUP($AD1844,技まとめ!$A$1:$F$380,3,FALSE)),"－",VLOOKUP($AD1844,技まとめ!$A$1:$F$380,3,FALSE))</f>
        <v>56</v>
      </c>
      <c r="AG1844" s="3">
        <f>IF(ISERROR(VLOOKUP($AD1844,技まとめ!$A$1:$F$380,5,FALSE)),"－",VLOOKUP($AD1844,技まとめ!$A$1:$F$380,5,FALSE))</f>
        <v>37</v>
      </c>
      <c r="AH1844" s="3" t="str">
        <f>IF($E1844=IF(ISERROR(VLOOKUP($AD1844,技まとめ!$A$1:$F$380,4,FALSE)),"－",VLOOKUP($AD1844,技まとめ!$A$1:$F$380,4,FALSE)),"一致","")</f>
        <v>一致</v>
      </c>
      <c r="AI1844" s="9" t="s">
        <v>227</v>
      </c>
      <c r="AJ1844" s="3" t="str">
        <f>IF(ISERROR(VLOOKUP($AI1844,技まとめ!$A$1:$F$380,6,FALSE)),"－",VLOOKUP($AI1844,技まとめ!$A$1:$F$380,6,FALSE))</f>
        <v>CA</v>
      </c>
      <c r="AK1844" s="3">
        <f>IF(ISERROR(VLOOKUP($AI1844,技まとめ!$A$1:$F$380,3,FALSE)),"－",VLOOKUP($AI1844,技まとめ!$A$1:$F$380,3,FALSE))</f>
        <v>60</v>
      </c>
      <c r="AL1844" s="3">
        <f>IF(ISERROR(VLOOKUP($AI1844,技まとめ!$A$1:$F$380,5,FALSE)),"－",VLOOKUP($AI1844,技まとめ!$A$1:$F$380,5,FALSE))</f>
        <v>37</v>
      </c>
      <c r="AM1844" s="3" t="str">
        <f>IF($E1844=IF(ISERROR(VLOOKUP($AI1844,技まとめ!$A$1:$F$380,4,FALSE)),"－",VLOOKUP($AI1844,技まとめ!$A$1:$F$380,4,FALSE)),"一致","")</f>
        <v/>
      </c>
      <c r="AN1844" s="9" t="s">
        <v>76</v>
      </c>
      <c r="AO1844" s="3" t="str">
        <f>IF(ISERROR(VLOOKUP($AN1844,技まとめ!$A$1:$F$380,6,FALSE)),"－",VLOOKUP($AN1844,技まとめ!$A$1:$F$380,6,FALSE))</f>
        <v>CA</v>
      </c>
      <c r="AP1844" s="3">
        <f>IF(ISERROR(VLOOKUP($AN1844,技まとめ!$A$1:$F$380,3,FALSE)),"－",VLOOKUP($AN1844,技まとめ!$A$1:$F$380,3,FALSE))</f>
        <v>114</v>
      </c>
      <c r="AQ1844" s="3">
        <f>IF(ISERROR(VLOOKUP($AN1844,技まとめ!$A$1:$F$380,5,FALSE)),"－",VLOOKUP($AN1844,技まとめ!$A$1:$F$380,5,FALSE))</f>
        <v>57</v>
      </c>
      <c r="AR1844" s="3" t="str">
        <f>IF($E1844=IF(ISERROR(VLOOKUP($AN1844,技まとめ!$A$1:$F$380,4,FALSE)),"－",VLOOKUP($AN1844,技まとめ!$A$1:$F$380,4,FALSE)),"一致","")</f>
        <v/>
      </c>
      <c r="AS1844" s="9" t="s">
        <v>978</v>
      </c>
      <c r="AT1844" s="3" t="str">
        <f>IF(ISERROR(VLOOKUP($AS1844,技まとめ!$A$1:$F$380,6,FALSE)),"－",VLOOKUP($AS1844,技まとめ!$A$1:$F$380,6,FALSE))</f>
        <v>－</v>
      </c>
      <c r="AU1844" s="3">
        <f>IF(ISERROR(VLOOKUP($AS1844,技まとめ!$A$1:$F$380,3,FALSE)),"－",VLOOKUP($AS1844,技まとめ!$A$1:$F$380,3,FALSE))</f>
        <v>0</v>
      </c>
      <c r="AV1844" s="3">
        <f>IF(ISERROR(VLOOKUP($AS1844,技まとめ!$A$1:$F$380,5,FALSE)),"－",VLOOKUP($AS1844,技まとめ!$A$1:$F$380,5,FALSE))</f>
        <v>0</v>
      </c>
      <c r="AW1844" s="3" t="str">
        <f>IF($E1844=IF(ISERROR(VLOOKUP($AS1844,技まとめ!$A$1:$F$380,4,FALSE)),"－",VLOOKUP($AS1844,技まとめ!$A$1:$F$380,4,FALSE)),"一致","")</f>
        <v/>
      </c>
      <c r="AX1844" s="12" t="str">
        <f t="shared" si="398"/>
        <v>スティンガーガラティーンゴッドキャッチキーパープラス</v>
      </c>
      <c r="AY1844" s="12" t="str">
        <f t="shared" si="399"/>
        <v>スティンガーガラティーンゴッドキャッチキーパープラス</v>
      </c>
      <c r="AZ1844" s="12" t="str">
        <f t="shared" si="400"/>
        <v>スティンガーガラティーンゴッドキャッチキーパープラス</v>
      </c>
      <c r="BA1844" s="12" t="str">
        <f t="shared" si="401"/>
        <v>スティンガーガラティーンゴッドキャッチキーパープラス</v>
      </c>
      <c r="BB1844" s="11" t="str">
        <f t="shared" si="402"/>
        <v>CACACA－</v>
      </c>
      <c r="BC1844" s="11" t="str">
        <f t="shared" si="403"/>
        <v>CACACA－</v>
      </c>
      <c r="BD1844" s="11" t="str">
        <f t="shared" si="404"/>
        <v>CACACA－</v>
      </c>
      <c r="BE1844" s="11" t="str">
        <f t="shared" si="405"/>
        <v>CACACA－</v>
      </c>
    </row>
    <row r="1845" spans="1:57" ht="11.25" hidden="1" customHeight="1">
      <c r="A1845" s="6">
        <v>1844</v>
      </c>
      <c r="B1845" s="7" t="s">
        <v>4061</v>
      </c>
      <c r="C1845" s="8" t="s">
        <v>4062</v>
      </c>
      <c r="D1845" s="7" t="s">
        <v>72</v>
      </c>
      <c r="E1845" s="7" t="s">
        <v>102</v>
      </c>
      <c r="F1845" s="7" t="s">
        <v>82</v>
      </c>
      <c r="G1845" s="9">
        <v>120</v>
      </c>
      <c r="H1845" s="9">
        <v>121</v>
      </c>
      <c r="I1845" s="9">
        <v>50</v>
      </c>
      <c r="J1845" s="9">
        <v>67</v>
      </c>
      <c r="K1845" s="9">
        <v>67</v>
      </c>
      <c r="L1845" s="9">
        <v>56</v>
      </c>
      <c r="M1845" s="9">
        <v>61</v>
      </c>
      <c r="N1845" s="9">
        <v>60</v>
      </c>
      <c r="O1845" s="9">
        <v>53</v>
      </c>
      <c r="P1845" s="9">
        <v>7</v>
      </c>
      <c r="Q1845" s="10">
        <v>100</v>
      </c>
      <c r="R1845" s="11">
        <v>19</v>
      </c>
      <c r="S1845" s="11">
        <v>1</v>
      </c>
      <c r="T1845" s="11">
        <v>106</v>
      </c>
      <c r="U1845" s="11">
        <v>111</v>
      </c>
      <c r="V1845" s="11">
        <v>1</v>
      </c>
      <c r="W1845" s="11">
        <v>103</v>
      </c>
      <c r="X1845" s="11">
        <f t="shared" si="392"/>
        <v>441</v>
      </c>
      <c r="Y1845" s="11">
        <f t="shared" si="393"/>
        <v>4520</v>
      </c>
      <c r="Z1845" s="11">
        <f t="shared" si="394"/>
        <v>1190</v>
      </c>
      <c r="AA1845" s="11">
        <f t="shared" si="395"/>
        <v>4235</v>
      </c>
      <c r="AB1845" s="11">
        <f t="shared" si="396"/>
        <v>4235</v>
      </c>
      <c r="AC1845" s="6">
        <f t="shared" si="397"/>
        <v>4850</v>
      </c>
      <c r="AD1845" s="9" t="s">
        <v>331</v>
      </c>
      <c r="AE1845" s="3" t="str">
        <f>IF(ISERROR(VLOOKUP($AD1845,技まとめ!$A$1:$F$380,6,FALSE)),"－",VLOOKUP($AD1845,技まとめ!$A$1:$F$380,6,FALSE))</f>
        <v>DR</v>
      </c>
      <c r="AF1845" s="3">
        <f>IF(ISERROR(VLOOKUP($AD1845,技まとめ!$A$1:$F$380,3,FALSE)),"－",VLOOKUP($AD1845,技まとめ!$A$1:$F$380,3,FALSE))</f>
        <v>77</v>
      </c>
      <c r="AG1845" s="3">
        <f>IF(ISERROR(VLOOKUP($AD1845,技まとめ!$A$1:$F$380,5,FALSE)),"－",VLOOKUP($AD1845,技まとめ!$A$1:$F$380,5,FALSE))</f>
        <v>47</v>
      </c>
      <c r="AH1845" s="3" t="str">
        <f>IF($E1845=IF(ISERROR(VLOOKUP($AD1845,技まとめ!$A$1:$F$380,4,FALSE)),"－",VLOOKUP($AD1845,技まとめ!$A$1:$F$380,4,FALSE)),"一致","")</f>
        <v>一致</v>
      </c>
      <c r="AI1845" s="9" t="s">
        <v>1629</v>
      </c>
      <c r="AJ1845" s="3" t="str">
        <f>IF(ISERROR(VLOOKUP($AI1845,技まとめ!$A$1:$F$380,6,FALSE)),"－",VLOOKUP($AI1845,技まとめ!$A$1:$F$380,6,FALSE))</f>
        <v>NS</v>
      </c>
      <c r="AK1845" s="3">
        <f>IF(ISERROR(VLOOKUP($AI1845,技まとめ!$A$1:$F$380,3,FALSE)),"－",VLOOKUP($AI1845,技まとめ!$A$1:$F$380,3,FALSE))</f>
        <v>68</v>
      </c>
      <c r="AL1845" s="3">
        <f>IF(ISERROR(VLOOKUP($AI1845,技まとめ!$A$1:$F$380,5,FALSE)),"－",VLOOKUP($AI1845,技まとめ!$A$1:$F$380,5,FALSE))</f>
        <v>40</v>
      </c>
      <c r="AM1845" s="3" t="str">
        <f>IF($E1845=IF(ISERROR(VLOOKUP($AI1845,技まとめ!$A$1:$F$380,4,FALSE)),"－",VLOOKUP($AI1845,技まとめ!$A$1:$F$380,4,FALSE)),"一致","")</f>
        <v/>
      </c>
      <c r="AN1845" s="9" t="s">
        <v>638</v>
      </c>
      <c r="AO1845" s="3" t="str">
        <f>IF(ISERROR(VLOOKUP($AN1845,技まとめ!$A$1:$F$380,6,FALSE)),"－",VLOOKUP($AN1845,技まとめ!$A$1:$F$380,6,FALSE))</f>
        <v>BL</v>
      </c>
      <c r="AP1845" s="3">
        <f>IF(ISERROR(VLOOKUP($AN1845,技まとめ!$A$1:$F$380,3,FALSE)),"－",VLOOKUP($AN1845,技まとめ!$A$1:$F$380,3,FALSE))</f>
        <v>52</v>
      </c>
      <c r="AQ1845" s="3">
        <f>IF(ISERROR(VLOOKUP($AN1845,技まとめ!$A$1:$F$380,5,FALSE)),"－",VLOOKUP($AN1845,技まとめ!$A$1:$F$380,5,FALSE))</f>
        <v>36</v>
      </c>
      <c r="AR1845" s="3" t="str">
        <f>IF($E1845=IF(ISERROR(VLOOKUP($AN1845,技まとめ!$A$1:$F$380,4,FALSE)),"－",VLOOKUP($AN1845,技まとめ!$A$1:$F$380,4,FALSE)),"一致","")</f>
        <v>一致</v>
      </c>
      <c r="AS1845" s="9" t="s">
        <v>5010</v>
      </c>
      <c r="AT1845" s="3" t="str">
        <f>IF(ISERROR(VLOOKUP($AS1845,技まとめ!$A$1:$F$380,6,FALSE)),"－",VLOOKUP($AS1845,技まとめ!$A$1:$F$380,6,FALSE))</f>
        <v>－</v>
      </c>
      <c r="AU1845" s="3">
        <f>IF(ISERROR(VLOOKUP($AS1845,技まとめ!$A$1:$F$380,3,FALSE)),"－",VLOOKUP($AS1845,技まとめ!$A$1:$F$380,3,FALSE))</f>
        <v>0</v>
      </c>
      <c r="AV1845" s="3">
        <f>IF(ISERROR(VLOOKUP($AS1845,技まとめ!$A$1:$F$380,5,FALSE)),"－",VLOOKUP($AS1845,技まとめ!$A$1:$F$380,5,FALSE))</f>
        <v>0</v>
      </c>
      <c r="AW1845" s="3" t="str">
        <f>IF($E1845=IF(ISERROR(VLOOKUP($AS1845,技まとめ!$A$1:$F$380,4,FALSE)),"－",VLOOKUP($AS1845,技まとめ!$A$1:$F$380,4,FALSE)),"一致","")</f>
        <v/>
      </c>
      <c r="AX1845" s="12" t="str">
        <f t="shared" si="398"/>
        <v>ライトニングアクセルタイガードライブジグザグフレイムイカサマ！</v>
      </c>
      <c r="AY1845" s="12" t="str">
        <f t="shared" si="399"/>
        <v>ライトニングアクセルタイガードライブジグザグフレイムイカサマ！</v>
      </c>
      <c r="AZ1845" s="12" t="str">
        <f t="shared" si="400"/>
        <v>ライトニングアクセルタイガードライブジグザグフレイムイカサマ！</v>
      </c>
      <c r="BA1845" s="12" t="str">
        <f t="shared" si="401"/>
        <v>ライトニングアクセルタイガードライブジグザグフレイムイカサマ！</v>
      </c>
      <c r="BB1845" s="11" t="str">
        <f t="shared" si="402"/>
        <v>DRNSBL－</v>
      </c>
      <c r="BC1845" s="11" t="str">
        <f t="shared" si="403"/>
        <v>DRNSBL－</v>
      </c>
      <c r="BD1845" s="11" t="str">
        <f t="shared" si="404"/>
        <v>DRNSBL－</v>
      </c>
      <c r="BE1845" s="11" t="str">
        <f t="shared" si="405"/>
        <v>DRNSBL－</v>
      </c>
    </row>
    <row r="1846" spans="1:57" ht="11.25" hidden="1" customHeight="1">
      <c r="A1846" s="6">
        <v>1845</v>
      </c>
      <c r="B1846" s="7" t="s">
        <v>4063</v>
      </c>
      <c r="C1846" s="8" t="s">
        <v>4064</v>
      </c>
      <c r="D1846" s="7" t="s">
        <v>72</v>
      </c>
      <c r="E1846" s="7" t="s">
        <v>95</v>
      </c>
      <c r="F1846" s="7" t="s">
        <v>82</v>
      </c>
      <c r="G1846" s="9">
        <v>113</v>
      </c>
      <c r="H1846" s="9">
        <v>119</v>
      </c>
      <c r="I1846" s="9">
        <v>50</v>
      </c>
      <c r="J1846" s="9">
        <v>62</v>
      </c>
      <c r="K1846" s="9">
        <v>62</v>
      </c>
      <c r="L1846" s="9">
        <v>72</v>
      </c>
      <c r="M1846" s="9">
        <v>47</v>
      </c>
      <c r="N1846" s="9">
        <v>44</v>
      </c>
      <c r="O1846" s="9">
        <v>53</v>
      </c>
      <c r="P1846" s="9">
        <v>28</v>
      </c>
      <c r="Q1846" s="10">
        <v>100</v>
      </c>
      <c r="R1846" s="11">
        <v>14</v>
      </c>
      <c r="S1846" s="11">
        <v>1</v>
      </c>
      <c r="T1846" s="11">
        <v>122</v>
      </c>
      <c r="U1846" s="11">
        <v>97</v>
      </c>
      <c r="V1846" s="11">
        <v>1</v>
      </c>
      <c r="W1846" s="11">
        <v>103</v>
      </c>
      <c r="X1846" s="11">
        <f t="shared" si="392"/>
        <v>438</v>
      </c>
      <c r="Y1846" s="11">
        <f t="shared" si="393"/>
        <v>4520</v>
      </c>
      <c r="Z1846" s="11">
        <f t="shared" si="394"/>
        <v>1015</v>
      </c>
      <c r="AA1846" s="11">
        <f t="shared" si="395"/>
        <v>4795</v>
      </c>
      <c r="AB1846" s="11">
        <f t="shared" si="396"/>
        <v>4795</v>
      </c>
      <c r="AC1846" s="6">
        <f t="shared" si="397"/>
        <v>5465</v>
      </c>
      <c r="AD1846" s="9" t="s">
        <v>263</v>
      </c>
      <c r="AE1846" s="3" t="str">
        <f>IF(ISERROR(VLOOKUP($AD1846,技まとめ!$A$1:$F$380,6,FALSE)),"－",VLOOKUP($AD1846,技まとめ!$A$1:$F$380,6,FALSE))</f>
        <v>DR</v>
      </c>
      <c r="AF1846" s="3">
        <f>IF(ISERROR(VLOOKUP($AD1846,技まとめ!$A$1:$F$380,3,FALSE)),"－",VLOOKUP($AD1846,技まとめ!$A$1:$F$380,3,FALSE))</f>
        <v>16</v>
      </c>
      <c r="AG1846" s="3">
        <f>IF(ISERROR(VLOOKUP($AD1846,技まとめ!$A$1:$F$380,5,FALSE)),"－",VLOOKUP($AD1846,技まとめ!$A$1:$F$380,5,FALSE))</f>
        <v>21</v>
      </c>
      <c r="AH1846" s="3" t="str">
        <f>IF($E1846=IF(ISERROR(VLOOKUP($AD1846,技まとめ!$A$1:$F$380,4,FALSE)),"－",VLOOKUP($AD1846,技まとめ!$A$1:$F$380,4,FALSE)),"一致","")</f>
        <v>一致</v>
      </c>
      <c r="AI1846" s="9" t="s">
        <v>981</v>
      </c>
      <c r="AJ1846" s="3" t="str">
        <f>IF(ISERROR(VLOOKUP($AI1846,技まとめ!$A$1:$F$380,6,FALSE)),"－",VLOOKUP($AI1846,技まとめ!$A$1:$F$380,6,FALSE))</f>
        <v>BL</v>
      </c>
      <c r="AK1846" s="3">
        <f>IF(ISERROR(VLOOKUP($AI1846,技まとめ!$A$1:$F$380,3,FALSE)),"－",VLOOKUP($AI1846,技まとめ!$A$1:$F$380,3,FALSE))</f>
        <v>75</v>
      </c>
      <c r="AL1846" s="3">
        <f>IF(ISERROR(VLOOKUP($AI1846,技まとめ!$A$1:$F$380,5,FALSE)),"－",VLOOKUP($AI1846,技まとめ!$A$1:$F$380,5,FALSE))</f>
        <v>47</v>
      </c>
      <c r="AM1846" s="3" t="str">
        <f>IF($E1846=IF(ISERROR(VLOOKUP($AI1846,技まとめ!$A$1:$F$380,4,FALSE)),"－",VLOOKUP($AI1846,技まとめ!$A$1:$F$380,4,FALSE)),"一致","")</f>
        <v/>
      </c>
      <c r="AN1846" s="9" t="s">
        <v>668</v>
      </c>
      <c r="AO1846" s="3" t="str">
        <f>IF(ISERROR(VLOOKUP($AN1846,技まとめ!$A$1:$F$380,6,FALSE)),"－",VLOOKUP($AN1846,技まとめ!$A$1:$F$380,6,FALSE))</f>
        <v>BL</v>
      </c>
      <c r="AP1846" s="3">
        <f>IF(ISERROR(VLOOKUP($AN1846,技まとめ!$A$1:$F$380,3,FALSE)),"－",VLOOKUP($AN1846,技まとめ!$A$1:$F$380,3,FALSE))</f>
        <v>46</v>
      </c>
      <c r="AQ1846" s="3">
        <f>IF(ISERROR(VLOOKUP($AN1846,技まとめ!$A$1:$F$380,5,FALSE)),"－",VLOOKUP($AN1846,技まとめ!$A$1:$F$380,5,FALSE))</f>
        <v>33</v>
      </c>
      <c r="AR1846" s="3" t="str">
        <f>IF($E1846=IF(ISERROR(VLOOKUP($AN1846,技まとめ!$A$1:$F$380,4,FALSE)),"－",VLOOKUP($AN1846,技まとめ!$A$1:$F$380,4,FALSE)),"一致","")</f>
        <v/>
      </c>
      <c r="AS1846" s="9" t="s">
        <v>216</v>
      </c>
      <c r="AT1846" s="3" t="str">
        <f>IF(ISERROR(VLOOKUP($AS1846,技まとめ!$A$1:$F$380,6,FALSE)),"－",VLOOKUP($AS1846,技まとめ!$A$1:$F$380,6,FALSE))</f>
        <v>DR</v>
      </c>
      <c r="AU1846" s="3">
        <f>IF(ISERROR(VLOOKUP($AS1846,技まとめ!$A$1:$F$380,3,FALSE)),"－",VLOOKUP($AS1846,技まとめ!$A$1:$F$380,3,FALSE))</f>
        <v>77</v>
      </c>
      <c r="AV1846" s="3">
        <f>IF(ISERROR(VLOOKUP($AS1846,技まとめ!$A$1:$F$380,5,FALSE)),"－",VLOOKUP($AS1846,技まとめ!$A$1:$F$380,5,FALSE))</f>
        <v>47</v>
      </c>
      <c r="AW1846" s="3" t="str">
        <f>IF($E1846=IF(ISERROR(VLOOKUP($AS1846,技まとめ!$A$1:$F$380,4,FALSE)),"－",VLOOKUP($AS1846,技まとめ!$A$1:$F$380,4,FALSE)),"一致","")</f>
        <v/>
      </c>
      <c r="AX1846" s="12" t="str">
        <f t="shared" si="398"/>
        <v>マジックスノーエンジェルじばしりかえんアルマジロサーカス</v>
      </c>
      <c r="AY1846" s="12" t="str">
        <f t="shared" si="399"/>
        <v>マジックスノーエンジェルじばしりかえんアルマジロサーカス</v>
      </c>
      <c r="AZ1846" s="12" t="str">
        <f t="shared" si="400"/>
        <v>マジックスノーエンジェルじばしりかえんアルマジロサーカス</v>
      </c>
      <c r="BA1846" s="12" t="str">
        <f t="shared" si="401"/>
        <v>マジックスノーエンジェルじばしりかえんアルマジロサーカス</v>
      </c>
      <c r="BB1846" s="11" t="str">
        <f t="shared" si="402"/>
        <v>DRBLBLDR</v>
      </c>
      <c r="BC1846" s="11" t="str">
        <f t="shared" si="403"/>
        <v>DRBLBLDR</v>
      </c>
      <c r="BD1846" s="11" t="str">
        <f t="shared" si="404"/>
        <v>DRBLBLDR</v>
      </c>
      <c r="BE1846" s="11" t="str">
        <f t="shared" si="405"/>
        <v>DRBLBLDR</v>
      </c>
    </row>
    <row r="1847" spans="1:57" ht="11.25" hidden="1" customHeight="1">
      <c r="A1847" s="6">
        <v>1846</v>
      </c>
      <c r="B1847" s="7" t="s">
        <v>4065</v>
      </c>
      <c r="C1847" s="8" t="s">
        <v>4066</v>
      </c>
      <c r="D1847" s="7" t="s">
        <v>72</v>
      </c>
      <c r="E1847" s="7" t="s">
        <v>81</v>
      </c>
      <c r="F1847" s="7" t="s">
        <v>82</v>
      </c>
      <c r="G1847" s="9">
        <v>122</v>
      </c>
      <c r="H1847" s="9">
        <v>120</v>
      </c>
      <c r="I1847" s="9">
        <v>53</v>
      </c>
      <c r="J1847" s="9">
        <v>59</v>
      </c>
      <c r="K1847" s="9">
        <v>63</v>
      </c>
      <c r="L1847" s="9">
        <v>60</v>
      </c>
      <c r="M1847" s="9">
        <v>48</v>
      </c>
      <c r="N1847" s="9">
        <v>49</v>
      </c>
      <c r="O1847" s="9">
        <v>52</v>
      </c>
      <c r="P1847" s="9">
        <v>43</v>
      </c>
      <c r="Q1847" s="10">
        <v>103</v>
      </c>
      <c r="R1847" s="11">
        <v>32</v>
      </c>
      <c r="S1847" s="11">
        <v>1</v>
      </c>
      <c r="T1847" s="11">
        <v>110</v>
      </c>
      <c r="U1847" s="11">
        <v>98</v>
      </c>
      <c r="V1847" s="11">
        <v>1</v>
      </c>
      <c r="W1847" s="11">
        <v>102</v>
      </c>
      <c r="X1847" s="11">
        <f t="shared" si="392"/>
        <v>447</v>
      </c>
      <c r="Y1847" s="11">
        <f t="shared" si="393"/>
        <v>4635</v>
      </c>
      <c r="Z1847" s="11">
        <f t="shared" si="394"/>
        <v>1640</v>
      </c>
      <c r="AA1847" s="11">
        <f t="shared" si="395"/>
        <v>4370</v>
      </c>
      <c r="AB1847" s="11">
        <f t="shared" si="396"/>
        <v>4370</v>
      </c>
      <c r="AC1847" s="6">
        <f t="shared" si="397"/>
        <v>5070</v>
      </c>
      <c r="AD1847" s="9" t="s">
        <v>89</v>
      </c>
      <c r="AE1847" s="3" t="str">
        <f>IF(ISERROR(VLOOKUP($AD1847,技まとめ!$A$1:$F$380,6,FALSE)),"－",VLOOKUP($AD1847,技まとめ!$A$1:$F$380,6,FALSE))</f>
        <v>BB</v>
      </c>
      <c r="AF1847" s="3">
        <f>IF(ISERROR(VLOOKUP($AD1847,技まとめ!$A$1:$F$380,3,FALSE)),"－",VLOOKUP($AD1847,技まとめ!$A$1:$F$380,3,FALSE))</f>
        <v>43</v>
      </c>
      <c r="AG1847" s="3">
        <f>IF(ISERROR(VLOOKUP($AD1847,技まとめ!$A$1:$F$380,5,FALSE)),"－",VLOOKUP($AD1847,技まとめ!$A$1:$F$380,5,FALSE))</f>
        <v>30</v>
      </c>
      <c r="AH1847" s="3" t="str">
        <f>IF($E1847=IF(ISERROR(VLOOKUP($AD1847,技まとめ!$A$1:$F$380,4,FALSE)),"－",VLOOKUP($AD1847,技まとめ!$A$1:$F$380,4,FALSE)),"一致","")</f>
        <v/>
      </c>
      <c r="AI1847" s="9" t="s">
        <v>585</v>
      </c>
      <c r="AJ1847" s="3" t="str">
        <f>IF(ISERROR(VLOOKUP($AI1847,技まとめ!$A$1:$F$380,6,FALSE)),"－",VLOOKUP($AI1847,技まとめ!$A$1:$F$380,6,FALSE))</f>
        <v>BL</v>
      </c>
      <c r="AK1847" s="3">
        <f>IF(ISERROR(VLOOKUP($AI1847,技まとめ!$A$1:$F$380,3,FALSE)),"－",VLOOKUP($AI1847,技まとめ!$A$1:$F$380,3,FALSE))</f>
        <v>71</v>
      </c>
      <c r="AL1847" s="3">
        <f>IF(ISERROR(VLOOKUP($AI1847,技まとめ!$A$1:$F$380,5,FALSE)),"－",VLOOKUP($AI1847,技まとめ!$A$1:$F$380,5,FALSE))</f>
        <v>44</v>
      </c>
      <c r="AM1847" s="3" t="str">
        <f>IF($E1847=IF(ISERROR(VLOOKUP($AI1847,技まとめ!$A$1:$F$380,4,FALSE)),"－",VLOOKUP($AI1847,技まとめ!$A$1:$F$380,4,FALSE)),"一致","")</f>
        <v/>
      </c>
      <c r="AN1847" s="9" t="s">
        <v>203</v>
      </c>
      <c r="AO1847" s="3" t="str">
        <f>IF(ISERROR(VLOOKUP($AN1847,技まとめ!$A$1:$F$380,6,FALSE)),"－",VLOOKUP($AN1847,技まとめ!$A$1:$F$380,6,FALSE))</f>
        <v>P1</v>
      </c>
      <c r="AP1847" s="3">
        <f>IF(ISERROR(VLOOKUP($AN1847,技まとめ!$A$1:$F$380,3,FALSE)),"－",VLOOKUP($AN1847,技まとめ!$A$1:$F$380,3,FALSE))</f>
        <v>46</v>
      </c>
      <c r="AQ1847" s="3">
        <f>IF(ISERROR(VLOOKUP($AN1847,技まとめ!$A$1:$F$380,5,FALSE)),"－",VLOOKUP($AN1847,技まとめ!$A$1:$F$380,5,FALSE))</f>
        <v>32</v>
      </c>
      <c r="AR1847" s="3" t="str">
        <f>IF($E1847=IF(ISERROR(VLOOKUP($AN1847,技まとめ!$A$1:$F$380,4,FALSE)),"－",VLOOKUP($AN1847,技まとめ!$A$1:$F$380,4,FALSE)),"一致","")</f>
        <v/>
      </c>
      <c r="AS1847" s="9" t="s">
        <v>398</v>
      </c>
      <c r="AT1847" s="3" t="str">
        <f>IF(ISERROR(VLOOKUP($AS1847,技まとめ!$A$1:$F$380,6,FALSE)),"－",VLOOKUP($AS1847,技まとめ!$A$1:$F$380,6,FALSE))</f>
        <v>BB</v>
      </c>
      <c r="AU1847" s="3">
        <f>IF(ISERROR(VLOOKUP($AS1847,技まとめ!$A$1:$F$380,3,FALSE)),"－",VLOOKUP($AS1847,技まとめ!$A$1:$F$380,3,FALSE))</f>
        <v>71</v>
      </c>
      <c r="AV1847" s="3">
        <f>IF(ISERROR(VLOOKUP($AS1847,技まとめ!$A$1:$F$380,5,FALSE)),"－",VLOOKUP($AS1847,技まとめ!$A$1:$F$380,5,FALSE))</f>
        <v>44</v>
      </c>
      <c r="AW1847" s="3" t="str">
        <f>IF($E1847=IF(ISERROR(VLOOKUP($AS1847,技まとめ!$A$1:$F$380,4,FALSE)),"－",VLOOKUP($AS1847,技まとめ!$A$1:$F$380,4,FALSE)),"一致","")</f>
        <v/>
      </c>
      <c r="AX1847" s="12" t="str">
        <f t="shared" si="398"/>
        <v>ザ・ウォールメガクェイクフルパワーシールドアイアンウォール</v>
      </c>
      <c r="AY1847" s="12" t="str">
        <f t="shared" si="399"/>
        <v>ザ・ウォールメガクェイクフルパワーシールドアイアンウォール</v>
      </c>
      <c r="AZ1847" s="12" t="str">
        <f t="shared" si="400"/>
        <v>ザ・ウォールメガクェイクフルパワーシールドアイアンウォール</v>
      </c>
      <c r="BA1847" s="12" t="str">
        <f t="shared" si="401"/>
        <v>ザ・ウォールメガクェイクフルパワーシールドアイアンウォール</v>
      </c>
      <c r="BB1847" s="11" t="str">
        <f t="shared" si="402"/>
        <v>BBBLP1BB</v>
      </c>
      <c r="BC1847" s="11" t="str">
        <f t="shared" si="403"/>
        <v>BBBLP1BB</v>
      </c>
      <c r="BD1847" s="11" t="str">
        <f t="shared" si="404"/>
        <v>BBBLP1BB</v>
      </c>
      <c r="BE1847" s="11" t="str">
        <f t="shared" si="405"/>
        <v>BBBLP1BB</v>
      </c>
    </row>
    <row r="1848" spans="1:57" ht="11.25" hidden="1" customHeight="1">
      <c r="A1848" s="6">
        <v>1847</v>
      </c>
      <c r="B1848" s="7" t="s">
        <v>4067</v>
      </c>
      <c r="C1848" s="8" t="s">
        <v>4068</v>
      </c>
      <c r="D1848" s="7" t="s">
        <v>72</v>
      </c>
      <c r="E1848" s="7" t="s">
        <v>81</v>
      </c>
      <c r="F1848" s="7" t="s">
        <v>82</v>
      </c>
      <c r="G1848" s="9">
        <v>116</v>
      </c>
      <c r="H1848" s="9">
        <v>127</v>
      </c>
      <c r="I1848" s="9">
        <v>53</v>
      </c>
      <c r="J1848" s="9">
        <v>55</v>
      </c>
      <c r="K1848" s="9">
        <v>74</v>
      </c>
      <c r="L1848" s="9">
        <v>55</v>
      </c>
      <c r="M1848" s="9">
        <v>56</v>
      </c>
      <c r="N1848" s="9">
        <v>51</v>
      </c>
      <c r="O1848" s="9">
        <v>63</v>
      </c>
      <c r="P1848" s="9">
        <v>35</v>
      </c>
      <c r="Q1848" s="10">
        <v>103</v>
      </c>
      <c r="R1848" s="11">
        <v>33</v>
      </c>
      <c r="S1848" s="11">
        <v>1</v>
      </c>
      <c r="T1848" s="11">
        <v>105</v>
      </c>
      <c r="U1848" s="11">
        <v>106</v>
      </c>
      <c r="V1848" s="11">
        <v>1</v>
      </c>
      <c r="W1848" s="11">
        <v>113</v>
      </c>
      <c r="X1848" s="11">
        <f t="shared" si="392"/>
        <v>462</v>
      </c>
      <c r="Y1848" s="11">
        <f t="shared" si="393"/>
        <v>4690</v>
      </c>
      <c r="Z1848" s="11">
        <f t="shared" si="394"/>
        <v>1730</v>
      </c>
      <c r="AA1848" s="11">
        <f t="shared" si="395"/>
        <v>4250</v>
      </c>
      <c r="AB1848" s="11">
        <f t="shared" si="396"/>
        <v>4250</v>
      </c>
      <c r="AC1848" s="6">
        <f t="shared" si="397"/>
        <v>4930</v>
      </c>
      <c r="AD1848" s="9" t="s">
        <v>1474</v>
      </c>
      <c r="AE1848" s="3" t="str">
        <f>IF(ISERROR(VLOOKUP($AD1848,技まとめ!$A$1:$F$380,6,FALSE)),"－",VLOOKUP($AD1848,技まとめ!$A$1:$F$380,6,FALSE))</f>
        <v>SC</v>
      </c>
      <c r="AF1848" s="3">
        <f>IF(ISERROR(VLOOKUP($AD1848,技まとめ!$A$1:$F$380,3,FALSE)),"－",VLOOKUP($AD1848,技まとめ!$A$1:$F$380,3,FALSE))</f>
        <v>49</v>
      </c>
      <c r="AG1848" s="3">
        <f>IF(ISERROR(VLOOKUP($AD1848,技まとめ!$A$1:$F$380,5,FALSE)),"－",VLOOKUP($AD1848,技まとめ!$A$1:$F$380,5,FALSE))</f>
        <v>31</v>
      </c>
      <c r="AH1848" s="3" t="str">
        <f>IF($E1848=IF(ISERROR(VLOOKUP($AD1848,技まとめ!$A$1:$F$380,4,FALSE)),"－",VLOOKUP($AD1848,技まとめ!$A$1:$F$380,4,FALSE)),"一致","")</f>
        <v/>
      </c>
      <c r="AI1848" s="9" t="s">
        <v>671</v>
      </c>
      <c r="AJ1848" s="3" t="str">
        <f>IF(ISERROR(VLOOKUP($AI1848,技まとめ!$A$1:$F$380,6,FALSE)),"－",VLOOKUP($AI1848,技まとめ!$A$1:$F$380,6,FALSE))</f>
        <v>BL</v>
      </c>
      <c r="AK1848" s="3">
        <f>IF(ISERROR(VLOOKUP($AI1848,技まとめ!$A$1:$F$380,3,FALSE)),"－",VLOOKUP($AI1848,技まとめ!$A$1:$F$380,3,FALSE))</f>
        <v>56</v>
      </c>
      <c r="AL1848" s="3">
        <f>IF(ISERROR(VLOOKUP($AI1848,技まとめ!$A$1:$F$380,5,FALSE)),"－",VLOOKUP($AI1848,技まとめ!$A$1:$F$380,5,FALSE))</f>
        <v>39</v>
      </c>
      <c r="AM1848" s="3" t="str">
        <f>IF($E1848=IF(ISERROR(VLOOKUP($AI1848,技まとめ!$A$1:$F$380,4,FALSE)),"－",VLOOKUP($AI1848,技まとめ!$A$1:$F$380,4,FALSE)),"一致","")</f>
        <v/>
      </c>
      <c r="AN1848" s="9" t="s">
        <v>590</v>
      </c>
      <c r="AO1848" s="3" t="str">
        <f>IF(ISERROR(VLOOKUP($AN1848,技まとめ!$A$1:$F$380,6,FALSE)),"－",VLOOKUP($AN1848,技まとめ!$A$1:$F$380,6,FALSE))</f>
        <v>BL</v>
      </c>
      <c r="AP1848" s="3">
        <f>IF(ISERROR(VLOOKUP($AN1848,技まとめ!$A$1:$F$380,3,FALSE)),"－",VLOOKUP($AN1848,技まとめ!$A$1:$F$380,3,FALSE))</f>
        <v>27</v>
      </c>
      <c r="AQ1848" s="3">
        <f>IF(ISERROR(VLOOKUP($AN1848,技まとめ!$A$1:$F$380,5,FALSE)),"－",VLOOKUP($AN1848,技まとめ!$A$1:$F$380,5,FALSE))</f>
        <v>25</v>
      </c>
      <c r="AR1848" s="3" t="str">
        <f>IF($E1848=IF(ISERROR(VLOOKUP($AN1848,技まとめ!$A$1:$F$380,4,FALSE)),"－",VLOOKUP($AN1848,技まとめ!$A$1:$F$380,4,FALSE)),"一致","")</f>
        <v/>
      </c>
      <c r="AS1848" s="9" t="s">
        <v>551</v>
      </c>
      <c r="AT1848" s="3" t="str">
        <f>IF(ISERROR(VLOOKUP($AS1848,技まとめ!$A$1:$F$380,6,FALSE)),"－",VLOOKUP($AS1848,技まとめ!$A$1:$F$380,6,FALSE))</f>
        <v>NS</v>
      </c>
      <c r="AU1848" s="3">
        <f>IF(ISERROR(VLOOKUP($AS1848,技まとめ!$A$1:$F$380,3,FALSE)),"－",VLOOKUP($AS1848,技まとめ!$A$1:$F$380,3,FALSE))</f>
        <v>101</v>
      </c>
      <c r="AV1848" s="3">
        <f>IF(ISERROR(VLOOKUP($AS1848,技まとめ!$A$1:$F$380,5,FALSE)),"－",VLOOKUP($AS1848,技まとめ!$A$1:$F$380,5,FALSE))</f>
        <v>55</v>
      </c>
      <c r="AW1848" s="3" t="str">
        <f>IF($E1848=IF(ISERROR(VLOOKUP($AS1848,技まとめ!$A$1:$F$380,4,FALSE)),"－",VLOOKUP($AS1848,技まとめ!$A$1:$F$380,4,FALSE)),"一致","")</f>
        <v/>
      </c>
      <c r="AX1848" s="12" t="str">
        <f t="shared" si="398"/>
        <v>ローズスプラッシュフレイムダンスフォトンフラッシュトライアングルＺ</v>
      </c>
      <c r="AY1848" s="12" t="str">
        <f t="shared" si="399"/>
        <v>ローズスプラッシュフレイムダンスフォトンフラッシュトライアングルＺ</v>
      </c>
      <c r="AZ1848" s="12" t="str">
        <f t="shared" si="400"/>
        <v>ローズスプラッシュフレイムダンスフォトンフラッシュトライアングルＺ</v>
      </c>
      <c r="BA1848" s="12" t="str">
        <f t="shared" si="401"/>
        <v>ローズスプラッシュフレイムダンスフォトンフラッシュトライアングルＺ</v>
      </c>
      <c r="BB1848" s="11" t="str">
        <f t="shared" si="402"/>
        <v>SCBLBLNS</v>
      </c>
      <c r="BC1848" s="11" t="str">
        <f t="shared" si="403"/>
        <v>SCBLBLNS</v>
      </c>
      <c r="BD1848" s="11" t="str">
        <f t="shared" si="404"/>
        <v>SCBLBLNS</v>
      </c>
      <c r="BE1848" s="11" t="str">
        <f t="shared" si="405"/>
        <v>SCBLBLNS</v>
      </c>
    </row>
    <row r="1849" spans="1:57" ht="11.25" hidden="1" customHeight="1">
      <c r="A1849" s="6">
        <v>1848</v>
      </c>
      <c r="B1849" s="7" t="s">
        <v>4069</v>
      </c>
      <c r="C1849" s="8" t="s">
        <v>4070</v>
      </c>
      <c r="D1849" s="7" t="s">
        <v>72</v>
      </c>
      <c r="E1849" s="7" t="s">
        <v>95</v>
      </c>
      <c r="F1849" s="7" t="s">
        <v>109</v>
      </c>
      <c r="G1849" s="9">
        <v>112</v>
      </c>
      <c r="H1849" s="9">
        <v>131</v>
      </c>
      <c r="I1849" s="9">
        <v>55</v>
      </c>
      <c r="J1849" s="9">
        <v>52</v>
      </c>
      <c r="K1849" s="9">
        <v>70</v>
      </c>
      <c r="L1849" s="9">
        <v>59</v>
      </c>
      <c r="M1849" s="9">
        <v>65</v>
      </c>
      <c r="N1849" s="9">
        <v>48</v>
      </c>
      <c r="O1849" s="9">
        <v>52</v>
      </c>
      <c r="P1849" s="9">
        <v>52</v>
      </c>
      <c r="Q1849" s="10">
        <v>105</v>
      </c>
      <c r="R1849" s="11">
        <v>40</v>
      </c>
      <c r="S1849" s="11">
        <v>1</v>
      </c>
      <c r="T1849" s="11">
        <v>109</v>
      </c>
      <c r="U1849" s="11">
        <v>115</v>
      </c>
      <c r="V1849" s="11">
        <v>1</v>
      </c>
      <c r="W1849" s="11">
        <v>102</v>
      </c>
      <c r="X1849" s="11">
        <f t="shared" si="392"/>
        <v>473</v>
      </c>
      <c r="Y1849" s="11">
        <f t="shared" si="393"/>
        <v>4715</v>
      </c>
      <c r="Z1849" s="11">
        <f t="shared" si="394"/>
        <v>1920</v>
      </c>
      <c r="AA1849" s="11">
        <f t="shared" si="395"/>
        <v>4335</v>
      </c>
      <c r="AB1849" s="11">
        <f t="shared" si="396"/>
        <v>4335</v>
      </c>
      <c r="AC1849" s="6">
        <f t="shared" si="397"/>
        <v>5070</v>
      </c>
      <c r="AD1849" s="9" t="s">
        <v>236</v>
      </c>
      <c r="AE1849" s="3" t="str">
        <f>IF(ISERROR(VLOOKUP($AD1849,技まとめ!$A$1:$F$380,6,FALSE)),"－",VLOOKUP($AD1849,技まとめ!$A$1:$F$380,6,FALSE))</f>
        <v>DR</v>
      </c>
      <c r="AF1849" s="3">
        <f>IF(ISERROR(VLOOKUP($AD1849,技まとめ!$A$1:$F$380,3,FALSE)),"－",VLOOKUP($AD1849,技まとめ!$A$1:$F$380,3,FALSE))</f>
        <v>65</v>
      </c>
      <c r="AG1849" s="3">
        <f>IF(ISERROR(VLOOKUP($AD1849,技まとめ!$A$1:$F$380,5,FALSE)),"－",VLOOKUP($AD1849,技まとめ!$A$1:$F$380,5,FALSE))</f>
        <v>42</v>
      </c>
      <c r="AH1849" s="3" t="str">
        <f>IF($E1849=IF(ISERROR(VLOOKUP($AD1849,技まとめ!$A$1:$F$380,4,FALSE)),"－",VLOOKUP($AD1849,技まとめ!$A$1:$F$380,4,FALSE)),"一致","")</f>
        <v/>
      </c>
      <c r="AI1849" s="9" t="s">
        <v>164</v>
      </c>
      <c r="AJ1849" s="3" t="str">
        <f>IF(ISERROR(VLOOKUP($AI1849,技まとめ!$A$1:$F$380,6,FALSE)),"－",VLOOKUP($AI1849,技まとめ!$A$1:$F$380,6,FALSE))</f>
        <v>DR</v>
      </c>
      <c r="AK1849" s="3">
        <f>IF(ISERROR(VLOOKUP($AI1849,技まとめ!$A$1:$F$380,3,FALSE)),"－",VLOOKUP($AI1849,技まとめ!$A$1:$F$380,3,FALSE))</f>
        <v>58</v>
      </c>
      <c r="AL1849" s="3">
        <f>IF(ISERROR(VLOOKUP($AI1849,技まとめ!$A$1:$F$380,5,FALSE)),"－",VLOOKUP($AI1849,技まとめ!$A$1:$F$380,5,FALSE))</f>
        <v>39</v>
      </c>
      <c r="AM1849" s="3" t="str">
        <f>IF($E1849=IF(ISERROR(VLOOKUP($AI1849,技まとめ!$A$1:$F$380,4,FALSE)),"－",VLOOKUP($AI1849,技まとめ!$A$1:$F$380,4,FALSE)),"一致","")</f>
        <v/>
      </c>
      <c r="AN1849" s="9" t="s">
        <v>713</v>
      </c>
      <c r="AO1849" s="3" t="str">
        <f>IF(ISERROR(VLOOKUP($AN1849,技まとめ!$A$1:$F$380,6,FALSE)),"－",VLOOKUP($AN1849,技まとめ!$A$1:$F$380,6,FALSE))</f>
        <v>BB</v>
      </c>
      <c r="AP1849" s="3">
        <f>IF(ISERROR(VLOOKUP($AN1849,技まとめ!$A$1:$F$380,3,FALSE)),"－",VLOOKUP($AN1849,技まとめ!$A$1:$F$380,3,FALSE))</f>
        <v>59</v>
      </c>
      <c r="AQ1849" s="3">
        <f>IF(ISERROR(VLOOKUP($AN1849,技まとめ!$A$1:$F$380,5,FALSE)),"－",VLOOKUP($AN1849,技まとめ!$A$1:$F$380,5,FALSE))</f>
        <v>38</v>
      </c>
      <c r="AR1849" s="3" t="str">
        <f>IF($E1849=IF(ISERROR(VLOOKUP($AN1849,技まとめ!$A$1:$F$380,4,FALSE)),"－",VLOOKUP($AN1849,技まとめ!$A$1:$F$380,4,FALSE)),"一致","")</f>
        <v/>
      </c>
      <c r="AS1849" s="9" t="s">
        <v>557</v>
      </c>
      <c r="AT1849" s="3" t="str">
        <f>IF(ISERROR(VLOOKUP($AS1849,技まとめ!$A$1:$F$380,6,FALSE)),"－",VLOOKUP($AS1849,技まとめ!$A$1:$F$380,6,FALSE))</f>
        <v>LS</v>
      </c>
      <c r="AU1849" s="3">
        <f>IF(ISERROR(VLOOKUP($AS1849,技まとめ!$A$1:$F$380,3,FALSE)),"－",VLOOKUP($AS1849,技まとめ!$A$1:$F$380,3,FALSE))</f>
        <v>101</v>
      </c>
      <c r="AV1849" s="3">
        <f>IF(ISERROR(VLOOKUP($AS1849,技まとめ!$A$1:$F$380,5,FALSE)),"－",VLOOKUP($AS1849,技まとめ!$A$1:$F$380,5,FALSE))</f>
        <v>66</v>
      </c>
      <c r="AW1849" s="3" t="str">
        <f>IF($E1849=IF(ISERROR(VLOOKUP($AS1849,技まとめ!$A$1:$F$380,4,FALSE)),"－",VLOOKUP($AS1849,技まとめ!$A$1:$F$380,4,FALSE)),"一致","")</f>
        <v/>
      </c>
      <c r="AX1849" s="12" t="str">
        <f t="shared" si="398"/>
        <v>とうめいフェイントドッグラングラビテイショントリプルブースト</v>
      </c>
      <c r="AY1849" s="12" t="str">
        <f t="shared" si="399"/>
        <v>とうめいフェイントドッグラングラビテイショントリプルブースト</v>
      </c>
      <c r="AZ1849" s="12" t="str">
        <f t="shared" si="400"/>
        <v>とうめいフェイントドッグラングラビテイショントリプルブースト</v>
      </c>
      <c r="BA1849" s="12" t="str">
        <f t="shared" si="401"/>
        <v>とうめいフェイントドッグラングラビテイショントリプルブースト</v>
      </c>
      <c r="BB1849" s="11" t="str">
        <f t="shared" si="402"/>
        <v>DRDRBBLS</v>
      </c>
      <c r="BC1849" s="11" t="str">
        <f t="shared" si="403"/>
        <v>DRDRBBLS</v>
      </c>
      <c r="BD1849" s="11" t="str">
        <f t="shared" si="404"/>
        <v>DRDRBBLS</v>
      </c>
      <c r="BE1849" s="11" t="str">
        <f t="shared" si="405"/>
        <v>DRDRBBLS</v>
      </c>
    </row>
    <row r="1850" spans="1:57" ht="11.25" hidden="1" customHeight="1">
      <c r="A1850" s="6">
        <v>1849</v>
      </c>
      <c r="B1850" s="7" t="s">
        <v>4071</v>
      </c>
      <c r="C1850" s="8" t="s">
        <v>4072</v>
      </c>
      <c r="D1850" s="7" t="s">
        <v>72</v>
      </c>
      <c r="E1850" s="7" t="s">
        <v>73</v>
      </c>
      <c r="F1850" s="7" t="s">
        <v>109</v>
      </c>
      <c r="G1850" s="9">
        <v>129</v>
      </c>
      <c r="H1850" s="9">
        <v>124</v>
      </c>
      <c r="I1850" s="9">
        <v>56</v>
      </c>
      <c r="J1850" s="9">
        <v>62</v>
      </c>
      <c r="K1850" s="9">
        <v>79</v>
      </c>
      <c r="L1850" s="9">
        <v>61</v>
      </c>
      <c r="M1850" s="9">
        <v>57</v>
      </c>
      <c r="N1850" s="9">
        <v>52</v>
      </c>
      <c r="O1850" s="9">
        <v>68</v>
      </c>
      <c r="P1850" s="9">
        <v>20</v>
      </c>
      <c r="Q1850" s="10">
        <v>106</v>
      </c>
      <c r="R1850" s="11">
        <v>31</v>
      </c>
      <c r="S1850" s="11">
        <v>1</v>
      </c>
      <c r="T1850" s="11">
        <v>111</v>
      </c>
      <c r="U1850" s="11">
        <v>107</v>
      </c>
      <c r="V1850" s="11">
        <v>1</v>
      </c>
      <c r="W1850" s="11">
        <v>118</v>
      </c>
      <c r="X1850" s="11">
        <f t="shared" si="392"/>
        <v>475</v>
      </c>
      <c r="Y1850" s="11">
        <f t="shared" si="393"/>
        <v>4835</v>
      </c>
      <c r="Z1850" s="11">
        <f t="shared" si="394"/>
        <v>1685</v>
      </c>
      <c r="AA1850" s="11">
        <f t="shared" si="395"/>
        <v>4485</v>
      </c>
      <c r="AB1850" s="11">
        <f t="shared" si="396"/>
        <v>4485</v>
      </c>
      <c r="AC1850" s="6">
        <f t="shared" si="397"/>
        <v>5185</v>
      </c>
      <c r="AD1850" s="9" t="s">
        <v>1474</v>
      </c>
      <c r="AE1850" s="3" t="str">
        <f>IF(ISERROR(VLOOKUP($AD1850,技まとめ!$A$1:$F$380,6,FALSE)),"－",VLOOKUP($AD1850,技まとめ!$A$1:$F$380,6,FALSE))</f>
        <v>SC</v>
      </c>
      <c r="AF1850" s="3">
        <f>IF(ISERROR(VLOOKUP($AD1850,技まとめ!$A$1:$F$380,3,FALSE)),"－",VLOOKUP($AD1850,技まとめ!$A$1:$F$380,3,FALSE))</f>
        <v>49</v>
      </c>
      <c r="AG1850" s="3">
        <f>IF(ISERROR(VLOOKUP($AD1850,技まとめ!$A$1:$F$380,5,FALSE)),"－",VLOOKUP($AD1850,技まとめ!$A$1:$F$380,5,FALSE))</f>
        <v>31</v>
      </c>
      <c r="AH1850" s="3" t="str">
        <f>IF($E1850=IF(ISERROR(VLOOKUP($AD1850,技まとめ!$A$1:$F$380,4,FALSE)),"－",VLOOKUP($AD1850,技まとめ!$A$1:$F$380,4,FALSE)),"一致","")</f>
        <v/>
      </c>
      <c r="AI1850" s="9" t="s">
        <v>590</v>
      </c>
      <c r="AJ1850" s="3" t="str">
        <f>IF(ISERROR(VLOOKUP($AI1850,技まとめ!$A$1:$F$380,6,FALSE)),"－",VLOOKUP($AI1850,技まとめ!$A$1:$F$380,6,FALSE))</f>
        <v>BL</v>
      </c>
      <c r="AK1850" s="3">
        <f>IF(ISERROR(VLOOKUP($AI1850,技まとめ!$A$1:$F$380,3,FALSE)),"－",VLOOKUP($AI1850,技まとめ!$A$1:$F$380,3,FALSE))</f>
        <v>27</v>
      </c>
      <c r="AL1850" s="3">
        <f>IF(ISERROR(VLOOKUP($AI1850,技まとめ!$A$1:$F$380,5,FALSE)),"－",VLOOKUP($AI1850,技まとめ!$A$1:$F$380,5,FALSE))</f>
        <v>25</v>
      </c>
      <c r="AM1850" s="3" t="str">
        <f>IF($E1850=IF(ISERROR(VLOOKUP($AI1850,技まとめ!$A$1:$F$380,4,FALSE)),"－",VLOOKUP($AI1850,技まとめ!$A$1:$F$380,4,FALSE)),"一致","")</f>
        <v/>
      </c>
      <c r="AN1850" s="9" t="s">
        <v>532</v>
      </c>
      <c r="AO1850" s="3" t="str">
        <f>IF(ISERROR(VLOOKUP($AN1850,技まとめ!$A$1:$F$380,6,FALSE)),"－",VLOOKUP($AN1850,技まとめ!$A$1:$F$380,6,FALSE))</f>
        <v>NS</v>
      </c>
      <c r="AP1850" s="3">
        <f>IF(ISERROR(VLOOKUP($AN1850,技まとめ!$A$1:$F$380,3,FALSE)),"－",VLOOKUP($AN1850,技まとめ!$A$1:$F$380,3,FALSE))</f>
        <v>103</v>
      </c>
      <c r="AQ1850" s="3">
        <f>IF(ISERROR(VLOOKUP($AN1850,技まとめ!$A$1:$F$380,5,FALSE)),"－",VLOOKUP($AN1850,技まとめ!$A$1:$F$380,5,FALSE))</f>
        <v>55</v>
      </c>
      <c r="AR1850" s="3" t="str">
        <f>IF($E1850=IF(ISERROR(VLOOKUP($AN1850,技まとめ!$A$1:$F$380,4,FALSE)),"－",VLOOKUP($AN1850,技まとめ!$A$1:$F$380,4,FALSE)),"一致","")</f>
        <v/>
      </c>
      <c r="AS1850" s="9" t="s">
        <v>5019</v>
      </c>
      <c r="AT1850" s="3" t="str">
        <f>IF(ISERROR(VLOOKUP($AS1850,技まとめ!$A$1:$F$380,6,FALSE)),"－",VLOOKUP($AS1850,技まとめ!$A$1:$F$380,6,FALSE))</f>
        <v>－</v>
      </c>
      <c r="AU1850" s="3">
        <f>IF(ISERROR(VLOOKUP($AS1850,技まとめ!$A$1:$F$380,3,FALSE)),"－",VLOOKUP($AS1850,技まとめ!$A$1:$F$380,3,FALSE))</f>
        <v>0</v>
      </c>
      <c r="AV1850" s="3">
        <f>IF(ISERROR(VLOOKUP($AS1850,技まとめ!$A$1:$F$380,5,FALSE)),"－",VLOOKUP($AS1850,技まとめ!$A$1:$F$380,5,FALSE))</f>
        <v>0</v>
      </c>
      <c r="AW1850" s="3" t="str">
        <f>IF($E1850=IF(ISERROR(VLOOKUP($AS1850,技まとめ!$A$1:$F$380,4,FALSE)),"－",VLOOKUP($AS1850,技まとめ!$A$1:$F$380,4,FALSE)),"一致","")</f>
        <v/>
      </c>
      <c r="AX1850" s="12" t="str">
        <f t="shared" si="398"/>
        <v>ローズスプラッシュフォトンフラッシュトライペガサスイケメンＵＰ！</v>
      </c>
      <c r="AY1850" s="12" t="str">
        <f t="shared" si="399"/>
        <v>ローズスプラッシュフォトンフラッシュトライペガサスイケメンＵＰ！</v>
      </c>
      <c r="AZ1850" s="12" t="str">
        <f t="shared" si="400"/>
        <v>ローズスプラッシュフォトンフラッシュトライペガサスイケメンＵＰ！</v>
      </c>
      <c r="BA1850" s="12" t="str">
        <f t="shared" si="401"/>
        <v>ローズスプラッシュフォトンフラッシュトライペガサスイケメンＵＰ！</v>
      </c>
      <c r="BB1850" s="11" t="str">
        <f t="shared" si="402"/>
        <v>SCBLNS－</v>
      </c>
      <c r="BC1850" s="11" t="str">
        <f t="shared" si="403"/>
        <v>SCBLNS－</v>
      </c>
      <c r="BD1850" s="11" t="str">
        <f t="shared" si="404"/>
        <v>SCBLNS－</v>
      </c>
      <c r="BE1850" s="11" t="str">
        <f t="shared" si="405"/>
        <v>SCBLNS－</v>
      </c>
    </row>
    <row r="1851" spans="1:57" ht="11.25" hidden="1" customHeight="1">
      <c r="A1851" s="6">
        <v>1850</v>
      </c>
      <c r="B1851" s="7" t="s">
        <v>4073</v>
      </c>
      <c r="C1851" s="8" t="s">
        <v>4074</v>
      </c>
      <c r="D1851" s="7" t="s">
        <v>72</v>
      </c>
      <c r="E1851" s="7" t="s">
        <v>102</v>
      </c>
      <c r="F1851" s="7" t="s">
        <v>109</v>
      </c>
      <c r="G1851" s="9">
        <v>115</v>
      </c>
      <c r="H1851" s="9">
        <v>120</v>
      </c>
      <c r="I1851" s="9">
        <v>51</v>
      </c>
      <c r="J1851" s="9">
        <v>54</v>
      </c>
      <c r="K1851" s="9">
        <v>64</v>
      </c>
      <c r="L1851" s="9">
        <v>56</v>
      </c>
      <c r="M1851" s="9">
        <v>52</v>
      </c>
      <c r="N1851" s="9">
        <v>49</v>
      </c>
      <c r="O1851" s="9">
        <v>53</v>
      </c>
      <c r="P1851" s="9">
        <v>68</v>
      </c>
      <c r="Q1851" s="10">
        <v>101</v>
      </c>
      <c r="R1851" s="11">
        <v>53</v>
      </c>
      <c r="S1851" s="11">
        <v>1</v>
      </c>
      <c r="T1851" s="11">
        <v>106</v>
      </c>
      <c r="U1851" s="11">
        <v>102</v>
      </c>
      <c r="V1851" s="11">
        <v>1</v>
      </c>
      <c r="W1851" s="11">
        <v>103</v>
      </c>
      <c r="X1851" s="11">
        <f t="shared" si="392"/>
        <v>467</v>
      </c>
      <c r="Y1851" s="11">
        <f t="shared" si="393"/>
        <v>4560</v>
      </c>
      <c r="Z1851" s="11">
        <f t="shared" si="394"/>
        <v>2380</v>
      </c>
      <c r="AA1851" s="11">
        <f t="shared" si="395"/>
        <v>4235</v>
      </c>
      <c r="AB1851" s="11">
        <f t="shared" si="396"/>
        <v>4235</v>
      </c>
      <c r="AC1851" s="6">
        <f t="shared" si="397"/>
        <v>5020</v>
      </c>
      <c r="AD1851" s="9" t="s">
        <v>131</v>
      </c>
      <c r="AE1851" s="3" t="str">
        <f>IF(ISERROR(VLOOKUP($AD1851,技まとめ!$A$1:$F$380,6,FALSE)),"－",VLOOKUP($AD1851,技まとめ!$A$1:$F$380,6,FALSE))</f>
        <v>DR</v>
      </c>
      <c r="AF1851" s="3">
        <f>IF(ISERROR(VLOOKUP($AD1851,技まとめ!$A$1:$F$380,3,FALSE)),"－",VLOOKUP($AD1851,技まとめ!$A$1:$F$380,3,FALSE))</f>
        <v>33</v>
      </c>
      <c r="AG1851" s="3">
        <f>IF(ISERROR(VLOOKUP($AD1851,技まとめ!$A$1:$F$380,5,FALSE)),"－",VLOOKUP($AD1851,技まとめ!$A$1:$F$380,5,FALSE))</f>
        <v>28</v>
      </c>
      <c r="AH1851" s="3" t="str">
        <f>IF($E1851=IF(ISERROR(VLOOKUP($AD1851,技まとめ!$A$1:$F$380,4,FALSE)),"－",VLOOKUP($AD1851,技まとめ!$A$1:$F$380,4,FALSE)),"一致","")</f>
        <v/>
      </c>
      <c r="AI1851" s="9" t="s">
        <v>1474</v>
      </c>
      <c r="AJ1851" s="3" t="str">
        <f>IF(ISERROR(VLOOKUP($AI1851,技まとめ!$A$1:$F$380,6,FALSE)),"－",VLOOKUP($AI1851,技まとめ!$A$1:$F$380,6,FALSE))</f>
        <v>SC</v>
      </c>
      <c r="AK1851" s="3">
        <f>IF(ISERROR(VLOOKUP($AI1851,技まとめ!$A$1:$F$380,3,FALSE)),"－",VLOOKUP($AI1851,技まとめ!$A$1:$F$380,3,FALSE))</f>
        <v>49</v>
      </c>
      <c r="AL1851" s="3">
        <f>IF(ISERROR(VLOOKUP($AI1851,技まとめ!$A$1:$F$380,5,FALSE)),"－",VLOOKUP($AI1851,技まとめ!$A$1:$F$380,5,FALSE))</f>
        <v>31</v>
      </c>
      <c r="AM1851" s="3" t="str">
        <f>IF($E1851=IF(ISERROR(VLOOKUP($AI1851,技まとめ!$A$1:$F$380,4,FALSE)),"－",VLOOKUP($AI1851,技まとめ!$A$1:$F$380,4,FALSE)),"一致","")</f>
        <v/>
      </c>
      <c r="AN1851" s="9" t="s">
        <v>314</v>
      </c>
      <c r="AO1851" s="3" t="str">
        <f>IF(ISERROR(VLOOKUP($AN1851,技まとめ!$A$1:$F$380,6,FALSE)),"－",VLOOKUP($AN1851,技まとめ!$A$1:$F$380,6,FALSE))</f>
        <v>SC</v>
      </c>
      <c r="AP1851" s="3">
        <f>IF(ISERROR(VLOOKUP($AN1851,技まとめ!$A$1:$F$380,3,FALSE)),"－",VLOOKUP($AN1851,技まとめ!$A$1:$F$380,3,FALSE))</f>
        <v>79</v>
      </c>
      <c r="AQ1851" s="3">
        <f>IF(ISERROR(VLOOKUP($AN1851,技まとめ!$A$1:$F$380,5,FALSE)),"－",VLOOKUP($AN1851,技まとめ!$A$1:$F$380,5,FALSE))</f>
        <v>43</v>
      </c>
      <c r="AR1851" s="3" t="str">
        <f>IF($E1851=IF(ISERROR(VLOOKUP($AN1851,技まとめ!$A$1:$F$380,4,FALSE)),"－",VLOOKUP($AN1851,技まとめ!$A$1:$F$380,4,FALSE)),"一致","")</f>
        <v/>
      </c>
      <c r="AS1851" s="9" t="s">
        <v>169</v>
      </c>
      <c r="AT1851" s="3" t="str">
        <f>IF(ISERROR(VLOOKUP($AS1851,技まとめ!$A$1:$F$380,6,FALSE)),"－",VLOOKUP($AS1851,技まとめ!$A$1:$F$380,6,FALSE))</f>
        <v>DR</v>
      </c>
      <c r="AU1851" s="3">
        <f>IF(ISERROR(VLOOKUP($AS1851,技まとめ!$A$1:$F$380,3,FALSE)),"－",VLOOKUP($AS1851,技まとめ!$A$1:$F$380,3,FALSE))</f>
        <v>71</v>
      </c>
      <c r="AV1851" s="3">
        <f>IF(ISERROR(VLOOKUP($AS1851,技まとめ!$A$1:$F$380,5,FALSE)),"－",VLOOKUP($AS1851,技まとめ!$A$1:$F$380,5,FALSE))</f>
        <v>44</v>
      </c>
      <c r="AW1851" s="3" t="str">
        <f>IF($E1851=IF(ISERROR(VLOOKUP($AS1851,技まとめ!$A$1:$F$380,4,FALSE)),"－",VLOOKUP($AS1851,技まとめ!$A$1:$F$380,4,FALSE)),"一致","")</f>
        <v/>
      </c>
      <c r="AX1851" s="12" t="str">
        <f t="shared" si="398"/>
        <v>イリュージョンボールローズスプラッシュミラージュシュートエコーボール</v>
      </c>
      <c r="AY1851" s="12" t="str">
        <f t="shared" si="399"/>
        <v>イリュージョンボールローズスプラッシュミラージュシュートエコーボール</v>
      </c>
      <c r="AZ1851" s="12" t="str">
        <f t="shared" si="400"/>
        <v>イリュージョンボールローズスプラッシュミラージュシュートエコーボール</v>
      </c>
      <c r="BA1851" s="12" t="str">
        <f t="shared" si="401"/>
        <v>イリュージョンボールローズスプラッシュミラージュシュートエコーボール</v>
      </c>
      <c r="BB1851" s="11" t="str">
        <f t="shared" si="402"/>
        <v>DRSCSCDR</v>
      </c>
      <c r="BC1851" s="11" t="str">
        <f t="shared" si="403"/>
        <v>DRSCSCDR</v>
      </c>
      <c r="BD1851" s="11" t="str">
        <f t="shared" si="404"/>
        <v>DRSCSCDR</v>
      </c>
      <c r="BE1851" s="11" t="str">
        <f t="shared" si="405"/>
        <v>DRSCSCDR</v>
      </c>
    </row>
    <row r="1852" spans="1:57" ht="11.25" hidden="1" customHeight="1">
      <c r="A1852" s="6">
        <v>1851</v>
      </c>
      <c r="B1852" s="7" t="s">
        <v>4075</v>
      </c>
      <c r="C1852" s="8" t="s">
        <v>4076</v>
      </c>
      <c r="D1852" s="7" t="s">
        <v>72</v>
      </c>
      <c r="E1852" s="7" t="s">
        <v>81</v>
      </c>
      <c r="F1852" s="7" t="s">
        <v>109</v>
      </c>
      <c r="G1852" s="9">
        <v>127</v>
      </c>
      <c r="H1852" s="9">
        <v>117</v>
      </c>
      <c r="I1852" s="9">
        <v>57</v>
      </c>
      <c r="J1852" s="9">
        <v>55</v>
      </c>
      <c r="K1852" s="9">
        <v>66</v>
      </c>
      <c r="L1852" s="9">
        <v>52</v>
      </c>
      <c r="M1852" s="9">
        <v>60</v>
      </c>
      <c r="N1852" s="9">
        <v>48</v>
      </c>
      <c r="O1852" s="9">
        <v>55</v>
      </c>
      <c r="P1852" s="9">
        <v>32</v>
      </c>
      <c r="Q1852" s="10">
        <v>107</v>
      </c>
      <c r="R1852" s="11">
        <v>19</v>
      </c>
      <c r="S1852" s="11">
        <v>1</v>
      </c>
      <c r="T1852" s="11">
        <v>102</v>
      </c>
      <c r="U1852" s="11">
        <v>110</v>
      </c>
      <c r="V1852" s="11">
        <v>1</v>
      </c>
      <c r="W1852" s="11">
        <v>105</v>
      </c>
      <c r="X1852" s="11">
        <f t="shared" si="392"/>
        <v>445</v>
      </c>
      <c r="Y1852" s="11">
        <f t="shared" si="393"/>
        <v>4810</v>
      </c>
      <c r="Z1852" s="11">
        <f t="shared" si="394"/>
        <v>1200</v>
      </c>
      <c r="AA1852" s="11">
        <f t="shared" si="395"/>
        <v>4105</v>
      </c>
      <c r="AB1852" s="11">
        <f t="shared" si="396"/>
        <v>4105</v>
      </c>
      <c r="AC1852" s="6">
        <f t="shared" si="397"/>
        <v>4700</v>
      </c>
      <c r="AD1852" s="9" t="s">
        <v>535</v>
      </c>
      <c r="AE1852" s="3" t="str">
        <f>IF(ISERROR(VLOOKUP($AD1852,技まとめ!$A$1:$F$380,6,FALSE)),"－",VLOOKUP($AD1852,技まとめ!$A$1:$F$380,6,FALSE))</f>
        <v>SC</v>
      </c>
      <c r="AF1852" s="3">
        <f>IF(ISERROR(VLOOKUP($AD1852,技まとめ!$A$1:$F$380,3,FALSE)),"－",VLOOKUP($AD1852,技まとめ!$A$1:$F$380,3,FALSE))</f>
        <v>77</v>
      </c>
      <c r="AG1852" s="3">
        <f>IF(ISERROR(VLOOKUP($AD1852,技まとめ!$A$1:$F$380,5,FALSE)),"－",VLOOKUP($AD1852,技まとめ!$A$1:$F$380,5,FALSE))</f>
        <v>43</v>
      </c>
      <c r="AH1852" s="3" t="str">
        <f>IF($E1852=IF(ISERROR(VLOOKUP($AD1852,技まとめ!$A$1:$F$380,4,FALSE)),"－",VLOOKUP($AD1852,技まとめ!$A$1:$F$380,4,FALSE)),"一致","")</f>
        <v/>
      </c>
      <c r="AI1852" s="9" t="s">
        <v>532</v>
      </c>
      <c r="AJ1852" s="3" t="str">
        <f>IF(ISERROR(VLOOKUP($AI1852,技まとめ!$A$1:$F$380,6,FALSE)),"－",VLOOKUP($AI1852,技まとめ!$A$1:$F$380,6,FALSE))</f>
        <v>NS</v>
      </c>
      <c r="AK1852" s="3">
        <f>IF(ISERROR(VLOOKUP($AI1852,技まとめ!$A$1:$F$380,3,FALSE)),"－",VLOOKUP($AI1852,技まとめ!$A$1:$F$380,3,FALSE))</f>
        <v>103</v>
      </c>
      <c r="AL1852" s="3">
        <f>IF(ISERROR(VLOOKUP($AI1852,技まとめ!$A$1:$F$380,5,FALSE)),"－",VLOOKUP($AI1852,技まとめ!$A$1:$F$380,5,FALSE))</f>
        <v>55</v>
      </c>
      <c r="AM1852" s="3" t="str">
        <f>IF($E1852=IF(ISERROR(VLOOKUP($AI1852,技まとめ!$A$1:$F$380,4,FALSE)),"－",VLOOKUP($AI1852,技まとめ!$A$1:$F$380,4,FALSE)),"一致","")</f>
        <v>一致</v>
      </c>
      <c r="AN1852" s="9" t="s">
        <v>590</v>
      </c>
      <c r="AO1852" s="3" t="str">
        <f>IF(ISERROR(VLOOKUP($AN1852,技まとめ!$A$1:$F$380,6,FALSE)),"－",VLOOKUP($AN1852,技まとめ!$A$1:$F$380,6,FALSE))</f>
        <v>BL</v>
      </c>
      <c r="AP1852" s="3">
        <f>IF(ISERROR(VLOOKUP($AN1852,技まとめ!$A$1:$F$380,3,FALSE)),"－",VLOOKUP($AN1852,技まとめ!$A$1:$F$380,3,FALSE))</f>
        <v>27</v>
      </c>
      <c r="AQ1852" s="3">
        <f>IF(ISERROR(VLOOKUP($AN1852,技まとめ!$A$1:$F$380,5,FALSE)),"－",VLOOKUP($AN1852,技まとめ!$A$1:$F$380,5,FALSE))</f>
        <v>25</v>
      </c>
      <c r="AR1852" s="3" t="str">
        <f>IF($E1852=IF(ISERROR(VLOOKUP($AN1852,技まとめ!$A$1:$F$380,4,FALSE)),"－",VLOOKUP($AN1852,技まとめ!$A$1:$F$380,4,FALSE)),"一致","")</f>
        <v/>
      </c>
      <c r="AS1852" s="9" t="s">
        <v>5019</v>
      </c>
      <c r="AT1852" s="3" t="str">
        <f>IF(ISERROR(VLOOKUP($AS1852,技まとめ!$A$1:$F$380,6,FALSE)),"－",VLOOKUP($AS1852,技まとめ!$A$1:$F$380,6,FALSE))</f>
        <v>－</v>
      </c>
      <c r="AU1852" s="3">
        <f>IF(ISERROR(VLOOKUP($AS1852,技まとめ!$A$1:$F$380,3,FALSE)),"－",VLOOKUP($AS1852,技まとめ!$A$1:$F$380,3,FALSE))</f>
        <v>0</v>
      </c>
      <c r="AV1852" s="3">
        <f>IF(ISERROR(VLOOKUP($AS1852,技まとめ!$A$1:$F$380,5,FALSE)),"－",VLOOKUP($AS1852,技まとめ!$A$1:$F$380,5,FALSE))</f>
        <v>0</v>
      </c>
      <c r="AW1852" s="3" t="str">
        <f>IF($E1852=IF(ISERROR(VLOOKUP($AS1852,技まとめ!$A$1:$F$380,4,FALSE)),"－",VLOOKUP($AS1852,技まとめ!$A$1:$F$380,4,FALSE)),"一致","")</f>
        <v/>
      </c>
      <c r="AX1852" s="12" t="str">
        <f t="shared" si="398"/>
        <v>エッフェルドライブトライペガサスフォトンフラッシュイケメンＵＰ！</v>
      </c>
      <c r="AY1852" s="12" t="str">
        <f t="shared" si="399"/>
        <v>エッフェルドライブトライペガサスフォトンフラッシュイケメンＵＰ！</v>
      </c>
      <c r="AZ1852" s="12" t="str">
        <f t="shared" si="400"/>
        <v>エッフェルドライブトライペガサスフォトンフラッシュイケメンＵＰ！</v>
      </c>
      <c r="BA1852" s="12" t="str">
        <f t="shared" si="401"/>
        <v>エッフェルドライブトライペガサスフォトンフラッシュイケメンＵＰ！</v>
      </c>
      <c r="BB1852" s="11" t="str">
        <f t="shared" si="402"/>
        <v>SCNSBL－</v>
      </c>
      <c r="BC1852" s="11" t="str">
        <f t="shared" si="403"/>
        <v>SCNSBL－</v>
      </c>
      <c r="BD1852" s="11" t="str">
        <f t="shared" si="404"/>
        <v>SCNSBL－</v>
      </c>
      <c r="BE1852" s="11" t="str">
        <f t="shared" si="405"/>
        <v>SCNSBL－</v>
      </c>
    </row>
    <row r="1853" spans="1:57" ht="11.25" hidden="1" customHeight="1">
      <c r="A1853" s="6">
        <v>1852</v>
      </c>
      <c r="B1853" s="7" t="s">
        <v>4077</v>
      </c>
      <c r="C1853" s="8" t="s">
        <v>4078</v>
      </c>
      <c r="D1853" s="7" t="s">
        <v>72</v>
      </c>
      <c r="E1853" s="7" t="s">
        <v>102</v>
      </c>
      <c r="F1853" s="7" t="s">
        <v>128</v>
      </c>
      <c r="G1853" s="9">
        <v>133</v>
      </c>
      <c r="H1853" s="9">
        <v>118</v>
      </c>
      <c r="I1853" s="9">
        <v>60</v>
      </c>
      <c r="J1853" s="9">
        <v>66</v>
      </c>
      <c r="K1853" s="9">
        <v>70</v>
      </c>
      <c r="L1853" s="9">
        <v>51</v>
      </c>
      <c r="M1853" s="9">
        <v>57</v>
      </c>
      <c r="N1853" s="9">
        <v>64</v>
      </c>
      <c r="O1853" s="9">
        <v>52</v>
      </c>
      <c r="P1853" s="9">
        <v>12</v>
      </c>
      <c r="Q1853" s="10">
        <v>110</v>
      </c>
      <c r="R1853" s="11">
        <v>30</v>
      </c>
      <c r="S1853" s="11">
        <v>1</v>
      </c>
      <c r="T1853" s="11">
        <v>101</v>
      </c>
      <c r="U1853" s="11">
        <v>107</v>
      </c>
      <c r="V1853" s="11">
        <v>1</v>
      </c>
      <c r="W1853" s="11">
        <v>102</v>
      </c>
      <c r="X1853" s="11">
        <f t="shared" si="392"/>
        <v>452</v>
      </c>
      <c r="Y1853" s="11">
        <f t="shared" si="393"/>
        <v>4915</v>
      </c>
      <c r="Z1853" s="11">
        <f t="shared" si="394"/>
        <v>1570</v>
      </c>
      <c r="AA1853" s="11">
        <f t="shared" si="395"/>
        <v>4055</v>
      </c>
      <c r="AB1853" s="11">
        <f t="shared" si="396"/>
        <v>4055</v>
      </c>
      <c r="AC1853" s="6">
        <f t="shared" si="397"/>
        <v>4700</v>
      </c>
      <c r="AD1853" s="9" t="s">
        <v>535</v>
      </c>
      <c r="AE1853" s="3" t="str">
        <f>IF(ISERROR(VLOOKUP($AD1853,技まとめ!$A$1:$F$380,6,FALSE)),"－",VLOOKUP($AD1853,技まとめ!$A$1:$F$380,6,FALSE))</f>
        <v>SC</v>
      </c>
      <c r="AF1853" s="3">
        <f>IF(ISERROR(VLOOKUP($AD1853,技まとめ!$A$1:$F$380,3,FALSE)),"－",VLOOKUP($AD1853,技まとめ!$A$1:$F$380,3,FALSE))</f>
        <v>77</v>
      </c>
      <c r="AG1853" s="3">
        <f>IF(ISERROR(VLOOKUP($AD1853,技まとめ!$A$1:$F$380,5,FALSE)),"－",VLOOKUP($AD1853,技まとめ!$A$1:$F$380,5,FALSE))</f>
        <v>43</v>
      </c>
      <c r="AH1853" s="3" t="str">
        <f>IF($E1853=IF(ISERROR(VLOOKUP($AD1853,技まとめ!$A$1:$F$380,4,FALSE)),"－",VLOOKUP($AD1853,技まとめ!$A$1:$F$380,4,FALSE)),"一致","")</f>
        <v/>
      </c>
      <c r="AI1853" s="9" t="s">
        <v>131</v>
      </c>
      <c r="AJ1853" s="3" t="str">
        <f>IF(ISERROR(VLOOKUP($AI1853,技まとめ!$A$1:$F$380,6,FALSE)),"－",VLOOKUP($AI1853,技まとめ!$A$1:$F$380,6,FALSE))</f>
        <v>DR</v>
      </c>
      <c r="AK1853" s="3">
        <f>IF(ISERROR(VLOOKUP($AI1853,技まとめ!$A$1:$F$380,3,FALSE)),"－",VLOOKUP($AI1853,技まとめ!$A$1:$F$380,3,FALSE))</f>
        <v>33</v>
      </c>
      <c r="AL1853" s="3">
        <f>IF(ISERROR(VLOOKUP($AI1853,技まとめ!$A$1:$F$380,5,FALSE)),"－",VLOOKUP($AI1853,技まとめ!$A$1:$F$380,5,FALSE))</f>
        <v>28</v>
      </c>
      <c r="AM1853" s="3" t="str">
        <f>IF($E1853=IF(ISERROR(VLOOKUP($AI1853,技まとめ!$A$1:$F$380,4,FALSE)),"－",VLOOKUP($AI1853,技まとめ!$A$1:$F$380,4,FALSE)),"一致","")</f>
        <v/>
      </c>
      <c r="AN1853" s="9" t="s">
        <v>377</v>
      </c>
      <c r="AO1853" s="3" t="str">
        <f>IF(ISERROR(VLOOKUP($AN1853,技まとめ!$A$1:$F$380,6,FALSE)),"－",VLOOKUP($AN1853,技まとめ!$A$1:$F$380,6,FALSE))</f>
        <v>NS</v>
      </c>
      <c r="AP1853" s="3">
        <f>IF(ISERROR(VLOOKUP($AN1853,技まとめ!$A$1:$F$380,3,FALSE)),"－",VLOOKUP($AN1853,技まとめ!$A$1:$F$380,3,FALSE))</f>
        <v>109</v>
      </c>
      <c r="AQ1853" s="3">
        <f>IF(ISERROR(VLOOKUP($AN1853,技まとめ!$A$1:$F$380,5,FALSE)),"－",VLOOKUP($AN1853,技まとめ!$A$1:$F$380,5,FALSE))</f>
        <v>58</v>
      </c>
      <c r="AR1853" s="3" t="str">
        <f>IF($E1853=IF(ISERROR(VLOOKUP($AN1853,技まとめ!$A$1:$F$380,4,FALSE)),"－",VLOOKUP($AN1853,技まとめ!$A$1:$F$380,4,FALSE)),"一致","")</f>
        <v>一致</v>
      </c>
      <c r="AS1853" s="9" t="s">
        <v>516</v>
      </c>
      <c r="AT1853" s="3" t="str">
        <f>IF(ISERROR(VLOOKUP($AS1853,技まとめ!$A$1:$F$380,6,FALSE)),"－",VLOOKUP($AS1853,技まとめ!$A$1:$F$380,6,FALSE))</f>
        <v>－</v>
      </c>
      <c r="AU1853" s="3">
        <f>IF(ISERROR(VLOOKUP($AS1853,技まとめ!$A$1:$F$380,3,FALSE)),"－",VLOOKUP($AS1853,技まとめ!$A$1:$F$380,3,FALSE))</f>
        <v>0</v>
      </c>
      <c r="AV1853" s="3">
        <f>IF(ISERROR(VLOOKUP($AS1853,技まとめ!$A$1:$F$380,5,FALSE)),"－",VLOOKUP($AS1853,技まとめ!$A$1:$F$380,5,FALSE))</f>
        <v>0</v>
      </c>
      <c r="AW1853" s="3" t="str">
        <f>IF($E1853=IF(ISERROR(VLOOKUP($AS1853,技まとめ!$A$1:$F$380,4,FALSE)),"－",VLOOKUP($AS1853,技まとめ!$A$1:$F$380,4,FALSE)),"一致","")</f>
        <v/>
      </c>
      <c r="AX1853" s="12" t="str">
        <f t="shared" si="398"/>
        <v>エッフェルドライブイリュージョンボールダブル・ジョースピードプラス</v>
      </c>
      <c r="AY1853" s="12" t="str">
        <f t="shared" si="399"/>
        <v>エッフェルドライブイリュージョンボールダブル・ジョースピードプラス</v>
      </c>
      <c r="AZ1853" s="12" t="str">
        <f t="shared" si="400"/>
        <v>エッフェルドライブイリュージョンボールダブル・ジョースピードプラス</v>
      </c>
      <c r="BA1853" s="12" t="str">
        <f t="shared" si="401"/>
        <v>エッフェルドライブイリュージョンボールダブル・ジョースピードプラス</v>
      </c>
      <c r="BB1853" s="11" t="str">
        <f t="shared" si="402"/>
        <v>SCDRNS－</v>
      </c>
      <c r="BC1853" s="11" t="str">
        <f t="shared" si="403"/>
        <v>SCDRNS－</v>
      </c>
      <c r="BD1853" s="11" t="str">
        <f t="shared" si="404"/>
        <v>SCDRNS－</v>
      </c>
      <c r="BE1853" s="11" t="str">
        <f t="shared" si="405"/>
        <v>SCDRNS－</v>
      </c>
    </row>
    <row r="1854" spans="1:57" ht="11.25" hidden="1" customHeight="1">
      <c r="A1854" s="6">
        <v>1853</v>
      </c>
      <c r="B1854" s="7" t="s">
        <v>4079</v>
      </c>
      <c r="C1854" s="8" t="s">
        <v>4080</v>
      </c>
      <c r="D1854" s="7" t="s">
        <v>72</v>
      </c>
      <c r="E1854" s="7" t="s">
        <v>102</v>
      </c>
      <c r="F1854" s="7" t="s">
        <v>128</v>
      </c>
      <c r="G1854" s="9">
        <v>117</v>
      </c>
      <c r="H1854" s="9">
        <v>113</v>
      </c>
      <c r="I1854" s="9">
        <v>62</v>
      </c>
      <c r="J1854" s="9">
        <v>61</v>
      </c>
      <c r="K1854" s="9">
        <v>72</v>
      </c>
      <c r="L1854" s="9">
        <v>47</v>
      </c>
      <c r="M1854" s="9">
        <v>58</v>
      </c>
      <c r="N1854" s="9">
        <v>60</v>
      </c>
      <c r="O1854" s="9">
        <v>52</v>
      </c>
      <c r="P1854" s="9">
        <v>5</v>
      </c>
      <c r="Q1854" s="10">
        <v>112</v>
      </c>
      <c r="R1854" s="11">
        <v>16</v>
      </c>
      <c r="S1854" s="11">
        <v>1</v>
      </c>
      <c r="T1854" s="11">
        <v>97</v>
      </c>
      <c r="U1854" s="11">
        <v>108</v>
      </c>
      <c r="V1854" s="11">
        <v>1</v>
      </c>
      <c r="W1854" s="11">
        <v>102</v>
      </c>
      <c r="X1854" s="11">
        <f t="shared" si="392"/>
        <v>437</v>
      </c>
      <c r="Y1854" s="11">
        <f t="shared" si="393"/>
        <v>4995</v>
      </c>
      <c r="Z1854" s="11">
        <f t="shared" si="394"/>
        <v>1080</v>
      </c>
      <c r="AA1854" s="11">
        <f t="shared" si="395"/>
        <v>3915</v>
      </c>
      <c r="AB1854" s="11">
        <f t="shared" si="396"/>
        <v>3915</v>
      </c>
      <c r="AC1854" s="6">
        <f t="shared" si="397"/>
        <v>4470</v>
      </c>
      <c r="AD1854" s="9" t="s">
        <v>535</v>
      </c>
      <c r="AE1854" s="3" t="str">
        <f>IF(ISERROR(VLOOKUP($AD1854,技まとめ!$A$1:$F$380,6,FALSE)),"－",VLOOKUP($AD1854,技まとめ!$A$1:$F$380,6,FALSE))</f>
        <v>SC</v>
      </c>
      <c r="AF1854" s="3">
        <f>IF(ISERROR(VLOOKUP($AD1854,技まとめ!$A$1:$F$380,3,FALSE)),"－",VLOOKUP($AD1854,技まとめ!$A$1:$F$380,3,FALSE))</f>
        <v>77</v>
      </c>
      <c r="AG1854" s="3">
        <f>IF(ISERROR(VLOOKUP($AD1854,技まとめ!$A$1:$F$380,5,FALSE)),"－",VLOOKUP($AD1854,技まとめ!$A$1:$F$380,5,FALSE))</f>
        <v>43</v>
      </c>
      <c r="AH1854" s="3" t="str">
        <f>IF($E1854=IF(ISERROR(VLOOKUP($AD1854,技まとめ!$A$1:$F$380,4,FALSE)),"－",VLOOKUP($AD1854,技まとめ!$A$1:$F$380,4,FALSE)),"一致","")</f>
        <v/>
      </c>
      <c r="AI1854" s="9" t="s">
        <v>163</v>
      </c>
      <c r="AJ1854" s="3" t="str">
        <f>IF(ISERROR(VLOOKUP($AI1854,技まとめ!$A$1:$F$380,6,FALSE)),"－",VLOOKUP($AI1854,技まとめ!$A$1:$F$380,6,FALSE))</f>
        <v>BL</v>
      </c>
      <c r="AK1854" s="3">
        <f>IF(ISERROR(VLOOKUP($AI1854,技まとめ!$A$1:$F$380,3,FALSE)),"－",VLOOKUP($AI1854,技まとめ!$A$1:$F$380,3,FALSE))</f>
        <v>59</v>
      </c>
      <c r="AL1854" s="3">
        <f>IF(ISERROR(VLOOKUP($AI1854,技まとめ!$A$1:$F$380,5,FALSE)),"－",VLOOKUP($AI1854,技まとめ!$A$1:$F$380,5,FALSE))</f>
        <v>38</v>
      </c>
      <c r="AM1854" s="3" t="str">
        <f>IF($E1854=IF(ISERROR(VLOOKUP($AI1854,技まとめ!$A$1:$F$380,4,FALSE)),"－",VLOOKUP($AI1854,技まとめ!$A$1:$F$380,4,FALSE)),"一致","")</f>
        <v/>
      </c>
      <c r="AN1854" s="9" t="s">
        <v>164</v>
      </c>
      <c r="AO1854" s="3" t="str">
        <f>IF(ISERROR(VLOOKUP($AN1854,技まとめ!$A$1:$F$380,6,FALSE)),"－",VLOOKUP($AN1854,技まとめ!$A$1:$F$380,6,FALSE))</f>
        <v>DR</v>
      </c>
      <c r="AP1854" s="3">
        <f>IF(ISERROR(VLOOKUP($AN1854,技まとめ!$A$1:$F$380,3,FALSE)),"－",VLOOKUP($AN1854,技まとめ!$A$1:$F$380,3,FALSE))</f>
        <v>58</v>
      </c>
      <c r="AQ1854" s="3">
        <f>IF(ISERROR(VLOOKUP($AN1854,技まとめ!$A$1:$F$380,5,FALSE)),"－",VLOOKUP($AN1854,技まとめ!$A$1:$F$380,5,FALSE))</f>
        <v>39</v>
      </c>
      <c r="AR1854" s="3" t="str">
        <f>IF($E1854=IF(ISERROR(VLOOKUP($AN1854,技まとめ!$A$1:$F$380,4,FALSE)),"－",VLOOKUP($AN1854,技まとめ!$A$1:$F$380,4,FALSE)),"一致","")</f>
        <v>一致</v>
      </c>
      <c r="AS1854" s="9" t="s">
        <v>532</v>
      </c>
      <c r="AT1854" s="3" t="str">
        <f>IF(ISERROR(VLOOKUP($AS1854,技まとめ!$A$1:$F$380,6,FALSE)),"－",VLOOKUP($AS1854,技まとめ!$A$1:$F$380,6,FALSE))</f>
        <v>NS</v>
      </c>
      <c r="AU1854" s="3">
        <f>IF(ISERROR(VLOOKUP($AS1854,技まとめ!$A$1:$F$380,3,FALSE)),"－",VLOOKUP($AS1854,技まとめ!$A$1:$F$380,3,FALSE))</f>
        <v>103</v>
      </c>
      <c r="AV1854" s="3">
        <f>IF(ISERROR(VLOOKUP($AS1854,技まとめ!$A$1:$F$380,5,FALSE)),"－",VLOOKUP($AS1854,技まとめ!$A$1:$F$380,5,FALSE))</f>
        <v>55</v>
      </c>
      <c r="AW1854" s="3" t="str">
        <f>IF($E1854=IF(ISERROR(VLOOKUP($AS1854,技まとめ!$A$1:$F$380,4,FALSE)),"－",VLOOKUP($AS1854,技まとめ!$A$1:$F$380,4,FALSE)),"一致","")</f>
        <v/>
      </c>
      <c r="AX1854" s="12" t="str">
        <f t="shared" si="398"/>
        <v>エッフェルドライブサイクロンドッグラントライペガサス</v>
      </c>
      <c r="AY1854" s="12" t="str">
        <f t="shared" si="399"/>
        <v>エッフェルドライブサイクロンドッグラントライペガサス</v>
      </c>
      <c r="AZ1854" s="12" t="str">
        <f t="shared" si="400"/>
        <v>エッフェルドライブサイクロンドッグラントライペガサス</v>
      </c>
      <c r="BA1854" s="12" t="str">
        <f t="shared" si="401"/>
        <v>エッフェルドライブサイクロンドッグラントライペガサス</v>
      </c>
      <c r="BB1854" s="11" t="str">
        <f t="shared" si="402"/>
        <v>SCBLDRNS</v>
      </c>
      <c r="BC1854" s="11" t="str">
        <f t="shared" si="403"/>
        <v>SCBLDRNS</v>
      </c>
      <c r="BD1854" s="11" t="str">
        <f t="shared" si="404"/>
        <v>SCBLDRNS</v>
      </c>
      <c r="BE1854" s="11" t="str">
        <f t="shared" si="405"/>
        <v>SCBLDRNS</v>
      </c>
    </row>
    <row r="1855" spans="1:57" ht="11.25" hidden="1" customHeight="1">
      <c r="A1855" s="6">
        <v>1854</v>
      </c>
      <c r="B1855" s="7" t="s">
        <v>4081</v>
      </c>
      <c r="C1855" s="8" t="s">
        <v>4082</v>
      </c>
      <c r="D1855" s="7" t="s">
        <v>72</v>
      </c>
      <c r="E1855" s="7" t="s">
        <v>73</v>
      </c>
      <c r="F1855" s="7" t="s">
        <v>74</v>
      </c>
      <c r="G1855" s="9">
        <v>127</v>
      </c>
      <c r="H1855" s="9">
        <v>136</v>
      </c>
      <c r="I1855" s="9">
        <v>50</v>
      </c>
      <c r="J1855" s="9">
        <v>69</v>
      </c>
      <c r="K1855" s="9">
        <v>60</v>
      </c>
      <c r="L1855" s="9">
        <v>67</v>
      </c>
      <c r="M1855" s="9">
        <v>55</v>
      </c>
      <c r="N1855" s="9">
        <v>54</v>
      </c>
      <c r="O1855" s="9">
        <v>66</v>
      </c>
      <c r="P1855" s="9">
        <v>19</v>
      </c>
      <c r="Q1855" s="10">
        <v>100</v>
      </c>
      <c r="R1855" s="11">
        <v>20</v>
      </c>
      <c r="S1855" s="11">
        <v>1</v>
      </c>
      <c r="T1855" s="11">
        <v>117</v>
      </c>
      <c r="U1855" s="11">
        <v>105</v>
      </c>
      <c r="V1855" s="11">
        <v>1</v>
      </c>
      <c r="W1855" s="11">
        <v>116</v>
      </c>
      <c r="X1855" s="11">
        <f t="shared" si="392"/>
        <v>460</v>
      </c>
      <c r="Y1855" s="11">
        <f t="shared" si="393"/>
        <v>4585</v>
      </c>
      <c r="Z1855" s="11">
        <f t="shared" si="394"/>
        <v>1290</v>
      </c>
      <c r="AA1855" s="11">
        <f t="shared" si="395"/>
        <v>4685</v>
      </c>
      <c r="AB1855" s="11">
        <f t="shared" si="396"/>
        <v>4685</v>
      </c>
      <c r="AC1855" s="6">
        <f t="shared" si="397"/>
        <v>5360</v>
      </c>
      <c r="AD1855" s="9" t="s">
        <v>779</v>
      </c>
      <c r="AE1855" s="3" t="str">
        <f>IF(ISERROR(VLOOKUP($AD1855,技まとめ!$A$1:$F$380,6,FALSE)),"－",VLOOKUP($AD1855,技まとめ!$A$1:$F$380,6,FALSE))</f>
        <v>CA</v>
      </c>
      <c r="AF1855" s="3">
        <f>IF(ISERROR(VLOOKUP($AD1855,技まとめ!$A$1:$F$380,3,FALSE)),"－",VLOOKUP($AD1855,技まとめ!$A$1:$F$380,3,FALSE))</f>
        <v>56</v>
      </c>
      <c r="AG1855" s="3">
        <f>IF(ISERROR(VLOOKUP($AD1855,技まとめ!$A$1:$F$380,5,FALSE)),"－",VLOOKUP($AD1855,技まとめ!$A$1:$F$380,5,FALSE))</f>
        <v>37</v>
      </c>
      <c r="AH1855" s="3" t="str">
        <f>IF($E1855=IF(ISERROR(VLOOKUP($AD1855,技まとめ!$A$1:$F$380,4,FALSE)),"－",VLOOKUP($AD1855,技まとめ!$A$1:$F$380,4,FALSE)),"一致","")</f>
        <v/>
      </c>
      <c r="AI1855" s="9" t="s">
        <v>354</v>
      </c>
      <c r="AJ1855" s="3" t="str">
        <f>IF(ISERROR(VLOOKUP($AI1855,技まとめ!$A$1:$F$380,6,FALSE)),"－",VLOOKUP($AI1855,技まとめ!$A$1:$F$380,6,FALSE))</f>
        <v>CA</v>
      </c>
      <c r="AK1855" s="3">
        <f>IF(ISERROR(VLOOKUP($AI1855,技まとめ!$A$1:$F$380,3,FALSE)),"－",VLOOKUP($AI1855,技まとめ!$A$1:$F$380,3,FALSE))</f>
        <v>38</v>
      </c>
      <c r="AL1855" s="3">
        <f>IF(ISERROR(VLOOKUP($AI1855,技まとめ!$A$1:$F$380,5,FALSE)),"－",VLOOKUP($AI1855,技まとめ!$A$1:$F$380,5,FALSE))</f>
        <v>30</v>
      </c>
      <c r="AM1855" s="3" t="str">
        <f>IF($E1855=IF(ISERROR(VLOOKUP($AI1855,技まとめ!$A$1:$F$380,4,FALSE)),"－",VLOOKUP($AI1855,技まとめ!$A$1:$F$380,4,FALSE)),"一致","")</f>
        <v/>
      </c>
      <c r="AN1855" s="9" t="s">
        <v>77</v>
      </c>
      <c r="AO1855" s="3" t="str">
        <f>IF(ISERROR(VLOOKUP($AN1855,技まとめ!$A$1:$F$380,6,FALSE)),"－",VLOOKUP($AN1855,技まとめ!$A$1:$F$380,6,FALSE))</f>
        <v>CA</v>
      </c>
      <c r="AP1855" s="3">
        <f>IF(ISERROR(VLOOKUP($AN1855,技まとめ!$A$1:$F$380,3,FALSE)),"－",VLOOKUP($AN1855,技まとめ!$A$1:$F$380,3,FALSE))</f>
        <v>71</v>
      </c>
      <c r="AQ1855" s="3">
        <f>IF(ISERROR(VLOOKUP($AN1855,技まとめ!$A$1:$F$380,5,FALSE)),"－",VLOOKUP($AN1855,技まとめ!$A$1:$F$380,5,FALSE))</f>
        <v>42</v>
      </c>
      <c r="AR1855" s="3" t="str">
        <f>IF($E1855=IF(ISERROR(VLOOKUP($AN1855,技まとめ!$A$1:$F$380,4,FALSE)),"－",VLOOKUP($AN1855,技まとめ!$A$1:$F$380,4,FALSE)),"一致","")</f>
        <v>一致</v>
      </c>
      <c r="AS1855" s="9" t="s">
        <v>1474</v>
      </c>
      <c r="AT1855" s="3" t="str">
        <f>IF(ISERROR(VLOOKUP($AS1855,技まとめ!$A$1:$F$380,6,FALSE)),"－",VLOOKUP($AS1855,技まとめ!$A$1:$F$380,6,FALSE))</f>
        <v>SC</v>
      </c>
      <c r="AU1855" s="3">
        <f>IF(ISERROR(VLOOKUP($AS1855,技まとめ!$A$1:$F$380,3,FALSE)),"－",VLOOKUP($AS1855,技まとめ!$A$1:$F$380,3,FALSE))</f>
        <v>49</v>
      </c>
      <c r="AV1855" s="3">
        <f>IF(ISERROR(VLOOKUP($AS1855,技まとめ!$A$1:$F$380,5,FALSE)),"－",VLOOKUP($AS1855,技まとめ!$A$1:$F$380,5,FALSE))</f>
        <v>31</v>
      </c>
      <c r="AW1855" s="3" t="str">
        <f>IF($E1855=IF(ISERROR(VLOOKUP($AS1855,技まとめ!$A$1:$F$380,4,FALSE)),"－",VLOOKUP($AS1855,技まとめ!$A$1:$F$380,4,FALSE)),"一致","")</f>
        <v/>
      </c>
      <c r="AX1855" s="12" t="str">
        <f t="shared" si="398"/>
        <v>スティンガーシュートポケットいかりのてっついローズスプラッシュ</v>
      </c>
      <c r="AY1855" s="12" t="str">
        <f t="shared" si="399"/>
        <v>スティンガーシュートポケットいかりのてっついローズスプラッシュ</v>
      </c>
      <c r="AZ1855" s="12" t="str">
        <f t="shared" si="400"/>
        <v>スティンガーシュートポケットいかりのてっついローズスプラッシュ</v>
      </c>
      <c r="BA1855" s="12" t="str">
        <f t="shared" si="401"/>
        <v>スティンガーシュートポケットいかりのてっついローズスプラッシュ</v>
      </c>
      <c r="BB1855" s="11" t="str">
        <f t="shared" si="402"/>
        <v>CACACASC</v>
      </c>
      <c r="BC1855" s="11" t="str">
        <f t="shared" si="403"/>
        <v>CACACASC</v>
      </c>
      <c r="BD1855" s="11" t="str">
        <f t="shared" si="404"/>
        <v>CACACASC</v>
      </c>
      <c r="BE1855" s="11" t="str">
        <f t="shared" si="405"/>
        <v>CACACASC</v>
      </c>
    </row>
    <row r="1856" spans="1:57" ht="11.25" hidden="1" customHeight="1">
      <c r="A1856" s="6">
        <v>1855</v>
      </c>
      <c r="B1856" s="7" t="s">
        <v>4083</v>
      </c>
      <c r="C1856" s="8" t="s">
        <v>4084</v>
      </c>
      <c r="D1856" s="7" t="s">
        <v>72</v>
      </c>
      <c r="E1856" s="7" t="s">
        <v>102</v>
      </c>
      <c r="F1856" s="7" t="s">
        <v>82</v>
      </c>
      <c r="G1856" s="9">
        <v>110</v>
      </c>
      <c r="H1856" s="9">
        <v>118</v>
      </c>
      <c r="I1856" s="9">
        <v>52</v>
      </c>
      <c r="J1856" s="9">
        <v>67</v>
      </c>
      <c r="K1856" s="9">
        <v>68</v>
      </c>
      <c r="L1856" s="9">
        <v>58</v>
      </c>
      <c r="M1856" s="9">
        <v>58</v>
      </c>
      <c r="N1856" s="9">
        <v>56</v>
      </c>
      <c r="O1856" s="9">
        <v>59</v>
      </c>
      <c r="P1856" s="9">
        <v>4</v>
      </c>
      <c r="Q1856" s="10">
        <v>102</v>
      </c>
      <c r="R1856" s="11">
        <v>13</v>
      </c>
      <c r="S1856" s="11">
        <v>1</v>
      </c>
      <c r="T1856" s="11">
        <v>108</v>
      </c>
      <c r="U1856" s="11">
        <v>108</v>
      </c>
      <c r="V1856" s="11">
        <v>1</v>
      </c>
      <c r="W1856" s="11">
        <v>109</v>
      </c>
      <c r="X1856" s="11">
        <f t="shared" si="392"/>
        <v>442</v>
      </c>
      <c r="Y1856" s="11">
        <f t="shared" si="393"/>
        <v>4630</v>
      </c>
      <c r="Z1856" s="11">
        <f t="shared" si="394"/>
        <v>1010</v>
      </c>
      <c r="AA1856" s="11">
        <f t="shared" si="395"/>
        <v>4335</v>
      </c>
      <c r="AB1856" s="11">
        <f t="shared" si="396"/>
        <v>4335</v>
      </c>
      <c r="AC1856" s="6">
        <f t="shared" si="397"/>
        <v>4930</v>
      </c>
      <c r="AD1856" s="9" t="s">
        <v>576</v>
      </c>
      <c r="AE1856" s="3" t="str">
        <f>IF(ISERROR(VLOOKUP($AD1856,技まとめ!$A$1:$F$380,6,FALSE)),"－",VLOOKUP($AD1856,技まとめ!$A$1:$F$380,6,FALSE))</f>
        <v>BB</v>
      </c>
      <c r="AF1856" s="3">
        <f>IF(ISERROR(VLOOKUP($AD1856,技まとめ!$A$1:$F$380,3,FALSE)),"－",VLOOKUP($AD1856,技まとめ!$A$1:$F$380,3,FALSE))</f>
        <v>72</v>
      </c>
      <c r="AG1856" s="3">
        <f>IF(ISERROR(VLOOKUP($AD1856,技まとめ!$A$1:$F$380,5,FALSE)),"－",VLOOKUP($AD1856,技まとめ!$A$1:$F$380,5,FALSE))</f>
        <v>43</v>
      </c>
      <c r="AH1856" s="3" t="str">
        <f>IF($E1856=IF(ISERROR(VLOOKUP($AD1856,技まとめ!$A$1:$F$380,4,FALSE)),"－",VLOOKUP($AD1856,技まとめ!$A$1:$F$380,4,FALSE)),"一致","")</f>
        <v>一致</v>
      </c>
      <c r="AI1856" s="9" t="s">
        <v>671</v>
      </c>
      <c r="AJ1856" s="3" t="str">
        <f>IF(ISERROR(VLOOKUP($AI1856,技まとめ!$A$1:$F$380,6,FALSE)),"－",VLOOKUP($AI1856,技まとめ!$A$1:$F$380,6,FALSE))</f>
        <v>BL</v>
      </c>
      <c r="AK1856" s="3">
        <f>IF(ISERROR(VLOOKUP($AI1856,技まとめ!$A$1:$F$380,3,FALSE)),"－",VLOOKUP($AI1856,技まとめ!$A$1:$F$380,3,FALSE))</f>
        <v>56</v>
      </c>
      <c r="AL1856" s="3">
        <f>IF(ISERROR(VLOOKUP($AI1856,技まとめ!$A$1:$F$380,5,FALSE)),"－",VLOOKUP($AI1856,技まとめ!$A$1:$F$380,5,FALSE))</f>
        <v>39</v>
      </c>
      <c r="AM1856" s="3" t="str">
        <f>IF($E1856=IF(ISERROR(VLOOKUP($AI1856,技まとめ!$A$1:$F$380,4,FALSE)),"－",VLOOKUP($AI1856,技まとめ!$A$1:$F$380,4,FALSE)),"一致","")</f>
        <v>一致</v>
      </c>
      <c r="AN1856" s="9" t="s">
        <v>347</v>
      </c>
      <c r="AO1856" s="3" t="str">
        <f>IF(ISERROR(VLOOKUP($AN1856,技まとめ!$A$1:$F$380,6,FALSE)),"－",VLOOKUP($AN1856,技まとめ!$A$1:$F$380,6,FALSE))</f>
        <v>DR</v>
      </c>
      <c r="AP1856" s="3">
        <f>IF(ISERROR(VLOOKUP($AN1856,技まとめ!$A$1:$F$380,3,FALSE)),"－",VLOOKUP($AN1856,技まとめ!$A$1:$F$380,3,FALSE))</f>
        <v>40</v>
      </c>
      <c r="AQ1856" s="3">
        <f>IF(ISERROR(VLOOKUP($AN1856,技まとめ!$A$1:$F$380,5,FALSE)),"－",VLOOKUP($AN1856,技まとめ!$A$1:$F$380,5,FALSE))</f>
        <v>31</v>
      </c>
      <c r="AR1856" s="3" t="str">
        <f>IF($E1856=IF(ISERROR(VLOOKUP($AN1856,技まとめ!$A$1:$F$380,4,FALSE)),"－",VLOOKUP($AN1856,技まとめ!$A$1:$F$380,4,FALSE)),"一致","")</f>
        <v/>
      </c>
      <c r="AS1856" s="9" t="s">
        <v>801</v>
      </c>
      <c r="AT1856" s="3" t="str">
        <f>IF(ISERROR(VLOOKUP($AS1856,技まとめ!$A$1:$F$380,6,FALSE)),"－",VLOOKUP($AS1856,技まとめ!$A$1:$F$380,6,FALSE))</f>
        <v>CA</v>
      </c>
      <c r="AU1856" s="3">
        <f>IF(ISERROR(VLOOKUP($AS1856,技まとめ!$A$1:$F$380,3,FALSE)),"－",VLOOKUP($AS1856,技まとめ!$A$1:$F$380,3,FALSE))</f>
        <v>50</v>
      </c>
      <c r="AV1856" s="3">
        <f>IF(ISERROR(VLOOKUP($AS1856,技まとめ!$A$1:$F$380,5,FALSE)),"－",VLOOKUP($AS1856,技まとめ!$A$1:$F$380,5,FALSE))</f>
        <v>35</v>
      </c>
      <c r="AW1856" s="3" t="str">
        <f>IF($E1856=IF(ISERROR(VLOOKUP($AS1856,技まとめ!$A$1:$F$380,4,FALSE)),"－",VLOOKUP($AS1856,技まとめ!$A$1:$F$380,4,FALSE)),"一致","")</f>
        <v/>
      </c>
      <c r="AX1856" s="12" t="str">
        <f t="shared" si="398"/>
        <v>さばきのてっついフレイムダンスざんぞうブラックホール</v>
      </c>
      <c r="AY1856" s="12" t="str">
        <f t="shared" si="399"/>
        <v>さばきのてっついフレイムダンスざんぞうブラックホール</v>
      </c>
      <c r="AZ1856" s="12" t="str">
        <f t="shared" si="400"/>
        <v>さばきのてっついフレイムダンスざんぞうブラックホール</v>
      </c>
      <c r="BA1856" s="12" t="str">
        <f t="shared" si="401"/>
        <v>さばきのてっついフレイムダンスざんぞうブラックホール</v>
      </c>
      <c r="BB1856" s="11" t="str">
        <f t="shared" si="402"/>
        <v>BBBLDRCA</v>
      </c>
      <c r="BC1856" s="11" t="str">
        <f t="shared" si="403"/>
        <v>BBBLDRCA</v>
      </c>
      <c r="BD1856" s="11" t="str">
        <f t="shared" si="404"/>
        <v>BBBLDRCA</v>
      </c>
      <c r="BE1856" s="11" t="str">
        <f t="shared" si="405"/>
        <v>BBBLDRCA</v>
      </c>
    </row>
    <row r="1857" spans="1:57" ht="11.25" hidden="1" customHeight="1">
      <c r="A1857" s="6">
        <v>1856</v>
      </c>
      <c r="B1857" s="7" t="s">
        <v>4085</v>
      </c>
      <c r="C1857" s="8" t="s">
        <v>4086</v>
      </c>
      <c r="D1857" s="7" t="s">
        <v>72</v>
      </c>
      <c r="E1857" s="7" t="s">
        <v>95</v>
      </c>
      <c r="F1857" s="7" t="s">
        <v>82</v>
      </c>
      <c r="G1857" s="9">
        <v>109</v>
      </c>
      <c r="H1857" s="9">
        <v>121</v>
      </c>
      <c r="I1857" s="9">
        <v>52</v>
      </c>
      <c r="J1857" s="9">
        <v>51</v>
      </c>
      <c r="K1857" s="9">
        <v>64</v>
      </c>
      <c r="L1857" s="9">
        <v>60</v>
      </c>
      <c r="M1857" s="9">
        <v>54</v>
      </c>
      <c r="N1857" s="9">
        <v>42</v>
      </c>
      <c r="O1857" s="9">
        <v>55</v>
      </c>
      <c r="P1857" s="9">
        <v>35</v>
      </c>
      <c r="Q1857" s="10">
        <v>102</v>
      </c>
      <c r="R1857" s="11">
        <v>10</v>
      </c>
      <c r="S1857" s="11">
        <v>1</v>
      </c>
      <c r="T1857" s="11">
        <v>110</v>
      </c>
      <c r="U1857" s="11">
        <v>104</v>
      </c>
      <c r="V1857" s="11">
        <v>1</v>
      </c>
      <c r="W1857" s="11">
        <v>105</v>
      </c>
      <c r="X1857" s="11">
        <f t="shared" si="392"/>
        <v>433</v>
      </c>
      <c r="Y1857" s="11">
        <f t="shared" si="393"/>
        <v>4610</v>
      </c>
      <c r="Z1857" s="11">
        <f t="shared" si="394"/>
        <v>885</v>
      </c>
      <c r="AA1857" s="11">
        <f t="shared" si="395"/>
        <v>4385</v>
      </c>
      <c r="AB1857" s="11">
        <f t="shared" si="396"/>
        <v>4385</v>
      </c>
      <c r="AC1857" s="6">
        <f t="shared" si="397"/>
        <v>4975</v>
      </c>
      <c r="AD1857" s="9" t="s">
        <v>124</v>
      </c>
      <c r="AE1857" s="3" t="str">
        <f>IF(ISERROR(VLOOKUP($AD1857,技まとめ!$A$1:$F$380,6,FALSE)),"－",VLOOKUP($AD1857,技まとめ!$A$1:$F$380,6,FALSE))</f>
        <v>BL</v>
      </c>
      <c r="AF1857" s="3">
        <f>IF(ISERROR(VLOOKUP($AD1857,技まとめ!$A$1:$F$380,3,FALSE)),"－",VLOOKUP($AD1857,技まとめ!$A$1:$F$380,3,FALSE))</f>
        <v>42</v>
      </c>
      <c r="AG1857" s="3">
        <f>IF(ISERROR(VLOOKUP($AD1857,技まとめ!$A$1:$F$380,5,FALSE)),"－",VLOOKUP($AD1857,技まとめ!$A$1:$F$380,5,FALSE))</f>
        <v>29</v>
      </c>
      <c r="AH1857" s="3" t="str">
        <f>IF($E1857=IF(ISERROR(VLOOKUP($AD1857,技まとめ!$A$1:$F$380,4,FALSE)),"－",VLOOKUP($AD1857,技まとめ!$A$1:$F$380,4,FALSE)),"一致","")</f>
        <v/>
      </c>
      <c r="AI1857" s="9" t="s">
        <v>131</v>
      </c>
      <c r="AJ1857" s="3" t="str">
        <f>IF(ISERROR(VLOOKUP($AI1857,技まとめ!$A$1:$F$380,6,FALSE)),"－",VLOOKUP($AI1857,技まとめ!$A$1:$F$380,6,FALSE))</f>
        <v>DR</v>
      </c>
      <c r="AK1857" s="3">
        <f>IF(ISERROR(VLOOKUP($AI1857,技まとめ!$A$1:$F$380,3,FALSE)),"－",VLOOKUP($AI1857,技まとめ!$A$1:$F$380,3,FALSE))</f>
        <v>33</v>
      </c>
      <c r="AL1857" s="3">
        <f>IF(ISERROR(VLOOKUP($AI1857,技まとめ!$A$1:$F$380,5,FALSE)),"－",VLOOKUP($AI1857,技まとめ!$A$1:$F$380,5,FALSE))</f>
        <v>28</v>
      </c>
      <c r="AM1857" s="3" t="str">
        <f>IF($E1857=IF(ISERROR(VLOOKUP($AI1857,技まとめ!$A$1:$F$380,4,FALSE)),"－",VLOOKUP($AI1857,技まとめ!$A$1:$F$380,4,FALSE)),"一致","")</f>
        <v>一致</v>
      </c>
      <c r="AN1857" s="9" t="s">
        <v>621</v>
      </c>
      <c r="AO1857" s="3" t="str">
        <f>IF(ISERROR(VLOOKUP($AN1857,技まとめ!$A$1:$F$380,6,FALSE)),"－",VLOOKUP($AN1857,技まとめ!$A$1:$F$380,6,FALSE))</f>
        <v>BB</v>
      </c>
      <c r="AP1857" s="3">
        <f>IF(ISERROR(VLOOKUP($AN1857,技まとめ!$A$1:$F$380,3,FALSE)),"－",VLOOKUP($AN1857,技まとめ!$A$1:$F$380,3,FALSE))</f>
        <v>92</v>
      </c>
      <c r="AQ1857" s="3">
        <f>IF(ISERROR(VLOOKUP($AN1857,技まとめ!$A$1:$F$380,5,FALSE)),"－",VLOOKUP($AN1857,技まとめ!$A$1:$F$380,5,FALSE))</f>
        <v>53</v>
      </c>
      <c r="AR1857" s="3" t="str">
        <f>IF($E1857=IF(ISERROR(VLOOKUP($AN1857,技まとめ!$A$1:$F$380,4,FALSE)),"－",VLOOKUP($AN1857,技まとめ!$A$1:$F$380,4,FALSE)),"一致","")</f>
        <v>一致</v>
      </c>
      <c r="AS1857" s="9" t="s">
        <v>5015</v>
      </c>
      <c r="AT1857" s="3" t="str">
        <f>IF(ISERROR(VLOOKUP($AS1857,技まとめ!$A$1:$F$380,6,FALSE)),"－",VLOOKUP($AS1857,技まとめ!$A$1:$F$380,6,FALSE))</f>
        <v>－</v>
      </c>
      <c r="AU1857" s="3">
        <f>IF(ISERROR(VLOOKUP($AS1857,技まとめ!$A$1:$F$380,3,FALSE)),"－",VLOOKUP($AS1857,技まとめ!$A$1:$F$380,3,FALSE))</f>
        <v>0</v>
      </c>
      <c r="AV1857" s="3">
        <f>IF(ISERROR(VLOOKUP($AS1857,技まとめ!$A$1:$F$380,5,FALSE)),"－",VLOOKUP($AS1857,技まとめ!$A$1:$F$380,5,FALSE))</f>
        <v>0</v>
      </c>
      <c r="AW1857" s="3" t="str">
        <f>IF($E1857=IF(ISERROR(VLOOKUP($AS1857,技まとめ!$A$1:$F$380,4,FALSE)),"－",VLOOKUP($AS1857,技まとめ!$A$1:$F$380,4,FALSE)),"一致","")</f>
        <v/>
      </c>
      <c r="AX1857" s="12" t="str">
        <f t="shared" si="398"/>
        <v>フェイクボンバーイリュージョンボールデーモンカットみんなイケイケ！</v>
      </c>
      <c r="AY1857" s="12" t="str">
        <f t="shared" si="399"/>
        <v>フェイクボンバーイリュージョンボールデーモンカットみんなイケイケ！</v>
      </c>
      <c r="AZ1857" s="12" t="str">
        <f t="shared" si="400"/>
        <v>フェイクボンバーイリュージョンボールデーモンカットみんなイケイケ！</v>
      </c>
      <c r="BA1857" s="12" t="str">
        <f t="shared" si="401"/>
        <v>フェイクボンバーイリュージョンボールデーモンカットみんなイケイケ！</v>
      </c>
      <c r="BB1857" s="11" t="str">
        <f t="shared" si="402"/>
        <v>BLDRBB－</v>
      </c>
      <c r="BC1857" s="11" t="str">
        <f t="shared" si="403"/>
        <v>BLDRBB－</v>
      </c>
      <c r="BD1857" s="11" t="str">
        <f t="shared" si="404"/>
        <v>BLDRBB－</v>
      </c>
      <c r="BE1857" s="11" t="str">
        <f t="shared" si="405"/>
        <v>BLDRBB－</v>
      </c>
    </row>
    <row r="1858" spans="1:57" ht="11.25" hidden="1" customHeight="1">
      <c r="A1858" s="6">
        <v>1857</v>
      </c>
      <c r="B1858" s="7" t="s">
        <v>4087</v>
      </c>
      <c r="C1858" s="8" t="s">
        <v>4088</v>
      </c>
      <c r="D1858" s="7" t="s">
        <v>72</v>
      </c>
      <c r="E1858" s="7" t="s">
        <v>81</v>
      </c>
      <c r="F1858" s="7" t="s">
        <v>109</v>
      </c>
      <c r="G1858" s="9">
        <v>125</v>
      </c>
      <c r="H1858" s="9">
        <v>115</v>
      </c>
      <c r="I1858" s="9">
        <v>58</v>
      </c>
      <c r="J1858" s="9">
        <v>70</v>
      </c>
      <c r="K1858" s="9">
        <v>71</v>
      </c>
      <c r="L1858" s="9">
        <v>57</v>
      </c>
      <c r="M1858" s="9">
        <v>50</v>
      </c>
      <c r="N1858" s="9">
        <v>48</v>
      </c>
      <c r="O1858" s="9">
        <v>56</v>
      </c>
      <c r="P1858" s="9">
        <v>16</v>
      </c>
      <c r="Q1858" s="10">
        <v>108</v>
      </c>
      <c r="R1858" s="11">
        <v>23</v>
      </c>
      <c r="S1858" s="11">
        <v>1</v>
      </c>
      <c r="T1858" s="11">
        <v>107</v>
      </c>
      <c r="U1858" s="11">
        <v>100</v>
      </c>
      <c r="V1858" s="11">
        <v>1</v>
      </c>
      <c r="W1858" s="11">
        <v>106</v>
      </c>
      <c r="X1858" s="11">
        <f t="shared" si="392"/>
        <v>446</v>
      </c>
      <c r="Y1858" s="11">
        <f t="shared" si="393"/>
        <v>4855</v>
      </c>
      <c r="Z1858" s="11">
        <f t="shared" si="394"/>
        <v>1345</v>
      </c>
      <c r="AA1858" s="11">
        <f t="shared" si="395"/>
        <v>4285</v>
      </c>
      <c r="AB1858" s="11">
        <f t="shared" si="396"/>
        <v>4285</v>
      </c>
      <c r="AC1858" s="6">
        <f t="shared" si="397"/>
        <v>4925</v>
      </c>
      <c r="AD1858" s="9" t="s">
        <v>131</v>
      </c>
      <c r="AE1858" s="3" t="str">
        <f>IF(ISERROR(VLOOKUP($AD1858,技まとめ!$A$1:$F$380,6,FALSE)),"－",VLOOKUP($AD1858,技まとめ!$A$1:$F$380,6,FALSE))</f>
        <v>DR</v>
      </c>
      <c r="AF1858" s="3">
        <f>IF(ISERROR(VLOOKUP($AD1858,技まとめ!$A$1:$F$380,3,FALSE)),"－",VLOOKUP($AD1858,技まとめ!$A$1:$F$380,3,FALSE))</f>
        <v>33</v>
      </c>
      <c r="AG1858" s="3">
        <f>IF(ISERROR(VLOOKUP($AD1858,技まとめ!$A$1:$F$380,5,FALSE)),"－",VLOOKUP($AD1858,技まとめ!$A$1:$F$380,5,FALSE))</f>
        <v>28</v>
      </c>
      <c r="AH1858" s="3" t="str">
        <f>IF($E1858=IF(ISERROR(VLOOKUP($AD1858,技まとめ!$A$1:$F$380,4,FALSE)),"－",VLOOKUP($AD1858,技まとめ!$A$1:$F$380,4,FALSE)),"一致","")</f>
        <v/>
      </c>
      <c r="AI1858" s="9" t="s">
        <v>214</v>
      </c>
      <c r="AJ1858" s="3" t="str">
        <f>IF(ISERROR(VLOOKUP($AI1858,技まとめ!$A$1:$F$380,6,FALSE)),"－",VLOOKUP($AI1858,技まとめ!$A$1:$F$380,6,FALSE))</f>
        <v>DR</v>
      </c>
      <c r="AK1858" s="3">
        <f>IF(ISERROR(VLOOKUP($AI1858,技まとめ!$A$1:$F$380,3,FALSE)),"－",VLOOKUP($AI1858,技まとめ!$A$1:$F$380,3,FALSE))</f>
        <v>27</v>
      </c>
      <c r="AL1858" s="3">
        <f>IF(ISERROR(VLOOKUP($AI1858,技まとめ!$A$1:$F$380,5,FALSE)),"－",VLOOKUP($AI1858,技まとめ!$A$1:$F$380,5,FALSE))</f>
        <v>25</v>
      </c>
      <c r="AM1858" s="3" t="str">
        <f>IF($E1858=IF(ISERROR(VLOOKUP($AI1858,技まとめ!$A$1:$F$380,4,FALSE)),"－",VLOOKUP($AI1858,技まとめ!$A$1:$F$380,4,FALSE)),"一致","")</f>
        <v>一致</v>
      </c>
      <c r="AN1858" s="9" t="s">
        <v>589</v>
      </c>
      <c r="AO1858" s="3" t="str">
        <f>IF(ISERROR(VLOOKUP($AN1858,技まとめ!$A$1:$F$380,6,FALSE)),"－",VLOOKUP($AN1858,技まとめ!$A$1:$F$380,6,FALSE))</f>
        <v>DR</v>
      </c>
      <c r="AP1858" s="3">
        <f>IF(ISERROR(VLOOKUP($AN1858,技まとめ!$A$1:$F$380,3,FALSE)),"－",VLOOKUP($AN1858,技まとめ!$A$1:$F$380,3,FALSE))</f>
        <v>83</v>
      </c>
      <c r="AQ1858" s="3">
        <f>IF(ISERROR(VLOOKUP($AN1858,技まとめ!$A$1:$F$380,5,FALSE)),"－",VLOOKUP($AN1858,技まとめ!$A$1:$F$380,5,FALSE))</f>
        <v>50</v>
      </c>
      <c r="AR1858" s="3" t="str">
        <f>IF($E1858=IF(ISERROR(VLOOKUP($AN1858,技まとめ!$A$1:$F$380,4,FALSE)),"－",VLOOKUP($AN1858,技まとめ!$A$1:$F$380,4,FALSE)),"一致","")</f>
        <v>一致</v>
      </c>
      <c r="AS1858" s="9" t="s">
        <v>2422</v>
      </c>
      <c r="AT1858" s="3" t="str">
        <f>IF(ISERROR(VLOOKUP($AS1858,技まとめ!$A$1:$F$380,6,FALSE)),"－",VLOOKUP($AS1858,技まとめ!$A$1:$F$380,6,FALSE))</f>
        <v>－</v>
      </c>
      <c r="AU1858" s="3">
        <f>IF(ISERROR(VLOOKUP($AS1858,技まとめ!$A$1:$F$380,3,FALSE)),"－",VLOOKUP($AS1858,技まとめ!$A$1:$F$380,3,FALSE))</f>
        <v>0</v>
      </c>
      <c r="AV1858" s="3">
        <f>IF(ISERROR(VLOOKUP($AS1858,技まとめ!$A$1:$F$380,5,FALSE)),"－",VLOOKUP($AS1858,技まとめ!$A$1:$F$380,5,FALSE))</f>
        <v>0</v>
      </c>
      <c r="AW1858" s="3" t="str">
        <f>IF($E1858=IF(ISERROR(VLOOKUP($AS1858,技まとめ!$A$1:$F$380,4,FALSE)),"－",VLOOKUP($AS1858,技まとめ!$A$1:$F$380,4,FALSE)),"一致","")</f>
        <v/>
      </c>
      <c r="AX1858" s="12" t="str">
        <f t="shared" si="398"/>
        <v>イリュージョンボールムーンサルトヘブンズタイムオフェンスプラス</v>
      </c>
      <c r="AY1858" s="12" t="str">
        <f t="shared" si="399"/>
        <v>イリュージョンボールムーンサルトヘブンズタイムオフェンスプラス</v>
      </c>
      <c r="AZ1858" s="12" t="str">
        <f t="shared" si="400"/>
        <v>イリュージョンボールムーンサルトヘブンズタイムオフェンスプラス</v>
      </c>
      <c r="BA1858" s="12" t="str">
        <f t="shared" si="401"/>
        <v>イリュージョンボールムーンサルトヘブンズタイムオフェンスプラス</v>
      </c>
      <c r="BB1858" s="11" t="str">
        <f t="shared" si="402"/>
        <v>DRDRDR－</v>
      </c>
      <c r="BC1858" s="11" t="str">
        <f t="shared" si="403"/>
        <v>DRDRDR－</v>
      </c>
      <c r="BD1858" s="11" t="str">
        <f t="shared" si="404"/>
        <v>DRDRDR－</v>
      </c>
      <c r="BE1858" s="11" t="str">
        <f t="shared" si="405"/>
        <v>DRDRDR－</v>
      </c>
    </row>
    <row r="1859" spans="1:57" ht="11.25" hidden="1" customHeight="1">
      <c r="A1859" s="6">
        <v>1858</v>
      </c>
      <c r="B1859" s="7" t="s">
        <v>4089</v>
      </c>
      <c r="C1859" s="8" t="s">
        <v>4090</v>
      </c>
      <c r="D1859" s="7" t="s">
        <v>72</v>
      </c>
      <c r="E1859" s="7" t="s">
        <v>81</v>
      </c>
      <c r="F1859" s="7" t="s">
        <v>128</v>
      </c>
      <c r="G1859" s="9">
        <v>119</v>
      </c>
      <c r="H1859" s="9">
        <v>124</v>
      </c>
      <c r="I1859" s="9">
        <v>63</v>
      </c>
      <c r="J1859" s="9">
        <v>61</v>
      </c>
      <c r="K1859" s="9">
        <v>68</v>
      </c>
      <c r="L1859" s="9">
        <v>50</v>
      </c>
      <c r="M1859" s="9">
        <v>63</v>
      </c>
      <c r="N1859" s="9">
        <v>50</v>
      </c>
      <c r="O1859" s="9">
        <v>50</v>
      </c>
      <c r="P1859" s="9">
        <v>23</v>
      </c>
      <c r="Q1859" s="10">
        <v>113</v>
      </c>
      <c r="R1859" s="11">
        <v>20</v>
      </c>
      <c r="S1859" s="11">
        <v>1</v>
      </c>
      <c r="T1859" s="11">
        <v>100</v>
      </c>
      <c r="U1859" s="11">
        <v>113</v>
      </c>
      <c r="V1859" s="11">
        <v>1</v>
      </c>
      <c r="W1859" s="11">
        <v>100</v>
      </c>
      <c r="X1859" s="11">
        <f t="shared" ref="X1859:X1922" si="406">SUM(Q1859:W1859)</f>
        <v>448</v>
      </c>
      <c r="Y1859" s="11">
        <f t="shared" ref="Y1859:Y1922" si="407">Q1859*40+V1859*5+W1859*5</f>
        <v>5025</v>
      </c>
      <c r="Z1859" s="11">
        <f t="shared" ref="Z1859:Z1922" si="408">R1859*35+S1859*5+V1859*5+W1859*5</f>
        <v>1210</v>
      </c>
      <c r="AA1859" s="11">
        <f t="shared" ref="AA1859:AA1922" si="409">T1859*35+S1859*5+V1859*5+W1859*5</f>
        <v>4010</v>
      </c>
      <c r="AB1859" s="11">
        <f t="shared" ref="AB1859:AB1922" si="410">T1859*35+V1859*10+W1859*5</f>
        <v>4010</v>
      </c>
      <c r="AC1859" s="6">
        <f t="shared" ref="AC1859:AC1922" si="411">T1859*40+R1859*5+W1859*5</f>
        <v>4600</v>
      </c>
      <c r="AD1859" s="9" t="s">
        <v>845</v>
      </c>
      <c r="AE1859" s="3" t="str">
        <f>IF(ISERROR(VLOOKUP($AD1859,技まとめ!$A$1:$F$380,6,FALSE)),"－",VLOOKUP($AD1859,技まとめ!$A$1:$F$380,6,FALSE))</f>
        <v>BL</v>
      </c>
      <c r="AF1859" s="3">
        <f>IF(ISERROR(VLOOKUP($AD1859,技まとめ!$A$1:$F$380,3,FALSE)),"－",VLOOKUP($AD1859,技まとめ!$A$1:$F$380,3,FALSE))</f>
        <v>31</v>
      </c>
      <c r="AG1859" s="3">
        <f>IF(ISERROR(VLOOKUP($AD1859,技まとめ!$A$1:$F$380,5,FALSE)),"－",VLOOKUP($AD1859,技まとめ!$A$1:$F$380,5,FALSE))</f>
        <v>28</v>
      </c>
      <c r="AH1859" s="3" t="str">
        <f>IF($E1859=IF(ISERROR(VLOOKUP($AD1859,技まとめ!$A$1:$F$380,4,FALSE)),"－",VLOOKUP($AD1859,技まとめ!$A$1:$F$380,4,FALSE)),"一致","")</f>
        <v>一致</v>
      </c>
      <c r="AI1859" s="9" t="s">
        <v>158</v>
      </c>
      <c r="AJ1859" s="3" t="str">
        <f>IF(ISERROR(VLOOKUP($AI1859,技まとめ!$A$1:$F$380,6,FALSE)),"－",VLOOKUP($AI1859,技まとめ!$A$1:$F$380,6,FALSE))</f>
        <v>NS</v>
      </c>
      <c r="AK1859" s="3">
        <f>IF(ISERROR(VLOOKUP($AI1859,技まとめ!$A$1:$F$380,3,FALSE)),"－",VLOOKUP($AI1859,技まとめ!$A$1:$F$380,3,FALSE))</f>
        <v>70</v>
      </c>
      <c r="AL1859" s="3">
        <f>IF(ISERROR(VLOOKUP($AI1859,技まとめ!$A$1:$F$380,5,FALSE)),"－",VLOOKUP($AI1859,技まとめ!$A$1:$F$380,5,FALSE))</f>
        <v>40</v>
      </c>
      <c r="AM1859" s="3" t="str">
        <f>IF($E1859=IF(ISERROR(VLOOKUP($AI1859,技まとめ!$A$1:$F$380,4,FALSE)),"－",VLOOKUP($AI1859,技まとめ!$A$1:$F$380,4,FALSE)),"一致","")</f>
        <v/>
      </c>
      <c r="AN1859" s="9" t="s">
        <v>1192</v>
      </c>
      <c r="AO1859" s="3" t="str">
        <f>IF(ISERROR(VLOOKUP($AN1859,技まとめ!$A$1:$F$380,6,FALSE)),"－",VLOOKUP($AN1859,技まとめ!$A$1:$F$380,6,FALSE))</f>
        <v>SC</v>
      </c>
      <c r="AP1859" s="3">
        <f>IF(ISERROR(VLOOKUP($AN1859,技まとめ!$A$1:$F$380,3,FALSE)),"－",VLOOKUP($AN1859,技まとめ!$A$1:$F$380,3,FALSE))</f>
        <v>90</v>
      </c>
      <c r="AQ1859" s="3">
        <f>IF(ISERROR(VLOOKUP($AN1859,技まとめ!$A$1:$F$380,5,FALSE)),"－",VLOOKUP($AN1859,技まとめ!$A$1:$F$380,5,FALSE))</f>
        <v>49</v>
      </c>
      <c r="AR1859" s="3" t="str">
        <f>IF($E1859=IF(ISERROR(VLOOKUP($AN1859,技まとめ!$A$1:$F$380,4,FALSE)),"－",VLOOKUP($AN1859,技まとめ!$A$1:$F$380,4,FALSE)),"一致","")</f>
        <v/>
      </c>
      <c r="AS1859" s="9" t="s">
        <v>227</v>
      </c>
      <c r="AT1859" s="3" t="str">
        <f>IF(ISERROR(VLOOKUP($AS1859,技まとめ!$A$1:$F$380,6,FALSE)),"－",VLOOKUP($AS1859,技まとめ!$A$1:$F$380,6,FALSE))</f>
        <v>CA</v>
      </c>
      <c r="AU1859" s="3">
        <f>IF(ISERROR(VLOOKUP($AS1859,技まとめ!$A$1:$F$380,3,FALSE)),"－",VLOOKUP($AS1859,技まとめ!$A$1:$F$380,3,FALSE))</f>
        <v>60</v>
      </c>
      <c r="AV1859" s="3">
        <f>IF(ISERROR(VLOOKUP($AS1859,技まとめ!$A$1:$F$380,5,FALSE)),"－",VLOOKUP($AS1859,技まとめ!$A$1:$F$380,5,FALSE))</f>
        <v>37</v>
      </c>
      <c r="AW1859" s="3" t="str">
        <f>IF($E1859=IF(ISERROR(VLOOKUP($AS1859,技まとめ!$A$1:$F$380,4,FALSE)),"－",VLOOKUP($AS1859,技まとめ!$A$1:$F$380,4,FALSE)),"一致","")</f>
        <v>一致</v>
      </c>
      <c r="AX1859" s="12" t="str">
        <f t="shared" ref="AX1859:AX1922" si="412">AD1859&amp;AI1859&amp;AN1859&amp;AS1859</f>
        <v>アイスグランドリフレクトバスターアストロゲートガラティーン</v>
      </c>
      <c r="AY1859" s="12" t="str">
        <f t="shared" ref="AY1859:AY1922" si="413">AD1859&amp;AI1859&amp;AN1859&amp;AS1859</f>
        <v>アイスグランドリフレクトバスターアストロゲートガラティーン</v>
      </c>
      <c r="AZ1859" s="12" t="str">
        <f t="shared" ref="AZ1859:AZ1922" si="414">AD1859&amp;AI1859&amp;AN1859&amp;AS1859</f>
        <v>アイスグランドリフレクトバスターアストロゲートガラティーン</v>
      </c>
      <c r="BA1859" s="12" t="str">
        <f t="shared" ref="BA1859:BA1922" si="415">AD1859&amp;AI1859&amp;AN1859&amp;AS1859</f>
        <v>アイスグランドリフレクトバスターアストロゲートガラティーン</v>
      </c>
      <c r="BB1859" s="11" t="str">
        <f t="shared" ref="BB1859:BB1922" si="416">AE1859&amp;AJ1859&amp;AO1859&amp;AT1859</f>
        <v>BLNSSCCA</v>
      </c>
      <c r="BC1859" s="11" t="str">
        <f t="shared" ref="BC1859:BC1922" si="417">AE1859&amp;AJ1859&amp;AO1859&amp;AT1859</f>
        <v>BLNSSCCA</v>
      </c>
      <c r="BD1859" s="11" t="str">
        <f t="shared" ref="BD1859:BD1922" si="418">AE1859&amp;AJ1859&amp;AO1859&amp;AT1859</f>
        <v>BLNSSCCA</v>
      </c>
      <c r="BE1859" s="11" t="str">
        <f t="shared" ref="BE1859:BE1922" si="419">AE1859&amp;AJ1859&amp;AO1859&amp;AT1859</f>
        <v>BLNSSCCA</v>
      </c>
    </row>
    <row r="1860" spans="1:57" ht="11.25" hidden="1" customHeight="1">
      <c r="A1860" s="6">
        <v>1859</v>
      </c>
      <c r="B1860" s="7" t="s">
        <v>4091</v>
      </c>
      <c r="C1860" s="8" t="s">
        <v>4092</v>
      </c>
      <c r="D1860" s="7" t="s">
        <v>72</v>
      </c>
      <c r="E1860" s="7" t="s">
        <v>102</v>
      </c>
      <c r="F1860" s="7" t="s">
        <v>74</v>
      </c>
      <c r="G1860" s="9">
        <v>129</v>
      </c>
      <c r="H1860" s="9">
        <v>134</v>
      </c>
      <c r="I1860" s="9">
        <v>45</v>
      </c>
      <c r="J1860" s="9">
        <v>45</v>
      </c>
      <c r="K1860" s="9">
        <v>47</v>
      </c>
      <c r="L1860" s="9">
        <v>97</v>
      </c>
      <c r="M1860" s="9">
        <v>40</v>
      </c>
      <c r="N1860" s="9">
        <v>66</v>
      </c>
      <c r="O1860" s="9">
        <v>70</v>
      </c>
      <c r="P1860" s="9">
        <v>28</v>
      </c>
      <c r="Q1860" s="10">
        <v>95</v>
      </c>
      <c r="R1860" s="11">
        <v>4</v>
      </c>
      <c r="S1860" s="11">
        <v>1</v>
      </c>
      <c r="T1860" s="11">
        <v>147</v>
      </c>
      <c r="U1860" s="11">
        <v>90</v>
      </c>
      <c r="V1860" s="11">
        <v>1</v>
      </c>
      <c r="W1860" s="11">
        <v>120</v>
      </c>
      <c r="X1860" s="11">
        <f t="shared" si="406"/>
        <v>458</v>
      </c>
      <c r="Y1860" s="11">
        <f t="shared" si="407"/>
        <v>4405</v>
      </c>
      <c r="Z1860" s="11">
        <f t="shared" si="408"/>
        <v>750</v>
      </c>
      <c r="AA1860" s="11">
        <f t="shared" si="409"/>
        <v>5755</v>
      </c>
      <c r="AB1860" s="11">
        <f t="shared" si="410"/>
        <v>5755</v>
      </c>
      <c r="AC1860" s="6">
        <f t="shared" si="411"/>
        <v>6500</v>
      </c>
      <c r="AD1860" s="9" t="s">
        <v>152</v>
      </c>
      <c r="AE1860" s="3" t="str">
        <f>IF(ISERROR(VLOOKUP($AD1860,技まとめ!$A$1:$F$380,6,FALSE)),"－",VLOOKUP($AD1860,技まとめ!$A$1:$F$380,6,FALSE))</f>
        <v>P1</v>
      </c>
      <c r="AF1860" s="3">
        <f>IF(ISERROR(VLOOKUP($AD1860,技まとめ!$A$1:$F$380,3,FALSE)),"－",VLOOKUP($AD1860,技まとめ!$A$1:$F$380,3,FALSE))</f>
        <v>88</v>
      </c>
      <c r="AG1860" s="3">
        <f>IF(ISERROR(VLOOKUP($AD1860,技まとめ!$A$1:$F$380,5,FALSE)),"－",VLOOKUP($AD1860,技まとめ!$A$1:$F$380,5,FALSE))</f>
        <v>50</v>
      </c>
      <c r="AH1860" s="3" t="str">
        <f>IF($E1860=IF(ISERROR(VLOOKUP($AD1860,技まとめ!$A$1:$F$380,4,FALSE)),"－",VLOOKUP($AD1860,技まとめ!$A$1:$F$380,4,FALSE)),"一致","")</f>
        <v>一致</v>
      </c>
      <c r="AI1860" s="9" t="s">
        <v>779</v>
      </c>
      <c r="AJ1860" s="3" t="str">
        <f>IF(ISERROR(VLOOKUP($AI1860,技まとめ!$A$1:$F$380,6,FALSE)),"－",VLOOKUP($AI1860,技まとめ!$A$1:$F$380,6,FALSE))</f>
        <v>CA</v>
      </c>
      <c r="AK1860" s="3">
        <f>IF(ISERROR(VLOOKUP($AI1860,技まとめ!$A$1:$F$380,3,FALSE)),"－",VLOOKUP($AI1860,技まとめ!$A$1:$F$380,3,FALSE))</f>
        <v>56</v>
      </c>
      <c r="AL1860" s="3">
        <f>IF(ISERROR(VLOOKUP($AI1860,技まとめ!$A$1:$F$380,5,FALSE)),"－",VLOOKUP($AI1860,技まとめ!$A$1:$F$380,5,FALSE))</f>
        <v>37</v>
      </c>
      <c r="AM1860" s="3" t="str">
        <f>IF($E1860=IF(ISERROR(VLOOKUP($AI1860,技まとめ!$A$1:$F$380,4,FALSE)),"－",VLOOKUP($AI1860,技まとめ!$A$1:$F$380,4,FALSE)),"一致","")</f>
        <v/>
      </c>
      <c r="AN1860" s="9" t="s">
        <v>309</v>
      </c>
      <c r="AO1860" s="3" t="str">
        <f>IF(ISERROR(VLOOKUP($AN1860,技まとめ!$A$1:$F$380,6,FALSE)),"－",VLOOKUP($AN1860,技まとめ!$A$1:$F$380,6,FALSE))</f>
        <v>BB</v>
      </c>
      <c r="AP1860" s="3">
        <f>IF(ISERROR(VLOOKUP($AN1860,技まとめ!$A$1:$F$380,3,FALSE)),"－",VLOOKUP($AN1860,技まとめ!$A$1:$F$380,3,FALSE))</f>
        <v>23</v>
      </c>
      <c r="AQ1860" s="3">
        <f>IF(ISERROR(VLOOKUP($AN1860,技まとめ!$A$1:$F$380,5,FALSE)),"－",VLOOKUP($AN1860,技まとめ!$A$1:$F$380,5,FALSE))</f>
        <v>20</v>
      </c>
      <c r="AR1860" s="3" t="str">
        <f>IF($E1860=IF(ISERROR(VLOOKUP($AN1860,技まとめ!$A$1:$F$380,4,FALSE)),"－",VLOOKUP($AN1860,技まとめ!$A$1:$F$380,4,FALSE)),"一致","")</f>
        <v/>
      </c>
      <c r="AS1860" s="9" t="s">
        <v>239</v>
      </c>
      <c r="AT1860" s="3" t="str">
        <f>IF(ISERROR(VLOOKUP($AS1860,技まとめ!$A$1:$F$380,6,FALSE)),"－",VLOOKUP($AS1860,技まとめ!$A$1:$F$380,6,FALSE))</f>
        <v>P1</v>
      </c>
      <c r="AU1860" s="3">
        <f>IF(ISERROR(VLOOKUP($AS1860,技まとめ!$A$1:$F$380,3,FALSE)),"－",VLOOKUP($AS1860,技まとめ!$A$1:$F$380,3,FALSE))</f>
        <v>40</v>
      </c>
      <c r="AV1860" s="3">
        <f>IF(ISERROR(VLOOKUP($AS1860,技まとめ!$A$1:$F$380,5,FALSE)),"－",VLOOKUP($AS1860,技まとめ!$A$1:$F$380,5,FALSE))</f>
        <v>30</v>
      </c>
      <c r="AW1860" s="3" t="str">
        <f>IF($E1860=IF(ISERROR(VLOOKUP($AS1860,技まとめ!$A$1:$F$380,4,FALSE)),"－",VLOOKUP($AS1860,技まとめ!$A$1:$F$380,4,FALSE)),"一致","")</f>
        <v>一致</v>
      </c>
      <c r="AX1860" s="12" t="str">
        <f t="shared" si="412"/>
        <v>ドリルスマッシャースティンガーホーントレインねっけつヘッド</v>
      </c>
      <c r="AY1860" s="12" t="str">
        <f t="shared" si="413"/>
        <v>ドリルスマッシャースティンガーホーントレインねっけつヘッド</v>
      </c>
      <c r="AZ1860" s="12" t="str">
        <f t="shared" si="414"/>
        <v>ドリルスマッシャースティンガーホーントレインねっけつヘッド</v>
      </c>
      <c r="BA1860" s="12" t="str">
        <f t="shared" si="415"/>
        <v>ドリルスマッシャースティンガーホーントレインねっけつヘッド</v>
      </c>
      <c r="BB1860" s="11" t="str">
        <f t="shared" si="416"/>
        <v>P1CABBP1</v>
      </c>
      <c r="BC1860" s="11" t="str">
        <f t="shared" si="417"/>
        <v>P1CABBP1</v>
      </c>
      <c r="BD1860" s="11" t="str">
        <f t="shared" si="418"/>
        <v>P1CABBP1</v>
      </c>
      <c r="BE1860" s="11" t="str">
        <f t="shared" si="419"/>
        <v>P1CABBP1</v>
      </c>
    </row>
    <row r="1861" spans="1:57" ht="11.25" hidden="1" customHeight="1">
      <c r="A1861" s="6">
        <v>1860</v>
      </c>
      <c r="B1861" s="7" t="s">
        <v>4093</v>
      </c>
      <c r="C1861" s="8" t="s">
        <v>4094</v>
      </c>
      <c r="D1861" s="7" t="s">
        <v>72</v>
      </c>
      <c r="E1861" s="7" t="s">
        <v>81</v>
      </c>
      <c r="F1861" s="7" t="s">
        <v>82</v>
      </c>
      <c r="G1861" s="9">
        <v>118</v>
      </c>
      <c r="H1861" s="9">
        <v>110</v>
      </c>
      <c r="I1861" s="9">
        <v>43</v>
      </c>
      <c r="J1861" s="9">
        <v>45</v>
      </c>
      <c r="K1861" s="9">
        <v>61</v>
      </c>
      <c r="L1861" s="9">
        <v>73</v>
      </c>
      <c r="M1861" s="9">
        <v>52</v>
      </c>
      <c r="N1861" s="9">
        <v>56</v>
      </c>
      <c r="O1861" s="9">
        <v>55</v>
      </c>
      <c r="P1861" s="9">
        <v>45</v>
      </c>
      <c r="Q1861" s="10">
        <v>93</v>
      </c>
      <c r="R1861" s="11">
        <v>25</v>
      </c>
      <c r="S1861" s="11">
        <v>1</v>
      </c>
      <c r="T1861" s="11">
        <v>123</v>
      </c>
      <c r="U1861" s="11">
        <v>102</v>
      </c>
      <c r="V1861" s="11">
        <v>1</v>
      </c>
      <c r="W1861" s="11">
        <v>105</v>
      </c>
      <c r="X1861" s="11">
        <f t="shared" si="406"/>
        <v>450</v>
      </c>
      <c r="Y1861" s="11">
        <f t="shared" si="407"/>
        <v>4250</v>
      </c>
      <c r="Z1861" s="11">
        <f t="shared" si="408"/>
        <v>1410</v>
      </c>
      <c r="AA1861" s="11">
        <f t="shared" si="409"/>
        <v>4840</v>
      </c>
      <c r="AB1861" s="11">
        <f t="shared" si="410"/>
        <v>4840</v>
      </c>
      <c r="AC1861" s="6">
        <f t="shared" si="411"/>
        <v>5570</v>
      </c>
      <c r="AD1861" s="9" t="s">
        <v>173</v>
      </c>
      <c r="AE1861" s="3" t="str">
        <f>IF(ISERROR(VLOOKUP($AD1861,技まとめ!$A$1:$F$380,6,FALSE)),"－",VLOOKUP($AD1861,技まとめ!$A$1:$F$380,6,FALSE))</f>
        <v>DR</v>
      </c>
      <c r="AF1861" s="3">
        <f>IF(ISERROR(VLOOKUP($AD1861,技まとめ!$A$1:$F$380,3,FALSE)),"－",VLOOKUP($AD1861,技まとめ!$A$1:$F$380,3,FALSE))</f>
        <v>65</v>
      </c>
      <c r="AG1861" s="3">
        <f>IF(ISERROR(VLOOKUP($AD1861,技まとめ!$A$1:$F$380,5,FALSE)),"－",VLOOKUP($AD1861,技まとめ!$A$1:$F$380,5,FALSE))</f>
        <v>42</v>
      </c>
      <c r="AH1861" s="3" t="str">
        <f>IF($E1861=IF(ISERROR(VLOOKUP($AD1861,技まとめ!$A$1:$F$380,4,FALSE)),"－",VLOOKUP($AD1861,技まとめ!$A$1:$F$380,4,FALSE)),"一致","")</f>
        <v/>
      </c>
      <c r="AI1861" s="9" t="s">
        <v>369</v>
      </c>
      <c r="AJ1861" s="3" t="str">
        <f>IF(ISERROR(VLOOKUP($AI1861,技まとめ!$A$1:$F$380,6,FALSE)),"－",VLOOKUP($AI1861,技まとめ!$A$1:$F$380,6,FALSE))</f>
        <v>NS</v>
      </c>
      <c r="AK1861" s="3">
        <f>IF(ISERROR(VLOOKUP($AI1861,技まとめ!$A$1:$F$380,3,FALSE)),"－",VLOOKUP($AI1861,技まとめ!$A$1:$F$380,3,FALSE))</f>
        <v>90</v>
      </c>
      <c r="AL1861" s="3">
        <f>IF(ISERROR(VLOOKUP($AI1861,技まとめ!$A$1:$F$380,5,FALSE)),"－",VLOOKUP($AI1861,技まとめ!$A$1:$F$380,5,FALSE))</f>
        <v>49</v>
      </c>
      <c r="AM1861" s="3" t="str">
        <f>IF($E1861=IF(ISERROR(VLOOKUP($AI1861,技まとめ!$A$1:$F$380,4,FALSE)),"－",VLOOKUP($AI1861,技まとめ!$A$1:$F$380,4,FALSE)),"一致","")</f>
        <v/>
      </c>
      <c r="AN1861" s="9" t="s">
        <v>586</v>
      </c>
      <c r="AO1861" s="3" t="str">
        <f>IF(ISERROR(VLOOKUP($AN1861,技まとめ!$A$1:$F$380,6,FALSE)),"－",VLOOKUP($AN1861,技まとめ!$A$1:$F$380,6,FALSE))</f>
        <v>BL</v>
      </c>
      <c r="AP1861" s="3">
        <f>IF(ISERROR(VLOOKUP($AN1861,技まとめ!$A$1:$F$380,3,FALSE)),"－",VLOOKUP($AN1861,技まとめ!$A$1:$F$380,3,FALSE))</f>
        <v>54</v>
      </c>
      <c r="AQ1861" s="3">
        <f>IF(ISERROR(VLOOKUP($AN1861,技まとめ!$A$1:$F$380,5,FALSE)),"－",VLOOKUP($AN1861,技まとめ!$A$1:$F$380,5,FALSE))</f>
        <v>36</v>
      </c>
      <c r="AR1861" s="3" t="str">
        <f>IF($E1861=IF(ISERROR(VLOOKUP($AN1861,技まとめ!$A$1:$F$380,4,FALSE)),"－",VLOOKUP($AN1861,技まとめ!$A$1:$F$380,4,FALSE)),"一致","")</f>
        <v/>
      </c>
      <c r="AS1861" s="9" t="s">
        <v>300</v>
      </c>
      <c r="AT1861" s="3" t="str">
        <f>IF(ISERROR(VLOOKUP($AS1861,技まとめ!$A$1:$F$380,6,FALSE)),"－",VLOOKUP($AS1861,技まとめ!$A$1:$F$380,6,FALSE))</f>
        <v>BB</v>
      </c>
      <c r="AU1861" s="3">
        <f>IF(ISERROR(VLOOKUP($AS1861,技まとめ!$A$1:$F$380,3,FALSE)),"－",VLOOKUP($AS1861,技まとめ!$A$1:$F$380,3,FALSE))</f>
        <v>49</v>
      </c>
      <c r="AV1861" s="3">
        <f>IF(ISERROR(VLOOKUP($AS1861,技まとめ!$A$1:$F$380,5,FALSE)),"－",VLOOKUP($AS1861,技まとめ!$A$1:$F$380,5,FALSE))</f>
        <v>32</v>
      </c>
      <c r="AW1861" s="3" t="str">
        <f>IF($E1861=IF(ISERROR(VLOOKUP($AS1861,技まとめ!$A$1:$F$380,4,FALSE)),"－",VLOOKUP($AS1861,技まとめ!$A$1:$F$380,4,FALSE)),"一致","")</f>
        <v>一致</v>
      </c>
      <c r="AX1861" s="12" t="str">
        <f t="shared" si="412"/>
        <v>ぶんしんフェイントスリングショットグレイブストーンスピニングカット</v>
      </c>
      <c r="AY1861" s="12" t="str">
        <f t="shared" si="413"/>
        <v>ぶんしんフェイントスリングショットグレイブストーンスピニングカット</v>
      </c>
      <c r="AZ1861" s="12" t="str">
        <f t="shared" si="414"/>
        <v>ぶんしんフェイントスリングショットグレイブストーンスピニングカット</v>
      </c>
      <c r="BA1861" s="12" t="str">
        <f t="shared" si="415"/>
        <v>ぶんしんフェイントスリングショットグレイブストーンスピニングカット</v>
      </c>
      <c r="BB1861" s="11" t="str">
        <f t="shared" si="416"/>
        <v>DRNSBLBB</v>
      </c>
      <c r="BC1861" s="11" t="str">
        <f t="shared" si="417"/>
        <v>DRNSBLBB</v>
      </c>
      <c r="BD1861" s="11" t="str">
        <f t="shared" si="418"/>
        <v>DRNSBLBB</v>
      </c>
      <c r="BE1861" s="11" t="str">
        <f t="shared" si="419"/>
        <v>DRNSBLBB</v>
      </c>
    </row>
    <row r="1862" spans="1:57" ht="11.25" hidden="1" customHeight="1">
      <c r="A1862" s="6">
        <v>1861</v>
      </c>
      <c r="B1862" s="7" t="s">
        <v>4095</v>
      </c>
      <c r="C1862" s="8" t="s">
        <v>4096</v>
      </c>
      <c r="D1862" s="7" t="s">
        <v>72</v>
      </c>
      <c r="E1862" s="7" t="s">
        <v>95</v>
      </c>
      <c r="F1862" s="7" t="s">
        <v>82</v>
      </c>
      <c r="G1862" s="9">
        <v>122</v>
      </c>
      <c r="H1862" s="9">
        <v>120</v>
      </c>
      <c r="I1862" s="9">
        <v>45</v>
      </c>
      <c r="J1862" s="9">
        <v>59</v>
      </c>
      <c r="K1862" s="9">
        <v>55</v>
      </c>
      <c r="L1862" s="9">
        <v>76</v>
      </c>
      <c r="M1862" s="9">
        <v>48</v>
      </c>
      <c r="N1862" s="9">
        <v>74</v>
      </c>
      <c r="O1862" s="9">
        <v>62</v>
      </c>
      <c r="P1862" s="9">
        <v>21</v>
      </c>
      <c r="Q1862" s="10">
        <v>95</v>
      </c>
      <c r="R1862" s="11">
        <v>27</v>
      </c>
      <c r="S1862" s="11">
        <v>1</v>
      </c>
      <c r="T1862" s="11">
        <v>126</v>
      </c>
      <c r="U1862" s="11">
        <v>98</v>
      </c>
      <c r="V1862" s="11">
        <v>1</v>
      </c>
      <c r="W1862" s="11">
        <v>112</v>
      </c>
      <c r="X1862" s="11">
        <f t="shared" si="406"/>
        <v>460</v>
      </c>
      <c r="Y1862" s="11">
        <f t="shared" si="407"/>
        <v>4365</v>
      </c>
      <c r="Z1862" s="11">
        <f t="shared" si="408"/>
        <v>1515</v>
      </c>
      <c r="AA1862" s="11">
        <f t="shared" si="409"/>
        <v>4980</v>
      </c>
      <c r="AB1862" s="11">
        <f t="shared" si="410"/>
        <v>4980</v>
      </c>
      <c r="AC1862" s="6">
        <f t="shared" si="411"/>
        <v>5735</v>
      </c>
      <c r="AD1862" s="9" t="s">
        <v>821</v>
      </c>
      <c r="AE1862" s="3" t="str">
        <f>IF(ISERROR(VLOOKUP($AD1862,技まとめ!$A$1:$F$380,6,FALSE)),"－",VLOOKUP($AD1862,技まとめ!$A$1:$F$380,6,FALSE))</f>
        <v>BL</v>
      </c>
      <c r="AF1862" s="3">
        <f>IF(ISERROR(VLOOKUP($AD1862,技まとめ!$A$1:$F$380,3,FALSE)),"－",VLOOKUP($AD1862,技まとめ!$A$1:$F$380,3,FALSE))</f>
        <v>52</v>
      </c>
      <c r="AG1862" s="3">
        <f>IF(ISERROR(VLOOKUP($AD1862,技まとめ!$A$1:$F$380,5,FALSE)),"－",VLOOKUP($AD1862,技まとめ!$A$1:$F$380,5,FALSE))</f>
        <v>36</v>
      </c>
      <c r="AH1862" s="3" t="str">
        <f>IF($E1862=IF(ISERROR(VLOOKUP($AD1862,技まとめ!$A$1:$F$380,4,FALSE)),"－",VLOOKUP($AD1862,技まとめ!$A$1:$F$380,4,FALSE)),"一致","")</f>
        <v>一致</v>
      </c>
      <c r="AI1862" s="9" t="s">
        <v>671</v>
      </c>
      <c r="AJ1862" s="3" t="str">
        <f>IF(ISERROR(VLOOKUP($AI1862,技まとめ!$A$1:$F$380,6,FALSE)),"－",VLOOKUP($AI1862,技まとめ!$A$1:$F$380,6,FALSE))</f>
        <v>BL</v>
      </c>
      <c r="AK1862" s="3">
        <f>IF(ISERROR(VLOOKUP($AI1862,技まとめ!$A$1:$F$380,3,FALSE)),"－",VLOOKUP($AI1862,技まとめ!$A$1:$F$380,3,FALSE))</f>
        <v>56</v>
      </c>
      <c r="AL1862" s="3">
        <f>IF(ISERROR(VLOOKUP($AI1862,技まとめ!$A$1:$F$380,5,FALSE)),"－",VLOOKUP($AI1862,技まとめ!$A$1:$F$380,5,FALSE))</f>
        <v>39</v>
      </c>
      <c r="AM1862" s="3" t="str">
        <f>IF($E1862=IF(ISERROR(VLOOKUP($AI1862,技まとめ!$A$1:$F$380,4,FALSE)),"－",VLOOKUP($AI1862,技まとめ!$A$1:$F$380,4,FALSE)),"一致","")</f>
        <v/>
      </c>
      <c r="AN1862" s="9" t="s">
        <v>1940</v>
      </c>
      <c r="AO1862" s="3" t="str">
        <f>IF(ISERROR(VLOOKUP($AN1862,技まとめ!$A$1:$F$380,6,FALSE)),"－",VLOOKUP($AN1862,技まとめ!$A$1:$F$380,6,FALSE))</f>
        <v>DR</v>
      </c>
      <c r="AP1862" s="3">
        <f>IF(ISERROR(VLOOKUP($AN1862,技まとめ!$A$1:$F$380,3,FALSE)),"－",VLOOKUP($AN1862,技まとめ!$A$1:$F$380,3,FALSE))</f>
        <v>94</v>
      </c>
      <c r="AQ1862" s="3">
        <f>IF(ISERROR(VLOOKUP($AN1862,技まとめ!$A$1:$F$380,5,FALSE)),"－",VLOOKUP($AN1862,技まとめ!$A$1:$F$380,5,FALSE))</f>
        <v>56</v>
      </c>
      <c r="AR1862" s="3" t="str">
        <f>IF($E1862=IF(ISERROR(VLOOKUP($AN1862,技まとめ!$A$1:$F$380,4,FALSE)),"－",VLOOKUP($AN1862,技まとめ!$A$1:$F$380,4,FALSE)),"一致","")</f>
        <v/>
      </c>
      <c r="AS1862" s="9" t="s">
        <v>2494</v>
      </c>
      <c r="AT1862" s="3" t="str">
        <f>IF(ISERROR(VLOOKUP($AS1862,技まとめ!$A$1:$F$380,6,FALSE)),"－",VLOOKUP($AS1862,技まとめ!$A$1:$F$380,6,FALSE))</f>
        <v>－</v>
      </c>
      <c r="AU1862" s="3">
        <f>IF(ISERROR(VLOOKUP($AS1862,技まとめ!$A$1:$F$380,3,FALSE)),"－",VLOOKUP($AS1862,技まとめ!$A$1:$F$380,3,FALSE))</f>
        <v>0</v>
      </c>
      <c r="AV1862" s="3">
        <f>IF(ISERROR(VLOOKUP($AS1862,技まとめ!$A$1:$F$380,5,FALSE)),"－",VLOOKUP($AS1862,技まとめ!$A$1:$F$380,5,FALSE))</f>
        <v>0</v>
      </c>
      <c r="AW1862" s="3" t="str">
        <f>IF($E1862=IF(ISERROR(VLOOKUP($AS1862,技まとめ!$A$1:$F$380,4,FALSE)),"－",VLOOKUP($AS1862,技まとめ!$A$1:$F$380,4,FALSE)),"一致","")</f>
        <v/>
      </c>
      <c r="AX1862" s="12" t="str">
        <f t="shared" si="412"/>
        <v>ウェルカムバックフレイムダンススーパーエラシコディフェンスフォース</v>
      </c>
      <c r="AY1862" s="12" t="str">
        <f t="shared" si="413"/>
        <v>ウェルカムバックフレイムダンススーパーエラシコディフェンスフォース</v>
      </c>
      <c r="AZ1862" s="12" t="str">
        <f t="shared" si="414"/>
        <v>ウェルカムバックフレイムダンススーパーエラシコディフェンスフォース</v>
      </c>
      <c r="BA1862" s="12" t="str">
        <f t="shared" si="415"/>
        <v>ウェルカムバックフレイムダンススーパーエラシコディフェンスフォース</v>
      </c>
      <c r="BB1862" s="11" t="str">
        <f t="shared" si="416"/>
        <v>BLBLDR－</v>
      </c>
      <c r="BC1862" s="11" t="str">
        <f t="shared" si="417"/>
        <v>BLBLDR－</v>
      </c>
      <c r="BD1862" s="11" t="str">
        <f t="shared" si="418"/>
        <v>BLBLDR－</v>
      </c>
      <c r="BE1862" s="11" t="str">
        <f t="shared" si="419"/>
        <v>BLBLDR－</v>
      </c>
    </row>
    <row r="1863" spans="1:57" ht="11.25" hidden="1" customHeight="1">
      <c r="A1863" s="6">
        <v>1862</v>
      </c>
      <c r="B1863" s="7" t="s">
        <v>4097</v>
      </c>
      <c r="C1863" s="8" t="s">
        <v>4098</v>
      </c>
      <c r="D1863" s="7" t="s">
        <v>72</v>
      </c>
      <c r="E1863" s="7" t="s">
        <v>73</v>
      </c>
      <c r="F1863" s="7" t="s">
        <v>82</v>
      </c>
      <c r="G1863" s="9">
        <v>130</v>
      </c>
      <c r="H1863" s="9">
        <v>103</v>
      </c>
      <c r="I1863" s="9">
        <v>54</v>
      </c>
      <c r="J1863" s="9">
        <v>62</v>
      </c>
      <c r="K1863" s="9">
        <v>48</v>
      </c>
      <c r="L1863" s="9">
        <v>65</v>
      </c>
      <c r="M1863" s="9">
        <v>52</v>
      </c>
      <c r="N1863" s="9">
        <v>40</v>
      </c>
      <c r="O1863" s="9">
        <v>79</v>
      </c>
      <c r="P1863" s="9">
        <v>29</v>
      </c>
      <c r="Q1863" s="10">
        <v>104</v>
      </c>
      <c r="R1863" s="11">
        <v>1</v>
      </c>
      <c r="S1863" s="11">
        <v>1</v>
      </c>
      <c r="T1863" s="11">
        <v>115</v>
      </c>
      <c r="U1863" s="11">
        <v>102</v>
      </c>
      <c r="V1863" s="11">
        <v>1</v>
      </c>
      <c r="W1863" s="11">
        <v>125</v>
      </c>
      <c r="X1863" s="11">
        <f t="shared" si="406"/>
        <v>449</v>
      </c>
      <c r="Y1863" s="11">
        <f t="shared" si="407"/>
        <v>4790</v>
      </c>
      <c r="Z1863" s="11">
        <f t="shared" si="408"/>
        <v>670</v>
      </c>
      <c r="AA1863" s="11">
        <f t="shared" si="409"/>
        <v>4660</v>
      </c>
      <c r="AB1863" s="11">
        <f t="shared" si="410"/>
        <v>4660</v>
      </c>
      <c r="AC1863" s="6">
        <f t="shared" si="411"/>
        <v>5230</v>
      </c>
      <c r="AD1863" s="9" t="s">
        <v>821</v>
      </c>
      <c r="AE1863" s="3" t="str">
        <f>IF(ISERROR(VLOOKUP($AD1863,技まとめ!$A$1:$F$380,6,FALSE)),"－",VLOOKUP($AD1863,技まとめ!$A$1:$F$380,6,FALSE))</f>
        <v>BL</v>
      </c>
      <c r="AF1863" s="3">
        <f>IF(ISERROR(VLOOKUP($AD1863,技まとめ!$A$1:$F$380,3,FALSE)),"－",VLOOKUP($AD1863,技まとめ!$A$1:$F$380,3,FALSE))</f>
        <v>52</v>
      </c>
      <c r="AG1863" s="3">
        <f>IF(ISERROR(VLOOKUP($AD1863,技まとめ!$A$1:$F$380,5,FALSE)),"－",VLOOKUP($AD1863,技まとめ!$A$1:$F$380,5,FALSE))</f>
        <v>36</v>
      </c>
      <c r="AH1863" s="3" t="str">
        <f>IF($E1863=IF(ISERROR(VLOOKUP($AD1863,技まとめ!$A$1:$F$380,4,FALSE)),"－",VLOOKUP($AD1863,技まとめ!$A$1:$F$380,4,FALSE)),"一致","")</f>
        <v/>
      </c>
      <c r="AI1863" s="9" t="s">
        <v>1172</v>
      </c>
      <c r="AJ1863" s="3" t="str">
        <f>IF(ISERROR(VLOOKUP($AI1863,技まとめ!$A$1:$F$380,6,FALSE)),"－",VLOOKUP($AI1863,技まとめ!$A$1:$F$380,6,FALSE))</f>
        <v>P2</v>
      </c>
      <c r="AK1863" s="3">
        <f>IF(ISERROR(VLOOKUP($AI1863,技まとめ!$A$1:$F$380,3,FALSE)),"－",VLOOKUP($AI1863,技まとめ!$A$1:$F$380,3,FALSE))</f>
        <v>104</v>
      </c>
      <c r="AL1863" s="3">
        <f>IF(ISERROR(VLOOKUP($AI1863,技まとめ!$A$1:$F$380,5,FALSE)),"－",VLOOKUP($AI1863,技まとめ!$A$1:$F$380,5,FALSE))</f>
        <v>55</v>
      </c>
      <c r="AM1863" s="3" t="str">
        <f>IF($E1863=IF(ISERROR(VLOOKUP($AI1863,技まとめ!$A$1:$F$380,4,FALSE)),"－",VLOOKUP($AI1863,技まとめ!$A$1:$F$380,4,FALSE)),"一致","")</f>
        <v/>
      </c>
      <c r="AN1863" s="9" t="s">
        <v>97</v>
      </c>
      <c r="AO1863" s="3" t="str">
        <f>IF(ISERROR(VLOOKUP($AN1863,技まとめ!$A$1:$F$380,6,FALSE)),"－",VLOOKUP($AN1863,技まとめ!$A$1:$F$380,6,FALSE))</f>
        <v>BL</v>
      </c>
      <c r="AP1863" s="3">
        <f>IF(ISERROR(VLOOKUP($AN1863,技まとめ!$A$1:$F$380,3,FALSE)),"－",VLOOKUP($AN1863,技まとめ!$A$1:$F$380,3,FALSE))</f>
        <v>38</v>
      </c>
      <c r="AQ1863" s="3">
        <f>IF(ISERROR(VLOOKUP($AN1863,技まとめ!$A$1:$F$380,5,FALSE)),"－",VLOOKUP($AN1863,技まとめ!$A$1:$F$380,5,FALSE))</f>
        <v>16</v>
      </c>
      <c r="AR1863" s="3" t="str">
        <f>IF($E1863=IF(ISERROR(VLOOKUP($AN1863,技まとめ!$A$1:$F$380,4,FALSE)),"－",VLOOKUP($AN1863,技まとめ!$A$1:$F$380,4,FALSE)),"一致","")</f>
        <v>一致</v>
      </c>
      <c r="AS1863" s="9" t="s">
        <v>270</v>
      </c>
      <c r="AT1863" s="3" t="str">
        <f>IF(ISERROR(VLOOKUP($AS1863,技まとめ!$A$1:$F$380,6,FALSE)),"－",VLOOKUP($AS1863,技まとめ!$A$1:$F$380,6,FALSE))</f>
        <v>BB</v>
      </c>
      <c r="AU1863" s="3">
        <f>IF(ISERROR(VLOOKUP($AS1863,技まとめ!$A$1:$F$380,3,FALSE)),"－",VLOOKUP($AS1863,技まとめ!$A$1:$F$380,3,FALSE))</f>
        <v>92</v>
      </c>
      <c r="AV1863" s="3">
        <f>IF(ISERROR(VLOOKUP($AS1863,技まとめ!$A$1:$F$380,5,FALSE)),"－",VLOOKUP($AS1863,技まとめ!$A$1:$F$380,5,FALSE))</f>
        <v>53</v>
      </c>
      <c r="AW1863" s="3" t="str">
        <f>IF($E1863=IF(ISERROR(VLOOKUP($AS1863,技まとめ!$A$1:$F$380,4,FALSE)),"－",VLOOKUP($AS1863,技まとめ!$A$1:$F$380,4,FALSE)),"一致","")</f>
        <v>一致</v>
      </c>
      <c r="AX1863" s="12" t="str">
        <f t="shared" si="412"/>
        <v>ウェルカムバックミリオンハンズうしろのしょうめんバーバリアンのたて</v>
      </c>
      <c r="AY1863" s="12" t="str">
        <f t="shared" si="413"/>
        <v>ウェルカムバックミリオンハンズうしろのしょうめんバーバリアンのたて</v>
      </c>
      <c r="AZ1863" s="12" t="str">
        <f t="shared" si="414"/>
        <v>ウェルカムバックミリオンハンズうしろのしょうめんバーバリアンのたて</v>
      </c>
      <c r="BA1863" s="12" t="str">
        <f t="shared" si="415"/>
        <v>ウェルカムバックミリオンハンズうしろのしょうめんバーバリアンのたて</v>
      </c>
      <c r="BB1863" s="11" t="str">
        <f t="shared" si="416"/>
        <v>BLP2BLBB</v>
      </c>
      <c r="BC1863" s="11" t="str">
        <f t="shared" si="417"/>
        <v>BLP2BLBB</v>
      </c>
      <c r="BD1863" s="11" t="str">
        <f t="shared" si="418"/>
        <v>BLP2BLBB</v>
      </c>
      <c r="BE1863" s="11" t="str">
        <f t="shared" si="419"/>
        <v>BLP2BLBB</v>
      </c>
    </row>
    <row r="1864" spans="1:57" ht="11.25" hidden="1" customHeight="1">
      <c r="A1864" s="6">
        <v>1863</v>
      </c>
      <c r="B1864" s="7" t="s">
        <v>4099</v>
      </c>
      <c r="C1864" s="8" t="s">
        <v>4100</v>
      </c>
      <c r="D1864" s="7" t="s">
        <v>72</v>
      </c>
      <c r="E1864" s="7" t="s">
        <v>73</v>
      </c>
      <c r="F1864" s="7" t="s">
        <v>82</v>
      </c>
      <c r="G1864" s="9">
        <v>134</v>
      </c>
      <c r="H1864" s="9">
        <v>101</v>
      </c>
      <c r="I1864" s="9">
        <v>68</v>
      </c>
      <c r="J1864" s="9">
        <v>61</v>
      </c>
      <c r="K1864" s="9">
        <v>45</v>
      </c>
      <c r="L1864" s="9">
        <v>63</v>
      </c>
      <c r="M1864" s="9">
        <v>66</v>
      </c>
      <c r="N1864" s="9">
        <v>67</v>
      </c>
      <c r="O1864" s="9">
        <v>51</v>
      </c>
      <c r="P1864" s="9">
        <v>22</v>
      </c>
      <c r="Q1864" s="10">
        <v>118</v>
      </c>
      <c r="R1864" s="11">
        <v>13</v>
      </c>
      <c r="S1864" s="11">
        <v>1</v>
      </c>
      <c r="T1864" s="11">
        <v>113</v>
      </c>
      <c r="U1864" s="11">
        <v>116</v>
      </c>
      <c r="V1864" s="11">
        <v>1</v>
      </c>
      <c r="W1864" s="11">
        <v>101</v>
      </c>
      <c r="X1864" s="11">
        <f t="shared" si="406"/>
        <v>463</v>
      </c>
      <c r="Y1864" s="11">
        <f t="shared" si="407"/>
        <v>5230</v>
      </c>
      <c r="Z1864" s="11">
        <f t="shared" si="408"/>
        <v>970</v>
      </c>
      <c r="AA1864" s="11">
        <f t="shared" si="409"/>
        <v>4470</v>
      </c>
      <c r="AB1864" s="11">
        <f t="shared" si="410"/>
        <v>4470</v>
      </c>
      <c r="AC1864" s="6">
        <f t="shared" si="411"/>
        <v>5090</v>
      </c>
      <c r="AD1864" s="9" t="s">
        <v>821</v>
      </c>
      <c r="AE1864" s="3" t="str">
        <f>IF(ISERROR(VLOOKUP($AD1864,技まとめ!$A$1:$F$380,6,FALSE)),"－",VLOOKUP($AD1864,技まとめ!$A$1:$F$380,6,FALSE))</f>
        <v>BL</v>
      </c>
      <c r="AF1864" s="3">
        <f>IF(ISERROR(VLOOKUP($AD1864,技まとめ!$A$1:$F$380,3,FALSE)),"－",VLOOKUP($AD1864,技まとめ!$A$1:$F$380,3,FALSE))</f>
        <v>52</v>
      </c>
      <c r="AG1864" s="3">
        <f>IF(ISERROR(VLOOKUP($AD1864,技まとめ!$A$1:$F$380,5,FALSE)),"－",VLOOKUP($AD1864,技まとめ!$A$1:$F$380,5,FALSE))</f>
        <v>36</v>
      </c>
      <c r="AH1864" s="3" t="str">
        <f>IF($E1864=IF(ISERROR(VLOOKUP($AD1864,技まとめ!$A$1:$F$380,4,FALSE)),"－",VLOOKUP($AD1864,技まとめ!$A$1:$F$380,4,FALSE)),"一致","")</f>
        <v/>
      </c>
      <c r="AI1864" s="9" t="s">
        <v>615</v>
      </c>
      <c r="AJ1864" s="3" t="str">
        <f>IF(ISERROR(VLOOKUP($AI1864,技まとめ!$A$1:$F$380,6,FALSE)),"－",VLOOKUP($AI1864,技まとめ!$A$1:$F$380,6,FALSE))</f>
        <v>DR</v>
      </c>
      <c r="AK1864" s="3">
        <f>IF(ISERROR(VLOOKUP($AI1864,技まとめ!$A$1:$F$380,3,FALSE)),"－",VLOOKUP($AI1864,技まとめ!$A$1:$F$380,3,FALSE))</f>
        <v>75</v>
      </c>
      <c r="AL1864" s="3">
        <f>IF(ISERROR(VLOOKUP($AI1864,技まとめ!$A$1:$F$380,5,FALSE)),"－",VLOOKUP($AI1864,技まとめ!$A$1:$F$380,5,FALSE))</f>
        <v>47</v>
      </c>
      <c r="AM1864" s="3" t="str">
        <f>IF($E1864=IF(ISERROR(VLOOKUP($AI1864,技まとめ!$A$1:$F$380,4,FALSE)),"－",VLOOKUP($AI1864,技まとめ!$A$1:$F$380,4,FALSE)),"一致","")</f>
        <v/>
      </c>
      <c r="AN1864" s="9" t="s">
        <v>369</v>
      </c>
      <c r="AO1864" s="3" t="str">
        <f>IF(ISERROR(VLOOKUP($AN1864,技まとめ!$A$1:$F$380,6,FALSE)),"－",VLOOKUP($AN1864,技まとめ!$A$1:$F$380,6,FALSE))</f>
        <v>NS</v>
      </c>
      <c r="AP1864" s="3">
        <f>IF(ISERROR(VLOOKUP($AN1864,技まとめ!$A$1:$F$380,3,FALSE)),"－",VLOOKUP($AN1864,技まとめ!$A$1:$F$380,3,FALSE))</f>
        <v>90</v>
      </c>
      <c r="AQ1864" s="3">
        <f>IF(ISERROR(VLOOKUP($AN1864,技まとめ!$A$1:$F$380,5,FALSE)),"－",VLOOKUP($AN1864,技まとめ!$A$1:$F$380,5,FALSE))</f>
        <v>49</v>
      </c>
      <c r="AR1864" s="3" t="str">
        <f>IF($E1864=IF(ISERROR(VLOOKUP($AN1864,技まとめ!$A$1:$F$380,4,FALSE)),"－",VLOOKUP($AN1864,技まとめ!$A$1:$F$380,4,FALSE)),"一致","")</f>
        <v>一致</v>
      </c>
      <c r="AS1864" s="9" t="s">
        <v>220</v>
      </c>
      <c r="AT1864" s="3" t="str">
        <f>IF(ISERROR(VLOOKUP($AS1864,技まとめ!$A$1:$F$380,6,FALSE)),"－",VLOOKUP($AS1864,技まとめ!$A$1:$F$380,6,FALSE))</f>
        <v>－</v>
      </c>
      <c r="AU1864" s="3">
        <f>IF(ISERROR(VLOOKUP($AS1864,技まとめ!$A$1:$F$380,3,FALSE)),"－",VLOOKUP($AS1864,技まとめ!$A$1:$F$380,3,FALSE))</f>
        <v>0</v>
      </c>
      <c r="AV1864" s="3">
        <f>IF(ISERROR(VLOOKUP($AS1864,技まとめ!$A$1:$F$380,5,FALSE)),"－",VLOOKUP($AS1864,技まとめ!$A$1:$F$380,5,FALSE))</f>
        <v>0</v>
      </c>
      <c r="AW1864" s="3" t="str">
        <f>IF($E1864=IF(ISERROR(VLOOKUP($AS1864,技まとめ!$A$1:$F$380,4,FALSE)),"－",VLOOKUP($AS1864,技まとめ!$A$1:$F$380,4,FALSE)),"一致","")</f>
        <v/>
      </c>
      <c r="AX1864" s="12" t="str">
        <f t="shared" si="412"/>
        <v>ウェルカムバックマタドールフェイントスリングショットネバーギブアップ</v>
      </c>
      <c r="AY1864" s="12" t="str">
        <f t="shared" si="413"/>
        <v>ウェルカムバックマタドールフェイントスリングショットネバーギブアップ</v>
      </c>
      <c r="AZ1864" s="12" t="str">
        <f t="shared" si="414"/>
        <v>ウェルカムバックマタドールフェイントスリングショットネバーギブアップ</v>
      </c>
      <c r="BA1864" s="12" t="str">
        <f t="shared" si="415"/>
        <v>ウェルカムバックマタドールフェイントスリングショットネバーギブアップ</v>
      </c>
      <c r="BB1864" s="11" t="str">
        <f t="shared" si="416"/>
        <v>BLDRNS－</v>
      </c>
      <c r="BC1864" s="11" t="str">
        <f t="shared" si="417"/>
        <v>BLDRNS－</v>
      </c>
      <c r="BD1864" s="11" t="str">
        <f t="shared" si="418"/>
        <v>BLDRNS－</v>
      </c>
      <c r="BE1864" s="11" t="str">
        <f t="shared" si="419"/>
        <v>BLDRNS－</v>
      </c>
    </row>
    <row r="1865" spans="1:57" ht="11.25" hidden="1" customHeight="1">
      <c r="A1865" s="6">
        <v>1864</v>
      </c>
      <c r="B1865" s="7" t="s">
        <v>4101</v>
      </c>
      <c r="C1865" s="8" t="s">
        <v>4102</v>
      </c>
      <c r="D1865" s="7" t="s">
        <v>72</v>
      </c>
      <c r="E1865" s="7" t="s">
        <v>95</v>
      </c>
      <c r="F1865" s="7" t="s">
        <v>109</v>
      </c>
      <c r="G1865" s="9">
        <v>125</v>
      </c>
      <c r="H1865" s="9">
        <v>121</v>
      </c>
      <c r="I1865" s="9">
        <v>40</v>
      </c>
      <c r="J1865" s="9">
        <v>75</v>
      </c>
      <c r="K1865" s="9">
        <v>70</v>
      </c>
      <c r="L1865" s="9">
        <v>44</v>
      </c>
      <c r="M1865" s="9">
        <v>64</v>
      </c>
      <c r="N1865" s="9">
        <v>70</v>
      </c>
      <c r="O1865" s="9">
        <v>44</v>
      </c>
      <c r="P1865" s="9">
        <v>20</v>
      </c>
      <c r="Q1865" s="10">
        <v>90</v>
      </c>
      <c r="R1865" s="11">
        <v>53</v>
      </c>
      <c r="S1865" s="11">
        <v>1</v>
      </c>
      <c r="T1865" s="11">
        <v>94</v>
      </c>
      <c r="U1865" s="11">
        <v>114</v>
      </c>
      <c r="V1865" s="11">
        <v>1</v>
      </c>
      <c r="W1865" s="11">
        <v>94</v>
      </c>
      <c r="X1865" s="11">
        <f t="shared" si="406"/>
        <v>447</v>
      </c>
      <c r="Y1865" s="11">
        <f t="shared" si="407"/>
        <v>4075</v>
      </c>
      <c r="Z1865" s="11">
        <f t="shared" si="408"/>
        <v>2335</v>
      </c>
      <c r="AA1865" s="11">
        <f t="shared" si="409"/>
        <v>3770</v>
      </c>
      <c r="AB1865" s="11">
        <f t="shared" si="410"/>
        <v>3770</v>
      </c>
      <c r="AC1865" s="6">
        <f t="shared" si="411"/>
        <v>4495</v>
      </c>
      <c r="AD1865" s="9" t="s">
        <v>300</v>
      </c>
      <c r="AE1865" s="3" t="str">
        <f>IF(ISERROR(VLOOKUP($AD1865,技まとめ!$A$1:$F$380,6,FALSE)),"－",VLOOKUP($AD1865,技まとめ!$A$1:$F$380,6,FALSE))</f>
        <v>BB</v>
      </c>
      <c r="AF1865" s="3">
        <f>IF(ISERROR(VLOOKUP($AD1865,技まとめ!$A$1:$F$380,3,FALSE)),"－",VLOOKUP($AD1865,技まとめ!$A$1:$F$380,3,FALSE))</f>
        <v>49</v>
      </c>
      <c r="AG1865" s="3">
        <f>IF(ISERROR(VLOOKUP($AD1865,技まとめ!$A$1:$F$380,5,FALSE)),"－",VLOOKUP($AD1865,技まとめ!$A$1:$F$380,5,FALSE))</f>
        <v>32</v>
      </c>
      <c r="AH1865" s="3" t="str">
        <f>IF($E1865=IF(ISERROR(VLOOKUP($AD1865,技まとめ!$A$1:$F$380,4,FALSE)),"－",VLOOKUP($AD1865,技まとめ!$A$1:$F$380,4,FALSE)),"一致","")</f>
        <v/>
      </c>
      <c r="AI1865" s="9" t="s">
        <v>99</v>
      </c>
      <c r="AJ1865" s="3" t="str">
        <f>IF(ISERROR(VLOOKUP($AI1865,技まとめ!$A$1:$F$380,6,FALSE)),"－",VLOOKUP($AI1865,技まとめ!$A$1:$F$380,6,FALSE))</f>
        <v>DR</v>
      </c>
      <c r="AK1865" s="3">
        <f>IF(ISERROR(VLOOKUP($AI1865,技まとめ!$A$1:$F$380,3,FALSE)),"－",VLOOKUP($AI1865,技まとめ!$A$1:$F$380,3,FALSE))</f>
        <v>77</v>
      </c>
      <c r="AL1865" s="3">
        <f>IF(ISERROR(VLOOKUP($AI1865,技まとめ!$A$1:$F$380,5,FALSE)),"－",VLOOKUP($AI1865,技まとめ!$A$1:$F$380,5,FALSE))</f>
        <v>47</v>
      </c>
      <c r="AM1865" s="3" t="str">
        <f>IF($E1865=IF(ISERROR(VLOOKUP($AI1865,技まとめ!$A$1:$F$380,4,FALSE)),"－",VLOOKUP($AI1865,技まとめ!$A$1:$F$380,4,FALSE)),"一致","")</f>
        <v/>
      </c>
      <c r="AN1865" s="9" t="s">
        <v>756</v>
      </c>
      <c r="AO1865" s="3" t="str">
        <f>IF(ISERROR(VLOOKUP($AN1865,技まとめ!$A$1:$F$380,6,FALSE)),"－",VLOOKUP($AN1865,技まとめ!$A$1:$F$380,6,FALSE))</f>
        <v>BB</v>
      </c>
      <c r="AP1865" s="3">
        <f>IF(ISERROR(VLOOKUP($AN1865,技まとめ!$A$1:$F$380,3,FALSE)),"－",VLOOKUP($AN1865,技まとめ!$A$1:$F$380,3,FALSE))</f>
        <v>65</v>
      </c>
      <c r="AQ1865" s="3">
        <f>IF(ISERROR(VLOOKUP($AN1865,技まとめ!$A$1:$F$380,5,FALSE)),"－",VLOOKUP($AN1865,技まとめ!$A$1:$F$380,5,FALSE))</f>
        <v>42</v>
      </c>
      <c r="AR1865" s="3" t="str">
        <f>IF($E1865=IF(ISERROR(VLOOKUP($AN1865,技まとめ!$A$1:$F$380,4,FALSE)),"－",VLOOKUP($AN1865,技まとめ!$A$1:$F$380,4,FALSE)),"一致","")</f>
        <v/>
      </c>
      <c r="AS1865" s="9" t="s">
        <v>454</v>
      </c>
      <c r="AT1865" s="3" t="str">
        <f>IF(ISERROR(VLOOKUP($AS1865,技まとめ!$A$1:$F$380,6,FALSE)),"－",VLOOKUP($AS1865,技まとめ!$A$1:$F$380,6,FALSE))</f>
        <v>BL</v>
      </c>
      <c r="AU1865" s="3">
        <f>IF(ISERROR(VLOOKUP($AS1865,技まとめ!$A$1:$F$380,3,FALSE)),"－",VLOOKUP($AS1865,技まとめ!$A$1:$F$380,3,FALSE))</f>
        <v>65</v>
      </c>
      <c r="AV1865" s="3">
        <f>IF(ISERROR(VLOOKUP($AS1865,技まとめ!$A$1:$F$380,5,FALSE)),"－",VLOOKUP($AS1865,技まとめ!$A$1:$F$380,5,FALSE))</f>
        <v>42</v>
      </c>
      <c r="AW1865" s="3" t="str">
        <f>IF($E1865=IF(ISERROR(VLOOKUP($AS1865,技まとめ!$A$1:$F$380,4,FALSE)),"－",VLOOKUP($AS1865,技まとめ!$A$1:$F$380,4,FALSE)),"一致","")</f>
        <v>一致</v>
      </c>
      <c r="AX1865" s="12" t="str">
        <f t="shared" si="412"/>
        <v>スピニングカットＵ・ボートボルケイノカットぶんしんディフェンス</v>
      </c>
      <c r="AY1865" s="12" t="str">
        <f t="shared" si="413"/>
        <v>スピニングカットＵ・ボートボルケイノカットぶんしんディフェンス</v>
      </c>
      <c r="AZ1865" s="12" t="str">
        <f t="shared" si="414"/>
        <v>スピニングカットＵ・ボートボルケイノカットぶんしんディフェンス</v>
      </c>
      <c r="BA1865" s="12" t="str">
        <f t="shared" si="415"/>
        <v>スピニングカットＵ・ボートボルケイノカットぶんしんディフェンス</v>
      </c>
      <c r="BB1865" s="11" t="str">
        <f t="shared" si="416"/>
        <v>BBDRBBBL</v>
      </c>
      <c r="BC1865" s="11" t="str">
        <f t="shared" si="417"/>
        <v>BBDRBBBL</v>
      </c>
      <c r="BD1865" s="11" t="str">
        <f t="shared" si="418"/>
        <v>BBDRBBBL</v>
      </c>
      <c r="BE1865" s="11" t="str">
        <f t="shared" si="419"/>
        <v>BBDRBBBL</v>
      </c>
    </row>
    <row r="1866" spans="1:57" ht="11.25" hidden="1" customHeight="1">
      <c r="A1866" s="6">
        <v>1865</v>
      </c>
      <c r="B1866" s="7" t="s">
        <v>4103</v>
      </c>
      <c r="C1866" s="8" t="s">
        <v>4104</v>
      </c>
      <c r="D1866" s="7" t="s">
        <v>72</v>
      </c>
      <c r="E1866" s="7" t="s">
        <v>102</v>
      </c>
      <c r="F1866" s="7" t="s">
        <v>109</v>
      </c>
      <c r="G1866" s="9">
        <v>130</v>
      </c>
      <c r="H1866" s="9">
        <v>119</v>
      </c>
      <c r="I1866" s="9">
        <v>52</v>
      </c>
      <c r="J1866" s="9">
        <v>68</v>
      </c>
      <c r="K1866" s="9">
        <v>78</v>
      </c>
      <c r="L1866" s="9">
        <v>55</v>
      </c>
      <c r="M1866" s="9">
        <v>60</v>
      </c>
      <c r="N1866" s="9">
        <v>67</v>
      </c>
      <c r="O1866" s="9">
        <v>44</v>
      </c>
      <c r="P1866" s="9">
        <v>27</v>
      </c>
      <c r="Q1866" s="10">
        <v>102</v>
      </c>
      <c r="R1866" s="11">
        <v>58</v>
      </c>
      <c r="S1866" s="11">
        <v>1</v>
      </c>
      <c r="T1866" s="11">
        <v>105</v>
      </c>
      <c r="U1866" s="11">
        <v>110</v>
      </c>
      <c r="V1866" s="11">
        <v>1</v>
      </c>
      <c r="W1866" s="11">
        <v>94</v>
      </c>
      <c r="X1866" s="11">
        <f t="shared" si="406"/>
        <v>471</v>
      </c>
      <c r="Y1866" s="11">
        <f t="shared" si="407"/>
        <v>4555</v>
      </c>
      <c r="Z1866" s="11">
        <f t="shared" si="408"/>
        <v>2510</v>
      </c>
      <c r="AA1866" s="11">
        <f t="shared" si="409"/>
        <v>4155</v>
      </c>
      <c r="AB1866" s="11">
        <f t="shared" si="410"/>
        <v>4155</v>
      </c>
      <c r="AC1866" s="6">
        <f t="shared" si="411"/>
        <v>4960</v>
      </c>
      <c r="AD1866" s="9" t="s">
        <v>821</v>
      </c>
      <c r="AE1866" s="3" t="str">
        <f>IF(ISERROR(VLOOKUP($AD1866,技まとめ!$A$1:$F$380,6,FALSE)),"－",VLOOKUP($AD1866,技まとめ!$A$1:$F$380,6,FALSE))</f>
        <v>BL</v>
      </c>
      <c r="AF1866" s="3">
        <f>IF(ISERROR(VLOOKUP($AD1866,技まとめ!$A$1:$F$380,3,FALSE)),"－",VLOOKUP($AD1866,技まとめ!$A$1:$F$380,3,FALSE))</f>
        <v>52</v>
      </c>
      <c r="AG1866" s="3">
        <f>IF(ISERROR(VLOOKUP($AD1866,技まとめ!$A$1:$F$380,5,FALSE)),"－",VLOOKUP($AD1866,技まとめ!$A$1:$F$380,5,FALSE))</f>
        <v>36</v>
      </c>
      <c r="AH1866" s="3" t="str">
        <f>IF($E1866=IF(ISERROR(VLOOKUP($AD1866,技まとめ!$A$1:$F$380,4,FALSE)),"－",VLOOKUP($AD1866,技まとめ!$A$1:$F$380,4,FALSE)),"一致","")</f>
        <v/>
      </c>
      <c r="AI1866" s="9" t="s">
        <v>1187</v>
      </c>
      <c r="AJ1866" s="3" t="str">
        <f>IF(ISERROR(VLOOKUP($AI1866,技まとめ!$A$1:$F$380,6,FALSE)),"－",VLOOKUP($AI1866,技まとめ!$A$1:$F$380,6,FALSE))</f>
        <v>DR</v>
      </c>
      <c r="AK1866" s="3">
        <f>IF(ISERROR(VLOOKUP($AI1866,技まとめ!$A$1:$F$380,3,FALSE)),"－",VLOOKUP($AI1866,技まとめ!$A$1:$F$380,3,FALSE))</f>
        <v>90</v>
      </c>
      <c r="AL1866" s="3">
        <f>IF(ISERROR(VLOOKUP($AI1866,技まとめ!$A$1:$F$380,5,FALSE)),"－",VLOOKUP($AI1866,技まとめ!$A$1:$F$380,5,FALSE))</f>
        <v>53</v>
      </c>
      <c r="AM1866" s="3" t="str">
        <f>IF($E1866=IF(ISERROR(VLOOKUP($AI1866,技まとめ!$A$1:$F$380,4,FALSE)),"－",VLOOKUP($AI1866,技まとめ!$A$1:$F$380,4,FALSE)),"一致","")</f>
        <v/>
      </c>
      <c r="AN1866" s="9" t="s">
        <v>186</v>
      </c>
      <c r="AO1866" s="3" t="str">
        <f>IF(ISERROR(VLOOKUP($AN1866,技まとめ!$A$1:$F$380,6,FALSE)),"－",VLOOKUP($AN1866,技まとめ!$A$1:$F$380,6,FALSE))</f>
        <v>DR</v>
      </c>
      <c r="AP1866" s="3">
        <f>IF(ISERROR(VLOOKUP($AN1866,技まとめ!$A$1:$F$380,3,FALSE)),"－",VLOOKUP($AN1866,技まとめ!$A$1:$F$380,3,FALSE))</f>
        <v>27</v>
      </c>
      <c r="AQ1866" s="3">
        <f>IF(ISERROR(VLOOKUP($AN1866,技まとめ!$A$1:$F$380,5,FALSE)),"－",VLOOKUP($AN1866,技まとめ!$A$1:$F$380,5,FALSE))</f>
        <v>25</v>
      </c>
      <c r="AR1866" s="3" t="str">
        <f>IF($E1866=IF(ISERROR(VLOOKUP($AN1866,技まとめ!$A$1:$F$380,4,FALSE)),"－",VLOOKUP($AN1866,技まとめ!$A$1:$F$380,4,FALSE)),"一致","")</f>
        <v>一致</v>
      </c>
      <c r="AS1866" s="9" t="s">
        <v>426</v>
      </c>
      <c r="AT1866" s="3" t="str">
        <f>IF(ISERROR(VLOOKUP($AS1866,技まとめ!$A$1:$F$380,6,FALSE)),"－",VLOOKUP($AS1866,技まとめ!$A$1:$F$380,6,FALSE))</f>
        <v>NS</v>
      </c>
      <c r="AU1866" s="3">
        <f>IF(ISERROR(VLOOKUP($AS1866,技まとめ!$A$1:$F$380,3,FALSE)),"－",VLOOKUP($AS1866,技まとめ!$A$1:$F$380,3,FALSE))</f>
        <v>57</v>
      </c>
      <c r="AV1866" s="3">
        <f>IF(ISERROR(VLOOKUP($AS1866,技まとめ!$A$1:$F$380,5,FALSE)),"－",VLOOKUP($AS1866,技まとめ!$A$1:$F$380,5,FALSE))</f>
        <v>34</v>
      </c>
      <c r="AW1866" s="3" t="str">
        <f>IF($E1866=IF(ISERROR(VLOOKUP($AS1866,技まとめ!$A$1:$F$380,4,FALSE)),"－",VLOOKUP($AS1866,技まとめ!$A$1:$F$380,4,FALSE)),"一致","")</f>
        <v>一致</v>
      </c>
      <c r="AX1866" s="12" t="str">
        <f t="shared" si="412"/>
        <v>ウェルカムバックデュアルパスフーセンガムシャインドライブ</v>
      </c>
      <c r="AY1866" s="12" t="str">
        <f t="shared" si="413"/>
        <v>ウェルカムバックデュアルパスフーセンガムシャインドライブ</v>
      </c>
      <c r="AZ1866" s="12" t="str">
        <f t="shared" si="414"/>
        <v>ウェルカムバックデュアルパスフーセンガムシャインドライブ</v>
      </c>
      <c r="BA1866" s="12" t="str">
        <f t="shared" si="415"/>
        <v>ウェルカムバックデュアルパスフーセンガムシャインドライブ</v>
      </c>
      <c r="BB1866" s="11" t="str">
        <f t="shared" si="416"/>
        <v>BLDRDRNS</v>
      </c>
      <c r="BC1866" s="11" t="str">
        <f t="shared" si="417"/>
        <v>BLDRDRNS</v>
      </c>
      <c r="BD1866" s="11" t="str">
        <f t="shared" si="418"/>
        <v>BLDRDRNS</v>
      </c>
      <c r="BE1866" s="11" t="str">
        <f t="shared" si="419"/>
        <v>BLDRDRNS</v>
      </c>
    </row>
    <row r="1867" spans="1:57" ht="11.25" hidden="1" customHeight="1">
      <c r="A1867" s="6">
        <v>1866</v>
      </c>
      <c r="B1867" s="7" t="s">
        <v>4105</v>
      </c>
      <c r="C1867" s="8" t="s">
        <v>4106</v>
      </c>
      <c r="D1867" s="7" t="s">
        <v>72</v>
      </c>
      <c r="E1867" s="7" t="s">
        <v>81</v>
      </c>
      <c r="F1867" s="7" t="s">
        <v>109</v>
      </c>
      <c r="G1867" s="9">
        <v>124</v>
      </c>
      <c r="H1867" s="9">
        <v>102</v>
      </c>
      <c r="I1867" s="9">
        <v>69</v>
      </c>
      <c r="J1867" s="9">
        <v>58</v>
      </c>
      <c r="K1867" s="9">
        <v>60</v>
      </c>
      <c r="L1867" s="9">
        <v>33</v>
      </c>
      <c r="M1867" s="9">
        <v>76</v>
      </c>
      <c r="N1867" s="9">
        <v>54</v>
      </c>
      <c r="O1867" s="9">
        <v>49</v>
      </c>
      <c r="P1867" s="9">
        <v>39</v>
      </c>
      <c r="Q1867" s="10">
        <v>119</v>
      </c>
      <c r="R1867" s="11">
        <v>29</v>
      </c>
      <c r="S1867" s="11">
        <v>1</v>
      </c>
      <c r="T1867" s="11">
        <v>83</v>
      </c>
      <c r="U1867" s="11">
        <v>126</v>
      </c>
      <c r="V1867" s="11">
        <v>1</v>
      </c>
      <c r="W1867" s="11">
        <v>99</v>
      </c>
      <c r="X1867" s="11">
        <f t="shared" si="406"/>
        <v>458</v>
      </c>
      <c r="Y1867" s="11">
        <f t="shared" si="407"/>
        <v>5260</v>
      </c>
      <c r="Z1867" s="11">
        <f t="shared" si="408"/>
        <v>1520</v>
      </c>
      <c r="AA1867" s="11">
        <f t="shared" si="409"/>
        <v>3410</v>
      </c>
      <c r="AB1867" s="11">
        <f t="shared" si="410"/>
        <v>3410</v>
      </c>
      <c r="AC1867" s="6">
        <f t="shared" si="411"/>
        <v>3960</v>
      </c>
      <c r="AD1867" s="9" t="s">
        <v>615</v>
      </c>
      <c r="AE1867" s="3" t="str">
        <f>IF(ISERROR(VLOOKUP($AD1867,技まとめ!$A$1:$F$380,6,FALSE)),"－",VLOOKUP($AD1867,技まとめ!$A$1:$F$380,6,FALSE))</f>
        <v>DR</v>
      </c>
      <c r="AF1867" s="3">
        <f>IF(ISERROR(VLOOKUP($AD1867,技まとめ!$A$1:$F$380,3,FALSE)),"－",VLOOKUP($AD1867,技まとめ!$A$1:$F$380,3,FALSE))</f>
        <v>75</v>
      </c>
      <c r="AG1867" s="3">
        <f>IF(ISERROR(VLOOKUP($AD1867,技まとめ!$A$1:$F$380,5,FALSE)),"－",VLOOKUP($AD1867,技まとめ!$A$1:$F$380,5,FALSE))</f>
        <v>47</v>
      </c>
      <c r="AH1867" s="3" t="str">
        <f>IF($E1867=IF(ISERROR(VLOOKUP($AD1867,技まとめ!$A$1:$F$380,4,FALSE)),"－",VLOOKUP($AD1867,技まとめ!$A$1:$F$380,4,FALSE)),"一致","")</f>
        <v/>
      </c>
      <c r="AI1867" s="9" t="s">
        <v>369</v>
      </c>
      <c r="AJ1867" s="3" t="str">
        <f>IF(ISERROR(VLOOKUP($AI1867,技まとめ!$A$1:$F$380,6,FALSE)),"－",VLOOKUP($AI1867,技まとめ!$A$1:$F$380,6,FALSE))</f>
        <v>NS</v>
      </c>
      <c r="AK1867" s="3">
        <f>IF(ISERROR(VLOOKUP($AI1867,技まとめ!$A$1:$F$380,3,FALSE)),"－",VLOOKUP($AI1867,技まとめ!$A$1:$F$380,3,FALSE))</f>
        <v>90</v>
      </c>
      <c r="AL1867" s="3">
        <f>IF(ISERROR(VLOOKUP($AI1867,技まとめ!$A$1:$F$380,5,FALSE)),"－",VLOOKUP($AI1867,技まとめ!$A$1:$F$380,5,FALSE))</f>
        <v>49</v>
      </c>
      <c r="AM1867" s="3" t="str">
        <f>IF($E1867=IF(ISERROR(VLOOKUP($AI1867,技まとめ!$A$1:$F$380,4,FALSE)),"－",VLOOKUP($AI1867,技まとめ!$A$1:$F$380,4,FALSE)),"一致","")</f>
        <v/>
      </c>
      <c r="AN1867" s="9" t="s">
        <v>784</v>
      </c>
      <c r="AO1867" s="3" t="str">
        <f>IF(ISERROR(VLOOKUP($AN1867,技まとめ!$A$1:$F$380,6,FALSE)),"－",VLOOKUP($AN1867,技まとめ!$A$1:$F$380,6,FALSE))</f>
        <v>BL</v>
      </c>
      <c r="AP1867" s="3">
        <f>IF(ISERROR(VLOOKUP($AN1867,技まとめ!$A$1:$F$380,3,FALSE)),"－",VLOOKUP($AN1867,技まとめ!$A$1:$F$380,3,FALSE))</f>
        <v>71</v>
      </c>
      <c r="AQ1867" s="3">
        <f>IF(ISERROR(VLOOKUP($AN1867,技まとめ!$A$1:$F$380,5,FALSE)),"－",VLOOKUP($AN1867,技まとめ!$A$1:$F$380,5,FALSE))</f>
        <v>44</v>
      </c>
      <c r="AR1867" s="3" t="str">
        <f>IF($E1867=IF(ISERROR(VLOOKUP($AN1867,技まとめ!$A$1:$F$380,4,FALSE)),"－",VLOOKUP($AN1867,技まとめ!$A$1:$F$380,4,FALSE)),"一致","")</f>
        <v/>
      </c>
      <c r="AS1867" s="9" t="s">
        <v>414</v>
      </c>
      <c r="AT1867" s="3" t="str">
        <f>IF(ISERROR(VLOOKUP($AS1867,技まとめ!$A$1:$F$380,6,FALSE)),"－",VLOOKUP($AS1867,技まとめ!$A$1:$F$380,6,FALSE))</f>
        <v>DR</v>
      </c>
      <c r="AU1867" s="3">
        <f>IF(ISERROR(VLOOKUP($AS1867,技まとめ!$A$1:$F$380,3,FALSE)),"－",VLOOKUP($AS1867,技まとめ!$A$1:$F$380,3,FALSE))</f>
        <v>69</v>
      </c>
      <c r="AV1867" s="3">
        <f>IF(ISERROR(VLOOKUP($AS1867,技まとめ!$A$1:$F$380,5,FALSE)),"－",VLOOKUP($AS1867,技まとめ!$A$1:$F$380,5,FALSE))</f>
        <v>44</v>
      </c>
      <c r="AW1867" s="3" t="str">
        <f>IF($E1867=IF(ISERROR(VLOOKUP($AS1867,技まとめ!$A$1:$F$380,4,FALSE)),"－",VLOOKUP($AS1867,技まとめ!$A$1:$F$380,4,FALSE)),"一致","")</f>
        <v/>
      </c>
      <c r="AX1867" s="12" t="str">
        <f t="shared" si="412"/>
        <v>マタドールフェイントスリングショットスニーキングレイドライアーショット</v>
      </c>
      <c r="AY1867" s="12" t="str">
        <f t="shared" si="413"/>
        <v>マタドールフェイントスリングショットスニーキングレイドライアーショット</v>
      </c>
      <c r="AZ1867" s="12" t="str">
        <f t="shared" si="414"/>
        <v>マタドールフェイントスリングショットスニーキングレイドライアーショット</v>
      </c>
      <c r="BA1867" s="12" t="str">
        <f t="shared" si="415"/>
        <v>マタドールフェイントスリングショットスニーキングレイドライアーショット</v>
      </c>
      <c r="BB1867" s="11" t="str">
        <f t="shared" si="416"/>
        <v>DRNSBLDR</v>
      </c>
      <c r="BC1867" s="11" t="str">
        <f t="shared" si="417"/>
        <v>DRNSBLDR</v>
      </c>
      <c r="BD1867" s="11" t="str">
        <f t="shared" si="418"/>
        <v>DRNSBLDR</v>
      </c>
      <c r="BE1867" s="11" t="str">
        <f t="shared" si="419"/>
        <v>DRNSBLDR</v>
      </c>
    </row>
    <row r="1868" spans="1:57" ht="11.25" hidden="1" customHeight="1">
      <c r="A1868" s="6">
        <v>1867</v>
      </c>
      <c r="B1868" s="7" t="s">
        <v>4107</v>
      </c>
      <c r="C1868" s="8" t="s">
        <v>4108</v>
      </c>
      <c r="D1868" s="7" t="s">
        <v>72</v>
      </c>
      <c r="E1868" s="7" t="s">
        <v>81</v>
      </c>
      <c r="F1868" s="7" t="s">
        <v>109</v>
      </c>
      <c r="G1868" s="9">
        <v>126</v>
      </c>
      <c r="H1868" s="9">
        <v>114</v>
      </c>
      <c r="I1868" s="9">
        <v>68</v>
      </c>
      <c r="J1868" s="9">
        <v>57</v>
      </c>
      <c r="K1868" s="9">
        <v>73</v>
      </c>
      <c r="L1868" s="9">
        <v>51</v>
      </c>
      <c r="M1868" s="9">
        <v>78</v>
      </c>
      <c r="N1868" s="9">
        <v>49</v>
      </c>
      <c r="O1868" s="9">
        <v>47</v>
      </c>
      <c r="P1868" s="9">
        <v>13</v>
      </c>
      <c r="Q1868" s="10">
        <v>118</v>
      </c>
      <c r="R1868" s="11">
        <v>10</v>
      </c>
      <c r="S1868" s="11">
        <v>1</v>
      </c>
      <c r="T1868" s="11">
        <v>101</v>
      </c>
      <c r="U1868" s="11">
        <v>128</v>
      </c>
      <c r="V1868" s="11">
        <v>1</v>
      </c>
      <c r="W1868" s="11">
        <v>97</v>
      </c>
      <c r="X1868" s="11">
        <f t="shared" si="406"/>
        <v>456</v>
      </c>
      <c r="Y1868" s="11">
        <f t="shared" si="407"/>
        <v>5210</v>
      </c>
      <c r="Z1868" s="11">
        <f t="shared" si="408"/>
        <v>845</v>
      </c>
      <c r="AA1868" s="11">
        <f t="shared" si="409"/>
        <v>4030</v>
      </c>
      <c r="AB1868" s="11">
        <f t="shared" si="410"/>
        <v>4030</v>
      </c>
      <c r="AC1868" s="6">
        <f t="shared" si="411"/>
        <v>4575</v>
      </c>
      <c r="AD1868" s="9" t="s">
        <v>369</v>
      </c>
      <c r="AE1868" s="3" t="str">
        <f>IF(ISERROR(VLOOKUP($AD1868,技まとめ!$A$1:$F$380,6,FALSE)),"－",VLOOKUP($AD1868,技まとめ!$A$1:$F$380,6,FALSE))</f>
        <v>NS</v>
      </c>
      <c r="AF1868" s="3">
        <f>IF(ISERROR(VLOOKUP($AD1868,技まとめ!$A$1:$F$380,3,FALSE)),"－",VLOOKUP($AD1868,技まとめ!$A$1:$F$380,3,FALSE))</f>
        <v>90</v>
      </c>
      <c r="AG1868" s="3">
        <f>IF(ISERROR(VLOOKUP($AD1868,技まとめ!$A$1:$F$380,5,FALSE)),"－",VLOOKUP($AD1868,技まとめ!$A$1:$F$380,5,FALSE))</f>
        <v>49</v>
      </c>
      <c r="AH1868" s="3" t="str">
        <f>IF($E1868=IF(ISERROR(VLOOKUP($AD1868,技まとめ!$A$1:$F$380,4,FALSE)),"－",VLOOKUP($AD1868,技まとめ!$A$1:$F$380,4,FALSE)),"一致","")</f>
        <v/>
      </c>
      <c r="AI1868" s="9" t="s">
        <v>99</v>
      </c>
      <c r="AJ1868" s="3" t="str">
        <f>IF(ISERROR(VLOOKUP($AI1868,技まとめ!$A$1:$F$380,6,FALSE)),"－",VLOOKUP($AI1868,技まとめ!$A$1:$F$380,6,FALSE))</f>
        <v>DR</v>
      </c>
      <c r="AK1868" s="3">
        <f>IF(ISERROR(VLOOKUP($AI1868,技まとめ!$A$1:$F$380,3,FALSE)),"－",VLOOKUP($AI1868,技まとめ!$A$1:$F$380,3,FALSE))</f>
        <v>77</v>
      </c>
      <c r="AL1868" s="3">
        <f>IF(ISERROR(VLOOKUP($AI1868,技まとめ!$A$1:$F$380,5,FALSE)),"－",VLOOKUP($AI1868,技まとめ!$A$1:$F$380,5,FALSE))</f>
        <v>47</v>
      </c>
      <c r="AM1868" s="3" t="str">
        <f>IF($E1868=IF(ISERROR(VLOOKUP($AI1868,技まとめ!$A$1:$F$380,4,FALSE)),"－",VLOOKUP($AI1868,技まとめ!$A$1:$F$380,4,FALSE)),"一致","")</f>
        <v/>
      </c>
      <c r="AN1868" s="9" t="s">
        <v>173</v>
      </c>
      <c r="AO1868" s="3" t="str">
        <f>IF(ISERROR(VLOOKUP($AN1868,技まとめ!$A$1:$F$380,6,FALSE)),"－",VLOOKUP($AN1868,技まとめ!$A$1:$F$380,6,FALSE))</f>
        <v>DR</v>
      </c>
      <c r="AP1868" s="3">
        <f>IF(ISERROR(VLOOKUP($AN1868,技まとめ!$A$1:$F$380,3,FALSE)),"－",VLOOKUP($AN1868,技まとめ!$A$1:$F$380,3,FALSE))</f>
        <v>65</v>
      </c>
      <c r="AQ1868" s="3">
        <f>IF(ISERROR(VLOOKUP($AN1868,技まとめ!$A$1:$F$380,5,FALSE)),"－",VLOOKUP($AN1868,技まとめ!$A$1:$F$380,5,FALSE))</f>
        <v>42</v>
      </c>
      <c r="AR1868" s="3" t="str">
        <f>IF($E1868=IF(ISERROR(VLOOKUP($AN1868,技まとめ!$A$1:$F$380,4,FALSE)),"－",VLOOKUP($AN1868,技まとめ!$A$1:$F$380,4,FALSE)),"一致","")</f>
        <v/>
      </c>
      <c r="AS1868" s="9" t="s">
        <v>644</v>
      </c>
      <c r="AT1868" s="3" t="str">
        <f>IF(ISERROR(VLOOKUP($AS1868,技まとめ!$A$1:$F$380,6,FALSE)),"－",VLOOKUP($AS1868,技まとめ!$A$1:$F$380,6,FALSE))</f>
        <v>－</v>
      </c>
      <c r="AU1868" s="3">
        <f>IF(ISERROR(VLOOKUP($AS1868,技まとめ!$A$1:$F$380,3,FALSE)),"－",VLOOKUP($AS1868,技まとめ!$A$1:$F$380,3,FALSE))</f>
        <v>0</v>
      </c>
      <c r="AV1868" s="3">
        <f>IF(ISERROR(VLOOKUP($AS1868,技まとめ!$A$1:$F$380,5,FALSE)),"－",VLOOKUP($AS1868,技まとめ!$A$1:$F$380,5,FALSE))</f>
        <v>0</v>
      </c>
      <c r="AW1868" s="3" t="str">
        <f>IF($E1868=IF(ISERROR(VLOOKUP($AS1868,技まとめ!$A$1:$F$380,4,FALSE)),"－",VLOOKUP($AS1868,技まとめ!$A$1:$F$380,4,FALSE)),"一致","")</f>
        <v/>
      </c>
      <c r="AX1868" s="12" t="str">
        <f t="shared" si="412"/>
        <v>スリングショットＵ・ボートぶんしんフェイントがくしゅう</v>
      </c>
      <c r="AY1868" s="12" t="str">
        <f t="shared" si="413"/>
        <v>スリングショットＵ・ボートぶんしんフェイントがくしゅう</v>
      </c>
      <c r="AZ1868" s="12" t="str">
        <f t="shared" si="414"/>
        <v>スリングショットＵ・ボートぶんしんフェイントがくしゅう</v>
      </c>
      <c r="BA1868" s="12" t="str">
        <f t="shared" si="415"/>
        <v>スリングショットＵ・ボートぶんしんフェイントがくしゅう</v>
      </c>
      <c r="BB1868" s="11" t="str">
        <f t="shared" si="416"/>
        <v>NSDRDR－</v>
      </c>
      <c r="BC1868" s="11" t="str">
        <f t="shared" si="417"/>
        <v>NSDRDR－</v>
      </c>
      <c r="BD1868" s="11" t="str">
        <f t="shared" si="418"/>
        <v>NSDRDR－</v>
      </c>
      <c r="BE1868" s="11" t="str">
        <f t="shared" si="419"/>
        <v>NSDRDR－</v>
      </c>
    </row>
    <row r="1869" spans="1:57" ht="11.25" hidden="1" customHeight="1">
      <c r="A1869" s="6">
        <v>1868</v>
      </c>
      <c r="B1869" s="7" t="s">
        <v>4109</v>
      </c>
      <c r="C1869" s="8" t="s">
        <v>4110</v>
      </c>
      <c r="D1869" s="7" t="s">
        <v>72</v>
      </c>
      <c r="E1869" s="7" t="s">
        <v>73</v>
      </c>
      <c r="F1869" s="7" t="s">
        <v>128</v>
      </c>
      <c r="G1869" s="9">
        <v>120</v>
      </c>
      <c r="H1869" s="9">
        <v>109</v>
      </c>
      <c r="I1869" s="9">
        <v>66</v>
      </c>
      <c r="J1869" s="9">
        <v>74</v>
      </c>
      <c r="K1869" s="9">
        <v>59</v>
      </c>
      <c r="L1869" s="9">
        <v>43</v>
      </c>
      <c r="M1869" s="9">
        <v>71</v>
      </c>
      <c r="N1869" s="9">
        <v>44</v>
      </c>
      <c r="O1869" s="9">
        <v>64</v>
      </c>
      <c r="P1869" s="9">
        <v>25</v>
      </c>
      <c r="Q1869" s="10">
        <v>116</v>
      </c>
      <c r="R1869" s="11">
        <v>20</v>
      </c>
      <c r="S1869" s="11">
        <v>1</v>
      </c>
      <c r="T1869" s="11">
        <v>93</v>
      </c>
      <c r="U1869" s="11">
        <v>121</v>
      </c>
      <c r="V1869" s="11">
        <v>1</v>
      </c>
      <c r="W1869" s="11">
        <v>114</v>
      </c>
      <c r="X1869" s="11">
        <f t="shared" si="406"/>
        <v>466</v>
      </c>
      <c r="Y1869" s="11">
        <f t="shared" si="407"/>
        <v>5215</v>
      </c>
      <c r="Z1869" s="11">
        <f t="shared" si="408"/>
        <v>1280</v>
      </c>
      <c r="AA1869" s="11">
        <f t="shared" si="409"/>
        <v>3835</v>
      </c>
      <c r="AB1869" s="11">
        <f t="shared" si="410"/>
        <v>3835</v>
      </c>
      <c r="AC1869" s="6">
        <f t="shared" si="411"/>
        <v>4390</v>
      </c>
      <c r="AD1869" s="9" t="s">
        <v>369</v>
      </c>
      <c r="AE1869" s="3" t="str">
        <f>IF(ISERROR(VLOOKUP($AD1869,技まとめ!$A$1:$F$380,6,FALSE)),"－",VLOOKUP($AD1869,技まとめ!$A$1:$F$380,6,FALSE))</f>
        <v>NS</v>
      </c>
      <c r="AF1869" s="3">
        <f>IF(ISERROR(VLOOKUP($AD1869,技まとめ!$A$1:$F$380,3,FALSE)),"－",VLOOKUP($AD1869,技まとめ!$A$1:$F$380,3,FALSE))</f>
        <v>90</v>
      </c>
      <c r="AG1869" s="3">
        <f>IF(ISERROR(VLOOKUP($AD1869,技まとめ!$A$1:$F$380,5,FALSE)),"－",VLOOKUP($AD1869,技まとめ!$A$1:$F$380,5,FALSE))</f>
        <v>49</v>
      </c>
      <c r="AH1869" s="3" t="str">
        <f>IF($E1869=IF(ISERROR(VLOOKUP($AD1869,技まとめ!$A$1:$F$380,4,FALSE)),"－",VLOOKUP($AD1869,技まとめ!$A$1:$F$380,4,FALSE)),"一致","")</f>
        <v>一致</v>
      </c>
      <c r="AI1869" s="9" t="s">
        <v>615</v>
      </c>
      <c r="AJ1869" s="3" t="str">
        <f>IF(ISERROR(VLOOKUP($AI1869,技まとめ!$A$1:$F$380,6,FALSE)),"－",VLOOKUP($AI1869,技まとめ!$A$1:$F$380,6,FALSE))</f>
        <v>DR</v>
      </c>
      <c r="AK1869" s="3">
        <f>IF(ISERROR(VLOOKUP($AI1869,技まとめ!$A$1:$F$380,3,FALSE)),"－",VLOOKUP($AI1869,技まとめ!$A$1:$F$380,3,FALSE))</f>
        <v>75</v>
      </c>
      <c r="AL1869" s="3">
        <f>IF(ISERROR(VLOOKUP($AI1869,技まとめ!$A$1:$F$380,5,FALSE)),"－",VLOOKUP($AI1869,技まとめ!$A$1:$F$380,5,FALSE))</f>
        <v>47</v>
      </c>
      <c r="AM1869" s="3" t="str">
        <f>IF($E1869=IF(ISERROR(VLOOKUP($AI1869,技まとめ!$A$1:$F$380,4,FALSE)),"－",VLOOKUP($AI1869,技まとめ!$A$1:$F$380,4,FALSE)),"一致","")</f>
        <v/>
      </c>
      <c r="AN1869" s="9" t="s">
        <v>119</v>
      </c>
      <c r="AO1869" s="3" t="str">
        <f>IF(ISERROR(VLOOKUP($AN1869,技まとめ!$A$1:$F$380,6,FALSE)),"－",VLOOKUP($AN1869,技まとめ!$A$1:$F$380,6,FALSE))</f>
        <v>NS</v>
      </c>
      <c r="AP1869" s="3">
        <f>IF(ISERROR(VLOOKUP($AN1869,技まとめ!$A$1:$F$380,3,FALSE)),"－",VLOOKUP($AN1869,技まとめ!$A$1:$F$380,3,FALSE))</f>
        <v>85</v>
      </c>
      <c r="AQ1869" s="3">
        <f>IF(ISERROR(VLOOKUP($AN1869,技まとめ!$A$1:$F$380,5,FALSE)),"－",VLOOKUP($AN1869,技まとめ!$A$1:$F$380,5,FALSE))</f>
        <v>46</v>
      </c>
      <c r="AR1869" s="3" t="str">
        <f>IF($E1869=IF(ISERROR(VLOOKUP($AN1869,技まとめ!$A$1:$F$380,4,FALSE)),"－",VLOOKUP($AN1869,技まとめ!$A$1:$F$380,4,FALSE)),"一致","")</f>
        <v>一致</v>
      </c>
      <c r="AS1869" s="9" t="s">
        <v>113</v>
      </c>
      <c r="AT1869" s="3" t="str">
        <f>IF(ISERROR(VLOOKUP($AS1869,技まとめ!$A$1:$F$380,6,FALSE)),"－",VLOOKUP($AS1869,技まとめ!$A$1:$F$380,6,FALSE))</f>
        <v>SC</v>
      </c>
      <c r="AU1869" s="3">
        <f>IF(ISERROR(VLOOKUP($AS1869,技まとめ!$A$1:$F$380,3,FALSE)),"－",VLOOKUP($AS1869,技まとめ!$A$1:$F$380,3,FALSE))</f>
        <v>105</v>
      </c>
      <c r="AV1869" s="3">
        <f>IF(ISERROR(VLOOKUP($AS1869,技まとめ!$A$1:$F$380,5,FALSE)),"－",VLOOKUP($AS1869,技まとめ!$A$1:$F$380,5,FALSE))</f>
        <v>55</v>
      </c>
      <c r="AW1869" s="3" t="str">
        <f>IF($E1869=IF(ISERROR(VLOOKUP($AS1869,技まとめ!$A$1:$F$380,4,FALSE)),"－",VLOOKUP($AS1869,技まとめ!$A$1:$F$380,4,FALSE)),"一致","")</f>
        <v>一致</v>
      </c>
      <c r="AX1869" s="12" t="str">
        <f t="shared" si="412"/>
        <v>スリングショットマタドールフェイントドラゴングランドオーディンソード</v>
      </c>
      <c r="AY1869" s="12" t="str">
        <f t="shared" si="413"/>
        <v>スリングショットマタドールフェイントドラゴングランドオーディンソード</v>
      </c>
      <c r="AZ1869" s="12" t="str">
        <f t="shared" si="414"/>
        <v>スリングショットマタドールフェイントドラゴングランドオーディンソード</v>
      </c>
      <c r="BA1869" s="12" t="str">
        <f t="shared" si="415"/>
        <v>スリングショットマタドールフェイントドラゴングランドオーディンソード</v>
      </c>
      <c r="BB1869" s="11" t="str">
        <f t="shared" si="416"/>
        <v>NSDRNSSC</v>
      </c>
      <c r="BC1869" s="11" t="str">
        <f t="shared" si="417"/>
        <v>NSDRNSSC</v>
      </c>
      <c r="BD1869" s="11" t="str">
        <f t="shared" si="418"/>
        <v>NSDRNSSC</v>
      </c>
      <c r="BE1869" s="11" t="str">
        <f t="shared" si="419"/>
        <v>NSDRNSSC</v>
      </c>
    </row>
    <row r="1870" spans="1:57" ht="11.25" hidden="1" customHeight="1">
      <c r="A1870" s="6">
        <v>1869</v>
      </c>
      <c r="B1870" s="7" t="s">
        <v>4111</v>
      </c>
      <c r="C1870" s="8" t="s">
        <v>4112</v>
      </c>
      <c r="D1870" s="7" t="s">
        <v>72</v>
      </c>
      <c r="E1870" s="7" t="s">
        <v>95</v>
      </c>
      <c r="F1870" s="7" t="s">
        <v>128</v>
      </c>
      <c r="G1870" s="9">
        <v>117</v>
      </c>
      <c r="H1870" s="9">
        <v>103</v>
      </c>
      <c r="I1870" s="9">
        <v>70</v>
      </c>
      <c r="J1870" s="9">
        <v>66</v>
      </c>
      <c r="K1870" s="9">
        <v>55</v>
      </c>
      <c r="L1870" s="9">
        <v>40</v>
      </c>
      <c r="M1870" s="9">
        <v>56</v>
      </c>
      <c r="N1870" s="9">
        <v>52</v>
      </c>
      <c r="O1870" s="9">
        <v>63</v>
      </c>
      <c r="P1870" s="9">
        <v>7</v>
      </c>
      <c r="Q1870" s="10">
        <v>120</v>
      </c>
      <c r="R1870" s="11">
        <v>1</v>
      </c>
      <c r="S1870" s="11">
        <v>1</v>
      </c>
      <c r="T1870" s="11">
        <v>90</v>
      </c>
      <c r="U1870" s="11">
        <v>106</v>
      </c>
      <c r="V1870" s="11">
        <v>1</v>
      </c>
      <c r="W1870" s="11">
        <v>110</v>
      </c>
      <c r="X1870" s="11">
        <f t="shared" si="406"/>
        <v>429</v>
      </c>
      <c r="Y1870" s="11">
        <f t="shared" si="407"/>
        <v>5355</v>
      </c>
      <c r="Z1870" s="11">
        <f t="shared" si="408"/>
        <v>595</v>
      </c>
      <c r="AA1870" s="11">
        <f t="shared" si="409"/>
        <v>3710</v>
      </c>
      <c r="AB1870" s="11">
        <f t="shared" si="410"/>
        <v>3710</v>
      </c>
      <c r="AC1870" s="6">
        <f t="shared" si="411"/>
        <v>4155</v>
      </c>
      <c r="AD1870" s="9" t="s">
        <v>369</v>
      </c>
      <c r="AE1870" s="3" t="str">
        <f>IF(ISERROR(VLOOKUP($AD1870,技まとめ!$A$1:$F$380,6,FALSE)),"－",VLOOKUP($AD1870,技まとめ!$A$1:$F$380,6,FALSE))</f>
        <v>NS</v>
      </c>
      <c r="AF1870" s="3">
        <f>IF(ISERROR(VLOOKUP($AD1870,技まとめ!$A$1:$F$380,3,FALSE)),"－",VLOOKUP($AD1870,技まとめ!$A$1:$F$380,3,FALSE))</f>
        <v>90</v>
      </c>
      <c r="AG1870" s="3">
        <f>IF(ISERROR(VLOOKUP($AD1870,技まとめ!$A$1:$F$380,5,FALSE)),"－",VLOOKUP($AD1870,技まとめ!$A$1:$F$380,5,FALSE))</f>
        <v>49</v>
      </c>
      <c r="AH1870" s="3" t="str">
        <f>IF($E1870=IF(ISERROR(VLOOKUP($AD1870,技まとめ!$A$1:$F$380,4,FALSE)),"－",VLOOKUP($AD1870,技まとめ!$A$1:$F$380,4,FALSE)),"一致","")</f>
        <v/>
      </c>
      <c r="AI1870" s="9" t="s">
        <v>193</v>
      </c>
      <c r="AJ1870" s="3" t="str">
        <f>IF(ISERROR(VLOOKUP($AI1870,技まとめ!$A$1:$F$380,6,FALSE)),"－",VLOOKUP($AI1870,技まとめ!$A$1:$F$380,6,FALSE))</f>
        <v>NS</v>
      </c>
      <c r="AK1870" s="3">
        <f>IF(ISERROR(VLOOKUP($AI1870,技まとめ!$A$1:$F$380,3,FALSE)),"－",VLOOKUP($AI1870,技まとめ!$A$1:$F$380,3,FALSE))</f>
        <v>66</v>
      </c>
      <c r="AL1870" s="3">
        <f>IF(ISERROR(VLOOKUP($AI1870,技まとめ!$A$1:$F$380,5,FALSE)),"－",VLOOKUP($AI1870,技まとめ!$A$1:$F$380,5,FALSE))</f>
        <v>37</v>
      </c>
      <c r="AM1870" s="3" t="str">
        <f>IF($E1870=IF(ISERROR(VLOOKUP($AI1870,技まとめ!$A$1:$F$380,4,FALSE)),"－",VLOOKUP($AI1870,技まとめ!$A$1:$F$380,4,FALSE)),"一致","")</f>
        <v/>
      </c>
      <c r="AN1870" s="9" t="s">
        <v>615</v>
      </c>
      <c r="AO1870" s="3" t="str">
        <f>IF(ISERROR(VLOOKUP($AN1870,技まとめ!$A$1:$F$380,6,FALSE)),"－",VLOOKUP($AN1870,技まとめ!$A$1:$F$380,6,FALSE))</f>
        <v>DR</v>
      </c>
      <c r="AP1870" s="3">
        <f>IF(ISERROR(VLOOKUP($AN1870,技まとめ!$A$1:$F$380,3,FALSE)),"－",VLOOKUP($AN1870,技まとめ!$A$1:$F$380,3,FALSE))</f>
        <v>75</v>
      </c>
      <c r="AQ1870" s="3">
        <f>IF(ISERROR(VLOOKUP($AN1870,技まとめ!$A$1:$F$380,5,FALSE)),"－",VLOOKUP($AN1870,技まとめ!$A$1:$F$380,5,FALSE))</f>
        <v>47</v>
      </c>
      <c r="AR1870" s="3" t="str">
        <f>IF($E1870=IF(ISERROR(VLOOKUP($AN1870,技まとめ!$A$1:$F$380,4,FALSE)),"－",VLOOKUP($AN1870,技まとめ!$A$1:$F$380,4,FALSE)),"一致","")</f>
        <v>一致</v>
      </c>
      <c r="AS1870" s="9" t="s">
        <v>5012</v>
      </c>
      <c r="AT1870" s="3" t="str">
        <f>IF(ISERROR(VLOOKUP($AS1870,技まとめ!$A$1:$F$380,6,FALSE)),"－",VLOOKUP($AS1870,技まとめ!$A$1:$F$380,6,FALSE))</f>
        <v>－</v>
      </c>
      <c r="AU1870" s="3">
        <f>IF(ISERROR(VLOOKUP($AS1870,技まとめ!$A$1:$F$380,3,FALSE)),"－",VLOOKUP($AS1870,技まとめ!$A$1:$F$380,3,FALSE))</f>
        <v>0</v>
      </c>
      <c r="AV1870" s="3">
        <f>IF(ISERROR(VLOOKUP($AS1870,技まとめ!$A$1:$F$380,5,FALSE)),"－",VLOOKUP($AS1870,技まとめ!$A$1:$F$380,5,FALSE))</f>
        <v>0</v>
      </c>
      <c r="AW1870" s="3" t="str">
        <f>IF($E1870=IF(ISERROR(VLOOKUP($AS1870,技まとめ!$A$1:$F$380,4,FALSE)),"－",VLOOKUP($AS1870,技まとめ!$A$1:$F$380,4,FALSE)),"一致","")</f>
        <v/>
      </c>
      <c r="AX1870" s="12" t="str">
        <f t="shared" si="412"/>
        <v>スリングショットツインブーストマタドールフェイントクリティカル！</v>
      </c>
      <c r="AY1870" s="12" t="str">
        <f t="shared" si="413"/>
        <v>スリングショットツインブーストマタドールフェイントクリティカル！</v>
      </c>
      <c r="AZ1870" s="12" t="str">
        <f t="shared" si="414"/>
        <v>スリングショットツインブーストマタドールフェイントクリティカル！</v>
      </c>
      <c r="BA1870" s="12" t="str">
        <f t="shared" si="415"/>
        <v>スリングショットツインブーストマタドールフェイントクリティカル！</v>
      </c>
      <c r="BB1870" s="11" t="str">
        <f t="shared" si="416"/>
        <v>NSNSDR－</v>
      </c>
      <c r="BC1870" s="11" t="str">
        <f t="shared" si="417"/>
        <v>NSNSDR－</v>
      </c>
      <c r="BD1870" s="11" t="str">
        <f t="shared" si="418"/>
        <v>NSNSDR－</v>
      </c>
      <c r="BE1870" s="11" t="str">
        <f t="shared" si="419"/>
        <v>NSNSDR－</v>
      </c>
    </row>
    <row r="1871" spans="1:57" ht="11.25" hidden="1" customHeight="1">
      <c r="A1871" s="6">
        <v>1870</v>
      </c>
      <c r="B1871" s="7" t="s">
        <v>4113</v>
      </c>
      <c r="C1871" s="8" t="s">
        <v>4114</v>
      </c>
      <c r="D1871" s="7" t="s">
        <v>72</v>
      </c>
      <c r="E1871" s="7" t="s">
        <v>73</v>
      </c>
      <c r="F1871" s="7" t="s">
        <v>74</v>
      </c>
      <c r="G1871" s="9">
        <v>133</v>
      </c>
      <c r="H1871" s="9">
        <v>125</v>
      </c>
      <c r="I1871" s="9">
        <v>58</v>
      </c>
      <c r="J1871" s="9">
        <v>51</v>
      </c>
      <c r="K1871" s="9">
        <v>40</v>
      </c>
      <c r="L1871" s="9">
        <v>76</v>
      </c>
      <c r="M1871" s="9">
        <v>67</v>
      </c>
      <c r="N1871" s="9">
        <v>39</v>
      </c>
      <c r="O1871" s="9">
        <v>52</v>
      </c>
      <c r="P1871" s="9">
        <v>42</v>
      </c>
      <c r="Q1871" s="10">
        <v>108</v>
      </c>
      <c r="R1871" s="11">
        <v>1</v>
      </c>
      <c r="S1871" s="11">
        <v>1</v>
      </c>
      <c r="T1871" s="11">
        <v>126</v>
      </c>
      <c r="U1871" s="11">
        <v>117</v>
      </c>
      <c r="V1871" s="11">
        <v>1</v>
      </c>
      <c r="W1871" s="11">
        <v>91</v>
      </c>
      <c r="X1871" s="11">
        <f t="shared" si="406"/>
        <v>445</v>
      </c>
      <c r="Y1871" s="11">
        <f t="shared" si="407"/>
        <v>4780</v>
      </c>
      <c r="Z1871" s="11">
        <f t="shared" si="408"/>
        <v>500</v>
      </c>
      <c r="AA1871" s="11">
        <f t="shared" si="409"/>
        <v>4875</v>
      </c>
      <c r="AB1871" s="11">
        <f t="shared" si="410"/>
        <v>4875</v>
      </c>
      <c r="AC1871" s="6">
        <f t="shared" si="411"/>
        <v>5500</v>
      </c>
      <c r="AD1871" s="9" t="s">
        <v>442</v>
      </c>
      <c r="AE1871" s="3" t="str">
        <f>IF(ISERROR(VLOOKUP($AD1871,技まとめ!$A$1:$F$380,6,FALSE)),"－",VLOOKUP($AD1871,技まとめ!$A$1:$F$380,6,FALSE))</f>
        <v>CA</v>
      </c>
      <c r="AF1871" s="3">
        <f>IF(ISERROR(VLOOKUP($AD1871,技まとめ!$A$1:$F$380,3,FALSE)),"－",VLOOKUP($AD1871,技まとめ!$A$1:$F$380,3,FALSE))</f>
        <v>75</v>
      </c>
      <c r="AG1871" s="3">
        <f>IF(ISERROR(VLOOKUP($AD1871,技まとめ!$A$1:$F$380,5,FALSE)),"－",VLOOKUP($AD1871,技まとめ!$A$1:$F$380,5,FALSE))</f>
        <v>45</v>
      </c>
      <c r="AH1871" s="3" t="str">
        <f>IF($E1871=IF(ISERROR(VLOOKUP($AD1871,技まとめ!$A$1:$F$380,4,FALSE)),"－",VLOOKUP($AD1871,技まとめ!$A$1:$F$380,4,FALSE)),"一致","")</f>
        <v>一致</v>
      </c>
      <c r="AI1871" s="9" t="s">
        <v>615</v>
      </c>
      <c r="AJ1871" s="3" t="str">
        <f>IF(ISERROR(VLOOKUP($AI1871,技まとめ!$A$1:$F$380,6,FALSE)),"－",VLOOKUP($AI1871,技まとめ!$A$1:$F$380,6,FALSE))</f>
        <v>DR</v>
      </c>
      <c r="AK1871" s="3">
        <f>IF(ISERROR(VLOOKUP($AI1871,技まとめ!$A$1:$F$380,3,FALSE)),"－",VLOOKUP($AI1871,技まとめ!$A$1:$F$380,3,FALSE))</f>
        <v>75</v>
      </c>
      <c r="AL1871" s="3">
        <f>IF(ISERROR(VLOOKUP($AI1871,技まとめ!$A$1:$F$380,5,FALSE)),"－",VLOOKUP($AI1871,技まとめ!$A$1:$F$380,5,FALSE))</f>
        <v>47</v>
      </c>
      <c r="AM1871" s="3" t="str">
        <f>IF($E1871=IF(ISERROR(VLOOKUP($AI1871,技まとめ!$A$1:$F$380,4,FALSE)),"－",VLOOKUP($AI1871,技まとめ!$A$1:$F$380,4,FALSE)),"一致","")</f>
        <v/>
      </c>
      <c r="AN1871" s="9" t="s">
        <v>274</v>
      </c>
      <c r="AO1871" s="3" t="str">
        <f>IF(ISERROR(VLOOKUP($AN1871,技まとめ!$A$1:$F$380,6,FALSE)),"－",VLOOKUP($AN1871,技まとめ!$A$1:$F$380,6,FALSE))</f>
        <v>P1</v>
      </c>
      <c r="AP1871" s="3">
        <f>IF(ISERROR(VLOOKUP($AN1871,技まとめ!$A$1:$F$380,3,FALSE)),"－",VLOOKUP($AN1871,技まとめ!$A$1:$F$380,3,FALSE))</f>
        <v>27</v>
      </c>
      <c r="AQ1871" s="3">
        <f>IF(ISERROR(VLOOKUP($AN1871,技まとめ!$A$1:$F$380,5,FALSE)),"－",VLOOKUP($AN1871,技まとめ!$A$1:$F$380,5,FALSE))</f>
        <v>25</v>
      </c>
      <c r="AR1871" s="3" t="str">
        <f>IF($E1871=IF(ISERROR(VLOOKUP($AN1871,技まとめ!$A$1:$F$380,4,FALSE)),"－",VLOOKUP($AN1871,技まとめ!$A$1:$F$380,4,FALSE)),"一致","")</f>
        <v/>
      </c>
      <c r="AS1871" s="9" t="s">
        <v>292</v>
      </c>
      <c r="AT1871" s="3" t="str">
        <f>IF(ISERROR(VLOOKUP($AS1871,技まとめ!$A$1:$F$380,6,FALSE)),"－",VLOOKUP($AS1871,技まとめ!$A$1:$F$380,6,FALSE))</f>
        <v>CA</v>
      </c>
      <c r="AU1871" s="3">
        <f>IF(ISERROR(VLOOKUP($AS1871,技まとめ!$A$1:$F$380,3,FALSE)),"－",VLOOKUP($AS1871,技まとめ!$A$1:$F$380,3,FALSE))</f>
        <v>90</v>
      </c>
      <c r="AV1871" s="3">
        <f>IF(ISERROR(VLOOKUP($AS1871,技まとめ!$A$1:$F$380,5,FALSE)),"－",VLOOKUP($AS1871,技まとめ!$A$1:$F$380,5,FALSE))</f>
        <v>50</v>
      </c>
      <c r="AW1871" s="3" t="str">
        <f>IF($E1871=IF(ISERROR(VLOOKUP($AS1871,技まとめ!$A$1:$F$380,4,FALSE)),"－",VLOOKUP($AS1871,技まとめ!$A$1:$F$380,4,FALSE)),"一致","")</f>
        <v/>
      </c>
      <c r="AX1871" s="12" t="str">
        <f t="shared" si="412"/>
        <v>フラッシュアッパーマタドールフェイントロケットこぶしバーンアウト</v>
      </c>
      <c r="AY1871" s="12" t="str">
        <f t="shared" si="413"/>
        <v>フラッシュアッパーマタドールフェイントロケットこぶしバーンアウト</v>
      </c>
      <c r="AZ1871" s="12" t="str">
        <f t="shared" si="414"/>
        <v>フラッシュアッパーマタドールフェイントロケットこぶしバーンアウト</v>
      </c>
      <c r="BA1871" s="12" t="str">
        <f t="shared" si="415"/>
        <v>フラッシュアッパーマタドールフェイントロケットこぶしバーンアウト</v>
      </c>
      <c r="BB1871" s="11" t="str">
        <f t="shared" si="416"/>
        <v>CADRP1CA</v>
      </c>
      <c r="BC1871" s="11" t="str">
        <f t="shared" si="417"/>
        <v>CADRP1CA</v>
      </c>
      <c r="BD1871" s="11" t="str">
        <f t="shared" si="418"/>
        <v>CADRP1CA</v>
      </c>
      <c r="BE1871" s="11" t="str">
        <f t="shared" si="419"/>
        <v>CADRP1CA</v>
      </c>
    </row>
    <row r="1872" spans="1:57" ht="11.25" hidden="1" customHeight="1">
      <c r="A1872" s="6">
        <v>1871</v>
      </c>
      <c r="B1872" s="7" t="s">
        <v>4115</v>
      </c>
      <c r="C1872" s="8" t="s">
        <v>4116</v>
      </c>
      <c r="D1872" s="7" t="s">
        <v>72</v>
      </c>
      <c r="E1872" s="7" t="s">
        <v>81</v>
      </c>
      <c r="F1872" s="7" t="s">
        <v>128</v>
      </c>
      <c r="G1872" s="9">
        <v>125</v>
      </c>
      <c r="H1872" s="9">
        <v>114</v>
      </c>
      <c r="I1872" s="9">
        <v>67</v>
      </c>
      <c r="J1872" s="9">
        <v>76</v>
      </c>
      <c r="K1872" s="9">
        <v>56</v>
      </c>
      <c r="L1872" s="9">
        <v>49</v>
      </c>
      <c r="M1872" s="9">
        <v>82</v>
      </c>
      <c r="N1872" s="9">
        <v>42</v>
      </c>
      <c r="O1872" s="9">
        <v>52</v>
      </c>
      <c r="P1872" s="9">
        <v>16</v>
      </c>
      <c r="Q1872" s="10">
        <v>117</v>
      </c>
      <c r="R1872" s="11">
        <v>8</v>
      </c>
      <c r="S1872" s="11">
        <v>1</v>
      </c>
      <c r="T1872" s="11">
        <v>99</v>
      </c>
      <c r="U1872" s="11">
        <v>132</v>
      </c>
      <c r="V1872" s="11">
        <v>1</v>
      </c>
      <c r="W1872" s="11">
        <v>102</v>
      </c>
      <c r="X1872" s="11">
        <f t="shared" si="406"/>
        <v>460</v>
      </c>
      <c r="Y1872" s="11">
        <f t="shared" si="407"/>
        <v>5195</v>
      </c>
      <c r="Z1872" s="11">
        <f t="shared" si="408"/>
        <v>800</v>
      </c>
      <c r="AA1872" s="11">
        <f t="shared" si="409"/>
        <v>3985</v>
      </c>
      <c r="AB1872" s="11">
        <f t="shared" si="410"/>
        <v>3985</v>
      </c>
      <c r="AC1872" s="6">
        <f t="shared" si="411"/>
        <v>4510</v>
      </c>
      <c r="AD1872" s="9" t="s">
        <v>369</v>
      </c>
      <c r="AE1872" s="3" t="str">
        <f>IF(ISERROR(VLOOKUP($AD1872,技まとめ!$A$1:$F$380,6,FALSE)),"－",VLOOKUP($AD1872,技まとめ!$A$1:$F$380,6,FALSE))</f>
        <v>NS</v>
      </c>
      <c r="AF1872" s="3">
        <f>IF(ISERROR(VLOOKUP($AD1872,技まとめ!$A$1:$F$380,3,FALSE)),"－",VLOOKUP($AD1872,技まとめ!$A$1:$F$380,3,FALSE))</f>
        <v>90</v>
      </c>
      <c r="AG1872" s="3">
        <f>IF(ISERROR(VLOOKUP($AD1872,技まとめ!$A$1:$F$380,5,FALSE)),"－",VLOOKUP($AD1872,技まとめ!$A$1:$F$380,5,FALSE))</f>
        <v>49</v>
      </c>
      <c r="AH1872" s="3" t="str">
        <f>IF($E1872=IF(ISERROR(VLOOKUP($AD1872,技まとめ!$A$1:$F$380,4,FALSE)),"－",VLOOKUP($AD1872,技まとめ!$A$1:$F$380,4,FALSE)),"一致","")</f>
        <v/>
      </c>
      <c r="AI1872" s="9" t="s">
        <v>135</v>
      </c>
      <c r="AJ1872" s="3" t="str">
        <f>IF(ISERROR(VLOOKUP($AI1872,技まとめ!$A$1:$F$380,6,FALSE)),"－",VLOOKUP($AI1872,技まとめ!$A$1:$F$380,6,FALSE))</f>
        <v>SC</v>
      </c>
      <c r="AK1872" s="3">
        <f>IF(ISERROR(VLOOKUP($AI1872,技まとめ!$A$1:$F$380,3,FALSE)),"－",VLOOKUP($AI1872,技まとめ!$A$1:$F$380,3,FALSE))</f>
        <v>36</v>
      </c>
      <c r="AL1872" s="3">
        <f>IF(ISERROR(VLOOKUP($AI1872,技まとめ!$A$1:$F$380,5,FALSE)),"－",VLOOKUP($AI1872,技まとめ!$A$1:$F$380,5,FALSE))</f>
        <v>25</v>
      </c>
      <c r="AM1872" s="3" t="str">
        <f>IF($E1872=IF(ISERROR(VLOOKUP($AI1872,技まとめ!$A$1:$F$380,4,FALSE)),"－",VLOOKUP($AI1872,技まとめ!$A$1:$F$380,4,FALSE)),"一致","")</f>
        <v/>
      </c>
      <c r="AN1872" s="9" t="s">
        <v>1940</v>
      </c>
      <c r="AO1872" s="3" t="str">
        <f>IF(ISERROR(VLOOKUP($AN1872,技まとめ!$A$1:$F$380,6,FALSE)),"－",VLOOKUP($AN1872,技まとめ!$A$1:$F$380,6,FALSE))</f>
        <v>DR</v>
      </c>
      <c r="AP1872" s="3">
        <f>IF(ISERROR(VLOOKUP($AN1872,技まとめ!$A$1:$F$380,3,FALSE)),"－",VLOOKUP($AN1872,技まとめ!$A$1:$F$380,3,FALSE))</f>
        <v>94</v>
      </c>
      <c r="AQ1872" s="3">
        <f>IF(ISERROR(VLOOKUP($AN1872,技まとめ!$A$1:$F$380,5,FALSE)),"－",VLOOKUP($AN1872,技まとめ!$A$1:$F$380,5,FALSE))</f>
        <v>56</v>
      </c>
      <c r="AR1872" s="3" t="str">
        <f>IF($E1872=IF(ISERROR(VLOOKUP($AN1872,技まとめ!$A$1:$F$380,4,FALSE)),"－",VLOOKUP($AN1872,技まとめ!$A$1:$F$380,4,FALSE)),"一致","")</f>
        <v/>
      </c>
      <c r="AS1872" s="9" t="s">
        <v>360</v>
      </c>
      <c r="AT1872" s="3" t="str">
        <f>IF(ISERROR(VLOOKUP($AS1872,技まとめ!$A$1:$F$380,6,FALSE)),"－",VLOOKUP($AS1872,技まとめ!$A$1:$F$380,6,FALSE))</f>
        <v>LS</v>
      </c>
      <c r="AU1872" s="3">
        <f>IF(ISERROR(VLOOKUP($AS1872,技まとめ!$A$1:$F$380,3,FALSE)),"－",VLOOKUP($AS1872,技まとめ!$A$1:$F$380,3,FALSE))</f>
        <v>64</v>
      </c>
      <c r="AV1872" s="3">
        <f>IF(ISERROR(VLOOKUP($AS1872,技まとめ!$A$1:$F$380,5,FALSE)),"－",VLOOKUP($AS1872,技まとめ!$A$1:$F$380,5,FALSE))</f>
        <v>44</v>
      </c>
      <c r="AW1872" s="3" t="str">
        <f>IF($E1872=IF(ISERROR(VLOOKUP($AS1872,技まとめ!$A$1:$F$380,4,FALSE)),"－",VLOOKUP($AS1872,技まとめ!$A$1:$F$380,4,FALSE)),"一致","")</f>
        <v/>
      </c>
      <c r="AX1872" s="12" t="str">
        <f t="shared" si="412"/>
        <v>スリングショットファイアトルネードスーパーエラシコアサルトシュート</v>
      </c>
      <c r="AY1872" s="12" t="str">
        <f t="shared" si="413"/>
        <v>スリングショットファイアトルネードスーパーエラシコアサルトシュート</v>
      </c>
      <c r="AZ1872" s="12" t="str">
        <f t="shared" si="414"/>
        <v>スリングショットファイアトルネードスーパーエラシコアサルトシュート</v>
      </c>
      <c r="BA1872" s="12" t="str">
        <f t="shared" si="415"/>
        <v>スリングショットファイアトルネードスーパーエラシコアサルトシュート</v>
      </c>
      <c r="BB1872" s="11" t="str">
        <f t="shared" si="416"/>
        <v>NSSCDRLS</v>
      </c>
      <c r="BC1872" s="11" t="str">
        <f t="shared" si="417"/>
        <v>NSSCDRLS</v>
      </c>
      <c r="BD1872" s="11" t="str">
        <f t="shared" si="418"/>
        <v>NSSCDRLS</v>
      </c>
      <c r="BE1872" s="11" t="str">
        <f t="shared" si="419"/>
        <v>NSSCDRLS</v>
      </c>
    </row>
    <row r="1873" spans="1:57" ht="11.25" hidden="1" customHeight="1">
      <c r="A1873" s="6">
        <v>1872</v>
      </c>
      <c r="B1873" s="7" t="s">
        <v>4117</v>
      </c>
      <c r="C1873" s="8" t="s">
        <v>4118</v>
      </c>
      <c r="D1873" s="7" t="s">
        <v>72</v>
      </c>
      <c r="E1873" s="7" t="s">
        <v>95</v>
      </c>
      <c r="F1873" s="7" t="s">
        <v>82</v>
      </c>
      <c r="G1873" s="9">
        <v>123</v>
      </c>
      <c r="H1873" s="9">
        <v>108</v>
      </c>
      <c r="I1873" s="9">
        <v>57</v>
      </c>
      <c r="J1873" s="9">
        <v>66</v>
      </c>
      <c r="K1873" s="9">
        <v>40</v>
      </c>
      <c r="L1873" s="9">
        <v>64</v>
      </c>
      <c r="M1873" s="9">
        <v>63</v>
      </c>
      <c r="N1873" s="9">
        <v>54</v>
      </c>
      <c r="O1873" s="9">
        <v>59</v>
      </c>
      <c r="P1873" s="9">
        <v>5</v>
      </c>
      <c r="Q1873" s="10">
        <v>107</v>
      </c>
      <c r="R1873" s="11">
        <v>1</v>
      </c>
      <c r="S1873" s="11">
        <v>1</v>
      </c>
      <c r="T1873" s="11">
        <v>114</v>
      </c>
      <c r="U1873" s="11">
        <v>113</v>
      </c>
      <c r="V1873" s="11">
        <v>1</v>
      </c>
      <c r="W1873" s="11">
        <v>91</v>
      </c>
      <c r="X1873" s="11">
        <f t="shared" si="406"/>
        <v>428</v>
      </c>
      <c r="Y1873" s="11">
        <f t="shared" si="407"/>
        <v>4740</v>
      </c>
      <c r="Z1873" s="11">
        <f t="shared" si="408"/>
        <v>500</v>
      </c>
      <c r="AA1873" s="11">
        <f t="shared" si="409"/>
        <v>4455</v>
      </c>
      <c r="AB1873" s="11">
        <f t="shared" si="410"/>
        <v>4455</v>
      </c>
      <c r="AC1873" s="6">
        <f t="shared" si="411"/>
        <v>5020</v>
      </c>
      <c r="AD1873" s="9" t="s">
        <v>756</v>
      </c>
      <c r="AE1873" s="3" t="str">
        <f>IF(ISERROR(VLOOKUP($AD1873,技まとめ!$A$1:$F$380,6,FALSE)),"－",VLOOKUP($AD1873,技まとめ!$A$1:$F$380,6,FALSE))</f>
        <v>BB</v>
      </c>
      <c r="AF1873" s="3">
        <f>IF(ISERROR(VLOOKUP($AD1873,技まとめ!$A$1:$F$380,3,FALSE)),"－",VLOOKUP($AD1873,技まとめ!$A$1:$F$380,3,FALSE))</f>
        <v>65</v>
      </c>
      <c r="AG1873" s="3">
        <f>IF(ISERROR(VLOOKUP($AD1873,技まとめ!$A$1:$F$380,5,FALSE)),"－",VLOOKUP($AD1873,技まとめ!$A$1:$F$380,5,FALSE))</f>
        <v>42</v>
      </c>
      <c r="AH1873" s="3" t="str">
        <f>IF($E1873=IF(ISERROR(VLOOKUP($AD1873,技まとめ!$A$1:$F$380,4,FALSE)),"－",VLOOKUP($AD1873,技まとめ!$A$1:$F$380,4,FALSE)),"一致","")</f>
        <v/>
      </c>
      <c r="AI1873" s="9" t="s">
        <v>821</v>
      </c>
      <c r="AJ1873" s="3" t="str">
        <f>IF(ISERROR(VLOOKUP($AI1873,技まとめ!$A$1:$F$380,6,FALSE)),"－",VLOOKUP($AI1873,技まとめ!$A$1:$F$380,6,FALSE))</f>
        <v>BL</v>
      </c>
      <c r="AK1873" s="3">
        <f>IF(ISERROR(VLOOKUP($AI1873,技まとめ!$A$1:$F$380,3,FALSE)),"－",VLOOKUP($AI1873,技まとめ!$A$1:$F$380,3,FALSE))</f>
        <v>52</v>
      </c>
      <c r="AL1873" s="3">
        <f>IF(ISERROR(VLOOKUP($AI1873,技まとめ!$A$1:$F$380,5,FALSE)),"－",VLOOKUP($AI1873,技まとめ!$A$1:$F$380,5,FALSE))</f>
        <v>36</v>
      </c>
      <c r="AM1873" s="3" t="str">
        <f>IF($E1873=IF(ISERROR(VLOOKUP($AI1873,技まとめ!$A$1:$F$380,4,FALSE)),"－",VLOOKUP($AI1873,技まとめ!$A$1:$F$380,4,FALSE)),"一致","")</f>
        <v>一致</v>
      </c>
      <c r="AN1873" s="9" t="s">
        <v>204</v>
      </c>
      <c r="AO1873" s="3" t="str">
        <f>IF(ISERROR(VLOOKUP($AN1873,技まとめ!$A$1:$F$380,6,FALSE)),"－",VLOOKUP($AN1873,技まとめ!$A$1:$F$380,6,FALSE))</f>
        <v>CA</v>
      </c>
      <c r="AP1873" s="3">
        <f>IF(ISERROR(VLOOKUP($AN1873,技まとめ!$A$1:$F$380,3,FALSE)),"－",VLOOKUP($AN1873,技まとめ!$A$1:$F$380,3,FALSE))</f>
        <v>85</v>
      </c>
      <c r="AQ1873" s="3">
        <f>IF(ISERROR(VLOOKUP($AN1873,技まとめ!$A$1:$F$380,5,FALSE)),"－",VLOOKUP($AN1873,技まとめ!$A$1:$F$380,5,FALSE))</f>
        <v>47</v>
      </c>
      <c r="AR1873" s="3" t="str">
        <f>IF($E1873=IF(ISERROR(VLOOKUP($AN1873,技まとめ!$A$1:$F$380,4,FALSE)),"－",VLOOKUP($AN1873,技まとめ!$A$1:$F$380,4,FALSE)),"一致","")</f>
        <v>一致</v>
      </c>
      <c r="AS1873" s="9" t="s">
        <v>295</v>
      </c>
      <c r="AT1873" s="3" t="str">
        <f>IF(ISERROR(VLOOKUP($AS1873,技まとめ!$A$1:$F$380,6,FALSE)),"－",VLOOKUP($AS1873,技まとめ!$A$1:$F$380,6,FALSE))</f>
        <v>DR</v>
      </c>
      <c r="AU1873" s="3">
        <f>IF(ISERROR(VLOOKUP($AS1873,技まとめ!$A$1:$F$380,3,FALSE)),"－",VLOOKUP($AS1873,技まとめ!$A$1:$F$380,3,FALSE))</f>
        <v>13</v>
      </c>
      <c r="AV1873" s="3">
        <f>IF(ISERROR(VLOOKUP($AS1873,技まとめ!$A$1:$F$380,5,FALSE)),"－",VLOOKUP($AS1873,技まとめ!$A$1:$F$380,5,FALSE))</f>
        <v>20</v>
      </c>
      <c r="AW1873" s="3" t="str">
        <f>IF($E1873=IF(ISERROR(VLOOKUP($AS1873,技まとめ!$A$1:$F$380,4,FALSE)),"－",VLOOKUP($AS1873,技まとめ!$A$1:$F$380,4,FALSE)),"一致","")</f>
        <v/>
      </c>
      <c r="AX1873" s="12" t="str">
        <f t="shared" si="412"/>
        <v>ボルケイノカットウェルカムバックビッグスパイダーダッシュアクセル</v>
      </c>
      <c r="AY1873" s="12" t="str">
        <f t="shared" si="413"/>
        <v>ボルケイノカットウェルカムバックビッグスパイダーダッシュアクセル</v>
      </c>
      <c r="AZ1873" s="12" t="str">
        <f t="shared" si="414"/>
        <v>ボルケイノカットウェルカムバックビッグスパイダーダッシュアクセル</v>
      </c>
      <c r="BA1873" s="12" t="str">
        <f t="shared" si="415"/>
        <v>ボルケイノカットウェルカムバックビッグスパイダーダッシュアクセル</v>
      </c>
      <c r="BB1873" s="11" t="str">
        <f t="shared" si="416"/>
        <v>BBBLCADR</v>
      </c>
      <c r="BC1873" s="11" t="str">
        <f t="shared" si="417"/>
        <v>BBBLCADR</v>
      </c>
      <c r="BD1873" s="11" t="str">
        <f t="shared" si="418"/>
        <v>BBBLCADR</v>
      </c>
      <c r="BE1873" s="11" t="str">
        <f t="shared" si="419"/>
        <v>BBBLCADR</v>
      </c>
    </row>
    <row r="1874" spans="1:57" ht="11.25" hidden="1" customHeight="1">
      <c r="A1874" s="6">
        <v>1873</v>
      </c>
      <c r="B1874" s="7" t="s">
        <v>4119</v>
      </c>
      <c r="C1874" s="8" t="s">
        <v>4120</v>
      </c>
      <c r="D1874" s="7" t="s">
        <v>72</v>
      </c>
      <c r="E1874" s="7" t="s">
        <v>73</v>
      </c>
      <c r="F1874" s="7" t="s">
        <v>109</v>
      </c>
      <c r="G1874" s="9">
        <v>128</v>
      </c>
      <c r="H1874" s="9">
        <v>115</v>
      </c>
      <c r="I1874" s="9">
        <v>51</v>
      </c>
      <c r="J1874" s="9">
        <v>73</v>
      </c>
      <c r="K1874" s="9">
        <v>56</v>
      </c>
      <c r="L1874" s="9">
        <v>56</v>
      </c>
      <c r="M1874" s="9">
        <v>51</v>
      </c>
      <c r="N1874" s="9">
        <v>79</v>
      </c>
      <c r="O1874" s="9">
        <v>47</v>
      </c>
      <c r="P1874" s="9">
        <v>6</v>
      </c>
      <c r="Q1874" s="10">
        <v>101</v>
      </c>
      <c r="R1874" s="11">
        <v>32</v>
      </c>
      <c r="S1874" s="11">
        <v>1</v>
      </c>
      <c r="T1874" s="11">
        <v>106</v>
      </c>
      <c r="U1874" s="11">
        <v>101</v>
      </c>
      <c r="V1874" s="11">
        <v>1</v>
      </c>
      <c r="W1874" s="11">
        <v>97</v>
      </c>
      <c r="X1874" s="11">
        <f t="shared" si="406"/>
        <v>439</v>
      </c>
      <c r="Y1874" s="11">
        <f t="shared" si="407"/>
        <v>4530</v>
      </c>
      <c r="Z1874" s="11">
        <f t="shared" si="408"/>
        <v>1615</v>
      </c>
      <c r="AA1874" s="11">
        <f t="shared" si="409"/>
        <v>4205</v>
      </c>
      <c r="AB1874" s="11">
        <f t="shared" si="410"/>
        <v>4205</v>
      </c>
      <c r="AC1874" s="6">
        <f t="shared" si="411"/>
        <v>4885</v>
      </c>
      <c r="AD1874" s="9" t="s">
        <v>366</v>
      </c>
      <c r="AE1874" s="3" t="str">
        <f>IF(ISERROR(VLOOKUP($AD1874,技まとめ!$A$1:$F$380,6,FALSE)),"－",VLOOKUP($AD1874,技まとめ!$A$1:$F$380,6,FALSE))</f>
        <v>BL</v>
      </c>
      <c r="AF1874" s="3">
        <f>IF(ISERROR(VLOOKUP($AD1874,技まとめ!$A$1:$F$380,3,FALSE)),"－",VLOOKUP($AD1874,技まとめ!$A$1:$F$380,3,FALSE))</f>
        <v>65</v>
      </c>
      <c r="AG1874" s="3">
        <f>IF(ISERROR(VLOOKUP($AD1874,技まとめ!$A$1:$F$380,5,FALSE)),"－",VLOOKUP($AD1874,技まとめ!$A$1:$F$380,5,FALSE))</f>
        <v>42</v>
      </c>
      <c r="AH1874" s="3" t="str">
        <f>IF($E1874=IF(ISERROR(VLOOKUP($AD1874,技まとめ!$A$1:$F$380,4,FALSE)),"－",VLOOKUP($AD1874,技まとめ!$A$1:$F$380,4,FALSE)),"一致","")</f>
        <v/>
      </c>
      <c r="AI1874" s="9" t="s">
        <v>1334</v>
      </c>
      <c r="AJ1874" s="3" t="str">
        <f>IF(ISERROR(VLOOKUP($AI1874,技まとめ!$A$1:$F$380,6,FALSE)),"－",VLOOKUP($AI1874,技まとめ!$A$1:$F$380,6,FALSE))</f>
        <v>DR</v>
      </c>
      <c r="AK1874" s="3">
        <f>IF(ISERROR(VLOOKUP($AI1874,技まとめ!$A$1:$F$380,3,FALSE)),"－",VLOOKUP($AI1874,技まとめ!$A$1:$F$380,3,FALSE))</f>
        <v>90</v>
      </c>
      <c r="AL1874" s="3">
        <f>IF(ISERROR(VLOOKUP($AI1874,技まとめ!$A$1:$F$380,5,FALSE)),"－",VLOOKUP($AI1874,技まとめ!$A$1:$F$380,5,FALSE))</f>
        <v>53</v>
      </c>
      <c r="AM1874" s="3" t="str">
        <f>IF($E1874=IF(ISERROR(VLOOKUP($AI1874,技まとめ!$A$1:$F$380,4,FALSE)),"－",VLOOKUP($AI1874,技まとめ!$A$1:$F$380,4,FALSE)),"一致","")</f>
        <v/>
      </c>
      <c r="AN1874" s="9" t="s">
        <v>221</v>
      </c>
      <c r="AO1874" s="3" t="str">
        <f>IF(ISERROR(VLOOKUP($AN1874,技まとめ!$A$1:$F$380,6,FALSE)),"－",VLOOKUP($AN1874,技まとめ!$A$1:$F$380,6,FALSE))</f>
        <v>DR</v>
      </c>
      <c r="AP1874" s="3">
        <f>IF(ISERROR(VLOOKUP($AN1874,技まとめ!$A$1:$F$380,3,FALSE)),"－",VLOOKUP($AN1874,技まとめ!$A$1:$F$380,3,FALSE))</f>
        <v>44</v>
      </c>
      <c r="AQ1874" s="3">
        <f>IF(ISERROR(VLOOKUP($AN1874,技まとめ!$A$1:$F$380,5,FALSE)),"－",VLOOKUP($AN1874,技まとめ!$A$1:$F$380,5,FALSE))</f>
        <v>33</v>
      </c>
      <c r="AR1874" s="3" t="str">
        <f>IF($E1874=IF(ISERROR(VLOOKUP($AN1874,技まとめ!$A$1:$F$380,4,FALSE)),"－",VLOOKUP($AN1874,技まとめ!$A$1:$F$380,4,FALSE)),"一致","")</f>
        <v/>
      </c>
      <c r="AS1874" s="9" t="s">
        <v>398</v>
      </c>
      <c r="AT1874" s="3" t="str">
        <f>IF(ISERROR(VLOOKUP($AS1874,技まとめ!$A$1:$F$380,6,FALSE)),"－",VLOOKUP($AS1874,技まとめ!$A$1:$F$380,6,FALSE))</f>
        <v>BB</v>
      </c>
      <c r="AU1874" s="3">
        <f>IF(ISERROR(VLOOKUP($AS1874,技まとめ!$A$1:$F$380,3,FALSE)),"－",VLOOKUP($AS1874,技まとめ!$A$1:$F$380,3,FALSE))</f>
        <v>71</v>
      </c>
      <c r="AV1874" s="3">
        <f>IF(ISERROR(VLOOKUP($AS1874,技まとめ!$A$1:$F$380,5,FALSE)),"－",VLOOKUP($AS1874,技まとめ!$A$1:$F$380,5,FALSE))</f>
        <v>44</v>
      </c>
      <c r="AW1874" s="3" t="str">
        <f>IF($E1874=IF(ISERROR(VLOOKUP($AS1874,技まとめ!$A$1:$F$380,4,FALSE)),"－",VLOOKUP($AS1874,技まとめ!$A$1:$F$380,4,FALSE)),"一致","")</f>
        <v>一致</v>
      </c>
      <c r="AX1874" s="12" t="str">
        <f t="shared" si="412"/>
        <v>プロファイルゾーンフレイムベールならくおとしアイアンウォール</v>
      </c>
      <c r="AY1874" s="12" t="str">
        <f t="shared" si="413"/>
        <v>プロファイルゾーンフレイムベールならくおとしアイアンウォール</v>
      </c>
      <c r="AZ1874" s="12" t="str">
        <f t="shared" si="414"/>
        <v>プロファイルゾーンフレイムベールならくおとしアイアンウォール</v>
      </c>
      <c r="BA1874" s="12" t="str">
        <f t="shared" si="415"/>
        <v>プロファイルゾーンフレイムベールならくおとしアイアンウォール</v>
      </c>
      <c r="BB1874" s="11" t="str">
        <f t="shared" si="416"/>
        <v>BLDRDRBB</v>
      </c>
      <c r="BC1874" s="11" t="str">
        <f t="shared" si="417"/>
        <v>BLDRDRBB</v>
      </c>
      <c r="BD1874" s="11" t="str">
        <f t="shared" si="418"/>
        <v>BLDRDRBB</v>
      </c>
      <c r="BE1874" s="11" t="str">
        <f t="shared" si="419"/>
        <v>BLDRDRBB</v>
      </c>
    </row>
    <row r="1875" spans="1:57" ht="11.25" hidden="1" customHeight="1">
      <c r="A1875" s="6">
        <v>1874</v>
      </c>
      <c r="B1875" s="7" t="s">
        <v>4121</v>
      </c>
      <c r="C1875" s="8" t="s">
        <v>4122</v>
      </c>
      <c r="D1875" s="7" t="s">
        <v>72</v>
      </c>
      <c r="E1875" s="7" t="s">
        <v>102</v>
      </c>
      <c r="F1875" s="7" t="s">
        <v>128</v>
      </c>
      <c r="G1875" s="9">
        <v>134</v>
      </c>
      <c r="H1875" s="9">
        <v>100</v>
      </c>
      <c r="I1875" s="9">
        <v>47</v>
      </c>
      <c r="J1875" s="9">
        <v>81</v>
      </c>
      <c r="K1875" s="9">
        <v>68</v>
      </c>
      <c r="L1875" s="9">
        <v>35</v>
      </c>
      <c r="M1875" s="9">
        <v>59</v>
      </c>
      <c r="N1875" s="9">
        <v>61</v>
      </c>
      <c r="O1875" s="9">
        <v>60</v>
      </c>
      <c r="P1875" s="9">
        <v>9</v>
      </c>
      <c r="Q1875" s="10">
        <v>97</v>
      </c>
      <c r="R1875" s="11">
        <v>37</v>
      </c>
      <c r="S1875" s="11">
        <v>1</v>
      </c>
      <c r="T1875" s="11">
        <v>85</v>
      </c>
      <c r="U1875" s="11">
        <v>109</v>
      </c>
      <c r="V1875" s="11">
        <v>1</v>
      </c>
      <c r="W1875" s="11">
        <v>110</v>
      </c>
      <c r="X1875" s="11">
        <f t="shared" si="406"/>
        <v>440</v>
      </c>
      <c r="Y1875" s="11">
        <f t="shared" si="407"/>
        <v>4435</v>
      </c>
      <c r="Z1875" s="11">
        <f t="shared" si="408"/>
        <v>1855</v>
      </c>
      <c r="AA1875" s="11">
        <f t="shared" si="409"/>
        <v>3535</v>
      </c>
      <c r="AB1875" s="11">
        <f t="shared" si="410"/>
        <v>3535</v>
      </c>
      <c r="AC1875" s="6">
        <f t="shared" si="411"/>
        <v>4135</v>
      </c>
      <c r="AD1875" s="9" t="s">
        <v>369</v>
      </c>
      <c r="AE1875" s="3" t="str">
        <f>IF(ISERROR(VLOOKUP($AD1875,技まとめ!$A$1:$F$380,6,FALSE)),"－",VLOOKUP($AD1875,技まとめ!$A$1:$F$380,6,FALSE))</f>
        <v>NS</v>
      </c>
      <c r="AF1875" s="3">
        <f>IF(ISERROR(VLOOKUP($AD1875,技まとめ!$A$1:$F$380,3,FALSE)),"－",VLOOKUP($AD1875,技まとめ!$A$1:$F$380,3,FALSE))</f>
        <v>90</v>
      </c>
      <c r="AG1875" s="3">
        <f>IF(ISERROR(VLOOKUP($AD1875,技まとめ!$A$1:$F$380,5,FALSE)),"－",VLOOKUP($AD1875,技まとめ!$A$1:$F$380,5,FALSE))</f>
        <v>49</v>
      </c>
      <c r="AH1875" s="3" t="str">
        <f>IF($E1875=IF(ISERROR(VLOOKUP($AD1875,技まとめ!$A$1:$F$380,4,FALSE)),"－",VLOOKUP($AD1875,技まとめ!$A$1:$F$380,4,FALSE)),"一致","")</f>
        <v/>
      </c>
      <c r="AI1875" s="9" t="s">
        <v>821</v>
      </c>
      <c r="AJ1875" s="3" t="str">
        <f>IF(ISERROR(VLOOKUP($AI1875,技まとめ!$A$1:$F$380,6,FALSE)),"－",VLOOKUP($AI1875,技まとめ!$A$1:$F$380,6,FALSE))</f>
        <v>BL</v>
      </c>
      <c r="AK1875" s="3">
        <f>IF(ISERROR(VLOOKUP($AI1875,技まとめ!$A$1:$F$380,3,FALSE)),"－",VLOOKUP($AI1875,技まとめ!$A$1:$F$380,3,FALSE))</f>
        <v>52</v>
      </c>
      <c r="AL1875" s="3">
        <f>IF(ISERROR(VLOOKUP($AI1875,技まとめ!$A$1:$F$380,5,FALSE)),"－",VLOOKUP($AI1875,技まとめ!$A$1:$F$380,5,FALSE))</f>
        <v>36</v>
      </c>
      <c r="AM1875" s="3" t="str">
        <f>IF($E1875=IF(ISERROR(VLOOKUP($AI1875,技まとめ!$A$1:$F$380,4,FALSE)),"－",VLOOKUP($AI1875,技まとめ!$A$1:$F$380,4,FALSE)),"一致","")</f>
        <v/>
      </c>
      <c r="AN1875" s="9" t="s">
        <v>5015</v>
      </c>
      <c r="AO1875" s="3" t="str">
        <f>IF(ISERROR(VLOOKUP($AN1875,技まとめ!$A$1:$F$380,6,FALSE)),"－",VLOOKUP($AN1875,技まとめ!$A$1:$F$380,6,FALSE))</f>
        <v>－</v>
      </c>
      <c r="AP1875" s="3">
        <f>IF(ISERROR(VLOOKUP($AN1875,技まとめ!$A$1:$F$380,3,FALSE)),"－",VLOOKUP($AN1875,技まとめ!$A$1:$F$380,3,FALSE))</f>
        <v>0</v>
      </c>
      <c r="AQ1875" s="3">
        <f>IF(ISERROR(VLOOKUP($AN1875,技まとめ!$A$1:$F$380,5,FALSE)),"－",VLOOKUP($AN1875,技まとめ!$A$1:$F$380,5,FALSE))</f>
        <v>0</v>
      </c>
      <c r="AR1875" s="3" t="str">
        <f>IF($E1875=IF(ISERROR(VLOOKUP($AN1875,技まとめ!$A$1:$F$380,4,FALSE)),"－",VLOOKUP($AN1875,技まとめ!$A$1:$F$380,4,FALSE)),"一致","")</f>
        <v/>
      </c>
      <c r="AS1875" s="9" t="s">
        <v>1940</v>
      </c>
      <c r="AT1875" s="3" t="str">
        <f>IF(ISERROR(VLOOKUP($AS1875,技まとめ!$A$1:$F$380,6,FALSE)),"－",VLOOKUP($AS1875,技まとめ!$A$1:$F$380,6,FALSE))</f>
        <v>DR</v>
      </c>
      <c r="AU1875" s="3">
        <f>IF(ISERROR(VLOOKUP($AS1875,技まとめ!$A$1:$F$380,3,FALSE)),"－",VLOOKUP($AS1875,技まとめ!$A$1:$F$380,3,FALSE))</f>
        <v>94</v>
      </c>
      <c r="AV1875" s="3">
        <f>IF(ISERROR(VLOOKUP($AS1875,技まとめ!$A$1:$F$380,5,FALSE)),"－",VLOOKUP($AS1875,技まとめ!$A$1:$F$380,5,FALSE))</f>
        <v>56</v>
      </c>
      <c r="AW1875" s="3" t="str">
        <f>IF($E1875=IF(ISERROR(VLOOKUP($AS1875,技まとめ!$A$1:$F$380,4,FALSE)),"－",VLOOKUP($AS1875,技まとめ!$A$1:$F$380,4,FALSE)),"一致","")</f>
        <v/>
      </c>
      <c r="AX1875" s="12" t="str">
        <f t="shared" si="412"/>
        <v>スリングショットウェルカムバックみんなイケイケ！スーパーエラシコ</v>
      </c>
      <c r="AY1875" s="12" t="str">
        <f t="shared" si="413"/>
        <v>スリングショットウェルカムバックみんなイケイケ！スーパーエラシコ</v>
      </c>
      <c r="AZ1875" s="12" t="str">
        <f t="shared" si="414"/>
        <v>スリングショットウェルカムバックみんなイケイケ！スーパーエラシコ</v>
      </c>
      <c r="BA1875" s="12" t="str">
        <f t="shared" si="415"/>
        <v>スリングショットウェルカムバックみんなイケイケ！スーパーエラシコ</v>
      </c>
      <c r="BB1875" s="11" t="str">
        <f t="shared" si="416"/>
        <v>NSBL－DR</v>
      </c>
      <c r="BC1875" s="11" t="str">
        <f t="shared" si="417"/>
        <v>NSBL－DR</v>
      </c>
      <c r="BD1875" s="11" t="str">
        <f t="shared" si="418"/>
        <v>NSBL－DR</v>
      </c>
      <c r="BE1875" s="11" t="str">
        <f t="shared" si="419"/>
        <v>NSBL－DR</v>
      </c>
    </row>
    <row r="1876" spans="1:57" ht="11.25" hidden="1" customHeight="1">
      <c r="A1876" s="6">
        <v>1875</v>
      </c>
      <c r="B1876" s="7" t="s">
        <v>4123</v>
      </c>
      <c r="C1876" s="8" t="s">
        <v>4124</v>
      </c>
      <c r="D1876" s="7" t="s">
        <v>72</v>
      </c>
      <c r="E1876" s="7" t="s">
        <v>95</v>
      </c>
      <c r="F1876" s="7" t="s">
        <v>74</v>
      </c>
      <c r="G1876" s="9">
        <v>120</v>
      </c>
      <c r="H1876" s="9">
        <v>132</v>
      </c>
      <c r="I1876" s="9">
        <v>64</v>
      </c>
      <c r="J1876" s="9">
        <v>63</v>
      </c>
      <c r="K1876" s="9">
        <v>62</v>
      </c>
      <c r="L1876" s="9">
        <v>73</v>
      </c>
      <c r="M1876" s="9">
        <v>52</v>
      </c>
      <c r="N1876" s="9">
        <v>57</v>
      </c>
      <c r="O1876" s="9">
        <v>56</v>
      </c>
      <c r="P1876" s="9">
        <v>4</v>
      </c>
      <c r="Q1876" s="10">
        <v>114</v>
      </c>
      <c r="R1876" s="11">
        <v>4</v>
      </c>
      <c r="S1876" s="11">
        <v>1</v>
      </c>
      <c r="T1876" s="11">
        <v>123</v>
      </c>
      <c r="U1876" s="11">
        <v>102</v>
      </c>
      <c r="V1876" s="11">
        <v>1</v>
      </c>
      <c r="W1876" s="11">
        <v>106</v>
      </c>
      <c r="X1876" s="11">
        <f t="shared" si="406"/>
        <v>451</v>
      </c>
      <c r="Y1876" s="11">
        <f t="shared" si="407"/>
        <v>5095</v>
      </c>
      <c r="Z1876" s="11">
        <f t="shared" si="408"/>
        <v>680</v>
      </c>
      <c r="AA1876" s="11">
        <f t="shared" si="409"/>
        <v>4845</v>
      </c>
      <c r="AB1876" s="11">
        <f t="shared" si="410"/>
        <v>4845</v>
      </c>
      <c r="AC1876" s="6">
        <f t="shared" si="411"/>
        <v>5470</v>
      </c>
      <c r="AD1876" s="9" t="s">
        <v>1680</v>
      </c>
      <c r="AE1876" s="3" t="str">
        <f>IF(ISERROR(VLOOKUP($AD1876,技まとめ!$A$1:$F$380,6,FALSE)),"－",VLOOKUP($AD1876,技まとめ!$A$1:$F$380,6,FALSE))</f>
        <v>CA</v>
      </c>
      <c r="AF1876" s="3">
        <f>IF(ISERROR(VLOOKUP($AD1876,技まとめ!$A$1:$F$380,3,FALSE)),"－",VLOOKUP($AD1876,技まとめ!$A$1:$F$380,3,FALSE))</f>
        <v>65</v>
      </c>
      <c r="AG1876" s="3">
        <f>IF(ISERROR(VLOOKUP($AD1876,技まとめ!$A$1:$F$380,5,FALSE)),"－",VLOOKUP($AD1876,技まとめ!$A$1:$F$380,5,FALSE))</f>
        <v>40</v>
      </c>
      <c r="AH1876" s="3" t="str">
        <f>IF($E1876=IF(ISERROR(VLOOKUP($AD1876,技まとめ!$A$1:$F$380,4,FALSE)),"－",VLOOKUP($AD1876,技まとめ!$A$1:$F$380,4,FALSE)),"一致","")</f>
        <v/>
      </c>
      <c r="AI1876" s="9" t="s">
        <v>784</v>
      </c>
      <c r="AJ1876" s="3" t="str">
        <f>IF(ISERROR(VLOOKUP($AI1876,技まとめ!$A$1:$F$380,6,FALSE)),"－",VLOOKUP($AI1876,技まとめ!$A$1:$F$380,6,FALSE))</f>
        <v>BL</v>
      </c>
      <c r="AK1876" s="3">
        <f>IF(ISERROR(VLOOKUP($AI1876,技まとめ!$A$1:$F$380,3,FALSE)),"－",VLOOKUP($AI1876,技まとめ!$A$1:$F$380,3,FALSE))</f>
        <v>71</v>
      </c>
      <c r="AL1876" s="3">
        <f>IF(ISERROR(VLOOKUP($AI1876,技まとめ!$A$1:$F$380,5,FALSE)),"－",VLOOKUP($AI1876,技まとめ!$A$1:$F$380,5,FALSE))</f>
        <v>44</v>
      </c>
      <c r="AM1876" s="3" t="str">
        <f>IF($E1876=IF(ISERROR(VLOOKUP($AI1876,技まとめ!$A$1:$F$380,4,FALSE)),"－",VLOOKUP($AI1876,技まとめ!$A$1:$F$380,4,FALSE)),"一致","")</f>
        <v>一致</v>
      </c>
      <c r="AN1876" s="9" t="s">
        <v>779</v>
      </c>
      <c r="AO1876" s="3" t="str">
        <f>IF(ISERROR(VLOOKUP($AN1876,技まとめ!$A$1:$F$380,6,FALSE)),"－",VLOOKUP($AN1876,技まとめ!$A$1:$F$380,6,FALSE))</f>
        <v>CA</v>
      </c>
      <c r="AP1876" s="3">
        <f>IF(ISERROR(VLOOKUP($AN1876,技まとめ!$A$1:$F$380,3,FALSE)),"－",VLOOKUP($AN1876,技まとめ!$A$1:$F$380,3,FALSE))</f>
        <v>56</v>
      </c>
      <c r="AQ1876" s="3">
        <f>IF(ISERROR(VLOOKUP($AN1876,技まとめ!$A$1:$F$380,5,FALSE)),"－",VLOOKUP($AN1876,技まとめ!$A$1:$F$380,5,FALSE))</f>
        <v>37</v>
      </c>
      <c r="AR1876" s="3" t="str">
        <f>IF($E1876=IF(ISERROR(VLOOKUP($AN1876,技まとめ!$A$1:$F$380,4,FALSE)),"－",VLOOKUP($AN1876,技まとめ!$A$1:$F$380,4,FALSE)),"一致","")</f>
        <v>一致</v>
      </c>
      <c r="AS1876" s="9" t="s">
        <v>978</v>
      </c>
      <c r="AT1876" s="3" t="str">
        <f>IF(ISERROR(VLOOKUP($AS1876,技まとめ!$A$1:$F$380,6,FALSE)),"－",VLOOKUP($AS1876,技まとめ!$A$1:$F$380,6,FALSE))</f>
        <v>－</v>
      </c>
      <c r="AU1876" s="3">
        <f>IF(ISERROR(VLOOKUP($AS1876,技まとめ!$A$1:$F$380,3,FALSE)),"－",VLOOKUP($AS1876,技まとめ!$A$1:$F$380,3,FALSE))</f>
        <v>0</v>
      </c>
      <c r="AV1876" s="3">
        <f>IF(ISERROR(VLOOKUP($AS1876,技まとめ!$A$1:$F$380,5,FALSE)),"－",VLOOKUP($AS1876,技まとめ!$A$1:$F$380,5,FALSE))</f>
        <v>0</v>
      </c>
      <c r="AW1876" s="3" t="str">
        <f>IF($E1876=IF(ISERROR(VLOOKUP($AS1876,技まとめ!$A$1:$F$380,4,FALSE)),"－",VLOOKUP($AS1876,技まとめ!$A$1:$F$380,4,FALSE)),"一致","")</f>
        <v/>
      </c>
      <c r="AX1876" s="12" t="str">
        <f t="shared" si="412"/>
        <v>シュートラップスニーキングレイドスティンガーキーパープラス</v>
      </c>
      <c r="AY1876" s="12" t="str">
        <f t="shared" si="413"/>
        <v>シュートラップスニーキングレイドスティンガーキーパープラス</v>
      </c>
      <c r="AZ1876" s="12" t="str">
        <f t="shared" si="414"/>
        <v>シュートラップスニーキングレイドスティンガーキーパープラス</v>
      </c>
      <c r="BA1876" s="12" t="str">
        <f t="shared" si="415"/>
        <v>シュートラップスニーキングレイドスティンガーキーパープラス</v>
      </c>
      <c r="BB1876" s="11" t="str">
        <f t="shared" si="416"/>
        <v>CABLCA－</v>
      </c>
      <c r="BC1876" s="11" t="str">
        <f t="shared" si="417"/>
        <v>CABLCA－</v>
      </c>
      <c r="BD1876" s="11" t="str">
        <f t="shared" si="418"/>
        <v>CABLCA－</v>
      </c>
      <c r="BE1876" s="11" t="str">
        <f t="shared" si="419"/>
        <v>CABLCA－</v>
      </c>
    </row>
    <row r="1877" spans="1:57" ht="11.25" hidden="1" customHeight="1">
      <c r="A1877" s="6">
        <v>1876</v>
      </c>
      <c r="B1877" s="7" t="s">
        <v>4125</v>
      </c>
      <c r="C1877" s="8" t="s">
        <v>4126</v>
      </c>
      <c r="D1877" s="7" t="s">
        <v>72</v>
      </c>
      <c r="E1877" s="7" t="s">
        <v>102</v>
      </c>
      <c r="F1877" s="7" t="s">
        <v>82</v>
      </c>
      <c r="G1877" s="9">
        <v>125</v>
      </c>
      <c r="H1877" s="9">
        <v>116</v>
      </c>
      <c r="I1877" s="9">
        <v>62</v>
      </c>
      <c r="J1877" s="9">
        <v>63</v>
      </c>
      <c r="K1877" s="9">
        <v>61</v>
      </c>
      <c r="L1877" s="9">
        <v>65</v>
      </c>
      <c r="M1877" s="9">
        <v>57</v>
      </c>
      <c r="N1877" s="9">
        <v>59</v>
      </c>
      <c r="O1877" s="9">
        <v>58</v>
      </c>
      <c r="P1877" s="9">
        <v>4</v>
      </c>
      <c r="Q1877" s="10">
        <v>112</v>
      </c>
      <c r="R1877" s="11">
        <v>5</v>
      </c>
      <c r="S1877" s="11">
        <v>1</v>
      </c>
      <c r="T1877" s="11">
        <v>115</v>
      </c>
      <c r="U1877" s="11">
        <v>107</v>
      </c>
      <c r="V1877" s="11">
        <v>1</v>
      </c>
      <c r="W1877" s="11">
        <v>108</v>
      </c>
      <c r="X1877" s="11">
        <f t="shared" si="406"/>
        <v>449</v>
      </c>
      <c r="Y1877" s="11">
        <f t="shared" si="407"/>
        <v>5025</v>
      </c>
      <c r="Z1877" s="11">
        <f t="shared" si="408"/>
        <v>725</v>
      </c>
      <c r="AA1877" s="11">
        <f t="shared" si="409"/>
        <v>4575</v>
      </c>
      <c r="AB1877" s="11">
        <f t="shared" si="410"/>
        <v>4575</v>
      </c>
      <c r="AC1877" s="6">
        <f t="shared" si="411"/>
        <v>5165</v>
      </c>
      <c r="AD1877" s="9" t="s">
        <v>784</v>
      </c>
      <c r="AE1877" s="3" t="str">
        <f>IF(ISERROR(VLOOKUP($AD1877,技まとめ!$A$1:$F$380,6,FALSE)),"－",VLOOKUP($AD1877,技まとめ!$A$1:$F$380,6,FALSE))</f>
        <v>BL</v>
      </c>
      <c r="AF1877" s="3">
        <f>IF(ISERROR(VLOOKUP($AD1877,技まとめ!$A$1:$F$380,3,FALSE)),"－",VLOOKUP($AD1877,技まとめ!$A$1:$F$380,3,FALSE))</f>
        <v>71</v>
      </c>
      <c r="AG1877" s="3">
        <f>IF(ISERROR(VLOOKUP($AD1877,技まとめ!$A$1:$F$380,5,FALSE)),"－",VLOOKUP($AD1877,技まとめ!$A$1:$F$380,5,FALSE))</f>
        <v>44</v>
      </c>
      <c r="AH1877" s="3" t="str">
        <f>IF($E1877=IF(ISERROR(VLOOKUP($AD1877,技まとめ!$A$1:$F$380,4,FALSE)),"－",VLOOKUP($AD1877,技まとめ!$A$1:$F$380,4,FALSE)),"一致","")</f>
        <v/>
      </c>
      <c r="AI1877" s="9" t="s">
        <v>434</v>
      </c>
      <c r="AJ1877" s="3" t="str">
        <f>IF(ISERROR(VLOOKUP($AI1877,技まとめ!$A$1:$F$380,6,FALSE)),"－",VLOOKUP($AI1877,技まとめ!$A$1:$F$380,6,FALSE))</f>
        <v>BL</v>
      </c>
      <c r="AK1877" s="3">
        <f>IF(ISERROR(VLOOKUP($AI1877,技まとめ!$A$1:$F$380,3,FALSE)),"－",VLOOKUP($AI1877,技まとめ!$A$1:$F$380,3,FALSE))</f>
        <v>65</v>
      </c>
      <c r="AL1877" s="3">
        <f>IF(ISERROR(VLOOKUP($AI1877,技まとめ!$A$1:$F$380,5,FALSE)),"－",VLOOKUP($AI1877,技まとめ!$A$1:$F$380,5,FALSE))</f>
        <v>42</v>
      </c>
      <c r="AM1877" s="3" t="str">
        <f>IF($E1877=IF(ISERROR(VLOOKUP($AI1877,技まとめ!$A$1:$F$380,4,FALSE)),"－",VLOOKUP($AI1877,技まとめ!$A$1:$F$380,4,FALSE)),"一致","")</f>
        <v/>
      </c>
      <c r="AN1877" s="9" t="s">
        <v>5013</v>
      </c>
      <c r="AO1877" s="3" t="str">
        <f>IF(ISERROR(VLOOKUP($AN1877,技まとめ!$A$1:$F$380,6,FALSE)),"－",VLOOKUP($AN1877,技まとめ!$A$1:$F$380,6,FALSE))</f>
        <v>－</v>
      </c>
      <c r="AP1877" s="3">
        <f>IF(ISERROR(VLOOKUP($AN1877,技まとめ!$A$1:$F$380,3,FALSE)),"－",VLOOKUP($AN1877,技まとめ!$A$1:$F$380,3,FALSE))</f>
        <v>0</v>
      </c>
      <c r="AQ1877" s="3">
        <f>IF(ISERROR(VLOOKUP($AN1877,技まとめ!$A$1:$F$380,5,FALSE)),"－",VLOOKUP($AN1877,技まとめ!$A$1:$F$380,5,FALSE))</f>
        <v>0</v>
      </c>
      <c r="AR1877" s="3" t="str">
        <f>IF($E1877=IF(ISERROR(VLOOKUP($AN1877,技まとめ!$A$1:$F$380,4,FALSE)),"－",VLOOKUP($AN1877,技まとめ!$A$1:$F$380,4,FALSE)),"一致","")</f>
        <v/>
      </c>
      <c r="AS1877" s="9" t="s">
        <v>2523</v>
      </c>
      <c r="AT1877" s="3" t="str">
        <f>IF(ISERROR(VLOOKUP($AS1877,技まとめ!$A$1:$F$380,6,FALSE)),"－",VLOOKUP($AS1877,技まとめ!$A$1:$F$380,6,FALSE))</f>
        <v>NS</v>
      </c>
      <c r="AU1877" s="3">
        <f>IF(ISERROR(VLOOKUP($AS1877,技まとめ!$A$1:$F$380,3,FALSE)),"－",VLOOKUP($AS1877,技まとめ!$A$1:$F$380,3,FALSE))</f>
        <v>111</v>
      </c>
      <c r="AV1877" s="3">
        <f>IF(ISERROR(VLOOKUP($AS1877,技まとめ!$A$1:$F$380,5,FALSE)),"－",VLOOKUP($AS1877,技まとめ!$A$1:$F$380,5,FALSE))</f>
        <v>58</v>
      </c>
      <c r="AW1877" s="3" t="str">
        <f>IF($E1877=IF(ISERROR(VLOOKUP($AS1877,技まとめ!$A$1:$F$380,4,FALSE)),"－",VLOOKUP($AS1877,技まとめ!$A$1:$F$380,4,FALSE)),"一致","")</f>
        <v>一致</v>
      </c>
      <c r="AX1877" s="12" t="str">
        <f t="shared" si="412"/>
        <v>スニーキングレイドストーンプリズンセツヤク！こうていペンギンＸ</v>
      </c>
      <c r="AY1877" s="12" t="str">
        <f t="shared" si="413"/>
        <v>スニーキングレイドストーンプリズンセツヤク！こうていペンギンＸ</v>
      </c>
      <c r="AZ1877" s="12" t="str">
        <f t="shared" si="414"/>
        <v>スニーキングレイドストーンプリズンセツヤク！こうていペンギンＸ</v>
      </c>
      <c r="BA1877" s="12" t="str">
        <f t="shared" si="415"/>
        <v>スニーキングレイドストーンプリズンセツヤク！こうていペンギンＸ</v>
      </c>
      <c r="BB1877" s="11" t="str">
        <f t="shared" si="416"/>
        <v>BLBL－NS</v>
      </c>
      <c r="BC1877" s="11" t="str">
        <f t="shared" si="417"/>
        <v>BLBL－NS</v>
      </c>
      <c r="BD1877" s="11" t="str">
        <f t="shared" si="418"/>
        <v>BLBL－NS</v>
      </c>
      <c r="BE1877" s="11" t="str">
        <f t="shared" si="419"/>
        <v>BLBL－NS</v>
      </c>
    </row>
    <row r="1878" spans="1:57" ht="11.25" hidden="1" customHeight="1">
      <c r="A1878" s="6">
        <v>1877</v>
      </c>
      <c r="B1878" s="7" t="s">
        <v>4127</v>
      </c>
      <c r="C1878" s="8" t="s">
        <v>4128</v>
      </c>
      <c r="D1878" s="7" t="s">
        <v>72</v>
      </c>
      <c r="E1878" s="7" t="s">
        <v>81</v>
      </c>
      <c r="F1878" s="7" t="s">
        <v>82</v>
      </c>
      <c r="G1878" s="9">
        <v>125</v>
      </c>
      <c r="H1878" s="9">
        <v>109</v>
      </c>
      <c r="I1878" s="9">
        <v>63</v>
      </c>
      <c r="J1878" s="9">
        <v>73</v>
      </c>
      <c r="K1878" s="9">
        <v>65</v>
      </c>
      <c r="L1878" s="9">
        <v>64</v>
      </c>
      <c r="M1878" s="9">
        <v>58</v>
      </c>
      <c r="N1878" s="9">
        <v>56</v>
      </c>
      <c r="O1878" s="9">
        <v>61</v>
      </c>
      <c r="P1878" s="9">
        <v>7</v>
      </c>
      <c r="Q1878" s="10">
        <v>113</v>
      </c>
      <c r="R1878" s="11">
        <v>19</v>
      </c>
      <c r="S1878" s="11">
        <v>1</v>
      </c>
      <c r="T1878" s="11">
        <v>114</v>
      </c>
      <c r="U1878" s="11">
        <v>108</v>
      </c>
      <c r="V1878" s="11">
        <v>1</v>
      </c>
      <c r="W1878" s="11">
        <v>111</v>
      </c>
      <c r="X1878" s="11">
        <f t="shared" si="406"/>
        <v>467</v>
      </c>
      <c r="Y1878" s="11">
        <f t="shared" si="407"/>
        <v>5080</v>
      </c>
      <c r="Z1878" s="11">
        <f t="shared" si="408"/>
        <v>1230</v>
      </c>
      <c r="AA1878" s="11">
        <f t="shared" si="409"/>
        <v>4555</v>
      </c>
      <c r="AB1878" s="11">
        <f t="shared" si="410"/>
        <v>4555</v>
      </c>
      <c r="AC1878" s="6">
        <f t="shared" si="411"/>
        <v>5210</v>
      </c>
      <c r="AD1878" s="9" t="s">
        <v>560</v>
      </c>
      <c r="AE1878" s="3" t="str">
        <f>IF(ISERROR(VLOOKUP($AD1878,技まとめ!$A$1:$F$380,6,FALSE)),"－",VLOOKUP($AD1878,技まとめ!$A$1:$F$380,6,FALSE))</f>
        <v>BL</v>
      </c>
      <c r="AF1878" s="3">
        <f>IF(ISERROR(VLOOKUP($AD1878,技まとめ!$A$1:$F$380,3,FALSE)),"－",VLOOKUP($AD1878,技まとめ!$A$1:$F$380,3,FALSE))</f>
        <v>28</v>
      </c>
      <c r="AG1878" s="3">
        <f>IF(ISERROR(VLOOKUP($AD1878,技まとめ!$A$1:$F$380,5,FALSE)),"－",VLOOKUP($AD1878,技まとめ!$A$1:$F$380,5,FALSE))</f>
        <v>24</v>
      </c>
      <c r="AH1878" s="3" t="str">
        <f>IF($E1878=IF(ISERROR(VLOOKUP($AD1878,技まとめ!$A$1:$F$380,4,FALSE)),"－",VLOOKUP($AD1878,技まとめ!$A$1:$F$380,4,FALSE)),"一致","")</f>
        <v>一致</v>
      </c>
      <c r="AI1878" s="9" t="s">
        <v>784</v>
      </c>
      <c r="AJ1878" s="3" t="str">
        <f>IF(ISERROR(VLOOKUP($AI1878,技まとめ!$A$1:$F$380,6,FALSE)),"－",VLOOKUP($AI1878,技まとめ!$A$1:$F$380,6,FALSE))</f>
        <v>BL</v>
      </c>
      <c r="AK1878" s="3">
        <f>IF(ISERROR(VLOOKUP($AI1878,技まとめ!$A$1:$F$380,3,FALSE)),"－",VLOOKUP($AI1878,技まとめ!$A$1:$F$380,3,FALSE))</f>
        <v>71</v>
      </c>
      <c r="AL1878" s="3">
        <f>IF(ISERROR(VLOOKUP($AI1878,技まとめ!$A$1:$F$380,5,FALSE)),"－",VLOOKUP($AI1878,技まとめ!$A$1:$F$380,5,FALSE))</f>
        <v>44</v>
      </c>
      <c r="AM1878" s="3" t="str">
        <f>IF($E1878=IF(ISERROR(VLOOKUP($AI1878,技まとめ!$A$1:$F$380,4,FALSE)),"－",VLOOKUP($AI1878,技まとめ!$A$1:$F$380,4,FALSE)),"一致","")</f>
        <v/>
      </c>
      <c r="AN1878" s="9" t="s">
        <v>198</v>
      </c>
      <c r="AO1878" s="3" t="str">
        <f>IF(ISERROR(VLOOKUP($AN1878,技まとめ!$A$1:$F$380,6,FALSE)),"－",VLOOKUP($AN1878,技まとめ!$A$1:$F$380,6,FALSE))</f>
        <v>NS</v>
      </c>
      <c r="AP1878" s="3">
        <f>IF(ISERROR(VLOOKUP($AN1878,技まとめ!$A$1:$F$380,3,FALSE)),"－",VLOOKUP($AN1878,技まとめ!$A$1:$F$380,3,FALSE))</f>
        <v>94</v>
      </c>
      <c r="AQ1878" s="3">
        <f>IF(ISERROR(VLOOKUP($AN1878,技まとめ!$A$1:$F$380,5,FALSE)),"－",VLOOKUP($AN1878,技まとめ!$A$1:$F$380,5,FALSE))</f>
        <v>52</v>
      </c>
      <c r="AR1878" s="3" t="str">
        <f>IF($E1878=IF(ISERROR(VLOOKUP($AN1878,技まとめ!$A$1:$F$380,4,FALSE)),"－",VLOOKUP($AN1878,技まとめ!$A$1:$F$380,4,FALSE)),"一致","")</f>
        <v/>
      </c>
      <c r="AS1878" s="9" t="s">
        <v>227</v>
      </c>
      <c r="AT1878" s="3" t="str">
        <f>IF(ISERROR(VLOOKUP($AS1878,技まとめ!$A$1:$F$380,6,FALSE)),"－",VLOOKUP($AS1878,技まとめ!$A$1:$F$380,6,FALSE))</f>
        <v>CA</v>
      </c>
      <c r="AU1878" s="3">
        <f>IF(ISERROR(VLOOKUP($AS1878,技まとめ!$A$1:$F$380,3,FALSE)),"－",VLOOKUP($AS1878,技まとめ!$A$1:$F$380,3,FALSE))</f>
        <v>60</v>
      </c>
      <c r="AV1878" s="3">
        <f>IF(ISERROR(VLOOKUP($AS1878,技まとめ!$A$1:$F$380,5,FALSE)),"－",VLOOKUP($AS1878,技まとめ!$A$1:$F$380,5,FALSE))</f>
        <v>37</v>
      </c>
      <c r="AW1878" s="3" t="str">
        <f>IF($E1878=IF(ISERROR(VLOOKUP($AS1878,技まとめ!$A$1:$F$380,4,FALSE)),"－",VLOOKUP($AS1878,技まとめ!$A$1:$F$380,4,FALSE)),"一致","")</f>
        <v>一致</v>
      </c>
      <c r="AX1878" s="12" t="str">
        <f t="shared" si="412"/>
        <v>ブレードアタックスニーキングレイドこうていペンギン２ごうガラティーン</v>
      </c>
      <c r="AY1878" s="12" t="str">
        <f t="shared" si="413"/>
        <v>ブレードアタックスニーキングレイドこうていペンギン２ごうガラティーン</v>
      </c>
      <c r="AZ1878" s="12" t="str">
        <f t="shared" si="414"/>
        <v>ブレードアタックスニーキングレイドこうていペンギン２ごうガラティーン</v>
      </c>
      <c r="BA1878" s="12" t="str">
        <f t="shared" si="415"/>
        <v>ブレードアタックスニーキングレイドこうていペンギン２ごうガラティーン</v>
      </c>
      <c r="BB1878" s="11" t="str">
        <f t="shared" si="416"/>
        <v>BLBLNSCA</v>
      </c>
      <c r="BC1878" s="11" t="str">
        <f t="shared" si="417"/>
        <v>BLBLNSCA</v>
      </c>
      <c r="BD1878" s="11" t="str">
        <f t="shared" si="418"/>
        <v>BLBLNSCA</v>
      </c>
      <c r="BE1878" s="11" t="str">
        <f t="shared" si="419"/>
        <v>BLBLNSCA</v>
      </c>
    </row>
    <row r="1879" spans="1:57" ht="11.25" hidden="1" customHeight="1">
      <c r="A1879" s="6">
        <v>1878</v>
      </c>
      <c r="B1879" s="7" t="s">
        <v>4129</v>
      </c>
      <c r="C1879" s="8" t="s">
        <v>4130</v>
      </c>
      <c r="D1879" s="7" t="s">
        <v>72</v>
      </c>
      <c r="E1879" s="7" t="s">
        <v>95</v>
      </c>
      <c r="F1879" s="7" t="s">
        <v>82</v>
      </c>
      <c r="G1879" s="9">
        <v>126</v>
      </c>
      <c r="H1879" s="9">
        <v>104</v>
      </c>
      <c r="I1879" s="9">
        <v>57</v>
      </c>
      <c r="J1879" s="9">
        <v>73</v>
      </c>
      <c r="K1879" s="9">
        <v>62</v>
      </c>
      <c r="L1879" s="9">
        <v>54</v>
      </c>
      <c r="M1879" s="9">
        <v>57</v>
      </c>
      <c r="N1879" s="9">
        <v>51</v>
      </c>
      <c r="O1879" s="9">
        <v>57</v>
      </c>
      <c r="P1879" s="9">
        <v>12</v>
      </c>
      <c r="Q1879" s="10">
        <v>107</v>
      </c>
      <c r="R1879" s="11">
        <v>16</v>
      </c>
      <c r="S1879" s="11">
        <v>1</v>
      </c>
      <c r="T1879" s="11">
        <v>104</v>
      </c>
      <c r="U1879" s="11">
        <v>107</v>
      </c>
      <c r="V1879" s="11">
        <v>1</v>
      </c>
      <c r="W1879" s="11">
        <v>107</v>
      </c>
      <c r="X1879" s="11">
        <f t="shared" si="406"/>
        <v>443</v>
      </c>
      <c r="Y1879" s="11">
        <f t="shared" si="407"/>
        <v>4820</v>
      </c>
      <c r="Z1879" s="11">
        <f t="shared" si="408"/>
        <v>1105</v>
      </c>
      <c r="AA1879" s="11">
        <f t="shared" si="409"/>
        <v>4185</v>
      </c>
      <c r="AB1879" s="11">
        <f t="shared" si="410"/>
        <v>4185</v>
      </c>
      <c r="AC1879" s="6">
        <f t="shared" si="411"/>
        <v>4775</v>
      </c>
      <c r="AD1879" s="9" t="s">
        <v>99</v>
      </c>
      <c r="AE1879" s="3" t="str">
        <f>IF(ISERROR(VLOOKUP($AD1879,技まとめ!$A$1:$F$380,6,FALSE)),"－",VLOOKUP($AD1879,技まとめ!$A$1:$F$380,6,FALSE))</f>
        <v>DR</v>
      </c>
      <c r="AF1879" s="3">
        <f>IF(ISERROR(VLOOKUP($AD1879,技まとめ!$A$1:$F$380,3,FALSE)),"－",VLOOKUP($AD1879,技まとめ!$A$1:$F$380,3,FALSE))</f>
        <v>77</v>
      </c>
      <c r="AG1879" s="3">
        <f>IF(ISERROR(VLOOKUP($AD1879,技まとめ!$A$1:$F$380,5,FALSE)),"－",VLOOKUP($AD1879,技まとめ!$A$1:$F$380,5,FALSE))</f>
        <v>47</v>
      </c>
      <c r="AH1879" s="3" t="str">
        <f>IF($E1879=IF(ISERROR(VLOOKUP($AD1879,技まとめ!$A$1:$F$380,4,FALSE)),"－",VLOOKUP($AD1879,技まとめ!$A$1:$F$380,4,FALSE)),"一致","")</f>
        <v/>
      </c>
      <c r="AI1879" s="9" t="s">
        <v>90</v>
      </c>
      <c r="AJ1879" s="3" t="str">
        <f>IF(ISERROR(VLOOKUP($AI1879,技まとめ!$A$1:$F$380,6,FALSE)),"－",VLOOKUP($AI1879,技まとめ!$A$1:$F$380,6,FALSE))</f>
        <v>DR</v>
      </c>
      <c r="AK1879" s="3">
        <f>IF(ISERROR(VLOOKUP($AI1879,技まとめ!$A$1:$F$380,3,FALSE)),"－",VLOOKUP($AI1879,技まとめ!$A$1:$F$380,3,FALSE))</f>
        <v>46</v>
      </c>
      <c r="AL1879" s="3">
        <f>IF(ISERROR(VLOOKUP($AI1879,技まとめ!$A$1:$F$380,5,FALSE)),"－",VLOOKUP($AI1879,技まとめ!$A$1:$F$380,5,FALSE))</f>
        <v>33</v>
      </c>
      <c r="AM1879" s="3" t="str">
        <f>IF($E1879=IF(ISERROR(VLOOKUP($AI1879,技まとめ!$A$1:$F$380,4,FALSE)),"－",VLOOKUP($AI1879,技まとめ!$A$1:$F$380,4,FALSE)),"一致","")</f>
        <v/>
      </c>
      <c r="AN1879" s="9" t="s">
        <v>89</v>
      </c>
      <c r="AO1879" s="3" t="str">
        <f>IF(ISERROR(VLOOKUP($AN1879,技まとめ!$A$1:$F$380,6,FALSE)),"－",VLOOKUP($AN1879,技まとめ!$A$1:$F$380,6,FALSE))</f>
        <v>BB</v>
      </c>
      <c r="AP1879" s="3">
        <f>IF(ISERROR(VLOOKUP($AN1879,技まとめ!$A$1:$F$380,3,FALSE)),"－",VLOOKUP($AN1879,技まとめ!$A$1:$F$380,3,FALSE))</f>
        <v>43</v>
      </c>
      <c r="AQ1879" s="3">
        <f>IF(ISERROR(VLOOKUP($AN1879,技まとめ!$A$1:$F$380,5,FALSE)),"－",VLOOKUP($AN1879,技まとめ!$A$1:$F$380,5,FALSE))</f>
        <v>30</v>
      </c>
      <c r="AR1879" s="3" t="str">
        <f>IF($E1879=IF(ISERROR(VLOOKUP($AN1879,技まとめ!$A$1:$F$380,4,FALSE)),"－",VLOOKUP($AN1879,技まとめ!$A$1:$F$380,4,FALSE)),"一致","")</f>
        <v/>
      </c>
      <c r="AS1879" s="9" t="s">
        <v>92</v>
      </c>
      <c r="AT1879" s="3" t="str">
        <f>IF(ISERROR(VLOOKUP($AS1879,技まとめ!$A$1:$F$380,6,FALSE)),"－",VLOOKUP($AS1879,技まとめ!$A$1:$F$380,6,FALSE))</f>
        <v>BB</v>
      </c>
      <c r="AU1879" s="3">
        <f>IF(ISERROR(VLOOKUP($AS1879,技まとめ!$A$1:$F$380,3,FALSE)),"－",VLOOKUP($AS1879,技まとめ!$A$1:$F$380,3,FALSE))</f>
        <v>98</v>
      </c>
      <c r="AV1879" s="3">
        <f>IF(ISERROR(VLOOKUP($AS1879,技まとめ!$A$1:$F$380,5,FALSE)),"－",VLOOKUP($AS1879,技まとめ!$A$1:$F$380,5,FALSE))</f>
        <v>56</v>
      </c>
      <c r="AW1879" s="3" t="str">
        <f>IF($E1879=IF(ISERROR(VLOOKUP($AS1879,技まとめ!$A$1:$F$380,4,FALSE)),"－",VLOOKUP($AS1879,技まとめ!$A$1:$F$380,4,FALSE)),"一致","")</f>
        <v/>
      </c>
      <c r="AX1879" s="12" t="str">
        <f t="shared" si="412"/>
        <v>Ｕ・ボートモグラフェイントザ・ウォールザ・マウンテン</v>
      </c>
      <c r="AY1879" s="12" t="str">
        <f t="shared" si="413"/>
        <v>Ｕ・ボートモグラフェイントザ・ウォールザ・マウンテン</v>
      </c>
      <c r="AZ1879" s="12" t="str">
        <f t="shared" si="414"/>
        <v>Ｕ・ボートモグラフェイントザ・ウォールザ・マウンテン</v>
      </c>
      <c r="BA1879" s="12" t="str">
        <f t="shared" si="415"/>
        <v>Ｕ・ボートモグラフェイントザ・ウォールザ・マウンテン</v>
      </c>
      <c r="BB1879" s="11" t="str">
        <f t="shared" si="416"/>
        <v>DRDRBBBB</v>
      </c>
      <c r="BC1879" s="11" t="str">
        <f t="shared" si="417"/>
        <v>DRDRBBBB</v>
      </c>
      <c r="BD1879" s="11" t="str">
        <f t="shared" si="418"/>
        <v>DRDRBBBB</v>
      </c>
      <c r="BE1879" s="11" t="str">
        <f t="shared" si="419"/>
        <v>DRDRBBBB</v>
      </c>
    </row>
    <row r="1880" spans="1:57" ht="11.25" hidden="1" customHeight="1">
      <c r="A1880" s="6">
        <v>1879</v>
      </c>
      <c r="B1880" s="7" t="s">
        <v>4131</v>
      </c>
      <c r="C1880" s="8" t="s">
        <v>4132</v>
      </c>
      <c r="D1880" s="7" t="s">
        <v>72</v>
      </c>
      <c r="E1880" s="7" t="s">
        <v>73</v>
      </c>
      <c r="F1880" s="7" t="s">
        <v>82</v>
      </c>
      <c r="G1880" s="9">
        <v>118</v>
      </c>
      <c r="H1880" s="9">
        <v>120</v>
      </c>
      <c r="I1880" s="9">
        <v>64</v>
      </c>
      <c r="J1880" s="9">
        <v>80</v>
      </c>
      <c r="K1880" s="9">
        <v>65</v>
      </c>
      <c r="L1880" s="9">
        <v>63</v>
      </c>
      <c r="M1880" s="9">
        <v>60</v>
      </c>
      <c r="N1880" s="9">
        <v>50</v>
      </c>
      <c r="O1880" s="9">
        <v>50</v>
      </c>
      <c r="P1880" s="9">
        <v>6</v>
      </c>
      <c r="Q1880" s="10">
        <v>114</v>
      </c>
      <c r="R1880" s="11">
        <v>19</v>
      </c>
      <c r="S1880" s="11">
        <v>1</v>
      </c>
      <c r="T1880" s="11">
        <v>113</v>
      </c>
      <c r="U1880" s="11">
        <v>110</v>
      </c>
      <c r="V1880" s="11">
        <v>1</v>
      </c>
      <c r="W1880" s="11">
        <v>100</v>
      </c>
      <c r="X1880" s="11">
        <f t="shared" si="406"/>
        <v>458</v>
      </c>
      <c r="Y1880" s="11">
        <f t="shared" si="407"/>
        <v>5065</v>
      </c>
      <c r="Z1880" s="11">
        <f t="shared" si="408"/>
        <v>1175</v>
      </c>
      <c r="AA1880" s="11">
        <f t="shared" si="409"/>
        <v>4465</v>
      </c>
      <c r="AB1880" s="11">
        <f t="shared" si="410"/>
        <v>4465</v>
      </c>
      <c r="AC1880" s="6">
        <f t="shared" si="411"/>
        <v>5115</v>
      </c>
      <c r="AD1880" s="9" t="s">
        <v>875</v>
      </c>
      <c r="AE1880" s="3" t="str">
        <f>IF(ISERROR(VLOOKUP($AD1880,技まとめ!$A$1:$F$380,6,FALSE)),"－",VLOOKUP($AD1880,技まとめ!$A$1:$F$380,6,FALSE))</f>
        <v>DR</v>
      </c>
      <c r="AF1880" s="3">
        <f>IF(ISERROR(VLOOKUP($AD1880,技まとめ!$A$1:$F$380,3,FALSE)),"－",VLOOKUP($AD1880,技まとめ!$A$1:$F$380,3,FALSE))</f>
        <v>60</v>
      </c>
      <c r="AG1880" s="3">
        <f>IF(ISERROR(VLOOKUP($AD1880,技まとめ!$A$1:$F$380,5,FALSE)),"－",VLOOKUP($AD1880,技まとめ!$A$1:$F$380,5,FALSE))</f>
        <v>39</v>
      </c>
      <c r="AH1880" s="3" t="str">
        <f>IF($E1880=IF(ISERROR(VLOOKUP($AD1880,技まとめ!$A$1:$F$380,4,FALSE)),"－",VLOOKUP($AD1880,技まとめ!$A$1:$F$380,4,FALSE)),"一致","")</f>
        <v>一致</v>
      </c>
      <c r="AI1880" s="9" t="s">
        <v>326</v>
      </c>
      <c r="AJ1880" s="3" t="str">
        <f>IF(ISERROR(VLOOKUP($AI1880,技まとめ!$A$1:$F$380,6,FALSE)),"－",VLOOKUP($AI1880,技まとめ!$A$1:$F$380,6,FALSE))</f>
        <v>BL</v>
      </c>
      <c r="AK1880" s="3">
        <f>IF(ISERROR(VLOOKUP($AI1880,技まとめ!$A$1:$F$380,3,FALSE)),"－",VLOOKUP($AI1880,技まとめ!$A$1:$F$380,3,FALSE))</f>
        <v>56</v>
      </c>
      <c r="AL1880" s="3">
        <f>IF(ISERROR(VLOOKUP($AI1880,技まとめ!$A$1:$F$380,5,FALSE)),"－",VLOOKUP($AI1880,技まとめ!$A$1:$F$380,5,FALSE))</f>
        <v>39</v>
      </c>
      <c r="AM1880" s="3" t="str">
        <f>IF($E1880=IF(ISERROR(VLOOKUP($AI1880,技まとめ!$A$1:$F$380,4,FALSE)),"－",VLOOKUP($AI1880,技まとめ!$A$1:$F$380,4,FALSE)),"一致","")</f>
        <v>一致</v>
      </c>
      <c r="AN1880" s="9" t="s">
        <v>309</v>
      </c>
      <c r="AO1880" s="3" t="str">
        <f>IF(ISERROR(VLOOKUP($AN1880,技まとめ!$A$1:$F$380,6,FALSE)),"－",VLOOKUP($AN1880,技まとめ!$A$1:$F$380,6,FALSE))</f>
        <v>BB</v>
      </c>
      <c r="AP1880" s="3">
        <f>IF(ISERROR(VLOOKUP($AN1880,技まとめ!$A$1:$F$380,3,FALSE)),"－",VLOOKUP($AN1880,技まとめ!$A$1:$F$380,3,FALSE))</f>
        <v>23</v>
      </c>
      <c r="AQ1880" s="3">
        <f>IF(ISERROR(VLOOKUP($AN1880,技まとめ!$A$1:$F$380,5,FALSE)),"－",VLOOKUP($AN1880,技まとめ!$A$1:$F$380,5,FALSE))</f>
        <v>20</v>
      </c>
      <c r="AR1880" s="3" t="str">
        <f>IF($E1880=IF(ISERROR(VLOOKUP($AN1880,技まとめ!$A$1:$F$380,4,FALSE)),"－",VLOOKUP($AN1880,技まとめ!$A$1:$F$380,4,FALSE)),"一致","")</f>
        <v>一致</v>
      </c>
      <c r="AS1880" s="9" t="s">
        <v>603</v>
      </c>
      <c r="AT1880" s="3" t="str">
        <f>IF(ISERROR(VLOOKUP($AS1880,技まとめ!$A$1:$F$380,6,FALSE)),"－",VLOOKUP($AS1880,技まとめ!$A$1:$F$380,6,FALSE))</f>
        <v>NS</v>
      </c>
      <c r="AU1880" s="3">
        <f>IF(ISERROR(VLOOKUP($AS1880,技まとめ!$A$1:$F$380,3,FALSE)),"－",VLOOKUP($AS1880,技まとめ!$A$1:$F$380,3,FALSE))</f>
        <v>96</v>
      </c>
      <c r="AV1880" s="3">
        <f>IF(ISERROR(VLOOKUP($AS1880,技まとめ!$A$1:$F$380,5,FALSE)),"－",VLOOKUP($AS1880,技まとめ!$A$1:$F$380,5,FALSE))</f>
        <v>52</v>
      </c>
      <c r="AW1880" s="3" t="str">
        <f>IF($E1880=IF(ISERROR(VLOOKUP($AS1880,技まとめ!$A$1:$F$380,4,FALSE)),"－",VLOOKUP($AS1880,技まとめ!$A$1:$F$380,4,FALSE)),"一致","")</f>
        <v/>
      </c>
      <c r="AX1880" s="12" t="str">
        <f t="shared" si="412"/>
        <v>シザース・ボムパワーチャージホーントレインゴッドノウズ</v>
      </c>
      <c r="AY1880" s="12" t="str">
        <f t="shared" si="413"/>
        <v>シザース・ボムパワーチャージホーントレインゴッドノウズ</v>
      </c>
      <c r="AZ1880" s="12" t="str">
        <f t="shared" si="414"/>
        <v>シザース・ボムパワーチャージホーントレインゴッドノウズ</v>
      </c>
      <c r="BA1880" s="12" t="str">
        <f t="shared" si="415"/>
        <v>シザース・ボムパワーチャージホーントレインゴッドノウズ</v>
      </c>
      <c r="BB1880" s="11" t="str">
        <f t="shared" si="416"/>
        <v>DRBLBBNS</v>
      </c>
      <c r="BC1880" s="11" t="str">
        <f t="shared" si="417"/>
        <v>DRBLBBNS</v>
      </c>
      <c r="BD1880" s="11" t="str">
        <f t="shared" si="418"/>
        <v>DRBLBBNS</v>
      </c>
      <c r="BE1880" s="11" t="str">
        <f t="shared" si="419"/>
        <v>DRBLBBNS</v>
      </c>
    </row>
    <row r="1881" spans="1:57" ht="11.25" hidden="1" customHeight="1">
      <c r="A1881" s="6">
        <v>1880</v>
      </c>
      <c r="B1881" s="7" t="s">
        <v>4133</v>
      </c>
      <c r="C1881" s="8" t="s">
        <v>4134</v>
      </c>
      <c r="D1881" s="7" t="s">
        <v>72</v>
      </c>
      <c r="E1881" s="7" t="s">
        <v>73</v>
      </c>
      <c r="F1881" s="7" t="s">
        <v>109</v>
      </c>
      <c r="G1881" s="9">
        <v>130</v>
      </c>
      <c r="H1881" s="9">
        <v>108</v>
      </c>
      <c r="I1881" s="9">
        <v>65</v>
      </c>
      <c r="J1881" s="9">
        <v>77</v>
      </c>
      <c r="K1881" s="9">
        <v>58</v>
      </c>
      <c r="L1881" s="9">
        <v>56</v>
      </c>
      <c r="M1881" s="9">
        <v>68</v>
      </c>
      <c r="N1881" s="9">
        <v>51</v>
      </c>
      <c r="O1881" s="9">
        <v>44</v>
      </c>
      <c r="P1881" s="9">
        <v>16</v>
      </c>
      <c r="Q1881" s="10">
        <v>115</v>
      </c>
      <c r="R1881" s="11">
        <v>20</v>
      </c>
      <c r="S1881" s="11">
        <v>1</v>
      </c>
      <c r="T1881" s="11">
        <v>106</v>
      </c>
      <c r="U1881" s="11">
        <v>118</v>
      </c>
      <c r="V1881" s="11">
        <v>1</v>
      </c>
      <c r="W1881" s="11">
        <v>94</v>
      </c>
      <c r="X1881" s="11">
        <f t="shared" si="406"/>
        <v>455</v>
      </c>
      <c r="Y1881" s="11">
        <f t="shared" si="407"/>
        <v>5075</v>
      </c>
      <c r="Z1881" s="11">
        <f t="shared" si="408"/>
        <v>1180</v>
      </c>
      <c r="AA1881" s="11">
        <f t="shared" si="409"/>
        <v>4190</v>
      </c>
      <c r="AB1881" s="11">
        <f t="shared" si="410"/>
        <v>4190</v>
      </c>
      <c r="AC1881" s="6">
        <f t="shared" si="411"/>
        <v>4810</v>
      </c>
      <c r="AD1881" s="9" t="s">
        <v>686</v>
      </c>
      <c r="AE1881" s="3" t="str">
        <f>IF(ISERROR(VLOOKUP($AD1881,技まとめ!$A$1:$F$380,6,FALSE)),"－",VLOOKUP($AD1881,技まとめ!$A$1:$F$380,6,FALSE))</f>
        <v>DR</v>
      </c>
      <c r="AF1881" s="3">
        <f>IF(ISERROR(VLOOKUP($AD1881,技まとめ!$A$1:$F$380,3,FALSE)),"－",VLOOKUP($AD1881,技まとめ!$A$1:$F$380,3,FALSE))</f>
        <v>34</v>
      </c>
      <c r="AG1881" s="3">
        <f>IF(ISERROR(VLOOKUP($AD1881,技まとめ!$A$1:$F$380,5,FALSE)),"－",VLOOKUP($AD1881,技まとめ!$A$1:$F$380,5,FALSE))</f>
        <v>27</v>
      </c>
      <c r="AH1881" s="3" t="str">
        <f>IF($E1881=IF(ISERROR(VLOOKUP($AD1881,技まとめ!$A$1:$F$380,4,FALSE)),"－",VLOOKUP($AD1881,技まとめ!$A$1:$F$380,4,FALSE)),"一致","")</f>
        <v/>
      </c>
      <c r="AI1881" s="9" t="s">
        <v>372</v>
      </c>
      <c r="AJ1881" s="3" t="str">
        <f>IF(ISERROR(VLOOKUP($AI1881,技まとめ!$A$1:$F$380,6,FALSE)),"－",VLOOKUP($AI1881,技まとめ!$A$1:$F$380,6,FALSE))</f>
        <v>NS</v>
      </c>
      <c r="AK1881" s="3">
        <f>IF(ISERROR(VLOOKUP($AI1881,技まとめ!$A$1:$F$380,3,FALSE)),"－",VLOOKUP($AI1881,技まとめ!$A$1:$F$380,3,FALSE))</f>
        <v>75</v>
      </c>
      <c r="AL1881" s="3">
        <f>IF(ISERROR(VLOOKUP($AI1881,技まとめ!$A$1:$F$380,5,FALSE)),"－",VLOOKUP($AI1881,技まとめ!$A$1:$F$380,5,FALSE))</f>
        <v>43</v>
      </c>
      <c r="AM1881" s="3" t="str">
        <f>IF($E1881=IF(ISERROR(VLOOKUP($AI1881,技まとめ!$A$1:$F$380,4,FALSE)),"－",VLOOKUP($AI1881,技まとめ!$A$1:$F$380,4,FALSE)),"一致","")</f>
        <v/>
      </c>
      <c r="AN1881" s="9" t="s">
        <v>779</v>
      </c>
      <c r="AO1881" s="3" t="str">
        <f>IF(ISERROR(VLOOKUP($AN1881,技まとめ!$A$1:$F$380,6,FALSE)),"－",VLOOKUP($AN1881,技まとめ!$A$1:$F$380,6,FALSE))</f>
        <v>CA</v>
      </c>
      <c r="AP1881" s="3">
        <f>IF(ISERROR(VLOOKUP($AN1881,技まとめ!$A$1:$F$380,3,FALSE)),"－",VLOOKUP($AN1881,技まとめ!$A$1:$F$380,3,FALSE))</f>
        <v>56</v>
      </c>
      <c r="AQ1881" s="3">
        <f>IF(ISERROR(VLOOKUP($AN1881,技まとめ!$A$1:$F$380,5,FALSE)),"－",VLOOKUP($AN1881,技まとめ!$A$1:$F$380,5,FALSE))</f>
        <v>37</v>
      </c>
      <c r="AR1881" s="3" t="str">
        <f>IF($E1881=IF(ISERROR(VLOOKUP($AN1881,技まとめ!$A$1:$F$380,4,FALSE)),"－",VLOOKUP($AN1881,技まとめ!$A$1:$F$380,4,FALSE)),"一致","")</f>
        <v/>
      </c>
      <c r="AS1881" s="9" t="s">
        <v>398</v>
      </c>
      <c r="AT1881" s="3" t="str">
        <f>IF(ISERROR(VLOOKUP($AS1881,技まとめ!$A$1:$F$380,6,FALSE)),"－",VLOOKUP($AS1881,技まとめ!$A$1:$F$380,6,FALSE))</f>
        <v>BB</v>
      </c>
      <c r="AU1881" s="3">
        <f>IF(ISERROR(VLOOKUP($AS1881,技まとめ!$A$1:$F$380,3,FALSE)),"－",VLOOKUP($AS1881,技まとめ!$A$1:$F$380,3,FALSE))</f>
        <v>71</v>
      </c>
      <c r="AV1881" s="3">
        <f>IF(ISERROR(VLOOKUP($AS1881,技まとめ!$A$1:$F$380,5,FALSE)),"－",VLOOKUP($AS1881,技まとめ!$A$1:$F$380,5,FALSE))</f>
        <v>44</v>
      </c>
      <c r="AW1881" s="3" t="str">
        <f>IF($E1881=IF(ISERROR(VLOOKUP($AS1881,技まとめ!$A$1:$F$380,4,FALSE)),"－",VLOOKUP($AS1881,技まとめ!$A$1:$F$380,4,FALSE)),"一致","")</f>
        <v>一致</v>
      </c>
      <c r="AX1881" s="12" t="str">
        <f t="shared" si="412"/>
        <v>ヒートタックルガンショットスティンガーアイアンウォール</v>
      </c>
      <c r="AY1881" s="12" t="str">
        <f t="shared" si="413"/>
        <v>ヒートタックルガンショットスティンガーアイアンウォール</v>
      </c>
      <c r="AZ1881" s="12" t="str">
        <f t="shared" si="414"/>
        <v>ヒートタックルガンショットスティンガーアイアンウォール</v>
      </c>
      <c r="BA1881" s="12" t="str">
        <f t="shared" si="415"/>
        <v>ヒートタックルガンショットスティンガーアイアンウォール</v>
      </c>
      <c r="BB1881" s="11" t="str">
        <f t="shared" si="416"/>
        <v>DRNSCABB</v>
      </c>
      <c r="BC1881" s="11" t="str">
        <f t="shared" si="417"/>
        <v>DRNSCABB</v>
      </c>
      <c r="BD1881" s="11" t="str">
        <f t="shared" si="418"/>
        <v>DRNSCABB</v>
      </c>
      <c r="BE1881" s="11" t="str">
        <f t="shared" si="419"/>
        <v>DRNSCABB</v>
      </c>
    </row>
    <row r="1882" spans="1:57" ht="11.25" hidden="1" customHeight="1">
      <c r="A1882" s="6">
        <v>1881</v>
      </c>
      <c r="B1882" s="7" t="s">
        <v>4135</v>
      </c>
      <c r="C1882" s="8" t="s">
        <v>4136</v>
      </c>
      <c r="D1882" s="7" t="s">
        <v>72</v>
      </c>
      <c r="E1882" s="7" t="s">
        <v>95</v>
      </c>
      <c r="F1882" s="7" t="s">
        <v>109</v>
      </c>
      <c r="G1882" s="9">
        <v>129</v>
      </c>
      <c r="H1882" s="9">
        <v>117</v>
      </c>
      <c r="I1882" s="9">
        <v>56</v>
      </c>
      <c r="J1882" s="9">
        <v>64</v>
      </c>
      <c r="K1882" s="9">
        <v>66</v>
      </c>
      <c r="L1882" s="9">
        <v>55</v>
      </c>
      <c r="M1882" s="9">
        <v>62</v>
      </c>
      <c r="N1882" s="9">
        <v>42</v>
      </c>
      <c r="O1882" s="9">
        <v>54</v>
      </c>
      <c r="P1882" s="9">
        <v>20</v>
      </c>
      <c r="Q1882" s="10">
        <v>106</v>
      </c>
      <c r="R1882" s="11">
        <v>10</v>
      </c>
      <c r="S1882" s="11">
        <v>1</v>
      </c>
      <c r="T1882" s="11">
        <v>105</v>
      </c>
      <c r="U1882" s="11">
        <v>112</v>
      </c>
      <c r="V1882" s="11">
        <v>1</v>
      </c>
      <c r="W1882" s="11">
        <v>104</v>
      </c>
      <c r="X1882" s="11">
        <f t="shared" si="406"/>
        <v>439</v>
      </c>
      <c r="Y1882" s="11">
        <f t="shared" si="407"/>
        <v>4765</v>
      </c>
      <c r="Z1882" s="11">
        <f t="shared" si="408"/>
        <v>880</v>
      </c>
      <c r="AA1882" s="11">
        <f t="shared" si="409"/>
        <v>4205</v>
      </c>
      <c r="AB1882" s="11">
        <f t="shared" si="410"/>
        <v>4205</v>
      </c>
      <c r="AC1882" s="6">
        <f t="shared" si="411"/>
        <v>4770</v>
      </c>
      <c r="AD1882" s="9" t="s">
        <v>784</v>
      </c>
      <c r="AE1882" s="3" t="str">
        <f>IF(ISERROR(VLOOKUP($AD1882,技まとめ!$A$1:$F$380,6,FALSE)),"－",VLOOKUP($AD1882,技まとめ!$A$1:$F$380,6,FALSE))</f>
        <v>BL</v>
      </c>
      <c r="AF1882" s="3">
        <f>IF(ISERROR(VLOOKUP($AD1882,技まとめ!$A$1:$F$380,3,FALSE)),"－",VLOOKUP($AD1882,技まとめ!$A$1:$F$380,3,FALSE))</f>
        <v>71</v>
      </c>
      <c r="AG1882" s="3">
        <f>IF(ISERROR(VLOOKUP($AD1882,技まとめ!$A$1:$F$380,5,FALSE)),"－",VLOOKUP($AD1882,技まとめ!$A$1:$F$380,5,FALSE))</f>
        <v>44</v>
      </c>
      <c r="AH1882" s="3" t="str">
        <f>IF($E1882=IF(ISERROR(VLOOKUP($AD1882,技まとめ!$A$1:$F$380,4,FALSE)),"－",VLOOKUP($AD1882,技まとめ!$A$1:$F$380,4,FALSE)),"一致","")</f>
        <v>一致</v>
      </c>
      <c r="AI1882" s="9" t="s">
        <v>99</v>
      </c>
      <c r="AJ1882" s="3" t="str">
        <f>IF(ISERROR(VLOOKUP($AI1882,技まとめ!$A$1:$F$380,6,FALSE)),"－",VLOOKUP($AI1882,技まとめ!$A$1:$F$380,6,FALSE))</f>
        <v>DR</v>
      </c>
      <c r="AK1882" s="3">
        <f>IF(ISERROR(VLOOKUP($AI1882,技まとめ!$A$1:$F$380,3,FALSE)),"－",VLOOKUP($AI1882,技まとめ!$A$1:$F$380,3,FALSE))</f>
        <v>77</v>
      </c>
      <c r="AL1882" s="3">
        <f>IF(ISERROR(VLOOKUP($AI1882,技まとめ!$A$1:$F$380,5,FALSE)),"－",VLOOKUP($AI1882,技まとめ!$A$1:$F$380,5,FALSE))</f>
        <v>47</v>
      </c>
      <c r="AM1882" s="3" t="str">
        <f>IF($E1882=IF(ISERROR(VLOOKUP($AI1882,技まとめ!$A$1:$F$380,4,FALSE)),"－",VLOOKUP($AI1882,技まとめ!$A$1:$F$380,4,FALSE)),"一致","")</f>
        <v/>
      </c>
      <c r="AN1882" s="9" t="s">
        <v>5059</v>
      </c>
      <c r="AO1882" s="3" t="str">
        <f>IF(ISERROR(VLOOKUP($AN1882,技まとめ!$A$1:$F$380,6,FALSE)),"－",VLOOKUP($AN1882,技まとめ!$A$1:$F$380,6,FALSE))</f>
        <v>BL</v>
      </c>
      <c r="AP1882" s="3">
        <f>IF(ISERROR(VLOOKUP($AN1882,技まとめ!$A$1:$F$380,3,FALSE)),"－",VLOOKUP($AN1882,技まとめ!$A$1:$F$380,3,FALSE))</f>
        <v>33</v>
      </c>
      <c r="AQ1882" s="3">
        <f>IF(ISERROR(VLOOKUP($AN1882,技まとめ!$A$1:$F$380,5,FALSE)),"－",VLOOKUP($AN1882,技まとめ!$A$1:$F$380,5,FALSE))</f>
        <v>28</v>
      </c>
      <c r="AR1882" s="3" t="str">
        <f>IF($E1882=IF(ISERROR(VLOOKUP($AN1882,技まとめ!$A$1:$F$380,4,FALSE)),"－",VLOOKUP($AN1882,技まとめ!$A$1:$F$380,4,FALSE)),"一致","")</f>
        <v>一致</v>
      </c>
      <c r="AS1882" s="9" t="s">
        <v>372</v>
      </c>
      <c r="AT1882" s="3" t="str">
        <f>IF(ISERROR(VLOOKUP($AS1882,技まとめ!$A$1:$F$380,6,FALSE)),"－",VLOOKUP($AS1882,技まとめ!$A$1:$F$380,6,FALSE))</f>
        <v>NS</v>
      </c>
      <c r="AU1882" s="3">
        <f>IF(ISERROR(VLOOKUP($AS1882,技まとめ!$A$1:$F$380,3,FALSE)),"－",VLOOKUP($AS1882,技まとめ!$A$1:$F$380,3,FALSE))</f>
        <v>75</v>
      </c>
      <c r="AV1882" s="3">
        <f>IF(ISERROR(VLOOKUP($AS1882,技まとめ!$A$1:$F$380,5,FALSE)),"－",VLOOKUP($AS1882,技まとめ!$A$1:$F$380,5,FALSE))</f>
        <v>43</v>
      </c>
      <c r="AW1882" s="3" t="str">
        <f>IF($E1882=IF(ISERROR(VLOOKUP($AS1882,技まとめ!$A$1:$F$380,4,FALSE)),"－",VLOOKUP($AS1882,技まとめ!$A$1:$F$380,4,FALSE)),"一致","")</f>
        <v/>
      </c>
      <c r="AX1882" s="12" t="str">
        <f t="shared" si="412"/>
        <v>スニーキングレイドＵ・ボートスーパースキャン（Ｂ）ガンショット</v>
      </c>
      <c r="AY1882" s="12" t="str">
        <f t="shared" si="413"/>
        <v>スニーキングレイドＵ・ボートスーパースキャン（Ｂ）ガンショット</v>
      </c>
      <c r="AZ1882" s="12" t="str">
        <f t="shared" si="414"/>
        <v>スニーキングレイドＵ・ボートスーパースキャン（Ｂ）ガンショット</v>
      </c>
      <c r="BA1882" s="12" t="str">
        <f t="shared" si="415"/>
        <v>スニーキングレイドＵ・ボートスーパースキャン（Ｂ）ガンショット</v>
      </c>
      <c r="BB1882" s="11" t="str">
        <f t="shared" si="416"/>
        <v>BLDRBLNS</v>
      </c>
      <c r="BC1882" s="11" t="str">
        <f t="shared" si="417"/>
        <v>BLDRBLNS</v>
      </c>
      <c r="BD1882" s="11" t="str">
        <f t="shared" si="418"/>
        <v>BLDRBLNS</v>
      </c>
      <c r="BE1882" s="11" t="str">
        <f t="shared" si="419"/>
        <v>BLDRBLNS</v>
      </c>
    </row>
    <row r="1883" spans="1:57" ht="11.25" hidden="1" customHeight="1">
      <c r="A1883" s="6">
        <v>1882</v>
      </c>
      <c r="B1883" s="7" t="s">
        <v>4137</v>
      </c>
      <c r="C1883" s="8" t="s">
        <v>4138</v>
      </c>
      <c r="D1883" s="7" t="s">
        <v>72</v>
      </c>
      <c r="E1883" s="7" t="s">
        <v>102</v>
      </c>
      <c r="F1883" s="7" t="s">
        <v>109</v>
      </c>
      <c r="G1883" s="9">
        <v>131</v>
      </c>
      <c r="H1883" s="9">
        <v>112</v>
      </c>
      <c r="I1883" s="9">
        <v>68</v>
      </c>
      <c r="J1883" s="9">
        <v>71</v>
      </c>
      <c r="K1883" s="9">
        <v>58</v>
      </c>
      <c r="L1883" s="9">
        <v>57</v>
      </c>
      <c r="M1883" s="9">
        <v>65</v>
      </c>
      <c r="N1883" s="9">
        <v>46</v>
      </c>
      <c r="O1883" s="9">
        <v>57</v>
      </c>
      <c r="P1883" s="9">
        <v>18</v>
      </c>
      <c r="Q1883" s="10">
        <v>118</v>
      </c>
      <c r="R1883" s="11">
        <v>11</v>
      </c>
      <c r="S1883" s="11">
        <v>1</v>
      </c>
      <c r="T1883" s="11">
        <v>107</v>
      </c>
      <c r="U1883" s="11">
        <v>115</v>
      </c>
      <c r="V1883" s="11">
        <v>1</v>
      </c>
      <c r="W1883" s="11">
        <v>107</v>
      </c>
      <c r="X1883" s="11">
        <f t="shared" si="406"/>
        <v>460</v>
      </c>
      <c r="Y1883" s="11">
        <f t="shared" si="407"/>
        <v>5260</v>
      </c>
      <c r="Z1883" s="11">
        <f t="shared" si="408"/>
        <v>930</v>
      </c>
      <c r="AA1883" s="11">
        <f t="shared" si="409"/>
        <v>4290</v>
      </c>
      <c r="AB1883" s="11">
        <f t="shared" si="410"/>
        <v>4290</v>
      </c>
      <c r="AC1883" s="6">
        <f t="shared" si="411"/>
        <v>4870</v>
      </c>
      <c r="AD1883" s="9" t="s">
        <v>83</v>
      </c>
      <c r="AE1883" s="3" t="str">
        <f>IF(ISERROR(VLOOKUP($AD1883,技まとめ!$A$1:$F$380,6,FALSE)),"－",VLOOKUP($AD1883,技まとめ!$A$1:$F$380,6,FALSE))</f>
        <v>DR</v>
      </c>
      <c r="AF1883" s="3">
        <f>IF(ISERROR(VLOOKUP($AD1883,技まとめ!$A$1:$F$380,3,FALSE)),"－",VLOOKUP($AD1883,技まとめ!$A$1:$F$380,3,FALSE))</f>
        <v>13</v>
      </c>
      <c r="AG1883" s="3">
        <f>IF(ISERROR(VLOOKUP($AD1883,技まとめ!$A$1:$F$380,5,FALSE)),"－",VLOOKUP($AD1883,技まとめ!$A$1:$F$380,5,FALSE))</f>
        <v>20</v>
      </c>
      <c r="AH1883" s="3" t="str">
        <f>IF($E1883=IF(ISERROR(VLOOKUP($AD1883,技まとめ!$A$1:$F$380,4,FALSE)),"－",VLOOKUP($AD1883,技まとめ!$A$1:$F$380,4,FALSE)),"一致","")</f>
        <v/>
      </c>
      <c r="AI1883" s="9" t="s">
        <v>331</v>
      </c>
      <c r="AJ1883" s="3" t="str">
        <f>IF(ISERROR(VLOOKUP($AI1883,技まとめ!$A$1:$F$380,6,FALSE)),"－",VLOOKUP($AI1883,技まとめ!$A$1:$F$380,6,FALSE))</f>
        <v>DR</v>
      </c>
      <c r="AK1883" s="3">
        <f>IF(ISERROR(VLOOKUP($AI1883,技まとめ!$A$1:$F$380,3,FALSE)),"－",VLOOKUP($AI1883,技まとめ!$A$1:$F$380,3,FALSE))</f>
        <v>77</v>
      </c>
      <c r="AL1883" s="3">
        <f>IF(ISERROR(VLOOKUP($AI1883,技まとめ!$A$1:$F$380,5,FALSE)),"－",VLOOKUP($AI1883,技まとめ!$A$1:$F$380,5,FALSE))</f>
        <v>47</v>
      </c>
      <c r="AM1883" s="3" t="str">
        <f>IF($E1883=IF(ISERROR(VLOOKUP($AI1883,技まとめ!$A$1:$F$380,4,FALSE)),"－",VLOOKUP($AI1883,技まとめ!$A$1:$F$380,4,FALSE)),"一致","")</f>
        <v>一致</v>
      </c>
      <c r="AN1883" s="9" t="s">
        <v>198</v>
      </c>
      <c r="AO1883" s="3" t="str">
        <f>IF(ISERROR(VLOOKUP($AN1883,技まとめ!$A$1:$F$380,6,FALSE)),"－",VLOOKUP($AN1883,技まとめ!$A$1:$F$380,6,FALSE))</f>
        <v>NS</v>
      </c>
      <c r="AP1883" s="3">
        <f>IF(ISERROR(VLOOKUP($AN1883,技まとめ!$A$1:$F$380,3,FALSE)),"－",VLOOKUP($AN1883,技まとめ!$A$1:$F$380,3,FALSE))</f>
        <v>94</v>
      </c>
      <c r="AQ1883" s="3">
        <f>IF(ISERROR(VLOOKUP($AN1883,技まとめ!$A$1:$F$380,5,FALSE)),"－",VLOOKUP($AN1883,技まとめ!$A$1:$F$380,5,FALSE))</f>
        <v>52</v>
      </c>
      <c r="AR1883" s="3" t="str">
        <f>IF($E1883=IF(ISERROR(VLOOKUP($AN1883,技まとめ!$A$1:$F$380,4,FALSE)),"－",VLOOKUP($AN1883,技まとめ!$A$1:$F$380,4,FALSE)),"一致","")</f>
        <v/>
      </c>
      <c r="AS1883" s="9" t="s">
        <v>516</v>
      </c>
      <c r="AT1883" s="3" t="str">
        <f>IF(ISERROR(VLOOKUP($AS1883,技まとめ!$A$1:$F$380,6,FALSE)),"－",VLOOKUP($AS1883,技まとめ!$A$1:$F$380,6,FALSE))</f>
        <v>－</v>
      </c>
      <c r="AU1883" s="3">
        <f>IF(ISERROR(VLOOKUP($AS1883,技まとめ!$A$1:$F$380,3,FALSE)),"－",VLOOKUP($AS1883,技まとめ!$A$1:$F$380,3,FALSE))</f>
        <v>0</v>
      </c>
      <c r="AV1883" s="3">
        <f>IF(ISERROR(VLOOKUP($AS1883,技まとめ!$A$1:$F$380,5,FALSE)),"－",VLOOKUP($AS1883,技まとめ!$A$1:$F$380,5,FALSE))</f>
        <v>0</v>
      </c>
      <c r="AW1883" s="3" t="str">
        <f>IF($E1883=IF(ISERROR(VLOOKUP($AS1883,技まとめ!$A$1:$F$380,4,FALSE)),"－",VLOOKUP($AS1883,技まとめ!$A$1:$F$380,4,FALSE)),"一致","")</f>
        <v/>
      </c>
      <c r="AX1883" s="12" t="str">
        <f t="shared" si="412"/>
        <v>しっぷうダッシュライトニングアクセルこうていペンギン２ごうスピードプラス</v>
      </c>
      <c r="AY1883" s="12" t="str">
        <f t="shared" si="413"/>
        <v>しっぷうダッシュライトニングアクセルこうていペンギン２ごうスピードプラス</v>
      </c>
      <c r="AZ1883" s="12" t="str">
        <f t="shared" si="414"/>
        <v>しっぷうダッシュライトニングアクセルこうていペンギン２ごうスピードプラス</v>
      </c>
      <c r="BA1883" s="12" t="str">
        <f t="shared" si="415"/>
        <v>しっぷうダッシュライトニングアクセルこうていペンギン２ごうスピードプラス</v>
      </c>
      <c r="BB1883" s="11" t="str">
        <f t="shared" si="416"/>
        <v>DRDRNS－</v>
      </c>
      <c r="BC1883" s="11" t="str">
        <f t="shared" si="417"/>
        <v>DRDRNS－</v>
      </c>
      <c r="BD1883" s="11" t="str">
        <f t="shared" si="418"/>
        <v>DRDRNS－</v>
      </c>
      <c r="BE1883" s="11" t="str">
        <f t="shared" si="419"/>
        <v>DRDRNS－</v>
      </c>
    </row>
    <row r="1884" spans="1:57" ht="11.25" hidden="1" customHeight="1">
      <c r="A1884" s="6">
        <v>1883</v>
      </c>
      <c r="B1884" s="7" t="s">
        <v>4139</v>
      </c>
      <c r="C1884" s="8" t="s">
        <v>4140</v>
      </c>
      <c r="D1884" s="7" t="s">
        <v>72</v>
      </c>
      <c r="E1884" s="7" t="s">
        <v>81</v>
      </c>
      <c r="F1884" s="7" t="s">
        <v>109</v>
      </c>
      <c r="G1884" s="9">
        <v>124</v>
      </c>
      <c r="H1884" s="9">
        <v>123</v>
      </c>
      <c r="I1884" s="9">
        <v>66</v>
      </c>
      <c r="J1884" s="9">
        <v>64</v>
      </c>
      <c r="K1884" s="9">
        <v>65</v>
      </c>
      <c r="L1884" s="9">
        <v>56</v>
      </c>
      <c r="M1884" s="9">
        <v>65</v>
      </c>
      <c r="N1884" s="9">
        <v>64</v>
      </c>
      <c r="O1884" s="9">
        <v>59</v>
      </c>
      <c r="P1884" s="9">
        <v>13</v>
      </c>
      <c r="Q1884" s="10">
        <v>116</v>
      </c>
      <c r="R1884" s="11">
        <v>24</v>
      </c>
      <c r="S1884" s="11">
        <v>1</v>
      </c>
      <c r="T1884" s="11">
        <v>106</v>
      </c>
      <c r="U1884" s="11">
        <v>115</v>
      </c>
      <c r="V1884" s="11">
        <v>1</v>
      </c>
      <c r="W1884" s="11">
        <v>109</v>
      </c>
      <c r="X1884" s="11">
        <f t="shared" si="406"/>
        <v>472</v>
      </c>
      <c r="Y1884" s="11">
        <f t="shared" si="407"/>
        <v>5190</v>
      </c>
      <c r="Z1884" s="11">
        <f t="shared" si="408"/>
        <v>1395</v>
      </c>
      <c r="AA1884" s="11">
        <f t="shared" si="409"/>
        <v>4265</v>
      </c>
      <c r="AB1884" s="11">
        <f t="shared" si="410"/>
        <v>4265</v>
      </c>
      <c r="AC1884" s="6">
        <f t="shared" si="411"/>
        <v>4905</v>
      </c>
      <c r="AD1884" s="9" t="s">
        <v>372</v>
      </c>
      <c r="AE1884" s="3" t="str">
        <f>IF(ISERROR(VLOOKUP($AD1884,技まとめ!$A$1:$F$380,6,FALSE)),"－",VLOOKUP($AD1884,技まとめ!$A$1:$F$380,6,FALSE))</f>
        <v>NS</v>
      </c>
      <c r="AF1884" s="3">
        <f>IF(ISERROR(VLOOKUP($AD1884,技まとめ!$A$1:$F$380,3,FALSE)),"－",VLOOKUP($AD1884,技まとめ!$A$1:$F$380,3,FALSE))</f>
        <v>75</v>
      </c>
      <c r="AG1884" s="3">
        <f>IF(ISERROR(VLOOKUP($AD1884,技まとめ!$A$1:$F$380,5,FALSE)),"－",VLOOKUP($AD1884,技まとめ!$A$1:$F$380,5,FALSE))</f>
        <v>43</v>
      </c>
      <c r="AH1884" s="3" t="str">
        <f>IF($E1884=IF(ISERROR(VLOOKUP($AD1884,技まとめ!$A$1:$F$380,4,FALSE)),"－",VLOOKUP($AD1884,技まとめ!$A$1:$F$380,4,FALSE)),"一致","")</f>
        <v/>
      </c>
      <c r="AI1884" s="9" t="s">
        <v>713</v>
      </c>
      <c r="AJ1884" s="3" t="str">
        <f>IF(ISERROR(VLOOKUP($AI1884,技まとめ!$A$1:$F$380,6,FALSE)),"－",VLOOKUP($AI1884,技まとめ!$A$1:$F$380,6,FALSE))</f>
        <v>BB</v>
      </c>
      <c r="AK1884" s="3">
        <f>IF(ISERROR(VLOOKUP($AI1884,技まとめ!$A$1:$F$380,3,FALSE)),"－",VLOOKUP($AI1884,技まとめ!$A$1:$F$380,3,FALSE))</f>
        <v>59</v>
      </c>
      <c r="AL1884" s="3">
        <f>IF(ISERROR(VLOOKUP($AI1884,技まとめ!$A$1:$F$380,5,FALSE)),"－",VLOOKUP($AI1884,技まとめ!$A$1:$F$380,5,FALSE))</f>
        <v>38</v>
      </c>
      <c r="AM1884" s="3" t="str">
        <f>IF($E1884=IF(ISERROR(VLOOKUP($AI1884,技まとめ!$A$1:$F$380,4,FALSE)),"－",VLOOKUP($AI1884,技まとめ!$A$1:$F$380,4,FALSE)),"一致","")</f>
        <v/>
      </c>
      <c r="AN1884" s="9" t="s">
        <v>274</v>
      </c>
      <c r="AO1884" s="3" t="str">
        <f>IF(ISERROR(VLOOKUP($AN1884,技まとめ!$A$1:$F$380,6,FALSE)),"－",VLOOKUP($AN1884,技まとめ!$A$1:$F$380,6,FALSE))</f>
        <v>P1</v>
      </c>
      <c r="AP1884" s="3">
        <f>IF(ISERROR(VLOOKUP($AN1884,技まとめ!$A$1:$F$380,3,FALSE)),"－",VLOOKUP($AN1884,技まとめ!$A$1:$F$380,3,FALSE))</f>
        <v>27</v>
      </c>
      <c r="AQ1884" s="3">
        <f>IF(ISERROR(VLOOKUP($AN1884,技まとめ!$A$1:$F$380,5,FALSE)),"－",VLOOKUP($AN1884,技まとめ!$A$1:$F$380,5,FALSE))</f>
        <v>25</v>
      </c>
      <c r="AR1884" s="3" t="str">
        <f>IF($E1884=IF(ISERROR(VLOOKUP($AN1884,技まとめ!$A$1:$F$380,4,FALSE)),"－",VLOOKUP($AN1884,技まとめ!$A$1:$F$380,4,FALSE)),"一致","")</f>
        <v/>
      </c>
      <c r="AS1884" s="9" t="s">
        <v>1945</v>
      </c>
      <c r="AT1884" s="3" t="str">
        <f>IF(ISERROR(VLOOKUP($AS1884,技まとめ!$A$1:$F$380,6,FALSE)),"－",VLOOKUP($AS1884,技まとめ!$A$1:$F$380,6,FALSE))</f>
        <v>NS</v>
      </c>
      <c r="AU1884" s="3">
        <f>IF(ISERROR(VLOOKUP($AS1884,技まとめ!$A$1:$F$380,3,FALSE)),"－",VLOOKUP($AS1884,技まとめ!$A$1:$F$380,3,FALSE))</f>
        <v>125</v>
      </c>
      <c r="AV1884" s="3">
        <f>IF(ISERROR(VLOOKUP($AS1884,技まとめ!$A$1:$F$380,5,FALSE)),"－",VLOOKUP($AS1884,技まとめ!$A$1:$F$380,5,FALSE))</f>
        <v>64</v>
      </c>
      <c r="AW1884" s="3" t="str">
        <f>IF($E1884=IF(ISERROR(VLOOKUP($AS1884,技まとめ!$A$1:$F$380,4,FALSE)),"－",VLOOKUP($AS1884,技まとめ!$A$1:$F$380,4,FALSE)),"一致","")</f>
        <v/>
      </c>
      <c r="AX1884" s="12" t="str">
        <f t="shared" si="412"/>
        <v>ガンショットグラビテイションロケットこぶしザ・ギャラクシー</v>
      </c>
      <c r="AY1884" s="12" t="str">
        <f t="shared" si="413"/>
        <v>ガンショットグラビテイションロケットこぶしザ・ギャラクシー</v>
      </c>
      <c r="AZ1884" s="12" t="str">
        <f t="shared" si="414"/>
        <v>ガンショットグラビテイションロケットこぶしザ・ギャラクシー</v>
      </c>
      <c r="BA1884" s="12" t="str">
        <f t="shared" si="415"/>
        <v>ガンショットグラビテイションロケットこぶしザ・ギャラクシー</v>
      </c>
      <c r="BB1884" s="11" t="str">
        <f t="shared" si="416"/>
        <v>NSBBP1NS</v>
      </c>
      <c r="BC1884" s="11" t="str">
        <f t="shared" si="417"/>
        <v>NSBBP1NS</v>
      </c>
      <c r="BD1884" s="11" t="str">
        <f t="shared" si="418"/>
        <v>NSBBP1NS</v>
      </c>
      <c r="BE1884" s="11" t="str">
        <f t="shared" si="419"/>
        <v>NSBBP1NS</v>
      </c>
    </row>
    <row r="1885" spans="1:57" ht="11.25" hidden="1" customHeight="1">
      <c r="A1885" s="6">
        <v>1884</v>
      </c>
      <c r="B1885" s="7" t="s">
        <v>4141</v>
      </c>
      <c r="C1885" s="8" t="s">
        <v>4142</v>
      </c>
      <c r="D1885" s="7" t="s">
        <v>72</v>
      </c>
      <c r="E1885" s="7" t="s">
        <v>81</v>
      </c>
      <c r="F1885" s="7" t="s">
        <v>128</v>
      </c>
      <c r="G1885" s="9">
        <v>117</v>
      </c>
      <c r="H1885" s="9">
        <v>109</v>
      </c>
      <c r="I1885" s="9">
        <v>67</v>
      </c>
      <c r="J1885" s="9">
        <v>63</v>
      </c>
      <c r="K1885" s="9">
        <v>58</v>
      </c>
      <c r="L1885" s="9">
        <v>56</v>
      </c>
      <c r="M1885" s="9">
        <v>63</v>
      </c>
      <c r="N1885" s="9">
        <v>56</v>
      </c>
      <c r="O1885" s="9">
        <v>65</v>
      </c>
      <c r="P1885" s="9">
        <v>11</v>
      </c>
      <c r="Q1885" s="10">
        <v>117</v>
      </c>
      <c r="R1885" s="11">
        <v>6</v>
      </c>
      <c r="S1885" s="11">
        <v>1</v>
      </c>
      <c r="T1885" s="11">
        <v>106</v>
      </c>
      <c r="U1885" s="11">
        <v>113</v>
      </c>
      <c r="V1885" s="11">
        <v>1</v>
      </c>
      <c r="W1885" s="11">
        <v>115</v>
      </c>
      <c r="X1885" s="11">
        <f t="shared" si="406"/>
        <v>459</v>
      </c>
      <c r="Y1885" s="11">
        <f t="shared" si="407"/>
        <v>5260</v>
      </c>
      <c r="Z1885" s="11">
        <f t="shared" si="408"/>
        <v>795</v>
      </c>
      <c r="AA1885" s="11">
        <f t="shared" si="409"/>
        <v>4295</v>
      </c>
      <c r="AB1885" s="11">
        <f t="shared" si="410"/>
        <v>4295</v>
      </c>
      <c r="AC1885" s="6">
        <f t="shared" si="411"/>
        <v>4845</v>
      </c>
      <c r="AD1885" s="9" t="s">
        <v>99</v>
      </c>
      <c r="AE1885" s="3" t="str">
        <f>IF(ISERROR(VLOOKUP($AD1885,技まとめ!$A$1:$F$380,6,FALSE)),"－",VLOOKUP($AD1885,技まとめ!$A$1:$F$380,6,FALSE))</f>
        <v>DR</v>
      </c>
      <c r="AF1885" s="3">
        <f>IF(ISERROR(VLOOKUP($AD1885,技まとめ!$A$1:$F$380,3,FALSE)),"－",VLOOKUP($AD1885,技まとめ!$A$1:$F$380,3,FALSE))</f>
        <v>77</v>
      </c>
      <c r="AG1885" s="3">
        <f>IF(ISERROR(VLOOKUP($AD1885,技まとめ!$A$1:$F$380,5,FALSE)),"－",VLOOKUP($AD1885,技まとめ!$A$1:$F$380,5,FALSE))</f>
        <v>47</v>
      </c>
      <c r="AH1885" s="3" t="str">
        <f>IF($E1885=IF(ISERROR(VLOOKUP($AD1885,技まとめ!$A$1:$F$380,4,FALSE)),"－",VLOOKUP($AD1885,技まとめ!$A$1:$F$380,4,FALSE)),"一致","")</f>
        <v/>
      </c>
      <c r="AI1885" s="9" t="s">
        <v>678</v>
      </c>
      <c r="AJ1885" s="3" t="str">
        <f>IF(ISERROR(VLOOKUP($AI1885,技まとめ!$A$1:$F$380,6,FALSE)),"－",VLOOKUP($AI1885,技まとめ!$A$1:$F$380,6,FALSE))</f>
        <v>BS</v>
      </c>
      <c r="AK1885" s="3">
        <f>IF(ISERROR(VLOOKUP($AI1885,技まとめ!$A$1:$F$380,3,FALSE)),"－",VLOOKUP($AI1885,技まとめ!$A$1:$F$380,3,FALSE))</f>
        <v>57</v>
      </c>
      <c r="AL1885" s="3">
        <f>IF(ISERROR(VLOOKUP($AI1885,技まとめ!$A$1:$F$380,5,FALSE)),"－",VLOOKUP($AI1885,技まとめ!$A$1:$F$380,5,FALSE))</f>
        <v>34</v>
      </c>
      <c r="AM1885" s="3" t="str">
        <f>IF($E1885=IF(ISERROR(VLOOKUP($AI1885,技まとめ!$A$1:$F$380,4,FALSE)),"－",VLOOKUP($AI1885,技まとめ!$A$1:$F$380,4,FALSE)),"一致","")</f>
        <v/>
      </c>
      <c r="AN1885" s="9" t="s">
        <v>179</v>
      </c>
      <c r="AO1885" s="3" t="str">
        <f>IF(ISERROR(VLOOKUP($AN1885,技まとめ!$A$1:$F$380,6,FALSE)),"－",VLOOKUP($AN1885,技まとめ!$A$1:$F$380,6,FALSE))</f>
        <v>LS</v>
      </c>
      <c r="AP1885" s="3">
        <f>IF(ISERROR(VLOOKUP($AN1885,技まとめ!$A$1:$F$380,3,FALSE)),"－",VLOOKUP($AN1885,技まとめ!$A$1:$F$380,3,FALSE))</f>
        <v>94</v>
      </c>
      <c r="AQ1885" s="3">
        <f>IF(ISERROR(VLOOKUP($AN1885,技まとめ!$A$1:$F$380,5,FALSE)),"－",VLOOKUP($AN1885,技まとめ!$A$1:$F$380,5,FALSE))</f>
        <v>62</v>
      </c>
      <c r="AR1885" s="3" t="str">
        <f>IF($E1885=IF(ISERROR(VLOOKUP($AN1885,技まとめ!$A$1:$F$380,4,FALSE)),"－",VLOOKUP($AN1885,技まとめ!$A$1:$F$380,4,FALSE)),"一致","")</f>
        <v/>
      </c>
      <c r="AS1885" s="9" t="s">
        <v>5011</v>
      </c>
      <c r="AT1885" s="3" t="str">
        <f>IF(ISERROR(VLOOKUP($AS1885,技まとめ!$A$1:$F$380,6,FALSE)),"－",VLOOKUP($AS1885,技まとめ!$A$1:$F$380,6,FALSE))</f>
        <v>－</v>
      </c>
      <c r="AU1885" s="3">
        <f>IF(ISERROR(VLOOKUP($AS1885,技まとめ!$A$1:$F$380,3,FALSE)),"－",VLOOKUP($AS1885,技まとめ!$A$1:$F$380,3,FALSE))</f>
        <v>0</v>
      </c>
      <c r="AV1885" s="3">
        <f>IF(ISERROR(VLOOKUP($AS1885,技まとめ!$A$1:$F$380,5,FALSE)),"－",VLOOKUP($AS1885,技まとめ!$A$1:$F$380,5,FALSE))</f>
        <v>0</v>
      </c>
      <c r="AW1885" s="3" t="str">
        <f>IF($E1885=IF(ISERROR(VLOOKUP($AS1885,技まとめ!$A$1:$F$380,4,FALSE)),"－",VLOOKUP($AS1885,技まとめ!$A$1:$F$380,4,FALSE)),"一致","")</f>
        <v/>
      </c>
      <c r="AX1885" s="12" t="str">
        <f t="shared" si="412"/>
        <v>Ｕ・ボートダークトルネードグラディウスアーチイケイケ！</v>
      </c>
      <c r="AY1885" s="12" t="str">
        <f t="shared" si="413"/>
        <v>Ｕ・ボートダークトルネードグラディウスアーチイケイケ！</v>
      </c>
      <c r="AZ1885" s="12" t="str">
        <f t="shared" si="414"/>
        <v>Ｕ・ボートダークトルネードグラディウスアーチイケイケ！</v>
      </c>
      <c r="BA1885" s="12" t="str">
        <f t="shared" si="415"/>
        <v>Ｕ・ボートダークトルネードグラディウスアーチイケイケ！</v>
      </c>
      <c r="BB1885" s="11" t="str">
        <f t="shared" si="416"/>
        <v>DRBSLS－</v>
      </c>
      <c r="BC1885" s="11" t="str">
        <f t="shared" si="417"/>
        <v>DRBSLS－</v>
      </c>
      <c r="BD1885" s="11" t="str">
        <f t="shared" si="418"/>
        <v>DRBSLS－</v>
      </c>
      <c r="BE1885" s="11" t="str">
        <f t="shared" si="419"/>
        <v>DRBSLS－</v>
      </c>
    </row>
    <row r="1886" spans="1:57" ht="11.25" hidden="1" customHeight="1">
      <c r="A1886" s="6">
        <v>1885</v>
      </c>
      <c r="B1886" s="7" t="s">
        <v>4143</v>
      </c>
      <c r="C1886" s="8" t="s">
        <v>4144</v>
      </c>
      <c r="D1886" s="7" t="s">
        <v>72</v>
      </c>
      <c r="E1886" s="7" t="s">
        <v>102</v>
      </c>
      <c r="F1886" s="7" t="s">
        <v>128</v>
      </c>
      <c r="G1886" s="9">
        <v>116</v>
      </c>
      <c r="H1886" s="9">
        <v>110</v>
      </c>
      <c r="I1886" s="9">
        <v>67</v>
      </c>
      <c r="J1886" s="9">
        <v>62</v>
      </c>
      <c r="K1886" s="9">
        <v>55</v>
      </c>
      <c r="L1886" s="9">
        <v>55</v>
      </c>
      <c r="M1886" s="9">
        <v>64</v>
      </c>
      <c r="N1886" s="9">
        <v>47</v>
      </c>
      <c r="O1886" s="9">
        <v>63</v>
      </c>
      <c r="P1886" s="9">
        <v>14</v>
      </c>
      <c r="Q1886" s="10">
        <v>117</v>
      </c>
      <c r="R1886" s="11">
        <v>1</v>
      </c>
      <c r="S1886" s="11">
        <v>1</v>
      </c>
      <c r="T1886" s="11">
        <v>105</v>
      </c>
      <c r="U1886" s="11">
        <v>114</v>
      </c>
      <c r="V1886" s="11">
        <v>1</v>
      </c>
      <c r="W1886" s="11">
        <v>108</v>
      </c>
      <c r="X1886" s="11">
        <f t="shared" si="406"/>
        <v>447</v>
      </c>
      <c r="Y1886" s="11">
        <f t="shared" si="407"/>
        <v>5225</v>
      </c>
      <c r="Z1886" s="11">
        <f t="shared" si="408"/>
        <v>585</v>
      </c>
      <c r="AA1886" s="11">
        <f t="shared" si="409"/>
        <v>4225</v>
      </c>
      <c r="AB1886" s="11">
        <f t="shared" si="410"/>
        <v>4225</v>
      </c>
      <c r="AC1886" s="6">
        <f t="shared" si="411"/>
        <v>4745</v>
      </c>
      <c r="AD1886" s="9" t="s">
        <v>99</v>
      </c>
      <c r="AE1886" s="3" t="str">
        <f>IF(ISERROR(VLOOKUP($AD1886,技まとめ!$A$1:$F$380,6,FALSE)),"－",VLOOKUP($AD1886,技まとめ!$A$1:$F$380,6,FALSE))</f>
        <v>DR</v>
      </c>
      <c r="AF1886" s="3">
        <f>IF(ISERROR(VLOOKUP($AD1886,技まとめ!$A$1:$F$380,3,FALSE)),"－",VLOOKUP($AD1886,技まとめ!$A$1:$F$380,3,FALSE))</f>
        <v>77</v>
      </c>
      <c r="AG1886" s="3">
        <f>IF(ISERROR(VLOOKUP($AD1886,技まとめ!$A$1:$F$380,5,FALSE)),"－",VLOOKUP($AD1886,技まとめ!$A$1:$F$380,5,FALSE))</f>
        <v>47</v>
      </c>
      <c r="AH1886" s="3" t="str">
        <f>IF($E1886=IF(ISERROR(VLOOKUP($AD1886,技まとめ!$A$1:$F$380,4,FALSE)),"－",VLOOKUP($AD1886,技まとめ!$A$1:$F$380,4,FALSE)),"一致","")</f>
        <v/>
      </c>
      <c r="AI1886" s="9" t="s">
        <v>591</v>
      </c>
      <c r="AJ1886" s="3" t="str">
        <f>IF(ISERROR(VLOOKUP($AI1886,技まとめ!$A$1:$F$380,6,FALSE)),"－",VLOOKUP($AI1886,技まとめ!$A$1:$F$380,6,FALSE))</f>
        <v>NS</v>
      </c>
      <c r="AK1886" s="3">
        <f>IF(ISERROR(VLOOKUP($AI1886,技まとめ!$A$1:$F$380,3,FALSE)),"－",VLOOKUP($AI1886,技まとめ!$A$1:$F$380,3,FALSE))</f>
        <v>85</v>
      </c>
      <c r="AL1886" s="3">
        <f>IF(ISERROR(VLOOKUP($AI1886,技まとめ!$A$1:$F$380,5,FALSE)),"－",VLOOKUP($AI1886,技まとめ!$A$1:$F$380,5,FALSE))</f>
        <v>46</v>
      </c>
      <c r="AM1886" s="3" t="str">
        <f>IF($E1886=IF(ISERROR(VLOOKUP($AI1886,技まとめ!$A$1:$F$380,4,FALSE)),"－",VLOOKUP($AI1886,技まとめ!$A$1:$F$380,4,FALSE)),"一致","")</f>
        <v/>
      </c>
      <c r="AN1886" s="9" t="s">
        <v>330</v>
      </c>
      <c r="AO1886" s="3" t="str">
        <f>IF(ISERROR(VLOOKUP($AN1886,技まとめ!$A$1:$F$380,6,FALSE)),"－",VLOOKUP($AN1886,技まとめ!$A$1:$F$380,6,FALSE))</f>
        <v>SC</v>
      </c>
      <c r="AP1886" s="3">
        <f>IF(ISERROR(VLOOKUP($AN1886,技まとめ!$A$1:$F$380,3,FALSE)),"－",VLOOKUP($AN1886,技まとめ!$A$1:$F$380,3,FALSE))</f>
        <v>44</v>
      </c>
      <c r="AQ1886" s="3">
        <f>IF(ISERROR(VLOOKUP($AN1886,技まとめ!$A$1:$F$380,5,FALSE)),"－",VLOOKUP($AN1886,技まとめ!$A$1:$F$380,5,FALSE))</f>
        <v>28</v>
      </c>
      <c r="AR1886" s="3" t="str">
        <f>IF($E1886=IF(ISERROR(VLOOKUP($AN1886,技まとめ!$A$1:$F$380,4,FALSE)),"－",VLOOKUP($AN1886,技まとめ!$A$1:$F$380,4,FALSE)),"一致","")</f>
        <v/>
      </c>
      <c r="AS1886" s="9" t="s">
        <v>360</v>
      </c>
      <c r="AT1886" s="3" t="str">
        <f>IF(ISERROR(VLOOKUP($AS1886,技まとめ!$A$1:$F$380,6,FALSE)),"－",VLOOKUP($AS1886,技まとめ!$A$1:$F$380,6,FALSE))</f>
        <v>LS</v>
      </c>
      <c r="AU1886" s="3">
        <f>IF(ISERROR(VLOOKUP($AS1886,技まとめ!$A$1:$F$380,3,FALSE)),"－",VLOOKUP($AS1886,技まとめ!$A$1:$F$380,3,FALSE))</f>
        <v>64</v>
      </c>
      <c r="AV1886" s="3">
        <f>IF(ISERROR(VLOOKUP($AS1886,技まとめ!$A$1:$F$380,5,FALSE)),"－",VLOOKUP($AS1886,技まとめ!$A$1:$F$380,5,FALSE))</f>
        <v>44</v>
      </c>
      <c r="AW1886" s="3" t="str">
        <f>IF($E1886=IF(ISERROR(VLOOKUP($AS1886,技まとめ!$A$1:$F$380,4,FALSE)),"－",VLOOKUP($AS1886,技まとめ!$A$1:$F$380,4,FALSE)),"一致","")</f>
        <v>一致</v>
      </c>
      <c r="AX1886" s="12" t="str">
        <f t="shared" si="412"/>
        <v>Ｕ・ボートディバインアロークロスドライブアサルトシュート</v>
      </c>
      <c r="AY1886" s="12" t="str">
        <f t="shared" si="413"/>
        <v>Ｕ・ボートディバインアロークロスドライブアサルトシュート</v>
      </c>
      <c r="AZ1886" s="12" t="str">
        <f t="shared" si="414"/>
        <v>Ｕ・ボートディバインアロークロスドライブアサルトシュート</v>
      </c>
      <c r="BA1886" s="12" t="str">
        <f t="shared" si="415"/>
        <v>Ｕ・ボートディバインアロークロスドライブアサルトシュート</v>
      </c>
      <c r="BB1886" s="11" t="str">
        <f t="shared" si="416"/>
        <v>DRNSSCLS</v>
      </c>
      <c r="BC1886" s="11" t="str">
        <f t="shared" si="417"/>
        <v>DRNSSCLS</v>
      </c>
      <c r="BD1886" s="11" t="str">
        <f t="shared" si="418"/>
        <v>DRNSSCLS</v>
      </c>
      <c r="BE1886" s="11" t="str">
        <f t="shared" si="419"/>
        <v>DRNSSCLS</v>
      </c>
    </row>
    <row r="1887" spans="1:57" ht="11.25" hidden="1" customHeight="1">
      <c r="A1887" s="6">
        <v>1886</v>
      </c>
      <c r="B1887" s="7" t="s">
        <v>4145</v>
      </c>
      <c r="C1887" s="8" t="s">
        <v>4146</v>
      </c>
      <c r="D1887" s="7" t="s">
        <v>72</v>
      </c>
      <c r="E1887" s="7" t="s">
        <v>81</v>
      </c>
      <c r="F1887" s="7" t="s">
        <v>74</v>
      </c>
      <c r="G1887" s="9">
        <v>118</v>
      </c>
      <c r="H1887" s="9">
        <v>129</v>
      </c>
      <c r="I1887" s="9">
        <v>61</v>
      </c>
      <c r="J1887" s="9">
        <v>64</v>
      </c>
      <c r="K1887" s="9">
        <v>55</v>
      </c>
      <c r="L1887" s="9">
        <v>79</v>
      </c>
      <c r="M1887" s="9">
        <v>62</v>
      </c>
      <c r="N1887" s="9">
        <v>58</v>
      </c>
      <c r="O1887" s="9">
        <v>46</v>
      </c>
      <c r="P1887" s="9">
        <v>12</v>
      </c>
      <c r="Q1887" s="10">
        <v>111</v>
      </c>
      <c r="R1887" s="11">
        <v>7</v>
      </c>
      <c r="S1887" s="11">
        <v>1</v>
      </c>
      <c r="T1887" s="11">
        <v>129</v>
      </c>
      <c r="U1887" s="11">
        <v>112</v>
      </c>
      <c r="V1887" s="11">
        <v>1</v>
      </c>
      <c r="W1887" s="11">
        <v>96</v>
      </c>
      <c r="X1887" s="11">
        <f t="shared" si="406"/>
        <v>457</v>
      </c>
      <c r="Y1887" s="11">
        <f t="shared" si="407"/>
        <v>4925</v>
      </c>
      <c r="Z1887" s="11">
        <f t="shared" si="408"/>
        <v>735</v>
      </c>
      <c r="AA1887" s="11">
        <f t="shared" si="409"/>
        <v>5005</v>
      </c>
      <c r="AB1887" s="11">
        <f t="shared" si="410"/>
        <v>5005</v>
      </c>
      <c r="AC1887" s="6">
        <f t="shared" si="411"/>
        <v>5675</v>
      </c>
      <c r="AD1887" s="9" t="s">
        <v>1680</v>
      </c>
      <c r="AE1887" s="3" t="str">
        <f>IF(ISERROR(VLOOKUP($AD1887,技まとめ!$A$1:$F$380,6,FALSE)),"－",VLOOKUP($AD1887,技まとめ!$A$1:$F$380,6,FALSE))</f>
        <v>CA</v>
      </c>
      <c r="AF1887" s="3">
        <f>IF(ISERROR(VLOOKUP($AD1887,技まとめ!$A$1:$F$380,3,FALSE)),"－",VLOOKUP($AD1887,技まとめ!$A$1:$F$380,3,FALSE))</f>
        <v>65</v>
      </c>
      <c r="AG1887" s="3">
        <f>IF(ISERROR(VLOOKUP($AD1887,技まとめ!$A$1:$F$380,5,FALSE)),"－",VLOOKUP($AD1887,技まとめ!$A$1:$F$380,5,FALSE))</f>
        <v>40</v>
      </c>
      <c r="AH1887" s="3" t="str">
        <f>IF($E1887=IF(ISERROR(VLOOKUP($AD1887,技まとめ!$A$1:$F$380,4,FALSE)),"－",VLOOKUP($AD1887,技まとめ!$A$1:$F$380,4,FALSE)),"一致","")</f>
        <v/>
      </c>
      <c r="AI1887" s="9" t="s">
        <v>227</v>
      </c>
      <c r="AJ1887" s="3" t="str">
        <f>IF(ISERROR(VLOOKUP($AI1887,技まとめ!$A$1:$F$380,6,FALSE)),"－",VLOOKUP($AI1887,技まとめ!$A$1:$F$380,6,FALSE))</f>
        <v>CA</v>
      </c>
      <c r="AK1887" s="3">
        <f>IF(ISERROR(VLOOKUP($AI1887,技まとめ!$A$1:$F$380,3,FALSE)),"－",VLOOKUP($AI1887,技まとめ!$A$1:$F$380,3,FALSE))</f>
        <v>60</v>
      </c>
      <c r="AL1887" s="3">
        <f>IF(ISERROR(VLOOKUP($AI1887,技まとめ!$A$1:$F$380,5,FALSE)),"－",VLOOKUP($AI1887,技まとめ!$A$1:$F$380,5,FALSE))</f>
        <v>37</v>
      </c>
      <c r="AM1887" s="3" t="str">
        <f>IF($E1887=IF(ISERROR(VLOOKUP($AI1887,技まとめ!$A$1:$F$380,4,FALSE)),"－",VLOOKUP($AI1887,技まとめ!$A$1:$F$380,4,FALSE)),"一致","")</f>
        <v>一致</v>
      </c>
      <c r="AN1887" s="9" t="s">
        <v>291</v>
      </c>
      <c r="AO1887" s="3" t="str">
        <f>IF(ISERROR(VLOOKUP($AN1887,技まとめ!$A$1:$F$380,6,FALSE)),"－",VLOOKUP($AN1887,技まとめ!$A$1:$F$380,6,FALSE))</f>
        <v>P1</v>
      </c>
      <c r="AP1887" s="3">
        <f>IF(ISERROR(VLOOKUP($AN1887,技まとめ!$A$1:$F$380,3,FALSE)),"－",VLOOKUP($AN1887,技まとめ!$A$1:$F$380,3,FALSE))</f>
        <v>65</v>
      </c>
      <c r="AQ1887" s="3">
        <f>IF(ISERROR(VLOOKUP($AN1887,技まとめ!$A$1:$F$380,5,FALSE)),"－",VLOOKUP($AN1887,技まとめ!$A$1:$F$380,5,FALSE))</f>
        <v>40</v>
      </c>
      <c r="AR1887" s="3" t="str">
        <f>IF($E1887=IF(ISERROR(VLOOKUP($AN1887,技まとめ!$A$1:$F$380,4,FALSE)),"－",VLOOKUP($AN1887,技まとめ!$A$1:$F$380,4,FALSE)),"一致","")</f>
        <v/>
      </c>
      <c r="AS1887" s="9" t="s">
        <v>326</v>
      </c>
      <c r="AT1887" s="3" t="str">
        <f>IF(ISERROR(VLOOKUP($AS1887,技まとめ!$A$1:$F$380,6,FALSE)),"－",VLOOKUP($AS1887,技まとめ!$A$1:$F$380,6,FALSE))</f>
        <v>BL</v>
      </c>
      <c r="AU1887" s="3">
        <f>IF(ISERROR(VLOOKUP($AS1887,技まとめ!$A$1:$F$380,3,FALSE)),"－",VLOOKUP($AS1887,技まとめ!$A$1:$F$380,3,FALSE))</f>
        <v>56</v>
      </c>
      <c r="AV1887" s="3">
        <f>IF(ISERROR(VLOOKUP($AS1887,技まとめ!$A$1:$F$380,5,FALSE)),"－",VLOOKUP($AS1887,技まとめ!$A$1:$F$380,5,FALSE))</f>
        <v>39</v>
      </c>
      <c r="AW1887" s="3" t="str">
        <f>IF($E1887=IF(ISERROR(VLOOKUP($AS1887,技まとめ!$A$1:$F$380,4,FALSE)),"－",VLOOKUP($AS1887,技まとめ!$A$1:$F$380,4,FALSE)),"一致","")</f>
        <v/>
      </c>
      <c r="AX1887" s="12" t="str">
        <f t="shared" si="412"/>
        <v>シュートラップガラティーンちゃぶだいがえしパワーチャージ</v>
      </c>
      <c r="AY1887" s="12" t="str">
        <f t="shared" si="413"/>
        <v>シュートラップガラティーンちゃぶだいがえしパワーチャージ</v>
      </c>
      <c r="AZ1887" s="12" t="str">
        <f t="shared" si="414"/>
        <v>シュートラップガラティーンちゃぶだいがえしパワーチャージ</v>
      </c>
      <c r="BA1887" s="12" t="str">
        <f t="shared" si="415"/>
        <v>シュートラップガラティーンちゃぶだいがえしパワーチャージ</v>
      </c>
      <c r="BB1887" s="11" t="str">
        <f t="shared" si="416"/>
        <v>CACAP1BL</v>
      </c>
      <c r="BC1887" s="11" t="str">
        <f t="shared" si="417"/>
        <v>CACAP1BL</v>
      </c>
      <c r="BD1887" s="11" t="str">
        <f t="shared" si="418"/>
        <v>CACAP1BL</v>
      </c>
      <c r="BE1887" s="11" t="str">
        <f t="shared" si="419"/>
        <v>CACAP1BL</v>
      </c>
    </row>
    <row r="1888" spans="1:57" ht="11.25" hidden="1" customHeight="1">
      <c r="A1888" s="6">
        <v>1887</v>
      </c>
      <c r="B1888" s="7" t="s">
        <v>4147</v>
      </c>
      <c r="C1888" s="8" t="s">
        <v>4148</v>
      </c>
      <c r="D1888" s="7" t="s">
        <v>72</v>
      </c>
      <c r="E1888" s="7" t="s">
        <v>73</v>
      </c>
      <c r="F1888" s="7" t="s">
        <v>128</v>
      </c>
      <c r="G1888" s="9">
        <v>120</v>
      </c>
      <c r="H1888" s="9">
        <v>113</v>
      </c>
      <c r="I1888" s="9">
        <v>65</v>
      </c>
      <c r="J1888" s="9">
        <v>65</v>
      </c>
      <c r="K1888" s="9">
        <v>66</v>
      </c>
      <c r="L1888" s="9">
        <v>55</v>
      </c>
      <c r="M1888" s="9">
        <v>66</v>
      </c>
      <c r="N1888" s="9">
        <v>46</v>
      </c>
      <c r="O1888" s="9">
        <v>65</v>
      </c>
      <c r="P1888" s="9">
        <v>15</v>
      </c>
      <c r="Q1888" s="10">
        <v>115</v>
      </c>
      <c r="R1888" s="11">
        <v>10</v>
      </c>
      <c r="S1888" s="11">
        <v>1</v>
      </c>
      <c r="T1888" s="11">
        <v>105</v>
      </c>
      <c r="U1888" s="11">
        <v>116</v>
      </c>
      <c r="V1888" s="11">
        <v>1</v>
      </c>
      <c r="W1888" s="11">
        <v>115</v>
      </c>
      <c r="X1888" s="11">
        <f t="shared" si="406"/>
        <v>463</v>
      </c>
      <c r="Y1888" s="11">
        <f t="shared" si="407"/>
        <v>5180</v>
      </c>
      <c r="Z1888" s="11">
        <f t="shared" si="408"/>
        <v>935</v>
      </c>
      <c r="AA1888" s="11">
        <f t="shared" si="409"/>
        <v>4260</v>
      </c>
      <c r="AB1888" s="11">
        <f t="shared" si="410"/>
        <v>4260</v>
      </c>
      <c r="AC1888" s="6">
        <f t="shared" si="411"/>
        <v>4825</v>
      </c>
      <c r="AD1888" s="9" t="s">
        <v>372</v>
      </c>
      <c r="AE1888" s="3" t="str">
        <f>IF(ISERROR(VLOOKUP($AD1888,技まとめ!$A$1:$F$380,6,FALSE)),"－",VLOOKUP($AD1888,技まとめ!$A$1:$F$380,6,FALSE))</f>
        <v>NS</v>
      </c>
      <c r="AF1888" s="3">
        <f>IF(ISERROR(VLOOKUP($AD1888,技まとめ!$A$1:$F$380,3,FALSE)),"－",VLOOKUP($AD1888,技まとめ!$A$1:$F$380,3,FALSE))</f>
        <v>75</v>
      </c>
      <c r="AG1888" s="3">
        <f>IF(ISERROR(VLOOKUP($AD1888,技まとめ!$A$1:$F$380,5,FALSE)),"－",VLOOKUP($AD1888,技まとめ!$A$1:$F$380,5,FALSE))</f>
        <v>43</v>
      </c>
      <c r="AH1888" s="3" t="str">
        <f>IF($E1888=IF(ISERROR(VLOOKUP($AD1888,技まとめ!$A$1:$F$380,4,FALSE)),"－",VLOOKUP($AD1888,技まとめ!$A$1:$F$380,4,FALSE)),"一致","")</f>
        <v/>
      </c>
      <c r="AI1888" s="9" t="s">
        <v>635</v>
      </c>
      <c r="AJ1888" s="3" t="str">
        <f>IF(ISERROR(VLOOKUP($AI1888,技まとめ!$A$1:$F$380,6,FALSE)),"－",VLOOKUP($AI1888,技まとめ!$A$1:$F$380,6,FALSE))</f>
        <v>DR</v>
      </c>
      <c r="AK1888" s="3">
        <f>IF(ISERROR(VLOOKUP($AI1888,技まとめ!$A$1:$F$380,3,FALSE)),"－",VLOOKUP($AI1888,技まとめ!$A$1:$F$380,3,FALSE))</f>
        <v>58</v>
      </c>
      <c r="AL1888" s="3">
        <f>IF(ISERROR(VLOOKUP($AI1888,技まとめ!$A$1:$F$380,5,FALSE)),"－",VLOOKUP($AI1888,技まとめ!$A$1:$F$380,5,FALSE))</f>
        <v>39</v>
      </c>
      <c r="AM1888" s="3" t="str">
        <f>IF($E1888=IF(ISERROR(VLOOKUP($AI1888,技まとめ!$A$1:$F$380,4,FALSE)),"－",VLOOKUP($AI1888,技まとめ!$A$1:$F$380,4,FALSE)),"一致","")</f>
        <v/>
      </c>
      <c r="AN1888" s="9" t="s">
        <v>3893</v>
      </c>
      <c r="AO1888" s="3" t="str">
        <f>IF(ISERROR(VLOOKUP($AN1888,技まとめ!$A$1:$F$380,6,FALSE)),"－",VLOOKUP($AN1888,技まとめ!$A$1:$F$380,6,FALSE))</f>
        <v>NS</v>
      </c>
      <c r="AP1888" s="3">
        <f>IF(ISERROR(VLOOKUP($AN1888,技まとめ!$A$1:$F$380,3,FALSE)),"－",VLOOKUP($AN1888,技まとめ!$A$1:$F$380,3,FALSE))</f>
        <v>57</v>
      </c>
      <c r="AQ1888" s="3">
        <f>IF(ISERROR(VLOOKUP($AN1888,技まとめ!$A$1:$F$380,5,FALSE)),"－",VLOOKUP($AN1888,技まとめ!$A$1:$F$380,5,FALSE))</f>
        <v>34</v>
      </c>
      <c r="AR1888" s="3" t="str">
        <f>IF($E1888=IF(ISERROR(VLOOKUP($AN1888,技まとめ!$A$1:$F$380,4,FALSE)),"－",VLOOKUP($AN1888,技まとめ!$A$1:$F$380,4,FALSE)),"一致","")</f>
        <v>一致</v>
      </c>
      <c r="AS1888" s="9" t="s">
        <v>194</v>
      </c>
      <c r="AT1888" s="3" t="str">
        <f>IF(ISERROR(VLOOKUP($AS1888,技まとめ!$A$1:$F$380,6,FALSE)),"－",VLOOKUP($AS1888,技まとめ!$A$1:$F$380,6,FALSE))</f>
        <v>NS</v>
      </c>
      <c r="AU1888" s="3">
        <f>IF(ISERROR(VLOOKUP($AS1888,技まとめ!$A$1:$F$380,3,FALSE)),"－",VLOOKUP($AS1888,技まとめ!$A$1:$F$380,3,FALSE))</f>
        <v>129</v>
      </c>
      <c r="AV1888" s="3">
        <f>IF(ISERROR(VLOOKUP($AS1888,技まとめ!$A$1:$F$380,5,FALSE)),"－",VLOOKUP($AS1888,技まとめ!$A$1:$F$380,5,FALSE))</f>
        <v>64</v>
      </c>
      <c r="AW1888" s="3" t="str">
        <f>IF($E1888=IF(ISERROR(VLOOKUP($AS1888,技まとめ!$A$1:$F$380,4,FALSE)),"－",VLOOKUP($AS1888,技まとめ!$A$1:$F$380,4,FALSE)),"一致","")</f>
        <v/>
      </c>
      <c r="AX1888" s="12" t="str">
        <f t="shared" si="412"/>
        <v>ガンショットオーロラドリブルジャンピングサンダーこうていペンギン３ごう</v>
      </c>
      <c r="AY1888" s="12" t="str">
        <f t="shared" si="413"/>
        <v>ガンショットオーロラドリブルジャンピングサンダーこうていペンギン３ごう</v>
      </c>
      <c r="AZ1888" s="12" t="str">
        <f t="shared" si="414"/>
        <v>ガンショットオーロラドリブルジャンピングサンダーこうていペンギン３ごう</v>
      </c>
      <c r="BA1888" s="12" t="str">
        <f t="shared" si="415"/>
        <v>ガンショットオーロラドリブルジャンピングサンダーこうていペンギン３ごう</v>
      </c>
      <c r="BB1888" s="11" t="str">
        <f t="shared" si="416"/>
        <v>NSDRNSNS</v>
      </c>
      <c r="BC1888" s="11" t="str">
        <f t="shared" si="417"/>
        <v>NSDRNSNS</v>
      </c>
      <c r="BD1888" s="11" t="str">
        <f t="shared" si="418"/>
        <v>NSDRNSNS</v>
      </c>
      <c r="BE1888" s="11" t="str">
        <f t="shared" si="419"/>
        <v>NSDRNSNS</v>
      </c>
    </row>
    <row r="1889" spans="1:57" ht="11.25" hidden="1" customHeight="1">
      <c r="A1889" s="6">
        <v>1888</v>
      </c>
      <c r="B1889" s="7" t="s">
        <v>4149</v>
      </c>
      <c r="C1889" s="8" t="s">
        <v>4150</v>
      </c>
      <c r="D1889" s="7" t="s">
        <v>72</v>
      </c>
      <c r="E1889" s="7" t="s">
        <v>95</v>
      </c>
      <c r="F1889" s="7" t="s">
        <v>128</v>
      </c>
      <c r="G1889" s="9">
        <v>127</v>
      </c>
      <c r="H1889" s="9">
        <v>106</v>
      </c>
      <c r="I1889" s="9">
        <v>61</v>
      </c>
      <c r="J1889" s="9">
        <v>73</v>
      </c>
      <c r="K1889" s="9">
        <v>67</v>
      </c>
      <c r="L1889" s="9">
        <v>57</v>
      </c>
      <c r="M1889" s="9">
        <v>60</v>
      </c>
      <c r="N1889" s="9">
        <v>63</v>
      </c>
      <c r="O1889" s="9">
        <v>49</v>
      </c>
      <c r="P1889" s="9">
        <v>8</v>
      </c>
      <c r="Q1889" s="10">
        <v>111</v>
      </c>
      <c r="R1889" s="11">
        <v>29</v>
      </c>
      <c r="S1889" s="11">
        <v>1</v>
      </c>
      <c r="T1889" s="11">
        <v>107</v>
      </c>
      <c r="U1889" s="11">
        <v>110</v>
      </c>
      <c r="V1889" s="11">
        <v>1</v>
      </c>
      <c r="W1889" s="11">
        <v>99</v>
      </c>
      <c r="X1889" s="11">
        <f t="shared" si="406"/>
        <v>458</v>
      </c>
      <c r="Y1889" s="11">
        <f t="shared" si="407"/>
        <v>4940</v>
      </c>
      <c r="Z1889" s="11">
        <f t="shared" si="408"/>
        <v>1520</v>
      </c>
      <c r="AA1889" s="11">
        <f t="shared" si="409"/>
        <v>4250</v>
      </c>
      <c r="AB1889" s="11">
        <f t="shared" si="410"/>
        <v>4250</v>
      </c>
      <c r="AC1889" s="6">
        <f t="shared" si="411"/>
        <v>4920</v>
      </c>
      <c r="AD1889" s="9" t="s">
        <v>247</v>
      </c>
      <c r="AE1889" s="3" t="str">
        <f>IF(ISERROR(VLOOKUP($AD1889,技まとめ!$A$1:$F$380,6,FALSE)),"－",VLOOKUP($AD1889,技まとめ!$A$1:$F$380,6,FALSE))</f>
        <v>NS</v>
      </c>
      <c r="AF1889" s="3">
        <f>IF(ISERROR(VLOOKUP($AD1889,技まとめ!$A$1:$F$380,3,FALSE)),"－",VLOOKUP($AD1889,技まとめ!$A$1:$F$380,3,FALSE))</f>
        <v>72</v>
      </c>
      <c r="AG1889" s="3">
        <f>IF(ISERROR(VLOOKUP($AD1889,技まとめ!$A$1:$F$380,5,FALSE)),"－",VLOOKUP($AD1889,技まとめ!$A$1:$F$380,5,FALSE))</f>
        <v>40</v>
      </c>
      <c r="AH1889" s="3" t="str">
        <f>IF($E1889=IF(ISERROR(VLOOKUP($AD1889,技まとめ!$A$1:$F$380,4,FALSE)),"－",VLOOKUP($AD1889,技まとめ!$A$1:$F$380,4,FALSE)),"一致","")</f>
        <v>一致</v>
      </c>
      <c r="AI1889" s="9" t="s">
        <v>784</v>
      </c>
      <c r="AJ1889" s="3" t="str">
        <f>IF(ISERROR(VLOOKUP($AI1889,技まとめ!$A$1:$F$380,6,FALSE)),"－",VLOOKUP($AI1889,技まとめ!$A$1:$F$380,6,FALSE))</f>
        <v>BL</v>
      </c>
      <c r="AK1889" s="3">
        <f>IF(ISERROR(VLOOKUP($AI1889,技まとめ!$A$1:$F$380,3,FALSE)),"－",VLOOKUP($AI1889,技まとめ!$A$1:$F$380,3,FALSE))</f>
        <v>71</v>
      </c>
      <c r="AL1889" s="3">
        <f>IF(ISERROR(VLOOKUP($AI1889,技まとめ!$A$1:$F$380,5,FALSE)),"－",VLOOKUP($AI1889,技まとめ!$A$1:$F$380,5,FALSE))</f>
        <v>44</v>
      </c>
      <c r="AM1889" s="3" t="str">
        <f>IF($E1889=IF(ISERROR(VLOOKUP($AI1889,技まとめ!$A$1:$F$380,4,FALSE)),"－",VLOOKUP($AI1889,技まとめ!$A$1:$F$380,4,FALSE)),"一致","")</f>
        <v>一致</v>
      </c>
      <c r="AN1889" s="9" t="s">
        <v>2681</v>
      </c>
      <c r="AO1889" s="3" t="str">
        <f>IF(ISERROR(VLOOKUP($AN1889,技まとめ!$A$1:$F$380,6,FALSE)),"－",VLOOKUP($AN1889,技まとめ!$A$1:$F$380,6,FALSE))</f>
        <v>NS</v>
      </c>
      <c r="AP1889" s="3">
        <f>IF(ISERROR(VLOOKUP($AN1889,技まとめ!$A$1:$F$380,3,FALSE)),"－",VLOOKUP($AN1889,技まとめ!$A$1:$F$380,3,FALSE))</f>
        <v>117</v>
      </c>
      <c r="AQ1889" s="3">
        <f>IF(ISERROR(VLOOKUP($AN1889,技まとめ!$A$1:$F$380,5,FALSE)),"－",VLOOKUP($AN1889,技まとめ!$A$1:$F$380,5,FALSE))</f>
        <v>58</v>
      </c>
      <c r="AR1889" s="3" t="str">
        <f>IF($E1889=IF(ISERROR(VLOOKUP($AN1889,技まとめ!$A$1:$F$380,4,FALSE)),"－",VLOOKUP($AN1889,技まとめ!$A$1:$F$380,4,FALSE)),"一致","")</f>
        <v>一致</v>
      </c>
      <c r="AS1889" s="9" t="s">
        <v>602</v>
      </c>
      <c r="AT1889" s="3" t="str">
        <f>IF(ISERROR(VLOOKUP($AS1889,技まとめ!$A$1:$F$380,6,FALSE)),"－",VLOOKUP($AS1889,技まとめ!$A$1:$F$380,6,FALSE))</f>
        <v>－</v>
      </c>
      <c r="AU1889" s="3">
        <f>IF(ISERROR(VLOOKUP($AS1889,技まとめ!$A$1:$F$380,3,FALSE)),"－",VLOOKUP($AS1889,技まとめ!$A$1:$F$380,3,FALSE))</f>
        <v>0</v>
      </c>
      <c r="AV1889" s="3">
        <f>IF(ISERROR(VLOOKUP($AS1889,技まとめ!$A$1:$F$380,5,FALSE)),"－",VLOOKUP($AS1889,技まとめ!$A$1:$F$380,5,FALSE))</f>
        <v>0</v>
      </c>
      <c r="AW1889" s="3" t="str">
        <f>IF($E1889=IF(ISERROR(VLOOKUP($AS1889,技まとめ!$A$1:$F$380,4,FALSE)),"－",VLOOKUP($AS1889,技まとめ!$A$1:$F$380,4,FALSE)),"一致","")</f>
        <v/>
      </c>
      <c r="AX1889" s="12" t="str">
        <f t="shared" si="412"/>
        <v>ガニメデプロトンスニーキングレイドこうていペンギン１ごうシュートフォース</v>
      </c>
      <c r="AY1889" s="12" t="str">
        <f t="shared" si="413"/>
        <v>ガニメデプロトンスニーキングレイドこうていペンギン１ごうシュートフォース</v>
      </c>
      <c r="AZ1889" s="12" t="str">
        <f t="shared" si="414"/>
        <v>ガニメデプロトンスニーキングレイドこうていペンギン１ごうシュートフォース</v>
      </c>
      <c r="BA1889" s="12" t="str">
        <f t="shared" si="415"/>
        <v>ガニメデプロトンスニーキングレイドこうていペンギン１ごうシュートフォース</v>
      </c>
      <c r="BB1889" s="11" t="str">
        <f t="shared" si="416"/>
        <v>NSBLNS－</v>
      </c>
      <c r="BC1889" s="11" t="str">
        <f t="shared" si="417"/>
        <v>NSBLNS－</v>
      </c>
      <c r="BD1889" s="11" t="str">
        <f t="shared" si="418"/>
        <v>NSBLNS－</v>
      </c>
      <c r="BE1889" s="11" t="str">
        <f t="shared" si="419"/>
        <v>NSBLNS－</v>
      </c>
    </row>
    <row r="1890" spans="1:57" ht="11.25" hidden="1" customHeight="1">
      <c r="A1890" s="6">
        <v>1889</v>
      </c>
      <c r="B1890" s="7" t="s">
        <v>4151</v>
      </c>
      <c r="C1890" s="8" t="s">
        <v>4152</v>
      </c>
      <c r="D1890" s="7" t="s">
        <v>72</v>
      </c>
      <c r="E1890" s="7" t="s">
        <v>102</v>
      </c>
      <c r="F1890" s="7" t="s">
        <v>109</v>
      </c>
      <c r="G1890" s="9">
        <v>125</v>
      </c>
      <c r="H1890" s="9">
        <v>105</v>
      </c>
      <c r="I1890" s="9">
        <v>57</v>
      </c>
      <c r="J1890" s="9">
        <v>77</v>
      </c>
      <c r="K1890" s="9">
        <v>62</v>
      </c>
      <c r="L1890" s="9">
        <v>58</v>
      </c>
      <c r="M1890" s="9">
        <v>56</v>
      </c>
      <c r="N1890" s="9">
        <v>49</v>
      </c>
      <c r="O1890" s="9">
        <v>53</v>
      </c>
      <c r="P1890" s="9">
        <v>12</v>
      </c>
      <c r="Q1890" s="10">
        <v>107</v>
      </c>
      <c r="R1890" s="11">
        <v>18</v>
      </c>
      <c r="S1890" s="11">
        <v>1</v>
      </c>
      <c r="T1890" s="11">
        <v>108</v>
      </c>
      <c r="U1890" s="11">
        <v>106</v>
      </c>
      <c r="V1890" s="11">
        <v>1</v>
      </c>
      <c r="W1890" s="11">
        <v>103</v>
      </c>
      <c r="X1890" s="11">
        <f t="shared" si="406"/>
        <v>444</v>
      </c>
      <c r="Y1890" s="11">
        <f t="shared" si="407"/>
        <v>4800</v>
      </c>
      <c r="Z1890" s="11">
        <f t="shared" si="408"/>
        <v>1155</v>
      </c>
      <c r="AA1890" s="11">
        <f t="shared" si="409"/>
        <v>4305</v>
      </c>
      <c r="AB1890" s="11">
        <f t="shared" si="410"/>
        <v>4305</v>
      </c>
      <c r="AC1890" s="6">
        <f t="shared" si="411"/>
        <v>4925</v>
      </c>
      <c r="AD1890" s="9" t="s">
        <v>784</v>
      </c>
      <c r="AE1890" s="3" t="str">
        <f>IF(ISERROR(VLOOKUP($AD1890,技まとめ!$A$1:$F$380,6,FALSE)),"－",VLOOKUP($AD1890,技まとめ!$A$1:$F$380,6,FALSE))</f>
        <v>BL</v>
      </c>
      <c r="AF1890" s="3">
        <f>IF(ISERROR(VLOOKUP($AD1890,技まとめ!$A$1:$F$380,3,FALSE)),"－",VLOOKUP($AD1890,技まとめ!$A$1:$F$380,3,FALSE))</f>
        <v>71</v>
      </c>
      <c r="AG1890" s="3">
        <f>IF(ISERROR(VLOOKUP($AD1890,技まとめ!$A$1:$F$380,5,FALSE)),"－",VLOOKUP($AD1890,技まとめ!$A$1:$F$380,5,FALSE))</f>
        <v>44</v>
      </c>
      <c r="AH1890" s="3" t="str">
        <f>IF($E1890=IF(ISERROR(VLOOKUP($AD1890,技まとめ!$A$1:$F$380,4,FALSE)),"－",VLOOKUP($AD1890,技まとめ!$A$1:$F$380,4,FALSE)),"一致","")</f>
        <v/>
      </c>
      <c r="AI1890" s="9" t="s">
        <v>668</v>
      </c>
      <c r="AJ1890" s="3" t="str">
        <f>IF(ISERROR(VLOOKUP($AI1890,技まとめ!$A$1:$F$380,6,FALSE)),"－",VLOOKUP($AI1890,技まとめ!$A$1:$F$380,6,FALSE))</f>
        <v>BL</v>
      </c>
      <c r="AK1890" s="3">
        <f>IF(ISERROR(VLOOKUP($AI1890,技まとめ!$A$1:$F$380,3,FALSE)),"－",VLOOKUP($AI1890,技まとめ!$A$1:$F$380,3,FALSE))</f>
        <v>46</v>
      </c>
      <c r="AL1890" s="3">
        <f>IF(ISERROR(VLOOKUP($AI1890,技まとめ!$A$1:$F$380,5,FALSE)),"－",VLOOKUP($AI1890,技まとめ!$A$1:$F$380,5,FALSE))</f>
        <v>33</v>
      </c>
      <c r="AM1890" s="3" t="str">
        <f>IF($E1890=IF(ISERROR(VLOOKUP($AI1890,技まとめ!$A$1:$F$380,4,FALSE)),"－",VLOOKUP($AI1890,技まとめ!$A$1:$F$380,4,FALSE)),"一致","")</f>
        <v>一致</v>
      </c>
      <c r="AN1890" s="9" t="s">
        <v>169</v>
      </c>
      <c r="AO1890" s="3" t="str">
        <f>IF(ISERROR(VLOOKUP($AN1890,技まとめ!$A$1:$F$380,6,FALSE)),"－",VLOOKUP($AN1890,技まとめ!$A$1:$F$380,6,FALSE))</f>
        <v>DR</v>
      </c>
      <c r="AP1890" s="3">
        <f>IF(ISERROR(VLOOKUP($AN1890,技まとめ!$A$1:$F$380,3,FALSE)),"－",VLOOKUP($AN1890,技まとめ!$A$1:$F$380,3,FALSE))</f>
        <v>71</v>
      </c>
      <c r="AQ1890" s="3">
        <f>IF(ISERROR(VLOOKUP($AN1890,技まとめ!$A$1:$F$380,5,FALSE)),"－",VLOOKUP($AN1890,技まとめ!$A$1:$F$380,5,FALSE))</f>
        <v>44</v>
      </c>
      <c r="AR1890" s="3" t="str">
        <f>IF($E1890=IF(ISERROR(VLOOKUP($AN1890,技まとめ!$A$1:$F$380,4,FALSE)),"－",VLOOKUP($AN1890,技まとめ!$A$1:$F$380,4,FALSE)),"一致","")</f>
        <v/>
      </c>
      <c r="AS1890" s="9" t="s">
        <v>198</v>
      </c>
      <c r="AT1890" s="3" t="str">
        <f>IF(ISERROR(VLOOKUP($AS1890,技まとめ!$A$1:$F$380,6,FALSE)),"－",VLOOKUP($AS1890,技まとめ!$A$1:$F$380,6,FALSE))</f>
        <v>NS</v>
      </c>
      <c r="AU1890" s="3">
        <f>IF(ISERROR(VLOOKUP($AS1890,技まとめ!$A$1:$F$380,3,FALSE)),"－",VLOOKUP($AS1890,技まとめ!$A$1:$F$380,3,FALSE))</f>
        <v>94</v>
      </c>
      <c r="AV1890" s="3">
        <f>IF(ISERROR(VLOOKUP($AS1890,技まとめ!$A$1:$F$380,5,FALSE)),"－",VLOOKUP($AS1890,技まとめ!$A$1:$F$380,5,FALSE))</f>
        <v>52</v>
      </c>
      <c r="AW1890" s="3" t="str">
        <f>IF($E1890=IF(ISERROR(VLOOKUP($AS1890,技まとめ!$A$1:$F$380,4,FALSE)),"－",VLOOKUP($AS1890,技まとめ!$A$1:$F$380,4,FALSE)),"一致","")</f>
        <v/>
      </c>
      <c r="AX1890" s="12" t="str">
        <f t="shared" si="412"/>
        <v>スニーキングレイドじばしりかえんエコーボールこうていペンギン２ごう</v>
      </c>
      <c r="AY1890" s="12" t="str">
        <f t="shared" si="413"/>
        <v>スニーキングレイドじばしりかえんエコーボールこうていペンギン２ごう</v>
      </c>
      <c r="AZ1890" s="12" t="str">
        <f t="shared" si="414"/>
        <v>スニーキングレイドじばしりかえんエコーボールこうていペンギン２ごう</v>
      </c>
      <c r="BA1890" s="12" t="str">
        <f t="shared" si="415"/>
        <v>スニーキングレイドじばしりかえんエコーボールこうていペンギン２ごう</v>
      </c>
      <c r="BB1890" s="11" t="str">
        <f t="shared" si="416"/>
        <v>BLBLDRNS</v>
      </c>
      <c r="BC1890" s="11" t="str">
        <f t="shared" si="417"/>
        <v>BLBLDRNS</v>
      </c>
      <c r="BD1890" s="11" t="str">
        <f t="shared" si="418"/>
        <v>BLBLDRNS</v>
      </c>
      <c r="BE1890" s="11" t="str">
        <f t="shared" si="419"/>
        <v>BLBLDRNS</v>
      </c>
    </row>
    <row r="1891" spans="1:57" ht="11.25" customHeight="1">
      <c r="A1891" s="6">
        <v>1890</v>
      </c>
      <c r="B1891" s="7" t="s">
        <v>4153</v>
      </c>
      <c r="C1891" s="8" t="s">
        <v>4154</v>
      </c>
      <c r="D1891" s="7" t="s">
        <v>72</v>
      </c>
      <c r="E1891" s="7" t="s">
        <v>81</v>
      </c>
      <c r="F1891" s="7" t="s">
        <v>82</v>
      </c>
      <c r="G1891" s="9">
        <v>119</v>
      </c>
      <c r="H1891" s="9">
        <v>118</v>
      </c>
      <c r="I1891" s="9">
        <v>69</v>
      </c>
      <c r="J1891" s="9">
        <v>73</v>
      </c>
      <c r="K1891" s="9">
        <v>61</v>
      </c>
      <c r="L1891" s="9">
        <v>66</v>
      </c>
      <c r="M1891" s="9">
        <v>59</v>
      </c>
      <c r="N1891" s="9">
        <v>45</v>
      </c>
      <c r="O1891" s="9">
        <v>50</v>
      </c>
      <c r="P1891" s="9">
        <v>9</v>
      </c>
      <c r="Q1891" s="10">
        <v>119</v>
      </c>
      <c r="R1891" s="11">
        <v>6</v>
      </c>
      <c r="S1891" s="11">
        <v>1</v>
      </c>
      <c r="T1891" s="11">
        <v>116</v>
      </c>
      <c r="U1891" s="11">
        <v>109</v>
      </c>
      <c r="V1891" s="11">
        <v>1</v>
      </c>
      <c r="W1891" s="11">
        <v>100</v>
      </c>
      <c r="X1891" s="11">
        <f t="shared" si="406"/>
        <v>452</v>
      </c>
      <c r="Y1891" s="11">
        <f t="shared" si="407"/>
        <v>5265</v>
      </c>
      <c r="Z1891" s="11">
        <f t="shared" si="408"/>
        <v>720</v>
      </c>
      <c r="AA1891" s="11">
        <f t="shared" si="409"/>
        <v>4570</v>
      </c>
      <c r="AB1891" s="11">
        <f t="shared" si="410"/>
        <v>4570</v>
      </c>
      <c r="AC1891" s="6">
        <f t="shared" si="411"/>
        <v>5170</v>
      </c>
      <c r="AD1891" s="9" t="s">
        <v>784</v>
      </c>
      <c r="AE1891" s="3" t="str">
        <f>IF(ISERROR(VLOOKUP($AD1891,技まとめ!$A$1:$F$380,6,FALSE)),"－",VLOOKUP($AD1891,技まとめ!$A$1:$F$380,6,FALSE))</f>
        <v>BL</v>
      </c>
      <c r="AF1891" s="3">
        <f>IF(ISERROR(VLOOKUP($AD1891,技まとめ!$A$1:$F$380,3,FALSE)),"－",VLOOKUP($AD1891,技まとめ!$A$1:$F$380,3,FALSE))</f>
        <v>71</v>
      </c>
      <c r="AG1891" s="3">
        <f>IF(ISERROR(VLOOKUP($AD1891,技まとめ!$A$1:$F$380,5,FALSE)),"－",VLOOKUP($AD1891,技まとめ!$A$1:$F$380,5,FALSE))</f>
        <v>44</v>
      </c>
      <c r="AH1891" s="3" t="str">
        <f>IF($E1891=IF(ISERROR(VLOOKUP($AD1891,技まとめ!$A$1:$F$380,4,FALSE)),"－",VLOOKUP($AD1891,技まとめ!$A$1:$F$380,4,FALSE)),"一致","")</f>
        <v/>
      </c>
      <c r="AI1891" s="9" t="s">
        <v>326</v>
      </c>
      <c r="AJ1891" s="3" t="str">
        <f>IF(ISERROR(VLOOKUP($AI1891,技まとめ!$A$1:$F$380,6,FALSE)),"－",VLOOKUP($AI1891,技まとめ!$A$1:$F$380,6,FALSE))</f>
        <v>BL</v>
      </c>
      <c r="AK1891" s="3">
        <f>IF(ISERROR(VLOOKUP($AI1891,技まとめ!$A$1:$F$380,3,FALSE)),"－",VLOOKUP($AI1891,技まとめ!$A$1:$F$380,3,FALSE))</f>
        <v>56</v>
      </c>
      <c r="AL1891" s="3">
        <f>IF(ISERROR(VLOOKUP($AI1891,技まとめ!$A$1:$F$380,5,FALSE)),"－",VLOOKUP($AI1891,技まとめ!$A$1:$F$380,5,FALSE))</f>
        <v>39</v>
      </c>
      <c r="AM1891" s="3" t="str">
        <f>IF($E1891=IF(ISERROR(VLOOKUP($AI1891,技まとめ!$A$1:$F$380,4,FALSE)),"－",VLOOKUP($AI1891,技まとめ!$A$1:$F$380,4,FALSE)),"一致","")</f>
        <v/>
      </c>
      <c r="AN1891" s="9" t="s">
        <v>638</v>
      </c>
      <c r="AO1891" s="3" t="str">
        <f>IF(ISERROR(VLOOKUP($AN1891,技まとめ!$A$1:$F$380,6,FALSE)),"－",VLOOKUP($AN1891,技まとめ!$A$1:$F$380,6,FALSE))</f>
        <v>BL</v>
      </c>
      <c r="AP1891" s="3">
        <f>IF(ISERROR(VLOOKUP($AN1891,技まとめ!$A$1:$F$380,3,FALSE)),"－",VLOOKUP($AN1891,技まとめ!$A$1:$F$380,3,FALSE))</f>
        <v>52</v>
      </c>
      <c r="AQ1891" s="3">
        <f>IF(ISERROR(VLOOKUP($AN1891,技まとめ!$A$1:$F$380,5,FALSE)),"－",VLOOKUP($AN1891,技まとめ!$A$1:$F$380,5,FALSE))</f>
        <v>36</v>
      </c>
      <c r="AR1891" s="3" t="str">
        <f>IF($E1891=IF(ISERROR(VLOOKUP($AN1891,技まとめ!$A$1:$F$380,4,FALSE)),"－",VLOOKUP($AN1891,技まとめ!$A$1:$F$380,4,FALSE)),"一致","")</f>
        <v/>
      </c>
      <c r="AS1891" s="9" t="s">
        <v>5007</v>
      </c>
      <c r="AT1891" s="3" t="str">
        <f>IF(ISERROR(VLOOKUP($AS1891,技まとめ!$A$1:$F$380,6,FALSE)),"－",VLOOKUP($AS1891,技まとめ!$A$1:$F$380,6,FALSE))</f>
        <v>－</v>
      </c>
      <c r="AU1891" s="3">
        <f>IF(ISERROR(VLOOKUP($AS1891,技まとめ!$A$1:$F$380,3,FALSE)),"－",VLOOKUP($AS1891,技まとめ!$A$1:$F$380,3,FALSE))</f>
        <v>0</v>
      </c>
      <c r="AV1891" s="3">
        <f>IF(ISERROR(VLOOKUP($AS1891,技まとめ!$A$1:$F$380,5,FALSE)),"－",VLOOKUP($AS1891,技まとめ!$A$1:$F$380,5,FALSE))</f>
        <v>0</v>
      </c>
      <c r="AW1891" s="3" t="str">
        <f>IF($E1891=IF(ISERROR(VLOOKUP($AS1891,技まとめ!$A$1:$F$380,4,FALSE)),"－",VLOOKUP($AS1891,技まとめ!$A$1:$F$380,4,FALSE)),"一致","")</f>
        <v/>
      </c>
      <c r="AX1891" s="12" t="str">
        <f t="shared" si="412"/>
        <v>スニーキングレイドパワーチャージジグザグフレイムちょうわざ！</v>
      </c>
      <c r="AY1891" s="12" t="str">
        <f t="shared" si="413"/>
        <v>スニーキングレイドパワーチャージジグザグフレイムちょうわざ！</v>
      </c>
      <c r="AZ1891" s="12" t="str">
        <f t="shared" si="414"/>
        <v>スニーキングレイドパワーチャージジグザグフレイムちょうわざ！</v>
      </c>
      <c r="BA1891" s="12" t="str">
        <f t="shared" si="415"/>
        <v>スニーキングレイドパワーチャージジグザグフレイムちょうわざ！</v>
      </c>
      <c r="BB1891" s="11" t="str">
        <f t="shared" si="416"/>
        <v>BLBLBL－</v>
      </c>
      <c r="BC1891" s="11" t="str">
        <f t="shared" si="417"/>
        <v>BLBLBL－</v>
      </c>
      <c r="BD1891" s="11" t="str">
        <f t="shared" si="418"/>
        <v>BLBLBL－</v>
      </c>
      <c r="BE1891" s="11" t="str">
        <f t="shared" si="419"/>
        <v>BLBLBL－</v>
      </c>
    </row>
    <row r="1892" spans="1:57" ht="11.25" hidden="1" customHeight="1">
      <c r="A1892" s="6">
        <v>1891</v>
      </c>
      <c r="B1892" s="7" t="s">
        <v>4155</v>
      </c>
      <c r="C1892" s="8" t="s">
        <v>4156</v>
      </c>
      <c r="D1892" s="7" t="s">
        <v>72</v>
      </c>
      <c r="E1892" s="7" t="s">
        <v>73</v>
      </c>
      <c r="F1892" s="7" t="s">
        <v>74</v>
      </c>
      <c r="G1892" s="9">
        <v>153</v>
      </c>
      <c r="H1892" s="9">
        <v>108</v>
      </c>
      <c r="I1892" s="9">
        <v>71</v>
      </c>
      <c r="J1892" s="9">
        <v>64</v>
      </c>
      <c r="K1892" s="9">
        <v>52</v>
      </c>
      <c r="L1892" s="9">
        <v>63</v>
      </c>
      <c r="M1892" s="9">
        <v>63</v>
      </c>
      <c r="N1892" s="9">
        <v>56</v>
      </c>
      <c r="O1892" s="9">
        <v>67</v>
      </c>
      <c r="P1892" s="9">
        <v>4</v>
      </c>
      <c r="Q1892" s="10">
        <v>121</v>
      </c>
      <c r="R1892" s="11">
        <v>1</v>
      </c>
      <c r="S1892" s="11">
        <v>1</v>
      </c>
      <c r="T1892" s="11">
        <v>113</v>
      </c>
      <c r="U1892" s="11">
        <v>113</v>
      </c>
      <c r="V1892" s="11">
        <v>1</v>
      </c>
      <c r="W1892" s="11">
        <v>110</v>
      </c>
      <c r="X1892" s="11">
        <f t="shared" si="406"/>
        <v>460</v>
      </c>
      <c r="Y1892" s="11">
        <f t="shared" si="407"/>
        <v>5395</v>
      </c>
      <c r="Z1892" s="11">
        <f t="shared" si="408"/>
        <v>595</v>
      </c>
      <c r="AA1892" s="11">
        <f t="shared" si="409"/>
        <v>4515</v>
      </c>
      <c r="AB1892" s="11">
        <f t="shared" si="410"/>
        <v>4515</v>
      </c>
      <c r="AC1892" s="6">
        <f t="shared" si="411"/>
        <v>5075</v>
      </c>
      <c r="AD1892" s="9" t="s">
        <v>561</v>
      </c>
      <c r="AE1892" s="3" t="str">
        <f>IF(ISERROR(VLOOKUP($AD1892,技まとめ!$A$1:$F$380,6,FALSE)),"－",VLOOKUP($AD1892,技まとめ!$A$1:$F$380,6,FALSE))</f>
        <v>CA</v>
      </c>
      <c r="AF1892" s="3">
        <f>IF(ISERROR(VLOOKUP($AD1892,技まとめ!$A$1:$F$380,3,FALSE)),"－",VLOOKUP($AD1892,技まとめ!$A$1:$F$380,3,FALSE))</f>
        <v>77</v>
      </c>
      <c r="AG1892" s="3">
        <f>IF(ISERROR(VLOOKUP($AD1892,技まとめ!$A$1:$F$380,5,FALSE)),"－",VLOOKUP($AD1892,技まとめ!$A$1:$F$380,5,FALSE))</f>
        <v>45</v>
      </c>
      <c r="AH1892" s="3" t="str">
        <f>IF($E1892=IF(ISERROR(VLOOKUP($AD1892,技まとめ!$A$1:$F$380,4,FALSE)),"－",VLOOKUP($AD1892,技まとめ!$A$1:$F$380,4,FALSE)),"一致","")</f>
        <v>一致</v>
      </c>
      <c r="AI1892" s="9" t="s">
        <v>241</v>
      </c>
      <c r="AJ1892" s="3" t="str">
        <f>IF(ISERROR(VLOOKUP($AI1892,技まとめ!$A$1:$F$380,6,FALSE)),"－",VLOOKUP($AI1892,技まとめ!$A$1:$F$380,6,FALSE))</f>
        <v>P1</v>
      </c>
      <c r="AK1892" s="3">
        <f>IF(ISERROR(VLOOKUP($AI1892,技まとめ!$A$1:$F$380,3,FALSE)),"－",VLOOKUP($AI1892,技まとめ!$A$1:$F$380,3,FALSE))</f>
        <v>52</v>
      </c>
      <c r="AL1892" s="3">
        <f>IF(ISERROR(VLOOKUP($AI1892,技まとめ!$A$1:$F$380,5,FALSE)),"－",VLOOKUP($AI1892,技まとめ!$A$1:$F$380,5,FALSE))</f>
        <v>35</v>
      </c>
      <c r="AM1892" s="3" t="str">
        <f>IF($E1892=IF(ISERROR(VLOOKUP($AI1892,技まとめ!$A$1:$F$380,4,FALSE)),"－",VLOOKUP($AI1892,技まとめ!$A$1:$F$380,4,FALSE)),"一致","")</f>
        <v/>
      </c>
      <c r="AN1892" s="9" t="s">
        <v>326</v>
      </c>
      <c r="AO1892" s="3" t="str">
        <f>IF(ISERROR(VLOOKUP($AN1892,技まとめ!$A$1:$F$380,6,FALSE)),"－",VLOOKUP($AN1892,技まとめ!$A$1:$F$380,6,FALSE))</f>
        <v>BL</v>
      </c>
      <c r="AP1892" s="3">
        <f>IF(ISERROR(VLOOKUP($AN1892,技まとめ!$A$1:$F$380,3,FALSE)),"－",VLOOKUP($AN1892,技まとめ!$A$1:$F$380,3,FALSE))</f>
        <v>56</v>
      </c>
      <c r="AQ1892" s="3">
        <f>IF(ISERROR(VLOOKUP($AN1892,技まとめ!$A$1:$F$380,5,FALSE)),"－",VLOOKUP($AN1892,技まとめ!$A$1:$F$380,5,FALSE))</f>
        <v>39</v>
      </c>
      <c r="AR1892" s="3" t="str">
        <f>IF($E1892=IF(ISERROR(VLOOKUP($AN1892,技まとめ!$A$1:$F$380,4,FALSE)),"－",VLOOKUP($AN1892,技まとめ!$A$1:$F$380,4,FALSE)),"一致","")</f>
        <v>一致</v>
      </c>
      <c r="AS1892" s="9" t="s">
        <v>978</v>
      </c>
      <c r="AT1892" s="3" t="str">
        <f>IF(ISERROR(VLOOKUP($AS1892,技まとめ!$A$1:$F$380,6,FALSE)),"－",VLOOKUP($AS1892,技まとめ!$A$1:$F$380,6,FALSE))</f>
        <v>－</v>
      </c>
      <c r="AU1892" s="3">
        <f>IF(ISERROR(VLOOKUP($AS1892,技まとめ!$A$1:$F$380,3,FALSE)),"－",VLOOKUP($AS1892,技まとめ!$A$1:$F$380,3,FALSE))</f>
        <v>0</v>
      </c>
      <c r="AV1892" s="3">
        <f>IF(ISERROR(VLOOKUP($AS1892,技まとめ!$A$1:$F$380,5,FALSE)),"－",VLOOKUP($AS1892,技まとめ!$A$1:$F$380,5,FALSE))</f>
        <v>0</v>
      </c>
      <c r="AW1892" s="3" t="str">
        <f>IF($E1892=IF(ISERROR(VLOOKUP($AS1892,技まとめ!$A$1:$F$380,4,FALSE)),"－",VLOOKUP($AS1892,技まとめ!$A$1:$F$380,4,FALSE)),"一致","")</f>
        <v/>
      </c>
      <c r="AX1892" s="12" t="str">
        <f t="shared" si="412"/>
        <v>カポエィラスナッチばくれつパンチパワーチャージキーパープラス</v>
      </c>
      <c r="AY1892" s="12" t="str">
        <f t="shared" si="413"/>
        <v>カポエィラスナッチばくれつパンチパワーチャージキーパープラス</v>
      </c>
      <c r="AZ1892" s="12" t="str">
        <f t="shared" si="414"/>
        <v>カポエィラスナッチばくれつパンチパワーチャージキーパープラス</v>
      </c>
      <c r="BA1892" s="12" t="str">
        <f t="shared" si="415"/>
        <v>カポエィラスナッチばくれつパンチパワーチャージキーパープラス</v>
      </c>
      <c r="BB1892" s="11" t="str">
        <f t="shared" si="416"/>
        <v>CAP1BL－</v>
      </c>
      <c r="BC1892" s="11" t="str">
        <f t="shared" si="417"/>
        <v>CAP1BL－</v>
      </c>
      <c r="BD1892" s="11" t="str">
        <f t="shared" si="418"/>
        <v>CAP1BL－</v>
      </c>
      <c r="BE1892" s="11" t="str">
        <f t="shared" si="419"/>
        <v>CAP1BL－</v>
      </c>
    </row>
    <row r="1893" spans="1:57" ht="11.25" hidden="1" customHeight="1">
      <c r="A1893" s="6">
        <v>1892</v>
      </c>
      <c r="B1893" s="7" t="s">
        <v>4157</v>
      </c>
      <c r="C1893" s="8" t="s">
        <v>4158</v>
      </c>
      <c r="D1893" s="7" t="s">
        <v>72</v>
      </c>
      <c r="E1893" s="7" t="s">
        <v>102</v>
      </c>
      <c r="F1893" s="7" t="s">
        <v>82</v>
      </c>
      <c r="G1893" s="9">
        <v>148</v>
      </c>
      <c r="H1893" s="9">
        <v>89</v>
      </c>
      <c r="I1893" s="9">
        <v>62</v>
      </c>
      <c r="J1893" s="9">
        <v>76</v>
      </c>
      <c r="K1893" s="9">
        <v>45</v>
      </c>
      <c r="L1893" s="9">
        <v>54</v>
      </c>
      <c r="M1893" s="9">
        <v>66</v>
      </c>
      <c r="N1893" s="9">
        <v>62</v>
      </c>
      <c r="O1893" s="9">
        <v>67</v>
      </c>
      <c r="P1893" s="9">
        <v>4</v>
      </c>
      <c r="Q1893" s="10">
        <v>112</v>
      </c>
      <c r="R1893" s="11">
        <v>5</v>
      </c>
      <c r="S1893" s="11">
        <v>1</v>
      </c>
      <c r="T1893" s="11">
        <v>104</v>
      </c>
      <c r="U1893" s="11">
        <v>116</v>
      </c>
      <c r="V1893" s="11">
        <v>1</v>
      </c>
      <c r="W1893" s="11">
        <v>117</v>
      </c>
      <c r="X1893" s="11">
        <f t="shared" si="406"/>
        <v>456</v>
      </c>
      <c r="Y1893" s="11">
        <f t="shared" si="407"/>
        <v>5070</v>
      </c>
      <c r="Z1893" s="11">
        <f t="shared" si="408"/>
        <v>770</v>
      </c>
      <c r="AA1893" s="11">
        <f t="shared" si="409"/>
        <v>4235</v>
      </c>
      <c r="AB1893" s="11">
        <f t="shared" si="410"/>
        <v>4235</v>
      </c>
      <c r="AC1893" s="6">
        <f t="shared" si="411"/>
        <v>4770</v>
      </c>
      <c r="AD1893" s="9" t="s">
        <v>554</v>
      </c>
      <c r="AE1893" s="3" t="str">
        <f>IF(ISERROR(VLOOKUP($AD1893,技まとめ!$A$1:$F$380,6,FALSE)),"－",VLOOKUP($AD1893,技まとめ!$A$1:$F$380,6,FALSE))</f>
        <v>BL</v>
      </c>
      <c r="AF1893" s="3">
        <f>IF(ISERROR(VLOOKUP($AD1893,技まとめ!$A$1:$F$380,3,FALSE)),"－",VLOOKUP($AD1893,技まとめ!$A$1:$F$380,3,FALSE))</f>
        <v>65</v>
      </c>
      <c r="AG1893" s="3">
        <f>IF(ISERROR(VLOOKUP($AD1893,技まとめ!$A$1:$F$380,5,FALSE)),"－",VLOOKUP($AD1893,技まとめ!$A$1:$F$380,5,FALSE))</f>
        <v>42</v>
      </c>
      <c r="AH1893" s="3" t="str">
        <f>IF($E1893=IF(ISERROR(VLOOKUP($AD1893,技まとめ!$A$1:$F$380,4,FALSE)),"－",VLOOKUP($AD1893,技まとめ!$A$1:$F$380,4,FALSE)),"一致","")</f>
        <v>一致</v>
      </c>
      <c r="AI1893" s="9" t="s">
        <v>671</v>
      </c>
      <c r="AJ1893" s="3" t="str">
        <f>IF(ISERROR(VLOOKUP($AI1893,技まとめ!$A$1:$F$380,6,FALSE)),"－",VLOOKUP($AI1893,技まとめ!$A$1:$F$380,6,FALSE))</f>
        <v>BL</v>
      </c>
      <c r="AK1893" s="3">
        <f>IF(ISERROR(VLOOKUP($AI1893,技まとめ!$A$1:$F$380,3,FALSE)),"－",VLOOKUP($AI1893,技まとめ!$A$1:$F$380,3,FALSE))</f>
        <v>56</v>
      </c>
      <c r="AL1893" s="3">
        <f>IF(ISERROR(VLOOKUP($AI1893,技まとめ!$A$1:$F$380,5,FALSE)),"－",VLOOKUP($AI1893,技まとめ!$A$1:$F$380,5,FALSE))</f>
        <v>39</v>
      </c>
      <c r="AM1893" s="3" t="str">
        <f>IF($E1893=IF(ISERROR(VLOOKUP($AI1893,技まとめ!$A$1:$F$380,4,FALSE)),"－",VLOOKUP($AI1893,技まとめ!$A$1:$F$380,4,FALSE)),"一致","")</f>
        <v>一致</v>
      </c>
      <c r="AN1893" s="9" t="s">
        <v>414</v>
      </c>
      <c r="AO1893" s="3" t="str">
        <f>IF(ISERROR(VLOOKUP($AN1893,技まとめ!$A$1:$F$380,6,FALSE)),"－",VLOOKUP($AN1893,技まとめ!$A$1:$F$380,6,FALSE))</f>
        <v>DR</v>
      </c>
      <c r="AP1893" s="3">
        <f>IF(ISERROR(VLOOKUP($AN1893,技まとめ!$A$1:$F$380,3,FALSE)),"－",VLOOKUP($AN1893,技まとめ!$A$1:$F$380,3,FALSE))</f>
        <v>69</v>
      </c>
      <c r="AQ1893" s="3">
        <f>IF(ISERROR(VLOOKUP($AN1893,技まとめ!$A$1:$F$380,5,FALSE)),"－",VLOOKUP($AN1893,技まとめ!$A$1:$F$380,5,FALSE))</f>
        <v>44</v>
      </c>
      <c r="AR1893" s="3" t="str">
        <f>IF($E1893=IF(ISERROR(VLOOKUP($AN1893,技まとめ!$A$1:$F$380,4,FALSE)),"－",VLOOKUP($AN1893,技まとめ!$A$1:$F$380,4,FALSE)),"一致","")</f>
        <v>一致</v>
      </c>
      <c r="AS1893" s="9" t="s">
        <v>647</v>
      </c>
      <c r="AT1893" s="3" t="str">
        <f>IF(ISERROR(VLOOKUP($AS1893,技まとめ!$A$1:$F$380,6,FALSE)),"－",VLOOKUP($AS1893,技まとめ!$A$1:$F$380,6,FALSE))</f>
        <v>NS</v>
      </c>
      <c r="AU1893" s="3">
        <f>IF(ISERROR(VLOOKUP($AS1893,技まとめ!$A$1:$F$380,3,FALSE)),"－",VLOOKUP($AS1893,技まとめ!$A$1:$F$380,3,FALSE))</f>
        <v>103</v>
      </c>
      <c r="AV1893" s="3">
        <f>IF(ISERROR(VLOOKUP($AS1893,技まとめ!$A$1:$F$380,5,FALSE)),"－",VLOOKUP($AS1893,技まとめ!$A$1:$F$380,5,FALSE))</f>
        <v>55</v>
      </c>
      <c r="AW1893" s="3" t="str">
        <f>IF($E1893=IF(ISERROR(VLOOKUP($AS1893,技まとめ!$A$1:$F$380,4,FALSE)),"－",VLOOKUP($AS1893,技まとめ!$A$1:$F$380,4,FALSE)),"一致","")</f>
        <v/>
      </c>
      <c r="AX1893" s="12" t="str">
        <f t="shared" si="412"/>
        <v>ローリングスライドフレイムダンスライアーショットストライクサンバ</v>
      </c>
      <c r="AY1893" s="12" t="str">
        <f t="shared" si="413"/>
        <v>ローリングスライドフレイムダンスライアーショットストライクサンバ</v>
      </c>
      <c r="AZ1893" s="12" t="str">
        <f t="shared" si="414"/>
        <v>ローリングスライドフレイムダンスライアーショットストライクサンバ</v>
      </c>
      <c r="BA1893" s="12" t="str">
        <f t="shared" si="415"/>
        <v>ローリングスライドフレイムダンスライアーショットストライクサンバ</v>
      </c>
      <c r="BB1893" s="11" t="str">
        <f t="shared" si="416"/>
        <v>BLBLDRNS</v>
      </c>
      <c r="BC1893" s="11" t="str">
        <f t="shared" si="417"/>
        <v>BLBLDRNS</v>
      </c>
      <c r="BD1893" s="11" t="str">
        <f t="shared" si="418"/>
        <v>BLBLDRNS</v>
      </c>
      <c r="BE1893" s="11" t="str">
        <f t="shared" si="419"/>
        <v>BLBLDRNS</v>
      </c>
    </row>
    <row r="1894" spans="1:57" ht="11.25" hidden="1" customHeight="1">
      <c r="A1894" s="6">
        <v>1893</v>
      </c>
      <c r="B1894" s="7" t="s">
        <v>4159</v>
      </c>
      <c r="C1894" s="8" t="s">
        <v>4160</v>
      </c>
      <c r="D1894" s="7" t="s">
        <v>72</v>
      </c>
      <c r="E1894" s="7" t="s">
        <v>102</v>
      </c>
      <c r="F1894" s="7" t="s">
        <v>82</v>
      </c>
      <c r="G1894" s="9">
        <v>154</v>
      </c>
      <c r="H1894" s="9">
        <v>75</v>
      </c>
      <c r="I1894" s="9">
        <v>63</v>
      </c>
      <c r="J1894" s="9">
        <v>66</v>
      </c>
      <c r="K1894" s="9">
        <v>45</v>
      </c>
      <c r="L1894" s="9">
        <v>50</v>
      </c>
      <c r="M1894" s="9">
        <v>58</v>
      </c>
      <c r="N1894" s="9">
        <v>60</v>
      </c>
      <c r="O1894" s="9">
        <v>75</v>
      </c>
      <c r="P1894" s="9">
        <v>11</v>
      </c>
      <c r="Q1894" s="10">
        <v>113</v>
      </c>
      <c r="R1894" s="11">
        <v>1</v>
      </c>
      <c r="S1894" s="11">
        <v>1</v>
      </c>
      <c r="T1894" s="11">
        <v>100</v>
      </c>
      <c r="U1894" s="11">
        <v>108</v>
      </c>
      <c r="V1894" s="11">
        <v>1</v>
      </c>
      <c r="W1894" s="11">
        <v>124</v>
      </c>
      <c r="X1894" s="11">
        <f t="shared" si="406"/>
        <v>448</v>
      </c>
      <c r="Y1894" s="11">
        <f t="shared" si="407"/>
        <v>5145</v>
      </c>
      <c r="Z1894" s="11">
        <f t="shared" si="408"/>
        <v>665</v>
      </c>
      <c r="AA1894" s="11">
        <f t="shared" si="409"/>
        <v>4130</v>
      </c>
      <c r="AB1894" s="11">
        <f t="shared" si="410"/>
        <v>4130</v>
      </c>
      <c r="AC1894" s="6">
        <f t="shared" si="411"/>
        <v>4625</v>
      </c>
      <c r="AD1894" s="9" t="s">
        <v>554</v>
      </c>
      <c r="AE1894" s="3" t="str">
        <f>IF(ISERROR(VLOOKUP($AD1894,技まとめ!$A$1:$F$380,6,FALSE)),"－",VLOOKUP($AD1894,技まとめ!$A$1:$F$380,6,FALSE))</f>
        <v>BL</v>
      </c>
      <c r="AF1894" s="3">
        <f>IF(ISERROR(VLOOKUP($AD1894,技まとめ!$A$1:$F$380,3,FALSE)),"－",VLOOKUP($AD1894,技まとめ!$A$1:$F$380,3,FALSE))</f>
        <v>65</v>
      </c>
      <c r="AG1894" s="3">
        <f>IF(ISERROR(VLOOKUP($AD1894,技まとめ!$A$1:$F$380,5,FALSE)),"－",VLOOKUP($AD1894,技まとめ!$A$1:$F$380,5,FALSE))</f>
        <v>42</v>
      </c>
      <c r="AH1894" s="3" t="str">
        <f>IF($E1894=IF(ISERROR(VLOOKUP($AD1894,技まとめ!$A$1:$F$380,4,FALSE)),"－",VLOOKUP($AD1894,技まとめ!$A$1:$F$380,4,FALSE)),"一致","")</f>
        <v>一致</v>
      </c>
      <c r="AI1894" s="9" t="s">
        <v>686</v>
      </c>
      <c r="AJ1894" s="3" t="str">
        <f>IF(ISERROR(VLOOKUP($AI1894,技まとめ!$A$1:$F$380,6,FALSE)),"－",VLOOKUP($AI1894,技まとめ!$A$1:$F$380,6,FALSE))</f>
        <v>DR</v>
      </c>
      <c r="AK1894" s="3">
        <f>IF(ISERROR(VLOOKUP($AI1894,技まとめ!$A$1:$F$380,3,FALSE)),"－",VLOOKUP($AI1894,技まとめ!$A$1:$F$380,3,FALSE))</f>
        <v>34</v>
      </c>
      <c r="AL1894" s="3">
        <f>IF(ISERROR(VLOOKUP($AI1894,技まとめ!$A$1:$F$380,5,FALSE)),"－",VLOOKUP($AI1894,技まとめ!$A$1:$F$380,5,FALSE))</f>
        <v>27</v>
      </c>
      <c r="AM1894" s="3" t="str">
        <f>IF($E1894=IF(ISERROR(VLOOKUP($AI1894,技まとめ!$A$1:$F$380,4,FALSE)),"－",VLOOKUP($AI1894,技まとめ!$A$1:$F$380,4,FALSE)),"一致","")</f>
        <v>一致</v>
      </c>
      <c r="AN1894" s="9" t="s">
        <v>203</v>
      </c>
      <c r="AO1894" s="3" t="str">
        <f>IF(ISERROR(VLOOKUP($AN1894,技まとめ!$A$1:$F$380,6,FALSE)),"－",VLOOKUP($AN1894,技まとめ!$A$1:$F$380,6,FALSE))</f>
        <v>P1</v>
      </c>
      <c r="AP1894" s="3">
        <f>IF(ISERROR(VLOOKUP($AN1894,技まとめ!$A$1:$F$380,3,FALSE)),"－",VLOOKUP($AN1894,技まとめ!$A$1:$F$380,3,FALSE))</f>
        <v>46</v>
      </c>
      <c r="AQ1894" s="3">
        <f>IF(ISERROR(VLOOKUP($AN1894,技まとめ!$A$1:$F$380,5,FALSE)),"－",VLOOKUP($AN1894,技まとめ!$A$1:$F$380,5,FALSE))</f>
        <v>32</v>
      </c>
      <c r="AR1894" s="3" t="str">
        <f>IF($E1894=IF(ISERROR(VLOOKUP($AN1894,技まとめ!$A$1:$F$380,4,FALSE)),"－",VLOOKUP($AN1894,技まとめ!$A$1:$F$380,4,FALSE)),"一致","")</f>
        <v>一致</v>
      </c>
      <c r="AS1894" s="9" t="s">
        <v>5016</v>
      </c>
      <c r="AT1894" s="3" t="str">
        <f>IF(ISERROR(VLOOKUP($AS1894,技まとめ!$A$1:$F$380,6,FALSE)),"－",VLOOKUP($AS1894,技まとめ!$A$1:$F$380,6,FALSE))</f>
        <v>－</v>
      </c>
      <c r="AU1894" s="3">
        <f>IF(ISERROR(VLOOKUP($AS1894,技まとめ!$A$1:$F$380,3,FALSE)),"－",VLOOKUP($AS1894,技まとめ!$A$1:$F$380,3,FALSE))</f>
        <v>0</v>
      </c>
      <c r="AV1894" s="3">
        <f>IF(ISERROR(VLOOKUP($AS1894,技まとめ!$A$1:$F$380,5,FALSE)),"－",VLOOKUP($AS1894,技まとめ!$A$1:$F$380,5,FALSE))</f>
        <v>0</v>
      </c>
      <c r="AW1894" s="3" t="str">
        <f>IF($E1894=IF(ISERROR(VLOOKUP($AS1894,技まとめ!$A$1:$F$380,4,FALSE)),"－",VLOOKUP($AS1894,技まとめ!$A$1:$F$380,4,FALSE)),"一致","")</f>
        <v/>
      </c>
      <c r="AX1894" s="12" t="str">
        <f t="shared" si="412"/>
        <v>ローリングスライドヒートタックルフルパワーシールドラッキー！</v>
      </c>
      <c r="AY1894" s="12" t="str">
        <f t="shared" si="413"/>
        <v>ローリングスライドヒートタックルフルパワーシールドラッキー！</v>
      </c>
      <c r="AZ1894" s="12" t="str">
        <f t="shared" si="414"/>
        <v>ローリングスライドヒートタックルフルパワーシールドラッキー！</v>
      </c>
      <c r="BA1894" s="12" t="str">
        <f t="shared" si="415"/>
        <v>ローリングスライドヒートタックルフルパワーシールドラッキー！</v>
      </c>
      <c r="BB1894" s="11" t="str">
        <f t="shared" si="416"/>
        <v>BLDRP1－</v>
      </c>
      <c r="BC1894" s="11" t="str">
        <f t="shared" si="417"/>
        <v>BLDRP1－</v>
      </c>
      <c r="BD1894" s="11" t="str">
        <f t="shared" si="418"/>
        <v>BLDRP1－</v>
      </c>
      <c r="BE1894" s="11" t="str">
        <f t="shared" si="419"/>
        <v>BLDRP1－</v>
      </c>
    </row>
    <row r="1895" spans="1:57" ht="11.25" hidden="1" customHeight="1">
      <c r="A1895" s="6">
        <v>1894</v>
      </c>
      <c r="B1895" s="7" t="s">
        <v>4161</v>
      </c>
      <c r="C1895" s="8" t="s">
        <v>4162</v>
      </c>
      <c r="D1895" s="7" t="s">
        <v>72</v>
      </c>
      <c r="E1895" s="7" t="s">
        <v>95</v>
      </c>
      <c r="F1895" s="7" t="s">
        <v>82</v>
      </c>
      <c r="G1895" s="9">
        <v>153</v>
      </c>
      <c r="H1895" s="9">
        <v>88</v>
      </c>
      <c r="I1895" s="9">
        <v>66</v>
      </c>
      <c r="J1895" s="9">
        <v>63</v>
      </c>
      <c r="K1895" s="9">
        <v>48</v>
      </c>
      <c r="L1895" s="9">
        <v>56</v>
      </c>
      <c r="M1895" s="9">
        <v>75</v>
      </c>
      <c r="N1895" s="9">
        <v>60</v>
      </c>
      <c r="O1895" s="9">
        <v>64</v>
      </c>
      <c r="P1895" s="9">
        <v>8</v>
      </c>
      <c r="Q1895" s="10">
        <v>116</v>
      </c>
      <c r="R1895" s="11">
        <v>1</v>
      </c>
      <c r="S1895" s="11">
        <v>1</v>
      </c>
      <c r="T1895" s="11">
        <v>106</v>
      </c>
      <c r="U1895" s="11">
        <v>125</v>
      </c>
      <c r="V1895" s="11">
        <v>1</v>
      </c>
      <c r="W1895" s="11">
        <v>110</v>
      </c>
      <c r="X1895" s="11">
        <f t="shared" si="406"/>
        <v>460</v>
      </c>
      <c r="Y1895" s="11">
        <f t="shared" si="407"/>
        <v>5195</v>
      </c>
      <c r="Z1895" s="11">
        <f t="shared" si="408"/>
        <v>595</v>
      </c>
      <c r="AA1895" s="11">
        <f t="shared" si="409"/>
        <v>4270</v>
      </c>
      <c r="AB1895" s="11">
        <f t="shared" si="410"/>
        <v>4270</v>
      </c>
      <c r="AC1895" s="6">
        <f t="shared" si="411"/>
        <v>4795</v>
      </c>
      <c r="AD1895" s="9" t="s">
        <v>447</v>
      </c>
      <c r="AE1895" s="3" t="str">
        <f>IF(ISERROR(VLOOKUP($AD1895,技まとめ!$A$1:$F$380,6,FALSE)),"－",VLOOKUP($AD1895,技まとめ!$A$1:$F$380,6,FALSE))</f>
        <v>BB</v>
      </c>
      <c r="AF1895" s="3">
        <f>IF(ISERROR(VLOOKUP($AD1895,技まとめ!$A$1:$F$380,3,FALSE)),"－",VLOOKUP($AD1895,技まとめ!$A$1:$F$380,3,FALSE))</f>
        <v>65</v>
      </c>
      <c r="AG1895" s="3">
        <f>IF(ISERROR(VLOOKUP($AD1895,技まとめ!$A$1:$F$380,5,FALSE)),"－",VLOOKUP($AD1895,技まとめ!$A$1:$F$380,5,FALSE))</f>
        <v>42</v>
      </c>
      <c r="AH1895" s="3" t="str">
        <f>IF($E1895=IF(ISERROR(VLOOKUP($AD1895,技まとめ!$A$1:$F$380,4,FALSE)),"－",VLOOKUP($AD1895,技まとめ!$A$1:$F$380,4,FALSE)),"一致","")</f>
        <v/>
      </c>
      <c r="AI1895" s="9" t="s">
        <v>116</v>
      </c>
      <c r="AJ1895" s="3" t="str">
        <f>IF(ISERROR(VLOOKUP($AI1895,技まとめ!$A$1:$F$380,6,FALSE)),"－",VLOOKUP($AI1895,技まとめ!$A$1:$F$380,6,FALSE))</f>
        <v>DR</v>
      </c>
      <c r="AK1895" s="3">
        <f>IF(ISERROR(VLOOKUP($AI1895,技まとめ!$A$1:$F$380,3,FALSE)),"－",VLOOKUP($AI1895,技まとめ!$A$1:$F$380,3,FALSE))</f>
        <v>63</v>
      </c>
      <c r="AL1895" s="3">
        <f>IF(ISERROR(VLOOKUP($AI1895,技まとめ!$A$1:$F$380,5,FALSE)),"－",VLOOKUP($AI1895,技まとめ!$A$1:$F$380,5,FALSE))</f>
        <v>42</v>
      </c>
      <c r="AM1895" s="3" t="str">
        <f>IF($E1895=IF(ISERROR(VLOOKUP($AI1895,技まとめ!$A$1:$F$380,4,FALSE)),"－",VLOOKUP($AI1895,技まとめ!$A$1:$F$380,4,FALSE)),"一致","")</f>
        <v/>
      </c>
      <c r="AN1895" s="9" t="s">
        <v>414</v>
      </c>
      <c r="AO1895" s="3" t="str">
        <f>IF(ISERROR(VLOOKUP($AN1895,技まとめ!$A$1:$F$380,6,FALSE)),"－",VLOOKUP($AN1895,技まとめ!$A$1:$F$380,6,FALSE))</f>
        <v>DR</v>
      </c>
      <c r="AP1895" s="3">
        <f>IF(ISERROR(VLOOKUP($AN1895,技まとめ!$A$1:$F$380,3,FALSE)),"－",VLOOKUP($AN1895,技まとめ!$A$1:$F$380,3,FALSE))</f>
        <v>69</v>
      </c>
      <c r="AQ1895" s="3">
        <f>IF(ISERROR(VLOOKUP($AN1895,技まとめ!$A$1:$F$380,5,FALSE)),"－",VLOOKUP($AN1895,技まとめ!$A$1:$F$380,5,FALSE))</f>
        <v>44</v>
      </c>
      <c r="AR1895" s="3" t="str">
        <f>IF($E1895=IF(ISERROR(VLOOKUP($AN1895,技まとめ!$A$1:$F$380,4,FALSE)),"－",VLOOKUP($AN1895,技まとめ!$A$1:$F$380,4,FALSE)),"一致","")</f>
        <v/>
      </c>
      <c r="AS1895" s="9" t="s">
        <v>644</v>
      </c>
      <c r="AT1895" s="3" t="str">
        <f>IF(ISERROR(VLOOKUP($AS1895,技まとめ!$A$1:$F$380,6,FALSE)),"－",VLOOKUP($AS1895,技まとめ!$A$1:$F$380,6,FALSE))</f>
        <v>－</v>
      </c>
      <c r="AU1895" s="3">
        <f>IF(ISERROR(VLOOKUP($AS1895,技まとめ!$A$1:$F$380,3,FALSE)),"－",VLOOKUP($AS1895,技まとめ!$A$1:$F$380,3,FALSE))</f>
        <v>0</v>
      </c>
      <c r="AV1895" s="3">
        <f>IF(ISERROR(VLOOKUP($AS1895,技まとめ!$A$1:$F$380,5,FALSE)),"－",VLOOKUP($AS1895,技まとめ!$A$1:$F$380,5,FALSE))</f>
        <v>0</v>
      </c>
      <c r="AW1895" s="3" t="str">
        <f>IF($E1895=IF(ISERROR(VLOOKUP($AS1895,技まとめ!$A$1:$F$380,4,FALSE)),"－",VLOOKUP($AS1895,技まとめ!$A$1:$F$380,4,FALSE)),"一致","")</f>
        <v/>
      </c>
      <c r="AX1895" s="12" t="str">
        <f t="shared" si="412"/>
        <v>ヘビーベイビーれっぷうダッシュライアーショットがくしゅう</v>
      </c>
      <c r="AY1895" s="12" t="str">
        <f t="shared" si="413"/>
        <v>ヘビーベイビーれっぷうダッシュライアーショットがくしゅう</v>
      </c>
      <c r="AZ1895" s="12" t="str">
        <f t="shared" si="414"/>
        <v>ヘビーベイビーれっぷうダッシュライアーショットがくしゅう</v>
      </c>
      <c r="BA1895" s="12" t="str">
        <f t="shared" si="415"/>
        <v>ヘビーベイビーれっぷうダッシュライアーショットがくしゅう</v>
      </c>
      <c r="BB1895" s="11" t="str">
        <f t="shared" si="416"/>
        <v>BBDRDR－</v>
      </c>
      <c r="BC1895" s="11" t="str">
        <f t="shared" si="417"/>
        <v>BBDRDR－</v>
      </c>
      <c r="BD1895" s="11" t="str">
        <f t="shared" si="418"/>
        <v>BBDRDR－</v>
      </c>
      <c r="BE1895" s="11" t="str">
        <f t="shared" si="419"/>
        <v>BBDRDR－</v>
      </c>
    </row>
    <row r="1896" spans="1:57" ht="11.25" hidden="1" customHeight="1">
      <c r="A1896" s="6">
        <v>1895</v>
      </c>
      <c r="B1896" s="7" t="s">
        <v>4163</v>
      </c>
      <c r="C1896" s="8" t="s">
        <v>4164</v>
      </c>
      <c r="D1896" s="7" t="s">
        <v>72</v>
      </c>
      <c r="E1896" s="7" t="s">
        <v>95</v>
      </c>
      <c r="F1896" s="7" t="s">
        <v>82</v>
      </c>
      <c r="G1896" s="9">
        <v>152</v>
      </c>
      <c r="H1896" s="9">
        <v>89</v>
      </c>
      <c r="I1896" s="9">
        <v>61</v>
      </c>
      <c r="J1896" s="9">
        <v>68</v>
      </c>
      <c r="K1896" s="9">
        <v>49</v>
      </c>
      <c r="L1896" s="9">
        <v>49</v>
      </c>
      <c r="M1896" s="9">
        <v>59</v>
      </c>
      <c r="N1896" s="9">
        <v>71</v>
      </c>
      <c r="O1896" s="9">
        <v>78</v>
      </c>
      <c r="P1896" s="9">
        <v>7</v>
      </c>
      <c r="Q1896" s="10">
        <v>111</v>
      </c>
      <c r="R1896" s="11">
        <v>13</v>
      </c>
      <c r="S1896" s="11">
        <v>1</v>
      </c>
      <c r="T1896" s="11">
        <v>99</v>
      </c>
      <c r="U1896" s="11">
        <v>109</v>
      </c>
      <c r="V1896" s="11">
        <v>1</v>
      </c>
      <c r="W1896" s="11">
        <v>128</v>
      </c>
      <c r="X1896" s="11">
        <f t="shared" si="406"/>
        <v>462</v>
      </c>
      <c r="Y1896" s="11">
        <f t="shared" si="407"/>
        <v>5085</v>
      </c>
      <c r="Z1896" s="11">
        <f t="shared" si="408"/>
        <v>1105</v>
      </c>
      <c r="AA1896" s="11">
        <f t="shared" si="409"/>
        <v>4115</v>
      </c>
      <c r="AB1896" s="11">
        <f t="shared" si="410"/>
        <v>4115</v>
      </c>
      <c r="AC1896" s="6">
        <f t="shared" si="411"/>
        <v>4665</v>
      </c>
      <c r="AD1896" s="9" t="s">
        <v>251</v>
      </c>
      <c r="AE1896" s="3" t="str">
        <f>IF(ISERROR(VLOOKUP($AD1896,技まとめ!$A$1:$F$380,6,FALSE)),"－",VLOOKUP($AD1896,技まとめ!$A$1:$F$380,6,FALSE))</f>
        <v>BL</v>
      </c>
      <c r="AF1896" s="3">
        <f>IF(ISERROR(VLOOKUP($AD1896,技まとめ!$A$1:$F$380,3,FALSE)),"－",VLOOKUP($AD1896,技まとめ!$A$1:$F$380,3,FALSE))</f>
        <v>46</v>
      </c>
      <c r="AG1896" s="3">
        <f>IF(ISERROR(VLOOKUP($AD1896,技まとめ!$A$1:$F$380,5,FALSE)),"－",VLOOKUP($AD1896,技まとめ!$A$1:$F$380,5,FALSE))</f>
        <v>33</v>
      </c>
      <c r="AH1896" s="3" t="str">
        <f>IF($E1896=IF(ISERROR(VLOOKUP($AD1896,技まとめ!$A$1:$F$380,4,FALSE)),"－",VLOOKUP($AD1896,技まとめ!$A$1:$F$380,4,FALSE)),"一致","")</f>
        <v>一致</v>
      </c>
      <c r="AI1896" s="9" t="s">
        <v>309</v>
      </c>
      <c r="AJ1896" s="3" t="str">
        <f>IF(ISERROR(VLOOKUP($AI1896,技まとめ!$A$1:$F$380,6,FALSE)),"－",VLOOKUP($AI1896,技まとめ!$A$1:$F$380,6,FALSE))</f>
        <v>BB</v>
      </c>
      <c r="AK1896" s="3">
        <f>IF(ISERROR(VLOOKUP($AI1896,技まとめ!$A$1:$F$380,3,FALSE)),"－",VLOOKUP($AI1896,技まとめ!$A$1:$F$380,3,FALSE))</f>
        <v>23</v>
      </c>
      <c r="AL1896" s="3">
        <f>IF(ISERROR(VLOOKUP($AI1896,技まとめ!$A$1:$F$380,5,FALSE)),"－",VLOOKUP($AI1896,技まとめ!$A$1:$F$380,5,FALSE))</f>
        <v>20</v>
      </c>
      <c r="AM1896" s="3" t="str">
        <f>IF($E1896=IF(ISERROR(VLOOKUP($AI1896,技まとめ!$A$1:$F$380,4,FALSE)),"－",VLOOKUP($AI1896,技まとめ!$A$1:$F$380,4,FALSE)),"一致","")</f>
        <v/>
      </c>
      <c r="AN1896" s="9" t="s">
        <v>137</v>
      </c>
      <c r="AO1896" s="3" t="str">
        <f>IF(ISERROR(VLOOKUP($AN1896,技まとめ!$A$1:$F$380,6,FALSE)),"－",VLOOKUP($AN1896,技まとめ!$A$1:$F$380,6,FALSE))</f>
        <v>SC</v>
      </c>
      <c r="AP1896" s="3">
        <f>IF(ISERROR(VLOOKUP($AN1896,技まとめ!$A$1:$F$380,3,FALSE)),"－",VLOOKUP($AN1896,技まとめ!$A$1:$F$380,3,FALSE))</f>
        <v>94</v>
      </c>
      <c r="AQ1896" s="3">
        <f>IF(ISERROR(VLOOKUP($AN1896,技まとめ!$A$1:$F$380,5,FALSE)),"－",VLOOKUP($AN1896,技まとめ!$A$1:$F$380,5,FALSE))</f>
        <v>52</v>
      </c>
      <c r="AR1896" s="3" t="str">
        <f>IF($E1896=IF(ISERROR(VLOOKUP($AN1896,技まとめ!$A$1:$F$380,4,FALSE)),"－",VLOOKUP($AN1896,技まとめ!$A$1:$F$380,4,FALSE)),"一致","")</f>
        <v/>
      </c>
      <c r="AS1896" s="9" t="s">
        <v>311</v>
      </c>
      <c r="AT1896" s="3" t="str">
        <f>IF(ISERROR(VLOOKUP($AS1896,技まとめ!$A$1:$F$380,6,FALSE)),"－",VLOOKUP($AS1896,技まとめ!$A$1:$F$380,6,FALSE))</f>
        <v>CA</v>
      </c>
      <c r="AU1896" s="3">
        <f>IF(ISERROR(VLOOKUP($AS1896,技まとめ!$A$1:$F$380,3,FALSE)),"－",VLOOKUP($AS1896,技まとめ!$A$1:$F$380,3,FALSE))</f>
        <v>104</v>
      </c>
      <c r="AV1896" s="3">
        <f>IF(ISERROR(VLOOKUP($AS1896,技まとめ!$A$1:$F$380,5,FALSE)),"－",VLOOKUP($AS1896,技まとめ!$A$1:$F$380,5,FALSE))</f>
        <v>52</v>
      </c>
      <c r="AW1896" s="3" t="str">
        <f>IF($E1896=IF(ISERROR(VLOOKUP($AS1896,技まとめ!$A$1:$F$380,4,FALSE)),"－",VLOOKUP($AS1896,技まとめ!$A$1:$F$380,4,FALSE)),"一致","")</f>
        <v/>
      </c>
      <c r="AX1896" s="12" t="str">
        <f t="shared" si="412"/>
        <v>くものいとホーントレインばくねつスクリュービーストファング</v>
      </c>
      <c r="AY1896" s="12" t="str">
        <f t="shared" si="413"/>
        <v>くものいとホーントレインばくねつスクリュービーストファング</v>
      </c>
      <c r="AZ1896" s="12" t="str">
        <f t="shared" si="414"/>
        <v>くものいとホーントレインばくねつスクリュービーストファング</v>
      </c>
      <c r="BA1896" s="12" t="str">
        <f t="shared" si="415"/>
        <v>くものいとホーントレインばくねつスクリュービーストファング</v>
      </c>
      <c r="BB1896" s="11" t="str">
        <f t="shared" si="416"/>
        <v>BLBBSCCA</v>
      </c>
      <c r="BC1896" s="11" t="str">
        <f t="shared" si="417"/>
        <v>BLBBSCCA</v>
      </c>
      <c r="BD1896" s="11" t="str">
        <f t="shared" si="418"/>
        <v>BLBBSCCA</v>
      </c>
      <c r="BE1896" s="11" t="str">
        <f t="shared" si="419"/>
        <v>BLBBSCCA</v>
      </c>
    </row>
    <row r="1897" spans="1:57" ht="11.25" hidden="1" customHeight="1">
      <c r="A1897" s="6">
        <v>1896</v>
      </c>
      <c r="B1897" s="7" t="s">
        <v>4165</v>
      </c>
      <c r="C1897" s="8" t="s">
        <v>4166</v>
      </c>
      <c r="D1897" s="7" t="s">
        <v>72</v>
      </c>
      <c r="E1897" s="7" t="s">
        <v>73</v>
      </c>
      <c r="F1897" s="7" t="s">
        <v>109</v>
      </c>
      <c r="G1897" s="9">
        <v>149</v>
      </c>
      <c r="H1897" s="9">
        <v>91</v>
      </c>
      <c r="I1897" s="9">
        <v>59</v>
      </c>
      <c r="J1897" s="9">
        <v>70</v>
      </c>
      <c r="K1897" s="9">
        <v>49</v>
      </c>
      <c r="L1897" s="9">
        <v>51</v>
      </c>
      <c r="M1897" s="9">
        <v>57</v>
      </c>
      <c r="N1897" s="9">
        <v>68</v>
      </c>
      <c r="O1897" s="9">
        <v>79</v>
      </c>
      <c r="P1897" s="9">
        <v>6</v>
      </c>
      <c r="Q1897" s="10">
        <v>109</v>
      </c>
      <c r="R1897" s="11">
        <v>11</v>
      </c>
      <c r="S1897" s="11">
        <v>1</v>
      </c>
      <c r="T1897" s="11">
        <v>101</v>
      </c>
      <c r="U1897" s="11">
        <v>107</v>
      </c>
      <c r="V1897" s="11">
        <v>1</v>
      </c>
      <c r="W1897" s="11">
        <v>129</v>
      </c>
      <c r="X1897" s="11">
        <f t="shared" si="406"/>
        <v>459</v>
      </c>
      <c r="Y1897" s="11">
        <f t="shared" si="407"/>
        <v>5010</v>
      </c>
      <c r="Z1897" s="11">
        <f t="shared" si="408"/>
        <v>1040</v>
      </c>
      <c r="AA1897" s="11">
        <f t="shared" si="409"/>
        <v>4190</v>
      </c>
      <c r="AB1897" s="11">
        <f t="shared" si="410"/>
        <v>4190</v>
      </c>
      <c r="AC1897" s="6">
        <f t="shared" si="411"/>
        <v>4740</v>
      </c>
      <c r="AD1897" s="9" t="s">
        <v>308</v>
      </c>
      <c r="AE1897" s="3" t="str">
        <f>IF(ISERROR(VLOOKUP($AD1897,技まとめ!$A$1:$F$380,6,FALSE)),"－",VLOOKUP($AD1897,技まとめ!$A$1:$F$380,6,FALSE))</f>
        <v>DR</v>
      </c>
      <c r="AF1897" s="3">
        <f>IF(ISERROR(VLOOKUP($AD1897,技まとめ!$A$1:$F$380,3,FALSE)),"－",VLOOKUP($AD1897,技まとめ!$A$1:$F$380,3,FALSE))</f>
        <v>28</v>
      </c>
      <c r="AG1897" s="3">
        <f>IF(ISERROR(VLOOKUP($AD1897,技まとめ!$A$1:$F$380,5,FALSE)),"－",VLOOKUP($AD1897,技まとめ!$A$1:$F$380,5,FALSE))</f>
        <v>24</v>
      </c>
      <c r="AH1897" s="3" t="str">
        <f>IF($E1897=IF(ISERROR(VLOOKUP($AD1897,技まとめ!$A$1:$F$380,4,FALSE)),"－",VLOOKUP($AD1897,技まとめ!$A$1:$F$380,4,FALSE)),"一致","")</f>
        <v>一致</v>
      </c>
      <c r="AI1897" s="9" t="s">
        <v>326</v>
      </c>
      <c r="AJ1897" s="3" t="str">
        <f>IF(ISERROR(VLOOKUP($AI1897,技まとめ!$A$1:$F$380,6,FALSE)),"－",VLOOKUP($AI1897,技まとめ!$A$1:$F$380,6,FALSE))</f>
        <v>BL</v>
      </c>
      <c r="AK1897" s="3">
        <f>IF(ISERROR(VLOOKUP($AI1897,技まとめ!$A$1:$F$380,3,FALSE)),"－",VLOOKUP($AI1897,技まとめ!$A$1:$F$380,3,FALSE))</f>
        <v>56</v>
      </c>
      <c r="AL1897" s="3">
        <f>IF(ISERROR(VLOOKUP($AI1897,技まとめ!$A$1:$F$380,5,FALSE)),"－",VLOOKUP($AI1897,技まとめ!$A$1:$F$380,5,FALSE))</f>
        <v>39</v>
      </c>
      <c r="AM1897" s="3" t="str">
        <f>IF($E1897=IF(ISERROR(VLOOKUP($AI1897,技まとめ!$A$1:$F$380,4,FALSE)),"－",VLOOKUP($AI1897,技まとめ!$A$1:$F$380,4,FALSE)),"一致","")</f>
        <v>一致</v>
      </c>
      <c r="AN1897" s="9" t="s">
        <v>686</v>
      </c>
      <c r="AO1897" s="3" t="str">
        <f>IF(ISERROR(VLOOKUP($AN1897,技まとめ!$A$1:$F$380,6,FALSE)),"－",VLOOKUP($AN1897,技まとめ!$A$1:$F$380,6,FALSE))</f>
        <v>DR</v>
      </c>
      <c r="AP1897" s="3">
        <f>IF(ISERROR(VLOOKUP($AN1897,技まとめ!$A$1:$F$380,3,FALSE)),"－",VLOOKUP($AN1897,技まとめ!$A$1:$F$380,3,FALSE))</f>
        <v>34</v>
      </c>
      <c r="AQ1897" s="3">
        <f>IF(ISERROR(VLOOKUP($AN1897,技まとめ!$A$1:$F$380,5,FALSE)),"－",VLOOKUP($AN1897,技まとめ!$A$1:$F$380,5,FALSE))</f>
        <v>27</v>
      </c>
      <c r="AR1897" s="3" t="str">
        <f>IF($E1897=IF(ISERROR(VLOOKUP($AN1897,技まとめ!$A$1:$F$380,4,FALSE)),"－",VLOOKUP($AN1897,技まとめ!$A$1:$F$380,4,FALSE)),"一致","")</f>
        <v/>
      </c>
      <c r="AS1897" s="9" t="s">
        <v>363</v>
      </c>
      <c r="AT1897" s="3" t="str">
        <f>IF(ISERROR(VLOOKUP($AS1897,技まとめ!$A$1:$F$380,6,FALSE)),"－",VLOOKUP($AS1897,技まとめ!$A$1:$F$380,6,FALSE))</f>
        <v>BL</v>
      </c>
      <c r="AU1897" s="3">
        <f>IF(ISERROR(VLOOKUP($AS1897,技まとめ!$A$1:$F$380,3,FALSE)),"－",VLOOKUP($AS1897,技まとめ!$A$1:$F$380,3,FALSE))</f>
        <v>102</v>
      </c>
      <c r="AV1897" s="3">
        <f>IF(ISERROR(VLOOKUP($AS1897,技まとめ!$A$1:$F$380,5,FALSE)),"－",VLOOKUP($AS1897,技まとめ!$A$1:$F$380,5,FALSE))</f>
        <v>57</v>
      </c>
      <c r="AW1897" s="3" t="str">
        <f>IF($E1897=IF(ISERROR(VLOOKUP($AS1897,技まとめ!$A$1:$F$380,4,FALSE)),"－",VLOOKUP($AS1897,技まとめ!$A$1:$F$380,4,FALSE)),"一致","")</f>
        <v/>
      </c>
      <c r="AX1897" s="12" t="str">
        <f t="shared" si="412"/>
        <v>スーパーアルマジロパワーチャージヒートタックルマッドエクスプレス</v>
      </c>
      <c r="AY1897" s="12" t="str">
        <f t="shared" si="413"/>
        <v>スーパーアルマジロパワーチャージヒートタックルマッドエクスプレス</v>
      </c>
      <c r="AZ1897" s="12" t="str">
        <f t="shared" si="414"/>
        <v>スーパーアルマジロパワーチャージヒートタックルマッドエクスプレス</v>
      </c>
      <c r="BA1897" s="12" t="str">
        <f t="shared" si="415"/>
        <v>スーパーアルマジロパワーチャージヒートタックルマッドエクスプレス</v>
      </c>
      <c r="BB1897" s="11" t="str">
        <f t="shared" si="416"/>
        <v>DRBLDRBL</v>
      </c>
      <c r="BC1897" s="11" t="str">
        <f t="shared" si="417"/>
        <v>DRBLDRBL</v>
      </c>
      <c r="BD1897" s="11" t="str">
        <f t="shared" si="418"/>
        <v>DRBLDRBL</v>
      </c>
      <c r="BE1897" s="11" t="str">
        <f t="shared" si="419"/>
        <v>DRBLDRBL</v>
      </c>
    </row>
    <row r="1898" spans="1:57" ht="11.25" hidden="1" customHeight="1">
      <c r="A1898" s="6">
        <v>1897</v>
      </c>
      <c r="B1898" s="7" t="s">
        <v>4167</v>
      </c>
      <c r="C1898" s="8" t="s">
        <v>4168</v>
      </c>
      <c r="D1898" s="7" t="s">
        <v>72</v>
      </c>
      <c r="E1898" s="7" t="s">
        <v>81</v>
      </c>
      <c r="F1898" s="7" t="s">
        <v>109</v>
      </c>
      <c r="G1898" s="9">
        <v>147</v>
      </c>
      <c r="H1898" s="9">
        <v>97</v>
      </c>
      <c r="I1898" s="9">
        <v>68</v>
      </c>
      <c r="J1898" s="9">
        <v>79</v>
      </c>
      <c r="K1898" s="9">
        <v>53</v>
      </c>
      <c r="L1898" s="9">
        <v>58</v>
      </c>
      <c r="M1898" s="9">
        <v>72</v>
      </c>
      <c r="N1898" s="9">
        <v>50</v>
      </c>
      <c r="O1898" s="9">
        <v>60</v>
      </c>
      <c r="P1898" s="9">
        <v>6</v>
      </c>
      <c r="Q1898" s="10">
        <v>118</v>
      </c>
      <c r="R1898" s="11">
        <v>6</v>
      </c>
      <c r="S1898" s="11">
        <v>1</v>
      </c>
      <c r="T1898" s="11">
        <v>108</v>
      </c>
      <c r="U1898" s="11">
        <v>122</v>
      </c>
      <c r="V1898" s="11">
        <v>1</v>
      </c>
      <c r="W1898" s="11">
        <v>110</v>
      </c>
      <c r="X1898" s="11">
        <f t="shared" si="406"/>
        <v>466</v>
      </c>
      <c r="Y1898" s="11">
        <f t="shared" si="407"/>
        <v>5275</v>
      </c>
      <c r="Z1898" s="11">
        <f t="shared" si="408"/>
        <v>770</v>
      </c>
      <c r="AA1898" s="11">
        <f t="shared" si="409"/>
        <v>4340</v>
      </c>
      <c r="AB1898" s="11">
        <f t="shared" si="410"/>
        <v>4340</v>
      </c>
      <c r="AC1898" s="6">
        <f t="shared" si="411"/>
        <v>4900</v>
      </c>
      <c r="AD1898" s="9" t="s">
        <v>414</v>
      </c>
      <c r="AE1898" s="3" t="str">
        <f>IF(ISERROR(VLOOKUP($AD1898,技まとめ!$A$1:$F$380,6,FALSE)),"－",VLOOKUP($AD1898,技まとめ!$A$1:$F$380,6,FALSE))</f>
        <v>DR</v>
      </c>
      <c r="AF1898" s="3">
        <f>IF(ISERROR(VLOOKUP($AD1898,技まとめ!$A$1:$F$380,3,FALSE)),"－",VLOOKUP($AD1898,技まとめ!$A$1:$F$380,3,FALSE))</f>
        <v>69</v>
      </c>
      <c r="AG1898" s="3">
        <f>IF(ISERROR(VLOOKUP($AD1898,技まとめ!$A$1:$F$380,5,FALSE)),"－",VLOOKUP($AD1898,技まとめ!$A$1:$F$380,5,FALSE))</f>
        <v>44</v>
      </c>
      <c r="AH1898" s="3" t="str">
        <f>IF($E1898=IF(ISERROR(VLOOKUP($AD1898,技まとめ!$A$1:$F$380,4,FALSE)),"－",VLOOKUP($AD1898,技まとめ!$A$1:$F$380,4,FALSE)),"一致","")</f>
        <v/>
      </c>
      <c r="AI1898" s="9" t="s">
        <v>221</v>
      </c>
      <c r="AJ1898" s="3" t="str">
        <f>IF(ISERROR(VLOOKUP($AI1898,技まとめ!$A$1:$F$380,6,FALSE)),"－",VLOOKUP($AI1898,技まとめ!$A$1:$F$380,6,FALSE))</f>
        <v>DR</v>
      </c>
      <c r="AK1898" s="3">
        <f>IF(ISERROR(VLOOKUP($AI1898,技まとめ!$A$1:$F$380,3,FALSE)),"－",VLOOKUP($AI1898,技まとめ!$A$1:$F$380,3,FALSE))</f>
        <v>44</v>
      </c>
      <c r="AL1898" s="3">
        <f>IF(ISERROR(VLOOKUP($AI1898,技まとめ!$A$1:$F$380,5,FALSE)),"－",VLOOKUP($AI1898,技まとめ!$A$1:$F$380,5,FALSE))</f>
        <v>33</v>
      </c>
      <c r="AM1898" s="3" t="str">
        <f>IF($E1898=IF(ISERROR(VLOOKUP($AI1898,技まとめ!$A$1:$F$380,4,FALSE)),"－",VLOOKUP($AI1898,技まとめ!$A$1:$F$380,4,FALSE)),"一致","")</f>
        <v/>
      </c>
      <c r="AN1898" s="9" t="s">
        <v>264</v>
      </c>
      <c r="AO1898" s="3" t="str">
        <f>IF(ISERROR(VLOOKUP($AN1898,技まとめ!$A$1:$F$380,6,FALSE)),"－",VLOOKUP($AN1898,技まとめ!$A$1:$F$380,6,FALSE))</f>
        <v>DR</v>
      </c>
      <c r="AP1898" s="3">
        <f>IF(ISERROR(VLOOKUP($AN1898,技まとめ!$A$1:$F$380,3,FALSE)),"－",VLOOKUP($AN1898,技まとめ!$A$1:$F$380,3,FALSE))</f>
        <v>69</v>
      </c>
      <c r="AQ1898" s="3">
        <f>IF(ISERROR(VLOOKUP($AN1898,技まとめ!$A$1:$F$380,5,FALSE)),"－",VLOOKUP($AN1898,技まとめ!$A$1:$F$380,5,FALSE))</f>
        <v>44</v>
      </c>
      <c r="AR1898" s="3" t="str">
        <f>IF($E1898=IF(ISERROR(VLOOKUP($AN1898,技まとめ!$A$1:$F$380,4,FALSE)),"－",VLOOKUP($AN1898,技まとめ!$A$1:$F$380,4,FALSE)),"一致","")</f>
        <v/>
      </c>
      <c r="AS1898" s="9" t="s">
        <v>84</v>
      </c>
      <c r="AT1898" s="3" t="str">
        <f>IF(ISERROR(VLOOKUP($AS1898,技まとめ!$A$1:$F$380,6,FALSE)),"－",VLOOKUP($AS1898,技まとめ!$A$1:$F$380,6,FALSE))</f>
        <v>DR</v>
      </c>
      <c r="AU1898" s="3">
        <f>IF(ISERROR(VLOOKUP($AS1898,技まとめ!$A$1:$F$380,3,FALSE)),"－",VLOOKUP($AS1898,技まとめ!$A$1:$F$380,3,FALSE))</f>
        <v>92</v>
      </c>
      <c r="AV1898" s="3">
        <f>IF(ISERROR(VLOOKUP($AS1898,技まとめ!$A$1:$F$380,5,FALSE)),"－",VLOOKUP($AS1898,技まとめ!$A$1:$F$380,5,FALSE))</f>
        <v>53</v>
      </c>
      <c r="AW1898" s="3" t="str">
        <f>IF($E1898=IF(ISERROR(VLOOKUP($AS1898,技まとめ!$A$1:$F$380,4,FALSE)),"－",VLOOKUP($AS1898,技まとめ!$A$1:$F$380,4,FALSE)),"一致","")</f>
        <v>一致</v>
      </c>
      <c r="AX1898" s="12" t="str">
        <f t="shared" si="412"/>
        <v>ライアーショットならくおとしウルトラムーンふうじんのまい</v>
      </c>
      <c r="AY1898" s="12" t="str">
        <f t="shared" si="413"/>
        <v>ライアーショットならくおとしウルトラムーンふうじんのまい</v>
      </c>
      <c r="AZ1898" s="12" t="str">
        <f t="shared" si="414"/>
        <v>ライアーショットならくおとしウルトラムーンふうじんのまい</v>
      </c>
      <c r="BA1898" s="12" t="str">
        <f t="shared" si="415"/>
        <v>ライアーショットならくおとしウルトラムーンふうじんのまい</v>
      </c>
      <c r="BB1898" s="11" t="str">
        <f t="shared" si="416"/>
        <v>DRDRDRDR</v>
      </c>
      <c r="BC1898" s="11" t="str">
        <f t="shared" si="417"/>
        <v>DRDRDRDR</v>
      </c>
      <c r="BD1898" s="11" t="str">
        <f t="shared" si="418"/>
        <v>DRDRDRDR</v>
      </c>
      <c r="BE1898" s="11" t="str">
        <f t="shared" si="419"/>
        <v>DRDRDRDR</v>
      </c>
    </row>
    <row r="1899" spans="1:57" ht="11.25" hidden="1" customHeight="1">
      <c r="A1899" s="6">
        <v>1898</v>
      </c>
      <c r="B1899" s="7" t="s">
        <v>4169</v>
      </c>
      <c r="C1899" s="8" t="s">
        <v>4170</v>
      </c>
      <c r="D1899" s="7" t="s">
        <v>72</v>
      </c>
      <c r="E1899" s="7" t="s">
        <v>81</v>
      </c>
      <c r="F1899" s="7" t="s">
        <v>109</v>
      </c>
      <c r="G1899" s="9">
        <v>139</v>
      </c>
      <c r="H1899" s="9">
        <v>95</v>
      </c>
      <c r="I1899" s="9">
        <v>75</v>
      </c>
      <c r="J1899" s="9">
        <v>64</v>
      </c>
      <c r="K1899" s="9">
        <v>58</v>
      </c>
      <c r="L1899" s="9">
        <v>57</v>
      </c>
      <c r="M1899" s="9">
        <v>66</v>
      </c>
      <c r="N1899" s="9">
        <v>55</v>
      </c>
      <c r="O1899" s="9">
        <v>65</v>
      </c>
      <c r="P1899" s="9">
        <v>7</v>
      </c>
      <c r="Q1899" s="10">
        <v>125</v>
      </c>
      <c r="R1899" s="11">
        <v>2</v>
      </c>
      <c r="S1899" s="11">
        <v>1</v>
      </c>
      <c r="T1899" s="11">
        <v>107</v>
      </c>
      <c r="U1899" s="11">
        <v>116</v>
      </c>
      <c r="V1899" s="11">
        <v>1</v>
      </c>
      <c r="W1899" s="11">
        <v>115</v>
      </c>
      <c r="X1899" s="11">
        <f t="shared" si="406"/>
        <v>467</v>
      </c>
      <c r="Y1899" s="11">
        <f t="shared" si="407"/>
        <v>5580</v>
      </c>
      <c r="Z1899" s="11">
        <f t="shared" si="408"/>
        <v>655</v>
      </c>
      <c r="AA1899" s="11">
        <f t="shared" si="409"/>
        <v>4330</v>
      </c>
      <c r="AB1899" s="11">
        <f t="shared" si="410"/>
        <v>4330</v>
      </c>
      <c r="AC1899" s="6">
        <f t="shared" si="411"/>
        <v>4865</v>
      </c>
      <c r="AD1899" s="9" t="s">
        <v>323</v>
      </c>
      <c r="AE1899" s="3" t="str">
        <f>IF(ISERROR(VLOOKUP($AD1899,技まとめ!$A$1:$F$380,6,FALSE)),"－",VLOOKUP($AD1899,技まとめ!$A$1:$F$380,6,FALSE))</f>
        <v>DR</v>
      </c>
      <c r="AF1899" s="3">
        <f>IF(ISERROR(VLOOKUP($AD1899,技まとめ!$A$1:$F$380,3,FALSE)),"－",VLOOKUP($AD1899,技まとめ!$A$1:$F$380,3,FALSE))</f>
        <v>42</v>
      </c>
      <c r="AG1899" s="3">
        <f>IF(ISERROR(VLOOKUP($AD1899,技まとめ!$A$1:$F$380,5,FALSE)),"－",VLOOKUP($AD1899,技まとめ!$A$1:$F$380,5,FALSE))</f>
        <v>31</v>
      </c>
      <c r="AH1899" s="3" t="str">
        <f>IF($E1899=IF(ISERROR(VLOOKUP($AD1899,技まとめ!$A$1:$F$380,4,FALSE)),"－",VLOOKUP($AD1899,技まとめ!$A$1:$F$380,4,FALSE)),"一致","")</f>
        <v/>
      </c>
      <c r="AI1899" s="9" t="s">
        <v>103</v>
      </c>
      <c r="AJ1899" s="3" t="str">
        <f>IF(ISERROR(VLOOKUP($AI1899,技まとめ!$A$1:$F$380,6,FALSE)),"－",VLOOKUP($AI1899,技まとめ!$A$1:$F$380,6,FALSE))</f>
        <v>DR</v>
      </c>
      <c r="AK1899" s="3">
        <f>IF(ISERROR(VLOOKUP($AI1899,技まとめ!$A$1:$F$380,3,FALSE)),"－",VLOOKUP($AI1899,技まとめ!$A$1:$F$380,3,FALSE))</f>
        <v>56</v>
      </c>
      <c r="AL1899" s="3">
        <f>IF(ISERROR(VLOOKUP($AI1899,技まとめ!$A$1:$F$380,5,FALSE)),"－",VLOOKUP($AI1899,技まとめ!$A$1:$F$380,5,FALSE))</f>
        <v>39</v>
      </c>
      <c r="AM1899" s="3" t="str">
        <f>IF($E1899=IF(ISERROR(VLOOKUP($AI1899,技まとめ!$A$1:$F$380,4,FALSE)),"－",VLOOKUP($AI1899,技まとめ!$A$1:$F$380,4,FALSE)),"一致","")</f>
        <v/>
      </c>
      <c r="AN1899" s="9" t="s">
        <v>434</v>
      </c>
      <c r="AO1899" s="3" t="str">
        <f>IF(ISERROR(VLOOKUP($AN1899,技まとめ!$A$1:$F$380,6,FALSE)),"－",VLOOKUP($AN1899,技まとめ!$A$1:$F$380,6,FALSE))</f>
        <v>BL</v>
      </c>
      <c r="AP1899" s="3">
        <f>IF(ISERROR(VLOOKUP($AN1899,技まとめ!$A$1:$F$380,3,FALSE)),"－",VLOOKUP($AN1899,技まとめ!$A$1:$F$380,3,FALSE))</f>
        <v>65</v>
      </c>
      <c r="AQ1899" s="3">
        <f>IF(ISERROR(VLOOKUP($AN1899,技まとめ!$A$1:$F$380,5,FALSE)),"－",VLOOKUP($AN1899,技まとめ!$A$1:$F$380,5,FALSE))</f>
        <v>42</v>
      </c>
      <c r="AR1899" s="3" t="str">
        <f>IF($E1899=IF(ISERROR(VLOOKUP($AN1899,技まとめ!$A$1:$F$380,4,FALSE)),"－",VLOOKUP($AN1899,技まとめ!$A$1:$F$380,4,FALSE)),"一致","")</f>
        <v/>
      </c>
      <c r="AS1899" s="9" t="s">
        <v>773</v>
      </c>
      <c r="AT1899" s="3" t="str">
        <f>IF(ISERROR(VLOOKUP($AS1899,技まとめ!$A$1:$F$380,6,FALSE)),"－",VLOOKUP($AS1899,技まとめ!$A$1:$F$380,6,FALSE))</f>
        <v>BB</v>
      </c>
      <c r="AU1899" s="3">
        <f>IF(ISERROR(VLOOKUP($AS1899,技まとめ!$A$1:$F$380,3,FALSE)),"－",VLOOKUP($AS1899,技まとめ!$A$1:$F$380,3,FALSE))</f>
        <v>71</v>
      </c>
      <c r="AV1899" s="3">
        <f>IF(ISERROR(VLOOKUP($AS1899,技まとめ!$A$1:$F$380,5,FALSE)),"－",VLOOKUP($AS1899,技まとめ!$A$1:$F$380,5,FALSE))</f>
        <v>44</v>
      </c>
      <c r="AW1899" s="3" t="str">
        <f>IF($E1899=IF(ISERROR(VLOOKUP($AS1899,技まとめ!$A$1:$F$380,4,FALSE)),"－",VLOOKUP($AS1899,技まとめ!$A$1:$F$380,4,FALSE)),"一致","")</f>
        <v>一致</v>
      </c>
      <c r="AX1899" s="12" t="str">
        <f t="shared" si="412"/>
        <v>カンガルーキックまぼろしドリブルストーンプリズンせんぷうじん</v>
      </c>
      <c r="AY1899" s="12" t="str">
        <f t="shared" si="413"/>
        <v>カンガルーキックまぼろしドリブルストーンプリズンせんぷうじん</v>
      </c>
      <c r="AZ1899" s="12" t="str">
        <f t="shared" si="414"/>
        <v>カンガルーキックまぼろしドリブルストーンプリズンせんぷうじん</v>
      </c>
      <c r="BA1899" s="12" t="str">
        <f t="shared" si="415"/>
        <v>カンガルーキックまぼろしドリブルストーンプリズンせんぷうじん</v>
      </c>
      <c r="BB1899" s="11" t="str">
        <f t="shared" si="416"/>
        <v>DRDRBLBB</v>
      </c>
      <c r="BC1899" s="11" t="str">
        <f t="shared" si="417"/>
        <v>DRDRBLBB</v>
      </c>
      <c r="BD1899" s="11" t="str">
        <f t="shared" si="418"/>
        <v>DRDRBLBB</v>
      </c>
      <c r="BE1899" s="11" t="str">
        <f t="shared" si="419"/>
        <v>DRDRBLBB</v>
      </c>
    </row>
    <row r="1900" spans="1:57" ht="11.25" hidden="1" customHeight="1">
      <c r="A1900" s="6">
        <v>1899</v>
      </c>
      <c r="B1900" s="7" t="s">
        <v>4171</v>
      </c>
      <c r="C1900" s="8" t="s">
        <v>4172</v>
      </c>
      <c r="D1900" s="7" t="s">
        <v>72</v>
      </c>
      <c r="E1900" s="7" t="s">
        <v>102</v>
      </c>
      <c r="F1900" s="7" t="s">
        <v>109</v>
      </c>
      <c r="G1900" s="9">
        <v>146</v>
      </c>
      <c r="H1900" s="9">
        <v>93</v>
      </c>
      <c r="I1900" s="9">
        <v>60</v>
      </c>
      <c r="J1900" s="9">
        <v>61</v>
      </c>
      <c r="K1900" s="9">
        <v>54</v>
      </c>
      <c r="L1900" s="9">
        <v>53</v>
      </c>
      <c r="M1900" s="9">
        <v>51</v>
      </c>
      <c r="N1900" s="9">
        <v>56</v>
      </c>
      <c r="O1900" s="9">
        <v>63</v>
      </c>
      <c r="P1900" s="9">
        <v>23</v>
      </c>
      <c r="Q1900" s="10">
        <v>110</v>
      </c>
      <c r="R1900" s="11">
        <v>12</v>
      </c>
      <c r="S1900" s="11">
        <v>1</v>
      </c>
      <c r="T1900" s="11">
        <v>103</v>
      </c>
      <c r="U1900" s="11">
        <v>101</v>
      </c>
      <c r="V1900" s="11">
        <v>1</v>
      </c>
      <c r="W1900" s="11">
        <v>113</v>
      </c>
      <c r="X1900" s="11">
        <f t="shared" si="406"/>
        <v>441</v>
      </c>
      <c r="Y1900" s="11">
        <f t="shared" si="407"/>
        <v>4970</v>
      </c>
      <c r="Z1900" s="11">
        <f t="shared" si="408"/>
        <v>995</v>
      </c>
      <c r="AA1900" s="11">
        <f t="shared" si="409"/>
        <v>4180</v>
      </c>
      <c r="AB1900" s="11">
        <f t="shared" si="410"/>
        <v>4180</v>
      </c>
      <c r="AC1900" s="6">
        <f t="shared" si="411"/>
        <v>4745</v>
      </c>
      <c r="AD1900" s="9" t="s">
        <v>686</v>
      </c>
      <c r="AE1900" s="3" t="str">
        <f>IF(ISERROR(VLOOKUP($AD1900,技まとめ!$A$1:$F$380,6,FALSE)),"－",VLOOKUP($AD1900,技まとめ!$A$1:$F$380,6,FALSE))</f>
        <v>DR</v>
      </c>
      <c r="AF1900" s="3">
        <f>IF(ISERROR(VLOOKUP($AD1900,技まとめ!$A$1:$F$380,3,FALSE)),"－",VLOOKUP($AD1900,技まとめ!$A$1:$F$380,3,FALSE))</f>
        <v>34</v>
      </c>
      <c r="AG1900" s="3">
        <f>IF(ISERROR(VLOOKUP($AD1900,技まとめ!$A$1:$F$380,5,FALSE)),"－",VLOOKUP($AD1900,技まとめ!$A$1:$F$380,5,FALSE))</f>
        <v>27</v>
      </c>
      <c r="AH1900" s="3" t="str">
        <f>IF($E1900=IF(ISERROR(VLOOKUP($AD1900,技まとめ!$A$1:$F$380,4,FALSE)),"－",VLOOKUP($AD1900,技まとめ!$A$1:$F$380,4,FALSE)),"一致","")</f>
        <v>一致</v>
      </c>
      <c r="AI1900" s="9" t="s">
        <v>301</v>
      </c>
      <c r="AJ1900" s="3" t="str">
        <f>IF(ISERROR(VLOOKUP($AI1900,技まとめ!$A$1:$F$380,6,FALSE)),"－",VLOOKUP($AI1900,技まとめ!$A$1:$F$380,6,FALSE))</f>
        <v>LS</v>
      </c>
      <c r="AK1900" s="3">
        <f>IF(ISERROR(VLOOKUP($AI1900,技まとめ!$A$1:$F$380,3,FALSE)),"－",VLOOKUP($AI1900,技まとめ!$A$1:$F$380,3,FALSE))</f>
        <v>55</v>
      </c>
      <c r="AL1900" s="3">
        <f>IF(ISERROR(VLOOKUP($AI1900,技まとめ!$A$1:$F$380,5,FALSE)),"－",VLOOKUP($AI1900,技まとめ!$A$1:$F$380,5,FALSE))</f>
        <v>40</v>
      </c>
      <c r="AM1900" s="3" t="str">
        <f>IF($E1900=IF(ISERROR(VLOOKUP($AI1900,技まとめ!$A$1:$F$380,4,FALSE)),"－",VLOOKUP($AI1900,技まとめ!$A$1:$F$380,4,FALSE)),"一致","")</f>
        <v/>
      </c>
      <c r="AN1900" s="9" t="s">
        <v>554</v>
      </c>
      <c r="AO1900" s="3" t="str">
        <f>IF(ISERROR(VLOOKUP($AN1900,技まとめ!$A$1:$F$380,6,FALSE)),"－",VLOOKUP($AN1900,技まとめ!$A$1:$F$380,6,FALSE))</f>
        <v>BL</v>
      </c>
      <c r="AP1900" s="3">
        <f>IF(ISERROR(VLOOKUP($AN1900,技まとめ!$A$1:$F$380,3,FALSE)),"－",VLOOKUP($AN1900,技まとめ!$A$1:$F$380,3,FALSE))</f>
        <v>65</v>
      </c>
      <c r="AQ1900" s="3">
        <f>IF(ISERROR(VLOOKUP($AN1900,技まとめ!$A$1:$F$380,5,FALSE)),"－",VLOOKUP($AN1900,技まとめ!$A$1:$F$380,5,FALSE))</f>
        <v>42</v>
      </c>
      <c r="AR1900" s="3" t="str">
        <f>IF($E1900=IF(ISERROR(VLOOKUP($AN1900,技まとめ!$A$1:$F$380,4,FALSE)),"－",VLOOKUP($AN1900,技まとめ!$A$1:$F$380,4,FALSE)),"一致","")</f>
        <v>一致</v>
      </c>
      <c r="AS1900" s="9" t="s">
        <v>99</v>
      </c>
      <c r="AT1900" s="3" t="str">
        <f>IF(ISERROR(VLOOKUP($AS1900,技まとめ!$A$1:$F$380,6,FALSE)),"－",VLOOKUP($AS1900,技まとめ!$A$1:$F$380,6,FALSE))</f>
        <v>DR</v>
      </c>
      <c r="AU1900" s="3">
        <f>IF(ISERROR(VLOOKUP($AS1900,技まとめ!$A$1:$F$380,3,FALSE)),"－",VLOOKUP($AS1900,技まとめ!$A$1:$F$380,3,FALSE))</f>
        <v>77</v>
      </c>
      <c r="AV1900" s="3">
        <f>IF(ISERROR(VLOOKUP($AS1900,技まとめ!$A$1:$F$380,5,FALSE)),"－",VLOOKUP($AS1900,技まとめ!$A$1:$F$380,5,FALSE))</f>
        <v>47</v>
      </c>
      <c r="AW1900" s="3" t="str">
        <f>IF($E1900=IF(ISERROR(VLOOKUP($AS1900,技まとめ!$A$1:$F$380,4,FALSE)),"－",VLOOKUP($AS1900,技まとめ!$A$1:$F$380,4,FALSE)),"一致","")</f>
        <v/>
      </c>
      <c r="AX1900" s="12" t="str">
        <f t="shared" si="412"/>
        <v>ヒートタックルツナミブーストローリングスライドＵ・ボート</v>
      </c>
      <c r="AY1900" s="12" t="str">
        <f t="shared" si="413"/>
        <v>ヒートタックルツナミブーストローリングスライドＵ・ボート</v>
      </c>
      <c r="AZ1900" s="12" t="str">
        <f t="shared" si="414"/>
        <v>ヒートタックルツナミブーストローリングスライドＵ・ボート</v>
      </c>
      <c r="BA1900" s="12" t="str">
        <f t="shared" si="415"/>
        <v>ヒートタックルツナミブーストローリングスライドＵ・ボート</v>
      </c>
      <c r="BB1900" s="11" t="str">
        <f t="shared" si="416"/>
        <v>DRLSBLDR</v>
      </c>
      <c r="BC1900" s="11" t="str">
        <f t="shared" si="417"/>
        <v>DRLSBLDR</v>
      </c>
      <c r="BD1900" s="11" t="str">
        <f t="shared" si="418"/>
        <v>DRLSBLDR</v>
      </c>
      <c r="BE1900" s="11" t="str">
        <f t="shared" si="419"/>
        <v>DRLSBLDR</v>
      </c>
    </row>
    <row r="1901" spans="1:57" ht="11.25" hidden="1" customHeight="1">
      <c r="A1901" s="6">
        <v>1900</v>
      </c>
      <c r="B1901" s="7" t="s">
        <v>4173</v>
      </c>
      <c r="C1901" s="8" t="s">
        <v>4174</v>
      </c>
      <c r="D1901" s="7" t="s">
        <v>72</v>
      </c>
      <c r="E1901" s="7" t="s">
        <v>81</v>
      </c>
      <c r="F1901" s="7" t="s">
        <v>128</v>
      </c>
      <c r="G1901" s="9">
        <v>144</v>
      </c>
      <c r="H1901" s="9">
        <v>94</v>
      </c>
      <c r="I1901" s="9">
        <v>66</v>
      </c>
      <c r="J1901" s="9">
        <v>83</v>
      </c>
      <c r="K1901" s="9">
        <v>57</v>
      </c>
      <c r="L1901" s="9">
        <v>48</v>
      </c>
      <c r="M1901" s="9">
        <v>65</v>
      </c>
      <c r="N1901" s="9">
        <v>59</v>
      </c>
      <c r="O1901" s="9">
        <v>65</v>
      </c>
      <c r="P1901" s="9">
        <v>7</v>
      </c>
      <c r="Q1901" s="10">
        <v>116</v>
      </c>
      <c r="R1901" s="11">
        <v>24</v>
      </c>
      <c r="S1901" s="11">
        <v>1</v>
      </c>
      <c r="T1901" s="11">
        <v>98</v>
      </c>
      <c r="U1901" s="11">
        <v>115</v>
      </c>
      <c r="V1901" s="11">
        <v>1</v>
      </c>
      <c r="W1901" s="11">
        <v>115</v>
      </c>
      <c r="X1901" s="11">
        <f t="shared" si="406"/>
        <v>470</v>
      </c>
      <c r="Y1901" s="11">
        <f t="shared" si="407"/>
        <v>5220</v>
      </c>
      <c r="Z1901" s="11">
        <f t="shared" si="408"/>
        <v>1425</v>
      </c>
      <c r="AA1901" s="11">
        <f t="shared" si="409"/>
        <v>4015</v>
      </c>
      <c r="AB1901" s="11">
        <f t="shared" si="410"/>
        <v>4015</v>
      </c>
      <c r="AC1901" s="6">
        <f t="shared" si="411"/>
        <v>4615</v>
      </c>
      <c r="AD1901" s="9" t="s">
        <v>414</v>
      </c>
      <c r="AE1901" s="3" t="str">
        <f>IF(ISERROR(VLOOKUP($AD1901,技まとめ!$A$1:$F$380,6,FALSE)),"－",VLOOKUP($AD1901,技まとめ!$A$1:$F$380,6,FALSE))</f>
        <v>DR</v>
      </c>
      <c r="AF1901" s="3">
        <f>IF(ISERROR(VLOOKUP($AD1901,技まとめ!$A$1:$F$380,3,FALSE)),"－",VLOOKUP($AD1901,技まとめ!$A$1:$F$380,3,FALSE))</f>
        <v>69</v>
      </c>
      <c r="AG1901" s="3">
        <f>IF(ISERROR(VLOOKUP($AD1901,技まとめ!$A$1:$F$380,5,FALSE)),"－",VLOOKUP($AD1901,技まとめ!$A$1:$F$380,5,FALSE))</f>
        <v>44</v>
      </c>
      <c r="AH1901" s="3" t="str">
        <f>IF($E1901=IF(ISERROR(VLOOKUP($AD1901,技まとめ!$A$1:$F$380,4,FALSE)),"－",VLOOKUP($AD1901,技まとめ!$A$1:$F$380,4,FALSE)),"一致","")</f>
        <v/>
      </c>
      <c r="AI1901" s="9" t="s">
        <v>331</v>
      </c>
      <c r="AJ1901" s="3" t="str">
        <f>IF(ISERROR(VLOOKUP($AI1901,技まとめ!$A$1:$F$380,6,FALSE)),"－",VLOOKUP($AI1901,技まとめ!$A$1:$F$380,6,FALSE))</f>
        <v>DR</v>
      </c>
      <c r="AK1901" s="3">
        <f>IF(ISERROR(VLOOKUP($AI1901,技まとめ!$A$1:$F$380,3,FALSE)),"－",VLOOKUP($AI1901,技まとめ!$A$1:$F$380,3,FALSE))</f>
        <v>77</v>
      </c>
      <c r="AL1901" s="3">
        <f>IF(ISERROR(VLOOKUP($AI1901,技まとめ!$A$1:$F$380,5,FALSE)),"－",VLOOKUP($AI1901,技まとめ!$A$1:$F$380,5,FALSE))</f>
        <v>47</v>
      </c>
      <c r="AM1901" s="3" t="str">
        <f>IF($E1901=IF(ISERROR(VLOOKUP($AI1901,技まとめ!$A$1:$F$380,4,FALSE)),"－",VLOOKUP($AI1901,技まとめ!$A$1:$F$380,4,FALSE)),"一致","")</f>
        <v/>
      </c>
      <c r="AN1901" s="9" t="s">
        <v>773</v>
      </c>
      <c r="AO1901" s="3" t="str">
        <f>IF(ISERROR(VLOOKUP($AN1901,技まとめ!$A$1:$F$380,6,FALSE)),"－",VLOOKUP($AN1901,技まとめ!$A$1:$F$380,6,FALSE))</f>
        <v>BB</v>
      </c>
      <c r="AP1901" s="3">
        <f>IF(ISERROR(VLOOKUP($AN1901,技まとめ!$A$1:$F$380,3,FALSE)),"－",VLOOKUP($AN1901,技まとめ!$A$1:$F$380,3,FALSE))</f>
        <v>71</v>
      </c>
      <c r="AQ1901" s="3">
        <f>IF(ISERROR(VLOOKUP($AN1901,技まとめ!$A$1:$F$380,5,FALSE)),"－",VLOOKUP($AN1901,技まとめ!$A$1:$F$380,5,FALSE))</f>
        <v>44</v>
      </c>
      <c r="AR1901" s="3" t="str">
        <f>IF($E1901=IF(ISERROR(VLOOKUP($AN1901,技まとめ!$A$1:$F$380,4,FALSE)),"－",VLOOKUP($AN1901,技まとめ!$A$1:$F$380,4,FALSE)),"一致","")</f>
        <v>一致</v>
      </c>
      <c r="AS1901" s="9" t="s">
        <v>516</v>
      </c>
      <c r="AT1901" s="3" t="str">
        <f>IF(ISERROR(VLOOKUP($AS1901,技まとめ!$A$1:$F$380,6,FALSE)),"－",VLOOKUP($AS1901,技まとめ!$A$1:$F$380,6,FALSE))</f>
        <v>－</v>
      </c>
      <c r="AU1901" s="3">
        <f>IF(ISERROR(VLOOKUP($AS1901,技まとめ!$A$1:$F$380,3,FALSE)),"－",VLOOKUP($AS1901,技まとめ!$A$1:$F$380,3,FALSE))</f>
        <v>0</v>
      </c>
      <c r="AV1901" s="3">
        <f>IF(ISERROR(VLOOKUP($AS1901,技まとめ!$A$1:$F$380,5,FALSE)),"－",VLOOKUP($AS1901,技まとめ!$A$1:$F$380,5,FALSE))</f>
        <v>0</v>
      </c>
      <c r="AW1901" s="3" t="str">
        <f>IF($E1901=IF(ISERROR(VLOOKUP($AS1901,技まとめ!$A$1:$F$380,4,FALSE)),"－",VLOOKUP($AS1901,技まとめ!$A$1:$F$380,4,FALSE)),"一致","")</f>
        <v/>
      </c>
      <c r="AX1901" s="12" t="str">
        <f t="shared" si="412"/>
        <v>ライアーショットライトニングアクセルせんぷうじんスピードプラス</v>
      </c>
      <c r="AY1901" s="12" t="str">
        <f t="shared" si="413"/>
        <v>ライアーショットライトニングアクセルせんぷうじんスピードプラス</v>
      </c>
      <c r="AZ1901" s="12" t="str">
        <f t="shared" si="414"/>
        <v>ライアーショットライトニングアクセルせんぷうじんスピードプラス</v>
      </c>
      <c r="BA1901" s="12" t="str">
        <f t="shared" si="415"/>
        <v>ライアーショットライトニングアクセルせんぷうじんスピードプラス</v>
      </c>
      <c r="BB1901" s="11" t="str">
        <f t="shared" si="416"/>
        <v>DRDRBB－</v>
      </c>
      <c r="BC1901" s="11" t="str">
        <f t="shared" si="417"/>
        <v>DRDRBB－</v>
      </c>
      <c r="BD1901" s="11" t="str">
        <f t="shared" si="418"/>
        <v>DRDRBB－</v>
      </c>
      <c r="BE1901" s="11" t="str">
        <f t="shared" si="419"/>
        <v>DRDRBB－</v>
      </c>
    </row>
    <row r="1902" spans="1:57" ht="11.25" hidden="1" customHeight="1">
      <c r="A1902" s="6">
        <v>1901</v>
      </c>
      <c r="B1902" s="7" t="s">
        <v>4175</v>
      </c>
      <c r="C1902" s="8" t="s">
        <v>4176</v>
      </c>
      <c r="D1902" s="7" t="s">
        <v>72</v>
      </c>
      <c r="E1902" s="7" t="s">
        <v>102</v>
      </c>
      <c r="F1902" s="7" t="s">
        <v>128</v>
      </c>
      <c r="G1902" s="9">
        <v>145</v>
      </c>
      <c r="H1902" s="9">
        <v>100</v>
      </c>
      <c r="I1902" s="9">
        <v>75</v>
      </c>
      <c r="J1902" s="9">
        <v>66</v>
      </c>
      <c r="K1902" s="9">
        <v>40</v>
      </c>
      <c r="L1902" s="9">
        <v>40</v>
      </c>
      <c r="M1902" s="9">
        <v>73</v>
      </c>
      <c r="N1902" s="9">
        <v>60</v>
      </c>
      <c r="O1902" s="9">
        <v>60</v>
      </c>
      <c r="P1902" s="9">
        <v>12</v>
      </c>
      <c r="Q1902" s="10">
        <v>125</v>
      </c>
      <c r="R1902" s="11">
        <v>1</v>
      </c>
      <c r="S1902" s="11">
        <v>1</v>
      </c>
      <c r="T1902" s="11">
        <v>90</v>
      </c>
      <c r="U1902" s="11">
        <v>123</v>
      </c>
      <c r="V1902" s="11">
        <v>1</v>
      </c>
      <c r="W1902" s="11">
        <v>105</v>
      </c>
      <c r="X1902" s="11">
        <f t="shared" si="406"/>
        <v>446</v>
      </c>
      <c r="Y1902" s="11">
        <f t="shared" si="407"/>
        <v>5530</v>
      </c>
      <c r="Z1902" s="11">
        <f t="shared" si="408"/>
        <v>570</v>
      </c>
      <c r="AA1902" s="11">
        <f t="shared" si="409"/>
        <v>3685</v>
      </c>
      <c r="AB1902" s="11">
        <f t="shared" si="410"/>
        <v>3685</v>
      </c>
      <c r="AC1902" s="6">
        <f t="shared" si="411"/>
        <v>4130</v>
      </c>
      <c r="AD1902" s="9" t="s">
        <v>414</v>
      </c>
      <c r="AE1902" s="3" t="str">
        <f>IF(ISERROR(VLOOKUP($AD1902,技まとめ!$A$1:$F$380,6,FALSE)),"－",VLOOKUP($AD1902,技まとめ!$A$1:$F$380,6,FALSE))</f>
        <v>DR</v>
      </c>
      <c r="AF1902" s="3">
        <f>IF(ISERROR(VLOOKUP($AD1902,技まとめ!$A$1:$F$380,3,FALSE)),"－",VLOOKUP($AD1902,技まとめ!$A$1:$F$380,3,FALSE))</f>
        <v>69</v>
      </c>
      <c r="AG1902" s="3">
        <f>IF(ISERROR(VLOOKUP($AD1902,技まとめ!$A$1:$F$380,5,FALSE)),"－",VLOOKUP($AD1902,技まとめ!$A$1:$F$380,5,FALSE))</f>
        <v>44</v>
      </c>
      <c r="AH1902" s="3" t="str">
        <f>IF($E1902=IF(ISERROR(VLOOKUP($AD1902,技まとめ!$A$1:$F$380,4,FALSE)),"－",VLOOKUP($AD1902,技まとめ!$A$1:$F$380,4,FALSE)),"一致","")</f>
        <v>一致</v>
      </c>
      <c r="AI1902" s="9" t="s">
        <v>686</v>
      </c>
      <c r="AJ1902" s="3" t="str">
        <f>IF(ISERROR(VLOOKUP($AI1902,技まとめ!$A$1:$F$380,6,FALSE)),"－",VLOOKUP($AI1902,技まとめ!$A$1:$F$380,6,FALSE))</f>
        <v>DR</v>
      </c>
      <c r="AK1902" s="3">
        <f>IF(ISERROR(VLOOKUP($AI1902,技まとめ!$A$1:$F$380,3,FALSE)),"－",VLOOKUP($AI1902,技まとめ!$A$1:$F$380,3,FALSE))</f>
        <v>34</v>
      </c>
      <c r="AL1902" s="3">
        <f>IF(ISERROR(VLOOKUP($AI1902,技まとめ!$A$1:$F$380,5,FALSE)),"－",VLOOKUP($AI1902,技まとめ!$A$1:$F$380,5,FALSE))</f>
        <v>27</v>
      </c>
      <c r="AM1902" s="3" t="str">
        <f>IF($E1902=IF(ISERROR(VLOOKUP($AI1902,技まとめ!$A$1:$F$380,4,FALSE)),"－",VLOOKUP($AI1902,技まとめ!$A$1:$F$380,4,FALSE)),"一致","")</f>
        <v>一致</v>
      </c>
      <c r="AN1902" s="9" t="s">
        <v>137</v>
      </c>
      <c r="AO1902" s="3" t="str">
        <f>IF(ISERROR(VLOOKUP($AN1902,技まとめ!$A$1:$F$380,6,FALSE)),"－",VLOOKUP($AN1902,技まとめ!$A$1:$F$380,6,FALSE))</f>
        <v>SC</v>
      </c>
      <c r="AP1902" s="3">
        <f>IF(ISERROR(VLOOKUP($AN1902,技まとめ!$A$1:$F$380,3,FALSE)),"－",VLOOKUP($AN1902,技まとめ!$A$1:$F$380,3,FALSE))</f>
        <v>94</v>
      </c>
      <c r="AQ1902" s="3">
        <f>IF(ISERROR(VLOOKUP($AN1902,技まとめ!$A$1:$F$380,5,FALSE)),"－",VLOOKUP($AN1902,技まとめ!$A$1:$F$380,5,FALSE))</f>
        <v>52</v>
      </c>
      <c r="AR1902" s="3" t="str">
        <f>IF($E1902=IF(ISERROR(VLOOKUP($AN1902,技まとめ!$A$1:$F$380,4,FALSE)),"－",VLOOKUP($AN1902,技まとめ!$A$1:$F$380,4,FALSE)),"一致","")</f>
        <v>一致</v>
      </c>
      <c r="AS1902" s="9" t="s">
        <v>162</v>
      </c>
      <c r="AT1902" s="3" t="str">
        <f>IF(ISERROR(VLOOKUP($AS1902,技まとめ!$A$1:$F$380,6,FALSE)),"－",VLOOKUP($AS1902,技まとめ!$A$1:$F$380,6,FALSE))</f>
        <v>DR</v>
      </c>
      <c r="AU1902" s="3">
        <f>IF(ISERROR(VLOOKUP($AS1902,技まとめ!$A$1:$F$380,3,FALSE)),"－",VLOOKUP($AS1902,技まとめ!$A$1:$F$380,3,FALSE))</f>
        <v>56</v>
      </c>
      <c r="AV1902" s="3">
        <f>IF(ISERROR(VLOOKUP($AS1902,技まとめ!$A$1:$F$380,5,FALSE)),"－",VLOOKUP($AS1902,技まとめ!$A$1:$F$380,5,FALSE))</f>
        <v>25</v>
      </c>
      <c r="AW1902" s="3" t="str">
        <f>IF($E1902=IF(ISERROR(VLOOKUP($AS1902,技まとめ!$A$1:$F$380,4,FALSE)),"－",VLOOKUP($AS1902,技まとめ!$A$1:$F$380,4,FALSE)),"一致","")</f>
        <v>一致</v>
      </c>
      <c r="AX1902" s="12" t="str">
        <f t="shared" si="412"/>
        <v>ライアーショットヒートタックルばくねつスクリュージャッジスルー</v>
      </c>
      <c r="AY1902" s="12" t="str">
        <f t="shared" si="413"/>
        <v>ライアーショットヒートタックルばくねつスクリュージャッジスルー</v>
      </c>
      <c r="AZ1902" s="12" t="str">
        <f t="shared" si="414"/>
        <v>ライアーショットヒートタックルばくねつスクリュージャッジスルー</v>
      </c>
      <c r="BA1902" s="12" t="str">
        <f t="shared" si="415"/>
        <v>ライアーショットヒートタックルばくねつスクリュージャッジスルー</v>
      </c>
      <c r="BB1902" s="11" t="str">
        <f t="shared" si="416"/>
        <v>DRDRSCDR</v>
      </c>
      <c r="BC1902" s="11" t="str">
        <f t="shared" si="417"/>
        <v>DRDRSCDR</v>
      </c>
      <c r="BD1902" s="11" t="str">
        <f t="shared" si="418"/>
        <v>DRDRSCDR</v>
      </c>
      <c r="BE1902" s="11" t="str">
        <f t="shared" si="419"/>
        <v>DRDRSCDR</v>
      </c>
    </row>
    <row r="1903" spans="1:57" ht="11.25" hidden="1" customHeight="1">
      <c r="A1903" s="6">
        <v>1902</v>
      </c>
      <c r="B1903" s="7" t="s">
        <v>4177</v>
      </c>
      <c r="C1903" s="8" t="s">
        <v>4178</v>
      </c>
      <c r="D1903" s="7" t="s">
        <v>72</v>
      </c>
      <c r="E1903" s="7" t="s">
        <v>102</v>
      </c>
      <c r="F1903" s="7" t="s">
        <v>128</v>
      </c>
      <c r="G1903" s="9">
        <v>138</v>
      </c>
      <c r="H1903" s="9">
        <v>94</v>
      </c>
      <c r="I1903" s="9">
        <v>81</v>
      </c>
      <c r="J1903" s="9">
        <v>74</v>
      </c>
      <c r="K1903" s="9">
        <v>40</v>
      </c>
      <c r="L1903" s="9">
        <v>45</v>
      </c>
      <c r="M1903" s="9">
        <v>75</v>
      </c>
      <c r="N1903" s="9">
        <v>35</v>
      </c>
      <c r="O1903" s="9">
        <v>64</v>
      </c>
      <c r="P1903" s="9">
        <v>43</v>
      </c>
      <c r="Q1903" s="10">
        <v>131</v>
      </c>
      <c r="R1903" s="11">
        <v>10</v>
      </c>
      <c r="S1903" s="11">
        <v>1</v>
      </c>
      <c r="T1903" s="11">
        <v>95</v>
      </c>
      <c r="U1903" s="11">
        <v>125</v>
      </c>
      <c r="V1903" s="11">
        <v>1</v>
      </c>
      <c r="W1903" s="11">
        <v>114</v>
      </c>
      <c r="X1903" s="11">
        <f t="shared" si="406"/>
        <v>477</v>
      </c>
      <c r="Y1903" s="11">
        <f t="shared" si="407"/>
        <v>5815</v>
      </c>
      <c r="Z1903" s="11">
        <f t="shared" si="408"/>
        <v>930</v>
      </c>
      <c r="AA1903" s="11">
        <f t="shared" si="409"/>
        <v>3905</v>
      </c>
      <c r="AB1903" s="11">
        <f t="shared" si="410"/>
        <v>3905</v>
      </c>
      <c r="AC1903" s="6">
        <f t="shared" si="411"/>
        <v>4420</v>
      </c>
      <c r="AD1903" s="9" t="s">
        <v>414</v>
      </c>
      <c r="AE1903" s="3" t="str">
        <f>IF(ISERROR(VLOOKUP($AD1903,技まとめ!$A$1:$F$380,6,FALSE)),"－",VLOOKUP($AD1903,技まとめ!$A$1:$F$380,6,FALSE))</f>
        <v>DR</v>
      </c>
      <c r="AF1903" s="3">
        <f>IF(ISERROR(VLOOKUP($AD1903,技まとめ!$A$1:$F$380,3,FALSE)),"－",VLOOKUP($AD1903,技まとめ!$A$1:$F$380,3,FALSE))</f>
        <v>69</v>
      </c>
      <c r="AG1903" s="3">
        <f>IF(ISERROR(VLOOKUP($AD1903,技まとめ!$A$1:$F$380,5,FALSE)),"－",VLOOKUP($AD1903,技まとめ!$A$1:$F$380,5,FALSE))</f>
        <v>44</v>
      </c>
      <c r="AH1903" s="3" t="str">
        <f>IF($E1903=IF(ISERROR(VLOOKUP($AD1903,技まとめ!$A$1:$F$380,4,FALSE)),"－",VLOOKUP($AD1903,技まとめ!$A$1:$F$380,4,FALSE)),"一致","")</f>
        <v>一致</v>
      </c>
      <c r="AI1903" s="9" t="s">
        <v>580</v>
      </c>
      <c r="AJ1903" s="3" t="str">
        <f>IF(ISERROR(VLOOKUP($AI1903,技まとめ!$A$1:$F$380,6,FALSE)),"－",VLOOKUP($AI1903,技まとめ!$A$1:$F$380,6,FALSE))</f>
        <v>NS</v>
      </c>
      <c r="AK1903" s="3">
        <f>IF(ISERROR(VLOOKUP($AI1903,技まとめ!$A$1:$F$380,3,FALSE)),"－",VLOOKUP($AI1903,技まとめ!$A$1:$F$380,3,FALSE))</f>
        <v>81</v>
      </c>
      <c r="AL1903" s="3">
        <f>IF(ISERROR(VLOOKUP($AI1903,技まとめ!$A$1:$F$380,5,FALSE)),"－",VLOOKUP($AI1903,技まとめ!$A$1:$F$380,5,FALSE))</f>
        <v>46</v>
      </c>
      <c r="AM1903" s="3" t="str">
        <f>IF($E1903=IF(ISERROR(VLOOKUP($AI1903,技まとめ!$A$1:$F$380,4,FALSE)),"－",VLOOKUP($AI1903,技まとめ!$A$1:$F$380,4,FALSE)),"一致","")</f>
        <v>一致</v>
      </c>
      <c r="AN1903" s="9" t="s">
        <v>116</v>
      </c>
      <c r="AO1903" s="3" t="str">
        <f>IF(ISERROR(VLOOKUP($AN1903,技まとめ!$A$1:$F$380,6,FALSE)),"－",VLOOKUP($AN1903,技まとめ!$A$1:$F$380,6,FALSE))</f>
        <v>DR</v>
      </c>
      <c r="AP1903" s="3">
        <f>IF(ISERROR(VLOOKUP($AN1903,技まとめ!$A$1:$F$380,3,FALSE)),"－",VLOOKUP($AN1903,技まとめ!$A$1:$F$380,3,FALSE))</f>
        <v>63</v>
      </c>
      <c r="AQ1903" s="3">
        <f>IF(ISERROR(VLOOKUP($AN1903,技まとめ!$A$1:$F$380,5,FALSE)),"－",VLOOKUP($AN1903,技まとめ!$A$1:$F$380,5,FALSE))</f>
        <v>42</v>
      </c>
      <c r="AR1903" s="3" t="str">
        <f>IF($E1903=IF(ISERROR(VLOOKUP($AN1903,技まとめ!$A$1:$F$380,4,FALSE)),"－",VLOOKUP($AN1903,技まとめ!$A$1:$F$380,4,FALSE)),"一致","")</f>
        <v>一致</v>
      </c>
      <c r="AS1903" s="9" t="s">
        <v>599</v>
      </c>
      <c r="AT1903" s="3" t="str">
        <f>IF(ISERROR(VLOOKUP($AS1903,技まとめ!$A$1:$F$380,6,FALSE)),"－",VLOOKUP($AS1903,技まとめ!$A$1:$F$380,6,FALSE))</f>
        <v>－</v>
      </c>
      <c r="AU1903" s="3">
        <f>IF(ISERROR(VLOOKUP($AS1903,技まとめ!$A$1:$F$380,3,FALSE)),"－",VLOOKUP($AS1903,技まとめ!$A$1:$F$380,3,FALSE))</f>
        <v>0</v>
      </c>
      <c r="AV1903" s="3">
        <f>IF(ISERROR(VLOOKUP($AS1903,技まとめ!$A$1:$F$380,5,FALSE)),"－",VLOOKUP($AS1903,技まとめ!$A$1:$F$380,5,FALSE))</f>
        <v>0</v>
      </c>
      <c r="AW1903" s="3" t="str">
        <f>IF($E1903=IF(ISERROR(VLOOKUP($AS1903,技まとめ!$A$1:$F$380,4,FALSE)),"－",VLOOKUP($AS1903,技まとめ!$A$1:$F$380,4,FALSE)),"一致","")</f>
        <v/>
      </c>
      <c r="AX1903" s="12" t="str">
        <f t="shared" si="412"/>
        <v>ライアーショットヘルファイアれっぷうダッシュシュートプラス</v>
      </c>
      <c r="AY1903" s="12" t="str">
        <f t="shared" si="413"/>
        <v>ライアーショットヘルファイアれっぷうダッシュシュートプラス</v>
      </c>
      <c r="AZ1903" s="12" t="str">
        <f t="shared" si="414"/>
        <v>ライアーショットヘルファイアれっぷうダッシュシュートプラス</v>
      </c>
      <c r="BA1903" s="12" t="str">
        <f t="shared" si="415"/>
        <v>ライアーショットヘルファイアれっぷうダッシュシュートプラス</v>
      </c>
      <c r="BB1903" s="11" t="str">
        <f t="shared" si="416"/>
        <v>DRNSDR－</v>
      </c>
      <c r="BC1903" s="11" t="str">
        <f t="shared" si="417"/>
        <v>DRNSDR－</v>
      </c>
      <c r="BD1903" s="11" t="str">
        <f t="shared" si="418"/>
        <v>DRNSDR－</v>
      </c>
      <c r="BE1903" s="11" t="str">
        <f t="shared" si="419"/>
        <v>DRNSDR－</v>
      </c>
    </row>
    <row r="1904" spans="1:57" ht="11.25" hidden="1" customHeight="1">
      <c r="A1904" s="6">
        <v>1903</v>
      </c>
      <c r="B1904" s="7" t="s">
        <v>4179</v>
      </c>
      <c r="C1904" s="8" t="s">
        <v>4180</v>
      </c>
      <c r="D1904" s="7" t="s">
        <v>72</v>
      </c>
      <c r="E1904" s="7" t="s">
        <v>81</v>
      </c>
      <c r="F1904" s="7" t="s">
        <v>82</v>
      </c>
      <c r="G1904" s="9">
        <v>147</v>
      </c>
      <c r="H1904" s="9">
        <v>98</v>
      </c>
      <c r="I1904" s="9">
        <v>60</v>
      </c>
      <c r="J1904" s="9">
        <v>61</v>
      </c>
      <c r="K1904" s="9">
        <v>50</v>
      </c>
      <c r="L1904" s="9">
        <v>55</v>
      </c>
      <c r="M1904" s="9">
        <v>61</v>
      </c>
      <c r="N1904" s="9">
        <v>64</v>
      </c>
      <c r="O1904" s="9">
        <v>63</v>
      </c>
      <c r="P1904" s="9">
        <v>14</v>
      </c>
      <c r="Q1904" s="10">
        <v>110</v>
      </c>
      <c r="R1904" s="11">
        <v>7</v>
      </c>
      <c r="S1904" s="11">
        <v>1</v>
      </c>
      <c r="T1904" s="11">
        <v>105</v>
      </c>
      <c r="U1904" s="11">
        <v>111</v>
      </c>
      <c r="V1904" s="11">
        <v>1</v>
      </c>
      <c r="W1904" s="11">
        <v>113</v>
      </c>
      <c r="X1904" s="11">
        <f t="shared" si="406"/>
        <v>448</v>
      </c>
      <c r="Y1904" s="11">
        <f t="shared" si="407"/>
        <v>4970</v>
      </c>
      <c r="Z1904" s="11">
        <f t="shared" si="408"/>
        <v>820</v>
      </c>
      <c r="AA1904" s="11">
        <f t="shared" si="409"/>
        <v>4250</v>
      </c>
      <c r="AB1904" s="11">
        <f t="shared" si="410"/>
        <v>4250</v>
      </c>
      <c r="AC1904" s="6">
        <f t="shared" si="411"/>
        <v>4800</v>
      </c>
      <c r="AD1904" s="9" t="s">
        <v>784</v>
      </c>
      <c r="AE1904" s="3" t="str">
        <f>IF(ISERROR(VLOOKUP($AD1904,技まとめ!$A$1:$F$380,6,FALSE)),"－",VLOOKUP($AD1904,技まとめ!$A$1:$F$380,6,FALSE))</f>
        <v>BL</v>
      </c>
      <c r="AF1904" s="3">
        <f>IF(ISERROR(VLOOKUP($AD1904,技まとめ!$A$1:$F$380,3,FALSE)),"－",VLOOKUP($AD1904,技まとめ!$A$1:$F$380,3,FALSE))</f>
        <v>71</v>
      </c>
      <c r="AG1904" s="3">
        <f>IF(ISERROR(VLOOKUP($AD1904,技まとめ!$A$1:$F$380,5,FALSE)),"－",VLOOKUP($AD1904,技まとめ!$A$1:$F$380,5,FALSE))</f>
        <v>44</v>
      </c>
      <c r="AH1904" s="3" t="str">
        <f>IF($E1904=IF(ISERROR(VLOOKUP($AD1904,技まとめ!$A$1:$F$380,4,FALSE)),"－",VLOOKUP($AD1904,技まとめ!$A$1:$F$380,4,FALSE)),"一致","")</f>
        <v/>
      </c>
      <c r="AI1904" s="9" t="s">
        <v>554</v>
      </c>
      <c r="AJ1904" s="3" t="str">
        <f>IF(ISERROR(VLOOKUP($AI1904,技まとめ!$A$1:$F$380,6,FALSE)),"－",VLOOKUP($AI1904,技まとめ!$A$1:$F$380,6,FALSE))</f>
        <v>BL</v>
      </c>
      <c r="AK1904" s="3">
        <f>IF(ISERROR(VLOOKUP($AI1904,技まとめ!$A$1:$F$380,3,FALSE)),"－",VLOOKUP($AI1904,技まとめ!$A$1:$F$380,3,FALSE))</f>
        <v>65</v>
      </c>
      <c r="AL1904" s="3">
        <f>IF(ISERROR(VLOOKUP($AI1904,技まとめ!$A$1:$F$380,5,FALSE)),"－",VLOOKUP($AI1904,技まとめ!$A$1:$F$380,5,FALSE))</f>
        <v>42</v>
      </c>
      <c r="AM1904" s="3" t="str">
        <f>IF($E1904=IF(ISERROR(VLOOKUP($AI1904,技まとめ!$A$1:$F$380,4,FALSE)),"－",VLOOKUP($AI1904,技まとめ!$A$1:$F$380,4,FALSE)),"一致","")</f>
        <v/>
      </c>
      <c r="AN1904" s="9" t="s">
        <v>221</v>
      </c>
      <c r="AO1904" s="3" t="str">
        <f>IF(ISERROR(VLOOKUP($AN1904,技まとめ!$A$1:$F$380,6,FALSE)),"－",VLOOKUP($AN1904,技まとめ!$A$1:$F$380,6,FALSE))</f>
        <v>DR</v>
      </c>
      <c r="AP1904" s="3">
        <f>IF(ISERROR(VLOOKUP($AN1904,技まとめ!$A$1:$F$380,3,FALSE)),"－",VLOOKUP($AN1904,技まとめ!$A$1:$F$380,3,FALSE))</f>
        <v>44</v>
      </c>
      <c r="AQ1904" s="3">
        <f>IF(ISERROR(VLOOKUP($AN1904,技まとめ!$A$1:$F$380,5,FALSE)),"－",VLOOKUP($AN1904,技まとめ!$A$1:$F$380,5,FALSE))</f>
        <v>33</v>
      </c>
      <c r="AR1904" s="3" t="str">
        <f>IF($E1904=IF(ISERROR(VLOOKUP($AN1904,技まとめ!$A$1:$F$380,4,FALSE)),"－",VLOOKUP($AN1904,技まとめ!$A$1:$F$380,4,FALSE)),"一致","")</f>
        <v/>
      </c>
      <c r="AS1904" s="9" t="s">
        <v>5012</v>
      </c>
      <c r="AT1904" s="3" t="str">
        <f>IF(ISERROR(VLOOKUP($AS1904,技まとめ!$A$1:$F$380,6,FALSE)),"－",VLOOKUP($AS1904,技まとめ!$A$1:$F$380,6,FALSE))</f>
        <v>－</v>
      </c>
      <c r="AU1904" s="3">
        <f>IF(ISERROR(VLOOKUP($AS1904,技まとめ!$A$1:$F$380,3,FALSE)),"－",VLOOKUP($AS1904,技まとめ!$A$1:$F$380,3,FALSE))</f>
        <v>0</v>
      </c>
      <c r="AV1904" s="3">
        <f>IF(ISERROR(VLOOKUP($AS1904,技まとめ!$A$1:$F$380,5,FALSE)),"－",VLOOKUP($AS1904,技まとめ!$A$1:$F$380,5,FALSE))</f>
        <v>0</v>
      </c>
      <c r="AW1904" s="3" t="str">
        <f>IF($E1904=IF(ISERROR(VLOOKUP($AS1904,技まとめ!$A$1:$F$380,4,FALSE)),"－",VLOOKUP($AS1904,技まとめ!$A$1:$F$380,4,FALSE)),"一致","")</f>
        <v/>
      </c>
      <c r="AX1904" s="12" t="str">
        <f t="shared" si="412"/>
        <v>スニーキングレイドローリングスライドならくおとしクリティカル！</v>
      </c>
      <c r="AY1904" s="12" t="str">
        <f t="shared" si="413"/>
        <v>スニーキングレイドローリングスライドならくおとしクリティカル！</v>
      </c>
      <c r="AZ1904" s="12" t="str">
        <f t="shared" si="414"/>
        <v>スニーキングレイドローリングスライドならくおとしクリティカル！</v>
      </c>
      <c r="BA1904" s="12" t="str">
        <f t="shared" si="415"/>
        <v>スニーキングレイドローリングスライドならくおとしクリティカル！</v>
      </c>
      <c r="BB1904" s="11" t="str">
        <f t="shared" si="416"/>
        <v>BLBLDR－</v>
      </c>
      <c r="BC1904" s="11" t="str">
        <f t="shared" si="417"/>
        <v>BLBLDR－</v>
      </c>
      <c r="BD1904" s="11" t="str">
        <f t="shared" si="418"/>
        <v>BLBLDR－</v>
      </c>
      <c r="BE1904" s="11" t="str">
        <f t="shared" si="419"/>
        <v>BLBLDR－</v>
      </c>
    </row>
    <row r="1905" spans="1:57" ht="11.25" hidden="1" customHeight="1">
      <c r="A1905" s="6">
        <v>1904</v>
      </c>
      <c r="B1905" s="7" t="s">
        <v>4181</v>
      </c>
      <c r="C1905" s="8" t="s">
        <v>4182</v>
      </c>
      <c r="D1905" s="7" t="s">
        <v>72</v>
      </c>
      <c r="E1905" s="7" t="s">
        <v>95</v>
      </c>
      <c r="F1905" s="7" t="s">
        <v>82</v>
      </c>
      <c r="G1905" s="9">
        <v>143</v>
      </c>
      <c r="H1905" s="9">
        <v>82</v>
      </c>
      <c r="I1905" s="9">
        <v>63</v>
      </c>
      <c r="J1905" s="9">
        <v>60</v>
      </c>
      <c r="K1905" s="9">
        <v>51</v>
      </c>
      <c r="L1905" s="9">
        <v>51</v>
      </c>
      <c r="M1905" s="9">
        <v>65</v>
      </c>
      <c r="N1905" s="9">
        <v>60</v>
      </c>
      <c r="O1905" s="9">
        <v>61</v>
      </c>
      <c r="P1905" s="9">
        <v>11</v>
      </c>
      <c r="Q1905" s="10">
        <v>113</v>
      </c>
      <c r="R1905" s="11">
        <v>1</v>
      </c>
      <c r="S1905" s="11">
        <v>1</v>
      </c>
      <c r="T1905" s="11">
        <v>101</v>
      </c>
      <c r="U1905" s="11">
        <v>115</v>
      </c>
      <c r="V1905" s="11">
        <v>1</v>
      </c>
      <c r="W1905" s="11">
        <v>110</v>
      </c>
      <c r="X1905" s="11">
        <f t="shared" si="406"/>
        <v>442</v>
      </c>
      <c r="Y1905" s="11">
        <f t="shared" si="407"/>
        <v>5075</v>
      </c>
      <c r="Z1905" s="11">
        <f t="shared" si="408"/>
        <v>595</v>
      </c>
      <c r="AA1905" s="11">
        <f t="shared" si="409"/>
        <v>4095</v>
      </c>
      <c r="AB1905" s="11">
        <f t="shared" si="410"/>
        <v>4095</v>
      </c>
      <c r="AC1905" s="6">
        <f t="shared" si="411"/>
        <v>4595</v>
      </c>
      <c r="AD1905" s="9" t="s">
        <v>414</v>
      </c>
      <c r="AE1905" s="3" t="str">
        <f>IF(ISERROR(VLOOKUP($AD1905,技まとめ!$A$1:$F$380,6,FALSE)),"－",VLOOKUP($AD1905,技まとめ!$A$1:$F$380,6,FALSE))</f>
        <v>DR</v>
      </c>
      <c r="AF1905" s="3">
        <f>IF(ISERROR(VLOOKUP($AD1905,技まとめ!$A$1:$F$380,3,FALSE)),"－",VLOOKUP($AD1905,技まとめ!$A$1:$F$380,3,FALSE))</f>
        <v>69</v>
      </c>
      <c r="AG1905" s="3">
        <f>IF(ISERROR(VLOOKUP($AD1905,技まとめ!$A$1:$F$380,5,FALSE)),"－",VLOOKUP($AD1905,技まとめ!$A$1:$F$380,5,FALSE))</f>
        <v>44</v>
      </c>
      <c r="AH1905" s="3" t="str">
        <f>IF($E1905=IF(ISERROR(VLOOKUP($AD1905,技まとめ!$A$1:$F$380,4,FALSE)),"－",VLOOKUP($AD1905,技まとめ!$A$1:$F$380,4,FALSE)),"一致","")</f>
        <v/>
      </c>
      <c r="AI1905" s="9" t="s">
        <v>308</v>
      </c>
      <c r="AJ1905" s="3" t="str">
        <f>IF(ISERROR(VLOOKUP($AI1905,技まとめ!$A$1:$F$380,6,FALSE)),"－",VLOOKUP($AI1905,技まとめ!$A$1:$F$380,6,FALSE))</f>
        <v>DR</v>
      </c>
      <c r="AK1905" s="3">
        <f>IF(ISERROR(VLOOKUP($AI1905,技まとめ!$A$1:$F$380,3,FALSE)),"－",VLOOKUP($AI1905,技まとめ!$A$1:$F$380,3,FALSE))</f>
        <v>28</v>
      </c>
      <c r="AL1905" s="3">
        <f>IF(ISERROR(VLOOKUP($AI1905,技まとめ!$A$1:$F$380,5,FALSE)),"－",VLOOKUP($AI1905,技まとめ!$A$1:$F$380,5,FALSE))</f>
        <v>24</v>
      </c>
      <c r="AM1905" s="3" t="str">
        <f>IF($E1905=IF(ISERROR(VLOOKUP($AI1905,技まとめ!$A$1:$F$380,4,FALSE)),"－",VLOOKUP($AI1905,技まとめ!$A$1:$F$380,4,FALSE)),"一致","")</f>
        <v/>
      </c>
      <c r="AN1905" s="9" t="s">
        <v>638</v>
      </c>
      <c r="AO1905" s="3" t="str">
        <f>IF(ISERROR(VLOOKUP($AN1905,技まとめ!$A$1:$F$380,6,FALSE)),"－",VLOOKUP($AN1905,技まとめ!$A$1:$F$380,6,FALSE))</f>
        <v>BL</v>
      </c>
      <c r="AP1905" s="3">
        <f>IF(ISERROR(VLOOKUP($AN1905,技まとめ!$A$1:$F$380,3,FALSE)),"－",VLOOKUP($AN1905,技まとめ!$A$1:$F$380,3,FALSE))</f>
        <v>52</v>
      </c>
      <c r="AQ1905" s="3">
        <f>IF(ISERROR(VLOOKUP($AN1905,技まとめ!$A$1:$F$380,5,FALSE)),"－",VLOOKUP($AN1905,技まとめ!$A$1:$F$380,5,FALSE))</f>
        <v>36</v>
      </c>
      <c r="AR1905" s="3" t="str">
        <f>IF($E1905=IF(ISERROR(VLOOKUP($AN1905,技まとめ!$A$1:$F$380,4,FALSE)),"－",VLOOKUP($AN1905,技まとめ!$A$1:$F$380,4,FALSE)),"一致","")</f>
        <v/>
      </c>
      <c r="AS1905" s="9" t="s">
        <v>784</v>
      </c>
      <c r="AT1905" s="3" t="str">
        <f>IF(ISERROR(VLOOKUP($AS1905,技まとめ!$A$1:$F$380,6,FALSE)),"－",VLOOKUP($AS1905,技まとめ!$A$1:$F$380,6,FALSE))</f>
        <v>BL</v>
      </c>
      <c r="AU1905" s="3">
        <f>IF(ISERROR(VLOOKUP($AS1905,技まとめ!$A$1:$F$380,3,FALSE)),"－",VLOOKUP($AS1905,技まとめ!$A$1:$F$380,3,FALSE))</f>
        <v>71</v>
      </c>
      <c r="AV1905" s="3">
        <f>IF(ISERROR(VLOOKUP($AS1905,技まとめ!$A$1:$F$380,5,FALSE)),"－",VLOOKUP($AS1905,技まとめ!$A$1:$F$380,5,FALSE))</f>
        <v>44</v>
      </c>
      <c r="AW1905" s="3" t="str">
        <f>IF($E1905=IF(ISERROR(VLOOKUP($AS1905,技まとめ!$A$1:$F$380,4,FALSE)),"－",VLOOKUP($AS1905,技まとめ!$A$1:$F$380,4,FALSE)),"一致","")</f>
        <v>一致</v>
      </c>
      <c r="AX1905" s="12" t="str">
        <f t="shared" si="412"/>
        <v>ライアーショットスーパーアルマジロジグザグフレイムスニーキングレイド</v>
      </c>
      <c r="AY1905" s="12" t="str">
        <f t="shared" si="413"/>
        <v>ライアーショットスーパーアルマジロジグザグフレイムスニーキングレイド</v>
      </c>
      <c r="AZ1905" s="12" t="str">
        <f t="shared" si="414"/>
        <v>ライアーショットスーパーアルマジロジグザグフレイムスニーキングレイド</v>
      </c>
      <c r="BA1905" s="12" t="str">
        <f t="shared" si="415"/>
        <v>ライアーショットスーパーアルマジロジグザグフレイムスニーキングレイド</v>
      </c>
      <c r="BB1905" s="11" t="str">
        <f t="shared" si="416"/>
        <v>DRDRBLBL</v>
      </c>
      <c r="BC1905" s="11" t="str">
        <f t="shared" si="417"/>
        <v>DRDRBLBL</v>
      </c>
      <c r="BD1905" s="11" t="str">
        <f t="shared" si="418"/>
        <v>DRDRBLBL</v>
      </c>
      <c r="BE1905" s="11" t="str">
        <f t="shared" si="419"/>
        <v>DRDRBLBL</v>
      </c>
    </row>
    <row r="1906" spans="1:57" ht="11.25" hidden="1" customHeight="1">
      <c r="A1906" s="6">
        <v>1905</v>
      </c>
      <c r="B1906" s="7" t="s">
        <v>4183</v>
      </c>
      <c r="C1906" s="8" t="s">
        <v>4184</v>
      </c>
      <c r="D1906" s="7" t="s">
        <v>72</v>
      </c>
      <c r="E1906" s="7" t="s">
        <v>73</v>
      </c>
      <c r="F1906" s="7" t="s">
        <v>74</v>
      </c>
      <c r="G1906" s="9">
        <v>144</v>
      </c>
      <c r="H1906" s="9">
        <v>105</v>
      </c>
      <c r="I1906" s="9">
        <v>72</v>
      </c>
      <c r="J1906" s="9">
        <v>67</v>
      </c>
      <c r="K1906" s="9">
        <v>50</v>
      </c>
      <c r="L1906" s="9">
        <v>58</v>
      </c>
      <c r="M1906" s="9">
        <v>60</v>
      </c>
      <c r="N1906" s="9">
        <v>56</v>
      </c>
      <c r="O1906" s="9">
        <v>64</v>
      </c>
      <c r="P1906" s="9">
        <v>14</v>
      </c>
      <c r="Q1906" s="10">
        <v>122</v>
      </c>
      <c r="R1906" s="11">
        <v>5</v>
      </c>
      <c r="S1906" s="11">
        <v>1</v>
      </c>
      <c r="T1906" s="11">
        <v>108</v>
      </c>
      <c r="U1906" s="11">
        <v>110</v>
      </c>
      <c r="V1906" s="11">
        <v>1</v>
      </c>
      <c r="W1906" s="11">
        <v>114</v>
      </c>
      <c r="X1906" s="11">
        <f t="shared" si="406"/>
        <v>461</v>
      </c>
      <c r="Y1906" s="11">
        <f t="shared" si="407"/>
        <v>5455</v>
      </c>
      <c r="Z1906" s="11">
        <f t="shared" si="408"/>
        <v>755</v>
      </c>
      <c r="AA1906" s="11">
        <f t="shared" si="409"/>
        <v>4360</v>
      </c>
      <c r="AB1906" s="11">
        <f t="shared" si="410"/>
        <v>4360</v>
      </c>
      <c r="AC1906" s="6">
        <f t="shared" si="411"/>
        <v>4915</v>
      </c>
      <c r="AD1906" s="9" t="s">
        <v>561</v>
      </c>
      <c r="AE1906" s="3" t="str">
        <f>IF(ISERROR(VLOOKUP($AD1906,技まとめ!$A$1:$F$380,6,FALSE)),"－",VLOOKUP($AD1906,技まとめ!$A$1:$F$380,6,FALSE))</f>
        <v>CA</v>
      </c>
      <c r="AF1906" s="3">
        <f>IF(ISERROR(VLOOKUP($AD1906,技まとめ!$A$1:$F$380,3,FALSE)),"－",VLOOKUP($AD1906,技まとめ!$A$1:$F$380,3,FALSE))</f>
        <v>77</v>
      </c>
      <c r="AG1906" s="3">
        <f>IF(ISERROR(VLOOKUP($AD1906,技まとめ!$A$1:$F$380,5,FALSE)),"－",VLOOKUP($AD1906,技まとめ!$A$1:$F$380,5,FALSE))</f>
        <v>45</v>
      </c>
      <c r="AH1906" s="3" t="str">
        <f>IF($E1906=IF(ISERROR(VLOOKUP($AD1906,技まとめ!$A$1:$F$380,4,FALSE)),"－",VLOOKUP($AD1906,技まとめ!$A$1:$F$380,4,FALSE)),"一致","")</f>
        <v>一致</v>
      </c>
      <c r="AI1906" s="9" t="s">
        <v>290</v>
      </c>
      <c r="AJ1906" s="3" t="str">
        <f>IF(ISERROR(VLOOKUP($AI1906,技まとめ!$A$1:$F$380,6,FALSE)),"－",VLOOKUP($AI1906,技まとめ!$A$1:$F$380,6,FALSE))</f>
        <v>CA</v>
      </c>
      <c r="AK1906" s="3">
        <f>IF(ISERROR(VLOOKUP($AI1906,技まとめ!$A$1:$F$380,3,FALSE)),"－",VLOOKUP($AI1906,技まとめ!$A$1:$F$380,3,FALSE))</f>
        <v>27</v>
      </c>
      <c r="AL1906" s="3">
        <f>IF(ISERROR(VLOOKUP($AI1906,技まとめ!$A$1:$F$380,5,FALSE)),"－",VLOOKUP($AI1906,技まとめ!$A$1:$F$380,5,FALSE))</f>
        <v>25</v>
      </c>
      <c r="AM1906" s="3" t="str">
        <f>IF($E1906=IF(ISERROR(VLOOKUP($AI1906,技まとめ!$A$1:$F$380,4,FALSE)),"－",VLOOKUP($AI1906,技まとめ!$A$1:$F$380,4,FALSE)),"一致","")</f>
        <v>一致</v>
      </c>
      <c r="AN1906" s="9" t="s">
        <v>204</v>
      </c>
      <c r="AO1906" s="3" t="str">
        <f>IF(ISERROR(VLOOKUP($AN1906,技まとめ!$A$1:$F$380,6,FALSE)),"－",VLOOKUP($AN1906,技まとめ!$A$1:$F$380,6,FALSE))</f>
        <v>CA</v>
      </c>
      <c r="AP1906" s="3">
        <f>IF(ISERROR(VLOOKUP($AN1906,技まとめ!$A$1:$F$380,3,FALSE)),"－",VLOOKUP($AN1906,技まとめ!$A$1:$F$380,3,FALSE))</f>
        <v>85</v>
      </c>
      <c r="AQ1906" s="3">
        <f>IF(ISERROR(VLOOKUP($AN1906,技まとめ!$A$1:$F$380,5,FALSE)),"－",VLOOKUP($AN1906,技まとめ!$A$1:$F$380,5,FALSE))</f>
        <v>47</v>
      </c>
      <c r="AR1906" s="3" t="str">
        <f>IF($E1906=IF(ISERROR(VLOOKUP($AN1906,技まとめ!$A$1:$F$380,4,FALSE)),"－",VLOOKUP($AN1906,技まとめ!$A$1:$F$380,4,FALSE)),"一致","")</f>
        <v/>
      </c>
      <c r="AS1906" s="9" t="s">
        <v>326</v>
      </c>
      <c r="AT1906" s="3" t="str">
        <f>IF(ISERROR(VLOOKUP($AS1906,技まとめ!$A$1:$F$380,6,FALSE)),"－",VLOOKUP($AS1906,技まとめ!$A$1:$F$380,6,FALSE))</f>
        <v>BL</v>
      </c>
      <c r="AU1906" s="3">
        <f>IF(ISERROR(VLOOKUP($AS1906,技まとめ!$A$1:$F$380,3,FALSE)),"－",VLOOKUP($AS1906,技まとめ!$A$1:$F$380,3,FALSE))</f>
        <v>56</v>
      </c>
      <c r="AV1906" s="3">
        <f>IF(ISERROR(VLOOKUP($AS1906,技まとめ!$A$1:$F$380,5,FALSE)),"－",VLOOKUP($AS1906,技まとめ!$A$1:$F$380,5,FALSE))</f>
        <v>39</v>
      </c>
      <c r="AW1906" s="3" t="str">
        <f>IF($E1906=IF(ISERROR(VLOOKUP($AS1906,技まとめ!$A$1:$F$380,4,FALSE)),"－",VLOOKUP($AS1906,技まとめ!$A$1:$F$380,4,FALSE)),"一致","")</f>
        <v>一致</v>
      </c>
      <c r="AX1906" s="12" t="str">
        <f t="shared" si="412"/>
        <v>カポエィラスナッチワイルドクロービッグスパイダーパワーチャージ</v>
      </c>
      <c r="AY1906" s="12" t="str">
        <f t="shared" si="413"/>
        <v>カポエィラスナッチワイルドクロービッグスパイダーパワーチャージ</v>
      </c>
      <c r="AZ1906" s="12" t="str">
        <f t="shared" si="414"/>
        <v>カポエィラスナッチワイルドクロービッグスパイダーパワーチャージ</v>
      </c>
      <c r="BA1906" s="12" t="str">
        <f t="shared" si="415"/>
        <v>カポエィラスナッチワイルドクロービッグスパイダーパワーチャージ</v>
      </c>
      <c r="BB1906" s="11" t="str">
        <f t="shared" si="416"/>
        <v>CACACABL</v>
      </c>
      <c r="BC1906" s="11" t="str">
        <f t="shared" si="417"/>
        <v>CACACABL</v>
      </c>
      <c r="BD1906" s="11" t="str">
        <f t="shared" si="418"/>
        <v>CACACABL</v>
      </c>
      <c r="BE1906" s="11" t="str">
        <f t="shared" si="419"/>
        <v>CACACABL</v>
      </c>
    </row>
    <row r="1907" spans="1:57" ht="11.25" hidden="1" customHeight="1">
      <c r="A1907" s="6">
        <v>1906</v>
      </c>
      <c r="B1907" s="7" t="s">
        <v>4185</v>
      </c>
      <c r="C1907" s="8" t="s">
        <v>4186</v>
      </c>
      <c r="D1907" s="7" t="s">
        <v>72</v>
      </c>
      <c r="E1907" s="7" t="s">
        <v>102</v>
      </c>
      <c r="F1907" s="7" t="s">
        <v>109</v>
      </c>
      <c r="G1907" s="9">
        <v>158</v>
      </c>
      <c r="H1907" s="9">
        <v>97</v>
      </c>
      <c r="I1907" s="9">
        <v>68</v>
      </c>
      <c r="J1907" s="9">
        <v>63</v>
      </c>
      <c r="K1907" s="9">
        <v>54</v>
      </c>
      <c r="L1907" s="9">
        <v>52</v>
      </c>
      <c r="M1907" s="9">
        <v>55</v>
      </c>
      <c r="N1907" s="9">
        <v>56</v>
      </c>
      <c r="O1907" s="9">
        <v>68</v>
      </c>
      <c r="P1907" s="9">
        <v>14</v>
      </c>
      <c r="Q1907" s="10">
        <v>118</v>
      </c>
      <c r="R1907" s="11">
        <v>5</v>
      </c>
      <c r="S1907" s="11">
        <v>1</v>
      </c>
      <c r="T1907" s="11">
        <v>102</v>
      </c>
      <c r="U1907" s="11">
        <v>105</v>
      </c>
      <c r="V1907" s="11">
        <v>1</v>
      </c>
      <c r="W1907" s="11">
        <v>118</v>
      </c>
      <c r="X1907" s="11">
        <f t="shared" si="406"/>
        <v>450</v>
      </c>
      <c r="Y1907" s="11">
        <f t="shared" si="407"/>
        <v>5315</v>
      </c>
      <c r="Z1907" s="11">
        <f t="shared" si="408"/>
        <v>775</v>
      </c>
      <c r="AA1907" s="11">
        <f t="shared" si="409"/>
        <v>4170</v>
      </c>
      <c r="AB1907" s="11">
        <f t="shared" si="410"/>
        <v>4170</v>
      </c>
      <c r="AC1907" s="6">
        <f t="shared" si="411"/>
        <v>4695</v>
      </c>
      <c r="AD1907" s="9" t="s">
        <v>671</v>
      </c>
      <c r="AE1907" s="3" t="str">
        <f>IF(ISERROR(VLOOKUP($AD1907,技まとめ!$A$1:$F$380,6,FALSE)),"－",VLOOKUP($AD1907,技まとめ!$A$1:$F$380,6,FALSE))</f>
        <v>BL</v>
      </c>
      <c r="AF1907" s="3">
        <f>IF(ISERROR(VLOOKUP($AD1907,技まとめ!$A$1:$F$380,3,FALSE)),"－",VLOOKUP($AD1907,技まとめ!$A$1:$F$380,3,FALSE))</f>
        <v>56</v>
      </c>
      <c r="AG1907" s="3">
        <f>IF(ISERROR(VLOOKUP($AD1907,技まとめ!$A$1:$F$380,5,FALSE)),"－",VLOOKUP($AD1907,技まとめ!$A$1:$F$380,5,FALSE))</f>
        <v>39</v>
      </c>
      <c r="AH1907" s="3" t="str">
        <f>IF($E1907=IF(ISERROR(VLOOKUP($AD1907,技まとめ!$A$1:$F$380,4,FALSE)),"－",VLOOKUP($AD1907,技まとめ!$A$1:$F$380,4,FALSE)),"一致","")</f>
        <v>一致</v>
      </c>
      <c r="AI1907" s="9" t="s">
        <v>414</v>
      </c>
      <c r="AJ1907" s="3" t="str">
        <f>IF(ISERROR(VLOOKUP($AI1907,技まとめ!$A$1:$F$380,6,FALSE)),"－",VLOOKUP($AI1907,技まとめ!$A$1:$F$380,6,FALSE))</f>
        <v>DR</v>
      </c>
      <c r="AK1907" s="3">
        <f>IF(ISERROR(VLOOKUP($AI1907,技まとめ!$A$1:$F$380,3,FALSE)),"－",VLOOKUP($AI1907,技まとめ!$A$1:$F$380,3,FALSE))</f>
        <v>69</v>
      </c>
      <c r="AL1907" s="3">
        <f>IF(ISERROR(VLOOKUP($AI1907,技まとめ!$A$1:$F$380,5,FALSE)),"－",VLOOKUP($AI1907,技まとめ!$A$1:$F$380,5,FALSE))</f>
        <v>44</v>
      </c>
      <c r="AM1907" s="3" t="str">
        <f>IF($E1907=IF(ISERROR(VLOOKUP($AI1907,技まとめ!$A$1:$F$380,4,FALSE)),"－",VLOOKUP($AI1907,技まとめ!$A$1:$F$380,4,FALSE)),"一致","")</f>
        <v>一致</v>
      </c>
      <c r="AN1907" s="9" t="s">
        <v>323</v>
      </c>
      <c r="AO1907" s="3" t="str">
        <f>IF(ISERROR(VLOOKUP($AN1907,技まとめ!$A$1:$F$380,6,FALSE)),"－",VLOOKUP($AN1907,技まとめ!$A$1:$F$380,6,FALSE))</f>
        <v>DR</v>
      </c>
      <c r="AP1907" s="3">
        <f>IF(ISERROR(VLOOKUP($AN1907,技まとめ!$A$1:$F$380,3,FALSE)),"－",VLOOKUP($AN1907,技まとめ!$A$1:$F$380,3,FALSE))</f>
        <v>42</v>
      </c>
      <c r="AQ1907" s="3">
        <f>IF(ISERROR(VLOOKUP($AN1907,技まとめ!$A$1:$F$380,5,FALSE)),"－",VLOOKUP($AN1907,技まとめ!$A$1:$F$380,5,FALSE))</f>
        <v>31</v>
      </c>
      <c r="AR1907" s="3" t="str">
        <f>IF($E1907=IF(ISERROR(VLOOKUP($AN1907,技まとめ!$A$1:$F$380,4,FALSE)),"－",VLOOKUP($AN1907,技まとめ!$A$1:$F$380,4,FALSE)),"一致","")</f>
        <v/>
      </c>
      <c r="AS1907" s="9" t="s">
        <v>576</v>
      </c>
      <c r="AT1907" s="3" t="str">
        <f>IF(ISERROR(VLOOKUP($AS1907,技まとめ!$A$1:$F$380,6,FALSE)),"－",VLOOKUP($AS1907,技まとめ!$A$1:$F$380,6,FALSE))</f>
        <v>BB</v>
      </c>
      <c r="AU1907" s="3">
        <f>IF(ISERROR(VLOOKUP($AS1907,技まとめ!$A$1:$F$380,3,FALSE)),"－",VLOOKUP($AS1907,技まとめ!$A$1:$F$380,3,FALSE))</f>
        <v>72</v>
      </c>
      <c r="AV1907" s="3">
        <f>IF(ISERROR(VLOOKUP($AS1907,技まとめ!$A$1:$F$380,5,FALSE)),"－",VLOOKUP($AS1907,技まとめ!$A$1:$F$380,5,FALSE))</f>
        <v>43</v>
      </c>
      <c r="AW1907" s="3" t="str">
        <f>IF($E1907=IF(ISERROR(VLOOKUP($AS1907,技まとめ!$A$1:$F$380,4,FALSE)),"－",VLOOKUP($AS1907,技まとめ!$A$1:$F$380,4,FALSE)),"一致","")</f>
        <v>一致</v>
      </c>
      <c r="AX1907" s="12" t="str">
        <f t="shared" si="412"/>
        <v>フレイムダンスライアーショットカンガルーキックさばきのてっつい</v>
      </c>
      <c r="AY1907" s="12" t="str">
        <f t="shared" si="413"/>
        <v>フレイムダンスライアーショットカンガルーキックさばきのてっつい</v>
      </c>
      <c r="AZ1907" s="12" t="str">
        <f t="shared" si="414"/>
        <v>フレイムダンスライアーショットカンガルーキックさばきのてっつい</v>
      </c>
      <c r="BA1907" s="12" t="str">
        <f t="shared" si="415"/>
        <v>フレイムダンスライアーショットカンガルーキックさばきのてっつい</v>
      </c>
      <c r="BB1907" s="11" t="str">
        <f t="shared" si="416"/>
        <v>BLDRDRBB</v>
      </c>
      <c r="BC1907" s="11" t="str">
        <f t="shared" si="417"/>
        <v>BLDRDRBB</v>
      </c>
      <c r="BD1907" s="11" t="str">
        <f t="shared" si="418"/>
        <v>BLDRDRBB</v>
      </c>
      <c r="BE1907" s="11" t="str">
        <f t="shared" si="419"/>
        <v>BLDRDRBB</v>
      </c>
    </row>
    <row r="1908" spans="1:57" ht="11.25" hidden="1" customHeight="1">
      <c r="A1908" s="6">
        <v>1907</v>
      </c>
      <c r="B1908" s="7" t="s">
        <v>4187</v>
      </c>
      <c r="C1908" s="8" t="s">
        <v>4188</v>
      </c>
      <c r="D1908" s="7" t="s">
        <v>72</v>
      </c>
      <c r="E1908" s="7" t="s">
        <v>81</v>
      </c>
      <c r="F1908" s="7" t="s">
        <v>74</v>
      </c>
      <c r="G1908" s="9">
        <v>128</v>
      </c>
      <c r="H1908" s="9">
        <v>118</v>
      </c>
      <c r="I1908" s="9">
        <v>66</v>
      </c>
      <c r="J1908" s="9">
        <v>64</v>
      </c>
      <c r="K1908" s="9">
        <v>69</v>
      </c>
      <c r="L1908" s="9">
        <v>64</v>
      </c>
      <c r="M1908" s="9">
        <v>60</v>
      </c>
      <c r="N1908" s="9">
        <v>61</v>
      </c>
      <c r="O1908" s="9">
        <v>64</v>
      </c>
      <c r="P1908" s="9">
        <v>3</v>
      </c>
      <c r="Q1908" s="10">
        <v>116</v>
      </c>
      <c r="R1908" s="11">
        <v>15</v>
      </c>
      <c r="S1908" s="11">
        <v>1</v>
      </c>
      <c r="T1908" s="11">
        <v>114</v>
      </c>
      <c r="U1908" s="11">
        <v>110</v>
      </c>
      <c r="V1908" s="11">
        <v>1</v>
      </c>
      <c r="W1908" s="11">
        <v>114</v>
      </c>
      <c r="X1908" s="11">
        <f t="shared" si="406"/>
        <v>471</v>
      </c>
      <c r="Y1908" s="11">
        <f t="shared" si="407"/>
        <v>5215</v>
      </c>
      <c r="Z1908" s="11">
        <f t="shared" si="408"/>
        <v>1105</v>
      </c>
      <c r="AA1908" s="11">
        <f t="shared" si="409"/>
        <v>4570</v>
      </c>
      <c r="AB1908" s="11">
        <f t="shared" si="410"/>
        <v>4570</v>
      </c>
      <c r="AC1908" s="6">
        <f t="shared" si="411"/>
        <v>5205</v>
      </c>
      <c r="AD1908" s="9" t="s">
        <v>5013</v>
      </c>
      <c r="AE1908" s="3" t="str">
        <f>IF(ISERROR(VLOOKUP($AD1908,技まとめ!$A$1:$F$380,6,FALSE)),"－",VLOOKUP($AD1908,技まとめ!$A$1:$F$380,6,FALSE))</f>
        <v>－</v>
      </c>
      <c r="AF1908" s="3">
        <f>IF(ISERROR(VLOOKUP($AD1908,技まとめ!$A$1:$F$380,3,FALSE)),"－",VLOOKUP($AD1908,技まとめ!$A$1:$F$380,3,FALSE))</f>
        <v>0</v>
      </c>
      <c r="AG1908" s="3">
        <f>IF(ISERROR(VLOOKUP($AD1908,技まとめ!$A$1:$F$380,5,FALSE)),"－",VLOOKUP($AD1908,技まとめ!$A$1:$F$380,5,FALSE))</f>
        <v>0</v>
      </c>
      <c r="AH1908" s="3" t="str">
        <f>IF($E1908=IF(ISERROR(VLOOKUP($AD1908,技まとめ!$A$1:$F$380,4,FALSE)),"－",VLOOKUP($AD1908,技まとめ!$A$1:$F$380,4,FALSE)),"一致","")</f>
        <v/>
      </c>
      <c r="AI1908" s="9" t="s">
        <v>4189</v>
      </c>
      <c r="AJ1908" s="3" t="str">
        <f>IF(ISERROR(VLOOKUP($AI1908,技まとめ!$A$1:$F$380,6,FALSE)),"－",VLOOKUP($AI1908,技まとめ!$A$1:$F$380,6,FALSE))</f>
        <v>P1</v>
      </c>
      <c r="AK1908" s="3">
        <f>IF(ISERROR(VLOOKUP($AI1908,技まとめ!$A$1:$F$380,3,FALSE)),"－",VLOOKUP($AI1908,技まとめ!$A$1:$F$380,3,FALSE))</f>
        <v>73</v>
      </c>
      <c r="AL1908" s="3">
        <f>IF(ISERROR(VLOOKUP($AI1908,技まとめ!$A$1:$F$380,5,FALSE)),"－",VLOOKUP($AI1908,技まとめ!$A$1:$F$380,5,FALSE))</f>
        <v>42</v>
      </c>
      <c r="AM1908" s="3" t="str">
        <f>IF($E1908=IF(ISERROR(VLOOKUP($AI1908,技まとめ!$A$1:$F$380,4,FALSE)),"－",VLOOKUP($AI1908,技まとめ!$A$1:$F$380,4,FALSE)),"一致","")</f>
        <v/>
      </c>
      <c r="AN1908" s="9" t="s">
        <v>794</v>
      </c>
      <c r="AO1908" s="3" t="str">
        <f>IF(ISERROR(VLOOKUP($AN1908,技まとめ!$A$1:$F$380,6,FALSE)),"－",VLOOKUP($AN1908,技まとめ!$A$1:$F$380,6,FALSE))</f>
        <v>NS</v>
      </c>
      <c r="AP1908" s="3">
        <f>IF(ISERROR(VLOOKUP($AN1908,技まとめ!$A$1:$F$380,3,FALSE)),"－",VLOOKUP($AN1908,技まとめ!$A$1:$F$380,3,FALSE))</f>
        <v>92</v>
      </c>
      <c r="AQ1908" s="3">
        <f>IF(ISERROR(VLOOKUP($AN1908,技まとめ!$A$1:$F$380,5,FALSE)),"－",VLOOKUP($AN1908,技まとめ!$A$1:$F$380,5,FALSE))</f>
        <v>49</v>
      </c>
      <c r="AR1908" s="3" t="str">
        <f>IF($E1908=IF(ISERROR(VLOOKUP($AN1908,技まとめ!$A$1:$F$380,4,FALSE)),"－",VLOOKUP($AN1908,技まとめ!$A$1:$F$380,4,FALSE)),"一致","")</f>
        <v>一致</v>
      </c>
      <c r="AS1908" s="9" t="s">
        <v>1940</v>
      </c>
      <c r="AT1908" s="3" t="str">
        <f>IF(ISERROR(VLOOKUP($AS1908,技まとめ!$A$1:$F$380,6,FALSE)),"－",VLOOKUP($AS1908,技まとめ!$A$1:$F$380,6,FALSE))</f>
        <v>DR</v>
      </c>
      <c r="AU1908" s="3">
        <f>IF(ISERROR(VLOOKUP($AS1908,技まとめ!$A$1:$F$380,3,FALSE)),"－",VLOOKUP($AS1908,技まとめ!$A$1:$F$380,3,FALSE))</f>
        <v>94</v>
      </c>
      <c r="AV1908" s="3">
        <f>IF(ISERROR(VLOOKUP($AS1908,技まとめ!$A$1:$F$380,5,FALSE)),"－",VLOOKUP($AS1908,技まとめ!$A$1:$F$380,5,FALSE))</f>
        <v>56</v>
      </c>
      <c r="AW1908" s="3" t="str">
        <f>IF($E1908=IF(ISERROR(VLOOKUP($AS1908,技まとめ!$A$1:$F$380,4,FALSE)),"－",VLOOKUP($AS1908,技まとめ!$A$1:$F$380,4,FALSE)),"一致","")</f>
        <v/>
      </c>
      <c r="AX1908" s="12" t="str">
        <f t="shared" si="412"/>
        <v>セツヤク！カードプロテクトサンダービーストスーパーエラシコ</v>
      </c>
      <c r="AY1908" s="12" t="str">
        <f t="shared" si="413"/>
        <v>セツヤク！カードプロテクトサンダービーストスーパーエラシコ</v>
      </c>
      <c r="AZ1908" s="12" t="str">
        <f t="shared" si="414"/>
        <v>セツヤク！カードプロテクトサンダービーストスーパーエラシコ</v>
      </c>
      <c r="BA1908" s="12" t="str">
        <f t="shared" si="415"/>
        <v>セツヤク！カードプロテクトサンダービーストスーパーエラシコ</v>
      </c>
      <c r="BB1908" s="11" t="str">
        <f t="shared" si="416"/>
        <v>－P1NSDR</v>
      </c>
      <c r="BC1908" s="11" t="str">
        <f t="shared" si="417"/>
        <v>－P1NSDR</v>
      </c>
      <c r="BD1908" s="11" t="str">
        <f t="shared" si="418"/>
        <v>－P1NSDR</v>
      </c>
      <c r="BE1908" s="11" t="str">
        <f t="shared" si="419"/>
        <v>－P1NSDR</v>
      </c>
    </row>
    <row r="1909" spans="1:57" ht="11.25" customHeight="1">
      <c r="A1909" s="6">
        <v>1908</v>
      </c>
      <c r="B1909" s="7" t="s">
        <v>4190</v>
      </c>
      <c r="C1909" s="8" t="s">
        <v>4191</v>
      </c>
      <c r="D1909" s="7" t="s">
        <v>72</v>
      </c>
      <c r="E1909" s="7" t="s">
        <v>102</v>
      </c>
      <c r="F1909" s="7" t="s">
        <v>128</v>
      </c>
      <c r="G1909" s="9">
        <v>126</v>
      </c>
      <c r="H1909" s="9">
        <v>115</v>
      </c>
      <c r="I1909" s="9">
        <v>82</v>
      </c>
      <c r="J1909" s="9">
        <v>54</v>
      </c>
      <c r="K1909" s="9">
        <v>66</v>
      </c>
      <c r="L1909" s="9">
        <v>48</v>
      </c>
      <c r="M1909" s="9">
        <v>56</v>
      </c>
      <c r="N1909" s="9">
        <v>41</v>
      </c>
      <c r="O1909" s="9">
        <v>76</v>
      </c>
      <c r="P1909" s="9">
        <v>19</v>
      </c>
      <c r="Q1909" s="10">
        <v>132</v>
      </c>
      <c r="R1909" s="11">
        <v>1</v>
      </c>
      <c r="S1909" s="11">
        <v>1</v>
      </c>
      <c r="T1909" s="11">
        <v>98</v>
      </c>
      <c r="U1909" s="11">
        <v>106</v>
      </c>
      <c r="V1909" s="11">
        <v>1</v>
      </c>
      <c r="W1909" s="11">
        <v>123</v>
      </c>
      <c r="X1909" s="11">
        <f t="shared" si="406"/>
        <v>462</v>
      </c>
      <c r="Y1909" s="11">
        <f t="shared" si="407"/>
        <v>5900</v>
      </c>
      <c r="Z1909" s="11">
        <f t="shared" si="408"/>
        <v>660</v>
      </c>
      <c r="AA1909" s="11">
        <f t="shared" si="409"/>
        <v>4055</v>
      </c>
      <c r="AB1909" s="11">
        <f t="shared" si="410"/>
        <v>4055</v>
      </c>
      <c r="AC1909" s="6">
        <f t="shared" si="411"/>
        <v>4540</v>
      </c>
      <c r="AD1909" s="9" t="s">
        <v>5007</v>
      </c>
      <c r="AE1909" s="3" t="str">
        <f>IF(ISERROR(VLOOKUP($AD1909,技まとめ!$A$1:$F$380,6,FALSE)),"－",VLOOKUP($AD1909,技まとめ!$A$1:$F$380,6,FALSE))</f>
        <v>－</v>
      </c>
      <c r="AF1909" s="3">
        <f>IF(ISERROR(VLOOKUP($AD1909,技まとめ!$A$1:$F$380,3,FALSE)),"－",VLOOKUP($AD1909,技まとめ!$A$1:$F$380,3,FALSE))</f>
        <v>0</v>
      </c>
      <c r="AG1909" s="3">
        <f>IF(ISERROR(VLOOKUP($AD1909,技まとめ!$A$1:$F$380,5,FALSE)),"－",VLOOKUP($AD1909,技まとめ!$A$1:$F$380,5,FALSE))</f>
        <v>0</v>
      </c>
      <c r="AH1909" s="3" t="str">
        <f>IF($E1909=IF(ISERROR(VLOOKUP($AD1909,技まとめ!$A$1:$F$380,4,FALSE)),"－",VLOOKUP($AD1909,技まとめ!$A$1:$F$380,4,FALSE)),"一致","")</f>
        <v/>
      </c>
      <c r="AI1909" s="9" t="s">
        <v>2402</v>
      </c>
      <c r="AJ1909" s="3" t="str">
        <f>IF(ISERROR(VLOOKUP($AI1909,技まとめ!$A$1:$F$380,6,FALSE)),"－",VLOOKUP($AI1909,技まとめ!$A$1:$F$380,6,FALSE))</f>
        <v>NS</v>
      </c>
      <c r="AK1909" s="3">
        <f>IF(ISERROR(VLOOKUP($AI1909,技まとめ!$A$1:$F$380,3,FALSE)),"－",VLOOKUP($AI1909,技まとめ!$A$1:$F$380,3,FALSE))</f>
        <v>75</v>
      </c>
      <c r="AL1909" s="3">
        <f>IF(ISERROR(VLOOKUP($AI1909,技まとめ!$A$1:$F$380,5,FALSE)),"－",VLOOKUP($AI1909,技まとめ!$A$1:$F$380,5,FALSE))</f>
        <v>43</v>
      </c>
      <c r="AM1909" s="3" t="str">
        <f>IF($E1909=IF(ISERROR(VLOOKUP($AI1909,技まとめ!$A$1:$F$380,4,FALSE)),"－",VLOOKUP($AI1909,技まとめ!$A$1:$F$380,4,FALSE)),"一致","")</f>
        <v/>
      </c>
      <c r="AN1909" s="9" t="s">
        <v>116</v>
      </c>
      <c r="AO1909" s="3" t="str">
        <f>IF(ISERROR(VLOOKUP($AN1909,技まとめ!$A$1:$F$380,6,FALSE)),"－",VLOOKUP($AN1909,技まとめ!$A$1:$F$380,6,FALSE))</f>
        <v>DR</v>
      </c>
      <c r="AP1909" s="3">
        <f>IF(ISERROR(VLOOKUP($AN1909,技まとめ!$A$1:$F$380,3,FALSE)),"－",VLOOKUP($AN1909,技まとめ!$A$1:$F$380,3,FALSE))</f>
        <v>63</v>
      </c>
      <c r="AQ1909" s="3">
        <f>IF(ISERROR(VLOOKUP($AN1909,技まとめ!$A$1:$F$380,5,FALSE)),"－",VLOOKUP($AN1909,技まとめ!$A$1:$F$380,5,FALSE))</f>
        <v>42</v>
      </c>
      <c r="AR1909" s="3" t="str">
        <f>IF($E1909=IF(ISERROR(VLOOKUP($AN1909,技まとめ!$A$1:$F$380,4,FALSE)),"－",VLOOKUP($AN1909,技まとめ!$A$1:$F$380,4,FALSE)),"一致","")</f>
        <v>一致</v>
      </c>
      <c r="AS1909" s="9" t="s">
        <v>2468</v>
      </c>
      <c r="AT1909" s="3" t="str">
        <f>IF(ISERROR(VLOOKUP($AS1909,技まとめ!$A$1:$F$380,6,FALSE)),"－",VLOOKUP($AS1909,技まとめ!$A$1:$F$380,6,FALSE))</f>
        <v>NS</v>
      </c>
      <c r="AU1909" s="3">
        <f>IF(ISERROR(VLOOKUP($AS1909,技まとめ!$A$1:$F$380,3,FALSE)),"－",VLOOKUP($AS1909,技まとめ!$A$1:$F$380,3,FALSE))</f>
        <v>130</v>
      </c>
      <c r="AV1909" s="3">
        <f>IF(ISERROR(VLOOKUP($AS1909,技まとめ!$A$1:$F$380,5,FALSE)),"－",VLOOKUP($AS1909,技まとめ!$A$1:$F$380,5,FALSE))</f>
        <v>67</v>
      </c>
      <c r="AW1909" s="3" t="str">
        <f>IF($E1909=IF(ISERROR(VLOOKUP($AS1909,技まとめ!$A$1:$F$380,4,FALSE)),"－",VLOOKUP($AS1909,技まとめ!$A$1:$F$380,4,FALSE)),"一致","")</f>
        <v>一致</v>
      </c>
      <c r="AX1909" s="12" t="str">
        <f t="shared" si="412"/>
        <v>ちょうわざ！カードバスターれっぷうダッシュＸブラスト</v>
      </c>
      <c r="AY1909" s="12" t="str">
        <f t="shared" si="413"/>
        <v>ちょうわざ！カードバスターれっぷうダッシュＸブラスト</v>
      </c>
      <c r="AZ1909" s="12" t="str">
        <f t="shared" si="414"/>
        <v>ちょうわざ！カードバスターれっぷうダッシュＸブラスト</v>
      </c>
      <c r="BA1909" s="12" t="str">
        <f t="shared" si="415"/>
        <v>ちょうわざ！カードバスターれっぷうダッシュＸブラスト</v>
      </c>
      <c r="BB1909" s="11" t="str">
        <f t="shared" si="416"/>
        <v>－NSDRNS</v>
      </c>
      <c r="BC1909" s="11" t="str">
        <f t="shared" si="417"/>
        <v>－NSDRNS</v>
      </c>
      <c r="BD1909" s="11" t="str">
        <f t="shared" si="418"/>
        <v>－NSDRNS</v>
      </c>
      <c r="BE1909" s="11" t="str">
        <f t="shared" si="419"/>
        <v>－NSDRNS</v>
      </c>
    </row>
    <row r="1910" spans="1:57" ht="11.25" hidden="1" customHeight="1">
      <c r="A1910" s="6">
        <v>1909</v>
      </c>
      <c r="B1910" s="7" t="s">
        <v>4192</v>
      </c>
      <c r="C1910" s="8" t="s">
        <v>4193</v>
      </c>
      <c r="D1910" s="7" t="s">
        <v>72</v>
      </c>
      <c r="E1910" s="7" t="s">
        <v>102</v>
      </c>
      <c r="F1910" s="7" t="s">
        <v>128</v>
      </c>
      <c r="G1910" s="9">
        <v>125</v>
      </c>
      <c r="H1910" s="9">
        <v>105</v>
      </c>
      <c r="I1910" s="9">
        <v>76</v>
      </c>
      <c r="J1910" s="9">
        <v>78</v>
      </c>
      <c r="K1910" s="9">
        <v>42</v>
      </c>
      <c r="L1910" s="9">
        <v>47</v>
      </c>
      <c r="M1910" s="9">
        <v>72</v>
      </c>
      <c r="N1910" s="9">
        <v>40</v>
      </c>
      <c r="O1910" s="9">
        <v>69</v>
      </c>
      <c r="P1910" s="9">
        <v>3</v>
      </c>
      <c r="Q1910" s="10">
        <v>126</v>
      </c>
      <c r="R1910" s="11">
        <v>1</v>
      </c>
      <c r="S1910" s="11">
        <v>1</v>
      </c>
      <c r="T1910" s="11">
        <v>97</v>
      </c>
      <c r="U1910" s="11">
        <v>122</v>
      </c>
      <c r="V1910" s="11">
        <v>1</v>
      </c>
      <c r="W1910" s="11">
        <v>99</v>
      </c>
      <c r="X1910" s="11">
        <f t="shared" si="406"/>
        <v>447</v>
      </c>
      <c r="Y1910" s="11">
        <f t="shared" si="407"/>
        <v>5540</v>
      </c>
      <c r="Z1910" s="11">
        <f t="shared" si="408"/>
        <v>540</v>
      </c>
      <c r="AA1910" s="11">
        <f t="shared" si="409"/>
        <v>3900</v>
      </c>
      <c r="AB1910" s="11">
        <f t="shared" si="410"/>
        <v>3900</v>
      </c>
      <c r="AC1910" s="6">
        <f t="shared" si="411"/>
        <v>4380</v>
      </c>
      <c r="AD1910" s="9" t="s">
        <v>730</v>
      </c>
      <c r="AE1910" s="3" t="str">
        <f>IF(ISERROR(VLOOKUP($AD1910,技まとめ!$A$1:$F$380,6,FALSE)),"－",VLOOKUP($AD1910,技まとめ!$A$1:$F$380,6,FALSE))</f>
        <v>BS</v>
      </c>
      <c r="AF1910" s="3">
        <f>IF(ISERROR(VLOOKUP($AD1910,技まとめ!$A$1:$F$380,3,FALSE)),"－",VLOOKUP($AD1910,技まとめ!$A$1:$F$380,3,FALSE))</f>
        <v>83</v>
      </c>
      <c r="AG1910" s="3">
        <f>IF(ISERROR(VLOOKUP($AD1910,技まとめ!$A$1:$F$380,5,FALSE)),"－",VLOOKUP($AD1910,技まとめ!$A$1:$F$380,5,FALSE))</f>
        <v>46</v>
      </c>
      <c r="AH1910" s="3" t="str">
        <f>IF($E1910=IF(ISERROR(VLOOKUP($AD1910,技まとめ!$A$1:$F$380,4,FALSE)),"－",VLOOKUP($AD1910,技まとめ!$A$1:$F$380,4,FALSE)),"一致","")</f>
        <v>一致</v>
      </c>
      <c r="AI1910" s="9" t="s">
        <v>756</v>
      </c>
      <c r="AJ1910" s="3" t="str">
        <f>IF(ISERROR(VLOOKUP($AI1910,技まとめ!$A$1:$F$380,6,FALSE)),"－",VLOOKUP($AI1910,技まとめ!$A$1:$F$380,6,FALSE))</f>
        <v>BB</v>
      </c>
      <c r="AK1910" s="3">
        <f>IF(ISERROR(VLOOKUP($AI1910,技まとめ!$A$1:$F$380,3,FALSE)),"－",VLOOKUP($AI1910,技まとめ!$A$1:$F$380,3,FALSE))</f>
        <v>65</v>
      </c>
      <c r="AL1910" s="3">
        <f>IF(ISERROR(VLOOKUP($AI1910,技まとめ!$A$1:$F$380,5,FALSE)),"－",VLOOKUP($AI1910,技まとめ!$A$1:$F$380,5,FALSE))</f>
        <v>42</v>
      </c>
      <c r="AM1910" s="3" t="str">
        <f>IF($E1910=IF(ISERROR(VLOOKUP($AI1910,技まとめ!$A$1:$F$380,4,FALSE)),"－",VLOOKUP($AI1910,技まとめ!$A$1:$F$380,4,FALSE)),"一致","")</f>
        <v>一致</v>
      </c>
      <c r="AN1910" s="9" t="s">
        <v>671</v>
      </c>
      <c r="AO1910" s="3" t="str">
        <f>IF(ISERROR(VLOOKUP($AN1910,技まとめ!$A$1:$F$380,6,FALSE)),"－",VLOOKUP($AN1910,技まとめ!$A$1:$F$380,6,FALSE))</f>
        <v>BL</v>
      </c>
      <c r="AP1910" s="3">
        <f>IF(ISERROR(VLOOKUP($AN1910,技まとめ!$A$1:$F$380,3,FALSE)),"－",VLOOKUP($AN1910,技まとめ!$A$1:$F$380,3,FALSE))</f>
        <v>56</v>
      </c>
      <c r="AQ1910" s="3">
        <f>IF(ISERROR(VLOOKUP($AN1910,技まとめ!$A$1:$F$380,5,FALSE)),"－",VLOOKUP($AN1910,技まとめ!$A$1:$F$380,5,FALSE))</f>
        <v>39</v>
      </c>
      <c r="AR1910" s="3" t="str">
        <f>IF($E1910=IF(ISERROR(VLOOKUP($AN1910,技まとめ!$A$1:$F$380,4,FALSE)),"－",VLOOKUP($AN1910,技まとめ!$A$1:$F$380,4,FALSE)),"一致","")</f>
        <v>一致</v>
      </c>
      <c r="AS1910" s="9" t="s">
        <v>864</v>
      </c>
      <c r="AT1910" s="3" t="str">
        <f>IF(ISERROR(VLOOKUP($AS1910,技まとめ!$A$1:$F$380,6,FALSE)),"－",VLOOKUP($AS1910,技まとめ!$A$1:$F$380,6,FALSE))</f>
        <v>BS</v>
      </c>
      <c r="AU1910" s="3">
        <f>IF(ISERROR(VLOOKUP($AS1910,技まとめ!$A$1:$F$380,3,FALSE)),"－",VLOOKUP($AS1910,技まとめ!$A$1:$F$380,3,FALSE))</f>
        <v>94</v>
      </c>
      <c r="AV1910" s="3">
        <f>IF(ISERROR(VLOOKUP($AS1910,技まとめ!$A$1:$F$380,5,FALSE)),"－",VLOOKUP($AS1910,技まとめ!$A$1:$F$380,5,FALSE))</f>
        <v>52</v>
      </c>
      <c r="AW1910" s="3" t="str">
        <f>IF($E1910=IF(ISERROR(VLOOKUP($AS1910,技まとめ!$A$1:$F$380,4,FALSE)),"－",VLOOKUP($AS1910,技まとめ!$A$1:$F$380,4,FALSE)),"一致","")</f>
        <v>一致</v>
      </c>
      <c r="AX1910" s="12" t="str">
        <f t="shared" si="412"/>
        <v>ドラゴンキャノンボルケイノカットフレイムダンスアトミックフレア</v>
      </c>
      <c r="AY1910" s="12" t="str">
        <f t="shared" si="413"/>
        <v>ドラゴンキャノンボルケイノカットフレイムダンスアトミックフレア</v>
      </c>
      <c r="AZ1910" s="12" t="str">
        <f t="shared" si="414"/>
        <v>ドラゴンキャノンボルケイノカットフレイムダンスアトミックフレア</v>
      </c>
      <c r="BA1910" s="12" t="str">
        <f t="shared" si="415"/>
        <v>ドラゴンキャノンボルケイノカットフレイムダンスアトミックフレア</v>
      </c>
      <c r="BB1910" s="11" t="str">
        <f t="shared" si="416"/>
        <v>BSBBBLBS</v>
      </c>
      <c r="BC1910" s="11" t="str">
        <f t="shared" si="417"/>
        <v>BSBBBLBS</v>
      </c>
      <c r="BD1910" s="11" t="str">
        <f t="shared" si="418"/>
        <v>BSBBBLBS</v>
      </c>
      <c r="BE1910" s="11" t="str">
        <f t="shared" si="419"/>
        <v>BSBBBLBS</v>
      </c>
    </row>
    <row r="1911" spans="1:57" ht="11.25" hidden="1" customHeight="1">
      <c r="A1911" s="6">
        <v>1910</v>
      </c>
      <c r="B1911" s="7" t="s">
        <v>4194</v>
      </c>
      <c r="C1911" s="8" t="s">
        <v>4195</v>
      </c>
      <c r="D1911" s="7" t="s">
        <v>72</v>
      </c>
      <c r="E1911" s="7" t="s">
        <v>95</v>
      </c>
      <c r="F1911" s="7" t="s">
        <v>82</v>
      </c>
      <c r="G1911" s="9">
        <v>136</v>
      </c>
      <c r="H1911" s="9">
        <v>104</v>
      </c>
      <c r="I1911" s="9">
        <v>43</v>
      </c>
      <c r="J1911" s="9">
        <v>58</v>
      </c>
      <c r="K1911" s="9">
        <v>79</v>
      </c>
      <c r="L1911" s="9">
        <v>57</v>
      </c>
      <c r="M1911" s="9">
        <v>71</v>
      </c>
      <c r="N1911" s="9">
        <v>51</v>
      </c>
      <c r="O1911" s="9">
        <v>60</v>
      </c>
      <c r="P1911" s="9">
        <v>3</v>
      </c>
      <c r="Q1911" s="10">
        <v>93</v>
      </c>
      <c r="R1911" s="11">
        <v>9</v>
      </c>
      <c r="S1911" s="11">
        <v>1</v>
      </c>
      <c r="T1911" s="11">
        <v>107</v>
      </c>
      <c r="U1911" s="11">
        <v>121</v>
      </c>
      <c r="V1911" s="11">
        <v>1</v>
      </c>
      <c r="W1911" s="11">
        <v>110</v>
      </c>
      <c r="X1911" s="11">
        <f t="shared" si="406"/>
        <v>442</v>
      </c>
      <c r="Y1911" s="11">
        <f t="shared" si="407"/>
        <v>4275</v>
      </c>
      <c r="Z1911" s="11">
        <f t="shared" si="408"/>
        <v>875</v>
      </c>
      <c r="AA1911" s="11">
        <f t="shared" si="409"/>
        <v>4305</v>
      </c>
      <c r="AB1911" s="11">
        <f t="shared" si="410"/>
        <v>4305</v>
      </c>
      <c r="AC1911" s="6">
        <f t="shared" si="411"/>
        <v>4875</v>
      </c>
      <c r="AD1911" s="9" t="s">
        <v>236</v>
      </c>
      <c r="AE1911" s="3" t="str">
        <f>IF(ISERROR(VLOOKUP($AD1911,技まとめ!$A$1:$F$380,6,FALSE)),"－",VLOOKUP($AD1911,技まとめ!$A$1:$F$380,6,FALSE))</f>
        <v>DR</v>
      </c>
      <c r="AF1911" s="3">
        <f>IF(ISERROR(VLOOKUP($AD1911,技まとめ!$A$1:$F$380,3,FALSE)),"－",VLOOKUP($AD1911,技まとめ!$A$1:$F$380,3,FALSE))</f>
        <v>65</v>
      </c>
      <c r="AG1911" s="3">
        <f>IF(ISERROR(VLOOKUP($AD1911,技まとめ!$A$1:$F$380,5,FALSE)),"－",VLOOKUP($AD1911,技まとめ!$A$1:$F$380,5,FALSE))</f>
        <v>42</v>
      </c>
      <c r="AH1911" s="3" t="str">
        <f>IF($E1911=IF(ISERROR(VLOOKUP($AD1911,技まとめ!$A$1:$F$380,4,FALSE)),"－",VLOOKUP($AD1911,技まとめ!$A$1:$F$380,4,FALSE)),"一致","")</f>
        <v/>
      </c>
      <c r="AI1911" s="9" t="s">
        <v>103</v>
      </c>
      <c r="AJ1911" s="3" t="str">
        <f>IF(ISERROR(VLOOKUP($AI1911,技まとめ!$A$1:$F$380,6,FALSE)),"－",VLOOKUP($AI1911,技まとめ!$A$1:$F$380,6,FALSE))</f>
        <v>DR</v>
      </c>
      <c r="AK1911" s="3">
        <f>IF(ISERROR(VLOOKUP($AI1911,技まとめ!$A$1:$F$380,3,FALSE)),"－",VLOOKUP($AI1911,技まとめ!$A$1:$F$380,3,FALSE))</f>
        <v>56</v>
      </c>
      <c r="AL1911" s="3">
        <f>IF(ISERROR(VLOOKUP($AI1911,技まとめ!$A$1:$F$380,5,FALSE)),"－",VLOOKUP($AI1911,技まとめ!$A$1:$F$380,5,FALSE))</f>
        <v>39</v>
      </c>
      <c r="AM1911" s="3" t="str">
        <f>IF($E1911=IF(ISERROR(VLOOKUP($AI1911,技まとめ!$A$1:$F$380,4,FALSE)),"－",VLOOKUP($AI1911,技まとめ!$A$1:$F$380,4,FALSE)),"一致","")</f>
        <v>一致</v>
      </c>
      <c r="AN1911" s="9" t="s">
        <v>784</v>
      </c>
      <c r="AO1911" s="3" t="str">
        <f>IF(ISERROR(VLOOKUP($AN1911,技まとめ!$A$1:$F$380,6,FALSE)),"－",VLOOKUP($AN1911,技まとめ!$A$1:$F$380,6,FALSE))</f>
        <v>BL</v>
      </c>
      <c r="AP1911" s="3">
        <f>IF(ISERROR(VLOOKUP($AN1911,技まとめ!$A$1:$F$380,3,FALSE)),"－",VLOOKUP($AN1911,技まとめ!$A$1:$F$380,3,FALSE))</f>
        <v>71</v>
      </c>
      <c r="AQ1911" s="3">
        <f>IF(ISERROR(VLOOKUP($AN1911,技まとめ!$A$1:$F$380,5,FALSE)),"－",VLOOKUP($AN1911,技まとめ!$A$1:$F$380,5,FALSE))</f>
        <v>44</v>
      </c>
      <c r="AR1911" s="3" t="str">
        <f>IF($E1911=IF(ISERROR(VLOOKUP($AN1911,技まとめ!$A$1:$F$380,4,FALSE)),"－",VLOOKUP($AN1911,技まとめ!$A$1:$F$380,4,FALSE)),"一致","")</f>
        <v>一致</v>
      </c>
      <c r="AS1911" s="9" t="s">
        <v>482</v>
      </c>
      <c r="AT1911" s="3" t="str">
        <f>IF(ISERROR(VLOOKUP($AS1911,技まとめ!$A$1:$F$380,6,FALSE)),"－",VLOOKUP($AS1911,技まとめ!$A$1:$F$380,6,FALSE))</f>
        <v>BL</v>
      </c>
      <c r="AU1911" s="3">
        <f>IF(ISERROR(VLOOKUP($AS1911,技まとめ!$A$1:$F$380,3,FALSE)),"－",VLOOKUP($AS1911,技まとめ!$A$1:$F$380,3,FALSE))</f>
        <v>83</v>
      </c>
      <c r="AV1911" s="3">
        <f>IF(ISERROR(VLOOKUP($AS1911,技まとめ!$A$1:$F$380,5,FALSE)),"－",VLOOKUP($AS1911,技まとめ!$A$1:$F$380,5,FALSE))</f>
        <v>48</v>
      </c>
      <c r="AW1911" s="3" t="str">
        <f>IF($E1911=IF(ISERROR(VLOOKUP($AS1911,技まとめ!$A$1:$F$380,4,FALSE)),"－",VLOOKUP($AS1911,技まとめ!$A$1:$F$380,4,FALSE)),"一致","")</f>
        <v>一致</v>
      </c>
      <c r="AX1911" s="12" t="str">
        <f t="shared" si="412"/>
        <v>とうめいフェイントまぼろしドリブルスニーキングレイドハーヴェスト</v>
      </c>
      <c r="AY1911" s="12" t="str">
        <f t="shared" si="413"/>
        <v>とうめいフェイントまぼろしドリブルスニーキングレイドハーヴェスト</v>
      </c>
      <c r="AZ1911" s="12" t="str">
        <f t="shared" si="414"/>
        <v>とうめいフェイントまぼろしドリブルスニーキングレイドハーヴェスト</v>
      </c>
      <c r="BA1911" s="12" t="str">
        <f t="shared" si="415"/>
        <v>とうめいフェイントまぼろしドリブルスニーキングレイドハーヴェスト</v>
      </c>
      <c r="BB1911" s="11" t="str">
        <f t="shared" si="416"/>
        <v>DRDRBLBL</v>
      </c>
      <c r="BC1911" s="11" t="str">
        <f t="shared" si="417"/>
        <v>DRDRBLBL</v>
      </c>
      <c r="BD1911" s="11" t="str">
        <f t="shared" si="418"/>
        <v>DRDRBLBL</v>
      </c>
      <c r="BE1911" s="11" t="str">
        <f t="shared" si="419"/>
        <v>DRDRBLBL</v>
      </c>
    </row>
    <row r="1912" spans="1:57" ht="11.25" hidden="1" customHeight="1">
      <c r="A1912" s="6">
        <v>1911</v>
      </c>
      <c r="B1912" s="7" t="s">
        <v>4196</v>
      </c>
      <c r="C1912" s="8" t="s">
        <v>4197</v>
      </c>
      <c r="D1912" s="7" t="s">
        <v>72</v>
      </c>
      <c r="E1912" s="7" t="s">
        <v>81</v>
      </c>
      <c r="F1912" s="7" t="s">
        <v>82</v>
      </c>
      <c r="G1912" s="9">
        <v>127</v>
      </c>
      <c r="H1912" s="9">
        <v>120</v>
      </c>
      <c r="I1912" s="9">
        <v>40</v>
      </c>
      <c r="J1912" s="9">
        <v>44</v>
      </c>
      <c r="K1912" s="9">
        <v>81</v>
      </c>
      <c r="L1912" s="9">
        <v>43</v>
      </c>
      <c r="M1912" s="9">
        <v>97</v>
      </c>
      <c r="N1912" s="9">
        <v>41</v>
      </c>
      <c r="O1912" s="9">
        <v>56</v>
      </c>
      <c r="P1912" s="9">
        <v>23</v>
      </c>
      <c r="Q1912" s="10">
        <v>90</v>
      </c>
      <c r="R1912" s="11">
        <v>7</v>
      </c>
      <c r="S1912" s="11">
        <v>1</v>
      </c>
      <c r="T1912" s="11">
        <v>93</v>
      </c>
      <c r="U1912" s="11">
        <v>147</v>
      </c>
      <c r="V1912" s="11">
        <v>1</v>
      </c>
      <c r="W1912" s="11">
        <v>106</v>
      </c>
      <c r="X1912" s="11">
        <f t="shared" si="406"/>
        <v>445</v>
      </c>
      <c r="Y1912" s="11">
        <f t="shared" si="407"/>
        <v>4135</v>
      </c>
      <c r="Z1912" s="11">
        <f t="shared" si="408"/>
        <v>785</v>
      </c>
      <c r="AA1912" s="11">
        <f t="shared" si="409"/>
        <v>3795</v>
      </c>
      <c r="AB1912" s="11">
        <f t="shared" si="410"/>
        <v>3795</v>
      </c>
      <c r="AC1912" s="6">
        <f t="shared" si="411"/>
        <v>4285</v>
      </c>
      <c r="AD1912" s="9" t="s">
        <v>516</v>
      </c>
      <c r="AE1912" s="3" t="str">
        <f>IF(ISERROR(VLOOKUP($AD1912,技まとめ!$A$1:$F$380,6,FALSE)),"－",VLOOKUP($AD1912,技まとめ!$A$1:$F$380,6,FALSE))</f>
        <v>－</v>
      </c>
      <c r="AF1912" s="3">
        <f>IF(ISERROR(VLOOKUP($AD1912,技まとめ!$A$1:$F$380,3,FALSE)),"－",VLOOKUP($AD1912,技まとめ!$A$1:$F$380,3,FALSE))</f>
        <v>0</v>
      </c>
      <c r="AG1912" s="3">
        <f>IF(ISERROR(VLOOKUP($AD1912,技まとめ!$A$1:$F$380,5,FALSE)),"－",VLOOKUP($AD1912,技まとめ!$A$1:$F$380,5,FALSE))</f>
        <v>0</v>
      </c>
      <c r="AH1912" s="3" t="str">
        <f>IF($E1912=IF(ISERROR(VLOOKUP($AD1912,技まとめ!$A$1:$F$380,4,FALSE)),"－",VLOOKUP($AD1912,技まとめ!$A$1:$F$380,4,FALSE)),"一致","")</f>
        <v/>
      </c>
      <c r="AI1912" s="9" t="s">
        <v>423</v>
      </c>
      <c r="AJ1912" s="3" t="str">
        <f>IF(ISERROR(VLOOKUP($AI1912,技まとめ!$A$1:$F$380,6,FALSE)),"－",VLOOKUP($AI1912,技まとめ!$A$1:$F$380,6,FALSE))</f>
        <v>BL</v>
      </c>
      <c r="AK1912" s="3">
        <f>IF(ISERROR(VLOOKUP($AI1912,技まとめ!$A$1:$F$380,3,FALSE)),"－",VLOOKUP($AI1912,技まとめ!$A$1:$F$380,3,FALSE))</f>
        <v>13</v>
      </c>
      <c r="AL1912" s="3">
        <f>IF(ISERROR(VLOOKUP($AI1912,技まとめ!$A$1:$F$380,5,FALSE)),"－",VLOOKUP($AI1912,技まとめ!$A$1:$F$380,5,FALSE))</f>
        <v>20</v>
      </c>
      <c r="AM1912" s="3" t="str">
        <f>IF($E1912=IF(ISERROR(VLOOKUP($AI1912,技まとめ!$A$1:$F$380,4,FALSE)),"－",VLOOKUP($AI1912,技まとめ!$A$1:$F$380,4,FALSE)),"一致","")</f>
        <v>一致</v>
      </c>
      <c r="AN1912" s="9" t="s">
        <v>84</v>
      </c>
      <c r="AO1912" s="3" t="str">
        <f>IF(ISERROR(VLOOKUP($AN1912,技まとめ!$A$1:$F$380,6,FALSE)),"－",VLOOKUP($AN1912,技まとめ!$A$1:$F$380,6,FALSE))</f>
        <v>DR</v>
      </c>
      <c r="AP1912" s="3">
        <f>IF(ISERROR(VLOOKUP($AN1912,技まとめ!$A$1:$F$380,3,FALSE)),"－",VLOOKUP($AN1912,技まとめ!$A$1:$F$380,3,FALSE))</f>
        <v>92</v>
      </c>
      <c r="AQ1912" s="3">
        <f>IF(ISERROR(VLOOKUP($AN1912,技まとめ!$A$1:$F$380,5,FALSE)),"－",VLOOKUP($AN1912,技まとめ!$A$1:$F$380,5,FALSE))</f>
        <v>53</v>
      </c>
      <c r="AR1912" s="3" t="str">
        <f>IF($E1912=IF(ISERROR(VLOOKUP($AN1912,技まとめ!$A$1:$F$380,4,FALSE)),"－",VLOOKUP($AN1912,技まとめ!$A$1:$F$380,4,FALSE)),"一致","")</f>
        <v>一致</v>
      </c>
      <c r="AS1912" s="9" t="s">
        <v>254</v>
      </c>
      <c r="AT1912" s="3" t="str">
        <f>IF(ISERROR(VLOOKUP($AS1912,技まとめ!$A$1:$F$380,6,FALSE)),"－",VLOOKUP($AS1912,技まとめ!$A$1:$F$380,6,FALSE))</f>
        <v>BL</v>
      </c>
      <c r="AU1912" s="3">
        <f>IF(ISERROR(VLOOKUP($AS1912,技まとめ!$A$1:$F$380,3,FALSE)),"－",VLOOKUP($AS1912,技まとめ!$A$1:$F$380,3,FALSE))</f>
        <v>106</v>
      </c>
      <c r="AV1912" s="3">
        <f>IF(ISERROR(VLOOKUP($AS1912,技まとめ!$A$1:$F$380,5,FALSE)),"－",VLOOKUP($AS1912,技まとめ!$A$1:$F$380,5,FALSE))</f>
        <v>57</v>
      </c>
      <c r="AW1912" s="3" t="str">
        <f>IF($E1912=IF(ISERROR(VLOOKUP($AS1912,技まとめ!$A$1:$F$380,4,FALSE)),"－",VLOOKUP($AS1912,技まとめ!$A$1:$F$380,4,FALSE)),"一致","")</f>
        <v>一致</v>
      </c>
      <c r="AX1912" s="12" t="str">
        <f t="shared" si="412"/>
        <v>スピードプラスコイルターンふうじんのまいハリケーンアロー</v>
      </c>
      <c r="AY1912" s="12" t="str">
        <f t="shared" si="413"/>
        <v>スピードプラスコイルターンふうじんのまいハリケーンアロー</v>
      </c>
      <c r="AZ1912" s="12" t="str">
        <f t="shared" si="414"/>
        <v>スピードプラスコイルターンふうじんのまいハリケーンアロー</v>
      </c>
      <c r="BA1912" s="12" t="str">
        <f t="shared" si="415"/>
        <v>スピードプラスコイルターンふうじんのまいハリケーンアロー</v>
      </c>
      <c r="BB1912" s="11" t="str">
        <f t="shared" si="416"/>
        <v>－BLDRBL</v>
      </c>
      <c r="BC1912" s="11" t="str">
        <f t="shared" si="417"/>
        <v>－BLDRBL</v>
      </c>
      <c r="BD1912" s="11" t="str">
        <f t="shared" si="418"/>
        <v>－BLDRBL</v>
      </c>
      <c r="BE1912" s="11" t="str">
        <f t="shared" si="419"/>
        <v>－BLDRBL</v>
      </c>
    </row>
    <row r="1913" spans="1:57" ht="11.25" hidden="1" customHeight="1">
      <c r="A1913" s="6">
        <v>1912</v>
      </c>
      <c r="B1913" s="7" t="s">
        <v>4198</v>
      </c>
      <c r="C1913" s="8" t="s">
        <v>4199</v>
      </c>
      <c r="D1913" s="7" t="s">
        <v>72</v>
      </c>
      <c r="E1913" s="7" t="s">
        <v>73</v>
      </c>
      <c r="F1913" s="7" t="s">
        <v>109</v>
      </c>
      <c r="G1913" s="9">
        <v>123</v>
      </c>
      <c r="H1913" s="9">
        <v>106</v>
      </c>
      <c r="I1913" s="9">
        <v>50</v>
      </c>
      <c r="J1913" s="9">
        <v>67</v>
      </c>
      <c r="K1913" s="9">
        <v>64</v>
      </c>
      <c r="L1913" s="9">
        <v>65</v>
      </c>
      <c r="M1913" s="9">
        <v>65</v>
      </c>
      <c r="N1913" s="9">
        <v>64</v>
      </c>
      <c r="O1913" s="9">
        <v>57</v>
      </c>
      <c r="P1913" s="9">
        <v>15</v>
      </c>
      <c r="Q1913" s="10">
        <v>100</v>
      </c>
      <c r="R1913" s="11">
        <v>28</v>
      </c>
      <c r="S1913" s="11">
        <v>1</v>
      </c>
      <c r="T1913" s="11">
        <v>115</v>
      </c>
      <c r="U1913" s="11">
        <v>115</v>
      </c>
      <c r="V1913" s="11">
        <v>1</v>
      </c>
      <c r="W1913" s="11">
        <v>107</v>
      </c>
      <c r="X1913" s="11">
        <f t="shared" si="406"/>
        <v>467</v>
      </c>
      <c r="Y1913" s="11">
        <f t="shared" si="407"/>
        <v>4540</v>
      </c>
      <c r="Z1913" s="11">
        <f t="shared" si="408"/>
        <v>1525</v>
      </c>
      <c r="AA1913" s="11">
        <f t="shared" si="409"/>
        <v>4570</v>
      </c>
      <c r="AB1913" s="11">
        <f t="shared" si="410"/>
        <v>4570</v>
      </c>
      <c r="AC1913" s="6">
        <f t="shared" si="411"/>
        <v>5275</v>
      </c>
      <c r="AD1913" s="9" t="s">
        <v>5061</v>
      </c>
      <c r="AE1913" s="3" t="str">
        <f>IF(ISERROR(VLOOKUP($AD1913,技まとめ!$A$1:$F$380,6,FALSE)),"－",VLOOKUP($AD1913,技まとめ!$A$1:$F$380,6,FALSE))</f>
        <v>BL</v>
      </c>
      <c r="AF1913" s="3">
        <f>IF(ISERROR(VLOOKUP($AD1913,技まとめ!$A$1:$F$380,3,FALSE)),"－",VLOOKUP($AD1913,技まとめ!$A$1:$F$380,3,FALSE))</f>
        <v>33</v>
      </c>
      <c r="AG1913" s="3">
        <f>IF(ISERROR(VLOOKUP($AD1913,技まとめ!$A$1:$F$380,5,FALSE)),"－",VLOOKUP($AD1913,技まとめ!$A$1:$F$380,5,FALSE))</f>
        <v>28</v>
      </c>
      <c r="AH1913" s="3" t="str">
        <f>IF($E1913=IF(ISERROR(VLOOKUP($AD1913,技まとめ!$A$1:$F$380,4,FALSE)),"－",VLOOKUP($AD1913,技まとめ!$A$1:$F$380,4,FALSE)),"一致","")</f>
        <v/>
      </c>
      <c r="AI1913" s="9" t="s">
        <v>106</v>
      </c>
      <c r="AJ1913" s="3" t="str">
        <f>IF(ISERROR(VLOOKUP($AI1913,技まとめ!$A$1:$F$380,6,FALSE)),"－",VLOOKUP($AI1913,技まとめ!$A$1:$F$380,6,FALSE))</f>
        <v>BL</v>
      </c>
      <c r="AK1913" s="3">
        <f>IF(ISERROR(VLOOKUP($AI1913,技まとめ!$A$1:$F$380,3,FALSE)),"－",VLOOKUP($AI1913,技まとめ!$A$1:$F$380,3,FALSE))</f>
        <v>77</v>
      </c>
      <c r="AL1913" s="3">
        <f>IF(ISERROR(VLOOKUP($AI1913,技まとめ!$A$1:$F$380,5,FALSE)),"－",VLOOKUP($AI1913,技まとめ!$A$1:$F$380,5,FALSE))</f>
        <v>47</v>
      </c>
      <c r="AM1913" s="3" t="str">
        <f>IF($E1913=IF(ISERROR(VLOOKUP($AI1913,技まとめ!$A$1:$F$380,4,FALSE)),"－",VLOOKUP($AI1913,技まとめ!$A$1:$F$380,4,FALSE)),"一致","")</f>
        <v>一致</v>
      </c>
      <c r="AN1913" s="9" t="s">
        <v>289</v>
      </c>
      <c r="AO1913" s="3" t="str">
        <f>IF(ISERROR(VLOOKUP($AN1913,技まとめ!$A$1:$F$380,6,FALSE)),"－",VLOOKUP($AN1913,技まとめ!$A$1:$F$380,6,FALSE))</f>
        <v>－</v>
      </c>
      <c r="AP1913" s="3">
        <f>IF(ISERROR(VLOOKUP($AN1913,技まとめ!$A$1:$F$380,3,FALSE)),"－",VLOOKUP($AN1913,技まとめ!$A$1:$F$380,3,FALSE))</f>
        <v>0</v>
      </c>
      <c r="AQ1913" s="3">
        <f>IF(ISERROR(VLOOKUP($AN1913,技まとめ!$A$1:$F$380,5,FALSE)),"－",VLOOKUP($AN1913,技まとめ!$A$1:$F$380,5,FALSE))</f>
        <v>0</v>
      </c>
      <c r="AR1913" s="3" t="str">
        <f>IF($E1913=IF(ISERROR(VLOOKUP($AN1913,技まとめ!$A$1:$F$380,4,FALSE)),"－",VLOOKUP($AN1913,技まとめ!$A$1:$F$380,4,FALSE)),"一致","")</f>
        <v/>
      </c>
      <c r="AS1913" s="9" t="s">
        <v>113</v>
      </c>
      <c r="AT1913" s="3" t="str">
        <f>IF(ISERROR(VLOOKUP($AS1913,技まとめ!$A$1:$F$380,6,FALSE)),"－",VLOOKUP($AS1913,技まとめ!$A$1:$F$380,6,FALSE))</f>
        <v>SC</v>
      </c>
      <c r="AU1913" s="3">
        <f>IF(ISERROR(VLOOKUP($AS1913,技まとめ!$A$1:$F$380,3,FALSE)),"－",VLOOKUP($AS1913,技まとめ!$A$1:$F$380,3,FALSE))</f>
        <v>105</v>
      </c>
      <c r="AV1913" s="3">
        <f>IF(ISERROR(VLOOKUP($AS1913,技まとめ!$A$1:$F$380,5,FALSE)),"－",VLOOKUP($AS1913,技まとめ!$A$1:$F$380,5,FALSE))</f>
        <v>55</v>
      </c>
      <c r="AW1913" s="3" t="str">
        <f>IF($E1913=IF(ISERROR(VLOOKUP($AS1913,技まとめ!$A$1:$F$380,4,FALSE)),"－",VLOOKUP($AS1913,技まとめ!$A$1:$F$380,4,FALSE)),"一致","")</f>
        <v>一致</v>
      </c>
      <c r="AX1913" s="12" t="str">
        <f t="shared" si="412"/>
        <v>スーパースキャン（Ｂ）ブロックサーカスリカバリーオーディンソード</v>
      </c>
      <c r="AY1913" s="12" t="str">
        <f t="shared" si="413"/>
        <v>スーパースキャン（Ｂ）ブロックサーカスリカバリーオーディンソード</v>
      </c>
      <c r="AZ1913" s="12" t="str">
        <f t="shared" si="414"/>
        <v>スーパースキャン（Ｂ）ブロックサーカスリカバリーオーディンソード</v>
      </c>
      <c r="BA1913" s="12" t="str">
        <f t="shared" si="415"/>
        <v>スーパースキャン（Ｂ）ブロックサーカスリカバリーオーディンソード</v>
      </c>
      <c r="BB1913" s="11" t="str">
        <f t="shared" si="416"/>
        <v>BLBL－SC</v>
      </c>
      <c r="BC1913" s="11" t="str">
        <f t="shared" si="417"/>
        <v>BLBL－SC</v>
      </c>
      <c r="BD1913" s="11" t="str">
        <f t="shared" si="418"/>
        <v>BLBL－SC</v>
      </c>
      <c r="BE1913" s="11" t="str">
        <f t="shared" si="419"/>
        <v>BLBL－SC</v>
      </c>
    </row>
    <row r="1914" spans="1:57" ht="11.25" hidden="1" customHeight="1">
      <c r="A1914" s="6">
        <v>1913</v>
      </c>
      <c r="B1914" s="7" t="s">
        <v>4200</v>
      </c>
      <c r="C1914" s="8" t="s">
        <v>4201</v>
      </c>
      <c r="D1914" s="7" t="s">
        <v>72</v>
      </c>
      <c r="E1914" s="7" t="s">
        <v>73</v>
      </c>
      <c r="F1914" s="7" t="s">
        <v>109</v>
      </c>
      <c r="G1914" s="9">
        <v>126</v>
      </c>
      <c r="H1914" s="9">
        <v>106</v>
      </c>
      <c r="I1914" s="9">
        <v>62</v>
      </c>
      <c r="J1914" s="9">
        <v>62</v>
      </c>
      <c r="K1914" s="9">
        <v>63</v>
      </c>
      <c r="L1914" s="9">
        <v>62</v>
      </c>
      <c r="M1914" s="9">
        <v>68</v>
      </c>
      <c r="N1914" s="9">
        <v>58</v>
      </c>
      <c r="O1914" s="9">
        <v>75</v>
      </c>
      <c r="P1914" s="9">
        <v>3</v>
      </c>
      <c r="Q1914" s="10">
        <v>112</v>
      </c>
      <c r="R1914" s="11">
        <v>4</v>
      </c>
      <c r="S1914" s="11">
        <v>1</v>
      </c>
      <c r="T1914" s="11">
        <v>112</v>
      </c>
      <c r="U1914" s="11">
        <v>118</v>
      </c>
      <c r="V1914" s="11">
        <v>1</v>
      </c>
      <c r="W1914" s="11">
        <v>125</v>
      </c>
      <c r="X1914" s="11">
        <f t="shared" si="406"/>
        <v>473</v>
      </c>
      <c r="Y1914" s="11">
        <f t="shared" si="407"/>
        <v>5110</v>
      </c>
      <c r="Z1914" s="11">
        <f t="shared" si="408"/>
        <v>775</v>
      </c>
      <c r="AA1914" s="11">
        <f t="shared" si="409"/>
        <v>4555</v>
      </c>
      <c r="AB1914" s="11">
        <f t="shared" si="410"/>
        <v>4555</v>
      </c>
      <c r="AC1914" s="6">
        <f t="shared" si="411"/>
        <v>5125</v>
      </c>
      <c r="AD1914" s="9" t="s">
        <v>148</v>
      </c>
      <c r="AE1914" s="3" t="str">
        <f>IF(ISERROR(VLOOKUP($AD1914,技まとめ!$A$1:$F$380,6,FALSE)),"－",VLOOKUP($AD1914,技まとめ!$A$1:$F$380,6,FALSE))</f>
        <v>SC</v>
      </c>
      <c r="AF1914" s="3">
        <f>IF(ISERROR(VLOOKUP($AD1914,技まとめ!$A$1:$F$380,3,FALSE)),"－",VLOOKUP($AD1914,技まとめ!$A$1:$F$380,3,FALSE))</f>
        <v>66</v>
      </c>
      <c r="AG1914" s="3">
        <f>IF(ISERROR(VLOOKUP($AD1914,技まとめ!$A$1:$F$380,5,FALSE)),"－",VLOOKUP($AD1914,技まとめ!$A$1:$F$380,5,FALSE))</f>
        <v>37</v>
      </c>
      <c r="AH1914" s="3" t="str">
        <f>IF($E1914=IF(ISERROR(VLOOKUP($AD1914,技まとめ!$A$1:$F$380,4,FALSE)),"－",VLOOKUP($AD1914,技まとめ!$A$1:$F$380,4,FALSE)),"一致","")</f>
        <v>一致</v>
      </c>
      <c r="AI1914" s="9" t="s">
        <v>406</v>
      </c>
      <c r="AJ1914" s="3" t="str">
        <f>IF(ISERROR(VLOOKUP($AI1914,技まとめ!$A$1:$F$380,6,FALSE)),"－",VLOOKUP($AI1914,技まとめ!$A$1:$F$380,6,FALSE))</f>
        <v>BS</v>
      </c>
      <c r="AK1914" s="3">
        <f>IF(ISERROR(VLOOKUP($AI1914,技まとめ!$A$1:$F$380,3,FALSE)),"－",VLOOKUP($AI1914,技まとめ!$A$1:$F$380,3,FALSE))</f>
        <v>59</v>
      </c>
      <c r="AL1914" s="3">
        <f>IF(ISERROR(VLOOKUP($AI1914,技まとめ!$A$1:$F$380,5,FALSE)),"－",VLOOKUP($AI1914,技まとめ!$A$1:$F$380,5,FALSE))</f>
        <v>34</v>
      </c>
      <c r="AM1914" s="3" t="str">
        <f>IF($E1914=IF(ISERROR(VLOOKUP($AI1914,技まとめ!$A$1:$F$380,4,FALSE)),"－",VLOOKUP($AI1914,技まとめ!$A$1:$F$380,4,FALSE)),"一致","")</f>
        <v/>
      </c>
      <c r="AN1914" s="9" t="s">
        <v>277</v>
      </c>
      <c r="AO1914" s="3" t="str">
        <f>IF(ISERROR(VLOOKUP($AN1914,技まとめ!$A$1:$F$380,6,FALSE)),"－",VLOOKUP($AN1914,技まとめ!$A$1:$F$380,6,FALSE))</f>
        <v>DR</v>
      </c>
      <c r="AP1914" s="3">
        <f>IF(ISERROR(VLOOKUP($AN1914,技まとめ!$A$1:$F$380,3,FALSE)),"－",VLOOKUP($AN1914,技まとめ!$A$1:$F$380,3,FALSE))</f>
        <v>75</v>
      </c>
      <c r="AQ1914" s="3">
        <f>IF(ISERROR(VLOOKUP($AN1914,技まとめ!$A$1:$F$380,5,FALSE)),"－",VLOOKUP($AN1914,技まとめ!$A$1:$F$380,5,FALSE))</f>
        <v>47</v>
      </c>
      <c r="AR1914" s="3" t="str">
        <f>IF($E1914=IF(ISERROR(VLOOKUP($AN1914,技まとめ!$A$1:$F$380,4,FALSE)),"－",VLOOKUP($AN1914,技まとめ!$A$1:$F$380,4,FALSE)),"一致","")</f>
        <v/>
      </c>
      <c r="AS1914" s="9" t="s">
        <v>2808</v>
      </c>
      <c r="AT1914" s="3" t="str">
        <f>IF(ISERROR(VLOOKUP($AS1914,技まとめ!$A$1:$F$380,6,FALSE)),"－",VLOOKUP($AS1914,技まとめ!$A$1:$F$380,6,FALSE))</f>
        <v>DR</v>
      </c>
      <c r="AU1914" s="3">
        <f>IF(ISERROR(VLOOKUP($AS1914,技まとめ!$A$1:$F$380,3,FALSE)),"－",VLOOKUP($AS1914,技まとめ!$A$1:$F$380,3,FALSE))</f>
        <v>69</v>
      </c>
      <c r="AV1914" s="3">
        <f>IF(ISERROR(VLOOKUP($AS1914,技まとめ!$A$1:$F$380,5,FALSE)),"－",VLOOKUP($AS1914,技まとめ!$A$1:$F$380,5,FALSE))</f>
        <v>44</v>
      </c>
      <c r="AW1914" s="3" t="str">
        <f>IF($E1914=IF(ISERROR(VLOOKUP($AS1914,技まとめ!$A$1:$F$380,4,FALSE)),"－",VLOOKUP($AS1914,技まとめ!$A$1:$F$380,4,FALSE)),"一致","")</f>
        <v/>
      </c>
      <c r="AX1914" s="12" t="str">
        <f t="shared" si="412"/>
        <v>メガネクラッシュドこんじょうバットあいきどうビッグカード</v>
      </c>
      <c r="AY1914" s="12" t="str">
        <f t="shared" si="413"/>
        <v>メガネクラッシュドこんじょうバットあいきどうビッグカード</v>
      </c>
      <c r="AZ1914" s="12" t="str">
        <f t="shared" si="414"/>
        <v>メガネクラッシュドこんじょうバットあいきどうビッグカード</v>
      </c>
      <c r="BA1914" s="12" t="str">
        <f t="shared" si="415"/>
        <v>メガネクラッシュドこんじょうバットあいきどうビッグカード</v>
      </c>
      <c r="BB1914" s="11" t="str">
        <f t="shared" si="416"/>
        <v>SCBSDRDR</v>
      </c>
      <c r="BC1914" s="11" t="str">
        <f t="shared" si="417"/>
        <v>SCBSDRDR</v>
      </c>
      <c r="BD1914" s="11" t="str">
        <f t="shared" si="418"/>
        <v>SCBSDRDR</v>
      </c>
      <c r="BE1914" s="11" t="str">
        <f t="shared" si="419"/>
        <v>SCBSDRDR</v>
      </c>
    </row>
    <row r="1915" spans="1:57" ht="11.25" hidden="1" customHeight="1">
      <c r="A1915" s="6">
        <v>1914</v>
      </c>
      <c r="B1915" s="7" t="s">
        <v>4202</v>
      </c>
      <c r="C1915" s="8" t="s">
        <v>4203</v>
      </c>
      <c r="D1915" s="7" t="s">
        <v>72</v>
      </c>
      <c r="E1915" s="7" t="s">
        <v>81</v>
      </c>
      <c r="F1915" s="7" t="s">
        <v>109</v>
      </c>
      <c r="G1915" s="9">
        <v>126</v>
      </c>
      <c r="H1915" s="9">
        <v>120</v>
      </c>
      <c r="I1915" s="9">
        <v>41</v>
      </c>
      <c r="J1915" s="9">
        <v>64</v>
      </c>
      <c r="K1915" s="9">
        <v>46</v>
      </c>
      <c r="L1915" s="9">
        <v>69</v>
      </c>
      <c r="M1915" s="9">
        <v>66</v>
      </c>
      <c r="N1915" s="9">
        <v>44</v>
      </c>
      <c r="O1915" s="9">
        <v>43</v>
      </c>
      <c r="P1915" s="9">
        <v>52</v>
      </c>
      <c r="Q1915" s="10">
        <v>91</v>
      </c>
      <c r="R1915" s="11">
        <v>24</v>
      </c>
      <c r="S1915" s="11">
        <v>1</v>
      </c>
      <c r="T1915" s="11">
        <v>119</v>
      </c>
      <c r="U1915" s="11">
        <v>116</v>
      </c>
      <c r="V1915" s="11">
        <v>1</v>
      </c>
      <c r="W1915" s="11">
        <v>93</v>
      </c>
      <c r="X1915" s="11">
        <f t="shared" si="406"/>
        <v>445</v>
      </c>
      <c r="Y1915" s="11">
        <f t="shared" si="407"/>
        <v>4110</v>
      </c>
      <c r="Z1915" s="11">
        <f t="shared" si="408"/>
        <v>1315</v>
      </c>
      <c r="AA1915" s="11">
        <f t="shared" si="409"/>
        <v>4640</v>
      </c>
      <c r="AB1915" s="11">
        <f t="shared" si="410"/>
        <v>4640</v>
      </c>
      <c r="AC1915" s="6">
        <f t="shared" si="411"/>
        <v>5345</v>
      </c>
      <c r="AD1915" s="9" t="s">
        <v>426</v>
      </c>
      <c r="AE1915" s="3" t="str">
        <f>IF(ISERROR(VLOOKUP($AD1915,技まとめ!$A$1:$F$380,6,FALSE)),"－",VLOOKUP($AD1915,技まとめ!$A$1:$F$380,6,FALSE))</f>
        <v>NS</v>
      </c>
      <c r="AF1915" s="3">
        <f>IF(ISERROR(VLOOKUP($AD1915,技まとめ!$A$1:$F$380,3,FALSE)),"－",VLOOKUP($AD1915,技まとめ!$A$1:$F$380,3,FALSE))</f>
        <v>57</v>
      </c>
      <c r="AG1915" s="3">
        <f>IF(ISERROR(VLOOKUP($AD1915,技まとめ!$A$1:$F$380,5,FALSE)),"－",VLOOKUP($AD1915,技まとめ!$A$1:$F$380,5,FALSE))</f>
        <v>34</v>
      </c>
      <c r="AH1915" s="3" t="str">
        <f>IF($E1915=IF(ISERROR(VLOOKUP($AD1915,技まとめ!$A$1:$F$380,4,FALSE)),"－",VLOOKUP($AD1915,技まとめ!$A$1:$F$380,4,FALSE)),"一致","")</f>
        <v/>
      </c>
      <c r="AI1915" s="9" t="s">
        <v>590</v>
      </c>
      <c r="AJ1915" s="3" t="str">
        <f>IF(ISERROR(VLOOKUP($AI1915,技まとめ!$A$1:$F$380,6,FALSE)),"－",VLOOKUP($AI1915,技まとめ!$A$1:$F$380,6,FALSE))</f>
        <v>BL</v>
      </c>
      <c r="AK1915" s="3">
        <f>IF(ISERROR(VLOOKUP($AI1915,技まとめ!$A$1:$F$380,3,FALSE)),"－",VLOOKUP($AI1915,技まとめ!$A$1:$F$380,3,FALSE))</f>
        <v>27</v>
      </c>
      <c r="AL1915" s="3">
        <f>IF(ISERROR(VLOOKUP($AI1915,技まとめ!$A$1:$F$380,5,FALSE)),"－",VLOOKUP($AI1915,技まとめ!$A$1:$F$380,5,FALSE))</f>
        <v>25</v>
      </c>
      <c r="AM1915" s="3" t="str">
        <f>IF($E1915=IF(ISERROR(VLOOKUP($AI1915,技まとめ!$A$1:$F$380,4,FALSE)),"－",VLOOKUP($AI1915,技まとめ!$A$1:$F$380,4,FALSE)),"一致","")</f>
        <v/>
      </c>
      <c r="AN1915" s="9" t="s">
        <v>331</v>
      </c>
      <c r="AO1915" s="3" t="str">
        <f>IF(ISERROR(VLOOKUP($AN1915,技まとめ!$A$1:$F$380,6,FALSE)),"－",VLOOKUP($AN1915,技まとめ!$A$1:$F$380,6,FALSE))</f>
        <v>DR</v>
      </c>
      <c r="AP1915" s="3">
        <f>IF(ISERROR(VLOOKUP($AN1915,技まとめ!$A$1:$F$380,3,FALSE)),"－",VLOOKUP($AN1915,技まとめ!$A$1:$F$380,3,FALSE))</f>
        <v>77</v>
      </c>
      <c r="AQ1915" s="3">
        <f>IF(ISERROR(VLOOKUP($AN1915,技まとめ!$A$1:$F$380,5,FALSE)),"－",VLOOKUP($AN1915,技まとめ!$A$1:$F$380,5,FALSE))</f>
        <v>47</v>
      </c>
      <c r="AR1915" s="3" t="str">
        <f>IF($E1915=IF(ISERROR(VLOOKUP($AN1915,技まとめ!$A$1:$F$380,4,FALSE)),"－",VLOOKUP($AN1915,技まとめ!$A$1:$F$380,4,FALSE)),"一致","")</f>
        <v/>
      </c>
      <c r="AS1915" s="9" t="s">
        <v>603</v>
      </c>
      <c r="AT1915" s="3" t="str">
        <f>IF(ISERROR(VLOOKUP($AS1915,技まとめ!$A$1:$F$380,6,FALSE)),"－",VLOOKUP($AS1915,技まとめ!$A$1:$F$380,6,FALSE))</f>
        <v>NS</v>
      </c>
      <c r="AU1915" s="3">
        <f>IF(ISERROR(VLOOKUP($AS1915,技まとめ!$A$1:$F$380,3,FALSE)),"－",VLOOKUP($AS1915,技まとめ!$A$1:$F$380,3,FALSE))</f>
        <v>96</v>
      </c>
      <c r="AV1915" s="3">
        <f>IF(ISERROR(VLOOKUP($AS1915,技まとめ!$A$1:$F$380,5,FALSE)),"－",VLOOKUP($AS1915,技まとめ!$A$1:$F$380,5,FALSE))</f>
        <v>52</v>
      </c>
      <c r="AW1915" s="3" t="str">
        <f>IF($E1915=IF(ISERROR(VLOOKUP($AS1915,技まとめ!$A$1:$F$380,4,FALSE)),"－",VLOOKUP($AS1915,技まとめ!$A$1:$F$380,4,FALSE)),"一致","")</f>
        <v>一致</v>
      </c>
      <c r="AX1915" s="12" t="str">
        <f t="shared" si="412"/>
        <v>シャインドライブフォトンフラッシュライトニングアクセルゴッドノウズ</v>
      </c>
      <c r="AY1915" s="12" t="str">
        <f t="shared" si="413"/>
        <v>シャインドライブフォトンフラッシュライトニングアクセルゴッドノウズ</v>
      </c>
      <c r="AZ1915" s="12" t="str">
        <f t="shared" si="414"/>
        <v>シャインドライブフォトンフラッシュライトニングアクセルゴッドノウズ</v>
      </c>
      <c r="BA1915" s="12" t="str">
        <f t="shared" si="415"/>
        <v>シャインドライブフォトンフラッシュライトニングアクセルゴッドノウズ</v>
      </c>
      <c r="BB1915" s="11" t="str">
        <f t="shared" si="416"/>
        <v>NSBLDRNS</v>
      </c>
      <c r="BC1915" s="11" t="str">
        <f t="shared" si="417"/>
        <v>NSBLDRNS</v>
      </c>
      <c r="BD1915" s="11" t="str">
        <f t="shared" si="418"/>
        <v>NSBLDRNS</v>
      </c>
      <c r="BE1915" s="11" t="str">
        <f t="shared" si="419"/>
        <v>NSBLDRNS</v>
      </c>
    </row>
    <row r="1916" spans="1:57" ht="11.25" hidden="1" customHeight="1">
      <c r="A1916" s="6">
        <v>1915</v>
      </c>
      <c r="B1916" s="7" t="s">
        <v>4204</v>
      </c>
      <c r="C1916" s="8" t="s">
        <v>4205</v>
      </c>
      <c r="D1916" s="7" t="s">
        <v>72</v>
      </c>
      <c r="E1916" s="7" t="s">
        <v>102</v>
      </c>
      <c r="F1916" s="7" t="s">
        <v>128</v>
      </c>
      <c r="G1916" s="9">
        <v>116</v>
      </c>
      <c r="H1916" s="9">
        <v>132</v>
      </c>
      <c r="I1916" s="9">
        <v>72</v>
      </c>
      <c r="J1916" s="9">
        <v>59</v>
      </c>
      <c r="K1916" s="9">
        <v>48</v>
      </c>
      <c r="L1916" s="9">
        <v>45</v>
      </c>
      <c r="M1916" s="9">
        <v>52</v>
      </c>
      <c r="N1916" s="9">
        <v>33</v>
      </c>
      <c r="O1916" s="9">
        <v>88</v>
      </c>
      <c r="P1916" s="9">
        <v>45</v>
      </c>
      <c r="Q1916" s="10">
        <v>122</v>
      </c>
      <c r="R1916" s="11">
        <v>3</v>
      </c>
      <c r="S1916" s="11">
        <v>1</v>
      </c>
      <c r="T1916" s="11">
        <v>95</v>
      </c>
      <c r="U1916" s="11">
        <v>102</v>
      </c>
      <c r="V1916" s="11">
        <v>1</v>
      </c>
      <c r="W1916" s="11">
        <v>138</v>
      </c>
      <c r="X1916" s="11">
        <f t="shared" si="406"/>
        <v>462</v>
      </c>
      <c r="Y1916" s="11">
        <f t="shared" si="407"/>
        <v>5575</v>
      </c>
      <c r="Z1916" s="11">
        <f t="shared" si="408"/>
        <v>805</v>
      </c>
      <c r="AA1916" s="11">
        <f t="shared" si="409"/>
        <v>4025</v>
      </c>
      <c r="AB1916" s="11">
        <f t="shared" si="410"/>
        <v>4025</v>
      </c>
      <c r="AC1916" s="6">
        <f t="shared" si="411"/>
        <v>4505</v>
      </c>
      <c r="AD1916" s="9" t="s">
        <v>135</v>
      </c>
      <c r="AE1916" s="3" t="str">
        <f>IF(ISERROR(VLOOKUP($AD1916,技まとめ!$A$1:$F$380,6,FALSE)),"－",VLOOKUP($AD1916,技まとめ!$A$1:$F$380,6,FALSE))</f>
        <v>SC</v>
      </c>
      <c r="AF1916" s="3">
        <f>IF(ISERROR(VLOOKUP($AD1916,技まとめ!$A$1:$F$380,3,FALSE)),"－",VLOOKUP($AD1916,技まとめ!$A$1:$F$380,3,FALSE))</f>
        <v>36</v>
      </c>
      <c r="AG1916" s="3">
        <f>IF(ISERROR(VLOOKUP($AD1916,技まとめ!$A$1:$F$380,5,FALSE)),"－",VLOOKUP($AD1916,技まとめ!$A$1:$F$380,5,FALSE))</f>
        <v>25</v>
      </c>
      <c r="AH1916" s="3" t="str">
        <f>IF($E1916=IF(ISERROR(VLOOKUP($AD1916,技まとめ!$A$1:$F$380,4,FALSE)),"－",VLOOKUP($AD1916,技まとめ!$A$1:$F$380,4,FALSE)),"一致","")</f>
        <v>一致</v>
      </c>
      <c r="AI1916" s="9" t="s">
        <v>686</v>
      </c>
      <c r="AJ1916" s="3" t="str">
        <f>IF(ISERROR(VLOOKUP($AI1916,技まとめ!$A$1:$F$380,6,FALSE)),"－",VLOOKUP($AI1916,技まとめ!$A$1:$F$380,6,FALSE))</f>
        <v>DR</v>
      </c>
      <c r="AK1916" s="3">
        <f>IF(ISERROR(VLOOKUP($AI1916,技まとめ!$A$1:$F$380,3,FALSE)),"－",VLOOKUP($AI1916,技まとめ!$A$1:$F$380,3,FALSE))</f>
        <v>34</v>
      </c>
      <c r="AL1916" s="3">
        <f>IF(ISERROR(VLOOKUP($AI1916,技まとめ!$A$1:$F$380,5,FALSE)),"－",VLOOKUP($AI1916,技まとめ!$A$1:$F$380,5,FALSE))</f>
        <v>27</v>
      </c>
      <c r="AM1916" s="3" t="str">
        <f>IF($E1916=IF(ISERROR(VLOOKUP($AI1916,技まとめ!$A$1:$F$380,4,FALSE)),"－",VLOOKUP($AI1916,技まとめ!$A$1:$F$380,4,FALSE)),"一致","")</f>
        <v>一致</v>
      </c>
      <c r="AN1916" s="9" t="s">
        <v>1001</v>
      </c>
      <c r="AO1916" s="3" t="str">
        <f>IF(ISERROR(VLOOKUP($AN1916,技まとめ!$A$1:$F$380,6,FALSE)),"－",VLOOKUP($AN1916,技まとめ!$A$1:$F$380,6,FALSE))</f>
        <v>DR</v>
      </c>
      <c r="AP1916" s="3">
        <f>IF(ISERROR(VLOOKUP($AN1916,技まとめ!$A$1:$F$380,3,FALSE)),"－",VLOOKUP($AN1916,技まとめ!$A$1:$F$380,3,FALSE))</f>
        <v>83</v>
      </c>
      <c r="AQ1916" s="3">
        <f>IF(ISERROR(VLOOKUP($AN1916,技まとめ!$A$1:$F$380,5,FALSE)),"－",VLOOKUP($AN1916,技まとめ!$A$1:$F$380,5,FALSE))</f>
        <v>50</v>
      </c>
      <c r="AR1916" s="3" t="str">
        <f>IF($E1916=IF(ISERROR(VLOOKUP($AN1916,技まとめ!$A$1:$F$380,4,FALSE)),"－",VLOOKUP($AN1916,技まとめ!$A$1:$F$380,4,FALSE)),"一致","")</f>
        <v/>
      </c>
      <c r="AS1916" s="9" t="s">
        <v>2513</v>
      </c>
      <c r="AT1916" s="3" t="str">
        <f>IF(ISERROR(VLOOKUP($AS1916,技まとめ!$A$1:$F$380,6,FALSE)),"－",VLOOKUP($AS1916,技まとめ!$A$1:$F$380,6,FALSE))</f>
        <v>NS</v>
      </c>
      <c r="AU1916" s="3">
        <f>IF(ISERROR(VLOOKUP($AS1916,技まとめ!$A$1:$F$380,3,FALSE)),"－",VLOOKUP($AS1916,技まとめ!$A$1:$F$380,3,FALSE))</f>
        <v>105</v>
      </c>
      <c r="AV1916" s="3">
        <f>IF(ISERROR(VLOOKUP($AS1916,技まとめ!$A$1:$F$380,5,FALSE)),"－",VLOOKUP($AS1916,技まとめ!$A$1:$F$380,5,FALSE))</f>
        <v>55</v>
      </c>
      <c r="AW1916" s="3" t="str">
        <f>IF($E1916=IF(ISERROR(VLOOKUP($AS1916,技まとめ!$A$1:$F$380,4,FALSE)),"－",VLOOKUP($AS1916,技まとめ!$A$1:$F$380,4,FALSE)),"一致","")</f>
        <v>一致</v>
      </c>
      <c r="AX1916" s="12" t="str">
        <f t="shared" si="412"/>
        <v>ファイアトルネードヒートタックルニニンサンキャクザ・フェニックス</v>
      </c>
      <c r="AY1916" s="12" t="str">
        <f t="shared" si="413"/>
        <v>ファイアトルネードヒートタックルニニンサンキャクザ・フェニックス</v>
      </c>
      <c r="AZ1916" s="12" t="str">
        <f t="shared" si="414"/>
        <v>ファイアトルネードヒートタックルニニンサンキャクザ・フェニックス</v>
      </c>
      <c r="BA1916" s="12" t="str">
        <f t="shared" si="415"/>
        <v>ファイアトルネードヒートタックルニニンサンキャクザ・フェニックス</v>
      </c>
      <c r="BB1916" s="11" t="str">
        <f t="shared" si="416"/>
        <v>SCDRDRNS</v>
      </c>
      <c r="BC1916" s="11" t="str">
        <f t="shared" si="417"/>
        <v>SCDRDRNS</v>
      </c>
      <c r="BD1916" s="11" t="str">
        <f t="shared" si="418"/>
        <v>SCDRDRNS</v>
      </c>
      <c r="BE1916" s="11" t="str">
        <f t="shared" si="419"/>
        <v>SCDRDRNS</v>
      </c>
    </row>
    <row r="1917" spans="1:57" ht="11.25" hidden="1" customHeight="1">
      <c r="A1917" s="6">
        <v>1916</v>
      </c>
      <c r="B1917" s="7" t="s">
        <v>4206</v>
      </c>
      <c r="C1917" s="8" t="s">
        <v>4207</v>
      </c>
      <c r="D1917" s="7" t="s">
        <v>72</v>
      </c>
      <c r="E1917" s="7" t="s">
        <v>102</v>
      </c>
      <c r="F1917" s="7" t="s">
        <v>109</v>
      </c>
      <c r="G1917" s="9">
        <v>125</v>
      </c>
      <c r="H1917" s="9">
        <v>100</v>
      </c>
      <c r="I1917" s="9">
        <v>47</v>
      </c>
      <c r="J1917" s="9">
        <v>64</v>
      </c>
      <c r="K1917" s="9">
        <v>65</v>
      </c>
      <c r="L1917" s="9">
        <v>69</v>
      </c>
      <c r="M1917" s="9">
        <v>60</v>
      </c>
      <c r="N1917" s="9">
        <v>57</v>
      </c>
      <c r="O1917" s="9">
        <v>65</v>
      </c>
      <c r="P1917" s="9">
        <v>3</v>
      </c>
      <c r="Q1917" s="10">
        <v>97</v>
      </c>
      <c r="R1917" s="11">
        <v>7</v>
      </c>
      <c r="S1917" s="11">
        <v>1</v>
      </c>
      <c r="T1917" s="11">
        <v>119</v>
      </c>
      <c r="U1917" s="11">
        <v>110</v>
      </c>
      <c r="V1917" s="11">
        <v>1</v>
      </c>
      <c r="W1917" s="11">
        <v>115</v>
      </c>
      <c r="X1917" s="11">
        <f t="shared" si="406"/>
        <v>450</v>
      </c>
      <c r="Y1917" s="11">
        <f t="shared" si="407"/>
        <v>4460</v>
      </c>
      <c r="Z1917" s="11">
        <f t="shared" si="408"/>
        <v>830</v>
      </c>
      <c r="AA1917" s="11">
        <f t="shared" si="409"/>
        <v>4750</v>
      </c>
      <c r="AB1917" s="11">
        <f t="shared" si="410"/>
        <v>4750</v>
      </c>
      <c r="AC1917" s="6">
        <f t="shared" si="411"/>
        <v>5370</v>
      </c>
      <c r="AD1917" s="9" t="s">
        <v>366</v>
      </c>
      <c r="AE1917" s="3" t="str">
        <f>IF(ISERROR(VLOOKUP($AD1917,技まとめ!$A$1:$F$380,6,FALSE)),"－",VLOOKUP($AD1917,技まとめ!$A$1:$F$380,6,FALSE))</f>
        <v>BL</v>
      </c>
      <c r="AF1917" s="3">
        <f>IF(ISERROR(VLOOKUP($AD1917,技まとめ!$A$1:$F$380,3,FALSE)),"－",VLOOKUP($AD1917,技まとめ!$A$1:$F$380,3,FALSE))</f>
        <v>65</v>
      </c>
      <c r="AG1917" s="3">
        <f>IF(ISERROR(VLOOKUP($AD1917,技まとめ!$A$1:$F$380,5,FALSE)),"－",VLOOKUP($AD1917,技まとめ!$A$1:$F$380,5,FALSE))</f>
        <v>42</v>
      </c>
      <c r="AH1917" s="3" t="str">
        <f>IF($E1917=IF(ISERROR(VLOOKUP($AD1917,技まとめ!$A$1:$F$380,4,FALSE)),"－",VLOOKUP($AD1917,技まとめ!$A$1:$F$380,4,FALSE)),"一致","")</f>
        <v/>
      </c>
      <c r="AI1917" s="9" t="s">
        <v>2808</v>
      </c>
      <c r="AJ1917" s="3" t="str">
        <f>IF(ISERROR(VLOOKUP($AI1917,技まとめ!$A$1:$F$380,6,FALSE)),"－",VLOOKUP($AI1917,技まとめ!$A$1:$F$380,6,FALSE))</f>
        <v>DR</v>
      </c>
      <c r="AK1917" s="3">
        <f>IF(ISERROR(VLOOKUP($AI1917,技まとめ!$A$1:$F$380,3,FALSE)),"－",VLOOKUP($AI1917,技まとめ!$A$1:$F$380,3,FALSE))</f>
        <v>69</v>
      </c>
      <c r="AL1917" s="3">
        <f>IF(ISERROR(VLOOKUP($AI1917,技まとめ!$A$1:$F$380,5,FALSE)),"－",VLOOKUP($AI1917,技まとめ!$A$1:$F$380,5,FALSE))</f>
        <v>44</v>
      </c>
      <c r="AM1917" s="3" t="str">
        <f>IF($E1917=IF(ISERROR(VLOOKUP($AI1917,技まとめ!$A$1:$F$380,4,FALSE)),"－",VLOOKUP($AI1917,技まとめ!$A$1:$F$380,4,FALSE)),"一致","")</f>
        <v/>
      </c>
      <c r="AN1917" s="9" t="s">
        <v>2402</v>
      </c>
      <c r="AO1917" s="3" t="str">
        <f>IF(ISERROR(VLOOKUP($AN1917,技まとめ!$A$1:$F$380,6,FALSE)),"－",VLOOKUP($AN1917,技まとめ!$A$1:$F$380,6,FALSE))</f>
        <v>NS</v>
      </c>
      <c r="AP1917" s="3">
        <f>IF(ISERROR(VLOOKUP($AN1917,技まとめ!$A$1:$F$380,3,FALSE)),"－",VLOOKUP($AN1917,技まとめ!$A$1:$F$380,3,FALSE))</f>
        <v>75</v>
      </c>
      <c r="AQ1917" s="3">
        <f>IF(ISERROR(VLOOKUP($AN1917,技まとめ!$A$1:$F$380,5,FALSE)),"－",VLOOKUP($AN1917,技まとめ!$A$1:$F$380,5,FALSE))</f>
        <v>43</v>
      </c>
      <c r="AR1917" s="3" t="str">
        <f>IF($E1917=IF(ISERROR(VLOOKUP($AN1917,技まとめ!$A$1:$F$380,4,FALSE)),"－",VLOOKUP($AN1917,技まとめ!$A$1:$F$380,4,FALSE)),"一致","")</f>
        <v/>
      </c>
      <c r="AS1917" s="9" t="s">
        <v>837</v>
      </c>
      <c r="AT1917" s="3" t="str">
        <f>IF(ISERROR(VLOOKUP($AS1917,技まとめ!$A$1:$F$380,6,FALSE)),"－",VLOOKUP($AS1917,技まとめ!$A$1:$F$380,6,FALSE))</f>
        <v>BL</v>
      </c>
      <c r="AU1917" s="3">
        <f>IF(ISERROR(VLOOKUP($AS1917,技まとめ!$A$1:$F$380,3,FALSE)),"－",VLOOKUP($AS1917,技まとめ!$A$1:$F$380,3,FALSE))</f>
        <v>104</v>
      </c>
      <c r="AV1917" s="3">
        <f>IF(ISERROR(VLOOKUP($AS1917,技まとめ!$A$1:$F$380,5,FALSE)),"－",VLOOKUP($AS1917,技まとめ!$A$1:$F$380,5,FALSE))</f>
        <v>57</v>
      </c>
      <c r="AW1917" s="3" t="str">
        <f>IF($E1917=IF(ISERROR(VLOOKUP($AS1917,技まとめ!$A$1:$F$380,4,FALSE)),"－",VLOOKUP($AS1917,技まとめ!$A$1:$F$380,4,FALSE)),"一致","")</f>
        <v/>
      </c>
      <c r="AX1917" s="12" t="str">
        <f t="shared" si="412"/>
        <v>プロファイルゾーンビッグカードカードバスターボディシールド</v>
      </c>
      <c r="AY1917" s="12" t="str">
        <f t="shared" si="413"/>
        <v>プロファイルゾーンビッグカードカードバスターボディシールド</v>
      </c>
      <c r="AZ1917" s="12" t="str">
        <f t="shared" si="414"/>
        <v>プロファイルゾーンビッグカードカードバスターボディシールド</v>
      </c>
      <c r="BA1917" s="12" t="str">
        <f t="shared" si="415"/>
        <v>プロファイルゾーンビッグカードカードバスターボディシールド</v>
      </c>
      <c r="BB1917" s="11" t="str">
        <f t="shared" si="416"/>
        <v>BLDRNSBL</v>
      </c>
      <c r="BC1917" s="11" t="str">
        <f t="shared" si="417"/>
        <v>BLDRNSBL</v>
      </c>
      <c r="BD1917" s="11" t="str">
        <f t="shared" si="418"/>
        <v>BLDRNSBL</v>
      </c>
      <c r="BE1917" s="11" t="str">
        <f t="shared" si="419"/>
        <v>BLDRNSBL</v>
      </c>
    </row>
    <row r="1918" spans="1:57" ht="11.25" hidden="1" customHeight="1">
      <c r="A1918" s="6">
        <v>1917</v>
      </c>
      <c r="B1918" s="7" t="s">
        <v>4208</v>
      </c>
      <c r="C1918" s="8" t="s">
        <v>4209</v>
      </c>
      <c r="D1918" s="7" t="s">
        <v>72</v>
      </c>
      <c r="E1918" s="7" t="s">
        <v>73</v>
      </c>
      <c r="F1918" s="7" t="s">
        <v>74</v>
      </c>
      <c r="G1918" s="9">
        <v>126</v>
      </c>
      <c r="H1918" s="9">
        <v>115</v>
      </c>
      <c r="I1918" s="9">
        <v>40</v>
      </c>
      <c r="J1918" s="9">
        <v>42</v>
      </c>
      <c r="K1918" s="9">
        <v>63</v>
      </c>
      <c r="L1918" s="9">
        <v>78</v>
      </c>
      <c r="M1918" s="9">
        <v>52</v>
      </c>
      <c r="N1918" s="9">
        <v>55</v>
      </c>
      <c r="O1918" s="9">
        <v>48</v>
      </c>
      <c r="P1918" s="9">
        <v>48</v>
      </c>
      <c r="Q1918" s="10">
        <v>90</v>
      </c>
      <c r="R1918" s="11">
        <v>26</v>
      </c>
      <c r="S1918" s="11">
        <v>1</v>
      </c>
      <c r="T1918" s="11">
        <v>128</v>
      </c>
      <c r="U1918" s="11">
        <v>102</v>
      </c>
      <c r="V1918" s="11">
        <v>1</v>
      </c>
      <c r="W1918" s="11">
        <v>98</v>
      </c>
      <c r="X1918" s="11">
        <f t="shared" si="406"/>
        <v>446</v>
      </c>
      <c r="Y1918" s="11">
        <f t="shared" si="407"/>
        <v>4095</v>
      </c>
      <c r="Z1918" s="11">
        <f t="shared" si="408"/>
        <v>1410</v>
      </c>
      <c r="AA1918" s="11">
        <f t="shared" si="409"/>
        <v>4980</v>
      </c>
      <c r="AB1918" s="11">
        <f t="shared" si="410"/>
        <v>4980</v>
      </c>
      <c r="AC1918" s="6">
        <f t="shared" si="411"/>
        <v>5740</v>
      </c>
      <c r="AD1918" s="9" t="s">
        <v>239</v>
      </c>
      <c r="AE1918" s="3" t="str">
        <f>IF(ISERROR(VLOOKUP($AD1918,技まとめ!$A$1:$F$380,6,FALSE)),"－",VLOOKUP($AD1918,技まとめ!$A$1:$F$380,6,FALSE))</f>
        <v>P1</v>
      </c>
      <c r="AF1918" s="3">
        <f>IF(ISERROR(VLOOKUP($AD1918,技まとめ!$A$1:$F$380,3,FALSE)),"－",VLOOKUP($AD1918,技まとめ!$A$1:$F$380,3,FALSE))</f>
        <v>40</v>
      </c>
      <c r="AG1918" s="3">
        <f>IF(ISERROR(VLOOKUP($AD1918,技まとめ!$A$1:$F$380,5,FALSE)),"－",VLOOKUP($AD1918,技まとめ!$A$1:$F$380,5,FALSE))</f>
        <v>30</v>
      </c>
      <c r="AH1918" s="3" t="str">
        <f>IF($E1918=IF(ISERROR(VLOOKUP($AD1918,技まとめ!$A$1:$F$380,4,FALSE)),"－",VLOOKUP($AD1918,技まとめ!$A$1:$F$380,4,FALSE)),"一致","")</f>
        <v/>
      </c>
      <c r="AI1918" s="9" t="s">
        <v>1303</v>
      </c>
      <c r="AJ1918" s="3" t="str">
        <f>IF(ISERROR(VLOOKUP($AI1918,技まとめ!$A$1:$F$380,6,FALSE)),"－",VLOOKUP($AI1918,技まとめ!$A$1:$F$380,6,FALSE))</f>
        <v>P1</v>
      </c>
      <c r="AK1918" s="3">
        <f>IF(ISERROR(VLOOKUP($AI1918,技まとめ!$A$1:$F$380,3,FALSE)),"－",VLOOKUP($AI1918,技まとめ!$A$1:$F$380,3,FALSE))</f>
        <v>65</v>
      </c>
      <c r="AL1918" s="3">
        <f>IF(ISERROR(VLOOKUP($AI1918,技まとめ!$A$1:$F$380,5,FALSE)),"－",VLOOKUP($AI1918,技まとめ!$A$1:$F$380,5,FALSE))</f>
        <v>40</v>
      </c>
      <c r="AM1918" s="3" t="str">
        <f>IF($E1918=IF(ISERROR(VLOOKUP($AI1918,技まとめ!$A$1:$F$380,4,FALSE)),"－",VLOOKUP($AI1918,技まとめ!$A$1:$F$380,4,FALSE)),"一致","")</f>
        <v/>
      </c>
      <c r="AN1918" s="9" t="s">
        <v>4189</v>
      </c>
      <c r="AO1918" s="3" t="str">
        <f>IF(ISERROR(VLOOKUP($AN1918,技まとめ!$A$1:$F$380,6,FALSE)),"－",VLOOKUP($AN1918,技まとめ!$A$1:$F$380,6,FALSE))</f>
        <v>P1</v>
      </c>
      <c r="AP1918" s="3">
        <f>IF(ISERROR(VLOOKUP($AN1918,技まとめ!$A$1:$F$380,3,FALSE)),"－",VLOOKUP($AN1918,技まとめ!$A$1:$F$380,3,FALSE))</f>
        <v>73</v>
      </c>
      <c r="AQ1918" s="3">
        <f>IF(ISERROR(VLOOKUP($AN1918,技まとめ!$A$1:$F$380,5,FALSE)),"－",VLOOKUP($AN1918,技まとめ!$A$1:$F$380,5,FALSE))</f>
        <v>42</v>
      </c>
      <c r="AR1918" s="3" t="str">
        <f>IF($E1918=IF(ISERROR(VLOOKUP($AN1918,技まとめ!$A$1:$F$380,4,FALSE)),"－",VLOOKUP($AN1918,技まとめ!$A$1:$F$380,4,FALSE)),"一致","")</f>
        <v>一致</v>
      </c>
      <c r="AS1918" s="9" t="s">
        <v>2808</v>
      </c>
      <c r="AT1918" s="3" t="str">
        <f>IF(ISERROR(VLOOKUP($AS1918,技まとめ!$A$1:$F$380,6,FALSE)),"－",VLOOKUP($AS1918,技まとめ!$A$1:$F$380,6,FALSE))</f>
        <v>DR</v>
      </c>
      <c r="AU1918" s="3">
        <f>IF(ISERROR(VLOOKUP($AS1918,技まとめ!$A$1:$F$380,3,FALSE)),"－",VLOOKUP($AS1918,技まとめ!$A$1:$F$380,3,FALSE))</f>
        <v>69</v>
      </c>
      <c r="AV1918" s="3">
        <f>IF(ISERROR(VLOOKUP($AS1918,技まとめ!$A$1:$F$380,5,FALSE)),"－",VLOOKUP($AS1918,技まとめ!$A$1:$F$380,5,FALSE))</f>
        <v>44</v>
      </c>
      <c r="AW1918" s="3" t="str">
        <f>IF($E1918=IF(ISERROR(VLOOKUP($AS1918,技まとめ!$A$1:$F$380,4,FALSE)),"－",VLOOKUP($AS1918,技まとめ!$A$1:$F$380,4,FALSE)),"一致","")</f>
        <v/>
      </c>
      <c r="AX1918" s="12" t="str">
        <f t="shared" si="412"/>
        <v>ねっけつヘッドセーフティプロテクトカードプロテクトビッグカード</v>
      </c>
      <c r="AY1918" s="12" t="str">
        <f t="shared" si="413"/>
        <v>ねっけつヘッドセーフティプロテクトカードプロテクトビッグカード</v>
      </c>
      <c r="AZ1918" s="12" t="str">
        <f t="shared" si="414"/>
        <v>ねっけつヘッドセーフティプロテクトカードプロテクトビッグカード</v>
      </c>
      <c r="BA1918" s="12" t="str">
        <f t="shared" si="415"/>
        <v>ねっけつヘッドセーフティプロテクトカードプロテクトビッグカード</v>
      </c>
      <c r="BB1918" s="11" t="str">
        <f t="shared" si="416"/>
        <v>P1P1P1DR</v>
      </c>
      <c r="BC1918" s="11" t="str">
        <f t="shared" si="417"/>
        <v>P1P1P1DR</v>
      </c>
      <c r="BD1918" s="11" t="str">
        <f t="shared" si="418"/>
        <v>P1P1P1DR</v>
      </c>
      <c r="BE1918" s="11" t="str">
        <f t="shared" si="419"/>
        <v>P1P1P1DR</v>
      </c>
    </row>
    <row r="1919" spans="1:57" ht="11.25" hidden="1" customHeight="1">
      <c r="A1919" s="6">
        <v>1918</v>
      </c>
      <c r="B1919" s="7" t="s">
        <v>4210</v>
      </c>
      <c r="C1919" s="8" t="s">
        <v>4211</v>
      </c>
      <c r="D1919" s="7" t="s">
        <v>650</v>
      </c>
      <c r="E1919" s="7" t="s">
        <v>73</v>
      </c>
      <c r="F1919" s="7" t="s">
        <v>74</v>
      </c>
      <c r="G1919" s="9">
        <v>129</v>
      </c>
      <c r="H1919" s="9">
        <v>108</v>
      </c>
      <c r="I1919" s="9">
        <v>53</v>
      </c>
      <c r="J1919" s="9">
        <v>50</v>
      </c>
      <c r="K1919" s="9">
        <v>54</v>
      </c>
      <c r="L1919" s="9">
        <v>76</v>
      </c>
      <c r="M1919" s="9">
        <v>52</v>
      </c>
      <c r="N1919" s="9">
        <v>52</v>
      </c>
      <c r="O1919" s="9">
        <v>54</v>
      </c>
      <c r="P1919" s="9">
        <v>21</v>
      </c>
      <c r="Q1919" s="10">
        <v>103</v>
      </c>
      <c r="R1919" s="11">
        <v>1</v>
      </c>
      <c r="S1919" s="11">
        <v>1</v>
      </c>
      <c r="T1919" s="11">
        <v>126</v>
      </c>
      <c r="U1919" s="11">
        <v>102</v>
      </c>
      <c r="V1919" s="11">
        <v>1</v>
      </c>
      <c r="W1919" s="11">
        <v>98</v>
      </c>
      <c r="X1919" s="11">
        <f t="shared" si="406"/>
        <v>432</v>
      </c>
      <c r="Y1919" s="11">
        <f t="shared" si="407"/>
        <v>4615</v>
      </c>
      <c r="Z1919" s="11">
        <f t="shared" si="408"/>
        <v>535</v>
      </c>
      <c r="AA1919" s="11">
        <f t="shared" si="409"/>
        <v>4910</v>
      </c>
      <c r="AB1919" s="11">
        <f t="shared" si="410"/>
        <v>4910</v>
      </c>
      <c r="AC1919" s="6">
        <f t="shared" si="411"/>
        <v>5535</v>
      </c>
      <c r="AD1919" s="9" t="s">
        <v>5020</v>
      </c>
      <c r="AE1919" s="3" t="str">
        <f>IF(ISERROR(VLOOKUP($AD1919,技まとめ!$A$1:$F$380,6,FALSE)),"－",VLOOKUP($AD1919,技まとめ!$A$1:$F$380,6,FALSE))</f>
        <v>－</v>
      </c>
      <c r="AF1919" s="3">
        <f>IF(ISERROR(VLOOKUP($AD1919,技まとめ!$A$1:$F$380,3,FALSE)),"－",VLOOKUP($AD1919,技まとめ!$A$1:$F$380,3,FALSE))</f>
        <v>0</v>
      </c>
      <c r="AG1919" s="3">
        <f>IF(ISERROR(VLOOKUP($AD1919,技まとめ!$A$1:$F$380,5,FALSE)),"－",VLOOKUP($AD1919,技まとめ!$A$1:$F$380,5,FALSE))</f>
        <v>0</v>
      </c>
      <c r="AH1919" s="3" t="str">
        <f>IF($E1919=IF(ISERROR(VLOOKUP($AD1919,技まとめ!$A$1:$F$380,4,FALSE)),"－",VLOOKUP($AD1919,技まとめ!$A$1:$F$380,4,FALSE)),"一致","")</f>
        <v/>
      </c>
      <c r="AI1919" s="9" t="s">
        <v>5011</v>
      </c>
      <c r="AJ1919" s="3" t="str">
        <f>IF(ISERROR(VLOOKUP($AI1919,技まとめ!$A$1:$F$380,6,FALSE)),"－",VLOOKUP($AI1919,技まとめ!$A$1:$F$380,6,FALSE))</f>
        <v>－</v>
      </c>
      <c r="AK1919" s="3">
        <f>IF(ISERROR(VLOOKUP($AI1919,技まとめ!$A$1:$F$380,3,FALSE)),"－",VLOOKUP($AI1919,技まとめ!$A$1:$F$380,3,FALSE))</f>
        <v>0</v>
      </c>
      <c r="AL1919" s="3">
        <f>IF(ISERROR(VLOOKUP($AI1919,技まとめ!$A$1:$F$380,5,FALSE)),"－",VLOOKUP($AI1919,技まとめ!$A$1:$F$380,5,FALSE))</f>
        <v>0</v>
      </c>
      <c r="AM1919" s="3" t="str">
        <f>IF($E1919=IF(ISERROR(VLOOKUP($AI1919,技まとめ!$A$1:$F$380,4,FALSE)),"－",VLOOKUP($AI1919,技まとめ!$A$1:$F$380,4,FALSE)),"一致","")</f>
        <v/>
      </c>
      <c r="AN1919" s="9" t="s">
        <v>957</v>
      </c>
      <c r="AO1919" s="3" t="str">
        <f>IF(ISERROR(VLOOKUP($AN1919,技まとめ!$A$1:$F$380,6,FALSE)),"－",VLOOKUP($AN1919,技まとめ!$A$1:$F$380,6,FALSE))</f>
        <v>CA</v>
      </c>
      <c r="AP1919" s="3">
        <f>IF(ISERROR(VLOOKUP($AN1919,技まとめ!$A$1:$F$380,3,FALSE)),"－",VLOOKUP($AN1919,技まとめ!$A$1:$F$380,3,FALSE))</f>
        <v>23</v>
      </c>
      <c r="AQ1919" s="3">
        <f>IF(ISERROR(VLOOKUP($AN1919,技まとめ!$A$1:$F$380,5,FALSE)),"－",VLOOKUP($AN1919,技まとめ!$A$1:$F$380,5,FALSE))</f>
        <v>22</v>
      </c>
      <c r="AR1919" s="3" t="str">
        <f>IF($E1919=IF(ISERROR(VLOOKUP($AN1919,技まとめ!$A$1:$F$380,4,FALSE)),"－",VLOOKUP($AN1919,技まとめ!$A$1:$F$380,4,FALSE)),"一致","")</f>
        <v>一致</v>
      </c>
      <c r="AS1919" s="9" t="s">
        <v>385</v>
      </c>
      <c r="AT1919" s="3" t="str">
        <f>IF(ISERROR(VLOOKUP($AS1919,技まとめ!$A$1:$F$380,6,FALSE)),"－",VLOOKUP($AS1919,技まとめ!$A$1:$F$380,6,FALSE))</f>
        <v>CA</v>
      </c>
      <c r="AU1919" s="3">
        <f>IF(ISERROR(VLOOKUP($AS1919,技まとめ!$A$1:$F$380,3,FALSE)),"－",VLOOKUP($AS1919,技まとめ!$A$1:$F$380,3,FALSE))</f>
        <v>81</v>
      </c>
      <c r="AV1919" s="3">
        <f>IF(ISERROR(VLOOKUP($AS1919,技まとめ!$A$1:$F$380,5,FALSE)),"－",VLOOKUP($AS1919,技まとめ!$A$1:$F$380,5,FALSE))</f>
        <v>47</v>
      </c>
      <c r="AW1919" s="3" t="str">
        <f>IF($E1919=IF(ISERROR(VLOOKUP($AS1919,技まとめ!$A$1:$F$380,4,FALSE)),"－",VLOOKUP($AS1919,技まとめ!$A$1:$F$380,4,FALSE)),"一致","")</f>
        <v>一致</v>
      </c>
      <c r="AX1919" s="12" t="str">
        <f t="shared" si="412"/>
        <v>おいろけＵＰ！イケイケ！ゴッドハンドトリプルディフェンス</v>
      </c>
      <c r="AY1919" s="12" t="str">
        <f t="shared" si="413"/>
        <v>おいろけＵＰ！イケイケ！ゴッドハンドトリプルディフェンス</v>
      </c>
      <c r="AZ1919" s="12" t="str">
        <f t="shared" si="414"/>
        <v>おいろけＵＰ！イケイケ！ゴッドハンドトリプルディフェンス</v>
      </c>
      <c r="BA1919" s="12" t="str">
        <f t="shared" si="415"/>
        <v>おいろけＵＰ！イケイケ！ゴッドハンドトリプルディフェンス</v>
      </c>
      <c r="BB1919" s="11" t="str">
        <f t="shared" si="416"/>
        <v>－－CACA</v>
      </c>
      <c r="BC1919" s="11" t="str">
        <f t="shared" si="417"/>
        <v>－－CACA</v>
      </c>
      <c r="BD1919" s="11" t="str">
        <f t="shared" si="418"/>
        <v>－－CACA</v>
      </c>
      <c r="BE1919" s="11" t="str">
        <f t="shared" si="419"/>
        <v>－－CACA</v>
      </c>
    </row>
    <row r="1920" spans="1:57" ht="11.25" hidden="1" customHeight="1">
      <c r="A1920" s="6">
        <v>1919</v>
      </c>
      <c r="B1920" s="7" t="s">
        <v>4212</v>
      </c>
      <c r="C1920" s="8" t="s">
        <v>4213</v>
      </c>
      <c r="D1920" s="7" t="s">
        <v>650</v>
      </c>
      <c r="E1920" s="7" t="s">
        <v>102</v>
      </c>
      <c r="F1920" s="7" t="s">
        <v>82</v>
      </c>
      <c r="G1920" s="9">
        <v>108</v>
      </c>
      <c r="H1920" s="9">
        <v>130</v>
      </c>
      <c r="I1920" s="9">
        <v>40</v>
      </c>
      <c r="J1920" s="9">
        <v>40</v>
      </c>
      <c r="K1920" s="9">
        <v>42</v>
      </c>
      <c r="L1920" s="9">
        <v>73</v>
      </c>
      <c r="M1920" s="9">
        <v>72</v>
      </c>
      <c r="N1920" s="9">
        <v>41</v>
      </c>
      <c r="O1920" s="9">
        <v>46</v>
      </c>
      <c r="P1920" s="9">
        <v>60</v>
      </c>
      <c r="Q1920" s="10">
        <v>90</v>
      </c>
      <c r="R1920" s="11">
        <v>1</v>
      </c>
      <c r="S1920" s="11">
        <v>1</v>
      </c>
      <c r="T1920" s="11">
        <v>123</v>
      </c>
      <c r="U1920" s="11">
        <v>122</v>
      </c>
      <c r="V1920" s="11">
        <v>1</v>
      </c>
      <c r="W1920" s="11">
        <v>96</v>
      </c>
      <c r="X1920" s="11">
        <f t="shared" si="406"/>
        <v>434</v>
      </c>
      <c r="Y1920" s="11">
        <f t="shared" si="407"/>
        <v>4085</v>
      </c>
      <c r="Z1920" s="11">
        <f t="shared" si="408"/>
        <v>525</v>
      </c>
      <c r="AA1920" s="11">
        <f t="shared" si="409"/>
        <v>4795</v>
      </c>
      <c r="AB1920" s="11">
        <f t="shared" si="410"/>
        <v>4795</v>
      </c>
      <c r="AC1920" s="6">
        <f t="shared" si="411"/>
        <v>5405</v>
      </c>
      <c r="AD1920" s="9" t="s">
        <v>5016</v>
      </c>
      <c r="AE1920" s="3" t="str">
        <f>IF(ISERROR(VLOOKUP($AD1920,技まとめ!$A$1:$F$380,6,FALSE)),"－",VLOOKUP($AD1920,技まとめ!$A$1:$F$380,6,FALSE))</f>
        <v>－</v>
      </c>
      <c r="AF1920" s="3">
        <f>IF(ISERROR(VLOOKUP($AD1920,技まとめ!$A$1:$F$380,3,FALSE)),"－",VLOOKUP($AD1920,技まとめ!$A$1:$F$380,3,FALSE))</f>
        <v>0</v>
      </c>
      <c r="AG1920" s="3">
        <f>IF(ISERROR(VLOOKUP($AD1920,技まとめ!$A$1:$F$380,5,FALSE)),"－",VLOOKUP($AD1920,技まとめ!$A$1:$F$380,5,FALSE))</f>
        <v>0</v>
      </c>
      <c r="AH1920" s="3" t="str">
        <f>IF($E1920=IF(ISERROR(VLOOKUP($AD1920,技まとめ!$A$1:$F$380,4,FALSE)),"－",VLOOKUP($AD1920,技まとめ!$A$1:$F$380,4,FALSE)),"一致","")</f>
        <v/>
      </c>
      <c r="AI1920" s="9" t="s">
        <v>638</v>
      </c>
      <c r="AJ1920" s="3" t="str">
        <f>IF(ISERROR(VLOOKUP($AI1920,技まとめ!$A$1:$F$380,6,FALSE)),"－",VLOOKUP($AI1920,技まとめ!$A$1:$F$380,6,FALSE))</f>
        <v>BL</v>
      </c>
      <c r="AK1920" s="3">
        <f>IF(ISERROR(VLOOKUP($AI1920,技まとめ!$A$1:$F$380,3,FALSE)),"－",VLOOKUP($AI1920,技まとめ!$A$1:$F$380,3,FALSE))</f>
        <v>52</v>
      </c>
      <c r="AL1920" s="3">
        <f>IF(ISERROR(VLOOKUP($AI1920,技まとめ!$A$1:$F$380,5,FALSE)),"－",VLOOKUP($AI1920,技まとめ!$A$1:$F$380,5,FALSE))</f>
        <v>36</v>
      </c>
      <c r="AM1920" s="3" t="str">
        <f>IF($E1920=IF(ISERROR(VLOOKUP($AI1920,技まとめ!$A$1:$F$380,4,FALSE)),"－",VLOOKUP($AI1920,技まとめ!$A$1:$F$380,4,FALSE)),"一致","")</f>
        <v>一致</v>
      </c>
      <c r="AN1920" s="9" t="s">
        <v>105</v>
      </c>
      <c r="AO1920" s="3" t="str">
        <f>IF(ISERROR(VLOOKUP($AN1920,技まとめ!$A$1:$F$380,6,FALSE)),"－",VLOOKUP($AN1920,技まとめ!$A$1:$F$380,6,FALSE))</f>
        <v>－</v>
      </c>
      <c r="AP1920" s="3">
        <f>IF(ISERROR(VLOOKUP($AN1920,技まとめ!$A$1:$F$380,3,FALSE)),"－",VLOOKUP($AN1920,技まとめ!$A$1:$F$380,3,FALSE))</f>
        <v>0</v>
      </c>
      <c r="AQ1920" s="3">
        <f>IF(ISERROR(VLOOKUP($AN1920,技まとめ!$A$1:$F$380,5,FALSE)),"－",VLOOKUP($AN1920,技まとめ!$A$1:$F$380,5,FALSE))</f>
        <v>0</v>
      </c>
      <c r="AR1920" s="3" t="str">
        <f>IF($E1920=IF(ISERROR(VLOOKUP($AN1920,技まとめ!$A$1:$F$380,4,FALSE)),"－",VLOOKUP($AN1920,技まとめ!$A$1:$F$380,4,FALSE)),"一致","")</f>
        <v/>
      </c>
      <c r="AS1920" s="9" t="s">
        <v>112</v>
      </c>
      <c r="AT1920" s="3" t="str">
        <f>IF(ISERROR(VLOOKUP($AS1920,技まとめ!$A$1:$F$380,6,FALSE)),"－",VLOOKUP($AS1920,技まとめ!$A$1:$F$380,6,FALSE))</f>
        <v>BB</v>
      </c>
      <c r="AU1920" s="3">
        <f>IF(ISERROR(VLOOKUP($AS1920,技まとめ!$A$1:$F$380,3,FALSE)),"－",VLOOKUP($AS1920,技まとめ!$A$1:$F$380,3,FALSE))</f>
        <v>77</v>
      </c>
      <c r="AV1920" s="3">
        <f>IF(ISERROR(VLOOKUP($AS1920,技まとめ!$A$1:$F$380,5,FALSE)),"－",VLOOKUP($AS1920,技まとめ!$A$1:$F$380,5,FALSE))</f>
        <v>47</v>
      </c>
      <c r="AW1920" s="3" t="str">
        <f>IF($E1920=IF(ISERROR(VLOOKUP($AS1920,技まとめ!$A$1:$F$380,4,FALSE)),"－",VLOOKUP($AS1920,技まとめ!$A$1:$F$380,4,FALSE)),"一致","")</f>
        <v>一致</v>
      </c>
      <c r="AX1920" s="12" t="str">
        <f t="shared" si="412"/>
        <v>ラッキー！ジグザグフレイムディフェンスプラスシューティングスター</v>
      </c>
      <c r="AY1920" s="12" t="str">
        <f t="shared" si="413"/>
        <v>ラッキー！ジグザグフレイムディフェンスプラスシューティングスター</v>
      </c>
      <c r="AZ1920" s="12" t="str">
        <f t="shared" si="414"/>
        <v>ラッキー！ジグザグフレイムディフェンスプラスシューティングスター</v>
      </c>
      <c r="BA1920" s="12" t="str">
        <f t="shared" si="415"/>
        <v>ラッキー！ジグザグフレイムディフェンスプラスシューティングスター</v>
      </c>
      <c r="BB1920" s="11" t="str">
        <f t="shared" si="416"/>
        <v>－BL－BB</v>
      </c>
      <c r="BC1920" s="11" t="str">
        <f t="shared" si="417"/>
        <v>－BL－BB</v>
      </c>
      <c r="BD1920" s="11" t="str">
        <f t="shared" si="418"/>
        <v>－BL－BB</v>
      </c>
      <c r="BE1920" s="11" t="str">
        <f t="shared" si="419"/>
        <v>－BL－BB</v>
      </c>
    </row>
    <row r="1921" spans="1:57" ht="11.25" hidden="1" customHeight="1">
      <c r="A1921" s="6">
        <v>1920</v>
      </c>
      <c r="B1921" s="7" t="s">
        <v>4214</v>
      </c>
      <c r="C1921" s="8" t="s">
        <v>4215</v>
      </c>
      <c r="D1921" s="7" t="s">
        <v>650</v>
      </c>
      <c r="E1921" s="7" t="s">
        <v>95</v>
      </c>
      <c r="F1921" s="7" t="s">
        <v>82</v>
      </c>
      <c r="G1921" s="9">
        <v>110</v>
      </c>
      <c r="H1921" s="9">
        <v>125</v>
      </c>
      <c r="I1921" s="9">
        <v>41</v>
      </c>
      <c r="J1921" s="9">
        <v>43</v>
      </c>
      <c r="K1921" s="9">
        <v>46</v>
      </c>
      <c r="L1921" s="9">
        <v>75</v>
      </c>
      <c r="M1921" s="9">
        <v>46</v>
      </c>
      <c r="N1921" s="9">
        <v>46</v>
      </c>
      <c r="O1921" s="9">
        <v>77</v>
      </c>
      <c r="P1921" s="9">
        <v>39</v>
      </c>
      <c r="Q1921" s="10">
        <v>91</v>
      </c>
      <c r="R1921" s="11">
        <v>1</v>
      </c>
      <c r="S1921" s="11">
        <v>1</v>
      </c>
      <c r="T1921" s="11">
        <v>125</v>
      </c>
      <c r="U1921" s="11">
        <v>96</v>
      </c>
      <c r="V1921" s="11">
        <v>1</v>
      </c>
      <c r="W1921" s="11">
        <v>118</v>
      </c>
      <c r="X1921" s="11">
        <f t="shared" si="406"/>
        <v>433</v>
      </c>
      <c r="Y1921" s="11">
        <f t="shared" si="407"/>
        <v>4235</v>
      </c>
      <c r="Z1921" s="11">
        <f t="shared" si="408"/>
        <v>635</v>
      </c>
      <c r="AA1921" s="11">
        <f t="shared" si="409"/>
        <v>4975</v>
      </c>
      <c r="AB1921" s="11">
        <f t="shared" si="410"/>
        <v>4975</v>
      </c>
      <c r="AC1921" s="6">
        <f t="shared" si="411"/>
        <v>5595</v>
      </c>
      <c r="AD1921" s="9" t="s">
        <v>5020</v>
      </c>
      <c r="AE1921" s="3" t="str">
        <f>IF(ISERROR(VLOOKUP($AD1921,技まとめ!$A$1:$F$380,6,FALSE)),"－",VLOOKUP($AD1921,技まとめ!$A$1:$F$380,6,FALSE))</f>
        <v>－</v>
      </c>
      <c r="AF1921" s="3">
        <f>IF(ISERROR(VLOOKUP($AD1921,技まとめ!$A$1:$F$380,3,FALSE)),"－",VLOOKUP($AD1921,技まとめ!$A$1:$F$380,3,FALSE))</f>
        <v>0</v>
      </c>
      <c r="AG1921" s="3">
        <f>IF(ISERROR(VLOOKUP($AD1921,技まとめ!$A$1:$F$380,5,FALSE)),"－",VLOOKUP($AD1921,技まとめ!$A$1:$F$380,5,FALSE))</f>
        <v>0</v>
      </c>
      <c r="AH1921" s="3" t="str">
        <f>IF($E1921=IF(ISERROR(VLOOKUP($AD1921,技まとめ!$A$1:$F$380,4,FALSE)),"－",VLOOKUP($AD1921,技まとめ!$A$1:$F$380,4,FALSE)),"一致","")</f>
        <v/>
      </c>
      <c r="AI1921" s="9" t="s">
        <v>718</v>
      </c>
      <c r="AJ1921" s="3" t="str">
        <f>IF(ISERROR(VLOOKUP($AI1921,技まとめ!$A$1:$F$380,6,FALSE)),"－",VLOOKUP($AI1921,技まとめ!$A$1:$F$380,6,FALSE))</f>
        <v>BL</v>
      </c>
      <c r="AK1921" s="3">
        <f>IF(ISERROR(VLOOKUP($AI1921,技まとめ!$A$1:$F$380,3,FALSE)),"－",VLOOKUP($AI1921,技まとめ!$A$1:$F$380,3,FALSE))</f>
        <v>58</v>
      </c>
      <c r="AL1921" s="3">
        <f>IF(ISERROR(VLOOKUP($AI1921,技まとめ!$A$1:$F$380,5,FALSE)),"－",VLOOKUP($AI1921,技まとめ!$A$1:$F$380,5,FALSE))</f>
        <v>39</v>
      </c>
      <c r="AM1921" s="3" t="str">
        <f>IF($E1921=IF(ISERROR(VLOOKUP($AI1921,技まとめ!$A$1:$F$380,4,FALSE)),"－",VLOOKUP($AI1921,技まとめ!$A$1:$F$380,4,FALSE)),"一致","")</f>
        <v>一致</v>
      </c>
      <c r="AN1921" s="9" t="s">
        <v>615</v>
      </c>
      <c r="AO1921" s="3" t="str">
        <f>IF(ISERROR(VLOOKUP($AN1921,技まとめ!$A$1:$F$380,6,FALSE)),"－",VLOOKUP($AN1921,技まとめ!$A$1:$F$380,6,FALSE))</f>
        <v>DR</v>
      </c>
      <c r="AP1921" s="3">
        <f>IF(ISERROR(VLOOKUP($AN1921,技まとめ!$A$1:$F$380,3,FALSE)),"－",VLOOKUP($AN1921,技まとめ!$A$1:$F$380,3,FALSE))</f>
        <v>75</v>
      </c>
      <c r="AQ1921" s="3">
        <f>IF(ISERROR(VLOOKUP($AN1921,技まとめ!$A$1:$F$380,5,FALSE)),"－",VLOOKUP($AN1921,技まとめ!$A$1:$F$380,5,FALSE))</f>
        <v>47</v>
      </c>
      <c r="AR1921" s="3" t="str">
        <f>IF($E1921=IF(ISERROR(VLOOKUP($AN1921,技まとめ!$A$1:$F$380,4,FALSE)),"－",VLOOKUP($AN1921,技まとめ!$A$1:$F$380,4,FALSE)),"一致","")</f>
        <v>一致</v>
      </c>
      <c r="AS1921" s="9" t="s">
        <v>289</v>
      </c>
      <c r="AT1921" s="3" t="str">
        <f>IF(ISERROR(VLOOKUP($AS1921,技まとめ!$A$1:$F$380,6,FALSE)),"－",VLOOKUP($AS1921,技まとめ!$A$1:$F$380,6,FALSE))</f>
        <v>－</v>
      </c>
      <c r="AU1921" s="3">
        <f>IF(ISERROR(VLOOKUP($AS1921,技まとめ!$A$1:$F$380,3,FALSE)),"－",VLOOKUP($AS1921,技まとめ!$A$1:$F$380,3,FALSE))</f>
        <v>0</v>
      </c>
      <c r="AV1921" s="3">
        <f>IF(ISERROR(VLOOKUP($AS1921,技まとめ!$A$1:$F$380,5,FALSE)),"－",VLOOKUP($AS1921,技まとめ!$A$1:$F$380,5,FALSE))</f>
        <v>0</v>
      </c>
      <c r="AW1921" s="3" t="str">
        <f>IF($E1921=IF(ISERROR(VLOOKUP($AS1921,技まとめ!$A$1:$F$380,4,FALSE)),"－",VLOOKUP($AS1921,技まとめ!$A$1:$F$380,4,FALSE)),"一致","")</f>
        <v/>
      </c>
      <c r="AX1921" s="12" t="str">
        <f t="shared" si="412"/>
        <v>おいろけＵＰ！グッドスメルマタドールフェイントリカバリー</v>
      </c>
      <c r="AY1921" s="12" t="str">
        <f t="shared" si="413"/>
        <v>おいろけＵＰ！グッドスメルマタドールフェイントリカバリー</v>
      </c>
      <c r="AZ1921" s="12" t="str">
        <f t="shared" si="414"/>
        <v>おいろけＵＰ！グッドスメルマタドールフェイントリカバリー</v>
      </c>
      <c r="BA1921" s="12" t="str">
        <f t="shared" si="415"/>
        <v>おいろけＵＰ！グッドスメルマタドールフェイントリカバリー</v>
      </c>
      <c r="BB1921" s="11" t="str">
        <f t="shared" si="416"/>
        <v>－BLDR－</v>
      </c>
      <c r="BC1921" s="11" t="str">
        <f t="shared" si="417"/>
        <v>－BLDR－</v>
      </c>
      <c r="BD1921" s="11" t="str">
        <f t="shared" si="418"/>
        <v>－BLDR－</v>
      </c>
      <c r="BE1921" s="11" t="str">
        <f t="shared" si="419"/>
        <v>－BLDR－</v>
      </c>
    </row>
    <row r="1922" spans="1:57" ht="11.25" hidden="1" customHeight="1">
      <c r="A1922" s="6">
        <v>1921</v>
      </c>
      <c r="B1922" s="7" t="s">
        <v>4216</v>
      </c>
      <c r="C1922" s="8" t="s">
        <v>4217</v>
      </c>
      <c r="D1922" s="7" t="s">
        <v>650</v>
      </c>
      <c r="E1922" s="7" t="s">
        <v>81</v>
      </c>
      <c r="F1922" s="7" t="s">
        <v>109</v>
      </c>
      <c r="G1922" s="9">
        <v>125</v>
      </c>
      <c r="H1922" s="9">
        <v>114</v>
      </c>
      <c r="I1922" s="9">
        <v>45</v>
      </c>
      <c r="J1922" s="9">
        <v>78</v>
      </c>
      <c r="K1922" s="9">
        <v>40</v>
      </c>
      <c r="L1922" s="9">
        <v>43</v>
      </c>
      <c r="M1922" s="9">
        <v>42</v>
      </c>
      <c r="N1922" s="9">
        <v>40</v>
      </c>
      <c r="O1922" s="9">
        <v>43</v>
      </c>
      <c r="P1922" s="9">
        <v>81</v>
      </c>
      <c r="Q1922" s="10">
        <v>95</v>
      </c>
      <c r="R1922" s="11">
        <v>57</v>
      </c>
      <c r="S1922" s="11">
        <v>1</v>
      </c>
      <c r="T1922" s="11">
        <v>93</v>
      </c>
      <c r="U1922" s="11">
        <v>92</v>
      </c>
      <c r="V1922" s="11">
        <v>1</v>
      </c>
      <c r="W1922" s="11">
        <v>93</v>
      </c>
      <c r="X1922" s="11">
        <f t="shared" si="406"/>
        <v>432</v>
      </c>
      <c r="Y1922" s="11">
        <f t="shared" si="407"/>
        <v>4270</v>
      </c>
      <c r="Z1922" s="11">
        <f t="shared" si="408"/>
        <v>2470</v>
      </c>
      <c r="AA1922" s="11">
        <f t="shared" si="409"/>
        <v>3730</v>
      </c>
      <c r="AB1922" s="11">
        <f t="shared" si="410"/>
        <v>3730</v>
      </c>
      <c r="AC1922" s="6">
        <f t="shared" si="411"/>
        <v>4470</v>
      </c>
      <c r="AD1922" s="9" t="s">
        <v>5020</v>
      </c>
      <c r="AE1922" s="3" t="str">
        <f>IF(ISERROR(VLOOKUP($AD1922,技まとめ!$A$1:$F$380,6,FALSE)),"－",VLOOKUP($AD1922,技まとめ!$A$1:$F$380,6,FALSE))</f>
        <v>－</v>
      </c>
      <c r="AF1922" s="3">
        <f>IF(ISERROR(VLOOKUP($AD1922,技まとめ!$A$1:$F$380,3,FALSE)),"－",VLOOKUP($AD1922,技まとめ!$A$1:$F$380,3,FALSE))</f>
        <v>0</v>
      </c>
      <c r="AG1922" s="3">
        <f>IF(ISERROR(VLOOKUP($AD1922,技まとめ!$A$1:$F$380,5,FALSE)),"－",VLOOKUP($AD1922,技まとめ!$A$1:$F$380,5,FALSE))</f>
        <v>0</v>
      </c>
      <c r="AH1922" s="3" t="str">
        <f>IF($E1922=IF(ISERROR(VLOOKUP($AD1922,技まとめ!$A$1:$F$380,4,FALSE)),"－",VLOOKUP($AD1922,技まとめ!$A$1:$F$380,4,FALSE)),"一致","")</f>
        <v/>
      </c>
      <c r="AI1922" s="9" t="s">
        <v>5012</v>
      </c>
      <c r="AJ1922" s="3" t="str">
        <f>IF(ISERROR(VLOOKUP($AI1922,技まとめ!$A$1:$F$380,6,FALSE)),"－",VLOOKUP($AI1922,技まとめ!$A$1:$F$380,6,FALSE))</f>
        <v>－</v>
      </c>
      <c r="AK1922" s="3">
        <f>IF(ISERROR(VLOOKUP($AI1922,技まとめ!$A$1:$F$380,3,FALSE)),"－",VLOOKUP($AI1922,技まとめ!$A$1:$F$380,3,FALSE))</f>
        <v>0</v>
      </c>
      <c r="AL1922" s="3">
        <f>IF(ISERROR(VLOOKUP($AI1922,技まとめ!$A$1:$F$380,5,FALSE)),"－",VLOOKUP($AI1922,技まとめ!$A$1:$F$380,5,FALSE))</f>
        <v>0</v>
      </c>
      <c r="AM1922" s="3" t="str">
        <f>IF($E1922=IF(ISERROR(VLOOKUP($AI1922,技まとめ!$A$1:$F$380,4,FALSE)),"－",VLOOKUP($AI1922,技まとめ!$A$1:$F$380,4,FALSE)),"一致","")</f>
        <v/>
      </c>
      <c r="AN1922" s="9" t="s">
        <v>744</v>
      </c>
      <c r="AO1922" s="3" t="str">
        <f>IF(ISERROR(VLOOKUP($AN1922,技まとめ!$A$1:$F$380,6,FALSE)),"－",VLOOKUP($AN1922,技まとめ!$A$1:$F$380,6,FALSE))</f>
        <v>DR</v>
      </c>
      <c r="AP1922" s="3">
        <f>IF(ISERROR(VLOOKUP($AN1922,技まとめ!$A$1:$F$380,3,FALSE)),"－",VLOOKUP($AN1922,技まとめ!$A$1:$F$380,3,FALSE))</f>
        <v>40</v>
      </c>
      <c r="AQ1922" s="3">
        <f>IF(ISERROR(VLOOKUP($AN1922,技まとめ!$A$1:$F$380,5,FALSE)),"－",VLOOKUP($AN1922,技まとめ!$A$1:$F$380,5,FALSE))</f>
        <v>31</v>
      </c>
      <c r="AR1922" s="3" t="str">
        <f>IF($E1922=IF(ISERROR(VLOOKUP($AN1922,技まとめ!$A$1:$F$380,4,FALSE)),"－",VLOOKUP($AN1922,技まとめ!$A$1:$F$380,4,FALSE)),"一致","")</f>
        <v>一致</v>
      </c>
      <c r="AS1922" s="9" t="s">
        <v>277</v>
      </c>
      <c r="AT1922" s="3" t="str">
        <f>IF(ISERROR(VLOOKUP($AS1922,技まとめ!$A$1:$F$380,6,FALSE)),"－",VLOOKUP($AS1922,技まとめ!$A$1:$F$380,6,FALSE))</f>
        <v>DR</v>
      </c>
      <c r="AU1922" s="3">
        <f>IF(ISERROR(VLOOKUP($AS1922,技まとめ!$A$1:$F$380,3,FALSE)),"－",VLOOKUP($AS1922,技まとめ!$A$1:$F$380,3,FALSE))</f>
        <v>75</v>
      </c>
      <c r="AV1922" s="3">
        <f>IF(ISERROR(VLOOKUP($AS1922,技まとめ!$A$1:$F$380,5,FALSE)),"－",VLOOKUP($AS1922,技まとめ!$A$1:$F$380,5,FALSE))</f>
        <v>47</v>
      </c>
      <c r="AW1922" s="3" t="str">
        <f>IF($E1922=IF(ISERROR(VLOOKUP($AS1922,技まとめ!$A$1:$F$380,4,FALSE)),"－",VLOOKUP($AS1922,技まとめ!$A$1:$F$380,4,FALSE)),"一致","")</f>
        <v>一致</v>
      </c>
      <c r="AX1922" s="12" t="str">
        <f t="shared" si="412"/>
        <v>おいろけＵＰ！クリティカル！リボンシャワーあいきどう</v>
      </c>
      <c r="AY1922" s="12" t="str">
        <f t="shared" si="413"/>
        <v>おいろけＵＰ！クリティカル！リボンシャワーあいきどう</v>
      </c>
      <c r="AZ1922" s="12" t="str">
        <f t="shared" si="414"/>
        <v>おいろけＵＰ！クリティカル！リボンシャワーあいきどう</v>
      </c>
      <c r="BA1922" s="12" t="str">
        <f t="shared" si="415"/>
        <v>おいろけＵＰ！クリティカル！リボンシャワーあいきどう</v>
      </c>
      <c r="BB1922" s="11" t="str">
        <f t="shared" si="416"/>
        <v>－－DRDR</v>
      </c>
      <c r="BC1922" s="11" t="str">
        <f t="shared" si="417"/>
        <v>－－DRDR</v>
      </c>
      <c r="BD1922" s="11" t="str">
        <f t="shared" si="418"/>
        <v>－－DRDR</v>
      </c>
      <c r="BE1922" s="11" t="str">
        <f t="shared" si="419"/>
        <v>－－DRDR</v>
      </c>
    </row>
    <row r="1923" spans="1:57" ht="11.25" hidden="1" customHeight="1">
      <c r="A1923" s="6">
        <v>1922</v>
      </c>
      <c r="B1923" s="7" t="s">
        <v>4218</v>
      </c>
      <c r="C1923" s="8" t="s">
        <v>4219</v>
      </c>
      <c r="D1923" s="7" t="s">
        <v>650</v>
      </c>
      <c r="E1923" s="7" t="s">
        <v>95</v>
      </c>
      <c r="F1923" s="7" t="s">
        <v>109</v>
      </c>
      <c r="G1923" s="9">
        <v>110</v>
      </c>
      <c r="H1923" s="9">
        <v>125</v>
      </c>
      <c r="I1923" s="9">
        <v>44</v>
      </c>
      <c r="J1923" s="9">
        <v>78</v>
      </c>
      <c r="K1923" s="9">
        <v>43</v>
      </c>
      <c r="L1923" s="9">
        <v>42</v>
      </c>
      <c r="M1923" s="9">
        <v>43</v>
      </c>
      <c r="N1923" s="9">
        <v>44</v>
      </c>
      <c r="O1923" s="9">
        <v>78</v>
      </c>
      <c r="P1923" s="9">
        <v>45</v>
      </c>
      <c r="Q1923" s="10">
        <v>94</v>
      </c>
      <c r="R1923" s="11">
        <v>28</v>
      </c>
      <c r="S1923" s="11">
        <v>1</v>
      </c>
      <c r="T1923" s="11">
        <v>92</v>
      </c>
      <c r="U1923" s="11">
        <v>93</v>
      </c>
      <c r="V1923" s="11">
        <v>1</v>
      </c>
      <c r="W1923" s="11">
        <v>128</v>
      </c>
      <c r="X1923" s="11">
        <f t="shared" ref="X1923:X1986" si="420">SUM(Q1923:W1923)</f>
        <v>437</v>
      </c>
      <c r="Y1923" s="11">
        <f t="shared" ref="Y1923:Y1986" si="421">Q1923*40+V1923*5+W1923*5</f>
        <v>4405</v>
      </c>
      <c r="Z1923" s="11">
        <f t="shared" ref="Z1923:Z1986" si="422">R1923*35+S1923*5+V1923*5+W1923*5</f>
        <v>1630</v>
      </c>
      <c r="AA1923" s="11">
        <f t="shared" ref="AA1923:AA1986" si="423">T1923*35+S1923*5+V1923*5+W1923*5</f>
        <v>3870</v>
      </c>
      <c r="AB1923" s="11">
        <f t="shared" ref="AB1923:AB1986" si="424">T1923*35+V1923*10+W1923*5</f>
        <v>3870</v>
      </c>
      <c r="AC1923" s="6">
        <f t="shared" ref="AC1923:AC1986" si="425">T1923*40+R1923*5+W1923*5</f>
        <v>4460</v>
      </c>
      <c r="AD1923" s="9" t="s">
        <v>5020</v>
      </c>
      <c r="AE1923" s="3" t="str">
        <f>IF(ISERROR(VLOOKUP($AD1923,技まとめ!$A$1:$F$380,6,FALSE)),"－",VLOOKUP($AD1923,技まとめ!$A$1:$F$380,6,FALSE))</f>
        <v>－</v>
      </c>
      <c r="AF1923" s="3">
        <f>IF(ISERROR(VLOOKUP($AD1923,技まとめ!$A$1:$F$380,3,FALSE)),"－",VLOOKUP($AD1923,技まとめ!$A$1:$F$380,3,FALSE))</f>
        <v>0</v>
      </c>
      <c r="AG1923" s="3">
        <f>IF(ISERROR(VLOOKUP($AD1923,技まとめ!$A$1:$F$380,5,FALSE)),"－",VLOOKUP($AD1923,技まとめ!$A$1:$F$380,5,FALSE))</f>
        <v>0</v>
      </c>
      <c r="AH1923" s="3" t="str">
        <f>IF($E1923=IF(ISERROR(VLOOKUP($AD1923,技まとめ!$A$1:$F$380,4,FALSE)),"－",VLOOKUP($AD1923,技まとめ!$A$1:$F$380,4,FALSE)),"一致","")</f>
        <v/>
      </c>
      <c r="AI1923" s="9" t="s">
        <v>1474</v>
      </c>
      <c r="AJ1923" s="3" t="str">
        <f>IF(ISERROR(VLOOKUP($AI1923,技まとめ!$A$1:$F$380,6,FALSE)),"－",VLOOKUP($AI1923,技まとめ!$A$1:$F$380,6,FALSE))</f>
        <v>SC</v>
      </c>
      <c r="AK1923" s="3">
        <f>IF(ISERROR(VLOOKUP($AI1923,技まとめ!$A$1:$F$380,3,FALSE)),"－",VLOOKUP($AI1923,技まとめ!$A$1:$F$380,3,FALSE))</f>
        <v>49</v>
      </c>
      <c r="AL1923" s="3">
        <f>IF(ISERROR(VLOOKUP($AI1923,技まとめ!$A$1:$F$380,5,FALSE)),"－",VLOOKUP($AI1923,技まとめ!$A$1:$F$380,5,FALSE))</f>
        <v>31</v>
      </c>
      <c r="AM1923" s="3" t="str">
        <f>IF($E1923=IF(ISERROR(VLOOKUP($AI1923,技まとめ!$A$1:$F$380,4,FALSE)),"－",VLOOKUP($AI1923,技まとめ!$A$1:$F$380,4,FALSE)),"一致","")</f>
        <v>一致</v>
      </c>
      <c r="AN1923" s="9" t="s">
        <v>516</v>
      </c>
      <c r="AO1923" s="3" t="str">
        <f>IF(ISERROR(VLOOKUP($AN1923,技まとめ!$A$1:$F$380,6,FALSE)),"－",VLOOKUP($AN1923,技まとめ!$A$1:$F$380,6,FALSE))</f>
        <v>－</v>
      </c>
      <c r="AP1923" s="3">
        <f>IF(ISERROR(VLOOKUP($AN1923,技まとめ!$A$1:$F$380,3,FALSE)),"－",VLOOKUP($AN1923,技まとめ!$A$1:$F$380,3,FALSE))</f>
        <v>0</v>
      </c>
      <c r="AQ1923" s="3">
        <f>IF(ISERROR(VLOOKUP($AN1923,技まとめ!$A$1:$F$380,5,FALSE)),"－",VLOOKUP($AN1923,技まとめ!$A$1:$F$380,5,FALSE))</f>
        <v>0</v>
      </c>
      <c r="AR1923" s="3" t="str">
        <f>IF($E1923=IF(ISERROR(VLOOKUP($AN1923,技まとめ!$A$1:$F$380,4,FALSE)),"－",VLOOKUP($AN1923,技まとめ!$A$1:$F$380,4,FALSE)),"一致","")</f>
        <v/>
      </c>
      <c r="AS1923" s="9" t="s">
        <v>264</v>
      </c>
      <c r="AT1923" s="3" t="str">
        <f>IF(ISERROR(VLOOKUP($AS1923,技まとめ!$A$1:$F$380,6,FALSE)),"－",VLOOKUP($AS1923,技まとめ!$A$1:$F$380,6,FALSE))</f>
        <v>DR</v>
      </c>
      <c r="AU1923" s="3">
        <f>IF(ISERROR(VLOOKUP($AS1923,技まとめ!$A$1:$F$380,3,FALSE)),"－",VLOOKUP($AS1923,技まとめ!$A$1:$F$380,3,FALSE))</f>
        <v>69</v>
      </c>
      <c r="AV1923" s="3">
        <f>IF(ISERROR(VLOOKUP($AS1923,技まとめ!$A$1:$F$380,5,FALSE)),"－",VLOOKUP($AS1923,技まとめ!$A$1:$F$380,5,FALSE))</f>
        <v>44</v>
      </c>
      <c r="AW1923" s="3" t="str">
        <f>IF($E1923=IF(ISERROR(VLOOKUP($AS1923,技まとめ!$A$1:$F$380,4,FALSE)),"－",VLOOKUP($AS1923,技まとめ!$A$1:$F$380,4,FALSE)),"一致","")</f>
        <v>一致</v>
      </c>
      <c r="AX1923" s="12" t="str">
        <f t="shared" ref="AX1923:AX1986" si="426">AD1923&amp;AI1923&amp;AN1923&amp;AS1923</f>
        <v>おいろけＵＰ！ローズスプラッシュスピードプラスウルトラムーン</v>
      </c>
      <c r="AY1923" s="12" t="str">
        <f t="shared" ref="AY1923:AY1986" si="427">AD1923&amp;AI1923&amp;AN1923&amp;AS1923</f>
        <v>おいろけＵＰ！ローズスプラッシュスピードプラスウルトラムーン</v>
      </c>
      <c r="AZ1923" s="12" t="str">
        <f t="shared" ref="AZ1923:AZ1986" si="428">AD1923&amp;AI1923&amp;AN1923&amp;AS1923</f>
        <v>おいろけＵＰ！ローズスプラッシュスピードプラスウルトラムーン</v>
      </c>
      <c r="BA1923" s="12" t="str">
        <f t="shared" ref="BA1923:BA1986" si="429">AD1923&amp;AI1923&amp;AN1923&amp;AS1923</f>
        <v>おいろけＵＰ！ローズスプラッシュスピードプラスウルトラムーン</v>
      </c>
      <c r="BB1923" s="11" t="str">
        <f t="shared" ref="BB1923:BB1986" si="430">AE1923&amp;AJ1923&amp;AO1923&amp;AT1923</f>
        <v>－SC－DR</v>
      </c>
      <c r="BC1923" s="11" t="str">
        <f t="shared" ref="BC1923:BC1986" si="431">AE1923&amp;AJ1923&amp;AO1923&amp;AT1923</f>
        <v>－SC－DR</v>
      </c>
      <c r="BD1923" s="11" t="str">
        <f t="shared" ref="BD1923:BD1986" si="432">AE1923&amp;AJ1923&amp;AO1923&amp;AT1923</f>
        <v>－SC－DR</v>
      </c>
      <c r="BE1923" s="11" t="str">
        <f t="shared" ref="BE1923:BE1986" si="433">AE1923&amp;AJ1923&amp;AO1923&amp;AT1923</f>
        <v>－SC－DR</v>
      </c>
    </row>
    <row r="1924" spans="1:57" ht="11.25" hidden="1" customHeight="1">
      <c r="A1924" s="6">
        <v>1923</v>
      </c>
      <c r="B1924" s="7" t="s">
        <v>4220</v>
      </c>
      <c r="C1924" s="8" t="s">
        <v>4221</v>
      </c>
      <c r="D1924" s="7" t="s">
        <v>650</v>
      </c>
      <c r="E1924" s="7" t="s">
        <v>81</v>
      </c>
      <c r="F1924" s="7" t="s">
        <v>128</v>
      </c>
      <c r="G1924" s="9">
        <v>121</v>
      </c>
      <c r="H1924" s="9">
        <v>122</v>
      </c>
      <c r="I1924" s="9">
        <v>75</v>
      </c>
      <c r="J1924" s="9">
        <v>40</v>
      </c>
      <c r="K1924" s="9">
        <v>40</v>
      </c>
      <c r="L1924" s="9">
        <v>43</v>
      </c>
      <c r="M1924" s="9">
        <v>75</v>
      </c>
      <c r="N1924" s="9">
        <v>40</v>
      </c>
      <c r="O1924" s="9">
        <v>42</v>
      </c>
      <c r="P1924" s="9">
        <v>60</v>
      </c>
      <c r="Q1924" s="10">
        <v>125</v>
      </c>
      <c r="R1924" s="11">
        <v>1</v>
      </c>
      <c r="S1924" s="11">
        <v>1</v>
      </c>
      <c r="T1924" s="11">
        <v>93</v>
      </c>
      <c r="U1924" s="11">
        <v>125</v>
      </c>
      <c r="V1924" s="11">
        <v>1</v>
      </c>
      <c r="W1924" s="11">
        <v>89</v>
      </c>
      <c r="X1924" s="11">
        <f t="shared" si="420"/>
        <v>435</v>
      </c>
      <c r="Y1924" s="11">
        <f t="shared" si="421"/>
        <v>5450</v>
      </c>
      <c r="Z1924" s="11">
        <f t="shared" si="422"/>
        <v>490</v>
      </c>
      <c r="AA1924" s="11">
        <f t="shared" si="423"/>
        <v>3710</v>
      </c>
      <c r="AB1924" s="11">
        <f t="shared" si="424"/>
        <v>3710</v>
      </c>
      <c r="AC1924" s="6">
        <f t="shared" si="425"/>
        <v>4170</v>
      </c>
      <c r="AD1924" s="9" t="s">
        <v>5020</v>
      </c>
      <c r="AE1924" s="3" t="str">
        <f>IF(ISERROR(VLOOKUP($AD1924,技まとめ!$A$1:$F$380,6,FALSE)),"－",VLOOKUP($AD1924,技まとめ!$A$1:$F$380,6,FALSE))</f>
        <v>－</v>
      </c>
      <c r="AF1924" s="3">
        <f>IF(ISERROR(VLOOKUP($AD1924,技まとめ!$A$1:$F$380,3,FALSE)),"－",VLOOKUP($AD1924,技まとめ!$A$1:$F$380,3,FALSE))</f>
        <v>0</v>
      </c>
      <c r="AG1924" s="3">
        <f>IF(ISERROR(VLOOKUP($AD1924,技まとめ!$A$1:$F$380,5,FALSE)),"－",VLOOKUP($AD1924,技まとめ!$A$1:$F$380,5,FALSE))</f>
        <v>0</v>
      </c>
      <c r="AH1924" s="3" t="str">
        <f>IF($E1924=IF(ISERROR(VLOOKUP($AD1924,技まとめ!$A$1:$F$380,4,FALSE)),"－",VLOOKUP($AD1924,技まとめ!$A$1:$F$380,4,FALSE)),"一致","")</f>
        <v/>
      </c>
      <c r="AI1924" s="9" t="s">
        <v>1115</v>
      </c>
      <c r="AJ1924" s="3" t="str">
        <f>IF(ISERROR(VLOOKUP($AI1924,技まとめ!$A$1:$F$380,6,FALSE)),"－",VLOOKUP($AI1924,技まとめ!$A$1:$F$380,6,FALSE))</f>
        <v>－</v>
      </c>
      <c r="AK1924" s="3">
        <f>IF(ISERROR(VLOOKUP($AI1924,技まとめ!$A$1:$F$380,3,FALSE)),"－",VLOOKUP($AI1924,技まとめ!$A$1:$F$380,3,FALSE))</f>
        <v>0</v>
      </c>
      <c r="AL1924" s="3">
        <f>IF(ISERROR(VLOOKUP($AI1924,技まとめ!$A$1:$F$380,5,FALSE)),"－",VLOOKUP($AI1924,技まとめ!$A$1:$F$380,5,FALSE))</f>
        <v>0</v>
      </c>
      <c r="AM1924" s="3" t="str">
        <f>IF($E1924=IF(ISERROR(VLOOKUP($AI1924,技まとめ!$A$1:$F$380,4,FALSE)),"－",VLOOKUP($AI1924,技まとめ!$A$1:$F$380,4,FALSE)),"一致","")</f>
        <v/>
      </c>
      <c r="AN1924" s="9" t="s">
        <v>214</v>
      </c>
      <c r="AO1924" s="3" t="str">
        <f>IF(ISERROR(VLOOKUP($AN1924,技まとめ!$A$1:$F$380,6,FALSE)),"－",VLOOKUP($AN1924,技まとめ!$A$1:$F$380,6,FALSE))</f>
        <v>DR</v>
      </c>
      <c r="AP1924" s="3">
        <f>IF(ISERROR(VLOOKUP($AN1924,技まとめ!$A$1:$F$380,3,FALSE)),"－",VLOOKUP($AN1924,技まとめ!$A$1:$F$380,3,FALSE))</f>
        <v>27</v>
      </c>
      <c r="AQ1924" s="3">
        <f>IF(ISERROR(VLOOKUP($AN1924,技まとめ!$A$1:$F$380,5,FALSE)),"－",VLOOKUP($AN1924,技まとめ!$A$1:$F$380,5,FALSE))</f>
        <v>25</v>
      </c>
      <c r="AR1924" s="3" t="str">
        <f>IF($E1924=IF(ISERROR(VLOOKUP($AN1924,技まとめ!$A$1:$F$380,4,FALSE)),"－",VLOOKUP($AN1924,技まとめ!$A$1:$F$380,4,FALSE)),"一致","")</f>
        <v>一致</v>
      </c>
      <c r="AS1924" s="9" t="s">
        <v>546</v>
      </c>
      <c r="AT1924" s="3" t="str">
        <f>IF(ISERROR(VLOOKUP($AS1924,技まとめ!$A$1:$F$380,6,FALSE)),"－",VLOOKUP($AS1924,技まとめ!$A$1:$F$380,6,FALSE))</f>
        <v>NS</v>
      </c>
      <c r="AU1924" s="3">
        <f>IF(ISERROR(VLOOKUP($AS1924,技まとめ!$A$1:$F$380,3,FALSE)),"－",VLOOKUP($AS1924,技まとめ!$A$1:$F$380,3,FALSE))</f>
        <v>88</v>
      </c>
      <c r="AV1924" s="3">
        <f>IF(ISERROR(VLOOKUP($AS1924,技まとめ!$A$1:$F$380,5,FALSE)),"－",VLOOKUP($AS1924,技まとめ!$A$1:$F$380,5,FALSE))</f>
        <v>49</v>
      </c>
      <c r="AW1924" s="3" t="str">
        <f>IF($E1924=IF(ISERROR(VLOOKUP($AS1924,技まとめ!$A$1:$F$380,4,FALSE)),"－",VLOOKUP($AS1924,技まとめ!$A$1:$F$380,4,FALSE)),"一致","")</f>
        <v>一致</v>
      </c>
      <c r="AX1924" s="12" t="str">
        <f t="shared" si="426"/>
        <v>おいろけＵＰ！ぞくせいきょうかムーンサルトレボリューションＶ</v>
      </c>
      <c r="AY1924" s="12" t="str">
        <f t="shared" si="427"/>
        <v>おいろけＵＰ！ぞくせいきょうかムーンサルトレボリューションＶ</v>
      </c>
      <c r="AZ1924" s="12" t="str">
        <f t="shared" si="428"/>
        <v>おいろけＵＰ！ぞくせいきょうかムーンサルトレボリューションＶ</v>
      </c>
      <c r="BA1924" s="12" t="str">
        <f t="shared" si="429"/>
        <v>おいろけＵＰ！ぞくせいきょうかムーンサルトレボリューションＶ</v>
      </c>
      <c r="BB1924" s="11" t="str">
        <f t="shared" si="430"/>
        <v>－－DRNS</v>
      </c>
      <c r="BC1924" s="11" t="str">
        <f t="shared" si="431"/>
        <v>－－DRNS</v>
      </c>
      <c r="BD1924" s="11" t="str">
        <f t="shared" si="432"/>
        <v>－－DRNS</v>
      </c>
      <c r="BE1924" s="11" t="str">
        <f t="shared" si="433"/>
        <v>－－DRNS</v>
      </c>
    </row>
    <row r="1925" spans="1:57" ht="11.25" hidden="1" customHeight="1">
      <c r="A1925" s="6">
        <v>1924</v>
      </c>
      <c r="B1925" s="7" t="s">
        <v>4222</v>
      </c>
      <c r="C1925" s="8" t="s">
        <v>4223</v>
      </c>
      <c r="D1925" s="7" t="s">
        <v>650</v>
      </c>
      <c r="E1925" s="7" t="s">
        <v>102</v>
      </c>
      <c r="F1925" s="7" t="s">
        <v>128</v>
      </c>
      <c r="G1925" s="9">
        <v>103</v>
      </c>
      <c r="H1925" s="9">
        <v>134</v>
      </c>
      <c r="I1925" s="9">
        <v>74</v>
      </c>
      <c r="J1925" s="9">
        <v>41</v>
      </c>
      <c r="K1925" s="9">
        <v>45</v>
      </c>
      <c r="L1925" s="9">
        <v>46</v>
      </c>
      <c r="M1925" s="9">
        <v>47</v>
      </c>
      <c r="N1925" s="9">
        <v>40</v>
      </c>
      <c r="O1925" s="9">
        <v>40</v>
      </c>
      <c r="P1925" s="9">
        <v>79</v>
      </c>
      <c r="Q1925" s="10">
        <v>124</v>
      </c>
      <c r="R1925" s="11">
        <v>23</v>
      </c>
      <c r="S1925" s="11">
        <v>1</v>
      </c>
      <c r="T1925" s="11">
        <v>96</v>
      </c>
      <c r="U1925" s="11">
        <v>97</v>
      </c>
      <c r="V1925" s="11">
        <v>1</v>
      </c>
      <c r="W1925" s="11">
        <v>90</v>
      </c>
      <c r="X1925" s="11">
        <f t="shared" si="420"/>
        <v>432</v>
      </c>
      <c r="Y1925" s="11">
        <f t="shared" si="421"/>
        <v>5415</v>
      </c>
      <c r="Z1925" s="11">
        <f t="shared" si="422"/>
        <v>1265</v>
      </c>
      <c r="AA1925" s="11">
        <f t="shared" si="423"/>
        <v>3820</v>
      </c>
      <c r="AB1925" s="11">
        <f t="shared" si="424"/>
        <v>3820</v>
      </c>
      <c r="AC1925" s="6">
        <f t="shared" si="425"/>
        <v>4405</v>
      </c>
      <c r="AD1925" s="9" t="s">
        <v>5020</v>
      </c>
      <c r="AE1925" s="3" t="str">
        <f>IF(ISERROR(VLOOKUP($AD1925,技まとめ!$A$1:$F$380,6,FALSE)),"－",VLOOKUP($AD1925,技まとめ!$A$1:$F$380,6,FALSE))</f>
        <v>－</v>
      </c>
      <c r="AF1925" s="3">
        <f>IF(ISERROR(VLOOKUP($AD1925,技まとめ!$A$1:$F$380,3,FALSE)),"－",VLOOKUP($AD1925,技まとめ!$A$1:$F$380,3,FALSE))</f>
        <v>0</v>
      </c>
      <c r="AG1925" s="3">
        <f>IF(ISERROR(VLOOKUP($AD1925,技まとめ!$A$1:$F$380,5,FALSE)),"－",VLOOKUP($AD1925,技まとめ!$A$1:$F$380,5,FALSE))</f>
        <v>0</v>
      </c>
      <c r="AH1925" s="3" t="str">
        <f>IF($E1925=IF(ISERROR(VLOOKUP($AD1925,技まとめ!$A$1:$F$380,4,FALSE)),"－",VLOOKUP($AD1925,技まとめ!$A$1:$F$380,4,FALSE)),"一致","")</f>
        <v/>
      </c>
      <c r="AI1925" s="9" t="s">
        <v>426</v>
      </c>
      <c r="AJ1925" s="3" t="str">
        <f>IF(ISERROR(VLOOKUP($AI1925,技まとめ!$A$1:$F$380,6,FALSE)),"－",VLOOKUP($AI1925,技まとめ!$A$1:$F$380,6,FALSE))</f>
        <v>NS</v>
      </c>
      <c r="AK1925" s="3">
        <f>IF(ISERROR(VLOOKUP($AI1925,技まとめ!$A$1:$F$380,3,FALSE)),"－",VLOOKUP($AI1925,技まとめ!$A$1:$F$380,3,FALSE))</f>
        <v>57</v>
      </c>
      <c r="AL1925" s="3">
        <f>IF(ISERROR(VLOOKUP($AI1925,技まとめ!$A$1:$F$380,5,FALSE)),"－",VLOOKUP($AI1925,技まとめ!$A$1:$F$380,5,FALSE))</f>
        <v>34</v>
      </c>
      <c r="AM1925" s="3" t="str">
        <f>IF($E1925=IF(ISERROR(VLOOKUP($AI1925,技まとめ!$A$1:$F$380,4,FALSE)),"－",VLOOKUP($AI1925,技まとめ!$A$1:$F$380,4,FALSE)),"一致","")</f>
        <v>一致</v>
      </c>
      <c r="AN1925" s="9" t="s">
        <v>599</v>
      </c>
      <c r="AO1925" s="3" t="str">
        <f>IF(ISERROR(VLOOKUP($AN1925,技まとめ!$A$1:$F$380,6,FALSE)),"－",VLOOKUP($AN1925,技まとめ!$A$1:$F$380,6,FALSE))</f>
        <v>－</v>
      </c>
      <c r="AP1925" s="3">
        <f>IF(ISERROR(VLOOKUP($AN1925,技まとめ!$A$1:$F$380,3,FALSE)),"－",VLOOKUP($AN1925,技まとめ!$A$1:$F$380,3,FALSE))</f>
        <v>0</v>
      </c>
      <c r="AQ1925" s="3">
        <f>IF(ISERROR(VLOOKUP($AN1925,技まとめ!$A$1:$F$380,5,FALSE)),"－",VLOOKUP($AN1925,技まとめ!$A$1:$F$380,5,FALSE))</f>
        <v>0</v>
      </c>
      <c r="AR1925" s="3" t="str">
        <f>IF($E1925=IF(ISERROR(VLOOKUP($AN1925,技まとめ!$A$1:$F$380,4,FALSE)),"－",VLOOKUP($AN1925,技まとめ!$A$1:$F$380,4,FALSE)),"一致","")</f>
        <v/>
      </c>
      <c r="AS1925" s="9" t="s">
        <v>727</v>
      </c>
      <c r="AT1925" s="3" t="str">
        <f>IF(ISERROR(VLOOKUP($AS1925,技まとめ!$A$1:$F$380,6,FALSE)),"－",VLOOKUP($AS1925,技まとめ!$A$1:$F$380,6,FALSE))</f>
        <v>BS</v>
      </c>
      <c r="AU1925" s="3">
        <f>IF(ISERROR(VLOOKUP($AS1925,技まとめ!$A$1:$F$380,3,FALSE)),"－",VLOOKUP($AS1925,技まとめ!$A$1:$F$380,3,FALSE))</f>
        <v>90</v>
      </c>
      <c r="AV1925" s="3">
        <f>IF(ISERROR(VLOOKUP($AS1925,技まとめ!$A$1:$F$380,5,FALSE)),"－",VLOOKUP($AS1925,技まとめ!$A$1:$F$380,5,FALSE))</f>
        <v>49</v>
      </c>
      <c r="AW1925" s="3" t="str">
        <f>IF($E1925=IF(ISERROR(VLOOKUP($AS1925,技まとめ!$A$1:$F$380,4,FALSE)),"－",VLOOKUP($AS1925,技まとめ!$A$1:$F$380,4,FALSE)),"一致","")</f>
        <v>一致</v>
      </c>
      <c r="AX1925" s="12" t="str">
        <f t="shared" si="426"/>
        <v>おいろけＵＰ！シャインドライブシュートプラスりゅうせいブレード</v>
      </c>
      <c r="AY1925" s="12" t="str">
        <f t="shared" si="427"/>
        <v>おいろけＵＰ！シャインドライブシュートプラスりゅうせいブレード</v>
      </c>
      <c r="AZ1925" s="12" t="str">
        <f t="shared" si="428"/>
        <v>おいろけＵＰ！シャインドライブシュートプラスりゅうせいブレード</v>
      </c>
      <c r="BA1925" s="12" t="str">
        <f t="shared" si="429"/>
        <v>おいろけＵＰ！シャインドライブシュートプラスりゅうせいブレード</v>
      </c>
      <c r="BB1925" s="11" t="str">
        <f t="shared" si="430"/>
        <v>－NS－BS</v>
      </c>
      <c r="BC1925" s="11" t="str">
        <f t="shared" si="431"/>
        <v>－NS－BS</v>
      </c>
      <c r="BD1925" s="11" t="str">
        <f t="shared" si="432"/>
        <v>－NS－BS</v>
      </c>
      <c r="BE1925" s="11" t="str">
        <f t="shared" si="433"/>
        <v>－NS－BS</v>
      </c>
    </row>
    <row r="1926" spans="1:57" ht="11.25" customHeight="1">
      <c r="A1926" s="6">
        <v>1925</v>
      </c>
      <c r="B1926" s="7" t="s">
        <v>4224</v>
      </c>
      <c r="C1926" s="8" t="s">
        <v>4225</v>
      </c>
      <c r="D1926" s="7" t="s">
        <v>72</v>
      </c>
      <c r="E1926" s="7" t="s">
        <v>81</v>
      </c>
      <c r="F1926" s="7" t="s">
        <v>74</v>
      </c>
      <c r="G1926" s="9">
        <v>121</v>
      </c>
      <c r="H1926" s="9">
        <v>122</v>
      </c>
      <c r="I1926" s="9">
        <v>74</v>
      </c>
      <c r="J1926" s="9">
        <v>49</v>
      </c>
      <c r="K1926" s="9">
        <v>48</v>
      </c>
      <c r="L1926" s="9">
        <v>64</v>
      </c>
      <c r="M1926" s="9">
        <v>71</v>
      </c>
      <c r="N1926" s="9">
        <v>70</v>
      </c>
      <c r="O1926" s="9">
        <v>57</v>
      </c>
      <c r="P1926" s="9">
        <v>17</v>
      </c>
      <c r="Q1926" s="10">
        <v>124</v>
      </c>
      <c r="R1926" s="11">
        <v>2</v>
      </c>
      <c r="S1926" s="11">
        <v>1</v>
      </c>
      <c r="T1926" s="11">
        <v>114</v>
      </c>
      <c r="U1926" s="11">
        <v>121</v>
      </c>
      <c r="V1926" s="11">
        <v>1</v>
      </c>
      <c r="W1926" s="11">
        <v>107</v>
      </c>
      <c r="X1926" s="11">
        <f t="shared" si="420"/>
        <v>470</v>
      </c>
      <c r="Y1926" s="11">
        <f t="shared" si="421"/>
        <v>5500</v>
      </c>
      <c r="Z1926" s="11">
        <f t="shared" si="422"/>
        <v>615</v>
      </c>
      <c r="AA1926" s="11">
        <f t="shared" si="423"/>
        <v>4535</v>
      </c>
      <c r="AB1926" s="11">
        <f t="shared" si="424"/>
        <v>4535</v>
      </c>
      <c r="AC1926" s="6">
        <f t="shared" si="425"/>
        <v>5105</v>
      </c>
      <c r="AD1926" s="9" t="s">
        <v>821</v>
      </c>
      <c r="AE1926" s="3" t="str">
        <f>IF(ISERROR(VLOOKUP($AD1926,技まとめ!$A$1:$F$380,6,FALSE)),"－",VLOOKUP($AD1926,技まとめ!$A$1:$F$380,6,FALSE))</f>
        <v>BL</v>
      </c>
      <c r="AF1926" s="3">
        <f>IF(ISERROR(VLOOKUP($AD1926,技まとめ!$A$1:$F$380,3,FALSE)),"－",VLOOKUP($AD1926,技まとめ!$A$1:$F$380,3,FALSE))</f>
        <v>52</v>
      </c>
      <c r="AG1926" s="3">
        <f>IF(ISERROR(VLOOKUP($AD1926,技まとめ!$A$1:$F$380,5,FALSE)),"－",VLOOKUP($AD1926,技まとめ!$A$1:$F$380,5,FALSE))</f>
        <v>36</v>
      </c>
      <c r="AH1926" s="3" t="str">
        <f>IF($E1926=IF(ISERROR(VLOOKUP($AD1926,技まとめ!$A$1:$F$380,4,FALSE)),"－",VLOOKUP($AD1926,技まとめ!$A$1:$F$380,4,FALSE)),"一致","")</f>
        <v/>
      </c>
      <c r="AI1926" s="9" t="s">
        <v>1406</v>
      </c>
      <c r="AJ1926" s="3" t="str">
        <f>IF(ISERROR(VLOOKUP($AI1926,技まとめ!$A$1:$F$380,6,FALSE)),"－",VLOOKUP($AI1926,技まとめ!$A$1:$F$380,6,FALSE))</f>
        <v>CA</v>
      </c>
      <c r="AK1926" s="3">
        <f>IF(ISERROR(VLOOKUP($AI1926,技まとめ!$A$1:$F$380,3,FALSE)),"－",VLOOKUP($AI1926,技まとめ!$A$1:$F$380,3,FALSE))</f>
        <v>56</v>
      </c>
      <c r="AL1926" s="3">
        <f>IF(ISERROR(VLOOKUP($AI1926,技まとめ!$A$1:$F$380,5,FALSE)),"－",VLOOKUP($AI1926,技まとめ!$A$1:$F$380,5,FALSE))</f>
        <v>37</v>
      </c>
      <c r="AM1926" s="3" t="str">
        <f>IF($E1926=IF(ISERROR(VLOOKUP($AI1926,技まとめ!$A$1:$F$380,4,FALSE)),"－",VLOOKUP($AI1926,技まとめ!$A$1:$F$380,4,FALSE)),"一致","")</f>
        <v>一致</v>
      </c>
      <c r="AN1926" s="9" t="s">
        <v>414</v>
      </c>
      <c r="AO1926" s="3" t="str">
        <f>IF(ISERROR(VLOOKUP($AN1926,技まとめ!$A$1:$F$380,6,FALSE)),"－",VLOOKUP($AN1926,技まとめ!$A$1:$F$380,6,FALSE))</f>
        <v>DR</v>
      </c>
      <c r="AP1926" s="3">
        <f>IF(ISERROR(VLOOKUP($AN1926,技まとめ!$A$1:$F$380,3,FALSE)),"－",VLOOKUP($AN1926,技まとめ!$A$1:$F$380,3,FALSE))</f>
        <v>69</v>
      </c>
      <c r="AQ1926" s="3">
        <f>IF(ISERROR(VLOOKUP($AN1926,技まとめ!$A$1:$F$380,5,FALSE)),"－",VLOOKUP($AN1926,技まとめ!$A$1:$F$380,5,FALSE))</f>
        <v>44</v>
      </c>
      <c r="AR1926" s="3" t="str">
        <f>IF($E1926=IF(ISERROR(VLOOKUP($AN1926,技まとめ!$A$1:$F$380,4,FALSE)),"－",VLOOKUP($AN1926,技まとめ!$A$1:$F$380,4,FALSE)),"一致","")</f>
        <v/>
      </c>
      <c r="AS1926" s="9" t="s">
        <v>5007</v>
      </c>
      <c r="AT1926" s="3" t="str">
        <f>IF(ISERROR(VLOOKUP($AS1926,技まとめ!$A$1:$F$380,6,FALSE)),"－",VLOOKUP($AS1926,技まとめ!$A$1:$F$380,6,FALSE))</f>
        <v>－</v>
      </c>
      <c r="AU1926" s="3">
        <f>IF(ISERROR(VLOOKUP($AS1926,技まとめ!$A$1:$F$380,3,FALSE)),"－",VLOOKUP($AS1926,技まとめ!$A$1:$F$380,3,FALSE))</f>
        <v>0</v>
      </c>
      <c r="AV1926" s="3">
        <f>IF(ISERROR(VLOOKUP($AS1926,技まとめ!$A$1:$F$380,5,FALSE)),"－",VLOOKUP($AS1926,技まとめ!$A$1:$F$380,5,FALSE))</f>
        <v>0</v>
      </c>
      <c r="AW1926" s="3" t="str">
        <f>IF($E1926=IF(ISERROR(VLOOKUP($AS1926,技まとめ!$A$1:$F$380,4,FALSE)),"－",VLOOKUP($AS1926,技まとめ!$A$1:$F$380,4,FALSE)),"一致","")</f>
        <v/>
      </c>
      <c r="AX1926" s="12" t="str">
        <f t="shared" si="426"/>
        <v>ウェルカムバックグレートバリアリーフライアーショットちょうわざ！</v>
      </c>
      <c r="AY1926" s="12" t="str">
        <f t="shared" si="427"/>
        <v>ウェルカムバックグレートバリアリーフライアーショットちょうわざ！</v>
      </c>
      <c r="AZ1926" s="12" t="str">
        <f t="shared" si="428"/>
        <v>ウェルカムバックグレートバリアリーフライアーショットちょうわざ！</v>
      </c>
      <c r="BA1926" s="12" t="str">
        <f t="shared" si="429"/>
        <v>ウェルカムバックグレートバリアリーフライアーショットちょうわざ！</v>
      </c>
      <c r="BB1926" s="11" t="str">
        <f t="shared" si="430"/>
        <v>BLCADR－</v>
      </c>
      <c r="BC1926" s="11" t="str">
        <f t="shared" si="431"/>
        <v>BLCADR－</v>
      </c>
      <c r="BD1926" s="11" t="str">
        <f t="shared" si="432"/>
        <v>BLCADR－</v>
      </c>
      <c r="BE1926" s="11" t="str">
        <f t="shared" si="433"/>
        <v>BLCADR－</v>
      </c>
    </row>
    <row r="1927" spans="1:57" ht="11.25" hidden="1" customHeight="1">
      <c r="A1927" s="6">
        <v>1926</v>
      </c>
      <c r="B1927" s="7" t="s">
        <v>4226</v>
      </c>
      <c r="C1927" s="8" t="s">
        <v>4227</v>
      </c>
      <c r="D1927" s="7" t="s">
        <v>72</v>
      </c>
      <c r="E1927" s="7" t="s">
        <v>73</v>
      </c>
      <c r="F1927" s="7" t="s">
        <v>74</v>
      </c>
      <c r="G1927" s="9">
        <v>160</v>
      </c>
      <c r="H1927" s="9">
        <v>180</v>
      </c>
      <c r="I1927" s="9">
        <v>50</v>
      </c>
      <c r="J1927" s="9">
        <v>50</v>
      </c>
      <c r="K1927" s="9">
        <v>50</v>
      </c>
      <c r="L1927" s="9">
        <v>99</v>
      </c>
      <c r="M1927" s="9">
        <v>58</v>
      </c>
      <c r="N1927" s="9">
        <v>60</v>
      </c>
      <c r="O1927" s="9">
        <v>63</v>
      </c>
      <c r="P1927" s="9">
        <v>2</v>
      </c>
      <c r="Q1927" s="10">
        <v>100</v>
      </c>
      <c r="R1927" s="11">
        <v>1</v>
      </c>
      <c r="S1927" s="11">
        <v>1</v>
      </c>
      <c r="T1927" s="11">
        <v>149</v>
      </c>
      <c r="U1927" s="11">
        <v>108</v>
      </c>
      <c r="V1927" s="11">
        <v>1</v>
      </c>
      <c r="W1927" s="11">
        <v>92</v>
      </c>
      <c r="X1927" s="11">
        <f t="shared" si="420"/>
        <v>452</v>
      </c>
      <c r="Y1927" s="11">
        <f t="shared" si="421"/>
        <v>4465</v>
      </c>
      <c r="Z1927" s="11">
        <f t="shared" si="422"/>
        <v>505</v>
      </c>
      <c r="AA1927" s="11">
        <f t="shared" si="423"/>
        <v>5685</v>
      </c>
      <c r="AB1927" s="11">
        <f t="shared" si="424"/>
        <v>5685</v>
      </c>
      <c r="AC1927" s="6">
        <f t="shared" si="425"/>
        <v>6425</v>
      </c>
      <c r="AD1927" s="9" t="s">
        <v>4228</v>
      </c>
      <c r="AE1927" s="3" t="str">
        <f>IF(ISERROR(VLOOKUP($AD1927,技まとめ!$A$1:$F$380,6,FALSE)),"－",VLOOKUP($AD1927,技まとめ!$A$1:$F$380,6,FALSE))</f>
        <v>P2</v>
      </c>
      <c r="AF1927" s="3">
        <f>IF(ISERROR(VLOOKUP($AD1927,技まとめ!$A$1:$F$380,3,FALSE)),"－",VLOOKUP($AD1927,技まとめ!$A$1:$F$380,3,FALSE))</f>
        <v>119</v>
      </c>
      <c r="AG1927" s="3">
        <f>IF(ISERROR(VLOOKUP($AD1927,技まとめ!$A$1:$F$380,5,FALSE)),"－",VLOOKUP($AD1927,技まとめ!$A$1:$F$380,5,FALSE))</f>
        <v>60</v>
      </c>
      <c r="AH1927" s="3" t="str">
        <f>IF($E1927=IF(ISERROR(VLOOKUP($AD1927,技まとめ!$A$1:$F$380,4,FALSE)),"－",VLOOKUP($AD1927,技まとめ!$A$1:$F$380,4,FALSE)),"一致","")</f>
        <v/>
      </c>
      <c r="AI1927" s="9" t="s">
        <v>4229</v>
      </c>
      <c r="AJ1927" s="3" t="str">
        <f>IF(ISERROR(VLOOKUP($AI1927,技まとめ!$A$1:$F$380,6,FALSE)),"－",VLOOKUP($AI1927,技まとめ!$A$1:$F$380,6,FALSE))</f>
        <v>CA</v>
      </c>
      <c r="AK1927" s="3">
        <f>IF(ISERROR(VLOOKUP($AI1927,技まとめ!$A$1:$F$380,3,FALSE)),"－",VLOOKUP($AI1927,技まとめ!$A$1:$F$380,3,FALSE))</f>
        <v>75</v>
      </c>
      <c r="AL1927" s="3">
        <f>IF(ISERROR(VLOOKUP($AI1927,技まとめ!$A$1:$F$380,5,FALSE)),"－",VLOOKUP($AI1927,技まとめ!$A$1:$F$380,5,FALSE))</f>
        <v>45</v>
      </c>
      <c r="AM1927" s="3" t="str">
        <f>IF($E1927=IF(ISERROR(VLOOKUP($AI1927,技まとめ!$A$1:$F$380,4,FALSE)),"－",VLOOKUP($AI1927,技まとめ!$A$1:$F$380,4,FALSE)),"一致","")</f>
        <v/>
      </c>
      <c r="AN1927" s="9" t="s">
        <v>4230</v>
      </c>
      <c r="AO1927" s="3" t="str">
        <f>IF(ISERROR(VLOOKUP($AN1927,技まとめ!$A$1:$F$380,6,FALSE)),"－",VLOOKUP($AN1927,技まとめ!$A$1:$F$380,6,FALSE))</f>
        <v>CA</v>
      </c>
      <c r="AP1927" s="3">
        <f>IF(ISERROR(VLOOKUP($AN1927,技まとめ!$A$1:$F$380,3,FALSE)),"－",VLOOKUP($AN1927,技まとめ!$A$1:$F$380,3,FALSE))</f>
        <v>81</v>
      </c>
      <c r="AQ1927" s="3">
        <f>IF(ISERROR(VLOOKUP($AN1927,技まとめ!$A$1:$F$380,5,FALSE)),"－",VLOOKUP($AN1927,技まとめ!$A$1:$F$380,5,FALSE))</f>
        <v>47</v>
      </c>
      <c r="AR1927" s="3" t="str">
        <f>IF($E1927=IF(ISERROR(VLOOKUP($AN1927,技まとめ!$A$1:$F$380,4,FALSE)),"－",VLOOKUP($AN1927,技まとめ!$A$1:$F$380,4,FALSE)),"一致","")</f>
        <v/>
      </c>
      <c r="AS1927" s="9" t="s">
        <v>5014</v>
      </c>
      <c r="AT1927" s="3" t="str">
        <f>IF(ISERROR(VLOOKUP($AS1927,技まとめ!$A$1:$F$380,6,FALSE)),"－",VLOOKUP($AS1927,技まとめ!$A$1:$F$380,6,FALSE))</f>
        <v>－</v>
      </c>
      <c r="AU1927" s="3">
        <f>IF(ISERROR(VLOOKUP($AS1927,技まとめ!$A$1:$F$380,3,FALSE)),"－",VLOOKUP($AS1927,技まとめ!$A$1:$F$380,3,FALSE))</f>
        <v>0</v>
      </c>
      <c r="AV1927" s="3">
        <f>IF(ISERROR(VLOOKUP($AS1927,技まとめ!$A$1:$F$380,5,FALSE)),"－",VLOOKUP($AS1927,技まとめ!$A$1:$F$380,5,FALSE))</f>
        <v>0</v>
      </c>
      <c r="AW1927" s="3" t="str">
        <f>IF($E1927=IF(ISERROR(VLOOKUP($AS1927,技まとめ!$A$1:$F$380,4,FALSE)),"－",VLOOKUP($AS1927,技まとめ!$A$1:$F$380,4,FALSE)),"一致","")</f>
        <v/>
      </c>
      <c r="AX1927" s="12" t="str">
        <f t="shared" si="426"/>
        <v>ハイボルテージニードルハンマーエレキトラップふっかつ！</v>
      </c>
      <c r="AY1927" s="12" t="str">
        <f t="shared" si="427"/>
        <v>ハイボルテージニードルハンマーエレキトラップふっかつ！</v>
      </c>
      <c r="AZ1927" s="12" t="str">
        <f t="shared" si="428"/>
        <v>ハイボルテージニードルハンマーエレキトラップふっかつ！</v>
      </c>
      <c r="BA1927" s="12" t="str">
        <f t="shared" si="429"/>
        <v>ハイボルテージニードルハンマーエレキトラップふっかつ！</v>
      </c>
      <c r="BB1927" s="11" t="str">
        <f t="shared" si="430"/>
        <v>P2CACA－</v>
      </c>
      <c r="BC1927" s="11" t="str">
        <f t="shared" si="431"/>
        <v>P2CACA－</v>
      </c>
      <c r="BD1927" s="11" t="str">
        <f t="shared" si="432"/>
        <v>P2CACA－</v>
      </c>
      <c r="BE1927" s="11" t="str">
        <f t="shared" si="433"/>
        <v>P2CACA－</v>
      </c>
    </row>
    <row r="1928" spans="1:57" ht="11.25" hidden="1" customHeight="1">
      <c r="A1928" s="6">
        <v>1927</v>
      </c>
      <c r="B1928" s="7" t="s">
        <v>4231</v>
      </c>
      <c r="C1928" s="8" t="s">
        <v>4232</v>
      </c>
      <c r="D1928" s="7" t="s">
        <v>72</v>
      </c>
      <c r="E1928" s="7" t="s">
        <v>102</v>
      </c>
      <c r="F1928" s="7" t="s">
        <v>82</v>
      </c>
      <c r="G1928" s="9">
        <v>127</v>
      </c>
      <c r="H1928" s="9">
        <v>142</v>
      </c>
      <c r="I1928" s="9">
        <v>48</v>
      </c>
      <c r="J1928" s="9">
        <v>71</v>
      </c>
      <c r="K1928" s="9">
        <v>49</v>
      </c>
      <c r="L1928" s="9">
        <v>76</v>
      </c>
      <c r="M1928" s="9">
        <v>62</v>
      </c>
      <c r="N1928" s="9">
        <v>50</v>
      </c>
      <c r="O1928" s="9">
        <v>60</v>
      </c>
      <c r="P1928" s="9">
        <v>12</v>
      </c>
      <c r="Q1928" s="10">
        <v>98</v>
      </c>
      <c r="R1928" s="11">
        <v>1</v>
      </c>
      <c r="S1928" s="11">
        <v>1</v>
      </c>
      <c r="T1928" s="11">
        <v>126</v>
      </c>
      <c r="U1928" s="11">
        <v>112</v>
      </c>
      <c r="V1928" s="11">
        <v>1</v>
      </c>
      <c r="W1928" s="11">
        <v>109</v>
      </c>
      <c r="X1928" s="11">
        <f t="shared" si="420"/>
        <v>448</v>
      </c>
      <c r="Y1928" s="11">
        <f t="shared" si="421"/>
        <v>4470</v>
      </c>
      <c r="Z1928" s="11">
        <f t="shared" si="422"/>
        <v>590</v>
      </c>
      <c r="AA1928" s="11">
        <f t="shared" si="423"/>
        <v>4965</v>
      </c>
      <c r="AB1928" s="11">
        <f t="shared" si="424"/>
        <v>4965</v>
      </c>
      <c r="AC1928" s="6">
        <f t="shared" si="425"/>
        <v>5590</v>
      </c>
      <c r="AD1928" s="9" t="s">
        <v>621</v>
      </c>
      <c r="AE1928" s="3" t="str">
        <f>IF(ISERROR(VLOOKUP($AD1928,技まとめ!$A$1:$F$380,6,FALSE)),"－",VLOOKUP($AD1928,技まとめ!$A$1:$F$380,6,FALSE))</f>
        <v>BB</v>
      </c>
      <c r="AF1928" s="3">
        <f>IF(ISERROR(VLOOKUP($AD1928,技まとめ!$A$1:$F$380,3,FALSE)),"－",VLOOKUP($AD1928,技まとめ!$A$1:$F$380,3,FALSE))</f>
        <v>92</v>
      </c>
      <c r="AG1928" s="3">
        <f>IF(ISERROR(VLOOKUP($AD1928,技まとめ!$A$1:$F$380,5,FALSE)),"－",VLOOKUP($AD1928,技まとめ!$A$1:$F$380,5,FALSE))</f>
        <v>53</v>
      </c>
      <c r="AH1928" s="3" t="str">
        <f>IF($E1928=IF(ISERROR(VLOOKUP($AD1928,技まとめ!$A$1:$F$380,4,FALSE)),"－",VLOOKUP($AD1928,技まとめ!$A$1:$F$380,4,FALSE)),"一致","")</f>
        <v/>
      </c>
      <c r="AI1928" s="9" t="s">
        <v>363</v>
      </c>
      <c r="AJ1928" s="3" t="str">
        <f>IF(ISERROR(VLOOKUP($AI1928,技まとめ!$A$1:$F$380,6,FALSE)),"－",VLOOKUP($AI1928,技まとめ!$A$1:$F$380,6,FALSE))</f>
        <v>BL</v>
      </c>
      <c r="AK1928" s="3">
        <f>IF(ISERROR(VLOOKUP($AI1928,技まとめ!$A$1:$F$380,3,FALSE)),"－",VLOOKUP($AI1928,技まとめ!$A$1:$F$380,3,FALSE))</f>
        <v>102</v>
      </c>
      <c r="AL1928" s="3">
        <f>IF(ISERROR(VLOOKUP($AI1928,技まとめ!$A$1:$F$380,5,FALSE)),"－",VLOOKUP($AI1928,技まとめ!$A$1:$F$380,5,FALSE))</f>
        <v>57</v>
      </c>
      <c r="AM1928" s="3" t="str">
        <f>IF($E1928=IF(ISERROR(VLOOKUP($AI1928,技まとめ!$A$1:$F$380,4,FALSE)),"－",VLOOKUP($AI1928,技まとめ!$A$1:$F$380,4,FALSE)),"一致","")</f>
        <v>一致</v>
      </c>
      <c r="AN1928" s="9" t="s">
        <v>2494</v>
      </c>
      <c r="AO1928" s="3" t="str">
        <f>IF(ISERROR(VLOOKUP($AN1928,技まとめ!$A$1:$F$380,6,FALSE)),"－",VLOOKUP($AN1928,技まとめ!$A$1:$F$380,6,FALSE))</f>
        <v>－</v>
      </c>
      <c r="AP1928" s="3">
        <f>IF(ISERROR(VLOOKUP($AN1928,技まとめ!$A$1:$F$380,3,FALSE)),"－",VLOOKUP($AN1928,技まとめ!$A$1:$F$380,3,FALSE))</f>
        <v>0</v>
      </c>
      <c r="AQ1928" s="3">
        <f>IF(ISERROR(VLOOKUP($AN1928,技まとめ!$A$1:$F$380,5,FALSE)),"－",VLOOKUP($AN1928,技まとめ!$A$1:$F$380,5,FALSE))</f>
        <v>0</v>
      </c>
      <c r="AR1928" s="3" t="str">
        <f>IF($E1928=IF(ISERROR(VLOOKUP($AN1928,技まとめ!$A$1:$F$380,4,FALSE)),"－",VLOOKUP($AN1928,技まとめ!$A$1:$F$380,4,FALSE)),"一致","")</f>
        <v/>
      </c>
      <c r="AS1928" s="9" t="s">
        <v>756</v>
      </c>
      <c r="AT1928" s="3" t="str">
        <f>IF(ISERROR(VLOOKUP($AS1928,技まとめ!$A$1:$F$380,6,FALSE)),"－",VLOOKUP($AS1928,技まとめ!$A$1:$F$380,6,FALSE))</f>
        <v>BB</v>
      </c>
      <c r="AU1928" s="3">
        <f>IF(ISERROR(VLOOKUP($AS1928,技まとめ!$A$1:$F$380,3,FALSE)),"－",VLOOKUP($AS1928,技まとめ!$A$1:$F$380,3,FALSE))</f>
        <v>65</v>
      </c>
      <c r="AV1928" s="3">
        <f>IF(ISERROR(VLOOKUP($AS1928,技まとめ!$A$1:$F$380,5,FALSE)),"－",VLOOKUP($AS1928,技まとめ!$A$1:$F$380,5,FALSE))</f>
        <v>42</v>
      </c>
      <c r="AW1928" s="3" t="str">
        <f>IF($E1928=IF(ISERROR(VLOOKUP($AS1928,技まとめ!$A$1:$F$380,4,FALSE)),"－",VLOOKUP($AS1928,技まとめ!$A$1:$F$380,4,FALSE)),"一致","")</f>
        <v>一致</v>
      </c>
      <c r="AX1928" s="12" t="str">
        <f t="shared" si="426"/>
        <v>デーモンカットマッドエクスプレスディフェンスフォースボルケイノカット</v>
      </c>
      <c r="AY1928" s="12" t="str">
        <f t="shared" si="427"/>
        <v>デーモンカットマッドエクスプレスディフェンスフォースボルケイノカット</v>
      </c>
      <c r="AZ1928" s="12" t="str">
        <f t="shared" si="428"/>
        <v>デーモンカットマッドエクスプレスディフェンスフォースボルケイノカット</v>
      </c>
      <c r="BA1928" s="12" t="str">
        <f t="shared" si="429"/>
        <v>デーモンカットマッドエクスプレスディフェンスフォースボルケイノカット</v>
      </c>
      <c r="BB1928" s="11" t="str">
        <f t="shared" si="430"/>
        <v>BBBL－BB</v>
      </c>
      <c r="BC1928" s="11" t="str">
        <f t="shared" si="431"/>
        <v>BBBL－BB</v>
      </c>
      <c r="BD1928" s="11" t="str">
        <f t="shared" si="432"/>
        <v>BBBL－BB</v>
      </c>
      <c r="BE1928" s="11" t="str">
        <f t="shared" si="433"/>
        <v>BBBL－BB</v>
      </c>
    </row>
    <row r="1929" spans="1:57" ht="11.25" hidden="1" customHeight="1">
      <c r="A1929" s="6">
        <v>1928</v>
      </c>
      <c r="B1929" s="7" t="s">
        <v>4233</v>
      </c>
      <c r="C1929" s="8" t="s">
        <v>4234</v>
      </c>
      <c r="D1929" s="7" t="s">
        <v>72</v>
      </c>
      <c r="E1929" s="7" t="s">
        <v>81</v>
      </c>
      <c r="F1929" s="7" t="s">
        <v>82</v>
      </c>
      <c r="G1929" s="9">
        <v>127</v>
      </c>
      <c r="H1929" s="9">
        <v>154</v>
      </c>
      <c r="I1929" s="9">
        <v>49</v>
      </c>
      <c r="J1929" s="9">
        <v>73</v>
      </c>
      <c r="K1929" s="9">
        <v>48</v>
      </c>
      <c r="L1929" s="9">
        <v>81</v>
      </c>
      <c r="M1929" s="9">
        <v>63</v>
      </c>
      <c r="N1929" s="9">
        <v>49</v>
      </c>
      <c r="O1929" s="9">
        <v>59</v>
      </c>
      <c r="P1929" s="9">
        <v>14</v>
      </c>
      <c r="Q1929" s="10">
        <v>99</v>
      </c>
      <c r="R1929" s="11">
        <v>2</v>
      </c>
      <c r="S1929" s="11">
        <v>1</v>
      </c>
      <c r="T1929" s="11">
        <v>131</v>
      </c>
      <c r="U1929" s="11">
        <v>113</v>
      </c>
      <c r="V1929" s="11">
        <v>1</v>
      </c>
      <c r="W1929" s="11">
        <v>109</v>
      </c>
      <c r="X1929" s="11">
        <f t="shared" si="420"/>
        <v>456</v>
      </c>
      <c r="Y1929" s="11">
        <f t="shared" si="421"/>
        <v>4510</v>
      </c>
      <c r="Z1929" s="11">
        <f t="shared" si="422"/>
        <v>625</v>
      </c>
      <c r="AA1929" s="11">
        <f t="shared" si="423"/>
        <v>5140</v>
      </c>
      <c r="AB1929" s="11">
        <f t="shared" si="424"/>
        <v>5140</v>
      </c>
      <c r="AC1929" s="6">
        <f t="shared" si="425"/>
        <v>5795</v>
      </c>
      <c r="AD1929" s="9" t="s">
        <v>159</v>
      </c>
      <c r="AE1929" s="3" t="str">
        <f>IF(ISERROR(VLOOKUP($AD1929,技まとめ!$A$1:$F$380,6,FALSE)),"－",VLOOKUP($AD1929,技まとめ!$A$1:$F$380,6,FALSE))</f>
        <v>BB</v>
      </c>
      <c r="AF1929" s="3">
        <f>IF(ISERROR(VLOOKUP($AD1929,技まとめ!$A$1:$F$380,3,FALSE)),"－",VLOOKUP($AD1929,技まとめ!$A$1:$F$380,3,FALSE))</f>
        <v>96</v>
      </c>
      <c r="AG1929" s="3">
        <f>IF(ISERROR(VLOOKUP($AD1929,技まとめ!$A$1:$F$380,5,FALSE)),"－",VLOOKUP($AD1929,技まとめ!$A$1:$F$380,5,FALSE))</f>
        <v>56</v>
      </c>
      <c r="AH1929" s="3" t="str">
        <f>IF($E1929=IF(ISERROR(VLOOKUP($AD1929,技まとめ!$A$1:$F$380,4,FALSE)),"－",VLOOKUP($AD1929,技まとめ!$A$1:$F$380,4,FALSE)),"一致","")</f>
        <v/>
      </c>
      <c r="AI1929" s="9" t="s">
        <v>875</v>
      </c>
      <c r="AJ1929" s="3" t="str">
        <f>IF(ISERROR(VLOOKUP($AI1929,技まとめ!$A$1:$F$380,6,FALSE)),"－",VLOOKUP($AI1929,技まとめ!$A$1:$F$380,6,FALSE))</f>
        <v>DR</v>
      </c>
      <c r="AK1929" s="3">
        <f>IF(ISERROR(VLOOKUP($AI1929,技まとめ!$A$1:$F$380,3,FALSE)),"－",VLOOKUP($AI1929,技まとめ!$A$1:$F$380,3,FALSE))</f>
        <v>60</v>
      </c>
      <c r="AL1929" s="3">
        <f>IF(ISERROR(VLOOKUP($AI1929,技まとめ!$A$1:$F$380,5,FALSE)),"－",VLOOKUP($AI1929,技まとめ!$A$1:$F$380,5,FALSE))</f>
        <v>39</v>
      </c>
      <c r="AM1929" s="3" t="str">
        <f>IF($E1929=IF(ISERROR(VLOOKUP($AI1929,技まとめ!$A$1:$F$380,4,FALSE)),"－",VLOOKUP($AI1929,技まとめ!$A$1:$F$380,4,FALSE)),"一致","")</f>
        <v/>
      </c>
      <c r="AN1929" s="9" t="s">
        <v>326</v>
      </c>
      <c r="AO1929" s="3" t="str">
        <f>IF(ISERROR(VLOOKUP($AN1929,技まとめ!$A$1:$F$380,6,FALSE)),"－",VLOOKUP($AN1929,技まとめ!$A$1:$F$380,6,FALSE))</f>
        <v>BL</v>
      </c>
      <c r="AP1929" s="3">
        <f>IF(ISERROR(VLOOKUP($AN1929,技まとめ!$A$1:$F$380,3,FALSE)),"－",VLOOKUP($AN1929,技まとめ!$A$1:$F$380,3,FALSE))</f>
        <v>56</v>
      </c>
      <c r="AQ1929" s="3">
        <f>IF(ISERROR(VLOOKUP($AN1929,技まとめ!$A$1:$F$380,5,FALSE)),"－",VLOOKUP($AN1929,技まとめ!$A$1:$F$380,5,FALSE))</f>
        <v>39</v>
      </c>
      <c r="AR1929" s="3" t="str">
        <f>IF($E1929=IF(ISERROR(VLOOKUP($AN1929,技まとめ!$A$1:$F$380,4,FALSE)),"－",VLOOKUP($AN1929,技まとめ!$A$1:$F$380,4,FALSE)),"一致","")</f>
        <v/>
      </c>
      <c r="AS1929" s="9" t="s">
        <v>174</v>
      </c>
      <c r="AT1929" s="3" t="str">
        <f>IF(ISERROR(VLOOKUP($AS1929,技まとめ!$A$1:$F$380,6,FALSE)),"－",VLOOKUP($AS1929,技まとめ!$A$1:$F$380,6,FALSE))</f>
        <v>BL</v>
      </c>
      <c r="AU1929" s="3">
        <f>IF(ISERROR(VLOOKUP($AS1929,技まとめ!$A$1:$F$380,3,FALSE)),"－",VLOOKUP($AS1929,技まとめ!$A$1:$F$380,3,FALSE))</f>
        <v>102</v>
      </c>
      <c r="AV1929" s="3">
        <f>IF(ISERROR(VLOOKUP($AS1929,技まとめ!$A$1:$F$380,5,FALSE)),"－",VLOOKUP($AS1929,技まとめ!$A$1:$F$380,5,FALSE))</f>
        <v>57</v>
      </c>
      <c r="AW1929" s="3" t="str">
        <f>IF($E1929=IF(ISERROR(VLOOKUP($AS1929,技まとめ!$A$1:$F$380,4,FALSE)),"－",VLOOKUP($AS1929,技まとめ!$A$1:$F$380,4,FALSE)),"一致","")</f>
        <v/>
      </c>
      <c r="AX1929" s="12" t="str">
        <f t="shared" si="426"/>
        <v>グランドクェイクシザース・ボムパワーチャージシグマゾーン</v>
      </c>
      <c r="AY1929" s="12" t="str">
        <f t="shared" si="427"/>
        <v>グランドクェイクシザース・ボムパワーチャージシグマゾーン</v>
      </c>
      <c r="AZ1929" s="12" t="str">
        <f t="shared" si="428"/>
        <v>グランドクェイクシザース・ボムパワーチャージシグマゾーン</v>
      </c>
      <c r="BA1929" s="12" t="str">
        <f t="shared" si="429"/>
        <v>グランドクェイクシザース・ボムパワーチャージシグマゾーン</v>
      </c>
      <c r="BB1929" s="11" t="str">
        <f t="shared" si="430"/>
        <v>BBDRBLBL</v>
      </c>
      <c r="BC1929" s="11" t="str">
        <f t="shared" si="431"/>
        <v>BBDRBLBL</v>
      </c>
      <c r="BD1929" s="11" t="str">
        <f t="shared" si="432"/>
        <v>BBDRBLBL</v>
      </c>
      <c r="BE1929" s="11" t="str">
        <f t="shared" si="433"/>
        <v>BBDRBLBL</v>
      </c>
    </row>
    <row r="1930" spans="1:57" ht="11.25" hidden="1" customHeight="1">
      <c r="A1930" s="6">
        <v>1929</v>
      </c>
      <c r="B1930" s="7" t="s">
        <v>4235</v>
      </c>
      <c r="C1930" s="8" t="s">
        <v>4236</v>
      </c>
      <c r="D1930" s="7" t="s">
        <v>72</v>
      </c>
      <c r="E1930" s="7" t="s">
        <v>95</v>
      </c>
      <c r="F1930" s="7" t="s">
        <v>109</v>
      </c>
      <c r="G1930" s="9">
        <v>126</v>
      </c>
      <c r="H1930" s="9">
        <v>149</v>
      </c>
      <c r="I1930" s="9">
        <v>50</v>
      </c>
      <c r="J1930" s="9">
        <v>80</v>
      </c>
      <c r="K1930" s="9">
        <v>71</v>
      </c>
      <c r="L1930" s="9">
        <v>53</v>
      </c>
      <c r="M1930" s="9">
        <v>58</v>
      </c>
      <c r="N1930" s="9">
        <v>64</v>
      </c>
      <c r="O1930" s="9">
        <v>65</v>
      </c>
      <c r="P1930" s="9">
        <v>11</v>
      </c>
      <c r="Q1930" s="10">
        <v>100</v>
      </c>
      <c r="R1930" s="11">
        <v>44</v>
      </c>
      <c r="S1930" s="11">
        <v>1</v>
      </c>
      <c r="T1930" s="11">
        <v>103</v>
      </c>
      <c r="U1930" s="11">
        <v>108</v>
      </c>
      <c r="V1930" s="11">
        <v>1</v>
      </c>
      <c r="W1930" s="11">
        <v>115</v>
      </c>
      <c r="X1930" s="11">
        <f t="shared" si="420"/>
        <v>472</v>
      </c>
      <c r="Y1930" s="11">
        <f t="shared" si="421"/>
        <v>4580</v>
      </c>
      <c r="Z1930" s="11">
        <f t="shared" si="422"/>
        <v>2125</v>
      </c>
      <c r="AA1930" s="11">
        <f t="shared" si="423"/>
        <v>4190</v>
      </c>
      <c r="AB1930" s="11">
        <f t="shared" si="424"/>
        <v>4190</v>
      </c>
      <c r="AC1930" s="6">
        <f t="shared" si="425"/>
        <v>4915</v>
      </c>
      <c r="AD1930" s="9" t="s">
        <v>183</v>
      </c>
      <c r="AE1930" s="3" t="str">
        <f>IF(ISERROR(VLOOKUP($AD1930,技まとめ!$A$1:$F$380,6,FALSE)),"－",VLOOKUP($AD1930,技まとめ!$A$1:$F$380,6,FALSE))</f>
        <v>DR</v>
      </c>
      <c r="AF1930" s="3">
        <f>IF(ISERROR(VLOOKUP($AD1930,技まとめ!$A$1:$F$380,3,FALSE)),"－",VLOOKUP($AD1930,技まとめ!$A$1:$F$380,3,FALSE))</f>
        <v>106</v>
      </c>
      <c r="AG1930" s="3">
        <f>IF(ISERROR(VLOOKUP($AD1930,技まとめ!$A$1:$F$380,5,FALSE)),"－",VLOOKUP($AD1930,技まとめ!$A$1:$F$380,5,FALSE))</f>
        <v>48</v>
      </c>
      <c r="AH1930" s="3" t="str">
        <f>IF($E1930=IF(ISERROR(VLOOKUP($AD1930,技まとめ!$A$1:$F$380,4,FALSE)),"－",VLOOKUP($AD1930,技まとめ!$A$1:$F$380,4,FALSE)),"一致","")</f>
        <v/>
      </c>
      <c r="AI1930" s="9" t="s">
        <v>713</v>
      </c>
      <c r="AJ1930" s="3" t="str">
        <f>IF(ISERROR(VLOOKUP($AI1930,技まとめ!$A$1:$F$380,6,FALSE)),"－",VLOOKUP($AI1930,技まとめ!$A$1:$F$380,6,FALSE))</f>
        <v>BB</v>
      </c>
      <c r="AK1930" s="3">
        <f>IF(ISERROR(VLOOKUP($AI1930,技まとめ!$A$1:$F$380,3,FALSE)),"－",VLOOKUP($AI1930,技まとめ!$A$1:$F$380,3,FALSE))</f>
        <v>59</v>
      </c>
      <c r="AL1930" s="3">
        <f>IF(ISERROR(VLOOKUP($AI1930,技まとめ!$A$1:$F$380,5,FALSE)),"－",VLOOKUP($AI1930,技まとめ!$A$1:$F$380,5,FALSE))</f>
        <v>38</v>
      </c>
      <c r="AM1930" s="3" t="str">
        <f>IF($E1930=IF(ISERROR(VLOOKUP($AI1930,技まとめ!$A$1:$F$380,4,FALSE)),"－",VLOOKUP($AI1930,技まとめ!$A$1:$F$380,4,FALSE)),"一致","")</f>
        <v/>
      </c>
      <c r="AN1930" s="9" t="s">
        <v>4237</v>
      </c>
      <c r="AO1930" s="3" t="str">
        <f>IF(ISERROR(VLOOKUP($AN1930,技まとめ!$A$1:$F$380,6,FALSE)),"－",VLOOKUP($AN1930,技まとめ!$A$1:$F$380,6,FALSE))</f>
        <v>NS</v>
      </c>
      <c r="AP1930" s="3">
        <f>IF(ISERROR(VLOOKUP($AN1930,技まとめ!$A$1:$F$380,3,FALSE)),"－",VLOOKUP($AN1930,技まとめ!$A$1:$F$380,3,FALSE))</f>
        <v>81</v>
      </c>
      <c r="AQ1930" s="3">
        <f>IF(ISERROR(VLOOKUP($AN1930,技まとめ!$A$1:$F$380,5,FALSE)),"－",VLOOKUP($AN1930,技まとめ!$A$1:$F$380,5,FALSE))</f>
        <v>46</v>
      </c>
      <c r="AR1930" s="3" t="str">
        <f>IF($E1930=IF(ISERROR(VLOOKUP($AN1930,技まとめ!$A$1:$F$380,4,FALSE)),"－",VLOOKUP($AN1930,技まとめ!$A$1:$F$380,4,FALSE)),"一致","")</f>
        <v>一致</v>
      </c>
      <c r="AS1930" s="9" t="s">
        <v>326</v>
      </c>
      <c r="AT1930" s="3" t="str">
        <f>IF(ISERROR(VLOOKUP($AS1930,技まとめ!$A$1:$F$380,6,FALSE)),"－",VLOOKUP($AS1930,技まとめ!$A$1:$F$380,6,FALSE))</f>
        <v>BL</v>
      </c>
      <c r="AU1930" s="3">
        <f>IF(ISERROR(VLOOKUP($AS1930,技まとめ!$A$1:$F$380,3,FALSE)),"－",VLOOKUP($AS1930,技まとめ!$A$1:$F$380,3,FALSE))</f>
        <v>56</v>
      </c>
      <c r="AV1930" s="3">
        <f>IF(ISERROR(VLOOKUP($AS1930,技まとめ!$A$1:$F$380,5,FALSE)),"－",VLOOKUP($AS1930,技まとめ!$A$1:$F$380,5,FALSE))</f>
        <v>39</v>
      </c>
      <c r="AW1930" s="3" t="str">
        <f>IF($E1930=IF(ISERROR(VLOOKUP($AS1930,技まとめ!$A$1:$F$380,4,FALSE)),"－",VLOOKUP($AS1930,技まとめ!$A$1:$F$380,4,FALSE)),"一致","")</f>
        <v/>
      </c>
      <c r="AX1930" s="12" t="str">
        <f t="shared" si="426"/>
        <v>ジャッジスルー３グラビテイションデススピアーパワーチャージ</v>
      </c>
      <c r="AY1930" s="12" t="str">
        <f t="shared" si="427"/>
        <v>ジャッジスルー３グラビテイションデススピアーパワーチャージ</v>
      </c>
      <c r="AZ1930" s="12" t="str">
        <f t="shared" si="428"/>
        <v>ジャッジスルー３グラビテイションデススピアーパワーチャージ</v>
      </c>
      <c r="BA1930" s="12" t="str">
        <f t="shared" si="429"/>
        <v>ジャッジスルー３グラビテイションデススピアーパワーチャージ</v>
      </c>
      <c r="BB1930" s="11" t="str">
        <f t="shared" si="430"/>
        <v>DRBBNSBL</v>
      </c>
      <c r="BC1930" s="11" t="str">
        <f t="shared" si="431"/>
        <v>DRBBNSBL</v>
      </c>
      <c r="BD1930" s="11" t="str">
        <f t="shared" si="432"/>
        <v>DRBBNSBL</v>
      </c>
      <c r="BE1930" s="11" t="str">
        <f t="shared" si="433"/>
        <v>DRBBNSBL</v>
      </c>
    </row>
    <row r="1931" spans="1:57" ht="11.25" hidden="1" customHeight="1">
      <c r="A1931" s="6">
        <v>1930</v>
      </c>
      <c r="B1931" s="7" t="s">
        <v>4238</v>
      </c>
      <c r="C1931" s="8" t="s">
        <v>4239</v>
      </c>
      <c r="D1931" s="7" t="s">
        <v>72</v>
      </c>
      <c r="E1931" s="7" t="s">
        <v>102</v>
      </c>
      <c r="F1931" s="7" t="s">
        <v>109</v>
      </c>
      <c r="G1931" s="9">
        <v>135</v>
      </c>
      <c r="H1931" s="9">
        <v>153</v>
      </c>
      <c r="I1931" s="9">
        <v>51</v>
      </c>
      <c r="J1931" s="9">
        <v>75</v>
      </c>
      <c r="K1931" s="9">
        <v>53</v>
      </c>
      <c r="L1931" s="9">
        <v>50</v>
      </c>
      <c r="M1931" s="9">
        <v>60</v>
      </c>
      <c r="N1931" s="9">
        <v>68</v>
      </c>
      <c r="O1931" s="9">
        <v>71</v>
      </c>
      <c r="P1931" s="9">
        <v>13</v>
      </c>
      <c r="Q1931" s="10">
        <v>101</v>
      </c>
      <c r="R1931" s="11">
        <v>27</v>
      </c>
      <c r="S1931" s="11">
        <v>1</v>
      </c>
      <c r="T1931" s="11">
        <v>100</v>
      </c>
      <c r="U1931" s="11">
        <v>110</v>
      </c>
      <c r="V1931" s="11">
        <v>1</v>
      </c>
      <c r="W1931" s="11">
        <v>121</v>
      </c>
      <c r="X1931" s="11">
        <f t="shared" si="420"/>
        <v>461</v>
      </c>
      <c r="Y1931" s="11">
        <f t="shared" si="421"/>
        <v>4650</v>
      </c>
      <c r="Z1931" s="11">
        <f t="shared" si="422"/>
        <v>1560</v>
      </c>
      <c r="AA1931" s="11">
        <f t="shared" si="423"/>
        <v>4115</v>
      </c>
      <c r="AB1931" s="11">
        <f t="shared" si="424"/>
        <v>4115</v>
      </c>
      <c r="AC1931" s="6">
        <f t="shared" si="425"/>
        <v>4740</v>
      </c>
      <c r="AD1931" s="9" t="s">
        <v>174</v>
      </c>
      <c r="AE1931" s="3" t="str">
        <f>IF(ISERROR(VLOOKUP($AD1931,技まとめ!$A$1:$F$380,6,FALSE)),"－",VLOOKUP($AD1931,技まとめ!$A$1:$F$380,6,FALSE))</f>
        <v>BL</v>
      </c>
      <c r="AF1931" s="3">
        <f>IF(ISERROR(VLOOKUP($AD1931,技まとめ!$A$1:$F$380,3,FALSE)),"－",VLOOKUP($AD1931,技まとめ!$A$1:$F$380,3,FALSE))</f>
        <v>102</v>
      </c>
      <c r="AG1931" s="3">
        <f>IF(ISERROR(VLOOKUP($AD1931,技まとめ!$A$1:$F$380,5,FALSE)),"－",VLOOKUP($AD1931,技まとめ!$A$1:$F$380,5,FALSE))</f>
        <v>57</v>
      </c>
      <c r="AH1931" s="3" t="str">
        <f>IF($E1931=IF(ISERROR(VLOOKUP($AD1931,技まとめ!$A$1:$F$380,4,FALSE)),"－",VLOOKUP($AD1931,技まとめ!$A$1:$F$380,4,FALSE)),"一致","")</f>
        <v/>
      </c>
      <c r="AI1931" s="9" t="s">
        <v>875</v>
      </c>
      <c r="AJ1931" s="3" t="str">
        <f>IF(ISERROR(VLOOKUP($AI1931,技まとめ!$A$1:$F$380,6,FALSE)),"－",VLOOKUP($AI1931,技まとめ!$A$1:$F$380,6,FALSE))</f>
        <v>DR</v>
      </c>
      <c r="AK1931" s="3">
        <f>IF(ISERROR(VLOOKUP($AI1931,技まとめ!$A$1:$F$380,3,FALSE)),"－",VLOOKUP($AI1931,技まとめ!$A$1:$F$380,3,FALSE))</f>
        <v>60</v>
      </c>
      <c r="AL1931" s="3">
        <f>IF(ISERROR(VLOOKUP($AI1931,技まとめ!$A$1:$F$380,5,FALSE)),"－",VLOOKUP($AI1931,技まとめ!$A$1:$F$380,5,FALSE))</f>
        <v>39</v>
      </c>
      <c r="AM1931" s="3" t="str">
        <f>IF($E1931=IF(ISERROR(VLOOKUP($AI1931,技まとめ!$A$1:$F$380,4,FALSE)),"－",VLOOKUP($AI1931,技まとめ!$A$1:$F$380,4,FALSE)),"一致","")</f>
        <v/>
      </c>
      <c r="AN1931" s="9" t="s">
        <v>326</v>
      </c>
      <c r="AO1931" s="3" t="str">
        <f>IF(ISERROR(VLOOKUP($AN1931,技まとめ!$A$1:$F$380,6,FALSE)),"－",VLOOKUP($AN1931,技まとめ!$A$1:$F$380,6,FALSE))</f>
        <v>BL</v>
      </c>
      <c r="AP1931" s="3">
        <f>IF(ISERROR(VLOOKUP($AN1931,技まとめ!$A$1:$F$380,3,FALSE)),"－",VLOOKUP($AN1931,技まとめ!$A$1:$F$380,3,FALSE))</f>
        <v>56</v>
      </c>
      <c r="AQ1931" s="3">
        <f>IF(ISERROR(VLOOKUP($AN1931,技まとめ!$A$1:$F$380,5,FALSE)),"－",VLOOKUP($AN1931,技まとめ!$A$1:$F$380,5,FALSE))</f>
        <v>39</v>
      </c>
      <c r="AR1931" s="3" t="str">
        <f>IF($E1931=IF(ISERROR(VLOOKUP($AN1931,技まとめ!$A$1:$F$380,4,FALSE)),"－",VLOOKUP($AN1931,技まとめ!$A$1:$F$380,4,FALSE)),"一致","")</f>
        <v/>
      </c>
      <c r="AS1931" s="9" t="s">
        <v>170</v>
      </c>
      <c r="AT1931" s="3" t="str">
        <f>IF(ISERROR(VLOOKUP($AS1931,技まとめ!$A$1:$F$380,6,FALSE)),"－",VLOOKUP($AS1931,技まとめ!$A$1:$F$380,6,FALSE))</f>
        <v>－</v>
      </c>
      <c r="AU1931" s="3">
        <f>IF(ISERROR(VLOOKUP($AS1931,技まとめ!$A$1:$F$380,3,FALSE)),"－",VLOOKUP($AS1931,技まとめ!$A$1:$F$380,3,FALSE))</f>
        <v>0</v>
      </c>
      <c r="AV1931" s="3">
        <f>IF(ISERROR(VLOOKUP($AS1931,技まとめ!$A$1:$F$380,5,FALSE)),"－",VLOOKUP($AS1931,技まとめ!$A$1:$F$380,5,FALSE))</f>
        <v>0</v>
      </c>
      <c r="AW1931" s="3" t="str">
        <f>IF($E1931=IF(ISERROR(VLOOKUP($AS1931,技まとめ!$A$1:$F$380,4,FALSE)),"－",VLOOKUP($AS1931,技まとめ!$A$1:$F$380,4,FALSE)),"一致","")</f>
        <v/>
      </c>
      <c r="AX1931" s="12" t="str">
        <f t="shared" si="426"/>
        <v>シグマゾーンシザース・ボムパワーチャージオフェンスフォース</v>
      </c>
      <c r="AY1931" s="12" t="str">
        <f t="shared" si="427"/>
        <v>シグマゾーンシザース・ボムパワーチャージオフェンスフォース</v>
      </c>
      <c r="AZ1931" s="12" t="str">
        <f t="shared" si="428"/>
        <v>シグマゾーンシザース・ボムパワーチャージオフェンスフォース</v>
      </c>
      <c r="BA1931" s="12" t="str">
        <f t="shared" si="429"/>
        <v>シグマゾーンシザース・ボムパワーチャージオフェンスフォース</v>
      </c>
      <c r="BB1931" s="11" t="str">
        <f t="shared" si="430"/>
        <v>BLDRBL－</v>
      </c>
      <c r="BC1931" s="11" t="str">
        <f t="shared" si="431"/>
        <v>BLDRBL－</v>
      </c>
      <c r="BD1931" s="11" t="str">
        <f t="shared" si="432"/>
        <v>BLDRBL－</v>
      </c>
      <c r="BE1931" s="11" t="str">
        <f t="shared" si="433"/>
        <v>BLDRBL－</v>
      </c>
    </row>
    <row r="1932" spans="1:57" ht="11.25" hidden="1" customHeight="1">
      <c r="A1932" s="6">
        <v>1931</v>
      </c>
      <c r="B1932" s="7" t="s">
        <v>4240</v>
      </c>
      <c r="C1932" s="8" t="s">
        <v>4241</v>
      </c>
      <c r="D1932" s="7" t="s">
        <v>72</v>
      </c>
      <c r="E1932" s="7" t="s">
        <v>73</v>
      </c>
      <c r="F1932" s="7" t="s">
        <v>128</v>
      </c>
      <c r="G1932" s="9">
        <v>130</v>
      </c>
      <c r="H1932" s="9">
        <v>158</v>
      </c>
      <c r="I1932" s="9">
        <v>73</v>
      </c>
      <c r="J1932" s="9">
        <v>53</v>
      </c>
      <c r="K1932" s="9">
        <v>51</v>
      </c>
      <c r="L1932" s="9">
        <v>54</v>
      </c>
      <c r="M1932" s="9">
        <v>76</v>
      </c>
      <c r="N1932" s="9">
        <v>59</v>
      </c>
      <c r="O1932" s="9">
        <v>58</v>
      </c>
      <c r="P1932" s="9">
        <v>14</v>
      </c>
      <c r="Q1932" s="10">
        <v>123</v>
      </c>
      <c r="R1932" s="11">
        <v>1</v>
      </c>
      <c r="S1932" s="11">
        <v>1</v>
      </c>
      <c r="T1932" s="11">
        <v>104</v>
      </c>
      <c r="U1932" s="11">
        <v>126</v>
      </c>
      <c r="V1932" s="11">
        <v>1</v>
      </c>
      <c r="W1932" s="11">
        <v>102</v>
      </c>
      <c r="X1932" s="11">
        <f t="shared" si="420"/>
        <v>458</v>
      </c>
      <c r="Y1932" s="11">
        <f t="shared" si="421"/>
        <v>5435</v>
      </c>
      <c r="Z1932" s="11">
        <f t="shared" si="422"/>
        <v>555</v>
      </c>
      <c r="AA1932" s="11">
        <f t="shared" si="423"/>
        <v>4160</v>
      </c>
      <c r="AB1932" s="11">
        <f t="shared" si="424"/>
        <v>4160</v>
      </c>
      <c r="AC1932" s="6">
        <f t="shared" si="425"/>
        <v>4675</v>
      </c>
      <c r="AD1932" s="9" t="s">
        <v>4237</v>
      </c>
      <c r="AE1932" s="3" t="str">
        <f>IF(ISERROR(VLOOKUP($AD1932,技まとめ!$A$1:$F$380,6,FALSE)),"－",VLOOKUP($AD1932,技まとめ!$A$1:$F$380,6,FALSE))</f>
        <v>NS</v>
      </c>
      <c r="AF1932" s="3">
        <f>IF(ISERROR(VLOOKUP($AD1932,技まとめ!$A$1:$F$380,3,FALSE)),"－",VLOOKUP($AD1932,技まとめ!$A$1:$F$380,3,FALSE))</f>
        <v>81</v>
      </c>
      <c r="AG1932" s="3">
        <f>IF(ISERROR(VLOOKUP($AD1932,技まとめ!$A$1:$F$380,5,FALSE)),"－",VLOOKUP($AD1932,技まとめ!$A$1:$F$380,5,FALSE))</f>
        <v>46</v>
      </c>
      <c r="AH1932" s="3" t="str">
        <f>IF($E1932=IF(ISERROR(VLOOKUP($AD1932,技まとめ!$A$1:$F$380,4,FALSE)),"－",VLOOKUP($AD1932,技まとめ!$A$1:$F$380,4,FALSE)),"一致","")</f>
        <v/>
      </c>
      <c r="AI1932" s="9" t="s">
        <v>4242</v>
      </c>
      <c r="AJ1932" s="3" t="str">
        <f>IF(ISERROR(VLOOKUP($AI1932,技まとめ!$A$1:$F$380,6,FALSE)),"－",VLOOKUP($AI1932,技まとめ!$A$1:$F$380,6,FALSE))</f>
        <v>LS</v>
      </c>
      <c r="AK1932" s="3">
        <f>IF(ISERROR(VLOOKUP($AI1932,技まとめ!$A$1:$F$380,3,FALSE)),"－",VLOOKUP($AI1932,技まとめ!$A$1:$F$380,3,FALSE))</f>
        <v>96</v>
      </c>
      <c r="AL1932" s="3">
        <f>IF(ISERROR(VLOOKUP($AI1932,技まとめ!$A$1:$F$380,5,FALSE)),"－",VLOOKUP($AI1932,技まとめ!$A$1:$F$380,5,FALSE))</f>
        <v>62</v>
      </c>
      <c r="AM1932" s="3" t="str">
        <f>IF($E1932=IF(ISERROR(VLOOKUP($AI1932,技まとめ!$A$1:$F$380,4,FALSE)),"－",VLOOKUP($AI1932,技まとめ!$A$1:$F$380,4,FALSE)),"一致","")</f>
        <v/>
      </c>
      <c r="AN1932" s="9" t="s">
        <v>177</v>
      </c>
      <c r="AO1932" s="3" t="str">
        <f>IF(ISERROR(VLOOKUP($AN1932,技まとめ!$A$1:$F$380,6,FALSE)),"－",VLOOKUP($AN1932,技まとめ!$A$1:$F$380,6,FALSE))</f>
        <v>DR</v>
      </c>
      <c r="AP1932" s="3">
        <f>IF(ISERROR(VLOOKUP($AN1932,技まとめ!$A$1:$F$380,3,FALSE)),"－",VLOOKUP($AN1932,技まとめ!$A$1:$F$380,3,FALSE))</f>
        <v>93</v>
      </c>
      <c r="AQ1932" s="3">
        <f>IF(ISERROR(VLOOKUP($AN1932,技まとめ!$A$1:$F$380,5,FALSE)),"－",VLOOKUP($AN1932,技まとめ!$A$1:$F$380,5,FALSE))</f>
        <v>42</v>
      </c>
      <c r="AR1932" s="3" t="str">
        <f>IF($E1932=IF(ISERROR(VLOOKUP($AN1932,技まとめ!$A$1:$F$380,4,FALSE)),"－",VLOOKUP($AN1932,技まとめ!$A$1:$F$380,4,FALSE)),"一致","")</f>
        <v/>
      </c>
      <c r="AS1932" s="9" t="s">
        <v>4243</v>
      </c>
      <c r="AT1932" s="3" t="str">
        <f>IF(ISERROR(VLOOKUP($AS1932,技まとめ!$A$1:$F$380,6,FALSE)),"－",VLOOKUP($AS1932,技まとめ!$A$1:$F$380,6,FALSE))</f>
        <v>DR</v>
      </c>
      <c r="AU1932" s="3">
        <f>IF(ISERROR(VLOOKUP($AS1932,技まとめ!$A$1:$F$380,3,FALSE)),"－",VLOOKUP($AS1932,技まとめ!$A$1:$F$380,3,FALSE))</f>
        <v>96</v>
      </c>
      <c r="AV1932" s="3">
        <f>IF(ISERROR(VLOOKUP($AS1932,技まとめ!$A$1:$F$380,5,FALSE)),"－",VLOOKUP($AS1932,技まとめ!$A$1:$F$380,5,FALSE))</f>
        <v>56</v>
      </c>
      <c r="AW1932" s="3" t="str">
        <f>IF($E1932=IF(ISERROR(VLOOKUP($AS1932,技まとめ!$A$1:$F$380,4,FALSE)),"－",VLOOKUP($AS1932,技まとめ!$A$1:$F$380,4,FALSE)),"一致","")</f>
        <v/>
      </c>
      <c r="AX1932" s="12" t="str">
        <f t="shared" si="426"/>
        <v>デススピアーデスレインジャッジスルー２デビルボール</v>
      </c>
      <c r="AY1932" s="12" t="str">
        <f t="shared" si="427"/>
        <v>デススピアーデスレインジャッジスルー２デビルボール</v>
      </c>
      <c r="AZ1932" s="12" t="str">
        <f t="shared" si="428"/>
        <v>デススピアーデスレインジャッジスルー２デビルボール</v>
      </c>
      <c r="BA1932" s="12" t="str">
        <f t="shared" si="429"/>
        <v>デススピアーデスレインジャッジスルー２デビルボール</v>
      </c>
      <c r="BB1932" s="11" t="str">
        <f t="shared" si="430"/>
        <v>NSLSDRDR</v>
      </c>
      <c r="BC1932" s="11" t="str">
        <f t="shared" si="431"/>
        <v>NSLSDRDR</v>
      </c>
      <c r="BD1932" s="11" t="str">
        <f t="shared" si="432"/>
        <v>NSLSDRDR</v>
      </c>
      <c r="BE1932" s="11" t="str">
        <f t="shared" si="433"/>
        <v>NSLSDRDR</v>
      </c>
    </row>
    <row r="1933" spans="1:57" ht="11.25" hidden="1" customHeight="1">
      <c r="A1933" s="6">
        <v>1932</v>
      </c>
      <c r="B1933" s="7" t="s">
        <v>4244</v>
      </c>
      <c r="C1933" s="8" t="s">
        <v>4245</v>
      </c>
      <c r="D1933" s="7" t="s">
        <v>72</v>
      </c>
      <c r="E1933" s="7" t="s">
        <v>95</v>
      </c>
      <c r="F1933" s="7" t="s">
        <v>82</v>
      </c>
      <c r="G1933" s="9">
        <v>124</v>
      </c>
      <c r="H1933" s="9">
        <v>156</v>
      </c>
      <c r="I1933" s="9">
        <v>52</v>
      </c>
      <c r="J1933" s="9">
        <v>74</v>
      </c>
      <c r="K1933" s="9">
        <v>50</v>
      </c>
      <c r="L1933" s="9">
        <v>78</v>
      </c>
      <c r="M1933" s="9">
        <v>55</v>
      </c>
      <c r="N1933" s="9">
        <v>70</v>
      </c>
      <c r="O1933" s="9">
        <v>57</v>
      </c>
      <c r="P1933" s="9">
        <v>7</v>
      </c>
      <c r="Q1933" s="10">
        <v>102</v>
      </c>
      <c r="R1933" s="11">
        <v>19</v>
      </c>
      <c r="S1933" s="11">
        <v>1</v>
      </c>
      <c r="T1933" s="11">
        <v>128</v>
      </c>
      <c r="U1933" s="11">
        <v>105</v>
      </c>
      <c r="V1933" s="11">
        <v>1</v>
      </c>
      <c r="W1933" s="11">
        <v>107</v>
      </c>
      <c r="X1933" s="11">
        <f t="shared" si="420"/>
        <v>463</v>
      </c>
      <c r="Y1933" s="11">
        <f t="shared" si="421"/>
        <v>4620</v>
      </c>
      <c r="Z1933" s="11">
        <f t="shared" si="422"/>
        <v>1210</v>
      </c>
      <c r="AA1933" s="11">
        <f t="shared" si="423"/>
        <v>5025</v>
      </c>
      <c r="AB1933" s="11">
        <f t="shared" si="424"/>
        <v>5025</v>
      </c>
      <c r="AC1933" s="6">
        <f t="shared" si="425"/>
        <v>5750</v>
      </c>
      <c r="AD1933" s="9" t="s">
        <v>326</v>
      </c>
      <c r="AE1933" s="3" t="str">
        <f>IF(ISERROR(VLOOKUP($AD1933,技まとめ!$A$1:$F$380,6,FALSE)),"－",VLOOKUP($AD1933,技まとめ!$A$1:$F$380,6,FALSE))</f>
        <v>BL</v>
      </c>
      <c r="AF1933" s="3">
        <f>IF(ISERROR(VLOOKUP($AD1933,技まとめ!$A$1:$F$380,3,FALSE)),"－",VLOOKUP($AD1933,技まとめ!$A$1:$F$380,3,FALSE))</f>
        <v>56</v>
      </c>
      <c r="AG1933" s="3">
        <f>IF(ISERROR(VLOOKUP($AD1933,技まとめ!$A$1:$F$380,5,FALSE)),"－",VLOOKUP($AD1933,技まとめ!$A$1:$F$380,5,FALSE))</f>
        <v>39</v>
      </c>
      <c r="AH1933" s="3" t="str">
        <f>IF($E1933=IF(ISERROR(VLOOKUP($AD1933,技まとめ!$A$1:$F$380,4,FALSE)),"－",VLOOKUP($AD1933,技まとめ!$A$1:$F$380,4,FALSE)),"一致","")</f>
        <v/>
      </c>
      <c r="AI1933" s="9" t="s">
        <v>5008</v>
      </c>
      <c r="AJ1933" s="3" t="str">
        <f>IF(ISERROR(VLOOKUP($AI1933,技まとめ!$A$1:$F$380,6,FALSE)),"－",VLOOKUP($AI1933,技まとめ!$A$1:$F$380,6,FALSE))</f>
        <v>－</v>
      </c>
      <c r="AK1933" s="3">
        <f>IF(ISERROR(VLOOKUP($AI1933,技まとめ!$A$1:$F$380,3,FALSE)),"－",VLOOKUP($AI1933,技まとめ!$A$1:$F$380,3,FALSE))</f>
        <v>0</v>
      </c>
      <c r="AL1933" s="3">
        <f>IF(ISERROR(VLOOKUP($AI1933,技まとめ!$A$1:$F$380,5,FALSE)),"－",VLOOKUP($AI1933,技まとめ!$A$1:$F$380,5,FALSE))</f>
        <v>0</v>
      </c>
      <c r="AM1933" s="3" t="str">
        <f>IF($E1933=IF(ISERROR(VLOOKUP($AI1933,技まとめ!$A$1:$F$380,4,FALSE)),"－",VLOOKUP($AI1933,技まとめ!$A$1:$F$380,4,FALSE)),"一致","")</f>
        <v/>
      </c>
      <c r="AN1933" s="9" t="s">
        <v>756</v>
      </c>
      <c r="AO1933" s="3" t="str">
        <f>IF(ISERROR(VLOOKUP($AN1933,技まとめ!$A$1:$F$380,6,FALSE)),"－",VLOOKUP($AN1933,技まとめ!$A$1:$F$380,6,FALSE))</f>
        <v>BB</v>
      </c>
      <c r="AP1933" s="3">
        <f>IF(ISERROR(VLOOKUP($AN1933,技まとめ!$A$1:$F$380,3,FALSE)),"－",VLOOKUP($AN1933,技まとめ!$A$1:$F$380,3,FALSE))</f>
        <v>65</v>
      </c>
      <c r="AQ1933" s="3">
        <f>IF(ISERROR(VLOOKUP($AN1933,技まとめ!$A$1:$F$380,5,FALSE)),"－",VLOOKUP($AN1933,技まとめ!$A$1:$F$380,5,FALSE))</f>
        <v>42</v>
      </c>
      <c r="AR1933" s="3" t="str">
        <f>IF($E1933=IF(ISERROR(VLOOKUP($AN1933,技まとめ!$A$1:$F$380,4,FALSE)),"－",VLOOKUP($AN1933,技まとめ!$A$1:$F$380,4,FALSE)),"一致","")</f>
        <v/>
      </c>
      <c r="AS1933" s="9" t="s">
        <v>4230</v>
      </c>
      <c r="AT1933" s="3" t="str">
        <f>IF(ISERROR(VLOOKUP($AS1933,技まとめ!$A$1:$F$380,6,FALSE)),"－",VLOOKUP($AS1933,技まとめ!$A$1:$F$380,6,FALSE))</f>
        <v>CA</v>
      </c>
      <c r="AU1933" s="3">
        <f>IF(ISERROR(VLOOKUP($AS1933,技まとめ!$A$1:$F$380,3,FALSE)),"－",VLOOKUP($AS1933,技まとめ!$A$1:$F$380,3,FALSE))</f>
        <v>81</v>
      </c>
      <c r="AV1933" s="3">
        <f>IF(ISERROR(VLOOKUP($AS1933,技まとめ!$A$1:$F$380,5,FALSE)),"－",VLOOKUP($AS1933,技まとめ!$A$1:$F$380,5,FALSE))</f>
        <v>47</v>
      </c>
      <c r="AW1933" s="3" t="str">
        <f>IF($E1933=IF(ISERROR(VLOOKUP($AS1933,技まとめ!$A$1:$F$380,4,FALSE)),"－",VLOOKUP($AS1933,技まとめ!$A$1:$F$380,4,FALSE)),"一致","")</f>
        <v/>
      </c>
      <c r="AX1933" s="12" t="str">
        <f t="shared" si="426"/>
        <v>パワーチャージこんしん！ボルケイノカットエレキトラップ</v>
      </c>
      <c r="AY1933" s="12" t="str">
        <f t="shared" si="427"/>
        <v>パワーチャージこんしん！ボルケイノカットエレキトラップ</v>
      </c>
      <c r="AZ1933" s="12" t="str">
        <f t="shared" si="428"/>
        <v>パワーチャージこんしん！ボルケイノカットエレキトラップ</v>
      </c>
      <c r="BA1933" s="12" t="str">
        <f t="shared" si="429"/>
        <v>パワーチャージこんしん！ボルケイノカットエレキトラップ</v>
      </c>
      <c r="BB1933" s="11" t="str">
        <f t="shared" si="430"/>
        <v>BL－BBCA</v>
      </c>
      <c r="BC1933" s="11" t="str">
        <f t="shared" si="431"/>
        <v>BL－BBCA</v>
      </c>
      <c r="BD1933" s="11" t="str">
        <f t="shared" si="432"/>
        <v>BL－BBCA</v>
      </c>
      <c r="BE1933" s="11" t="str">
        <f t="shared" si="433"/>
        <v>BL－BBCA</v>
      </c>
    </row>
    <row r="1934" spans="1:57" ht="11.25" hidden="1" customHeight="1">
      <c r="A1934" s="6">
        <v>1933</v>
      </c>
      <c r="B1934" s="7" t="s">
        <v>4246</v>
      </c>
      <c r="C1934" s="8" t="s">
        <v>4247</v>
      </c>
      <c r="D1934" s="7" t="s">
        <v>72</v>
      </c>
      <c r="E1934" s="7" t="s">
        <v>73</v>
      </c>
      <c r="F1934" s="7" t="s">
        <v>128</v>
      </c>
      <c r="G1934" s="9">
        <v>126</v>
      </c>
      <c r="H1934" s="9">
        <v>150</v>
      </c>
      <c r="I1934" s="9">
        <v>78</v>
      </c>
      <c r="J1934" s="9">
        <v>48</v>
      </c>
      <c r="K1934" s="9">
        <v>54</v>
      </c>
      <c r="L1934" s="9">
        <v>48</v>
      </c>
      <c r="M1934" s="9">
        <v>72</v>
      </c>
      <c r="N1934" s="9">
        <v>60</v>
      </c>
      <c r="O1934" s="9">
        <v>63</v>
      </c>
      <c r="P1934" s="9">
        <v>24</v>
      </c>
      <c r="Q1934" s="10">
        <v>128</v>
      </c>
      <c r="R1934" s="11">
        <v>4</v>
      </c>
      <c r="S1934" s="11">
        <v>1</v>
      </c>
      <c r="T1934" s="11">
        <v>98</v>
      </c>
      <c r="U1934" s="11">
        <v>122</v>
      </c>
      <c r="V1934" s="11">
        <v>1</v>
      </c>
      <c r="W1934" s="11">
        <v>113</v>
      </c>
      <c r="X1934" s="11">
        <f t="shared" si="420"/>
        <v>467</v>
      </c>
      <c r="Y1934" s="11">
        <f t="shared" si="421"/>
        <v>5690</v>
      </c>
      <c r="Z1934" s="11">
        <f t="shared" si="422"/>
        <v>715</v>
      </c>
      <c r="AA1934" s="11">
        <f t="shared" si="423"/>
        <v>4005</v>
      </c>
      <c r="AB1934" s="11">
        <f t="shared" si="424"/>
        <v>4005</v>
      </c>
      <c r="AC1934" s="6">
        <f t="shared" si="425"/>
        <v>4505</v>
      </c>
      <c r="AD1934" s="9" t="s">
        <v>4242</v>
      </c>
      <c r="AE1934" s="3" t="str">
        <f>IF(ISERROR(VLOOKUP($AD1934,技まとめ!$A$1:$F$380,6,FALSE)),"－",VLOOKUP($AD1934,技まとめ!$A$1:$F$380,6,FALSE))</f>
        <v>LS</v>
      </c>
      <c r="AF1934" s="3">
        <f>IF(ISERROR(VLOOKUP($AD1934,技まとめ!$A$1:$F$380,3,FALSE)),"－",VLOOKUP($AD1934,技まとめ!$A$1:$F$380,3,FALSE))</f>
        <v>96</v>
      </c>
      <c r="AG1934" s="3">
        <f>IF(ISERROR(VLOOKUP($AD1934,技まとめ!$A$1:$F$380,5,FALSE)),"－",VLOOKUP($AD1934,技まとめ!$A$1:$F$380,5,FALSE))</f>
        <v>62</v>
      </c>
      <c r="AH1934" s="3" t="str">
        <f>IF($E1934=IF(ISERROR(VLOOKUP($AD1934,技まとめ!$A$1:$F$380,4,FALSE)),"－",VLOOKUP($AD1934,技まとめ!$A$1:$F$380,4,FALSE)),"一致","")</f>
        <v/>
      </c>
      <c r="AI1934" s="9" t="s">
        <v>4248</v>
      </c>
      <c r="AJ1934" s="3" t="str">
        <f>IF(ISERROR(VLOOKUP($AI1934,技まとめ!$A$1:$F$380,6,FALSE)),"－",VLOOKUP($AI1934,技まとめ!$A$1:$F$380,6,FALSE))</f>
        <v>DR</v>
      </c>
      <c r="AK1934" s="3">
        <f>IF(ISERROR(VLOOKUP($AI1934,技まとめ!$A$1:$F$380,3,FALSE)),"－",VLOOKUP($AI1934,技まとめ!$A$1:$F$380,3,FALSE))</f>
        <v>96</v>
      </c>
      <c r="AL1934" s="3">
        <f>IF(ISERROR(VLOOKUP($AI1934,技まとめ!$A$1:$F$380,5,FALSE)),"－",VLOOKUP($AI1934,技まとめ!$A$1:$F$380,5,FALSE))</f>
        <v>56</v>
      </c>
      <c r="AM1934" s="3" t="str">
        <f>IF($E1934=IF(ISERROR(VLOOKUP($AI1934,技まとめ!$A$1:$F$380,4,FALSE)),"－",VLOOKUP($AI1934,技まとめ!$A$1:$F$380,4,FALSE)),"一致","")</f>
        <v/>
      </c>
      <c r="AN1934" s="9" t="s">
        <v>4249</v>
      </c>
      <c r="AO1934" s="3" t="str">
        <f>IF(ISERROR(VLOOKUP($AN1934,技まとめ!$A$1:$F$380,6,FALSE)),"－",VLOOKUP($AN1934,技まとめ!$A$1:$F$380,6,FALSE))</f>
        <v>DR</v>
      </c>
      <c r="AP1934" s="3">
        <f>IF(ISERROR(VLOOKUP($AN1934,技まとめ!$A$1:$F$380,3,FALSE)),"－",VLOOKUP($AN1934,技まとめ!$A$1:$F$380,3,FALSE))</f>
        <v>60</v>
      </c>
      <c r="AQ1934" s="3">
        <f>IF(ISERROR(VLOOKUP($AN1934,技まとめ!$A$1:$F$380,5,FALSE)),"－",VLOOKUP($AN1934,技まとめ!$A$1:$F$380,5,FALSE))</f>
        <v>39</v>
      </c>
      <c r="AR1934" s="3" t="str">
        <f>IF($E1934=IF(ISERROR(VLOOKUP($AN1934,技まとめ!$A$1:$F$380,4,FALSE)),"－",VLOOKUP($AN1934,技まとめ!$A$1:$F$380,4,FALSE)),"一致","")</f>
        <v>一致</v>
      </c>
      <c r="AS1934" s="9" t="s">
        <v>4237</v>
      </c>
      <c r="AT1934" s="3" t="str">
        <f>IF(ISERROR(VLOOKUP($AS1934,技まとめ!$A$1:$F$380,6,FALSE)),"－",VLOOKUP($AS1934,技まとめ!$A$1:$F$380,6,FALSE))</f>
        <v>NS</v>
      </c>
      <c r="AU1934" s="3">
        <f>IF(ISERROR(VLOOKUP($AS1934,技まとめ!$A$1:$F$380,3,FALSE)),"－",VLOOKUP($AS1934,技まとめ!$A$1:$F$380,3,FALSE))</f>
        <v>81</v>
      </c>
      <c r="AV1934" s="3">
        <f>IF(ISERROR(VLOOKUP($AS1934,技まとめ!$A$1:$F$380,5,FALSE)),"－",VLOOKUP($AS1934,技まとめ!$A$1:$F$380,5,FALSE))</f>
        <v>46</v>
      </c>
      <c r="AW1934" s="3" t="str">
        <f>IF($E1934=IF(ISERROR(VLOOKUP($AS1934,技まとめ!$A$1:$F$380,4,FALSE)),"－",VLOOKUP($AS1934,技まとめ!$A$1:$F$380,4,FALSE)),"一致","")</f>
        <v/>
      </c>
      <c r="AX1934" s="12" t="str">
        <f t="shared" si="426"/>
        <v>デスレインエンゼルボールシザース・ボムデススピアー</v>
      </c>
      <c r="AY1934" s="12" t="str">
        <f t="shared" si="427"/>
        <v>デスレインエンゼルボールシザース・ボムデススピアー</v>
      </c>
      <c r="AZ1934" s="12" t="str">
        <f t="shared" si="428"/>
        <v>デスレインエンゼルボールシザース・ボムデススピアー</v>
      </c>
      <c r="BA1934" s="12" t="str">
        <f t="shared" si="429"/>
        <v>デスレインエンゼルボールシザース・ボムデススピアー</v>
      </c>
      <c r="BB1934" s="11" t="str">
        <f t="shared" si="430"/>
        <v>LSDRDRNS</v>
      </c>
      <c r="BC1934" s="11" t="str">
        <f t="shared" si="431"/>
        <v>LSDRDRNS</v>
      </c>
      <c r="BD1934" s="11" t="str">
        <f t="shared" si="432"/>
        <v>LSDRDRNS</v>
      </c>
      <c r="BE1934" s="11" t="str">
        <f t="shared" si="433"/>
        <v>LSDRDRNS</v>
      </c>
    </row>
    <row r="1935" spans="1:57" ht="11.25" hidden="1" customHeight="1">
      <c r="A1935" s="6">
        <v>1934</v>
      </c>
      <c r="B1935" s="7" t="s">
        <v>4250</v>
      </c>
      <c r="C1935" s="8" t="s">
        <v>4251</v>
      </c>
      <c r="D1935" s="7" t="s">
        <v>72</v>
      </c>
      <c r="E1935" s="7" t="s">
        <v>95</v>
      </c>
      <c r="F1935" s="7" t="s">
        <v>128</v>
      </c>
      <c r="G1935" s="9">
        <v>127</v>
      </c>
      <c r="H1935" s="9">
        <v>152</v>
      </c>
      <c r="I1935" s="9">
        <v>81</v>
      </c>
      <c r="J1935" s="9">
        <v>51</v>
      </c>
      <c r="K1935" s="9">
        <v>52</v>
      </c>
      <c r="L1935" s="9">
        <v>52</v>
      </c>
      <c r="M1935" s="9">
        <v>72</v>
      </c>
      <c r="N1935" s="9">
        <v>72</v>
      </c>
      <c r="O1935" s="9">
        <v>65</v>
      </c>
      <c r="P1935" s="9">
        <v>11</v>
      </c>
      <c r="Q1935" s="10">
        <v>131</v>
      </c>
      <c r="R1935" s="11">
        <v>4</v>
      </c>
      <c r="S1935" s="11">
        <v>1</v>
      </c>
      <c r="T1935" s="11">
        <v>102</v>
      </c>
      <c r="U1935" s="11">
        <v>122</v>
      </c>
      <c r="V1935" s="11">
        <v>1</v>
      </c>
      <c r="W1935" s="11">
        <v>115</v>
      </c>
      <c r="X1935" s="11">
        <f t="shared" si="420"/>
        <v>476</v>
      </c>
      <c r="Y1935" s="11">
        <f t="shared" si="421"/>
        <v>5820</v>
      </c>
      <c r="Z1935" s="11">
        <f t="shared" si="422"/>
        <v>725</v>
      </c>
      <c r="AA1935" s="11">
        <f t="shared" si="423"/>
        <v>4155</v>
      </c>
      <c r="AB1935" s="11">
        <f t="shared" si="424"/>
        <v>4155</v>
      </c>
      <c r="AC1935" s="6">
        <f t="shared" si="425"/>
        <v>4675</v>
      </c>
      <c r="AD1935" s="9" t="s">
        <v>4252</v>
      </c>
      <c r="AE1935" s="3" t="str">
        <f>IF(ISERROR(VLOOKUP($AD1935,技まとめ!$A$1:$F$380,6,FALSE)),"－",VLOOKUP($AD1935,技まとめ!$A$1:$F$380,6,FALSE))</f>
        <v>NS</v>
      </c>
      <c r="AF1935" s="3">
        <f>IF(ISERROR(VLOOKUP($AD1935,技まとめ!$A$1:$F$380,3,FALSE)),"－",VLOOKUP($AD1935,技まとめ!$A$1:$F$380,3,FALSE))</f>
        <v>136</v>
      </c>
      <c r="AG1935" s="3">
        <f>IF(ISERROR(VLOOKUP($AD1935,技まとめ!$A$1:$F$380,5,FALSE)),"－",VLOOKUP($AD1935,技まとめ!$A$1:$F$380,5,FALSE))</f>
        <v>67</v>
      </c>
      <c r="AH1935" s="3" t="str">
        <f>IF($E1935=IF(ISERROR(VLOOKUP($AD1935,技まとめ!$A$1:$F$380,4,FALSE)),"－",VLOOKUP($AD1935,技まとめ!$A$1:$F$380,4,FALSE)),"一致","")</f>
        <v/>
      </c>
      <c r="AI1935" s="9" t="s">
        <v>5467</v>
      </c>
      <c r="AJ1935" s="3" t="str">
        <f>IF(ISERROR(VLOOKUP($AI1935,技まとめ!$A$1:$F$380,6,FALSE)),"－",VLOOKUP($AI1935,技まとめ!$A$1:$F$380,6,FALSE))</f>
        <v>NS</v>
      </c>
      <c r="AK1935" s="3">
        <f>IF(ISERROR(VLOOKUP($AI1935,技まとめ!$A$1:$F$380,3,FALSE)),"－",VLOOKUP($AI1935,技まとめ!$A$1:$F$380,3,FALSE))</f>
        <v>81</v>
      </c>
      <c r="AL1935" s="3">
        <f>IF(ISERROR(VLOOKUP($AI1935,技まとめ!$A$1:$F$380,5,FALSE)),"－",VLOOKUP($AI1935,技まとめ!$A$1:$F$380,5,FALSE))</f>
        <v>46</v>
      </c>
      <c r="AM1935" s="3" t="str">
        <f>IF($E1935=IF(ISERROR(VLOOKUP($AI1935,技まとめ!$A$1:$F$380,4,FALSE)),"－",VLOOKUP($AI1935,技まとめ!$A$1:$F$380,4,FALSE)),"一致","")</f>
        <v>一致</v>
      </c>
      <c r="AN1935" s="9" t="s">
        <v>5008</v>
      </c>
      <c r="AO1935" s="3" t="str">
        <f>IF(ISERROR(VLOOKUP($AN1935,技まとめ!$A$1:$F$380,6,FALSE)),"－",VLOOKUP($AN1935,技まとめ!$A$1:$F$380,6,FALSE))</f>
        <v>－</v>
      </c>
      <c r="AP1935" s="3">
        <f>IF(ISERROR(VLOOKUP($AN1935,技まとめ!$A$1:$F$380,3,FALSE)),"－",VLOOKUP($AN1935,技まとめ!$A$1:$F$380,3,FALSE))</f>
        <v>0</v>
      </c>
      <c r="AQ1935" s="3">
        <f>IF(ISERROR(VLOOKUP($AN1935,技まとめ!$A$1:$F$380,5,FALSE)),"－",VLOOKUP($AN1935,技まとめ!$A$1:$F$380,5,FALSE))</f>
        <v>0</v>
      </c>
      <c r="AR1935" s="3" t="str">
        <f>IF($E1935=IF(ISERROR(VLOOKUP($AN1935,技まとめ!$A$1:$F$380,4,FALSE)),"－",VLOOKUP($AN1935,技まとめ!$A$1:$F$380,4,FALSE)),"一致","")</f>
        <v/>
      </c>
      <c r="AS1935" s="9" t="s">
        <v>195</v>
      </c>
      <c r="AT1935" s="3" t="str">
        <f>IF(ISERROR(VLOOKUP($AS1935,技まとめ!$A$1:$F$380,6,FALSE)),"－",VLOOKUP($AS1935,技まとめ!$A$1:$F$380,6,FALSE))</f>
        <v>DR</v>
      </c>
      <c r="AU1935" s="3">
        <f>IF(ISERROR(VLOOKUP($AS1935,技まとめ!$A$1:$F$380,3,FALSE)),"－",VLOOKUP($AS1935,技まとめ!$A$1:$F$380,3,FALSE))</f>
        <v>106</v>
      </c>
      <c r="AV1935" s="3">
        <f>IF(ISERROR(VLOOKUP($AS1935,技まとめ!$A$1:$F$380,5,FALSE)),"－",VLOOKUP($AS1935,技まとめ!$A$1:$F$380,5,FALSE))</f>
        <v>57</v>
      </c>
      <c r="AW1935" s="3" t="str">
        <f>IF($E1935=IF(ISERROR(VLOOKUP($AS1935,技まとめ!$A$1:$F$380,4,FALSE)),"－",VLOOKUP($AS1935,技まとめ!$A$1:$F$380,4,FALSE)),"一致","")</f>
        <v>一致</v>
      </c>
      <c r="AX1935" s="12" t="str">
        <f t="shared" si="426"/>
        <v>デスブレイクデススピアーこんしん！キラーフィールズ</v>
      </c>
      <c r="AY1935" s="12" t="str">
        <f t="shared" si="427"/>
        <v>デスブレイクデススピアーこんしん！キラーフィールズ</v>
      </c>
      <c r="AZ1935" s="12" t="str">
        <f t="shared" si="428"/>
        <v>デスブレイクデススピアーこんしん！キラーフィールズ</v>
      </c>
      <c r="BA1935" s="12" t="str">
        <f t="shared" si="429"/>
        <v>デスブレイクデススピアーこんしん！キラーフィールズ</v>
      </c>
      <c r="BB1935" s="11" t="str">
        <f t="shared" si="430"/>
        <v>NSNS－DR</v>
      </c>
      <c r="BC1935" s="11" t="str">
        <f t="shared" si="431"/>
        <v>NSNS－DR</v>
      </c>
      <c r="BD1935" s="11" t="str">
        <f t="shared" si="432"/>
        <v>NSNS－DR</v>
      </c>
      <c r="BE1935" s="11" t="str">
        <f t="shared" si="433"/>
        <v>NSNS－DR</v>
      </c>
    </row>
    <row r="1936" spans="1:57" ht="11.25" hidden="1" customHeight="1">
      <c r="A1936" s="6">
        <v>1935</v>
      </c>
      <c r="B1936" s="7" t="s">
        <v>4253</v>
      </c>
      <c r="C1936" s="8" t="s">
        <v>4254</v>
      </c>
      <c r="D1936" s="7" t="s">
        <v>72</v>
      </c>
      <c r="E1936" s="7" t="s">
        <v>73</v>
      </c>
      <c r="F1936" s="7" t="s">
        <v>109</v>
      </c>
      <c r="G1936" s="9">
        <v>128</v>
      </c>
      <c r="H1936" s="9">
        <v>140</v>
      </c>
      <c r="I1936" s="9">
        <v>51</v>
      </c>
      <c r="J1936" s="9">
        <v>72</v>
      </c>
      <c r="K1936" s="9">
        <v>74</v>
      </c>
      <c r="L1936" s="9">
        <v>49</v>
      </c>
      <c r="M1936" s="9">
        <v>54</v>
      </c>
      <c r="N1936" s="9">
        <v>68</v>
      </c>
      <c r="O1936" s="9">
        <v>59</v>
      </c>
      <c r="P1936" s="9">
        <v>12</v>
      </c>
      <c r="Q1936" s="10">
        <v>101</v>
      </c>
      <c r="R1936" s="11">
        <v>44</v>
      </c>
      <c r="S1936" s="11">
        <v>1</v>
      </c>
      <c r="T1936" s="11">
        <v>99</v>
      </c>
      <c r="U1936" s="11">
        <v>104</v>
      </c>
      <c r="V1936" s="11">
        <v>1</v>
      </c>
      <c r="W1936" s="11">
        <v>109</v>
      </c>
      <c r="X1936" s="11">
        <f t="shared" si="420"/>
        <v>459</v>
      </c>
      <c r="Y1936" s="11">
        <f t="shared" si="421"/>
        <v>4590</v>
      </c>
      <c r="Z1936" s="11">
        <f t="shared" si="422"/>
        <v>2095</v>
      </c>
      <c r="AA1936" s="11">
        <f t="shared" si="423"/>
        <v>4020</v>
      </c>
      <c r="AB1936" s="11">
        <f t="shared" si="424"/>
        <v>4020</v>
      </c>
      <c r="AC1936" s="6">
        <f t="shared" si="425"/>
        <v>4725</v>
      </c>
      <c r="AD1936" s="9" t="s">
        <v>4242</v>
      </c>
      <c r="AE1936" s="3" t="str">
        <f>IF(ISERROR(VLOOKUP($AD1936,技まとめ!$A$1:$F$380,6,FALSE)),"－",VLOOKUP($AD1936,技まとめ!$A$1:$F$380,6,FALSE))</f>
        <v>LS</v>
      </c>
      <c r="AF1936" s="3">
        <f>IF(ISERROR(VLOOKUP($AD1936,技まとめ!$A$1:$F$380,3,FALSE)),"－",VLOOKUP($AD1936,技まとめ!$A$1:$F$380,3,FALSE))</f>
        <v>96</v>
      </c>
      <c r="AG1936" s="3">
        <f>IF(ISERROR(VLOOKUP($AD1936,技まとめ!$A$1:$F$380,5,FALSE)),"－",VLOOKUP($AD1936,技まとめ!$A$1:$F$380,5,FALSE))</f>
        <v>62</v>
      </c>
      <c r="AH1936" s="3" t="str">
        <f>IF($E1936=IF(ISERROR(VLOOKUP($AD1936,技まとめ!$A$1:$F$380,4,FALSE)),"－",VLOOKUP($AD1936,技まとめ!$A$1:$F$380,4,FALSE)),"一致","")</f>
        <v/>
      </c>
      <c r="AI1936" s="9" t="s">
        <v>713</v>
      </c>
      <c r="AJ1936" s="3" t="str">
        <f>IF(ISERROR(VLOOKUP($AI1936,技まとめ!$A$1:$F$380,6,FALSE)),"－",VLOOKUP($AI1936,技まとめ!$A$1:$F$380,6,FALSE))</f>
        <v>BB</v>
      </c>
      <c r="AK1936" s="3">
        <f>IF(ISERROR(VLOOKUP($AI1936,技まとめ!$A$1:$F$380,3,FALSE)),"－",VLOOKUP($AI1936,技まとめ!$A$1:$F$380,3,FALSE))</f>
        <v>59</v>
      </c>
      <c r="AL1936" s="3">
        <f>IF(ISERROR(VLOOKUP($AI1936,技まとめ!$A$1:$F$380,5,FALSE)),"－",VLOOKUP($AI1936,技まとめ!$A$1:$F$380,5,FALSE))</f>
        <v>38</v>
      </c>
      <c r="AM1936" s="3" t="str">
        <f>IF($E1936=IF(ISERROR(VLOOKUP($AI1936,技まとめ!$A$1:$F$380,4,FALSE)),"－",VLOOKUP($AI1936,技まとめ!$A$1:$F$380,4,FALSE)),"一致","")</f>
        <v>一致</v>
      </c>
      <c r="AN1936" s="9" t="s">
        <v>875</v>
      </c>
      <c r="AO1936" s="3" t="str">
        <f>IF(ISERROR(VLOOKUP($AN1936,技まとめ!$A$1:$F$380,6,FALSE)),"－",VLOOKUP($AN1936,技まとめ!$A$1:$F$380,6,FALSE))</f>
        <v>DR</v>
      </c>
      <c r="AP1936" s="3">
        <f>IF(ISERROR(VLOOKUP($AN1936,技まとめ!$A$1:$F$380,3,FALSE)),"－",VLOOKUP($AN1936,技まとめ!$A$1:$F$380,3,FALSE))</f>
        <v>60</v>
      </c>
      <c r="AQ1936" s="3">
        <f>IF(ISERROR(VLOOKUP($AN1936,技まとめ!$A$1:$F$380,5,FALSE)),"－",VLOOKUP($AN1936,技まとめ!$A$1:$F$380,5,FALSE))</f>
        <v>39</v>
      </c>
      <c r="AR1936" s="3" t="str">
        <f>IF($E1936=IF(ISERROR(VLOOKUP($AN1936,技まとめ!$A$1:$F$380,4,FALSE)),"－",VLOOKUP($AN1936,技まとめ!$A$1:$F$380,4,FALSE)),"一致","")</f>
        <v>一致</v>
      </c>
      <c r="AS1936" s="9" t="s">
        <v>195</v>
      </c>
      <c r="AT1936" s="3" t="str">
        <f>IF(ISERROR(VLOOKUP($AS1936,技まとめ!$A$1:$F$380,6,FALSE)),"－",VLOOKUP($AS1936,技まとめ!$A$1:$F$380,6,FALSE))</f>
        <v>DR</v>
      </c>
      <c r="AU1936" s="3">
        <f>IF(ISERROR(VLOOKUP($AS1936,技まとめ!$A$1:$F$380,3,FALSE)),"－",VLOOKUP($AS1936,技まとめ!$A$1:$F$380,3,FALSE))</f>
        <v>106</v>
      </c>
      <c r="AV1936" s="3">
        <f>IF(ISERROR(VLOOKUP($AS1936,技まとめ!$A$1:$F$380,5,FALSE)),"－",VLOOKUP($AS1936,技まとめ!$A$1:$F$380,5,FALSE))</f>
        <v>57</v>
      </c>
      <c r="AW1936" s="3" t="str">
        <f>IF($E1936=IF(ISERROR(VLOOKUP($AS1936,技まとめ!$A$1:$F$380,4,FALSE)),"－",VLOOKUP($AS1936,技まとめ!$A$1:$F$380,4,FALSE)),"一致","")</f>
        <v/>
      </c>
      <c r="AX1936" s="12" t="str">
        <f t="shared" si="426"/>
        <v>デスレイングラビテイションシザース・ボムキラーフィールズ</v>
      </c>
      <c r="AY1936" s="12" t="str">
        <f t="shared" si="427"/>
        <v>デスレイングラビテイションシザース・ボムキラーフィールズ</v>
      </c>
      <c r="AZ1936" s="12" t="str">
        <f t="shared" si="428"/>
        <v>デスレイングラビテイションシザース・ボムキラーフィールズ</v>
      </c>
      <c r="BA1936" s="12" t="str">
        <f t="shared" si="429"/>
        <v>デスレイングラビテイションシザース・ボムキラーフィールズ</v>
      </c>
      <c r="BB1936" s="11" t="str">
        <f t="shared" si="430"/>
        <v>LSBBDRDR</v>
      </c>
      <c r="BC1936" s="11" t="str">
        <f t="shared" si="431"/>
        <v>LSBBDRDR</v>
      </c>
      <c r="BD1936" s="11" t="str">
        <f t="shared" si="432"/>
        <v>LSBBDRDR</v>
      </c>
      <c r="BE1936" s="11" t="str">
        <f t="shared" si="433"/>
        <v>LSBBDRDR</v>
      </c>
    </row>
    <row r="1937" spans="1:57" ht="11.25" hidden="1" customHeight="1">
      <c r="A1937" s="6">
        <v>1936</v>
      </c>
      <c r="B1937" s="7" t="s">
        <v>4255</v>
      </c>
      <c r="C1937" s="8" t="s">
        <v>4256</v>
      </c>
      <c r="D1937" s="7" t="s">
        <v>72</v>
      </c>
      <c r="E1937" s="7" t="s">
        <v>95</v>
      </c>
      <c r="F1937" s="7" t="s">
        <v>82</v>
      </c>
      <c r="G1937" s="9">
        <v>131</v>
      </c>
      <c r="H1937" s="9">
        <v>145</v>
      </c>
      <c r="I1937" s="9">
        <v>49</v>
      </c>
      <c r="J1937" s="9">
        <v>73</v>
      </c>
      <c r="K1937" s="9">
        <v>46</v>
      </c>
      <c r="L1937" s="9">
        <v>76</v>
      </c>
      <c r="M1937" s="9">
        <v>54</v>
      </c>
      <c r="N1937" s="9">
        <v>68</v>
      </c>
      <c r="O1937" s="9">
        <v>64</v>
      </c>
      <c r="P1937" s="9">
        <v>10</v>
      </c>
      <c r="Q1937" s="10">
        <v>99</v>
      </c>
      <c r="R1937" s="11">
        <v>15</v>
      </c>
      <c r="S1937" s="11">
        <v>1</v>
      </c>
      <c r="T1937" s="11">
        <v>126</v>
      </c>
      <c r="U1937" s="11">
        <v>104</v>
      </c>
      <c r="V1937" s="11">
        <v>1</v>
      </c>
      <c r="W1937" s="11">
        <v>114</v>
      </c>
      <c r="X1937" s="11">
        <f t="shared" si="420"/>
        <v>460</v>
      </c>
      <c r="Y1937" s="11">
        <f t="shared" si="421"/>
        <v>4535</v>
      </c>
      <c r="Z1937" s="11">
        <f t="shared" si="422"/>
        <v>1105</v>
      </c>
      <c r="AA1937" s="11">
        <f t="shared" si="423"/>
        <v>4990</v>
      </c>
      <c r="AB1937" s="11">
        <f t="shared" si="424"/>
        <v>4990</v>
      </c>
      <c r="AC1937" s="6">
        <f t="shared" si="425"/>
        <v>5685</v>
      </c>
      <c r="AD1937" s="9" t="s">
        <v>756</v>
      </c>
      <c r="AE1937" s="3" t="str">
        <f>IF(ISERROR(VLOOKUP($AD1937,技まとめ!$A$1:$F$380,6,FALSE)),"－",VLOOKUP($AD1937,技まとめ!$A$1:$F$380,6,FALSE))</f>
        <v>BB</v>
      </c>
      <c r="AF1937" s="3">
        <f>IF(ISERROR(VLOOKUP($AD1937,技まとめ!$A$1:$F$380,3,FALSE)),"－",VLOOKUP($AD1937,技まとめ!$A$1:$F$380,3,FALSE))</f>
        <v>65</v>
      </c>
      <c r="AG1937" s="3">
        <f>IF(ISERROR(VLOOKUP($AD1937,技まとめ!$A$1:$F$380,5,FALSE)),"－",VLOOKUP($AD1937,技まとめ!$A$1:$F$380,5,FALSE))</f>
        <v>42</v>
      </c>
      <c r="AH1937" s="3" t="str">
        <f>IF($E1937=IF(ISERROR(VLOOKUP($AD1937,技まとめ!$A$1:$F$380,4,FALSE)),"－",VLOOKUP($AD1937,技まとめ!$A$1:$F$380,4,FALSE)),"一致","")</f>
        <v/>
      </c>
      <c r="AI1937" s="9" t="s">
        <v>326</v>
      </c>
      <c r="AJ1937" s="3" t="str">
        <f>IF(ISERROR(VLOOKUP($AI1937,技まとめ!$A$1:$F$380,6,FALSE)),"－",VLOOKUP($AI1937,技まとめ!$A$1:$F$380,6,FALSE))</f>
        <v>BL</v>
      </c>
      <c r="AK1937" s="3">
        <f>IF(ISERROR(VLOOKUP($AI1937,技まとめ!$A$1:$F$380,3,FALSE)),"－",VLOOKUP($AI1937,技まとめ!$A$1:$F$380,3,FALSE))</f>
        <v>56</v>
      </c>
      <c r="AL1937" s="3">
        <f>IF(ISERROR(VLOOKUP($AI1937,技まとめ!$A$1:$F$380,5,FALSE)),"－",VLOOKUP($AI1937,技まとめ!$A$1:$F$380,5,FALSE))</f>
        <v>39</v>
      </c>
      <c r="AM1937" s="3" t="str">
        <f>IF($E1937=IF(ISERROR(VLOOKUP($AI1937,技まとめ!$A$1:$F$380,4,FALSE)),"－",VLOOKUP($AI1937,技まとめ!$A$1:$F$380,4,FALSE)),"一致","")</f>
        <v/>
      </c>
      <c r="AN1937" s="9" t="s">
        <v>131</v>
      </c>
      <c r="AO1937" s="3" t="str">
        <f>IF(ISERROR(VLOOKUP($AN1937,技まとめ!$A$1:$F$380,6,FALSE)),"－",VLOOKUP($AN1937,技まとめ!$A$1:$F$380,6,FALSE))</f>
        <v>DR</v>
      </c>
      <c r="AP1937" s="3">
        <f>IF(ISERROR(VLOOKUP($AN1937,技まとめ!$A$1:$F$380,3,FALSE)),"－",VLOOKUP($AN1937,技まとめ!$A$1:$F$380,3,FALSE))</f>
        <v>33</v>
      </c>
      <c r="AQ1937" s="3">
        <f>IF(ISERROR(VLOOKUP($AN1937,技まとめ!$A$1:$F$380,5,FALSE)),"－",VLOOKUP($AN1937,技まとめ!$A$1:$F$380,5,FALSE))</f>
        <v>28</v>
      </c>
      <c r="AR1937" s="3" t="str">
        <f>IF($E1937=IF(ISERROR(VLOOKUP($AN1937,技まとめ!$A$1:$F$380,4,FALSE)),"－",VLOOKUP($AN1937,技まとめ!$A$1:$F$380,4,FALSE)),"一致","")</f>
        <v>一致</v>
      </c>
      <c r="AS1937" s="9" t="s">
        <v>2494</v>
      </c>
      <c r="AT1937" s="3" t="str">
        <f>IF(ISERROR(VLOOKUP($AS1937,技まとめ!$A$1:$F$380,6,FALSE)),"－",VLOOKUP($AS1937,技まとめ!$A$1:$F$380,6,FALSE))</f>
        <v>－</v>
      </c>
      <c r="AU1937" s="3">
        <f>IF(ISERROR(VLOOKUP($AS1937,技まとめ!$A$1:$F$380,3,FALSE)),"－",VLOOKUP($AS1937,技まとめ!$A$1:$F$380,3,FALSE))</f>
        <v>0</v>
      </c>
      <c r="AV1937" s="3">
        <f>IF(ISERROR(VLOOKUP($AS1937,技まとめ!$A$1:$F$380,5,FALSE)),"－",VLOOKUP($AS1937,技まとめ!$A$1:$F$380,5,FALSE))</f>
        <v>0</v>
      </c>
      <c r="AW1937" s="3" t="str">
        <f>IF($E1937=IF(ISERROR(VLOOKUP($AS1937,技まとめ!$A$1:$F$380,4,FALSE)),"－",VLOOKUP($AS1937,技まとめ!$A$1:$F$380,4,FALSE)),"一致","")</f>
        <v/>
      </c>
      <c r="AX1937" s="12" t="str">
        <f t="shared" si="426"/>
        <v>ボルケイノカットパワーチャージイリュージョンボールディフェンスフォース</v>
      </c>
      <c r="AY1937" s="12" t="str">
        <f t="shared" si="427"/>
        <v>ボルケイノカットパワーチャージイリュージョンボールディフェンスフォース</v>
      </c>
      <c r="AZ1937" s="12" t="str">
        <f t="shared" si="428"/>
        <v>ボルケイノカットパワーチャージイリュージョンボールディフェンスフォース</v>
      </c>
      <c r="BA1937" s="12" t="str">
        <f t="shared" si="429"/>
        <v>ボルケイノカットパワーチャージイリュージョンボールディフェンスフォース</v>
      </c>
      <c r="BB1937" s="11" t="str">
        <f t="shared" si="430"/>
        <v>BBBLDR－</v>
      </c>
      <c r="BC1937" s="11" t="str">
        <f t="shared" si="431"/>
        <v>BBBLDR－</v>
      </c>
      <c r="BD1937" s="11" t="str">
        <f t="shared" si="432"/>
        <v>BBBLDR－</v>
      </c>
      <c r="BE1937" s="11" t="str">
        <f t="shared" si="433"/>
        <v>BBBLDR－</v>
      </c>
    </row>
    <row r="1938" spans="1:57" ht="11.25" hidden="1" customHeight="1">
      <c r="A1938" s="6">
        <v>1937</v>
      </c>
      <c r="B1938" s="7" t="s">
        <v>4257</v>
      </c>
      <c r="C1938" s="8" t="s">
        <v>4257</v>
      </c>
      <c r="D1938" s="7" t="s">
        <v>72</v>
      </c>
      <c r="E1938" s="7" t="s">
        <v>95</v>
      </c>
      <c r="F1938" s="7" t="s">
        <v>74</v>
      </c>
      <c r="G1938" s="9">
        <v>112</v>
      </c>
      <c r="H1938" s="9">
        <v>146</v>
      </c>
      <c r="I1938" s="9">
        <v>58</v>
      </c>
      <c r="J1938" s="9">
        <v>53</v>
      </c>
      <c r="K1938" s="9">
        <v>60</v>
      </c>
      <c r="L1938" s="9">
        <v>73</v>
      </c>
      <c r="M1938" s="9">
        <v>67</v>
      </c>
      <c r="N1938" s="9">
        <v>51</v>
      </c>
      <c r="O1938" s="9">
        <v>56</v>
      </c>
      <c r="P1938" s="9">
        <v>21</v>
      </c>
      <c r="Q1938" s="10">
        <v>108</v>
      </c>
      <c r="R1938" s="11">
        <v>3</v>
      </c>
      <c r="S1938" s="11">
        <v>1</v>
      </c>
      <c r="T1938" s="11">
        <v>123</v>
      </c>
      <c r="U1938" s="11">
        <v>117</v>
      </c>
      <c r="V1938" s="11">
        <v>1</v>
      </c>
      <c r="W1938" s="11">
        <v>106</v>
      </c>
      <c r="X1938" s="11">
        <f t="shared" si="420"/>
        <v>459</v>
      </c>
      <c r="Y1938" s="11">
        <f t="shared" si="421"/>
        <v>4855</v>
      </c>
      <c r="Z1938" s="11">
        <f t="shared" si="422"/>
        <v>645</v>
      </c>
      <c r="AA1938" s="11">
        <f t="shared" si="423"/>
        <v>4845</v>
      </c>
      <c r="AB1938" s="11">
        <f t="shared" si="424"/>
        <v>4845</v>
      </c>
      <c r="AC1938" s="6">
        <f t="shared" si="425"/>
        <v>5465</v>
      </c>
      <c r="AD1938" s="9" t="s">
        <v>4258</v>
      </c>
      <c r="AE1938" s="3" t="str">
        <f>IF(ISERROR(VLOOKUP($AD1938,技まとめ!$A$1:$F$380,6,FALSE)),"－",VLOOKUP($AD1938,技まとめ!$A$1:$F$380,6,FALSE))</f>
        <v>CA</v>
      </c>
      <c r="AF1938" s="3">
        <f>IF(ISERROR(VLOOKUP($AD1938,技まとめ!$A$1:$F$380,3,FALSE)),"－",VLOOKUP($AD1938,技まとめ!$A$1:$F$380,3,FALSE))</f>
        <v>117</v>
      </c>
      <c r="AG1938" s="3">
        <f>IF(ISERROR(VLOOKUP($AD1938,技まとめ!$A$1:$F$380,5,FALSE)),"－",VLOOKUP($AD1938,技まとめ!$A$1:$F$380,5,FALSE))</f>
        <v>60</v>
      </c>
      <c r="AH1938" s="3" t="str">
        <f>IF($E1938=IF(ISERROR(VLOOKUP($AD1938,技まとめ!$A$1:$F$380,4,FALSE)),"－",VLOOKUP($AD1938,技まとめ!$A$1:$F$380,4,FALSE)),"一致","")</f>
        <v/>
      </c>
      <c r="AI1938" s="9" t="s">
        <v>589</v>
      </c>
      <c r="AJ1938" s="3" t="str">
        <f>IF(ISERROR(VLOOKUP($AI1938,技まとめ!$A$1:$F$380,6,FALSE)),"－",VLOOKUP($AI1938,技まとめ!$A$1:$F$380,6,FALSE))</f>
        <v>DR</v>
      </c>
      <c r="AK1938" s="3">
        <f>IF(ISERROR(VLOOKUP($AI1938,技まとめ!$A$1:$F$380,3,FALSE)),"－",VLOOKUP($AI1938,技まとめ!$A$1:$F$380,3,FALSE))</f>
        <v>83</v>
      </c>
      <c r="AL1938" s="3">
        <f>IF(ISERROR(VLOOKUP($AI1938,技まとめ!$A$1:$F$380,5,FALSE)),"－",VLOOKUP($AI1938,技まとめ!$A$1:$F$380,5,FALSE))</f>
        <v>50</v>
      </c>
      <c r="AM1938" s="3" t="str">
        <f>IF($E1938=IF(ISERROR(VLOOKUP($AI1938,技まとめ!$A$1:$F$380,4,FALSE)),"－",VLOOKUP($AI1938,技まとめ!$A$1:$F$380,4,FALSE)),"一致","")</f>
        <v/>
      </c>
      <c r="AN1938" s="9" t="s">
        <v>845</v>
      </c>
      <c r="AO1938" s="3" t="str">
        <f>IF(ISERROR(VLOOKUP($AN1938,技まとめ!$A$1:$F$380,6,FALSE)),"－",VLOOKUP($AN1938,技まとめ!$A$1:$F$380,6,FALSE))</f>
        <v>BL</v>
      </c>
      <c r="AP1938" s="3">
        <f>IF(ISERROR(VLOOKUP($AN1938,技まとめ!$A$1:$F$380,3,FALSE)),"－",VLOOKUP($AN1938,技まとめ!$A$1:$F$380,3,FALSE))</f>
        <v>31</v>
      </c>
      <c r="AQ1938" s="3">
        <f>IF(ISERROR(VLOOKUP($AN1938,技まとめ!$A$1:$F$380,5,FALSE)),"－",VLOOKUP($AN1938,技まとめ!$A$1:$F$380,5,FALSE))</f>
        <v>28</v>
      </c>
      <c r="AR1938" s="3" t="str">
        <f>IF($E1938=IF(ISERROR(VLOOKUP($AN1938,技まとめ!$A$1:$F$380,4,FALSE)),"－",VLOOKUP($AN1938,技まとめ!$A$1:$F$380,4,FALSE)),"一致","")</f>
        <v/>
      </c>
      <c r="AS1938" s="9" t="s">
        <v>76</v>
      </c>
      <c r="AT1938" s="3" t="str">
        <f>IF(ISERROR(VLOOKUP($AS1938,技まとめ!$A$1:$F$380,6,FALSE)),"－",VLOOKUP($AS1938,技まとめ!$A$1:$F$380,6,FALSE))</f>
        <v>CA</v>
      </c>
      <c r="AU1938" s="3">
        <f>IF(ISERROR(VLOOKUP($AS1938,技まとめ!$A$1:$F$380,3,FALSE)),"－",VLOOKUP($AS1938,技まとめ!$A$1:$F$380,3,FALSE))</f>
        <v>114</v>
      </c>
      <c r="AV1938" s="3">
        <f>IF(ISERROR(VLOOKUP($AS1938,技まとめ!$A$1:$F$380,5,FALSE)),"－",VLOOKUP($AS1938,技まとめ!$A$1:$F$380,5,FALSE))</f>
        <v>57</v>
      </c>
      <c r="AW1938" s="3" t="str">
        <f>IF($E1938=IF(ISERROR(VLOOKUP($AS1938,技まとめ!$A$1:$F$380,4,FALSE)),"－",VLOOKUP($AS1938,技まとめ!$A$1:$F$380,4,FALSE)),"一致","")</f>
        <v/>
      </c>
      <c r="AX1938" s="12" t="str">
        <f t="shared" si="426"/>
        <v>ホーリーゾーンヘブンズタイムアイスグランドゴッドキャッチ</v>
      </c>
      <c r="AY1938" s="12" t="str">
        <f t="shared" si="427"/>
        <v>ホーリーゾーンヘブンズタイムアイスグランドゴッドキャッチ</v>
      </c>
      <c r="AZ1938" s="12" t="str">
        <f t="shared" si="428"/>
        <v>ホーリーゾーンヘブンズタイムアイスグランドゴッドキャッチ</v>
      </c>
      <c r="BA1938" s="12" t="str">
        <f t="shared" si="429"/>
        <v>ホーリーゾーンヘブンズタイムアイスグランドゴッドキャッチ</v>
      </c>
      <c r="BB1938" s="11" t="str">
        <f t="shared" si="430"/>
        <v>CADRBLCA</v>
      </c>
      <c r="BC1938" s="11" t="str">
        <f t="shared" si="431"/>
        <v>CADRBLCA</v>
      </c>
      <c r="BD1938" s="11" t="str">
        <f t="shared" si="432"/>
        <v>CADRBLCA</v>
      </c>
      <c r="BE1938" s="11" t="str">
        <f t="shared" si="433"/>
        <v>CADRBLCA</v>
      </c>
    </row>
    <row r="1939" spans="1:57" ht="11.25" hidden="1" customHeight="1">
      <c r="A1939" s="6">
        <v>1938</v>
      </c>
      <c r="B1939" s="7" t="s">
        <v>4259</v>
      </c>
      <c r="C1939" s="8" t="s">
        <v>4259</v>
      </c>
      <c r="D1939" s="7" t="s">
        <v>72</v>
      </c>
      <c r="E1939" s="7" t="s">
        <v>102</v>
      </c>
      <c r="F1939" s="7" t="s">
        <v>82</v>
      </c>
      <c r="G1939" s="9">
        <v>127</v>
      </c>
      <c r="H1939" s="9">
        <v>124</v>
      </c>
      <c r="I1939" s="9">
        <v>64</v>
      </c>
      <c r="J1939" s="9">
        <v>58</v>
      </c>
      <c r="K1939" s="9">
        <v>64</v>
      </c>
      <c r="L1939" s="9">
        <v>80</v>
      </c>
      <c r="M1939" s="9">
        <v>67</v>
      </c>
      <c r="N1939" s="9">
        <v>52</v>
      </c>
      <c r="O1939" s="9">
        <v>56</v>
      </c>
      <c r="P1939" s="9">
        <v>7</v>
      </c>
      <c r="Q1939" s="10">
        <v>114</v>
      </c>
      <c r="R1939" s="11">
        <v>1</v>
      </c>
      <c r="S1939" s="11">
        <v>1</v>
      </c>
      <c r="T1939" s="11">
        <v>130</v>
      </c>
      <c r="U1939" s="11">
        <v>117</v>
      </c>
      <c r="V1939" s="11">
        <v>1</v>
      </c>
      <c r="W1939" s="11">
        <v>104</v>
      </c>
      <c r="X1939" s="11">
        <f t="shared" si="420"/>
        <v>468</v>
      </c>
      <c r="Y1939" s="11">
        <f t="shared" si="421"/>
        <v>5085</v>
      </c>
      <c r="Z1939" s="11">
        <f t="shared" si="422"/>
        <v>565</v>
      </c>
      <c r="AA1939" s="11">
        <f t="shared" si="423"/>
        <v>5080</v>
      </c>
      <c r="AB1939" s="11">
        <f t="shared" si="424"/>
        <v>5080</v>
      </c>
      <c r="AC1939" s="6">
        <f t="shared" si="425"/>
        <v>5725</v>
      </c>
      <c r="AD1939" s="9" t="s">
        <v>4260</v>
      </c>
      <c r="AE1939" s="3" t="str">
        <f>IF(ISERROR(VLOOKUP($AD1939,技まとめ!$A$1:$F$380,6,FALSE)),"－",VLOOKUP($AD1939,技まとめ!$A$1:$F$380,6,FALSE))</f>
        <v>BL</v>
      </c>
      <c r="AF1939" s="3">
        <f>IF(ISERROR(VLOOKUP($AD1939,技まとめ!$A$1:$F$380,3,FALSE)),"－",VLOOKUP($AD1939,技まとめ!$A$1:$F$380,3,FALSE))</f>
        <v>94</v>
      </c>
      <c r="AG1939" s="3">
        <f>IF(ISERROR(VLOOKUP($AD1939,技まとめ!$A$1:$F$380,5,FALSE)),"－",VLOOKUP($AD1939,技まとめ!$A$1:$F$380,5,FALSE))</f>
        <v>56</v>
      </c>
      <c r="AH1939" s="3" t="str">
        <f>IF($E1939=IF(ISERROR(VLOOKUP($AD1939,技まとめ!$A$1:$F$380,4,FALSE)),"－",VLOOKUP($AD1939,技まとめ!$A$1:$F$380,4,FALSE)),"一致","")</f>
        <v/>
      </c>
      <c r="AI1939" s="9" t="s">
        <v>4248</v>
      </c>
      <c r="AJ1939" s="3" t="str">
        <f>IF(ISERROR(VLOOKUP($AI1939,技まとめ!$A$1:$F$380,6,FALSE)),"－",VLOOKUP($AI1939,技まとめ!$A$1:$F$380,6,FALSE))</f>
        <v>DR</v>
      </c>
      <c r="AK1939" s="3">
        <f>IF(ISERROR(VLOOKUP($AI1939,技まとめ!$A$1:$F$380,3,FALSE)),"－",VLOOKUP($AI1939,技まとめ!$A$1:$F$380,3,FALSE))</f>
        <v>96</v>
      </c>
      <c r="AL1939" s="3">
        <f>IF(ISERROR(VLOOKUP($AI1939,技まとめ!$A$1:$F$380,5,FALSE)),"－",VLOOKUP($AI1939,技まとめ!$A$1:$F$380,5,FALSE))</f>
        <v>56</v>
      </c>
      <c r="AM1939" s="3" t="str">
        <f>IF($E1939=IF(ISERROR(VLOOKUP($AI1939,技まとめ!$A$1:$F$380,4,FALSE)),"－",VLOOKUP($AI1939,技まとめ!$A$1:$F$380,4,FALSE)),"一致","")</f>
        <v/>
      </c>
      <c r="AN1939" s="9" t="s">
        <v>131</v>
      </c>
      <c r="AO1939" s="3" t="str">
        <f>IF(ISERROR(VLOOKUP($AN1939,技まとめ!$A$1:$F$380,6,FALSE)),"－",VLOOKUP($AN1939,技まとめ!$A$1:$F$380,6,FALSE))</f>
        <v>DR</v>
      </c>
      <c r="AP1939" s="3">
        <f>IF(ISERROR(VLOOKUP($AN1939,技まとめ!$A$1:$F$380,3,FALSE)),"－",VLOOKUP($AN1939,技まとめ!$A$1:$F$380,3,FALSE))</f>
        <v>33</v>
      </c>
      <c r="AQ1939" s="3">
        <f>IF(ISERROR(VLOOKUP($AN1939,技まとめ!$A$1:$F$380,5,FALSE)),"－",VLOOKUP($AN1939,技まとめ!$A$1:$F$380,5,FALSE))</f>
        <v>28</v>
      </c>
      <c r="AR1939" s="3" t="str">
        <f>IF($E1939=IF(ISERROR(VLOOKUP($AN1939,技まとめ!$A$1:$F$380,4,FALSE)),"－",VLOOKUP($AN1939,技まとめ!$A$1:$F$380,4,FALSE)),"一致","")</f>
        <v/>
      </c>
      <c r="AS1939" s="9" t="s">
        <v>130</v>
      </c>
      <c r="AT1939" s="3" t="str">
        <f>IF(ISERROR(VLOOKUP($AS1939,技まとめ!$A$1:$F$380,6,FALSE)),"－",VLOOKUP($AS1939,技まとめ!$A$1:$F$380,6,FALSE))</f>
        <v>－</v>
      </c>
      <c r="AU1939" s="3">
        <f>IF(ISERROR(VLOOKUP($AS1939,技まとめ!$A$1:$F$380,3,FALSE)),"－",VLOOKUP($AS1939,技まとめ!$A$1:$F$380,3,FALSE))</f>
        <v>0</v>
      </c>
      <c r="AV1939" s="3">
        <f>IF(ISERROR(VLOOKUP($AS1939,技まとめ!$A$1:$F$380,5,FALSE)),"－",VLOOKUP($AS1939,技まとめ!$A$1:$F$380,5,FALSE))</f>
        <v>0</v>
      </c>
      <c r="AW1939" s="3" t="str">
        <f>IF($E1939=IF(ISERROR(VLOOKUP($AS1939,技まとめ!$A$1:$F$380,4,FALSE)),"－",VLOOKUP($AS1939,技まとめ!$A$1:$F$380,4,FALSE)),"一致","")</f>
        <v/>
      </c>
      <c r="AX1939" s="12" t="str">
        <f t="shared" si="426"/>
        <v>ゴー・トゥ・ヘブンエンゼルボールイリュージョンボールスピードフォース</v>
      </c>
      <c r="AY1939" s="12" t="str">
        <f t="shared" si="427"/>
        <v>ゴー・トゥ・ヘブンエンゼルボールイリュージョンボールスピードフォース</v>
      </c>
      <c r="AZ1939" s="12" t="str">
        <f t="shared" si="428"/>
        <v>ゴー・トゥ・ヘブンエンゼルボールイリュージョンボールスピードフォース</v>
      </c>
      <c r="BA1939" s="12" t="str">
        <f t="shared" si="429"/>
        <v>ゴー・トゥ・ヘブンエンゼルボールイリュージョンボールスピードフォース</v>
      </c>
      <c r="BB1939" s="11" t="str">
        <f t="shared" si="430"/>
        <v>BLDRDR－</v>
      </c>
      <c r="BC1939" s="11" t="str">
        <f t="shared" si="431"/>
        <v>BLDRDR－</v>
      </c>
      <c r="BD1939" s="11" t="str">
        <f t="shared" si="432"/>
        <v>BLDRDR－</v>
      </c>
      <c r="BE1939" s="11" t="str">
        <f t="shared" si="433"/>
        <v>BLDRDR－</v>
      </c>
    </row>
    <row r="1940" spans="1:57" ht="11.25" hidden="1" customHeight="1">
      <c r="A1940" s="6">
        <v>1939</v>
      </c>
      <c r="B1940" s="7" t="s">
        <v>4261</v>
      </c>
      <c r="C1940" s="8" t="s">
        <v>4261</v>
      </c>
      <c r="D1940" s="7" t="s">
        <v>72</v>
      </c>
      <c r="E1940" s="7" t="s">
        <v>73</v>
      </c>
      <c r="F1940" s="7" t="s">
        <v>82</v>
      </c>
      <c r="G1940" s="9">
        <v>124</v>
      </c>
      <c r="H1940" s="9">
        <v>118</v>
      </c>
      <c r="I1940" s="9">
        <v>60</v>
      </c>
      <c r="J1940" s="9">
        <v>55</v>
      </c>
      <c r="K1940" s="9">
        <v>69</v>
      </c>
      <c r="L1940" s="9">
        <v>75</v>
      </c>
      <c r="M1940" s="9">
        <v>72</v>
      </c>
      <c r="N1940" s="9">
        <v>53</v>
      </c>
      <c r="O1940" s="9">
        <v>60</v>
      </c>
      <c r="P1940" s="9">
        <v>8</v>
      </c>
      <c r="Q1940" s="10">
        <v>110</v>
      </c>
      <c r="R1940" s="11">
        <v>3</v>
      </c>
      <c r="S1940" s="11">
        <v>1</v>
      </c>
      <c r="T1940" s="11">
        <v>125</v>
      </c>
      <c r="U1940" s="11">
        <v>122</v>
      </c>
      <c r="V1940" s="11">
        <v>1</v>
      </c>
      <c r="W1940" s="11">
        <v>110</v>
      </c>
      <c r="X1940" s="11">
        <f t="shared" si="420"/>
        <v>472</v>
      </c>
      <c r="Y1940" s="11">
        <f t="shared" si="421"/>
        <v>4955</v>
      </c>
      <c r="Z1940" s="11">
        <f t="shared" si="422"/>
        <v>665</v>
      </c>
      <c r="AA1940" s="11">
        <f t="shared" si="423"/>
        <v>4935</v>
      </c>
      <c r="AB1940" s="11">
        <f t="shared" si="424"/>
        <v>4935</v>
      </c>
      <c r="AC1940" s="6">
        <f t="shared" si="425"/>
        <v>5565</v>
      </c>
      <c r="AD1940" s="9" t="s">
        <v>4262</v>
      </c>
      <c r="AE1940" s="3" t="str">
        <f>IF(ISERROR(VLOOKUP($AD1940,技まとめ!$A$1:$F$380,6,FALSE)),"－",VLOOKUP($AD1940,技まとめ!$A$1:$F$380,6,FALSE))</f>
        <v>BL</v>
      </c>
      <c r="AF1940" s="3">
        <f>IF(ISERROR(VLOOKUP($AD1940,技まとめ!$A$1:$F$380,3,FALSE)),"－",VLOOKUP($AD1940,技まとめ!$A$1:$F$380,3,FALSE))</f>
        <v>94</v>
      </c>
      <c r="AG1940" s="3">
        <f>IF(ISERROR(VLOOKUP($AD1940,技まとめ!$A$1:$F$380,5,FALSE)),"－",VLOOKUP($AD1940,技まとめ!$A$1:$F$380,5,FALSE))</f>
        <v>56</v>
      </c>
      <c r="AH1940" s="3" t="str">
        <f>IF($E1940=IF(ISERROR(VLOOKUP($AD1940,技まとめ!$A$1:$F$380,4,FALSE)),"－",VLOOKUP($AD1940,技まとめ!$A$1:$F$380,4,FALSE)),"一致","")</f>
        <v/>
      </c>
      <c r="AI1940" s="9" t="s">
        <v>236</v>
      </c>
      <c r="AJ1940" s="3" t="str">
        <f>IF(ISERROR(VLOOKUP($AI1940,技まとめ!$A$1:$F$380,6,FALSE)),"－",VLOOKUP($AI1940,技まとめ!$A$1:$F$380,6,FALSE))</f>
        <v>DR</v>
      </c>
      <c r="AK1940" s="3">
        <f>IF(ISERROR(VLOOKUP($AI1940,技まとめ!$A$1:$F$380,3,FALSE)),"－",VLOOKUP($AI1940,技まとめ!$A$1:$F$380,3,FALSE))</f>
        <v>65</v>
      </c>
      <c r="AL1940" s="3">
        <f>IF(ISERROR(VLOOKUP($AI1940,技まとめ!$A$1:$F$380,5,FALSE)),"－",VLOOKUP($AI1940,技まとめ!$A$1:$F$380,5,FALSE))</f>
        <v>42</v>
      </c>
      <c r="AM1940" s="3" t="str">
        <f>IF($E1940=IF(ISERROR(VLOOKUP($AI1940,技まとめ!$A$1:$F$380,4,FALSE)),"－",VLOOKUP($AI1940,技まとめ!$A$1:$F$380,4,FALSE)),"一致","")</f>
        <v>一致</v>
      </c>
      <c r="AN1940" s="9" t="s">
        <v>589</v>
      </c>
      <c r="AO1940" s="3" t="str">
        <f>IF(ISERROR(VLOOKUP($AN1940,技まとめ!$A$1:$F$380,6,FALSE)),"－",VLOOKUP($AN1940,技まとめ!$A$1:$F$380,6,FALSE))</f>
        <v>DR</v>
      </c>
      <c r="AP1940" s="3">
        <f>IF(ISERROR(VLOOKUP($AN1940,技まとめ!$A$1:$F$380,3,FALSE)),"－",VLOOKUP($AN1940,技まとめ!$A$1:$F$380,3,FALSE))</f>
        <v>83</v>
      </c>
      <c r="AQ1940" s="3">
        <f>IF(ISERROR(VLOOKUP($AN1940,技まとめ!$A$1:$F$380,5,FALSE)),"－",VLOOKUP($AN1940,技まとめ!$A$1:$F$380,5,FALSE))</f>
        <v>50</v>
      </c>
      <c r="AR1940" s="3" t="str">
        <f>IF($E1940=IF(ISERROR(VLOOKUP($AN1940,技まとめ!$A$1:$F$380,4,FALSE)),"－",VLOOKUP($AN1940,技まとめ!$A$1:$F$380,4,FALSE)),"一致","")</f>
        <v/>
      </c>
      <c r="AS1940" s="9" t="s">
        <v>668</v>
      </c>
      <c r="AT1940" s="3" t="str">
        <f>IF(ISERROR(VLOOKUP($AS1940,技まとめ!$A$1:$F$380,6,FALSE)),"－",VLOOKUP($AS1940,技まとめ!$A$1:$F$380,6,FALSE))</f>
        <v>BL</v>
      </c>
      <c r="AU1940" s="3">
        <f>IF(ISERROR(VLOOKUP($AS1940,技まとめ!$A$1:$F$380,3,FALSE)),"－",VLOOKUP($AS1940,技まとめ!$A$1:$F$380,3,FALSE))</f>
        <v>46</v>
      </c>
      <c r="AV1940" s="3">
        <f>IF(ISERROR(VLOOKUP($AS1940,技まとめ!$A$1:$F$380,5,FALSE)),"－",VLOOKUP($AS1940,技まとめ!$A$1:$F$380,5,FALSE))</f>
        <v>33</v>
      </c>
      <c r="AW1940" s="3" t="str">
        <f>IF($E1940=IF(ISERROR(VLOOKUP($AS1940,技まとめ!$A$1:$F$380,4,FALSE)),"－",VLOOKUP($AS1940,技まとめ!$A$1:$F$380,4,FALSE)),"一致","")</f>
        <v/>
      </c>
      <c r="AX1940" s="12" t="str">
        <f t="shared" si="426"/>
        <v>ゴー・トゥ・ヘブンとうめいフェイントヘブンズタイムじばしりかえん</v>
      </c>
      <c r="AY1940" s="12" t="str">
        <f t="shared" si="427"/>
        <v>ゴー・トゥ・ヘブンとうめいフェイントヘブンズタイムじばしりかえん</v>
      </c>
      <c r="AZ1940" s="12" t="str">
        <f t="shared" si="428"/>
        <v>ゴー・トゥ・ヘブンとうめいフェイントヘブンズタイムじばしりかえん</v>
      </c>
      <c r="BA1940" s="12" t="str">
        <f t="shared" si="429"/>
        <v>ゴー・トゥ・ヘブンとうめいフェイントヘブンズタイムじばしりかえん</v>
      </c>
      <c r="BB1940" s="11" t="str">
        <f t="shared" si="430"/>
        <v>BLDRDRBL</v>
      </c>
      <c r="BC1940" s="11" t="str">
        <f t="shared" si="431"/>
        <v>BLDRDRBL</v>
      </c>
      <c r="BD1940" s="11" t="str">
        <f t="shared" si="432"/>
        <v>BLDRDRBL</v>
      </c>
      <c r="BE1940" s="11" t="str">
        <f t="shared" si="433"/>
        <v>BLDRDRBL</v>
      </c>
    </row>
    <row r="1941" spans="1:57" ht="11.25" hidden="1" customHeight="1">
      <c r="A1941" s="6">
        <v>1940</v>
      </c>
      <c r="B1941" s="7" t="s">
        <v>4263</v>
      </c>
      <c r="C1941" s="8" t="s">
        <v>4263</v>
      </c>
      <c r="D1941" s="7" t="s">
        <v>72</v>
      </c>
      <c r="E1941" s="7" t="s">
        <v>81</v>
      </c>
      <c r="F1941" s="7" t="s">
        <v>82</v>
      </c>
      <c r="G1941" s="9">
        <v>120</v>
      </c>
      <c r="H1941" s="9">
        <v>119</v>
      </c>
      <c r="I1941" s="9">
        <v>63</v>
      </c>
      <c r="J1941" s="9">
        <v>67</v>
      </c>
      <c r="K1941" s="9">
        <v>69</v>
      </c>
      <c r="L1941" s="9">
        <v>78</v>
      </c>
      <c r="M1941" s="9">
        <v>71</v>
      </c>
      <c r="N1941" s="9">
        <v>48</v>
      </c>
      <c r="O1941" s="9">
        <v>56</v>
      </c>
      <c r="P1941" s="9">
        <v>7</v>
      </c>
      <c r="Q1941" s="10">
        <v>113</v>
      </c>
      <c r="R1941" s="11">
        <v>9</v>
      </c>
      <c r="S1941" s="11">
        <v>1</v>
      </c>
      <c r="T1941" s="11">
        <v>128</v>
      </c>
      <c r="U1941" s="11">
        <v>121</v>
      </c>
      <c r="V1941" s="11">
        <v>1</v>
      </c>
      <c r="W1941" s="11">
        <v>106</v>
      </c>
      <c r="X1941" s="11">
        <f t="shared" si="420"/>
        <v>479</v>
      </c>
      <c r="Y1941" s="11">
        <f t="shared" si="421"/>
        <v>5055</v>
      </c>
      <c r="Z1941" s="11">
        <f t="shared" si="422"/>
        <v>855</v>
      </c>
      <c r="AA1941" s="11">
        <f t="shared" si="423"/>
        <v>5020</v>
      </c>
      <c r="AB1941" s="11">
        <f t="shared" si="424"/>
        <v>5020</v>
      </c>
      <c r="AC1941" s="6">
        <f t="shared" si="425"/>
        <v>5695</v>
      </c>
      <c r="AD1941" s="9" t="s">
        <v>4248</v>
      </c>
      <c r="AE1941" s="3" t="str">
        <f>IF(ISERROR(VLOOKUP($AD1941,技まとめ!$A$1:$F$380,6,FALSE)),"－",VLOOKUP($AD1941,技まとめ!$A$1:$F$380,6,FALSE))</f>
        <v>DR</v>
      </c>
      <c r="AF1941" s="3">
        <f>IF(ISERROR(VLOOKUP($AD1941,技まとめ!$A$1:$F$380,3,FALSE)),"－",VLOOKUP($AD1941,技まとめ!$A$1:$F$380,3,FALSE))</f>
        <v>96</v>
      </c>
      <c r="AG1941" s="3">
        <f>IF(ISERROR(VLOOKUP($AD1941,技まとめ!$A$1:$F$380,5,FALSE)),"－",VLOOKUP($AD1941,技まとめ!$A$1:$F$380,5,FALSE))</f>
        <v>56</v>
      </c>
      <c r="AH1941" s="3" t="str">
        <f>IF($E1941=IF(ISERROR(VLOOKUP($AD1941,技まとめ!$A$1:$F$380,4,FALSE)),"－",VLOOKUP($AD1941,技まとめ!$A$1:$F$380,4,FALSE)),"一致","")</f>
        <v>一致</v>
      </c>
      <c r="AI1941" s="9" t="s">
        <v>981</v>
      </c>
      <c r="AJ1941" s="3" t="str">
        <f>IF(ISERROR(VLOOKUP($AI1941,技まとめ!$A$1:$F$380,6,FALSE)),"－",VLOOKUP($AI1941,技まとめ!$A$1:$F$380,6,FALSE))</f>
        <v>BL</v>
      </c>
      <c r="AK1941" s="3">
        <f>IF(ISERROR(VLOOKUP($AI1941,技まとめ!$A$1:$F$380,3,FALSE)),"－",VLOOKUP($AI1941,技まとめ!$A$1:$F$380,3,FALSE))</f>
        <v>75</v>
      </c>
      <c r="AL1941" s="3">
        <f>IF(ISERROR(VLOOKUP($AI1941,技まとめ!$A$1:$F$380,5,FALSE)),"－",VLOOKUP($AI1941,技まとめ!$A$1:$F$380,5,FALSE))</f>
        <v>47</v>
      </c>
      <c r="AM1941" s="3" t="str">
        <f>IF($E1941=IF(ISERROR(VLOOKUP($AI1941,技まとめ!$A$1:$F$380,4,FALSE)),"－",VLOOKUP($AI1941,技まとめ!$A$1:$F$380,4,FALSE)),"一致","")</f>
        <v>一致</v>
      </c>
      <c r="AN1941" s="9" t="s">
        <v>4264</v>
      </c>
      <c r="AO1941" s="3" t="str">
        <f>IF(ISERROR(VLOOKUP($AN1941,技まとめ!$A$1:$F$380,6,FALSE)),"－",VLOOKUP($AN1941,技まとめ!$A$1:$F$380,6,FALSE))</f>
        <v>LS</v>
      </c>
      <c r="AP1941" s="3">
        <f>IF(ISERROR(VLOOKUP($AN1941,技まとめ!$A$1:$F$380,3,FALSE)),"－",VLOOKUP($AN1941,技まとめ!$A$1:$F$380,3,FALSE))</f>
        <v>107</v>
      </c>
      <c r="AQ1941" s="3">
        <f>IF(ISERROR(VLOOKUP($AN1941,技まとめ!$A$1:$F$380,5,FALSE)),"－",VLOOKUP($AN1941,技まとめ!$A$1:$F$380,5,FALSE))</f>
        <v>69</v>
      </c>
      <c r="AR1941" s="3" t="str">
        <f>IF($E1941=IF(ISERROR(VLOOKUP($AN1941,技まとめ!$A$1:$F$380,4,FALSE)),"－",VLOOKUP($AN1941,技まとめ!$A$1:$F$380,4,FALSE)),"一致","")</f>
        <v/>
      </c>
      <c r="AS1941" s="9" t="s">
        <v>845</v>
      </c>
      <c r="AT1941" s="3" t="str">
        <f>IF(ISERROR(VLOOKUP($AS1941,技まとめ!$A$1:$F$380,6,FALSE)),"－",VLOOKUP($AS1941,技まとめ!$A$1:$F$380,6,FALSE))</f>
        <v>BL</v>
      </c>
      <c r="AU1941" s="3">
        <f>IF(ISERROR(VLOOKUP($AS1941,技まとめ!$A$1:$F$380,3,FALSE)),"－",VLOOKUP($AS1941,技まとめ!$A$1:$F$380,3,FALSE))</f>
        <v>31</v>
      </c>
      <c r="AV1941" s="3">
        <f>IF(ISERROR(VLOOKUP($AS1941,技まとめ!$A$1:$F$380,5,FALSE)),"－",VLOOKUP($AS1941,技まとめ!$A$1:$F$380,5,FALSE))</f>
        <v>28</v>
      </c>
      <c r="AW1941" s="3" t="str">
        <f>IF($E1941=IF(ISERROR(VLOOKUP($AS1941,技まとめ!$A$1:$F$380,4,FALSE)),"－",VLOOKUP($AS1941,技まとめ!$A$1:$F$380,4,FALSE)),"一致","")</f>
        <v>一致</v>
      </c>
      <c r="AX1941" s="12" t="str">
        <f t="shared" si="426"/>
        <v>エンゼルボールスノーエンジェルヘブンドライブアイスグランド</v>
      </c>
      <c r="AY1941" s="12" t="str">
        <f t="shared" si="427"/>
        <v>エンゼルボールスノーエンジェルヘブンドライブアイスグランド</v>
      </c>
      <c r="AZ1941" s="12" t="str">
        <f t="shared" si="428"/>
        <v>エンゼルボールスノーエンジェルヘブンドライブアイスグランド</v>
      </c>
      <c r="BA1941" s="12" t="str">
        <f t="shared" si="429"/>
        <v>エンゼルボールスノーエンジェルヘブンドライブアイスグランド</v>
      </c>
      <c r="BB1941" s="11" t="str">
        <f t="shared" si="430"/>
        <v>DRBLLSBL</v>
      </c>
      <c r="BC1941" s="11" t="str">
        <f t="shared" si="431"/>
        <v>DRBLLSBL</v>
      </c>
      <c r="BD1941" s="11" t="str">
        <f t="shared" si="432"/>
        <v>DRBLLSBL</v>
      </c>
      <c r="BE1941" s="11" t="str">
        <f t="shared" si="433"/>
        <v>DRBLLSBL</v>
      </c>
    </row>
    <row r="1942" spans="1:57" ht="11.25" hidden="1" customHeight="1">
      <c r="A1942" s="6">
        <v>1941</v>
      </c>
      <c r="B1942" s="7" t="s">
        <v>4265</v>
      </c>
      <c r="C1942" s="8" t="s">
        <v>4265</v>
      </c>
      <c r="D1942" s="7" t="s">
        <v>72</v>
      </c>
      <c r="E1942" s="7" t="s">
        <v>73</v>
      </c>
      <c r="F1942" s="7" t="s">
        <v>82</v>
      </c>
      <c r="G1942" s="9">
        <v>125</v>
      </c>
      <c r="H1942" s="9">
        <v>127</v>
      </c>
      <c r="I1942" s="9">
        <v>58</v>
      </c>
      <c r="J1942" s="9">
        <v>67</v>
      </c>
      <c r="K1942" s="9">
        <v>62</v>
      </c>
      <c r="L1942" s="9">
        <v>65</v>
      </c>
      <c r="M1942" s="9">
        <v>80</v>
      </c>
      <c r="N1942" s="9">
        <v>48</v>
      </c>
      <c r="O1942" s="9">
        <v>59</v>
      </c>
      <c r="P1942" s="9">
        <v>7</v>
      </c>
      <c r="Q1942" s="10">
        <v>108</v>
      </c>
      <c r="R1942" s="11">
        <v>2</v>
      </c>
      <c r="S1942" s="11">
        <v>1</v>
      </c>
      <c r="T1942" s="11">
        <v>115</v>
      </c>
      <c r="U1942" s="11">
        <v>130</v>
      </c>
      <c r="V1942" s="11">
        <v>1</v>
      </c>
      <c r="W1942" s="11">
        <v>109</v>
      </c>
      <c r="X1942" s="11">
        <f t="shared" si="420"/>
        <v>466</v>
      </c>
      <c r="Y1942" s="11">
        <f t="shared" si="421"/>
        <v>4870</v>
      </c>
      <c r="Z1942" s="11">
        <f t="shared" si="422"/>
        <v>625</v>
      </c>
      <c r="AA1942" s="11">
        <f t="shared" si="423"/>
        <v>4580</v>
      </c>
      <c r="AB1942" s="11">
        <f t="shared" si="424"/>
        <v>4580</v>
      </c>
      <c r="AC1942" s="6">
        <f t="shared" si="425"/>
        <v>5155</v>
      </c>
      <c r="AD1942" s="9" t="s">
        <v>4260</v>
      </c>
      <c r="AE1942" s="3" t="str">
        <f>IF(ISERROR(VLOOKUP($AD1942,技まとめ!$A$1:$F$380,6,FALSE)),"－",VLOOKUP($AD1942,技まとめ!$A$1:$F$380,6,FALSE))</f>
        <v>BL</v>
      </c>
      <c r="AF1942" s="3">
        <f>IF(ISERROR(VLOOKUP($AD1942,技まとめ!$A$1:$F$380,3,FALSE)),"－",VLOOKUP($AD1942,技まとめ!$A$1:$F$380,3,FALSE))</f>
        <v>94</v>
      </c>
      <c r="AG1942" s="3">
        <f>IF(ISERROR(VLOOKUP($AD1942,技まとめ!$A$1:$F$380,5,FALSE)),"－",VLOOKUP($AD1942,技まとめ!$A$1:$F$380,5,FALSE))</f>
        <v>56</v>
      </c>
      <c r="AH1942" s="3" t="str">
        <f>IF($E1942=IF(ISERROR(VLOOKUP($AD1942,技まとめ!$A$1:$F$380,4,FALSE)),"－",VLOOKUP($AD1942,技まとめ!$A$1:$F$380,4,FALSE)),"一致","")</f>
        <v/>
      </c>
      <c r="AI1942" s="9" t="s">
        <v>179</v>
      </c>
      <c r="AJ1942" s="3" t="str">
        <f>IF(ISERROR(VLOOKUP($AI1942,技まとめ!$A$1:$F$380,6,FALSE)),"－",VLOOKUP($AI1942,技まとめ!$A$1:$F$380,6,FALSE))</f>
        <v>LS</v>
      </c>
      <c r="AK1942" s="3">
        <f>IF(ISERROR(VLOOKUP($AI1942,技まとめ!$A$1:$F$380,3,FALSE)),"－",VLOOKUP($AI1942,技まとめ!$A$1:$F$380,3,FALSE))</f>
        <v>94</v>
      </c>
      <c r="AL1942" s="3">
        <f>IF(ISERROR(VLOOKUP($AI1942,技まとめ!$A$1:$F$380,5,FALSE)),"－",VLOOKUP($AI1942,技まとめ!$A$1:$F$380,5,FALSE))</f>
        <v>62</v>
      </c>
      <c r="AM1942" s="3" t="str">
        <f>IF($E1942=IF(ISERROR(VLOOKUP($AI1942,技まとめ!$A$1:$F$380,4,FALSE)),"－",VLOOKUP($AI1942,技まとめ!$A$1:$F$380,4,FALSE)),"一致","")</f>
        <v>一致</v>
      </c>
      <c r="AN1942" s="9" t="s">
        <v>169</v>
      </c>
      <c r="AO1942" s="3" t="str">
        <f>IF(ISERROR(VLOOKUP($AN1942,技まとめ!$A$1:$F$380,6,FALSE)),"－",VLOOKUP($AN1942,技まとめ!$A$1:$F$380,6,FALSE))</f>
        <v>DR</v>
      </c>
      <c r="AP1942" s="3">
        <f>IF(ISERROR(VLOOKUP($AN1942,技まとめ!$A$1:$F$380,3,FALSE)),"－",VLOOKUP($AN1942,技まとめ!$A$1:$F$380,3,FALSE))</f>
        <v>71</v>
      </c>
      <c r="AQ1942" s="3">
        <f>IF(ISERROR(VLOOKUP($AN1942,技まとめ!$A$1:$F$380,5,FALSE)),"－",VLOOKUP($AN1942,技まとめ!$A$1:$F$380,5,FALSE))</f>
        <v>44</v>
      </c>
      <c r="AR1942" s="3" t="str">
        <f>IF($E1942=IF(ISERROR(VLOOKUP($AN1942,技まとめ!$A$1:$F$380,4,FALSE)),"－",VLOOKUP($AN1942,技まとめ!$A$1:$F$380,4,FALSE)),"一致","")</f>
        <v/>
      </c>
      <c r="AS1942" s="9" t="s">
        <v>4258</v>
      </c>
      <c r="AT1942" s="3" t="str">
        <f>IF(ISERROR(VLOOKUP($AS1942,技まとめ!$A$1:$F$380,6,FALSE)),"－",VLOOKUP($AS1942,技まとめ!$A$1:$F$380,6,FALSE))</f>
        <v>CA</v>
      </c>
      <c r="AU1942" s="3">
        <f>IF(ISERROR(VLOOKUP($AS1942,技まとめ!$A$1:$F$380,3,FALSE)),"－",VLOOKUP($AS1942,技まとめ!$A$1:$F$380,3,FALSE))</f>
        <v>117</v>
      </c>
      <c r="AV1942" s="3">
        <f>IF(ISERROR(VLOOKUP($AS1942,技まとめ!$A$1:$F$380,5,FALSE)),"－",VLOOKUP($AS1942,技まとめ!$A$1:$F$380,5,FALSE))</f>
        <v>60</v>
      </c>
      <c r="AW1942" s="3" t="str">
        <f>IF($E1942=IF(ISERROR(VLOOKUP($AS1942,技まとめ!$A$1:$F$380,4,FALSE)),"－",VLOOKUP($AS1942,技まとめ!$A$1:$F$380,4,FALSE)),"一致","")</f>
        <v/>
      </c>
      <c r="AX1942" s="12" t="str">
        <f t="shared" si="426"/>
        <v>ゴー・トゥ・ヘブングラディウスアーチエコーボールホーリーゾーン</v>
      </c>
      <c r="AY1942" s="12" t="str">
        <f t="shared" si="427"/>
        <v>ゴー・トゥ・ヘブングラディウスアーチエコーボールホーリーゾーン</v>
      </c>
      <c r="AZ1942" s="12" t="str">
        <f t="shared" si="428"/>
        <v>ゴー・トゥ・ヘブングラディウスアーチエコーボールホーリーゾーン</v>
      </c>
      <c r="BA1942" s="12" t="str">
        <f t="shared" si="429"/>
        <v>ゴー・トゥ・ヘブングラディウスアーチエコーボールホーリーゾーン</v>
      </c>
      <c r="BB1942" s="11" t="str">
        <f t="shared" si="430"/>
        <v>BLLSDRCA</v>
      </c>
      <c r="BC1942" s="11" t="str">
        <f t="shared" si="431"/>
        <v>BLLSDRCA</v>
      </c>
      <c r="BD1942" s="11" t="str">
        <f t="shared" si="432"/>
        <v>BLLSDRCA</v>
      </c>
      <c r="BE1942" s="11" t="str">
        <f t="shared" si="433"/>
        <v>BLLSDRCA</v>
      </c>
    </row>
    <row r="1943" spans="1:57" ht="11.25" hidden="1" customHeight="1">
      <c r="A1943" s="6">
        <v>1942</v>
      </c>
      <c r="B1943" s="7" t="s">
        <v>4266</v>
      </c>
      <c r="C1943" s="8" t="s">
        <v>4266</v>
      </c>
      <c r="D1943" s="7" t="s">
        <v>72</v>
      </c>
      <c r="E1943" s="7" t="s">
        <v>73</v>
      </c>
      <c r="F1943" s="7" t="s">
        <v>109</v>
      </c>
      <c r="G1943" s="9">
        <v>121</v>
      </c>
      <c r="H1943" s="9">
        <v>120</v>
      </c>
      <c r="I1943" s="9">
        <v>59</v>
      </c>
      <c r="J1943" s="9">
        <v>61</v>
      </c>
      <c r="K1943" s="9">
        <v>63</v>
      </c>
      <c r="L1943" s="9">
        <v>64</v>
      </c>
      <c r="M1943" s="9">
        <v>72</v>
      </c>
      <c r="N1943" s="9">
        <v>52</v>
      </c>
      <c r="O1943" s="9">
        <v>56</v>
      </c>
      <c r="P1943" s="9">
        <v>11</v>
      </c>
      <c r="Q1943" s="10">
        <v>109</v>
      </c>
      <c r="R1943" s="11">
        <v>5</v>
      </c>
      <c r="S1943" s="11">
        <v>1</v>
      </c>
      <c r="T1943" s="11">
        <v>114</v>
      </c>
      <c r="U1943" s="11">
        <v>122</v>
      </c>
      <c r="V1943" s="11">
        <v>1</v>
      </c>
      <c r="W1943" s="11">
        <v>106</v>
      </c>
      <c r="X1943" s="11">
        <f t="shared" si="420"/>
        <v>458</v>
      </c>
      <c r="Y1943" s="11">
        <f t="shared" si="421"/>
        <v>4895</v>
      </c>
      <c r="Z1943" s="11">
        <f t="shared" si="422"/>
        <v>715</v>
      </c>
      <c r="AA1943" s="11">
        <f t="shared" si="423"/>
        <v>4530</v>
      </c>
      <c r="AB1943" s="11">
        <f t="shared" si="424"/>
        <v>4530</v>
      </c>
      <c r="AC1943" s="6">
        <f t="shared" si="425"/>
        <v>5115</v>
      </c>
      <c r="AD1943" s="9" t="s">
        <v>4248</v>
      </c>
      <c r="AE1943" s="3" t="str">
        <f>IF(ISERROR(VLOOKUP($AD1943,技まとめ!$A$1:$F$380,6,FALSE)),"－",VLOOKUP($AD1943,技まとめ!$A$1:$F$380,6,FALSE))</f>
        <v>DR</v>
      </c>
      <c r="AF1943" s="3">
        <f>IF(ISERROR(VLOOKUP($AD1943,技まとめ!$A$1:$F$380,3,FALSE)),"－",VLOOKUP($AD1943,技まとめ!$A$1:$F$380,3,FALSE))</f>
        <v>96</v>
      </c>
      <c r="AG1943" s="3">
        <f>IF(ISERROR(VLOOKUP($AD1943,技まとめ!$A$1:$F$380,5,FALSE)),"－",VLOOKUP($AD1943,技まとめ!$A$1:$F$380,5,FALSE))</f>
        <v>56</v>
      </c>
      <c r="AH1943" s="3" t="str">
        <f>IF($E1943=IF(ISERROR(VLOOKUP($AD1943,技まとめ!$A$1:$F$380,4,FALSE)),"－",VLOOKUP($AD1943,技まとめ!$A$1:$F$380,4,FALSE)),"一致","")</f>
        <v/>
      </c>
      <c r="AI1943" s="9" t="s">
        <v>264</v>
      </c>
      <c r="AJ1943" s="3" t="str">
        <f>IF(ISERROR(VLOOKUP($AI1943,技まとめ!$A$1:$F$380,6,FALSE)),"－",VLOOKUP($AI1943,技まとめ!$A$1:$F$380,6,FALSE))</f>
        <v>DR</v>
      </c>
      <c r="AK1943" s="3">
        <f>IF(ISERROR(VLOOKUP($AI1943,技まとめ!$A$1:$F$380,3,FALSE)),"－",VLOOKUP($AI1943,技まとめ!$A$1:$F$380,3,FALSE))</f>
        <v>69</v>
      </c>
      <c r="AL1943" s="3">
        <f>IF(ISERROR(VLOOKUP($AI1943,技まとめ!$A$1:$F$380,5,FALSE)),"－",VLOOKUP($AI1943,技まとめ!$A$1:$F$380,5,FALSE))</f>
        <v>44</v>
      </c>
      <c r="AM1943" s="3" t="str">
        <f>IF($E1943=IF(ISERROR(VLOOKUP($AI1943,技まとめ!$A$1:$F$380,4,FALSE)),"－",VLOOKUP($AI1943,技まとめ!$A$1:$F$380,4,FALSE)),"一致","")</f>
        <v/>
      </c>
      <c r="AN1943" s="9" t="s">
        <v>1216</v>
      </c>
      <c r="AO1943" s="3" t="str">
        <f>IF(ISERROR(VLOOKUP($AN1943,技まとめ!$A$1:$F$380,6,FALSE)),"－",VLOOKUP($AN1943,技まとめ!$A$1:$F$380,6,FALSE))</f>
        <v>LS</v>
      </c>
      <c r="AP1943" s="3">
        <f>IF(ISERROR(VLOOKUP($AN1943,技まとめ!$A$1:$F$380,3,FALSE)),"－",VLOOKUP($AN1943,技まとめ!$A$1:$F$380,3,FALSE))</f>
        <v>105</v>
      </c>
      <c r="AQ1943" s="3">
        <f>IF(ISERROR(VLOOKUP($AN1943,技まとめ!$A$1:$F$380,5,FALSE)),"－",VLOOKUP($AN1943,技まとめ!$A$1:$F$380,5,FALSE))</f>
        <v>66</v>
      </c>
      <c r="AR1943" s="3" t="str">
        <f>IF($E1943=IF(ISERROR(VLOOKUP($AN1943,技まとめ!$A$1:$F$380,4,FALSE)),"－",VLOOKUP($AN1943,技まとめ!$A$1:$F$380,4,FALSE)),"一致","")</f>
        <v/>
      </c>
      <c r="AS1943" s="9" t="s">
        <v>5015</v>
      </c>
      <c r="AT1943" s="3" t="str">
        <f>IF(ISERROR(VLOOKUP($AS1943,技まとめ!$A$1:$F$380,6,FALSE)),"－",VLOOKUP($AS1943,技まとめ!$A$1:$F$380,6,FALSE))</f>
        <v>－</v>
      </c>
      <c r="AU1943" s="3">
        <f>IF(ISERROR(VLOOKUP($AS1943,技まとめ!$A$1:$F$380,3,FALSE)),"－",VLOOKUP($AS1943,技まとめ!$A$1:$F$380,3,FALSE))</f>
        <v>0</v>
      </c>
      <c r="AV1943" s="3">
        <f>IF(ISERROR(VLOOKUP($AS1943,技まとめ!$A$1:$F$380,5,FALSE)),"－",VLOOKUP($AS1943,技まとめ!$A$1:$F$380,5,FALSE))</f>
        <v>0</v>
      </c>
      <c r="AW1943" s="3" t="str">
        <f>IF($E1943=IF(ISERROR(VLOOKUP($AS1943,技まとめ!$A$1:$F$380,4,FALSE)),"－",VLOOKUP($AS1943,技まとめ!$A$1:$F$380,4,FALSE)),"一致","")</f>
        <v/>
      </c>
      <c r="AX1943" s="12" t="str">
        <f t="shared" si="426"/>
        <v>エンゼルボールウルトラムーンエクスカリバーみんなイケイケ！</v>
      </c>
      <c r="AY1943" s="12" t="str">
        <f t="shared" si="427"/>
        <v>エンゼルボールウルトラムーンエクスカリバーみんなイケイケ！</v>
      </c>
      <c r="AZ1943" s="12" t="str">
        <f t="shared" si="428"/>
        <v>エンゼルボールウルトラムーンエクスカリバーみんなイケイケ！</v>
      </c>
      <c r="BA1943" s="12" t="str">
        <f t="shared" si="429"/>
        <v>エンゼルボールウルトラムーンエクスカリバーみんなイケイケ！</v>
      </c>
      <c r="BB1943" s="11" t="str">
        <f t="shared" si="430"/>
        <v>DRDRLS－</v>
      </c>
      <c r="BC1943" s="11" t="str">
        <f t="shared" si="431"/>
        <v>DRDRLS－</v>
      </c>
      <c r="BD1943" s="11" t="str">
        <f t="shared" si="432"/>
        <v>DRDRLS－</v>
      </c>
      <c r="BE1943" s="11" t="str">
        <f t="shared" si="433"/>
        <v>DRDRLS－</v>
      </c>
    </row>
    <row r="1944" spans="1:57" ht="11.25" hidden="1" customHeight="1">
      <c r="A1944" s="6">
        <v>1943</v>
      </c>
      <c r="B1944" s="7" t="s">
        <v>4267</v>
      </c>
      <c r="C1944" s="8" t="s">
        <v>4267</v>
      </c>
      <c r="D1944" s="7" t="s">
        <v>72</v>
      </c>
      <c r="E1944" s="7" t="s">
        <v>102</v>
      </c>
      <c r="F1944" s="7" t="s">
        <v>109</v>
      </c>
      <c r="G1944" s="9">
        <v>113</v>
      </c>
      <c r="H1944" s="9">
        <v>121</v>
      </c>
      <c r="I1944" s="9">
        <v>64</v>
      </c>
      <c r="J1944" s="9">
        <v>72</v>
      </c>
      <c r="K1944" s="9">
        <v>67</v>
      </c>
      <c r="L1944" s="9">
        <v>61</v>
      </c>
      <c r="M1944" s="9">
        <v>71</v>
      </c>
      <c r="N1944" s="9">
        <v>52</v>
      </c>
      <c r="O1944" s="9">
        <v>60</v>
      </c>
      <c r="P1944" s="9">
        <v>8</v>
      </c>
      <c r="Q1944" s="10">
        <v>114</v>
      </c>
      <c r="R1944" s="11">
        <v>17</v>
      </c>
      <c r="S1944" s="11">
        <v>1</v>
      </c>
      <c r="T1944" s="11">
        <v>111</v>
      </c>
      <c r="U1944" s="11">
        <v>121</v>
      </c>
      <c r="V1944" s="11">
        <v>1</v>
      </c>
      <c r="W1944" s="11">
        <v>110</v>
      </c>
      <c r="X1944" s="11">
        <f t="shared" si="420"/>
        <v>475</v>
      </c>
      <c r="Y1944" s="11">
        <f t="shared" si="421"/>
        <v>5115</v>
      </c>
      <c r="Z1944" s="11">
        <f t="shared" si="422"/>
        <v>1155</v>
      </c>
      <c r="AA1944" s="11">
        <f t="shared" si="423"/>
        <v>4445</v>
      </c>
      <c r="AB1944" s="11">
        <f t="shared" si="424"/>
        <v>4445</v>
      </c>
      <c r="AC1944" s="6">
        <f t="shared" si="425"/>
        <v>5075</v>
      </c>
      <c r="AD1944" s="9" t="s">
        <v>4248</v>
      </c>
      <c r="AE1944" s="3" t="str">
        <f>IF(ISERROR(VLOOKUP($AD1944,技まとめ!$A$1:$F$380,6,FALSE)),"－",VLOOKUP($AD1944,技まとめ!$A$1:$F$380,6,FALSE))</f>
        <v>DR</v>
      </c>
      <c r="AF1944" s="3">
        <f>IF(ISERROR(VLOOKUP($AD1944,技まとめ!$A$1:$F$380,3,FALSE)),"－",VLOOKUP($AD1944,技まとめ!$A$1:$F$380,3,FALSE))</f>
        <v>96</v>
      </c>
      <c r="AG1944" s="3">
        <f>IF(ISERROR(VLOOKUP($AD1944,技まとめ!$A$1:$F$380,5,FALSE)),"－",VLOOKUP($AD1944,技まとめ!$A$1:$F$380,5,FALSE))</f>
        <v>56</v>
      </c>
      <c r="AH1944" s="3" t="str">
        <f>IF($E1944=IF(ISERROR(VLOOKUP($AD1944,技まとめ!$A$1:$F$380,4,FALSE)),"－",VLOOKUP($AD1944,技まとめ!$A$1:$F$380,4,FALSE)),"一致","")</f>
        <v/>
      </c>
      <c r="AI1944" s="9" t="s">
        <v>589</v>
      </c>
      <c r="AJ1944" s="3" t="str">
        <f>IF(ISERROR(VLOOKUP($AI1944,技まとめ!$A$1:$F$380,6,FALSE)),"－",VLOOKUP($AI1944,技まとめ!$A$1:$F$380,6,FALSE))</f>
        <v>DR</v>
      </c>
      <c r="AK1944" s="3">
        <f>IF(ISERROR(VLOOKUP($AI1944,技まとめ!$A$1:$F$380,3,FALSE)),"－",VLOOKUP($AI1944,技まとめ!$A$1:$F$380,3,FALSE))</f>
        <v>83</v>
      </c>
      <c r="AL1944" s="3">
        <f>IF(ISERROR(VLOOKUP($AI1944,技まとめ!$A$1:$F$380,5,FALSE)),"－",VLOOKUP($AI1944,技まとめ!$A$1:$F$380,5,FALSE))</f>
        <v>50</v>
      </c>
      <c r="AM1944" s="3" t="str">
        <f>IF($E1944=IF(ISERROR(VLOOKUP($AI1944,技まとめ!$A$1:$F$380,4,FALSE)),"－",VLOOKUP($AI1944,技まとめ!$A$1:$F$380,4,FALSE)),"一致","")</f>
        <v/>
      </c>
      <c r="AN1944" s="9" t="s">
        <v>981</v>
      </c>
      <c r="AO1944" s="3" t="str">
        <f>IF(ISERROR(VLOOKUP($AN1944,技まとめ!$A$1:$F$380,6,FALSE)),"－",VLOOKUP($AN1944,技まとめ!$A$1:$F$380,6,FALSE))</f>
        <v>BL</v>
      </c>
      <c r="AP1944" s="3">
        <f>IF(ISERROR(VLOOKUP($AN1944,技まとめ!$A$1:$F$380,3,FALSE)),"－",VLOOKUP($AN1944,技まとめ!$A$1:$F$380,3,FALSE))</f>
        <v>75</v>
      </c>
      <c r="AQ1944" s="3">
        <f>IF(ISERROR(VLOOKUP($AN1944,技まとめ!$A$1:$F$380,5,FALSE)),"－",VLOOKUP($AN1944,技まとめ!$A$1:$F$380,5,FALSE))</f>
        <v>47</v>
      </c>
      <c r="AR1944" s="3" t="str">
        <f>IF($E1944=IF(ISERROR(VLOOKUP($AN1944,技まとめ!$A$1:$F$380,4,FALSE)),"－",VLOOKUP($AN1944,技まとめ!$A$1:$F$380,4,FALSE)),"一致","")</f>
        <v/>
      </c>
      <c r="AS1944" s="9" t="s">
        <v>605</v>
      </c>
      <c r="AT1944" s="3" t="str">
        <f>IF(ISERROR(VLOOKUP($AS1944,技まとめ!$A$1:$F$380,6,FALSE)),"－",VLOOKUP($AS1944,技まとめ!$A$1:$F$380,6,FALSE))</f>
        <v>DR</v>
      </c>
      <c r="AU1944" s="3">
        <f>IF(ISERROR(VLOOKUP($AS1944,技まとめ!$A$1:$F$380,3,FALSE)),"－",VLOOKUP($AS1944,技まとめ!$A$1:$F$380,3,FALSE))</f>
        <v>102</v>
      </c>
      <c r="AV1944" s="3">
        <f>IF(ISERROR(VLOOKUP($AS1944,技まとめ!$A$1:$F$380,5,FALSE)),"－",VLOOKUP($AS1944,技まとめ!$A$1:$F$380,5,FALSE))</f>
        <v>57</v>
      </c>
      <c r="AW1944" s="3" t="str">
        <f>IF($E1944=IF(ISERROR(VLOOKUP($AS1944,技まとめ!$A$1:$F$380,4,FALSE)),"－",VLOOKUP($AS1944,技まとめ!$A$1:$F$380,4,FALSE)),"一致","")</f>
        <v>一致</v>
      </c>
      <c r="AX1944" s="12" t="str">
        <f t="shared" si="426"/>
        <v>エンゼルボールヘブンズタイムスノーエンジェルジ・イカロス</v>
      </c>
      <c r="AY1944" s="12" t="str">
        <f t="shared" si="427"/>
        <v>エンゼルボールヘブンズタイムスノーエンジェルジ・イカロス</v>
      </c>
      <c r="AZ1944" s="12" t="str">
        <f t="shared" si="428"/>
        <v>エンゼルボールヘブンズタイムスノーエンジェルジ・イカロス</v>
      </c>
      <c r="BA1944" s="12" t="str">
        <f t="shared" si="429"/>
        <v>エンゼルボールヘブンズタイムスノーエンジェルジ・イカロス</v>
      </c>
      <c r="BB1944" s="11" t="str">
        <f t="shared" si="430"/>
        <v>DRDRBLDR</v>
      </c>
      <c r="BC1944" s="11" t="str">
        <f t="shared" si="431"/>
        <v>DRDRBLDR</v>
      </c>
      <c r="BD1944" s="11" t="str">
        <f t="shared" si="432"/>
        <v>DRDRBLDR</v>
      </c>
      <c r="BE1944" s="11" t="str">
        <f t="shared" si="433"/>
        <v>DRDRBLDR</v>
      </c>
    </row>
    <row r="1945" spans="1:57" ht="11.25" hidden="1" customHeight="1">
      <c r="A1945" s="6">
        <v>1944</v>
      </c>
      <c r="B1945" s="7" t="s">
        <v>4268</v>
      </c>
      <c r="C1945" s="8" t="s">
        <v>4268</v>
      </c>
      <c r="D1945" s="7" t="s">
        <v>650</v>
      </c>
      <c r="E1945" s="7" t="s">
        <v>95</v>
      </c>
      <c r="F1945" s="7" t="s">
        <v>109</v>
      </c>
      <c r="G1945" s="9">
        <v>107</v>
      </c>
      <c r="H1945" s="9">
        <v>136</v>
      </c>
      <c r="I1945" s="9">
        <v>61</v>
      </c>
      <c r="J1945" s="9">
        <v>63</v>
      </c>
      <c r="K1945" s="9">
        <v>74</v>
      </c>
      <c r="L1945" s="9">
        <v>69</v>
      </c>
      <c r="M1945" s="9">
        <v>67</v>
      </c>
      <c r="N1945" s="9">
        <v>49</v>
      </c>
      <c r="O1945" s="9">
        <v>60</v>
      </c>
      <c r="P1945" s="9">
        <v>7</v>
      </c>
      <c r="Q1945" s="10">
        <v>111</v>
      </c>
      <c r="R1945" s="11">
        <v>11</v>
      </c>
      <c r="S1945" s="11">
        <v>1</v>
      </c>
      <c r="T1945" s="11">
        <v>119</v>
      </c>
      <c r="U1945" s="11">
        <v>117</v>
      </c>
      <c r="V1945" s="11">
        <v>1</v>
      </c>
      <c r="W1945" s="11">
        <v>110</v>
      </c>
      <c r="X1945" s="11">
        <f t="shared" si="420"/>
        <v>470</v>
      </c>
      <c r="Y1945" s="11">
        <f t="shared" si="421"/>
        <v>4995</v>
      </c>
      <c r="Z1945" s="11">
        <f t="shared" si="422"/>
        <v>945</v>
      </c>
      <c r="AA1945" s="11">
        <f t="shared" si="423"/>
        <v>4725</v>
      </c>
      <c r="AB1945" s="11">
        <f t="shared" si="424"/>
        <v>4725</v>
      </c>
      <c r="AC1945" s="6">
        <f t="shared" si="425"/>
        <v>5365</v>
      </c>
      <c r="AD1945" s="9" t="s">
        <v>4262</v>
      </c>
      <c r="AE1945" s="3" t="str">
        <f>IF(ISERROR(VLOOKUP($AD1945,技まとめ!$A$1:$F$380,6,FALSE)),"－",VLOOKUP($AD1945,技まとめ!$A$1:$F$380,6,FALSE))</f>
        <v>BL</v>
      </c>
      <c r="AF1945" s="3">
        <f>IF(ISERROR(VLOOKUP($AD1945,技まとめ!$A$1:$F$380,3,FALSE)),"－",VLOOKUP($AD1945,技まとめ!$A$1:$F$380,3,FALSE))</f>
        <v>94</v>
      </c>
      <c r="AG1945" s="3">
        <f>IF(ISERROR(VLOOKUP($AD1945,技まとめ!$A$1:$F$380,5,FALSE)),"－",VLOOKUP($AD1945,技まとめ!$A$1:$F$380,5,FALSE))</f>
        <v>56</v>
      </c>
      <c r="AH1945" s="3" t="str">
        <f>IF($E1945=IF(ISERROR(VLOOKUP($AD1945,技まとめ!$A$1:$F$380,4,FALSE)),"－",VLOOKUP($AD1945,技まとめ!$A$1:$F$380,4,FALSE)),"一致","")</f>
        <v/>
      </c>
      <c r="AI1945" s="9" t="s">
        <v>4248</v>
      </c>
      <c r="AJ1945" s="3" t="str">
        <f>IF(ISERROR(VLOOKUP($AI1945,技まとめ!$A$1:$F$380,6,FALSE)),"－",VLOOKUP($AI1945,技まとめ!$A$1:$F$380,6,FALSE))</f>
        <v>DR</v>
      </c>
      <c r="AK1945" s="3">
        <f>IF(ISERROR(VLOOKUP($AI1945,技まとめ!$A$1:$F$380,3,FALSE)),"－",VLOOKUP($AI1945,技まとめ!$A$1:$F$380,3,FALSE))</f>
        <v>96</v>
      </c>
      <c r="AL1945" s="3">
        <f>IF(ISERROR(VLOOKUP($AI1945,技まとめ!$A$1:$F$380,5,FALSE)),"－",VLOOKUP($AI1945,技まとめ!$A$1:$F$380,5,FALSE))</f>
        <v>56</v>
      </c>
      <c r="AM1945" s="3" t="str">
        <f>IF($E1945=IF(ISERROR(VLOOKUP($AI1945,技まとめ!$A$1:$F$380,4,FALSE)),"－",VLOOKUP($AI1945,技まとめ!$A$1:$F$380,4,FALSE)),"一致","")</f>
        <v/>
      </c>
      <c r="AN1945" s="9" t="s">
        <v>718</v>
      </c>
      <c r="AO1945" s="3" t="str">
        <f>IF(ISERROR(VLOOKUP($AN1945,技まとめ!$A$1:$F$380,6,FALSE)),"－",VLOOKUP($AN1945,技まとめ!$A$1:$F$380,6,FALSE))</f>
        <v>BL</v>
      </c>
      <c r="AP1945" s="3">
        <f>IF(ISERROR(VLOOKUP($AN1945,技まとめ!$A$1:$F$380,3,FALSE)),"－",VLOOKUP($AN1945,技まとめ!$A$1:$F$380,3,FALSE))</f>
        <v>58</v>
      </c>
      <c r="AQ1945" s="3">
        <f>IF(ISERROR(VLOOKUP($AN1945,技まとめ!$A$1:$F$380,5,FALSE)),"－",VLOOKUP($AN1945,技まとめ!$A$1:$F$380,5,FALSE))</f>
        <v>39</v>
      </c>
      <c r="AR1945" s="3" t="str">
        <f>IF($E1945=IF(ISERROR(VLOOKUP($AN1945,技まとめ!$A$1:$F$380,4,FALSE)),"－",VLOOKUP($AN1945,技まとめ!$A$1:$F$380,4,FALSE)),"一致","")</f>
        <v>一致</v>
      </c>
      <c r="AS1945" s="9" t="s">
        <v>113</v>
      </c>
      <c r="AT1945" s="3" t="str">
        <f>IF(ISERROR(VLOOKUP($AS1945,技まとめ!$A$1:$F$380,6,FALSE)),"－",VLOOKUP($AS1945,技まとめ!$A$1:$F$380,6,FALSE))</f>
        <v>SC</v>
      </c>
      <c r="AU1945" s="3">
        <f>IF(ISERROR(VLOOKUP($AS1945,技まとめ!$A$1:$F$380,3,FALSE)),"－",VLOOKUP($AS1945,技まとめ!$A$1:$F$380,3,FALSE))</f>
        <v>105</v>
      </c>
      <c r="AV1945" s="3">
        <f>IF(ISERROR(VLOOKUP($AS1945,技まとめ!$A$1:$F$380,5,FALSE)),"－",VLOOKUP($AS1945,技まとめ!$A$1:$F$380,5,FALSE))</f>
        <v>55</v>
      </c>
      <c r="AW1945" s="3" t="str">
        <f>IF($E1945=IF(ISERROR(VLOOKUP($AS1945,技まとめ!$A$1:$F$380,4,FALSE)),"－",VLOOKUP($AS1945,技まとめ!$A$1:$F$380,4,FALSE)),"一致","")</f>
        <v/>
      </c>
      <c r="AX1945" s="12" t="str">
        <f t="shared" si="426"/>
        <v>ゴー・トゥ・ヘブンエンゼルボールグッドスメルオーディンソード</v>
      </c>
      <c r="AY1945" s="12" t="str">
        <f t="shared" si="427"/>
        <v>ゴー・トゥ・ヘブンエンゼルボールグッドスメルオーディンソード</v>
      </c>
      <c r="AZ1945" s="12" t="str">
        <f t="shared" si="428"/>
        <v>ゴー・トゥ・ヘブンエンゼルボールグッドスメルオーディンソード</v>
      </c>
      <c r="BA1945" s="12" t="str">
        <f t="shared" si="429"/>
        <v>ゴー・トゥ・ヘブンエンゼルボールグッドスメルオーディンソード</v>
      </c>
      <c r="BB1945" s="11" t="str">
        <f t="shared" si="430"/>
        <v>BLDRBLSC</v>
      </c>
      <c r="BC1945" s="11" t="str">
        <f t="shared" si="431"/>
        <v>BLDRBLSC</v>
      </c>
      <c r="BD1945" s="11" t="str">
        <f t="shared" si="432"/>
        <v>BLDRBLSC</v>
      </c>
      <c r="BE1945" s="11" t="str">
        <f t="shared" si="433"/>
        <v>BLDRBLSC</v>
      </c>
    </row>
    <row r="1946" spans="1:57" ht="11.25" hidden="1" customHeight="1">
      <c r="A1946" s="6">
        <v>1945</v>
      </c>
      <c r="B1946" s="7" t="s">
        <v>4269</v>
      </c>
      <c r="C1946" s="8" t="s">
        <v>4269</v>
      </c>
      <c r="D1946" s="7" t="s">
        <v>72</v>
      </c>
      <c r="E1946" s="7" t="s">
        <v>95</v>
      </c>
      <c r="F1946" s="7" t="s">
        <v>109</v>
      </c>
      <c r="G1946" s="9">
        <v>115</v>
      </c>
      <c r="H1946" s="9">
        <v>115</v>
      </c>
      <c r="I1946" s="9">
        <v>60</v>
      </c>
      <c r="J1946" s="9">
        <v>61</v>
      </c>
      <c r="K1946" s="9">
        <v>68</v>
      </c>
      <c r="L1946" s="9">
        <v>61</v>
      </c>
      <c r="M1946" s="9">
        <v>69</v>
      </c>
      <c r="N1946" s="9">
        <v>51</v>
      </c>
      <c r="O1946" s="9">
        <v>58</v>
      </c>
      <c r="P1946" s="9">
        <v>8</v>
      </c>
      <c r="Q1946" s="10">
        <v>110</v>
      </c>
      <c r="R1946" s="11">
        <v>6</v>
      </c>
      <c r="S1946" s="11">
        <v>1</v>
      </c>
      <c r="T1946" s="11">
        <v>111</v>
      </c>
      <c r="U1946" s="11">
        <v>119</v>
      </c>
      <c r="V1946" s="11">
        <v>1</v>
      </c>
      <c r="W1946" s="11">
        <v>108</v>
      </c>
      <c r="X1946" s="11">
        <f t="shared" si="420"/>
        <v>456</v>
      </c>
      <c r="Y1946" s="11">
        <f t="shared" si="421"/>
        <v>4945</v>
      </c>
      <c r="Z1946" s="11">
        <f t="shared" si="422"/>
        <v>760</v>
      </c>
      <c r="AA1946" s="11">
        <f t="shared" si="423"/>
        <v>4435</v>
      </c>
      <c r="AB1946" s="11">
        <f t="shared" si="424"/>
        <v>4435</v>
      </c>
      <c r="AC1946" s="6">
        <f t="shared" si="425"/>
        <v>5010</v>
      </c>
      <c r="AD1946" s="9" t="s">
        <v>4248</v>
      </c>
      <c r="AE1946" s="3" t="str">
        <f>IF(ISERROR(VLOOKUP($AD1946,技まとめ!$A$1:$F$380,6,FALSE)),"－",VLOOKUP($AD1946,技まとめ!$A$1:$F$380,6,FALSE))</f>
        <v>DR</v>
      </c>
      <c r="AF1946" s="3">
        <f>IF(ISERROR(VLOOKUP($AD1946,技まとめ!$A$1:$F$380,3,FALSE)),"－",VLOOKUP($AD1946,技まとめ!$A$1:$F$380,3,FALSE))</f>
        <v>96</v>
      </c>
      <c r="AG1946" s="3">
        <f>IF(ISERROR(VLOOKUP($AD1946,技まとめ!$A$1:$F$380,5,FALSE)),"－",VLOOKUP($AD1946,技まとめ!$A$1:$F$380,5,FALSE))</f>
        <v>56</v>
      </c>
      <c r="AH1946" s="3" t="str">
        <f>IF($E1946=IF(ISERROR(VLOOKUP($AD1946,技まとめ!$A$1:$F$380,4,FALSE)),"－",VLOOKUP($AD1946,技まとめ!$A$1:$F$380,4,FALSE)),"一致","")</f>
        <v/>
      </c>
      <c r="AI1946" s="9" t="s">
        <v>668</v>
      </c>
      <c r="AJ1946" s="3" t="str">
        <f>IF(ISERROR(VLOOKUP($AI1946,技まとめ!$A$1:$F$380,6,FALSE)),"－",VLOOKUP($AI1946,技まとめ!$A$1:$F$380,6,FALSE))</f>
        <v>BL</v>
      </c>
      <c r="AK1946" s="3">
        <f>IF(ISERROR(VLOOKUP($AI1946,技まとめ!$A$1:$F$380,3,FALSE)),"－",VLOOKUP($AI1946,技まとめ!$A$1:$F$380,3,FALSE))</f>
        <v>46</v>
      </c>
      <c r="AL1946" s="3">
        <f>IF(ISERROR(VLOOKUP($AI1946,技まとめ!$A$1:$F$380,5,FALSE)),"－",VLOOKUP($AI1946,技まとめ!$A$1:$F$380,5,FALSE))</f>
        <v>33</v>
      </c>
      <c r="AM1946" s="3" t="str">
        <f>IF($E1946=IF(ISERROR(VLOOKUP($AI1946,技まとめ!$A$1:$F$380,4,FALSE)),"－",VLOOKUP($AI1946,技まとめ!$A$1:$F$380,4,FALSE)),"一致","")</f>
        <v/>
      </c>
      <c r="AN1946" s="9" t="s">
        <v>377</v>
      </c>
      <c r="AO1946" s="3" t="str">
        <f>IF(ISERROR(VLOOKUP($AN1946,技まとめ!$A$1:$F$380,6,FALSE)),"－",VLOOKUP($AN1946,技まとめ!$A$1:$F$380,6,FALSE))</f>
        <v>NS</v>
      </c>
      <c r="AP1946" s="3">
        <f>IF(ISERROR(VLOOKUP($AN1946,技まとめ!$A$1:$F$380,3,FALSE)),"－",VLOOKUP($AN1946,技まとめ!$A$1:$F$380,3,FALSE))</f>
        <v>109</v>
      </c>
      <c r="AQ1946" s="3">
        <f>IF(ISERROR(VLOOKUP($AN1946,技まとめ!$A$1:$F$380,5,FALSE)),"－",VLOOKUP($AN1946,技まとめ!$A$1:$F$380,5,FALSE))</f>
        <v>58</v>
      </c>
      <c r="AR1946" s="3" t="str">
        <f>IF($E1946=IF(ISERROR(VLOOKUP($AN1946,技まとめ!$A$1:$F$380,4,FALSE)),"－",VLOOKUP($AN1946,技まとめ!$A$1:$F$380,4,FALSE)),"一致","")</f>
        <v/>
      </c>
      <c r="AS1946" s="9" t="s">
        <v>169</v>
      </c>
      <c r="AT1946" s="3" t="str">
        <f>IF(ISERROR(VLOOKUP($AS1946,技まとめ!$A$1:$F$380,6,FALSE)),"－",VLOOKUP($AS1946,技まとめ!$A$1:$F$380,6,FALSE))</f>
        <v>DR</v>
      </c>
      <c r="AU1946" s="3">
        <f>IF(ISERROR(VLOOKUP($AS1946,技まとめ!$A$1:$F$380,3,FALSE)),"－",VLOOKUP($AS1946,技まとめ!$A$1:$F$380,3,FALSE))</f>
        <v>71</v>
      </c>
      <c r="AV1946" s="3">
        <f>IF(ISERROR(VLOOKUP($AS1946,技まとめ!$A$1:$F$380,5,FALSE)),"－",VLOOKUP($AS1946,技まとめ!$A$1:$F$380,5,FALSE))</f>
        <v>44</v>
      </c>
      <c r="AW1946" s="3" t="str">
        <f>IF($E1946=IF(ISERROR(VLOOKUP($AS1946,技まとめ!$A$1:$F$380,4,FALSE)),"－",VLOOKUP($AS1946,技まとめ!$A$1:$F$380,4,FALSE)),"一致","")</f>
        <v>一致</v>
      </c>
      <c r="AX1946" s="12" t="str">
        <f t="shared" si="426"/>
        <v>エンゼルボールじばしりかえんダブル・ジョーエコーボール</v>
      </c>
      <c r="AY1946" s="12" t="str">
        <f t="shared" si="427"/>
        <v>エンゼルボールじばしりかえんダブル・ジョーエコーボール</v>
      </c>
      <c r="AZ1946" s="12" t="str">
        <f t="shared" si="428"/>
        <v>エンゼルボールじばしりかえんダブル・ジョーエコーボール</v>
      </c>
      <c r="BA1946" s="12" t="str">
        <f t="shared" si="429"/>
        <v>エンゼルボールじばしりかえんダブル・ジョーエコーボール</v>
      </c>
      <c r="BB1946" s="11" t="str">
        <f t="shared" si="430"/>
        <v>DRBLNSDR</v>
      </c>
      <c r="BC1946" s="11" t="str">
        <f t="shared" si="431"/>
        <v>DRBLNSDR</v>
      </c>
      <c r="BD1946" s="11" t="str">
        <f t="shared" si="432"/>
        <v>DRBLNSDR</v>
      </c>
      <c r="BE1946" s="11" t="str">
        <f t="shared" si="433"/>
        <v>DRBLNSDR</v>
      </c>
    </row>
    <row r="1947" spans="1:57" ht="11.25" hidden="1" customHeight="1">
      <c r="A1947" s="6">
        <v>1946</v>
      </c>
      <c r="B1947" s="7" t="s">
        <v>4270</v>
      </c>
      <c r="C1947" s="8" t="s">
        <v>4270</v>
      </c>
      <c r="D1947" s="7" t="s">
        <v>650</v>
      </c>
      <c r="E1947" s="7" t="s">
        <v>81</v>
      </c>
      <c r="F1947" s="7" t="s">
        <v>128</v>
      </c>
      <c r="G1947" s="9">
        <v>109</v>
      </c>
      <c r="H1947" s="9">
        <v>139</v>
      </c>
      <c r="I1947" s="9">
        <v>65</v>
      </c>
      <c r="J1947" s="9">
        <v>61</v>
      </c>
      <c r="K1947" s="9">
        <v>62</v>
      </c>
      <c r="L1947" s="9">
        <v>64</v>
      </c>
      <c r="M1947" s="9">
        <v>88</v>
      </c>
      <c r="N1947" s="9">
        <v>50</v>
      </c>
      <c r="O1947" s="9">
        <v>59</v>
      </c>
      <c r="P1947" s="9">
        <v>8</v>
      </c>
      <c r="Q1947" s="10">
        <v>115</v>
      </c>
      <c r="R1947" s="11">
        <v>1</v>
      </c>
      <c r="S1947" s="11">
        <v>1</v>
      </c>
      <c r="T1947" s="11">
        <v>114</v>
      </c>
      <c r="U1947" s="11">
        <v>138</v>
      </c>
      <c r="V1947" s="11">
        <v>1</v>
      </c>
      <c r="W1947" s="11">
        <v>107</v>
      </c>
      <c r="X1947" s="11">
        <f t="shared" si="420"/>
        <v>477</v>
      </c>
      <c r="Y1947" s="11">
        <f t="shared" si="421"/>
        <v>5140</v>
      </c>
      <c r="Z1947" s="11">
        <f t="shared" si="422"/>
        <v>580</v>
      </c>
      <c r="AA1947" s="11">
        <f t="shared" si="423"/>
        <v>4535</v>
      </c>
      <c r="AB1947" s="11">
        <f t="shared" si="424"/>
        <v>4535</v>
      </c>
      <c r="AC1947" s="6">
        <f t="shared" si="425"/>
        <v>5100</v>
      </c>
      <c r="AD1947" s="9" t="s">
        <v>4264</v>
      </c>
      <c r="AE1947" s="3" t="str">
        <f>IF(ISERROR(VLOOKUP($AD1947,技まとめ!$A$1:$F$380,6,FALSE)),"－",VLOOKUP($AD1947,技まとめ!$A$1:$F$380,6,FALSE))</f>
        <v>LS</v>
      </c>
      <c r="AF1947" s="3">
        <f>IF(ISERROR(VLOOKUP($AD1947,技まとめ!$A$1:$F$380,3,FALSE)),"－",VLOOKUP($AD1947,技まとめ!$A$1:$F$380,3,FALSE))</f>
        <v>107</v>
      </c>
      <c r="AG1947" s="3">
        <f>IF(ISERROR(VLOOKUP($AD1947,技まとめ!$A$1:$F$380,5,FALSE)),"－",VLOOKUP($AD1947,技まとめ!$A$1:$F$380,5,FALSE))</f>
        <v>69</v>
      </c>
      <c r="AH1947" s="3" t="str">
        <f>IF($E1947=IF(ISERROR(VLOOKUP($AD1947,技まとめ!$A$1:$F$380,4,FALSE)),"－",VLOOKUP($AD1947,技まとめ!$A$1:$F$380,4,FALSE)),"一致","")</f>
        <v/>
      </c>
      <c r="AI1947" s="9" t="s">
        <v>605</v>
      </c>
      <c r="AJ1947" s="3" t="str">
        <f>IF(ISERROR(VLOOKUP($AI1947,技まとめ!$A$1:$F$380,6,FALSE)),"－",VLOOKUP($AI1947,技まとめ!$A$1:$F$380,6,FALSE))</f>
        <v>DR</v>
      </c>
      <c r="AK1947" s="3">
        <f>IF(ISERROR(VLOOKUP($AI1947,技まとめ!$A$1:$F$380,3,FALSE)),"－",VLOOKUP($AI1947,技まとめ!$A$1:$F$380,3,FALSE))</f>
        <v>102</v>
      </c>
      <c r="AL1947" s="3">
        <f>IF(ISERROR(VLOOKUP($AI1947,技まとめ!$A$1:$F$380,5,FALSE)),"－",VLOOKUP($AI1947,技まとめ!$A$1:$F$380,5,FALSE))</f>
        <v>57</v>
      </c>
      <c r="AM1947" s="3" t="str">
        <f>IF($E1947=IF(ISERROR(VLOOKUP($AI1947,技まとめ!$A$1:$F$380,4,FALSE)),"－",VLOOKUP($AI1947,技まとめ!$A$1:$F$380,4,FALSE)),"一致","")</f>
        <v/>
      </c>
      <c r="AN1947" s="9" t="s">
        <v>726</v>
      </c>
      <c r="AO1947" s="3" t="str">
        <f>IF(ISERROR(VLOOKUP($AN1947,技まとめ!$A$1:$F$380,6,FALSE)),"－",VLOOKUP($AN1947,技まとめ!$A$1:$F$380,6,FALSE))</f>
        <v>DR</v>
      </c>
      <c r="AP1947" s="3">
        <f>IF(ISERROR(VLOOKUP($AN1947,技まとめ!$A$1:$F$380,3,FALSE)),"－",VLOOKUP($AN1947,技まとめ!$A$1:$F$380,3,FALSE))</f>
        <v>60</v>
      </c>
      <c r="AQ1947" s="3">
        <f>IF(ISERROR(VLOOKUP($AN1947,技まとめ!$A$1:$F$380,5,FALSE)),"－",VLOOKUP($AN1947,技まとめ!$A$1:$F$380,5,FALSE))</f>
        <v>39</v>
      </c>
      <c r="AR1947" s="3" t="str">
        <f>IF($E1947=IF(ISERROR(VLOOKUP($AN1947,技まとめ!$A$1:$F$380,4,FALSE)),"－",VLOOKUP($AN1947,技まとめ!$A$1:$F$380,4,FALSE)),"一致","")</f>
        <v/>
      </c>
      <c r="AS1947" s="9" t="s">
        <v>382</v>
      </c>
      <c r="AT1947" s="3" t="str">
        <f>IF(ISERROR(VLOOKUP($AS1947,技まとめ!$A$1:$F$380,6,FALSE)),"－",VLOOKUP($AS1947,技まとめ!$A$1:$F$380,6,FALSE))</f>
        <v>LS</v>
      </c>
      <c r="AU1947" s="3">
        <f>IF(ISERROR(VLOOKUP($AS1947,技まとめ!$A$1:$F$380,3,FALSE)),"－",VLOOKUP($AS1947,技まとめ!$A$1:$F$380,3,FALSE))</f>
        <v>103</v>
      </c>
      <c r="AV1947" s="3">
        <f>IF(ISERROR(VLOOKUP($AS1947,技まとめ!$A$1:$F$380,5,FALSE)),"－",VLOOKUP($AS1947,技まとめ!$A$1:$F$380,5,FALSE))</f>
        <v>66</v>
      </c>
      <c r="AW1947" s="3" t="str">
        <f>IF($E1947=IF(ISERROR(VLOOKUP($AS1947,技まとめ!$A$1:$F$380,4,FALSE)),"－",VLOOKUP($AS1947,技まとめ!$A$1:$F$380,4,FALSE)),"一致","")</f>
        <v>一致</v>
      </c>
      <c r="AX1947" s="12" t="str">
        <f t="shared" si="426"/>
        <v>ヘブンドライブジ・イカロスプリマドンナグングニル</v>
      </c>
      <c r="AY1947" s="12" t="str">
        <f t="shared" si="427"/>
        <v>ヘブンドライブジ・イカロスプリマドンナグングニル</v>
      </c>
      <c r="AZ1947" s="12" t="str">
        <f t="shared" si="428"/>
        <v>ヘブンドライブジ・イカロスプリマドンナグングニル</v>
      </c>
      <c r="BA1947" s="12" t="str">
        <f t="shared" si="429"/>
        <v>ヘブンドライブジ・イカロスプリマドンナグングニル</v>
      </c>
      <c r="BB1947" s="11" t="str">
        <f t="shared" si="430"/>
        <v>LSDRDRLS</v>
      </c>
      <c r="BC1947" s="11" t="str">
        <f t="shared" si="431"/>
        <v>LSDRDRLS</v>
      </c>
      <c r="BD1947" s="11" t="str">
        <f t="shared" si="432"/>
        <v>LSDRDRLS</v>
      </c>
      <c r="BE1947" s="11" t="str">
        <f t="shared" si="433"/>
        <v>LSDRDRLS</v>
      </c>
    </row>
    <row r="1948" spans="1:57" ht="11.25" hidden="1" customHeight="1">
      <c r="A1948" s="6">
        <v>1947</v>
      </c>
      <c r="B1948" s="7" t="s">
        <v>4271</v>
      </c>
      <c r="C1948" s="8" t="s">
        <v>4271</v>
      </c>
      <c r="D1948" s="7" t="s">
        <v>72</v>
      </c>
      <c r="E1948" s="7" t="s">
        <v>95</v>
      </c>
      <c r="F1948" s="7" t="s">
        <v>128</v>
      </c>
      <c r="G1948" s="9">
        <v>125</v>
      </c>
      <c r="H1948" s="9">
        <v>114</v>
      </c>
      <c r="I1948" s="9">
        <v>71</v>
      </c>
      <c r="J1948" s="9">
        <v>64</v>
      </c>
      <c r="K1948" s="9">
        <v>76</v>
      </c>
      <c r="L1948" s="9">
        <v>62</v>
      </c>
      <c r="M1948" s="9">
        <v>69</v>
      </c>
      <c r="N1948" s="9">
        <v>51</v>
      </c>
      <c r="O1948" s="9">
        <v>60</v>
      </c>
      <c r="P1948" s="9">
        <v>6</v>
      </c>
      <c r="Q1948" s="10">
        <v>121</v>
      </c>
      <c r="R1948" s="11">
        <v>15</v>
      </c>
      <c r="S1948" s="11">
        <v>1</v>
      </c>
      <c r="T1948" s="11">
        <v>112</v>
      </c>
      <c r="U1948" s="11">
        <v>119</v>
      </c>
      <c r="V1948" s="11">
        <v>1</v>
      </c>
      <c r="W1948" s="11">
        <v>110</v>
      </c>
      <c r="X1948" s="11">
        <f t="shared" si="420"/>
        <v>479</v>
      </c>
      <c r="Y1948" s="11">
        <f t="shared" si="421"/>
        <v>5395</v>
      </c>
      <c r="Z1948" s="11">
        <f t="shared" si="422"/>
        <v>1085</v>
      </c>
      <c r="AA1948" s="11">
        <f t="shared" si="423"/>
        <v>4480</v>
      </c>
      <c r="AB1948" s="11">
        <f t="shared" si="424"/>
        <v>4480</v>
      </c>
      <c r="AC1948" s="6">
        <f t="shared" si="425"/>
        <v>5105</v>
      </c>
      <c r="AD1948" s="9" t="s">
        <v>4264</v>
      </c>
      <c r="AE1948" s="3" t="str">
        <f>IF(ISERROR(VLOOKUP($AD1948,技まとめ!$A$1:$F$380,6,FALSE)),"－",VLOOKUP($AD1948,技まとめ!$A$1:$F$380,6,FALSE))</f>
        <v>LS</v>
      </c>
      <c r="AF1948" s="3">
        <f>IF(ISERROR(VLOOKUP($AD1948,技まとめ!$A$1:$F$380,3,FALSE)),"－",VLOOKUP($AD1948,技まとめ!$A$1:$F$380,3,FALSE))</f>
        <v>107</v>
      </c>
      <c r="AG1948" s="3">
        <f>IF(ISERROR(VLOOKUP($AD1948,技まとめ!$A$1:$F$380,5,FALSE)),"－",VLOOKUP($AD1948,技まとめ!$A$1:$F$380,5,FALSE))</f>
        <v>69</v>
      </c>
      <c r="AH1948" s="3" t="str">
        <f>IF($E1948=IF(ISERROR(VLOOKUP($AD1948,技まとめ!$A$1:$F$380,4,FALSE)),"－",VLOOKUP($AD1948,技まとめ!$A$1:$F$380,4,FALSE)),"一致","")</f>
        <v/>
      </c>
      <c r="AI1948" s="9" t="s">
        <v>1216</v>
      </c>
      <c r="AJ1948" s="3" t="str">
        <f>IF(ISERROR(VLOOKUP($AI1948,技まとめ!$A$1:$F$380,6,FALSE)),"－",VLOOKUP($AI1948,技まとめ!$A$1:$F$380,6,FALSE))</f>
        <v>LS</v>
      </c>
      <c r="AK1948" s="3">
        <f>IF(ISERROR(VLOOKUP($AI1948,技まとめ!$A$1:$F$380,3,FALSE)),"－",VLOOKUP($AI1948,技まとめ!$A$1:$F$380,3,FALSE))</f>
        <v>105</v>
      </c>
      <c r="AL1948" s="3">
        <f>IF(ISERROR(VLOOKUP($AI1948,技まとめ!$A$1:$F$380,5,FALSE)),"－",VLOOKUP($AI1948,技まとめ!$A$1:$F$380,5,FALSE))</f>
        <v>66</v>
      </c>
      <c r="AM1948" s="3" t="str">
        <f>IF($E1948=IF(ISERROR(VLOOKUP($AI1948,技まとめ!$A$1:$F$380,4,FALSE)),"－",VLOOKUP($AI1948,技まとめ!$A$1:$F$380,4,FALSE)),"一致","")</f>
        <v/>
      </c>
      <c r="AN1948" s="9" t="s">
        <v>264</v>
      </c>
      <c r="AO1948" s="3" t="str">
        <f>IF(ISERROR(VLOOKUP($AN1948,技まとめ!$A$1:$F$380,6,FALSE)),"－",VLOOKUP($AN1948,技まとめ!$A$1:$F$380,6,FALSE))</f>
        <v>DR</v>
      </c>
      <c r="AP1948" s="3">
        <f>IF(ISERROR(VLOOKUP($AN1948,技まとめ!$A$1:$F$380,3,FALSE)),"－",VLOOKUP($AN1948,技まとめ!$A$1:$F$380,3,FALSE))</f>
        <v>69</v>
      </c>
      <c r="AQ1948" s="3">
        <f>IF(ISERROR(VLOOKUP($AN1948,技まとめ!$A$1:$F$380,5,FALSE)),"－",VLOOKUP($AN1948,技まとめ!$A$1:$F$380,5,FALSE))</f>
        <v>44</v>
      </c>
      <c r="AR1948" s="3" t="str">
        <f>IF($E1948=IF(ISERROR(VLOOKUP($AN1948,技まとめ!$A$1:$F$380,4,FALSE)),"－",VLOOKUP($AN1948,技まとめ!$A$1:$F$380,4,FALSE)),"一致","")</f>
        <v>一致</v>
      </c>
      <c r="AS1948" s="9" t="s">
        <v>5026</v>
      </c>
      <c r="AT1948" s="3" t="str">
        <f>IF(ISERROR(VLOOKUP($AS1948,技まとめ!$A$1:$F$380,6,FALSE)),"－",VLOOKUP($AS1948,技まとめ!$A$1:$F$380,6,FALSE))</f>
        <v>NS</v>
      </c>
      <c r="AU1948" s="3">
        <f>IF(ISERROR(VLOOKUP($AS1948,技まとめ!$A$1:$F$380,3,FALSE)),"－",VLOOKUP($AS1948,技まとめ!$A$1:$F$380,3,FALSE))</f>
        <v>132</v>
      </c>
      <c r="AV1948" s="3">
        <f>IF(ISERROR(VLOOKUP($AS1948,技まとめ!$A$1:$F$380,5,FALSE)),"－",VLOOKUP($AS1948,技まとめ!$A$1:$F$380,5,FALSE))</f>
        <v>67</v>
      </c>
      <c r="AW1948" s="3" t="str">
        <f>IF($E1948=IF(ISERROR(VLOOKUP($AS1948,技まとめ!$A$1:$F$380,4,FALSE)),"－",VLOOKUP($AS1948,技まとめ!$A$1:$F$380,4,FALSE)),"一致","")</f>
        <v>一致</v>
      </c>
      <c r="AX1948" s="12" t="str">
        <f t="shared" si="426"/>
        <v>ヘブンドライブエクスカリバーウルトラムーンシャドウ・レイ（林）</v>
      </c>
      <c r="AY1948" s="12" t="str">
        <f t="shared" si="427"/>
        <v>ヘブンドライブエクスカリバーウルトラムーンシャドウ・レイ（林）</v>
      </c>
      <c r="AZ1948" s="12" t="str">
        <f t="shared" si="428"/>
        <v>ヘブンドライブエクスカリバーウルトラムーンシャドウ・レイ（林）</v>
      </c>
      <c r="BA1948" s="12" t="str">
        <f t="shared" si="429"/>
        <v>ヘブンドライブエクスカリバーウルトラムーンシャドウ・レイ（林）</v>
      </c>
      <c r="BB1948" s="11" t="str">
        <f t="shared" si="430"/>
        <v>LSLSDRNS</v>
      </c>
      <c r="BC1948" s="11" t="str">
        <f t="shared" si="431"/>
        <v>LSLSDRNS</v>
      </c>
      <c r="BD1948" s="11" t="str">
        <f t="shared" si="432"/>
        <v>LSLSDRNS</v>
      </c>
      <c r="BE1948" s="11" t="str">
        <f t="shared" si="433"/>
        <v>LSLSDRNS</v>
      </c>
    </row>
    <row r="1949" spans="1:57" ht="11.25" hidden="1" customHeight="1">
      <c r="A1949" s="6">
        <v>1948</v>
      </c>
      <c r="B1949" s="7" t="s">
        <v>4272</v>
      </c>
      <c r="C1949" s="8" t="s">
        <v>4272</v>
      </c>
      <c r="D1949" s="7" t="s">
        <v>72</v>
      </c>
      <c r="E1949" s="7" t="s">
        <v>102</v>
      </c>
      <c r="F1949" s="7" t="s">
        <v>74</v>
      </c>
      <c r="G1949" s="9">
        <v>123</v>
      </c>
      <c r="H1949" s="9">
        <v>134</v>
      </c>
      <c r="I1949" s="9">
        <v>65</v>
      </c>
      <c r="J1949" s="9">
        <v>56</v>
      </c>
      <c r="K1949" s="9">
        <v>48</v>
      </c>
      <c r="L1949" s="9">
        <v>66</v>
      </c>
      <c r="M1949" s="9">
        <v>57</v>
      </c>
      <c r="N1949" s="9">
        <v>54</v>
      </c>
      <c r="O1949" s="9">
        <v>71</v>
      </c>
      <c r="P1949" s="9">
        <v>15</v>
      </c>
      <c r="Q1949" s="10">
        <v>115</v>
      </c>
      <c r="R1949" s="11">
        <v>1</v>
      </c>
      <c r="S1949" s="11">
        <v>1</v>
      </c>
      <c r="T1949" s="11">
        <v>116</v>
      </c>
      <c r="U1949" s="11">
        <v>107</v>
      </c>
      <c r="V1949" s="11">
        <v>1</v>
      </c>
      <c r="W1949" s="11">
        <v>111</v>
      </c>
      <c r="X1949" s="11">
        <f t="shared" si="420"/>
        <v>452</v>
      </c>
      <c r="Y1949" s="11">
        <f t="shared" si="421"/>
        <v>5160</v>
      </c>
      <c r="Z1949" s="11">
        <f t="shared" si="422"/>
        <v>600</v>
      </c>
      <c r="AA1949" s="11">
        <f t="shared" si="423"/>
        <v>4625</v>
      </c>
      <c r="AB1949" s="11">
        <f t="shared" si="424"/>
        <v>4625</v>
      </c>
      <c r="AC1949" s="6">
        <f t="shared" si="425"/>
        <v>5200</v>
      </c>
      <c r="AD1949" s="9" t="s">
        <v>4273</v>
      </c>
      <c r="AE1949" s="3" t="str">
        <f>IF(ISERROR(VLOOKUP($AD1949,技まとめ!$A$1:$F$380,6,FALSE)),"－",VLOOKUP($AD1949,技まとめ!$A$1:$F$380,6,FALSE))</f>
        <v>CA</v>
      </c>
      <c r="AF1949" s="3">
        <f>IF(ISERROR(VLOOKUP($AD1949,技まとめ!$A$1:$F$380,3,FALSE)),"－",VLOOKUP($AD1949,技まとめ!$A$1:$F$380,3,FALSE))</f>
        <v>117</v>
      </c>
      <c r="AG1949" s="3">
        <f>IF(ISERROR(VLOOKUP($AD1949,技まとめ!$A$1:$F$380,5,FALSE)),"－",VLOOKUP($AD1949,技まとめ!$A$1:$F$380,5,FALSE))</f>
        <v>60</v>
      </c>
      <c r="AH1949" s="3" t="str">
        <f>IF($E1949=IF(ISERROR(VLOOKUP($AD1949,技まとめ!$A$1:$F$380,4,FALSE)),"－",VLOOKUP($AD1949,技まとめ!$A$1:$F$380,4,FALSE)),"一致","")</f>
        <v/>
      </c>
      <c r="AI1949" s="9" t="s">
        <v>183</v>
      </c>
      <c r="AJ1949" s="3" t="str">
        <f>IF(ISERROR(VLOOKUP($AI1949,技まとめ!$A$1:$F$380,6,FALSE)),"－",VLOOKUP($AI1949,技まとめ!$A$1:$F$380,6,FALSE))</f>
        <v>DR</v>
      </c>
      <c r="AK1949" s="3">
        <f>IF(ISERROR(VLOOKUP($AI1949,技まとめ!$A$1:$F$380,3,FALSE)),"－",VLOOKUP($AI1949,技まとめ!$A$1:$F$380,3,FALSE))</f>
        <v>106</v>
      </c>
      <c r="AL1949" s="3">
        <f>IF(ISERROR(VLOOKUP($AI1949,技まとめ!$A$1:$F$380,5,FALSE)),"－",VLOOKUP($AI1949,技まとめ!$A$1:$F$380,5,FALSE))</f>
        <v>48</v>
      </c>
      <c r="AM1949" s="3" t="str">
        <f>IF($E1949=IF(ISERROR(VLOOKUP($AI1949,技まとめ!$A$1:$F$380,4,FALSE)),"－",VLOOKUP($AI1949,技まとめ!$A$1:$F$380,4,FALSE)),"一致","")</f>
        <v>一致</v>
      </c>
      <c r="AN1949" s="9" t="s">
        <v>204</v>
      </c>
      <c r="AO1949" s="3" t="str">
        <f>IF(ISERROR(VLOOKUP($AN1949,技まとめ!$A$1:$F$380,6,FALSE)),"－",VLOOKUP($AN1949,技まとめ!$A$1:$F$380,6,FALSE))</f>
        <v>CA</v>
      </c>
      <c r="AP1949" s="3">
        <f>IF(ISERROR(VLOOKUP($AN1949,技まとめ!$A$1:$F$380,3,FALSE)),"－",VLOOKUP($AN1949,技まとめ!$A$1:$F$380,3,FALSE))</f>
        <v>85</v>
      </c>
      <c r="AQ1949" s="3">
        <f>IF(ISERROR(VLOOKUP($AN1949,技まとめ!$A$1:$F$380,5,FALSE)),"－",VLOOKUP($AN1949,技まとめ!$A$1:$F$380,5,FALSE))</f>
        <v>47</v>
      </c>
      <c r="AR1949" s="3" t="str">
        <f>IF($E1949=IF(ISERROR(VLOOKUP($AN1949,技まとめ!$A$1:$F$380,4,FALSE)),"－",VLOOKUP($AN1949,技まとめ!$A$1:$F$380,4,FALSE)),"一致","")</f>
        <v/>
      </c>
      <c r="AS1949" s="9" t="s">
        <v>5014</v>
      </c>
      <c r="AT1949" s="3" t="str">
        <f>IF(ISERROR(VLOOKUP($AS1949,技まとめ!$A$1:$F$380,6,FALSE)),"－",VLOOKUP($AS1949,技まとめ!$A$1:$F$380,6,FALSE))</f>
        <v>－</v>
      </c>
      <c r="AU1949" s="3">
        <f>IF(ISERROR(VLOOKUP($AS1949,技まとめ!$A$1:$F$380,3,FALSE)),"－",VLOOKUP($AS1949,技まとめ!$A$1:$F$380,3,FALSE))</f>
        <v>0</v>
      </c>
      <c r="AV1949" s="3">
        <f>IF(ISERROR(VLOOKUP($AS1949,技まとめ!$A$1:$F$380,5,FALSE)),"－",VLOOKUP($AS1949,技まとめ!$A$1:$F$380,5,FALSE))</f>
        <v>0</v>
      </c>
      <c r="AW1949" s="3" t="str">
        <f>IF($E1949=IF(ISERROR(VLOOKUP($AS1949,技まとめ!$A$1:$F$380,4,FALSE)),"－",VLOOKUP($AS1949,技まとめ!$A$1:$F$380,4,FALSE)),"一致","")</f>
        <v/>
      </c>
      <c r="AX1949" s="12" t="str">
        <f t="shared" si="426"/>
        <v>ジ・エンドジャッジスルー３ビッグスパイダーふっかつ！</v>
      </c>
      <c r="AY1949" s="12" t="str">
        <f t="shared" si="427"/>
        <v>ジ・エンドジャッジスルー３ビッグスパイダーふっかつ！</v>
      </c>
      <c r="AZ1949" s="12" t="str">
        <f t="shared" si="428"/>
        <v>ジ・エンドジャッジスルー３ビッグスパイダーふっかつ！</v>
      </c>
      <c r="BA1949" s="12" t="str">
        <f t="shared" si="429"/>
        <v>ジ・エンドジャッジスルー３ビッグスパイダーふっかつ！</v>
      </c>
      <c r="BB1949" s="11" t="str">
        <f t="shared" si="430"/>
        <v>CADRCA－</v>
      </c>
      <c r="BC1949" s="11" t="str">
        <f t="shared" si="431"/>
        <v>CADRCA－</v>
      </c>
      <c r="BD1949" s="11" t="str">
        <f t="shared" si="432"/>
        <v>CADRCA－</v>
      </c>
      <c r="BE1949" s="11" t="str">
        <f t="shared" si="433"/>
        <v>CADRCA－</v>
      </c>
    </row>
    <row r="1950" spans="1:57" ht="11.25" hidden="1" customHeight="1">
      <c r="A1950" s="6">
        <v>1949</v>
      </c>
      <c r="B1950" s="7" t="s">
        <v>4274</v>
      </c>
      <c r="C1950" s="8" t="s">
        <v>4274</v>
      </c>
      <c r="D1950" s="7" t="s">
        <v>72</v>
      </c>
      <c r="E1950" s="7" t="s">
        <v>73</v>
      </c>
      <c r="F1950" s="7" t="s">
        <v>82</v>
      </c>
      <c r="G1950" s="9">
        <v>135</v>
      </c>
      <c r="H1950" s="9">
        <v>119</v>
      </c>
      <c r="I1950" s="9">
        <v>65</v>
      </c>
      <c r="J1950" s="9">
        <v>69</v>
      </c>
      <c r="K1950" s="9">
        <v>47</v>
      </c>
      <c r="L1950" s="9">
        <v>71</v>
      </c>
      <c r="M1950" s="9">
        <v>56</v>
      </c>
      <c r="N1950" s="9">
        <v>50</v>
      </c>
      <c r="O1950" s="9">
        <v>77</v>
      </c>
      <c r="P1950" s="9">
        <v>11</v>
      </c>
      <c r="Q1950" s="10">
        <v>115</v>
      </c>
      <c r="R1950" s="11">
        <v>1</v>
      </c>
      <c r="S1950" s="11">
        <v>1</v>
      </c>
      <c r="T1950" s="11">
        <v>121</v>
      </c>
      <c r="U1950" s="11">
        <v>106</v>
      </c>
      <c r="V1950" s="11">
        <v>1</v>
      </c>
      <c r="W1950" s="11">
        <v>121</v>
      </c>
      <c r="X1950" s="11">
        <f t="shared" si="420"/>
        <v>466</v>
      </c>
      <c r="Y1950" s="11">
        <f t="shared" si="421"/>
        <v>5210</v>
      </c>
      <c r="Z1950" s="11">
        <f t="shared" si="422"/>
        <v>650</v>
      </c>
      <c r="AA1950" s="11">
        <f t="shared" si="423"/>
        <v>4850</v>
      </c>
      <c r="AB1950" s="11">
        <f t="shared" si="424"/>
        <v>4850</v>
      </c>
      <c r="AC1950" s="6">
        <f t="shared" si="425"/>
        <v>5450</v>
      </c>
      <c r="AD1950" s="9" t="s">
        <v>4275</v>
      </c>
      <c r="AE1950" s="3" t="str">
        <f>IF(ISERROR(VLOOKUP($AD1950,技まとめ!$A$1:$F$380,6,FALSE)),"－",VLOOKUP($AD1950,技まとめ!$A$1:$F$380,6,FALSE))</f>
        <v>BL</v>
      </c>
      <c r="AF1950" s="3">
        <f>IF(ISERROR(VLOOKUP($AD1950,技まとめ!$A$1:$F$380,3,FALSE)),"－",VLOOKUP($AD1950,技まとめ!$A$1:$F$380,3,FALSE))</f>
        <v>94</v>
      </c>
      <c r="AG1950" s="3">
        <f>IF(ISERROR(VLOOKUP($AD1950,技まとめ!$A$1:$F$380,5,FALSE)),"－",VLOOKUP($AD1950,技まとめ!$A$1:$F$380,5,FALSE))</f>
        <v>56</v>
      </c>
      <c r="AH1950" s="3" t="str">
        <f>IF($E1950=IF(ISERROR(VLOOKUP($AD1950,技まとめ!$A$1:$F$380,4,FALSE)),"－",VLOOKUP($AD1950,技まとめ!$A$1:$F$380,4,FALSE)),"一致","")</f>
        <v/>
      </c>
      <c r="AI1950" s="9" t="s">
        <v>248</v>
      </c>
      <c r="AJ1950" s="3" t="str">
        <f>IF(ISERROR(VLOOKUP($AI1950,技まとめ!$A$1:$F$380,6,FALSE)),"－",VLOOKUP($AI1950,技まとめ!$A$1:$F$380,6,FALSE))</f>
        <v>DR</v>
      </c>
      <c r="AK1950" s="3">
        <f>IF(ISERROR(VLOOKUP($AI1950,技まとめ!$A$1:$F$380,3,FALSE)),"－",VLOOKUP($AI1950,技まとめ!$A$1:$F$380,3,FALSE))</f>
        <v>53</v>
      </c>
      <c r="AL1950" s="3">
        <f>IF(ISERROR(VLOOKUP($AI1950,技まとめ!$A$1:$F$380,5,FALSE)),"－",VLOOKUP($AI1950,技まとめ!$A$1:$F$380,5,FALSE))</f>
        <v>35</v>
      </c>
      <c r="AM1950" s="3" t="str">
        <f>IF($E1950=IF(ISERROR(VLOOKUP($AI1950,技まとめ!$A$1:$F$380,4,FALSE)),"－",VLOOKUP($AI1950,技まとめ!$A$1:$F$380,4,FALSE)),"一致","")</f>
        <v/>
      </c>
      <c r="AN1950" s="9" t="s">
        <v>713</v>
      </c>
      <c r="AO1950" s="3" t="str">
        <f>IF(ISERROR(VLOOKUP($AN1950,技まとめ!$A$1:$F$380,6,FALSE)),"－",VLOOKUP($AN1950,技まとめ!$A$1:$F$380,6,FALSE))</f>
        <v>BB</v>
      </c>
      <c r="AP1950" s="3">
        <f>IF(ISERROR(VLOOKUP($AN1950,技まとめ!$A$1:$F$380,3,FALSE)),"－",VLOOKUP($AN1950,技まとめ!$A$1:$F$380,3,FALSE))</f>
        <v>59</v>
      </c>
      <c r="AQ1950" s="3">
        <f>IF(ISERROR(VLOOKUP($AN1950,技まとめ!$A$1:$F$380,5,FALSE)),"－",VLOOKUP($AN1950,技まとめ!$A$1:$F$380,5,FALSE))</f>
        <v>38</v>
      </c>
      <c r="AR1950" s="3" t="str">
        <f>IF($E1950=IF(ISERROR(VLOOKUP($AN1950,技まとめ!$A$1:$F$380,4,FALSE)),"－",VLOOKUP($AN1950,技まとめ!$A$1:$F$380,4,FALSE)),"一致","")</f>
        <v>一致</v>
      </c>
      <c r="AS1950" s="9" t="s">
        <v>5010</v>
      </c>
      <c r="AT1950" s="3" t="str">
        <f>IF(ISERROR(VLOOKUP($AS1950,技まとめ!$A$1:$F$380,6,FALSE)),"－",VLOOKUP($AS1950,技まとめ!$A$1:$F$380,6,FALSE))</f>
        <v>－</v>
      </c>
      <c r="AU1950" s="3">
        <f>IF(ISERROR(VLOOKUP($AS1950,技まとめ!$A$1:$F$380,3,FALSE)),"－",VLOOKUP($AS1950,技まとめ!$A$1:$F$380,3,FALSE))</f>
        <v>0</v>
      </c>
      <c r="AV1950" s="3">
        <f>IF(ISERROR(VLOOKUP($AS1950,技まとめ!$A$1:$F$380,5,FALSE)),"－",VLOOKUP($AS1950,技まとめ!$A$1:$F$380,5,FALSE))</f>
        <v>0</v>
      </c>
      <c r="AW1950" s="3" t="str">
        <f>IF($E1950=IF(ISERROR(VLOOKUP($AS1950,技まとめ!$A$1:$F$380,4,FALSE)),"－",VLOOKUP($AS1950,技まとめ!$A$1:$F$380,4,FALSE)),"一致","")</f>
        <v/>
      </c>
      <c r="AX1950" s="12" t="str">
        <f t="shared" si="426"/>
        <v>ゴー・トゥ・ヘルたつまきどくぎりグラビテイションイカサマ！</v>
      </c>
      <c r="AY1950" s="12" t="str">
        <f t="shared" si="427"/>
        <v>ゴー・トゥ・ヘルたつまきどくぎりグラビテイションイカサマ！</v>
      </c>
      <c r="AZ1950" s="12" t="str">
        <f t="shared" si="428"/>
        <v>ゴー・トゥ・ヘルたつまきどくぎりグラビテイションイカサマ！</v>
      </c>
      <c r="BA1950" s="12" t="str">
        <f t="shared" si="429"/>
        <v>ゴー・トゥ・ヘルたつまきどくぎりグラビテイションイカサマ！</v>
      </c>
      <c r="BB1950" s="11" t="str">
        <f t="shared" si="430"/>
        <v>BLDRBB－</v>
      </c>
      <c r="BC1950" s="11" t="str">
        <f t="shared" si="431"/>
        <v>BLDRBB－</v>
      </c>
      <c r="BD1950" s="11" t="str">
        <f t="shared" si="432"/>
        <v>BLDRBB－</v>
      </c>
      <c r="BE1950" s="11" t="str">
        <f t="shared" si="433"/>
        <v>BLDRBB－</v>
      </c>
    </row>
    <row r="1951" spans="1:57" ht="11.25" hidden="1" customHeight="1">
      <c r="A1951" s="6">
        <v>1950</v>
      </c>
      <c r="B1951" s="7" t="s">
        <v>4276</v>
      </c>
      <c r="C1951" s="8" t="s">
        <v>4276</v>
      </c>
      <c r="D1951" s="7" t="s">
        <v>72</v>
      </c>
      <c r="E1951" s="7" t="s">
        <v>81</v>
      </c>
      <c r="F1951" s="7" t="s">
        <v>82</v>
      </c>
      <c r="G1951" s="9">
        <v>125</v>
      </c>
      <c r="H1951" s="9">
        <v>117</v>
      </c>
      <c r="I1951" s="9">
        <v>69</v>
      </c>
      <c r="J1951" s="9">
        <v>56</v>
      </c>
      <c r="K1951" s="9">
        <v>52</v>
      </c>
      <c r="L1951" s="9">
        <v>67</v>
      </c>
      <c r="M1951" s="9">
        <v>60</v>
      </c>
      <c r="N1951" s="9">
        <v>52</v>
      </c>
      <c r="O1951" s="9">
        <v>73</v>
      </c>
      <c r="P1951" s="9">
        <v>16</v>
      </c>
      <c r="Q1951" s="10">
        <v>119</v>
      </c>
      <c r="R1951" s="11">
        <v>1</v>
      </c>
      <c r="S1951" s="11">
        <v>1</v>
      </c>
      <c r="T1951" s="11">
        <v>117</v>
      </c>
      <c r="U1951" s="11">
        <v>110</v>
      </c>
      <c r="V1951" s="11">
        <v>1</v>
      </c>
      <c r="W1951" s="11">
        <v>116</v>
      </c>
      <c r="X1951" s="11">
        <f t="shared" si="420"/>
        <v>465</v>
      </c>
      <c r="Y1951" s="11">
        <f t="shared" si="421"/>
        <v>5345</v>
      </c>
      <c r="Z1951" s="11">
        <f t="shared" si="422"/>
        <v>625</v>
      </c>
      <c r="AA1951" s="11">
        <f t="shared" si="423"/>
        <v>4685</v>
      </c>
      <c r="AB1951" s="11">
        <f t="shared" si="424"/>
        <v>4685</v>
      </c>
      <c r="AC1951" s="6">
        <f t="shared" si="425"/>
        <v>5265</v>
      </c>
      <c r="AD1951" s="9" t="s">
        <v>4243</v>
      </c>
      <c r="AE1951" s="3" t="str">
        <f>IF(ISERROR(VLOOKUP($AD1951,技まとめ!$A$1:$F$380,6,FALSE)),"－",VLOOKUP($AD1951,技まとめ!$A$1:$F$380,6,FALSE))</f>
        <v>DR</v>
      </c>
      <c r="AF1951" s="3">
        <f>IF(ISERROR(VLOOKUP($AD1951,技まとめ!$A$1:$F$380,3,FALSE)),"－",VLOOKUP($AD1951,技まとめ!$A$1:$F$380,3,FALSE))</f>
        <v>96</v>
      </c>
      <c r="AG1951" s="3">
        <f>IF(ISERROR(VLOOKUP($AD1951,技まとめ!$A$1:$F$380,5,FALSE)),"－",VLOOKUP($AD1951,技まとめ!$A$1:$F$380,5,FALSE))</f>
        <v>56</v>
      </c>
      <c r="AH1951" s="3" t="str">
        <f>IF($E1951=IF(ISERROR(VLOOKUP($AD1951,技まとめ!$A$1:$F$380,4,FALSE)),"－",VLOOKUP($AD1951,技まとめ!$A$1:$F$380,4,FALSE)),"一致","")</f>
        <v/>
      </c>
      <c r="AI1951" s="9" t="s">
        <v>447</v>
      </c>
      <c r="AJ1951" s="3" t="str">
        <f>IF(ISERROR(VLOOKUP($AI1951,技まとめ!$A$1:$F$380,6,FALSE)),"－",VLOOKUP($AI1951,技まとめ!$A$1:$F$380,6,FALSE))</f>
        <v>BB</v>
      </c>
      <c r="AK1951" s="3">
        <f>IF(ISERROR(VLOOKUP($AI1951,技まとめ!$A$1:$F$380,3,FALSE)),"－",VLOOKUP($AI1951,技まとめ!$A$1:$F$380,3,FALSE))</f>
        <v>65</v>
      </c>
      <c r="AL1951" s="3">
        <f>IF(ISERROR(VLOOKUP($AI1951,技まとめ!$A$1:$F$380,5,FALSE)),"－",VLOOKUP($AI1951,技まとめ!$A$1:$F$380,5,FALSE))</f>
        <v>42</v>
      </c>
      <c r="AM1951" s="3" t="str">
        <f>IF($E1951=IF(ISERROR(VLOOKUP($AI1951,技まとめ!$A$1:$F$380,4,FALSE)),"－",VLOOKUP($AI1951,技まとめ!$A$1:$F$380,4,FALSE)),"一致","")</f>
        <v/>
      </c>
      <c r="AN1951" s="9" t="s">
        <v>195</v>
      </c>
      <c r="AO1951" s="3" t="str">
        <f>IF(ISERROR(VLOOKUP($AN1951,技まとめ!$A$1:$F$380,6,FALSE)),"－",VLOOKUP($AN1951,技まとめ!$A$1:$F$380,6,FALSE))</f>
        <v>DR</v>
      </c>
      <c r="AP1951" s="3">
        <f>IF(ISERROR(VLOOKUP($AN1951,技まとめ!$A$1:$F$380,3,FALSE)),"－",VLOOKUP($AN1951,技まとめ!$A$1:$F$380,3,FALSE))</f>
        <v>106</v>
      </c>
      <c r="AQ1951" s="3">
        <f>IF(ISERROR(VLOOKUP($AN1951,技まとめ!$A$1:$F$380,5,FALSE)),"－",VLOOKUP($AN1951,技まとめ!$A$1:$F$380,5,FALSE))</f>
        <v>57</v>
      </c>
      <c r="AR1951" s="3" t="str">
        <f>IF($E1951=IF(ISERROR(VLOOKUP($AN1951,技まとめ!$A$1:$F$380,4,FALSE)),"－",VLOOKUP($AN1951,技まとめ!$A$1:$F$380,4,FALSE)),"一致","")</f>
        <v/>
      </c>
      <c r="AS1951" s="9" t="s">
        <v>4273</v>
      </c>
      <c r="AT1951" s="3" t="str">
        <f>IF(ISERROR(VLOOKUP($AS1951,技まとめ!$A$1:$F$380,6,FALSE)),"－",VLOOKUP($AS1951,技まとめ!$A$1:$F$380,6,FALSE))</f>
        <v>CA</v>
      </c>
      <c r="AU1951" s="3">
        <f>IF(ISERROR(VLOOKUP($AS1951,技まとめ!$A$1:$F$380,3,FALSE)),"－",VLOOKUP($AS1951,技まとめ!$A$1:$F$380,3,FALSE))</f>
        <v>117</v>
      </c>
      <c r="AV1951" s="3">
        <f>IF(ISERROR(VLOOKUP($AS1951,技まとめ!$A$1:$F$380,5,FALSE)),"－",VLOOKUP($AS1951,技まとめ!$A$1:$F$380,5,FALSE))</f>
        <v>60</v>
      </c>
      <c r="AW1951" s="3" t="str">
        <f>IF($E1951=IF(ISERROR(VLOOKUP($AS1951,技まとめ!$A$1:$F$380,4,FALSE)),"－",VLOOKUP($AS1951,技まとめ!$A$1:$F$380,4,FALSE)),"一致","")</f>
        <v/>
      </c>
      <c r="AX1951" s="12" t="str">
        <f t="shared" si="426"/>
        <v>デビルボールヘビーベイビーキラーフィールズジ・エンド</v>
      </c>
      <c r="AY1951" s="12" t="str">
        <f t="shared" si="427"/>
        <v>デビルボールヘビーベイビーキラーフィールズジ・エンド</v>
      </c>
      <c r="AZ1951" s="12" t="str">
        <f t="shared" si="428"/>
        <v>デビルボールヘビーベイビーキラーフィールズジ・エンド</v>
      </c>
      <c r="BA1951" s="12" t="str">
        <f t="shared" si="429"/>
        <v>デビルボールヘビーベイビーキラーフィールズジ・エンド</v>
      </c>
      <c r="BB1951" s="11" t="str">
        <f t="shared" si="430"/>
        <v>DRBBDRCA</v>
      </c>
      <c r="BC1951" s="11" t="str">
        <f t="shared" si="431"/>
        <v>DRBBDRCA</v>
      </c>
      <c r="BD1951" s="11" t="str">
        <f t="shared" si="432"/>
        <v>DRBBDRCA</v>
      </c>
      <c r="BE1951" s="11" t="str">
        <f t="shared" si="433"/>
        <v>DRBBDRCA</v>
      </c>
    </row>
    <row r="1952" spans="1:57" ht="11.25" hidden="1" customHeight="1">
      <c r="A1952" s="6">
        <v>1951</v>
      </c>
      <c r="B1952" s="7" t="s">
        <v>4277</v>
      </c>
      <c r="C1952" s="8" t="s">
        <v>4277</v>
      </c>
      <c r="D1952" s="7" t="s">
        <v>72</v>
      </c>
      <c r="E1952" s="7" t="s">
        <v>95</v>
      </c>
      <c r="F1952" s="7" t="s">
        <v>82</v>
      </c>
      <c r="G1952" s="9">
        <v>126</v>
      </c>
      <c r="H1952" s="9">
        <v>108</v>
      </c>
      <c r="I1952" s="9">
        <v>66</v>
      </c>
      <c r="J1952" s="9">
        <v>72</v>
      </c>
      <c r="K1952" s="9">
        <v>48</v>
      </c>
      <c r="L1952" s="9">
        <v>66</v>
      </c>
      <c r="M1952" s="9">
        <v>61</v>
      </c>
      <c r="N1952" s="9">
        <v>54</v>
      </c>
      <c r="O1952" s="9">
        <v>78</v>
      </c>
      <c r="P1952" s="9">
        <v>8</v>
      </c>
      <c r="Q1952" s="10">
        <v>116</v>
      </c>
      <c r="R1952" s="11">
        <v>1</v>
      </c>
      <c r="S1952" s="11">
        <v>1</v>
      </c>
      <c r="T1952" s="11">
        <v>116</v>
      </c>
      <c r="U1952" s="11">
        <v>111</v>
      </c>
      <c r="V1952" s="11">
        <v>1</v>
      </c>
      <c r="W1952" s="11">
        <v>127</v>
      </c>
      <c r="X1952" s="11">
        <f t="shared" si="420"/>
        <v>473</v>
      </c>
      <c r="Y1952" s="11">
        <f t="shared" si="421"/>
        <v>5280</v>
      </c>
      <c r="Z1952" s="11">
        <f t="shared" si="422"/>
        <v>680</v>
      </c>
      <c r="AA1952" s="11">
        <f t="shared" si="423"/>
        <v>4705</v>
      </c>
      <c r="AB1952" s="11">
        <f t="shared" si="424"/>
        <v>4705</v>
      </c>
      <c r="AC1952" s="6">
        <f t="shared" si="425"/>
        <v>5280</v>
      </c>
      <c r="AD1952" s="9" t="s">
        <v>4275</v>
      </c>
      <c r="AE1952" s="3" t="str">
        <f>IF(ISERROR(VLOOKUP($AD1952,技まとめ!$A$1:$F$380,6,FALSE)),"－",VLOOKUP($AD1952,技まとめ!$A$1:$F$380,6,FALSE))</f>
        <v>BL</v>
      </c>
      <c r="AF1952" s="3">
        <f>IF(ISERROR(VLOOKUP($AD1952,技まとめ!$A$1:$F$380,3,FALSE)),"－",VLOOKUP($AD1952,技まとめ!$A$1:$F$380,3,FALSE))</f>
        <v>94</v>
      </c>
      <c r="AG1952" s="3">
        <f>IF(ISERROR(VLOOKUP($AD1952,技まとめ!$A$1:$F$380,5,FALSE)),"－",VLOOKUP($AD1952,技まとめ!$A$1:$F$380,5,FALSE))</f>
        <v>56</v>
      </c>
      <c r="AH1952" s="3" t="str">
        <f>IF($E1952=IF(ISERROR(VLOOKUP($AD1952,技まとめ!$A$1:$F$380,4,FALSE)),"－",VLOOKUP($AD1952,技まとめ!$A$1:$F$380,4,FALSE)),"一致","")</f>
        <v>一致</v>
      </c>
      <c r="AI1952" s="9" t="s">
        <v>713</v>
      </c>
      <c r="AJ1952" s="3" t="str">
        <f>IF(ISERROR(VLOOKUP($AI1952,技まとめ!$A$1:$F$380,6,FALSE)),"－",VLOOKUP($AI1952,技まとめ!$A$1:$F$380,6,FALSE))</f>
        <v>BB</v>
      </c>
      <c r="AK1952" s="3">
        <f>IF(ISERROR(VLOOKUP($AI1952,技まとめ!$A$1:$F$380,3,FALSE)),"－",VLOOKUP($AI1952,技まとめ!$A$1:$F$380,3,FALSE))</f>
        <v>59</v>
      </c>
      <c r="AL1952" s="3">
        <f>IF(ISERROR(VLOOKUP($AI1952,技まとめ!$A$1:$F$380,5,FALSE)),"－",VLOOKUP($AI1952,技まとめ!$A$1:$F$380,5,FALSE))</f>
        <v>38</v>
      </c>
      <c r="AM1952" s="3" t="str">
        <f>IF($E1952=IF(ISERROR(VLOOKUP($AI1952,技まとめ!$A$1:$F$380,4,FALSE)),"－",VLOOKUP($AI1952,技まとめ!$A$1:$F$380,4,FALSE)),"一致","")</f>
        <v/>
      </c>
      <c r="AN1952" s="9" t="s">
        <v>875</v>
      </c>
      <c r="AO1952" s="3" t="str">
        <f>IF(ISERROR(VLOOKUP($AN1952,技まとめ!$A$1:$F$380,6,FALSE)),"－",VLOOKUP($AN1952,技まとめ!$A$1:$F$380,6,FALSE))</f>
        <v>DR</v>
      </c>
      <c r="AP1952" s="3">
        <f>IF(ISERROR(VLOOKUP($AN1952,技まとめ!$A$1:$F$380,3,FALSE)),"－",VLOOKUP($AN1952,技まとめ!$A$1:$F$380,3,FALSE))</f>
        <v>60</v>
      </c>
      <c r="AQ1952" s="3">
        <f>IF(ISERROR(VLOOKUP($AN1952,技まとめ!$A$1:$F$380,5,FALSE)),"－",VLOOKUP($AN1952,技まとめ!$A$1:$F$380,5,FALSE))</f>
        <v>39</v>
      </c>
      <c r="AR1952" s="3" t="str">
        <f>IF($E1952=IF(ISERROR(VLOOKUP($AN1952,技まとめ!$A$1:$F$380,4,FALSE)),"－",VLOOKUP($AN1952,技まとめ!$A$1:$F$380,4,FALSE)),"一致","")</f>
        <v/>
      </c>
      <c r="AS1952" s="9" t="s">
        <v>270</v>
      </c>
      <c r="AT1952" s="3" t="str">
        <f>IF(ISERROR(VLOOKUP($AS1952,技まとめ!$A$1:$F$380,6,FALSE)),"－",VLOOKUP($AS1952,技まとめ!$A$1:$F$380,6,FALSE))</f>
        <v>BB</v>
      </c>
      <c r="AU1952" s="3">
        <f>IF(ISERROR(VLOOKUP($AS1952,技まとめ!$A$1:$F$380,3,FALSE)),"－",VLOOKUP($AS1952,技まとめ!$A$1:$F$380,3,FALSE))</f>
        <v>92</v>
      </c>
      <c r="AV1952" s="3">
        <f>IF(ISERROR(VLOOKUP($AS1952,技まとめ!$A$1:$F$380,5,FALSE)),"－",VLOOKUP($AS1952,技まとめ!$A$1:$F$380,5,FALSE))</f>
        <v>53</v>
      </c>
      <c r="AW1952" s="3" t="str">
        <f>IF($E1952=IF(ISERROR(VLOOKUP($AS1952,技まとめ!$A$1:$F$380,4,FALSE)),"－",VLOOKUP($AS1952,技まとめ!$A$1:$F$380,4,FALSE)),"一致","")</f>
        <v/>
      </c>
      <c r="AX1952" s="12" t="str">
        <f t="shared" si="426"/>
        <v>ゴー・トゥ・ヘルグラビテイションシザース・ボムバーバリアンのたて</v>
      </c>
      <c r="AY1952" s="12" t="str">
        <f t="shared" si="427"/>
        <v>ゴー・トゥ・ヘルグラビテイションシザース・ボムバーバリアンのたて</v>
      </c>
      <c r="AZ1952" s="12" t="str">
        <f t="shared" si="428"/>
        <v>ゴー・トゥ・ヘルグラビテイションシザース・ボムバーバリアンのたて</v>
      </c>
      <c r="BA1952" s="12" t="str">
        <f t="shared" si="429"/>
        <v>ゴー・トゥ・ヘルグラビテイションシザース・ボムバーバリアンのたて</v>
      </c>
      <c r="BB1952" s="11" t="str">
        <f t="shared" si="430"/>
        <v>BLBBDRBB</v>
      </c>
      <c r="BC1952" s="11" t="str">
        <f t="shared" si="431"/>
        <v>BLBBDRBB</v>
      </c>
      <c r="BD1952" s="11" t="str">
        <f t="shared" si="432"/>
        <v>BLBBDRBB</v>
      </c>
      <c r="BE1952" s="11" t="str">
        <f t="shared" si="433"/>
        <v>BLBBDRBB</v>
      </c>
    </row>
    <row r="1953" spans="1:57" ht="11.25" hidden="1" customHeight="1">
      <c r="A1953" s="6">
        <v>1952</v>
      </c>
      <c r="B1953" s="7" t="s">
        <v>4278</v>
      </c>
      <c r="C1953" s="8" t="s">
        <v>4278</v>
      </c>
      <c r="D1953" s="7" t="s">
        <v>72</v>
      </c>
      <c r="E1953" s="7" t="s">
        <v>81</v>
      </c>
      <c r="F1953" s="7" t="s">
        <v>82</v>
      </c>
      <c r="G1953" s="9">
        <v>130</v>
      </c>
      <c r="H1953" s="9">
        <v>107</v>
      </c>
      <c r="I1953" s="9">
        <v>69</v>
      </c>
      <c r="J1953" s="9">
        <v>68</v>
      </c>
      <c r="K1953" s="9">
        <v>50</v>
      </c>
      <c r="L1953" s="9">
        <v>50</v>
      </c>
      <c r="M1953" s="9">
        <v>66</v>
      </c>
      <c r="N1953" s="9">
        <v>52</v>
      </c>
      <c r="O1953" s="9">
        <v>74</v>
      </c>
      <c r="P1953" s="9">
        <v>12</v>
      </c>
      <c r="Q1953" s="10">
        <v>119</v>
      </c>
      <c r="R1953" s="11">
        <v>1</v>
      </c>
      <c r="S1953" s="11">
        <v>1</v>
      </c>
      <c r="T1953" s="11">
        <v>100</v>
      </c>
      <c r="U1953" s="11">
        <v>116</v>
      </c>
      <c r="V1953" s="11">
        <v>1</v>
      </c>
      <c r="W1953" s="11">
        <v>123</v>
      </c>
      <c r="X1953" s="11">
        <f t="shared" si="420"/>
        <v>461</v>
      </c>
      <c r="Y1953" s="11">
        <f t="shared" si="421"/>
        <v>5380</v>
      </c>
      <c r="Z1953" s="11">
        <f t="shared" si="422"/>
        <v>660</v>
      </c>
      <c r="AA1953" s="11">
        <f t="shared" si="423"/>
        <v>4125</v>
      </c>
      <c r="AB1953" s="11">
        <f t="shared" si="424"/>
        <v>4125</v>
      </c>
      <c r="AC1953" s="6">
        <f t="shared" si="425"/>
        <v>4620</v>
      </c>
      <c r="AD1953" s="9" t="s">
        <v>4275</v>
      </c>
      <c r="AE1953" s="3" t="str">
        <f>IF(ISERROR(VLOOKUP($AD1953,技まとめ!$A$1:$F$380,6,FALSE)),"－",VLOOKUP($AD1953,技まとめ!$A$1:$F$380,6,FALSE))</f>
        <v>BL</v>
      </c>
      <c r="AF1953" s="3">
        <f>IF(ISERROR(VLOOKUP($AD1953,技まとめ!$A$1:$F$380,3,FALSE)),"－",VLOOKUP($AD1953,技まとめ!$A$1:$F$380,3,FALSE))</f>
        <v>94</v>
      </c>
      <c r="AG1953" s="3">
        <f>IF(ISERROR(VLOOKUP($AD1953,技まとめ!$A$1:$F$380,5,FALSE)),"－",VLOOKUP($AD1953,技まとめ!$A$1:$F$380,5,FALSE))</f>
        <v>56</v>
      </c>
      <c r="AH1953" s="3" t="str">
        <f>IF($E1953=IF(ISERROR(VLOOKUP($AD1953,技まとめ!$A$1:$F$380,4,FALSE)),"－",VLOOKUP($AD1953,技まとめ!$A$1:$F$380,4,FALSE)),"一致","")</f>
        <v/>
      </c>
      <c r="AI1953" s="9" t="s">
        <v>4279</v>
      </c>
      <c r="AJ1953" s="3" t="str">
        <f>IF(ISERROR(VLOOKUP($AI1953,技まとめ!$A$1:$F$380,6,FALSE)),"－",VLOOKUP($AI1953,技まとめ!$A$1:$F$380,6,FALSE))</f>
        <v>NS</v>
      </c>
      <c r="AK1953" s="3">
        <f>IF(ISERROR(VLOOKUP($AI1953,技まとめ!$A$1:$F$380,3,FALSE)),"－",VLOOKUP($AI1953,技まとめ!$A$1:$F$380,3,FALSE))</f>
        <v>111</v>
      </c>
      <c r="AL1953" s="3">
        <f>IF(ISERROR(VLOOKUP($AI1953,技まとめ!$A$1:$F$380,5,FALSE)),"－",VLOOKUP($AI1953,技まとめ!$A$1:$F$380,5,FALSE))</f>
        <v>58</v>
      </c>
      <c r="AM1953" s="3" t="str">
        <f>IF($E1953=IF(ISERROR(VLOOKUP($AI1953,技まとめ!$A$1:$F$380,4,FALSE)),"－",VLOOKUP($AI1953,技まとめ!$A$1:$F$380,4,FALSE)),"一致","")</f>
        <v/>
      </c>
      <c r="AN1953" s="9" t="s">
        <v>447</v>
      </c>
      <c r="AO1953" s="3" t="str">
        <f>IF(ISERROR(VLOOKUP($AN1953,技まとめ!$A$1:$F$380,6,FALSE)),"－",VLOOKUP($AN1953,技まとめ!$A$1:$F$380,6,FALSE))</f>
        <v>BB</v>
      </c>
      <c r="AP1953" s="3">
        <f>IF(ISERROR(VLOOKUP($AN1953,技まとめ!$A$1:$F$380,3,FALSE)),"－",VLOOKUP($AN1953,技まとめ!$A$1:$F$380,3,FALSE))</f>
        <v>65</v>
      </c>
      <c r="AQ1953" s="3">
        <f>IF(ISERROR(VLOOKUP($AN1953,技まとめ!$A$1:$F$380,5,FALSE)),"－",VLOOKUP($AN1953,技まとめ!$A$1:$F$380,5,FALSE))</f>
        <v>42</v>
      </c>
      <c r="AR1953" s="3" t="str">
        <f>IF($E1953=IF(ISERROR(VLOOKUP($AN1953,技まとめ!$A$1:$F$380,4,FALSE)),"－",VLOOKUP($AN1953,技まとめ!$A$1:$F$380,4,FALSE)),"一致","")</f>
        <v/>
      </c>
      <c r="AS1953" s="9" t="s">
        <v>105</v>
      </c>
      <c r="AT1953" s="3" t="str">
        <f>IF(ISERROR(VLOOKUP($AS1953,技まとめ!$A$1:$F$380,6,FALSE)),"－",VLOOKUP($AS1953,技まとめ!$A$1:$F$380,6,FALSE))</f>
        <v>－</v>
      </c>
      <c r="AU1953" s="3">
        <f>IF(ISERROR(VLOOKUP($AS1953,技まとめ!$A$1:$F$380,3,FALSE)),"－",VLOOKUP($AS1953,技まとめ!$A$1:$F$380,3,FALSE))</f>
        <v>0</v>
      </c>
      <c r="AV1953" s="3">
        <f>IF(ISERROR(VLOOKUP($AS1953,技まとめ!$A$1:$F$380,5,FALSE)),"－",VLOOKUP($AS1953,技まとめ!$A$1:$F$380,5,FALSE))</f>
        <v>0</v>
      </c>
      <c r="AW1953" s="3" t="str">
        <f>IF($E1953=IF(ISERROR(VLOOKUP($AS1953,技まとめ!$A$1:$F$380,4,FALSE)),"－",VLOOKUP($AS1953,技まとめ!$A$1:$F$380,4,FALSE)),"一致","")</f>
        <v/>
      </c>
      <c r="AX1953" s="12" t="str">
        <f t="shared" si="426"/>
        <v>ゴー・トゥ・ヘルダークマターヘビーベイビーディフェンスプラス</v>
      </c>
      <c r="AY1953" s="12" t="str">
        <f t="shared" si="427"/>
        <v>ゴー・トゥ・ヘルダークマターヘビーベイビーディフェンスプラス</v>
      </c>
      <c r="AZ1953" s="12" t="str">
        <f t="shared" si="428"/>
        <v>ゴー・トゥ・ヘルダークマターヘビーベイビーディフェンスプラス</v>
      </c>
      <c r="BA1953" s="12" t="str">
        <f t="shared" si="429"/>
        <v>ゴー・トゥ・ヘルダークマターヘビーベイビーディフェンスプラス</v>
      </c>
      <c r="BB1953" s="11" t="str">
        <f t="shared" si="430"/>
        <v>BLNSBB－</v>
      </c>
      <c r="BC1953" s="11" t="str">
        <f t="shared" si="431"/>
        <v>BLNSBB－</v>
      </c>
      <c r="BD1953" s="11" t="str">
        <f t="shared" si="432"/>
        <v>BLNSBB－</v>
      </c>
      <c r="BE1953" s="11" t="str">
        <f t="shared" si="433"/>
        <v>BLNSBB－</v>
      </c>
    </row>
    <row r="1954" spans="1:57" ht="11.25" hidden="1" customHeight="1">
      <c r="A1954" s="6">
        <v>1953</v>
      </c>
      <c r="B1954" s="7" t="s">
        <v>4280</v>
      </c>
      <c r="C1954" s="8" t="s">
        <v>4280</v>
      </c>
      <c r="D1954" s="7" t="s">
        <v>72</v>
      </c>
      <c r="E1954" s="7" t="s">
        <v>81</v>
      </c>
      <c r="F1954" s="7" t="s">
        <v>109</v>
      </c>
      <c r="G1954" s="9">
        <v>127</v>
      </c>
      <c r="H1954" s="9">
        <v>116</v>
      </c>
      <c r="I1954" s="9">
        <v>67</v>
      </c>
      <c r="J1954" s="9">
        <v>68</v>
      </c>
      <c r="K1954" s="9">
        <v>46</v>
      </c>
      <c r="L1954" s="9">
        <v>52</v>
      </c>
      <c r="M1954" s="9">
        <v>58</v>
      </c>
      <c r="N1954" s="9">
        <v>52</v>
      </c>
      <c r="O1954" s="9">
        <v>74</v>
      </c>
      <c r="P1954" s="9">
        <v>11</v>
      </c>
      <c r="Q1954" s="10">
        <v>117</v>
      </c>
      <c r="R1954" s="11">
        <v>1</v>
      </c>
      <c r="S1954" s="11">
        <v>1</v>
      </c>
      <c r="T1954" s="11">
        <v>102</v>
      </c>
      <c r="U1954" s="11">
        <v>108</v>
      </c>
      <c r="V1954" s="11">
        <v>1</v>
      </c>
      <c r="W1954" s="11">
        <v>118</v>
      </c>
      <c r="X1954" s="11">
        <f t="shared" si="420"/>
        <v>448</v>
      </c>
      <c r="Y1954" s="11">
        <f t="shared" si="421"/>
        <v>5275</v>
      </c>
      <c r="Z1954" s="11">
        <f t="shared" si="422"/>
        <v>635</v>
      </c>
      <c r="AA1954" s="11">
        <f t="shared" si="423"/>
        <v>4170</v>
      </c>
      <c r="AB1954" s="11">
        <f t="shared" si="424"/>
        <v>4170</v>
      </c>
      <c r="AC1954" s="6">
        <f t="shared" si="425"/>
        <v>4675</v>
      </c>
      <c r="AD1954" s="9" t="s">
        <v>4243</v>
      </c>
      <c r="AE1954" s="3" t="str">
        <f>IF(ISERROR(VLOOKUP($AD1954,技まとめ!$A$1:$F$380,6,FALSE)),"－",VLOOKUP($AD1954,技まとめ!$A$1:$F$380,6,FALSE))</f>
        <v>DR</v>
      </c>
      <c r="AF1954" s="3">
        <f>IF(ISERROR(VLOOKUP($AD1954,技まとめ!$A$1:$F$380,3,FALSE)),"－",VLOOKUP($AD1954,技まとめ!$A$1:$F$380,3,FALSE))</f>
        <v>96</v>
      </c>
      <c r="AG1954" s="3">
        <f>IF(ISERROR(VLOOKUP($AD1954,技まとめ!$A$1:$F$380,5,FALSE)),"－",VLOOKUP($AD1954,技まとめ!$A$1:$F$380,5,FALSE))</f>
        <v>56</v>
      </c>
      <c r="AH1954" s="3" t="str">
        <f>IF($E1954=IF(ISERROR(VLOOKUP($AD1954,技まとめ!$A$1:$F$380,4,FALSE)),"－",VLOOKUP($AD1954,技まとめ!$A$1:$F$380,4,FALSE)),"一致","")</f>
        <v/>
      </c>
      <c r="AI1954" s="9" t="s">
        <v>621</v>
      </c>
      <c r="AJ1954" s="3" t="str">
        <f>IF(ISERROR(VLOOKUP($AI1954,技まとめ!$A$1:$F$380,6,FALSE)),"－",VLOOKUP($AI1954,技まとめ!$A$1:$F$380,6,FALSE))</f>
        <v>BB</v>
      </c>
      <c r="AK1954" s="3">
        <f>IF(ISERROR(VLOOKUP($AI1954,技まとめ!$A$1:$F$380,3,FALSE)),"－",VLOOKUP($AI1954,技まとめ!$A$1:$F$380,3,FALSE))</f>
        <v>92</v>
      </c>
      <c r="AL1954" s="3">
        <f>IF(ISERROR(VLOOKUP($AI1954,技まとめ!$A$1:$F$380,5,FALSE)),"－",VLOOKUP($AI1954,技まとめ!$A$1:$F$380,5,FALSE))</f>
        <v>53</v>
      </c>
      <c r="AM1954" s="3" t="str">
        <f>IF($E1954=IF(ISERROR(VLOOKUP($AI1954,技まとめ!$A$1:$F$380,4,FALSE)),"－",VLOOKUP($AI1954,技まとめ!$A$1:$F$380,4,FALSE)),"一致","")</f>
        <v/>
      </c>
      <c r="AN1954" s="9" t="s">
        <v>177</v>
      </c>
      <c r="AO1954" s="3" t="str">
        <f>IF(ISERROR(VLOOKUP($AN1954,技まとめ!$A$1:$F$380,6,FALSE)),"－",VLOOKUP($AN1954,技まとめ!$A$1:$F$380,6,FALSE))</f>
        <v>DR</v>
      </c>
      <c r="AP1954" s="3">
        <f>IF(ISERROR(VLOOKUP($AN1954,技まとめ!$A$1:$F$380,3,FALSE)),"－",VLOOKUP($AN1954,技まとめ!$A$1:$F$380,3,FALSE))</f>
        <v>93</v>
      </c>
      <c r="AQ1954" s="3">
        <f>IF(ISERROR(VLOOKUP($AN1954,技まとめ!$A$1:$F$380,5,FALSE)),"－",VLOOKUP($AN1954,技まとめ!$A$1:$F$380,5,FALSE))</f>
        <v>42</v>
      </c>
      <c r="AR1954" s="3" t="str">
        <f>IF($E1954=IF(ISERROR(VLOOKUP($AN1954,技まとめ!$A$1:$F$380,4,FALSE)),"－",VLOOKUP($AN1954,技まとめ!$A$1:$F$380,4,FALSE)),"一致","")</f>
        <v/>
      </c>
      <c r="AS1954" s="9" t="s">
        <v>170</v>
      </c>
      <c r="AT1954" s="3" t="str">
        <f>IF(ISERROR(VLOOKUP($AS1954,技まとめ!$A$1:$F$380,6,FALSE)),"－",VLOOKUP($AS1954,技まとめ!$A$1:$F$380,6,FALSE))</f>
        <v>－</v>
      </c>
      <c r="AU1954" s="3">
        <f>IF(ISERROR(VLOOKUP($AS1954,技まとめ!$A$1:$F$380,3,FALSE)),"－",VLOOKUP($AS1954,技まとめ!$A$1:$F$380,3,FALSE))</f>
        <v>0</v>
      </c>
      <c r="AV1954" s="3">
        <f>IF(ISERROR(VLOOKUP($AS1954,技まとめ!$A$1:$F$380,5,FALSE)),"－",VLOOKUP($AS1954,技まとめ!$A$1:$F$380,5,FALSE))</f>
        <v>0</v>
      </c>
      <c r="AW1954" s="3" t="str">
        <f>IF($E1954=IF(ISERROR(VLOOKUP($AS1954,技まとめ!$A$1:$F$380,4,FALSE)),"－",VLOOKUP($AS1954,技まとめ!$A$1:$F$380,4,FALSE)),"一致","")</f>
        <v/>
      </c>
      <c r="AX1954" s="12" t="str">
        <f t="shared" si="426"/>
        <v>デビルボールデーモンカットジャッジスルー２オフェンスフォース</v>
      </c>
      <c r="AY1954" s="12" t="str">
        <f t="shared" si="427"/>
        <v>デビルボールデーモンカットジャッジスルー２オフェンスフォース</v>
      </c>
      <c r="AZ1954" s="12" t="str">
        <f t="shared" si="428"/>
        <v>デビルボールデーモンカットジャッジスルー２オフェンスフォース</v>
      </c>
      <c r="BA1954" s="12" t="str">
        <f t="shared" si="429"/>
        <v>デビルボールデーモンカットジャッジスルー２オフェンスフォース</v>
      </c>
      <c r="BB1954" s="11" t="str">
        <f t="shared" si="430"/>
        <v>DRBBDR－</v>
      </c>
      <c r="BC1954" s="11" t="str">
        <f t="shared" si="431"/>
        <v>DRBBDR－</v>
      </c>
      <c r="BD1954" s="11" t="str">
        <f t="shared" si="432"/>
        <v>DRBBDR－</v>
      </c>
      <c r="BE1954" s="11" t="str">
        <f t="shared" si="433"/>
        <v>DRBBDR－</v>
      </c>
    </row>
    <row r="1955" spans="1:57" ht="11.25" hidden="1" customHeight="1">
      <c r="A1955" s="6">
        <v>1954</v>
      </c>
      <c r="B1955" s="7" t="s">
        <v>4281</v>
      </c>
      <c r="C1955" s="8" t="s">
        <v>4281</v>
      </c>
      <c r="D1955" s="7" t="s">
        <v>72</v>
      </c>
      <c r="E1955" s="7" t="s">
        <v>73</v>
      </c>
      <c r="F1955" s="7" t="s">
        <v>109</v>
      </c>
      <c r="G1955" s="9">
        <v>131</v>
      </c>
      <c r="H1955" s="9">
        <v>110</v>
      </c>
      <c r="I1955" s="9">
        <v>80</v>
      </c>
      <c r="J1955" s="9">
        <v>77</v>
      </c>
      <c r="K1955" s="9">
        <v>50</v>
      </c>
      <c r="L1955" s="9">
        <v>50</v>
      </c>
      <c r="M1955" s="9">
        <v>54</v>
      </c>
      <c r="N1955" s="9">
        <v>51</v>
      </c>
      <c r="O1955" s="9">
        <v>71</v>
      </c>
      <c r="P1955" s="9">
        <v>13</v>
      </c>
      <c r="Q1955" s="10">
        <v>130</v>
      </c>
      <c r="R1955" s="11">
        <v>9</v>
      </c>
      <c r="S1955" s="11">
        <v>1</v>
      </c>
      <c r="T1955" s="11">
        <v>100</v>
      </c>
      <c r="U1955" s="11">
        <v>104</v>
      </c>
      <c r="V1955" s="11">
        <v>1</v>
      </c>
      <c r="W1955" s="11">
        <v>121</v>
      </c>
      <c r="X1955" s="11">
        <f t="shared" si="420"/>
        <v>466</v>
      </c>
      <c r="Y1955" s="11">
        <f t="shared" si="421"/>
        <v>5810</v>
      </c>
      <c r="Z1955" s="11">
        <f t="shared" si="422"/>
        <v>930</v>
      </c>
      <c r="AA1955" s="11">
        <f t="shared" si="423"/>
        <v>4115</v>
      </c>
      <c r="AB1955" s="11">
        <f t="shared" si="424"/>
        <v>4115</v>
      </c>
      <c r="AC1955" s="6">
        <f t="shared" si="425"/>
        <v>4650</v>
      </c>
      <c r="AD1955" s="9" t="s">
        <v>4243</v>
      </c>
      <c r="AE1955" s="3" t="str">
        <f>IF(ISERROR(VLOOKUP($AD1955,技まとめ!$A$1:$F$380,6,FALSE)),"－",VLOOKUP($AD1955,技まとめ!$A$1:$F$380,6,FALSE))</f>
        <v>DR</v>
      </c>
      <c r="AF1955" s="3">
        <f>IF(ISERROR(VLOOKUP($AD1955,技まとめ!$A$1:$F$380,3,FALSE)),"－",VLOOKUP($AD1955,技まとめ!$A$1:$F$380,3,FALSE))</f>
        <v>96</v>
      </c>
      <c r="AG1955" s="3">
        <f>IF(ISERROR(VLOOKUP($AD1955,技まとめ!$A$1:$F$380,5,FALSE)),"－",VLOOKUP($AD1955,技まとめ!$A$1:$F$380,5,FALSE))</f>
        <v>56</v>
      </c>
      <c r="AH1955" s="3" t="str">
        <f>IF($E1955=IF(ISERROR(VLOOKUP($AD1955,技まとめ!$A$1:$F$380,4,FALSE)),"－",VLOOKUP($AD1955,技まとめ!$A$1:$F$380,4,FALSE)),"一致","")</f>
        <v/>
      </c>
      <c r="AI1955" s="9" t="s">
        <v>270</v>
      </c>
      <c r="AJ1955" s="3" t="str">
        <f>IF(ISERROR(VLOOKUP($AI1955,技まとめ!$A$1:$F$380,6,FALSE)),"－",VLOOKUP($AI1955,技まとめ!$A$1:$F$380,6,FALSE))</f>
        <v>BB</v>
      </c>
      <c r="AK1955" s="3">
        <f>IF(ISERROR(VLOOKUP($AI1955,技まとめ!$A$1:$F$380,3,FALSE)),"－",VLOOKUP($AI1955,技まとめ!$A$1:$F$380,3,FALSE))</f>
        <v>92</v>
      </c>
      <c r="AL1955" s="3">
        <f>IF(ISERROR(VLOOKUP($AI1955,技まとめ!$A$1:$F$380,5,FALSE)),"－",VLOOKUP($AI1955,技まとめ!$A$1:$F$380,5,FALSE))</f>
        <v>53</v>
      </c>
      <c r="AM1955" s="3" t="str">
        <f>IF($E1955=IF(ISERROR(VLOOKUP($AI1955,技まとめ!$A$1:$F$380,4,FALSE)),"－",VLOOKUP($AI1955,技まとめ!$A$1:$F$380,4,FALSE)),"一致","")</f>
        <v>一致</v>
      </c>
      <c r="AN1955" s="9" t="s">
        <v>580</v>
      </c>
      <c r="AO1955" s="3" t="str">
        <f>IF(ISERROR(VLOOKUP($AN1955,技まとめ!$A$1:$F$380,6,FALSE)),"－",VLOOKUP($AN1955,技まとめ!$A$1:$F$380,6,FALSE))</f>
        <v>NS</v>
      </c>
      <c r="AP1955" s="3">
        <f>IF(ISERROR(VLOOKUP($AN1955,技まとめ!$A$1:$F$380,3,FALSE)),"－",VLOOKUP($AN1955,技まとめ!$A$1:$F$380,3,FALSE))</f>
        <v>81</v>
      </c>
      <c r="AQ1955" s="3">
        <f>IF(ISERROR(VLOOKUP($AN1955,技まとめ!$A$1:$F$380,5,FALSE)),"－",VLOOKUP($AN1955,技まとめ!$A$1:$F$380,5,FALSE))</f>
        <v>46</v>
      </c>
      <c r="AR1955" s="3" t="str">
        <f>IF($E1955=IF(ISERROR(VLOOKUP($AN1955,技まとめ!$A$1:$F$380,4,FALSE)),"－",VLOOKUP($AN1955,技まとめ!$A$1:$F$380,4,FALSE)),"一致","")</f>
        <v/>
      </c>
      <c r="AS1955" s="9" t="s">
        <v>875</v>
      </c>
      <c r="AT1955" s="3" t="str">
        <f>IF(ISERROR(VLOOKUP($AS1955,技まとめ!$A$1:$F$380,6,FALSE)),"－",VLOOKUP($AS1955,技まとめ!$A$1:$F$380,6,FALSE))</f>
        <v>DR</v>
      </c>
      <c r="AU1955" s="3">
        <f>IF(ISERROR(VLOOKUP($AS1955,技まとめ!$A$1:$F$380,3,FALSE)),"－",VLOOKUP($AS1955,技まとめ!$A$1:$F$380,3,FALSE))</f>
        <v>60</v>
      </c>
      <c r="AV1955" s="3">
        <f>IF(ISERROR(VLOOKUP($AS1955,技まとめ!$A$1:$F$380,5,FALSE)),"－",VLOOKUP($AS1955,技まとめ!$A$1:$F$380,5,FALSE))</f>
        <v>39</v>
      </c>
      <c r="AW1955" s="3" t="str">
        <f>IF($E1955=IF(ISERROR(VLOOKUP($AS1955,技まとめ!$A$1:$F$380,4,FALSE)),"－",VLOOKUP($AS1955,技まとめ!$A$1:$F$380,4,FALSE)),"一致","")</f>
        <v>一致</v>
      </c>
      <c r="AX1955" s="12" t="str">
        <f t="shared" si="426"/>
        <v>デビルボールバーバリアンのたてヘルファイアシザース・ボム</v>
      </c>
      <c r="AY1955" s="12" t="str">
        <f t="shared" si="427"/>
        <v>デビルボールバーバリアンのたてヘルファイアシザース・ボム</v>
      </c>
      <c r="AZ1955" s="12" t="str">
        <f t="shared" si="428"/>
        <v>デビルボールバーバリアンのたてヘルファイアシザース・ボム</v>
      </c>
      <c r="BA1955" s="12" t="str">
        <f t="shared" si="429"/>
        <v>デビルボールバーバリアンのたてヘルファイアシザース・ボム</v>
      </c>
      <c r="BB1955" s="11" t="str">
        <f t="shared" si="430"/>
        <v>DRBBNSDR</v>
      </c>
      <c r="BC1955" s="11" t="str">
        <f t="shared" si="431"/>
        <v>DRBBNSDR</v>
      </c>
      <c r="BD1955" s="11" t="str">
        <f t="shared" si="432"/>
        <v>DRBBNSDR</v>
      </c>
      <c r="BE1955" s="11" t="str">
        <f t="shared" si="433"/>
        <v>DRBBNSDR</v>
      </c>
    </row>
    <row r="1956" spans="1:57" ht="11.25" hidden="1" customHeight="1">
      <c r="A1956" s="6">
        <v>1955</v>
      </c>
      <c r="B1956" s="7" t="s">
        <v>4282</v>
      </c>
      <c r="C1956" s="8" t="s">
        <v>4282</v>
      </c>
      <c r="D1956" s="7" t="s">
        <v>650</v>
      </c>
      <c r="E1956" s="7" t="s">
        <v>102</v>
      </c>
      <c r="F1956" s="7" t="s">
        <v>109</v>
      </c>
      <c r="G1956" s="9">
        <v>112</v>
      </c>
      <c r="H1956" s="9">
        <v>130</v>
      </c>
      <c r="I1956" s="9">
        <v>71</v>
      </c>
      <c r="J1956" s="9">
        <v>68</v>
      </c>
      <c r="K1956" s="9">
        <v>61</v>
      </c>
      <c r="L1956" s="9">
        <v>56</v>
      </c>
      <c r="M1956" s="9">
        <v>55</v>
      </c>
      <c r="N1956" s="9">
        <v>54</v>
      </c>
      <c r="O1956" s="9">
        <v>77</v>
      </c>
      <c r="P1956" s="9">
        <v>11</v>
      </c>
      <c r="Q1956" s="10">
        <v>121</v>
      </c>
      <c r="R1956" s="11">
        <v>12</v>
      </c>
      <c r="S1956" s="11">
        <v>1</v>
      </c>
      <c r="T1956" s="11">
        <v>106</v>
      </c>
      <c r="U1956" s="11">
        <v>105</v>
      </c>
      <c r="V1956" s="11">
        <v>1</v>
      </c>
      <c r="W1956" s="11">
        <v>127</v>
      </c>
      <c r="X1956" s="11">
        <f t="shared" si="420"/>
        <v>473</v>
      </c>
      <c r="Y1956" s="11">
        <f t="shared" si="421"/>
        <v>5480</v>
      </c>
      <c r="Z1956" s="11">
        <f t="shared" si="422"/>
        <v>1065</v>
      </c>
      <c r="AA1956" s="11">
        <f t="shared" si="423"/>
        <v>4355</v>
      </c>
      <c r="AB1956" s="11">
        <f t="shared" si="424"/>
        <v>4355</v>
      </c>
      <c r="AC1956" s="6">
        <f t="shared" si="425"/>
        <v>4935</v>
      </c>
      <c r="AD1956" s="9" t="s">
        <v>4275</v>
      </c>
      <c r="AE1956" s="3" t="str">
        <f>IF(ISERROR(VLOOKUP($AD1956,技まとめ!$A$1:$F$380,6,FALSE)),"－",VLOOKUP($AD1956,技まとめ!$A$1:$F$380,6,FALSE))</f>
        <v>BL</v>
      </c>
      <c r="AF1956" s="3">
        <f>IF(ISERROR(VLOOKUP($AD1956,技まとめ!$A$1:$F$380,3,FALSE)),"－",VLOOKUP($AD1956,技まとめ!$A$1:$F$380,3,FALSE))</f>
        <v>94</v>
      </c>
      <c r="AG1956" s="3">
        <f>IF(ISERROR(VLOOKUP($AD1956,技まとめ!$A$1:$F$380,5,FALSE)),"－",VLOOKUP($AD1956,技まとめ!$A$1:$F$380,5,FALSE))</f>
        <v>56</v>
      </c>
      <c r="AH1956" s="3" t="str">
        <f>IF($E1956=IF(ISERROR(VLOOKUP($AD1956,技まとめ!$A$1:$F$380,4,FALSE)),"－",VLOOKUP($AD1956,技まとめ!$A$1:$F$380,4,FALSE)),"一致","")</f>
        <v/>
      </c>
      <c r="AI1956" s="9" t="s">
        <v>177</v>
      </c>
      <c r="AJ1956" s="3" t="str">
        <f>IF(ISERROR(VLOOKUP($AI1956,技まとめ!$A$1:$F$380,6,FALSE)),"－",VLOOKUP($AI1956,技まとめ!$A$1:$F$380,6,FALSE))</f>
        <v>DR</v>
      </c>
      <c r="AK1956" s="3">
        <f>IF(ISERROR(VLOOKUP($AI1956,技まとめ!$A$1:$F$380,3,FALSE)),"－",VLOOKUP($AI1956,技まとめ!$A$1:$F$380,3,FALSE))</f>
        <v>93</v>
      </c>
      <c r="AL1956" s="3">
        <f>IF(ISERROR(VLOOKUP($AI1956,技まとめ!$A$1:$F$380,5,FALSE)),"－",VLOOKUP($AI1956,技まとめ!$A$1:$F$380,5,FALSE))</f>
        <v>42</v>
      </c>
      <c r="AM1956" s="3" t="str">
        <f>IF($E1956=IF(ISERROR(VLOOKUP($AI1956,技まとめ!$A$1:$F$380,4,FALSE)),"－",VLOOKUP($AI1956,技まとめ!$A$1:$F$380,4,FALSE)),"一致","")</f>
        <v>一致</v>
      </c>
      <c r="AN1956" s="9" t="s">
        <v>718</v>
      </c>
      <c r="AO1956" s="3" t="str">
        <f>IF(ISERROR(VLOOKUP($AN1956,技まとめ!$A$1:$F$380,6,FALSE)),"－",VLOOKUP($AN1956,技まとめ!$A$1:$F$380,6,FALSE))</f>
        <v>BL</v>
      </c>
      <c r="AP1956" s="3">
        <f>IF(ISERROR(VLOOKUP($AN1956,技まとめ!$A$1:$F$380,3,FALSE)),"－",VLOOKUP($AN1956,技まとめ!$A$1:$F$380,3,FALSE))</f>
        <v>58</v>
      </c>
      <c r="AQ1956" s="3">
        <f>IF(ISERROR(VLOOKUP($AN1956,技まとめ!$A$1:$F$380,5,FALSE)),"－",VLOOKUP($AN1956,技まとめ!$A$1:$F$380,5,FALSE))</f>
        <v>39</v>
      </c>
      <c r="AR1956" s="3" t="str">
        <f>IF($E1956=IF(ISERROR(VLOOKUP($AN1956,技まとめ!$A$1:$F$380,4,FALSE)),"－",VLOOKUP($AN1956,技まとめ!$A$1:$F$380,4,FALSE)),"一致","")</f>
        <v/>
      </c>
      <c r="AS1956" s="9" t="s">
        <v>5010</v>
      </c>
      <c r="AT1956" s="3" t="str">
        <f>IF(ISERROR(VLOOKUP($AS1956,技まとめ!$A$1:$F$380,6,FALSE)),"－",VLOOKUP($AS1956,技まとめ!$A$1:$F$380,6,FALSE))</f>
        <v>－</v>
      </c>
      <c r="AU1956" s="3">
        <f>IF(ISERROR(VLOOKUP($AS1956,技まとめ!$A$1:$F$380,3,FALSE)),"－",VLOOKUP($AS1956,技まとめ!$A$1:$F$380,3,FALSE))</f>
        <v>0</v>
      </c>
      <c r="AV1956" s="3">
        <f>IF(ISERROR(VLOOKUP($AS1956,技まとめ!$A$1:$F$380,5,FALSE)),"－",VLOOKUP($AS1956,技まとめ!$A$1:$F$380,5,FALSE))</f>
        <v>0</v>
      </c>
      <c r="AW1956" s="3" t="str">
        <f>IF($E1956=IF(ISERROR(VLOOKUP($AS1956,技まとめ!$A$1:$F$380,4,FALSE)),"－",VLOOKUP($AS1956,技まとめ!$A$1:$F$380,4,FALSE)),"一致","")</f>
        <v/>
      </c>
      <c r="AX1956" s="12" t="str">
        <f t="shared" si="426"/>
        <v>ゴー・トゥ・ヘルジャッジスルー２グッドスメルイカサマ！</v>
      </c>
      <c r="AY1956" s="12" t="str">
        <f t="shared" si="427"/>
        <v>ゴー・トゥ・ヘルジャッジスルー２グッドスメルイカサマ！</v>
      </c>
      <c r="AZ1956" s="12" t="str">
        <f t="shared" si="428"/>
        <v>ゴー・トゥ・ヘルジャッジスルー２グッドスメルイカサマ！</v>
      </c>
      <c r="BA1956" s="12" t="str">
        <f t="shared" si="429"/>
        <v>ゴー・トゥ・ヘルジャッジスルー２グッドスメルイカサマ！</v>
      </c>
      <c r="BB1956" s="11" t="str">
        <f t="shared" si="430"/>
        <v>BLDRBL－</v>
      </c>
      <c r="BC1956" s="11" t="str">
        <f t="shared" si="431"/>
        <v>BLDRBL－</v>
      </c>
      <c r="BD1956" s="11" t="str">
        <f t="shared" si="432"/>
        <v>BLDRBL－</v>
      </c>
      <c r="BE1956" s="11" t="str">
        <f t="shared" si="433"/>
        <v>BLDRBL－</v>
      </c>
    </row>
    <row r="1957" spans="1:57" ht="11.25" hidden="1" customHeight="1">
      <c r="A1957" s="6">
        <v>1956</v>
      </c>
      <c r="B1957" s="7" t="s">
        <v>4283</v>
      </c>
      <c r="C1957" s="8" t="s">
        <v>4283</v>
      </c>
      <c r="D1957" s="7" t="s">
        <v>650</v>
      </c>
      <c r="E1957" s="7" t="s">
        <v>102</v>
      </c>
      <c r="F1957" s="7" t="s">
        <v>109</v>
      </c>
      <c r="G1957" s="9">
        <v>114</v>
      </c>
      <c r="H1957" s="9">
        <v>132</v>
      </c>
      <c r="I1957" s="9">
        <v>68</v>
      </c>
      <c r="J1957" s="9">
        <v>74</v>
      </c>
      <c r="K1957" s="9">
        <v>51</v>
      </c>
      <c r="L1957" s="9">
        <v>46</v>
      </c>
      <c r="M1957" s="9">
        <v>61</v>
      </c>
      <c r="N1957" s="9">
        <v>53</v>
      </c>
      <c r="O1957" s="9">
        <v>72</v>
      </c>
      <c r="P1957" s="9">
        <v>14</v>
      </c>
      <c r="Q1957" s="10">
        <v>118</v>
      </c>
      <c r="R1957" s="11">
        <v>10</v>
      </c>
      <c r="S1957" s="11">
        <v>1</v>
      </c>
      <c r="T1957" s="11">
        <v>96</v>
      </c>
      <c r="U1957" s="11">
        <v>111</v>
      </c>
      <c r="V1957" s="11">
        <v>1</v>
      </c>
      <c r="W1957" s="11">
        <v>122</v>
      </c>
      <c r="X1957" s="11">
        <f t="shared" si="420"/>
        <v>459</v>
      </c>
      <c r="Y1957" s="11">
        <f t="shared" si="421"/>
        <v>5335</v>
      </c>
      <c r="Z1957" s="11">
        <f t="shared" si="422"/>
        <v>970</v>
      </c>
      <c r="AA1957" s="11">
        <f t="shared" si="423"/>
        <v>3980</v>
      </c>
      <c r="AB1957" s="11">
        <f t="shared" si="424"/>
        <v>3980</v>
      </c>
      <c r="AC1957" s="6">
        <f t="shared" si="425"/>
        <v>4500</v>
      </c>
      <c r="AD1957" s="9" t="s">
        <v>4243</v>
      </c>
      <c r="AE1957" s="3" t="str">
        <f>IF(ISERROR(VLOOKUP($AD1957,技まとめ!$A$1:$F$380,6,FALSE)),"－",VLOOKUP($AD1957,技まとめ!$A$1:$F$380,6,FALSE))</f>
        <v>DR</v>
      </c>
      <c r="AF1957" s="3">
        <f>IF(ISERROR(VLOOKUP($AD1957,技まとめ!$A$1:$F$380,3,FALSE)),"－",VLOOKUP($AD1957,技まとめ!$A$1:$F$380,3,FALSE))</f>
        <v>96</v>
      </c>
      <c r="AG1957" s="3">
        <f>IF(ISERROR(VLOOKUP($AD1957,技まとめ!$A$1:$F$380,5,FALSE)),"－",VLOOKUP($AD1957,技まとめ!$A$1:$F$380,5,FALSE))</f>
        <v>56</v>
      </c>
      <c r="AH1957" s="3" t="str">
        <f>IF($E1957=IF(ISERROR(VLOOKUP($AD1957,技まとめ!$A$1:$F$380,4,FALSE)),"－",VLOOKUP($AD1957,技まとめ!$A$1:$F$380,4,FALSE)),"一致","")</f>
        <v/>
      </c>
      <c r="AI1957" s="9" t="s">
        <v>718</v>
      </c>
      <c r="AJ1957" s="3" t="str">
        <f>IF(ISERROR(VLOOKUP($AI1957,技まとめ!$A$1:$F$380,6,FALSE)),"－",VLOOKUP($AI1957,技まとめ!$A$1:$F$380,6,FALSE))</f>
        <v>BL</v>
      </c>
      <c r="AK1957" s="3">
        <f>IF(ISERROR(VLOOKUP($AI1957,技まとめ!$A$1:$F$380,3,FALSE)),"－",VLOOKUP($AI1957,技まとめ!$A$1:$F$380,3,FALSE))</f>
        <v>58</v>
      </c>
      <c r="AL1957" s="3">
        <f>IF(ISERROR(VLOOKUP($AI1957,技まとめ!$A$1:$F$380,5,FALSE)),"－",VLOOKUP($AI1957,技まとめ!$A$1:$F$380,5,FALSE))</f>
        <v>39</v>
      </c>
      <c r="AM1957" s="3" t="str">
        <f>IF($E1957=IF(ISERROR(VLOOKUP($AI1957,技まとめ!$A$1:$F$380,4,FALSE)),"－",VLOOKUP($AI1957,技まとめ!$A$1:$F$380,4,FALSE)),"一致","")</f>
        <v/>
      </c>
      <c r="AN1957" s="9" t="s">
        <v>138</v>
      </c>
      <c r="AO1957" s="3" t="str">
        <f>IF(ISERROR(VLOOKUP($AN1957,技まとめ!$A$1:$F$380,6,FALSE)),"－",VLOOKUP($AN1957,技まとめ!$A$1:$F$380,6,FALSE))</f>
        <v>LS</v>
      </c>
      <c r="AP1957" s="3">
        <f>IF(ISERROR(VLOOKUP($AN1957,技まとめ!$A$1:$F$380,3,FALSE)),"－",VLOOKUP($AN1957,技まとめ!$A$1:$F$380,3,FALSE))</f>
        <v>131</v>
      </c>
      <c r="AQ1957" s="3">
        <f>IF(ISERROR(VLOOKUP($AN1957,技まとめ!$A$1:$F$380,5,FALSE)),"－",VLOOKUP($AN1957,技まとめ!$A$1:$F$380,5,FALSE))</f>
        <v>76</v>
      </c>
      <c r="AR1957" s="3" t="str">
        <f>IF($E1957=IF(ISERROR(VLOOKUP($AN1957,技まとめ!$A$1:$F$380,4,FALSE)),"－",VLOOKUP($AN1957,技まとめ!$A$1:$F$380,4,FALSE)),"一致","")</f>
        <v>一致</v>
      </c>
      <c r="AS1957" s="9" t="s">
        <v>621</v>
      </c>
      <c r="AT1957" s="3" t="str">
        <f>IF(ISERROR(VLOOKUP($AS1957,技まとめ!$A$1:$F$380,6,FALSE)),"－",VLOOKUP($AS1957,技まとめ!$A$1:$F$380,6,FALSE))</f>
        <v>BB</v>
      </c>
      <c r="AU1957" s="3">
        <f>IF(ISERROR(VLOOKUP($AS1957,技まとめ!$A$1:$F$380,3,FALSE)),"－",VLOOKUP($AS1957,技まとめ!$A$1:$F$380,3,FALSE))</f>
        <v>92</v>
      </c>
      <c r="AV1957" s="3">
        <f>IF(ISERROR(VLOOKUP($AS1957,技まとめ!$A$1:$F$380,5,FALSE)),"－",VLOOKUP($AS1957,技まとめ!$A$1:$F$380,5,FALSE))</f>
        <v>53</v>
      </c>
      <c r="AW1957" s="3" t="str">
        <f>IF($E1957=IF(ISERROR(VLOOKUP($AS1957,技まとめ!$A$1:$F$380,4,FALSE)),"－",VLOOKUP($AS1957,技まとめ!$A$1:$F$380,4,FALSE)),"一致","")</f>
        <v/>
      </c>
      <c r="AX1957" s="12" t="str">
        <f t="shared" si="426"/>
        <v>デビルボールグッドスメルグランドファイアデーモンカット</v>
      </c>
      <c r="AY1957" s="12" t="str">
        <f t="shared" si="427"/>
        <v>デビルボールグッドスメルグランドファイアデーモンカット</v>
      </c>
      <c r="AZ1957" s="12" t="str">
        <f t="shared" si="428"/>
        <v>デビルボールグッドスメルグランドファイアデーモンカット</v>
      </c>
      <c r="BA1957" s="12" t="str">
        <f t="shared" si="429"/>
        <v>デビルボールグッドスメルグランドファイアデーモンカット</v>
      </c>
      <c r="BB1957" s="11" t="str">
        <f t="shared" si="430"/>
        <v>DRBLLSBB</v>
      </c>
      <c r="BC1957" s="11" t="str">
        <f t="shared" si="431"/>
        <v>DRBLLSBB</v>
      </c>
      <c r="BD1957" s="11" t="str">
        <f t="shared" si="432"/>
        <v>DRBLLSBB</v>
      </c>
      <c r="BE1957" s="11" t="str">
        <f t="shared" si="433"/>
        <v>DRBLLSBB</v>
      </c>
    </row>
    <row r="1958" spans="1:57" ht="11.25" hidden="1" customHeight="1">
      <c r="A1958" s="6">
        <v>1957</v>
      </c>
      <c r="B1958" s="7" t="s">
        <v>4284</v>
      </c>
      <c r="C1958" s="8" t="s">
        <v>4284</v>
      </c>
      <c r="D1958" s="7" t="s">
        <v>72</v>
      </c>
      <c r="E1958" s="7" t="s">
        <v>95</v>
      </c>
      <c r="F1958" s="7" t="s">
        <v>128</v>
      </c>
      <c r="G1958" s="9">
        <v>134</v>
      </c>
      <c r="H1958" s="9">
        <v>104</v>
      </c>
      <c r="I1958" s="9">
        <v>73</v>
      </c>
      <c r="J1958" s="9">
        <v>75</v>
      </c>
      <c r="K1958" s="9">
        <v>46</v>
      </c>
      <c r="L1958" s="9">
        <v>46</v>
      </c>
      <c r="M1958" s="9">
        <v>70</v>
      </c>
      <c r="N1958" s="9">
        <v>49</v>
      </c>
      <c r="O1958" s="9">
        <v>71</v>
      </c>
      <c r="P1958" s="9">
        <v>16</v>
      </c>
      <c r="Q1958" s="10">
        <v>123</v>
      </c>
      <c r="R1958" s="11">
        <v>4</v>
      </c>
      <c r="S1958" s="11">
        <v>1</v>
      </c>
      <c r="T1958" s="11">
        <v>96</v>
      </c>
      <c r="U1958" s="11">
        <v>120</v>
      </c>
      <c r="V1958" s="11">
        <v>1</v>
      </c>
      <c r="W1958" s="11">
        <v>121</v>
      </c>
      <c r="X1958" s="11">
        <f t="shared" si="420"/>
        <v>466</v>
      </c>
      <c r="Y1958" s="11">
        <f t="shared" si="421"/>
        <v>5530</v>
      </c>
      <c r="Z1958" s="11">
        <f t="shared" si="422"/>
        <v>755</v>
      </c>
      <c r="AA1958" s="11">
        <f t="shared" si="423"/>
        <v>3975</v>
      </c>
      <c r="AB1958" s="11">
        <f t="shared" si="424"/>
        <v>3975</v>
      </c>
      <c r="AC1958" s="6">
        <f t="shared" si="425"/>
        <v>4465</v>
      </c>
      <c r="AD1958" s="9" t="s">
        <v>4279</v>
      </c>
      <c r="AE1958" s="3" t="str">
        <f>IF(ISERROR(VLOOKUP($AD1958,技まとめ!$A$1:$F$380,6,FALSE)),"－",VLOOKUP($AD1958,技まとめ!$A$1:$F$380,6,FALSE))</f>
        <v>NS</v>
      </c>
      <c r="AF1958" s="3">
        <f>IF(ISERROR(VLOOKUP($AD1958,技まとめ!$A$1:$F$380,3,FALSE)),"－",VLOOKUP($AD1958,技まとめ!$A$1:$F$380,3,FALSE))</f>
        <v>111</v>
      </c>
      <c r="AG1958" s="3">
        <f>IF(ISERROR(VLOOKUP($AD1958,技まとめ!$A$1:$F$380,5,FALSE)),"－",VLOOKUP($AD1958,技まとめ!$A$1:$F$380,5,FALSE))</f>
        <v>58</v>
      </c>
      <c r="AH1958" s="3" t="str">
        <f>IF($E1958=IF(ISERROR(VLOOKUP($AD1958,技まとめ!$A$1:$F$380,4,FALSE)),"－",VLOOKUP($AD1958,技まとめ!$A$1:$F$380,4,FALSE)),"一致","")</f>
        <v>一致</v>
      </c>
      <c r="AI1958" s="9" t="s">
        <v>270</v>
      </c>
      <c r="AJ1958" s="3" t="str">
        <f>IF(ISERROR(VLOOKUP($AI1958,技まとめ!$A$1:$F$380,6,FALSE)),"－",VLOOKUP($AI1958,技まとめ!$A$1:$F$380,6,FALSE))</f>
        <v>BB</v>
      </c>
      <c r="AK1958" s="3">
        <f>IF(ISERROR(VLOOKUP($AI1958,技まとめ!$A$1:$F$380,3,FALSE)),"－",VLOOKUP($AI1958,技まとめ!$A$1:$F$380,3,FALSE))</f>
        <v>92</v>
      </c>
      <c r="AL1958" s="3">
        <f>IF(ISERROR(VLOOKUP($AI1958,技まとめ!$A$1:$F$380,5,FALSE)),"－",VLOOKUP($AI1958,技まとめ!$A$1:$F$380,5,FALSE))</f>
        <v>53</v>
      </c>
      <c r="AM1958" s="3" t="str">
        <f>IF($E1958=IF(ISERROR(VLOOKUP($AI1958,技まとめ!$A$1:$F$380,4,FALSE)),"－",VLOOKUP($AI1958,技まとめ!$A$1:$F$380,4,FALSE)),"一致","")</f>
        <v/>
      </c>
      <c r="AN1958" s="9" t="s">
        <v>248</v>
      </c>
      <c r="AO1958" s="3" t="str">
        <f>IF(ISERROR(VLOOKUP($AN1958,技まとめ!$A$1:$F$380,6,FALSE)),"－",VLOOKUP($AN1958,技まとめ!$A$1:$F$380,6,FALSE))</f>
        <v>DR</v>
      </c>
      <c r="AP1958" s="3">
        <f>IF(ISERROR(VLOOKUP($AN1958,技まとめ!$A$1:$F$380,3,FALSE)),"－",VLOOKUP($AN1958,技まとめ!$A$1:$F$380,3,FALSE))</f>
        <v>53</v>
      </c>
      <c r="AQ1958" s="3">
        <f>IF(ISERROR(VLOOKUP($AN1958,技まとめ!$A$1:$F$380,5,FALSE)),"－",VLOOKUP($AN1958,技まとめ!$A$1:$F$380,5,FALSE))</f>
        <v>35</v>
      </c>
      <c r="AR1958" s="3" t="str">
        <f>IF($E1958=IF(ISERROR(VLOOKUP($AN1958,技まとめ!$A$1:$F$380,4,FALSE)),"－",VLOOKUP($AN1958,技まとめ!$A$1:$F$380,4,FALSE)),"一致","")</f>
        <v>一致</v>
      </c>
      <c r="AS1958" s="9" t="s">
        <v>768</v>
      </c>
      <c r="AT1958" s="3" t="str">
        <f>IF(ISERROR(VLOOKUP($AS1958,技まとめ!$A$1:$F$380,6,FALSE)),"－",VLOOKUP($AS1958,技まとめ!$A$1:$F$380,6,FALSE))</f>
        <v>NS</v>
      </c>
      <c r="AU1958" s="3">
        <f>IF(ISERROR(VLOOKUP($AS1958,技まとめ!$A$1:$F$380,3,FALSE)),"－",VLOOKUP($AS1958,技まとめ!$A$1:$F$380,3,FALSE))</f>
        <v>114</v>
      </c>
      <c r="AV1958" s="3">
        <f>IF(ISERROR(VLOOKUP($AS1958,技まとめ!$A$1:$F$380,5,FALSE)),"－",VLOOKUP($AS1958,技まとめ!$A$1:$F$380,5,FALSE))</f>
        <v>61</v>
      </c>
      <c r="AW1958" s="3" t="str">
        <f>IF($E1958=IF(ISERROR(VLOOKUP($AS1958,技まとめ!$A$1:$F$380,4,FALSE)),"－",VLOOKUP($AS1958,技まとめ!$A$1:$F$380,4,FALSE)),"一致","")</f>
        <v>一致</v>
      </c>
      <c r="AX1958" s="12" t="str">
        <f t="shared" si="426"/>
        <v>ダークマターバーバリアンのたてたつまきどくぎりダークフェニックス</v>
      </c>
      <c r="AY1958" s="12" t="str">
        <f t="shared" si="427"/>
        <v>ダークマターバーバリアンのたてたつまきどくぎりダークフェニックス</v>
      </c>
      <c r="AZ1958" s="12" t="str">
        <f t="shared" si="428"/>
        <v>ダークマターバーバリアンのたてたつまきどくぎりダークフェニックス</v>
      </c>
      <c r="BA1958" s="12" t="str">
        <f t="shared" si="429"/>
        <v>ダークマターバーバリアンのたてたつまきどくぎりダークフェニックス</v>
      </c>
      <c r="BB1958" s="11" t="str">
        <f t="shared" si="430"/>
        <v>NSBBDRNS</v>
      </c>
      <c r="BC1958" s="11" t="str">
        <f t="shared" si="431"/>
        <v>NSBBDRNS</v>
      </c>
      <c r="BD1958" s="11" t="str">
        <f t="shared" si="432"/>
        <v>NSBBDRNS</v>
      </c>
      <c r="BE1958" s="11" t="str">
        <f t="shared" si="433"/>
        <v>NSBBDRNS</v>
      </c>
    </row>
    <row r="1959" spans="1:57" ht="11.25" hidden="1" customHeight="1">
      <c r="A1959" s="6">
        <v>1958</v>
      </c>
      <c r="B1959" s="7" t="s">
        <v>4285</v>
      </c>
      <c r="C1959" s="8" t="s">
        <v>4285</v>
      </c>
      <c r="D1959" s="7" t="s">
        <v>72</v>
      </c>
      <c r="E1959" s="7" t="s">
        <v>73</v>
      </c>
      <c r="F1959" s="7" t="s">
        <v>128</v>
      </c>
      <c r="G1959" s="9">
        <v>137</v>
      </c>
      <c r="H1959" s="9">
        <v>121</v>
      </c>
      <c r="I1959" s="9">
        <v>80</v>
      </c>
      <c r="J1959" s="9">
        <v>73</v>
      </c>
      <c r="K1959" s="9">
        <v>55</v>
      </c>
      <c r="L1959" s="9">
        <v>49</v>
      </c>
      <c r="M1959" s="9">
        <v>58</v>
      </c>
      <c r="N1959" s="9">
        <v>55</v>
      </c>
      <c r="O1959" s="9">
        <v>78</v>
      </c>
      <c r="P1959" s="9">
        <v>9</v>
      </c>
      <c r="Q1959" s="10">
        <v>130</v>
      </c>
      <c r="R1959" s="11">
        <v>10</v>
      </c>
      <c r="S1959" s="11">
        <v>1</v>
      </c>
      <c r="T1959" s="11">
        <v>99</v>
      </c>
      <c r="U1959" s="11">
        <v>108</v>
      </c>
      <c r="V1959" s="11">
        <v>1</v>
      </c>
      <c r="W1959" s="11">
        <v>128</v>
      </c>
      <c r="X1959" s="11">
        <f t="shared" si="420"/>
        <v>477</v>
      </c>
      <c r="Y1959" s="11">
        <f t="shared" si="421"/>
        <v>5845</v>
      </c>
      <c r="Z1959" s="11">
        <f t="shared" si="422"/>
        <v>1000</v>
      </c>
      <c r="AA1959" s="11">
        <f t="shared" si="423"/>
        <v>4115</v>
      </c>
      <c r="AB1959" s="11">
        <f t="shared" si="424"/>
        <v>4115</v>
      </c>
      <c r="AC1959" s="6">
        <f t="shared" si="425"/>
        <v>4650</v>
      </c>
      <c r="AD1959" s="9" t="s">
        <v>4279</v>
      </c>
      <c r="AE1959" s="3" t="str">
        <f>IF(ISERROR(VLOOKUP($AD1959,技まとめ!$A$1:$F$380,6,FALSE)),"－",VLOOKUP($AD1959,技まとめ!$A$1:$F$380,6,FALSE))</f>
        <v>NS</v>
      </c>
      <c r="AF1959" s="3">
        <f>IF(ISERROR(VLOOKUP($AD1959,技まとめ!$A$1:$F$380,3,FALSE)),"－",VLOOKUP($AD1959,技まとめ!$A$1:$F$380,3,FALSE))</f>
        <v>111</v>
      </c>
      <c r="AG1959" s="3">
        <f>IF(ISERROR(VLOOKUP($AD1959,技まとめ!$A$1:$F$380,5,FALSE)),"－",VLOOKUP($AD1959,技まとめ!$A$1:$F$380,5,FALSE))</f>
        <v>58</v>
      </c>
      <c r="AH1959" s="3" t="str">
        <f>IF($E1959=IF(ISERROR(VLOOKUP($AD1959,技まとめ!$A$1:$F$380,4,FALSE)),"－",VLOOKUP($AD1959,技まとめ!$A$1:$F$380,4,FALSE)),"一致","")</f>
        <v/>
      </c>
      <c r="AI1959" s="9" t="s">
        <v>580</v>
      </c>
      <c r="AJ1959" s="3" t="str">
        <f>IF(ISERROR(VLOOKUP($AI1959,技まとめ!$A$1:$F$380,6,FALSE)),"－",VLOOKUP($AI1959,技まとめ!$A$1:$F$380,6,FALSE))</f>
        <v>NS</v>
      </c>
      <c r="AK1959" s="3">
        <f>IF(ISERROR(VLOOKUP($AI1959,技まとめ!$A$1:$F$380,3,FALSE)),"－",VLOOKUP($AI1959,技まとめ!$A$1:$F$380,3,FALSE))</f>
        <v>81</v>
      </c>
      <c r="AL1959" s="3">
        <f>IF(ISERROR(VLOOKUP($AI1959,技まとめ!$A$1:$F$380,5,FALSE)),"－",VLOOKUP($AI1959,技まとめ!$A$1:$F$380,5,FALSE))</f>
        <v>46</v>
      </c>
      <c r="AM1959" s="3" t="str">
        <f>IF($E1959=IF(ISERROR(VLOOKUP($AI1959,技まとめ!$A$1:$F$380,4,FALSE)),"－",VLOOKUP($AI1959,技まとめ!$A$1:$F$380,4,FALSE)),"一致","")</f>
        <v/>
      </c>
      <c r="AN1959" s="9" t="s">
        <v>713</v>
      </c>
      <c r="AO1959" s="3" t="str">
        <f>IF(ISERROR(VLOOKUP($AN1959,技まとめ!$A$1:$F$380,6,FALSE)),"－",VLOOKUP($AN1959,技まとめ!$A$1:$F$380,6,FALSE))</f>
        <v>BB</v>
      </c>
      <c r="AP1959" s="3">
        <f>IF(ISERROR(VLOOKUP($AN1959,技まとめ!$A$1:$F$380,3,FALSE)),"－",VLOOKUP($AN1959,技まとめ!$A$1:$F$380,3,FALSE))</f>
        <v>59</v>
      </c>
      <c r="AQ1959" s="3">
        <f>IF(ISERROR(VLOOKUP($AN1959,技まとめ!$A$1:$F$380,5,FALSE)),"－",VLOOKUP($AN1959,技まとめ!$A$1:$F$380,5,FALSE))</f>
        <v>38</v>
      </c>
      <c r="AR1959" s="3" t="str">
        <f>IF($E1959=IF(ISERROR(VLOOKUP($AN1959,技まとめ!$A$1:$F$380,4,FALSE)),"－",VLOOKUP($AN1959,技まとめ!$A$1:$F$380,4,FALSE)),"一致","")</f>
        <v>一致</v>
      </c>
      <c r="AS1959" s="9" t="s">
        <v>4286</v>
      </c>
      <c r="AT1959" s="3" t="str">
        <f>IF(ISERROR(VLOOKUP($AS1959,技まとめ!$A$1:$F$380,6,FALSE)),"－",VLOOKUP($AS1959,技まとめ!$A$1:$F$380,6,FALSE))</f>
        <v>NS</v>
      </c>
      <c r="AU1959" s="3">
        <f>IF(ISERROR(VLOOKUP($AS1959,技まとめ!$A$1:$F$380,3,FALSE)),"－",VLOOKUP($AS1959,技まとめ!$A$1:$F$380,3,FALSE))</f>
        <v>132</v>
      </c>
      <c r="AV1959" s="3">
        <f>IF(ISERROR(VLOOKUP($AS1959,技まとめ!$A$1:$F$380,5,FALSE)),"－",VLOOKUP($AS1959,技まとめ!$A$1:$F$380,5,FALSE))</f>
        <v>67</v>
      </c>
      <c r="AW1959" s="3" t="str">
        <f>IF($E1959=IF(ISERROR(VLOOKUP($AS1959,技まとめ!$A$1:$F$380,4,FALSE)),"－",VLOOKUP($AS1959,技まとめ!$A$1:$F$380,4,FALSE)),"一致","")</f>
        <v>一致</v>
      </c>
      <c r="AX1959" s="12" t="str">
        <f t="shared" si="426"/>
        <v>ダークマターヘルファイアグラビテイションシャドウ・レイ（山）</v>
      </c>
      <c r="AY1959" s="12" t="str">
        <f t="shared" si="427"/>
        <v>ダークマターヘルファイアグラビテイションシャドウ・レイ（山）</v>
      </c>
      <c r="AZ1959" s="12" t="str">
        <f t="shared" si="428"/>
        <v>ダークマターヘルファイアグラビテイションシャドウ・レイ（山）</v>
      </c>
      <c r="BA1959" s="12" t="str">
        <f t="shared" si="429"/>
        <v>ダークマターヘルファイアグラビテイションシャドウ・レイ（山）</v>
      </c>
      <c r="BB1959" s="11" t="str">
        <f t="shared" si="430"/>
        <v>NSNSBBNS</v>
      </c>
      <c r="BC1959" s="11" t="str">
        <f t="shared" si="431"/>
        <v>NSNSBBNS</v>
      </c>
      <c r="BD1959" s="11" t="str">
        <f t="shared" si="432"/>
        <v>NSNSBBNS</v>
      </c>
      <c r="BE1959" s="11" t="str">
        <f t="shared" si="433"/>
        <v>NSNSBBNS</v>
      </c>
    </row>
    <row r="1960" spans="1:57" ht="11.25" hidden="1" customHeight="1">
      <c r="A1960" s="6">
        <v>1959</v>
      </c>
      <c r="B1960" s="7" t="s">
        <v>4287</v>
      </c>
      <c r="C1960" s="8" t="s">
        <v>4288</v>
      </c>
      <c r="D1960" s="7" t="s">
        <v>72</v>
      </c>
      <c r="E1960" s="7" t="s">
        <v>73</v>
      </c>
      <c r="F1960" s="7" t="s">
        <v>128</v>
      </c>
      <c r="G1960" s="9">
        <v>133</v>
      </c>
      <c r="H1960" s="9">
        <v>90</v>
      </c>
      <c r="I1960" s="9">
        <v>62</v>
      </c>
      <c r="J1960" s="9">
        <v>45</v>
      </c>
      <c r="K1960" s="9">
        <v>44</v>
      </c>
      <c r="L1960" s="9">
        <v>47</v>
      </c>
      <c r="M1960" s="9">
        <v>65</v>
      </c>
      <c r="N1960" s="9">
        <v>48</v>
      </c>
      <c r="O1960" s="9">
        <v>48</v>
      </c>
      <c r="P1960" s="9">
        <v>74</v>
      </c>
      <c r="Q1960" s="10">
        <v>112</v>
      </c>
      <c r="R1960" s="11">
        <v>29</v>
      </c>
      <c r="S1960" s="11">
        <v>1</v>
      </c>
      <c r="T1960" s="11">
        <v>97</v>
      </c>
      <c r="U1960" s="11">
        <v>115</v>
      </c>
      <c r="V1960" s="11">
        <v>1</v>
      </c>
      <c r="W1960" s="11">
        <v>98</v>
      </c>
      <c r="X1960" s="11">
        <f t="shared" si="420"/>
        <v>453</v>
      </c>
      <c r="Y1960" s="11">
        <f t="shared" si="421"/>
        <v>4975</v>
      </c>
      <c r="Z1960" s="11">
        <f t="shared" si="422"/>
        <v>1515</v>
      </c>
      <c r="AA1960" s="11">
        <f t="shared" si="423"/>
        <v>3895</v>
      </c>
      <c r="AB1960" s="11">
        <f t="shared" si="424"/>
        <v>3895</v>
      </c>
      <c r="AC1960" s="6">
        <f t="shared" si="425"/>
        <v>4515</v>
      </c>
      <c r="AD1960" s="9" t="s">
        <v>104</v>
      </c>
      <c r="AE1960" s="3" t="str">
        <f>IF(ISERROR(VLOOKUP($AD1960,技まとめ!$A$1:$F$380,6,FALSE)),"－",VLOOKUP($AD1960,技まとめ!$A$1:$F$380,6,FALSE))</f>
        <v>LS</v>
      </c>
      <c r="AF1960" s="3">
        <f>IF(ISERROR(VLOOKUP($AD1960,技まとめ!$A$1:$F$380,3,FALSE)),"－",VLOOKUP($AD1960,技まとめ!$A$1:$F$380,3,FALSE))</f>
        <v>30</v>
      </c>
      <c r="AG1960" s="3">
        <f>IF(ISERROR(VLOOKUP($AD1960,技まとめ!$A$1:$F$380,5,FALSE)),"－",VLOOKUP($AD1960,技まとめ!$A$1:$F$380,5,FALSE))</f>
        <v>25</v>
      </c>
      <c r="AH1960" s="3" t="str">
        <f>IF($E1960=IF(ISERROR(VLOOKUP($AD1960,技まとめ!$A$1:$F$380,4,FALSE)),"－",VLOOKUP($AD1960,技まとめ!$A$1:$F$380,4,FALSE)),"一致","")</f>
        <v/>
      </c>
      <c r="AI1960" s="9" t="s">
        <v>357</v>
      </c>
      <c r="AJ1960" s="3" t="str">
        <f>IF(ISERROR(VLOOKUP($AI1960,技まとめ!$A$1:$F$380,6,FALSE)),"－",VLOOKUP($AI1960,技まとめ!$A$1:$F$380,6,FALSE))</f>
        <v>LS</v>
      </c>
      <c r="AK1960" s="3">
        <f>IF(ISERROR(VLOOKUP($AI1960,技まとめ!$A$1:$F$380,3,FALSE)),"－",VLOOKUP($AI1960,技まとめ!$A$1:$F$380,3,FALSE))</f>
        <v>40</v>
      </c>
      <c r="AL1960" s="3">
        <f>IF(ISERROR(VLOOKUP($AI1960,技まとめ!$A$1:$F$380,5,FALSE)),"－",VLOOKUP($AI1960,技まとめ!$A$1:$F$380,5,FALSE))</f>
        <v>30</v>
      </c>
      <c r="AM1960" s="3" t="str">
        <f>IF($E1960=IF(ISERROR(VLOOKUP($AI1960,技まとめ!$A$1:$F$380,4,FALSE)),"－",VLOOKUP($AI1960,技まとめ!$A$1:$F$380,4,FALSE)),"一致","")</f>
        <v/>
      </c>
      <c r="AN1960" s="9" t="s">
        <v>710</v>
      </c>
      <c r="AO1960" s="3" t="str">
        <f>IF(ISERROR(VLOOKUP($AN1960,技まとめ!$A$1:$F$380,6,FALSE)),"－",VLOOKUP($AN1960,技まとめ!$A$1:$F$380,6,FALSE))</f>
        <v>DR</v>
      </c>
      <c r="AP1960" s="3">
        <f>IF(ISERROR(VLOOKUP($AN1960,技まとめ!$A$1:$F$380,3,FALSE)),"－",VLOOKUP($AN1960,技まとめ!$A$1:$F$380,3,FALSE))</f>
        <v>15</v>
      </c>
      <c r="AQ1960" s="3">
        <f>IF(ISERROR(VLOOKUP($AN1960,技まとめ!$A$1:$F$380,5,FALSE)),"－",VLOOKUP($AN1960,技まとめ!$A$1:$F$380,5,FALSE))</f>
        <v>20</v>
      </c>
      <c r="AR1960" s="3" t="str">
        <f>IF($E1960=IF(ISERROR(VLOOKUP($AN1960,技まとめ!$A$1:$F$380,4,FALSE)),"－",VLOOKUP($AN1960,技まとめ!$A$1:$F$380,4,FALSE)),"一致","")</f>
        <v/>
      </c>
      <c r="AS1960" s="9" t="s">
        <v>163</v>
      </c>
      <c r="AT1960" s="3" t="str">
        <f>IF(ISERROR(VLOOKUP($AS1960,技まとめ!$A$1:$F$380,6,FALSE)),"－",VLOOKUP($AS1960,技まとめ!$A$1:$F$380,6,FALSE))</f>
        <v>BL</v>
      </c>
      <c r="AU1960" s="3">
        <f>IF(ISERROR(VLOOKUP($AS1960,技まとめ!$A$1:$F$380,3,FALSE)),"－",VLOOKUP($AS1960,技まとめ!$A$1:$F$380,3,FALSE))</f>
        <v>59</v>
      </c>
      <c r="AV1960" s="3">
        <f>IF(ISERROR(VLOOKUP($AS1960,技まとめ!$A$1:$F$380,5,FALSE)),"－",VLOOKUP($AS1960,技まとめ!$A$1:$F$380,5,FALSE))</f>
        <v>38</v>
      </c>
      <c r="AW1960" s="3" t="str">
        <f>IF($E1960=IF(ISERROR(VLOOKUP($AS1960,技まとめ!$A$1:$F$380,4,FALSE)),"－",VLOOKUP($AS1960,技まとめ!$A$1:$F$380,4,FALSE)),"一致","")</f>
        <v/>
      </c>
      <c r="AX1960" s="12" t="str">
        <f t="shared" si="426"/>
        <v>すいせいシュートパトリオットシュートひとりワンツーサイクロン</v>
      </c>
      <c r="AY1960" s="12" t="str">
        <f t="shared" si="427"/>
        <v>すいせいシュートパトリオットシュートひとりワンツーサイクロン</v>
      </c>
      <c r="AZ1960" s="12" t="str">
        <f t="shared" si="428"/>
        <v>すいせいシュートパトリオットシュートひとりワンツーサイクロン</v>
      </c>
      <c r="BA1960" s="12" t="str">
        <f t="shared" si="429"/>
        <v>すいせいシュートパトリオットシュートひとりワンツーサイクロン</v>
      </c>
      <c r="BB1960" s="11" t="str">
        <f t="shared" si="430"/>
        <v>LSLSDRBL</v>
      </c>
      <c r="BC1960" s="11" t="str">
        <f t="shared" si="431"/>
        <v>LSLSDRBL</v>
      </c>
      <c r="BD1960" s="11" t="str">
        <f t="shared" si="432"/>
        <v>LSLSDRBL</v>
      </c>
      <c r="BE1960" s="11" t="str">
        <f t="shared" si="433"/>
        <v>LSLSDRBL</v>
      </c>
    </row>
    <row r="1961" spans="1:57" ht="11.25" hidden="1" customHeight="1">
      <c r="A1961" s="6">
        <v>1960</v>
      </c>
      <c r="B1961" s="7" t="s">
        <v>4289</v>
      </c>
      <c r="C1961" s="8" t="s">
        <v>4290</v>
      </c>
      <c r="D1961" s="7" t="s">
        <v>72</v>
      </c>
      <c r="E1961" s="7" t="s">
        <v>81</v>
      </c>
      <c r="F1961" s="7" t="s">
        <v>74</v>
      </c>
      <c r="G1961" s="9">
        <v>122</v>
      </c>
      <c r="H1961" s="9">
        <v>115</v>
      </c>
      <c r="I1961" s="9">
        <v>53</v>
      </c>
      <c r="J1961" s="9">
        <v>51</v>
      </c>
      <c r="K1961" s="9">
        <v>44</v>
      </c>
      <c r="L1961" s="9">
        <v>61</v>
      </c>
      <c r="M1961" s="9">
        <v>50</v>
      </c>
      <c r="N1961" s="9">
        <v>45</v>
      </c>
      <c r="O1961" s="9">
        <v>50</v>
      </c>
      <c r="P1961" s="9">
        <v>80</v>
      </c>
      <c r="Q1961" s="10">
        <v>103</v>
      </c>
      <c r="R1961" s="11">
        <v>38</v>
      </c>
      <c r="S1961" s="11">
        <v>1</v>
      </c>
      <c r="T1961" s="11">
        <v>111</v>
      </c>
      <c r="U1961" s="11">
        <v>100</v>
      </c>
      <c r="V1961" s="11">
        <v>1</v>
      </c>
      <c r="W1961" s="11">
        <v>100</v>
      </c>
      <c r="X1961" s="11">
        <f t="shared" si="420"/>
        <v>454</v>
      </c>
      <c r="Y1961" s="11">
        <f t="shared" si="421"/>
        <v>4625</v>
      </c>
      <c r="Z1961" s="11">
        <f t="shared" si="422"/>
        <v>1840</v>
      </c>
      <c r="AA1961" s="11">
        <f t="shared" si="423"/>
        <v>4395</v>
      </c>
      <c r="AB1961" s="11">
        <f t="shared" si="424"/>
        <v>4395</v>
      </c>
      <c r="AC1961" s="6">
        <f t="shared" si="425"/>
        <v>5130</v>
      </c>
      <c r="AD1961" s="9" t="s">
        <v>490</v>
      </c>
      <c r="AE1961" s="3" t="str">
        <f>IF(ISERROR(VLOOKUP($AD1961,技まとめ!$A$1:$F$380,6,FALSE)),"－",VLOOKUP($AD1961,技まとめ!$A$1:$F$380,6,FALSE))</f>
        <v>P1</v>
      </c>
      <c r="AF1961" s="3">
        <f>IF(ISERROR(VLOOKUP($AD1961,技まとめ!$A$1:$F$380,3,FALSE)),"－",VLOOKUP($AD1961,技まとめ!$A$1:$F$380,3,FALSE))</f>
        <v>18</v>
      </c>
      <c r="AG1961" s="3">
        <f>IF(ISERROR(VLOOKUP($AD1961,技まとめ!$A$1:$F$380,5,FALSE)),"－",VLOOKUP($AD1961,技まとめ!$A$1:$F$380,5,FALSE))</f>
        <v>21</v>
      </c>
      <c r="AH1961" s="3" t="str">
        <f>IF($E1961=IF(ISERROR(VLOOKUP($AD1961,技まとめ!$A$1:$F$380,4,FALSE)),"－",VLOOKUP($AD1961,技まとめ!$A$1:$F$380,4,FALSE)),"一致","")</f>
        <v/>
      </c>
      <c r="AI1961" s="9" t="s">
        <v>227</v>
      </c>
      <c r="AJ1961" s="3" t="str">
        <f>IF(ISERROR(VLOOKUP($AI1961,技まとめ!$A$1:$F$380,6,FALSE)),"－",VLOOKUP($AI1961,技まとめ!$A$1:$F$380,6,FALSE))</f>
        <v>CA</v>
      </c>
      <c r="AK1961" s="3">
        <f>IF(ISERROR(VLOOKUP($AI1961,技まとめ!$A$1:$F$380,3,FALSE)),"－",VLOOKUP($AI1961,技まとめ!$A$1:$F$380,3,FALSE))</f>
        <v>60</v>
      </c>
      <c r="AL1961" s="3">
        <f>IF(ISERROR(VLOOKUP($AI1961,技まとめ!$A$1:$F$380,5,FALSE)),"－",VLOOKUP($AI1961,技まとめ!$A$1:$F$380,5,FALSE))</f>
        <v>37</v>
      </c>
      <c r="AM1961" s="3" t="str">
        <f>IF($E1961=IF(ISERROR(VLOOKUP($AI1961,技まとめ!$A$1:$F$380,4,FALSE)),"－",VLOOKUP($AI1961,技まとめ!$A$1:$F$380,4,FALSE)),"一致","")</f>
        <v>一致</v>
      </c>
      <c r="AN1961" s="9" t="s">
        <v>326</v>
      </c>
      <c r="AO1961" s="3" t="str">
        <f>IF(ISERROR(VLOOKUP($AN1961,技まとめ!$A$1:$F$380,6,FALSE)),"－",VLOOKUP($AN1961,技まとめ!$A$1:$F$380,6,FALSE))</f>
        <v>BL</v>
      </c>
      <c r="AP1961" s="3">
        <f>IF(ISERROR(VLOOKUP($AN1961,技まとめ!$A$1:$F$380,3,FALSE)),"－",VLOOKUP($AN1961,技まとめ!$A$1:$F$380,3,FALSE))</f>
        <v>56</v>
      </c>
      <c r="AQ1961" s="3">
        <f>IF(ISERROR(VLOOKUP($AN1961,技まとめ!$A$1:$F$380,5,FALSE)),"－",VLOOKUP($AN1961,技まとめ!$A$1:$F$380,5,FALSE))</f>
        <v>39</v>
      </c>
      <c r="AR1961" s="3" t="str">
        <f>IF($E1961=IF(ISERROR(VLOOKUP($AN1961,技まとめ!$A$1:$F$380,4,FALSE)),"－",VLOOKUP($AN1961,技まとめ!$A$1:$F$380,4,FALSE)),"一致","")</f>
        <v/>
      </c>
      <c r="AS1961" s="9" t="s">
        <v>152</v>
      </c>
      <c r="AT1961" s="3" t="str">
        <f>IF(ISERROR(VLOOKUP($AS1961,技まとめ!$A$1:$F$380,6,FALSE)),"－",VLOOKUP($AS1961,技まとめ!$A$1:$F$380,6,FALSE))</f>
        <v>P1</v>
      </c>
      <c r="AU1961" s="3">
        <f>IF(ISERROR(VLOOKUP($AS1961,技まとめ!$A$1:$F$380,3,FALSE)),"－",VLOOKUP($AS1961,技まとめ!$A$1:$F$380,3,FALSE))</f>
        <v>88</v>
      </c>
      <c r="AV1961" s="3">
        <f>IF(ISERROR(VLOOKUP($AS1961,技まとめ!$A$1:$F$380,5,FALSE)),"－",VLOOKUP($AS1961,技まとめ!$A$1:$F$380,5,FALSE))</f>
        <v>50</v>
      </c>
      <c r="AW1961" s="3" t="str">
        <f>IF($E1961=IF(ISERROR(VLOOKUP($AS1961,技まとめ!$A$1:$F$380,4,FALSE)),"－",VLOOKUP($AS1961,技まとめ!$A$1:$F$380,4,FALSE)),"一致","")</f>
        <v/>
      </c>
      <c r="AX1961" s="12" t="str">
        <f t="shared" si="426"/>
        <v>まきわりチョップガラティーンパワーチャージドリルスマッシャー</v>
      </c>
      <c r="AY1961" s="12" t="str">
        <f t="shared" si="427"/>
        <v>まきわりチョップガラティーンパワーチャージドリルスマッシャー</v>
      </c>
      <c r="AZ1961" s="12" t="str">
        <f t="shared" si="428"/>
        <v>まきわりチョップガラティーンパワーチャージドリルスマッシャー</v>
      </c>
      <c r="BA1961" s="12" t="str">
        <f t="shared" si="429"/>
        <v>まきわりチョップガラティーンパワーチャージドリルスマッシャー</v>
      </c>
      <c r="BB1961" s="11" t="str">
        <f t="shared" si="430"/>
        <v>P1CABLP1</v>
      </c>
      <c r="BC1961" s="11" t="str">
        <f t="shared" si="431"/>
        <v>P1CABLP1</v>
      </c>
      <c r="BD1961" s="11" t="str">
        <f t="shared" si="432"/>
        <v>P1CABLP1</v>
      </c>
      <c r="BE1961" s="11" t="str">
        <f t="shared" si="433"/>
        <v>P1CABLP1</v>
      </c>
    </row>
    <row r="1962" spans="1:57" ht="11.25" hidden="1" customHeight="1">
      <c r="A1962" s="6">
        <v>1961</v>
      </c>
      <c r="B1962" s="7" t="s">
        <v>4291</v>
      </c>
      <c r="C1962" s="8" t="s">
        <v>4292</v>
      </c>
      <c r="D1962" s="7" t="s">
        <v>650</v>
      </c>
      <c r="E1962" s="7" t="s">
        <v>95</v>
      </c>
      <c r="F1962" s="7" t="s">
        <v>109</v>
      </c>
      <c r="G1962" s="9">
        <v>97</v>
      </c>
      <c r="H1962" s="9">
        <v>131</v>
      </c>
      <c r="I1962" s="9">
        <v>47</v>
      </c>
      <c r="J1962" s="9">
        <v>58</v>
      </c>
      <c r="K1962" s="9">
        <v>49</v>
      </c>
      <c r="L1962" s="9">
        <v>48</v>
      </c>
      <c r="M1962" s="9">
        <v>58</v>
      </c>
      <c r="N1962" s="9">
        <v>48</v>
      </c>
      <c r="O1962" s="9">
        <v>52</v>
      </c>
      <c r="P1962" s="9">
        <v>50</v>
      </c>
      <c r="Q1962" s="10">
        <v>97</v>
      </c>
      <c r="R1962" s="11">
        <v>23</v>
      </c>
      <c r="S1962" s="11">
        <v>1</v>
      </c>
      <c r="T1962" s="11">
        <v>98</v>
      </c>
      <c r="U1962" s="11">
        <v>108</v>
      </c>
      <c r="V1962" s="11">
        <v>1</v>
      </c>
      <c r="W1962" s="11">
        <v>102</v>
      </c>
      <c r="X1962" s="11">
        <f t="shared" si="420"/>
        <v>430</v>
      </c>
      <c r="Y1962" s="11">
        <f t="shared" si="421"/>
        <v>4395</v>
      </c>
      <c r="Z1962" s="11">
        <f t="shared" si="422"/>
        <v>1325</v>
      </c>
      <c r="AA1962" s="11">
        <f t="shared" si="423"/>
        <v>3950</v>
      </c>
      <c r="AB1962" s="11">
        <f t="shared" si="424"/>
        <v>3950</v>
      </c>
      <c r="AC1962" s="6">
        <f t="shared" si="425"/>
        <v>4545</v>
      </c>
      <c r="AD1962" s="9" t="s">
        <v>686</v>
      </c>
      <c r="AE1962" s="3" t="str">
        <f>IF(ISERROR(VLOOKUP($AD1962,技まとめ!$A$1:$F$380,6,FALSE)),"－",VLOOKUP($AD1962,技まとめ!$A$1:$F$380,6,FALSE))</f>
        <v>DR</v>
      </c>
      <c r="AF1962" s="3">
        <f>IF(ISERROR(VLOOKUP($AD1962,技まとめ!$A$1:$F$380,3,FALSE)),"－",VLOOKUP($AD1962,技まとめ!$A$1:$F$380,3,FALSE))</f>
        <v>34</v>
      </c>
      <c r="AG1962" s="3">
        <f>IF(ISERROR(VLOOKUP($AD1962,技まとめ!$A$1:$F$380,5,FALSE)),"－",VLOOKUP($AD1962,技まとめ!$A$1:$F$380,5,FALSE))</f>
        <v>27</v>
      </c>
      <c r="AH1962" s="3" t="str">
        <f>IF($E1962=IF(ISERROR(VLOOKUP($AD1962,技まとめ!$A$1:$F$380,4,FALSE)),"－",VLOOKUP($AD1962,技まとめ!$A$1:$F$380,4,FALSE)),"一致","")</f>
        <v/>
      </c>
      <c r="AI1962" s="9" t="s">
        <v>388</v>
      </c>
      <c r="AJ1962" s="3" t="str">
        <f>IF(ISERROR(VLOOKUP($AI1962,技まとめ!$A$1:$F$380,6,FALSE)),"－",VLOOKUP($AI1962,技まとめ!$A$1:$F$380,6,FALSE))</f>
        <v>NS</v>
      </c>
      <c r="AK1962" s="3">
        <f>IF(ISERROR(VLOOKUP($AI1962,技まとめ!$A$1:$F$380,3,FALSE)),"－",VLOOKUP($AI1962,技まとめ!$A$1:$F$380,3,FALSE))</f>
        <v>31</v>
      </c>
      <c r="AL1962" s="3">
        <f>IF(ISERROR(VLOOKUP($AI1962,技まとめ!$A$1:$F$380,5,FALSE)),"－",VLOOKUP($AI1962,技まとめ!$A$1:$F$380,5,FALSE))</f>
        <v>22</v>
      </c>
      <c r="AM1962" s="3" t="str">
        <f>IF($E1962=IF(ISERROR(VLOOKUP($AI1962,技まとめ!$A$1:$F$380,4,FALSE)),"－",VLOOKUP($AI1962,技まとめ!$A$1:$F$380,4,FALSE)),"一致","")</f>
        <v/>
      </c>
      <c r="AN1962" s="9" t="s">
        <v>225</v>
      </c>
      <c r="AO1962" s="3" t="str">
        <f>IF(ISERROR(VLOOKUP($AN1962,技まとめ!$A$1:$F$380,6,FALSE)),"－",VLOOKUP($AN1962,技まとめ!$A$1:$F$380,6,FALSE))</f>
        <v>CA</v>
      </c>
      <c r="AP1962" s="3">
        <f>IF(ISERROR(VLOOKUP($AN1962,技まとめ!$A$1:$F$380,3,FALSE)),"－",VLOOKUP($AN1962,技まとめ!$A$1:$F$380,3,FALSE))</f>
        <v>17</v>
      </c>
      <c r="AQ1962" s="3">
        <f>IF(ISERROR(VLOOKUP($AN1962,技まとめ!$A$1:$F$380,5,FALSE)),"－",VLOOKUP($AN1962,技まとめ!$A$1:$F$380,5,FALSE))</f>
        <v>20</v>
      </c>
      <c r="AR1962" s="3" t="str">
        <f>IF($E1962=IF(ISERROR(VLOOKUP($AN1962,技まとめ!$A$1:$F$380,4,FALSE)),"－",VLOOKUP($AN1962,技まとめ!$A$1:$F$380,4,FALSE)),"一致","")</f>
        <v>一致</v>
      </c>
      <c r="AS1962" s="9" t="s">
        <v>336</v>
      </c>
      <c r="AT1962" s="3" t="str">
        <f>IF(ISERROR(VLOOKUP($AS1962,技まとめ!$A$1:$F$380,6,FALSE)),"－",VLOOKUP($AS1962,技まとめ!$A$1:$F$380,6,FALSE))</f>
        <v>SC</v>
      </c>
      <c r="AU1962" s="3">
        <f>IF(ISERROR(VLOOKUP($AS1962,技まとめ!$A$1:$F$380,3,FALSE)),"－",VLOOKUP($AS1962,技まとめ!$A$1:$F$380,3,FALSE))</f>
        <v>83</v>
      </c>
      <c r="AV1962" s="3">
        <f>IF(ISERROR(VLOOKUP($AS1962,技まとめ!$A$1:$F$380,5,FALSE)),"－",VLOOKUP($AS1962,技まとめ!$A$1:$F$380,5,FALSE))</f>
        <v>46</v>
      </c>
      <c r="AW1962" s="3" t="str">
        <f>IF($E1962=IF(ISERROR(VLOOKUP($AS1962,技まとめ!$A$1:$F$380,4,FALSE)),"－",VLOOKUP($AS1962,技まとめ!$A$1:$F$380,4,FALSE)),"一致","")</f>
        <v>一致</v>
      </c>
      <c r="AX1962" s="12" t="str">
        <f t="shared" si="426"/>
        <v>ヒートタックルメテオアタックキラーブレードぶんしんシュート</v>
      </c>
      <c r="AY1962" s="12" t="str">
        <f t="shared" si="427"/>
        <v>ヒートタックルメテオアタックキラーブレードぶんしんシュート</v>
      </c>
      <c r="AZ1962" s="12" t="str">
        <f t="shared" si="428"/>
        <v>ヒートタックルメテオアタックキラーブレードぶんしんシュート</v>
      </c>
      <c r="BA1962" s="12" t="str">
        <f t="shared" si="429"/>
        <v>ヒートタックルメテオアタックキラーブレードぶんしんシュート</v>
      </c>
      <c r="BB1962" s="11" t="str">
        <f t="shared" si="430"/>
        <v>DRNSCASC</v>
      </c>
      <c r="BC1962" s="11" t="str">
        <f t="shared" si="431"/>
        <v>DRNSCASC</v>
      </c>
      <c r="BD1962" s="11" t="str">
        <f t="shared" si="432"/>
        <v>DRNSCASC</v>
      </c>
      <c r="BE1962" s="11" t="str">
        <f t="shared" si="433"/>
        <v>DRNSCASC</v>
      </c>
    </row>
    <row r="1963" spans="1:57" ht="11.25" hidden="1" customHeight="1">
      <c r="A1963" s="6">
        <v>1962</v>
      </c>
      <c r="B1963" s="7" t="s">
        <v>4293</v>
      </c>
      <c r="C1963" s="8" t="s">
        <v>4294</v>
      </c>
      <c r="D1963" s="7" t="s">
        <v>72</v>
      </c>
      <c r="E1963" s="7" t="s">
        <v>73</v>
      </c>
      <c r="F1963" s="7" t="s">
        <v>74</v>
      </c>
      <c r="G1963" s="9">
        <v>94</v>
      </c>
      <c r="H1963" s="9">
        <v>126</v>
      </c>
      <c r="I1963" s="9">
        <v>53</v>
      </c>
      <c r="J1963" s="9">
        <v>54</v>
      </c>
      <c r="K1963" s="9">
        <v>54</v>
      </c>
      <c r="L1963" s="9">
        <v>57</v>
      </c>
      <c r="M1963" s="9">
        <v>53</v>
      </c>
      <c r="N1963" s="9">
        <v>39</v>
      </c>
      <c r="O1963" s="9">
        <v>55</v>
      </c>
      <c r="P1963" s="9">
        <v>60</v>
      </c>
      <c r="Q1963" s="10">
        <v>103</v>
      </c>
      <c r="R1963" s="11">
        <v>25</v>
      </c>
      <c r="S1963" s="11">
        <v>1</v>
      </c>
      <c r="T1963" s="11">
        <v>107</v>
      </c>
      <c r="U1963" s="11">
        <v>103</v>
      </c>
      <c r="V1963" s="11">
        <v>1</v>
      </c>
      <c r="W1963" s="11">
        <v>105</v>
      </c>
      <c r="X1963" s="11">
        <f t="shared" si="420"/>
        <v>445</v>
      </c>
      <c r="Y1963" s="11">
        <f t="shared" si="421"/>
        <v>4650</v>
      </c>
      <c r="Z1963" s="11">
        <f t="shared" si="422"/>
        <v>1410</v>
      </c>
      <c r="AA1963" s="11">
        <f t="shared" si="423"/>
        <v>4280</v>
      </c>
      <c r="AB1963" s="11">
        <f t="shared" si="424"/>
        <v>4280</v>
      </c>
      <c r="AC1963" s="6">
        <f t="shared" si="425"/>
        <v>4930</v>
      </c>
      <c r="AD1963" s="9" t="s">
        <v>5011</v>
      </c>
      <c r="AE1963" s="3" t="str">
        <f>IF(ISERROR(VLOOKUP($AD1963,技まとめ!$A$1:$F$380,6,FALSE)),"－",VLOOKUP($AD1963,技まとめ!$A$1:$F$380,6,FALSE))</f>
        <v>－</v>
      </c>
      <c r="AF1963" s="3">
        <f>IF(ISERROR(VLOOKUP($AD1963,技まとめ!$A$1:$F$380,3,FALSE)),"－",VLOOKUP($AD1963,技まとめ!$A$1:$F$380,3,FALSE))</f>
        <v>0</v>
      </c>
      <c r="AG1963" s="3">
        <f>IF(ISERROR(VLOOKUP($AD1963,技まとめ!$A$1:$F$380,5,FALSE)),"－",VLOOKUP($AD1963,技まとめ!$A$1:$F$380,5,FALSE))</f>
        <v>0</v>
      </c>
      <c r="AH1963" s="3" t="str">
        <f>IF($E1963=IF(ISERROR(VLOOKUP($AD1963,技まとめ!$A$1:$F$380,4,FALSE)),"－",VLOOKUP($AD1963,技まとめ!$A$1:$F$380,4,FALSE)),"一致","")</f>
        <v/>
      </c>
      <c r="AI1963" s="9" t="s">
        <v>220</v>
      </c>
      <c r="AJ1963" s="3" t="str">
        <f>IF(ISERROR(VLOOKUP($AI1963,技まとめ!$A$1:$F$380,6,FALSE)),"－",VLOOKUP($AI1963,技まとめ!$A$1:$F$380,6,FALSE))</f>
        <v>－</v>
      </c>
      <c r="AK1963" s="3">
        <f>IF(ISERROR(VLOOKUP($AI1963,技まとめ!$A$1:$F$380,3,FALSE)),"－",VLOOKUP($AI1963,技まとめ!$A$1:$F$380,3,FALSE))</f>
        <v>0</v>
      </c>
      <c r="AL1963" s="3">
        <f>IF(ISERROR(VLOOKUP($AI1963,技まとめ!$A$1:$F$380,5,FALSE)),"－",VLOOKUP($AI1963,技まとめ!$A$1:$F$380,5,FALSE))</f>
        <v>0</v>
      </c>
      <c r="AM1963" s="3" t="str">
        <f>IF($E1963=IF(ISERROR(VLOOKUP($AI1963,技まとめ!$A$1:$F$380,4,FALSE)),"－",VLOOKUP($AI1963,技まとめ!$A$1:$F$380,4,FALSE)),"一致","")</f>
        <v/>
      </c>
      <c r="AN1963" s="9" t="s">
        <v>350</v>
      </c>
      <c r="AO1963" s="3" t="str">
        <f>IF(ISERROR(VLOOKUP($AN1963,技まとめ!$A$1:$F$380,6,FALSE)),"－",VLOOKUP($AN1963,技まとめ!$A$1:$F$380,6,FALSE))</f>
        <v>CA</v>
      </c>
      <c r="AP1963" s="3">
        <f>IF(ISERROR(VLOOKUP($AN1963,技まとめ!$A$1:$F$380,3,FALSE)),"－",VLOOKUP($AN1963,技まとめ!$A$1:$F$380,3,FALSE))</f>
        <v>15</v>
      </c>
      <c r="AQ1963" s="3">
        <f>IF(ISERROR(VLOOKUP($AN1963,技まとめ!$A$1:$F$380,5,FALSE)),"－",VLOOKUP($AN1963,技まとめ!$A$1:$F$380,5,FALSE))</f>
        <v>20</v>
      </c>
      <c r="AR1963" s="3" t="str">
        <f>IF($E1963=IF(ISERROR(VLOOKUP($AN1963,技まとめ!$A$1:$F$380,4,FALSE)),"－",VLOOKUP($AN1963,技まとめ!$A$1:$F$380,4,FALSE)),"一致","")</f>
        <v>一致</v>
      </c>
      <c r="AS1963" s="9" t="s">
        <v>561</v>
      </c>
      <c r="AT1963" s="3" t="str">
        <f>IF(ISERROR(VLOOKUP($AS1963,技まとめ!$A$1:$F$380,6,FALSE)),"－",VLOOKUP($AS1963,技まとめ!$A$1:$F$380,6,FALSE))</f>
        <v>CA</v>
      </c>
      <c r="AU1963" s="3">
        <f>IF(ISERROR(VLOOKUP($AS1963,技まとめ!$A$1:$F$380,3,FALSE)),"－",VLOOKUP($AS1963,技まとめ!$A$1:$F$380,3,FALSE))</f>
        <v>77</v>
      </c>
      <c r="AV1963" s="3">
        <f>IF(ISERROR(VLOOKUP($AS1963,技まとめ!$A$1:$F$380,5,FALSE)),"－",VLOOKUP($AS1963,技まとめ!$A$1:$F$380,5,FALSE))</f>
        <v>45</v>
      </c>
      <c r="AW1963" s="3" t="str">
        <f>IF($E1963=IF(ISERROR(VLOOKUP($AS1963,技まとめ!$A$1:$F$380,4,FALSE)),"－",VLOOKUP($AS1963,技まとめ!$A$1:$F$380,4,FALSE)),"一致","")</f>
        <v>一致</v>
      </c>
      <c r="AX1963" s="12" t="str">
        <f t="shared" si="426"/>
        <v>イケイケ！ネバーギブアップタフネスブロックカポエィラスナッチ</v>
      </c>
      <c r="AY1963" s="12" t="str">
        <f t="shared" si="427"/>
        <v>イケイケ！ネバーギブアップタフネスブロックカポエィラスナッチ</v>
      </c>
      <c r="AZ1963" s="12" t="str">
        <f t="shared" si="428"/>
        <v>イケイケ！ネバーギブアップタフネスブロックカポエィラスナッチ</v>
      </c>
      <c r="BA1963" s="12" t="str">
        <f t="shared" si="429"/>
        <v>イケイケ！ネバーギブアップタフネスブロックカポエィラスナッチ</v>
      </c>
      <c r="BB1963" s="11" t="str">
        <f t="shared" si="430"/>
        <v>－－CACA</v>
      </c>
      <c r="BC1963" s="11" t="str">
        <f t="shared" si="431"/>
        <v>－－CACA</v>
      </c>
      <c r="BD1963" s="11" t="str">
        <f t="shared" si="432"/>
        <v>－－CACA</v>
      </c>
      <c r="BE1963" s="11" t="str">
        <f t="shared" si="433"/>
        <v>－－CACA</v>
      </c>
    </row>
    <row r="1964" spans="1:57" ht="11.25" hidden="1" customHeight="1">
      <c r="A1964" s="6">
        <v>1963</v>
      </c>
      <c r="B1964" s="7" t="s">
        <v>4295</v>
      </c>
      <c r="C1964" s="8" t="s">
        <v>4296</v>
      </c>
      <c r="D1964" s="7" t="s">
        <v>72</v>
      </c>
      <c r="E1964" s="7" t="s">
        <v>95</v>
      </c>
      <c r="F1964" s="7" t="s">
        <v>74</v>
      </c>
      <c r="G1964" s="9">
        <v>126</v>
      </c>
      <c r="H1964" s="9">
        <v>90</v>
      </c>
      <c r="I1964" s="9">
        <v>44</v>
      </c>
      <c r="J1964" s="9">
        <v>44</v>
      </c>
      <c r="K1964" s="9">
        <v>51</v>
      </c>
      <c r="L1964" s="9">
        <v>62</v>
      </c>
      <c r="M1964" s="9">
        <v>50</v>
      </c>
      <c r="N1964" s="9">
        <v>60</v>
      </c>
      <c r="O1964" s="9">
        <v>50</v>
      </c>
      <c r="P1964" s="9">
        <v>66</v>
      </c>
      <c r="Q1964" s="10">
        <v>94</v>
      </c>
      <c r="R1964" s="11">
        <v>39</v>
      </c>
      <c r="S1964" s="11">
        <v>1</v>
      </c>
      <c r="T1964" s="11">
        <v>112</v>
      </c>
      <c r="U1964" s="11">
        <v>100</v>
      </c>
      <c r="V1964" s="11">
        <v>1</v>
      </c>
      <c r="W1964" s="11">
        <v>100</v>
      </c>
      <c r="X1964" s="11">
        <f t="shared" si="420"/>
        <v>447</v>
      </c>
      <c r="Y1964" s="11">
        <f t="shared" si="421"/>
        <v>4265</v>
      </c>
      <c r="Z1964" s="11">
        <f t="shared" si="422"/>
        <v>1875</v>
      </c>
      <c r="AA1964" s="11">
        <f t="shared" si="423"/>
        <v>4430</v>
      </c>
      <c r="AB1964" s="11">
        <f t="shared" si="424"/>
        <v>4430</v>
      </c>
      <c r="AC1964" s="6">
        <f t="shared" si="425"/>
        <v>5175</v>
      </c>
      <c r="AD1964" s="9" t="s">
        <v>801</v>
      </c>
      <c r="AE1964" s="3" t="str">
        <f>IF(ISERROR(VLOOKUP($AD1964,技まとめ!$A$1:$F$380,6,FALSE)),"－",VLOOKUP($AD1964,技まとめ!$A$1:$F$380,6,FALSE))</f>
        <v>CA</v>
      </c>
      <c r="AF1964" s="3">
        <f>IF(ISERROR(VLOOKUP($AD1964,技まとめ!$A$1:$F$380,3,FALSE)),"－",VLOOKUP($AD1964,技まとめ!$A$1:$F$380,3,FALSE))</f>
        <v>50</v>
      </c>
      <c r="AG1964" s="3">
        <f>IF(ISERROR(VLOOKUP($AD1964,技まとめ!$A$1:$F$380,5,FALSE)),"－",VLOOKUP($AD1964,技まとめ!$A$1:$F$380,5,FALSE))</f>
        <v>35</v>
      </c>
      <c r="AH1964" s="3" t="str">
        <f>IF($E1964=IF(ISERROR(VLOOKUP($AD1964,技まとめ!$A$1:$F$380,4,FALSE)),"－",VLOOKUP($AD1964,技まとめ!$A$1:$F$380,4,FALSE)),"一致","")</f>
        <v>一致</v>
      </c>
      <c r="AI1964" s="9" t="s">
        <v>168</v>
      </c>
      <c r="AJ1964" s="3" t="str">
        <f>IF(ISERROR(VLOOKUP($AI1964,技まとめ!$A$1:$F$380,6,FALSE)),"－",VLOOKUP($AI1964,技まとめ!$A$1:$F$380,6,FALSE))</f>
        <v>BL</v>
      </c>
      <c r="AK1964" s="3">
        <f>IF(ISERROR(VLOOKUP($AI1964,技まとめ!$A$1:$F$380,3,FALSE)),"－",VLOOKUP($AI1964,技まとめ!$A$1:$F$380,3,FALSE))</f>
        <v>25</v>
      </c>
      <c r="AL1964" s="3">
        <f>IF(ISERROR(VLOOKUP($AI1964,技まとめ!$A$1:$F$380,5,FALSE)),"－",VLOOKUP($AI1964,技まとめ!$A$1:$F$380,5,FALSE))</f>
        <v>12</v>
      </c>
      <c r="AM1964" s="3" t="str">
        <f>IF($E1964=IF(ISERROR(VLOOKUP($AI1964,技まとめ!$A$1:$F$380,4,FALSE)),"－",VLOOKUP($AI1964,技まとめ!$A$1:$F$380,4,FALSE)),"一致","")</f>
        <v>一致</v>
      </c>
      <c r="AN1964" s="9" t="s">
        <v>97</v>
      </c>
      <c r="AO1964" s="3" t="str">
        <f>IF(ISERROR(VLOOKUP($AN1964,技まとめ!$A$1:$F$380,6,FALSE)),"－",VLOOKUP($AN1964,技まとめ!$A$1:$F$380,6,FALSE))</f>
        <v>BL</v>
      </c>
      <c r="AP1964" s="3">
        <f>IF(ISERROR(VLOOKUP($AN1964,技まとめ!$A$1:$F$380,3,FALSE)),"－",VLOOKUP($AN1964,技まとめ!$A$1:$F$380,3,FALSE))</f>
        <v>38</v>
      </c>
      <c r="AQ1964" s="3">
        <f>IF(ISERROR(VLOOKUP($AN1964,技まとめ!$A$1:$F$380,5,FALSE)),"－",VLOOKUP($AN1964,技まとめ!$A$1:$F$380,5,FALSE))</f>
        <v>16</v>
      </c>
      <c r="AR1964" s="3" t="str">
        <f>IF($E1964=IF(ISERROR(VLOOKUP($AN1964,技まとめ!$A$1:$F$380,4,FALSE)),"－",VLOOKUP($AN1964,技まとめ!$A$1:$F$380,4,FALSE)),"一致","")</f>
        <v/>
      </c>
      <c r="AS1964" s="9" t="s">
        <v>129</v>
      </c>
      <c r="AT1964" s="3" t="str">
        <f>IF(ISERROR(VLOOKUP($AS1964,技まとめ!$A$1:$F$380,6,FALSE)),"－",VLOOKUP($AS1964,技まとめ!$A$1:$F$380,6,FALSE))</f>
        <v>BL</v>
      </c>
      <c r="AU1964" s="3">
        <f>IF(ISERROR(VLOOKUP($AS1964,技まとめ!$A$1:$F$380,3,FALSE)),"－",VLOOKUP($AS1964,技まとめ!$A$1:$F$380,3,FALSE))</f>
        <v>13</v>
      </c>
      <c r="AV1964" s="3">
        <f>IF(ISERROR(VLOOKUP($AS1964,技まとめ!$A$1:$F$380,5,FALSE)),"－",VLOOKUP($AS1964,技まとめ!$A$1:$F$380,5,FALSE))</f>
        <v>20</v>
      </c>
      <c r="AW1964" s="3" t="str">
        <f>IF($E1964=IF(ISERROR(VLOOKUP($AS1964,技まとめ!$A$1:$F$380,4,FALSE)),"－",VLOOKUP($AS1964,技まとめ!$A$1:$F$380,4,FALSE)),"一致","")</f>
        <v>一致</v>
      </c>
      <c r="AX1964" s="12" t="str">
        <f t="shared" si="426"/>
        <v>ブラックホールキラースライドうしろのしょうめんクイックドロウ</v>
      </c>
      <c r="AY1964" s="12" t="str">
        <f t="shared" si="427"/>
        <v>ブラックホールキラースライドうしろのしょうめんクイックドロウ</v>
      </c>
      <c r="AZ1964" s="12" t="str">
        <f t="shared" si="428"/>
        <v>ブラックホールキラースライドうしろのしょうめんクイックドロウ</v>
      </c>
      <c r="BA1964" s="12" t="str">
        <f t="shared" si="429"/>
        <v>ブラックホールキラースライドうしろのしょうめんクイックドロウ</v>
      </c>
      <c r="BB1964" s="11" t="str">
        <f t="shared" si="430"/>
        <v>CABLBLBL</v>
      </c>
      <c r="BC1964" s="11" t="str">
        <f t="shared" si="431"/>
        <v>CABLBLBL</v>
      </c>
      <c r="BD1964" s="11" t="str">
        <f t="shared" si="432"/>
        <v>CABLBLBL</v>
      </c>
      <c r="BE1964" s="11" t="str">
        <f t="shared" si="433"/>
        <v>CABLBLBL</v>
      </c>
    </row>
    <row r="1965" spans="1:57" ht="11.25" hidden="1" customHeight="1">
      <c r="A1965" s="6">
        <v>1964</v>
      </c>
      <c r="B1965" s="7" t="s">
        <v>4297</v>
      </c>
      <c r="C1965" s="8" t="s">
        <v>4298</v>
      </c>
      <c r="D1965" s="7" t="s">
        <v>72</v>
      </c>
      <c r="E1965" s="7" t="s">
        <v>102</v>
      </c>
      <c r="F1965" s="7" t="s">
        <v>74</v>
      </c>
      <c r="G1965" s="9">
        <v>106</v>
      </c>
      <c r="H1965" s="9">
        <v>116</v>
      </c>
      <c r="I1965" s="9">
        <v>53</v>
      </c>
      <c r="J1965" s="9">
        <v>51</v>
      </c>
      <c r="K1965" s="9">
        <v>51</v>
      </c>
      <c r="L1965" s="9">
        <v>65</v>
      </c>
      <c r="M1965" s="9">
        <v>51</v>
      </c>
      <c r="N1965" s="9">
        <v>51</v>
      </c>
      <c r="O1965" s="9">
        <v>51</v>
      </c>
      <c r="P1965" s="9">
        <v>55</v>
      </c>
      <c r="Q1965" s="10">
        <v>103</v>
      </c>
      <c r="R1965" s="11">
        <v>26</v>
      </c>
      <c r="S1965" s="11">
        <v>1</v>
      </c>
      <c r="T1965" s="11">
        <v>115</v>
      </c>
      <c r="U1965" s="11">
        <v>101</v>
      </c>
      <c r="V1965" s="11">
        <v>1</v>
      </c>
      <c r="W1965" s="11">
        <v>101</v>
      </c>
      <c r="X1965" s="11">
        <f t="shared" si="420"/>
        <v>448</v>
      </c>
      <c r="Y1965" s="11">
        <f t="shared" si="421"/>
        <v>4630</v>
      </c>
      <c r="Z1965" s="11">
        <f t="shared" si="422"/>
        <v>1425</v>
      </c>
      <c r="AA1965" s="11">
        <f t="shared" si="423"/>
        <v>4540</v>
      </c>
      <c r="AB1965" s="11">
        <f t="shared" si="424"/>
        <v>4540</v>
      </c>
      <c r="AC1965" s="6">
        <f t="shared" si="425"/>
        <v>5235</v>
      </c>
      <c r="AD1965" s="9" t="s">
        <v>389</v>
      </c>
      <c r="AE1965" s="3" t="str">
        <f>IF(ISERROR(VLOOKUP($AD1965,技まとめ!$A$1:$F$380,6,FALSE)),"－",VLOOKUP($AD1965,技まとめ!$A$1:$F$380,6,FALSE))</f>
        <v>CA</v>
      </c>
      <c r="AF1965" s="3">
        <f>IF(ISERROR(VLOOKUP($AD1965,技まとめ!$A$1:$F$380,3,FALSE)),"－",VLOOKUP($AD1965,技まとめ!$A$1:$F$380,3,FALSE))</f>
        <v>54</v>
      </c>
      <c r="AG1965" s="3">
        <f>IF(ISERROR(VLOOKUP($AD1965,技まとめ!$A$1:$F$380,5,FALSE)),"－",VLOOKUP($AD1965,技まとめ!$A$1:$F$380,5,FALSE))</f>
        <v>35</v>
      </c>
      <c r="AH1965" s="3" t="str">
        <f>IF($E1965=IF(ISERROR(VLOOKUP($AD1965,技まとめ!$A$1:$F$380,4,FALSE)),"－",VLOOKUP($AD1965,技まとめ!$A$1:$F$380,4,FALSE)),"一致","")</f>
        <v/>
      </c>
      <c r="AI1965" s="9" t="s">
        <v>78</v>
      </c>
      <c r="AJ1965" s="3" t="str">
        <f>IF(ISERROR(VLOOKUP($AI1965,技まとめ!$A$1:$F$380,6,FALSE)),"－",VLOOKUP($AI1965,技まとめ!$A$1:$F$380,6,FALSE))</f>
        <v>CA</v>
      </c>
      <c r="AK1965" s="3">
        <f>IF(ISERROR(VLOOKUP($AI1965,技まとめ!$A$1:$F$380,3,FALSE)),"－",VLOOKUP($AI1965,技まとめ!$A$1:$F$380,3,FALSE))</f>
        <v>94</v>
      </c>
      <c r="AL1965" s="3">
        <f>IF(ISERROR(VLOOKUP($AI1965,技まとめ!$A$1:$F$380,5,FALSE)),"－",VLOOKUP($AI1965,技まとめ!$A$1:$F$380,5,FALSE))</f>
        <v>52</v>
      </c>
      <c r="AM1965" s="3" t="str">
        <f>IF($E1965=IF(ISERROR(VLOOKUP($AI1965,技まとめ!$A$1:$F$380,4,FALSE)),"－",VLOOKUP($AI1965,技まとめ!$A$1:$F$380,4,FALSE)),"一致","")</f>
        <v/>
      </c>
      <c r="AN1965" s="9" t="s">
        <v>845</v>
      </c>
      <c r="AO1965" s="3" t="str">
        <f>IF(ISERROR(VLOOKUP($AN1965,技まとめ!$A$1:$F$380,6,FALSE)),"－",VLOOKUP($AN1965,技まとめ!$A$1:$F$380,6,FALSE))</f>
        <v>BL</v>
      </c>
      <c r="AP1965" s="3">
        <f>IF(ISERROR(VLOOKUP($AN1965,技まとめ!$A$1:$F$380,3,FALSE)),"－",VLOOKUP($AN1965,技まとめ!$A$1:$F$380,3,FALSE))</f>
        <v>31</v>
      </c>
      <c r="AQ1965" s="3">
        <f>IF(ISERROR(VLOOKUP($AN1965,技まとめ!$A$1:$F$380,5,FALSE)),"－",VLOOKUP($AN1965,技まとめ!$A$1:$F$380,5,FALSE))</f>
        <v>28</v>
      </c>
      <c r="AR1965" s="3" t="str">
        <f>IF($E1965=IF(ISERROR(VLOOKUP($AN1965,技まとめ!$A$1:$F$380,4,FALSE)),"－",VLOOKUP($AN1965,技まとめ!$A$1:$F$380,4,FALSE)),"一致","")</f>
        <v/>
      </c>
      <c r="AS1965" s="9" t="s">
        <v>350</v>
      </c>
      <c r="AT1965" s="3" t="str">
        <f>IF(ISERROR(VLOOKUP($AS1965,技まとめ!$A$1:$F$380,6,FALSE)),"－",VLOOKUP($AS1965,技まとめ!$A$1:$F$380,6,FALSE))</f>
        <v>CA</v>
      </c>
      <c r="AU1965" s="3">
        <f>IF(ISERROR(VLOOKUP($AS1965,技まとめ!$A$1:$F$380,3,FALSE)),"－",VLOOKUP($AS1965,技まとめ!$A$1:$F$380,3,FALSE))</f>
        <v>15</v>
      </c>
      <c r="AV1965" s="3">
        <f>IF(ISERROR(VLOOKUP($AS1965,技まとめ!$A$1:$F$380,5,FALSE)),"－",VLOOKUP($AS1965,技まとめ!$A$1:$F$380,5,FALSE))</f>
        <v>20</v>
      </c>
      <c r="AW1965" s="3" t="str">
        <f>IF($E1965=IF(ISERROR(VLOOKUP($AS1965,技まとめ!$A$1:$F$380,4,FALSE)),"－",VLOOKUP($AS1965,技まとめ!$A$1:$F$380,4,FALSE)),"一致","")</f>
        <v/>
      </c>
      <c r="AX1965" s="12" t="str">
        <f t="shared" si="426"/>
        <v>ドこんじょうキャッチイジゲン・ザ・ハンドアイスグランドタフネスブロック</v>
      </c>
      <c r="AY1965" s="12" t="str">
        <f t="shared" si="427"/>
        <v>ドこんじょうキャッチイジゲン・ザ・ハンドアイスグランドタフネスブロック</v>
      </c>
      <c r="AZ1965" s="12" t="str">
        <f t="shared" si="428"/>
        <v>ドこんじょうキャッチイジゲン・ザ・ハンドアイスグランドタフネスブロック</v>
      </c>
      <c r="BA1965" s="12" t="str">
        <f t="shared" si="429"/>
        <v>ドこんじょうキャッチイジゲン・ザ・ハンドアイスグランドタフネスブロック</v>
      </c>
      <c r="BB1965" s="11" t="str">
        <f t="shared" si="430"/>
        <v>CACABLCA</v>
      </c>
      <c r="BC1965" s="11" t="str">
        <f t="shared" si="431"/>
        <v>CACABLCA</v>
      </c>
      <c r="BD1965" s="11" t="str">
        <f t="shared" si="432"/>
        <v>CACABLCA</v>
      </c>
      <c r="BE1965" s="11" t="str">
        <f t="shared" si="433"/>
        <v>CACABLCA</v>
      </c>
    </row>
    <row r="1966" spans="1:57" ht="11.25" hidden="1" customHeight="1">
      <c r="A1966" s="6">
        <v>1965</v>
      </c>
      <c r="B1966" s="7" t="s">
        <v>4299</v>
      </c>
      <c r="C1966" s="8" t="s">
        <v>4300</v>
      </c>
      <c r="D1966" s="7" t="s">
        <v>72</v>
      </c>
      <c r="E1966" s="7" t="s">
        <v>81</v>
      </c>
      <c r="F1966" s="7" t="s">
        <v>109</v>
      </c>
      <c r="G1966" s="9">
        <v>133</v>
      </c>
      <c r="H1966" s="9">
        <v>91</v>
      </c>
      <c r="I1966" s="9">
        <v>53</v>
      </c>
      <c r="J1966" s="9">
        <v>65</v>
      </c>
      <c r="K1966" s="9">
        <v>51</v>
      </c>
      <c r="L1966" s="9">
        <v>58</v>
      </c>
      <c r="M1966" s="9">
        <v>53</v>
      </c>
      <c r="N1966" s="9">
        <v>51</v>
      </c>
      <c r="O1966" s="9">
        <v>51</v>
      </c>
      <c r="P1966" s="9">
        <v>49</v>
      </c>
      <c r="Q1966" s="10">
        <v>103</v>
      </c>
      <c r="R1966" s="11">
        <v>34</v>
      </c>
      <c r="S1966" s="11">
        <v>1</v>
      </c>
      <c r="T1966" s="11">
        <v>108</v>
      </c>
      <c r="U1966" s="11">
        <v>103</v>
      </c>
      <c r="V1966" s="11">
        <v>1</v>
      </c>
      <c r="W1966" s="11">
        <v>101</v>
      </c>
      <c r="X1966" s="11">
        <f t="shared" si="420"/>
        <v>451</v>
      </c>
      <c r="Y1966" s="11">
        <f t="shared" si="421"/>
        <v>4630</v>
      </c>
      <c r="Z1966" s="11">
        <f t="shared" si="422"/>
        <v>1705</v>
      </c>
      <c r="AA1966" s="11">
        <f t="shared" si="423"/>
        <v>4295</v>
      </c>
      <c r="AB1966" s="11">
        <f t="shared" si="424"/>
        <v>4295</v>
      </c>
      <c r="AC1966" s="6">
        <f t="shared" si="425"/>
        <v>4995</v>
      </c>
      <c r="AD1966" s="9" t="s">
        <v>710</v>
      </c>
      <c r="AE1966" s="3" t="str">
        <f>IF(ISERROR(VLOOKUP($AD1966,技まとめ!$A$1:$F$380,6,FALSE)),"－",VLOOKUP($AD1966,技まとめ!$A$1:$F$380,6,FALSE))</f>
        <v>DR</v>
      </c>
      <c r="AF1966" s="3">
        <f>IF(ISERROR(VLOOKUP($AD1966,技まとめ!$A$1:$F$380,3,FALSE)),"－",VLOOKUP($AD1966,技まとめ!$A$1:$F$380,3,FALSE))</f>
        <v>15</v>
      </c>
      <c r="AG1966" s="3">
        <f>IF(ISERROR(VLOOKUP($AD1966,技まとめ!$A$1:$F$380,5,FALSE)),"－",VLOOKUP($AD1966,技まとめ!$A$1:$F$380,5,FALSE))</f>
        <v>20</v>
      </c>
      <c r="AH1966" s="3" t="str">
        <f>IF($E1966=IF(ISERROR(VLOOKUP($AD1966,技まとめ!$A$1:$F$380,4,FALSE)),"－",VLOOKUP($AD1966,技まとめ!$A$1:$F$380,4,FALSE)),"一致","")</f>
        <v/>
      </c>
      <c r="AI1966" s="9" t="s">
        <v>310</v>
      </c>
      <c r="AJ1966" s="3" t="str">
        <f>IF(ISERROR(VLOOKUP($AI1966,技まとめ!$A$1:$F$380,6,FALSE)),"－",VLOOKUP($AI1966,技まとめ!$A$1:$F$380,6,FALSE))</f>
        <v>DR</v>
      </c>
      <c r="AK1966" s="3">
        <f>IF(ISERROR(VLOOKUP($AI1966,技まとめ!$A$1:$F$380,3,FALSE)),"－",VLOOKUP($AI1966,技まとめ!$A$1:$F$380,3,FALSE))</f>
        <v>65</v>
      </c>
      <c r="AL1966" s="3">
        <f>IF(ISERROR(VLOOKUP($AI1966,技まとめ!$A$1:$F$380,5,FALSE)),"－",VLOOKUP($AI1966,技まとめ!$A$1:$F$380,5,FALSE))</f>
        <v>42</v>
      </c>
      <c r="AM1966" s="3" t="str">
        <f>IF($E1966=IF(ISERROR(VLOOKUP($AI1966,技まとめ!$A$1:$F$380,4,FALSE)),"－",VLOOKUP($AI1966,技まとめ!$A$1:$F$380,4,FALSE)),"一致","")</f>
        <v/>
      </c>
      <c r="AN1966" s="9" t="s">
        <v>259</v>
      </c>
      <c r="AO1966" s="3" t="str">
        <f>IF(ISERROR(VLOOKUP($AN1966,技まとめ!$A$1:$F$380,6,FALSE)),"－",VLOOKUP($AN1966,技まとめ!$A$1:$F$380,6,FALSE))</f>
        <v>NS</v>
      </c>
      <c r="AP1966" s="3">
        <f>IF(ISERROR(VLOOKUP($AN1966,技まとめ!$A$1:$F$380,3,FALSE)),"－",VLOOKUP($AN1966,技まとめ!$A$1:$F$380,3,FALSE))</f>
        <v>64</v>
      </c>
      <c r="AQ1966" s="3">
        <f>IF(ISERROR(VLOOKUP($AN1966,技まとめ!$A$1:$F$380,5,FALSE)),"－",VLOOKUP($AN1966,技まとめ!$A$1:$F$380,5,FALSE))</f>
        <v>37</v>
      </c>
      <c r="AR1966" s="3" t="str">
        <f>IF($E1966=IF(ISERROR(VLOOKUP($AN1966,技まとめ!$A$1:$F$380,4,FALSE)),"－",VLOOKUP($AN1966,技まとめ!$A$1:$F$380,4,FALSE)),"一致","")</f>
        <v/>
      </c>
      <c r="AS1966" s="9" t="s">
        <v>230</v>
      </c>
      <c r="AT1966" s="3" t="str">
        <f>IF(ISERROR(VLOOKUP($AS1966,技まとめ!$A$1:$F$380,6,FALSE)),"－",VLOOKUP($AS1966,技まとめ!$A$1:$F$380,6,FALSE))</f>
        <v>BL</v>
      </c>
      <c r="AU1966" s="3">
        <f>IF(ISERROR(VLOOKUP($AS1966,技まとめ!$A$1:$F$380,3,FALSE)),"－",VLOOKUP($AS1966,技まとめ!$A$1:$F$380,3,FALSE))</f>
        <v>21</v>
      </c>
      <c r="AV1966" s="3">
        <f>IF(ISERROR(VLOOKUP($AS1966,技まとめ!$A$1:$F$380,5,FALSE)),"－",VLOOKUP($AS1966,技まとめ!$A$1:$F$380,5,FALSE))</f>
        <v>22</v>
      </c>
      <c r="AW1966" s="3" t="str">
        <f>IF($E1966=IF(ISERROR(VLOOKUP($AS1966,技まとめ!$A$1:$F$380,4,FALSE)),"－",VLOOKUP($AS1966,技まとめ!$A$1:$F$380,4,FALSE)),"一致","")</f>
        <v/>
      </c>
      <c r="AX1966" s="12" t="str">
        <f t="shared" si="426"/>
        <v>ひとりワンツーモグラシャッフルアストロブレイクおんりょう</v>
      </c>
      <c r="AY1966" s="12" t="str">
        <f t="shared" si="427"/>
        <v>ひとりワンツーモグラシャッフルアストロブレイクおんりょう</v>
      </c>
      <c r="AZ1966" s="12" t="str">
        <f t="shared" si="428"/>
        <v>ひとりワンツーモグラシャッフルアストロブレイクおんりょう</v>
      </c>
      <c r="BA1966" s="12" t="str">
        <f t="shared" si="429"/>
        <v>ひとりワンツーモグラシャッフルアストロブレイクおんりょう</v>
      </c>
      <c r="BB1966" s="11" t="str">
        <f t="shared" si="430"/>
        <v>DRDRNSBL</v>
      </c>
      <c r="BC1966" s="11" t="str">
        <f t="shared" si="431"/>
        <v>DRDRNSBL</v>
      </c>
      <c r="BD1966" s="11" t="str">
        <f t="shared" si="432"/>
        <v>DRDRNSBL</v>
      </c>
      <c r="BE1966" s="11" t="str">
        <f t="shared" si="433"/>
        <v>DRDRNSBL</v>
      </c>
    </row>
    <row r="1967" spans="1:57" ht="11.25" hidden="1" customHeight="1">
      <c r="A1967" s="6">
        <v>1966</v>
      </c>
      <c r="B1967" s="7" t="s">
        <v>4301</v>
      </c>
      <c r="C1967" s="8" t="s">
        <v>4302</v>
      </c>
      <c r="D1967" s="7" t="s">
        <v>72</v>
      </c>
      <c r="E1967" s="7" t="s">
        <v>81</v>
      </c>
      <c r="F1967" s="7" t="s">
        <v>109</v>
      </c>
      <c r="G1967" s="9">
        <v>126</v>
      </c>
      <c r="H1967" s="9">
        <v>116</v>
      </c>
      <c r="I1967" s="9">
        <v>41</v>
      </c>
      <c r="J1967" s="9">
        <v>65</v>
      </c>
      <c r="K1967" s="9">
        <v>41</v>
      </c>
      <c r="L1967" s="9">
        <v>63</v>
      </c>
      <c r="M1967" s="9">
        <v>40</v>
      </c>
      <c r="N1967" s="9">
        <v>39</v>
      </c>
      <c r="O1967" s="9">
        <v>40</v>
      </c>
      <c r="P1967" s="9">
        <v>96</v>
      </c>
      <c r="Q1967" s="10">
        <v>91</v>
      </c>
      <c r="R1967" s="11">
        <v>59</v>
      </c>
      <c r="S1967" s="11">
        <v>1</v>
      </c>
      <c r="T1967" s="11">
        <v>113</v>
      </c>
      <c r="U1967" s="11">
        <v>90</v>
      </c>
      <c r="V1967" s="11">
        <v>1</v>
      </c>
      <c r="W1967" s="11">
        <v>90</v>
      </c>
      <c r="X1967" s="11">
        <f t="shared" si="420"/>
        <v>445</v>
      </c>
      <c r="Y1967" s="11">
        <f t="shared" si="421"/>
        <v>4095</v>
      </c>
      <c r="Z1967" s="11">
        <f t="shared" si="422"/>
        <v>2525</v>
      </c>
      <c r="AA1967" s="11">
        <f t="shared" si="423"/>
        <v>4415</v>
      </c>
      <c r="AB1967" s="11">
        <f t="shared" si="424"/>
        <v>4415</v>
      </c>
      <c r="AC1967" s="6">
        <f t="shared" si="425"/>
        <v>5265</v>
      </c>
      <c r="AD1967" s="9" t="s">
        <v>372</v>
      </c>
      <c r="AE1967" s="3" t="str">
        <f>IF(ISERROR(VLOOKUP($AD1967,技まとめ!$A$1:$F$380,6,FALSE)),"－",VLOOKUP($AD1967,技まとめ!$A$1:$F$380,6,FALSE))</f>
        <v>NS</v>
      </c>
      <c r="AF1967" s="3">
        <f>IF(ISERROR(VLOOKUP($AD1967,技まとめ!$A$1:$F$380,3,FALSE)),"－",VLOOKUP($AD1967,技まとめ!$A$1:$F$380,3,FALSE))</f>
        <v>75</v>
      </c>
      <c r="AG1967" s="3">
        <f>IF(ISERROR(VLOOKUP($AD1967,技まとめ!$A$1:$F$380,5,FALSE)),"－",VLOOKUP($AD1967,技まとめ!$A$1:$F$380,5,FALSE))</f>
        <v>43</v>
      </c>
      <c r="AH1967" s="3" t="str">
        <f>IF($E1967=IF(ISERROR(VLOOKUP($AD1967,技まとめ!$A$1:$F$380,4,FALSE)),"－",VLOOKUP($AD1967,技まとめ!$A$1:$F$380,4,FALSE)),"一致","")</f>
        <v/>
      </c>
      <c r="AI1967" s="9" t="s">
        <v>131</v>
      </c>
      <c r="AJ1967" s="3" t="str">
        <f>IF(ISERROR(VLOOKUP($AI1967,技まとめ!$A$1:$F$380,6,FALSE)),"－",VLOOKUP($AI1967,技まとめ!$A$1:$F$380,6,FALSE))</f>
        <v>DR</v>
      </c>
      <c r="AK1967" s="3">
        <f>IF(ISERROR(VLOOKUP($AI1967,技まとめ!$A$1:$F$380,3,FALSE)),"－",VLOOKUP($AI1967,技まとめ!$A$1:$F$380,3,FALSE))</f>
        <v>33</v>
      </c>
      <c r="AL1967" s="3">
        <f>IF(ISERROR(VLOOKUP($AI1967,技まとめ!$A$1:$F$380,5,FALSE)),"－",VLOOKUP($AI1967,技まとめ!$A$1:$F$380,5,FALSE))</f>
        <v>28</v>
      </c>
      <c r="AM1967" s="3" t="str">
        <f>IF($E1967=IF(ISERROR(VLOOKUP($AI1967,技まとめ!$A$1:$F$380,4,FALSE)),"－",VLOOKUP($AI1967,技まとめ!$A$1:$F$380,4,FALSE)),"一致","")</f>
        <v/>
      </c>
      <c r="AN1967" s="9" t="s">
        <v>263</v>
      </c>
      <c r="AO1967" s="3" t="str">
        <f>IF(ISERROR(VLOOKUP($AN1967,技まとめ!$A$1:$F$380,6,FALSE)),"－",VLOOKUP($AN1967,技まとめ!$A$1:$F$380,6,FALSE))</f>
        <v>DR</v>
      </c>
      <c r="AP1967" s="3">
        <f>IF(ISERROR(VLOOKUP($AN1967,技まとめ!$A$1:$F$380,3,FALSE)),"－",VLOOKUP($AN1967,技まとめ!$A$1:$F$380,3,FALSE))</f>
        <v>16</v>
      </c>
      <c r="AQ1967" s="3">
        <f>IF(ISERROR(VLOOKUP($AN1967,技まとめ!$A$1:$F$380,5,FALSE)),"－",VLOOKUP($AN1967,技まとめ!$A$1:$F$380,5,FALSE))</f>
        <v>21</v>
      </c>
      <c r="AR1967" s="3" t="str">
        <f>IF($E1967=IF(ISERROR(VLOOKUP($AN1967,技まとめ!$A$1:$F$380,4,FALSE)),"－",VLOOKUP($AN1967,技まとめ!$A$1:$F$380,4,FALSE)),"一致","")</f>
        <v/>
      </c>
      <c r="AS1967" s="9" t="s">
        <v>251</v>
      </c>
      <c r="AT1967" s="3" t="str">
        <f>IF(ISERROR(VLOOKUP($AS1967,技まとめ!$A$1:$F$380,6,FALSE)),"－",VLOOKUP($AS1967,技まとめ!$A$1:$F$380,6,FALSE))</f>
        <v>BL</v>
      </c>
      <c r="AU1967" s="3">
        <f>IF(ISERROR(VLOOKUP($AS1967,技まとめ!$A$1:$F$380,3,FALSE)),"－",VLOOKUP($AS1967,技まとめ!$A$1:$F$380,3,FALSE))</f>
        <v>46</v>
      </c>
      <c r="AV1967" s="3">
        <f>IF(ISERROR(VLOOKUP($AS1967,技まとめ!$A$1:$F$380,5,FALSE)),"－",VLOOKUP($AS1967,技まとめ!$A$1:$F$380,5,FALSE))</f>
        <v>33</v>
      </c>
      <c r="AW1967" s="3" t="str">
        <f>IF($E1967=IF(ISERROR(VLOOKUP($AS1967,技まとめ!$A$1:$F$380,4,FALSE)),"－",VLOOKUP($AS1967,技まとめ!$A$1:$F$380,4,FALSE)),"一致","")</f>
        <v/>
      </c>
      <c r="AX1967" s="12" t="str">
        <f t="shared" si="426"/>
        <v>ガンショットイリュージョンボールマジックくものいと</v>
      </c>
      <c r="AY1967" s="12" t="str">
        <f t="shared" si="427"/>
        <v>ガンショットイリュージョンボールマジックくものいと</v>
      </c>
      <c r="AZ1967" s="12" t="str">
        <f t="shared" si="428"/>
        <v>ガンショットイリュージョンボールマジックくものいと</v>
      </c>
      <c r="BA1967" s="12" t="str">
        <f t="shared" si="429"/>
        <v>ガンショットイリュージョンボールマジックくものいと</v>
      </c>
      <c r="BB1967" s="11" t="str">
        <f t="shared" si="430"/>
        <v>NSDRDRBL</v>
      </c>
      <c r="BC1967" s="11" t="str">
        <f t="shared" si="431"/>
        <v>NSDRDRBL</v>
      </c>
      <c r="BD1967" s="11" t="str">
        <f t="shared" si="432"/>
        <v>NSDRDRBL</v>
      </c>
      <c r="BE1967" s="11" t="str">
        <f t="shared" si="433"/>
        <v>NSDRDRBL</v>
      </c>
    </row>
    <row r="1968" spans="1:57" ht="11.25" hidden="1" customHeight="1">
      <c r="A1968" s="6">
        <v>1967</v>
      </c>
      <c r="B1968" s="7" t="s">
        <v>4303</v>
      </c>
      <c r="C1968" s="8" t="s">
        <v>4304</v>
      </c>
      <c r="D1968" s="7" t="s">
        <v>72</v>
      </c>
      <c r="E1968" s="7" t="s">
        <v>73</v>
      </c>
      <c r="F1968" s="7" t="s">
        <v>82</v>
      </c>
      <c r="G1968" s="9">
        <v>91</v>
      </c>
      <c r="H1968" s="9">
        <v>117</v>
      </c>
      <c r="I1968" s="9">
        <v>65</v>
      </c>
      <c r="J1968" s="9">
        <v>65</v>
      </c>
      <c r="K1968" s="9">
        <v>43</v>
      </c>
      <c r="L1968" s="9">
        <v>63</v>
      </c>
      <c r="M1968" s="9">
        <v>39</v>
      </c>
      <c r="N1968" s="9">
        <v>39</v>
      </c>
      <c r="O1968" s="9">
        <v>41</v>
      </c>
      <c r="P1968" s="9">
        <v>54</v>
      </c>
      <c r="Q1968" s="10">
        <v>115</v>
      </c>
      <c r="R1968" s="11">
        <v>19</v>
      </c>
      <c r="S1968" s="11">
        <v>1</v>
      </c>
      <c r="T1968" s="11">
        <v>113</v>
      </c>
      <c r="U1968" s="11">
        <v>89</v>
      </c>
      <c r="V1968" s="11">
        <v>1</v>
      </c>
      <c r="W1968" s="11">
        <v>91</v>
      </c>
      <c r="X1968" s="11">
        <f t="shared" si="420"/>
        <v>429</v>
      </c>
      <c r="Y1968" s="11">
        <f t="shared" si="421"/>
        <v>5060</v>
      </c>
      <c r="Z1968" s="11">
        <f t="shared" si="422"/>
        <v>1130</v>
      </c>
      <c r="AA1968" s="11">
        <f t="shared" si="423"/>
        <v>4420</v>
      </c>
      <c r="AB1968" s="11">
        <f t="shared" si="424"/>
        <v>4420</v>
      </c>
      <c r="AC1968" s="6">
        <f t="shared" si="425"/>
        <v>5070</v>
      </c>
      <c r="AD1968" s="9" t="s">
        <v>273</v>
      </c>
      <c r="AE1968" s="3" t="str">
        <f>IF(ISERROR(VLOOKUP($AD1968,技まとめ!$A$1:$F$380,6,FALSE)),"－",VLOOKUP($AD1968,技まとめ!$A$1:$F$380,6,FALSE))</f>
        <v>BL</v>
      </c>
      <c r="AF1968" s="3">
        <f>IF(ISERROR(VLOOKUP($AD1968,技まとめ!$A$1:$F$380,3,FALSE)),"－",VLOOKUP($AD1968,技まとめ!$A$1:$F$380,3,FALSE))</f>
        <v>17</v>
      </c>
      <c r="AG1968" s="3">
        <f>IF(ISERROR(VLOOKUP($AD1968,技まとめ!$A$1:$F$380,5,FALSE)),"－",VLOOKUP($AD1968,技まとめ!$A$1:$F$380,5,FALSE))</f>
        <v>20</v>
      </c>
      <c r="AH1968" s="3" t="str">
        <f>IF($E1968=IF(ISERROR(VLOOKUP($AD1968,技まとめ!$A$1:$F$380,4,FALSE)),"－",VLOOKUP($AD1968,技まとめ!$A$1:$F$380,4,FALSE)),"一致","")</f>
        <v>一致</v>
      </c>
      <c r="AI1968" s="9" t="s">
        <v>309</v>
      </c>
      <c r="AJ1968" s="3" t="str">
        <f>IF(ISERROR(VLOOKUP($AI1968,技まとめ!$A$1:$F$380,6,FALSE)),"－",VLOOKUP($AI1968,技まとめ!$A$1:$F$380,6,FALSE))</f>
        <v>BB</v>
      </c>
      <c r="AK1968" s="3">
        <f>IF(ISERROR(VLOOKUP($AI1968,技まとめ!$A$1:$F$380,3,FALSE)),"－",VLOOKUP($AI1968,技まとめ!$A$1:$F$380,3,FALSE))</f>
        <v>23</v>
      </c>
      <c r="AL1968" s="3">
        <f>IF(ISERROR(VLOOKUP($AI1968,技まとめ!$A$1:$F$380,5,FALSE)),"－",VLOOKUP($AI1968,技まとめ!$A$1:$F$380,5,FALSE))</f>
        <v>20</v>
      </c>
      <c r="AM1968" s="3" t="str">
        <f>IF($E1968=IF(ISERROR(VLOOKUP($AI1968,技まとめ!$A$1:$F$380,4,FALSE)),"－",VLOOKUP($AI1968,技まとめ!$A$1:$F$380,4,FALSE)),"一致","")</f>
        <v>一致</v>
      </c>
      <c r="AN1968" s="9" t="s">
        <v>334</v>
      </c>
      <c r="AO1968" s="3" t="str">
        <f>IF(ISERROR(VLOOKUP($AN1968,技まとめ!$A$1:$F$380,6,FALSE)),"－",VLOOKUP($AN1968,技まとめ!$A$1:$F$380,6,FALSE))</f>
        <v>DR</v>
      </c>
      <c r="AP1968" s="3">
        <f>IF(ISERROR(VLOOKUP($AN1968,技まとめ!$A$1:$F$380,3,FALSE)),"－",VLOOKUP($AN1968,技まとめ!$A$1:$F$380,3,FALSE))</f>
        <v>86</v>
      </c>
      <c r="AQ1968" s="3">
        <f>IF(ISERROR(VLOOKUP($AN1968,技まとめ!$A$1:$F$380,5,FALSE)),"－",VLOOKUP($AN1968,技まとめ!$A$1:$F$380,5,FALSE))</f>
        <v>49</v>
      </c>
      <c r="AR1968" s="3" t="str">
        <f>IF($E1968=IF(ISERROR(VLOOKUP($AN1968,技まとめ!$A$1:$F$380,4,FALSE)),"－",VLOOKUP($AN1968,技まとめ!$A$1:$F$380,4,FALSE)),"一致","")</f>
        <v/>
      </c>
      <c r="AS1968" s="9" t="s">
        <v>96</v>
      </c>
      <c r="AT1968" s="3" t="str">
        <f>IF(ISERROR(VLOOKUP($AS1968,技まとめ!$A$1:$F$380,6,FALSE)),"－",VLOOKUP($AS1968,技まとめ!$A$1:$F$380,6,FALSE))</f>
        <v>DR</v>
      </c>
      <c r="AU1968" s="3">
        <f>IF(ISERROR(VLOOKUP($AS1968,技まとめ!$A$1:$F$380,3,FALSE)),"－",VLOOKUP($AS1968,技まとめ!$A$1:$F$380,3,FALSE))</f>
        <v>52</v>
      </c>
      <c r="AV1968" s="3">
        <f>IF(ISERROR(VLOOKUP($AS1968,技まとめ!$A$1:$F$380,5,FALSE)),"－",VLOOKUP($AS1968,技まとめ!$A$1:$F$380,5,FALSE))</f>
        <v>36</v>
      </c>
      <c r="AW1968" s="3" t="str">
        <f>IF($E1968=IF(ISERROR(VLOOKUP($AS1968,技まとめ!$A$1:$F$380,4,FALSE)),"－",VLOOKUP($AS1968,技まとめ!$A$1:$F$380,4,FALSE)),"一致","")</f>
        <v/>
      </c>
      <c r="AX1968" s="12" t="str">
        <f t="shared" si="426"/>
        <v>しこふみホーントレインサザンクロスカットワープドライブ</v>
      </c>
      <c r="AY1968" s="12" t="str">
        <f t="shared" si="427"/>
        <v>しこふみホーントレインサザンクロスカットワープドライブ</v>
      </c>
      <c r="AZ1968" s="12" t="str">
        <f t="shared" si="428"/>
        <v>しこふみホーントレインサザンクロスカットワープドライブ</v>
      </c>
      <c r="BA1968" s="12" t="str">
        <f t="shared" si="429"/>
        <v>しこふみホーントレインサザンクロスカットワープドライブ</v>
      </c>
      <c r="BB1968" s="11" t="str">
        <f t="shared" si="430"/>
        <v>BLBBDRDR</v>
      </c>
      <c r="BC1968" s="11" t="str">
        <f t="shared" si="431"/>
        <v>BLBBDRDR</v>
      </c>
      <c r="BD1968" s="11" t="str">
        <f t="shared" si="432"/>
        <v>BLBBDRDR</v>
      </c>
      <c r="BE1968" s="11" t="str">
        <f t="shared" si="433"/>
        <v>BLBBDRDR</v>
      </c>
    </row>
    <row r="1969" spans="1:57" ht="11.25" hidden="1" customHeight="1">
      <c r="A1969" s="6">
        <v>1968</v>
      </c>
      <c r="B1969" s="7" t="s">
        <v>4305</v>
      </c>
      <c r="C1969" s="8" t="s">
        <v>4306</v>
      </c>
      <c r="D1969" s="7" t="s">
        <v>72</v>
      </c>
      <c r="E1969" s="7" t="s">
        <v>95</v>
      </c>
      <c r="F1969" s="7" t="s">
        <v>82</v>
      </c>
      <c r="G1969" s="9">
        <v>113</v>
      </c>
      <c r="H1969" s="9">
        <v>112</v>
      </c>
      <c r="I1969" s="9">
        <v>44</v>
      </c>
      <c r="J1969" s="9">
        <v>47</v>
      </c>
      <c r="K1969" s="9">
        <v>54</v>
      </c>
      <c r="L1969" s="9">
        <v>45</v>
      </c>
      <c r="M1969" s="9">
        <v>54</v>
      </c>
      <c r="N1969" s="9">
        <v>57</v>
      </c>
      <c r="O1969" s="9">
        <v>63</v>
      </c>
      <c r="P1969" s="9">
        <v>61</v>
      </c>
      <c r="Q1969" s="10">
        <v>94</v>
      </c>
      <c r="R1969" s="11">
        <v>37</v>
      </c>
      <c r="S1969" s="11">
        <v>1</v>
      </c>
      <c r="T1969" s="11">
        <v>95</v>
      </c>
      <c r="U1969" s="11">
        <v>104</v>
      </c>
      <c r="V1969" s="11">
        <v>1</v>
      </c>
      <c r="W1969" s="11">
        <v>113</v>
      </c>
      <c r="X1969" s="11">
        <f t="shared" si="420"/>
        <v>445</v>
      </c>
      <c r="Y1969" s="11">
        <f t="shared" si="421"/>
        <v>4330</v>
      </c>
      <c r="Z1969" s="11">
        <f t="shared" si="422"/>
        <v>1870</v>
      </c>
      <c r="AA1969" s="11">
        <f t="shared" si="423"/>
        <v>3900</v>
      </c>
      <c r="AB1969" s="11">
        <f t="shared" si="424"/>
        <v>3900</v>
      </c>
      <c r="AC1969" s="6">
        <f t="shared" si="425"/>
        <v>4550</v>
      </c>
      <c r="AD1969" s="9" t="s">
        <v>92</v>
      </c>
      <c r="AE1969" s="3" t="str">
        <f>IF(ISERROR(VLOOKUP($AD1969,技まとめ!$A$1:$F$380,6,FALSE)),"－",VLOOKUP($AD1969,技まとめ!$A$1:$F$380,6,FALSE))</f>
        <v>BB</v>
      </c>
      <c r="AF1969" s="3">
        <f>IF(ISERROR(VLOOKUP($AD1969,技まとめ!$A$1:$F$380,3,FALSE)),"－",VLOOKUP($AD1969,技まとめ!$A$1:$F$380,3,FALSE))</f>
        <v>98</v>
      </c>
      <c r="AG1969" s="3">
        <f>IF(ISERROR(VLOOKUP($AD1969,技まとめ!$A$1:$F$380,5,FALSE)),"－",VLOOKUP($AD1969,技まとめ!$A$1:$F$380,5,FALSE))</f>
        <v>56</v>
      </c>
      <c r="AH1969" s="3" t="str">
        <f>IF($E1969=IF(ISERROR(VLOOKUP($AD1969,技まとめ!$A$1:$F$380,4,FALSE)),"－",VLOOKUP($AD1969,技まとめ!$A$1:$F$380,4,FALSE)),"一致","")</f>
        <v/>
      </c>
      <c r="AI1969" s="9" t="s">
        <v>668</v>
      </c>
      <c r="AJ1969" s="3" t="str">
        <f>IF(ISERROR(VLOOKUP($AI1969,技まとめ!$A$1:$F$380,6,FALSE)),"－",VLOOKUP($AI1969,技まとめ!$A$1:$F$380,6,FALSE))</f>
        <v>BL</v>
      </c>
      <c r="AK1969" s="3">
        <f>IF(ISERROR(VLOOKUP($AI1969,技まとめ!$A$1:$F$380,3,FALSE)),"－",VLOOKUP($AI1969,技まとめ!$A$1:$F$380,3,FALSE))</f>
        <v>46</v>
      </c>
      <c r="AL1969" s="3">
        <f>IF(ISERROR(VLOOKUP($AI1969,技まとめ!$A$1:$F$380,5,FALSE)),"－",VLOOKUP($AI1969,技まとめ!$A$1:$F$380,5,FALSE))</f>
        <v>33</v>
      </c>
      <c r="AM1969" s="3" t="str">
        <f>IF($E1969=IF(ISERROR(VLOOKUP($AI1969,技まとめ!$A$1:$F$380,4,FALSE)),"－",VLOOKUP($AI1969,技まとめ!$A$1:$F$380,4,FALSE)),"一致","")</f>
        <v/>
      </c>
      <c r="AN1969" s="9" t="s">
        <v>295</v>
      </c>
      <c r="AO1969" s="3" t="str">
        <f>IF(ISERROR(VLOOKUP($AN1969,技まとめ!$A$1:$F$380,6,FALSE)),"－",VLOOKUP($AN1969,技まとめ!$A$1:$F$380,6,FALSE))</f>
        <v>DR</v>
      </c>
      <c r="AP1969" s="3">
        <f>IF(ISERROR(VLOOKUP($AN1969,技まとめ!$A$1:$F$380,3,FALSE)),"－",VLOOKUP($AN1969,技まとめ!$A$1:$F$380,3,FALSE))</f>
        <v>13</v>
      </c>
      <c r="AQ1969" s="3">
        <f>IF(ISERROR(VLOOKUP($AN1969,技まとめ!$A$1:$F$380,5,FALSE)),"－",VLOOKUP($AN1969,技まとめ!$A$1:$F$380,5,FALSE))</f>
        <v>20</v>
      </c>
      <c r="AR1969" s="3" t="str">
        <f>IF($E1969=IF(ISERROR(VLOOKUP($AN1969,技まとめ!$A$1:$F$380,4,FALSE)),"－",VLOOKUP($AN1969,技まとめ!$A$1:$F$380,4,FALSE)),"一致","")</f>
        <v/>
      </c>
      <c r="AS1969" s="9" t="s">
        <v>308</v>
      </c>
      <c r="AT1969" s="3" t="str">
        <f>IF(ISERROR(VLOOKUP($AS1969,技まとめ!$A$1:$F$380,6,FALSE)),"－",VLOOKUP($AS1969,技まとめ!$A$1:$F$380,6,FALSE))</f>
        <v>DR</v>
      </c>
      <c r="AU1969" s="3">
        <f>IF(ISERROR(VLOOKUP($AS1969,技まとめ!$A$1:$F$380,3,FALSE)),"－",VLOOKUP($AS1969,技まとめ!$A$1:$F$380,3,FALSE))</f>
        <v>28</v>
      </c>
      <c r="AV1969" s="3">
        <f>IF(ISERROR(VLOOKUP($AS1969,技まとめ!$A$1:$F$380,5,FALSE)),"－",VLOOKUP($AS1969,技まとめ!$A$1:$F$380,5,FALSE))</f>
        <v>24</v>
      </c>
      <c r="AW1969" s="3" t="str">
        <f>IF($E1969=IF(ISERROR(VLOOKUP($AS1969,技まとめ!$A$1:$F$380,4,FALSE)),"－",VLOOKUP($AS1969,技まとめ!$A$1:$F$380,4,FALSE)),"一致","")</f>
        <v/>
      </c>
      <c r="AX1969" s="12" t="str">
        <f t="shared" si="426"/>
        <v>ザ・マウンテンじばしりかえんダッシュアクセルスーパーアルマジロ</v>
      </c>
      <c r="AY1969" s="12" t="str">
        <f t="shared" si="427"/>
        <v>ザ・マウンテンじばしりかえんダッシュアクセルスーパーアルマジロ</v>
      </c>
      <c r="AZ1969" s="12" t="str">
        <f t="shared" si="428"/>
        <v>ザ・マウンテンじばしりかえんダッシュアクセルスーパーアルマジロ</v>
      </c>
      <c r="BA1969" s="12" t="str">
        <f t="shared" si="429"/>
        <v>ザ・マウンテンじばしりかえんダッシュアクセルスーパーアルマジロ</v>
      </c>
      <c r="BB1969" s="11" t="str">
        <f t="shared" si="430"/>
        <v>BBBLDRDR</v>
      </c>
      <c r="BC1969" s="11" t="str">
        <f t="shared" si="431"/>
        <v>BBBLDRDR</v>
      </c>
      <c r="BD1969" s="11" t="str">
        <f t="shared" si="432"/>
        <v>BBBLDRDR</v>
      </c>
      <c r="BE1969" s="11" t="str">
        <f t="shared" si="433"/>
        <v>BBBLDRDR</v>
      </c>
    </row>
    <row r="1970" spans="1:57" ht="11.25" hidden="1" customHeight="1">
      <c r="A1970" s="6">
        <v>1969</v>
      </c>
      <c r="B1970" s="7" t="s">
        <v>4307</v>
      </c>
      <c r="C1970" s="8" t="s">
        <v>4308</v>
      </c>
      <c r="D1970" s="7" t="s">
        <v>72</v>
      </c>
      <c r="E1970" s="7" t="s">
        <v>73</v>
      </c>
      <c r="F1970" s="7" t="s">
        <v>128</v>
      </c>
      <c r="G1970" s="9">
        <v>122</v>
      </c>
      <c r="H1970" s="9">
        <v>116</v>
      </c>
      <c r="I1970" s="9">
        <v>64</v>
      </c>
      <c r="J1970" s="9">
        <v>50</v>
      </c>
      <c r="K1970" s="9">
        <v>48</v>
      </c>
      <c r="L1970" s="9">
        <v>50</v>
      </c>
      <c r="M1970" s="9">
        <v>51</v>
      </c>
      <c r="N1970" s="9">
        <v>43</v>
      </c>
      <c r="O1970" s="9">
        <v>48</v>
      </c>
      <c r="P1970" s="9">
        <v>71</v>
      </c>
      <c r="Q1970" s="10">
        <v>114</v>
      </c>
      <c r="R1970" s="11">
        <v>30</v>
      </c>
      <c r="S1970" s="11">
        <v>1</v>
      </c>
      <c r="T1970" s="11">
        <v>100</v>
      </c>
      <c r="U1970" s="11">
        <v>101</v>
      </c>
      <c r="V1970" s="11">
        <v>1</v>
      </c>
      <c r="W1970" s="11">
        <v>98</v>
      </c>
      <c r="X1970" s="11">
        <f t="shared" si="420"/>
        <v>445</v>
      </c>
      <c r="Y1970" s="11">
        <f t="shared" si="421"/>
        <v>5055</v>
      </c>
      <c r="Z1970" s="11">
        <f t="shared" si="422"/>
        <v>1550</v>
      </c>
      <c r="AA1970" s="11">
        <f t="shared" si="423"/>
        <v>4000</v>
      </c>
      <c r="AB1970" s="11">
        <f t="shared" si="424"/>
        <v>4000</v>
      </c>
      <c r="AC1970" s="6">
        <f t="shared" si="425"/>
        <v>4640</v>
      </c>
      <c r="AD1970" s="9" t="s">
        <v>90</v>
      </c>
      <c r="AE1970" s="3" t="str">
        <f>IF(ISERROR(VLOOKUP($AD1970,技まとめ!$A$1:$F$380,6,FALSE)),"－",VLOOKUP($AD1970,技まとめ!$A$1:$F$380,6,FALSE))</f>
        <v>DR</v>
      </c>
      <c r="AF1970" s="3">
        <f>IF(ISERROR(VLOOKUP($AD1970,技まとめ!$A$1:$F$380,3,FALSE)),"－",VLOOKUP($AD1970,技まとめ!$A$1:$F$380,3,FALSE))</f>
        <v>46</v>
      </c>
      <c r="AG1970" s="3">
        <f>IF(ISERROR(VLOOKUP($AD1970,技まとめ!$A$1:$F$380,5,FALSE)),"－",VLOOKUP($AD1970,技まとめ!$A$1:$F$380,5,FALSE))</f>
        <v>33</v>
      </c>
      <c r="AH1970" s="3" t="str">
        <f>IF($E1970=IF(ISERROR(VLOOKUP($AD1970,技まとめ!$A$1:$F$380,4,FALSE)),"－",VLOOKUP($AD1970,技まとめ!$A$1:$F$380,4,FALSE)),"一致","")</f>
        <v>一致</v>
      </c>
      <c r="AI1970" s="9" t="s">
        <v>162</v>
      </c>
      <c r="AJ1970" s="3" t="str">
        <f>IF(ISERROR(VLOOKUP($AI1970,技まとめ!$A$1:$F$380,6,FALSE)),"－",VLOOKUP($AI1970,技まとめ!$A$1:$F$380,6,FALSE))</f>
        <v>DR</v>
      </c>
      <c r="AK1970" s="3">
        <f>IF(ISERROR(VLOOKUP($AI1970,技まとめ!$A$1:$F$380,3,FALSE)),"－",VLOOKUP($AI1970,技まとめ!$A$1:$F$380,3,FALSE))</f>
        <v>56</v>
      </c>
      <c r="AL1970" s="3">
        <f>IF(ISERROR(VLOOKUP($AI1970,技まとめ!$A$1:$F$380,5,FALSE)),"－",VLOOKUP($AI1970,技まとめ!$A$1:$F$380,5,FALSE))</f>
        <v>25</v>
      </c>
      <c r="AM1970" s="3" t="str">
        <f>IF($E1970=IF(ISERROR(VLOOKUP($AI1970,技まとめ!$A$1:$F$380,4,FALSE)),"－",VLOOKUP($AI1970,技まとめ!$A$1:$F$380,4,FALSE)),"一致","")</f>
        <v/>
      </c>
      <c r="AN1970" s="9" t="s">
        <v>500</v>
      </c>
      <c r="AO1970" s="3" t="str">
        <f>IF(ISERROR(VLOOKUP($AN1970,技まとめ!$A$1:$F$380,6,FALSE)),"－",VLOOKUP($AN1970,技まとめ!$A$1:$F$380,6,FALSE))</f>
        <v>SC</v>
      </c>
      <c r="AP1970" s="3">
        <f>IF(ISERROR(VLOOKUP($AN1970,技まとめ!$A$1:$F$380,3,FALSE)),"－",VLOOKUP($AN1970,技まとめ!$A$1:$F$380,3,FALSE))</f>
        <v>31</v>
      </c>
      <c r="AQ1970" s="3">
        <f>IF(ISERROR(VLOOKUP($AN1970,技まとめ!$A$1:$F$380,5,FALSE)),"－",VLOOKUP($AN1970,技まとめ!$A$1:$F$380,5,FALSE))</f>
        <v>22</v>
      </c>
      <c r="AR1970" s="3" t="str">
        <f>IF($E1970=IF(ISERROR(VLOOKUP($AN1970,技まとめ!$A$1:$F$380,4,FALSE)),"－",VLOOKUP($AN1970,技まとめ!$A$1:$F$380,4,FALSE)),"一致","")</f>
        <v>一致</v>
      </c>
      <c r="AS1970" s="9" t="s">
        <v>310</v>
      </c>
      <c r="AT1970" s="3" t="str">
        <f>IF(ISERROR(VLOOKUP($AS1970,技まとめ!$A$1:$F$380,6,FALSE)),"－",VLOOKUP($AS1970,技まとめ!$A$1:$F$380,6,FALSE))</f>
        <v>DR</v>
      </c>
      <c r="AU1970" s="3">
        <f>IF(ISERROR(VLOOKUP($AS1970,技まとめ!$A$1:$F$380,3,FALSE)),"－",VLOOKUP($AS1970,技まとめ!$A$1:$F$380,3,FALSE))</f>
        <v>65</v>
      </c>
      <c r="AV1970" s="3">
        <f>IF(ISERROR(VLOOKUP($AS1970,技まとめ!$A$1:$F$380,5,FALSE)),"－",VLOOKUP($AS1970,技まとめ!$A$1:$F$380,5,FALSE))</f>
        <v>42</v>
      </c>
      <c r="AW1970" s="3" t="str">
        <f>IF($E1970=IF(ISERROR(VLOOKUP($AS1970,技まとめ!$A$1:$F$380,4,FALSE)),"－",VLOOKUP($AS1970,技まとめ!$A$1:$F$380,4,FALSE)),"一致","")</f>
        <v>一致</v>
      </c>
      <c r="AX1970" s="12" t="str">
        <f t="shared" si="426"/>
        <v>モグラフェイントジャッジスルーつちだるまモグラシャッフル</v>
      </c>
      <c r="AY1970" s="12" t="str">
        <f t="shared" si="427"/>
        <v>モグラフェイントジャッジスルーつちだるまモグラシャッフル</v>
      </c>
      <c r="AZ1970" s="12" t="str">
        <f t="shared" si="428"/>
        <v>モグラフェイントジャッジスルーつちだるまモグラシャッフル</v>
      </c>
      <c r="BA1970" s="12" t="str">
        <f t="shared" si="429"/>
        <v>モグラフェイントジャッジスルーつちだるまモグラシャッフル</v>
      </c>
      <c r="BB1970" s="11" t="str">
        <f t="shared" si="430"/>
        <v>DRDRSCDR</v>
      </c>
      <c r="BC1970" s="11" t="str">
        <f t="shared" si="431"/>
        <v>DRDRSCDR</v>
      </c>
      <c r="BD1970" s="11" t="str">
        <f t="shared" si="432"/>
        <v>DRDRSCDR</v>
      </c>
      <c r="BE1970" s="11" t="str">
        <f t="shared" si="433"/>
        <v>DRDRSCDR</v>
      </c>
    </row>
    <row r="1971" spans="1:57" ht="11.25" hidden="1" customHeight="1">
      <c r="A1971" s="6">
        <v>1970</v>
      </c>
      <c r="B1971" s="7" t="s">
        <v>4309</v>
      </c>
      <c r="C1971" s="8" t="s">
        <v>4310</v>
      </c>
      <c r="D1971" s="7" t="s">
        <v>72</v>
      </c>
      <c r="E1971" s="7" t="s">
        <v>102</v>
      </c>
      <c r="F1971" s="7" t="s">
        <v>74</v>
      </c>
      <c r="G1971" s="9">
        <v>94</v>
      </c>
      <c r="H1971" s="9">
        <v>124</v>
      </c>
      <c r="I1971" s="9">
        <v>47</v>
      </c>
      <c r="J1971" s="9">
        <v>46</v>
      </c>
      <c r="K1971" s="9">
        <v>48</v>
      </c>
      <c r="L1971" s="9">
        <v>65</v>
      </c>
      <c r="M1971" s="9">
        <v>52</v>
      </c>
      <c r="N1971" s="9">
        <v>40</v>
      </c>
      <c r="O1971" s="9">
        <v>66</v>
      </c>
      <c r="P1971" s="9">
        <v>61</v>
      </c>
      <c r="Q1971" s="10">
        <v>97</v>
      </c>
      <c r="R1971" s="11">
        <v>13</v>
      </c>
      <c r="S1971" s="11">
        <v>1</v>
      </c>
      <c r="T1971" s="11">
        <v>115</v>
      </c>
      <c r="U1971" s="11">
        <v>102</v>
      </c>
      <c r="V1971" s="11">
        <v>1</v>
      </c>
      <c r="W1971" s="11">
        <v>116</v>
      </c>
      <c r="X1971" s="11">
        <f t="shared" si="420"/>
        <v>445</v>
      </c>
      <c r="Y1971" s="11">
        <f t="shared" si="421"/>
        <v>4465</v>
      </c>
      <c r="Z1971" s="11">
        <f t="shared" si="422"/>
        <v>1045</v>
      </c>
      <c r="AA1971" s="11">
        <f t="shared" si="423"/>
        <v>4615</v>
      </c>
      <c r="AB1971" s="11">
        <f t="shared" si="424"/>
        <v>4615</v>
      </c>
      <c r="AC1971" s="6">
        <f t="shared" si="425"/>
        <v>5245</v>
      </c>
      <c r="AD1971" s="9" t="s">
        <v>92</v>
      </c>
      <c r="AE1971" s="3" t="str">
        <f>IF(ISERROR(VLOOKUP($AD1971,技まとめ!$A$1:$F$380,6,FALSE)),"－",VLOOKUP($AD1971,技まとめ!$A$1:$F$380,6,FALSE))</f>
        <v>BB</v>
      </c>
      <c r="AF1971" s="3">
        <f>IF(ISERROR(VLOOKUP($AD1971,技まとめ!$A$1:$F$380,3,FALSE)),"－",VLOOKUP($AD1971,技まとめ!$A$1:$F$380,3,FALSE))</f>
        <v>98</v>
      </c>
      <c r="AG1971" s="3">
        <f>IF(ISERROR(VLOOKUP($AD1971,技まとめ!$A$1:$F$380,5,FALSE)),"－",VLOOKUP($AD1971,技まとめ!$A$1:$F$380,5,FALSE))</f>
        <v>56</v>
      </c>
      <c r="AH1971" s="3" t="str">
        <f>IF($E1971=IF(ISERROR(VLOOKUP($AD1971,技まとめ!$A$1:$F$380,4,FALSE)),"－",VLOOKUP($AD1971,技まとめ!$A$1:$F$380,4,FALSE)),"一致","")</f>
        <v/>
      </c>
      <c r="AI1971" s="9" t="s">
        <v>490</v>
      </c>
      <c r="AJ1971" s="3" t="str">
        <f>IF(ISERROR(VLOOKUP($AI1971,技まとめ!$A$1:$F$380,6,FALSE)),"－",VLOOKUP($AI1971,技まとめ!$A$1:$F$380,6,FALSE))</f>
        <v>P1</v>
      </c>
      <c r="AK1971" s="3">
        <f>IF(ISERROR(VLOOKUP($AI1971,技まとめ!$A$1:$F$380,3,FALSE)),"－",VLOOKUP($AI1971,技まとめ!$A$1:$F$380,3,FALSE))</f>
        <v>18</v>
      </c>
      <c r="AL1971" s="3">
        <f>IF(ISERROR(VLOOKUP($AI1971,技まとめ!$A$1:$F$380,5,FALSE)),"－",VLOOKUP($AI1971,技まとめ!$A$1:$F$380,5,FALSE))</f>
        <v>21</v>
      </c>
      <c r="AM1971" s="3" t="str">
        <f>IF($E1971=IF(ISERROR(VLOOKUP($AI1971,技まとめ!$A$1:$F$380,4,FALSE)),"－",VLOOKUP($AI1971,技まとめ!$A$1:$F$380,4,FALSE)),"一致","")</f>
        <v/>
      </c>
      <c r="AN1971" s="9" t="s">
        <v>203</v>
      </c>
      <c r="AO1971" s="3" t="str">
        <f>IF(ISERROR(VLOOKUP($AN1971,技まとめ!$A$1:$F$380,6,FALSE)),"－",VLOOKUP($AN1971,技まとめ!$A$1:$F$380,6,FALSE))</f>
        <v>P1</v>
      </c>
      <c r="AP1971" s="3">
        <f>IF(ISERROR(VLOOKUP($AN1971,技まとめ!$A$1:$F$380,3,FALSE)),"－",VLOOKUP($AN1971,技まとめ!$A$1:$F$380,3,FALSE))</f>
        <v>46</v>
      </c>
      <c r="AQ1971" s="3">
        <f>IF(ISERROR(VLOOKUP($AN1971,技まとめ!$A$1:$F$380,5,FALSE)),"－",VLOOKUP($AN1971,技まとめ!$A$1:$F$380,5,FALSE))</f>
        <v>32</v>
      </c>
      <c r="AR1971" s="3" t="str">
        <f>IF($E1971=IF(ISERROR(VLOOKUP($AN1971,技まとめ!$A$1:$F$380,4,FALSE)),"－",VLOOKUP($AN1971,技まとめ!$A$1:$F$380,4,FALSE)),"一致","")</f>
        <v>一致</v>
      </c>
      <c r="AS1971" s="9" t="s">
        <v>98</v>
      </c>
      <c r="AT1971" s="3" t="str">
        <f>IF(ISERROR(VLOOKUP($AS1971,技まとめ!$A$1:$F$380,6,FALSE)),"－",VLOOKUP($AS1971,技まとめ!$A$1:$F$380,6,FALSE))</f>
        <v>BL</v>
      </c>
      <c r="AU1971" s="3">
        <f>IF(ISERROR(VLOOKUP($AS1971,技まとめ!$A$1:$F$380,3,FALSE)),"－",VLOOKUP($AS1971,技まとめ!$A$1:$F$380,3,FALSE))</f>
        <v>58</v>
      </c>
      <c r="AV1971" s="3">
        <f>IF(ISERROR(VLOOKUP($AS1971,技まとめ!$A$1:$F$380,5,FALSE)),"－",VLOOKUP($AS1971,技まとめ!$A$1:$F$380,5,FALSE))</f>
        <v>39</v>
      </c>
      <c r="AW1971" s="3" t="str">
        <f>IF($E1971=IF(ISERROR(VLOOKUP($AS1971,技まとめ!$A$1:$F$380,4,FALSE)),"－",VLOOKUP($AS1971,技まとめ!$A$1:$F$380,4,FALSE)),"一致","")</f>
        <v/>
      </c>
      <c r="AX1971" s="12" t="str">
        <f t="shared" si="426"/>
        <v>ザ・マウンテンまきわりチョップフルパワーシールドかげぬい</v>
      </c>
      <c r="AY1971" s="12" t="str">
        <f t="shared" si="427"/>
        <v>ザ・マウンテンまきわりチョップフルパワーシールドかげぬい</v>
      </c>
      <c r="AZ1971" s="12" t="str">
        <f t="shared" si="428"/>
        <v>ザ・マウンテンまきわりチョップフルパワーシールドかげぬい</v>
      </c>
      <c r="BA1971" s="12" t="str">
        <f t="shared" si="429"/>
        <v>ザ・マウンテンまきわりチョップフルパワーシールドかげぬい</v>
      </c>
      <c r="BB1971" s="11" t="str">
        <f t="shared" si="430"/>
        <v>BBP1P1BL</v>
      </c>
      <c r="BC1971" s="11" t="str">
        <f t="shared" si="431"/>
        <v>BBP1P1BL</v>
      </c>
      <c r="BD1971" s="11" t="str">
        <f t="shared" si="432"/>
        <v>BBP1P1BL</v>
      </c>
      <c r="BE1971" s="11" t="str">
        <f t="shared" si="433"/>
        <v>BBP1P1BL</v>
      </c>
    </row>
    <row r="1972" spans="1:57" ht="11.25" hidden="1" customHeight="1">
      <c r="A1972" s="6">
        <v>1971</v>
      </c>
      <c r="B1972" s="7" t="s">
        <v>4311</v>
      </c>
      <c r="C1972" s="8" t="s">
        <v>4312</v>
      </c>
      <c r="D1972" s="7" t="s">
        <v>72</v>
      </c>
      <c r="E1972" s="7" t="s">
        <v>95</v>
      </c>
      <c r="F1972" s="7" t="s">
        <v>74</v>
      </c>
      <c r="G1972" s="9">
        <v>99</v>
      </c>
      <c r="H1972" s="9">
        <v>124</v>
      </c>
      <c r="I1972" s="9">
        <v>45</v>
      </c>
      <c r="J1972" s="9">
        <v>46</v>
      </c>
      <c r="K1972" s="9">
        <v>51</v>
      </c>
      <c r="L1972" s="9">
        <v>62</v>
      </c>
      <c r="M1972" s="9">
        <v>50</v>
      </c>
      <c r="N1972" s="9">
        <v>44</v>
      </c>
      <c r="O1972" s="9">
        <v>62</v>
      </c>
      <c r="P1972" s="9">
        <v>65</v>
      </c>
      <c r="Q1972" s="10">
        <v>95</v>
      </c>
      <c r="R1972" s="11">
        <v>24</v>
      </c>
      <c r="S1972" s="11">
        <v>1</v>
      </c>
      <c r="T1972" s="11">
        <v>112</v>
      </c>
      <c r="U1972" s="11">
        <v>100</v>
      </c>
      <c r="V1972" s="11">
        <v>1</v>
      </c>
      <c r="W1972" s="11">
        <v>112</v>
      </c>
      <c r="X1972" s="11">
        <f t="shared" si="420"/>
        <v>445</v>
      </c>
      <c r="Y1972" s="11">
        <f t="shared" si="421"/>
        <v>4365</v>
      </c>
      <c r="Z1972" s="11">
        <f t="shared" si="422"/>
        <v>1410</v>
      </c>
      <c r="AA1972" s="11">
        <f t="shared" si="423"/>
        <v>4490</v>
      </c>
      <c r="AB1972" s="11">
        <f t="shared" si="424"/>
        <v>4490</v>
      </c>
      <c r="AC1972" s="6">
        <f t="shared" si="425"/>
        <v>5160</v>
      </c>
      <c r="AD1972" s="9" t="s">
        <v>776</v>
      </c>
      <c r="AE1972" s="3" t="str">
        <f>IF(ISERROR(VLOOKUP($AD1972,技まとめ!$A$1:$F$380,6,FALSE)),"－",VLOOKUP($AD1972,技まとめ!$A$1:$F$380,6,FALSE))</f>
        <v>P1</v>
      </c>
      <c r="AF1972" s="3">
        <f>IF(ISERROR(VLOOKUP($AD1972,技まとめ!$A$1:$F$380,3,FALSE)),"－",VLOOKUP($AD1972,技まとめ!$A$1:$F$380,3,FALSE))</f>
        <v>13</v>
      </c>
      <c r="AG1972" s="3">
        <f>IF(ISERROR(VLOOKUP($AD1972,技まとめ!$A$1:$F$380,5,FALSE)),"－",VLOOKUP($AD1972,技まとめ!$A$1:$F$380,5,FALSE))</f>
        <v>20</v>
      </c>
      <c r="AH1972" s="3" t="str">
        <f>IF($E1972=IF(ISERROR(VLOOKUP($AD1972,技まとめ!$A$1:$F$380,4,FALSE)),"－",VLOOKUP($AD1972,技まとめ!$A$1:$F$380,4,FALSE)),"一致","")</f>
        <v/>
      </c>
      <c r="AI1972" s="9" t="s">
        <v>883</v>
      </c>
      <c r="AJ1972" s="3" t="str">
        <f>IF(ISERROR(VLOOKUP($AI1972,技まとめ!$A$1:$F$380,6,FALSE)),"－",VLOOKUP($AI1972,技まとめ!$A$1:$F$380,6,FALSE))</f>
        <v>CA</v>
      </c>
      <c r="AK1972" s="3">
        <f>IF(ISERROR(VLOOKUP($AI1972,技まとめ!$A$1:$F$380,3,FALSE)),"－",VLOOKUP($AI1972,技まとめ!$A$1:$F$380,3,FALSE))</f>
        <v>83</v>
      </c>
      <c r="AL1972" s="3">
        <f>IF(ISERROR(VLOOKUP($AI1972,技まとめ!$A$1:$F$380,5,FALSE)),"－",VLOOKUP($AI1972,技まとめ!$A$1:$F$380,5,FALSE))</f>
        <v>47</v>
      </c>
      <c r="AM1972" s="3" t="str">
        <f>IF($E1972=IF(ISERROR(VLOOKUP($AI1972,技まとめ!$A$1:$F$380,4,FALSE)),"－",VLOOKUP($AI1972,技まとめ!$A$1:$F$380,4,FALSE)),"一致","")</f>
        <v>一致</v>
      </c>
      <c r="AN1972" s="9" t="s">
        <v>168</v>
      </c>
      <c r="AO1972" s="3" t="str">
        <f>IF(ISERROR(VLOOKUP($AN1972,技まとめ!$A$1:$F$380,6,FALSE)),"－",VLOOKUP($AN1972,技まとめ!$A$1:$F$380,6,FALSE))</f>
        <v>BL</v>
      </c>
      <c r="AP1972" s="3">
        <f>IF(ISERROR(VLOOKUP($AN1972,技まとめ!$A$1:$F$380,3,FALSE)),"－",VLOOKUP($AN1972,技まとめ!$A$1:$F$380,3,FALSE))</f>
        <v>25</v>
      </c>
      <c r="AQ1972" s="3">
        <f>IF(ISERROR(VLOOKUP($AN1972,技まとめ!$A$1:$F$380,5,FALSE)),"－",VLOOKUP($AN1972,技まとめ!$A$1:$F$380,5,FALSE))</f>
        <v>12</v>
      </c>
      <c r="AR1972" s="3" t="str">
        <f>IF($E1972=IF(ISERROR(VLOOKUP($AN1972,技まとめ!$A$1:$F$380,4,FALSE)),"－",VLOOKUP($AN1972,技まとめ!$A$1:$F$380,4,FALSE)),"一致","")</f>
        <v>一致</v>
      </c>
      <c r="AS1972" s="9" t="s">
        <v>230</v>
      </c>
      <c r="AT1972" s="3" t="str">
        <f>IF(ISERROR(VLOOKUP($AS1972,技まとめ!$A$1:$F$380,6,FALSE)),"－",VLOOKUP($AS1972,技まとめ!$A$1:$F$380,6,FALSE))</f>
        <v>BL</v>
      </c>
      <c r="AU1972" s="3">
        <f>IF(ISERROR(VLOOKUP($AS1972,技まとめ!$A$1:$F$380,3,FALSE)),"－",VLOOKUP($AS1972,技まとめ!$A$1:$F$380,3,FALSE))</f>
        <v>21</v>
      </c>
      <c r="AV1972" s="3">
        <f>IF(ISERROR(VLOOKUP($AS1972,技まとめ!$A$1:$F$380,5,FALSE)),"－",VLOOKUP($AS1972,技まとめ!$A$1:$F$380,5,FALSE))</f>
        <v>22</v>
      </c>
      <c r="AW1972" s="3" t="str">
        <f>IF($E1972=IF(ISERROR(VLOOKUP($AS1972,技まとめ!$A$1:$F$380,4,FALSE)),"－",VLOOKUP($AS1972,技まとめ!$A$1:$F$380,4,FALSE)),"一致","")</f>
        <v>一致</v>
      </c>
      <c r="AX1972" s="12" t="str">
        <f t="shared" si="426"/>
        <v>ねっけつパンチデュアルスマッシュキラースライドおんりょう</v>
      </c>
      <c r="AY1972" s="12" t="str">
        <f t="shared" si="427"/>
        <v>ねっけつパンチデュアルスマッシュキラースライドおんりょう</v>
      </c>
      <c r="AZ1972" s="12" t="str">
        <f t="shared" si="428"/>
        <v>ねっけつパンチデュアルスマッシュキラースライドおんりょう</v>
      </c>
      <c r="BA1972" s="12" t="str">
        <f t="shared" si="429"/>
        <v>ねっけつパンチデュアルスマッシュキラースライドおんりょう</v>
      </c>
      <c r="BB1972" s="11" t="str">
        <f t="shared" si="430"/>
        <v>P1CABLBL</v>
      </c>
      <c r="BC1972" s="11" t="str">
        <f t="shared" si="431"/>
        <v>P1CABLBL</v>
      </c>
      <c r="BD1972" s="11" t="str">
        <f t="shared" si="432"/>
        <v>P1CABLBL</v>
      </c>
      <c r="BE1972" s="11" t="str">
        <f t="shared" si="433"/>
        <v>P1CABLBL</v>
      </c>
    </row>
    <row r="1973" spans="1:57" ht="11.25" hidden="1" customHeight="1">
      <c r="A1973" s="6">
        <v>1972</v>
      </c>
      <c r="B1973" s="7" t="s">
        <v>4313</v>
      </c>
      <c r="C1973" s="8" t="s">
        <v>4314</v>
      </c>
      <c r="D1973" s="7" t="s">
        <v>72</v>
      </c>
      <c r="E1973" s="7" t="s">
        <v>81</v>
      </c>
      <c r="F1973" s="7" t="s">
        <v>74</v>
      </c>
      <c r="G1973" s="9">
        <v>119</v>
      </c>
      <c r="H1973" s="9">
        <v>85</v>
      </c>
      <c r="I1973" s="9">
        <v>61</v>
      </c>
      <c r="J1973" s="9">
        <v>59</v>
      </c>
      <c r="K1973" s="9">
        <v>47</v>
      </c>
      <c r="L1973" s="9">
        <v>59</v>
      </c>
      <c r="M1973" s="9">
        <v>46</v>
      </c>
      <c r="N1973" s="9">
        <v>44</v>
      </c>
      <c r="O1973" s="9">
        <v>44</v>
      </c>
      <c r="P1973" s="9">
        <v>52</v>
      </c>
      <c r="Q1973" s="10">
        <v>111</v>
      </c>
      <c r="R1973" s="11">
        <v>20</v>
      </c>
      <c r="S1973" s="11">
        <v>1</v>
      </c>
      <c r="T1973" s="11">
        <v>109</v>
      </c>
      <c r="U1973" s="11">
        <v>96</v>
      </c>
      <c r="V1973" s="11">
        <v>1</v>
      </c>
      <c r="W1973" s="11">
        <v>94</v>
      </c>
      <c r="X1973" s="11">
        <f t="shared" si="420"/>
        <v>432</v>
      </c>
      <c r="Y1973" s="11">
        <f t="shared" si="421"/>
        <v>4915</v>
      </c>
      <c r="Z1973" s="11">
        <f t="shared" si="422"/>
        <v>1180</v>
      </c>
      <c r="AA1973" s="11">
        <f t="shared" si="423"/>
        <v>4295</v>
      </c>
      <c r="AB1973" s="11">
        <f t="shared" si="424"/>
        <v>4295</v>
      </c>
      <c r="AC1973" s="6">
        <f t="shared" si="425"/>
        <v>4930</v>
      </c>
      <c r="AD1973" s="9" t="s">
        <v>440</v>
      </c>
      <c r="AE1973" s="3" t="str">
        <f>IF(ISERROR(VLOOKUP($AD1973,技まとめ!$A$1:$F$380,6,FALSE)),"－",VLOOKUP($AD1973,技まとめ!$A$1:$F$380,6,FALSE))</f>
        <v>CA</v>
      </c>
      <c r="AF1973" s="3">
        <f>IF(ISERROR(VLOOKUP($AD1973,技まとめ!$A$1:$F$380,3,FALSE)),"－",VLOOKUP($AD1973,技まとめ!$A$1:$F$380,3,FALSE))</f>
        <v>15</v>
      </c>
      <c r="AG1973" s="3">
        <f>IF(ISERROR(VLOOKUP($AD1973,技まとめ!$A$1:$F$380,5,FALSE)),"－",VLOOKUP($AD1973,技まとめ!$A$1:$F$380,5,FALSE))</f>
        <v>20</v>
      </c>
      <c r="AH1973" s="3" t="str">
        <f>IF($E1973=IF(ISERROR(VLOOKUP($AD1973,技まとめ!$A$1:$F$380,4,FALSE)),"－",VLOOKUP($AD1973,技まとめ!$A$1:$F$380,4,FALSE)),"一致","")</f>
        <v>一致</v>
      </c>
      <c r="AI1973" s="9" t="s">
        <v>388</v>
      </c>
      <c r="AJ1973" s="3" t="str">
        <f>IF(ISERROR(VLOOKUP($AI1973,技まとめ!$A$1:$F$380,6,FALSE)),"－",VLOOKUP($AI1973,技まとめ!$A$1:$F$380,6,FALSE))</f>
        <v>NS</v>
      </c>
      <c r="AK1973" s="3">
        <f>IF(ISERROR(VLOOKUP($AI1973,技まとめ!$A$1:$F$380,3,FALSE)),"－",VLOOKUP($AI1973,技まとめ!$A$1:$F$380,3,FALSE))</f>
        <v>31</v>
      </c>
      <c r="AL1973" s="3">
        <f>IF(ISERROR(VLOOKUP($AI1973,技まとめ!$A$1:$F$380,5,FALSE)),"－",VLOOKUP($AI1973,技まとめ!$A$1:$F$380,5,FALSE))</f>
        <v>22</v>
      </c>
      <c r="AM1973" s="3" t="str">
        <f>IF($E1973=IF(ISERROR(VLOOKUP($AI1973,技まとめ!$A$1:$F$380,4,FALSE)),"－",VLOOKUP($AI1973,技まとめ!$A$1:$F$380,4,FALSE)),"一致","")</f>
        <v/>
      </c>
      <c r="AN1973" s="9" t="s">
        <v>1680</v>
      </c>
      <c r="AO1973" s="3" t="str">
        <f>IF(ISERROR(VLOOKUP($AN1973,技まとめ!$A$1:$F$380,6,FALSE)),"－",VLOOKUP($AN1973,技まとめ!$A$1:$F$380,6,FALSE))</f>
        <v>CA</v>
      </c>
      <c r="AP1973" s="3">
        <f>IF(ISERROR(VLOOKUP($AN1973,技まとめ!$A$1:$F$380,3,FALSE)),"－",VLOOKUP($AN1973,技まとめ!$A$1:$F$380,3,FALSE))</f>
        <v>65</v>
      </c>
      <c r="AQ1973" s="3">
        <f>IF(ISERROR(VLOOKUP($AN1973,技まとめ!$A$1:$F$380,5,FALSE)),"－",VLOOKUP($AN1973,技まとめ!$A$1:$F$380,5,FALSE))</f>
        <v>40</v>
      </c>
      <c r="AR1973" s="3" t="str">
        <f>IF($E1973=IF(ISERROR(VLOOKUP($AN1973,技まとめ!$A$1:$F$380,4,FALSE)),"－",VLOOKUP($AN1973,技まとめ!$A$1:$F$380,4,FALSE)),"一致","")</f>
        <v/>
      </c>
      <c r="AS1973" s="9" t="s">
        <v>321</v>
      </c>
      <c r="AT1973" s="3" t="str">
        <f>IF(ISERROR(VLOOKUP($AS1973,技まとめ!$A$1:$F$380,6,FALSE)),"－",VLOOKUP($AS1973,技まとめ!$A$1:$F$380,6,FALSE))</f>
        <v>DR</v>
      </c>
      <c r="AU1973" s="3">
        <f>IF(ISERROR(VLOOKUP($AS1973,技まとめ!$A$1:$F$380,3,FALSE)),"－",VLOOKUP($AS1973,技まとめ!$A$1:$F$380,3,FALSE))</f>
        <v>13</v>
      </c>
      <c r="AV1973" s="3">
        <f>IF(ISERROR(VLOOKUP($AS1973,技まとめ!$A$1:$F$380,5,FALSE)),"－",VLOOKUP($AS1973,技まとめ!$A$1:$F$380,5,FALSE))</f>
        <v>20</v>
      </c>
      <c r="AW1973" s="3" t="str">
        <f>IF($E1973=IF(ISERROR(VLOOKUP($AS1973,技まとめ!$A$1:$F$380,4,FALSE)),"－",VLOOKUP($AS1973,技まとめ!$A$1:$F$380,4,FALSE)),"一致","")</f>
        <v/>
      </c>
      <c r="AX1973" s="12" t="str">
        <f t="shared" si="426"/>
        <v>スワンダイブメテオアタックシュートラップモンキーターン</v>
      </c>
      <c r="AY1973" s="12" t="str">
        <f t="shared" si="427"/>
        <v>スワンダイブメテオアタックシュートラップモンキーターン</v>
      </c>
      <c r="AZ1973" s="12" t="str">
        <f t="shared" si="428"/>
        <v>スワンダイブメテオアタックシュートラップモンキーターン</v>
      </c>
      <c r="BA1973" s="12" t="str">
        <f t="shared" si="429"/>
        <v>スワンダイブメテオアタックシュートラップモンキーターン</v>
      </c>
      <c r="BB1973" s="11" t="str">
        <f t="shared" si="430"/>
        <v>CANSCADR</v>
      </c>
      <c r="BC1973" s="11" t="str">
        <f t="shared" si="431"/>
        <v>CANSCADR</v>
      </c>
      <c r="BD1973" s="11" t="str">
        <f t="shared" si="432"/>
        <v>CANSCADR</v>
      </c>
      <c r="BE1973" s="11" t="str">
        <f t="shared" si="433"/>
        <v>CANSCADR</v>
      </c>
    </row>
    <row r="1974" spans="1:57" ht="11.25" hidden="1" customHeight="1">
      <c r="A1974" s="6">
        <v>1973</v>
      </c>
      <c r="B1974" s="7" t="s">
        <v>4315</v>
      </c>
      <c r="C1974" s="8" t="s">
        <v>4316</v>
      </c>
      <c r="D1974" s="7" t="s">
        <v>72</v>
      </c>
      <c r="E1974" s="7" t="s">
        <v>73</v>
      </c>
      <c r="F1974" s="7" t="s">
        <v>128</v>
      </c>
      <c r="G1974" s="9">
        <v>118</v>
      </c>
      <c r="H1974" s="9">
        <v>99</v>
      </c>
      <c r="I1974" s="9">
        <v>59</v>
      </c>
      <c r="J1974" s="9">
        <v>61</v>
      </c>
      <c r="K1974" s="9">
        <v>48</v>
      </c>
      <c r="L1974" s="9">
        <v>60</v>
      </c>
      <c r="M1974" s="9">
        <v>48</v>
      </c>
      <c r="N1974" s="9">
        <v>49</v>
      </c>
      <c r="O1974" s="9">
        <v>51</v>
      </c>
      <c r="P1974" s="9">
        <v>62</v>
      </c>
      <c r="Q1974" s="10">
        <v>109</v>
      </c>
      <c r="R1974" s="11">
        <v>38</v>
      </c>
      <c r="S1974" s="11">
        <v>1</v>
      </c>
      <c r="T1974" s="11">
        <v>110</v>
      </c>
      <c r="U1974" s="11">
        <v>98</v>
      </c>
      <c r="V1974" s="11">
        <v>1</v>
      </c>
      <c r="W1974" s="11">
        <v>101</v>
      </c>
      <c r="X1974" s="11">
        <f t="shared" si="420"/>
        <v>458</v>
      </c>
      <c r="Y1974" s="11">
        <f t="shared" si="421"/>
        <v>4870</v>
      </c>
      <c r="Z1974" s="11">
        <f t="shared" si="422"/>
        <v>1845</v>
      </c>
      <c r="AA1974" s="11">
        <f t="shared" si="423"/>
        <v>4365</v>
      </c>
      <c r="AB1974" s="11">
        <f t="shared" si="424"/>
        <v>4365</v>
      </c>
      <c r="AC1974" s="6">
        <f t="shared" si="425"/>
        <v>5095</v>
      </c>
      <c r="AD1974" s="9" t="s">
        <v>198</v>
      </c>
      <c r="AE1974" s="3" t="str">
        <f>IF(ISERROR(VLOOKUP($AD1974,技まとめ!$A$1:$F$380,6,FALSE)),"－",VLOOKUP($AD1974,技まとめ!$A$1:$F$380,6,FALSE))</f>
        <v>NS</v>
      </c>
      <c r="AF1974" s="3">
        <f>IF(ISERROR(VLOOKUP($AD1974,技まとめ!$A$1:$F$380,3,FALSE)),"－",VLOOKUP($AD1974,技まとめ!$A$1:$F$380,3,FALSE))</f>
        <v>94</v>
      </c>
      <c r="AG1974" s="3">
        <f>IF(ISERROR(VLOOKUP($AD1974,技まとめ!$A$1:$F$380,5,FALSE)),"－",VLOOKUP($AD1974,技まとめ!$A$1:$F$380,5,FALSE))</f>
        <v>52</v>
      </c>
      <c r="AH1974" s="3" t="str">
        <f>IF($E1974=IF(ISERROR(VLOOKUP($AD1974,技まとめ!$A$1:$F$380,4,FALSE)),"－",VLOOKUP($AD1974,技まとめ!$A$1:$F$380,4,FALSE)),"一致","")</f>
        <v/>
      </c>
      <c r="AI1974" s="9" t="s">
        <v>263</v>
      </c>
      <c r="AJ1974" s="3" t="str">
        <f>IF(ISERROR(VLOOKUP($AI1974,技まとめ!$A$1:$F$380,6,FALSE)),"－",VLOOKUP($AI1974,技まとめ!$A$1:$F$380,6,FALSE))</f>
        <v>DR</v>
      </c>
      <c r="AK1974" s="3">
        <f>IF(ISERROR(VLOOKUP($AI1974,技まとめ!$A$1:$F$380,3,FALSE)),"－",VLOOKUP($AI1974,技まとめ!$A$1:$F$380,3,FALSE))</f>
        <v>16</v>
      </c>
      <c r="AL1974" s="3">
        <f>IF(ISERROR(VLOOKUP($AI1974,技まとめ!$A$1:$F$380,5,FALSE)),"－",VLOOKUP($AI1974,技まとめ!$A$1:$F$380,5,FALSE))</f>
        <v>21</v>
      </c>
      <c r="AM1974" s="3" t="str">
        <f>IF($E1974=IF(ISERROR(VLOOKUP($AI1974,技まとめ!$A$1:$F$380,4,FALSE)),"－",VLOOKUP($AI1974,技まとめ!$A$1:$F$380,4,FALSE)),"一致","")</f>
        <v/>
      </c>
      <c r="AN1974" s="9" t="s">
        <v>222</v>
      </c>
      <c r="AO1974" s="3" t="str">
        <f>IF(ISERROR(VLOOKUP($AN1974,技まとめ!$A$1:$F$380,6,FALSE)),"－",VLOOKUP($AN1974,技まとめ!$A$1:$F$380,6,FALSE))</f>
        <v>BS</v>
      </c>
      <c r="AP1974" s="3">
        <f>IF(ISERROR(VLOOKUP($AN1974,技まとめ!$A$1:$F$380,3,FALSE)),"－",VLOOKUP($AN1974,技まとめ!$A$1:$F$380,3,FALSE))</f>
        <v>57</v>
      </c>
      <c r="AQ1974" s="3">
        <f>IF(ISERROR(VLOOKUP($AN1974,技まとめ!$A$1:$F$380,5,FALSE)),"－",VLOOKUP($AN1974,技まとめ!$A$1:$F$380,5,FALSE))</f>
        <v>34</v>
      </c>
      <c r="AR1974" s="3" t="str">
        <f>IF($E1974=IF(ISERROR(VLOOKUP($AN1974,技まとめ!$A$1:$F$380,4,FALSE)),"－",VLOOKUP($AN1974,技まとめ!$A$1:$F$380,4,FALSE)),"一致","")</f>
        <v/>
      </c>
      <c r="AS1974" s="9" t="s">
        <v>454</v>
      </c>
      <c r="AT1974" s="3" t="str">
        <f>IF(ISERROR(VLOOKUP($AS1974,技まとめ!$A$1:$F$380,6,FALSE)),"－",VLOOKUP($AS1974,技まとめ!$A$1:$F$380,6,FALSE))</f>
        <v>BL</v>
      </c>
      <c r="AU1974" s="3">
        <f>IF(ISERROR(VLOOKUP($AS1974,技まとめ!$A$1:$F$380,3,FALSE)),"－",VLOOKUP($AS1974,技まとめ!$A$1:$F$380,3,FALSE))</f>
        <v>65</v>
      </c>
      <c r="AV1974" s="3">
        <f>IF(ISERROR(VLOOKUP($AS1974,技まとめ!$A$1:$F$380,5,FALSE)),"－",VLOOKUP($AS1974,技まとめ!$A$1:$F$380,5,FALSE))</f>
        <v>42</v>
      </c>
      <c r="AW1974" s="3" t="str">
        <f>IF($E1974=IF(ISERROR(VLOOKUP($AS1974,技まとめ!$A$1:$F$380,4,FALSE)),"－",VLOOKUP($AS1974,技まとめ!$A$1:$F$380,4,FALSE)),"一致","")</f>
        <v/>
      </c>
      <c r="AX1974" s="12" t="str">
        <f t="shared" si="426"/>
        <v>こうていペンギン２ごうマジックホークショットぶんしんディフェンス</v>
      </c>
      <c r="AY1974" s="12" t="str">
        <f t="shared" si="427"/>
        <v>こうていペンギン２ごうマジックホークショットぶんしんディフェンス</v>
      </c>
      <c r="AZ1974" s="12" t="str">
        <f t="shared" si="428"/>
        <v>こうていペンギン２ごうマジックホークショットぶんしんディフェンス</v>
      </c>
      <c r="BA1974" s="12" t="str">
        <f t="shared" si="429"/>
        <v>こうていペンギン２ごうマジックホークショットぶんしんディフェンス</v>
      </c>
      <c r="BB1974" s="11" t="str">
        <f t="shared" si="430"/>
        <v>NSDRBSBL</v>
      </c>
      <c r="BC1974" s="11" t="str">
        <f t="shared" si="431"/>
        <v>NSDRBSBL</v>
      </c>
      <c r="BD1974" s="11" t="str">
        <f t="shared" si="432"/>
        <v>NSDRBSBL</v>
      </c>
      <c r="BE1974" s="11" t="str">
        <f t="shared" si="433"/>
        <v>NSDRBSBL</v>
      </c>
    </row>
    <row r="1975" spans="1:57" ht="11.25" hidden="1" customHeight="1">
      <c r="A1975" s="6">
        <v>1974</v>
      </c>
      <c r="B1975" s="7" t="s">
        <v>4317</v>
      </c>
      <c r="C1975" s="8" t="s">
        <v>4318</v>
      </c>
      <c r="D1975" s="7" t="s">
        <v>650</v>
      </c>
      <c r="E1975" s="7" t="s">
        <v>102</v>
      </c>
      <c r="F1975" s="7" t="s">
        <v>109</v>
      </c>
      <c r="G1975" s="9">
        <v>87</v>
      </c>
      <c r="H1975" s="9">
        <v>132</v>
      </c>
      <c r="I1975" s="9">
        <v>61</v>
      </c>
      <c r="J1975" s="9">
        <v>60</v>
      </c>
      <c r="K1975" s="9">
        <v>41</v>
      </c>
      <c r="L1975" s="9">
        <v>40</v>
      </c>
      <c r="M1975" s="9">
        <v>41</v>
      </c>
      <c r="N1975" s="9">
        <v>51</v>
      </c>
      <c r="O1975" s="9">
        <v>58</v>
      </c>
      <c r="P1975" s="9">
        <v>56</v>
      </c>
      <c r="Q1975" s="10">
        <v>111</v>
      </c>
      <c r="R1975" s="11">
        <v>26</v>
      </c>
      <c r="S1975" s="11">
        <v>1</v>
      </c>
      <c r="T1975" s="11">
        <v>90</v>
      </c>
      <c r="U1975" s="11">
        <v>91</v>
      </c>
      <c r="V1975" s="11">
        <v>1</v>
      </c>
      <c r="W1975" s="11">
        <v>108</v>
      </c>
      <c r="X1975" s="11">
        <f t="shared" si="420"/>
        <v>428</v>
      </c>
      <c r="Y1975" s="11">
        <f t="shared" si="421"/>
        <v>4985</v>
      </c>
      <c r="Z1975" s="11">
        <f t="shared" si="422"/>
        <v>1460</v>
      </c>
      <c r="AA1975" s="11">
        <f t="shared" si="423"/>
        <v>3700</v>
      </c>
      <c r="AB1975" s="11">
        <f t="shared" si="424"/>
        <v>3700</v>
      </c>
      <c r="AC1975" s="6">
        <f t="shared" si="425"/>
        <v>4270</v>
      </c>
      <c r="AD1975" s="9" t="s">
        <v>710</v>
      </c>
      <c r="AE1975" s="3" t="str">
        <f>IF(ISERROR(VLOOKUP($AD1975,技まとめ!$A$1:$F$380,6,FALSE)),"－",VLOOKUP($AD1975,技まとめ!$A$1:$F$380,6,FALSE))</f>
        <v>DR</v>
      </c>
      <c r="AF1975" s="3">
        <f>IF(ISERROR(VLOOKUP($AD1975,技まとめ!$A$1:$F$380,3,FALSE)),"－",VLOOKUP($AD1975,技まとめ!$A$1:$F$380,3,FALSE))</f>
        <v>15</v>
      </c>
      <c r="AG1975" s="3">
        <f>IF(ISERROR(VLOOKUP($AD1975,技まとめ!$A$1:$F$380,5,FALSE)),"－",VLOOKUP($AD1975,技まとめ!$A$1:$F$380,5,FALSE))</f>
        <v>20</v>
      </c>
      <c r="AH1975" s="3" t="str">
        <f>IF($E1975=IF(ISERROR(VLOOKUP($AD1975,技まとめ!$A$1:$F$380,4,FALSE)),"－",VLOOKUP($AD1975,技まとめ!$A$1:$F$380,4,FALSE)),"一致","")</f>
        <v>一致</v>
      </c>
      <c r="AI1975" s="9" t="s">
        <v>671</v>
      </c>
      <c r="AJ1975" s="3" t="str">
        <f>IF(ISERROR(VLOOKUP($AI1975,技まとめ!$A$1:$F$380,6,FALSE)),"－",VLOOKUP($AI1975,技まとめ!$A$1:$F$380,6,FALSE))</f>
        <v>BL</v>
      </c>
      <c r="AK1975" s="3">
        <f>IF(ISERROR(VLOOKUP($AI1975,技まとめ!$A$1:$F$380,3,FALSE)),"－",VLOOKUP($AI1975,技まとめ!$A$1:$F$380,3,FALSE))</f>
        <v>56</v>
      </c>
      <c r="AL1975" s="3">
        <f>IF(ISERROR(VLOOKUP($AI1975,技まとめ!$A$1:$F$380,5,FALSE)),"－",VLOOKUP($AI1975,技まとめ!$A$1:$F$380,5,FALSE))</f>
        <v>39</v>
      </c>
      <c r="AM1975" s="3" t="str">
        <f>IF($E1975=IF(ISERROR(VLOOKUP($AI1975,技まとめ!$A$1:$F$380,4,FALSE)),"－",VLOOKUP($AI1975,技まとめ!$A$1:$F$380,4,FALSE)),"一致","")</f>
        <v>一致</v>
      </c>
      <c r="AN1975" s="9" t="s">
        <v>5011</v>
      </c>
      <c r="AO1975" s="3" t="str">
        <f>IF(ISERROR(VLOOKUP($AN1975,技まとめ!$A$1:$F$380,6,FALSE)),"－",VLOOKUP($AN1975,技まとめ!$A$1:$F$380,6,FALSE))</f>
        <v>－</v>
      </c>
      <c r="AP1975" s="3">
        <f>IF(ISERROR(VLOOKUP($AN1975,技まとめ!$A$1:$F$380,3,FALSE)),"－",VLOOKUP($AN1975,技まとめ!$A$1:$F$380,3,FALSE))</f>
        <v>0</v>
      </c>
      <c r="AQ1975" s="3">
        <f>IF(ISERROR(VLOOKUP($AN1975,技まとめ!$A$1:$F$380,5,FALSE)),"－",VLOOKUP($AN1975,技まとめ!$A$1:$F$380,5,FALSE))</f>
        <v>0</v>
      </c>
      <c r="AR1975" s="3" t="str">
        <f>IF($E1975=IF(ISERROR(VLOOKUP($AN1975,技まとめ!$A$1:$F$380,4,FALSE)),"－",VLOOKUP($AN1975,技まとめ!$A$1:$F$380,4,FALSE)),"一致","")</f>
        <v/>
      </c>
      <c r="AS1975" s="9" t="s">
        <v>318</v>
      </c>
      <c r="AT1975" s="3" t="str">
        <f>IF(ISERROR(VLOOKUP($AS1975,技まとめ!$A$1:$F$380,6,FALSE)),"－",VLOOKUP($AS1975,技まとめ!$A$1:$F$380,6,FALSE))</f>
        <v>LS</v>
      </c>
      <c r="AU1975" s="3">
        <f>IF(ISERROR(VLOOKUP($AS1975,技まとめ!$A$1:$F$380,3,FALSE)),"－",VLOOKUP($AS1975,技まとめ!$A$1:$F$380,3,FALSE))</f>
        <v>98</v>
      </c>
      <c r="AV1975" s="3">
        <f>IF(ISERROR(VLOOKUP($AS1975,技まとめ!$A$1:$F$380,5,FALSE)),"－",VLOOKUP($AS1975,技まとめ!$A$1:$F$380,5,FALSE))</f>
        <v>62</v>
      </c>
      <c r="AW1975" s="3" t="str">
        <f>IF($E1975=IF(ISERROR(VLOOKUP($AS1975,技まとめ!$A$1:$F$380,4,FALSE)),"－",VLOOKUP($AS1975,技まとめ!$A$1:$F$380,4,FALSE)),"一致","")</f>
        <v/>
      </c>
      <c r="AX1975" s="12" t="str">
        <f t="shared" si="426"/>
        <v>ひとりワンツーフレイムダンスイケイケ！イーグルバスター</v>
      </c>
      <c r="AY1975" s="12" t="str">
        <f t="shared" si="427"/>
        <v>ひとりワンツーフレイムダンスイケイケ！イーグルバスター</v>
      </c>
      <c r="AZ1975" s="12" t="str">
        <f t="shared" si="428"/>
        <v>ひとりワンツーフレイムダンスイケイケ！イーグルバスター</v>
      </c>
      <c r="BA1975" s="12" t="str">
        <f t="shared" si="429"/>
        <v>ひとりワンツーフレイムダンスイケイケ！イーグルバスター</v>
      </c>
      <c r="BB1975" s="11" t="str">
        <f t="shared" si="430"/>
        <v>DRBL－LS</v>
      </c>
      <c r="BC1975" s="11" t="str">
        <f t="shared" si="431"/>
        <v>DRBL－LS</v>
      </c>
      <c r="BD1975" s="11" t="str">
        <f t="shared" si="432"/>
        <v>DRBL－LS</v>
      </c>
      <c r="BE1975" s="11" t="str">
        <f t="shared" si="433"/>
        <v>DRBL－LS</v>
      </c>
    </row>
    <row r="1976" spans="1:57" ht="11.25" hidden="1" customHeight="1">
      <c r="A1976" s="6">
        <v>1975</v>
      </c>
      <c r="B1976" s="7" t="s">
        <v>4319</v>
      </c>
      <c r="C1976" s="8" t="s">
        <v>4320</v>
      </c>
      <c r="D1976" s="7" t="s">
        <v>72</v>
      </c>
      <c r="E1976" s="7" t="s">
        <v>81</v>
      </c>
      <c r="F1976" s="7" t="s">
        <v>128</v>
      </c>
      <c r="G1976" s="9">
        <v>119</v>
      </c>
      <c r="H1976" s="9">
        <v>98</v>
      </c>
      <c r="I1976" s="9">
        <v>53</v>
      </c>
      <c r="J1976" s="9">
        <v>56</v>
      </c>
      <c r="K1976" s="9">
        <v>56</v>
      </c>
      <c r="L1976" s="9">
        <v>56</v>
      </c>
      <c r="M1976" s="9">
        <v>53</v>
      </c>
      <c r="N1976" s="9">
        <v>53</v>
      </c>
      <c r="O1976" s="9">
        <v>56</v>
      </c>
      <c r="P1976" s="9">
        <v>53</v>
      </c>
      <c r="Q1976" s="10">
        <v>103</v>
      </c>
      <c r="R1976" s="11">
        <v>36</v>
      </c>
      <c r="S1976" s="11">
        <v>1</v>
      </c>
      <c r="T1976" s="11">
        <v>106</v>
      </c>
      <c r="U1976" s="11">
        <v>103</v>
      </c>
      <c r="V1976" s="11">
        <v>1</v>
      </c>
      <c r="W1976" s="11">
        <v>106</v>
      </c>
      <c r="X1976" s="11">
        <f t="shared" si="420"/>
        <v>456</v>
      </c>
      <c r="Y1976" s="11">
        <f t="shared" si="421"/>
        <v>4655</v>
      </c>
      <c r="Z1976" s="11">
        <f t="shared" si="422"/>
        <v>1800</v>
      </c>
      <c r="AA1976" s="11">
        <f t="shared" si="423"/>
        <v>4250</v>
      </c>
      <c r="AB1976" s="11">
        <f t="shared" si="424"/>
        <v>4250</v>
      </c>
      <c r="AC1976" s="6">
        <f t="shared" si="425"/>
        <v>4950</v>
      </c>
      <c r="AD1976" s="9" t="s">
        <v>469</v>
      </c>
      <c r="AE1976" s="3" t="str">
        <f>IF(ISERROR(VLOOKUP($AD1976,技まとめ!$A$1:$F$380,6,FALSE)),"－",VLOOKUP($AD1976,技まとめ!$A$1:$F$380,6,FALSE))</f>
        <v>SC</v>
      </c>
      <c r="AF1976" s="3">
        <f>IF(ISERROR(VLOOKUP($AD1976,技まとめ!$A$1:$F$380,3,FALSE)),"－",VLOOKUP($AD1976,技まとめ!$A$1:$F$380,3,FALSE))</f>
        <v>30</v>
      </c>
      <c r="AG1976" s="3">
        <f>IF(ISERROR(VLOOKUP($AD1976,技まとめ!$A$1:$F$380,5,FALSE)),"－",VLOOKUP($AD1976,技まとめ!$A$1:$F$380,5,FALSE))</f>
        <v>21</v>
      </c>
      <c r="AH1976" s="3" t="str">
        <f>IF($E1976=IF(ISERROR(VLOOKUP($AD1976,技まとめ!$A$1:$F$380,4,FALSE)),"－",VLOOKUP($AD1976,技まとめ!$A$1:$F$380,4,FALSE)),"一致","")</f>
        <v/>
      </c>
      <c r="AI1976" s="9" t="s">
        <v>3893</v>
      </c>
      <c r="AJ1976" s="3" t="str">
        <f>IF(ISERROR(VLOOKUP($AI1976,技まとめ!$A$1:$F$380,6,FALSE)),"－",VLOOKUP($AI1976,技まとめ!$A$1:$F$380,6,FALSE))</f>
        <v>NS</v>
      </c>
      <c r="AK1976" s="3">
        <f>IF(ISERROR(VLOOKUP($AI1976,技まとめ!$A$1:$F$380,3,FALSE)),"－",VLOOKUP($AI1976,技まとめ!$A$1:$F$380,3,FALSE))</f>
        <v>57</v>
      </c>
      <c r="AL1976" s="3">
        <f>IF(ISERROR(VLOOKUP($AI1976,技まとめ!$A$1:$F$380,5,FALSE)),"－",VLOOKUP($AI1976,技まとめ!$A$1:$F$380,5,FALSE))</f>
        <v>34</v>
      </c>
      <c r="AM1976" s="3" t="str">
        <f>IF($E1976=IF(ISERROR(VLOOKUP($AI1976,技まとめ!$A$1:$F$380,4,FALSE)),"－",VLOOKUP($AI1976,技まとめ!$A$1:$F$380,4,FALSE)),"一致","")</f>
        <v/>
      </c>
      <c r="AN1976" s="9" t="s">
        <v>99</v>
      </c>
      <c r="AO1976" s="3" t="str">
        <f>IF(ISERROR(VLOOKUP($AN1976,技まとめ!$A$1:$F$380,6,FALSE)),"－",VLOOKUP($AN1976,技まとめ!$A$1:$F$380,6,FALSE))</f>
        <v>DR</v>
      </c>
      <c r="AP1976" s="3">
        <f>IF(ISERROR(VLOOKUP($AN1976,技まとめ!$A$1:$F$380,3,FALSE)),"－",VLOOKUP($AN1976,技まとめ!$A$1:$F$380,3,FALSE))</f>
        <v>77</v>
      </c>
      <c r="AQ1976" s="3">
        <f>IF(ISERROR(VLOOKUP($AN1976,技まとめ!$A$1:$F$380,5,FALSE)),"－",VLOOKUP($AN1976,技まとめ!$A$1:$F$380,5,FALSE))</f>
        <v>47</v>
      </c>
      <c r="AR1976" s="3" t="str">
        <f>IF($E1976=IF(ISERROR(VLOOKUP($AN1976,技まとめ!$A$1:$F$380,4,FALSE)),"－",VLOOKUP($AN1976,技まとめ!$A$1:$F$380,4,FALSE)),"一致","")</f>
        <v/>
      </c>
      <c r="AS1976" s="9" t="s">
        <v>516</v>
      </c>
      <c r="AT1976" s="3" t="str">
        <f>IF(ISERROR(VLOOKUP($AS1976,技まとめ!$A$1:$F$380,6,FALSE)),"－",VLOOKUP($AS1976,技まとめ!$A$1:$F$380,6,FALSE))</f>
        <v>－</v>
      </c>
      <c r="AU1976" s="3">
        <f>IF(ISERROR(VLOOKUP($AS1976,技まとめ!$A$1:$F$380,3,FALSE)),"－",VLOOKUP($AS1976,技まとめ!$A$1:$F$380,3,FALSE))</f>
        <v>0</v>
      </c>
      <c r="AV1976" s="3">
        <f>IF(ISERROR(VLOOKUP($AS1976,技まとめ!$A$1:$F$380,5,FALSE)),"－",VLOOKUP($AS1976,技まとめ!$A$1:$F$380,5,FALSE))</f>
        <v>0</v>
      </c>
      <c r="AW1976" s="3" t="str">
        <f>IF($E1976=IF(ISERROR(VLOOKUP($AS1976,技まとめ!$A$1:$F$380,4,FALSE)),"－",VLOOKUP($AS1976,技まとめ!$A$1:$F$380,4,FALSE)),"一致","")</f>
        <v/>
      </c>
      <c r="AX1976" s="12" t="str">
        <f t="shared" si="426"/>
        <v>あびせげりジャンピングサンダーＵ・ボートスピードプラス</v>
      </c>
      <c r="AY1976" s="12" t="str">
        <f t="shared" si="427"/>
        <v>あびせげりジャンピングサンダーＵ・ボートスピードプラス</v>
      </c>
      <c r="AZ1976" s="12" t="str">
        <f t="shared" si="428"/>
        <v>あびせげりジャンピングサンダーＵ・ボートスピードプラス</v>
      </c>
      <c r="BA1976" s="12" t="str">
        <f t="shared" si="429"/>
        <v>あびせげりジャンピングサンダーＵ・ボートスピードプラス</v>
      </c>
      <c r="BB1976" s="11" t="str">
        <f t="shared" si="430"/>
        <v>SCNSDR－</v>
      </c>
      <c r="BC1976" s="11" t="str">
        <f t="shared" si="431"/>
        <v>SCNSDR－</v>
      </c>
      <c r="BD1976" s="11" t="str">
        <f t="shared" si="432"/>
        <v>SCNSDR－</v>
      </c>
      <c r="BE1976" s="11" t="str">
        <f t="shared" si="433"/>
        <v>SCNSDR－</v>
      </c>
    </row>
    <row r="1977" spans="1:57" ht="11.25" hidden="1" customHeight="1">
      <c r="A1977" s="6">
        <v>1976</v>
      </c>
      <c r="B1977" s="7" t="s">
        <v>4321</v>
      </c>
      <c r="C1977" s="8" t="s">
        <v>4322</v>
      </c>
      <c r="D1977" s="7" t="s">
        <v>650</v>
      </c>
      <c r="E1977" s="7" t="s">
        <v>102</v>
      </c>
      <c r="F1977" s="7" t="s">
        <v>128</v>
      </c>
      <c r="G1977" s="9">
        <v>124</v>
      </c>
      <c r="H1977" s="9">
        <v>111</v>
      </c>
      <c r="I1977" s="9">
        <v>54</v>
      </c>
      <c r="J1977" s="9">
        <v>57</v>
      </c>
      <c r="K1977" s="9">
        <v>45</v>
      </c>
      <c r="L1977" s="9">
        <v>46</v>
      </c>
      <c r="M1977" s="9">
        <v>49</v>
      </c>
      <c r="N1977" s="9">
        <v>63</v>
      </c>
      <c r="O1977" s="9">
        <v>49</v>
      </c>
      <c r="P1977" s="9">
        <v>42</v>
      </c>
      <c r="Q1977" s="10">
        <v>104</v>
      </c>
      <c r="R1977" s="11">
        <v>25</v>
      </c>
      <c r="S1977" s="11">
        <v>1</v>
      </c>
      <c r="T1977" s="11">
        <v>96</v>
      </c>
      <c r="U1977" s="11">
        <v>99</v>
      </c>
      <c r="V1977" s="11">
        <v>1</v>
      </c>
      <c r="W1977" s="11">
        <v>99</v>
      </c>
      <c r="X1977" s="11">
        <f t="shared" si="420"/>
        <v>425</v>
      </c>
      <c r="Y1977" s="11">
        <f t="shared" si="421"/>
        <v>4660</v>
      </c>
      <c r="Z1977" s="11">
        <f t="shared" si="422"/>
        <v>1380</v>
      </c>
      <c r="AA1977" s="11">
        <f t="shared" si="423"/>
        <v>3865</v>
      </c>
      <c r="AB1977" s="11">
        <f t="shared" si="424"/>
        <v>3865</v>
      </c>
      <c r="AC1977" s="6">
        <f t="shared" si="425"/>
        <v>4460</v>
      </c>
      <c r="AD1977" s="9" t="s">
        <v>360</v>
      </c>
      <c r="AE1977" s="3" t="str">
        <f>IF(ISERROR(VLOOKUP($AD1977,技まとめ!$A$1:$F$380,6,FALSE)),"－",VLOOKUP($AD1977,技まとめ!$A$1:$F$380,6,FALSE))</f>
        <v>LS</v>
      </c>
      <c r="AF1977" s="3">
        <f>IF(ISERROR(VLOOKUP($AD1977,技まとめ!$A$1:$F$380,3,FALSE)),"－",VLOOKUP($AD1977,技まとめ!$A$1:$F$380,3,FALSE))</f>
        <v>64</v>
      </c>
      <c r="AG1977" s="3">
        <f>IF(ISERROR(VLOOKUP($AD1977,技まとめ!$A$1:$F$380,5,FALSE)),"－",VLOOKUP($AD1977,技まとめ!$A$1:$F$380,5,FALSE))</f>
        <v>44</v>
      </c>
      <c r="AH1977" s="3" t="str">
        <f>IF($E1977=IF(ISERROR(VLOOKUP($AD1977,技まとめ!$A$1:$F$380,4,FALSE)),"－",VLOOKUP($AD1977,技まとめ!$A$1:$F$380,4,FALSE)),"一致","")</f>
        <v>一致</v>
      </c>
      <c r="AI1977" s="9" t="s">
        <v>335</v>
      </c>
      <c r="AJ1977" s="3" t="str">
        <f>IF(ISERROR(VLOOKUP($AI1977,技まとめ!$A$1:$F$380,6,FALSE)),"－",VLOOKUP($AI1977,技まとめ!$A$1:$F$380,6,FALSE))</f>
        <v>SC</v>
      </c>
      <c r="AK1977" s="3">
        <f>IF(ISERROR(VLOOKUP($AI1977,技まとめ!$A$1:$F$380,3,FALSE)),"－",VLOOKUP($AI1977,技まとめ!$A$1:$F$380,3,FALSE))</f>
        <v>51</v>
      </c>
      <c r="AL1977" s="3">
        <f>IF(ISERROR(VLOOKUP($AI1977,技まとめ!$A$1:$F$380,5,FALSE)),"－",VLOOKUP($AI1977,技まとめ!$A$1:$F$380,5,FALSE))</f>
        <v>31</v>
      </c>
      <c r="AM1977" s="3" t="str">
        <f>IF($E1977=IF(ISERROR(VLOOKUP($AI1977,技まとめ!$A$1:$F$380,4,FALSE)),"－",VLOOKUP($AI1977,技まとめ!$A$1:$F$380,4,FALSE)),"一致","")</f>
        <v>一致</v>
      </c>
      <c r="AN1977" s="9" t="s">
        <v>599</v>
      </c>
      <c r="AO1977" s="3" t="str">
        <f>IF(ISERROR(VLOOKUP($AN1977,技まとめ!$A$1:$F$380,6,FALSE)),"－",VLOOKUP($AN1977,技まとめ!$A$1:$F$380,6,FALSE))</f>
        <v>－</v>
      </c>
      <c r="AP1977" s="3">
        <f>IF(ISERROR(VLOOKUP($AN1977,技まとめ!$A$1:$F$380,3,FALSE)),"－",VLOOKUP($AN1977,技まとめ!$A$1:$F$380,3,FALSE))</f>
        <v>0</v>
      </c>
      <c r="AQ1977" s="3">
        <f>IF(ISERROR(VLOOKUP($AN1977,技まとめ!$A$1:$F$380,5,FALSE)),"－",VLOOKUP($AN1977,技まとめ!$A$1:$F$380,5,FALSE))</f>
        <v>0</v>
      </c>
      <c r="AR1977" s="3" t="str">
        <f>IF($E1977=IF(ISERROR(VLOOKUP($AN1977,技まとめ!$A$1:$F$380,4,FALSE)),"－",VLOOKUP($AN1977,技まとめ!$A$1:$F$380,4,FALSE)),"一致","")</f>
        <v/>
      </c>
      <c r="AS1977" s="9" t="s">
        <v>372</v>
      </c>
      <c r="AT1977" s="3" t="str">
        <f>IF(ISERROR(VLOOKUP($AS1977,技まとめ!$A$1:$F$380,6,FALSE)),"－",VLOOKUP($AS1977,技まとめ!$A$1:$F$380,6,FALSE))</f>
        <v>NS</v>
      </c>
      <c r="AU1977" s="3">
        <f>IF(ISERROR(VLOOKUP($AS1977,技まとめ!$A$1:$F$380,3,FALSE)),"－",VLOOKUP($AS1977,技まとめ!$A$1:$F$380,3,FALSE))</f>
        <v>75</v>
      </c>
      <c r="AV1977" s="3">
        <f>IF(ISERROR(VLOOKUP($AS1977,技まとめ!$A$1:$F$380,5,FALSE)),"－",VLOOKUP($AS1977,技まとめ!$A$1:$F$380,5,FALSE))</f>
        <v>43</v>
      </c>
      <c r="AW1977" s="3" t="str">
        <f>IF($E1977=IF(ISERROR(VLOOKUP($AS1977,技まとめ!$A$1:$F$380,4,FALSE)),"－",VLOOKUP($AS1977,技まとめ!$A$1:$F$380,4,FALSE)),"一致","")</f>
        <v>一致</v>
      </c>
      <c r="AX1977" s="12" t="str">
        <f t="shared" si="426"/>
        <v>アサルトシュートダイナマイトシュートシュートプラスガンショット</v>
      </c>
      <c r="AY1977" s="12" t="str">
        <f t="shared" si="427"/>
        <v>アサルトシュートダイナマイトシュートシュートプラスガンショット</v>
      </c>
      <c r="AZ1977" s="12" t="str">
        <f t="shared" si="428"/>
        <v>アサルトシュートダイナマイトシュートシュートプラスガンショット</v>
      </c>
      <c r="BA1977" s="12" t="str">
        <f t="shared" si="429"/>
        <v>アサルトシュートダイナマイトシュートシュートプラスガンショット</v>
      </c>
      <c r="BB1977" s="11" t="str">
        <f t="shared" si="430"/>
        <v>LSSC－NS</v>
      </c>
      <c r="BC1977" s="11" t="str">
        <f t="shared" si="431"/>
        <v>LSSC－NS</v>
      </c>
      <c r="BD1977" s="11" t="str">
        <f t="shared" si="432"/>
        <v>LSSC－NS</v>
      </c>
      <c r="BE1977" s="11" t="str">
        <f t="shared" si="433"/>
        <v>LSSC－NS</v>
      </c>
    </row>
    <row r="1978" spans="1:57" ht="11.25" hidden="1" customHeight="1">
      <c r="A1978" s="6">
        <v>1977</v>
      </c>
      <c r="B1978" s="7" t="s">
        <v>4323</v>
      </c>
      <c r="C1978" s="8" t="s">
        <v>4324</v>
      </c>
      <c r="D1978" s="7" t="s">
        <v>72</v>
      </c>
      <c r="E1978" s="7" t="s">
        <v>95</v>
      </c>
      <c r="F1978" s="7" t="s">
        <v>128</v>
      </c>
      <c r="G1978" s="9">
        <v>119</v>
      </c>
      <c r="H1978" s="9">
        <v>102</v>
      </c>
      <c r="I1978" s="9">
        <v>63</v>
      </c>
      <c r="J1978" s="9">
        <v>57</v>
      </c>
      <c r="K1978" s="9">
        <v>56</v>
      </c>
      <c r="L1978" s="9">
        <v>57</v>
      </c>
      <c r="M1978" s="9">
        <v>53</v>
      </c>
      <c r="N1978" s="9">
        <v>55</v>
      </c>
      <c r="O1978" s="9">
        <v>56</v>
      </c>
      <c r="P1978" s="9">
        <v>14</v>
      </c>
      <c r="Q1978" s="10">
        <v>113</v>
      </c>
      <c r="R1978" s="11">
        <v>1</v>
      </c>
      <c r="S1978" s="11">
        <v>1</v>
      </c>
      <c r="T1978" s="11">
        <v>107</v>
      </c>
      <c r="U1978" s="11">
        <v>103</v>
      </c>
      <c r="V1978" s="11">
        <v>1</v>
      </c>
      <c r="W1978" s="11">
        <v>105</v>
      </c>
      <c r="X1978" s="11">
        <f t="shared" si="420"/>
        <v>431</v>
      </c>
      <c r="Y1978" s="11">
        <f t="shared" si="421"/>
        <v>5050</v>
      </c>
      <c r="Z1978" s="11">
        <f t="shared" si="422"/>
        <v>570</v>
      </c>
      <c r="AA1978" s="11">
        <f t="shared" si="423"/>
        <v>4280</v>
      </c>
      <c r="AB1978" s="11">
        <f t="shared" si="424"/>
        <v>4280</v>
      </c>
      <c r="AC1978" s="6">
        <f t="shared" si="425"/>
        <v>4810</v>
      </c>
      <c r="AD1978" s="9" t="s">
        <v>543</v>
      </c>
      <c r="AE1978" s="3" t="str">
        <f>IF(ISERROR(VLOOKUP($AD1978,技まとめ!$A$1:$F$380,6,FALSE)),"－",VLOOKUP($AD1978,技まとめ!$A$1:$F$380,6,FALSE))</f>
        <v>SC</v>
      </c>
      <c r="AF1978" s="3">
        <f>IF(ISERROR(VLOOKUP($AD1978,技まとめ!$A$1:$F$380,3,FALSE)),"－",VLOOKUP($AD1978,技まとめ!$A$1:$F$380,3,FALSE))</f>
        <v>25</v>
      </c>
      <c r="AG1978" s="3">
        <f>IF(ISERROR(VLOOKUP($AD1978,技まとめ!$A$1:$F$380,5,FALSE)),"－",VLOOKUP($AD1978,技まとめ!$A$1:$F$380,5,FALSE))</f>
        <v>20</v>
      </c>
      <c r="AH1978" s="3" t="str">
        <f>IF($E1978=IF(ISERROR(VLOOKUP($AD1978,技まとめ!$A$1:$F$380,4,FALSE)),"－",VLOOKUP($AD1978,技まとめ!$A$1:$F$380,4,FALSE)),"一致","")</f>
        <v/>
      </c>
      <c r="AI1978" s="9" t="s">
        <v>683</v>
      </c>
      <c r="AJ1978" s="3" t="str">
        <f>IF(ISERROR(VLOOKUP($AI1978,技まとめ!$A$1:$F$380,6,FALSE)),"－",VLOOKUP($AI1978,技まとめ!$A$1:$F$380,6,FALSE))</f>
        <v>SC</v>
      </c>
      <c r="AK1978" s="3">
        <f>IF(ISERROR(VLOOKUP($AI1978,技まとめ!$A$1:$F$380,3,FALSE)),"－",VLOOKUP($AI1978,技まとめ!$A$1:$F$380,3,FALSE))</f>
        <v>88</v>
      </c>
      <c r="AL1978" s="3">
        <f>IF(ISERROR(VLOOKUP($AI1978,技まとめ!$A$1:$F$380,5,FALSE)),"－",VLOOKUP($AI1978,技まとめ!$A$1:$F$380,5,FALSE))</f>
        <v>49</v>
      </c>
      <c r="AM1978" s="3" t="str">
        <f>IF($E1978=IF(ISERROR(VLOOKUP($AI1978,技まとめ!$A$1:$F$380,4,FALSE)),"－",VLOOKUP($AI1978,技まとめ!$A$1:$F$380,4,FALSE)),"一致","")</f>
        <v>一致</v>
      </c>
      <c r="AN1978" s="9" t="s">
        <v>372</v>
      </c>
      <c r="AO1978" s="3" t="str">
        <f>IF(ISERROR(VLOOKUP($AN1978,技まとめ!$A$1:$F$380,6,FALSE)),"－",VLOOKUP($AN1978,技まとめ!$A$1:$F$380,6,FALSE))</f>
        <v>NS</v>
      </c>
      <c r="AP1978" s="3">
        <f>IF(ISERROR(VLOOKUP($AN1978,技まとめ!$A$1:$F$380,3,FALSE)),"－",VLOOKUP($AN1978,技まとめ!$A$1:$F$380,3,FALSE))</f>
        <v>75</v>
      </c>
      <c r="AQ1978" s="3">
        <f>IF(ISERROR(VLOOKUP($AN1978,技まとめ!$A$1:$F$380,5,FALSE)),"－",VLOOKUP($AN1978,技まとめ!$A$1:$F$380,5,FALSE))</f>
        <v>43</v>
      </c>
      <c r="AR1978" s="3" t="str">
        <f>IF($E1978=IF(ISERROR(VLOOKUP($AN1978,技まとめ!$A$1:$F$380,4,FALSE)),"－",VLOOKUP($AN1978,技まとめ!$A$1:$F$380,4,FALSE)),"一致","")</f>
        <v/>
      </c>
      <c r="AS1978" s="9" t="s">
        <v>532</v>
      </c>
      <c r="AT1978" s="3" t="str">
        <f>IF(ISERROR(VLOOKUP($AS1978,技まとめ!$A$1:$F$380,6,FALSE)),"－",VLOOKUP($AS1978,技まとめ!$A$1:$F$380,6,FALSE))</f>
        <v>NS</v>
      </c>
      <c r="AU1978" s="3">
        <f>IF(ISERROR(VLOOKUP($AS1978,技まとめ!$A$1:$F$380,3,FALSE)),"－",VLOOKUP($AS1978,技まとめ!$A$1:$F$380,3,FALSE))</f>
        <v>103</v>
      </c>
      <c r="AV1978" s="3">
        <f>IF(ISERROR(VLOOKUP($AS1978,技まとめ!$A$1:$F$380,5,FALSE)),"－",VLOOKUP($AS1978,技まとめ!$A$1:$F$380,5,FALSE))</f>
        <v>55</v>
      </c>
      <c r="AW1978" s="3" t="str">
        <f>IF($E1978=IF(ISERROR(VLOOKUP($AS1978,技まとめ!$A$1:$F$380,4,FALSE)),"－",VLOOKUP($AS1978,技まとめ!$A$1:$F$380,4,FALSE)),"一致","")</f>
        <v/>
      </c>
      <c r="AX1978" s="12" t="str">
        <f t="shared" si="426"/>
        <v>スピニングシュートペガサスショットガンショットトライペガサス</v>
      </c>
      <c r="AY1978" s="12" t="str">
        <f t="shared" si="427"/>
        <v>スピニングシュートペガサスショットガンショットトライペガサス</v>
      </c>
      <c r="AZ1978" s="12" t="str">
        <f t="shared" si="428"/>
        <v>スピニングシュートペガサスショットガンショットトライペガサス</v>
      </c>
      <c r="BA1978" s="12" t="str">
        <f t="shared" si="429"/>
        <v>スピニングシュートペガサスショットガンショットトライペガサス</v>
      </c>
      <c r="BB1978" s="11" t="str">
        <f t="shared" si="430"/>
        <v>SCSCNSNS</v>
      </c>
      <c r="BC1978" s="11" t="str">
        <f t="shared" si="431"/>
        <v>SCSCNSNS</v>
      </c>
      <c r="BD1978" s="11" t="str">
        <f t="shared" si="432"/>
        <v>SCSCNSNS</v>
      </c>
      <c r="BE1978" s="11" t="str">
        <f t="shared" si="433"/>
        <v>SCSCNSNS</v>
      </c>
    </row>
    <row r="1979" spans="1:57" ht="11.25" hidden="1" customHeight="1">
      <c r="A1979" s="6">
        <v>1978</v>
      </c>
      <c r="B1979" s="7" t="s">
        <v>4325</v>
      </c>
      <c r="C1979" s="8" t="s">
        <v>4326</v>
      </c>
      <c r="D1979" s="7" t="s">
        <v>72</v>
      </c>
      <c r="E1979" s="7" t="s">
        <v>73</v>
      </c>
      <c r="F1979" s="7" t="s">
        <v>109</v>
      </c>
      <c r="G1979" s="9">
        <v>114</v>
      </c>
      <c r="H1979" s="9">
        <v>106</v>
      </c>
      <c r="I1979" s="9">
        <v>58</v>
      </c>
      <c r="J1979" s="9">
        <v>61</v>
      </c>
      <c r="K1979" s="9">
        <v>53</v>
      </c>
      <c r="L1979" s="9">
        <v>54</v>
      </c>
      <c r="M1979" s="9">
        <v>56</v>
      </c>
      <c r="N1979" s="9">
        <v>54</v>
      </c>
      <c r="O1979" s="9">
        <v>53</v>
      </c>
      <c r="P1979" s="9">
        <v>27</v>
      </c>
      <c r="Q1979" s="10">
        <v>108</v>
      </c>
      <c r="R1979" s="11">
        <v>13</v>
      </c>
      <c r="S1979" s="11">
        <v>1</v>
      </c>
      <c r="T1979" s="11">
        <v>104</v>
      </c>
      <c r="U1979" s="11">
        <v>106</v>
      </c>
      <c r="V1979" s="11">
        <v>1</v>
      </c>
      <c r="W1979" s="11">
        <v>103</v>
      </c>
      <c r="X1979" s="11">
        <f t="shared" si="420"/>
        <v>436</v>
      </c>
      <c r="Y1979" s="11">
        <f t="shared" si="421"/>
        <v>4840</v>
      </c>
      <c r="Z1979" s="11">
        <f t="shared" si="422"/>
        <v>980</v>
      </c>
      <c r="AA1979" s="11">
        <f t="shared" si="423"/>
        <v>4165</v>
      </c>
      <c r="AB1979" s="11">
        <f t="shared" si="424"/>
        <v>4165</v>
      </c>
      <c r="AC1979" s="6">
        <f t="shared" si="425"/>
        <v>4740</v>
      </c>
      <c r="AD1979" s="9" t="s">
        <v>821</v>
      </c>
      <c r="AE1979" s="3" t="str">
        <f>IF(ISERROR(VLOOKUP($AD1979,技まとめ!$A$1:$F$380,6,FALSE)),"－",VLOOKUP($AD1979,技まとめ!$A$1:$F$380,6,FALSE))</f>
        <v>BL</v>
      </c>
      <c r="AF1979" s="3">
        <f>IF(ISERROR(VLOOKUP($AD1979,技まとめ!$A$1:$F$380,3,FALSE)),"－",VLOOKUP($AD1979,技まとめ!$A$1:$F$380,3,FALSE))</f>
        <v>52</v>
      </c>
      <c r="AG1979" s="3">
        <f>IF(ISERROR(VLOOKUP($AD1979,技まとめ!$A$1:$F$380,5,FALSE)),"－",VLOOKUP($AD1979,技まとめ!$A$1:$F$380,5,FALSE))</f>
        <v>36</v>
      </c>
      <c r="AH1979" s="3" t="str">
        <f>IF($E1979=IF(ISERROR(VLOOKUP($AD1979,技まとめ!$A$1:$F$380,4,FALSE)),"－",VLOOKUP($AD1979,技まとめ!$A$1:$F$380,4,FALSE)),"一致","")</f>
        <v/>
      </c>
      <c r="AI1979" s="9" t="s">
        <v>329</v>
      </c>
      <c r="AJ1979" s="3" t="str">
        <f>IF(ISERROR(VLOOKUP($AI1979,技まとめ!$A$1:$F$380,6,FALSE)),"－",VLOOKUP($AI1979,技まとめ!$A$1:$F$380,6,FALSE))</f>
        <v>SC</v>
      </c>
      <c r="AK1979" s="3">
        <f>IF(ISERROR(VLOOKUP($AI1979,技まとめ!$A$1:$F$380,3,FALSE)),"－",VLOOKUP($AI1979,技まとめ!$A$1:$F$380,3,FALSE))</f>
        <v>23</v>
      </c>
      <c r="AL1979" s="3">
        <f>IF(ISERROR(VLOOKUP($AI1979,技まとめ!$A$1:$F$380,5,FALSE)),"－",VLOOKUP($AI1979,技まとめ!$A$1:$F$380,5,FALSE))</f>
        <v>20</v>
      </c>
      <c r="AM1979" s="3" t="str">
        <f>IF($E1979=IF(ISERROR(VLOOKUP($AI1979,技まとめ!$A$1:$F$380,4,FALSE)),"－",VLOOKUP($AI1979,技まとめ!$A$1:$F$380,4,FALSE)),"一致","")</f>
        <v>一致</v>
      </c>
      <c r="AN1979" s="9" t="s">
        <v>119</v>
      </c>
      <c r="AO1979" s="3" t="str">
        <f>IF(ISERROR(VLOOKUP($AN1979,技まとめ!$A$1:$F$380,6,FALSE)),"－",VLOOKUP($AN1979,技まとめ!$A$1:$F$380,6,FALSE))</f>
        <v>NS</v>
      </c>
      <c r="AP1979" s="3">
        <f>IF(ISERROR(VLOOKUP($AN1979,技まとめ!$A$1:$F$380,3,FALSE)),"－",VLOOKUP($AN1979,技まとめ!$A$1:$F$380,3,FALSE))</f>
        <v>85</v>
      </c>
      <c r="AQ1979" s="3">
        <f>IF(ISERROR(VLOOKUP($AN1979,技まとめ!$A$1:$F$380,5,FALSE)),"－",VLOOKUP($AN1979,技まとめ!$A$1:$F$380,5,FALSE))</f>
        <v>46</v>
      </c>
      <c r="AR1979" s="3" t="str">
        <f>IF($E1979=IF(ISERROR(VLOOKUP($AN1979,技まとめ!$A$1:$F$380,4,FALSE)),"－",VLOOKUP($AN1979,技まとめ!$A$1:$F$380,4,FALSE)),"一致","")</f>
        <v>一致</v>
      </c>
      <c r="AS1979" s="9" t="s">
        <v>124</v>
      </c>
      <c r="AT1979" s="3" t="str">
        <f>IF(ISERROR(VLOOKUP($AS1979,技まとめ!$A$1:$F$380,6,FALSE)),"－",VLOOKUP($AS1979,技まとめ!$A$1:$F$380,6,FALSE))</f>
        <v>BL</v>
      </c>
      <c r="AU1979" s="3">
        <f>IF(ISERROR(VLOOKUP($AS1979,技まとめ!$A$1:$F$380,3,FALSE)),"－",VLOOKUP($AS1979,技まとめ!$A$1:$F$380,3,FALSE))</f>
        <v>42</v>
      </c>
      <c r="AV1979" s="3">
        <f>IF(ISERROR(VLOOKUP($AS1979,技まとめ!$A$1:$F$380,5,FALSE)),"－",VLOOKUP($AS1979,技まとめ!$A$1:$F$380,5,FALSE))</f>
        <v>29</v>
      </c>
      <c r="AW1979" s="3" t="str">
        <f>IF($E1979=IF(ISERROR(VLOOKUP($AS1979,技まとめ!$A$1:$F$380,4,FALSE)),"－",VLOOKUP($AS1979,技まとめ!$A$1:$F$380,4,FALSE)),"一致","")</f>
        <v/>
      </c>
      <c r="AX1979" s="12" t="str">
        <f t="shared" si="426"/>
        <v>ウェルカムバックスネークショットドラゴングランドフェイクボンバー</v>
      </c>
      <c r="AY1979" s="12" t="str">
        <f t="shared" si="427"/>
        <v>ウェルカムバックスネークショットドラゴングランドフェイクボンバー</v>
      </c>
      <c r="AZ1979" s="12" t="str">
        <f t="shared" si="428"/>
        <v>ウェルカムバックスネークショットドラゴングランドフェイクボンバー</v>
      </c>
      <c r="BA1979" s="12" t="str">
        <f t="shared" si="429"/>
        <v>ウェルカムバックスネークショットドラゴングランドフェイクボンバー</v>
      </c>
      <c r="BB1979" s="11" t="str">
        <f t="shared" si="430"/>
        <v>BLSCNSBL</v>
      </c>
      <c r="BC1979" s="11" t="str">
        <f t="shared" si="431"/>
        <v>BLSCNSBL</v>
      </c>
      <c r="BD1979" s="11" t="str">
        <f t="shared" si="432"/>
        <v>BLSCNSBL</v>
      </c>
      <c r="BE1979" s="11" t="str">
        <f t="shared" si="433"/>
        <v>BLSCNSBL</v>
      </c>
    </row>
    <row r="1980" spans="1:57" ht="11.25" hidden="1" customHeight="1">
      <c r="A1980" s="6">
        <v>1979</v>
      </c>
      <c r="B1980" s="7" t="s">
        <v>4327</v>
      </c>
      <c r="C1980" s="8" t="s">
        <v>4328</v>
      </c>
      <c r="D1980" s="7" t="s">
        <v>72</v>
      </c>
      <c r="E1980" s="7" t="s">
        <v>81</v>
      </c>
      <c r="F1980" s="7" t="s">
        <v>74</v>
      </c>
      <c r="G1980" s="9">
        <v>114</v>
      </c>
      <c r="H1980" s="9">
        <v>102</v>
      </c>
      <c r="I1980" s="9">
        <v>55</v>
      </c>
      <c r="J1980" s="9">
        <v>54</v>
      </c>
      <c r="K1980" s="9">
        <v>45</v>
      </c>
      <c r="L1980" s="9">
        <v>45</v>
      </c>
      <c r="M1980" s="9">
        <v>51</v>
      </c>
      <c r="N1980" s="9">
        <v>54</v>
      </c>
      <c r="O1980" s="9">
        <v>51</v>
      </c>
      <c r="P1980" s="9">
        <v>56</v>
      </c>
      <c r="Q1980" s="10">
        <v>105</v>
      </c>
      <c r="R1980" s="11">
        <v>27</v>
      </c>
      <c r="S1980" s="11">
        <v>1</v>
      </c>
      <c r="T1980" s="11">
        <v>95</v>
      </c>
      <c r="U1980" s="11">
        <v>101</v>
      </c>
      <c r="V1980" s="11">
        <v>1</v>
      </c>
      <c r="W1980" s="11">
        <v>101</v>
      </c>
      <c r="X1980" s="11">
        <f t="shared" si="420"/>
        <v>431</v>
      </c>
      <c r="Y1980" s="11">
        <f t="shared" si="421"/>
        <v>4710</v>
      </c>
      <c r="Z1980" s="11">
        <f t="shared" si="422"/>
        <v>1460</v>
      </c>
      <c r="AA1980" s="11">
        <f t="shared" si="423"/>
        <v>3840</v>
      </c>
      <c r="AB1980" s="11">
        <f t="shared" si="424"/>
        <v>3840</v>
      </c>
      <c r="AC1980" s="6">
        <f t="shared" si="425"/>
        <v>4440</v>
      </c>
      <c r="AD1980" s="9" t="s">
        <v>440</v>
      </c>
      <c r="AE1980" s="3" t="str">
        <f>IF(ISERROR(VLOOKUP($AD1980,技まとめ!$A$1:$F$380,6,FALSE)),"－",VLOOKUP($AD1980,技まとめ!$A$1:$F$380,6,FALSE))</f>
        <v>CA</v>
      </c>
      <c r="AF1980" s="3">
        <f>IF(ISERROR(VLOOKUP($AD1980,技まとめ!$A$1:$F$380,3,FALSE)),"－",VLOOKUP($AD1980,技まとめ!$A$1:$F$380,3,FALSE))</f>
        <v>15</v>
      </c>
      <c r="AG1980" s="3">
        <f>IF(ISERROR(VLOOKUP($AD1980,技まとめ!$A$1:$F$380,5,FALSE)),"－",VLOOKUP($AD1980,技まとめ!$A$1:$F$380,5,FALSE))</f>
        <v>20</v>
      </c>
      <c r="AH1980" s="3" t="str">
        <f>IF($E1980=IF(ISERROR(VLOOKUP($AD1980,技まとめ!$A$1:$F$380,4,FALSE)),"－",VLOOKUP($AD1980,技まとめ!$A$1:$F$380,4,FALSE)),"一致","")</f>
        <v>一致</v>
      </c>
      <c r="AI1980" s="9" t="s">
        <v>129</v>
      </c>
      <c r="AJ1980" s="3" t="str">
        <f>IF(ISERROR(VLOOKUP($AI1980,技まとめ!$A$1:$F$380,6,FALSE)),"－",VLOOKUP($AI1980,技まとめ!$A$1:$F$380,6,FALSE))</f>
        <v>BL</v>
      </c>
      <c r="AK1980" s="3">
        <f>IF(ISERROR(VLOOKUP($AI1980,技まとめ!$A$1:$F$380,3,FALSE)),"－",VLOOKUP($AI1980,技まとめ!$A$1:$F$380,3,FALSE))</f>
        <v>13</v>
      </c>
      <c r="AL1980" s="3">
        <f>IF(ISERROR(VLOOKUP($AI1980,技まとめ!$A$1:$F$380,5,FALSE)),"－",VLOOKUP($AI1980,技まとめ!$A$1:$F$380,5,FALSE))</f>
        <v>20</v>
      </c>
      <c r="AM1980" s="3" t="str">
        <f>IF($E1980=IF(ISERROR(VLOOKUP($AI1980,技まとめ!$A$1:$F$380,4,FALSE)),"－",VLOOKUP($AI1980,技まとめ!$A$1:$F$380,4,FALSE)),"一致","")</f>
        <v/>
      </c>
      <c r="AN1980" s="9" t="s">
        <v>594</v>
      </c>
      <c r="AO1980" s="3" t="str">
        <f>IF(ISERROR(VLOOKUP($AN1980,技まとめ!$A$1:$F$380,6,FALSE)),"－",VLOOKUP($AN1980,技まとめ!$A$1:$F$380,6,FALSE))</f>
        <v>P1</v>
      </c>
      <c r="AP1980" s="3">
        <f>IF(ISERROR(VLOOKUP($AN1980,技まとめ!$A$1:$F$380,3,FALSE)),"－",VLOOKUP($AN1980,技まとめ!$A$1:$F$380,3,FALSE))</f>
        <v>73</v>
      </c>
      <c r="AQ1980" s="3">
        <f>IF(ISERROR(VLOOKUP($AN1980,技まとめ!$A$1:$F$380,5,FALSE)),"－",VLOOKUP($AN1980,技まとめ!$A$1:$F$380,5,FALSE))</f>
        <v>42</v>
      </c>
      <c r="AR1980" s="3" t="str">
        <f>IF($E1980=IF(ISERROR(VLOOKUP($AN1980,技まとめ!$A$1:$F$380,4,FALSE)),"－",VLOOKUP($AN1980,技まとめ!$A$1:$F$380,4,FALSE)),"一致","")</f>
        <v/>
      </c>
      <c r="AS1980" s="9" t="s">
        <v>124</v>
      </c>
      <c r="AT1980" s="3" t="str">
        <f>IF(ISERROR(VLOOKUP($AS1980,技まとめ!$A$1:$F$380,6,FALSE)),"－",VLOOKUP($AS1980,技まとめ!$A$1:$F$380,6,FALSE))</f>
        <v>BL</v>
      </c>
      <c r="AU1980" s="3">
        <f>IF(ISERROR(VLOOKUP($AS1980,技まとめ!$A$1:$F$380,3,FALSE)),"－",VLOOKUP($AS1980,技まとめ!$A$1:$F$380,3,FALSE))</f>
        <v>42</v>
      </c>
      <c r="AV1980" s="3">
        <f>IF(ISERROR(VLOOKUP($AS1980,技まとめ!$A$1:$F$380,5,FALSE)),"－",VLOOKUP($AS1980,技まとめ!$A$1:$F$380,5,FALSE))</f>
        <v>29</v>
      </c>
      <c r="AW1980" s="3" t="str">
        <f>IF($E1980=IF(ISERROR(VLOOKUP($AS1980,技まとめ!$A$1:$F$380,4,FALSE)),"－",VLOOKUP($AS1980,技まとめ!$A$1:$F$380,4,FALSE)),"一致","")</f>
        <v/>
      </c>
      <c r="AX1980" s="12" t="str">
        <f t="shared" si="426"/>
        <v>スワンダイブクイックドロウコロッセオガードフェイクボンバー</v>
      </c>
      <c r="AY1980" s="12" t="str">
        <f t="shared" si="427"/>
        <v>スワンダイブクイックドロウコロッセオガードフェイクボンバー</v>
      </c>
      <c r="AZ1980" s="12" t="str">
        <f t="shared" si="428"/>
        <v>スワンダイブクイックドロウコロッセオガードフェイクボンバー</v>
      </c>
      <c r="BA1980" s="12" t="str">
        <f t="shared" si="429"/>
        <v>スワンダイブクイックドロウコロッセオガードフェイクボンバー</v>
      </c>
      <c r="BB1980" s="11" t="str">
        <f t="shared" si="430"/>
        <v>CABLP1BL</v>
      </c>
      <c r="BC1980" s="11" t="str">
        <f t="shared" si="431"/>
        <v>CABLP1BL</v>
      </c>
      <c r="BD1980" s="11" t="str">
        <f t="shared" si="432"/>
        <v>CABLP1BL</v>
      </c>
      <c r="BE1980" s="11" t="str">
        <f t="shared" si="433"/>
        <v>CABLP1BL</v>
      </c>
    </row>
    <row r="1981" spans="1:57" ht="11.25" hidden="1" customHeight="1">
      <c r="A1981" s="6">
        <v>1980</v>
      </c>
      <c r="B1981" s="7" t="s">
        <v>4329</v>
      </c>
      <c r="C1981" s="8" t="s">
        <v>4330</v>
      </c>
      <c r="D1981" s="7" t="s">
        <v>72</v>
      </c>
      <c r="E1981" s="7" t="s">
        <v>102</v>
      </c>
      <c r="F1981" s="7" t="s">
        <v>74</v>
      </c>
      <c r="G1981" s="9">
        <v>120</v>
      </c>
      <c r="H1981" s="9">
        <v>97</v>
      </c>
      <c r="I1981" s="9">
        <v>53</v>
      </c>
      <c r="J1981" s="9">
        <v>55</v>
      </c>
      <c r="K1981" s="9">
        <v>54</v>
      </c>
      <c r="L1981" s="9">
        <v>56</v>
      </c>
      <c r="M1981" s="9">
        <v>57</v>
      </c>
      <c r="N1981" s="9">
        <v>54</v>
      </c>
      <c r="O1981" s="9">
        <v>53</v>
      </c>
      <c r="P1981" s="9">
        <v>36</v>
      </c>
      <c r="Q1981" s="10">
        <v>103</v>
      </c>
      <c r="R1981" s="11">
        <v>17</v>
      </c>
      <c r="S1981" s="11">
        <v>1</v>
      </c>
      <c r="T1981" s="11">
        <v>106</v>
      </c>
      <c r="U1981" s="11">
        <v>107</v>
      </c>
      <c r="V1981" s="11">
        <v>1</v>
      </c>
      <c r="W1981" s="11">
        <v>103</v>
      </c>
      <c r="X1981" s="11">
        <f t="shared" si="420"/>
        <v>438</v>
      </c>
      <c r="Y1981" s="11">
        <f t="shared" si="421"/>
        <v>4640</v>
      </c>
      <c r="Z1981" s="11">
        <f t="shared" si="422"/>
        <v>1120</v>
      </c>
      <c r="AA1981" s="11">
        <f t="shared" si="423"/>
        <v>4235</v>
      </c>
      <c r="AB1981" s="11">
        <f t="shared" si="424"/>
        <v>4235</v>
      </c>
      <c r="AC1981" s="6">
        <f t="shared" si="425"/>
        <v>4840</v>
      </c>
      <c r="AD1981" s="9" t="s">
        <v>662</v>
      </c>
      <c r="AE1981" s="3" t="str">
        <f>IF(ISERROR(VLOOKUP($AD1981,技まとめ!$A$1:$F$380,6,FALSE)),"－",VLOOKUP($AD1981,技まとめ!$A$1:$F$380,6,FALSE))</f>
        <v>CA</v>
      </c>
      <c r="AF1981" s="3">
        <f>IF(ISERROR(VLOOKUP($AD1981,技まとめ!$A$1:$F$380,3,FALSE)),"－",VLOOKUP($AD1981,技まとめ!$A$1:$F$380,3,FALSE))</f>
        <v>50</v>
      </c>
      <c r="AG1981" s="3">
        <f>IF(ISERROR(VLOOKUP($AD1981,技まとめ!$A$1:$F$380,5,FALSE)),"－",VLOOKUP($AD1981,技まとめ!$A$1:$F$380,5,FALSE))</f>
        <v>35</v>
      </c>
      <c r="AH1981" s="3" t="str">
        <f>IF($E1981=IF(ISERROR(VLOOKUP($AD1981,技まとめ!$A$1:$F$380,4,FALSE)),"－",VLOOKUP($AD1981,技まとめ!$A$1:$F$380,4,FALSE)),"一致","")</f>
        <v/>
      </c>
      <c r="AI1981" s="9" t="s">
        <v>560</v>
      </c>
      <c r="AJ1981" s="3" t="str">
        <f>IF(ISERROR(VLOOKUP($AI1981,技まとめ!$A$1:$F$380,6,FALSE)),"－",VLOOKUP($AI1981,技まとめ!$A$1:$F$380,6,FALSE))</f>
        <v>BL</v>
      </c>
      <c r="AK1981" s="3">
        <f>IF(ISERROR(VLOOKUP($AI1981,技まとめ!$A$1:$F$380,3,FALSE)),"－",VLOOKUP($AI1981,技まとめ!$A$1:$F$380,3,FALSE))</f>
        <v>28</v>
      </c>
      <c r="AL1981" s="3">
        <f>IF(ISERROR(VLOOKUP($AI1981,技まとめ!$A$1:$F$380,5,FALSE)),"－",VLOOKUP($AI1981,技まとめ!$A$1:$F$380,5,FALSE))</f>
        <v>24</v>
      </c>
      <c r="AM1981" s="3" t="str">
        <f>IF($E1981=IF(ISERROR(VLOOKUP($AI1981,技まとめ!$A$1:$F$380,4,FALSE)),"－",VLOOKUP($AI1981,技まとめ!$A$1:$F$380,4,FALSE)),"一致","")</f>
        <v/>
      </c>
      <c r="AN1981" s="9" t="s">
        <v>710</v>
      </c>
      <c r="AO1981" s="3" t="str">
        <f>IF(ISERROR(VLOOKUP($AN1981,技まとめ!$A$1:$F$380,6,FALSE)),"－",VLOOKUP($AN1981,技まとめ!$A$1:$F$380,6,FALSE))</f>
        <v>DR</v>
      </c>
      <c r="AP1981" s="3">
        <f>IF(ISERROR(VLOOKUP($AN1981,技まとめ!$A$1:$F$380,3,FALSE)),"－",VLOOKUP($AN1981,技まとめ!$A$1:$F$380,3,FALSE))</f>
        <v>15</v>
      </c>
      <c r="AQ1981" s="3">
        <f>IF(ISERROR(VLOOKUP($AN1981,技まとめ!$A$1:$F$380,5,FALSE)),"－",VLOOKUP($AN1981,技まとめ!$A$1:$F$380,5,FALSE))</f>
        <v>20</v>
      </c>
      <c r="AR1981" s="3" t="str">
        <f>IF($E1981=IF(ISERROR(VLOOKUP($AN1981,技まとめ!$A$1:$F$380,4,FALSE)),"－",VLOOKUP($AN1981,技まとめ!$A$1:$F$380,4,FALSE)),"一致","")</f>
        <v>一致</v>
      </c>
      <c r="AS1981" s="9" t="s">
        <v>1406</v>
      </c>
      <c r="AT1981" s="3" t="str">
        <f>IF(ISERROR(VLOOKUP($AS1981,技まとめ!$A$1:$F$380,6,FALSE)),"－",VLOOKUP($AS1981,技まとめ!$A$1:$F$380,6,FALSE))</f>
        <v>CA</v>
      </c>
      <c r="AU1981" s="3">
        <f>IF(ISERROR(VLOOKUP($AS1981,技まとめ!$A$1:$F$380,3,FALSE)),"－",VLOOKUP($AS1981,技まとめ!$A$1:$F$380,3,FALSE))</f>
        <v>56</v>
      </c>
      <c r="AV1981" s="3">
        <f>IF(ISERROR(VLOOKUP($AS1981,技まとめ!$A$1:$F$380,5,FALSE)),"－",VLOOKUP($AS1981,技まとめ!$A$1:$F$380,5,FALSE))</f>
        <v>37</v>
      </c>
      <c r="AW1981" s="3" t="str">
        <f>IF($E1981=IF(ISERROR(VLOOKUP($AS1981,技まとめ!$A$1:$F$380,4,FALSE)),"－",VLOOKUP($AS1981,技まとめ!$A$1:$F$380,4,FALSE)),"一致","")</f>
        <v/>
      </c>
      <c r="AX1981" s="12" t="str">
        <f t="shared" si="426"/>
        <v>オーロラカーテンブレードアタックひとりワンツーグレートバリアリーフ</v>
      </c>
      <c r="AY1981" s="12" t="str">
        <f t="shared" si="427"/>
        <v>オーロラカーテンブレードアタックひとりワンツーグレートバリアリーフ</v>
      </c>
      <c r="AZ1981" s="12" t="str">
        <f t="shared" si="428"/>
        <v>オーロラカーテンブレードアタックひとりワンツーグレートバリアリーフ</v>
      </c>
      <c r="BA1981" s="12" t="str">
        <f t="shared" si="429"/>
        <v>オーロラカーテンブレードアタックひとりワンツーグレートバリアリーフ</v>
      </c>
      <c r="BB1981" s="11" t="str">
        <f t="shared" si="430"/>
        <v>CABLDRCA</v>
      </c>
      <c r="BC1981" s="11" t="str">
        <f t="shared" si="431"/>
        <v>CABLDRCA</v>
      </c>
      <c r="BD1981" s="11" t="str">
        <f t="shared" si="432"/>
        <v>CABLDRCA</v>
      </c>
      <c r="BE1981" s="11" t="str">
        <f t="shared" si="433"/>
        <v>CABLDRCA</v>
      </c>
    </row>
    <row r="1982" spans="1:57" ht="11.25" hidden="1" customHeight="1">
      <c r="A1982" s="6">
        <v>1981</v>
      </c>
      <c r="B1982" s="7" t="s">
        <v>4331</v>
      </c>
      <c r="C1982" s="8" t="s">
        <v>4332</v>
      </c>
      <c r="D1982" s="7" t="s">
        <v>650</v>
      </c>
      <c r="E1982" s="7" t="s">
        <v>102</v>
      </c>
      <c r="F1982" s="7" t="s">
        <v>128</v>
      </c>
      <c r="G1982" s="9">
        <v>109</v>
      </c>
      <c r="H1982" s="9">
        <v>125</v>
      </c>
      <c r="I1982" s="9">
        <v>48</v>
      </c>
      <c r="J1982" s="9">
        <v>44</v>
      </c>
      <c r="K1982" s="9">
        <v>53</v>
      </c>
      <c r="L1982" s="9">
        <v>48</v>
      </c>
      <c r="M1982" s="9">
        <v>57</v>
      </c>
      <c r="N1982" s="9">
        <v>56</v>
      </c>
      <c r="O1982" s="9">
        <v>53</v>
      </c>
      <c r="P1982" s="9">
        <v>44</v>
      </c>
      <c r="Q1982" s="10">
        <v>98</v>
      </c>
      <c r="R1982" s="11">
        <v>15</v>
      </c>
      <c r="S1982" s="11">
        <v>1</v>
      </c>
      <c r="T1982" s="11">
        <v>98</v>
      </c>
      <c r="U1982" s="11">
        <v>107</v>
      </c>
      <c r="V1982" s="11">
        <v>1</v>
      </c>
      <c r="W1982" s="11">
        <v>103</v>
      </c>
      <c r="X1982" s="11">
        <f t="shared" si="420"/>
        <v>423</v>
      </c>
      <c r="Y1982" s="11">
        <f t="shared" si="421"/>
        <v>4440</v>
      </c>
      <c r="Z1982" s="11">
        <f t="shared" si="422"/>
        <v>1050</v>
      </c>
      <c r="AA1982" s="11">
        <f t="shared" si="423"/>
        <v>3955</v>
      </c>
      <c r="AB1982" s="11">
        <f t="shared" si="424"/>
        <v>3955</v>
      </c>
      <c r="AC1982" s="6">
        <f t="shared" si="425"/>
        <v>4510</v>
      </c>
      <c r="AD1982" s="9" t="s">
        <v>122</v>
      </c>
      <c r="AE1982" s="3" t="str">
        <f>IF(ISERROR(VLOOKUP($AD1982,技まとめ!$A$1:$F$380,6,FALSE)),"－",VLOOKUP($AD1982,技まとめ!$A$1:$F$380,6,FALSE))</f>
        <v>NS</v>
      </c>
      <c r="AF1982" s="3">
        <f>IF(ISERROR(VLOOKUP($AD1982,技まとめ!$A$1:$F$380,3,FALSE)),"－",VLOOKUP($AD1982,技まとめ!$A$1:$F$380,3,FALSE))</f>
        <v>25</v>
      </c>
      <c r="AG1982" s="3">
        <f>IF(ISERROR(VLOOKUP($AD1982,技まとめ!$A$1:$F$380,5,FALSE)),"－",VLOOKUP($AD1982,技まとめ!$A$1:$F$380,5,FALSE))</f>
        <v>20</v>
      </c>
      <c r="AH1982" s="3" t="str">
        <f>IF($E1982=IF(ISERROR(VLOOKUP($AD1982,技まとめ!$A$1:$F$380,4,FALSE)),"－",VLOOKUP($AD1982,技まとめ!$A$1:$F$380,4,FALSE)),"一致","")</f>
        <v>一致</v>
      </c>
      <c r="AI1982" s="9" t="s">
        <v>216</v>
      </c>
      <c r="AJ1982" s="3" t="str">
        <f>IF(ISERROR(VLOOKUP($AI1982,技まとめ!$A$1:$F$380,6,FALSE)),"－",VLOOKUP($AI1982,技まとめ!$A$1:$F$380,6,FALSE))</f>
        <v>DR</v>
      </c>
      <c r="AK1982" s="3">
        <f>IF(ISERROR(VLOOKUP($AI1982,技まとめ!$A$1:$F$380,3,FALSE)),"－",VLOOKUP($AI1982,技まとめ!$A$1:$F$380,3,FALSE))</f>
        <v>77</v>
      </c>
      <c r="AL1982" s="3">
        <f>IF(ISERROR(VLOOKUP($AI1982,技まとめ!$A$1:$F$380,5,FALSE)),"－",VLOOKUP($AI1982,技まとめ!$A$1:$F$380,5,FALSE))</f>
        <v>47</v>
      </c>
      <c r="AM1982" s="3" t="str">
        <f>IF($E1982=IF(ISERROR(VLOOKUP($AI1982,技まとめ!$A$1:$F$380,4,FALSE)),"－",VLOOKUP($AI1982,技まとめ!$A$1:$F$380,4,FALSE)),"一致","")</f>
        <v>一致</v>
      </c>
      <c r="AN1982" s="9" t="s">
        <v>111</v>
      </c>
      <c r="AO1982" s="3" t="str">
        <f>IF(ISERROR(VLOOKUP($AN1982,技まとめ!$A$1:$F$380,6,FALSE)),"－",VLOOKUP($AN1982,技まとめ!$A$1:$F$380,6,FALSE))</f>
        <v>SC</v>
      </c>
      <c r="AP1982" s="3">
        <f>IF(ISERROR(VLOOKUP($AN1982,技まとめ!$A$1:$F$380,3,FALSE)),"－",VLOOKUP($AN1982,技まとめ!$A$1:$F$380,3,FALSE))</f>
        <v>23</v>
      </c>
      <c r="AQ1982" s="3">
        <f>IF(ISERROR(VLOOKUP($AN1982,技まとめ!$A$1:$F$380,5,FALSE)),"－",VLOOKUP($AN1982,技まとめ!$A$1:$F$380,5,FALSE))</f>
        <v>20</v>
      </c>
      <c r="AR1982" s="3" t="str">
        <f>IF($E1982=IF(ISERROR(VLOOKUP($AN1982,技まとめ!$A$1:$F$380,4,FALSE)),"－",VLOOKUP($AN1982,技まとめ!$A$1:$F$380,4,FALSE)),"一致","")</f>
        <v/>
      </c>
      <c r="AS1982" s="9" t="s">
        <v>429</v>
      </c>
      <c r="AT1982" s="3" t="str">
        <f>IF(ISERROR(VLOOKUP($AS1982,技まとめ!$A$1:$F$380,6,FALSE)),"－",VLOOKUP($AS1982,技まとめ!$A$1:$F$380,6,FALSE))</f>
        <v>SC</v>
      </c>
      <c r="AU1982" s="3">
        <f>IF(ISERROR(VLOOKUP($AS1982,技まとめ!$A$1:$F$380,3,FALSE)),"－",VLOOKUP($AS1982,技まとめ!$A$1:$F$380,3,FALSE))</f>
        <v>77</v>
      </c>
      <c r="AV1982" s="3">
        <f>IF(ISERROR(VLOOKUP($AS1982,技まとめ!$A$1:$F$380,5,FALSE)),"－",VLOOKUP($AS1982,技まとめ!$A$1:$F$380,5,FALSE))</f>
        <v>43</v>
      </c>
      <c r="AW1982" s="3" t="str">
        <f>IF($E1982=IF(ISERROR(VLOOKUP($AS1982,技まとめ!$A$1:$F$380,4,FALSE)),"－",VLOOKUP($AS1982,技まとめ!$A$1:$F$380,4,FALSE)),"一致","")</f>
        <v/>
      </c>
      <c r="AX1982" s="12" t="str">
        <f t="shared" si="426"/>
        <v>グレネードショットアルマジロサーカスローリングキックパラディンストライク</v>
      </c>
      <c r="AY1982" s="12" t="str">
        <f t="shared" si="427"/>
        <v>グレネードショットアルマジロサーカスローリングキックパラディンストライク</v>
      </c>
      <c r="AZ1982" s="12" t="str">
        <f t="shared" si="428"/>
        <v>グレネードショットアルマジロサーカスローリングキックパラディンストライク</v>
      </c>
      <c r="BA1982" s="12" t="str">
        <f t="shared" si="429"/>
        <v>グレネードショットアルマジロサーカスローリングキックパラディンストライク</v>
      </c>
      <c r="BB1982" s="11" t="str">
        <f t="shared" si="430"/>
        <v>NSDRSCSC</v>
      </c>
      <c r="BC1982" s="11" t="str">
        <f t="shared" si="431"/>
        <v>NSDRSCSC</v>
      </c>
      <c r="BD1982" s="11" t="str">
        <f t="shared" si="432"/>
        <v>NSDRSCSC</v>
      </c>
      <c r="BE1982" s="11" t="str">
        <f t="shared" si="433"/>
        <v>NSDRSCSC</v>
      </c>
    </row>
    <row r="1983" spans="1:57" ht="11.25" hidden="1" customHeight="1">
      <c r="A1983" s="6">
        <v>1982</v>
      </c>
      <c r="B1983" s="7" t="s">
        <v>4333</v>
      </c>
      <c r="C1983" s="8" t="s">
        <v>4334</v>
      </c>
      <c r="D1983" s="7" t="s">
        <v>72</v>
      </c>
      <c r="E1983" s="7" t="s">
        <v>95</v>
      </c>
      <c r="F1983" s="7" t="s">
        <v>82</v>
      </c>
      <c r="G1983" s="9">
        <v>123</v>
      </c>
      <c r="H1983" s="9">
        <v>92</v>
      </c>
      <c r="I1983" s="9">
        <v>50</v>
      </c>
      <c r="J1983" s="9">
        <v>59</v>
      </c>
      <c r="K1983" s="9">
        <v>52</v>
      </c>
      <c r="L1983" s="9">
        <v>60</v>
      </c>
      <c r="M1983" s="9">
        <v>53</v>
      </c>
      <c r="N1983" s="9">
        <v>39</v>
      </c>
      <c r="O1983" s="9">
        <v>51</v>
      </c>
      <c r="P1983" s="9">
        <v>59</v>
      </c>
      <c r="Q1983" s="10">
        <v>100</v>
      </c>
      <c r="R1983" s="11">
        <v>27</v>
      </c>
      <c r="S1983" s="11">
        <v>1</v>
      </c>
      <c r="T1983" s="11">
        <v>110</v>
      </c>
      <c r="U1983" s="11">
        <v>103</v>
      </c>
      <c r="V1983" s="11">
        <v>1</v>
      </c>
      <c r="W1983" s="11">
        <v>101</v>
      </c>
      <c r="X1983" s="11">
        <f t="shared" si="420"/>
        <v>443</v>
      </c>
      <c r="Y1983" s="11">
        <f t="shared" si="421"/>
        <v>4510</v>
      </c>
      <c r="Z1983" s="11">
        <f t="shared" si="422"/>
        <v>1460</v>
      </c>
      <c r="AA1983" s="11">
        <f t="shared" si="423"/>
        <v>4365</v>
      </c>
      <c r="AB1983" s="11">
        <f t="shared" si="424"/>
        <v>4365</v>
      </c>
      <c r="AC1983" s="6">
        <f t="shared" si="425"/>
        <v>5040</v>
      </c>
      <c r="AD1983" s="9" t="s">
        <v>190</v>
      </c>
      <c r="AE1983" s="3" t="str">
        <f>IF(ISERROR(VLOOKUP($AD1983,技まとめ!$A$1:$F$380,6,FALSE)),"－",VLOOKUP($AD1983,技まとめ!$A$1:$F$380,6,FALSE))</f>
        <v>BS</v>
      </c>
      <c r="AF1983" s="3">
        <f>IF(ISERROR(VLOOKUP($AD1983,技まとめ!$A$1:$F$380,3,FALSE)),"－",VLOOKUP($AD1983,技まとめ!$A$1:$F$380,3,FALSE))</f>
        <v>75</v>
      </c>
      <c r="AG1983" s="3">
        <f>IF(ISERROR(VLOOKUP($AD1983,技まとめ!$A$1:$F$380,5,FALSE)),"－",VLOOKUP($AD1983,技まとめ!$A$1:$F$380,5,FALSE))</f>
        <v>43</v>
      </c>
      <c r="AH1983" s="3" t="str">
        <f>IF($E1983=IF(ISERROR(VLOOKUP($AD1983,技まとめ!$A$1:$F$380,4,FALSE)),"－",VLOOKUP($AD1983,技まとめ!$A$1:$F$380,4,FALSE)),"一致","")</f>
        <v>一致</v>
      </c>
      <c r="AI1983" s="9" t="s">
        <v>123</v>
      </c>
      <c r="AJ1983" s="3" t="str">
        <f>IF(ISERROR(VLOOKUP($AI1983,技まとめ!$A$1:$F$380,6,FALSE)),"－",VLOOKUP($AI1983,技まとめ!$A$1:$F$380,6,FALSE))</f>
        <v>DR</v>
      </c>
      <c r="AK1983" s="3">
        <f>IF(ISERROR(VLOOKUP($AI1983,技まとめ!$A$1:$F$380,3,FALSE)),"－",VLOOKUP($AI1983,技まとめ!$A$1:$F$380,3,FALSE))</f>
        <v>36</v>
      </c>
      <c r="AL1983" s="3">
        <f>IF(ISERROR(VLOOKUP($AI1983,技まとめ!$A$1:$F$380,5,FALSE)),"－",VLOOKUP($AI1983,技まとめ!$A$1:$F$380,5,FALSE))</f>
        <v>27</v>
      </c>
      <c r="AM1983" s="3" t="str">
        <f>IF($E1983=IF(ISERROR(VLOOKUP($AI1983,技まとめ!$A$1:$F$380,4,FALSE)),"－",VLOOKUP($AI1983,技まとめ!$A$1:$F$380,4,FALSE)),"一致","")</f>
        <v/>
      </c>
      <c r="AN1983" s="9" t="s">
        <v>634</v>
      </c>
      <c r="AO1983" s="3" t="str">
        <f>IF(ISERROR(VLOOKUP($AN1983,技まとめ!$A$1:$F$380,6,FALSE)),"－",VLOOKUP($AN1983,技まとめ!$A$1:$F$380,6,FALSE))</f>
        <v>DR</v>
      </c>
      <c r="AP1983" s="3">
        <f>IF(ISERROR(VLOOKUP($AN1983,技まとめ!$A$1:$F$380,3,FALSE)),"－",VLOOKUP($AN1983,技まとめ!$A$1:$F$380,3,FALSE))</f>
        <v>13</v>
      </c>
      <c r="AQ1983" s="3">
        <f>IF(ISERROR(VLOOKUP($AN1983,技まとめ!$A$1:$F$380,5,FALSE)),"－",VLOOKUP($AN1983,技まとめ!$A$1:$F$380,5,FALSE))</f>
        <v>20</v>
      </c>
      <c r="AR1983" s="3" t="str">
        <f>IF($E1983=IF(ISERROR(VLOOKUP($AN1983,技まとめ!$A$1:$F$380,4,FALSE)),"－",VLOOKUP($AN1983,技まとめ!$A$1:$F$380,4,FALSE)),"一致","")</f>
        <v/>
      </c>
      <c r="AS1983" s="9" t="s">
        <v>5059</v>
      </c>
      <c r="AT1983" s="3" t="str">
        <f>IF(ISERROR(VLOOKUP($AS1983,技まとめ!$A$1:$F$380,6,FALSE)),"－",VLOOKUP($AS1983,技まとめ!$A$1:$F$380,6,FALSE))</f>
        <v>BL</v>
      </c>
      <c r="AU1983" s="3">
        <f>IF(ISERROR(VLOOKUP($AS1983,技まとめ!$A$1:$F$380,3,FALSE)),"－",VLOOKUP($AS1983,技まとめ!$A$1:$F$380,3,FALSE))</f>
        <v>33</v>
      </c>
      <c r="AV1983" s="3">
        <f>IF(ISERROR(VLOOKUP($AS1983,技まとめ!$A$1:$F$380,5,FALSE)),"－",VLOOKUP($AS1983,技まとめ!$A$1:$F$380,5,FALSE))</f>
        <v>28</v>
      </c>
      <c r="AW1983" s="3" t="str">
        <f>IF($E1983=IF(ISERROR(VLOOKUP($AS1983,技まとめ!$A$1:$F$380,4,FALSE)),"－",VLOOKUP($AS1983,技まとめ!$A$1:$F$380,4,FALSE)),"一致","")</f>
        <v>一致</v>
      </c>
      <c r="AX1983" s="12" t="str">
        <f t="shared" si="426"/>
        <v>にひゃくれつショットごりむちゅうたまのりピエロスーパースキャン（Ｂ）</v>
      </c>
      <c r="AY1983" s="12" t="str">
        <f t="shared" si="427"/>
        <v>にひゃくれつショットごりむちゅうたまのりピエロスーパースキャン（Ｂ）</v>
      </c>
      <c r="AZ1983" s="12" t="str">
        <f t="shared" si="428"/>
        <v>にひゃくれつショットごりむちゅうたまのりピエロスーパースキャン（Ｂ）</v>
      </c>
      <c r="BA1983" s="12" t="str">
        <f t="shared" si="429"/>
        <v>にひゃくれつショットごりむちゅうたまのりピエロスーパースキャン（Ｂ）</v>
      </c>
      <c r="BB1983" s="11" t="str">
        <f t="shared" si="430"/>
        <v>BSDRDRBL</v>
      </c>
      <c r="BC1983" s="11" t="str">
        <f t="shared" si="431"/>
        <v>BSDRDRBL</v>
      </c>
      <c r="BD1983" s="11" t="str">
        <f t="shared" si="432"/>
        <v>BSDRDRBL</v>
      </c>
      <c r="BE1983" s="11" t="str">
        <f t="shared" si="433"/>
        <v>BSDRDRBL</v>
      </c>
    </row>
    <row r="1984" spans="1:57" ht="11.25" hidden="1" customHeight="1">
      <c r="A1984" s="6">
        <v>1983</v>
      </c>
      <c r="B1984" s="7" t="s">
        <v>4335</v>
      </c>
      <c r="C1984" s="8" t="s">
        <v>4336</v>
      </c>
      <c r="D1984" s="7" t="s">
        <v>72</v>
      </c>
      <c r="E1984" s="7" t="s">
        <v>81</v>
      </c>
      <c r="F1984" s="7" t="s">
        <v>128</v>
      </c>
      <c r="G1984" s="9">
        <v>104</v>
      </c>
      <c r="H1984" s="9">
        <v>111</v>
      </c>
      <c r="I1984" s="9">
        <v>88</v>
      </c>
      <c r="J1984" s="9">
        <v>62</v>
      </c>
      <c r="K1984" s="9">
        <v>36</v>
      </c>
      <c r="L1984" s="9">
        <v>57</v>
      </c>
      <c r="M1984" s="9">
        <v>47</v>
      </c>
      <c r="N1984" s="9">
        <v>57</v>
      </c>
      <c r="O1984" s="9">
        <v>53</v>
      </c>
      <c r="P1984" s="9">
        <v>48</v>
      </c>
      <c r="Q1984" s="10">
        <v>138</v>
      </c>
      <c r="R1984" s="11">
        <v>21</v>
      </c>
      <c r="S1984" s="11">
        <v>1</v>
      </c>
      <c r="T1984" s="11">
        <v>107</v>
      </c>
      <c r="U1984" s="11">
        <v>97</v>
      </c>
      <c r="V1984" s="11">
        <v>1</v>
      </c>
      <c r="W1984" s="11">
        <v>103</v>
      </c>
      <c r="X1984" s="11">
        <f t="shared" si="420"/>
        <v>468</v>
      </c>
      <c r="Y1984" s="11">
        <f t="shared" si="421"/>
        <v>6040</v>
      </c>
      <c r="Z1984" s="11">
        <f t="shared" si="422"/>
        <v>1260</v>
      </c>
      <c r="AA1984" s="11">
        <f t="shared" si="423"/>
        <v>4270</v>
      </c>
      <c r="AB1984" s="11">
        <f t="shared" si="424"/>
        <v>4270</v>
      </c>
      <c r="AC1984" s="6">
        <f t="shared" si="425"/>
        <v>4900</v>
      </c>
      <c r="AD1984" s="9" t="s">
        <v>426</v>
      </c>
      <c r="AE1984" s="3" t="str">
        <f>IF(ISERROR(VLOOKUP($AD1984,技まとめ!$A$1:$F$380,6,FALSE)),"－",VLOOKUP($AD1984,技まとめ!$A$1:$F$380,6,FALSE))</f>
        <v>NS</v>
      </c>
      <c r="AF1984" s="3">
        <f>IF(ISERROR(VLOOKUP($AD1984,技まとめ!$A$1:$F$380,3,FALSE)),"－",VLOOKUP($AD1984,技まとめ!$A$1:$F$380,3,FALSE))</f>
        <v>57</v>
      </c>
      <c r="AG1984" s="3">
        <f>IF(ISERROR(VLOOKUP($AD1984,技まとめ!$A$1:$F$380,5,FALSE)),"－",VLOOKUP($AD1984,技まとめ!$A$1:$F$380,5,FALSE))</f>
        <v>34</v>
      </c>
      <c r="AH1984" s="3" t="str">
        <f>IF($E1984=IF(ISERROR(VLOOKUP($AD1984,技まとめ!$A$1:$F$380,4,FALSE)),"－",VLOOKUP($AD1984,技まとめ!$A$1:$F$380,4,FALSE)),"一致","")</f>
        <v/>
      </c>
      <c r="AI1984" s="9" t="s">
        <v>875</v>
      </c>
      <c r="AJ1984" s="3" t="str">
        <f>IF(ISERROR(VLOOKUP($AI1984,技まとめ!$A$1:$F$380,6,FALSE)),"－",VLOOKUP($AI1984,技まとめ!$A$1:$F$380,6,FALSE))</f>
        <v>DR</v>
      </c>
      <c r="AK1984" s="3">
        <f>IF(ISERROR(VLOOKUP($AI1984,技まとめ!$A$1:$F$380,3,FALSE)),"－",VLOOKUP($AI1984,技まとめ!$A$1:$F$380,3,FALSE))</f>
        <v>60</v>
      </c>
      <c r="AL1984" s="3">
        <f>IF(ISERROR(VLOOKUP($AI1984,技まとめ!$A$1:$F$380,5,FALSE)),"－",VLOOKUP($AI1984,技まとめ!$A$1:$F$380,5,FALSE))</f>
        <v>39</v>
      </c>
      <c r="AM1984" s="3" t="str">
        <f>IF($E1984=IF(ISERROR(VLOOKUP($AI1984,技まとめ!$A$1:$F$380,4,FALSE)),"－",VLOOKUP($AI1984,技まとめ!$A$1:$F$380,4,FALSE)),"一致","")</f>
        <v/>
      </c>
      <c r="AN1984" s="9" t="s">
        <v>113</v>
      </c>
      <c r="AO1984" s="3" t="str">
        <f>IF(ISERROR(VLOOKUP($AN1984,技まとめ!$A$1:$F$380,6,FALSE)),"－",VLOOKUP($AN1984,技まとめ!$A$1:$F$380,6,FALSE))</f>
        <v>SC</v>
      </c>
      <c r="AP1984" s="3">
        <f>IF(ISERROR(VLOOKUP($AN1984,技まとめ!$A$1:$F$380,3,FALSE)),"－",VLOOKUP($AN1984,技まとめ!$A$1:$F$380,3,FALSE))</f>
        <v>105</v>
      </c>
      <c r="AQ1984" s="3">
        <f>IF(ISERROR(VLOOKUP($AN1984,技まとめ!$A$1:$F$380,5,FALSE)),"－",VLOOKUP($AN1984,技まとめ!$A$1:$F$380,5,FALSE))</f>
        <v>55</v>
      </c>
      <c r="AR1984" s="3" t="str">
        <f>IF($E1984=IF(ISERROR(VLOOKUP($AN1984,技まとめ!$A$1:$F$380,4,FALSE)),"－",VLOOKUP($AN1984,技まとめ!$A$1:$F$380,4,FALSE)),"一致","")</f>
        <v/>
      </c>
      <c r="AS1984" s="9" t="s">
        <v>602</v>
      </c>
      <c r="AT1984" s="3" t="str">
        <f>IF(ISERROR(VLOOKUP($AS1984,技まとめ!$A$1:$F$380,6,FALSE)),"－",VLOOKUP($AS1984,技まとめ!$A$1:$F$380,6,FALSE))</f>
        <v>－</v>
      </c>
      <c r="AU1984" s="3">
        <f>IF(ISERROR(VLOOKUP($AS1984,技まとめ!$A$1:$F$380,3,FALSE)),"－",VLOOKUP($AS1984,技まとめ!$A$1:$F$380,3,FALSE))</f>
        <v>0</v>
      </c>
      <c r="AV1984" s="3">
        <f>IF(ISERROR(VLOOKUP($AS1984,技まとめ!$A$1:$F$380,5,FALSE)),"－",VLOOKUP($AS1984,技まとめ!$A$1:$F$380,5,FALSE))</f>
        <v>0</v>
      </c>
      <c r="AW1984" s="3" t="str">
        <f>IF($E1984=IF(ISERROR(VLOOKUP($AS1984,技まとめ!$A$1:$F$380,4,FALSE)),"－",VLOOKUP($AS1984,技まとめ!$A$1:$F$380,4,FALSE)),"一致","")</f>
        <v/>
      </c>
      <c r="AX1984" s="12" t="str">
        <f t="shared" si="426"/>
        <v>シャインドライブシザース・ボムオーディンソードシュートフォース</v>
      </c>
      <c r="AY1984" s="12" t="str">
        <f t="shared" si="427"/>
        <v>シャインドライブシザース・ボムオーディンソードシュートフォース</v>
      </c>
      <c r="AZ1984" s="12" t="str">
        <f t="shared" si="428"/>
        <v>シャインドライブシザース・ボムオーディンソードシュートフォース</v>
      </c>
      <c r="BA1984" s="12" t="str">
        <f t="shared" si="429"/>
        <v>シャインドライブシザース・ボムオーディンソードシュートフォース</v>
      </c>
      <c r="BB1984" s="11" t="str">
        <f t="shared" si="430"/>
        <v>NSDRSC－</v>
      </c>
      <c r="BC1984" s="11" t="str">
        <f t="shared" si="431"/>
        <v>NSDRSC－</v>
      </c>
      <c r="BD1984" s="11" t="str">
        <f t="shared" si="432"/>
        <v>NSDRSC－</v>
      </c>
      <c r="BE1984" s="11" t="str">
        <f t="shared" si="433"/>
        <v>NSDRSC－</v>
      </c>
    </row>
    <row r="1985" spans="1:57" ht="11.25" hidden="1" customHeight="1">
      <c r="A1985" s="6">
        <v>1984</v>
      </c>
      <c r="B1985" s="7" t="s">
        <v>4337</v>
      </c>
      <c r="C1985" s="8" t="s">
        <v>4338</v>
      </c>
      <c r="D1985" s="7" t="s">
        <v>650</v>
      </c>
      <c r="E1985" s="7" t="s">
        <v>102</v>
      </c>
      <c r="F1985" s="7" t="s">
        <v>74</v>
      </c>
      <c r="G1985" s="9">
        <v>101</v>
      </c>
      <c r="H1985" s="9">
        <v>101</v>
      </c>
      <c r="I1985" s="9">
        <v>57</v>
      </c>
      <c r="J1985" s="9">
        <v>53</v>
      </c>
      <c r="K1985" s="9">
        <v>56</v>
      </c>
      <c r="L1985" s="9">
        <v>67</v>
      </c>
      <c r="M1985" s="9">
        <v>46</v>
      </c>
      <c r="N1985" s="9">
        <v>41</v>
      </c>
      <c r="O1985" s="9">
        <v>80</v>
      </c>
      <c r="P1985" s="9">
        <v>40</v>
      </c>
      <c r="Q1985" s="10">
        <v>107</v>
      </c>
      <c r="R1985" s="11">
        <v>8</v>
      </c>
      <c r="S1985" s="11">
        <v>1</v>
      </c>
      <c r="T1985" s="11">
        <v>117</v>
      </c>
      <c r="U1985" s="11">
        <v>96</v>
      </c>
      <c r="V1985" s="11">
        <v>1</v>
      </c>
      <c r="W1985" s="11">
        <v>130</v>
      </c>
      <c r="X1985" s="11">
        <f t="shared" si="420"/>
        <v>460</v>
      </c>
      <c r="Y1985" s="11">
        <f t="shared" si="421"/>
        <v>4935</v>
      </c>
      <c r="Z1985" s="11">
        <f t="shared" si="422"/>
        <v>940</v>
      </c>
      <c r="AA1985" s="11">
        <f t="shared" si="423"/>
        <v>4755</v>
      </c>
      <c r="AB1985" s="11">
        <f t="shared" si="424"/>
        <v>4755</v>
      </c>
      <c r="AC1985" s="6">
        <f t="shared" si="425"/>
        <v>5370</v>
      </c>
      <c r="AD1985" s="9" t="s">
        <v>2771</v>
      </c>
      <c r="AE1985" s="3" t="str">
        <f>IF(ISERROR(VLOOKUP($AD1985,技まとめ!$A$1:$F$380,6,FALSE)),"－",VLOOKUP($AD1985,技まとめ!$A$1:$F$380,6,FALSE))</f>
        <v>CA</v>
      </c>
      <c r="AF1985" s="3">
        <f>IF(ISERROR(VLOOKUP($AD1985,技まとめ!$A$1:$F$380,3,FALSE)),"－",VLOOKUP($AD1985,技まとめ!$A$1:$F$380,3,FALSE))</f>
        <v>48</v>
      </c>
      <c r="AG1985" s="3">
        <f>IF(ISERROR(VLOOKUP($AD1985,技まとめ!$A$1:$F$380,5,FALSE)),"－",VLOOKUP($AD1985,技まとめ!$A$1:$F$380,5,FALSE))</f>
        <v>32</v>
      </c>
      <c r="AH1985" s="3" t="str">
        <f>IF($E1985=IF(ISERROR(VLOOKUP($AD1985,技まとめ!$A$1:$F$380,4,FALSE)),"－",VLOOKUP($AD1985,技まとめ!$A$1:$F$380,4,FALSE)),"一致","")</f>
        <v/>
      </c>
      <c r="AI1985" s="9" t="s">
        <v>2573</v>
      </c>
      <c r="AJ1985" s="3" t="str">
        <f>IF(ISERROR(VLOOKUP($AI1985,技まとめ!$A$1:$F$380,6,FALSE)),"－",VLOOKUP($AI1985,技まとめ!$A$1:$F$380,6,FALSE))</f>
        <v>BB</v>
      </c>
      <c r="AK1985" s="3">
        <f>IF(ISERROR(VLOOKUP($AI1985,技まとめ!$A$1:$F$380,3,FALSE)),"－",VLOOKUP($AI1985,技まとめ!$A$1:$F$380,3,FALSE))</f>
        <v>63</v>
      </c>
      <c r="AL1985" s="3">
        <f>IF(ISERROR(VLOOKUP($AI1985,技まとめ!$A$1:$F$380,5,FALSE)),"－",VLOOKUP($AI1985,技まとめ!$A$1:$F$380,5,FALSE))</f>
        <v>42</v>
      </c>
      <c r="AM1985" s="3" t="str">
        <f>IF($E1985=IF(ISERROR(VLOOKUP($AI1985,技まとめ!$A$1:$F$380,4,FALSE)),"－",VLOOKUP($AI1985,技まとめ!$A$1:$F$380,4,FALSE)),"一致","")</f>
        <v/>
      </c>
      <c r="AN1985" s="9" t="s">
        <v>878</v>
      </c>
      <c r="AO1985" s="3" t="str">
        <f>IF(ISERROR(VLOOKUP($AN1985,技まとめ!$A$1:$F$380,6,FALSE)),"－",VLOOKUP($AN1985,技まとめ!$A$1:$F$380,6,FALSE))</f>
        <v>CA</v>
      </c>
      <c r="AP1985" s="3">
        <f>IF(ISERROR(VLOOKUP($AN1985,技まとめ!$A$1:$F$380,3,FALSE)),"－",VLOOKUP($AN1985,技まとめ!$A$1:$F$380,3,FALSE))</f>
        <v>98</v>
      </c>
      <c r="AQ1985" s="3">
        <f>IF(ISERROR(VLOOKUP($AN1985,技まとめ!$A$1:$F$380,5,FALSE)),"－",VLOOKUP($AN1985,技まとめ!$A$1:$F$380,5,FALSE))</f>
        <v>50</v>
      </c>
      <c r="AR1985" s="3" t="str">
        <f>IF($E1985=IF(ISERROR(VLOOKUP($AN1985,技まとめ!$A$1:$F$380,4,FALSE)),"－",VLOOKUP($AN1985,技まとめ!$A$1:$F$380,4,FALSE)),"一致","")</f>
        <v/>
      </c>
      <c r="AS1985" s="9" t="s">
        <v>130</v>
      </c>
      <c r="AT1985" s="3" t="str">
        <f>IF(ISERROR(VLOOKUP($AS1985,技まとめ!$A$1:$F$380,6,FALSE)),"－",VLOOKUP($AS1985,技まとめ!$A$1:$F$380,6,FALSE))</f>
        <v>－</v>
      </c>
      <c r="AU1985" s="3">
        <f>IF(ISERROR(VLOOKUP($AS1985,技まとめ!$A$1:$F$380,3,FALSE)),"－",VLOOKUP($AS1985,技まとめ!$A$1:$F$380,3,FALSE))</f>
        <v>0</v>
      </c>
      <c r="AV1985" s="3">
        <f>IF(ISERROR(VLOOKUP($AS1985,技まとめ!$A$1:$F$380,5,FALSE)),"－",VLOOKUP($AS1985,技まとめ!$A$1:$F$380,5,FALSE))</f>
        <v>0</v>
      </c>
      <c r="AW1985" s="3" t="str">
        <f>IF($E1985=IF(ISERROR(VLOOKUP($AS1985,技まとめ!$A$1:$F$380,4,FALSE)),"－",VLOOKUP($AS1985,技まとめ!$A$1:$F$380,4,FALSE)),"一致","")</f>
        <v/>
      </c>
      <c r="AX1985" s="12" t="str">
        <f t="shared" si="426"/>
        <v>スラッシュネイルザ・タワームゲン・ザ・ハンドスピードフォース</v>
      </c>
      <c r="AY1985" s="12" t="str">
        <f t="shared" si="427"/>
        <v>スラッシュネイルザ・タワームゲン・ザ・ハンドスピードフォース</v>
      </c>
      <c r="AZ1985" s="12" t="str">
        <f t="shared" si="428"/>
        <v>スラッシュネイルザ・タワームゲン・ザ・ハンドスピードフォース</v>
      </c>
      <c r="BA1985" s="12" t="str">
        <f t="shared" si="429"/>
        <v>スラッシュネイルザ・タワームゲン・ザ・ハンドスピードフォース</v>
      </c>
      <c r="BB1985" s="11" t="str">
        <f t="shared" si="430"/>
        <v>CABBCA－</v>
      </c>
      <c r="BC1985" s="11" t="str">
        <f t="shared" si="431"/>
        <v>CABBCA－</v>
      </c>
      <c r="BD1985" s="11" t="str">
        <f t="shared" si="432"/>
        <v>CABBCA－</v>
      </c>
      <c r="BE1985" s="11" t="str">
        <f t="shared" si="433"/>
        <v>CABBCA－</v>
      </c>
    </row>
    <row r="1986" spans="1:57" ht="11.25" hidden="1" customHeight="1">
      <c r="A1986" s="6">
        <v>1985</v>
      </c>
      <c r="B1986" s="7" t="s">
        <v>4339</v>
      </c>
      <c r="C1986" s="8" t="s">
        <v>4340</v>
      </c>
      <c r="D1986" s="7" t="s">
        <v>72</v>
      </c>
      <c r="E1986" s="7" t="s">
        <v>73</v>
      </c>
      <c r="F1986" s="7" t="s">
        <v>109</v>
      </c>
      <c r="G1986" s="9">
        <v>106</v>
      </c>
      <c r="H1986" s="9">
        <v>112</v>
      </c>
      <c r="I1986" s="9">
        <v>51</v>
      </c>
      <c r="J1986" s="9">
        <v>82</v>
      </c>
      <c r="K1986" s="9">
        <v>53</v>
      </c>
      <c r="L1986" s="9">
        <v>51</v>
      </c>
      <c r="M1986" s="9">
        <v>53</v>
      </c>
      <c r="N1986" s="9">
        <v>56</v>
      </c>
      <c r="O1986" s="9">
        <v>54</v>
      </c>
      <c r="P1986" s="9">
        <v>45</v>
      </c>
      <c r="Q1986" s="10">
        <v>101</v>
      </c>
      <c r="R1986" s="11">
        <v>54</v>
      </c>
      <c r="S1986" s="11">
        <v>1</v>
      </c>
      <c r="T1986" s="11">
        <v>101</v>
      </c>
      <c r="U1986" s="11">
        <v>103</v>
      </c>
      <c r="V1986" s="11">
        <v>1</v>
      </c>
      <c r="W1986" s="11">
        <v>104</v>
      </c>
      <c r="X1986" s="11">
        <f t="shared" si="420"/>
        <v>465</v>
      </c>
      <c r="Y1986" s="11">
        <f t="shared" si="421"/>
        <v>4565</v>
      </c>
      <c r="Z1986" s="11">
        <f t="shared" si="422"/>
        <v>2420</v>
      </c>
      <c r="AA1986" s="11">
        <f t="shared" si="423"/>
        <v>4065</v>
      </c>
      <c r="AB1986" s="11">
        <f t="shared" si="424"/>
        <v>4065</v>
      </c>
      <c r="AC1986" s="6">
        <f t="shared" si="425"/>
        <v>4830</v>
      </c>
      <c r="AD1986" s="9" t="s">
        <v>323</v>
      </c>
      <c r="AE1986" s="3" t="str">
        <f>IF(ISERROR(VLOOKUP($AD1986,技まとめ!$A$1:$F$380,6,FALSE)),"－",VLOOKUP($AD1986,技まとめ!$A$1:$F$380,6,FALSE))</f>
        <v>DR</v>
      </c>
      <c r="AF1986" s="3">
        <f>IF(ISERROR(VLOOKUP($AD1986,技まとめ!$A$1:$F$380,3,FALSE)),"－",VLOOKUP($AD1986,技まとめ!$A$1:$F$380,3,FALSE))</f>
        <v>42</v>
      </c>
      <c r="AG1986" s="3">
        <f>IF(ISERROR(VLOOKUP($AD1986,技まとめ!$A$1:$F$380,5,FALSE)),"－",VLOOKUP($AD1986,技まとめ!$A$1:$F$380,5,FALSE))</f>
        <v>31</v>
      </c>
      <c r="AH1986" s="3" t="str">
        <f>IF($E1986=IF(ISERROR(VLOOKUP($AD1986,技まとめ!$A$1:$F$380,4,FALSE)),"－",VLOOKUP($AD1986,技まとめ!$A$1:$F$380,4,FALSE)),"一致","")</f>
        <v>一致</v>
      </c>
      <c r="AI1986" s="9" t="s">
        <v>216</v>
      </c>
      <c r="AJ1986" s="3" t="str">
        <f>IF(ISERROR(VLOOKUP($AI1986,技まとめ!$A$1:$F$380,6,FALSE)),"－",VLOOKUP($AI1986,技まとめ!$A$1:$F$380,6,FALSE))</f>
        <v>DR</v>
      </c>
      <c r="AK1986" s="3">
        <f>IF(ISERROR(VLOOKUP($AI1986,技まとめ!$A$1:$F$380,3,FALSE)),"－",VLOOKUP($AI1986,技まとめ!$A$1:$F$380,3,FALSE))</f>
        <v>77</v>
      </c>
      <c r="AL1986" s="3">
        <f>IF(ISERROR(VLOOKUP($AI1986,技まとめ!$A$1:$F$380,5,FALSE)),"－",VLOOKUP($AI1986,技まとめ!$A$1:$F$380,5,FALSE))</f>
        <v>47</v>
      </c>
      <c r="AM1986" s="3" t="str">
        <f>IF($E1986=IF(ISERROR(VLOOKUP($AI1986,技まとめ!$A$1:$F$380,4,FALSE)),"－",VLOOKUP($AI1986,技まとめ!$A$1:$F$380,4,FALSE)),"一致","")</f>
        <v/>
      </c>
      <c r="AN1986" s="9" t="s">
        <v>837</v>
      </c>
      <c r="AO1986" s="3" t="str">
        <f>IF(ISERROR(VLOOKUP($AN1986,技まとめ!$A$1:$F$380,6,FALSE)),"－",VLOOKUP($AN1986,技まとめ!$A$1:$F$380,6,FALSE))</f>
        <v>BL</v>
      </c>
      <c r="AP1986" s="3">
        <f>IF(ISERROR(VLOOKUP($AN1986,技まとめ!$A$1:$F$380,3,FALSE)),"－",VLOOKUP($AN1986,技まとめ!$A$1:$F$380,3,FALSE))</f>
        <v>104</v>
      </c>
      <c r="AQ1986" s="3">
        <f>IF(ISERROR(VLOOKUP($AN1986,技まとめ!$A$1:$F$380,5,FALSE)),"－",VLOOKUP($AN1986,技まとめ!$A$1:$F$380,5,FALSE))</f>
        <v>57</v>
      </c>
      <c r="AR1986" s="3" t="str">
        <f>IF($E1986=IF(ISERROR(VLOOKUP($AN1986,技まとめ!$A$1:$F$380,4,FALSE)),"－",VLOOKUP($AN1986,技まとめ!$A$1:$F$380,4,FALSE)),"一致","")</f>
        <v>一致</v>
      </c>
      <c r="AS1986" s="9" t="s">
        <v>170</v>
      </c>
      <c r="AT1986" s="3" t="str">
        <f>IF(ISERROR(VLOOKUP($AS1986,技まとめ!$A$1:$F$380,6,FALSE)),"－",VLOOKUP($AS1986,技まとめ!$A$1:$F$380,6,FALSE))</f>
        <v>－</v>
      </c>
      <c r="AU1986" s="3">
        <f>IF(ISERROR(VLOOKUP($AS1986,技まとめ!$A$1:$F$380,3,FALSE)),"－",VLOOKUP($AS1986,技まとめ!$A$1:$F$380,3,FALSE))</f>
        <v>0</v>
      </c>
      <c r="AV1986" s="3">
        <f>IF(ISERROR(VLOOKUP($AS1986,技まとめ!$A$1:$F$380,5,FALSE)),"－",VLOOKUP($AS1986,技まとめ!$A$1:$F$380,5,FALSE))</f>
        <v>0</v>
      </c>
      <c r="AW1986" s="3" t="str">
        <f>IF($E1986=IF(ISERROR(VLOOKUP($AS1986,技まとめ!$A$1:$F$380,4,FALSE)),"－",VLOOKUP($AS1986,技まとめ!$A$1:$F$380,4,FALSE)),"一致","")</f>
        <v/>
      </c>
      <c r="AX1986" s="12" t="str">
        <f t="shared" si="426"/>
        <v>カンガルーキックアルマジロサーカスボディシールドオフェンスフォース</v>
      </c>
      <c r="AY1986" s="12" t="str">
        <f t="shared" si="427"/>
        <v>カンガルーキックアルマジロサーカスボディシールドオフェンスフォース</v>
      </c>
      <c r="AZ1986" s="12" t="str">
        <f t="shared" si="428"/>
        <v>カンガルーキックアルマジロサーカスボディシールドオフェンスフォース</v>
      </c>
      <c r="BA1986" s="12" t="str">
        <f t="shared" si="429"/>
        <v>カンガルーキックアルマジロサーカスボディシールドオフェンスフォース</v>
      </c>
      <c r="BB1986" s="11" t="str">
        <f t="shared" si="430"/>
        <v>DRDRBL－</v>
      </c>
      <c r="BC1986" s="11" t="str">
        <f t="shared" si="431"/>
        <v>DRDRBL－</v>
      </c>
      <c r="BD1986" s="11" t="str">
        <f t="shared" si="432"/>
        <v>DRDRBL－</v>
      </c>
      <c r="BE1986" s="11" t="str">
        <f t="shared" si="433"/>
        <v>DRDRBL－</v>
      </c>
    </row>
    <row r="1987" spans="1:57" ht="11.25" hidden="1" customHeight="1">
      <c r="A1987" s="6">
        <v>1986</v>
      </c>
      <c r="B1987" s="7" t="s">
        <v>4341</v>
      </c>
      <c r="C1987" s="8" t="s">
        <v>4342</v>
      </c>
      <c r="D1987" s="7" t="s">
        <v>72</v>
      </c>
      <c r="E1987" s="7" t="s">
        <v>95</v>
      </c>
      <c r="F1987" s="7" t="s">
        <v>82</v>
      </c>
      <c r="G1987" s="9">
        <v>101</v>
      </c>
      <c r="H1987" s="9">
        <v>97</v>
      </c>
      <c r="I1987" s="9">
        <v>48</v>
      </c>
      <c r="J1987" s="9">
        <v>45</v>
      </c>
      <c r="K1987" s="9">
        <v>54</v>
      </c>
      <c r="L1987" s="9">
        <v>84</v>
      </c>
      <c r="M1987" s="9">
        <v>56</v>
      </c>
      <c r="N1987" s="9">
        <v>56</v>
      </c>
      <c r="O1987" s="9">
        <v>57</v>
      </c>
      <c r="P1987" s="9">
        <v>47</v>
      </c>
      <c r="Q1987" s="10">
        <v>98</v>
      </c>
      <c r="R1987" s="11">
        <v>20</v>
      </c>
      <c r="S1987" s="11">
        <v>1</v>
      </c>
      <c r="T1987" s="11">
        <v>134</v>
      </c>
      <c r="U1987" s="11">
        <v>106</v>
      </c>
      <c r="V1987" s="11">
        <v>1</v>
      </c>
      <c r="W1987" s="11">
        <v>107</v>
      </c>
      <c r="X1987" s="11">
        <f t="shared" ref="X1987:X2050" si="434">SUM(Q1987:W1987)</f>
        <v>467</v>
      </c>
      <c r="Y1987" s="11">
        <f t="shared" ref="Y1987:Y2050" si="435">Q1987*40+V1987*5+W1987*5</f>
        <v>4460</v>
      </c>
      <c r="Z1987" s="11">
        <f t="shared" ref="Z1987:Z2050" si="436">R1987*35+S1987*5+V1987*5+W1987*5</f>
        <v>1245</v>
      </c>
      <c r="AA1987" s="11">
        <f t="shared" ref="AA1987:AA2050" si="437">T1987*35+S1987*5+V1987*5+W1987*5</f>
        <v>5235</v>
      </c>
      <c r="AB1987" s="11">
        <f t="shared" ref="AB1987:AB2050" si="438">T1987*35+V1987*10+W1987*5</f>
        <v>5235</v>
      </c>
      <c r="AC1987" s="6">
        <f t="shared" ref="AC1987:AC2050" si="439">T1987*40+R1987*5+W1987*5</f>
        <v>5995</v>
      </c>
      <c r="AD1987" s="9" t="s">
        <v>251</v>
      </c>
      <c r="AE1987" s="3" t="str">
        <f>IF(ISERROR(VLOOKUP($AD1987,技まとめ!$A$1:$F$380,6,FALSE)),"－",VLOOKUP($AD1987,技まとめ!$A$1:$F$380,6,FALSE))</f>
        <v>BL</v>
      </c>
      <c r="AF1987" s="3">
        <f>IF(ISERROR(VLOOKUP($AD1987,技まとめ!$A$1:$F$380,3,FALSE)),"－",VLOOKUP($AD1987,技まとめ!$A$1:$F$380,3,FALSE))</f>
        <v>46</v>
      </c>
      <c r="AG1987" s="3">
        <f>IF(ISERROR(VLOOKUP($AD1987,技まとめ!$A$1:$F$380,5,FALSE)),"－",VLOOKUP($AD1987,技まとめ!$A$1:$F$380,5,FALSE))</f>
        <v>33</v>
      </c>
      <c r="AH1987" s="3" t="str">
        <f>IF($E1987=IF(ISERROR(VLOOKUP($AD1987,技まとめ!$A$1:$F$380,4,FALSE)),"－",VLOOKUP($AD1987,技まとめ!$A$1:$F$380,4,FALSE)),"一致","")</f>
        <v>一致</v>
      </c>
      <c r="AI1987" s="9" t="s">
        <v>1070</v>
      </c>
      <c r="AJ1987" s="3" t="str">
        <f>IF(ISERROR(VLOOKUP($AI1987,技まとめ!$A$1:$F$380,6,FALSE)),"－",VLOOKUP($AI1987,技まとめ!$A$1:$F$380,6,FALSE))</f>
        <v>BB</v>
      </c>
      <c r="AK1987" s="3">
        <f>IF(ISERROR(VLOOKUP($AI1987,技まとめ!$A$1:$F$380,3,FALSE)),"－",VLOOKUP($AI1987,技まとめ!$A$1:$F$380,3,FALSE))</f>
        <v>78</v>
      </c>
      <c r="AL1987" s="3">
        <f>IF(ISERROR(VLOOKUP($AI1987,技まとめ!$A$1:$F$380,5,FALSE)),"－",VLOOKUP($AI1987,技まとめ!$A$1:$F$380,5,FALSE))</f>
        <v>46</v>
      </c>
      <c r="AM1987" s="3" t="str">
        <f>IF($E1987=IF(ISERROR(VLOOKUP($AI1987,技まとめ!$A$1:$F$380,4,FALSE)),"－",VLOOKUP($AI1987,技まとめ!$A$1:$F$380,4,FALSE)),"一致","")</f>
        <v>一致</v>
      </c>
      <c r="AN1987" s="9" t="s">
        <v>482</v>
      </c>
      <c r="AO1987" s="3" t="str">
        <f>IF(ISERROR(VLOOKUP($AN1987,技まとめ!$A$1:$F$380,6,FALSE)),"－",VLOOKUP($AN1987,技まとめ!$A$1:$F$380,6,FALSE))</f>
        <v>BL</v>
      </c>
      <c r="AP1987" s="3">
        <f>IF(ISERROR(VLOOKUP($AN1987,技まとめ!$A$1:$F$380,3,FALSE)),"－",VLOOKUP($AN1987,技まとめ!$A$1:$F$380,3,FALSE))</f>
        <v>83</v>
      </c>
      <c r="AQ1987" s="3">
        <f>IF(ISERROR(VLOOKUP($AN1987,技まとめ!$A$1:$F$380,5,FALSE)),"－",VLOOKUP($AN1987,技まとめ!$A$1:$F$380,5,FALSE))</f>
        <v>48</v>
      </c>
      <c r="AR1987" s="3" t="str">
        <f>IF($E1987=IF(ISERROR(VLOOKUP($AN1987,技まとめ!$A$1:$F$380,4,FALSE)),"－",VLOOKUP($AN1987,技まとめ!$A$1:$F$380,4,FALSE)),"一致","")</f>
        <v>一致</v>
      </c>
      <c r="AS1987" s="9" t="s">
        <v>2494</v>
      </c>
      <c r="AT1987" s="3" t="str">
        <f>IF(ISERROR(VLOOKUP($AS1987,技まとめ!$A$1:$F$380,6,FALSE)),"－",VLOOKUP($AS1987,技まとめ!$A$1:$F$380,6,FALSE))</f>
        <v>－</v>
      </c>
      <c r="AU1987" s="3">
        <f>IF(ISERROR(VLOOKUP($AS1987,技まとめ!$A$1:$F$380,3,FALSE)),"－",VLOOKUP($AS1987,技まとめ!$A$1:$F$380,3,FALSE))</f>
        <v>0</v>
      </c>
      <c r="AV1987" s="3">
        <f>IF(ISERROR(VLOOKUP($AS1987,技まとめ!$A$1:$F$380,5,FALSE)),"－",VLOOKUP($AS1987,技まとめ!$A$1:$F$380,5,FALSE))</f>
        <v>0</v>
      </c>
      <c r="AW1987" s="3" t="str">
        <f>IF($E1987=IF(ISERROR(VLOOKUP($AS1987,技まとめ!$A$1:$F$380,4,FALSE)),"－",VLOOKUP($AS1987,技まとめ!$A$1:$F$380,4,FALSE)),"一致","")</f>
        <v/>
      </c>
      <c r="AX1987" s="12" t="str">
        <f t="shared" ref="AX1987:AX2050" si="440">AD1987&amp;AI1987&amp;AN1987&amp;AS1987</f>
        <v>くものいとアステロイドベルトハーヴェストディフェンスフォース</v>
      </c>
      <c r="AY1987" s="12" t="str">
        <f t="shared" ref="AY1987:AY2050" si="441">AD1987&amp;AI1987&amp;AN1987&amp;AS1987</f>
        <v>くものいとアステロイドベルトハーヴェストディフェンスフォース</v>
      </c>
      <c r="AZ1987" s="12" t="str">
        <f t="shared" ref="AZ1987:AZ2050" si="442">AD1987&amp;AI1987&amp;AN1987&amp;AS1987</f>
        <v>くものいとアステロイドベルトハーヴェストディフェンスフォース</v>
      </c>
      <c r="BA1987" s="12" t="str">
        <f t="shared" ref="BA1987:BA2050" si="443">AD1987&amp;AI1987&amp;AN1987&amp;AS1987</f>
        <v>くものいとアステロイドベルトハーヴェストディフェンスフォース</v>
      </c>
      <c r="BB1987" s="11" t="str">
        <f t="shared" ref="BB1987:BB2050" si="444">AE1987&amp;AJ1987&amp;AO1987&amp;AT1987</f>
        <v>BLBBBL－</v>
      </c>
      <c r="BC1987" s="11" t="str">
        <f t="shared" ref="BC1987:BC2050" si="445">AE1987&amp;AJ1987&amp;AO1987&amp;AT1987</f>
        <v>BLBBBL－</v>
      </c>
      <c r="BD1987" s="11" t="str">
        <f t="shared" ref="BD1987:BD2050" si="446">AE1987&amp;AJ1987&amp;AO1987&amp;AT1987</f>
        <v>BLBBBL－</v>
      </c>
      <c r="BE1987" s="11" t="str">
        <f t="shared" ref="BE1987:BE2050" si="447">AE1987&amp;AJ1987&amp;AO1987&amp;AT1987</f>
        <v>BLBBBL－</v>
      </c>
    </row>
    <row r="1988" spans="1:57" ht="11.25" hidden="1" customHeight="1">
      <c r="A1988" s="6">
        <v>1987</v>
      </c>
      <c r="B1988" s="7" t="s">
        <v>4343</v>
      </c>
      <c r="C1988" s="8" t="s">
        <v>4344</v>
      </c>
      <c r="D1988" s="7" t="s">
        <v>72</v>
      </c>
      <c r="E1988" s="7" t="s">
        <v>95</v>
      </c>
      <c r="F1988" s="7" t="s">
        <v>109</v>
      </c>
      <c r="G1988" s="9">
        <v>99</v>
      </c>
      <c r="H1988" s="9">
        <v>128</v>
      </c>
      <c r="I1988" s="9">
        <v>60</v>
      </c>
      <c r="J1988" s="9">
        <v>46</v>
      </c>
      <c r="K1988" s="9">
        <v>60</v>
      </c>
      <c r="L1988" s="9">
        <v>48</v>
      </c>
      <c r="M1988" s="9">
        <v>63</v>
      </c>
      <c r="N1988" s="9">
        <v>51</v>
      </c>
      <c r="O1988" s="9">
        <v>41</v>
      </c>
      <c r="P1988" s="9">
        <v>41</v>
      </c>
      <c r="Q1988" s="10">
        <v>110</v>
      </c>
      <c r="R1988" s="11">
        <v>16</v>
      </c>
      <c r="S1988" s="11">
        <v>1</v>
      </c>
      <c r="T1988" s="11">
        <v>98</v>
      </c>
      <c r="U1988" s="11">
        <v>113</v>
      </c>
      <c r="V1988" s="11">
        <v>1</v>
      </c>
      <c r="W1988" s="11">
        <v>91</v>
      </c>
      <c r="X1988" s="11">
        <f t="shared" si="434"/>
        <v>430</v>
      </c>
      <c r="Y1988" s="11">
        <f t="shared" si="435"/>
        <v>4860</v>
      </c>
      <c r="Z1988" s="11">
        <f t="shared" si="436"/>
        <v>1025</v>
      </c>
      <c r="AA1988" s="11">
        <f t="shared" si="437"/>
        <v>3895</v>
      </c>
      <c r="AB1988" s="11">
        <f t="shared" si="438"/>
        <v>3895</v>
      </c>
      <c r="AC1988" s="6">
        <f t="shared" si="439"/>
        <v>4455</v>
      </c>
      <c r="AD1988" s="9" t="s">
        <v>215</v>
      </c>
      <c r="AE1988" s="3" t="str">
        <f>IF(ISERROR(VLOOKUP($AD1988,技まとめ!$A$1:$F$380,6,FALSE)),"－",VLOOKUP($AD1988,技まとめ!$A$1:$F$380,6,FALSE))</f>
        <v>DR</v>
      </c>
      <c r="AF1988" s="3">
        <f>IF(ISERROR(VLOOKUP($AD1988,技まとめ!$A$1:$F$380,3,FALSE)),"－",VLOOKUP($AD1988,技まとめ!$A$1:$F$380,3,FALSE))</f>
        <v>15</v>
      </c>
      <c r="AG1988" s="3">
        <f>IF(ISERROR(VLOOKUP($AD1988,技まとめ!$A$1:$F$380,5,FALSE)),"－",VLOOKUP($AD1988,技まとめ!$A$1:$F$380,5,FALSE))</f>
        <v>20</v>
      </c>
      <c r="AH1988" s="3" t="str">
        <f>IF($E1988=IF(ISERROR(VLOOKUP($AD1988,技まとめ!$A$1:$F$380,4,FALSE)),"－",VLOOKUP($AD1988,技まとめ!$A$1:$F$380,4,FALSE)),"一致","")</f>
        <v/>
      </c>
      <c r="AI1988" s="9" t="s">
        <v>83</v>
      </c>
      <c r="AJ1988" s="3" t="str">
        <f>IF(ISERROR(VLOOKUP($AI1988,技まとめ!$A$1:$F$380,6,FALSE)),"－",VLOOKUP($AI1988,技まとめ!$A$1:$F$380,6,FALSE))</f>
        <v>DR</v>
      </c>
      <c r="AK1988" s="3">
        <f>IF(ISERROR(VLOOKUP($AI1988,技まとめ!$A$1:$F$380,3,FALSE)),"－",VLOOKUP($AI1988,技まとめ!$A$1:$F$380,3,FALSE))</f>
        <v>13</v>
      </c>
      <c r="AL1988" s="3">
        <f>IF(ISERROR(VLOOKUP($AI1988,技まとめ!$A$1:$F$380,5,FALSE)),"－",VLOOKUP($AI1988,技まとめ!$A$1:$F$380,5,FALSE))</f>
        <v>20</v>
      </c>
      <c r="AM1988" s="3" t="str">
        <f>IF($E1988=IF(ISERROR(VLOOKUP($AI1988,技まとめ!$A$1:$F$380,4,FALSE)),"－",VLOOKUP($AI1988,技まとめ!$A$1:$F$380,4,FALSE)),"一致","")</f>
        <v/>
      </c>
      <c r="AN1988" s="9" t="s">
        <v>169</v>
      </c>
      <c r="AO1988" s="3" t="str">
        <f>IF(ISERROR(VLOOKUP($AN1988,技まとめ!$A$1:$F$380,6,FALSE)),"－",VLOOKUP($AN1988,技まとめ!$A$1:$F$380,6,FALSE))</f>
        <v>DR</v>
      </c>
      <c r="AP1988" s="3">
        <f>IF(ISERROR(VLOOKUP($AN1988,技まとめ!$A$1:$F$380,3,FALSE)),"－",VLOOKUP($AN1988,技まとめ!$A$1:$F$380,3,FALSE))</f>
        <v>71</v>
      </c>
      <c r="AQ1988" s="3">
        <f>IF(ISERROR(VLOOKUP($AN1988,技まとめ!$A$1:$F$380,5,FALSE)),"－",VLOOKUP($AN1988,技まとめ!$A$1:$F$380,5,FALSE))</f>
        <v>44</v>
      </c>
      <c r="AR1988" s="3" t="str">
        <f>IF($E1988=IF(ISERROR(VLOOKUP($AN1988,技まとめ!$A$1:$F$380,4,FALSE)),"－",VLOOKUP($AN1988,技まとめ!$A$1:$F$380,4,FALSE)),"一致","")</f>
        <v>一致</v>
      </c>
      <c r="AS1988" s="9" t="s">
        <v>604</v>
      </c>
      <c r="AT1988" s="3" t="str">
        <f>IF(ISERROR(VLOOKUP($AS1988,技まとめ!$A$1:$F$380,6,FALSE)),"－",VLOOKUP($AS1988,技まとめ!$A$1:$F$380,6,FALSE))</f>
        <v>NS</v>
      </c>
      <c r="AU1988" s="3">
        <f>IF(ISERROR(VLOOKUP($AS1988,技まとめ!$A$1:$F$380,3,FALSE)),"－",VLOOKUP($AS1988,技まとめ!$A$1:$F$380,3,FALSE))</f>
        <v>129</v>
      </c>
      <c r="AV1988" s="3">
        <f>IF(ISERROR(VLOOKUP($AS1988,技まとめ!$A$1:$F$380,5,FALSE)),"－",VLOOKUP($AS1988,技まとめ!$A$1:$F$380,5,FALSE))</f>
        <v>64</v>
      </c>
      <c r="AW1988" s="3" t="str">
        <f>IF($E1988=IF(ISERROR(VLOOKUP($AS1988,技まとめ!$A$1:$F$380,4,FALSE)),"－",VLOOKUP($AS1988,技まとめ!$A$1:$F$380,4,FALSE)),"一致","")</f>
        <v/>
      </c>
      <c r="AX1988" s="12" t="str">
        <f t="shared" si="440"/>
        <v>たつまきせんぷうしっぷうダッシュエコーボールゴッドブレイク</v>
      </c>
      <c r="AY1988" s="12" t="str">
        <f t="shared" si="441"/>
        <v>たつまきせんぷうしっぷうダッシュエコーボールゴッドブレイク</v>
      </c>
      <c r="AZ1988" s="12" t="str">
        <f t="shared" si="442"/>
        <v>たつまきせんぷうしっぷうダッシュエコーボールゴッドブレイク</v>
      </c>
      <c r="BA1988" s="12" t="str">
        <f t="shared" si="443"/>
        <v>たつまきせんぷうしっぷうダッシュエコーボールゴッドブレイク</v>
      </c>
      <c r="BB1988" s="11" t="str">
        <f t="shared" si="444"/>
        <v>DRDRDRNS</v>
      </c>
      <c r="BC1988" s="11" t="str">
        <f t="shared" si="445"/>
        <v>DRDRDRNS</v>
      </c>
      <c r="BD1988" s="11" t="str">
        <f t="shared" si="446"/>
        <v>DRDRDRNS</v>
      </c>
      <c r="BE1988" s="11" t="str">
        <f t="shared" si="447"/>
        <v>DRDRDRNS</v>
      </c>
    </row>
    <row r="1989" spans="1:57" ht="11.25" hidden="1" customHeight="1">
      <c r="A1989" s="6">
        <v>1988</v>
      </c>
      <c r="B1989" s="7" t="s">
        <v>4345</v>
      </c>
      <c r="C1989" s="8" t="s">
        <v>4346</v>
      </c>
      <c r="D1989" s="7" t="s">
        <v>72</v>
      </c>
      <c r="E1989" s="7" t="s">
        <v>102</v>
      </c>
      <c r="F1989" s="7" t="s">
        <v>74</v>
      </c>
      <c r="G1989" s="9">
        <v>123</v>
      </c>
      <c r="H1989" s="9">
        <v>104</v>
      </c>
      <c r="I1989" s="9">
        <v>42</v>
      </c>
      <c r="J1989" s="9">
        <v>66</v>
      </c>
      <c r="K1989" s="9">
        <v>59</v>
      </c>
      <c r="L1989" s="9">
        <v>60</v>
      </c>
      <c r="M1989" s="9">
        <v>60</v>
      </c>
      <c r="N1989" s="9">
        <v>60</v>
      </c>
      <c r="O1989" s="9">
        <v>58</v>
      </c>
      <c r="P1989" s="9">
        <v>11</v>
      </c>
      <c r="Q1989" s="10">
        <v>92</v>
      </c>
      <c r="R1989" s="11">
        <v>14</v>
      </c>
      <c r="S1989" s="11">
        <v>1</v>
      </c>
      <c r="T1989" s="11">
        <v>110</v>
      </c>
      <c r="U1989" s="11">
        <v>110</v>
      </c>
      <c r="V1989" s="11">
        <v>1</v>
      </c>
      <c r="W1989" s="11">
        <v>108</v>
      </c>
      <c r="X1989" s="11">
        <f t="shared" si="434"/>
        <v>436</v>
      </c>
      <c r="Y1989" s="11">
        <f t="shared" si="435"/>
        <v>4225</v>
      </c>
      <c r="Z1989" s="11">
        <f t="shared" si="436"/>
        <v>1040</v>
      </c>
      <c r="AA1989" s="11">
        <f t="shared" si="437"/>
        <v>4400</v>
      </c>
      <c r="AB1989" s="11">
        <f t="shared" si="438"/>
        <v>4400</v>
      </c>
      <c r="AC1989" s="6">
        <f t="shared" si="439"/>
        <v>5010</v>
      </c>
      <c r="AD1989" s="9" t="s">
        <v>152</v>
      </c>
      <c r="AE1989" s="3" t="str">
        <f>IF(ISERROR(VLOOKUP($AD1989,技まとめ!$A$1:$F$380,6,FALSE)),"－",VLOOKUP($AD1989,技まとめ!$A$1:$F$380,6,FALSE))</f>
        <v>P1</v>
      </c>
      <c r="AF1989" s="3">
        <f>IF(ISERROR(VLOOKUP($AD1989,技まとめ!$A$1:$F$380,3,FALSE)),"－",VLOOKUP($AD1989,技まとめ!$A$1:$F$380,3,FALSE))</f>
        <v>88</v>
      </c>
      <c r="AG1989" s="3">
        <f>IF(ISERROR(VLOOKUP($AD1989,技まとめ!$A$1:$F$380,5,FALSE)),"－",VLOOKUP($AD1989,技まとめ!$A$1:$F$380,5,FALSE))</f>
        <v>50</v>
      </c>
      <c r="AH1989" s="3" t="str">
        <f>IF($E1989=IF(ISERROR(VLOOKUP($AD1989,技まとめ!$A$1:$F$380,4,FALSE)),"－",VLOOKUP($AD1989,技まとめ!$A$1:$F$380,4,FALSE)),"一致","")</f>
        <v>一致</v>
      </c>
      <c r="AI1989" s="9" t="s">
        <v>251</v>
      </c>
      <c r="AJ1989" s="3" t="str">
        <f>IF(ISERROR(VLOOKUP($AI1989,技まとめ!$A$1:$F$380,6,FALSE)),"－",VLOOKUP($AI1989,技まとめ!$A$1:$F$380,6,FALSE))</f>
        <v>BL</v>
      </c>
      <c r="AK1989" s="3">
        <f>IF(ISERROR(VLOOKUP($AI1989,技まとめ!$A$1:$F$380,3,FALSE)),"－",VLOOKUP($AI1989,技まとめ!$A$1:$F$380,3,FALSE))</f>
        <v>46</v>
      </c>
      <c r="AL1989" s="3">
        <f>IF(ISERROR(VLOOKUP($AI1989,技まとめ!$A$1:$F$380,5,FALSE)),"－",VLOOKUP($AI1989,技まとめ!$A$1:$F$380,5,FALSE))</f>
        <v>33</v>
      </c>
      <c r="AM1989" s="3" t="str">
        <f>IF($E1989=IF(ISERROR(VLOOKUP($AI1989,技まとめ!$A$1:$F$380,4,FALSE)),"－",VLOOKUP($AI1989,技まとめ!$A$1:$F$380,4,FALSE)),"一致","")</f>
        <v/>
      </c>
      <c r="AN1989" s="9" t="s">
        <v>5074</v>
      </c>
      <c r="AO1989" s="3" t="str">
        <f>IF(ISERROR(VLOOKUP($AN1989,技まとめ!$A$1:$F$380,6,FALSE)),"－",VLOOKUP($AN1989,技まとめ!$A$1:$F$380,6,FALSE))</f>
        <v>BL</v>
      </c>
      <c r="AP1989" s="3">
        <f>IF(ISERROR(VLOOKUP($AN1989,技まとめ!$A$1:$F$380,3,FALSE)),"－",VLOOKUP($AN1989,技まとめ!$A$1:$F$380,3,FALSE))</f>
        <v>33</v>
      </c>
      <c r="AQ1989" s="3">
        <f>IF(ISERROR(VLOOKUP($AN1989,技まとめ!$A$1:$F$380,5,FALSE)),"－",VLOOKUP($AN1989,技まとめ!$A$1:$F$380,5,FALSE))</f>
        <v>28</v>
      </c>
      <c r="AR1989" s="3" t="str">
        <f>IF($E1989=IF(ISERROR(VLOOKUP($AN1989,技まとめ!$A$1:$F$380,4,FALSE)),"－",VLOOKUP($AN1989,技まとめ!$A$1:$F$380,4,FALSE)),"一致","")</f>
        <v/>
      </c>
      <c r="AS1989" s="9" t="s">
        <v>96</v>
      </c>
      <c r="AT1989" s="3" t="str">
        <f>IF(ISERROR(VLOOKUP($AS1989,技まとめ!$A$1:$F$380,6,FALSE)),"－",VLOOKUP($AS1989,技まとめ!$A$1:$F$380,6,FALSE))</f>
        <v>DR</v>
      </c>
      <c r="AU1989" s="3">
        <f>IF(ISERROR(VLOOKUP($AS1989,技まとめ!$A$1:$F$380,3,FALSE)),"－",VLOOKUP($AS1989,技まとめ!$A$1:$F$380,3,FALSE))</f>
        <v>52</v>
      </c>
      <c r="AV1989" s="3">
        <f>IF(ISERROR(VLOOKUP($AS1989,技まとめ!$A$1:$F$380,5,FALSE)),"－",VLOOKUP($AS1989,技まとめ!$A$1:$F$380,5,FALSE))</f>
        <v>36</v>
      </c>
      <c r="AW1989" s="3" t="str">
        <f>IF($E1989=IF(ISERROR(VLOOKUP($AS1989,技まとめ!$A$1:$F$380,4,FALSE)),"－",VLOOKUP($AS1989,技まとめ!$A$1:$F$380,4,FALSE)),"一致","")</f>
        <v/>
      </c>
      <c r="AX1989" s="12" t="str">
        <f t="shared" si="440"/>
        <v>ドリルスマッシャーくものいとスーパースキャン（Ｂ）ワープドライブ</v>
      </c>
      <c r="AY1989" s="12" t="str">
        <f t="shared" si="441"/>
        <v>ドリルスマッシャーくものいとスーパースキャン（Ｂ）ワープドライブ</v>
      </c>
      <c r="AZ1989" s="12" t="str">
        <f t="shared" si="442"/>
        <v>ドリルスマッシャーくものいとスーパースキャン（Ｂ）ワープドライブ</v>
      </c>
      <c r="BA1989" s="12" t="str">
        <f t="shared" si="443"/>
        <v>ドリルスマッシャーくものいとスーパースキャン（Ｂ）ワープドライブ</v>
      </c>
      <c r="BB1989" s="11" t="str">
        <f t="shared" si="444"/>
        <v>P1BLBLDR</v>
      </c>
      <c r="BC1989" s="11" t="str">
        <f t="shared" si="445"/>
        <v>P1BLBLDR</v>
      </c>
      <c r="BD1989" s="11" t="str">
        <f t="shared" si="446"/>
        <v>P1BLBLDR</v>
      </c>
      <c r="BE1989" s="11" t="str">
        <f t="shared" si="447"/>
        <v>P1BLBLDR</v>
      </c>
    </row>
    <row r="1990" spans="1:57" ht="11.25" hidden="1" customHeight="1">
      <c r="A1990" s="6">
        <v>1989</v>
      </c>
      <c r="B1990" s="7" t="s">
        <v>4347</v>
      </c>
      <c r="C1990" s="8" t="s">
        <v>4348</v>
      </c>
      <c r="D1990" s="7" t="s">
        <v>72</v>
      </c>
      <c r="E1990" s="7" t="s">
        <v>81</v>
      </c>
      <c r="F1990" s="7" t="s">
        <v>82</v>
      </c>
      <c r="G1990" s="9">
        <v>118</v>
      </c>
      <c r="H1990" s="9">
        <v>113</v>
      </c>
      <c r="I1990" s="9">
        <v>47</v>
      </c>
      <c r="J1990" s="9">
        <v>57</v>
      </c>
      <c r="K1990" s="9">
        <v>54</v>
      </c>
      <c r="L1990" s="9">
        <v>55</v>
      </c>
      <c r="M1990" s="9">
        <v>57</v>
      </c>
      <c r="N1990" s="9">
        <v>44</v>
      </c>
      <c r="O1990" s="9">
        <v>55</v>
      </c>
      <c r="P1990" s="9">
        <v>59</v>
      </c>
      <c r="Q1990" s="10">
        <v>97</v>
      </c>
      <c r="R1990" s="11">
        <v>32</v>
      </c>
      <c r="S1990" s="11">
        <v>1</v>
      </c>
      <c r="T1990" s="11">
        <v>105</v>
      </c>
      <c r="U1990" s="11">
        <v>107</v>
      </c>
      <c r="V1990" s="11">
        <v>1</v>
      </c>
      <c r="W1990" s="11">
        <v>105</v>
      </c>
      <c r="X1990" s="11">
        <f t="shared" si="434"/>
        <v>448</v>
      </c>
      <c r="Y1990" s="11">
        <f t="shared" si="435"/>
        <v>4410</v>
      </c>
      <c r="Z1990" s="11">
        <f t="shared" si="436"/>
        <v>1655</v>
      </c>
      <c r="AA1990" s="11">
        <f t="shared" si="437"/>
        <v>4210</v>
      </c>
      <c r="AB1990" s="11">
        <f t="shared" si="438"/>
        <v>4210</v>
      </c>
      <c r="AC1990" s="6">
        <f t="shared" si="439"/>
        <v>4885</v>
      </c>
      <c r="AD1990" s="9" t="s">
        <v>454</v>
      </c>
      <c r="AE1990" s="3" t="str">
        <f>IF(ISERROR(VLOOKUP($AD1990,技まとめ!$A$1:$F$380,6,FALSE)),"－",VLOOKUP($AD1990,技まとめ!$A$1:$F$380,6,FALSE))</f>
        <v>BL</v>
      </c>
      <c r="AF1990" s="3">
        <f>IF(ISERROR(VLOOKUP($AD1990,技まとめ!$A$1:$F$380,3,FALSE)),"－",VLOOKUP($AD1990,技まとめ!$A$1:$F$380,3,FALSE))</f>
        <v>65</v>
      </c>
      <c r="AG1990" s="3">
        <f>IF(ISERROR(VLOOKUP($AD1990,技まとめ!$A$1:$F$380,5,FALSE)),"－",VLOOKUP($AD1990,技まとめ!$A$1:$F$380,5,FALSE))</f>
        <v>42</v>
      </c>
      <c r="AH1990" s="3" t="str">
        <f>IF($E1990=IF(ISERROR(VLOOKUP($AD1990,技まとめ!$A$1:$F$380,4,FALSE)),"－",VLOOKUP($AD1990,技まとめ!$A$1:$F$380,4,FALSE)),"一致","")</f>
        <v/>
      </c>
      <c r="AI1990" s="9" t="s">
        <v>113</v>
      </c>
      <c r="AJ1990" s="3" t="str">
        <f>IF(ISERROR(VLOOKUP($AI1990,技まとめ!$A$1:$F$380,6,FALSE)),"－",VLOOKUP($AI1990,技まとめ!$A$1:$F$380,6,FALSE))</f>
        <v>SC</v>
      </c>
      <c r="AK1990" s="3">
        <f>IF(ISERROR(VLOOKUP($AI1990,技まとめ!$A$1:$F$380,3,FALSE)),"－",VLOOKUP($AI1990,技まとめ!$A$1:$F$380,3,FALSE))</f>
        <v>105</v>
      </c>
      <c r="AL1990" s="3">
        <f>IF(ISERROR(VLOOKUP($AI1990,技まとめ!$A$1:$F$380,5,FALSE)),"－",VLOOKUP($AI1990,技まとめ!$A$1:$F$380,5,FALSE))</f>
        <v>55</v>
      </c>
      <c r="AM1990" s="3" t="str">
        <f>IF($E1990=IF(ISERROR(VLOOKUP($AI1990,技まとめ!$A$1:$F$380,4,FALSE)),"－",VLOOKUP($AI1990,技まとめ!$A$1:$F$380,4,FALSE)),"一致","")</f>
        <v/>
      </c>
      <c r="AN1990" s="9" t="s">
        <v>215</v>
      </c>
      <c r="AO1990" s="3" t="str">
        <f>IF(ISERROR(VLOOKUP($AN1990,技まとめ!$A$1:$F$380,6,FALSE)),"－",VLOOKUP($AN1990,技まとめ!$A$1:$F$380,6,FALSE))</f>
        <v>DR</v>
      </c>
      <c r="AP1990" s="3">
        <f>IF(ISERROR(VLOOKUP($AN1990,技まとめ!$A$1:$F$380,3,FALSE)),"－",VLOOKUP($AN1990,技まとめ!$A$1:$F$380,3,FALSE))</f>
        <v>15</v>
      </c>
      <c r="AQ1990" s="3">
        <f>IF(ISERROR(VLOOKUP($AN1990,技まとめ!$A$1:$F$380,5,FALSE)),"－",VLOOKUP($AN1990,技まとめ!$A$1:$F$380,5,FALSE))</f>
        <v>20</v>
      </c>
      <c r="AR1990" s="3" t="str">
        <f>IF($E1990=IF(ISERROR(VLOOKUP($AN1990,技まとめ!$A$1:$F$380,4,FALSE)),"－",VLOOKUP($AN1990,技まとめ!$A$1:$F$380,4,FALSE)),"一致","")</f>
        <v>一致</v>
      </c>
      <c r="AS1990" s="9" t="s">
        <v>193</v>
      </c>
      <c r="AT1990" s="3" t="str">
        <f>IF(ISERROR(VLOOKUP($AS1990,技まとめ!$A$1:$F$380,6,FALSE)),"－",VLOOKUP($AS1990,技まとめ!$A$1:$F$380,6,FALSE))</f>
        <v>NS</v>
      </c>
      <c r="AU1990" s="3">
        <f>IF(ISERROR(VLOOKUP($AS1990,技まとめ!$A$1:$F$380,3,FALSE)),"－",VLOOKUP($AS1990,技まとめ!$A$1:$F$380,3,FALSE))</f>
        <v>66</v>
      </c>
      <c r="AV1990" s="3">
        <f>IF(ISERROR(VLOOKUP($AS1990,技まとめ!$A$1:$F$380,5,FALSE)),"－",VLOOKUP($AS1990,技まとめ!$A$1:$F$380,5,FALSE))</f>
        <v>37</v>
      </c>
      <c r="AW1990" s="3" t="str">
        <f>IF($E1990=IF(ISERROR(VLOOKUP($AS1990,技まとめ!$A$1:$F$380,4,FALSE)),"－",VLOOKUP($AS1990,技まとめ!$A$1:$F$380,4,FALSE)),"一致","")</f>
        <v/>
      </c>
      <c r="AX1990" s="12" t="str">
        <f t="shared" si="440"/>
        <v>ぶんしんディフェンスオーディンソードたつまきせんぷうツインブースト</v>
      </c>
      <c r="AY1990" s="12" t="str">
        <f t="shared" si="441"/>
        <v>ぶんしんディフェンスオーディンソードたつまきせんぷうツインブースト</v>
      </c>
      <c r="AZ1990" s="12" t="str">
        <f t="shared" si="442"/>
        <v>ぶんしんディフェンスオーディンソードたつまきせんぷうツインブースト</v>
      </c>
      <c r="BA1990" s="12" t="str">
        <f t="shared" si="443"/>
        <v>ぶんしんディフェンスオーディンソードたつまきせんぷうツインブースト</v>
      </c>
      <c r="BB1990" s="11" t="str">
        <f t="shared" si="444"/>
        <v>BLSCDRNS</v>
      </c>
      <c r="BC1990" s="11" t="str">
        <f t="shared" si="445"/>
        <v>BLSCDRNS</v>
      </c>
      <c r="BD1990" s="11" t="str">
        <f t="shared" si="446"/>
        <v>BLSCDRNS</v>
      </c>
      <c r="BE1990" s="11" t="str">
        <f t="shared" si="447"/>
        <v>BLSCDRNS</v>
      </c>
    </row>
    <row r="1991" spans="1:57" ht="11.25" hidden="1" customHeight="1">
      <c r="A1991" s="6">
        <v>1990</v>
      </c>
      <c r="B1991" s="7" t="s">
        <v>4349</v>
      </c>
      <c r="C1991" s="8" t="s">
        <v>4350</v>
      </c>
      <c r="D1991" s="7" t="s">
        <v>650</v>
      </c>
      <c r="E1991" s="7" t="s">
        <v>102</v>
      </c>
      <c r="F1991" s="7" t="s">
        <v>74</v>
      </c>
      <c r="G1991" s="9">
        <v>119</v>
      </c>
      <c r="H1991" s="9">
        <v>120</v>
      </c>
      <c r="I1991" s="9">
        <v>60</v>
      </c>
      <c r="J1991" s="9">
        <v>61</v>
      </c>
      <c r="K1991" s="9">
        <v>62</v>
      </c>
      <c r="L1991" s="9">
        <v>59</v>
      </c>
      <c r="M1991" s="9">
        <v>62</v>
      </c>
      <c r="N1991" s="9">
        <v>59</v>
      </c>
      <c r="O1991" s="9">
        <v>60</v>
      </c>
      <c r="P1991" s="9">
        <v>11</v>
      </c>
      <c r="Q1991" s="10">
        <v>110</v>
      </c>
      <c r="R1991" s="11">
        <v>11</v>
      </c>
      <c r="S1991" s="11">
        <v>1</v>
      </c>
      <c r="T1991" s="11">
        <v>109</v>
      </c>
      <c r="U1991" s="11">
        <v>112</v>
      </c>
      <c r="V1991" s="11">
        <v>1</v>
      </c>
      <c r="W1991" s="11">
        <v>110</v>
      </c>
      <c r="X1991" s="11">
        <f t="shared" si="434"/>
        <v>454</v>
      </c>
      <c r="Y1991" s="11">
        <f t="shared" si="435"/>
        <v>4955</v>
      </c>
      <c r="Z1991" s="11">
        <f t="shared" si="436"/>
        <v>945</v>
      </c>
      <c r="AA1991" s="11">
        <f t="shared" si="437"/>
        <v>4375</v>
      </c>
      <c r="AB1991" s="11">
        <f t="shared" si="438"/>
        <v>4375</v>
      </c>
      <c r="AC1991" s="6">
        <f t="shared" si="439"/>
        <v>4965</v>
      </c>
      <c r="AD1991" s="9" t="s">
        <v>274</v>
      </c>
      <c r="AE1991" s="3" t="str">
        <f>IF(ISERROR(VLOOKUP($AD1991,技まとめ!$A$1:$F$380,6,FALSE)),"－",VLOOKUP($AD1991,技まとめ!$A$1:$F$380,6,FALSE))</f>
        <v>P1</v>
      </c>
      <c r="AF1991" s="3">
        <f>IF(ISERROR(VLOOKUP($AD1991,技まとめ!$A$1:$F$380,3,FALSE)),"－",VLOOKUP($AD1991,技まとめ!$A$1:$F$380,3,FALSE))</f>
        <v>27</v>
      </c>
      <c r="AG1991" s="3">
        <f>IF(ISERROR(VLOOKUP($AD1991,技まとめ!$A$1:$F$380,5,FALSE)),"－",VLOOKUP($AD1991,技まとめ!$A$1:$F$380,5,FALSE))</f>
        <v>25</v>
      </c>
      <c r="AH1991" s="3" t="str">
        <f>IF($E1991=IF(ISERROR(VLOOKUP($AD1991,技まとめ!$A$1:$F$380,4,FALSE)),"－",VLOOKUP($AD1991,技まとめ!$A$1:$F$380,4,FALSE)),"一致","")</f>
        <v>一致</v>
      </c>
      <c r="AI1991" s="9" t="s">
        <v>779</v>
      </c>
      <c r="AJ1991" s="3" t="str">
        <f>IF(ISERROR(VLOOKUP($AI1991,技まとめ!$A$1:$F$380,6,FALSE)),"－",VLOOKUP($AI1991,技まとめ!$A$1:$F$380,6,FALSE))</f>
        <v>CA</v>
      </c>
      <c r="AK1991" s="3">
        <f>IF(ISERROR(VLOOKUP($AI1991,技まとめ!$A$1:$F$380,3,FALSE)),"－",VLOOKUP($AI1991,技まとめ!$A$1:$F$380,3,FALSE))</f>
        <v>56</v>
      </c>
      <c r="AL1991" s="3">
        <f>IF(ISERROR(VLOOKUP($AI1991,技まとめ!$A$1:$F$380,5,FALSE)),"－",VLOOKUP($AI1991,技まとめ!$A$1:$F$380,5,FALSE))</f>
        <v>37</v>
      </c>
      <c r="AM1991" s="3" t="str">
        <f>IF($E1991=IF(ISERROR(VLOOKUP($AI1991,技まとめ!$A$1:$F$380,4,FALSE)),"－",VLOOKUP($AI1991,技まとめ!$A$1:$F$380,4,FALSE)),"一致","")</f>
        <v/>
      </c>
      <c r="AN1991" s="9" t="s">
        <v>2136</v>
      </c>
      <c r="AO1991" s="3" t="str">
        <f>IF(ISERROR(VLOOKUP($AN1991,技まとめ!$A$1:$F$380,6,FALSE)),"－",VLOOKUP($AN1991,技まとめ!$A$1:$F$380,6,FALSE))</f>
        <v>BL</v>
      </c>
      <c r="AP1991" s="3">
        <f>IF(ISERROR(VLOOKUP($AN1991,技まとめ!$A$1:$F$380,3,FALSE)),"－",VLOOKUP($AN1991,技まとめ!$A$1:$F$380,3,FALSE))</f>
        <v>90</v>
      </c>
      <c r="AQ1991" s="3">
        <f>IF(ISERROR(VLOOKUP($AN1991,技まとめ!$A$1:$F$380,5,FALSE)),"－",VLOOKUP($AN1991,技まとめ!$A$1:$F$380,5,FALSE))</f>
        <v>53</v>
      </c>
      <c r="AR1991" s="3" t="str">
        <f>IF($E1991=IF(ISERROR(VLOOKUP($AN1991,技まとめ!$A$1:$F$380,4,FALSE)),"－",VLOOKUP($AN1991,技まとめ!$A$1:$F$380,4,FALSE)),"一致","")</f>
        <v>一致</v>
      </c>
      <c r="AS1991" s="9" t="s">
        <v>773</v>
      </c>
      <c r="AT1991" s="3" t="str">
        <f>IF(ISERROR(VLOOKUP($AS1991,技まとめ!$A$1:$F$380,6,FALSE)),"－",VLOOKUP($AS1991,技まとめ!$A$1:$F$380,6,FALSE))</f>
        <v>BB</v>
      </c>
      <c r="AU1991" s="3">
        <f>IF(ISERROR(VLOOKUP($AS1991,技まとめ!$A$1:$F$380,3,FALSE)),"－",VLOOKUP($AS1991,技まとめ!$A$1:$F$380,3,FALSE))</f>
        <v>71</v>
      </c>
      <c r="AV1991" s="3">
        <f>IF(ISERROR(VLOOKUP($AS1991,技まとめ!$A$1:$F$380,5,FALSE)),"－",VLOOKUP($AS1991,技まとめ!$A$1:$F$380,5,FALSE))</f>
        <v>44</v>
      </c>
      <c r="AW1991" s="3" t="str">
        <f>IF($E1991=IF(ISERROR(VLOOKUP($AS1991,技まとめ!$A$1:$F$380,4,FALSE)),"－",VLOOKUP($AS1991,技まとめ!$A$1:$F$380,4,FALSE)),"一致","")</f>
        <v/>
      </c>
      <c r="AX1991" s="12" t="str">
        <f t="shared" si="440"/>
        <v>ロケットこぶしスティンガーイグナイトスティールせんぷうじん</v>
      </c>
      <c r="AY1991" s="12" t="str">
        <f t="shared" si="441"/>
        <v>ロケットこぶしスティンガーイグナイトスティールせんぷうじん</v>
      </c>
      <c r="AZ1991" s="12" t="str">
        <f t="shared" si="442"/>
        <v>ロケットこぶしスティンガーイグナイトスティールせんぷうじん</v>
      </c>
      <c r="BA1991" s="12" t="str">
        <f t="shared" si="443"/>
        <v>ロケットこぶしスティンガーイグナイトスティールせんぷうじん</v>
      </c>
      <c r="BB1991" s="11" t="str">
        <f t="shared" si="444"/>
        <v>P1CABLBB</v>
      </c>
      <c r="BC1991" s="11" t="str">
        <f t="shared" si="445"/>
        <v>P1CABLBB</v>
      </c>
      <c r="BD1991" s="11" t="str">
        <f t="shared" si="446"/>
        <v>P1CABLBB</v>
      </c>
      <c r="BE1991" s="11" t="str">
        <f t="shared" si="447"/>
        <v>P1CABLBB</v>
      </c>
    </row>
    <row r="1992" spans="1:57" ht="11.25" hidden="1" customHeight="1">
      <c r="A1992" s="6">
        <v>1991</v>
      </c>
      <c r="B1992" s="7" t="s">
        <v>4351</v>
      </c>
      <c r="C1992" s="8" t="s">
        <v>4352</v>
      </c>
      <c r="D1992" s="7" t="s">
        <v>72</v>
      </c>
      <c r="E1992" s="7" t="s">
        <v>102</v>
      </c>
      <c r="F1992" s="7" t="s">
        <v>82</v>
      </c>
      <c r="G1992" s="9">
        <v>138</v>
      </c>
      <c r="H1992" s="9">
        <v>85</v>
      </c>
      <c r="I1992" s="9">
        <v>65</v>
      </c>
      <c r="J1992" s="9">
        <v>47</v>
      </c>
      <c r="K1992" s="9">
        <v>45</v>
      </c>
      <c r="L1992" s="9">
        <v>45</v>
      </c>
      <c r="M1992" s="9">
        <v>44</v>
      </c>
      <c r="N1992" s="9">
        <v>65</v>
      </c>
      <c r="O1992" s="9">
        <v>66</v>
      </c>
      <c r="P1992" s="9">
        <v>48</v>
      </c>
      <c r="Q1992" s="10">
        <v>115</v>
      </c>
      <c r="R1992" s="11">
        <v>23</v>
      </c>
      <c r="S1992" s="11">
        <v>1</v>
      </c>
      <c r="T1992" s="11">
        <v>95</v>
      </c>
      <c r="U1992" s="11">
        <v>94</v>
      </c>
      <c r="V1992" s="11">
        <v>1</v>
      </c>
      <c r="W1992" s="11">
        <v>116</v>
      </c>
      <c r="X1992" s="11">
        <f t="shared" si="434"/>
        <v>445</v>
      </c>
      <c r="Y1992" s="11">
        <f t="shared" si="435"/>
        <v>5185</v>
      </c>
      <c r="Z1992" s="11">
        <f t="shared" si="436"/>
        <v>1395</v>
      </c>
      <c r="AA1992" s="11">
        <f t="shared" si="437"/>
        <v>3915</v>
      </c>
      <c r="AB1992" s="11">
        <f t="shared" si="438"/>
        <v>3915</v>
      </c>
      <c r="AC1992" s="6">
        <f t="shared" si="439"/>
        <v>4495</v>
      </c>
      <c r="AD1992" s="9" t="s">
        <v>163</v>
      </c>
      <c r="AE1992" s="3" t="str">
        <f>IF(ISERROR(VLOOKUP($AD1992,技まとめ!$A$1:$F$380,6,FALSE)),"－",VLOOKUP($AD1992,技まとめ!$A$1:$F$380,6,FALSE))</f>
        <v>BL</v>
      </c>
      <c r="AF1992" s="3">
        <f>IF(ISERROR(VLOOKUP($AD1992,技まとめ!$A$1:$F$380,3,FALSE)),"－",VLOOKUP($AD1992,技まとめ!$A$1:$F$380,3,FALSE))</f>
        <v>59</v>
      </c>
      <c r="AG1992" s="3">
        <f>IF(ISERROR(VLOOKUP($AD1992,技まとめ!$A$1:$F$380,5,FALSE)),"－",VLOOKUP($AD1992,技まとめ!$A$1:$F$380,5,FALSE))</f>
        <v>38</v>
      </c>
      <c r="AH1992" s="3" t="str">
        <f>IF($E1992=IF(ISERROR(VLOOKUP($AD1992,技まとめ!$A$1:$F$380,4,FALSE)),"－",VLOOKUP($AD1992,技まとめ!$A$1:$F$380,4,FALSE)),"一致","")</f>
        <v/>
      </c>
      <c r="AI1992" s="9" t="s">
        <v>808</v>
      </c>
      <c r="AJ1992" s="3" t="str">
        <f>IF(ISERROR(VLOOKUP($AI1992,技まとめ!$A$1:$F$380,6,FALSE)),"－",VLOOKUP($AI1992,技まとめ!$A$1:$F$380,6,FALSE))</f>
        <v>BB</v>
      </c>
      <c r="AK1992" s="3">
        <f>IF(ISERROR(VLOOKUP($AI1992,技まとめ!$A$1:$F$380,3,FALSE)),"－",VLOOKUP($AI1992,技まとめ!$A$1:$F$380,3,FALSE))</f>
        <v>73</v>
      </c>
      <c r="AL1992" s="3">
        <f>IF(ISERROR(VLOOKUP($AI1992,技まとめ!$A$1:$F$380,5,FALSE)),"－",VLOOKUP($AI1992,技まとめ!$A$1:$F$380,5,FALSE))</f>
        <v>44</v>
      </c>
      <c r="AM1992" s="3" t="str">
        <f>IF($E1992=IF(ISERROR(VLOOKUP($AI1992,技まとめ!$A$1:$F$380,4,FALSE)),"－",VLOOKUP($AI1992,技まとめ!$A$1:$F$380,4,FALSE)),"一致","")</f>
        <v/>
      </c>
      <c r="AN1992" s="9" t="s">
        <v>779</v>
      </c>
      <c r="AO1992" s="3" t="str">
        <f>IF(ISERROR(VLOOKUP($AN1992,技まとめ!$A$1:$F$380,6,FALSE)),"－",VLOOKUP($AN1992,技まとめ!$A$1:$F$380,6,FALSE))</f>
        <v>CA</v>
      </c>
      <c r="AP1992" s="3">
        <f>IF(ISERROR(VLOOKUP($AN1992,技まとめ!$A$1:$F$380,3,FALSE)),"－",VLOOKUP($AN1992,技まとめ!$A$1:$F$380,3,FALSE))</f>
        <v>56</v>
      </c>
      <c r="AQ1992" s="3">
        <f>IF(ISERROR(VLOOKUP($AN1992,技まとめ!$A$1:$F$380,5,FALSE)),"－",VLOOKUP($AN1992,技まとめ!$A$1:$F$380,5,FALSE))</f>
        <v>37</v>
      </c>
      <c r="AR1992" s="3" t="str">
        <f>IF($E1992=IF(ISERROR(VLOOKUP($AN1992,技まとめ!$A$1:$F$380,4,FALSE)),"－",VLOOKUP($AN1992,技まとめ!$A$1:$F$380,4,FALSE)),"一致","")</f>
        <v/>
      </c>
      <c r="AS1992" s="9" t="s">
        <v>269</v>
      </c>
      <c r="AT1992" s="3" t="str">
        <f>IF(ISERROR(VLOOKUP($AS1992,技まとめ!$A$1:$F$380,6,FALSE)),"－",VLOOKUP($AS1992,技まとめ!$A$1:$F$380,6,FALSE))</f>
        <v>DR</v>
      </c>
      <c r="AU1992" s="3">
        <f>IF(ISERROR(VLOOKUP($AS1992,技まとめ!$A$1:$F$380,3,FALSE)),"－",VLOOKUP($AS1992,技まとめ!$A$1:$F$380,3,FALSE))</f>
        <v>19</v>
      </c>
      <c r="AV1992" s="3">
        <f>IF(ISERROR(VLOOKUP($AS1992,技まとめ!$A$1:$F$380,5,FALSE)),"－",VLOOKUP($AS1992,技まとめ!$A$1:$F$380,5,FALSE))</f>
        <v>20</v>
      </c>
      <c r="AW1992" s="3" t="str">
        <f>IF($E1992=IF(ISERROR(VLOOKUP($AS1992,技まとめ!$A$1:$F$380,4,FALSE)),"－",VLOOKUP($AS1992,技まとめ!$A$1:$F$380,4,FALSE)),"一致","")</f>
        <v/>
      </c>
      <c r="AX1992" s="12" t="str">
        <f t="shared" si="440"/>
        <v>サイクロンしんくうまスティンガーどくぎりのじゅつ</v>
      </c>
      <c r="AY1992" s="12" t="str">
        <f t="shared" si="441"/>
        <v>サイクロンしんくうまスティンガーどくぎりのじゅつ</v>
      </c>
      <c r="AZ1992" s="12" t="str">
        <f t="shared" si="442"/>
        <v>サイクロンしんくうまスティンガーどくぎりのじゅつ</v>
      </c>
      <c r="BA1992" s="12" t="str">
        <f t="shared" si="443"/>
        <v>サイクロンしんくうまスティンガーどくぎりのじゅつ</v>
      </c>
      <c r="BB1992" s="11" t="str">
        <f t="shared" si="444"/>
        <v>BLBBCADR</v>
      </c>
      <c r="BC1992" s="11" t="str">
        <f t="shared" si="445"/>
        <v>BLBBCADR</v>
      </c>
      <c r="BD1992" s="11" t="str">
        <f t="shared" si="446"/>
        <v>BLBBCADR</v>
      </c>
      <c r="BE1992" s="11" t="str">
        <f t="shared" si="447"/>
        <v>BLBBCADR</v>
      </c>
    </row>
    <row r="1993" spans="1:57" ht="11.25" hidden="1" customHeight="1">
      <c r="A1993" s="6">
        <v>1992</v>
      </c>
      <c r="B1993" s="7" t="s">
        <v>4353</v>
      </c>
      <c r="C1993" s="8" t="s">
        <v>4354</v>
      </c>
      <c r="D1993" s="7" t="s">
        <v>72</v>
      </c>
      <c r="E1993" s="7" t="s">
        <v>102</v>
      </c>
      <c r="F1993" s="7" t="s">
        <v>109</v>
      </c>
      <c r="G1993" s="9">
        <v>133</v>
      </c>
      <c r="H1993" s="9">
        <v>89</v>
      </c>
      <c r="I1993" s="9">
        <v>41</v>
      </c>
      <c r="J1993" s="9">
        <v>56</v>
      </c>
      <c r="K1993" s="9">
        <v>56</v>
      </c>
      <c r="L1993" s="9">
        <v>55</v>
      </c>
      <c r="M1993" s="9">
        <v>57</v>
      </c>
      <c r="N1993" s="9">
        <v>39</v>
      </c>
      <c r="O1993" s="9">
        <v>52</v>
      </c>
      <c r="P1993" s="9">
        <v>68</v>
      </c>
      <c r="Q1993" s="10">
        <v>91</v>
      </c>
      <c r="R1993" s="11">
        <v>37</v>
      </c>
      <c r="S1993" s="11">
        <v>1</v>
      </c>
      <c r="T1993" s="11">
        <v>105</v>
      </c>
      <c r="U1993" s="11">
        <v>107</v>
      </c>
      <c r="V1993" s="11">
        <v>1</v>
      </c>
      <c r="W1993" s="11">
        <v>102</v>
      </c>
      <c r="X1993" s="11">
        <f t="shared" si="434"/>
        <v>444</v>
      </c>
      <c r="Y1993" s="11">
        <f t="shared" si="435"/>
        <v>4155</v>
      </c>
      <c r="Z1993" s="11">
        <f t="shared" si="436"/>
        <v>1815</v>
      </c>
      <c r="AA1993" s="11">
        <f t="shared" si="437"/>
        <v>4195</v>
      </c>
      <c r="AB1993" s="11">
        <f t="shared" si="438"/>
        <v>4195</v>
      </c>
      <c r="AC1993" s="6">
        <f t="shared" si="439"/>
        <v>4895</v>
      </c>
      <c r="AD1993" s="9" t="s">
        <v>118</v>
      </c>
      <c r="AE1993" s="3" t="str">
        <f>IF(ISERROR(VLOOKUP($AD1993,技まとめ!$A$1:$F$380,6,FALSE)),"－",VLOOKUP($AD1993,技まとめ!$A$1:$F$380,6,FALSE))</f>
        <v>BS</v>
      </c>
      <c r="AF1993" s="3">
        <f>IF(ISERROR(VLOOKUP($AD1993,技まとめ!$A$1:$F$380,3,FALSE)),"－",VLOOKUP($AD1993,技まとめ!$A$1:$F$380,3,FALSE))</f>
        <v>64</v>
      </c>
      <c r="AG1993" s="3">
        <f>IF(ISERROR(VLOOKUP($AD1993,技まとめ!$A$1:$F$380,5,FALSE)),"－",VLOOKUP($AD1993,技まとめ!$A$1:$F$380,5,FALSE))</f>
        <v>37</v>
      </c>
      <c r="AH1993" s="3" t="str">
        <f>IF($E1993=IF(ISERROR(VLOOKUP($AD1993,技まとめ!$A$1:$F$380,4,FALSE)),"－",VLOOKUP($AD1993,技まとめ!$A$1:$F$380,4,FALSE)),"一致","")</f>
        <v/>
      </c>
      <c r="AI1993" s="9" t="s">
        <v>295</v>
      </c>
      <c r="AJ1993" s="3" t="str">
        <f>IF(ISERROR(VLOOKUP($AI1993,技まとめ!$A$1:$F$380,6,FALSE)),"－",VLOOKUP($AI1993,技まとめ!$A$1:$F$380,6,FALSE))</f>
        <v>DR</v>
      </c>
      <c r="AK1993" s="3">
        <f>IF(ISERROR(VLOOKUP($AI1993,技まとめ!$A$1:$F$380,3,FALSE)),"－",VLOOKUP($AI1993,技まとめ!$A$1:$F$380,3,FALSE))</f>
        <v>13</v>
      </c>
      <c r="AL1993" s="3">
        <f>IF(ISERROR(VLOOKUP($AI1993,技まとめ!$A$1:$F$380,5,FALSE)),"－",VLOOKUP($AI1993,技まとめ!$A$1:$F$380,5,FALSE))</f>
        <v>20</v>
      </c>
      <c r="AM1993" s="3" t="str">
        <f>IF($E1993=IF(ISERROR(VLOOKUP($AI1993,技まとめ!$A$1:$F$380,4,FALSE)),"－",VLOOKUP($AI1993,技まとめ!$A$1:$F$380,4,FALSE)),"一致","")</f>
        <v/>
      </c>
      <c r="AN1993" s="9" t="s">
        <v>5077</v>
      </c>
      <c r="AO1993" s="3" t="str">
        <f>IF(ISERROR(VLOOKUP($AN1993,技まとめ!$A$1:$F$380,6,FALSE)),"－",VLOOKUP($AN1993,技まとめ!$A$1:$F$380,6,FALSE))</f>
        <v>DR</v>
      </c>
      <c r="AP1993" s="3">
        <f>IF(ISERROR(VLOOKUP($AN1993,技まとめ!$A$1:$F$380,3,FALSE)),"－",VLOOKUP($AN1993,技まとめ!$A$1:$F$380,3,FALSE))</f>
        <v>27</v>
      </c>
      <c r="AQ1993" s="3">
        <f>IF(ISERROR(VLOOKUP($AN1993,技まとめ!$A$1:$F$380,5,FALSE)),"－",VLOOKUP($AN1993,技まとめ!$A$1:$F$380,5,FALSE))</f>
        <v>25</v>
      </c>
      <c r="AR1993" s="3" t="str">
        <f>IF($E1993=IF(ISERROR(VLOOKUP($AN1993,技まとめ!$A$1:$F$380,4,FALSE)),"－",VLOOKUP($AN1993,技まとめ!$A$1:$F$380,4,FALSE)),"一致","")</f>
        <v/>
      </c>
      <c r="AS1993" s="9" t="s">
        <v>255</v>
      </c>
      <c r="AT1993" s="3" t="str">
        <f>IF(ISERROR(VLOOKUP($AS1993,技まとめ!$A$1:$F$380,6,FALSE)),"－",VLOOKUP($AS1993,技まとめ!$A$1:$F$380,6,FALSE))</f>
        <v>DR</v>
      </c>
      <c r="AU1993" s="3">
        <f>IF(ISERROR(VLOOKUP($AS1993,技まとめ!$A$1:$F$380,3,FALSE)),"－",VLOOKUP($AS1993,技まとめ!$A$1:$F$380,3,FALSE))</f>
        <v>52</v>
      </c>
      <c r="AV1993" s="3">
        <f>IF(ISERROR(VLOOKUP($AS1993,技まとめ!$A$1:$F$380,5,FALSE)),"－",VLOOKUP($AS1993,技まとめ!$A$1:$F$380,5,FALSE))</f>
        <v>36</v>
      </c>
      <c r="AW1993" s="3" t="str">
        <f>IF($E1993=IF(ISERROR(VLOOKUP($AS1993,技まとめ!$A$1:$F$380,4,FALSE)),"－",VLOOKUP($AS1993,技まとめ!$A$1:$F$380,4,FALSE)),"一致","")</f>
        <v/>
      </c>
      <c r="AX1993" s="12" t="str">
        <f t="shared" si="440"/>
        <v>クンフーアタックダッシュアクセルスーパースキャン（Ｄ）カマイタチ</v>
      </c>
      <c r="AY1993" s="12" t="str">
        <f t="shared" si="441"/>
        <v>クンフーアタックダッシュアクセルスーパースキャン（Ｄ）カマイタチ</v>
      </c>
      <c r="AZ1993" s="12" t="str">
        <f t="shared" si="442"/>
        <v>クンフーアタックダッシュアクセルスーパースキャン（Ｄ）カマイタチ</v>
      </c>
      <c r="BA1993" s="12" t="str">
        <f t="shared" si="443"/>
        <v>クンフーアタックダッシュアクセルスーパースキャン（Ｄ）カマイタチ</v>
      </c>
      <c r="BB1993" s="11" t="str">
        <f t="shared" si="444"/>
        <v>BSDRDRDR</v>
      </c>
      <c r="BC1993" s="11" t="str">
        <f t="shared" si="445"/>
        <v>BSDRDRDR</v>
      </c>
      <c r="BD1993" s="11" t="str">
        <f t="shared" si="446"/>
        <v>BSDRDRDR</v>
      </c>
      <c r="BE1993" s="11" t="str">
        <f t="shared" si="447"/>
        <v>BSDRDRDR</v>
      </c>
    </row>
    <row r="1994" spans="1:57" ht="11.25" hidden="1" customHeight="1">
      <c r="A1994" s="6">
        <v>1993</v>
      </c>
      <c r="B1994" s="7" t="s">
        <v>4355</v>
      </c>
      <c r="C1994" s="8" t="s">
        <v>4356</v>
      </c>
      <c r="D1994" s="7" t="s">
        <v>72</v>
      </c>
      <c r="E1994" s="7" t="s">
        <v>102</v>
      </c>
      <c r="F1994" s="7" t="s">
        <v>128</v>
      </c>
      <c r="G1994" s="9">
        <v>133</v>
      </c>
      <c r="H1994" s="9">
        <v>93</v>
      </c>
      <c r="I1994" s="9">
        <v>48</v>
      </c>
      <c r="J1994" s="9">
        <v>49</v>
      </c>
      <c r="K1994" s="9">
        <v>51</v>
      </c>
      <c r="L1994" s="9">
        <v>50</v>
      </c>
      <c r="M1994" s="9">
        <v>59</v>
      </c>
      <c r="N1994" s="9">
        <v>44</v>
      </c>
      <c r="O1994" s="9">
        <v>57</v>
      </c>
      <c r="P1994" s="9">
        <v>67</v>
      </c>
      <c r="Q1994" s="10">
        <v>98</v>
      </c>
      <c r="R1994" s="11">
        <v>29</v>
      </c>
      <c r="S1994" s="11">
        <v>1</v>
      </c>
      <c r="T1994" s="11">
        <v>100</v>
      </c>
      <c r="U1994" s="11">
        <v>109</v>
      </c>
      <c r="V1994" s="11">
        <v>1</v>
      </c>
      <c r="W1994" s="11">
        <v>107</v>
      </c>
      <c r="X1994" s="11">
        <f t="shared" si="434"/>
        <v>445</v>
      </c>
      <c r="Y1994" s="11">
        <f t="shared" si="435"/>
        <v>4460</v>
      </c>
      <c r="Z1994" s="11">
        <f t="shared" si="436"/>
        <v>1560</v>
      </c>
      <c r="AA1994" s="11">
        <f t="shared" si="437"/>
        <v>4045</v>
      </c>
      <c r="AB1994" s="11">
        <f t="shared" si="438"/>
        <v>4045</v>
      </c>
      <c r="AC1994" s="6">
        <f t="shared" si="439"/>
        <v>4680</v>
      </c>
      <c r="AD1994" s="9" t="s">
        <v>204</v>
      </c>
      <c r="AE1994" s="3" t="str">
        <f>IF(ISERROR(VLOOKUP($AD1994,技まとめ!$A$1:$F$380,6,FALSE)),"－",VLOOKUP($AD1994,技まとめ!$A$1:$F$380,6,FALSE))</f>
        <v>CA</v>
      </c>
      <c r="AF1994" s="3">
        <f>IF(ISERROR(VLOOKUP($AD1994,技まとめ!$A$1:$F$380,3,FALSE)),"－",VLOOKUP($AD1994,技まとめ!$A$1:$F$380,3,FALSE))</f>
        <v>85</v>
      </c>
      <c r="AG1994" s="3">
        <f>IF(ISERROR(VLOOKUP($AD1994,技まとめ!$A$1:$F$380,5,FALSE)),"－",VLOOKUP($AD1994,技まとめ!$A$1:$F$380,5,FALSE))</f>
        <v>47</v>
      </c>
      <c r="AH1994" s="3" t="str">
        <f>IF($E1994=IF(ISERROR(VLOOKUP($AD1994,技まとめ!$A$1:$F$380,4,FALSE)),"－",VLOOKUP($AD1994,技まとめ!$A$1:$F$380,4,FALSE)),"一致","")</f>
        <v/>
      </c>
      <c r="AI1994" s="9" t="s">
        <v>164</v>
      </c>
      <c r="AJ1994" s="3" t="str">
        <f>IF(ISERROR(VLOOKUP($AI1994,技まとめ!$A$1:$F$380,6,FALSE)),"－",VLOOKUP($AI1994,技まとめ!$A$1:$F$380,6,FALSE))</f>
        <v>DR</v>
      </c>
      <c r="AK1994" s="3">
        <f>IF(ISERROR(VLOOKUP($AI1994,技まとめ!$A$1:$F$380,3,FALSE)),"－",VLOOKUP($AI1994,技まとめ!$A$1:$F$380,3,FALSE))</f>
        <v>58</v>
      </c>
      <c r="AL1994" s="3">
        <f>IF(ISERROR(VLOOKUP($AI1994,技まとめ!$A$1:$F$380,5,FALSE)),"－",VLOOKUP($AI1994,技まとめ!$A$1:$F$380,5,FALSE))</f>
        <v>39</v>
      </c>
      <c r="AM1994" s="3" t="str">
        <f>IF($E1994=IF(ISERROR(VLOOKUP($AI1994,技まとめ!$A$1:$F$380,4,FALSE)),"－",VLOOKUP($AI1994,技まとめ!$A$1:$F$380,4,FALSE)),"一致","")</f>
        <v>一致</v>
      </c>
      <c r="AN1994" s="9" t="s">
        <v>283</v>
      </c>
      <c r="AO1994" s="3" t="str">
        <f>IF(ISERROR(VLOOKUP($AN1994,技まとめ!$A$1:$F$380,6,FALSE)),"－",VLOOKUP($AN1994,技まとめ!$A$1:$F$380,6,FALSE))</f>
        <v>NS</v>
      </c>
      <c r="AP1994" s="3">
        <f>IF(ISERROR(VLOOKUP($AN1994,技まとめ!$A$1:$F$380,3,FALSE)),"－",VLOOKUP($AN1994,技まとめ!$A$1:$F$380,3,FALSE))</f>
        <v>27</v>
      </c>
      <c r="AQ1994" s="3">
        <f>IF(ISERROR(VLOOKUP($AN1994,技まとめ!$A$1:$F$380,5,FALSE)),"－",VLOOKUP($AN1994,技まとめ!$A$1:$F$380,5,FALSE))</f>
        <v>20</v>
      </c>
      <c r="AR1994" s="3" t="str">
        <f>IF($E1994=IF(ISERROR(VLOOKUP($AN1994,技まとめ!$A$1:$F$380,4,FALSE)),"－",VLOOKUP($AN1994,技まとめ!$A$1:$F$380,4,FALSE)),"一致","")</f>
        <v/>
      </c>
      <c r="AS1994" s="9" t="s">
        <v>168</v>
      </c>
      <c r="AT1994" s="3" t="str">
        <f>IF(ISERROR(VLOOKUP($AS1994,技まとめ!$A$1:$F$380,6,FALSE)),"－",VLOOKUP($AS1994,技まとめ!$A$1:$F$380,6,FALSE))</f>
        <v>BL</v>
      </c>
      <c r="AU1994" s="3">
        <f>IF(ISERROR(VLOOKUP($AS1994,技まとめ!$A$1:$F$380,3,FALSE)),"－",VLOOKUP($AS1994,技まとめ!$A$1:$F$380,3,FALSE))</f>
        <v>25</v>
      </c>
      <c r="AV1994" s="3">
        <f>IF(ISERROR(VLOOKUP($AS1994,技まとめ!$A$1:$F$380,5,FALSE)),"－",VLOOKUP($AS1994,技まとめ!$A$1:$F$380,5,FALSE))</f>
        <v>12</v>
      </c>
      <c r="AW1994" s="3" t="str">
        <f>IF($E1994=IF(ISERROR(VLOOKUP($AS1994,技まとめ!$A$1:$F$380,4,FALSE)),"－",VLOOKUP($AS1994,技まとめ!$A$1:$F$380,4,FALSE)),"一致","")</f>
        <v/>
      </c>
      <c r="AX1994" s="12" t="str">
        <f t="shared" si="440"/>
        <v>ビッグスパイダードッグランサイコショットキラースライド</v>
      </c>
      <c r="AY1994" s="12" t="str">
        <f t="shared" si="441"/>
        <v>ビッグスパイダードッグランサイコショットキラースライド</v>
      </c>
      <c r="AZ1994" s="12" t="str">
        <f t="shared" si="442"/>
        <v>ビッグスパイダードッグランサイコショットキラースライド</v>
      </c>
      <c r="BA1994" s="12" t="str">
        <f t="shared" si="443"/>
        <v>ビッグスパイダードッグランサイコショットキラースライド</v>
      </c>
      <c r="BB1994" s="11" t="str">
        <f t="shared" si="444"/>
        <v>CADRNSBL</v>
      </c>
      <c r="BC1994" s="11" t="str">
        <f t="shared" si="445"/>
        <v>CADRNSBL</v>
      </c>
      <c r="BD1994" s="11" t="str">
        <f t="shared" si="446"/>
        <v>CADRNSBL</v>
      </c>
      <c r="BE1994" s="11" t="str">
        <f t="shared" si="447"/>
        <v>CADRNSBL</v>
      </c>
    </row>
    <row r="1995" spans="1:57" ht="11.25" hidden="1" customHeight="1">
      <c r="A1995" s="6">
        <v>1994</v>
      </c>
      <c r="B1995" s="7" t="s">
        <v>4357</v>
      </c>
      <c r="C1995" s="8" t="s">
        <v>4358</v>
      </c>
      <c r="D1995" s="7" t="s">
        <v>72</v>
      </c>
      <c r="E1995" s="7" t="s">
        <v>73</v>
      </c>
      <c r="F1995" s="7" t="s">
        <v>74</v>
      </c>
      <c r="G1995" s="9">
        <v>100</v>
      </c>
      <c r="H1995" s="9">
        <v>93</v>
      </c>
      <c r="I1995" s="9">
        <v>51</v>
      </c>
      <c r="J1995" s="9">
        <v>51</v>
      </c>
      <c r="K1995" s="9">
        <v>53</v>
      </c>
      <c r="L1995" s="9">
        <v>55</v>
      </c>
      <c r="M1995" s="9">
        <v>65</v>
      </c>
      <c r="N1995" s="9">
        <v>47</v>
      </c>
      <c r="O1995" s="9">
        <v>48</v>
      </c>
      <c r="P1995" s="9">
        <v>55</v>
      </c>
      <c r="Q1995" s="10">
        <v>101</v>
      </c>
      <c r="R1995" s="11">
        <v>24</v>
      </c>
      <c r="S1995" s="11">
        <v>1</v>
      </c>
      <c r="T1995" s="11">
        <v>105</v>
      </c>
      <c r="U1995" s="11">
        <v>115</v>
      </c>
      <c r="V1995" s="11">
        <v>1</v>
      </c>
      <c r="W1995" s="11">
        <v>98</v>
      </c>
      <c r="X1995" s="11">
        <f t="shared" si="434"/>
        <v>445</v>
      </c>
      <c r="Y1995" s="11">
        <f t="shared" si="435"/>
        <v>4535</v>
      </c>
      <c r="Z1995" s="11">
        <f t="shared" si="436"/>
        <v>1340</v>
      </c>
      <c r="AA1995" s="11">
        <f t="shared" si="437"/>
        <v>4175</v>
      </c>
      <c r="AB1995" s="11">
        <f t="shared" si="438"/>
        <v>4175</v>
      </c>
      <c r="AC1995" s="6">
        <f t="shared" si="439"/>
        <v>4810</v>
      </c>
      <c r="AD1995" s="9" t="s">
        <v>179</v>
      </c>
      <c r="AE1995" s="3" t="str">
        <f>IF(ISERROR(VLOOKUP($AD1995,技まとめ!$A$1:$F$380,6,FALSE)),"－",VLOOKUP($AD1995,技まとめ!$A$1:$F$380,6,FALSE))</f>
        <v>LS</v>
      </c>
      <c r="AF1995" s="3">
        <f>IF(ISERROR(VLOOKUP($AD1995,技まとめ!$A$1:$F$380,3,FALSE)),"－",VLOOKUP($AD1995,技まとめ!$A$1:$F$380,3,FALSE))</f>
        <v>94</v>
      </c>
      <c r="AG1995" s="3">
        <f>IF(ISERROR(VLOOKUP($AD1995,技まとめ!$A$1:$F$380,5,FALSE)),"－",VLOOKUP($AD1995,技まとめ!$A$1:$F$380,5,FALSE))</f>
        <v>62</v>
      </c>
      <c r="AH1995" s="3" t="str">
        <f>IF($E1995=IF(ISERROR(VLOOKUP($AD1995,技まとめ!$A$1:$F$380,4,FALSE)),"－",VLOOKUP($AD1995,技まとめ!$A$1:$F$380,4,FALSE)),"一致","")</f>
        <v>一致</v>
      </c>
      <c r="AI1995" s="9" t="s">
        <v>290</v>
      </c>
      <c r="AJ1995" s="3" t="str">
        <f>IF(ISERROR(VLOOKUP($AI1995,技まとめ!$A$1:$F$380,6,FALSE)),"－",VLOOKUP($AI1995,技まとめ!$A$1:$F$380,6,FALSE))</f>
        <v>CA</v>
      </c>
      <c r="AK1995" s="3">
        <f>IF(ISERROR(VLOOKUP($AI1995,技まとめ!$A$1:$F$380,3,FALSE)),"－",VLOOKUP($AI1995,技まとめ!$A$1:$F$380,3,FALSE))</f>
        <v>27</v>
      </c>
      <c r="AL1995" s="3">
        <f>IF(ISERROR(VLOOKUP($AI1995,技まとめ!$A$1:$F$380,5,FALSE)),"－",VLOOKUP($AI1995,技まとめ!$A$1:$F$380,5,FALSE))</f>
        <v>25</v>
      </c>
      <c r="AM1995" s="3" t="str">
        <f>IF($E1995=IF(ISERROR(VLOOKUP($AI1995,技まとめ!$A$1:$F$380,4,FALSE)),"－",VLOOKUP($AI1995,技まとめ!$A$1:$F$380,4,FALSE)),"一致","")</f>
        <v>一致</v>
      </c>
      <c r="AN1995" s="9" t="s">
        <v>168</v>
      </c>
      <c r="AO1995" s="3" t="str">
        <f>IF(ISERROR(VLOOKUP($AN1995,技まとめ!$A$1:$F$380,6,FALSE)),"－",VLOOKUP($AN1995,技まとめ!$A$1:$F$380,6,FALSE))</f>
        <v>BL</v>
      </c>
      <c r="AP1995" s="3">
        <f>IF(ISERROR(VLOOKUP($AN1995,技まとめ!$A$1:$F$380,3,FALSE)),"－",VLOOKUP($AN1995,技まとめ!$A$1:$F$380,3,FALSE))</f>
        <v>25</v>
      </c>
      <c r="AQ1995" s="3">
        <f>IF(ISERROR(VLOOKUP($AN1995,技まとめ!$A$1:$F$380,5,FALSE)),"－",VLOOKUP($AN1995,技まとめ!$A$1:$F$380,5,FALSE))</f>
        <v>12</v>
      </c>
      <c r="AR1995" s="3" t="str">
        <f>IF($E1995=IF(ISERROR(VLOOKUP($AN1995,技まとめ!$A$1:$F$380,4,FALSE)),"－",VLOOKUP($AN1995,技まとめ!$A$1:$F$380,4,FALSE)),"一致","")</f>
        <v/>
      </c>
      <c r="AS1995" s="9" t="s">
        <v>779</v>
      </c>
      <c r="AT1995" s="3" t="str">
        <f>IF(ISERROR(VLOOKUP($AS1995,技まとめ!$A$1:$F$380,6,FALSE)),"－",VLOOKUP($AS1995,技まとめ!$A$1:$F$380,6,FALSE))</f>
        <v>CA</v>
      </c>
      <c r="AU1995" s="3">
        <f>IF(ISERROR(VLOOKUP($AS1995,技まとめ!$A$1:$F$380,3,FALSE)),"－",VLOOKUP($AS1995,技まとめ!$A$1:$F$380,3,FALSE))</f>
        <v>56</v>
      </c>
      <c r="AV1995" s="3">
        <f>IF(ISERROR(VLOOKUP($AS1995,技まとめ!$A$1:$F$380,5,FALSE)),"－",VLOOKUP($AS1995,技まとめ!$A$1:$F$380,5,FALSE))</f>
        <v>37</v>
      </c>
      <c r="AW1995" s="3" t="str">
        <f>IF($E1995=IF(ISERROR(VLOOKUP($AS1995,技まとめ!$A$1:$F$380,4,FALSE)),"－",VLOOKUP($AS1995,技まとめ!$A$1:$F$380,4,FALSE)),"一致","")</f>
        <v/>
      </c>
      <c r="AX1995" s="12" t="str">
        <f t="shared" si="440"/>
        <v>グラディウスアーチワイルドクローキラースライドスティンガー</v>
      </c>
      <c r="AY1995" s="12" t="str">
        <f t="shared" si="441"/>
        <v>グラディウスアーチワイルドクローキラースライドスティンガー</v>
      </c>
      <c r="AZ1995" s="12" t="str">
        <f t="shared" si="442"/>
        <v>グラディウスアーチワイルドクローキラースライドスティンガー</v>
      </c>
      <c r="BA1995" s="12" t="str">
        <f t="shared" si="443"/>
        <v>グラディウスアーチワイルドクローキラースライドスティンガー</v>
      </c>
      <c r="BB1995" s="11" t="str">
        <f t="shared" si="444"/>
        <v>LSCABLCA</v>
      </c>
      <c r="BC1995" s="11" t="str">
        <f t="shared" si="445"/>
        <v>LSCABLCA</v>
      </c>
      <c r="BD1995" s="11" t="str">
        <f t="shared" si="446"/>
        <v>LSCABLCA</v>
      </c>
      <c r="BE1995" s="11" t="str">
        <f t="shared" si="447"/>
        <v>LSCABLCA</v>
      </c>
    </row>
    <row r="1996" spans="1:57" ht="11.25" hidden="1" customHeight="1">
      <c r="A1996" s="6">
        <v>1995</v>
      </c>
      <c r="B1996" s="7" t="s">
        <v>4359</v>
      </c>
      <c r="C1996" s="8" t="s">
        <v>4360</v>
      </c>
      <c r="D1996" s="7" t="s">
        <v>72</v>
      </c>
      <c r="E1996" s="7" t="s">
        <v>73</v>
      </c>
      <c r="F1996" s="7" t="s">
        <v>82</v>
      </c>
      <c r="G1996" s="9">
        <v>119</v>
      </c>
      <c r="H1996" s="9">
        <v>90</v>
      </c>
      <c r="I1996" s="9">
        <v>50</v>
      </c>
      <c r="J1996" s="9">
        <v>49</v>
      </c>
      <c r="K1996" s="9">
        <v>52</v>
      </c>
      <c r="L1996" s="9">
        <v>53</v>
      </c>
      <c r="M1996" s="9">
        <v>60</v>
      </c>
      <c r="N1996" s="9">
        <v>47</v>
      </c>
      <c r="O1996" s="9">
        <v>51</v>
      </c>
      <c r="P1996" s="9">
        <v>58</v>
      </c>
      <c r="Q1996" s="10">
        <v>100</v>
      </c>
      <c r="R1996" s="11">
        <v>24</v>
      </c>
      <c r="S1996" s="11">
        <v>1</v>
      </c>
      <c r="T1996" s="11">
        <v>103</v>
      </c>
      <c r="U1996" s="11">
        <v>110</v>
      </c>
      <c r="V1996" s="11">
        <v>1</v>
      </c>
      <c r="W1996" s="11">
        <v>101</v>
      </c>
      <c r="X1996" s="11">
        <f t="shared" si="434"/>
        <v>440</v>
      </c>
      <c r="Y1996" s="11">
        <f t="shared" si="435"/>
        <v>4510</v>
      </c>
      <c r="Z1996" s="11">
        <f t="shared" si="436"/>
        <v>1355</v>
      </c>
      <c r="AA1996" s="11">
        <f t="shared" si="437"/>
        <v>4120</v>
      </c>
      <c r="AB1996" s="11">
        <f t="shared" si="438"/>
        <v>4120</v>
      </c>
      <c r="AC1996" s="6">
        <f t="shared" si="439"/>
        <v>4745</v>
      </c>
      <c r="AD1996" s="9" t="s">
        <v>407</v>
      </c>
      <c r="AE1996" s="3" t="str">
        <f>IF(ISERROR(VLOOKUP($AD1996,技まとめ!$A$1:$F$380,6,FALSE)),"－",VLOOKUP($AD1996,技まとめ!$A$1:$F$380,6,FALSE))</f>
        <v>BL</v>
      </c>
      <c r="AF1996" s="3">
        <f>IF(ISERROR(VLOOKUP($AD1996,技まとめ!$A$1:$F$380,3,FALSE)),"－",VLOOKUP($AD1996,技まとめ!$A$1:$F$380,3,FALSE))</f>
        <v>85</v>
      </c>
      <c r="AG1996" s="3">
        <f>IF(ISERROR(VLOOKUP($AD1996,技まとめ!$A$1:$F$380,5,FALSE)),"－",VLOOKUP($AD1996,技まとめ!$A$1:$F$380,5,FALSE))</f>
        <v>50</v>
      </c>
      <c r="AH1996" s="3" t="str">
        <f>IF($E1996=IF(ISERROR(VLOOKUP($AD1996,技まとめ!$A$1:$F$380,4,FALSE)),"－",VLOOKUP($AD1996,技まとめ!$A$1:$F$380,4,FALSE)),"一致","")</f>
        <v/>
      </c>
      <c r="AI1996" s="9" t="s">
        <v>845</v>
      </c>
      <c r="AJ1996" s="3" t="str">
        <f>IF(ISERROR(VLOOKUP($AI1996,技まとめ!$A$1:$F$380,6,FALSE)),"－",VLOOKUP($AI1996,技まとめ!$A$1:$F$380,6,FALSE))</f>
        <v>BL</v>
      </c>
      <c r="AK1996" s="3">
        <f>IF(ISERROR(VLOOKUP($AI1996,技まとめ!$A$1:$F$380,3,FALSE)),"－",VLOOKUP($AI1996,技まとめ!$A$1:$F$380,3,FALSE))</f>
        <v>31</v>
      </c>
      <c r="AL1996" s="3">
        <f>IF(ISERROR(VLOOKUP($AI1996,技まとめ!$A$1:$F$380,5,FALSE)),"－",VLOOKUP($AI1996,技まとめ!$A$1:$F$380,5,FALSE))</f>
        <v>28</v>
      </c>
      <c r="AM1996" s="3" t="str">
        <f>IF($E1996=IF(ISERROR(VLOOKUP($AI1996,技まとめ!$A$1:$F$380,4,FALSE)),"－",VLOOKUP($AI1996,技まとめ!$A$1:$F$380,4,FALSE)),"一致","")</f>
        <v/>
      </c>
      <c r="AN1996" s="9" t="s">
        <v>186</v>
      </c>
      <c r="AO1996" s="3" t="str">
        <f>IF(ISERROR(VLOOKUP($AN1996,技まとめ!$A$1:$F$380,6,FALSE)),"－",VLOOKUP($AN1996,技まとめ!$A$1:$F$380,6,FALSE))</f>
        <v>DR</v>
      </c>
      <c r="AP1996" s="3">
        <f>IF(ISERROR(VLOOKUP($AN1996,技まとめ!$A$1:$F$380,3,FALSE)),"－",VLOOKUP($AN1996,技まとめ!$A$1:$F$380,3,FALSE))</f>
        <v>27</v>
      </c>
      <c r="AQ1996" s="3">
        <f>IF(ISERROR(VLOOKUP($AN1996,技まとめ!$A$1:$F$380,5,FALSE)),"－",VLOOKUP($AN1996,技まとめ!$A$1:$F$380,5,FALSE))</f>
        <v>25</v>
      </c>
      <c r="AR1996" s="3" t="str">
        <f>IF($E1996=IF(ISERROR(VLOOKUP($AN1996,技まとめ!$A$1:$F$380,4,FALSE)),"－",VLOOKUP($AN1996,技まとめ!$A$1:$F$380,4,FALSE)),"一致","")</f>
        <v/>
      </c>
      <c r="AS1996" s="9" t="s">
        <v>1134</v>
      </c>
      <c r="AT1996" s="3" t="str">
        <f>IF(ISERROR(VLOOKUP($AS1996,技まとめ!$A$1:$F$380,6,FALSE)),"－",VLOOKUP($AS1996,技まとめ!$A$1:$F$380,6,FALSE))</f>
        <v>NS</v>
      </c>
      <c r="AU1996" s="3">
        <f>IF(ISERROR(VLOOKUP($AS1996,技まとめ!$A$1:$F$380,3,FALSE)),"－",VLOOKUP($AS1996,技まとめ!$A$1:$F$380,3,FALSE))</f>
        <v>70</v>
      </c>
      <c r="AV1996" s="3">
        <f>IF(ISERROR(VLOOKUP($AS1996,技まとめ!$A$1:$F$380,5,FALSE)),"－",VLOOKUP($AS1996,技まとめ!$A$1:$F$380,5,FALSE))</f>
        <v>40</v>
      </c>
      <c r="AW1996" s="3" t="str">
        <f>IF($E1996=IF(ISERROR(VLOOKUP($AS1996,技まとめ!$A$1:$F$380,4,FALSE)),"－",VLOOKUP($AS1996,技まとめ!$A$1:$F$380,4,FALSE)),"一致","")</f>
        <v/>
      </c>
      <c r="AX1996" s="12" t="str">
        <f t="shared" si="440"/>
        <v>ホエールガードアイスグランドフーセンガムメガロドン</v>
      </c>
      <c r="AY1996" s="12" t="str">
        <f t="shared" si="441"/>
        <v>ホエールガードアイスグランドフーセンガムメガロドン</v>
      </c>
      <c r="AZ1996" s="12" t="str">
        <f t="shared" si="442"/>
        <v>ホエールガードアイスグランドフーセンガムメガロドン</v>
      </c>
      <c r="BA1996" s="12" t="str">
        <f t="shared" si="443"/>
        <v>ホエールガードアイスグランドフーセンガムメガロドン</v>
      </c>
      <c r="BB1996" s="11" t="str">
        <f t="shared" si="444"/>
        <v>BLBLDRNS</v>
      </c>
      <c r="BC1996" s="11" t="str">
        <f t="shared" si="445"/>
        <v>BLBLDRNS</v>
      </c>
      <c r="BD1996" s="11" t="str">
        <f t="shared" si="446"/>
        <v>BLBLDRNS</v>
      </c>
      <c r="BE1996" s="11" t="str">
        <f t="shared" si="447"/>
        <v>BLBLDRNS</v>
      </c>
    </row>
    <row r="1997" spans="1:57" ht="11.25" hidden="1" customHeight="1">
      <c r="A1997" s="6">
        <v>1996</v>
      </c>
      <c r="B1997" s="7" t="s">
        <v>4361</v>
      </c>
      <c r="C1997" s="8" t="s">
        <v>4362</v>
      </c>
      <c r="D1997" s="7" t="s">
        <v>650</v>
      </c>
      <c r="E1997" s="7" t="s">
        <v>73</v>
      </c>
      <c r="F1997" s="7" t="s">
        <v>82</v>
      </c>
      <c r="G1997" s="9">
        <v>81</v>
      </c>
      <c r="H1997" s="9">
        <v>122</v>
      </c>
      <c r="I1997" s="9">
        <v>51</v>
      </c>
      <c r="J1997" s="9">
        <v>50</v>
      </c>
      <c r="K1997" s="9">
        <v>50</v>
      </c>
      <c r="L1997" s="9">
        <v>53</v>
      </c>
      <c r="M1997" s="9">
        <v>59</v>
      </c>
      <c r="N1997" s="9">
        <v>45</v>
      </c>
      <c r="O1997" s="9">
        <v>50</v>
      </c>
      <c r="P1997" s="9">
        <v>58</v>
      </c>
      <c r="Q1997" s="10">
        <v>101</v>
      </c>
      <c r="R1997" s="11">
        <v>21</v>
      </c>
      <c r="S1997" s="11">
        <v>1</v>
      </c>
      <c r="T1997" s="11">
        <v>103</v>
      </c>
      <c r="U1997" s="11">
        <v>109</v>
      </c>
      <c r="V1997" s="11">
        <v>1</v>
      </c>
      <c r="W1997" s="11">
        <v>100</v>
      </c>
      <c r="X1997" s="11">
        <f t="shared" si="434"/>
        <v>436</v>
      </c>
      <c r="Y1997" s="11">
        <f t="shared" si="435"/>
        <v>4545</v>
      </c>
      <c r="Z1997" s="11">
        <f t="shared" si="436"/>
        <v>1245</v>
      </c>
      <c r="AA1997" s="11">
        <f t="shared" si="437"/>
        <v>4115</v>
      </c>
      <c r="AB1997" s="11">
        <f t="shared" si="438"/>
        <v>4115</v>
      </c>
      <c r="AC1997" s="6">
        <f t="shared" si="439"/>
        <v>4725</v>
      </c>
      <c r="AD1997" s="9" t="s">
        <v>590</v>
      </c>
      <c r="AE1997" s="3" t="str">
        <f>IF(ISERROR(VLOOKUP($AD1997,技まとめ!$A$1:$F$380,6,FALSE)),"－",VLOOKUP($AD1997,技まとめ!$A$1:$F$380,6,FALSE))</f>
        <v>BL</v>
      </c>
      <c r="AF1997" s="3">
        <f>IF(ISERROR(VLOOKUP($AD1997,技まとめ!$A$1:$F$380,3,FALSE)),"－",VLOOKUP($AD1997,技まとめ!$A$1:$F$380,3,FALSE))</f>
        <v>27</v>
      </c>
      <c r="AG1997" s="3">
        <f>IF(ISERROR(VLOOKUP($AD1997,技まとめ!$A$1:$F$380,5,FALSE)),"－",VLOOKUP($AD1997,技まとめ!$A$1:$F$380,5,FALSE))</f>
        <v>25</v>
      </c>
      <c r="AH1997" s="3" t="str">
        <f>IF($E1997=IF(ISERROR(VLOOKUP($AD1997,技まとめ!$A$1:$F$380,4,FALSE)),"－",VLOOKUP($AD1997,技まとめ!$A$1:$F$380,4,FALSE)),"一致","")</f>
        <v/>
      </c>
      <c r="AI1997" s="9" t="s">
        <v>560</v>
      </c>
      <c r="AJ1997" s="3" t="str">
        <f>IF(ISERROR(VLOOKUP($AI1997,技まとめ!$A$1:$F$380,6,FALSE)),"－",VLOOKUP($AI1997,技まとめ!$A$1:$F$380,6,FALSE))</f>
        <v>BL</v>
      </c>
      <c r="AK1997" s="3">
        <f>IF(ISERROR(VLOOKUP($AI1997,技まとめ!$A$1:$F$380,3,FALSE)),"－",VLOOKUP($AI1997,技まとめ!$A$1:$F$380,3,FALSE))</f>
        <v>28</v>
      </c>
      <c r="AL1997" s="3">
        <f>IF(ISERROR(VLOOKUP($AI1997,技まとめ!$A$1:$F$380,5,FALSE)),"－",VLOOKUP($AI1997,技まとめ!$A$1:$F$380,5,FALSE))</f>
        <v>24</v>
      </c>
      <c r="AM1997" s="3" t="str">
        <f>IF($E1997=IF(ISERROR(VLOOKUP($AI1997,技まとめ!$A$1:$F$380,4,FALSE)),"－",VLOOKUP($AI1997,技まとめ!$A$1:$F$380,4,FALSE)),"一致","")</f>
        <v/>
      </c>
      <c r="AN1997" s="9" t="s">
        <v>323</v>
      </c>
      <c r="AO1997" s="3" t="str">
        <f>IF(ISERROR(VLOOKUP($AN1997,技まとめ!$A$1:$F$380,6,FALSE)),"－",VLOOKUP($AN1997,技まとめ!$A$1:$F$380,6,FALSE))</f>
        <v>DR</v>
      </c>
      <c r="AP1997" s="3">
        <f>IF(ISERROR(VLOOKUP($AN1997,技まとめ!$A$1:$F$380,3,FALSE)),"－",VLOOKUP($AN1997,技まとめ!$A$1:$F$380,3,FALSE))</f>
        <v>42</v>
      </c>
      <c r="AQ1997" s="3">
        <f>IF(ISERROR(VLOOKUP($AN1997,技まとめ!$A$1:$F$380,5,FALSE)),"－",VLOOKUP($AN1997,技まとめ!$A$1:$F$380,5,FALSE))</f>
        <v>31</v>
      </c>
      <c r="AR1997" s="3" t="str">
        <f>IF($E1997=IF(ISERROR(VLOOKUP($AN1997,技まとめ!$A$1:$F$380,4,FALSE)),"－",VLOOKUP($AN1997,技まとめ!$A$1:$F$380,4,FALSE)),"一致","")</f>
        <v>一致</v>
      </c>
      <c r="AS1997" s="9" t="s">
        <v>182</v>
      </c>
      <c r="AT1997" s="3" t="str">
        <f>IF(ISERROR(VLOOKUP($AS1997,技まとめ!$A$1:$F$380,6,FALSE)),"－",VLOOKUP($AS1997,技まとめ!$A$1:$F$380,6,FALSE))</f>
        <v>SC</v>
      </c>
      <c r="AU1997" s="3">
        <f>IF(ISERROR(VLOOKUP($AS1997,技まとめ!$A$1:$F$380,3,FALSE)),"－",VLOOKUP($AS1997,技まとめ!$A$1:$F$380,3,FALSE))</f>
        <v>31</v>
      </c>
      <c r="AV1997" s="3">
        <f>IF(ISERROR(VLOOKUP($AS1997,技まとめ!$A$1:$F$380,5,FALSE)),"－",VLOOKUP($AS1997,技まとめ!$A$1:$F$380,5,FALSE))</f>
        <v>22</v>
      </c>
      <c r="AW1997" s="3" t="str">
        <f>IF($E1997=IF(ISERROR(VLOOKUP($AS1997,技まとめ!$A$1:$F$380,4,FALSE)),"－",VLOOKUP($AS1997,技まとめ!$A$1:$F$380,4,FALSE)),"一致","")</f>
        <v/>
      </c>
      <c r="AX1997" s="12" t="str">
        <f t="shared" si="440"/>
        <v>フォトンフラッシュブレードアタックカンガルーキックひゃくれつショット</v>
      </c>
      <c r="AY1997" s="12" t="str">
        <f t="shared" si="441"/>
        <v>フォトンフラッシュブレードアタックカンガルーキックひゃくれつショット</v>
      </c>
      <c r="AZ1997" s="12" t="str">
        <f t="shared" si="442"/>
        <v>フォトンフラッシュブレードアタックカンガルーキックひゃくれつショット</v>
      </c>
      <c r="BA1997" s="12" t="str">
        <f t="shared" si="443"/>
        <v>フォトンフラッシュブレードアタックカンガルーキックひゃくれつショット</v>
      </c>
      <c r="BB1997" s="11" t="str">
        <f t="shared" si="444"/>
        <v>BLBLDRSC</v>
      </c>
      <c r="BC1997" s="11" t="str">
        <f t="shared" si="445"/>
        <v>BLBLDRSC</v>
      </c>
      <c r="BD1997" s="11" t="str">
        <f t="shared" si="446"/>
        <v>BLBLDRSC</v>
      </c>
      <c r="BE1997" s="11" t="str">
        <f t="shared" si="447"/>
        <v>BLBLDRSC</v>
      </c>
    </row>
    <row r="1998" spans="1:57" ht="11.25" hidden="1" customHeight="1">
      <c r="A1998" s="6">
        <v>1997</v>
      </c>
      <c r="B1998" s="7" t="s">
        <v>4363</v>
      </c>
      <c r="C1998" s="8" t="s">
        <v>4364</v>
      </c>
      <c r="D1998" s="7" t="s">
        <v>72</v>
      </c>
      <c r="E1998" s="7" t="s">
        <v>73</v>
      </c>
      <c r="F1998" s="7" t="s">
        <v>109</v>
      </c>
      <c r="G1998" s="9">
        <v>120</v>
      </c>
      <c r="H1998" s="9">
        <v>92</v>
      </c>
      <c r="I1998" s="9">
        <v>49</v>
      </c>
      <c r="J1998" s="9">
        <v>51</v>
      </c>
      <c r="K1998" s="9">
        <v>51</v>
      </c>
      <c r="L1998" s="9">
        <v>54</v>
      </c>
      <c r="M1998" s="9">
        <v>62</v>
      </c>
      <c r="N1998" s="9">
        <v>46</v>
      </c>
      <c r="O1998" s="9">
        <v>53</v>
      </c>
      <c r="P1998" s="9">
        <v>55</v>
      </c>
      <c r="Q1998" s="10">
        <v>99</v>
      </c>
      <c r="R1998" s="11">
        <v>21</v>
      </c>
      <c r="S1998" s="11">
        <v>1</v>
      </c>
      <c r="T1998" s="11">
        <v>104</v>
      </c>
      <c r="U1998" s="11">
        <v>112</v>
      </c>
      <c r="V1998" s="11">
        <v>1</v>
      </c>
      <c r="W1998" s="11">
        <v>103</v>
      </c>
      <c r="X1998" s="11">
        <f t="shared" si="434"/>
        <v>441</v>
      </c>
      <c r="Y1998" s="11">
        <f t="shared" si="435"/>
        <v>4480</v>
      </c>
      <c r="Z1998" s="11">
        <f t="shared" si="436"/>
        <v>1260</v>
      </c>
      <c r="AA1998" s="11">
        <f t="shared" si="437"/>
        <v>4165</v>
      </c>
      <c r="AB1998" s="11">
        <f t="shared" si="438"/>
        <v>4165</v>
      </c>
      <c r="AC1998" s="6">
        <f t="shared" si="439"/>
        <v>4780</v>
      </c>
      <c r="AD1998" s="9" t="s">
        <v>369</v>
      </c>
      <c r="AE1998" s="3" t="str">
        <f>IF(ISERROR(VLOOKUP($AD1998,技まとめ!$A$1:$F$380,6,FALSE)),"－",VLOOKUP($AD1998,技まとめ!$A$1:$F$380,6,FALSE))</f>
        <v>NS</v>
      </c>
      <c r="AF1998" s="3">
        <f>IF(ISERROR(VLOOKUP($AD1998,技まとめ!$A$1:$F$380,3,FALSE)),"－",VLOOKUP($AD1998,技まとめ!$A$1:$F$380,3,FALSE))</f>
        <v>90</v>
      </c>
      <c r="AG1998" s="3">
        <f>IF(ISERROR(VLOOKUP($AD1998,技まとめ!$A$1:$F$380,5,FALSE)),"－",VLOOKUP($AD1998,技まとめ!$A$1:$F$380,5,FALSE))</f>
        <v>49</v>
      </c>
      <c r="AH1998" s="3" t="str">
        <f>IF($E1998=IF(ISERROR(VLOOKUP($AD1998,技まとめ!$A$1:$F$380,4,FALSE)),"－",VLOOKUP($AD1998,技まとめ!$A$1:$F$380,4,FALSE)),"一致","")</f>
        <v>一致</v>
      </c>
      <c r="AI1998" s="9" t="s">
        <v>263</v>
      </c>
      <c r="AJ1998" s="3" t="str">
        <f>IF(ISERROR(VLOOKUP($AI1998,技まとめ!$A$1:$F$380,6,FALSE)),"－",VLOOKUP($AI1998,技まとめ!$A$1:$F$380,6,FALSE))</f>
        <v>DR</v>
      </c>
      <c r="AK1998" s="3">
        <f>IF(ISERROR(VLOOKUP($AI1998,技まとめ!$A$1:$F$380,3,FALSE)),"－",VLOOKUP($AI1998,技まとめ!$A$1:$F$380,3,FALSE))</f>
        <v>16</v>
      </c>
      <c r="AL1998" s="3">
        <f>IF(ISERROR(VLOOKUP($AI1998,技まとめ!$A$1:$F$380,5,FALSE)),"－",VLOOKUP($AI1998,技まとめ!$A$1:$F$380,5,FALSE))</f>
        <v>21</v>
      </c>
      <c r="AM1998" s="3" t="str">
        <f>IF($E1998=IF(ISERROR(VLOOKUP($AI1998,技まとめ!$A$1:$F$380,4,FALSE)),"－",VLOOKUP($AI1998,技まとめ!$A$1:$F$380,4,FALSE)),"一致","")</f>
        <v/>
      </c>
      <c r="AN1998" s="9" t="s">
        <v>357</v>
      </c>
      <c r="AO1998" s="3" t="str">
        <f>IF(ISERROR(VLOOKUP($AN1998,技まとめ!$A$1:$F$380,6,FALSE)),"－",VLOOKUP($AN1998,技まとめ!$A$1:$F$380,6,FALSE))</f>
        <v>LS</v>
      </c>
      <c r="AP1998" s="3">
        <f>IF(ISERROR(VLOOKUP($AN1998,技まとめ!$A$1:$F$380,3,FALSE)),"－",VLOOKUP($AN1998,技まとめ!$A$1:$F$380,3,FALSE))</f>
        <v>40</v>
      </c>
      <c r="AQ1998" s="3">
        <f>IF(ISERROR(VLOOKUP($AN1998,技まとめ!$A$1:$F$380,5,FALSE)),"－",VLOOKUP($AN1998,技まとめ!$A$1:$F$380,5,FALSE))</f>
        <v>30</v>
      </c>
      <c r="AR1998" s="3" t="str">
        <f>IF($E1998=IF(ISERROR(VLOOKUP($AN1998,技まとめ!$A$1:$F$380,4,FALSE)),"－",VLOOKUP($AN1998,技まとめ!$A$1:$F$380,4,FALSE)),"一致","")</f>
        <v/>
      </c>
      <c r="AS1998" s="9" t="s">
        <v>957</v>
      </c>
      <c r="AT1998" s="3" t="str">
        <f>IF(ISERROR(VLOOKUP($AS1998,技まとめ!$A$1:$F$380,6,FALSE)),"－",VLOOKUP($AS1998,技まとめ!$A$1:$F$380,6,FALSE))</f>
        <v>CA</v>
      </c>
      <c r="AU1998" s="3">
        <f>IF(ISERROR(VLOOKUP($AS1998,技まとめ!$A$1:$F$380,3,FALSE)),"－",VLOOKUP($AS1998,技まとめ!$A$1:$F$380,3,FALSE))</f>
        <v>23</v>
      </c>
      <c r="AV1998" s="3">
        <f>IF(ISERROR(VLOOKUP($AS1998,技まとめ!$A$1:$F$380,5,FALSE)),"－",VLOOKUP($AS1998,技まとめ!$A$1:$F$380,5,FALSE))</f>
        <v>22</v>
      </c>
      <c r="AW1998" s="3" t="str">
        <f>IF($E1998=IF(ISERROR(VLOOKUP($AS1998,技まとめ!$A$1:$F$380,4,FALSE)),"－",VLOOKUP($AS1998,技まとめ!$A$1:$F$380,4,FALSE)),"一致","")</f>
        <v>一致</v>
      </c>
      <c r="AX1998" s="12" t="str">
        <f t="shared" si="440"/>
        <v>スリングショットマジックパトリオットシュートゴッドハンド</v>
      </c>
      <c r="AY1998" s="12" t="str">
        <f t="shared" si="441"/>
        <v>スリングショットマジックパトリオットシュートゴッドハンド</v>
      </c>
      <c r="AZ1998" s="12" t="str">
        <f t="shared" si="442"/>
        <v>スリングショットマジックパトリオットシュートゴッドハンド</v>
      </c>
      <c r="BA1998" s="12" t="str">
        <f t="shared" si="443"/>
        <v>スリングショットマジックパトリオットシュートゴッドハンド</v>
      </c>
      <c r="BB1998" s="11" t="str">
        <f t="shared" si="444"/>
        <v>NSDRLSCA</v>
      </c>
      <c r="BC1998" s="11" t="str">
        <f t="shared" si="445"/>
        <v>NSDRLSCA</v>
      </c>
      <c r="BD1998" s="11" t="str">
        <f t="shared" si="446"/>
        <v>NSDRLSCA</v>
      </c>
      <c r="BE1998" s="11" t="str">
        <f t="shared" si="447"/>
        <v>NSDRLSCA</v>
      </c>
    </row>
    <row r="1999" spans="1:57" ht="11.25" hidden="1" customHeight="1">
      <c r="A1999" s="6">
        <v>1998</v>
      </c>
      <c r="B1999" s="7" t="s">
        <v>4365</v>
      </c>
      <c r="C1999" s="8" t="s">
        <v>4366</v>
      </c>
      <c r="D1999" s="7" t="s">
        <v>72</v>
      </c>
      <c r="E1999" s="7" t="s">
        <v>81</v>
      </c>
      <c r="F1999" s="7" t="s">
        <v>74</v>
      </c>
      <c r="G1999" s="9">
        <v>116</v>
      </c>
      <c r="H1999" s="9">
        <v>98</v>
      </c>
      <c r="I1999" s="9">
        <v>54</v>
      </c>
      <c r="J1999" s="9">
        <v>54</v>
      </c>
      <c r="K1999" s="9">
        <v>53</v>
      </c>
      <c r="L1999" s="9">
        <v>56</v>
      </c>
      <c r="M1999" s="9">
        <v>57</v>
      </c>
      <c r="N1999" s="9">
        <v>56</v>
      </c>
      <c r="O1999" s="9">
        <v>53</v>
      </c>
      <c r="P1999" s="9">
        <v>37</v>
      </c>
      <c r="Q1999" s="10">
        <v>104</v>
      </c>
      <c r="R1999" s="11">
        <v>18</v>
      </c>
      <c r="S1999" s="11">
        <v>1</v>
      </c>
      <c r="T1999" s="11">
        <v>106</v>
      </c>
      <c r="U1999" s="11">
        <v>107</v>
      </c>
      <c r="V1999" s="11">
        <v>1</v>
      </c>
      <c r="W1999" s="11">
        <v>103</v>
      </c>
      <c r="X1999" s="11">
        <f t="shared" si="434"/>
        <v>440</v>
      </c>
      <c r="Y1999" s="11">
        <f t="shared" si="435"/>
        <v>4680</v>
      </c>
      <c r="Z1999" s="11">
        <f t="shared" si="436"/>
        <v>1155</v>
      </c>
      <c r="AA1999" s="11">
        <f t="shared" si="437"/>
        <v>4235</v>
      </c>
      <c r="AB1999" s="11">
        <f t="shared" si="438"/>
        <v>4235</v>
      </c>
      <c r="AC1999" s="6">
        <f t="shared" si="439"/>
        <v>4845</v>
      </c>
      <c r="AD1999" s="9" t="s">
        <v>203</v>
      </c>
      <c r="AE1999" s="3" t="str">
        <f>IF(ISERROR(VLOOKUP($AD1999,技まとめ!$A$1:$F$380,6,FALSE)),"－",VLOOKUP($AD1999,技まとめ!$A$1:$F$380,6,FALSE))</f>
        <v>P1</v>
      </c>
      <c r="AF1999" s="3">
        <f>IF(ISERROR(VLOOKUP($AD1999,技まとめ!$A$1:$F$380,3,FALSE)),"－",VLOOKUP($AD1999,技まとめ!$A$1:$F$380,3,FALSE))</f>
        <v>46</v>
      </c>
      <c r="AG1999" s="3">
        <f>IF(ISERROR(VLOOKUP($AD1999,技まとめ!$A$1:$F$380,5,FALSE)),"－",VLOOKUP($AD1999,技まとめ!$A$1:$F$380,5,FALSE))</f>
        <v>32</v>
      </c>
      <c r="AH1999" s="3" t="str">
        <f>IF($E1999=IF(ISERROR(VLOOKUP($AD1999,技まとめ!$A$1:$F$380,4,FALSE)),"－",VLOOKUP($AD1999,技まとめ!$A$1:$F$380,4,FALSE)),"一致","")</f>
        <v/>
      </c>
      <c r="AI1999" s="9" t="s">
        <v>834</v>
      </c>
      <c r="AJ1999" s="3" t="str">
        <f>IF(ISERROR(VLOOKUP($AI1999,技まとめ!$A$1:$F$380,6,FALSE)),"－",VLOOKUP($AI1999,技まとめ!$A$1:$F$380,6,FALSE))</f>
        <v>P1</v>
      </c>
      <c r="AK1999" s="3">
        <f>IF(ISERROR(VLOOKUP($AI1999,技まとめ!$A$1:$F$380,3,FALSE)),"－",VLOOKUP($AI1999,技まとめ!$A$1:$F$380,3,FALSE))</f>
        <v>71</v>
      </c>
      <c r="AL1999" s="3">
        <f>IF(ISERROR(VLOOKUP($AI1999,技まとめ!$A$1:$F$380,5,FALSE)),"－",VLOOKUP($AI1999,技まとめ!$A$1:$F$380,5,FALSE))</f>
        <v>42</v>
      </c>
      <c r="AM1999" s="3" t="str">
        <f>IF($E1999=IF(ISERROR(VLOOKUP($AI1999,技まとめ!$A$1:$F$380,4,FALSE)),"－",VLOOKUP($AI1999,技まとめ!$A$1:$F$380,4,FALSE)),"一致","")</f>
        <v/>
      </c>
      <c r="AN1999" s="9" t="s">
        <v>264</v>
      </c>
      <c r="AO1999" s="3" t="str">
        <f>IF(ISERROR(VLOOKUP($AN1999,技まとめ!$A$1:$F$380,6,FALSE)),"－",VLOOKUP($AN1999,技まとめ!$A$1:$F$380,6,FALSE))</f>
        <v>DR</v>
      </c>
      <c r="AP1999" s="3">
        <f>IF(ISERROR(VLOOKUP($AN1999,技まとめ!$A$1:$F$380,3,FALSE)),"－",VLOOKUP($AN1999,技まとめ!$A$1:$F$380,3,FALSE))</f>
        <v>69</v>
      </c>
      <c r="AQ1999" s="3">
        <f>IF(ISERROR(VLOOKUP($AN1999,技まとめ!$A$1:$F$380,5,FALSE)),"－",VLOOKUP($AN1999,技まとめ!$A$1:$F$380,5,FALSE))</f>
        <v>44</v>
      </c>
      <c r="AR1999" s="3" t="str">
        <f>IF($E1999=IF(ISERROR(VLOOKUP($AN1999,技まとめ!$A$1:$F$380,4,FALSE)),"－",VLOOKUP($AN1999,技まとめ!$A$1:$F$380,4,FALSE)),"一致","")</f>
        <v/>
      </c>
      <c r="AS1999" s="9" t="s">
        <v>309</v>
      </c>
      <c r="AT1999" s="3" t="str">
        <f>IF(ISERROR(VLOOKUP($AS1999,技まとめ!$A$1:$F$380,6,FALSE)),"－",VLOOKUP($AS1999,技まとめ!$A$1:$F$380,6,FALSE))</f>
        <v>BB</v>
      </c>
      <c r="AU1999" s="3">
        <f>IF(ISERROR(VLOOKUP($AS1999,技まとめ!$A$1:$F$380,3,FALSE)),"－",VLOOKUP($AS1999,技まとめ!$A$1:$F$380,3,FALSE))</f>
        <v>23</v>
      </c>
      <c r="AV1999" s="3">
        <f>IF(ISERROR(VLOOKUP($AS1999,技まとめ!$A$1:$F$380,5,FALSE)),"－",VLOOKUP($AS1999,技まとめ!$A$1:$F$380,5,FALSE))</f>
        <v>20</v>
      </c>
      <c r="AW1999" s="3" t="str">
        <f>IF($E1999=IF(ISERROR(VLOOKUP($AS1999,技まとめ!$A$1:$F$380,4,FALSE)),"－",VLOOKUP($AS1999,技まとめ!$A$1:$F$380,4,FALSE)),"一致","")</f>
        <v/>
      </c>
      <c r="AX1999" s="12" t="str">
        <f t="shared" si="440"/>
        <v>フルパワーシールドだいばくはつはりてウルトラムーンホーントレイン</v>
      </c>
      <c r="AY1999" s="12" t="str">
        <f t="shared" si="441"/>
        <v>フルパワーシールドだいばくはつはりてウルトラムーンホーントレイン</v>
      </c>
      <c r="AZ1999" s="12" t="str">
        <f t="shared" si="442"/>
        <v>フルパワーシールドだいばくはつはりてウルトラムーンホーントレイン</v>
      </c>
      <c r="BA1999" s="12" t="str">
        <f t="shared" si="443"/>
        <v>フルパワーシールドだいばくはつはりてウルトラムーンホーントレイン</v>
      </c>
      <c r="BB1999" s="11" t="str">
        <f t="shared" si="444"/>
        <v>P1P1DRBB</v>
      </c>
      <c r="BC1999" s="11" t="str">
        <f t="shared" si="445"/>
        <v>P1P1DRBB</v>
      </c>
      <c r="BD1999" s="11" t="str">
        <f t="shared" si="446"/>
        <v>P1P1DRBB</v>
      </c>
      <c r="BE1999" s="11" t="str">
        <f t="shared" si="447"/>
        <v>P1P1DRBB</v>
      </c>
    </row>
    <row r="2000" spans="1:57" ht="11.25" hidden="1" customHeight="1">
      <c r="A2000" s="6">
        <v>1999</v>
      </c>
      <c r="B2000" s="7" t="s">
        <v>4367</v>
      </c>
      <c r="C2000" s="8" t="s">
        <v>4368</v>
      </c>
      <c r="D2000" s="7" t="s">
        <v>72</v>
      </c>
      <c r="E2000" s="7" t="s">
        <v>102</v>
      </c>
      <c r="F2000" s="7" t="s">
        <v>82</v>
      </c>
      <c r="G2000" s="9">
        <v>121</v>
      </c>
      <c r="H2000" s="9">
        <v>90</v>
      </c>
      <c r="I2000" s="9">
        <v>47</v>
      </c>
      <c r="J2000" s="9">
        <v>60</v>
      </c>
      <c r="K2000" s="9">
        <v>44</v>
      </c>
      <c r="L2000" s="9">
        <v>58</v>
      </c>
      <c r="M2000" s="9">
        <v>54</v>
      </c>
      <c r="N2000" s="9">
        <v>50</v>
      </c>
      <c r="O2000" s="9">
        <v>56</v>
      </c>
      <c r="P2000" s="9">
        <v>73</v>
      </c>
      <c r="Q2000" s="10">
        <v>97</v>
      </c>
      <c r="R2000" s="11">
        <v>45</v>
      </c>
      <c r="S2000" s="11">
        <v>1</v>
      </c>
      <c r="T2000" s="11">
        <v>108</v>
      </c>
      <c r="U2000" s="11">
        <v>104</v>
      </c>
      <c r="V2000" s="11">
        <v>1</v>
      </c>
      <c r="W2000" s="11">
        <v>106</v>
      </c>
      <c r="X2000" s="11">
        <f t="shared" si="434"/>
        <v>462</v>
      </c>
      <c r="Y2000" s="11">
        <f t="shared" si="435"/>
        <v>4415</v>
      </c>
      <c r="Z2000" s="11">
        <f t="shared" si="436"/>
        <v>2115</v>
      </c>
      <c r="AA2000" s="11">
        <f t="shared" si="437"/>
        <v>4320</v>
      </c>
      <c r="AB2000" s="11">
        <f t="shared" si="438"/>
        <v>4320</v>
      </c>
      <c r="AC2000" s="6">
        <f t="shared" si="439"/>
        <v>5075</v>
      </c>
      <c r="AD2000" s="9" t="s">
        <v>417</v>
      </c>
      <c r="AE2000" s="3" t="str">
        <f>IF(ISERROR(VLOOKUP($AD2000,技まとめ!$A$1:$F$380,6,FALSE)),"－",VLOOKUP($AD2000,技まとめ!$A$1:$F$380,6,FALSE))</f>
        <v>BL</v>
      </c>
      <c r="AF2000" s="3">
        <f>IF(ISERROR(VLOOKUP($AD2000,技まとめ!$A$1:$F$380,3,FALSE)),"－",VLOOKUP($AD2000,技まとめ!$A$1:$F$380,3,FALSE))</f>
        <v>50</v>
      </c>
      <c r="AG2000" s="3">
        <f>IF(ISERROR(VLOOKUP($AD2000,技まとめ!$A$1:$F$380,5,FALSE)),"－",VLOOKUP($AD2000,技まとめ!$A$1:$F$380,5,FALSE))</f>
        <v>36</v>
      </c>
      <c r="AH2000" s="3" t="str">
        <f>IF($E2000=IF(ISERROR(VLOOKUP($AD2000,技まとめ!$A$1:$F$380,4,FALSE)),"－",VLOOKUP($AD2000,技まとめ!$A$1:$F$380,4,FALSE)),"一致","")</f>
        <v/>
      </c>
      <c r="AI2000" s="9" t="s">
        <v>875</v>
      </c>
      <c r="AJ2000" s="3" t="str">
        <f>IF(ISERROR(VLOOKUP($AI2000,技まとめ!$A$1:$F$380,6,FALSE)),"－",VLOOKUP($AI2000,技まとめ!$A$1:$F$380,6,FALSE))</f>
        <v>DR</v>
      </c>
      <c r="AK2000" s="3">
        <f>IF(ISERROR(VLOOKUP($AI2000,技まとめ!$A$1:$F$380,3,FALSE)),"－",VLOOKUP($AI2000,技まとめ!$A$1:$F$380,3,FALSE))</f>
        <v>60</v>
      </c>
      <c r="AL2000" s="3">
        <f>IF(ISERROR(VLOOKUP($AI2000,技まとめ!$A$1:$F$380,5,FALSE)),"－",VLOOKUP($AI2000,技まとめ!$A$1:$F$380,5,FALSE))</f>
        <v>39</v>
      </c>
      <c r="AM2000" s="3" t="str">
        <f>IF($E2000=IF(ISERROR(VLOOKUP($AI2000,技まとめ!$A$1:$F$380,4,FALSE)),"－",VLOOKUP($AI2000,技まとめ!$A$1:$F$380,4,FALSE)),"一致","")</f>
        <v/>
      </c>
      <c r="AN2000" s="9" t="s">
        <v>635</v>
      </c>
      <c r="AO2000" s="3" t="str">
        <f>IF(ISERROR(VLOOKUP($AN2000,技まとめ!$A$1:$F$380,6,FALSE)),"－",VLOOKUP($AN2000,技まとめ!$A$1:$F$380,6,FALSE))</f>
        <v>DR</v>
      </c>
      <c r="AP2000" s="3">
        <f>IF(ISERROR(VLOOKUP($AN2000,技まとめ!$A$1:$F$380,3,FALSE)),"－",VLOOKUP($AN2000,技まとめ!$A$1:$F$380,3,FALSE))</f>
        <v>58</v>
      </c>
      <c r="AQ2000" s="3">
        <f>IF(ISERROR(VLOOKUP($AN2000,技まとめ!$A$1:$F$380,5,FALSE)),"－",VLOOKUP($AN2000,技まとめ!$A$1:$F$380,5,FALSE))</f>
        <v>39</v>
      </c>
      <c r="AR2000" s="3" t="str">
        <f>IF($E2000=IF(ISERROR(VLOOKUP($AN2000,技まとめ!$A$1:$F$380,4,FALSE)),"－",VLOOKUP($AN2000,技まとめ!$A$1:$F$380,4,FALSE)),"一致","")</f>
        <v/>
      </c>
      <c r="AS2000" s="9" t="s">
        <v>123</v>
      </c>
      <c r="AT2000" s="3" t="str">
        <f>IF(ISERROR(VLOOKUP($AS2000,技まとめ!$A$1:$F$380,6,FALSE)),"－",VLOOKUP($AS2000,技まとめ!$A$1:$F$380,6,FALSE))</f>
        <v>DR</v>
      </c>
      <c r="AU2000" s="3">
        <f>IF(ISERROR(VLOOKUP($AS2000,技まとめ!$A$1:$F$380,3,FALSE)),"－",VLOOKUP($AS2000,技まとめ!$A$1:$F$380,3,FALSE))</f>
        <v>36</v>
      </c>
      <c r="AV2000" s="3">
        <f>IF(ISERROR(VLOOKUP($AS2000,技まとめ!$A$1:$F$380,5,FALSE)),"－",VLOOKUP($AS2000,技まとめ!$A$1:$F$380,5,FALSE))</f>
        <v>27</v>
      </c>
      <c r="AW2000" s="3" t="str">
        <f>IF($E2000=IF(ISERROR(VLOOKUP($AS2000,技まとめ!$A$1:$F$380,4,FALSE)),"－",VLOOKUP($AS2000,技まとめ!$A$1:$F$380,4,FALSE)),"一致","")</f>
        <v/>
      </c>
      <c r="AX2000" s="12" t="str">
        <f t="shared" si="440"/>
        <v>デザートストームシザース・ボムオーロラドリブルごりむちゅう</v>
      </c>
      <c r="AY2000" s="12" t="str">
        <f t="shared" si="441"/>
        <v>デザートストームシザース・ボムオーロラドリブルごりむちゅう</v>
      </c>
      <c r="AZ2000" s="12" t="str">
        <f t="shared" si="442"/>
        <v>デザートストームシザース・ボムオーロラドリブルごりむちゅう</v>
      </c>
      <c r="BA2000" s="12" t="str">
        <f t="shared" si="443"/>
        <v>デザートストームシザース・ボムオーロラドリブルごりむちゅう</v>
      </c>
      <c r="BB2000" s="11" t="str">
        <f t="shared" si="444"/>
        <v>BLDRDRDR</v>
      </c>
      <c r="BC2000" s="11" t="str">
        <f t="shared" si="445"/>
        <v>BLDRDRDR</v>
      </c>
      <c r="BD2000" s="11" t="str">
        <f t="shared" si="446"/>
        <v>BLDRDRDR</v>
      </c>
      <c r="BE2000" s="11" t="str">
        <f t="shared" si="447"/>
        <v>BLDRDRDR</v>
      </c>
    </row>
    <row r="2001" spans="1:57" ht="11.25" hidden="1" customHeight="1">
      <c r="A2001" s="6">
        <v>2000</v>
      </c>
      <c r="B2001" s="7" t="s">
        <v>4369</v>
      </c>
      <c r="C2001" s="8" t="s">
        <v>4370</v>
      </c>
      <c r="D2001" s="7" t="s">
        <v>72</v>
      </c>
      <c r="E2001" s="7" t="s">
        <v>102</v>
      </c>
      <c r="F2001" s="7" t="s">
        <v>128</v>
      </c>
      <c r="G2001" s="9">
        <v>134</v>
      </c>
      <c r="H2001" s="9">
        <v>109</v>
      </c>
      <c r="I2001" s="9">
        <v>63</v>
      </c>
      <c r="J2001" s="9">
        <v>46</v>
      </c>
      <c r="K2001" s="9">
        <v>44</v>
      </c>
      <c r="L2001" s="9">
        <v>46</v>
      </c>
      <c r="M2001" s="9">
        <v>44</v>
      </c>
      <c r="N2001" s="9">
        <v>48</v>
      </c>
      <c r="O2001" s="9">
        <v>48</v>
      </c>
      <c r="P2001" s="9">
        <v>78</v>
      </c>
      <c r="Q2001" s="10">
        <v>113</v>
      </c>
      <c r="R2001" s="11">
        <v>34</v>
      </c>
      <c r="S2001" s="11">
        <v>1</v>
      </c>
      <c r="T2001" s="11">
        <v>96</v>
      </c>
      <c r="U2001" s="11">
        <v>94</v>
      </c>
      <c r="V2001" s="11">
        <v>1</v>
      </c>
      <c r="W2001" s="11">
        <v>98</v>
      </c>
      <c r="X2001" s="11">
        <f t="shared" si="434"/>
        <v>437</v>
      </c>
      <c r="Y2001" s="11">
        <f t="shared" si="435"/>
        <v>5015</v>
      </c>
      <c r="Z2001" s="11">
        <f t="shared" si="436"/>
        <v>1690</v>
      </c>
      <c r="AA2001" s="11">
        <f t="shared" si="437"/>
        <v>3860</v>
      </c>
      <c r="AB2001" s="11">
        <f t="shared" si="438"/>
        <v>3860</v>
      </c>
      <c r="AC2001" s="6">
        <f t="shared" si="439"/>
        <v>4500</v>
      </c>
      <c r="AD2001" s="9" t="s">
        <v>678</v>
      </c>
      <c r="AE2001" s="3" t="str">
        <f>IF(ISERROR(VLOOKUP($AD2001,技まとめ!$A$1:$F$380,6,FALSE)),"－",VLOOKUP($AD2001,技まとめ!$A$1:$F$380,6,FALSE))</f>
        <v>BS</v>
      </c>
      <c r="AF2001" s="3">
        <f>IF(ISERROR(VLOOKUP($AD2001,技まとめ!$A$1:$F$380,3,FALSE)),"－",VLOOKUP($AD2001,技まとめ!$A$1:$F$380,3,FALSE))</f>
        <v>57</v>
      </c>
      <c r="AG2001" s="3">
        <f>IF(ISERROR(VLOOKUP($AD2001,技まとめ!$A$1:$F$380,5,FALSE)),"－",VLOOKUP($AD2001,技まとめ!$A$1:$F$380,5,FALSE))</f>
        <v>34</v>
      </c>
      <c r="AH2001" s="3" t="str">
        <f>IF($E2001=IF(ISERROR(VLOOKUP($AD2001,技まとめ!$A$1:$F$380,4,FALSE)),"－",VLOOKUP($AD2001,技まとめ!$A$1:$F$380,4,FALSE)),"一致","")</f>
        <v/>
      </c>
      <c r="AI2001" s="9" t="s">
        <v>322</v>
      </c>
      <c r="AJ2001" s="3" t="str">
        <f>IF(ISERROR(VLOOKUP($AI2001,技まとめ!$A$1:$F$380,6,FALSE)),"－",VLOOKUP($AI2001,技まとめ!$A$1:$F$380,6,FALSE))</f>
        <v>SC</v>
      </c>
      <c r="AK2001" s="3">
        <f>IF(ISERROR(VLOOKUP($AI2001,技まとめ!$A$1:$F$380,3,FALSE)),"－",VLOOKUP($AI2001,技まとめ!$A$1:$F$380,3,FALSE))</f>
        <v>25</v>
      </c>
      <c r="AL2001" s="3">
        <f>IF(ISERROR(VLOOKUP($AI2001,技まとめ!$A$1:$F$380,5,FALSE)),"－",VLOOKUP($AI2001,技まとめ!$A$1:$F$380,5,FALSE))</f>
        <v>20</v>
      </c>
      <c r="AM2001" s="3" t="str">
        <f>IF($E2001=IF(ISERROR(VLOOKUP($AI2001,技まとめ!$A$1:$F$380,4,FALSE)),"－",VLOOKUP($AI2001,技まとめ!$A$1:$F$380,4,FALSE)),"一致","")</f>
        <v/>
      </c>
      <c r="AN2001" s="9" t="s">
        <v>561</v>
      </c>
      <c r="AO2001" s="3" t="str">
        <f>IF(ISERROR(VLOOKUP($AN2001,技まとめ!$A$1:$F$380,6,FALSE)),"－",VLOOKUP($AN2001,技まとめ!$A$1:$F$380,6,FALSE))</f>
        <v>CA</v>
      </c>
      <c r="AP2001" s="3">
        <f>IF(ISERROR(VLOOKUP($AN2001,技まとめ!$A$1:$F$380,3,FALSE)),"－",VLOOKUP($AN2001,技まとめ!$A$1:$F$380,3,FALSE))</f>
        <v>77</v>
      </c>
      <c r="AQ2001" s="3">
        <f>IF(ISERROR(VLOOKUP($AN2001,技まとめ!$A$1:$F$380,5,FALSE)),"－",VLOOKUP($AN2001,技まとめ!$A$1:$F$380,5,FALSE))</f>
        <v>45</v>
      </c>
      <c r="AR2001" s="3" t="str">
        <f>IF($E2001=IF(ISERROR(VLOOKUP($AN2001,技まとめ!$A$1:$F$380,4,FALSE)),"－",VLOOKUP($AN2001,技まとめ!$A$1:$F$380,4,FALSE)),"一致","")</f>
        <v/>
      </c>
      <c r="AS2001" s="9" t="s">
        <v>5059</v>
      </c>
      <c r="AT2001" s="3" t="str">
        <f>IF(ISERROR(VLOOKUP($AS2001,技まとめ!$A$1:$F$380,6,FALSE)),"－",VLOOKUP($AS2001,技まとめ!$A$1:$F$380,6,FALSE))</f>
        <v>BL</v>
      </c>
      <c r="AU2001" s="3">
        <f>IF(ISERROR(VLOOKUP($AS2001,技まとめ!$A$1:$F$380,3,FALSE)),"－",VLOOKUP($AS2001,技まとめ!$A$1:$F$380,3,FALSE))</f>
        <v>33</v>
      </c>
      <c r="AV2001" s="3">
        <f>IF(ISERROR(VLOOKUP($AS2001,技まとめ!$A$1:$F$380,5,FALSE)),"－",VLOOKUP($AS2001,技まとめ!$A$1:$F$380,5,FALSE))</f>
        <v>28</v>
      </c>
      <c r="AW2001" s="3" t="str">
        <f>IF($E2001=IF(ISERROR(VLOOKUP($AS2001,技まとめ!$A$1:$F$380,4,FALSE)),"－",VLOOKUP($AS2001,技まとめ!$A$1:$F$380,4,FALSE)),"一致","")</f>
        <v/>
      </c>
      <c r="AX2001" s="12" t="str">
        <f t="shared" si="440"/>
        <v>ダークトルネードターザンキックカポエィラスナッチスーパースキャン（Ｂ）</v>
      </c>
      <c r="AY2001" s="12" t="str">
        <f t="shared" si="441"/>
        <v>ダークトルネードターザンキックカポエィラスナッチスーパースキャン（Ｂ）</v>
      </c>
      <c r="AZ2001" s="12" t="str">
        <f t="shared" si="442"/>
        <v>ダークトルネードターザンキックカポエィラスナッチスーパースキャン（Ｂ）</v>
      </c>
      <c r="BA2001" s="12" t="str">
        <f t="shared" si="443"/>
        <v>ダークトルネードターザンキックカポエィラスナッチスーパースキャン（Ｂ）</v>
      </c>
      <c r="BB2001" s="11" t="str">
        <f t="shared" si="444"/>
        <v>BSSCCABL</v>
      </c>
      <c r="BC2001" s="11" t="str">
        <f t="shared" si="445"/>
        <v>BSSCCABL</v>
      </c>
      <c r="BD2001" s="11" t="str">
        <f t="shared" si="446"/>
        <v>BSSCCABL</v>
      </c>
      <c r="BE2001" s="11" t="str">
        <f t="shared" si="447"/>
        <v>BSSCCABL</v>
      </c>
    </row>
    <row r="2002" spans="1:57" ht="11.25" hidden="1" customHeight="1">
      <c r="A2002" s="6">
        <v>2001</v>
      </c>
      <c r="B2002" s="7" t="s">
        <v>4371</v>
      </c>
      <c r="C2002" s="8" t="s">
        <v>4372</v>
      </c>
      <c r="D2002" s="7" t="s">
        <v>72</v>
      </c>
      <c r="E2002" s="7" t="s">
        <v>81</v>
      </c>
      <c r="F2002" s="7" t="s">
        <v>82</v>
      </c>
      <c r="G2002" s="9">
        <v>92</v>
      </c>
      <c r="H2002" s="9">
        <v>134</v>
      </c>
      <c r="I2002" s="9">
        <v>57</v>
      </c>
      <c r="J2002" s="9">
        <v>56</v>
      </c>
      <c r="K2002" s="9">
        <v>45</v>
      </c>
      <c r="L2002" s="9">
        <v>53</v>
      </c>
      <c r="M2002" s="9">
        <v>44</v>
      </c>
      <c r="N2002" s="9">
        <v>51</v>
      </c>
      <c r="O2002" s="9">
        <v>50</v>
      </c>
      <c r="P2002" s="9">
        <v>77</v>
      </c>
      <c r="Q2002" s="10">
        <v>107</v>
      </c>
      <c r="R2002" s="11">
        <v>47</v>
      </c>
      <c r="S2002" s="11">
        <v>1</v>
      </c>
      <c r="T2002" s="11">
        <v>103</v>
      </c>
      <c r="U2002" s="11">
        <v>94</v>
      </c>
      <c r="V2002" s="11">
        <v>1</v>
      </c>
      <c r="W2002" s="11">
        <v>100</v>
      </c>
      <c r="X2002" s="11">
        <f t="shared" si="434"/>
        <v>453</v>
      </c>
      <c r="Y2002" s="11">
        <f t="shared" si="435"/>
        <v>4785</v>
      </c>
      <c r="Z2002" s="11">
        <f t="shared" si="436"/>
        <v>2155</v>
      </c>
      <c r="AA2002" s="11">
        <f t="shared" si="437"/>
        <v>4115</v>
      </c>
      <c r="AB2002" s="11">
        <f t="shared" si="438"/>
        <v>4115</v>
      </c>
      <c r="AC2002" s="6">
        <f t="shared" si="439"/>
        <v>4855</v>
      </c>
      <c r="AD2002" s="9" t="s">
        <v>570</v>
      </c>
      <c r="AE2002" s="3" t="str">
        <f>IF(ISERROR(VLOOKUP($AD2002,技まとめ!$A$1:$F$380,6,FALSE)),"－",VLOOKUP($AD2002,技まとめ!$A$1:$F$380,6,FALSE))</f>
        <v>BS</v>
      </c>
      <c r="AF2002" s="3">
        <f>IF(ISERROR(VLOOKUP($AD2002,技まとめ!$A$1:$F$380,3,FALSE)),"－",VLOOKUP($AD2002,技まとめ!$A$1:$F$380,3,FALSE))</f>
        <v>70</v>
      </c>
      <c r="AG2002" s="3">
        <f>IF(ISERROR(VLOOKUP($AD2002,技まとめ!$A$1:$F$380,5,FALSE)),"－",VLOOKUP($AD2002,技まとめ!$A$1:$F$380,5,FALSE))</f>
        <v>40</v>
      </c>
      <c r="AH2002" s="3" t="str">
        <f>IF($E2002=IF(ISERROR(VLOOKUP($AD2002,技まとめ!$A$1:$F$380,4,FALSE)),"－",VLOOKUP($AD2002,技まとめ!$A$1:$F$380,4,FALSE)),"一致","")</f>
        <v>一致</v>
      </c>
      <c r="AI2002" s="9" t="s">
        <v>221</v>
      </c>
      <c r="AJ2002" s="3" t="str">
        <f>IF(ISERROR(VLOOKUP($AI2002,技まとめ!$A$1:$F$380,6,FALSE)),"－",VLOOKUP($AI2002,技まとめ!$A$1:$F$380,6,FALSE))</f>
        <v>DR</v>
      </c>
      <c r="AK2002" s="3">
        <f>IF(ISERROR(VLOOKUP($AI2002,技まとめ!$A$1:$F$380,3,FALSE)),"－",VLOOKUP($AI2002,技まとめ!$A$1:$F$380,3,FALSE))</f>
        <v>44</v>
      </c>
      <c r="AL2002" s="3">
        <f>IF(ISERROR(VLOOKUP($AI2002,技まとめ!$A$1:$F$380,5,FALSE)),"－",VLOOKUP($AI2002,技まとめ!$A$1:$F$380,5,FALSE))</f>
        <v>33</v>
      </c>
      <c r="AM2002" s="3" t="str">
        <f>IF($E2002=IF(ISERROR(VLOOKUP($AI2002,技まとめ!$A$1:$F$380,4,FALSE)),"－",VLOOKUP($AI2002,技まとめ!$A$1:$F$380,4,FALSE)),"一致","")</f>
        <v/>
      </c>
      <c r="AN2002" s="9" t="s">
        <v>135</v>
      </c>
      <c r="AO2002" s="3" t="str">
        <f>IF(ISERROR(VLOOKUP($AN2002,技まとめ!$A$1:$F$380,6,FALSE)),"－",VLOOKUP($AN2002,技まとめ!$A$1:$F$380,6,FALSE))</f>
        <v>SC</v>
      </c>
      <c r="AP2002" s="3">
        <f>IF(ISERROR(VLOOKUP($AN2002,技まとめ!$A$1:$F$380,3,FALSE)),"－",VLOOKUP($AN2002,技まとめ!$A$1:$F$380,3,FALSE))</f>
        <v>36</v>
      </c>
      <c r="AQ2002" s="3">
        <f>IF(ISERROR(VLOOKUP($AN2002,技まとめ!$A$1:$F$380,5,FALSE)),"－",VLOOKUP($AN2002,技まとめ!$A$1:$F$380,5,FALSE))</f>
        <v>25</v>
      </c>
      <c r="AR2002" s="3" t="str">
        <f>IF($E2002=IF(ISERROR(VLOOKUP($AN2002,技まとめ!$A$1:$F$380,4,FALSE)),"－",VLOOKUP($AN2002,技まとめ!$A$1:$F$380,4,FALSE)),"一致","")</f>
        <v/>
      </c>
      <c r="AS2002" s="9" t="s">
        <v>710</v>
      </c>
      <c r="AT2002" s="3" t="str">
        <f>IF(ISERROR(VLOOKUP($AS2002,技まとめ!$A$1:$F$380,6,FALSE)),"－",VLOOKUP($AS2002,技まとめ!$A$1:$F$380,6,FALSE))</f>
        <v>DR</v>
      </c>
      <c r="AU2002" s="3">
        <f>IF(ISERROR(VLOOKUP($AS2002,技まとめ!$A$1:$F$380,3,FALSE)),"－",VLOOKUP($AS2002,技まとめ!$A$1:$F$380,3,FALSE))</f>
        <v>15</v>
      </c>
      <c r="AV2002" s="3">
        <f>IF(ISERROR(VLOOKUP($AS2002,技まとめ!$A$1:$F$380,5,FALSE)),"－",VLOOKUP($AS2002,技まとめ!$A$1:$F$380,5,FALSE))</f>
        <v>20</v>
      </c>
      <c r="AW2002" s="3" t="str">
        <f>IF($E2002=IF(ISERROR(VLOOKUP($AS2002,技まとめ!$A$1:$F$380,4,FALSE)),"－",VLOOKUP($AS2002,技まとめ!$A$1:$F$380,4,FALSE)),"一致","")</f>
        <v/>
      </c>
      <c r="AX2002" s="12" t="str">
        <f t="shared" si="440"/>
        <v>イナズマ１ごうならくおとしファイアトルネードひとりワンツー</v>
      </c>
      <c r="AY2002" s="12" t="str">
        <f t="shared" si="441"/>
        <v>イナズマ１ごうならくおとしファイアトルネードひとりワンツー</v>
      </c>
      <c r="AZ2002" s="12" t="str">
        <f t="shared" si="442"/>
        <v>イナズマ１ごうならくおとしファイアトルネードひとりワンツー</v>
      </c>
      <c r="BA2002" s="12" t="str">
        <f t="shared" si="443"/>
        <v>イナズマ１ごうならくおとしファイアトルネードひとりワンツー</v>
      </c>
      <c r="BB2002" s="11" t="str">
        <f t="shared" si="444"/>
        <v>BSDRSCDR</v>
      </c>
      <c r="BC2002" s="11" t="str">
        <f t="shared" si="445"/>
        <v>BSDRSCDR</v>
      </c>
      <c r="BD2002" s="11" t="str">
        <f t="shared" si="446"/>
        <v>BSDRSCDR</v>
      </c>
      <c r="BE2002" s="11" t="str">
        <f t="shared" si="447"/>
        <v>BSDRSCDR</v>
      </c>
    </row>
    <row r="2003" spans="1:57" ht="11.25" hidden="1" customHeight="1">
      <c r="A2003" s="6">
        <v>2002</v>
      </c>
      <c r="B2003" s="7" t="s">
        <v>4373</v>
      </c>
      <c r="C2003" s="8" t="s">
        <v>4374</v>
      </c>
      <c r="D2003" s="7" t="s">
        <v>72</v>
      </c>
      <c r="E2003" s="7" t="s">
        <v>102</v>
      </c>
      <c r="F2003" s="7" t="s">
        <v>74</v>
      </c>
      <c r="G2003" s="9">
        <v>93</v>
      </c>
      <c r="H2003" s="9">
        <v>123</v>
      </c>
      <c r="I2003" s="9">
        <v>50</v>
      </c>
      <c r="J2003" s="9">
        <v>49</v>
      </c>
      <c r="K2003" s="9">
        <v>61</v>
      </c>
      <c r="L2003" s="9">
        <v>58</v>
      </c>
      <c r="M2003" s="9">
        <v>59</v>
      </c>
      <c r="N2003" s="9">
        <v>53</v>
      </c>
      <c r="O2003" s="9">
        <v>50</v>
      </c>
      <c r="P2003" s="9">
        <v>50</v>
      </c>
      <c r="Q2003" s="10">
        <v>100</v>
      </c>
      <c r="R2003" s="11">
        <v>31</v>
      </c>
      <c r="S2003" s="11">
        <v>1</v>
      </c>
      <c r="T2003" s="11">
        <v>108</v>
      </c>
      <c r="U2003" s="11">
        <v>109</v>
      </c>
      <c r="V2003" s="11">
        <v>1</v>
      </c>
      <c r="W2003" s="11">
        <v>100</v>
      </c>
      <c r="X2003" s="11">
        <f t="shared" si="434"/>
        <v>450</v>
      </c>
      <c r="Y2003" s="11">
        <f t="shared" si="435"/>
        <v>4505</v>
      </c>
      <c r="Z2003" s="11">
        <f t="shared" si="436"/>
        <v>1595</v>
      </c>
      <c r="AA2003" s="11">
        <f t="shared" si="437"/>
        <v>4290</v>
      </c>
      <c r="AB2003" s="11">
        <f t="shared" si="438"/>
        <v>4290</v>
      </c>
      <c r="AC2003" s="6">
        <f t="shared" si="439"/>
        <v>4975</v>
      </c>
      <c r="AD2003" s="9" t="s">
        <v>845</v>
      </c>
      <c r="AE2003" s="3" t="str">
        <f>IF(ISERROR(VLOOKUP($AD2003,技まとめ!$A$1:$F$380,6,FALSE)),"－",VLOOKUP($AD2003,技まとめ!$A$1:$F$380,6,FALSE))</f>
        <v>BL</v>
      </c>
      <c r="AF2003" s="3">
        <f>IF(ISERROR(VLOOKUP($AD2003,技まとめ!$A$1:$F$380,3,FALSE)),"－",VLOOKUP($AD2003,技まとめ!$A$1:$F$380,3,FALSE))</f>
        <v>31</v>
      </c>
      <c r="AG2003" s="3">
        <f>IF(ISERROR(VLOOKUP($AD2003,技まとめ!$A$1:$F$380,5,FALSE)),"－",VLOOKUP($AD2003,技まとめ!$A$1:$F$380,5,FALSE))</f>
        <v>28</v>
      </c>
      <c r="AH2003" s="3" t="str">
        <f>IF($E2003=IF(ISERROR(VLOOKUP($AD2003,技まとめ!$A$1:$F$380,4,FALSE)),"－",VLOOKUP($AD2003,技まとめ!$A$1:$F$380,4,FALSE)),"一致","")</f>
        <v/>
      </c>
      <c r="AI2003" s="9" t="s">
        <v>988</v>
      </c>
      <c r="AJ2003" s="3" t="str">
        <f>IF(ISERROR(VLOOKUP($AI2003,技まとめ!$A$1:$F$380,6,FALSE)),"－",VLOOKUP($AI2003,技まとめ!$A$1:$F$380,6,FALSE))</f>
        <v>CA</v>
      </c>
      <c r="AK2003" s="3">
        <f>IF(ISERROR(VLOOKUP($AI2003,技まとめ!$A$1:$F$380,3,FALSE)),"－",VLOOKUP($AI2003,技まとめ!$A$1:$F$380,3,FALSE))</f>
        <v>65</v>
      </c>
      <c r="AL2003" s="3">
        <f>IF(ISERROR(VLOOKUP($AI2003,技まとめ!$A$1:$F$380,5,FALSE)),"－",VLOOKUP($AI2003,技まとめ!$A$1:$F$380,5,FALSE))</f>
        <v>40</v>
      </c>
      <c r="AM2003" s="3" t="str">
        <f>IF($E2003=IF(ISERROR(VLOOKUP($AI2003,技まとめ!$A$1:$F$380,4,FALSE)),"－",VLOOKUP($AI2003,技まとめ!$A$1:$F$380,4,FALSE)),"一致","")</f>
        <v/>
      </c>
      <c r="AN2003" s="9" t="s">
        <v>665</v>
      </c>
      <c r="AO2003" s="3" t="str">
        <f>IF(ISERROR(VLOOKUP($AN2003,技まとめ!$A$1:$F$380,6,FALSE)),"－",VLOOKUP($AN2003,技まとめ!$A$1:$F$380,6,FALSE))</f>
        <v>CA</v>
      </c>
      <c r="AP2003" s="3">
        <f>IF(ISERROR(VLOOKUP($AN2003,技まとめ!$A$1:$F$380,3,FALSE)),"－",VLOOKUP($AN2003,技まとめ!$A$1:$F$380,3,FALSE))</f>
        <v>19</v>
      </c>
      <c r="AQ2003" s="3">
        <f>IF(ISERROR(VLOOKUP($AN2003,技まとめ!$A$1:$F$380,5,FALSE)),"－",VLOOKUP($AN2003,技まとめ!$A$1:$F$380,5,FALSE))</f>
        <v>22</v>
      </c>
      <c r="AR2003" s="3" t="str">
        <f>IF($E2003=IF(ISERROR(VLOOKUP($AN2003,技まとめ!$A$1:$F$380,4,FALSE)),"－",VLOOKUP($AN2003,技まとめ!$A$1:$F$380,4,FALSE)),"一致","")</f>
        <v/>
      </c>
      <c r="AS2003" s="9" t="s">
        <v>605</v>
      </c>
      <c r="AT2003" s="3" t="str">
        <f>IF(ISERROR(VLOOKUP($AS2003,技まとめ!$A$1:$F$380,6,FALSE)),"－",VLOOKUP($AS2003,技まとめ!$A$1:$F$380,6,FALSE))</f>
        <v>DR</v>
      </c>
      <c r="AU2003" s="3">
        <f>IF(ISERROR(VLOOKUP($AS2003,技まとめ!$A$1:$F$380,3,FALSE)),"－",VLOOKUP($AS2003,技まとめ!$A$1:$F$380,3,FALSE))</f>
        <v>102</v>
      </c>
      <c r="AV2003" s="3">
        <f>IF(ISERROR(VLOOKUP($AS2003,技まとめ!$A$1:$F$380,5,FALSE)),"－",VLOOKUP($AS2003,技まとめ!$A$1:$F$380,5,FALSE))</f>
        <v>57</v>
      </c>
      <c r="AW2003" s="3" t="str">
        <f>IF($E2003=IF(ISERROR(VLOOKUP($AS2003,技まとめ!$A$1:$F$380,4,FALSE)),"－",VLOOKUP($AS2003,技まとめ!$A$1:$F$380,4,FALSE)),"一致","")</f>
        <v>一致</v>
      </c>
      <c r="AX2003" s="12" t="str">
        <f t="shared" si="440"/>
        <v>アイスグランドワームホールトルネードキャッチジ・イカロス</v>
      </c>
      <c r="AY2003" s="12" t="str">
        <f t="shared" si="441"/>
        <v>アイスグランドワームホールトルネードキャッチジ・イカロス</v>
      </c>
      <c r="AZ2003" s="12" t="str">
        <f t="shared" si="442"/>
        <v>アイスグランドワームホールトルネードキャッチジ・イカロス</v>
      </c>
      <c r="BA2003" s="12" t="str">
        <f t="shared" si="443"/>
        <v>アイスグランドワームホールトルネードキャッチジ・イカロス</v>
      </c>
      <c r="BB2003" s="11" t="str">
        <f t="shared" si="444"/>
        <v>BLCACADR</v>
      </c>
      <c r="BC2003" s="11" t="str">
        <f t="shared" si="445"/>
        <v>BLCACADR</v>
      </c>
      <c r="BD2003" s="11" t="str">
        <f t="shared" si="446"/>
        <v>BLCACADR</v>
      </c>
      <c r="BE2003" s="11" t="str">
        <f t="shared" si="447"/>
        <v>BLCACADR</v>
      </c>
    </row>
    <row r="2004" spans="1:57" ht="11.25" hidden="1" customHeight="1">
      <c r="A2004" s="6">
        <v>2003</v>
      </c>
      <c r="B2004" s="7" t="s">
        <v>4375</v>
      </c>
      <c r="C2004" s="8" t="s">
        <v>4376</v>
      </c>
      <c r="D2004" s="7" t="s">
        <v>650</v>
      </c>
      <c r="E2004" s="7" t="s">
        <v>73</v>
      </c>
      <c r="F2004" s="7" t="s">
        <v>82</v>
      </c>
      <c r="G2004" s="9">
        <v>83</v>
      </c>
      <c r="H2004" s="9">
        <v>134</v>
      </c>
      <c r="I2004" s="9">
        <v>45</v>
      </c>
      <c r="J2004" s="9">
        <v>48</v>
      </c>
      <c r="K2004" s="9">
        <v>62</v>
      </c>
      <c r="L2004" s="9">
        <v>44</v>
      </c>
      <c r="M2004" s="9">
        <v>59</v>
      </c>
      <c r="N2004" s="9">
        <v>45</v>
      </c>
      <c r="O2004" s="9">
        <v>44</v>
      </c>
      <c r="P2004" s="9">
        <v>57</v>
      </c>
      <c r="Q2004" s="10">
        <v>95</v>
      </c>
      <c r="R2004" s="11">
        <v>30</v>
      </c>
      <c r="S2004" s="11">
        <v>1</v>
      </c>
      <c r="T2004" s="11">
        <v>94</v>
      </c>
      <c r="U2004" s="11">
        <v>109</v>
      </c>
      <c r="V2004" s="11">
        <v>1</v>
      </c>
      <c r="W2004" s="11">
        <v>94</v>
      </c>
      <c r="X2004" s="11">
        <f t="shared" si="434"/>
        <v>424</v>
      </c>
      <c r="Y2004" s="11">
        <f t="shared" si="435"/>
        <v>4275</v>
      </c>
      <c r="Z2004" s="11">
        <f t="shared" si="436"/>
        <v>1530</v>
      </c>
      <c r="AA2004" s="11">
        <f t="shared" si="437"/>
        <v>3770</v>
      </c>
      <c r="AB2004" s="11">
        <f t="shared" si="438"/>
        <v>3770</v>
      </c>
      <c r="AC2004" s="6">
        <f t="shared" si="439"/>
        <v>4380</v>
      </c>
      <c r="AD2004" s="9" t="s">
        <v>590</v>
      </c>
      <c r="AE2004" s="3" t="str">
        <f>IF(ISERROR(VLOOKUP($AD2004,技まとめ!$A$1:$F$380,6,FALSE)),"－",VLOOKUP($AD2004,技まとめ!$A$1:$F$380,6,FALSE))</f>
        <v>BL</v>
      </c>
      <c r="AF2004" s="3">
        <f>IF(ISERROR(VLOOKUP($AD2004,技まとめ!$A$1:$F$380,3,FALSE)),"－",VLOOKUP($AD2004,技まとめ!$A$1:$F$380,3,FALSE))</f>
        <v>27</v>
      </c>
      <c r="AG2004" s="3">
        <f>IF(ISERROR(VLOOKUP($AD2004,技まとめ!$A$1:$F$380,5,FALSE)),"－",VLOOKUP($AD2004,技まとめ!$A$1:$F$380,5,FALSE))</f>
        <v>25</v>
      </c>
      <c r="AH2004" s="3" t="str">
        <f>IF($E2004=IF(ISERROR(VLOOKUP($AD2004,技まとめ!$A$1:$F$380,4,FALSE)),"－",VLOOKUP($AD2004,技まとめ!$A$1:$F$380,4,FALSE)),"一致","")</f>
        <v/>
      </c>
      <c r="AI2004" s="9" t="s">
        <v>265</v>
      </c>
      <c r="AJ2004" s="3" t="str">
        <f>IF(ISERROR(VLOOKUP($AI2004,技まとめ!$A$1:$F$380,6,FALSE)),"－",VLOOKUP($AI2004,技まとめ!$A$1:$F$380,6,FALSE))</f>
        <v>NS</v>
      </c>
      <c r="AK2004" s="3">
        <f>IF(ISERROR(VLOOKUP($AI2004,技まとめ!$A$1:$F$380,3,FALSE)),"－",VLOOKUP($AI2004,技まとめ!$A$1:$F$380,3,FALSE))</f>
        <v>102</v>
      </c>
      <c r="AL2004" s="3">
        <f>IF(ISERROR(VLOOKUP($AI2004,技まとめ!$A$1:$F$380,5,FALSE)),"－",VLOOKUP($AI2004,技まとめ!$A$1:$F$380,5,FALSE))</f>
        <v>52</v>
      </c>
      <c r="AM2004" s="3" t="str">
        <f>IF($E2004=IF(ISERROR(VLOOKUP($AI2004,技まとめ!$A$1:$F$380,4,FALSE)),"－",VLOOKUP($AI2004,技まとめ!$A$1:$F$380,4,FALSE)),"一致","")</f>
        <v/>
      </c>
      <c r="AN2004" s="9" t="s">
        <v>295</v>
      </c>
      <c r="AO2004" s="3" t="str">
        <f>IF(ISERROR(VLOOKUP($AN2004,技まとめ!$A$1:$F$380,6,FALSE)),"－",VLOOKUP($AN2004,技まとめ!$A$1:$F$380,6,FALSE))</f>
        <v>DR</v>
      </c>
      <c r="AP2004" s="3">
        <f>IF(ISERROR(VLOOKUP($AN2004,技まとめ!$A$1:$F$380,3,FALSE)),"－",VLOOKUP($AN2004,技まとめ!$A$1:$F$380,3,FALSE))</f>
        <v>13</v>
      </c>
      <c r="AQ2004" s="3">
        <f>IF(ISERROR(VLOOKUP($AN2004,技まとめ!$A$1:$F$380,5,FALSE)),"－",VLOOKUP($AN2004,技まとめ!$A$1:$F$380,5,FALSE))</f>
        <v>20</v>
      </c>
      <c r="AR2004" s="3" t="str">
        <f>IF($E2004=IF(ISERROR(VLOOKUP($AN2004,技まとめ!$A$1:$F$380,4,FALSE)),"－",VLOOKUP($AN2004,技まとめ!$A$1:$F$380,4,FALSE)),"一致","")</f>
        <v>一致</v>
      </c>
      <c r="AS2004" s="9" t="s">
        <v>311</v>
      </c>
      <c r="AT2004" s="3" t="str">
        <f>IF(ISERROR(VLOOKUP($AS2004,技まとめ!$A$1:$F$380,6,FALSE)),"－",VLOOKUP($AS2004,技まとめ!$A$1:$F$380,6,FALSE))</f>
        <v>CA</v>
      </c>
      <c r="AU2004" s="3">
        <f>IF(ISERROR(VLOOKUP($AS2004,技まとめ!$A$1:$F$380,3,FALSE)),"－",VLOOKUP($AS2004,技まとめ!$A$1:$F$380,3,FALSE))</f>
        <v>104</v>
      </c>
      <c r="AV2004" s="3">
        <f>IF(ISERROR(VLOOKUP($AS2004,技まとめ!$A$1:$F$380,5,FALSE)),"－",VLOOKUP($AS2004,技まとめ!$A$1:$F$380,5,FALSE))</f>
        <v>52</v>
      </c>
      <c r="AW2004" s="3" t="str">
        <f>IF($E2004=IF(ISERROR(VLOOKUP($AS2004,技まとめ!$A$1:$F$380,4,FALSE)),"－",VLOOKUP($AS2004,技まとめ!$A$1:$F$380,4,FALSE)),"一致","")</f>
        <v/>
      </c>
      <c r="AX2004" s="12" t="str">
        <f t="shared" si="440"/>
        <v>フォトンフラッシュウルフレジェンドダッシュアクセルビーストファング</v>
      </c>
      <c r="AY2004" s="12" t="str">
        <f t="shared" si="441"/>
        <v>フォトンフラッシュウルフレジェンドダッシュアクセルビーストファング</v>
      </c>
      <c r="AZ2004" s="12" t="str">
        <f t="shared" si="442"/>
        <v>フォトンフラッシュウルフレジェンドダッシュアクセルビーストファング</v>
      </c>
      <c r="BA2004" s="12" t="str">
        <f t="shared" si="443"/>
        <v>フォトンフラッシュウルフレジェンドダッシュアクセルビーストファング</v>
      </c>
      <c r="BB2004" s="11" t="str">
        <f t="shared" si="444"/>
        <v>BLNSDRCA</v>
      </c>
      <c r="BC2004" s="11" t="str">
        <f t="shared" si="445"/>
        <v>BLNSDRCA</v>
      </c>
      <c r="BD2004" s="11" t="str">
        <f t="shared" si="446"/>
        <v>BLNSDRCA</v>
      </c>
      <c r="BE2004" s="11" t="str">
        <f t="shared" si="447"/>
        <v>BLNSDRCA</v>
      </c>
    </row>
    <row r="2005" spans="1:57" ht="11.25" hidden="1" customHeight="1">
      <c r="A2005" s="6">
        <v>2004</v>
      </c>
      <c r="B2005" s="7" t="s">
        <v>4377</v>
      </c>
      <c r="C2005" s="8" t="s">
        <v>4378</v>
      </c>
      <c r="D2005" s="7" t="s">
        <v>72</v>
      </c>
      <c r="E2005" s="7" t="s">
        <v>81</v>
      </c>
      <c r="F2005" s="7" t="s">
        <v>109</v>
      </c>
      <c r="G2005" s="9">
        <v>120</v>
      </c>
      <c r="H2005" s="9">
        <v>120</v>
      </c>
      <c r="I2005" s="9">
        <v>45</v>
      </c>
      <c r="J2005" s="9">
        <v>62</v>
      </c>
      <c r="K2005" s="9">
        <v>45</v>
      </c>
      <c r="L2005" s="9">
        <v>48</v>
      </c>
      <c r="M2005" s="9">
        <v>48</v>
      </c>
      <c r="N2005" s="9">
        <v>46</v>
      </c>
      <c r="O2005" s="9">
        <v>62</v>
      </c>
      <c r="P2005" s="9">
        <v>82</v>
      </c>
      <c r="Q2005" s="10">
        <v>95</v>
      </c>
      <c r="R2005" s="11">
        <v>53</v>
      </c>
      <c r="S2005" s="11">
        <v>1</v>
      </c>
      <c r="T2005" s="11">
        <v>98</v>
      </c>
      <c r="U2005" s="11">
        <v>98</v>
      </c>
      <c r="V2005" s="11">
        <v>1</v>
      </c>
      <c r="W2005" s="11">
        <v>112</v>
      </c>
      <c r="X2005" s="11">
        <f t="shared" si="434"/>
        <v>458</v>
      </c>
      <c r="Y2005" s="11">
        <f t="shared" si="435"/>
        <v>4365</v>
      </c>
      <c r="Z2005" s="11">
        <f t="shared" si="436"/>
        <v>2425</v>
      </c>
      <c r="AA2005" s="11">
        <f t="shared" si="437"/>
        <v>4000</v>
      </c>
      <c r="AB2005" s="11">
        <f t="shared" si="438"/>
        <v>4000</v>
      </c>
      <c r="AC2005" s="6">
        <f t="shared" si="439"/>
        <v>4745</v>
      </c>
      <c r="AD2005" s="9" t="s">
        <v>576</v>
      </c>
      <c r="AE2005" s="3" t="str">
        <f>IF(ISERROR(VLOOKUP($AD2005,技まとめ!$A$1:$F$380,6,FALSE)),"－",VLOOKUP($AD2005,技まとめ!$A$1:$F$380,6,FALSE))</f>
        <v>BB</v>
      </c>
      <c r="AF2005" s="3">
        <f>IF(ISERROR(VLOOKUP($AD2005,技まとめ!$A$1:$F$380,3,FALSE)),"－",VLOOKUP($AD2005,技まとめ!$A$1:$F$380,3,FALSE))</f>
        <v>72</v>
      </c>
      <c r="AG2005" s="3">
        <f>IF(ISERROR(VLOOKUP($AD2005,技まとめ!$A$1:$F$380,5,FALSE)),"－",VLOOKUP($AD2005,技まとめ!$A$1:$F$380,5,FALSE))</f>
        <v>43</v>
      </c>
      <c r="AH2005" s="3" t="str">
        <f>IF($E2005=IF(ISERROR(VLOOKUP($AD2005,技まとめ!$A$1:$F$380,4,FALSE)),"－",VLOOKUP($AD2005,技まとめ!$A$1:$F$380,4,FALSE)),"一致","")</f>
        <v/>
      </c>
      <c r="AI2005" s="9" t="s">
        <v>104</v>
      </c>
      <c r="AJ2005" s="3" t="str">
        <f>IF(ISERROR(VLOOKUP($AI2005,技まとめ!$A$1:$F$380,6,FALSE)),"－",VLOOKUP($AI2005,技まとめ!$A$1:$F$380,6,FALSE))</f>
        <v>LS</v>
      </c>
      <c r="AK2005" s="3">
        <f>IF(ISERROR(VLOOKUP($AI2005,技まとめ!$A$1:$F$380,3,FALSE)),"－",VLOOKUP($AI2005,技まとめ!$A$1:$F$380,3,FALSE))</f>
        <v>30</v>
      </c>
      <c r="AL2005" s="3">
        <f>IF(ISERROR(VLOOKUP($AI2005,技まとめ!$A$1:$F$380,5,FALSE)),"－",VLOOKUP($AI2005,技まとめ!$A$1:$F$380,5,FALSE))</f>
        <v>25</v>
      </c>
      <c r="AM2005" s="3" t="str">
        <f>IF($E2005=IF(ISERROR(VLOOKUP($AI2005,技まとめ!$A$1:$F$380,4,FALSE)),"－",VLOOKUP($AI2005,技まとめ!$A$1:$F$380,4,FALSE)),"一致","")</f>
        <v>一致</v>
      </c>
      <c r="AN2005" s="9" t="s">
        <v>168</v>
      </c>
      <c r="AO2005" s="3" t="str">
        <f>IF(ISERROR(VLOOKUP($AN2005,技まとめ!$A$1:$F$380,6,FALSE)),"－",VLOOKUP($AN2005,技まとめ!$A$1:$F$380,6,FALSE))</f>
        <v>BL</v>
      </c>
      <c r="AP2005" s="3">
        <f>IF(ISERROR(VLOOKUP($AN2005,技まとめ!$A$1:$F$380,3,FALSE)),"－",VLOOKUP($AN2005,技まとめ!$A$1:$F$380,3,FALSE))</f>
        <v>25</v>
      </c>
      <c r="AQ2005" s="3">
        <f>IF(ISERROR(VLOOKUP($AN2005,技まとめ!$A$1:$F$380,5,FALSE)),"－",VLOOKUP($AN2005,技まとめ!$A$1:$F$380,5,FALSE))</f>
        <v>12</v>
      </c>
      <c r="AR2005" s="3" t="str">
        <f>IF($E2005=IF(ISERROR(VLOOKUP($AN2005,技まとめ!$A$1:$F$380,4,FALSE)),"－",VLOOKUP($AN2005,技まとめ!$A$1:$F$380,4,FALSE)),"一致","")</f>
        <v/>
      </c>
      <c r="AS2005" s="9" t="s">
        <v>259</v>
      </c>
      <c r="AT2005" s="3" t="str">
        <f>IF(ISERROR(VLOOKUP($AS2005,技まとめ!$A$1:$F$380,6,FALSE)),"－",VLOOKUP($AS2005,技まとめ!$A$1:$F$380,6,FALSE))</f>
        <v>NS</v>
      </c>
      <c r="AU2005" s="3">
        <f>IF(ISERROR(VLOOKUP($AS2005,技まとめ!$A$1:$F$380,3,FALSE)),"－",VLOOKUP($AS2005,技まとめ!$A$1:$F$380,3,FALSE))</f>
        <v>64</v>
      </c>
      <c r="AV2005" s="3">
        <f>IF(ISERROR(VLOOKUP($AS2005,技まとめ!$A$1:$F$380,5,FALSE)),"－",VLOOKUP($AS2005,技まとめ!$A$1:$F$380,5,FALSE))</f>
        <v>37</v>
      </c>
      <c r="AW2005" s="3" t="str">
        <f>IF($E2005=IF(ISERROR(VLOOKUP($AS2005,技まとめ!$A$1:$F$380,4,FALSE)),"－",VLOOKUP($AS2005,技まとめ!$A$1:$F$380,4,FALSE)),"一致","")</f>
        <v/>
      </c>
      <c r="AX2005" s="12" t="str">
        <f t="shared" si="440"/>
        <v>さばきのてっついすいせいシュートキラースライドアストロブレイク</v>
      </c>
      <c r="AY2005" s="12" t="str">
        <f t="shared" si="441"/>
        <v>さばきのてっついすいせいシュートキラースライドアストロブレイク</v>
      </c>
      <c r="AZ2005" s="12" t="str">
        <f t="shared" si="442"/>
        <v>さばきのてっついすいせいシュートキラースライドアストロブレイク</v>
      </c>
      <c r="BA2005" s="12" t="str">
        <f t="shared" si="443"/>
        <v>さばきのてっついすいせいシュートキラースライドアストロブレイク</v>
      </c>
      <c r="BB2005" s="11" t="str">
        <f t="shared" si="444"/>
        <v>BBLSBLNS</v>
      </c>
      <c r="BC2005" s="11" t="str">
        <f t="shared" si="445"/>
        <v>BBLSBLNS</v>
      </c>
      <c r="BD2005" s="11" t="str">
        <f t="shared" si="446"/>
        <v>BBLSBLNS</v>
      </c>
      <c r="BE2005" s="11" t="str">
        <f t="shared" si="447"/>
        <v>BBLSBLNS</v>
      </c>
    </row>
    <row r="2006" spans="1:57" ht="11.25" hidden="1" customHeight="1">
      <c r="A2006" s="6">
        <v>2005</v>
      </c>
      <c r="B2006" s="7" t="s">
        <v>4379</v>
      </c>
      <c r="C2006" s="8" t="s">
        <v>4380</v>
      </c>
      <c r="D2006" s="7" t="s">
        <v>650</v>
      </c>
      <c r="E2006" s="7" t="s">
        <v>102</v>
      </c>
      <c r="F2006" s="7" t="s">
        <v>128</v>
      </c>
      <c r="G2006" s="9">
        <v>80</v>
      </c>
      <c r="H2006" s="9">
        <v>137</v>
      </c>
      <c r="I2006" s="9">
        <v>45</v>
      </c>
      <c r="J2006" s="9">
        <v>47</v>
      </c>
      <c r="K2006" s="9">
        <v>44</v>
      </c>
      <c r="L2006" s="9">
        <v>45</v>
      </c>
      <c r="M2006" s="9">
        <v>44</v>
      </c>
      <c r="N2006" s="9">
        <v>45</v>
      </c>
      <c r="O2006" s="9">
        <v>47</v>
      </c>
      <c r="P2006" s="9">
        <v>87</v>
      </c>
      <c r="Q2006" s="10">
        <v>95</v>
      </c>
      <c r="R2006" s="11">
        <v>41</v>
      </c>
      <c r="S2006" s="11">
        <v>1</v>
      </c>
      <c r="T2006" s="11">
        <v>95</v>
      </c>
      <c r="U2006" s="11">
        <v>94</v>
      </c>
      <c r="V2006" s="11">
        <v>1</v>
      </c>
      <c r="W2006" s="11">
        <v>97</v>
      </c>
      <c r="X2006" s="11">
        <f t="shared" si="434"/>
        <v>424</v>
      </c>
      <c r="Y2006" s="11">
        <f t="shared" si="435"/>
        <v>4290</v>
      </c>
      <c r="Z2006" s="11">
        <f t="shared" si="436"/>
        <v>1930</v>
      </c>
      <c r="AA2006" s="11">
        <f t="shared" si="437"/>
        <v>3820</v>
      </c>
      <c r="AB2006" s="11">
        <f t="shared" si="438"/>
        <v>3820</v>
      </c>
      <c r="AC2006" s="6">
        <f t="shared" si="439"/>
        <v>4490</v>
      </c>
      <c r="AD2006" s="9" t="s">
        <v>713</v>
      </c>
      <c r="AE2006" s="3" t="str">
        <f>IF(ISERROR(VLOOKUP($AD2006,技まとめ!$A$1:$F$380,6,FALSE)),"－",VLOOKUP($AD2006,技まとめ!$A$1:$F$380,6,FALSE))</f>
        <v>BB</v>
      </c>
      <c r="AF2006" s="3">
        <f>IF(ISERROR(VLOOKUP($AD2006,技まとめ!$A$1:$F$380,3,FALSE)),"－",VLOOKUP($AD2006,技まとめ!$A$1:$F$380,3,FALSE))</f>
        <v>59</v>
      </c>
      <c r="AG2006" s="3">
        <f>IF(ISERROR(VLOOKUP($AD2006,技まとめ!$A$1:$F$380,5,FALSE)),"－",VLOOKUP($AD2006,技まとめ!$A$1:$F$380,5,FALSE))</f>
        <v>38</v>
      </c>
      <c r="AH2006" s="3" t="str">
        <f>IF($E2006=IF(ISERROR(VLOOKUP($AD2006,技まとめ!$A$1:$F$380,4,FALSE)),"－",VLOOKUP($AD2006,技まとめ!$A$1:$F$380,4,FALSE)),"一致","")</f>
        <v/>
      </c>
      <c r="AI2006" s="9" t="s">
        <v>420</v>
      </c>
      <c r="AJ2006" s="3" t="str">
        <f>IF(ISERROR(VLOOKUP($AI2006,技まとめ!$A$1:$F$380,6,FALSE)),"－",VLOOKUP($AI2006,技まとめ!$A$1:$F$380,6,FALSE))</f>
        <v>BS</v>
      </c>
      <c r="AK2006" s="3">
        <f>IF(ISERROR(VLOOKUP($AI2006,技まとめ!$A$1:$F$380,3,FALSE)),"－",VLOOKUP($AI2006,技まとめ!$A$1:$F$380,3,FALSE))</f>
        <v>62</v>
      </c>
      <c r="AL2006" s="3">
        <f>IF(ISERROR(VLOOKUP($AI2006,技まとめ!$A$1:$F$380,5,FALSE)),"－",VLOOKUP($AI2006,技まとめ!$A$1:$F$380,5,FALSE))</f>
        <v>37</v>
      </c>
      <c r="AM2006" s="3" t="str">
        <f>IF($E2006=IF(ISERROR(VLOOKUP($AI2006,技まとめ!$A$1:$F$380,4,FALSE)),"－",VLOOKUP($AI2006,技まとめ!$A$1:$F$380,4,FALSE)),"一致","")</f>
        <v/>
      </c>
      <c r="AN2006" s="9" t="s">
        <v>248</v>
      </c>
      <c r="AO2006" s="3" t="str">
        <f>IF(ISERROR(VLOOKUP($AN2006,技まとめ!$A$1:$F$380,6,FALSE)),"－",VLOOKUP($AN2006,技まとめ!$A$1:$F$380,6,FALSE))</f>
        <v>DR</v>
      </c>
      <c r="AP2006" s="3">
        <f>IF(ISERROR(VLOOKUP($AN2006,技まとめ!$A$1:$F$380,3,FALSE)),"－",VLOOKUP($AN2006,技まとめ!$A$1:$F$380,3,FALSE))</f>
        <v>53</v>
      </c>
      <c r="AQ2006" s="3">
        <f>IF(ISERROR(VLOOKUP($AN2006,技まとめ!$A$1:$F$380,5,FALSE)),"－",VLOOKUP($AN2006,技まとめ!$A$1:$F$380,5,FALSE))</f>
        <v>35</v>
      </c>
      <c r="AR2006" s="3" t="str">
        <f>IF($E2006=IF(ISERROR(VLOOKUP($AN2006,技まとめ!$A$1:$F$380,4,FALSE)),"－",VLOOKUP($AN2006,技まとめ!$A$1:$F$380,4,FALSE)),"一致","")</f>
        <v/>
      </c>
      <c r="AS2006" s="9" t="s">
        <v>726</v>
      </c>
      <c r="AT2006" s="3" t="str">
        <f>IF(ISERROR(VLOOKUP($AS2006,技まとめ!$A$1:$F$380,6,FALSE)),"－",VLOOKUP($AS2006,技まとめ!$A$1:$F$380,6,FALSE))</f>
        <v>DR</v>
      </c>
      <c r="AU2006" s="3">
        <f>IF(ISERROR(VLOOKUP($AS2006,技まとめ!$A$1:$F$380,3,FALSE)),"－",VLOOKUP($AS2006,技まとめ!$A$1:$F$380,3,FALSE))</f>
        <v>60</v>
      </c>
      <c r="AV2006" s="3">
        <f>IF(ISERROR(VLOOKUP($AS2006,技まとめ!$A$1:$F$380,5,FALSE)),"－",VLOOKUP($AS2006,技まとめ!$A$1:$F$380,5,FALSE))</f>
        <v>39</v>
      </c>
      <c r="AW2006" s="3" t="str">
        <f>IF($E2006=IF(ISERROR(VLOOKUP($AS2006,技まとめ!$A$1:$F$380,4,FALSE)),"－",VLOOKUP($AS2006,技まとめ!$A$1:$F$380,4,FALSE)),"一致","")</f>
        <v/>
      </c>
      <c r="AX2006" s="12" t="str">
        <f t="shared" si="440"/>
        <v>グラビテイションイナズマおとしたつまきどくぎりプリマドンナ</v>
      </c>
      <c r="AY2006" s="12" t="str">
        <f t="shared" si="441"/>
        <v>グラビテイションイナズマおとしたつまきどくぎりプリマドンナ</v>
      </c>
      <c r="AZ2006" s="12" t="str">
        <f t="shared" si="442"/>
        <v>グラビテイションイナズマおとしたつまきどくぎりプリマドンナ</v>
      </c>
      <c r="BA2006" s="12" t="str">
        <f t="shared" si="443"/>
        <v>グラビテイションイナズマおとしたつまきどくぎりプリマドンナ</v>
      </c>
      <c r="BB2006" s="11" t="str">
        <f t="shared" si="444"/>
        <v>BBBSDRDR</v>
      </c>
      <c r="BC2006" s="11" t="str">
        <f t="shared" si="445"/>
        <v>BBBSDRDR</v>
      </c>
      <c r="BD2006" s="11" t="str">
        <f t="shared" si="446"/>
        <v>BBBSDRDR</v>
      </c>
      <c r="BE2006" s="11" t="str">
        <f t="shared" si="447"/>
        <v>BBBSDRDR</v>
      </c>
    </row>
    <row r="2007" spans="1:57" ht="11.25" hidden="1" customHeight="1">
      <c r="A2007" s="6">
        <v>2006</v>
      </c>
      <c r="B2007" s="7" t="s">
        <v>4381</v>
      </c>
      <c r="C2007" s="8" t="s">
        <v>4382</v>
      </c>
      <c r="D2007" s="7" t="s">
        <v>72</v>
      </c>
      <c r="E2007" s="7" t="s">
        <v>81</v>
      </c>
      <c r="F2007" s="7" t="s">
        <v>74</v>
      </c>
      <c r="G2007" s="9">
        <v>124</v>
      </c>
      <c r="H2007" s="9">
        <v>86</v>
      </c>
      <c r="I2007" s="9">
        <v>45</v>
      </c>
      <c r="J2007" s="9">
        <v>44</v>
      </c>
      <c r="K2007" s="9">
        <v>45</v>
      </c>
      <c r="L2007" s="9">
        <v>56</v>
      </c>
      <c r="M2007" s="9">
        <v>47</v>
      </c>
      <c r="N2007" s="9">
        <v>49</v>
      </c>
      <c r="O2007" s="9">
        <v>47</v>
      </c>
      <c r="P2007" s="9">
        <v>106</v>
      </c>
      <c r="Q2007" s="10">
        <v>95</v>
      </c>
      <c r="R2007" s="11">
        <v>62</v>
      </c>
      <c r="S2007" s="11">
        <v>1</v>
      </c>
      <c r="T2007" s="11">
        <v>106</v>
      </c>
      <c r="U2007" s="11">
        <v>97</v>
      </c>
      <c r="V2007" s="11">
        <v>1</v>
      </c>
      <c r="W2007" s="11">
        <v>97</v>
      </c>
      <c r="X2007" s="11">
        <f t="shared" si="434"/>
        <v>459</v>
      </c>
      <c r="Y2007" s="11">
        <f t="shared" si="435"/>
        <v>4290</v>
      </c>
      <c r="Z2007" s="11">
        <f t="shared" si="436"/>
        <v>2665</v>
      </c>
      <c r="AA2007" s="11">
        <f t="shared" si="437"/>
        <v>4205</v>
      </c>
      <c r="AB2007" s="11">
        <f t="shared" si="438"/>
        <v>4205</v>
      </c>
      <c r="AC2007" s="6">
        <f t="shared" si="439"/>
        <v>5035</v>
      </c>
      <c r="AD2007" s="9" t="s">
        <v>227</v>
      </c>
      <c r="AE2007" s="3" t="str">
        <f>IF(ISERROR(VLOOKUP($AD2007,技まとめ!$A$1:$F$380,6,FALSE)),"－",VLOOKUP($AD2007,技まとめ!$A$1:$F$380,6,FALSE))</f>
        <v>CA</v>
      </c>
      <c r="AF2007" s="3">
        <f>IF(ISERROR(VLOOKUP($AD2007,技まとめ!$A$1:$F$380,3,FALSE)),"－",VLOOKUP($AD2007,技まとめ!$A$1:$F$380,3,FALSE))</f>
        <v>60</v>
      </c>
      <c r="AG2007" s="3">
        <f>IF(ISERROR(VLOOKUP($AD2007,技まとめ!$A$1:$F$380,5,FALSE)),"－",VLOOKUP($AD2007,技まとめ!$A$1:$F$380,5,FALSE))</f>
        <v>37</v>
      </c>
      <c r="AH2007" s="3" t="str">
        <f>IF($E2007=IF(ISERROR(VLOOKUP($AD2007,技まとめ!$A$1:$F$380,4,FALSE)),"－",VLOOKUP($AD2007,技まとめ!$A$1:$F$380,4,FALSE)),"一致","")</f>
        <v>一致</v>
      </c>
      <c r="AI2007" s="9" t="s">
        <v>225</v>
      </c>
      <c r="AJ2007" s="3" t="str">
        <f>IF(ISERROR(VLOOKUP($AI2007,技まとめ!$A$1:$F$380,6,FALSE)),"－",VLOOKUP($AI2007,技まとめ!$A$1:$F$380,6,FALSE))</f>
        <v>CA</v>
      </c>
      <c r="AK2007" s="3">
        <f>IF(ISERROR(VLOOKUP($AI2007,技まとめ!$A$1:$F$380,3,FALSE)),"－",VLOOKUP($AI2007,技まとめ!$A$1:$F$380,3,FALSE))</f>
        <v>17</v>
      </c>
      <c r="AL2007" s="3">
        <f>IF(ISERROR(VLOOKUP($AI2007,技まとめ!$A$1:$F$380,5,FALSE)),"－",VLOOKUP($AI2007,技まとめ!$A$1:$F$380,5,FALSE))</f>
        <v>20</v>
      </c>
      <c r="AM2007" s="3" t="str">
        <f>IF($E2007=IF(ISERROR(VLOOKUP($AI2007,技まとめ!$A$1:$F$380,4,FALSE)),"－",VLOOKUP($AI2007,技まとめ!$A$1:$F$380,4,FALSE)),"一致","")</f>
        <v/>
      </c>
      <c r="AN2007" s="9" t="s">
        <v>235</v>
      </c>
      <c r="AO2007" s="3" t="str">
        <f>IF(ISERROR(VLOOKUP($AN2007,技まとめ!$A$1:$F$380,6,FALSE)),"－",VLOOKUP($AN2007,技まとめ!$A$1:$F$380,6,FALSE))</f>
        <v>BL</v>
      </c>
      <c r="AP2007" s="3">
        <f>IF(ISERROR(VLOOKUP($AN2007,技まとめ!$A$1:$F$380,3,FALSE)),"－",VLOOKUP($AN2007,技まとめ!$A$1:$F$380,3,FALSE))</f>
        <v>18</v>
      </c>
      <c r="AQ2007" s="3">
        <f>IF(ISERROR(VLOOKUP($AN2007,技まとめ!$A$1:$F$380,5,FALSE)),"－",VLOOKUP($AN2007,技まとめ!$A$1:$F$380,5,FALSE))</f>
        <v>21</v>
      </c>
      <c r="AR2007" s="3" t="str">
        <f>IF($E2007=IF(ISERROR(VLOOKUP($AN2007,技まとめ!$A$1:$F$380,4,FALSE)),"－",VLOOKUP($AN2007,技まとめ!$A$1:$F$380,4,FALSE)),"一致","")</f>
        <v/>
      </c>
      <c r="AS2007" s="9" t="s">
        <v>784</v>
      </c>
      <c r="AT2007" s="3" t="str">
        <f>IF(ISERROR(VLOOKUP($AS2007,技まとめ!$A$1:$F$380,6,FALSE)),"－",VLOOKUP($AS2007,技まとめ!$A$1:$F$380,6,FALSE))</f>
        <v>BL</v>
      </c>
      <c r="AU2007" s="3">
        <f>IF(ISERROR(VLOOKUP($AS2007,技まとめ!$A$1:$F$380,3,FALSE)),"－",VLOOKUP($AS2007,技まとめ!$A$1:$F$380,3,FALSE))</f>
        <v>71</v>
      </c>
      <c r="AV2007" s="3">
        <f>IF(ISERROR(VLOOKUP($AS2007,技まとめ!$A$1:$F$380,5,FALSE)),"－",VLOOKUP($AS2007,技まとめ!$A$1:$F$380,5,FALSE))</f>
        <v>44</v>
      </c>
      <c r="AW2007" s="3" t="str">
        <f>IF($E2007=IF(ISERROR(VLOOKUP($AS2007,技まとめ!$A$1:$F$380,4,FALSE)),"－",VLOOKUP($AS2007,技まとめ!$A$1:$F$380,4,FALSE)),"一致","")</f>
        <v/>
      </c>
      <c r="AX2007" s="12" t="str">
        <f t="shared" si="440"/>
        <v>ガラティーンキラーブレードドッペルゲンガースニーキングレイド</v>
      </c>
      <c r="AY2007" s="12" t="str">
        <f t="shared" si="441"/>
        <v>ガラティーンキラーブレードドッペルゲンガースニーキングレイド</v>
      </c>
      <c r="AZ2007" s="12" t="str">
        <f t="shared" si="442"/>
        <v>ガラティーンキラーブレードドッペルゲンガースニーキングレイド</v>
      </c>
      <c r="BA2007" s="12" t="str">
        <f t="shared" si="443"/>
        <v>ガラティーンキラーブレードドッペルゲンガースニーキングレイド</v>
      </c>
      <c r="BB2007" s="11" t="str">
        <f t="shared" si="444"/>
        <v>CACABLBL</v>
      </c>
      <c r="BC2007" s="11" t="str">
        <f t="shared" si="445"/>
        <v>CACABLBL</v>
      </c>
      <c r="BD2007" s="11" t="str">
        <f t="shared" si="446"/>
        <v>CACABLBL</v>
      </c>
      <c r="BE2007" s="11" t="str">
        <f t="shared" si="447"/>
        <v>CACABLBL</v>
      </c>
    </row>
    <row r="2008" spans="1:57" ht="11.25" hidden="1" customHeight="1">
      <c r="A2008" s="6">
        <v>2007</v>
      </c>
      <c r="B2008" s="7" t="s">
        <v>4383</v>
      </c>
      <c r="C2008" s="8" t="s">
        <v>4384</v>
      </c>
      <c r="D2008" s="7" t="s">
        <v>72</v>
      </c>
      <c r="E2008" s="7" t="s">
        <v>95</v>
      </c>
      <c r="F2008" s="7" t="s">
        <v>82</v>
      </c>
      <c r="G2008" s="9">
        <v>125</v>
      </c>
      <c r="H2008" s="9">
        <v>95</v>
      </c>
      <c r="I2008" s="9">
        <v>53</v>
      </c>
      <c r="J2008" s="9">
        <v>53</v>
      </c>
      <c r="K2008" s="9">
        <v>52</v>
      </c>
      <c r="L2008" s="9">
        <v>56</v>
      </c>
      <c r="M2008" s="9">
        <v>48</v>
      </c>
      <c r="N2008" s="9">
        <v>58</v>
      </c>
      <c r="O2008" s="9">
        <v>51</v>
      </c>
      <c r="P2008" s="9">
        <v>55</v>
      </c>
      <c r="Q2008" s="10">
        <v>103</v>
      </c>
      <c r="R2008" s="11">
        <v>36</v>
      </c>
      <c r="S2008" s="11">
        <v>1</v>
      </c>
      <c r="T2008" s="11">
        <v>106</v>
      </c>
      <c r="U2008" s="11">
        <v>98</v>
      </c>
      <c r="V2008" s="11">
        <v>1</v>
      </c>
      <c r="W2008" s="11">
        <v>101</v>
      </c>
      <c r="X2008" s="11">
        <f t="shared" si="434"/>
        <v>446</v>
      </c>
      <c r="Y2008" s="11">
        <f t="shared" si="435"/>
        <v>4630</v>
      </c>
      <c r="Z2008" s="11">
        <f t="shared" si="436"/>
        <v>1775</v>
      </c>
      <c r="AA2008" s="11">
        <f t="shared" si="437"/>
        <v>4225</v>
      </c>
      <c r="AB2008" s="11">
        <f t="shared" si="438"/>
        <v>4225</v>
      </c>
      <c r="AC2008" s="6">
        <f t="shared" si="439"/>
        <v>4925</v>
      </c>
      <c r="AD2008" s="9" t="s">
        <v>784</v>
      </c>
      <c r="AE2008" s="3" t="str">
        <f>IF(ISERROR(VLOOKUP($AD2008,技まとめ!$A$1:$F$380,6,FALSE)),"－",VLOOKUP($AD2008,技まとめ!$A$1:$F$380,6,FALSE))</f>
        <v>BL</v>
      </c>
      <c r="AF2008" s="3">
        <f>IF(ISERROR(VLOOKUP($AD2008,技まとめ!$A$1:$F$380,3,FALSE)),"－",VLOOKUP($AD2008,技まとめ!$A$1:$F$380,3,FALSE))</f>
        <v>71</v>
      </c>
      <c r="AG2008" s="3">
        <f>IF(ISERROR(VLOOKUP($AD2008,技まとめ!$A$1:$F$380,5,FALSE)),"－",VLOOKUP($AD2008,技まとめ!$A$1:$F$380,5,FALSE))</f>
        <v>44</v>
      </c>
      <c r="AH2008" s="3" t="str">
        <f>IF($E2008=IF(ISERROR(VLOOKUP($AD2008,技まとめ!$A$1:$F$380,4,FALSE)),"－",VLOOKUP($AD2008,技まとめ!$A$1:$F$380,4,FALSE)),"一致","")</f>
        <v>一致</v>
      </c>
      <c r="AI2008" s="9" t="s">
        <v>268</v>
      </c>
      <c r="AJ2008" s="3" t="str">
        <f>IF(ISERROR(VLOOKUP($AI2008,技まとめ!$A$1:$F$380,6,FALSE)),"－",VLOOKUP($AI2008,技まとめ!$A$1:$F$380,6,FALSE))</f>
        <v>－</v>
      </c>
      <c r="AK2008" s="3">
        <f>IF(ISERROR(VLOOKUP($AI2008,技まとめ!$A$1:$F$380,3,FALSE)),"－",VLOOKUP($AI2008,技まとめ!$A$1:$F$380,3,FALSE))</f>
        <v>0</v>
      </c>
      <c r="AL2008" s="3">
        <f>IF(ISERROR(VLOOKUP($AI2008,技まとめ!$A$1:$F$380,5,FALSE)),"－",VLOOKUP($AI2008,技まとめ!$A$1:$F$380,5,FALSE))</f>
        <v>0</v>
      </c>
      <c r="AM2008" s="3" t="str">
        <f>IF($E2008=IF(ISERROR(VLOOKUP($AI2008,技まとめ!$A$1:$F$380,4,FALSE)),"－",VLOOKUP($AI2008,技まとめ!$A$1:$F$380,4,FALSE)),"一致","")</f>
        <v/>
      </c>
      <c r="AN2008" s="9" t="s">
        <v>686</v>
      </c>
      <c r="AO2008" s="3" t="str">
        <f>IF(ISERROR(VLOOKUP($AN2008,技まとめ!$A$1:$F$380,6,FALSE)),"－",VLOOKUP($AN2008,技まとめ!$A$1:$F$380,6,FALSE))</f>
        <v>DR</v>
      </c>
      <c r="AP2008" s="3">
        <f>IF(ISERROR(VLOOKUP($AN2008,技まとめ!$A$1:$F$380,3,FALSE)),"－",VLOOKUP($AN2008,技まとめ!$A$1:$F$380,3,FALSE))</f>
        <v>34</v>
      </c>
      <c r="AQ2008" s="3">
        <f>IF(ISERROR(VLOOKUP($AN2008,技まとめ!$A$1:$F$380,5,FALSE)),"－",VLOOKUP($AN2008,技まとめ!$A$1:$F$380,5,FALSE))</f>
        <v>27</v>
      </c>
      <c r="AR2008" s="3" t="str">
        <f>IF($E2008=IF(ISERROR(VLOOKUP($AN2008,技まとめ!$A$1:$F$380,4,FALSE)),"－",VLOOKUP($AN2008,技まとめ!$A$1:$F$380,4,FALSE)),"一致","")</f>
        <v/>
      </c>
      <c r="AS2008" s="9" t="s">
        <v>193</v>
      </c>
      <c r="AT2008" s="3" t="str">
        <f>IF(ISERROR(VLOOKUP($AS2008,技まとめ!$A$1:$F$380,6,FALSE)),"－",VLOOKUP($AS2008,技まとめ!$A$1:$F$380,6,FALSE))</f>
        <v>NS</v>
      </c>
      <c r="AU2008" s="3">
        <f>IF(ISERROR(VLOOKUP($AS2008,技まとめ!$A$1:$F$380,3,FALSE)),"－",VLOOKUP($AS2008,技まとめ!$A$1:$F$380,3,FALSE))</f>
        <v>66</v>
      </c>
      <c r="AV2008" s="3">
        <f>IF(ISERROR(VLOOKUP($AS2008,技まとめ!$A$1:$F$380,5,FALSE)),"－",VLOOKUP($AS2008,技まとめ!$A$1:$F$380,5,FALSE))</f>
        <v>37</v>
      </c>
      <c r="AW2008" s="3" t="str">
        <f>IF($E2008=IF(ISERROR(VLOOKUP($AS2008,技まとめ!$A$1:$F$380,4,FALSE)),"－",VLOOKUP($AS2008,技まとめ!$A$1:$F$380,4,FALSE)),"一致","")</f>
        <v/>
      </c>
      <c r="AX2008" s="12" t="str">
        <f t="shared" si="440"/>
        <v>スニーキングレイドむぞくせいヒートタックルツインブースト</v>
      </c>
      <c r="AY2008" s="12" t="str">
        <f t="shared" si="441"/>
        <v>スニーキングレイドむぞくせいヒートタックルツインブースト</v>
      </c>
      <c r="AZ2008" s="12" t="str">
        <f t="shared" si="442"/>
        <v>スニーキングレイドむぞくせいヒートタックルツインブースト</v>
      </c>
      <c r="BA2008" s="12" t="str">
        <f t="shared" si="443"/>
        <v>スニーキングレイドむぞくせいヒートタックルツインブースト</v>
      </c>
      <c r="BB2008" s="11" t="str">
        <f t="shared" si="444"/>
        <v>BL－DRNS</v>
      </c>
      <c r="BC2008" s="11" t="str">
        <f t="shared" si="445"/>
        <v>BL－DRNS</v>
      </c>
      <c r="BD2008" s="11" t="str">
        <f t="shared" si="446"/>
        <v>BL－DRNS</v>
      </c>
      <c r="BE2008" s="11" t="str">
        <f t="shared" si="447"/>
        <v>BL－DRNS</v>
      </c>
    </row>
    <row r="2009" spans="1:57" ht="11.25" hidden="1" customHeight="1">
      <c r="A2009" s="6">
        <v>2008</v>
      </c>
      <c r="B2009" s="7" t="s">
        <v>4385</v>
      </c>
      <c r="C2009" s="8" t="s">
        <v>4386</v>
      </c>
      <c r="D2009" s="7" t="s">
        <v>72</v>
      </c>
      <c r="E2009" s="7" t="s">
        <v>102</v>
      </c>
      <c r="F2009" s="7" t="s">
        <v>109</v>
      </c>
      <c r="G2009" s="9">
        <v>99</v>
      </c>
      <c r="H2009" s="9">
        <v>127</v>
      </c>
      <c r="I2009" s="9">
        <v>48</v>
      </c>
      <c r="J2009" s="9">
        <v>60</v>
      </c>
      <c r="K2009" s="9">
        <v>51</v>
      </c>
      <c r="L2009" s="9">
        <v>59</v>
      </c>
      <c r="M2009" s="9">
        <v>51</v>
      </c>
      <c r="N2009" s="9">
        <v>50</v>
      </c>
      <c r="O2009" s="9">
        <v>47</v>
      </c>
      <c r="P2009" s="9">
        <v>49</v>
      </c>
      <c r="Q2009" s="10">
        <v>98</v>
      </c>
      <c r="R2009" s="11">
        <v>28</v>
      </c>
      <c r="S2009" s="11">
        <v>1</v>
      </c>
      <c r="T2009" s="11">
        <v>109</v>
      </c>
      <c r="U2009" s="11">
        <v>101</v>
      </c>
      <c r="V2009" s="11">
        <v>1</v>
      </c>
      <c r="W2009" s="11">
        <v>97</v>
      </c>
      <c r="X2009" s="11">
        <f t="shared" si="434"/>
        <v>435</v>
      </c>
      <c r="Y2009" s="11">
        <f t="shared" si="435"/>
        <v>4410</v>
      </c>
      <c r="Z2009" s="11">
        <f t="shared" si="436"/>
        <v>1475</v>
      </c>
      <c r="AA2009" s="11">
        <f t="shared" si="437"/>
        <v>4310</v>
      </c>
      <c r="AB2009" s="11">
        <f t="shared" si="438"/>
        <v>4310</v>
      </c>
      <c r="AC2009" s="6">
        <f t="shared" si="439"/>
        <v>4985</v>
      </c>
      <c r="AD2009" s="9" t="s">
        <v>434</v>
      </c>
      <c r="AE2009" s="3" t="str">
        <f>IF(ISERROR(VLOOKUP($AD2009,技まとめ!$A$1:$F$380,6,FALSE)),"－",VLOOKUP($AD2009,技まとめ!$A$1:$F$380,6,FALSE))</f>
        <v>BL</v>
      </c>
      <c r="AF2009" s="3">
        <f>IF(ISERROR(VLOOKUP($AD2009,技まとめ!$A$1:$F$380,3,FALSE)),"－",VLOOKUP($AD2009,技まとめ!$A$1:$F$380,3,FALSE))</f>
        <v>65</v>
      </c>
      <c r="AG2009" s="3">
        <f>IF(ISERROR(VLOOKUP($AD2009,技まとめ!$A$1:$F$380,5,FALSE)),"－",VLOOKUP($AD2009,技まとめ!$A$1:$F$380,5,FALSE))</f>
        <v>42</v>
      </c>
      <c r="AH2009" s="3" t="str">
        <f>IF($E2009=IF(ISERROR(VLOOKUP($AD2009,技まとめ!$A$1:$F$380,4,FALSE)),"－",VLOOKUP($AD2009,技まとめ!$A$1:$F$380,4,FALSE)),"一致","")</f>
        <v/>
      </c>
      <c r="AI2009" s="9" t="s">
        <v>90</v>
      </c>
      <c r="AJ2009" s="3" t="str">
        <f>IF(ISERROR(VLOOKUP($AI2009,技まとめ!$A$1:$F$380,6,FALSE)),"－",VLOOKUP($AI2009,技まとめ!$A$1:$F$380,6,FALSE))</f>
        <v>DR</v>
      </c>
      <c r="AK2009" s="3">
        <f>IF(ISERROR(VLOOKUP($AI2009,技まとめ!$A$1:$F$380,3,FALSE)),"－",VLOOKUP($AI2009,技まとめ!$A$1:$F$380,3,FALSE))</f>
        <v>46</v>
      </c>
      <c r="AL2009" s="3">
        <f>IF(ISERROR(VLOOKUP($AI2009,技まとめ!$A$1:$F$380,5,FALSE)),"－",VLOOKUP($AI2009,技まとめ!$A$1:$F$380,5,FALSE))</f>
        <v>33</v>
      </c>
      <c r="AM2009" s="3" t="str">
        <f>IF($E2009=IF(ISERROR(VLOOKUP($AI2009,技まとめ!$A$1:$F$380,4,FALSE)),"－",VLOOKUP($AI2009,技まとめ!$A$1:$F$380,4,FALSE)),"一致","")</f>
        <v/>
      </c>
      <c r="AN2009" s="9" t="s">
        <v>357</v>
      </c>
      <c r="AO2009" s="3" t="str">
        <f>IF(ISERROR(VLOOKUP($AN2009,技まとめ!$A$1:$F$380,6,FALSE)),"－",VLOOKUP($AN2009,技まとめ!$A$1:$F$380,6,FALSE))</f>
        <v>LS</v>
      </c>
      <c r="AP2009" s="3">
        <f>IF(ISERROR(VLOOKUP($AN2009,技まとめ!$A$1:$F$380,3,FALSE)),"－",VLOOKUP($AN2009,技まとめ!$A$1:$F$380,3,FALSE))</f>
        <v>40</v>
      </c>
      <c r="AQ2009" s="3">
        <f>IF(ISERROR(VLOOKUP($AN2009,技まとめ!$A$1:$F$380,5,FALSE)),"－",VLOOKUP($AN2009,技まとめ!$A$1:$F$380,5,FALSE))</f>
        <v>30</v>
      </c>
      <c r="AR2009" s="3" t="str">
        <f>IF($E2009=IF(ISERROR(VLOOKUP($AN2009,技まとめ!$A$1:$F$380,4,FALSE)),"－",VLOOKUP($AN2009,技まとめ!$A$1:$F$380,4,FALSE)),"一致","")</f>
        <v>一致</v>
      </c>
      <c r="AS2009" s="9" t="s">
        <v>129</v>
      </c>
      <c r="AT2009" s="3" t="str">
        <f>IF(ISERROR(VLOOKUP($AS2009,技まとめ!$A$1:$F$380,6,FALSE)),"－",VLOOKUP($AS2009,技まとめ!$A$1:$F$380,6,FALSE))</f>
        <v>BL</v>
      </c>
      <c r="AU2009" s="3">
        <f>IF(ISERROR(VLOOKUP($AS2009,技まとめ!$A$1:$F$380,3,FALSE)),"－",VLOOKUP($AS2009,技まとめ!$A$1:$F$380,3,FALSE))</f>
        <v>13</v>
      </c>
      <c r="AV2009" s="3">
        <f>IF(ISERROR(VLOOKUP($AS2009,技まとめ!$A$1:$F$380,5,FALSE)),"－",VLOOKUP($AS2009,技まとめ!$A$1:$F$380,5,FALSE))</f>
        <v>20</v>
      </c>
      <c r="AW2009" s="3" t="str">
        <f>IF($E2009=IF(ISERROR(VLOOKUP($AS2009,技まとめ!$A$1:$F$380,4,FALSE)),"－",VLOOKUP($AS2009,技まとめ!$A$1:$F$380,4,FALSE)),"一致","")</f>
        <v/>
      </c>
      <c r="AX2009" s="12" t="str">
        <f t="shared" si="440"/>
        <v>ストーンプリズンモグラフェイントパトリオットシュートクイックドロウ</v>
      </c>
      <c r="AY2009" s="12" t="str">
        <f t="shared" si="441"/>
        <v>ストーンプリズンモグラフェイントパトリオットシュートクイックドロウ</v>
      </c>
      <c r="AZ2009" s="12" t="str">
        <f t="shared" si="442"/>
        <v>ストーンプリズンモグラフェイントパトリオットシュートクイックドロウ</v>
      </c>
      <c r="BA2009" s="12" t="str">
        <f t="shared" si="443"/>
        <v>ストーンプリズンモグラフェイントパトリオットシュートクイックドロウ</v>
      </c>
      <c r="BB2009" s="11" t="str">
        <f t="shared" si="444"/>
        <v>BLDRLSBL</v>
      </c>
      <c r="BC2009" s="11" t="str">
        <f t="shared" si="445"/>
        <v>BLDRLSBL</v>
      </c>
      <c r="BD2009" s="11" t="str">
        <f t="shared" si="446"/>
        <v>BLDRLSBL</v>
      </c>
      <c r="BE2009" s="11" t="str">
        <f t="shared" si="447"/>
        <v>BLDRLSBL</v>
      </c>
    </row>
    <row r="2010" spans="1:57" ht="11.25" hidden="1" customHeight="1">
      <c r="A2010" s="6">
        <v>2009</v>
      </c>
      <c r="B2010" s="7" t="s">
        <v>4387</v>
      </c>
      <c r="C2010" s="8" t="s">
        <v>4388</v>
      </c>
      <c r="D2010" s="7" t="s">
        <v>72</v>
      </c>
      <c r="E2010" s="7" t="s">
        <v>73</v>
      </c>
      <c r="F2010" s="7" t="s">
        <v>128</v>
      </c>
      <c r="G2010" s="9">
        <v>125</v>
      </c>
      <c r="H2010" s="9">
        <v>93</v>
      </c>
      <c r="I2010" s="9">
        <v>48</v>
      </c>
      <c r="J2010" s="9">
        <v>57</v>
      </c>
      <c r="K2010" s="9">
        <v>51</v>
      </c>
      <c r="L2010" s="9">
        <v>57</v>
      </c>
      <c r="M2010" s="9">
        <v>52</v>
      </c>
      <c r="N2010" s="9">
        <v>59</v>
      </c>
      <c r="O2010" s="9">
        <v>46</v>
      </c>
      <c r="P2010" s="9">
        <v>63</v>
      </c>
      <c r="Q2010" s="10">
        <v>98</v>
      </c>
      <c r="R2010" s="11">
        <v>48</v>
      </c>
      <c r="S2010" s="11">
        <v>1</v>
      </c>
      <c r="T2010" s="11">
        <v>107</v>
      </c>
      <c r="U2010" s="11">
        <v>102</v>
      </c>
      <c r="V2010" s="11">
        <v>1</v>
      </c>
      <c r="W2010" s="11">
        <v>96</v>
      </c>
      <c r="X2010" s="11">
        <f t="shared" si="434"/>
        <v>453</v>
      </c>
      <c r="Y2010" s="11">
        <f t="shared" si="435"/>
        <v>4405</v>
      </c>
      <c r="Z2010" s="11">
        <f t="shared" si="436"/>
        <v>2170</v>
      </c>
      <c r="AA2010" s="11">
        <f t="shared" si="437"/>
        <v>4235</v>
      </c>
      <c r="AB2010" s="11">
        <f t="shared" si="438"/>
        <v>4235</v>
      </c>
      <c r="AC2010" s="6">
        <f t="shared" si="439"/>
        <v>5000</v>
      </c>
      <c r="AD2010" s="9" t="s">
        <v>231</v>
      </c>
      <c r="AE2010" s="3" t="str">
        <f>IF(ISERROR(VLOOKUP($AD2010,技まとめ!$A$1:$F$380,6,FALSE)),"－",VLOOKUP($AD2010,技まとめ!$A$1:$F$380,6,FALSE))</f>
        <v>SC</v>
      </c>
      <c r="AF2010" s="3">
        <f>IF(ISERROR(VLOOKUP($AD2010,技まとめ!$A$1:$F$380,3,FALSE)),"－",VLOOKUP($AD2010,技まとめ!$A$1:$F$380,3,FALSE))</f>
        <v>28</v>
      </c>
      <c r="AG2010" s="3">
        <f>IF(ISERROR(VLOOKUP($AD2010,技まとめ!$A$1:$F$380,5,FALSE)),"－",VLOOKUP($AD2010,技まとめ!$A$1:$F$380,5,FALSE))</f>
        <v>21</v>
      </c>
      <c r="AH2010" s="3" t="str">
        <f>IF($E2010=IF(ISERROR(VLOOKUP($AD2010,技まとめ!$A$1:$F$380,4,FALSE)),"－",VLOOKUP($AD2010,技まとめ!$A$1:$F$380,4,FALSE)),"一致","")</f>
        <v/>
      </c>
      <c r="AI2010" s="9" t="s">
        <v>317</v>
      </c>
      <c r="AJ2010" s="3" t="str">
        <f>IF(ISERROR(VLOOKUP($AI2010,技まとめ!$A$1:$F$380,6,FALSE)),"－",VLOOKUP($AI2010,技まとめ!$A$1:$F$380,6,FALSE))</f>
        <v>SC</v>
      </c>
      <c r="AK2010" s="3">
        <f>IF(ISERROR(VLOOKUP($AI2010,技まとめ!$A$1:$F$380,3,FALSE)),"－",VLOOKUP($AI2010,技まとめ!$A$1:$F$380,3,FALSE))</f>
        <v>31</v>
      </c>
      <c r="AL2010" s="3">
        <f>IF(ISERROR(VLOOKUP($AI2010,技まとめ!$A$1:$F$380,5,FALSE)),"－",VLOOKUP($AI2010,技まとめ!$A$1:$F$380,5,FALSE))</f>
        <v>22</v>
      </c>
      <c r="AM2010" s="3" t="str">
        <f>IF($E2010=IF(ISERROR(VLOOKUP($AI2010,技まとめ!$A$1:$F$380,4,FALSE)),"－",VLOOKUP($AI2010,技まとめ!$A$1:$F$380,4,FALSE)),"一致","")</f>
        <v/>
      </c>
      <c r="AN2010" s="9" t="s">
        <v>106</v>
      </c>
      <c r="AO2010" s="3" t="str">
        <f>IF(ISERROR(VLOOKUP($AN2010,技まとめ!$A$1:$F$380,6,FALSE)),"－",VLOOKUP($AN2010,技まとめ!$A$1:$F$380,6,FALSE))</f>
        <v>BL</v>
      </c>
      <c r="AP2010" s="3">
        <f>IF(ISERROR(VLOOKUP($AN2010,技まとめ!$A$1:$F$380,3,FALSE)),"－",VLOOKUP($AN2010,技まとめ!$A$1:$F$380,3,FALSE))</f>
        <v>77</v>
      </c>
      <c r="AQ2010" s="3">
        <f>IF(ISERROR(VLOOKUP($AN2010,技まとめ!$A$1:$F$380,5,FALSE)),"－",VLOOKUP($AN2010,技まとめ!$A$1:$F$380,5,FALSE))</f>
        <v>47</v>
      </c>
      <c r="AR2010" s="3" t="str">
        <f>IF($E2010=IF(ISERROR(VLOOKUP($AN2010,技まとめ!$A$1:$F$380,4,FALSE)),"－",VLOOKUP($AN2010,技まとめ!$A$1:$F$380,4,FALSE)),"一致","")</f>
        <v>一致</v>
      </c>
      <c r="AS2010" s="9" t="s">
        <v>309</v>
      </c>
      <c r="AT2010" s="3" t="str">
        <f>IF(ISERROR(VLOOKUP($AS2010,技まとめ!$A$1:$F$380,6,FALSE)),"－",VLOOKUP($AS2010,技まとめ!$A$1:$F$380,6,FALSE))</f>
        <v>BB</v>
      </c>
      <c r="AU2010" s="3">
        <f>IF(ISERROR(VLOOKUP($AS2010,技まとめ!$A$1:$F$380,3,FALSE)),"－",VLOOKUP($AS2010,技まとめ!$A$1:$F$380,3,FALSE))</f>
        <v>23</v>
      </c>
      <c r="AV2010" s="3">
        <f>IF(ISERROR(VLOOKUP($AS2010,技まとめ!$A$1:$F$380,5,FALSE)),"－",VLOOKUP($AS2010,技まとめ!$A$1:$F$380,5,FALSE))</f>
        <v>20</v>
      </c>
      <c r="AW2010" s="3" t="str">
        <f>IF($E2010=IF(ISERROR(VLOOKUP($AS2010,技まとめ!$A$1:$F$380,4,FALSE)),"－",VLOOKUP($AS2010,技まとめ!$A$1:$F$380,4,FALSE)),"一致","")</f>
        <v>一致</v>
      </c>
      <c r="AX2010" s="12" t="str">
        <f t="shared" si="440"/>
        <v>ファントムシュートコンドルダイブブロックサーカスホーントレイン</v>
      </c>
      <c r="AY2010" s="12" t="str">
        <f t="shared" si="441"/>
        <v>ファントムシュートコンドルダイブブロックサーカスホーントレイン</v>
      </c>
      <c r="AZ2010" s="12" t="str">
        <f t="shared" si="442"/>
        <v>ファントムシュートコンドルダイブブロックサーカスホーントレイン</v>
      </c>
      <c r="BA2010" s="12" t="str">
        <f t="shared" si="443"/>
        <v>ファントムシュートコンドルダイブブロックサーカスホーントレイン</v>
      </c>
      <c r="BB2010" s="11" t="str">
        <f t="shared" si="444"/>
        <v>SCSCBLBB</v>
      </c>
      <c r="BC2010" s="11" t="str">
        <f t="shared" si="445"/>
        <v>SCSCBLBB</v>
      </c>
      <c r="BD2010" s="11" t="str">
        <f t="shared" si="446"/>
        <v>SCSCBLBB</v>
      </c>
      <c r="BE2010" s="11" t="str">
        <f t="shared" si="447"/>
        <v>SCSCBLBB</v>
      </c>
    </row>
    <row r="2011" spans="1:57" ht="11.25" hidden="1" customHeight="1">
      <c r="A2011" s="6">
        <v>2010</v>
      </c>
      <c r="B2011" s="7" t="s">
        <v>4389</v>
      </c>
      <c r="C2011" s="8" t="s">
        <v>4390</v>
      </c>
      <c r="D2011" s="7" t="s">
        <v>72</v>
      </c>
      <c r="E2011" s="7" t="s">
        <v>102</v>
      </c>
      <c r="F2011" s="7" t="s">
        <v>74</v>
      </c>
      <c r="G2011" s="9">
        <v>94</v>
      </c>
      <c r="H2011" s="9">
        <v>118</v>
      </c>
      <c r="I2011" s="9">
        <v>65</v>
      </c>
      <c r="J2011" s="9">
        <v>53</v>
      </c>
      <c r="K2011" s="9">
        <v>57</v>
      </c>
      <c r="L2011" s="9">
        <v>63</v>
      </c>
      <c r="M2011" s="9">
        <v>54</v>
      </c>
      <c r="N2011" s="9">
        <v>39</v>
      </c>
      <c r="O2011" s="9">
        <v>53</v>
      </c>
      <c r="P2011" s="9">
        <v>56</v>
      </c>
      <c r="Q2011" s="10">
        <v>115</v>
      </c>
      <c r="R2011" s="11">
        <v>23</v>
      </c>
      <c r="S2011" s="11">
        <v>1</v>
      </c>
      <c r="T2011" s="11">
        <v>113</v>
      </c>
      <c r="U2011" s="11">
        <v>104</v>
      </c>
      <c r="V2011" s="11">
        <v>1</v>
      </c>
      <c r="W2011" s="11">
        <v>103</v>
      </c>
      <c r="X2011" s="11">
        <f t="shared" si="434"/>
        <v>460</v>
      </c>
      <c r="Y2011" s="11">
        <f t="shared" si="435"/>
        <v>5120</v>
      </c>
      <c r="Z2011" s="11">
        <f t="shared" si="436"/>
        <v>1330</v>
      </c>
      <c r="AA2011" s="11">
        <f t="shared" si="437"/>
        <v>4480</v>
      </c>
      <c r="AB2011" s="11">
        <f t="shared" si="438"/>
        <v>4480</v>
      </c>
      <c r="AC2011" s="6">
        <f t="shared" si="439"/>
        <v>5150</v>
      </c>
      <c r="AD2011" s="9" t="s">
        <v>203</v>
      </c>
      <c r="AE2011" s="3" t="str">
        <f>IF(ISERROR(VLOOKUP($AD2011,技まとめ!$A$1:$F$380,6,FALSE)),"－",VLOOKUP($AD2011,技まとめ!$A$1:$F$380,6,FALSE))</f>
        <v>P1</v>
      </c>
      <c r="AF2011" s="3">
        <f>IF(ISERROR(VLOOKUP($AD2011,技まとめ!$A$1:$F$380,3,FALSE)),"－",VLOOKUP($AD2011,技まとめ!$A$1:$F$380,3,FALSE))</f>
        <v>46</v>
      </c>
      <c r="AG2011" s="3">
        <f>IF(ISERROR(VLOOKUP($AD2011,技まとめ!$A$1:$F$380,5,FALSE)),"－",VLOOKUP($AD2011,技まとめ!$A$1:$F$380,5,FALSE))</f>
        <v>32</v>
      </c>
      <c r="AH2011" s="3" t="str">
        <f>IF($E2011=IF(ISERROR(VLOOKUP($AD2011,技まとめ!$A$1:$F$380,4,FALSE)),"－",VLOOKUP($AD2011,技まとめ!$A$1:$F$380,4,FALSE)),"一致","")</f>
        <v>一致</v>
      </c>
      <c r="AI2011" s="9" t="s">
        <v>957</v>
      </c>
      <c r="AJ2011" s="3" t="str">
        <f>IF(ISERROR(VLOOKUP($AI2011,技まとめ!$A$1:$F$380,6,FALSE)),"－",VLOOKUP($AI2011,技まとめ!$A$1:$F$380,6,FALSE))</f>
        <v>CA</v>
      </c>
      <c r="AK2011" s="3">
        <f>IF(ISERROR(VLOOKUP($AI2011,技まとめ!$A$1:$F$380,3,FALSE)),"－",VLOOKUP($AI2011,技まとめ!$A$1:$F$380,3,FALSE))</f>
        <v>23</v>
      </c>
      <c r="AL2011" s="3">
        <f>IF(ISERROR(VLOOKUP($AI2011,技まとめ!$A$1:$F$380,5,FALSE)),"－",VLOOKUP($AI2011,技まとめ!$A$1:$F$380,5,FALSE))</f>
        <v>22</v>
      </c>
      <c r="AM2011" s="3" t="str">
        <f>IF($E2011=IF(ISERROR(VLOOKUP($AI2011,技まとめ!$A$1:$F$380,4,FALSE)),"－",VLOOKUP($AI2011,技まとめ!$A$1:$F$380,4,FALSE)),"一致","")</f>
        <v/>
      </c>
      <c r="AN2011" s="9" t="s">
        <v>1629</v>
      </c>
      <c r="AO2011" s="3" t="str">
        <f>IF(ISERROR(VLOOKUP($AN2011,技まとめ!$A$1:$F$380,6,FALSE)),"－",VLOOKUP($AN2011,技まとめ!$A$1:$F$380,6,FALSE))</f>
        <v>NS</v>
      </c>
      <c r="AP2011" s="3">
        <f>IF(ISERROR(VLOOKUP($AN2011,技まとめ!$A$1:$F$380,3,FALSE)),"－",VLOOKUP($AN2011,技まとめ!$A$1:$F$380,3,FALSE))</f>
        <v>68</v>
      </c>
      <c r="AQ2011" s="3">
        <f>IF(ISERROR(VLOOKUP($AN2011,技まとめ!$A$1:$F$380,5,FALSE)),"－",VLOOKUP($AN2011,技まとめ!$A$1:$F$380,5,FALSE))</f>
        <v>40</v>
      </c>
      <c r="AR2011" s="3" t="str">
        <f>IF($E2011=IF(ISERROR(VLOOKUP($AN2011,技まとめ!$A$1:$F$380,4,FALSE)),"－",VLOOKUP($AN2011,技まとめ!$A$1:$F$380,4,FALSE)),"一致","")</f>
        <v/>
      </c>
      <c r="AS2011" s="9" t="s">
        <v>311</v>
      </c>
      <c r="AT2011" s="3" t="str">
        <f>IF(ISERROR(VLOOKUP($AS2011,技まとめ!$A$1:$F$380,6,FALSE)),"－",VLOOKUP($AS2011,技まとめ!$A$1:$F$380,6,FALSE))</f>
        <v>CA</v>
      </c>
      <c r="AU2011" s="3">
        <f>IF(ISERROR(VLOOKUP($AS2011,技まとめ!$A$1:$F$380,3,FALSE)),"－",VLOOKUP($AS2011,技まとめ!$A$1:$F$380,3,FALSE))</f>
        <v>104</v>
      </c>
      <c r="AV2011" s="3">
        <f>IF(ISERROR(VLOOKUP($AS2011,技まとめ!$A$1:$F$380,5,FALSE)),"－",VLOOKUP($AS2011,技まとめ!$A$1:$F$380,5,FALSE))</f>
        <v>52</v>
      </c>
      <c r="AW2011" s="3" t="str">
        <f>IF($E2011=IF(ISERROR(VLOOKUP($AS2011,技まとめ!$A$1:$F$380,4,FALSE)),"－",VLOOKUP($AS2011,技まとめ!$A$1:$F$380,4,FALSE)),"一致","")</f>
        <v>一致</v>
      </c>
      <c r="AX2011" s="12" t="str">
        <f t="shared" si="440"/>
        <v>フルパワーシールドゴッドハンドタイガードライブビーストファング</v>
      </c>
      <c r="AY2011" s="12" t="str">
        <f t="shared" si="441"/>
        <v>フルパワーシールドゴッドハンドタイガードライブビーストファング</v>
      </c>
      <c r="AZ2011" s="12" t="str">
        <f t="shared" si="442"/>
        <v>フルパワーシールドゴッドハンドタイガードライブビーストファング</v>
      </c>
      <c r="BA2011" s="12" t="str">
        <f t="shared" si="443"/>
        <v>フルパワーシールドゴッドハンドタイガードライブビーストファング</v>
      </c>
      <c r="BB2011" s="11" t="str">
        <f t="shared" si="444"/>
        <v>P1CANSCA</v>
      </c>
      <c r="BC2011" s="11" t="str">
        <f t="shared" si="445"/>
        <v>P1CANSCA</v>
      </c>
      <c r="BD2011" s="11" t="str">
        <f t="shared" si="446"/>
        <v>P1CANSCA</v>
      </c>
      <c r="BE2011" s="11" t="str">
        <f t="shared" si="447"/>
        <v>P1CANSCA</v>
      </c>
    </row>
    <row r="2012" spans="1:57" ht="11.25" hidden="1" customHeight="1">
      <c r="A2012" s="6">
        <v>2011</v>
      </c>
      <c r="B2012" s="7" t="s">
        <v>4391</v>
      </c>
      <c r="C2012" s="8" t="s">
        <v>4392</v>
      </c>
      <c r="D2012" s="7" t="s">
        <v>72</v>
      </c>
      <c r="E2012" s="7" t="s">
        <v>81</v>
      </c>
      <c r="F2012" s="7" t="s">
        <v>128</v>
      </c>
      <c r="G2012" s="9">
        <v>99</v>
      </c>
      <c r="H2012" s="9">
        <v>127</v>
      </c>
      <c r="I2012" s="9">
        <v>62</v>
      </c>
      <c r="J2012" s="9">
        <v>58</v>
      </c>
      <c r="K2012" s="9">
        <v>60</v>
      </c>
      <c r="L2012" s="9">
        <v>60</v>
      </c>
      <c r="M2012" s="9">
        <v>47</v>
      </c>
      <c r="N2012" s="9">
        <v>48</v>
      </c>
      <c r="O2012" s="9">
        <v>59</v>
      </c>
      <c r="P2012" s="9">
        <v>59</v>
      </c>
      <c r="Q2012" s="10">
        <v>112</v>
      </c>
      <c r="R2012" s="11">
        <v>43</v>
      </c>
      <c r="S2012" s="11">
        <v>1</v>
      </c>
      <c r="T2012" s="11">
        <v>110</v>
      </c>
      <c r="U2012" s="11">
        <v>97</v>
      </c>
      <c r="V2012" s="11">
        <v>1</v>
      </c>
      <c r="W2012" s="11">
        <v>109</v>
      </c>
      <c r="X2012" s="11">
        <f t="shared" si="434"/>
        <v>473</v>
      </c>
      <c r="Y2012" s="11">
        <f t="shared" si="435"/>
        <v>5030</v>
      </c>
      <c r="Z2012" s="11">
        <f t="shared" si="436"/>
        <v>2060</v>
      </c>
      <c r="AA2012" s="11">
        <f t="shared" si="437"/>
        <v>4405</v>
      </c>
      <c r="AB2012" s="11">
        <f t="shared" si="438"/>
        <v>4405</v>
      </c>
      <c r="AC2012" s="6">
        <f t="shared" si="439"/>
        <v>5160</v>
      </c>
      <c r="AD2012" s="9" t="s">
        <v>182</v>
      </c>
      <c r="AE2012" s="3" t="str">
        <f>IF(ISERROR(VLOOKUP($AD2012,技まとめ!$A$1:$F$380,6,FALSE)),"－",VLOOKUP($AD2012,技まとめ!$A$1:$F$380,6,FALSE))</f>
        <v>SC</v>
      </c>
      <c r="AF2012" s="3">
        <f>IF(ISERROR(VLOOKUP($AD2012,技まとめ!$A$1:$F$380,3,FALSE)),"－",VLOOKUP($AD2012,技まとめ!$A$1:$F$380,3,FALSE))</f>
        <v>31</v>
      </c>
      <c r="AG2012" s="3">
        <f>IF(ISERROR(VLOOKUP($AD2012,技まとめ!$A$1:$F$380,5,FALSE)),"－",VLOOKUP($AD2012,技まとめ!$A$1:$F$380,5,FALSE))</f>
        <v>22</v>
      </c>
      <c r="AH2012" s="3" t="str">
        <f>IF($E2012=IF(ISERROR(VLOOKUP($AD2012,技まとめ!$A$1:$F$380,4,FALSE)),"－",VLOOKUP($AD2012,技まとめ!$A$1:$F$380,4,FALSE)),"一致","")</f>
        <v/>
      </c>
      <c r="AI2012" s="9" t="s">
        <v>377</v>
      </c>
      <c r="AJ2012" s="3" t="str">
        <f>IF(ISERROR(VLOOKUP($AI2012,技まとめ!$A$1:$F$380,6,FALSE)),"－",VLOOKUP($AI2012,技まとめ!$A$1:$F$380,6,FALSE))</f>
        <v>NS</v>
      </c>
      <c r="AK2012" s="3">
        <f>IF(ISERROR(VLOOKUP($AI2012,技まとめ!$A$1:$F$380,3,FALSE)),"－",VLOOKUP($AI2012,技まとめ!$A$1:$F$380,3,FALSE))</f>
        <v>109</v>
      </c>
      <c r="AL2012" s="3">
        <f>IF(ISERROR(VLOOKUP($AI2012,技まとめ!$A$1:$F$380,5,FALSE)),"－",VLOOKUP($AI2012,技まとめ!$A$1:$F$380,5,FALSE))</f>
        <v>58</v>
      </c>
      <c r="AM2012" s="3" t="str">
        <f>IF($E2012=IF(ISERROR(VLOOKUP($AI2012,技まとめ!$A$1:$F$380,4,FALSE)),"－",VLOOKUP($AI2012,技まとめ!$A$1:$F$380,4,FALSE)),"一致","")</f>
        <v/>
      </c>
      <c r="AN2012" s="9" t="s">
        <v>589</v>
      </c>
      <c r="AO2012" s="3" t="str">
        <f>IF(ISERROR(VLOOKUP($AN2012,技まとめ!$A$1:$F$380,6,FALSE)),"－",VLOOKUP($AN2012,技まとめ!$A$1:$F$380,6,FALSE))</f>
        <v>DR</v>
      </c>
      <c r="AP2012" s="3">
        <f>IF(ISERROR(VLOOKUP($AN2012,技まとめ!$A$1:$F$380,3,FALSE)),"－",VLOOKUP($AN2012,技まとめ!$A$1:$F$380,3,FALSE))</f>
        <v>83</v>
      </c>
      <c r="AQ2012" s="3">
        <f>IF(ISERROR(VLOOKUP($AN2012,技まとめ!$A$1:$F$380,5,FALSE)),"－",VLOOKUP($AN2012,技まとめ!$A$1:$F$380,5,FALSE))</f>
        <v>50</v>
      </c>
      <c r="AR2012" s="3" t="str">
        <f>IF($E2012=IF(ISERROR(VLOOKUP($AN2012,技まとめ!$A$1:$F$380,4,FALSE)),"－",VLOOKUP($AN2012,技まとめ!$A$1:$F$380,4,FALSE)),"一致","")</f>
        <v>一致</v>
      </c>
      <c r="AS2012" s="9" t="s">
        <v>129</v>
      </c>
      <c r="AT2012" s="3" t="str">
        <f>IF(ISERROR(VLOOKUP($AS2012,技まとめ!$A$1:$F$380,6,FALSE)),"－",VLOOKUP($AS2012,技まとめ!$A$1:$F$380,6,FALSE))</f>
        <v>BL</v>
      </c>
      <c r="AU2012" s="3">
        <f>IF(ISERROR(VLOOKUP($AS2012,技まとめ!$A$1:$F$380,3,FALSE)),"－",VLOOKUP($AS2012,技まとめ!$A$1:$F$380,3,FALSE))</f>
        <v>13</v>
      </c>
      <c r="AV2012" s="3">
        <f>IF(ISERROR(VLOOKUP($AS2012,技まとめ!$A$1:$F$380,5,FALSE)),"－",VLOOKUP($AS2012,技まとめ!$A$1:$F$380,5,FALSE))</f>
        <v>20</v>
      </c>
      <c r="AW2012" s="3" t="str">
        <f>IF($E2012=IF(ISERROR(VLOOKUP($AS2012,技まとめ!$A$1:$F$380,4,FALSE)),"－",VLOOKUP($AS2012,技まとめ!$A$1:$F$380,4,FALSE)),"一致","")</f>
        <v/>
      </c>
      <c r="AX2012" s="12" t="str">
        <f t="shared" si="440"/>
        <v>ひゃくれつショットダブル・ジョーヘブンズタイムクイックドロウ</v>
      </c>
      <c r="AY2012" s="12" t="str">
        <f t="shared" si="441"/>
        <v>ひゃくれつショットダブル・ジョーヘブンズタイムクイックドロウ</v>
      </c>
      <c r="AZ2012" s="12" t="str">
        <f t="shared" si="442"/>
        <v>ひゃくれつショットダブル・ジョーヘブンズタイムクイックドロウ</v>
      </c>
      <c r="BA2012" s="12" t="str">
        <f t="shared" si="443"/>
        <v>ひゃくれつショットダブル・ジョーヘブンズタイムクイックドロウ</v>
      </c>
      <c r="BB2012" s="11" t="str">
        <f t="shared" si="444"/>
        <v>SCNSDRBL</v>
      </c>
      <c r="BC2012" s="11" t="str">
        <f t="shared" si="445"/>
        <v>SCNSDRBL</v>
      </c>
      <c r="BD2012" s="11" t="str">
        <f t="shared" si="446"/>
        <v>SCNSDRBL</v>
      </c>
      <c r="BE2012" s="11" t="str">
        <f t="shared" si="447"/>
        <v>SCNSDRBL</v>
      </c>
    </row>
    <row r="2013" spans="1:57" ht="11.25" hidden="1" customHeight="1">
      <c r="A2013" s="6">
        <v>2012</v>
      </c>
      <c r="B2013" s="7" t="s">
        <v>4393</v>
      </c>
      <c r="C2013" s="8" t="s">
        <v>4394</v>
      </c>
      <c r="D2013" s="7" t="s">
        <v>72</v>
      </c>
      <c r="E2013" s="7" t="s">
        <v>102</v>
      </c>
      <c r="F2013" s="7" t="s">
        <v>128</v>
      </c>
      <c r="G2013" s="9">
        <v>120</v>
      </c>
      <c r="H2013" s="9">
        <v>86</v>
      </c>
      <c r="I2013" s="9">
        <v>60</v>
      </c>
      <c r="J2013" s="9">
        <v>63</v>
      </c>
      <c r="K2013" s="9">
        <v>44</v>
      </c>
      <c r="L2013" s="9">
        <v>63</v>
      </c>
      <c r="M2013" s="9">
        <v>44</v>
      </c>
      <c r="N2013" s="9">
        <v>44</v>
      </c>
      <c r="O2013" s="9">
        <v>46</v>
      </c>
      <c r="P2013" s="9">
        <v>78</v>
      </c>
      <c r="Q2013" s="10">
        <v>110</v>
      </c>
      <c r="R2013" s="11">
        <v>47</v>
      </c>
      <c r="S2013" s="11">
        <v>1</v>
      </c>
      <c r="T2013" s="11">
        <v>113</v>
      </c>
      <c r="U2013" s="11">
        <v>94</v>
      </c>
      <c r="V2013" s="11">
        <v>1</v>
      </c>
      <c r="W2013" s="11">
        <v>96</v>
      </c>
      <c r="X2013" s="11">
        <f t="shared" si="434"/>
        <v>462</v>
      </c>
      <c r="Y2013" s="11">
        <f t="shared" si="435"/>
        <v>4885</v>
      </c>
      <c r="Z2013" s="11">
        <f t="shared" si="436"/>
        <v>2135</v>
      </c>
      <c r="AA2013" s="11">
        <f t="shared" si="437"/>
        <v>4445</v>
      </c>
      <c r="AB2013" s="11">
        <f t="shared" si="438"/>
        <v>4445</v>
      </c>
      <c r="AC2013" s="6">
        <f t="shared" si="439"/>
        <v>5235</v>
      </c>
      <c r="AD2013" s="9" t="s">
        <v>193</v>
      </c>
      <c r="AE2013" s="3" t="str">
        <f>IF(ISERROR(VLOOKUP($AD2013,技まとめ!$A$1:$F$380,6,FALSE)),"－",VLOOKUP($AD2013,技まとめ!$A$1:$F$380,6,FALSE))</f>
        <v>NS</v>
      </c>
      <c r="AF2013" s="3">
        <f>IF(ISERROR(VLOOKUP($AD2013,技まとめ!$A$1:$F$380,3,FALSE)),"－",VLOOKUP($AD2013,技まとめ!$A$1:$F$380,3,FALSE))</f>
        <v>66</v>
      </c>
      <c r="AG2013" s="3">
        <f>IF(ISERROR(VLOOKUP($AD2013,技まとめ!$A$1:$F$380,5,FALSE)),"－",VLOOKUP($AD2013,技まとめ!$A$1:$F$380,5,FALSE))</f>
        <v>37</v>
      </c>
      <c r="AH2013" s="3" t="str">
        <f>IF($E2013=IF(ISERROR(VLOOKUP($AD2013,技まとめ!$A$1:$F$380,4,FALSE)),"－",VLOOKUP($AD2013,技まとめ!$A$1:$F$380,4,FALSE)),"一致","")</f>
        <v>一致</v>
      </c>
      <c r="AI2013" s="9" t="s">
        <v>529</v>
      </c>
      <c r="AJ2013" s="3" t="str">
        <f>IF(ISERROR(VLOOKUP($AI2013,技まとめ!$A$1:$F$380,6,FALSE)),"－",VLOOKUP($AI2013,技まとめ!$A$1:$F$380,6,FALSE))</f>
        <v>BB</v>
      </c>
      <c r="AK2013" s="3">
        <f>IF(ISERROR(VLOOKUP($AI2013,技まとめ!$A$1:$F$380,3,FALSE)),"－",VLOOKUP($AI2013,技まとめ!$A$1:$F$380,3,FALSE))</f>
        <v>83</v>
      </c>
      <c r="AL2013" s="3">
        <f>IF(ISERROR(VLOOKUP($AI2013,技まとめ!$A$1:$F$380,5,FALSE)),"－",VLOOKUP($AI2013,技まとめ!$A$1:$F$380,5,FALSE))</f>
        <v>50</v>
      </c>
      <c r="AM2013" s="3" t="str">
        <f>IF($E2013=IF(ISERROR(VLOOKUP($AI2013,技まとめ!$A$1:$F$380,4,FALSE)),"－",VLOOKUP($AI2013,技まとめ!$A$1:$F$380,4,FALSE)),"一致","")</f>
        <v/>
      </c>
      <c r="AN2013" s="9" t="s">
        <v>413</v>
      </c>
      <c r="AO2013" s="3" t="str">
        <f>IF(ISERROR(VLOOKUP($AN2013,技まとめ!$A$1:$F$380,6,FALSE)),"－",VLOOKUP($AN2013,技まとめ!$A$1:$F$380,6,FALSE))</f>
        <v>BB</v>
      </c>
      <c r="AP2013" s="3">
        <f>IF(ISERROR(VLOOKUP($AN2013,技まとめ!$A$1:$F$380,3,FALSE)),"－",VLOOKUP($AN2013,技まとめ!$A$1:$F$380,3,FALSE))</f>
        <v>31</v>
      </c>
      <c r="AQ2013" s="3">
        <f>IF(ISERROR(VLOOKUP($AN2013,技まとめ!$A$1:$F$380,5,FALSE)),"－",VLOOKUP($AN2013,技まとめ!$A$1:$F$380,5,FALSE))</f>
        <v>28</v>
      </c>
      <c r="AR2013" s="3" t="str">
        <f>IF($E2013=IF(ISERROR(VLOOKUP($AN2013,技まとめ!$A$1:$F$380,4,FALSE)),"－",VLOOKUP($AN2013,技まとめ!$A$1:$F$380,4,FALSE)),"一致","")</f>
        <v>一致</v>
      </c>
      <c r="AS2013" s="9" t="s">
        <v>5008</v>
      </c>
      <c r="AT2013" s="3" t="str">
        <f>IF(ISERROR(VLOOKUP($AS2013,技まとめ!$A$1:$F$380,6,FALSE)),"－",VLOOKUP($AS2013,技まとめ!$A$1:$F$380,6,FALSE))</f>
        <v>－</v>
      </c>
      <c r="AU2013" s="3">
        <f>IF(ISERROR(VLOOKUP($AS2013,技まとめ!$A$1:$F$380,3,FALSE)),"－",VLOOKUP($AS2013,技まとめ!$A$1:$F$380,3,FALSE))</f>
        <v>0</v>
      </c>
      <c r="AV2013" s="3">
        <f>IF(ISERROR(VLOOKUP($AS2013,技まとめ!$A$1:$F$380,5,FALSE)),"－",VLOOKUP($AS2013,技まとめ!$A$1:$F$380,5,FALSE))</f>
        <v>0</v>
      </c>
      <c r="AW2013" s="3" t="str">
        <f>IF($E2013=IF(ISERROR(VLOOKUP($AS2013,技まとめ!$A$1:$F$380,4,FALSE)),"－",VLOOKUP($AS2013,技まとめ!$A$1:$F$380,4,FALSE)),"一致","")</f>
        <v/>
      </c>
      <c r="AX2013" s="12" t="str">
        <f t="shared" si="440"/>
        <v>ツインブーストメガウォールスーパーしこふみこんしん！</v>
      </c>
      <c r="AY2013" s="12" t="str">
        <f t="shared" si="441"/>
        <v>ツインブーストメガウォールスーパーしこふみこんしん！</v>
      </c>
      <c r="AZ2013" s="12" t="str">
        <f t="shared" si="442"/>
        <v>ツインブーストメガウォールスーパーしこふみこんしん！</v>
      </c>
      <c r="BA2013" s="12" t="str">
        <f t="shared" si="443"/>
        <v>ツインブーストメガウォールスーパーしこふみこんしん！</v>
      </c>
      <c r="BB2013" s="11" t="str">
        <f t="shared" si="444"/>
        <v>NSBBBB－</v>
      </c>
      <c r="BC2013" s="11" t="str">
        <f t="shared" si="445"/>
        <v>NSBBBB－</v>
      </c>
      <c r="BD2013" s="11" t="str">
        <f t="shared" si="446"/>
        <v>NSBBBB－</v>
      </c>
      <c r="BE2013" s="11" t="str">
        <f t="shared" si="447"/>
        <v>NSBBBB－</v>
      </c>
    </row>
    <row r="2014" spans="1:57" ht="11.25" hidden="1" customHeight="1">
      <c r="A2014" s="6">
        <v>2013</v>
      </c>
      <c r="B2014" s="7" t="s">
        <v>4395</v>
      </c>
      <c r="C2014" s="8" t="s">
        <v>4396</v>
      </c>
      <c r="D2014" s="7" t="s">
        <v>650</v>
      </c>
      <c r="E2014" s="7" t="s">
        <v>73</v>
      </c>
      <c r="F2014" s="7" t="s">
        <v>82</v>
      </c>
      <c r="G2014" s="9">
        <v>102</v>
      </c>
      <c r="H2014" s="9">
        <v>125</v>
      </c>
      <c r="I2014" s="9">
        <v>58</v>
      </c>
      <c r="J2014" s="9">
        <v>45</v>
      </c>
      <c r="K2014" s="9">
        <v>53</v>
      </c>
      <c r="L2014" s="9">
        <v>59</v>
      </c>
      <c r="M2014" s="9">
        <v>47</v>
      </c>
      <c r="N2014" s="9">
        <v>44</v>
      </c>
      <c r="O2014" s="9">
        <v>44</v>
      </c>
      <c r="P2014" s="9">
        <v>66</v>
      </c>
      <c r="Q2014" s="10">
        <v>108</v>
      </c>
      <c r="R2014" s="11">
        <v>26</v>
      </c>
      <c r="S2014" s="11">
        <v>1</v>
      </c>
      <c r="T2014" s="11">
        <v>109</v>
      </c>
      <c r="U2014" s="11">
        <v>97</v>
      </c>
      <c r="V2014" s="11">
        <v>1</v>
      </c>
      <c r="W2014" s="11">
        <v>94</v>
      </c>
      <c r="X2014" s="11">
        <f t="shared" si="434"/>
        <v>436</v>
      </c>
      <c r="Y2014" s="11">
        <f t="shared" si="435"/>
        <v>4795</v>
      </c>
      <c r="Z2014" s="11">
        <f t="shared" si="436"/>
        <v>1390</v>
      </c>
      <c r="AA2014" s="11">
        <f t="shared" si="437"/>
        <v>4295</v>
      </c>
      <c r="AB2014" s="11">
        <f t="shared" si="438"/>
        <v>4295</v>
      </c>
      <c r="AC2014" s="6">
        <f t="shared" si="439"/>
        <v>4960</v>
      </c>
      <c r="AD2014" s="9" t="s">
        <v>726</v>
      </c>
      <c r="AE2014" s="3" t="str">
        <f>IF(ISERROR(VLOOKUP($AD2014,技まとめ!$A$1:$F$380,6,FALSE)),"－",VLOOKUP($AD2014,技まとめ!$A$1:$F$380,6,FALSE))</f>
        <v>DR</v>
      </c>
      <c r="AF2014" s="3">
        <f>IF(ISERROR(VLOOKUP($AD2014,技まとめ!$A$1:$F$380,3,FALSE)),"－",VLOOKUP($AD2014,技まとめ!$A$1:$F$380,3,FALSE))</f>
        <v>60</v>
      </c>
      <c r="AG2014" s="3">
        <f>IF(ISERROR(VLOOKUP($AD2014,技まとめ!$A$1:$F$380,5,FALSE)),"－",VLOOKUP($AD2014,技まとめ!$A$1:$F$380,5,FALSE))</f>
        <v>39</v>
      </c>
      <c r="AH2014" s="3" t="str">
        <f>IF($E2014=IF(ISERROR(VLOOKUP($AD2014,技まとめ!$A$1:$F$380,4,FALSE)),"－",VLOOKUP($AD2014,技まとめ!$A$1:$F$380,4,FALSE)),"一致","")</f>
        <v>一致</v>
      </c>
      <c r="AI2014" s="9" t="s">
        <v>5020</v>
      </c>
      <c r="AJ2014" s="3" t="str">
        <f>IF(ISERROR(VLOOKUP($AI2014,技まとめ!$A$1:$F$380,6,FALSE)),"－",VLOOKUP($AI2014,技まとめ!$A$1:$F$380,6,FALSE))</f>
        <v>－</v>
      </c>
      <c r="AK2014" s="3">
        <f>IF(ISERROR(VLOOKUP($AI2014,技まとめ!$A$1:$F$380,3,FALSE)),"－",VLOOKUP($AI2014,技まとめ!$A$1:$F$380,3,FALSE))</f>
        <v>0</v>
      </c>
      <c r="AL2014" s="3">
        <f>IF(ISERROR(VLOOKUP($AI2014,技まとめ!$A$1:$F$380,5,FALSE)),"－",VLOOKUP($AI2014,技まとめ!$A$1:$F$380,5,FALSE))</f>
        <v>0</v>
      </c>
      <c r="AM2014" s="3" t="str">
        <f>IF($E2014=IF(ISERROR(VLOOKUP($AI2014,技まとめ!$A$1:$F$380,4,FALSE)),"－",VLOOKUP($AI2014,技まとめ!$A$1:$F$380,4,FALSE)),"一致","")</f>
        <v/>
      </c>
      <c r="AN2014" s="9" t="s">
        <v>2580</v>
      </c>
      <c r="AO2014" s="3" t="str">
        <f>IF(ISERROR(VLOOKUP($AN2014,技まとめ!$A$1:$F$380,6,FALSE)),"－",VLOOKUP($AN2014,技まとめ!$A$1:$F$380,6,FALSE))</f>
        <v>BS</v>
      </c>
      <c r="AP2014" s="3">
        <f>IF(ISERROR(VLOOKUP($AN2014,技まとめ!$A$1:$F$380,3,FALSE)),"－",VLOOKUP($AN2014,技まとめ!$A$1:$F$380,3,FALSE))</f>
        <v>92</v>
      </c>
      <c r="AQ2014" s="3">
        <f>IF(ISERROR(VLOOKUP($AN2014,技まとめ!$A$1:$F$380,5,FALSE)),"－",VLOOKUP($AN2014,技まとめ!$A$1:$F$380,5,FALSE))</f>
        <v>49</v>
      </c>
      <c r="AR2014" s="3" t="str">
        <f>IF($E2014=IF(ISERROR(VLOOKUP($AN2014,技まとめ!$A$1:$F$380,4,FALSE)),"－",VLOOKUP($AN2014,技まとめ!$A$1:$F$380,4,FALSE)),"一致","")</f>
        <v>一致</v>
      </c>
      <c r="AS2014" s="9" t="s">
        <v>182</v>
      </c>
      <c r="AT2014" s="3" t="str">
        <f>IF(ISERROR(VLOOKUP($AS2014,技まとめ!$A$1:$F$380,6,FALSE)),"－",VLOOKUP($AS2014,技まとめ!$A$1:$F$380,6,FALSE))</f>
        <v>SC</v>
      </c>
      <c r="AU2014" s="3">
        <f>IF(ISERROR(VLOOKUP($AS2014,技まとめ!$A$1:$F$380,3,FALSE)),"－",VLOOKUP($AS2014,技まとめ!$A$1:$F$380,3,FALSE))</f>
        <v>31</v>
      </c>
      <c r="AV2014" s="3">
        <f>IF(ISERROR(VLOOKUP($AS2014,技まとめ!$A$1:$F$380,5,FALSE)),"－",VLOOKUP($AS2014,技まとめ!$A$1:$F$380,5,FALSE))</f>
        <v>22</v>
      </c>
      <c r="AW2014" s="3" t="str">
        <f>IF($E2014=IF(ISERROR(VLOOKUP($AS2014,技まとめ!$A$1:$F$380,4,FALSE)),"－",VLOOKUP($AS2014,技まとめ!$A$1:$F$380,4,FALSE)),"一致","")</f>
        <v/>
      </c>
      <c r="AX2014" s="12" t="str">
        <f t="shared" si="440"/>
        <v>プリマドンナおいろけＵＰ！バタフライドリームひゃくれつショット</v>
      </c>
      <c r="AY2014" s="12" t="str">
        <f t="shared" si="441"/>
        <v>プリマドンナおいろけＵＰ！バタフライドリームひゃくれつショット</v>
      </c>
      <c r="AZ2014" s="12" t="str">
        <f t="shared" si="442"/>
        <v>プリマドンナおいろけＵＰ！バタフライドリームひゃくれつショット</v>
      </c>
      <c r="BA2014" s="12" t="str">
        <f t="shared" si="443"/>
        <v>プリマドンナおいろけＵＰ！バタフライドリームひゃくれつショット</v>
      </c>
      <c r="BB2014" s="11" t="str">
        <f t="shared" si="444"/>
        <v>DR－BSSC</v>
      </c>
      <c r="BC2014" s="11" t="str">
        <f t="shared" si="445"/>
        <v>DR－BSSC</v>
      </c>
      <c r="BD2014" s="11" t="str">
        <f t="shared" si="446"/>
        <v>DR－BSSC</v>
      </c>
      <c r="BE2014" s="11" t="str">
        <f t="shared" si="447"/>
        <v>DR－BSSC</v>
      </c>
    </row>
    <row r="2015" spans="1:57" ht="11.25" hidden="1" customHeight="1">
      <c r="A2015" s="6">
        <v>2014</v>
      </c>
      <c r="B2015" s="7" t="s">
        <v>4397</v>
      </c>
      <c r="C2015" s="8" t="s">
        <v>4398</v>
      </c>
      <c r="D2015" s="7" t="s">
        <v>72</v>
      </c>
      <c r="E2015" s="7" t="s">
        <v>73</v>
      </c>
      <c r="F2015" s="7" t="s">
        <v>109</v>
      </c>
      <c r="G2015" s="9">
        <v>94</v>
      </c>
      <c r="H2015" s="9">
        <v>114</v>
      </c>
      <c r="I2015" s="9">
        <v>53</v>
      </c>
      <c r="J2015" s="9">
        <v>54</v>
      </c>
      <c r="K2015" s="9">
        <v>54</v>
      </c>
      <c r="L2015" s="9">
        <v>55</v>
      </c>
      <c r="M2015" s="9">
        <v>54</v>
      </c>
      <c r="N2015" s="9">
        <v>43</v>
      </c>
      <c r="O2015" s="9">
        <v>53</v>
      </c>
      <c r="P2015" s="9">
        <v>70</v>
      </c>
      <c r="Q2015" s="10">
        <v>103</v>
      </c>
      <c r="R2015" s="11">
        <v>39</v>
      </c>
      <c r="S2015" s="11">
        <v>1</v>
      </c>
      <c r="T2015" s="11">
        <v>105</v>
      </c>
      <c r="U2015" s="11">
        <v>104</v>
      </c>
      <c r="V2015" s="11">
        <v>1</v>
      </c>
      <c r="W2015" s="11">
        <v>103</v>
      </c>
      <c r="X2015" s="11">
        <f t="shared" si="434"/>
        <v>456</v>
      </c>
      <c r="Y2015" s="11">
        <f t="shared" si="435"/>
        <v>4640</v>
      </c>
      <c r="Z2015" s="11">
        <f t="shared" si="436"/>
        <v>1890</v>
      </c>
      <c r="AA2015" s="11">
        <f t="shared" si="437"/>
        <v>4200</v>
      </c>
      <c r="AB2015" s="11">
        <f t="shared" si="438"/>
        <v>4200</v>
      </c>
      <c r="AC2015" s="6">
        <f t="shared" si="439"/>
        <v>4910</v>
      </c>
      <c r="AD2015" s="9" t="s">
        <v>215</v>
      </c>
      <c r="AE2015" s="3" t="str">
        <f>IF(ISERROR(VLOOKUP($AD2015,技まとめ!$A$1:$F$380,6,FALSE)),"－",VLOOKUP($AD2015,技まとめ!$A$1:$F$380,6,FALSE))</f>
        <v>DR</v>
      </c>
      <c r="AF2015" s="3">
        <f>IF(ISERROR(VLOOKUP($AD2015,技まとめ!$A$1:$F$380,3,FALSE)),"－",VLOOKUP($AD2015,技まとめ!$A$1:$F$380,3,FALSE))</f>
        <v>15</v>
      </c>
      <c r="AG2015" s="3">
        <f>IF(ISERROR(VLOOKUP($AD2015,技まとめ!$A$1:$F$380,5,FALSE)),"－",VLOOKUP($AD2015,技まとめ!$A$1:$F$380,5,FALSE))</f>
        <v>20</v>
      </c>
      <c r="AH2015" s="3" t="str">
        <f>IF($E2015=IF(ISERROR(VLOOKUP($AD2015,技まとめ!$A$1:$F$380,4,FALSE)),"－",VLOOKUP($AD2015,技まとめ!$A$1:$F$380,4,FALSE)),"一致","")</f>
        <v/>
      </c>
      <c r="AI2015" s="9" t="s">
        <v>295</v>
      </c>
      <c r="AJ2015" s="3" t="str">
        <f>IF(ISERROR(VLOOKUP($AI2015,技まとめ!$A$1:$F$380,6,FALSE)),"－",VLOOKUP($AI2015,技まとめ!$A$1:$F$380,6,FALSE))</f>
        <v>DR</v>
      </c>
      <c r="AK2015" s="3">
        <f>IF(ISERROR(VLOOKUP($AI2015,技まとめ!$A$1:$F$380,3,FALSE)),"－",VLOOKUP($AI2015,技まとめ!$A$1:$F$380,3,FALSE))</f>
        <v>13</v>
      </c>
      <c r="AL2015" s="3">
        <f>IF(ISERROR(VLOOKUP($AI2015,技まとめ!$A$1:$F$380,5,FALSE)),"－",VLOOKUP($AI2015,技まとめ!$A$1:$F$380,5,FALSE))</f>
        <v>20</v>
      </c>
      <c r="AM2015" s="3" t="str">
        <f>IF($E2015=IF(ISERROR(VLOOKUP($AI2015,技まとめ!$A$1:$F$380,4,FALSE)),"－",VLOOKUP($AI2015,技まとめ!$A$1:$F$380,4,FALSE)),"一致","")</f>
        <v>一致</v>
      </c>
      <c r="AN2015" s="9" t="s">
        <v>469</v>
      </c>
      <c r="AO2015" s="3" t="str">
        <f>IF(ISERROR(VLOOKUP($AN2015,技まとめ!$A$1:$F$380,6,FALSE)),"－",VLOOKUP($AN2015,技まとめ!$A$1:$F$380,6,FALSE))</f>
        <v>SC</v>
      </c>
      <c r="AP2015" s="3">
        <f>IF(ISERROR(VLOOKUP($AN2015,技まとめ!$A$1:$F$380,3,FALSE)),"－",VLOOKUP($AN2015,技まとめ!$A$1:$F$380,3,FALSE))</f>
        <v>30</v>
      </c>
      <c r="AQ2015" s="3">
        <f>IF(ISERROR(VLOOKUP($AN2015,技まとめ!$A$1:$F$380,5,FALSE)),"－",VLOOKUP($AN2015,技まとめ!$A$1:$F$380,5,FALSE))</f>
        <v>21</v>
      </c>
      <c r="AR2015" s="3" t="str">
        <f>IF($E2015=IF(ISERROR(VLOOKUP($AN2015,技まとめ!$A$1:$F$380,4,FALSE)),"－",VLOOKUP($AN2015,技まとめ!$A$1:$F$380,4,FALSE)),"一致","")</f>
        <v/>
      </c>
      <c r="AS2015" s="9" t="s">
        <v>398</v>
      </c>
      <c r="AT2015" s="3" t="str">
        <f>IF(ISERROR(VLOOKUP($AS2015,技まとめ!$A$1:$F$380,6,FALSE)),"－",VLOOKUP($AS2015,技まとめ!$A$1:$F$380,6,FALSE))</f>
        <v>BB</v>
      </c>
      <c r="AU2015" s="3">
        <f>IF(ISERROR(VLOOKUP($AS2015,技まとめ!$A$1:$F$380,3,FALSE)),"－",VLOOKUP($AS2015,技まとめ!$A$1:$F$380,3,FALSE))</f>
        <v>71</v>
      </c>
      <c r="AV2015" s="3">
        <f>IF(ISERROR(VLOOKUP($AS2015,技まとめ!$A$1:$F$380,5,FALSE)),"－",VLOOKUP($AS2015,技まとめ!$A$1:$F$380,5,FALSE))</f>
        <v>44</v>
      </c>
      <c r="AW2015" s="3" t="str">
        <f>IF($E2015=IF(ISERROR(VLOOKUP($AS2015,技まとめ!$A$1:$F$380,4,FALSE)),"－",VLOOKUP($AS2015,技まとめ!$A$1:$F$380,4,FALSE)),"一致","")</f>
        <v>一致</v>
      </c>
      <c r="AX2015" s="12" t="str">
        <f t="shared" si="440"/>
        <v>たつまきせんぷうダッシュアクセルあびせげりアイアンウォール</v>
      </c>
      <c r="AY2015" s="12" t="str">
        <f t="shared" si="441"/>
        <v>たつまきせんぷうダッシュアクセルあびせげりアイアンウォール</v>
      </c>
      <c r="AZ2015" s="12" t="str">
        <f t="shared" si="442"/>
        <v>たつまきせんぷうダッシュアクセルあびせげりアイアンウォール</v>
      </c>
      <c r="BA2015" s="12" t="str">
        <f t="shared" si="443"/>
        <v>たつまきせんぷうダッシュアクセルあびせげりアイアンウォール</v>
      </c>
      <c r="BB2015" s="11" t="str">
        <f t="shared" si="444"/>
        <v>DRDRSCBB</v>
      </c>
      <c r="BC2015" s="11" t="str">
        <f t="shared" si="445"/>
        <v>DRDRSCBB</v>
      </c>
      <c r="BD2015" s="11" t="str">
        <f t="shared" si="446"/>
        <v>DRDRSCBB</v>
      </c>
      <c r="BE2015" s="11" t="str">
        <f t="shared" si="447"/>
        <v>DRDRSCBB</v>
      </c>
    </row>
    <row r="2016" spans="1:57" ht="11.25" hidden="1" customHeight="1">
      <c r="A2016" s="6">
        <v>2015</v>
      </c>
      <c r="B2016" s="7" t="s">
        <v>4399</v>
      </c>
      <c r="C2016" s="8" t="s">
        <v>4400</v>
      </c>
      <c r="D2016" s="7" t="s">
        <v>650</v>
      </c>
      <c r="E2016" s="7" t="s">
        <v>81</v>
      </c>
      <c r="F2016" s="7" t="s">
        <v>128</v>
      </c>
      <c r="G2016" s="9">
        <v>128</v>
      </c>
      <c r="H2016" s="9">
        <v>132</v>
      </c>
      <c r="I2016" s="9">
        <v>48</v>
      </c>
      <c r="J2016" s="9">
        <v>51</v>
      </c>
      <c r="K2016" s="9">
        <v>48</v>
      </c>
      <c r="L2016" s="9">
        <v>51</v>
      </c>
      <c r="M2016" s="9">
        <v>56</v>
      </c>
      <c r="N2016" s="9">
        <v>39</v>
      </c>
      <c r="O2016" s="9">
        <v>48</v>
      </c>
      <c r="P2016" s="9">
        <v>58</v>
      </c>
      <c r="Q2016" s="10">
        <v>98</v>
      </c>
      <c r="R2016" s="11">
        <v>14</v>
      </c>
      <c r="S2016" s="11">
        <v>1</v>
      </c>
      <c r="T2016" s="11">
        <v>101</v>
      </c>
      <c r="U2016" s="11">
        <v>106</v>
      </c>
      <c r="V2016" s="11">
        <v>1</v>
      </c>
      <c r="W2016" s="11">
        <v>98</v>
      </c>
      <c r="X2016" s="11">
        <f t="shared" si="434"/>
        <v>419</v>
      </c>
      <c r="Y2016" s="11">
        <f t="shared" si="435"/>
        <v>4415</v>
      </c>
      <c r="Z2016" s="11">
        <f t="shared" si="436"/>
        <v>990</v>
      </c>
      <c r="AA2016" s="11">
        <f t="shared" si="437"/>
        <v>4035</v>
      </c>
      <c r="AB2016" s="11">
        <f t="shared" si="438"/>
        <v>4035</v>
      </c>
      <c r="AC2016" s="6">
        <f t="shared" si="439"/>
        <v>4600</v>
      </c>
      <c r="AD2016" s="9" t="s">
        <v>5020</v>
      </c>
      <c r="AE2016" s="3" t="str">
        <f>IF(ISERROR(VLOOKUP($AD2016,技まとめ!$A$1:$F$380,6,FALSE)),"－",VLOOKUP($AD2016,技まとめ!$A$1:$F$380,6,FALSE))</f>
        <v>－</v>
      </c>
      <c r="AF2016" s="3">
        <f>IF(ISERROR(VLOOKUP($AD2016,技まとめ!$A$1:$F$380,3,FALSE)),"－",VLOOKUP($AD2016,技まとめ!$A$1:$F$380,3,FALSE))</f>
        <v>0</v>
      </c>
      <c r="AG2016" s="3">
        <f>IF(ISERROR(VLOOKUP($AD2016,技まとめ!$A$1:$F$380,5,FALSE)),"－",VLOOKUP($AD2016,技まとめ!$A$1:$F$380,5,FALSE))</f>
        <v>0</v>
      </c>
      <c r="AH2016" s="3" t="str">
        <f>IF($E2016=IF(ISERROR(VLOOKUP($AD2016,技まとめ!$A$1:$F$380,4,FALSE)),"－",VLOOKUP($AD2016,技まとめ!$A$1:$F$380,4,FALSE)),"一致","")</f>
        <v/>
      </c>
      <c r="AI2016" s="9" t="s">
        <v>710</v>
      </c>
      <c r="AJ2016" s="3" t="str">
        <f>IF(ISERROR(VLOOKUP($AI2016,技まとめ!$A$1:$F$380,6,FALSE)),"－",VLOOKUP($AI2016,技まとめ!$A$1:$F$380,6,FALSE))</f>
        <v>DR</v>
      </c>
      <c r="AK2016" s="3">
        <f>IF(ISERROR(VLOOKUP($AI2016,技まとめ!$A$1:$F$380,3,FALSE)),"－",VLOOKUP($AI2016,技まとめ!$A$1:$F$380,3,FALSE))</f>
        <v>15</v>
      </c>
      <c r="AL2016" s="3">
        <f>IF(ISERROR(VLOOKUP($AI2016,技まとめ!$A$1:$F$380,5,FALSE)),"－",VLOOKUP($AI2016,技まとめ!$A$1:$F$380,5,FALSE))</f>
        <v>20</v>
      </c>
      <c r="AM2016" s="3" t="str">
        <f>IF($E2016=IF(ISERROR(VLOOKUP($AI2016,技まとめ!$A$1:$F$380,4,FALSE)),"－",VLOOKUP($AI2016,技まとめ!$A$1:$F$380,4,FALSE)),"一致","")</f>
        <v/>
      </c>
      <c r="AN2016" s="9" t="s">
        <v>132</v>
      </c>
      <c r="AO2016" s="3" t="str">
        <f>IF(ISERROR(VLOOKUP($AN2016,技まとめ!$A$1:$F$380,6,FALSE)),"－",VLOOKUP($AN2016,技まとめ!$A$1:$F$380,6,FALSE))</f>
        <v>DR</v>
      </c>
      <c r="AP2016" s="3">
        <f>IF(ISERROR(VLOOKUP($AN2016,技まとめ!$A$1:$F$380,3,FALSE)),"－",VLOOKUP($AN2016,技まとめ!$A$1:$F$380,3,FALSE))</f>
        <v>78</v>
      </c>
      <c r="AQ2016" s="3">
        <f>IF(ISERROR(VLOOKUP($AN2016,技まとめ!$A$1:$F$380,5,FALSE)),"－",VLOOKUP($AN2016,技まとめ!$A$1:$F$380,5,FALSE))</f>
        <v>46</v>
      </c>
      <c r="AR2016" s="3" t="str">
        <f>IF($E2016=IF(ISERROR(VLOOKUP($AN2016,技まとめ!$A$1:$F$380,4,FALSE)),"－",VLOOKUP($AN2016,技まとめ!$A$1:$F$380,4,FALSE)),"一致","")</f>
        <v>一致</v>
      </c>
      <c r="AS2016" s="9" t="s">
        <v>210</v>
      </c>
      <c r="AT2016" s="3" t="str">
        <f>IF(ISERROR(VLOOKUP($AS2016,技まとめ!$A$1:$F$380,6,FALSE)),"－",VLOOKUP($AS2016,技まとめ!$A$1:$F$380,6,FALSE))</f>
        <v>NS</v>
      </c>
      <c r="AU2016" s="3">
        <f>IF(ISERROR(VLOOKUP($AS2016,技まとめ!$A$1:$F$380,3,FALSE)),"－",VLOOKUP($AS2016,技まとめ!$A$1:$F$380,3,FALSE))</f>
        <v>25</v>
      </c>
      <c r="AV2016" s="3">
        <f>IF(ISERROR(VLOOKUP($AS2016,技まとめ!$A$1:$F$380,5,FALSE)),"－",VLOOKUP($AS2016,技まとめ!$A$1:$F$380,5,FALSE))</f>
        <v>20</v>
      </c>
      <c r="AW2016" s="3" t="str">
        <f>IF($E2016=IF(ISERROR(VLOOKUP($AS2016,技まとめ!$A$1:$F$380,4,FALSE)),"－",VLOOKUP($AS2016,技まとめ!$A$1:$F$380,4,FALSE)),"一致","")</f>
        <v>一致</v>
      </c>
      <c r="AX2016" s="12" t="str">
        <f t="shared" si="440"/>
        <v>おいろけＵＰ！ひとりワンツーダッシュストームスパイラルショット</v>
      </c>
      <c r="AY2016" s="12" t="str">
        <f t="shared" si="441"/>
        <v>おいろけＵＰ！ひとりワンツーダッシュストームスパイラルショット</v>
      </c>
      <c r="AZ2016" s="12" t="str">
        <f t="shared" si="442"/>
        <v>おいろけＵＰ！ひとりワンツーダッシュストームスパイラルショット</v>
      </c>
      <c r="BA2016" s="12" t="str">
        <f t="shared" si="443"/>
        <v>おいろけＵＰ！ひとりワンツーダッシュストームスパイラルショット</v>
      </c>
      <c r="BB2016" s="11" t="str">
        <f t="shared" si="444"/>
        <v>－DRDRNS</v>
      </c>
      <c r="BC2016" s="11" t="str">
        <f t="shared" si="445"/>
        <v>－DRDRNS</v>
      </c>
      <c r="BD2016" s="11" t="str">
        <f t="shared" si="446"/>
        <v>－DRDRNS</v>
      </c>
      <c r="BE2016" s="11" t="str">
        <f t="shared" si="447"/>
        <v>－DRDRNS</v>
      </c>
    </row>
    <row r="2017" spans="1:57" ht="11.25" hidden="1" customHeight="1">
      <c r="A2017" s="6">
        <v>2016</v>
      </c>
      <c r="B2017" s="7" t="s">
        <v>4401</v>
      </c>
      <c r="C2017" s="8" t="s">
        <v>4402</v>
      </c>
      <c r="D2017" s="7" t="s">
        <v>650</v>
      </c>
      <c r="E2017" s="7" t="s">
        <v>95</v>
      </c>
      <c r="F2017" s="7" t="s">
        <v>128</v>
      </c>
      <c r="G2017" s="9">
        <v>78</v>
      </c>
      <c r="H2017" s="9">
        <v>138</v>
      </c>
      <c r="I2017" s="9">
        <v>57</v>
      </c>
      <c r="J2017" s="9">
        <v>48</v>
      </c>
      <c r="K2017" s="9">
        <v>51</v>
      </c>
      <c r="L2017" s="9">
        <v>48</v>
      </c>
      <c r="M2017" s="9">
        <v>48</v>
      </c>
      <c r="N2017" s="9">
        <v>41</v>
      </c>
      <c r="O2017" s="9">
        <v>53</v>
      </c>
      <c r="P2017" s="9">
        <v>64</v>
      </c>
      <c r="Q2017" s="10">
        <v>107</v>
      </c>
      <c r="R2017" s="11">
        <v>22</v>
      </c>
      <c r="S2017" s="11">
        <v>1</v>
      </c>
      <c r="T2017" s="11">
        <v>98</v>
      </c>
      <c r="U2017" s="11">
        <v>98</v>
      </c>
      <c r="V2017" s="11">
        <v>1</v>
      </c>
      <c r="W2017" s="11">
        <v>103</v>
      </c>
      <c r="X2017" s="11">
        <f t="shared" si="434"/>
        <v>430</v>
      </c>
      <c r="Y2017" s="11">
        <f t="shared" si="435"/>
        <v>4800</v>
      </c>
      <c r="Z2017" s="11">
        <f t="shared" si="436"/>
        <v>1295</v>
      </c>
      <c r="AA2017" s="11">
        <f t="shared" si="437"/>
        <v>3955</v>
      </c>
      <c r="AB2017" s="11">
        <f t="shared" si="438"/>
        <v>3955</v>
      </c>
      <c r="AC2017" s="6">
        <f t="shared" si="439"/>
        <v>4545</v>
      </c>
      <c r="AD2017" s="9" t="s">
        <v>163</v>
      </c>
      <c r="AE2017" s="3" t="str">
        <f>IF(ISERROR(VLOOKUP($AD2017,技まとめ!$A$1:$F$380,6,FALSE)),"－",VLOOKUP($AD2017,技まとめ!$A$1:$F$380,6,FALSE))</f>
        <v>BL</v>
      </c>
      <c r="AF2017" s="3">
        <f>IF(ISERROR(VLOOKUP($AD2017,技まとめ!$A$1:$F$380,3,FALSE)),"－",VLOOKUP($AD2017,技まとめ!$A$1:$F$380,3,FALSE))</f>
        <v>59</v>
      </c>
      <c r="AG2017" s="3">
        <f>IF(ISERROR(VLOOKUP($AD2017,技まとめ!$A$1:$F$380,5,FALSE)),"－",VLOOKUP($AD2017,技まとめ!$A$1:$F$380,5,FALSE))</f>
        <v>38</v>
      </c>
      <c r="AH2017" s="3" t="str">
        <f>IF($E2017=IF(ISERROR(VLOOKUP($AD2017,技まとめ!$A$1:$F$380,4,FALSE)),"－",VLOOKUP($AD2017,技まとめ!$A$1:$F$380,4,FALSE)),"一致","")</f>
        <v/>
      </c>
      <c r="AI2017" s="9" t="s">
        <v>85</v>
      </c>
      <c r="AJ2017" s="3" t="str">
        <f>IF(ISERROR(VLOOKUP($AI2017,技まとめ!$A$1:$F$380,6,FALSE)),"－",VLOOKUP($AI2017,技まとめ!$A$1:$F$380,6,FALSE))</f>
        <v>SC</v>
      </c>
      <c r="AK2017" s="3">
        <f>IF(ISERROR(VLOOKUP($AI2017,技まとめ!$A$1:$F$380,3,FALSE)),"－",VLOOKUP($AI2017,技まとめ!$A$1:$F$380,3,FALSE))</f>
        <v>90</v>
      </c>
      <c r="AL2017" s="3">
        <f>IF(ISERROR(VLOOKUP($AI2017,技まとめ!$A$1:$F$380,5,FALSE)),"－",VLOOKUP($AI2017,技まとめ!$A$1:$F$380,5,FALSE))</f>
        <v>49</v>
      </c>
      <c r="AM2017" s="3" t="str">
        <f>IF($E2017=IF(ISERROR(VLOOKUP($AI2017,技まとめ!$A$1:$F$380,4,FALSE)),"－",VLOOKUP($AI2017,技まとめ!$A$1:$F$380,4,FALSE)),"一致","")</f>
        <v/>
      </c>
      <c r="AN2017" s="9" t="s">
        <v>718</v>
      </c>
      <c r="AO2017" s="3" t="str">
        <f>IF(ISERROR(VLOOKUP($AN2017,技まとめ!$A$1:$F$380,6,FALSE)),"－",VLOOKUP($AN2017,技まとめ!$A$1:$F$380,6,FALSE))</f>
        <v>BL</v>
      </c>
      <c r="AP2017" s="3">
        <f>IF(ISERROR(VLOOKUP($AN2017,技まとめ!$A$1:$F$380,3,FALSE)),"－",VLOOKUP($AN2017,技まとめ!$A$1:$F$380,3,FALSE))</f>
        <v>58</v>
      </c>
      <c r="AQ2017" s="3">
        <f>IF(ISERROR(VLOOKUP($AN2017,技まとめ!$A$1:$F$380,5,FALSE)),"－",VLOOKUP($AN2017,技まとめ!$A$1:$F$380,5,FALSE))</f>
        <v>39</v>
      </c>
      <c r="AR2017" s="3" t="str">
        <f>IF($E2017=IF(ISERROR(VLOOKUP($AN2017,技まとめ!$A$1:$F$380,4,FALSE)),"－",VLOOKUP($AN2017,技まとめ!$A$1:$F$380,4,FALSE)),"一致","")</f>
        <v>一致</v>
      </c>
      <c r="AS2017" s="9" t="s">
        <v>330</v>
      </c>
      <c r="AT2017" s="3" t="str">
        <f>IF(ISERROR(VLOOKUP($AS2017,技まとめ!$A$1:$F$380,6,FALSE)),"－",VLOOKUP($AS2017,技まとめ!$A$1:$F$380,6,FALSE))</f>
        <v>SC</v>
      </c>
      <c r="AU2017" s="3">
        <f>IF(ISERROR(VLOOKUP($AS2017,技まとめ!$A$1:$F$380,3,FALSE)),"－",VLOOKUP($AS2017,技まとめ!$A$1:$F$380,3,FALSE))</f>
        <v>44</v>
      </c>
      <c r="AV2017" s="3">
        <f>IF(ISERROR(VLOOKUP($AS2017,技まとめ!$A$1:$F$380,5,FALSE)),"－",VLOOKUP($AS2017,技まとめ!$A$1:$F$380,5,FALSE))</f>
        <v>28</v>
      </c>
      <c r="AW2017" s="3" t="str">
        <f>IF($E2017=IF(ISERROR(VLOOKUP($AS2017,技まとめ!$A$1:$F$380,4,FALSE)),"－",VLOOKUP($AS2017,技まとめ!$A$1:$F$380,4,FALSE)),"一致","")</f>
        <v/>
      </c>
      <c r="AX2017" s="12" t="str">
        <f t="shared" si="440"/>
        <v>サイクロンたつまきおとしグッドスメルクロスドライブ</v>
      </c>
      <c r="AY2017" s="12" t="str">
        <f t="shared" si="441"/>
        <v>サイクロンたつまきおとしグッドスメルクロスドライブ</v>
      </c>
      <c r="AZ2017" s="12" t="str">
        <f t="shared" si="442"/>
        <v>サイクロンたつまきおとしグッドスメルクロスドライブ</v>
      </c>
      <c r="BA2017" s="12" t="str">
        <f t="shared" si="443"/>
        <v>サイクロンたつまきおとしグッドスメルクロスドライブ</v>
      </c>
      <c r="BB2017" s="11" t="str">
        <f t="shared" si="444"/>
        <v>BLSCBLSC</v>
      </c>
      <c r="BC2017" s="11" t="str">
        <f t="shared" si="445"/>
        <v>BLSCBLSC</v>
      </c>
      <c r="BD2017" s="11" t="str">
        <f t="shared" si="446"/>
        <v>BLSCBLSC</v>
      </c>
      <c r="BE2017" s="11" t="str">
        <f t="shared" si="447"/>
        <v>BLSCBLSC</v>
      </c>
    </row>
    <row r="2018" spans="1:57" ht="11.25" hidden="1" customHeight="1">
      <c r="A2018" s="6">
        <v>2017</v>
      </c>
      <c r="B2018" s="7" t="s">
        <v>4403</v>
      </c>
      <c r="C2018" s="8" t="s">
        <v>4404</v>
      </c>
      <c r="D2018" s="7" t="s">
        <v>650</v>
      </c>
      <c r="E2018" s="7" t="s">
        <v>102</v>
      </c>
      <c r="F2018" s="7" t="s">
        <v>74</v>
      </c>
      <c r="G2018" s="9">
        <v>77</v>
      </c>
      <c r="H2018" s="9">
        <v>142</v>
      </c>
      <c r="I2018" s="9">
        <v>50</v>
      </c>
      <c r="J2018" s="9">
        <v>48</v>
      </c>
      <c r="K2018" s="9">
        <v>51</v>
      </c>
      <c r="L2018" s="9">
        <v>54</v>
      </c>
      <c r="M2018" s="9">
        <v>51</v>
      </c>
      <c r="N2018" s="9">
        <v>41</v>
      </c>
      <c r="O2018" s="9">
        <v>67</v>
      </c>
      <c r="P2018" s="9">
        <v>46</v>
      </c>
      <c r="Q2018" s="10">
        <v>100</v>
      </c>
      <c r="R2018" s="11">
        <v>4</v>
      </c>
      <c r="S2018" s="11">
        <v>1</v>
      </c>
      <c r="T2018" s="11">
        <v>104</v>
      </c>
      <c r="U2018" s="11">
        <v>101</v>
      </c>
      <c r="V2018" s="11">
        <v>1</v>
      </c>
      <c r="W2018" s="11">
        <v>117</v>
      </c>
      <c r="X2018" s="11">
        <f t="shared" si="434"/>
        <v>428</v>
      </c>
      <c r="Y2018" s="11">
        <f t="shared" si="435"/>
        <v>4590</v>
      </c>
      <c r="Z2018" s="11">
        <f t="shared" si="436"/>
        <v>735</v>
      </c>
      <c r="AA2018" s="11">
        <f t="shared" si="437"/>
        <v>4235</v>
      </c>
      <c r="AB2018" s="11">
        <f t="shared" si="438"/>
        <v>4235</v>
      </c>
      <c r="AC2018" s="6">
        <f t="shared" si="439"/>
        <v>4765</v>
      </c>
      <c r="AD2018" s="9" t="s">
        <v>594</v>
      </c>
      <c r="AE2018" s="3" t="str">
        <f>IF(ISERROR(VLOOKUP($AD2018,技まとめ!$A$1:$F$380,6,FALSE)),"－",VLOOKUP($AD2018,技まとめ!$A$1:$F$380,6,FALSE))</f>
        <v>P1</v>
      </c>
      <c r="AF2018" s="3">
        <f>IF(ISERROR(VLOOKUP($AD2018,技まとめ!$A$1:$F$380,3,FALSE)),"－",VLOOKUP($AD2018,技まとめ!$A$1:$F$380,3,FALSE))</f>
        <v>73</v>
      </c>
      <c r="AG2018" s="3">
        <f>IF(ISERROR(VLOOKUP($AD2018,技まとめ!$A$1:$F$380,5,FALSE)),"－",VLOOKUP($AD2018,技まとめ!$A$1:$F$380,5,FALSE))</f>
        <v>42</v>
      </c>
      <c r="AH2018" s="3" t="str">
        <f>IF($E2018=IF(ISERROR(VLOOKUP($AD2018,技まとめ!$A$1:$F$380,4,FALSE)),"－",VLOOKUP($AD2018,技まとめ!$A$1:$F$380,4,FALSE)),"一致","")</f>
        <v/>
      </c>
      <c r="AI2018" s="9" t="s">
        <v>434</v>
      </c>
      <c r="AJ2018" s="3" t="str">
        <f>IF(ISERROR(VLOOKUP($AI2018,技まとめ!$A$1:$F$380,6,FALSE)),"－",VLOOKUP($AI2018,技まとめ!$A$1:$F$380,6,FALSE))</f>
        <v>BL</v>
      </c>
      <c r="AK2018" s="3">
        <f>IF(ISERROR(VLOOKUP($AI2018,技まとめ!$A$1:$F$380,3,FALSE)),"－",VLOOKUP($AI2018,技まとめ!$A$1:$F$380,3,FALSE))</f>
        <v>65</v>
      </c>
      <c r="AL2018" s="3">
        <f>IF(ISERROR(VLOOKUP($AI2018,技まとめ!$A$1:$F$380,5,FALSE)),"－",VLOOKUP($AI2018,技まとめ!$A$1:$F$380,5,FALSE))</f>
        <v>42</v>
      </c>
      <c r="AM2018" s="3" t="str">
        <f>IF($E2018=IF(ISERROR(VLOOKUP($AI2018,技まとめ!$A$1:$F$380,4,FALSE)),"－",VLOOKUP($AI2018,技まとめ!$A$1:$F$380,4,FALSE)),"一致","")</f>
        <v/>
      </c>
      <c r="AN2018" s="9" t="s">
        <v>845</v>
      </c>
      <c r="AO2018" s="3" t="str">
        <f>IF(ISERROR(VLOOKUP($AN2018,技まとめ!$A$1:$F$380,6,FALSE)),"－",VLOOKUP($AN2018,技まとめ!$A$1:$F$380,6,FALSE))</f>
        <v>BL</v>
      </c>
      <c r="AP2018" s="3">
        <f>IF(ISERROR(VLOOKUP($AN2018,技まとめ!$A$1:$F$380,3,FALSE)),"－",VLOOKUP($AN2018,技まとめ!$A$1:$F$380,3,FALSE))</f>
        <v>31</v>
      </c>
      <c r="AQ2018" s="3">
        <f>IF(ISERROR(VLOOKUP($AN2018,技まとめ!$A$1:$F$380,5,FALSE)),"－",VLOOKUP($AN2018,技まとめ!$A$1:$F$380,5,FALSE))</f>
        <v>28</v>
      </c>
      <c r="AR2018" s="3" t="str">
        <f>IF($E2018=IF(ISERROR(VLOOKUP($AN2018,技まとめ!$A$1:$F$380,4,FALSE)),"－",VLOOKUP($AN2018,技まとめ!$A$1:$F$380,4,FALSE)),"一致","")</f>
        <v/>
      </c>
      <c r="AS2018" s="9" t="s">
        <v>586</v>
      </c>
      <c r="AT2018" s="3" t="str">
        <f>IF(ISERROR(VLOOKUP($AS2018,技まとめ!$A$1:$F$380,6,FALSE)),"－",VLOOKUP($AS2018,技まとめ!$A$1:$F$380,6,FALSE))</f>
        <v>BL</v>
      </c>
      <c r="AU2018" s="3">
        <f>IF(ISERROR(VLOOKUP($AS2018,技まとめ!$A$1:$F$380,3,FALSE)),"－",VLOOKUP($AS2018,技まとめ!$A$1:$F$380,3,FALSE))</f>
        <v>54</v>
      </c>
      <c r="AV2018" s="3">
        <f>IF(ISERROR(VLOOKUP($AS2018,技まとめ!$A$1:$F$380,5,FALSE)),"－",VLOOKUP($AS2018,技まとめ!$A$1:$F$380,5,FALSE))</f>
        <v>36</v>
      </c>
      <c r="AW2018" s="3" t="str">
        <f>IF($E2018=IF(ISERROR(VLOOKUP($AS2018,技まとめ!$A$1:$F$380,4,FALSE)),"－",VLOOKUP($AS2018,技まとめ!$A$1:$F$380,4,FALSE)),"一致","")</f>
        <v/>
      </c>
      <c r="AX2018" s="12" t="str">
        <f t="shared" si="440"/>
        <v>コロッセオガードストーンプリズンアイスグランドグレイブストーン</v>
      </c>
      <c r="AY2018" s="12" t="str">
        <f t="shared" si="441"/>
        <v>コロッセオガードストーンプリズンアイスグランドグレイブストーン</v>
      </c>
      <c r="AZ2018" s="12" t="str">
        <f t="shared" si="442"/>
        <v>コロッセオガードストーンプリズンアイスグランドグレイブストーン</v>
      </c>
      <c r="BA2018" s="12" t="str">
        <f t="shared" si="443"/>
        <v>コロッセオガードストーンプリズンアイスグランドグレイブストーン</v>
      </c>
      <c r="BB2018" s="11" t="str">
        <f t="shared" si="444"/>
        <v>P1BLBLBL</v>
      </c>
      <c r="BC2018" s="11" t="str">
        <f t="shared" si="445"/>
        <v>P1BLBLBL</v>
      </c>
      <c r="BD2018" s="11" t="str">
        <f t="shared" si="446"/>
        <v>P1BLBLBL</v>
      </c>
      <c r="BE2018" s="11" t="str">
        <f t="shared" si="447"/>
        <v>P1BLBLBL</v>
      </c>
    </row>
    <row r="2019" spans="1:57" ht="11.25" hidden="1" customHeight="1">
      <c r="A2019" s="6">
        <v>2018</v>
      </c>
      <c r="B2019" s="7" t="s">
        <v>4405</v>
      </c>
      <c r="C2019" s="8" t="s">
        <v>4406</v>
      </c>
      <c r="D2019" s="7" t="s">
        <v>650</v>
      </c>
      <c r="E2019" s="7" t="s">
        <v>102</v>
      </c>
      <c r="F2019" s="7" t="s">
        <v>74</v>
      </c>
      <c r="G2019" s="9">
        <v>108</v>
      </c>
      <c r="H2019" s="9">
        <v>115</v>
      </c>
      <c r="I2019" s="9">
        <v>57</v>
      </c>
      <c r="J2019" s="9">
        <v>54</v>
      </c>
      <c r="K2019" s="9">
        <v>56</v>
      </c>
      <c r="L2019" s="9">
        <v>53</v>
      </c>
      <c r="M2019" s="9">
        <v>66</v>
      </c>
      <c r="N2019" s="9">
        <v>57</v>
      </c>
      <c r="O2019" s="9">
        <v>57</v>
      </c>
      <c r="P2019" s="9">
        <v>11</v>
      </c>
      <c r="Q2019" s="10">
        <v>107</v>
      </c>
      <c r="R2019" s="11">
        <v>1</v>
      </c>
      <c r="S2019" s="11">
        <v>1</v>
      </c>
      <c r="T2019" s="11">
        <v>103</v>
      </c>
      <c r="U2019" s="11">
        <v>116</v>
      </c>
      <c r="V2019" s="11">
        <v>1</v>
      </c>
      <c r="W2019" s="11">
        <v>102</v>
      </c>
      <c r="X2019" s="11">
        <f t="shared" si="434"/>
        <v>431</v>
      </c>
      <c r="Y2019" s="11">
        <f t="shared" si="435"/>
        <v>4795</v>
      </c>
      <c r="Z2019" s="11">
        <f t="shared" si="436"/>
        <v>555</v>
      </c>
      <c r="AA2019" s="11">
        <f t="shared" si="437"/>
        <v>4125</v>
      </c>
      <c r="AB2019" s="11">
        <f t="shared" si="438"/>
        <v>4125</v>
      </c>
      <c r="AC2019" s="6">
        <f t="shared" si="439"/>
        <v>4635</v>
      </c>
      <c r="AD2019" s="9" t="s">
        <v>5011</v>
      </c>
      <c r="AE2019" s="3" t="str">
        <f>IF(ISERROR(VLOOKUP($AD2019,技まとめ!$A$1:$F$380,6,FALSE)),"－",VLOOKUP($AD2019,技まとめ!$A$1:$F$380,6,FALSE))</f>
        <v>－</v>
      </c>
      <c r="AF2019" s="3">
        <f>IF(ISERROR(VLOOKUP($AD2019,技まとめ!$A$1:$F$380,3,FALSE)),"－",VLOOKUP($AD2019,技まとめ!$A$1:$F$380,3,FALSE))</f>
        <v>0</v>
      </c>
      <c r="AG2019" s="3">
        <f>IF(ISERROR(VLOOKUP($AD2019,技まとめ!$A$1:$F$380,5,FALSE)),"－",VLOOKUP($AD2019,技まとめ!$A$1:$F$380,5,FALSE))</f>
        <v>0</v>
      </c>
      <c r="AH2019" s="3" t="str">
        <f>IF($E2019=IF(ISERROR(VLOOKUP($AD2019,技まとめ!$A$1:$F$380,4,FALSE)),"－",VLOOKUP($AD2019,技まとめ!$A$1:$F$380,4,FALSE)),"一致","")</f>
        <v/>
      </c>
      <c r="AI2019" s="9" t="s">
        <v>561</v>
      </c>
      <c r="AJ2019" s="3" t="str">
        <f>IF(ISERROR(VLOOKUP($AI2019,技まとめ!$A$1:$F$380,6,FALSE)),"－",VLOOKUP($AI2019,技まとめ!$A$1:$F$380,6,FALSE))</f>
        <v>CA</v>
      </c>
      <c r="AK2019" s="3">
        <f>IF(ISERROR(VLOOKUP($AI2019,技まとめ!$A$1:$F$380,3,FALSE)),"－",VLOOKUP($AI2019,技まとめ!$A$1:$F$380,3,FALSE))</f>
        <v>77</v>
      </c>
      <c r="AL2019" s="3">
        <f>IF(ISERROR(VLOOKUP($AI2019,技まとめ!$A$1:$F$380,5,FALSE)),"－",VLOOKUP($AI2019,技まとめ!$A$1:$F$380,5,FALSE))</f>
        <v>45</v>
      </c>
      <c r="AM2019" s="3" t="str">
        <f>IF($E2019=IF(ISERROR(VLOOKUP($AI2019,技まとめ!$A$1:$F$380,4,FALSE)),"－",VLOOKUP($AI2019,技まとめ!$A$1:$F$380,4,FALSE)),"一致","")</f>
        <v/>
      </c>
      <c r="AN2019" s="9" t="s">
        <v>710</v>
      </c>
      <c r="AO2019" s="3" t="str">
        <f>IF(ISERROR(VLOOKUP($AN2019,技まとめ!$A$1:$F$380,6,FALSE)),"－",VLOOKUP($AN2019,技まとめ!$A$1:$F$380,6,FALSE))</f>
        <v>DR</v>
      </c>
      <c r="AP2019" s="3">
        <f>IF(ISERROR(VLOOKUP($AN2019,技まとめ!$A$1:$F$380,3,FALSE)),"－",VLOOKUP($AN2019,技まとめ!$A$1:$F$380,3,FALSE))</f>
        <v>15</v>
      </c>
      <c r="AQ2019" s="3">
        <f>IF(ISERROR(VLOOKUP($AN2019,技まとめ!$A$1:$F$380,5,FALSE)),"－",VLOOKUP($AN2019,技まとめ!$A$1:$F$380,5,FALSE))</f>
        <v>20</v>
      </c>
      <c r="AR2019" s="3" t="str">
        <f>IF($E2019=IF(ISERROR(VLOOKUP($AN2019,技まとめ!$A$1:$F$380,4,FALSE)),"－",VLOOKUP($AN2019,技まとめ!$A$1:$F$380,4,FALSE)),"一致","")</f>
        <v>一致</v>
      </c>
      <c r="AS2019" s="9" t="s">
        <v>1070</v>
      </c>
      <c r="AT2019" s="3" t="str">
        <f>IF(ISERROR(VLOOKUP($AS2019,技まとめ!$A$1:$F$380,6,FALSE)),"－",VLOOKUP($AS2019,技まとめ!$A$1:$F$380,6,FALSE))</f>
        <v>BB</v>
      </c>
      <c r="AU2019" s="3">
        <f>IF(ISERROR(VLOOKUP($AS2019,技まとめ!$A$1:$F$380,3,FALSE)),"－",VLOOKUP($AS2019,技まとめ!$A$1:$F$380,3,FALSE))</f>
        <v>78</v>
      </c>
      <c r="AV2019" s="3">
        <f>IF(ISERROR(VLOOKUP($AS2019,技まとめ!$A$1:$F$380,5,FALSE)),"－",VLOOKUP($AS2019,技まとめ!$A$1:$F$380,5,FALSE))</f>
        <v>46</v>
      </c>
      <c r="AW2019" s="3" t="str">
        <f>IF($E2019=IF(ISERROR(VLOOKUP($AS2019,技まとめ!$A$1:$F$380,4,FALSE)),"－",VLOOKUP($AS2019,技まとめ!$A$1:$F$380,4,FALSE)),"一致","")</f>
        <v/>
      </c>
      <c r="AX2019" s="12" t="str">
        <f t="shared" si="440"/>
        <v>イケイケ！カポエィラスナッチひとりワンツーアステロイドベルト</v>
      </c>
      <c r="AY2019" s="12" t="str">
        <f t="shared" si="441"/>
        <v>イケイケ！カポエィラスナッチひとりワンツーアステロイドベルト</v>
      </c>
      <c r="AZ2019" s="12" t="str">
        <f t="shared" si="442"/>
        <v>イケイケ！カポエィラスナッチひとりワンツーアステロイドベルト</v>
      </c>
      <c r="BA2019" s="12" t="str">
        <f t="shared" si="443"/>
        <v>イケイケ！カポエィラスナッチひとりワンツーアステロイドベルト</v>
      </c>
      <c r="BB2019" s="11" t="str">
        <f t="shared" si="444"/>
        <v>－CADRBB</v>
      </c>
      <c r="BC2019" s="11" t="str">
        <f t="shared" si="445"/>
        <v>－CADRBB</v>
      </c>
      <c r="BD2019" s="11" t="str">
        <f t="shared" si="446"/>
        <v>－CADRBB</v>
      </c>
      <c r="BE2019" s="11" t="str">
        <f t="shared" si="447"/>
        <v>－CADRBB</v>
      </c>
    </row>
    <row r="2020" spans="1:57" ht="11.25" hidden="1" customHeight="1">
      <c r="A2020" s="6">
        <v>2019</v>
      </c>
      <c r="B2020" s="7" t="s">
        <v>4407</v>
      </c>
      <c r="C2020" s="8" t="s">
        <v>4408</v>
      </c>
      <c r="D2020" s="7" t="s">
        <v>650</v>
      </c>
      <c r="E2020" s="7" t="s">
        <v>81</v>
      </c>
      <c r="F2020" s="7" t="s">
        <v>82</v>
      </c>
      <c r="G2020" s="9">
        <v>106</v>
      </c>
      <c r="H2020" s="9">
        <v>114</v>
      </c>
      <c r="I2020" s="9">
        <v>56</v>
      </c>
      <c r="J2020" s="9">
        <v>55</v>
      </c>
      <c r="K2020" s="9">
        <v>56</v>
      </c>
      <c r="L2020" s="9">
        <v>66</v>
      </c>
      <c r="M2020" s="9">
        <v>61</v>
      </c>
      <c r="N2020" s="9">
        <v>57</v>
      </c>
      <c r="O2020" s="9">
        <v>54</v>
      </c>
      <c r="P2020" s="9">
        <v>11</v>
      </c>
      <c r="Q2020" s="10">
        <v>106</v>
      </c>
      <c r="R2020" s="11">
        <v>1</v>
      </c>
      <c r="S2020" s="11">
        <v>1</v>
      </c>
      <c r="T2020" s="11">
        <v>116</v>
      </c>
      <c r="U2020" s="11">
        <v>111</v>
      </c>
      <c r="V2020" s="11">
        <v>1</v>
      </c>
      <c r="W2020" s="11">
        <v>100</v>
      </c>
      <c r="X2020" s="11">
        <f t="shared" si="434"/>
        <v>436</v>
      </c>
      <c r="Y2020" s="11">
        <f t="shared" si="435"/>
        <v>4745</v>
      </c>
      <c r="Z2020" s="11">
        <f t="shared" si="436"/>
        <v>545</v>
      </c>
      <c r="AA2020" s="11">
        <f t="shared" si="437"/>
        <v>4570</v>
      </c>
      <c r="AB2020" s="11">
        <f t="shared" si="438"/>
        <v>4570</v>
      </c>
      <c r="AC2020" s="6">
        <f t="shared" si="439"/>
        <v>5145</v>
      </c>
      <c r="AD2020" s="9" t="s">
        <v>5011</v>
      </c>
      <c r="AE2020" s="3" t="str">
        <f>IF(ISERROR(VLOOKUP($AD2020,技まとめ!$A$1:$F$380,6,FALSE)),"－",VLOOKUP($AD2020,技まとめ!$A$1:$F$380,6,FALSE))</f>
        <v>－</v>
      </c>
      <c r="AF2020" s="3">
        <f>IF(ISERROR(VLOOKUP($AD2020,技まとめ!$A$1:$F$380,3,FALSE)),"－",VLOOKUP($AD2020,技まとめ!$A$1:$F$380,3,FALSE))</f>
        <v>0</v>
      </c>
      <c r="AG2020" s="3">
        <f>IF(ISERROR(VLOOKUP($AD2020,技まとめ!$A$1:$F$380,5,FALSE)),"－",VLOOKUP($AD2020,技まとめ!$A$1:$F$380,5,FALSE))</f>
        <v>0</v>
      </c>
      <c r="AH2020" s="3" t="str">
        <f>IF($E2020=IF(ISERROR(VLOOKUP($AD2020,技まとめ!$A$1:$F$380,4,FALSE)),"－",VLOOKUP($AD2020,技まとめ!$A$1:$F$380,4,FALSE)),"一致","")</f>
        <v/>
      </c>
      <c r="AI2020" s="9" t="s">
        <v>90</v>
      </c>
      <c r="AJ2020" s="3" t="str">
        <f>IF(ISERROR(VLOOKUP($AI2020,技まとめ!$A$1:$F$380,6,FALSE)),"－",VLOOKUP($AI2020,技まとめ!$A$1:$F$380,6,FALSE))</f>
        <v>DR</v>
      </c>
      <c r="AK2020" s="3">
        <f>IF(ISERROR(VLOOKUP($AI2020,技まとめ!$A$1:$F$380,3,FALSE)),"－",VLOOKUP($AI2020,技まとめ!$A$1:$F$380,3,FALSE))</f>
        <v>46</v>
      </c>
      <c r="AL2020" s="3">
        <f>IF(ISERROR(VLOOKUP($AI2020,技まとめ!$A$1:$F$380,5,FALSE)),"－",VLOOKUP($AI2020,技まとめ!$A$1:$F$380,5,FALSE))</f>
        <v>33</v>
      </c>
      <c r="AM2020" s="3" t="str">
        <f>IF($E2020=IF(ISERROR(VLOOKUP($AI2020,技まとめ!$A$1:$F$380,4,FALSE)),"－",VLOOKUP($AI2020,技まとめ!$A$1:$F$380,4,FALSE)),"一致","")</f>
        <v/>
      </c>
      <c r="AN2020" s="9" t="s">
        <v>392</v>
      </c>
      <c r="AO2020" s="3" t="str">
        <f>IF(ISERROR(VLOOKUP($AN2020,技まとめ!$A$1:$F$380,6,FALSE)),"－",VLOOKUP($AN2020,技まとめ!$A$1:$F$380,6,FALSE))</f>
        <v>DR</v>
      </c>
      <c r="AP2020" s="3">
        <f>IF(ISERROR(VLOOKUP($AN2020,技まとめ!$A$1:$F$380,3,FALSE)),"－",VLOOKUP($AN2020,技まとめ!$A$1:$F$380,3,FALSE))</f>
        <v>59</v>
      </c>
      <c r="AQ2020" s="3">
        <f>IF(ISERROR(VLOOKUP($AN2020,技まとめ!$A$1:$F$380,5,FALSE)),"－",VLOOKUP($AN2020,技まとめ!$A$1:$F$380,5,FALSE))</f>
        <v>38</v>
      </c>
      <c r="AR2020" s="3" t="str">
        <f>IF($E2020=IF(ISERROR(VLOOKUP($AN2020,技まとめ!$A$1:$F$380,4,FALSE)),"－",VLOOKUP($AN2020,技まとめ!$A$1:$F$380,4,FALSE)),"一致","")</f>
        <v/>
      </c>
      <c r="AS2020" s="9" t="s">
        <v>190</v>
      </c>
      <c r="AT2020" s="3" t="str">
        <f>IF(ISERROR(VLOOKUP($AS2020,技まとめ!$A$1:$F$380,6,FALSE)),"－",VLOOKUP($AS2020,技まとめ!$A$1:$F$380,6,FALSE))</f>
        <v>BS</v>
      </c>
      <c r="AU2020" s="3">
        <f>IF(ISERROR(VLOOKUP($AS2020,技まとめ!$A$1:$F$380,3,FALSE)),"－",VLOOKUP($AS2020,技まとめ!$A$1:$F$380,3,FALSE))</f>
        <v>75</v>
      </c>
      <c r="AV2020" s="3">
        <f>IF(ISERROR(VLOOKUP($AS2020,技まとめ!$A$1:$F$380,5,FALSE)),"－",VLOOKUP($AS2020,技まとめ!$A$1:$F$380,5,FALSE))</f>
        <v>43</v>
      </c>
      <c r="AW2020" s="3" t="str">
        <f>IF($E2020=IF(ISERROR(VLOOKUP($AS2020,技まとめ!$A$1:$F$380,4,FALSE)),"－",VLOOKUP($AS2020,技まとめ!$A$1:$F$380,4,FALSE)),"一致","")</f>
        <v/>
      </c>
      <c r="AX2020" s="12" t="str">
        <f t="shared" si="440"/>
        <v>イケイケ！モグラフェイントメテオシャワーにひゃくれつショット</v>
      </c>
      <c r="AY2020" s="12" t="str">
        <f t="shared" si="441"/>
        <v>イケイケ！モグラフェイントメテオシャワーにひゃくれつショット</v>
      </c>
      <c r="AZ2020" s="12" t="str">
        <f t="shared" si="442"/>
        <v>イケイケ！モグラフェイントメテオシャワーにひゃくれつショット</v>
      </c>
      <c r="BA2020" s="12" t="str">
        <f t="shared" si="443"/>
        <v>イケイケ！モグラフェイントメテオシャワーにひゃくれつショット</v>
      </c>
      <c r="BB2020" s="11" t="str">
        <f t="shared" si="444"/>
        <v>－DRDRBS</v>
      </c>
      <c r="BC2020" s="11" t="str">
        <f t="shared" si="445"/>
        <v>－DRDRBS</v>
      </c>
      <c r="BD2020" s="11" t="str">
        <f t="shared" si="446"/>
        <v>－DRDRBS</v>
      </c>
      <c r="BE2020" s="11" t="str">
        <f t="shared" si="447"/>
        <v>－DRDRBS</v>
      </c>
    </row>
    <row r="2021" spans="1:57" ht="11.25" hidden="1" customHeight="1">
      <c r="A2021" s="6">
        <v>2020</v>
      </c>
      <c r="B2021" s="7" t="s">
        <v>4409</v>
      </c>
      <c r="C2021" s="8" t="s">
        <v>4410</v>
      </c>
      <c r="D2021" s="7" t="s">
        <v>72</v>
      </c>
      <c r="E2021" s="7" t="s">
        <v>73</v>
      </c>
      <c r="F2021" s="7" t="s">
        <v>128</v>
      </c>
      <c r="G2021" s="9">
        <v>119</v>
      </c>
      <c r="H2021" s="9">
        <v>118</v>
      </c>
      <c r="I2021" s="9">
        <v>45</v>
      </c>
      <c r="J2021" s="9">
        <v>46</v>
      </c>
      <c r="K2021" s="9">
        <v>44</v>
      </c>
      <c r="L2021" s="9">
        <v>46</v>
      </c>
      <c r="M2021" s="9">
        <v>59</v>
      </c>
      <c r="N2021" s="9">
        <v>47</v>
      </c>
      <c r="O2021" s="9">
        <v>48</v>
      </c>
      <c r="P2021" s="9">
        <v>78</v>
      </c>
      <c r="Q2021" s="10">
        <v>95</v>
      </c>
      <c r="R2021" s="11">
        <v>33</v>
      </c>
      <c r="S2021" s="11">
        <v>1</v>
      </c>
      <c r="T2021" s="11">
        <v>96</v>
      </c>
      <c r="U2021" s="11">
        <v>109</v>
      </c>
      <c r="V2021" s="11">
        <v>1</v>
      </c>
      <c r="W2021" s="11">
        <v>98</v>
      </c>
      <c r="X2021" s="11">
        <f t="shared" si="434"/>
        <v>433</v>
      </c>
      <c r="Y2021" s="11">
        <f t="shared" si="435"/>
        <v>4295</v>
      </c>
      <c r="Z2021" s="11">
        <f t="shared" si="436"/>
        <v>1655</v>
      </c>
      <c r="AA2021" s="11">
        <f t="shared" si="437"/>
        <v>3860</v>
      </c>
      <c r="AB2021" s="11">
        <f t="shared" si="438"/>
        <v>3860</v>
      </c>
      <c r="AC2021" s="6">
        <f t="shared" si="439"/>
        <v>4495</v>
      </c>
      <c r="AD2021" s="9" t="s">
        <v>236</v>
      </c>
      <c r="AE2021" s="3" t="str">
        <f>IF(ISERROR(VLOOKUP($AD2021,技まとめ!$A$1:$F$380,6,FALSE)),"－",VLOOKUP($AD2021,技まとめ!$A$1:$F$380,6,FALSE))</f>
        <v>DR</v>
      </c>
      <c r="AF2021" s="3">
        <f>IF(ISERROR(VLOOKUP($AD2021,技まとめ!$A$1:$F$380,3,FALSE)),"－",VLOOKUP($AD2021,技まとめ!$A$1:$F$380,3,FALSE))</f>
        <v>65</v>
      </c>
      <c r="AG2021" s="3">
        <f>IF(ISERROR(VLOOKUP($AD2021,技まとめ!$A$1:$F$380,5,FALSE)),"－",VLOOKUP($AD2021,技まとめ!$A$1:$F$380,5,FALSE))</f>
        <v>42</v>
      </c>
      <c r="AH2021" s="3" t="str">
        <f>IF($E2021=IF(ISERROR(VLOOKUP($AD2021,技まとめ!$A$1:$F$380,4,FALSE)),"－",VLOOKUP($AD2021,技まとめ!$A$1:$F$380,4,FALSE)),"一致","")</f>
        <v>一致</v>
      </c>
      <c r="AI2021" s="9" t="s">
        <v>314</v>
      </c>
      <c r="AJ2021" s="3" t="str">
        <f>IF(ISERROR(VLOOKUP($AI2021,技まとめ!$A$1:$F$380,6,FALSE)),"－",VLOOKUP($AI2021,技まとめ!$A$1:$F$380,6,FALSE))</f>
        <v>SC</v>
      </c>
      <c r="AK2021" s="3">
        <f>IF(ISERROR(VLOOKUP($AI2021,技まとめ!$A$1:$F$380,3,FALSE)),"－",VLOOKUP($AI2021,技まとめ!$A$1:$F$380,3,FALSE))</f>
        <v>79</v>
      </c>
      <c r="AL2021" s="3">
        <f>IF(ISERROR(VLOOKUP($AI2021,技まとめ!$A$1:$F$380,5,FALSE)),"－",VLOOKUP($AI2021,技まとめ!$A$1:$F$380,5,FALSE))</f>
        <v>43</v>
      </c>
      <c r="AM2021" s="3" t="str">
        <f>IF($E2021=IF(ISERROR(VLOOKUP($AI2021,技まとめ!$A$1:$F$380,4,FALSE)),"－",VLOOKUP($AI2021,技まとめ!$A$1:$F$380,4,FALSE)),"一致","")</f>
        <v/>
      </c>
      <c r="AN2021" s="9" t="s">
        <v>83</v>
      </c>
      <c r="AO2021" s="3" t="str">
        <f>IF(ISERROR(VLOOKUP($AN2021,技まとめ!$A$1:$F$380,6,FALSE)),"－",VLOOKUP($AN2021,技まとめ!$A$1:$F$380,6,FALSE))</f>
        <v>DR</v>
      </c>
      <c r="AP2021" s="3">
        <f>IF(ISERROR(VLOOKUP($AN2021,技まとめ!$A$1:$F$380,3,FALSE)),"－",VLOOKUP($AN2021,技まとめ!$A$1:$F$380,3,FALSE))</f>
        <v>13</v>
      </c>
      <c r="AQ2021" s="3">
        <f>IF(ISERROR(VLOOKUP($AN2021,技まとめ!$A$1:$F$380,5,FALSE)),"－",VLOOKUP($AN2021,技まとめ!$A$1:$F$380,5,FALSE))</f>
        <v>20</v>
      </c>
      <c r="AR2021" s="3" t="str">
        <f>IF($E2021=IF(ISERROR(VLOOKUP($AN2021,技まとめ!$A$1:$F$380,4,FALSE)),"－",VLOOKUP($AN2021,技まとめ!$A$1:$F$380,4,FALSE)),"一致","")</f>
        <v/>
      </c>
      <c r="AS2021" s="9" t="s">
        <v>590</v>
      </c>
      <c r="AT2021" s="3" t="str">
        <f>IF(ISERROR(VLOOKUP($AS2021,技まとめ!$A$1:$F$380,6,FALSE)),"－",VLOOKUP($AS2021,技まとめ!$A$1:$F$380,6,FALSE))</f>
        <v>BL</v>
      </c>
      <c r="AU2021" s="3">
        <f>IF(ISERROR(VLOOKUP($AS2021,技まとめ!$A$1:$F$380,3,FALSE)),"－",VLOOKUP($AS2021,技まとめ!$A$1:$F$380,3,FALSE))</f>
        <v>27</v>
      </c>
      <c r="AV2021" s="3">
        <f>IF(ISERROR(VLOOKUP($AS2021,技まとめ!$A$1:$F$380,5,FALSE)),"－",VLOOKUP($AS2021,技まとめ!$A$1:$F$380,5,FALSE))</f>
        <v>25</v>
      </c>
      <c r="AW2021" s="3" t="str">
        <f>IF($E2021=IF(ISERROR(VLOOKUP($AS2021,技まとめ!$A$1:$F$380,4,FALSE)),"－",VLOOKUP($AS2021,技まとめ!$A$1:$F$380,4,FALSE)),"一致","")</f>
        <v/>
      </c>
      <c r="AX2021" s="12" t="str">
        <f t="shared" si="440"/>
        <v>とうめいフェイントミラージュシュートしっぷうダッシュフォトンフラッシュ</v>
      </c>
      <c r="AY2021" s="12" t="str">
        <f t="shared" si="441"/>
        <v>とうめいフェイントミラージュシュートしっぷうダッシュフォトンフラッシュ</v>
      </c>
      <c r="AZ2021" s="12" t="str">
        <f t="shared" si="442"/>
        <v>とうめいフェイントミラージュシュートしっぷうダッシュフォトンフラッシュ</v>
      </c>
      <c r="BA2021" s="12" t="str">
        <f t="shared" si="443"/>
        <v>とうめいフェイントミラージュシュートしっぷうダッシュフォトンフラッシュ</v>
      </c>
      <c r="BB2021" s="11" t="str">
        <f t="shared" si="444"/>
        <v>DRSCDRBL</v>
      </c>
      <c r="BC2021" s="11" t="str">
        <f t="shared" si="445"/>
        <v>DRSCDRBL</v>
      </c>
      <c r="BD2021" s="11" t="str">
        <f t="shared" si="446"/>
        <v>DRSCDRBL</v>
      </c>
      <c r="BE2021" s="11" t="str">
        <f t="shared" si="447"/>
        <v>DRSCDRBL</v>
      </c>
    </row>
    <row r="2022" spans="1:57" ht="11.25" hidden="1" customHeight="1">
      <c r="A2022" s="6">
        <v>2021</v>
      </c>
      <c r="B2022" s="7" t="s">
        <v>4411</v>
      </c>
      <c r="C2022" s="8" t="s">
        <v>4412</v>
      </c>
      <c r="D2022" s="7" t="s">
        <v>650</v>
      </c>
      <c r="E2022" s="7" t="s">
        <v>73</v>
      </c>
      <c r="F2022" s="7" t="s">
        <v>82</v>
      </c>
      <c r="G2022" s="9">
        <v>75</v>
      </c>
      <c r="H2022" s="9">
        <v>133</v>
      </c>
      <c r="I2022" s="9">
        <v>40</v>
      </c>
      <c r="J2022" s="9">
        <v>39</v>
      </c>
      <c r="K2022" s="9">
        <v>41</v>
      </c>
      <c r="L2022" s="9">
        <v>67</v>
      </c>
      <c r="M2022" s="9">
        <v>62</v>
      </c>
      <c r="N2022" s="9">
        <v>39</v>
      </c>
      <c r="O2022" s="9">
        <v>46</v>
      </c>
      <c r="P2022" s="9">
        <v>82</v>
      </c>
      <c r="Q2022" s="10">
        <v>90</v>
      </c>
      <c r="R2022" s="11">
        <v>19</v>
      </c>
      <c r="S2022" s="11">
        <v>1</v>
      </c>
      <c r="T2022" s="11">
        <v>117</v>
      </c>
      <c r="U2022" s="11">
        <v>112</v>
      </c>
      <c r="V2022" s="11">
        <v>1</v>
      </c>
      <c r="W2022" s="11">
        <v>96</v>
      </c>
      <c r="X2022" s="11">
        <f t="shared" si="434"/>
        <v>436</v>
      </c>
      <c r="Y2022" s="11">
        <f t="shared" si="435"/>
        <v>4085</v>
      </c>
      <c r="Z2022" s="11">
        <f t="shared" si="436"/>
        <v>1155</v>
      </c>
      <c r="AA2022" s="11">
        <f t="shared" si="437"/>
        <v>4585</v>
      </c>
      <c r="AB2022" s="11">
        <f t="shared" si="438"/>
        <v>4585</v>
      </c>
      <c r="AC2022" s="6">
        <f t="shared" si="439"/>
        <v>5255</v>
      </c>
      <c r="AD2022" s="9" t="s">
        <v>235</v>
      </c>
      <c r="AE2022" s="3" t="str">
        <f>IF(ISERROR(VLOOKUP($AD2022,技まとめ!$A$1:$F$380,6,FALSE)),"－",VLOOKUP($AD2022,技まとめ!$A$1:$F$380,6,FALSE))</f>
        <v>BL</v>
      </c>
      <c r="AF2022" s="3">
        <f>IF(ISERROR(VLOOKUP($AD2022,技まとめ!$A$1:$F$380,3,FALSE)),"－",VLOOKUP($AD2022,技まとめ!$A$1:$F$380,3,FALSE))</f>
        <v>18</v>
      </c>
      <c r="AG2022" s="3">
        <f>IF(ISERROR(VLOOKUP($AD2022,技まとめ!$A$1:$F$380,5,FALSE)),"－",VLOOKUP($AD2022,技まとめ!$A$1:$F$380,5,FALSE))</f>
        <v>21</v>
      </c>
      <c r="AH2022" s="3" t="str">
        <f>IF($E2022=IF(ISERROR(VLOOKUP($AD2022,技まとめ!$A$1:$F$380,4,FALSE)),"－",VLOOKUP($AD2022,技まとめ!$A$1:$F$380,4,FALSE)),"一致","")</f>
        <v/>
      </c>
      <c r="AI2022" s="9" t="s">
        <v>263</v>
      </c>
      <c r="AJ2022" s="3" t="str">
        <f>IF(ISERROR(VLOOKUP($AI2022,技まとめ!$A$1:$F$380,6,FALSE)),"－",VLOOKUP($AI2022,技まとめ!$A$1:$F$380,6,FALSE))</f>
        <v>DR</v>
      </c>
      <c r="AK2022" s="3">
        <f>IF(ISERROR(VLOOKUP($AI2022,技まとめ!$A$1:$F$380,3,FALSE)),"－",VLOOKUP($AI2022,技まとめ!$A$1:$F$380,3,FALSE))</f>
        <v>16</v>
      </c>
      <c r="AL2022" s="3">
        <f>IF(ISERROR(VLOOKUP($AI2022,技まとめ!$A$1:$F$380,5,FALSE)),"－",VLOOKUP($AI2022,技まとめ!$A$1:$F$380,5,FALSE))</f>
        <v>21</v>
      </c>
      <c r="AM2022" s="3" t="str">
        <f>IF($E2022=IF(ISERROR(VLOOKUP($AI2022,技まとめ!$A$1:$F$380,4,FALSE)),"－",VLOOKUP($AI2022,技まとめ!$A$1:$F$380,4,FALSE)),"一致","")</f>
        <v/>
      </c>
      <c r="AN2022" s="9" t="s">
        <v>131</v>
      </c>
      <c r="AO2022" s="3" t="str">
        <f>IF(ISERROR(VLOOKUP($AN2022,技まとめ!$A$1:$F$380,6,FALSE)),"－",VLOOKUP($AN2022,技まとめ!$A$1:$F$380,6,FALSE))</f>
        <v>DR</v>
      </c>
      <c r="AP2022" s="3">
        <f>IF(ISERROR(VLOOKUP($AN2022,技まとめ!$A$1:$F$380,3,FALSE)),"－",VLOOKUP($AN2022,技まとめ!$A$1:$F$380,3,FALSE))</f>
        <v>33</v>
      </c>
      <c r="AQ2022" s="3">
        <f>IF(ISERROR(VLOOKUP($AN2022,技まとめ!$A$1:$F$380,5,FALSE)),"－",VLOOKUP($AN2022,技まとめ!$A$1:$F$380,5,FALSE))</f>
        <v>28</v>
      </c>
      <c r="AR2022" s="3" t="str">
        <f>IF($E2022=IF(ISERROR(VLOOKUP($AN2022,技まとめ!$A$1:$F$380,4,FALSE)),"－",VLOOKUP($AN2022,技まとめ!$A$1:$F$380,4,FALSE)),"一致","")</f>
        <v/>
      </c>
      <c r="AS2022" s="9" t="s">
        <v>104</v>
      </c>
      <c r="AT2022" s="3" t="str">
        <f>IF(ISERROR(VLOOKUP($AS2022,技まとめ!$A$1:$F$380,6,FALSE)),"－",VLOOKUP($AS2022,技まとめ!$A$1:$F$380,6,FALSE))</f>
        <v>LS</v>
      </c>
      <c r="AU2022" s="3">
        <f>IF(ISERROR(VLOOKUP($AS2022,技まとめ!$A$1:$F$380,3,FALSE)),"－",VLOOKUP($AS2022,技まとめ!$A$1:$F$380,3,FALSE))</f>
        <v>30</v>
      </c>
      <c r="AV2022" s="3">
        <f>IF(ISERROR(VLOOKUP($AS2022,技まとめ!$A$1:$F$380,5,FALSE)),"－",VLOOKUP($AS2022,技まとめ!$A$1:$F$380,5,FALSE))</f>
        <v>25</v>
      </c>
      <c r="AW2022" s="3" t="str">
        <f>IF($E2022=IF(ISERROR(VLOOKUP($AS2022,技まとめ!$A$1:$F$380,4,FALSE)),"－",VLOOKUP($AS2022,技まとめ!$A$1:$F$380,4,FALSE)),"一致","")</f>
        <v/>
      </c>
      <c r="AX2022" s="12" t="str">
        <f t="shared" si="440"/>
        <v>ドッペルゲンガーマジックイリュージョンボールすいせいシュート</v>
      </c>
      <c r="AY2022" s="12" t="str">
        <f t="shared" si="441"/>
        <v>ドッペルゲンガーマジックイリュージョンボールすいせいシュート</v>
      </c>
      <c r="AZ2022" s="12" t="str">
        <f t="shared" si="442"/>
        <v>ドッペルゲンガーマジックイリュージョンボールすいせいシュート</v>
      </c>
      <c r="BA2022" s="12" t="str">
        <f t="shared" si="443"/>
        <v>ドッペルゲンガーマジックイリュージョンボールすいせいシュート</v>
      </c>
      <c r="BB2022" s="11" t="str">
        <f t="shared" si="444"/>
        <v>BLDRDRLS</v>
      </c>
      <c r="BC2022" s="11" t="str">
        <f t="shared" si="445"/>
        <v>BLDRDRLS</v>
      </c>
      <c r="BD2022" s="11" t="str">
        <f t="shared" si="446"/>
        <v>BLDRDRLS</v>
      </c>
      <c r="BE2022" s="11" t="str">
        <f t="shared" si="447"/>
        <v>BLDRDRLS</v>
      </c>
    </row>
    <row r="2023" spans="1:57" ht="11.25" hidden="1" customHeight="1">
      <c r="A2023" s="6">
        <v>2022</v>
      </c>
      <c r="B2023" s="7" t="s">
        <v>4413</v>
      </c>
      <c r="C2023" s="8" t="s">
        <v>4414</v>
      </c>
      <c r="D2023" s="7" t="s">
        <v>650</v>
      </c>
      <c r="E2023" s="7" t="s">
        <v>102</v>
      </c>
      <c r="F2023" s="7" t="s">
        <v>74</v>
      </c>
      <c r="G2023" s="9">
        <v>103</v>
      </c>
      <c r="H2023" s="9">
        <v>120</v>
      </c>
      <c r="I2023" s="9">
        <v>53</v>
      </c>
      <c r="J2023" s="9">
        <v>55</v>
      </c>
      <c r="K2023" s="9">
        <v>56</v>
      </c>
      <c r="L2023" s="9">
        <v>57</v>
      </c>
      <c r="M2023" s="9">
        <v>54</v>
      </c>
      <c r="N2023" s="9">
        <v>57</v>
      </c>
      <c r="O2023" s="9">
        <v>56</v>
      </c>
      <c r="P2023" s="9">
        <v>20</v>
      </c>
      <c r="Q2023" s="10">
        <v>103</v>
      </c>
      <c r="R2023" s="11">
        <v>6</v>
      </c>
      <c r="S2023" s="11">
        <v>1</v>
      </c>
      <c r="T2023" s="11">
        <v>107</v>
      </c>
      <c r="U2023" s="11">
        <v>104</v>
      </c>
      <c r="V2023" s="11">
        <v>1</v>
      </c>
      <c r="W2023" s="11">
        <v>106</v>
      </c>
      <c r="X2023" s="11">
        <f t="shared" si="434"/>
        <v>428</v>
      </c>
      <c r="Y2023" s="11">
        <f t="shared" si="435"/>
        <v>4655</v>
      </c>
      <c r="Z2023" s="11">
        <f t="shared" si="436"/>
        <v>750</v>
      </c>
      <c r="AA2023" s="11">
        <f t="shared" si="437"/>
        <v>4285</v>
      </c>
      <c r="AB2023" s="11">
        <f t="shared" si="438"/>
        <v>4285</v>
      </c>
      <c r="AC2023" s="6">
        <f t="shared" si="439"/>
        <v>4840</v>
      </c>
      <c r="AD2023" s="9" t="s">
        <v>776</v>
      </c>
      <c r="AE2023" s="3" t="str">
        <f>IF(ISERROR(VLOOKUP($AD2023,技まとめ!$A$1:$F$380,6,FALSE)),"－",VLOOKUP($AD2023,技まとめ!$A$1:$F$380,6,FALSE))</f>
        <v>P1</v>
      </c>
      <c r="AF2023" s="3">
        <f>IF(ISERROR(VLOOKUP($AD2023,技まとめ!$A$1:$F$380,3,FALSE)),"－",VLOOKUP($AD2023,技まとめ!$A$1:$F$380,3,FALSE))</f>
        <v>13</v>
      </c>
      <c r="AG2023" s="3">
        <f>IF(ISERROR(VLOOKUP($AD2023,技まとめ!$A$1:$F$380,5,FALSE)),"－",VLOOKUP($AD2023,技まとめ!$A$1:$F$380,5,FALSE))</f>
        <v>20</v>
      </c>
      <c r="AH2023" s="3" t="str">
        <f>IF($E2023=IF(ISERROR(VLOOKUP($AD2023,技まとめ!$A$1:$F$380,4,FALSE)),"－",VLOOKUP($AD2023,技まとめ!$A$1:$F$380,4,FALSE)),"一致","")</f>
        <v>一致</v>
      </c>
      <c r="AI2023" s="9" t="s">
        <v>2771</v>
      </c>
      <c r="AJ2023" s="3" t="str">
        <f>IF(ISERROR(VLOOKUP($AI2023,技まとめ!$A$1:$F$380,6,FALSE)),"－",VLOOKUP($AI2023,技まとめ!$A$1:$F$380,6,FALSE))</f>
        <v>CA</v>
      </c>
      <c r="AK2023" s="3">
        <f>IF(ISERROR(VLOOKUP($AI2023,技まとめ!$A$1:$F$380,3,FALSE)),"－",VLOOKUP($AI2023,技まとめ!$A$1:$F$380,3,FALSE))</f>
        <v>48</v>
      </c>
      <c r="AL2023" s="3">
        <f>IF(ISERROR(VLOOKUP($AI2023,技まとめ!$A$1:$F$380,5,FALSE)),"－",VLOOKUP($AI2023,技まとめ!$A$1:$F$380,5,FALSE))</f>
        <v>32</v>
      </c>
      <c r="AM2023" s="3" t="str">
        <f>IF($E2023=IF(ISERROR(VLOOKUP($AI2023,技まとめ!$A$1:$F$380,4,FALSE)),"－",VLOOKUP($AI2023,技まとめ!$A$1:$F$380,4,FALSE)),"一致","")</f>
        <v/>
      </c>
      <c r="AN2023" s="9" t="s">
        <v>106</v>
      </c>
      <c r="AO2023" s="3" t="str">
        <f>IF(ISERROR(VLOOKUP($AN2023,技まとめ!$A$1:$F$380,6,FALSE)),"－",VLOOKUP($AN2023,技まとめ!$A$1:$F$380,6,FALSE))</f>
        <v>BL</v>
      </c>
      <c r="AP2023" s="3">
        <f>IF(ISERROR(VLOOKUP($AN2023,技まとめ!$A$1:$F$380,3,FALSE)),"－",VLOOKUP($AN2023,技まとめ!$A$1:$F$380,3,FALSE))</f>
        <v>77</v>
      </c>
      <c r="AQ2023" s="3">
        <f>IF(ISERROR(VLOOKUP($AN2023,技まとめ!$A$1:$F$380,5,FALSE)),"－",VLOOKUP($AN2023,技まとめ!$A$1:$F$380,5,FALSE))</f>
        <v>47</v>
      </c>
      <c r="AR2023" s="3" t="str">
        <f>IF($E2023=IF(ISERROR(VLOOKUP($AN2023,技まとめ!$A$1:$F$380,4,FALSE)),"－",VLOOKUP($AN2023,技まとめ!$A$1:$F$380,4,FALSE)),"一致","")</f>
        <v/>
      </c>
      <c r="AS2023" s="9" t="s">
        <v>561</v>
      </c>
      <c r="AT2023" s="3" t="str">
        <f>IF(ISERROR(VLOOKUP($AS2023,技まとめ!$A$1:$F$380,6,FALSE)),"－",VLOOKUP($AS2023,技まとめ!$A$1:$F$380,6,FALSE))</f>
        <v>CA</v>
      </c>
      <c r="AU2023" s="3">
        <f>IF(ISERROR(VLOOKUP($AS2023,技まとめ!$A$1:$F$380,3,FALSE)),"－",VLOOKUP($AS2023,技まとめ!$A$1:$F$380,3,FALSE))</f>
        <v>77</v>
      </c>
      <c r="AV2023" s="3">
        <f>IF(ISERROR(VLOOKUP($AS2023,技まとめ!$A$1:$F$380,5,FALSE)),"－",VLOOKUP($AS2023,技まとめ!$A$1:$F$380,5,FALSE))</f>
        <v>45</v>
      </c>
      <c r="AW2023" s="3" t="str">
        <f>IF($E2023=IF(ISERROR(VLOOKUP($AS2023,技まとめ!$A$1:$F$380,4,FALSE)),"－",VLOOKUP($AS2023,技まとめ!$A$1:$F$380,4,FALSE)),"一致","")</f>
        <v/>
      </c>
      <c r="AX2023" s="12" t="str">
        <f t="shared" si="440"/>
        <v>ねっけつパンチスラッシュネイルブロックサーカスカポエィラスナッチ</v>
      </c>
      <c r="AY2023" s="12" t="str">
        <f t="shared" si="441"/>
        <v>ねっけつパンチスラッシュネイルブロックサーカスカポエィラスナッチ</v>
      </c>
      <c r="AZ2023" s="12" t="str">
        <f t="shared" si="442"/>
        <v>ねっけつパンチスラッシュネイルブロックサーカスカポエィラスナッチ</v>
      </c>
      <c r="BA2023" s="12" t="str">
        <f t="shared" si="443"/>
        <v>ねっけつパンチスラッシュネイルブロックサーカスカポエィラスナッチ</v>
      </c>
      <c r="BB2023" s="11" t="str">
        <f t="shared" si="444"/>
        <v>P1CABLCA</v>
      </c>
      <c r="BC2023" s="11" t="str">
        <f t="shared" si="445"/>
        <v>P1CABLCA</v>
      </c>
      <c r="BD2023" s="11" t="str">
        <f t="shared" si="446"/>
        <v>P1CABLCA</v>
      </c>
      <c r="BE2023" s="11" t="str">
        <f t="shared" si="447"/>
        <v>P1CABLCA</v>
      </c>
    </row>
    <row r="2024" spans="1:57" ht="11.25" hidden="1" customHeight="1">
      <c r="A2024" s="6">
        <v>2023</v>
      </c>
      <c r="B2024" s="7" t="s">
        <v>4415</v>
      </c>
      <c r="C2024" s="8" t="s">
        <v>4416</v>
      </c>
      <c r="D2024" s="7" t="s">
        <v>72</v>
      </c>
      <c r="E2024" s="7" t="s">
        <v>102</v>
      </c>
      <c r="F2024" s="7" t="s">
        <v>82</v>
      </c>
      <c r="G2024" s="9">
        <v>122</v>
      </c>
      <c r="H2024" s="9">
        <v>110</v>
      </c>
      <c r="I2024" s="9">
        <v>56</v>
      </c>
      <c r="J2024" s="9">
        <v>57</v>
      </c>
      <c r="K2024" s="9">
        <v>61</v>
      </c>
      <c r="L2024" s="9">
        <v>60</v>
      </c>
      <c r="M2024" s="9">
        <v>58</v>
      </c>
      <c r="N2024" s="9">
        <v>45</v>
      </c>
      <c r="O2024" s="9">
        <v>54</v>
      </c>
      <c r="P2024" s="9">
        <v>49</v>
      </c>
      <c r="Q2024" s="10">
        <v>106</v>
      </c>
      <c r="R2024" s="11">
        <v>30</v>
      </c>
      <c r="S2024" s="11">
        <v>1</v>
      </c>
      <c r="T2024" s="11">
        <v>110</v>
      </c>
      <c r="U2024" s="11">
        <v>108</v>
      </c>
      <c r="V2024" s="11">
        <v>1</v>
      </c>
      <c r="W2024" s="11">
        <v>104</v>
      </c>
      <c r="X2024" s="11">
        <f t="shared" si="434"/>
        <v>460</v>
      </c>
      <c r="Y2024" s="11">
        <f t="shared" si="435"/>
        <v>4765</v>
      </c>
      <c r="Z2024" s="11">
        <f t="shared" si="436"/>
        <v>1580</v>
      </c>
      <c r="AA2024" s="11">
        <f t="shared" si="437"/>
        <v>4380</v>
      </c>
      <c r="AB2024" s="11">
        <f t="shared" si="438"/>
        <v>4380</v>
      </c>
      <c r="AC2024" s="6">
        <f t="shared" si="439"/>
        <v>5070</v>
      </c>
      <c r="AD2024" s="9" t="s">
        <v>168</v>
      </c>
      <c r="AE2024" s="3" t="str">
        <f>IF(ISERROR(VLOOKUP($AD2024,技まとめ!$A$1:$F$380,6,FALSE)),"－",VLOOKUP($AD2024,技まとめ!$A$1:$F$380,6,FALSE))</f>
        <v>BL</v>
      </c>
      <c r="AF2024" s="3">
        <f>IF(ISERROR(VLOOKUP($AD2024,技まとめ!$A$1:$F$380,3,FALSE)),"－",VLOOKUP($AD2024,技まとめ!$A$1:$F$380,3,FALSE))</f>
        <v>25</v>
      </c>
      <c r="AG2024" s="3">
        <f>IF(ISERROR(VLOOKUP($AD2024,技まとめ!$A$1:$F$380,5,FALSE)),"－",VLOOKUP($AD2024,技まとめ!$A$1:$F$380,5,FALSE))</f>
        <v>12</v>
      </c>
      <c r="AH2024" s="3" t="str">
        <f>IF($E2024=IF(ISERROR(VLOOKUP($AD2024,技まとめ!$A$1:$F$380,4,FALSE)),"－",VLOOKUP($AD2024,技まとめ!$A$1:$F$380,4,FALSE)),"一致","")</f>
        <v/>
      </c>
      <c r="AI2024" s="9" t="s">
        <v>310</v>
      </c>
      <c r="AJ2024" s="3" t="str">
        <f>IF(ISERROR(VLOOKUP($AI2024,技まとめ!$A$1:$F$380,6,FALSE)),"－",VLOOKUP($AI2024,技まとめ!$A$1:$F$380,6,FALSE))</f>
        <v>DR</v>
      </c>
      <c r="AK2024" s="3">
        <f>IF(ISERROR(VLOOKUP($AI2024,技まとめ!$A$1:$F$380,3,FALSE)),"－",VLOOKUP($AI2024,技まとめ!$A$1:$F$380,3,FALSE))</f>
        <v>65</v>
      </c>
      <c r="AL2024" s="3">
        <f>IF(ISERROR(VLOOKUP($AI2024,技まとめ!$A$1:$F$380,5,FALSE)),"－",VLOOKUP($AI2024,技まとめ!$A$1:$F$380,5,FALSE))</f>
        <v>42</v>
      </c>
      <c r="AM2024" s="3" t="str">
        <f>IF($E2024=IF(ISERROR(VLOOKUP($AI2024,技まとめ!$A$1:$F$380,4,FALSE)),"－",VLOOKUP($AI2024,技まとめ!$A$1:$F$380,4,FALSE)),"一致","")</f>
        <v/>
      </c>
      <c r="AN2024" s="9" t="s">
        <v>99</v>
      </c>
      <c r="AO2024" s="3" t="str">
        <f>IF(ISERROR(VLOOKUP($AN2024,技まとめ!$A$1:$F$380,6,FALSE)),"－",VLOOKUP($AN2024,技まとめ!$A$1:$F$380,6,FALSE))</f>
        <v>DR</v>
      </c>
      <c r="AP2024" s="3">
        <f>IF(ISERROR(VLOOKUP($AN2024,技まとめ!$A$1:$F$380,3,FALSE)),"－",VLOOKUP($AN2024,技まとめ!$A$1:$F$380,3,FALSE))</f>
        <v>77</v>
      </c>
      <c r="AQ2024" s="3">
        <f>IF(ISERROR(VLOOKUP($AN2024,技まとめ!$A$1:$F$380,5,FALSE)),"－",VLOOKUP($AN2024,技まとめ!$A$1:$F$380,5,FALSE))</f>
        <v>47</v>
      </c>
      <c r="AR2024" s="3" t="str">
        <f>IF($E2024=IF(ISERROR(VLOOKUP($AN2024,技まとめ!$A$1:$F$380,4,FALSE)),"－",VLOOKUP($AN2024,技まとめ!$A$1:$F$380,4,FALSE)),"一致","")</f>
        <v/>
      </c>
      <c r="AS2024" s="9" t="s">
        <v>90</v>
      </c>
      <c r="AT2024" s="3" t="str">
        <f>IF(ISERROR(VLOOKUP($AS2024,技まとめ!$A$1:$F$380,6,FALSE)),"－",VLOOKUP($AS2024,技まとめ!$A$1:$F$380,6,FALSE))</f>
        <v>DR</v>
      </c>
      <c r="AU2024" s="3">
        <f>IF(ISERROR(VLOOKUP($AS2024,技まとめ!$A$1:$F$380,3,FALSE)),"－",VLOOKUP($AS2024,技まとめ!$A$1:$F$380,3,FALSE))</f>
        <v>46</v>
      </c>
      <c r="AV2024" s="3">
        <f>IF(ISERROR(VLOOKUP($AS2024,技まとめ!$A$1:$F$380,5,FALSE)),"－",VLOOKUP($AS2024,技まとめ!$A$1:$F$380,5,FALSE))</f>
        <v>33</v>
      </c>
      <c r="AW2024" s="3" t="str">
        <f>IF($E2024=IF(ISERROR(VLOOKUP($AS2024,技まとめ!$A$1:$F$380,4,FALSE)),"－",VLOOKUP($AS2024,技まとめ!$A$1:$F$380,4,FALSE)),"一致","")</f>
        <v/>
      </c>
      <c r="AX2024" s="12" t="str">
        <f t="shared" si="440"/>
        <v>キラースライドモグラシャッフルＵ・ボートモグラフェイント</v>
      </c>
      <c r="AY2024" s="12" t="str">
        <f t="shared" si="441"/>
        <v>キラースライドモグラシャッフルＵ・ボートモグラフェイント</v>
      </c>
      <c r="AZ2024" s="12" t="str">
        <f t="shared" si="442"/>
        <v>キラースライドモグラシャッフルＵ・ボートモグラフェイント</v>
      </c>
      <c r="BA2024" s="12" t="str">
        <f t="shared" si="443"/>
        <v>キラースライドモグラシャッフルＵ・ボートモグラフェイント</v>
      </c>
      <c r="BB2024" s="11" t="str">
        <f t="shared" si="444"/>
        <v>BLDRDRDR</v>
      </c>
      <c r="BC2024" s="11" t="str">
        <f t="shared" si="445"/>
        <v>BLDRDRDR</v>
      </c>
      <c r="BD2024" s="11" t="str">
        <f t="shared" si="446"/>
        <v>BLDRDRDR</v>
      </c>
      <c r="BE2024" s="11" t="str">
        <f t="shared" si="447"/>
        <v>BLDRDRDR</v>
      </c>
    </row>
    <row r="2025" spans="1:57" ht="11.25" hidden="1" customHeight="1">
      <c r="A2025" s="6">
        <v>2024</v>
      </c>
      <c r="B2025" s="7" t="s">
        <v>4417</v>
      </c>
      <c r="C2025" s="8" t="s">
        <v>4418</v>
      </c>
      <c r="D2025" s="7" t="s">
        <v>72</v>
      </c>
      <c r="E2025" s="7" t="s">
        <v>73</v>
      </c>
      <c r="F2025" s="7" t="s">
        <v>74</v>
      </c>
      <c r="G2025" s="9">
        <v>119</v>
      </c>
      <c r="H2025" s="9">
        <v>111</v>
      </c>
      <c r="I2025" s="9">
        <v>53</v>
      </c>
      <c r="J2025" s="9">
        <v>48</v>
      </c>
      <c r="K2025" s="9">
        <v>51</v>
      </c>
      <c r="L2025" s="9">
        <v>55</v>
      </c>
      <c r="M2025" s="9">
        <v>53</v>
      </c>
      <c r="N2025" s="9">
        <v>42</v>
      </c>
      <c r="O2025" s="9">
        <v>49</v>
      </c>
      <c r="P2025" s="9">
        <v>78</v>
      </c>
      <c r="Q2025" s="10">
        <v>103</v>
      </c>
      <c r="R2025" s="11">
        <v>37</v>
      </c>
      <c r="S2025" s="11">
        <v>1</v>
      </c>
      <c r="T2025" s="11">
        <v>105</v>
      </c>
      <c r="U2025" s="11">
        <v>103</v>
      </c>
      <c r="V2025" s="11">
        <v>1</v>
      </c>
      <c r="W2025" s="11">
        <v>99</v>
      </c>
      <c r="X2025" s="11">
        <f t="shared" si="434"/>
        <v>449</v>
      </c>
      <c r="Y2025" s="11">
        <f t="shared" si="435"/>
        <v>4620</v>
      </c>
      <c r="Z2025" s="11">
        <f t="shared" si="436"/>
        <v>1800</v>
      </c>
      <c r="AA2025" s="11">
        <f t="shared" si="437"/>
        <v>4180</v>
      </c>
      <c r="AB2025" s="11">
        <f t="shared" si="438"/>
        <v>4180</v>
      </c>
      <c r="AC2025" s="6">
        <f t="shared" si="439"/>
        <v>4880</v>
      </c>
      <c r="AD2025" s="9" t="s">
        <v>450</v>
      </c>
      <c r="AE2025" s="3" t="str">
        <f>IF(ISERROR(VLOOKUP($AD2025,技まとめ!$A$1:$F$380,6,FALSE)),"－",VLOOKUP($AD2025,技まとめ!$A$1:$F$380,6,FALSE))</f>
        <v>CA</v>
      </c>
      <c r="AF2025" s="3">
        <f>IF(ISERROR(VLOOKUP($AD2025,技まとめ!$A$1:$F$380,3,FALSE)),"－",VLOOKUP($AD2025,技まとめ!$A$1:$F$380,3,FALSE))</f>
        <v>46</v>
      </c>
      <c r="AG2025" s="3">
        <f>IF(ISERROR(VLOOKUP($AD2025,技まとめ!$A$1:$F$380,5,FALSE)),"－",VLOOKUP($AD2025,技まとめ!$A$1:$F$380,5,FALSE))</f>
        <v>32</v>
      </c>
      <c r="AH2025" s="3" t="str">
        <f>IF($E2025=IF(ISERROR(VLOOKUP($AD2025,技まとめ!$A$1:$F$380,4,FALSE)),"－",VLOOKUP($AD2025,技まとめ!$A$1:$F$380,4,FALSE)),"一致","")</f>
        <v/>
      </c>
      <c r="AI2025" s="9" t="s">
        <v>97</v>
      </c>
      <c r="AJ2025" s="3" t="str">
        <f>IF(ISERROR(VLOOKUP($AI2025,技まとめ!$A$1:$F$380,6,FALSE)),"－",VLOOKUP($AI2025,技まとめ!$A$1:$F$380,6,FALSE))</f>
        <v>BL</v>
      </c>
      <c r="AK2025" s="3">
        <f>IF(ISERROR(VLOOKUP($AI2025,技まとめ!$A$1:$F$380,3,FALSE)),"－",VLOOKUP($AI2025,技まとめ!$A$1:$F$380,3,FALSE))</f>
        <v>38</v>
      </c>
      <c r="AL2025" s="3">
        <f>IF(ISERROR(VLOOKUP($AI2025,技まとめ!$A$1:$F$380,5,FALSE)),"－",VLOOKUP($AI2025,技まとめ!$A$1:$F$380,5,FALSE))</f>
        <v>16</v>
      </c>
      <c r="AM2025" s="3" t="str">
        <f>IF($E2025=IF(ISERROR(VLOOKUP($AI2025,技まとめ!$A$1:$F$380,4,FALSE)),"－",VLOOKUP($AI2025,技まとめ!$A$1:$F$380,4,FALSE)),"一致","")</f>
        <v>一致</v>
      </c>
      <c r="AN2025" s="9" t="s">
        <v>241</v>
      </c>
      <c r="AO2025" s="3" t="str">
        <f>IF(ISERROR(VLOOKUP($AN2025,技まとめ!$A$1:$F$380,6,FALSE)),"－",VLOOKUP($AN2025,技まとめ!$A$1:$F$380,6,FALSE))</f>
        <v>P1</v>
      </c>
      <c r="AP2025" s="3">
        <f>IF(ISERROR(VLOOKUP($AN2025,技まとめ!$A$1:$F$380,3,FALSE)),"－",VLOOKUP($AN2025,技まとめ!$A$1:$F$380,3,FALSE))</f>
        <v>52</v>
      </c>
      <c r="AQ2025" s="3">
        <f>IF(ISERROR(VLOOKUP($AN2025,技まとめ!$A$1:$F$380,5,FALSE)),"－",VLOOKUP($AN2025,技まとめ!$A$1:$F$380,5,FALSE))</f>
        <v>35</v>
      </c>
      <c r="AR2025" s="3" t="str">
        <f>IF($E2025=IF(ISERROR(VLOOKUP($AN2025,技まとめ!$A$1:$F$380,4,FALSE)),"－",VLOOKUP($AN2025,技まとめ!$A$1:$F$380,4,FALSE)),"一致","")</f>
        <v/>
      </c>
      <c r="AS2025" s="9" t="s">
        <v>153</v>
      </c>
      <c r="AT2025" s="3" t="str">
        <f>IF(ISERROR(VLOOKUP($AS2025,技まとめ!$A$1:$F$380,6,FALSE)),"－",VLOOKUP($AS2025,技まとめ!$A$1:$F$380,6,FALSE))</f>
        <v>CA</v>
      </c>
      <c r="AU2025" s="3">
        <f>IF(ISERROR(VLOOKUP($AS2025,技まとめ!$A$1:$F$380,3,FALSE)),"－",VLOOKUP($AS2025,技まとめ!$A$1:$F$380,3,FALSE))</f>
        <v>102</v>
      </c>
      <c r="AV2025" s="3">
        <f>IF(ISERROR(VLOOKUP($AS2025,技まとめ!$A$1:$F$380,5,FALSE)),"－",VLOOKUP($AS2025,技まとめ!$A$1:$F$380,5,FALSE))</f>
        <v>55</v>
      </c>
      <c r="AW2025" s="3" t="str">
        <f>IF($E2025=IF(ISERROR(VLOOKUP($AS2025,技まとめ!$A$1:$F$380,4,FALSE)),"－",VLOOKUP($AS2025,技まとめ!$A$1:$F$380,4,FALSE)),"一致","")</f>
        <v>一致</v>
      </c>
      <c r="AX2025" s="12" t="str">
        <f t="shared" si="440"/>
        <v>つむじうしろのしょうめんばくれつパンチむげんのかべ</v>
      </c>
      <c r="AY2025" s="12" t="str">
        <f t="shared" si="441"/>
        <v>つむじうしろのしょうめんばくれつパンチむげんのかべ</v>
      </c>
      <c r="AZ2025" s="12" t="str">
        <f t="shared" si="442"/>
        <v>つむじうしろのしょうめんばくれつパンチむげんのかべ</v>
      </c>
      <c r="BA2025" s="12" t="str">
        <f t="shared" si="443"/>
        <v>つむじうしろのしょうめんばくれつパンチむげんのかべ</v>
      </c>
      <c r="BB2025" s="11" t="str">
        <f t="shared" si="444"/>
        <v>CABLP1CA</v>
      </c>
      <c r="BC2025" s="11" t="str">
        <f t="shared" si="445"/>
        <v>CABLP1CA</v>
      </c>
      <c r="BD2025" s="11" t="str">
        <f t="shared" si="446"/>
        <v>CABLP1CA</v>
      </c>
      <c r="BE2025" s="11" t="str">
        <f t="shared" si="447"/>
        <v>CABLP1CA</v>
      </c>
    </row>
    <row r="2026" spans="1:57" ht="11.25" hidden="1" customHeight="1">
      <c r="A2026" s="6">
        <v>2025</v>
      </c>
      <c r="B2026" s="7" t="s">
        <v>4419</v>
      </c>
      <c r="C2026" s="8" t="s">
        <v>4420</v>
      </c>
      <c r="D2026" s="7" t="s">
        <v>650</v>
      </c>
      <c r="E2026" s="7" t="s">
        <v>73</v>
      </c>
      <c r="F2026" s="7" t="s">
        <v>74</v>
      </c>
      <c r="G2026" s="9">
        <v>106</v>
      </c>
      <c r="H2026" s="9">
        <v>129</v>
      </c>
      <c r="I2026" s="9">
        <v>56</v>
      </c>
      <c r="J2026" s="9">
        <v>53</v>
      </c>
      <c r="K2026" s="9">
        <v>53</v>
      </c>
      <c r="L2026" s="9">
        <v>57</v>
      </c>
      <c r="M2026" s="9">
        <v>53</v>
      </c>
      <c r="N2026" s="9">
        <v>54</v>
      </c>
      <c r="O2026" s="9">
        <v>54</v>
      </c>
      <c r="P2026" s="9">
        <v>47</v>
      </c>
      <c r="Q2026" s="10">
        <v>106</v>
      </c>
      <c r="R2026" s="11">
        <v>25</v>
      </c>
      <c r="S2026" s="11">
        <v>1</v>
      </c>
      <c r="T2026" s="11">
        <v>107</v>
      </c>
      <c r="U2026" s="11">
        <v>103</v>
      </c>
      <c r="V2026" s="11">
        <v>1</v>
      </c>
      <c r="W2026" s="11">
        <v>104</v>
      </c>
      <c r="X2026" s="11">
        <f t="shared" si="434"/>
        <v>447</v>
      </c>
      <c r="Y2026" s="11">
        <f t="shared" si="435"/>
        <v>4765</v>
      </c>
      <c r="Z2026" s="11">
        <f t="shared" si="436"/>
        <v>1405</v>
      </c>
      <c r="AA2026" s="11">
        <f t="shared" si="437"/>
        <v>4275</v>
      </c>
      <c r="AB2026" s="11">
        <f t="shared" si="438"/>
        <v>4275</v>
      </c>
      <c r="AC2026" s="6">
        <f t="shared" si="439"/>
        <v>4925</v>
      </c>
      <c r="AD2026" s="9" t="s">
        <v>5016</v>
      </c>
      <c r="AE2026" s="3" t="str">
        <f>IF(ISERROR(VLOOKUP($AD2026,技まとめ!$A$1:$F$380,6,FALSE)),"－",VLOOKUP($AD2026,技まとめ!$A$1:$F$380,6,FALSE))</f>
        <v>－</v>
      </c>
      <c r="AF2026" s="3">
        <f>IF(ISERROR(VLOOKUP($AD2026,技まとめ!$A$1:$F$380,3,FALSE)),"－",VLOOKUP($AD2026,技まとめ!$A$1:$F$380,3,FALSE))</f>
        <v>0</v>
      </c>
      <c r="AG2026" s="3">
        <f>IF(ISERROR(VLOOKUP($AD2026,技まとめ!$A$1:$F$380,5,FALSE)),"－",VLOOKUP($AD2026,技まとめ!$A$1:$F$380,5,FALSE))</f>
        <v>0</v>
      </c>
      <c r="AH2026" s="3" t="str">
        <f>IF($E2026=IF(ISERROR(VLOOKUP($AD2026,技まとめ!$A$1:$F$380,4,FALSE)),"－",VLOOKUP($AD2026,技まとめ!$A$1:$F$380,4,FALSE)),"一致","")</f>
        <v/>
      </c>
      <c r="AI2026" s="9" t="s">
        <v>590</v>
      </c>
      <c r="AJ2026" s="3" t="str">
        <f>IF(ISERROR(VLOOKUP($AI2026,技まとめ!$A$1:$F$380,6,FALSE)),"－",VLOOKUP($AI2026,技まとめ!$A$1:$F$380,6,FALSE))</f>
        <v>BL</v>
      </c>
      <c r="AK2026" s="3">
        <f>IF(ISERROR(VLOOKUP($AI2026,技まとめ!$A$1:$F$380,3,FALSE)),"－",VLOOKUP($AI2026,技まとめ!$A$1:$F$380,3,FALSE))</f>
        <v>27</v>
      </c>
      <c r="AL2026" s="3">
        <f>IF(ISERROR(VLOOKUP($AI2026,技まとめ!$A$1:$F$380,5,FALSE)),"－",VLOOKUP($AI2026,技まとめ!$A$1:$F$380,5,FALSE))</f>
        <v>25</v>
      </c>
      <c r="AM2026" s="3" t="str">
        <f>IF($E2026=IF(ISERROR(VLOOKUP($AI2026,技まとめ!$A$1:$F$380,4,FALSE)),"－",VLOOKUP($AI2026,技まとめ!$A$1:$F$380,4,FALSE)),"一致","")</f>
        <v/>
      </c>
      <c r="AN2026" s="9" t="s">
        <v>323</v>
      </c>
      <c r="AO2026" s="3" t="str">
        <f>IF(ISERROR(VLOOKUP($AN2026,技まとめ!$A$1:$F$380,6,FALSE)),"－",VLOOKUP($AN2026,技まとめ!$A$1:$F$380,6,FALSE))</f>
        <v>DR</v>
      </c>
      <c r="AP2026" s="3">
        <f>IF(ISERROR(VLOOKUP($AN2026,技まとめ!$A$1:$F$380,3,FALSE)),"－",VLOOKUP($AN2026,技まとめ!$A$1:$F$380,3,FALSE))</f>
        <v>42</v>
      </c>
      <c r="AQ2026" s="3">
        <f>IF(ISERROR(VLOOKUP($AN2026,技まとめ!$A$1:$F$380,5,FALSE)),"－",VLOOKUP($AN2026,技まとめ!$A$1:$F$380,5,FALSE))</f>
        <v>31</v>
      </c>
      <c r="AR2026" s="3" t="str">
        <f>IF($E2026=IF(ISERROR(VLOOKUP($AN2026,技まとめ!$A$1:$F$380,4,FALSE)),"－",VLOOKUP($AN2026,技まとめ!$A$1:$F$380,4,FALSE)),"一致","")</f>
        <v>一致</v>
      </c>
      <c r="AS2026" s="9" t="s">
        <v>385</v>
      </c>
      <c r="AT2026" s="3" t="str">
        <f>IF(ISERROR(VLOOKUP($AS2026,技まとめ!$A$1:$F$380,6,FALSE)),"－",VLOOKUP($AS2026,技まとめ!$A$1:$F$380,6,FALSE))</f>
        <v>CA</v>
      </c>
      <c r="AU2026" s="3">
        <f>IF(ISERROR(VLOOKUP($AS2026,技まとめ!$A$1:$F$380,3,FALSE)),"－",VLOOKUP($AS2026,技まとめ!$A$1:$F$380,3,FALSE))</f>
        <v>81</v>
      </c>
      <c r="AV2026" s="3">
        <f>IF(ISERROR(VLOOKUP($AS2026,技まとめ!$A$1:$F$380,5,FALSE)),"－",VLOOKUP($AS2026,技まとめ!$A$1:$F$380,5,FALSE))</f>
        <v>47</v>
      </c>
      <c r="AW2026" s="3" t="str">
        <f>IF($E2026=IF(ISERROR(VLOOKUP($AS2026,技まとめ!$A$1:$F$380,4,FALSE)),"－",VLOOKUP($AS2026,技まとめ!$A$1:$F$380,4,FALSE)),"一致","")</f>
        <v>一致</v>
      </c>
      <c r="AX2026" s="12" t="str">
        <f t="shared" si="440"/>
        <v>ラッキー！フォトンフラッシュカンガルーキックトリプルディフェンス</v>
      </c>
      <c r="AY2026" s="12" t="str">
        <f t="shared" si="441"/>
        <v>ラッキー！フォトンフラッシュカンガルーキックトリプルディフェンス</v>
      </c>
      <c r="AZ2026" s="12" t="str">
        <f t="shared" si="442"/>
        <v>ラッキー！フォトンフラッシュカンガルーキックトリプルディフェンス</v>
      </c>
      <c r="BA2026" s="12" t="str">
        <f t="shared" si="443"/>
        <v>ラッキー！フォトンフラッシュカンガルーキックトリプルディフェンス</v>
      </c>
      <c r="BB2026" s="11" t="str">
        <f t="shared" si="444"/>
        <v>－BLDRCA</v>
      </c>
      <c r="BC2026" s="11" t="str">
        <f t="shared" si="445"/>
        <v>－BLDRCA</v>
      </c>
      <c r="BD2026" s="11" t="str">
        <f t="shared" si="446"/>
        <v>－BLDRCA</v>
      </c>
      <c r="BE2026" s="11" t="str">
        <f t="shared" si="447"/>
        <v>－BLDRCA</v>
      </c>
    </row>
    <row r="2027" spans="1:57" ht="11.25" hidden="1" customHeight="1">
      <c r="A2027" s="6">
        <v>2026</v>
      </c>
      <c r="B2027" s="7" t="s">
        <v>4421</v>
      </c>
      <c r="C2027" s="8" t="s">
        <v>4422</v>
      </c>
      <c r="D2027" s="7" t="s">
        <v>650</v>
      </c>
      <c r="E2027" s="7" t="s">
        <v>102</v>
      </c>
      <c r="F2027" s="7" t="s">
        <v>128</v>
      </c>
      <c r="G2027" s="9">
        <v>114</v>
      </c>
      <c r="H2027" s="9">
        <v>129</v>
      </c>
      <c r="I2027" s="9">
        <v>81</v>
      </c>
      <c r="J2027" s="9">
        <v>62</v>
      </c>
      <c r="K2027" s="9">
        <v>42</v>
      </c>
      <c r="L2027" s="9">
        <v>39</v>
      </c>
      <c r="M2027" s="9">
        <v>65</v>
      </c>
      <c r="N2027" s="9">
        <v>65</v>
      </c>
      <c r="O2027" s="9">
        <v>46</v>
      </c>
      <c r="P2027" s="9">
        <v>47</v>
      </c>
      <c r="Q2027" s="10">
        <v>131</v>
      </c>
      <c r="R2027" s="11">
        <v>34</v>
      </c>
      <c r="S2027" s="11">
        <v>1</v>
      </c>
      <c r="T2027" s="11">
        <v>89</v>
      </c>
      <c r="U2027" s="11">
        <v>115</v>
      </c>
      <c r="V2027" s="11">
        <v>1</v>
      </c>
      <c r="W2027" s="11">
        <v>96</v>
      </c>
      <c r="X2027" s="11">
        <f t="shared" si="434"/>
        <v>467</v>
      </c>
      <c r="Y2027" s="11">
        <f t="shared" si="435"/>
        <v>5725</v>
      </c>
      <c r="Z2027" s="11">
        <f t="shared" si="436"/>
        <v>1680</v>
      </c>
      <c r="AA2027" s="11">
        <f t="shared" si="437"/>
        <v>3605</v>
      </c>
      <c r="AB2027" s="11">
        <f t="shared" si="438"/>
        <v>3605</v>
      </c>
      <c r="AC2027" s="6">
        <f t="shared" si="439"/>
        <v>4210</v>
      </c>
      <c r="AD2027" s="9" t="s">
        <v>683</v>
      </c>
      <c r="AE2027" s="3" t="str">
        <f>IF(ISERROR(VLOOKUP($AD2027,技まとめ!$A$1:$F$380,6,FALSE)),"－",VLOOKUP($AD2027,技まとめ!$A$1:$F$380,6,FALSE))</f>
        <v>SC</v>
      </c>
      <c r="AF2027" s="3">
        <f>IF(ISERROR(VLOOKUP($AD2027,技まとめ!$A$1:$F$380,3,FALSE)),"－",VLOOKUP($AD2027,技まとめ!$A$1:$F$380,3,FALSE))</f>
        <v>88</v>
      </c>
      <c r="AG2027" s="3">
        <f>IF(ISERROR(VLOOKUP($AD2027,技まとめ!$A$1:$F$380,5,FALSE)),"－",VLOOKUP($AD2027,技まとめ!$A$1:$F$380,5,FALSE))</f>
        <v>49</v>
      </c>
      <c r="AH2027" s="3" t="str">
        <f>IF($E2027=IF(ISERROR(VLOOKUP($AD2027,技まとめ!$A$1:$F$380,4,FALSE)),"－",VLOOKUP($AD2027,技まとめ!$A$1:$F$380,4,FALSE)),"一致","")</f>
        <v/>
      </c>
      <c r="AI2027" s="9" t="s">
        <v>131</v>
      </c>
      <c r="AJ2027" s="3" t="str">
        <f>IF(ISERROR(VLOOKUP($AI2027,技まとめ!$A$1:$F$380,6,FALSE)),"－",VLOOKUP($AI2027,技まとめ!$A$1:$F$380,6,FALSE))</f>
        <v>DR</v>
      </c>
      <c r="AK2027" s="3">
        <f>IF(ISERROR(VLOOKUP($AI2027,技まとめ!$A$1:$F$380,3,FALSE)),"－",VLOOKUP($AI2027,技まとめ!$A$1:$F$380,3,FALSE))</f>
        <v>33</v>
      </c>
      <c r="AL2027" s="3">
        <f>IF(ISERROR(VLOOKUP($AI2027,技まとめ!$A$1:$F$380,5,FALSE)),"－",VLOOKUP($AI2027,技まとめ!$A$1:$F$380,5,FALSE))</f>
        <v>28</v>
      </c>
      <c r="AM2027" s="3" t="str">
        <f>IF($E2027=IF(ISERROR(VLOOKUP($AI2027,技まとめ!$A$1:$F$380,4,FALSE)),"－",VLOOKUP($AI2027,技まとめ!$A$1:$F$380,4,FALSE)),"一致","")</f>
        <v/>
      </c>
      <c r="AN2027" s="9" t="s">
        <v>482</v>
      </c>
      <c r="AO2027" s="3" t="str">
        <f>IF(ISERROR(VLOOKUP($AN2027,技まとめ!$A$1:$F$380,6,FALSE)),"－",VLOOKUP($AN2027,技まとめ!$A$1:$F$380,6,FALSE))</f>
        <v>BL</v>
      </c>
      <c r="AP2027" s="3">
        <f>IF(ISERROR(VLOOKUP($AN2027,技まとめ!$A$1:$F$380,3,FALSE)),"－",VLOOKUP($AN2027,技まとめ!$A$1:$F$380,3,FALSE))</f>
        <v>83</v>
      </c>
      <c r="AQ2027" s="3">
        <f>IF(ISERROR(VLOOKUP($AN2027,技まとめ!$A$1:$F$380,5,FALSE)),"－",VLOOKUP($AN2027,技まとめ!$A$1:$F$380,5,FALSE))</f>
        <v>48</v>
      </c>
      <c r="AR2027" s="3" t="str">
        <f>IF($E2027=IF(ISERROR(VLOOKUP($AN2027,技まとめ!$A$1:$F$380,4,FALSE)),"－",VLOOKUP($AN2027,技まとめ!$A$1:$F$380,4,FALSE)),"一致","")</f>
        <v/>
      </c>
      <c r="AS2027" s="9" t="s">
        <v>759</v>
      </c>
      <c r="AT2027" s="3" t="str">
        <f>IF(ISERROR(VLOOKUP($AS2027,技まとめ!$A$1:$F$380,6,FALSE)),"－",VLOOKUP($AS2027,技まとめ!$A$1:$F$380,6,FALSE))</f>
        <v>NS</v>
      </c>
      <c r="AU2027" s="3">
        <f>IF(ISERROR(VLOOKUP($AS2027,技まとめ!$A$1:$F$380,3,FALSE)),"－",VLOOKUP($AS2027,技まとめ!$A$1:$F$380,3,FALSE))</f>
        <v>127</v>
      </c>
      <c r="AV2027" s="3">
        <f>IF(ISERROR(VLOOKUP($AS2027,技まとめ!$A$1:$F$380,5,FALSE)),"－",VLOOKUP($AS2027,技まとめ!$A$1:$F$380,5,FALSE))</f>
        <v>64</v>
      </c>
      <c r="AW2027" s="3" t="str">
        <f>IF($E2027=IF(ISERROR(VLOOKUP($AS2027,技まとめ!$A$1:$F$380,4,FALSE)),"－",VLOOKUP($AS2027,技まとめ!$A$1:$F$380,4,FALSE)),"一致","")</f>
        <v/>
      </c>
      <c r="AX2027" s="12" t="str">
        <f t="shared" si="440"/>
        <v>ペガサスショットイリュージョンボールハーヴェストグランフェンリル</v>
      </c>
      <c r="AY2027" s="12" t="str">
        <f t="shared" si="441"/>
        <v>ペガサスショットイリュージョンボールハーヴェストグランフェンリル</v>
      </c>
      <c r="AZ2027" s="12" t="str">
        <f t="shared" si="442"/>
        <v>ペガサスショットイリュージョンボールハーヴェストグランフェンリル</v>
      </c>
      <c r="BA2027" s="12" t="str">
        <f t="shared" si="443"/>
        <v>ペガサスショットイリュージョンボールハーヴェストグランフェンリル</v>
      </c>
      <c r="BB2027" s="11" t="str">
        <f t="shared" si="444"/>
        <v>SCDRBLNS</v>
      </c>
      <c r="BC2027" s="11" t="str">
        <f t="shared" si="445"/>
        <v>SCDRBLNS</v>
      </c>
      <c r="BD2027" s="11" t="str">
        <f t="shared" si="446"/>
        <v>SCDRBLNS</v>
      </c>
      <c r="BE2027" s="11" t="str">
        <f t="shared" si="447"/>
        <v>SCDRBLNS</v>
      </c>
    </row>
    <row r="2028" spans="1:57" ht="11.25" hidden="1" customHeight="1">
      <c r="A2028" s="6">
        <v>2027</v>
      </c>
      <c r="B2028" s="7" t="s">
        <v>4423</v>
      </c>
      <c r="C2028" s="8" t="s">
        <v>4424</v>
      </c>
      <c r="D2028" s="7" t="s">
        <v>650</v>
      </c>
      <c r="E2028" s="7" t="s">
        <v>95</v>
      </c>
      <c r="F2028" s="7" t="s">
        <v>109</v>
      </c>
      <c r="G2028" s="9">
        <v>87</v>
      </c>
      <c r="H2028" s="9">
        <v>133</v>
      </c>
      <c r="I2028" s="9">
        <v>52</v>
      </c>
      <c r="J2028" s="9">
        <v>50</v>
      </c>
      <c r="K2028" s="9">
        <v>57</v>
      </c>
      <c r="L2028" s="9">
        <v>50</v>
      </c>
      <c r="M2028" s="9">
        <v>56</v>
      </c>
      <c r="N2028" s="9">
        <v>46</v>
      </c>
      <c r="O2028" s="9">
        <v>53</v>
      </c>
      <c r="P2028" s="9">
        <v>53</v>
      </c>
      <c r="Q2028" s="10">
        <v>102</v>
      </c>
      <c r="R2028" s="11">
        <v>24</v>
      </c>
      <c r="S2028" s="11">
        <v>1</v>
      </c>
      <c r="T2028" s="11">
        <v>100</v>
      </c>
      <c r="U2028" s="11">
        <v>106</v>
      </c>
      <c r="V2028" s="11">
        <v>1</v>
      </c>
      <c r="W2028" s="11">
        <v>103</v>
      </c>
      <c r="X2028" s="11">
        <f t="shared" si="434"/>
        <v>437</v>
      </c>
      <c r="Y2028" s="11">
        <f t="shared" si="435"/>
        <v>4600</v>
      </c>
      <c r="Z2028" s="11">
        <f t="shared" si="436"/>
        <v>1365</v>
      </c>
      <c r="AA2028" s="11">
        <f t="shared" si="437"/>
        <v>4025</v>
      </c>
      <c r="AB2028" s="11">
        <f t="shared" si="438"/>
        <v>4025</v>
      </c>
      <c r="AC2028" s="6">
        <f t="shared" si="439"/>
        <v>4635</v>
      </c>
      <c r="AD2028" s="9" t="s">
        <v>710</v>
      </c>
      <c r="AE2028" s="3" t="str">
        <f>IF(ISERROR(VLOOKUP($AD2028,技まとめ!$A$1:$F$380,6,FALSE)),"－",VLOOKUP($AD2028,技まとめ!$A$1:$F$380,6,FALSE))</f>
        <v>DR</v>
      </c>
      <c r="AF2028" s="3">
        <f>IF(ISERROR(VLOOKUP($AD2028,技まとめ!$A$1:$F$380,3,FALSE)),"－",VLOOKUP($AD2028,技まとめ!$A$1:$F$380,3,FALSE))</f>
        <v>15</v>
      </c>
      <c r="AG2028" s="3">
        <f>IF(ISERROR(VLOOKUP($AD2028,技まとめ!$A$1:$F$380,5,FALSE)),"－",VLOOKUP($AD2028,技まとめ!$A$1:$F$380,5,FALSE))</f>
        <v>20</v>
      </c>
      <c r="AH2028" s="3" t="str">
        <f>IF($E2028=IF(ISERROR(VLOOKUP($AD2028,技まとめ!$A$1:$F$380,4,FALSE)),"－",VLOOKUP($AD2028,技まとめ!$A$1:$F$380,4,FALSE)),"一致","")</f>
        <v/>
      </c>
      <c r="AI2028" s="9" t="s">
        <v>576</v>
      </c>
      <c r="AJ2028" s="3" t="str">
        <f>IF(ISERROR(VLOOKUP($AI2028,技まとめ!$A$1:$F$380,6,FALSE)),"－",VLOOKUP($AI2028,技まとめ!$A$1:$F$380,6,FALSE))</f>
        <v>BB</v>
      </c>
      <c r="AK2028" s="3">
        <f>IF(ISERROR(VLOOKUP($AI2028,技まとめ!$A$1:$F$380,3,FALSE)),"－",VLOOKUP($AI2028,技まとめ!$A$1:$F$380,3,FALSE))</f>
        <v>72</v>
      </c>
      <c r="AL2028" s="3">
        <f>IF(ISERROR(VLOOKUP($AI2028,技まとめ!$A$1:$F$380,5,FALSE)),"－",VLOOKUP($AI2028,技まとめ!$A$1:$F$380,5,FALSE))</f>
        <v>43</v>
      </c>
      <c r="AM2028" s="3" t="str">
        <f>IF($E2028=IF(ISERROR(VLOOKUP($AI2028,技まとめ!$A$1:$F$380,4,FALSE)),"－",VLOOKUP($AI2028,技まとめ!$A$1:$F$380,4,FALSE)),"一致","")</f>
        <v/>
      </c>
      <c r="AN2028" s="9" t="s">
        <v>2580</v>
      </c>
      <c r="AO2028" s="3" t="str">
        <f>IF(ISERROR(VLOOKUP($AN2028,技まとめ!$A$1:$F$380,6,FALSE)),"－",VLOOKUP($AN2028,技まとめ!$A$1:$F$380,6,FALSE))</f>
        <v>BS</v>
      </c>
      <c r="AP2028" s="3">
        <f>IF(ISERROR(VLOOKUP($AN2028,技まとめ!$A$1:$F$380,3,FALSE)),"－",VLOOKUP($AN2028,技まとめ!$A$1:$F$380,3,FALSE))</f>
        <v>92</v>
      </c>
      <c r="AQ2028" s="3">
        <f>IF(ISERROR(VLOOKUP($AN2028,技まとめ!$A$1:$F$380,5,FALSE)),"－",VLOOKUP($AN2028,技まとめ!$A$1:$F$380,5,FALSE))</f>
        <v>49</v>
      </c>
      <c r="AR2028" s="3" t="str">
        <f>IF($E2028=IF(ISERROR(VLOOKUP($AN2028,技まとめ!$A$1:$F$380,4,FALSE)),"－",VLOOKUP($AN2028,技まとめ!$A$1:$F$380,4,FALSE)),"一致","")</f>
        <v/>
      </c>
      <c r="AS2028" s="9" t="s">
        <v>1001</v>
      </c>
      <c r="AT2028" s="3" t="str">
        <f>IF(ISERROR(VLOOKUP($AS2028,技まとめ!$A$1:$F$380,6,FALSE)),"－",VLOOKUP($AS2028,技まとめ!$A$1:$F$380,6,FALSE))</f>
        <v>DR</v>
      </c>
      <c r="AU2028" s="3">
        <f>IF(ISERROR(VLOOKUP($AS2028,技まとめ!$A$1:$F$380,3,FALSE)),"－",VLOOKUP($AS2028,技まとめ!$A$1:$F$380,3,FALSE))</f>
        <v>83</v>
      </c>
      <c r="AV2028" s="3">
        <f>IF(ISERROR(VLOOKUP($AS2028,技まとめ!$A$1:$F$380,5,FALSE)),"－",VLOOKUP($AS2028,技まとめ!$A$1:$F$380,5,FALSE))</f>
        <v>50</v>
      </c>
      <c r="AW2028" s="3" t="str">
        <f>IF($E2028=IF(ISERROR(VLOOKUP($AS2028,技まとめ!$A$1:$F$380,4,FALSE)),"－",VLOOKUP($AS2028,技まとめ!$A$1:$F$380,4,FALSE)),"一致","")</f>
        <v/>
      </c>
      <c r="AX2028" s="12" t="str">
        <f t="shared" si="440"/>
        <v>ひとりワンツーさばきのてっついバタフライドリームニニンサンキャク</v>
      </c>
      <c r="AY2028" s="12" t="str">
        <f t="shared" si="441"/>
        <v>ひとりワンツーさばきのてっついバタフライドリームニニンサンキャク</v>
      </c>
      <c r="AZ2028" s="12" t="str">
        <f t="shared" si="442"/>
        <v>ひとりワンツーさばきのてっついバタフライドリームニニンサンキャク</v>
      </c>
      <c r="BA2028" s="12" t="str">
        <f t="shared" si="443"/>
        <v>ひとりワンツーさばきのてっついバタフライドリームニニンサンキャク</v>
      </c>
      <c r="BB2028" s="11" t="str">
        <f t="shared" si="444"/>
        <v>DRBBBSDR</v>
      </c>
      <c r="BC2028" s="11" t="str">
        <f t="shared" si="445"/>
        <v>DRBBBSDR</v>
      </c>
      <c r="BD2028" s="11" t="str">
        <f t="shared" si="446"/>
        <v>DRBBBSDR</v>
      </c>
      <c r="BE2028" s="11" t="str">
        <f t="shared" si="447"/>
        <v>DRBBBSDR</v>
      </c>
    </row>
    <row r="2029" spans="1:57" ht="11.25" hidden="1" customHeight="1">
      <c r="A2029" s="6">
        <v>2028</v>
      </c>
      <c r="B2029" s="7" t="s">
        <v>4425</v>
      </c>
      <c r="C2029" s="8" t="s">
        <v>4426</v>
      </c>
      <c r="D2029" s="7" t="s">
        <v>650</v>
      </c>
      <c r="E2029" s="7" t="s">
        <v>102</v>
      </c>
      <c r="F2029" s="7" t="s">
        <v>74</v>
      </c>
      <c r="G2029" s="9">
        <v>109</v>
      </c>
      <c r="H2029" s="9">
        <v>122</v>
      </c>
      <c r="I2029" s="9">
        <v>55</v>
      </c>
      <c r="J2029" s="9">
        <v>56</v>
      </c>
      <c r="K2029" s="9">
        <v>57</v>
      </c>
      <c r="L2029" s="9">
        <v>54</v>
      </c>
      <c r="M2029" s="9">
        <v>53</v>
      </c>
      <c r="N2029" s="9">
        <v>41</v>
      </c>
      <c r="O2029" s="9">
        <v>54</v>
      </c>
      <c r="P2029" s="9">
        <v>48</v>
      </c>
      <c r="Q2029" s="10">
        <v>105</v>
      </c>
      <c r="R2029" s="11">
        <v>20</v>
      </c>
      <c r="S2029" s="11">
        <v>1</v>
      </c>
      <c r="T2029" s="11">
        <v>104</v>
      </c>
      <c r="U2029" s="11">
        <v>103</v>
      </c>
      <c r="V2029" s="11">
        <v>1</v>
      </c>
      <c r="W2029" s="11">
        <v>104</v>
      </c>
      <c r="X2029" s="11">
        <f t="shared" si="434"/>
        <v>438</v>
      </c>
      <c r="Y2029" s="11">
        <f t="shared" si="435"/>
        <v>4725</v>
      </c>
      <c r="Z2029" s="11">
        <f t="shared" si="436"/>
        <v>1230</v>
      </c>
      <c r="AA2029" s="11">
        <f t="shared" si="437"/>
        <v>4170</v>
      </c>
      <c r="AB2029" s="11">
        <f t="shared" si="438"/>
        <v>4170</v>
      </c>
      <c r="AC2029" s="6">
        <f t="shared" si="439"/>
        <v>4780</v>
      </c>
      <c r="AD2029" s="9" t="s">
        <v>123</v>
      </c>
      <c r="AE2029" s="3" t="str">
        <f>IF(ISERROR(VLOOKUP($AD2029,技まとめ!$A$1:$F$380,6,FALSE)),"－",VLOOKUP($AD2029,技まとめ!$A$1:$F$380,6,FALSE))</f>
        <v>DR</v>
      </c>
      <c r="AF2029" s="3">
        <f>IF(ISERROR(VLOOKUP($AD2029,技まとめ!$A$1:$F$380,3,FALSE)),"－",VLOOKUP($AD2029,技まとめ!$A$1:$F$380,3,FALSE))</f>
        <v>36</v>
      </c>
      <c r="AG2029" s="3">
        <f>IF(ISERROR(VLOOKUP($AD2029,技まとめ!$A$1:$F$380,5,FALSE)),"－",VLOOKUP($AD2029,技まとめ!$A$1:$F$380,5,FALSE))</f>
        <v>27</v>
      </c>
      <c r="AH2029" s="3" t="str">
        <f>IF($E2029=IF(ISERROR(VLOOKUP($AD2029,技まとめ!$A$1:$F$380,4,FALSE)),"－",VLOOKUP($AD2029,技まとめ!$A$1:$F$380,4,FALSE)),"一致","")</f>
        <v/>
      </c>
      <c r="AI2029" s="9" t="s">
        <v>417</v>
      </c>
      <c r="AJ2029" s="3" t="str">
        <f>IF(ISERROR(VLOOKUP($AI2029,技まとめ!$A$1:$F$380,6,FALSE)),"－",VLOOKUP($AI2029,技まとめ!$A$1:$F$380,6,FALSE))</f>
        <v>BL</v>
      </c>
      <c r="AK2029" s="3">
        <f>IF(ISERROR(VLOOKUP($AI2029,技まとめ!$A$1:$F$380,3,FALSE)),"－",VLOOKUP($AI2029,技まとめ!$A$1:$F$380,3,FALSE))</f>
        <v>50</v>
      </c>
      <c r="AL2029" s="3">
        <f>IF(ISERROR(VLOOKUP($AI2029,技まとめ!$A$1:$F$380,5,FALSE)),"－",VLOOKUP($AI2029,技まとめ!$A$1:$F$380,5,FALSE))</f>
        <v>36</v>
      </c>
      <c r="AM2029" s="3" t="str">
        <f>IF($E2029=IF(ISERROR(VLOOKUP($AI2029,技まとめ!$A$1:$F$380,4,FALSE)),"－",VLOOKUP($AI2029,技まとめ!$A$1:$F$380,4,FALSE)),"一致","")</f>
        <v/>
      </c>
      <c r="AN2029" s="9" t="s">
        <v>693</v>
      </c>
      <c r="AO2029" s="3" t="str">
        <f>IF(ISERROR(VLOOKUP($AN2029,技まとめ!$A$1:$F$380,6,FALSE)),"－",VLOOKUP($AN2029,技まとめ!$A$1:$F$380,6,FALSE))</f>
        <v>CA</v>
      </c>
      <c r="AP2029" s="3">
        <f>IF(ISERROR(VLOOKUP($AN2029,技まとめ!$A$1:$F$380,3,FALSE)),"－",VLOOKUP($AN2029,技まとめ!$A$1:$F$380,3,FALSE))</f>
        <v>69</v>
      </c>
      <c r="AQ2029" s="3">
        <f>IF(ISERROR(VLOOKUP($AN2029,技まとめ!$A$1:$F$380,5,FALSE)),"－",VLOOKUP($AN2029,技まとめ!$A$1:$F$380,5,FALSE))</f>
        <v>42</v>
      </c>
      <c r="AR2029" s="3" t="str">
        <f>IF($E2029=IF(ISERROR(VLOOKUP($AN2029,技まとめ!$A$1:$F$380,4,FALSE)),"－",VLOOKUP($AN2029,技まとめ!$A$1:$F$380,4,FALSE)),"一致","")</f>
        <v/>
      </c>
      <c r="AS2029" s="9" t="s">
        <v>883</v>
      </c>
      <c r="AT2029" s="3" t="str">
        <f>IF(ISERROR(VLOOKUP($AS2029,技まとめ!$A$1:$F$380,6,FALSE)),"－",VLOOKUP($AS2029,技まとめ!$A$1:$F$380,6,FALSE))</f>
        <v>CA</v>
      </c>
      <c r="AU2029" s="3">
        <f>IF(ISERROR(VLOOKUP($AS2029,技まとめ!$A$1:$F$380,3,FALSE)),"－",VLOOKUP($AS2029,技まとめ!$A$1:$F$380,3,FALSE))</f>
        <v>83</v>
      </c>
      <c r="AV2029" s="3">
        <f>IF(ISERROR(VLOOKUP($AS2029,技まとめ!$A$1:$F$380,5,FALSE)),"－",VLOOKUP($AS2029,技まとめ!$A$1:$F$380,5,FALSE))</f>
        <v>47</v>
      </c>
      <c r="AW2029" s="3" t="str">
        <f>IF($E2029=IF(ISERROR(VLOOKUP($AS2029,技まとめ!$A$1:$F$380,4,FALSE)),"－",VLOOKUP($AS2029,技まとめ!$A$1:$F$380,4,FALSE)),"一致","")</f>
        <v/>
      </c>
      <c r="AX2029" s="12" t="str">
        <f t="shared" si="440"/>
        <v>ごりむちゅうデザートストームストームライダーデュアルスマッシュ</v>
      </c>
      <c r="AY2029" s="12" t="str">
        <f t="shared" si="441"/>
        <v>ごりむちゅうデザートストームストームライダーデュアルスマッシュ</v>
      </c>
      <c r="AZ2029" s="12" t="str">
        <f t="shared" si="442"/>
        <v>ごりむちゅうデザートストームストームライダーデュアルスマッシュ</v>
      </c>
      <c r="BA2029" s="12" t="str">
        <f t="shared" si="443"/>
        <v>ごりむちゅうデザートストームストームライダーデュアルスマッシュ</v>
      </c>
      <c r="BB2029" s="11" t="str">
        <f t="shared" si="444"/>
        <v>DRBLCACA</v>
      </c>
      <c r="BC2029" s="11" t="str">
        <f t="shared" si="445"/>
        <v>DRBLCACA</v>
      </c>
      <c r="BD2029" s="11" t="str">
        <f t="shared" si="446"/>
        <v>DRBLCACA</v>
      </c>
      <c r="BE2029" s="11" t="str">
        <f t="shared" si="447"/>
        <v>DRBLCACA</v>
      </c>
    </row>
    <row r="2030" spans="1:57" ht="11.25" hidden="1" customHeight="1">
      <c r="A2030" s="6">
        <v>2029</v>
      </c>
      <c r="B2030" s="7" t="s">
        <v>4427</v>
      </c>
      <c r="C2030" s="8" t="s">
        <v>4428</v>
      </c>
      <c r="D2030" s="7" t="s">
        <v>72</v>
      </c>
      <c r="E2030" s="7" t="s">
        <v>81</v>
      </c>
      <c r="F2030" s="7" t="s">
        <v>82</v>
      </c>
      <c r="G2030" s="9">
        <v>127</v>
      </c>
      <c r="H2030" s="9">
        <v>99</v>
      </c>
      <c r="I2030" s="9">
        <v>42</v>
      </c>
      <c r="J2030" s="9">
        <v>41</v>
      </c>
      <c r="K2030" s="9">
        <v>53</v>
      </c>
      <c r="L2030" s="9">
        <v>56</v>
      </c>
      <c r="M2030" s="9">
        <v>53</v>
      </c>
      <c r="N2030" s="9">
        <v>63</v>
      </c>
      <c r="O2030" s="9">
        <v>54</v>
      </c>
      <c r="P2030" s="9">
        <v>53</v>
      </c>
      <c r="Q2030" s="10">
        <v>92</v>
      </c>
      <c r="R2030" s="11">
        <v>28</v>
      </c>
      <c r="S2030" s="11">
        <v>1</v>
      </c>
      <c r="T2030" s="11">
        <v>106</v>
      </c>
      <c r="U2030" s="11">
        <v>103</v>
      </c>
      <c r="V2030" s="11">
        <v>1</v>
      </c>
      <c r="W2030" s="11">
        <v>104</v>
      </c>
      <c r="X2030" s="11">
        <f t="shared" si="434"/>
        <v>435</v>
      </c>
      <c r="Y2030" s="11">
        <f t="shared" si="435"/>
        <v>4205</v>
      </c>
      <c r="Z2030" s="11">
        <f t="shared" si="436"/>
        <v>1510</v>
      </c>
      <c r="AA2030" s="11">
        <f t="shared" si="437"/>
        <v>4240</v>
      </c>
      <c r="AB2030" s="11">
        <f t="shared" si="438"/>
        <v>4240</v>
      </c>
      <c r="AC2030" s="6">
        <f t="shared" si="439"/>
        <v>4900</v>
      </c>
      <c r="AD2030" s="9" t="s">
        <v>713</v>
      </c>
      <c r="AE2030" s="3" t="str">
        <f>IF(ISERROR(VLOOKUP($AD2030,技まとめ!$A$1:$F$380,6,FALSE)),"－",VLOOKUP($AD2030,技まとめ!$A$1:$F$380,6,FALSE))</f>
        <v>BB</v>
      </c>
      <c r="AF2030" s="3">
        <f>IF(ISERROR(VLOOKUP($AD2030,技まとめ!$A$1:$F$380,3,FALSE)),"－",VLOOKUP($AD2030,技まとめ!$A$1:$F$380,3,FALSE))</f>
        <v>59</v>
      </c>
      <c r="AG2030" s="3">
        <f>IF(ISERROR(VLOOKUP($AD2030,技まとめ!$A$1:$F$380,5,FALSE)),"－",VLOOKUP($AD2030,技まとめ!$A$1:$F$380,5,FALSE))</f>
        <v>38</v>
      </c>
      <c r="AH2030" s="3" t="str">
        <f>IF($E2030=IF(ISERROR(VLOOKUP($AD2030,技まとめ!$A$1:$F$380,4,FALSE)),"－",VLOOKUP($AD2030,技まとめ!$A$1:$F$380,4,FALSE)),"一致","")</f>
        <v/>
      </c>
      <c r="AI2030" s="9" t="s">
        <v>392</v>
      </c>
      <c r="AJ2030" s="3" t="str">
        <f>IF(ISERROR(VLOOKUP($AI2030,技まとめ!$A$1:$F$380,6,FALSE)),"－",VLOOKUP($AI2030,技まとめ!$A$1:$F$380,6,FALSE))</f>
        <v>DR</v>
      </c>
      <c r="AK2030" s="3">
        <f>IF(ISERROR(VLOOKUP($AI2030,技まとめ!$A$1:$F$380,3,FALSE)),"－",VLOOKUP($AI2030,技まとめ!$A$1:$F$380,3,FALSE))</f>
        <v>59</v>
      </c>
      <c r="AL2030" s="3">
        <f>IF(ISERROR(VLOOKUP($AI2030,技まとめ!$A$1:$F$380,5,FALSE)),"－",VLOOKUP($AI2030,技まとめ!$A$1:$F$380,5,FALSE))</f>
        <v>38</v>
      </c>
      <c r="AM2030" s="3" t="str">
        <f>IF($E2030=IF(ISERROR(VLOOKUP($AI2030,技まとめ!$A$1:$F$380,4,FALSE)),"－",VLOOKUP($AI2030,技まとめ!$A$1:$F$380,4,FALSE)),"一致","")</f>
        <v/>
      </c>
      <c r="AN2030" s="9" t="s">
        <v>214</v>
      </c>
      <c r="AO2030" s="3" t="str">
        <f>IF(ISERROR(VLOOKUP($AN2030,技まとめ!$A$1:$F$380,6,FALSE)),"－",VLOOKUP($AN2030,技まとめ!$A$1:$F$380,6,FALSE))</f>
        <v>DR</v>
      </c>
      <c r="AP2030" s="3">
        <f>IF(ISERROR(VLOOKUP($AN2030,技まとめ!$A$1:$F$380,3,FALSE)),"－",VLOOKUP($AN2030,技まとめ!$A$1:$F$380,3,FALSE))</f>
        <v>27</v>
      </c>
      <c r="AQ2030" s="3">
        <f>IF(ISERROR(VLOOKUP($AN2030,技まとめ!$A$1:$F$380,5,FALSE)),"－",VLOOKUP($AN2030,技まとめ!$A$1:$F$380,5,FALSE))</f>
        <v>25</v>
      </c>
      <c r="AR2030" s="3" t="str">
        <f>IF($E2030=IF(ISERROR(VLOOKUP($AN2030,技まとめ!$A$1:$F$380,4,FALSE)),"－",VLOOKUP($AN2030,技まとめ!$A$1:$F$380,4,FALSE)),"一致","")</f>
        <v>一致</v>
      </c>
      <c r="AS2030" s="9" t="s">
        <v>727</v>
      </c>
      <c r="AT2030" s="3" t="str">
        <f>IF(ISERROR(VLOOKUP($AS2030,技まとめ!$A$1:$F$380,6,FALSE)),"－",VLOOKUP($AS2030,技まとめ!$A$1:$F$380,6,FALSE))</f>
        <v>BS</v>
      </c>
      <c r="AU2030" s="3">
        <f>IF(ISERROR(VLOOKUP($AS2030,技まとめ!$A$1:$F$380,3,FALSE)),"－",VLOOKUP($AS2030,技まとめ!$A$1:$F$380,3,FALSE))</f>
        <v>90</v>
      </c>
      <c r="AV2030" s="3">
        <f>IF(ISERROR(VLOOKUP($AS2030,技まとめ!$A$1:$F$380,5,FALSE)),"－",VLOOKUP($AS2030,技まとめ!$A$1:$F$380,5,FALSE))</f>
        <v>49</v>
      </c>
      <c r="AW2030" s="3" t="str">
        <f>IF($E2030=IF(ISERROR(VLOOKUP($AS2030,技まとめ!$A$1:$F$380,4,FALSE)),"－",VLOOKUP($AS2030,技まとめ!$A$1:$F$380,4,FALSE)),"一致","")</f>
        <v/>
      </c>
      <c r="AX2030" s="12" t="str">
        <f t="shared" si="440"/>
        <v>グラビテイションメテオシャワームーンサルトりゅうせいブレード</v>
      </c>
      <c r="AY2030" s="12" t="str">
        <f t="shared" si="441"/>
        <v>グラビテイションメテオシャワームーンサルトりゅうせいブレード</v>
      </c>
      <c r="AZ2030" s="12" t="str">
        <f t="shared" si="442"/>
        <v>グラビテイションメテオシャワームーンサルトりゅうせいブレード</v>
      </c>
      <c r="BA2030" s="12" t="str">
        <f t="shared" si="443"/>
        <v>グラビテイションメテオシャワームーンサルトりゅうせいブレード</v>
      </c>
      <c r="BB2030" s="11" t="str">
        <f t="shared" si="444"/>
        <v>BBDRDRBS</v>
      </c>
      <c r="BC2030" s="11" t="str">
        <f t="shared" si="445"/>
        <v>BBDRDRBS</v>
      </c>
      <c r="BD2030" s="11" t="str">
        <f t="shared" si="446"/>
        <v>BBDRDRBS</v>
      </c>
      <c r="BE2030" s="11" t="str">
        <f t="shared" si="447"/>
        <v>BBDRDRBS</v>
      </c>
    </row>
    <row r="2031" spans="1:57" ht="11.25" hidden="1" customHeight="1">
      <c r="A2031" s="6">
        <v>2030</v>
      </c>
      <c r="B2031" s="7" t="s">
        <v>4429</v>
      </c>
      <c r="C2031" s="8" t="s">
        <v>4430</v>
      </c>
      <c r="D2031" s="7" t="s">
        <v>72</v>
      </c>
      <c r="E2031" s="7" t="s">
        <v>95</v>
      </c>
      <c r="F2031" s="7" t="s">
        <v>128</v>
      </c>
      <c r="G2031" s="9">
        <v>100</v>
      </c>
      <c r="H2031" s="9">
        <v>138</v>
      </c>
      <c r="I2031" s="9">
        <v>58</v>
      </c>
      <c r="J2031" s="9">
        <v>62</v>
      </c>
      <c r="K2031" s="9">
        <v>66</v>
      </c>
      <c r="L2031" s="9">
        <v>62</v>
      </c>
      <c r="M2031" s="9">
        <v>61</v>
      </c>
      <c r="N2031" s="9">
        <v>41</v>
      </c>
      <c r="O2031" s="9">
        <v>51</v>
      </c>
      <c r="P2031" s="9">
        <v>60</v>
      </c>
      <c r="Q2031" s="10">
        <v>108</v>
      </c>
      <c r="R2031" s="11">
        <v>47</v>
      </c>
      <c r="S2031" s="11">
        <v>1</v>
      </c>
      <c r="T2031" s="11">
        <v>112</v>
      </c>
      <c r="U2031" s="11">
        <v>111</v>
      </c>
      <c r="V2031" s="11">
        <v>1</v>
      </c>
      <c r="W2031" s="11">
        <v>101</v>
      </c>
      <c r="X2031" s="11">
        <f t="shared" si="434"/>
        <v>481</v>
      </c>
      <c r="Y2031" s="11">
        <f t="shared" si="435"/>
        <v>4830</v>
      </c>
      <c r="Z2031" s="11">
        <f t="shared" si="436"/>
        <v>2160</v>
      </c>
      <c r="AA2031" s="11">
        <f t="shared" si="437"/>
        <v>4435</v>
      </c>
      <c r="AB2031" s="11">
        <f t="shared" si="438"/>
        <v>4435</v>
      </c>
      <c r="AC2031" s="6">
        <f t="shared" si="439"/>
        <v>5220</v>
      </c>
      <c r="AD2031" s="9" t="s">
        <v>604</v>
      </c>
      <c r="AE2031" s="3" t="str">
        <f>IF(ISERROR(VLOOKUP($AD2031,技まとめ!$A$1:$F$380,6,FALSE)),"－",VLOOKUP($AD2031,技まとめ!$A$1:$F$380,6,FALSE))</f>
        <v>NS</v>
      </c>
      <c r="AF2031" s="3">
        <f>IF(ISERROR(VLOOKUP($AD2031,技まとめ!$A$1:$F$380,3,FALSE)),"－",VLOOKUP($AD2031,技まとめ!$A$1:$F$380,3,FALSE))</f>
        <v>129</v>
      </c>
      <c r="AG2031" s="3">
        <f>IF(ISERROR(VLOOKUP($AD2031,技まとめ!$A$1:$F$380,5,FALSE)),"－",VLOOKUP($AD2031,技まとめ!$A$1:$F$380,5,FALSE))</f>
        <v>64</v>
      </c>
      <c r="AH2031" s="3" t="str">
        <f>IF($E2031=IF(ISERROR(VLOOKUP($AD2031,技まとめ!$A$1:$F$380,4,FALSE)),"－",VLOOKUP($AD2031,技まとめ!$A$1:$F$380,4,FALSE)),"一致","")</f>
        <v/>
      </c>
      <c r="AI2031" s="9" t="s">
        <v>591</v>
      </c>
      <c r="AJ2031" s="3" t="str">
        <f>IF(ISERROR(VLOOKUP($AI2031,技まとめ!$A$1:$F$380,6,FALSE)),"－",VLOOKUP($AI2031,技まとめ!$A$1:$F$380,6,FALSE))</f>
        <v>NS</v>
      </c>
      <c r="AK2031" s="3">
        <f>IF(ISERROR(VLOOKUP($AI2031,技まとめ!$A$1:$F$380,3,FALSE)),"－",VLOOKUP($AI2031,技まとめ!$A$1:$F$380,3,FALSE))</f>
        <v>85</v>
      </c>
      <c r="AL2031" s="3">
        <f>IF(ISERROR(VLOOKUP($AI2031,技まとめ!$A$1:$F$380,5,FALSE)),"－",VLOOKUP($AI2031,技まとめ!$A$1:$F$380,5,FALSE))</f>
        <v>46</v>
      </c>
      <c r="AM2031" s="3" t="str">
        <f>IF($E2031=IF(ISERROR(VLOOKUP($AI2031,技まとめ!$A$1:$F$380,4,FALSE)),"－",VLOOKUP($AI2031,技まとめ!$A$1:$F$380,4,FALSE)),"一致","")</f>
        <v/>
      </c>
      <c r="AN2031" s="9" t="s">
        <v>589</v>
      </c>
      <c r="AO2031" s="3" t="str">
        <f>IF(ISERROR(VLOOKUP($AN2031,技まとめ!$A$1:$F$380,6,FALSE)),"－",VLOOKUP($AN2031,技まとめ!$A$1:$F$380,6,FALSE))</f>
        <v>DR</v>
      </c>
      <c r="AP2031" s="3">
        <f>IF(ISERROR(VLOOKUP($AN2031,技まとめ!$A$1:$F$380,3,FALSE)),"－",VLOOKUP($AN2031,技まとめ!$A$1:$F$380,3,FALSE))</f>
        <v>83</v>
      </c>
      <c r="AQ2031" s="3">
        <f>IF(ISERROR(VLOOKUP($AN2031,技まとめ!$A$1:$F$380,5,FALSE)),"－",VLOOKUP($AN2031,技まとめ!$A$1:$F$380,5,FALSE))</f>
        <v>50</v>
      </c>
      <c r="AR2031" s="3" t="str">
        <f>IF($E2031=IF(ISERROR(VLOOKUP($AN2031,技まとめ!$A$1:$F$380,4,FALSE)),"－",VLOOKUP($AN2031,技まとめ!$A$1:$F$380,4,FALSE)),"一致","")</f>
        <v/>
      </c>
      <c r="AS2031" s="9" t="s">
        <v>165</v>
      </c>
      <c r="AT2031" s="3" t="str">
        <f>IF(ISERROR(VLOOKUP($AS2031,技まとめ!$A$1:$F$380,6,FALSE)),"－",VLOOKUP($AS2031,技まとめ!$A$1:$F$380,6,FALSE))</f>
        <v>BL</v>
      </c>
      <c r="AU2031" s="3">
        <f>IF(ISERROR(VLOOKUP($AS2031,技まとめ!$A$1:$F$380,3,FALSE)),"－",VLOOKUP($AS2031,技まとめ!$A$1:$F$380,3,FALSE))</f>
        <v>78</v>
      </c>
      <c r="AV2031" s="3">
        <f>IF(ISERROR(VLOOKUP($AS2031,技まとめ!$A$1:$F$380,5,FALSE)),"－",VLOOKUP($AS2031,技まとめ!$A$1:$F$380,5,FALSE))</f>
        <v>46</v>
      </c>
      <c r="AW2031" s="3" t="str">
        <f>IF($E2031=IF(ISERROR(VLOOKUP($AS2031,技まとめ!$A$1:$F$380,4,FALSE)),"－",VLOOKUP($AS2031,技まとめ!$A$1:$F$380,4,FALSE)),"一致","")</f>
        <v/>
      </c>
      <c r="AX2031" s="12" t="str">
        <f t="shared" si="440"/>
        <v>ゴッドブレイクディバインアローヘブンズタイムダブルサイクロン</v>
      </c>
      <c r="AY2031" s="12" t="str">
        <f t="shared" si="441"/>
        <v>ゴッドブレイクディバインアローヘブンズタイムダブルサイクロン</v>
      </c>
      <c r="AZ2031" s="12" t="str">
        <f t="shared" si="442"/>
        <v>ゴッドブレイクディバインアローヘブンズタイムダブルサイクロン</v>
      </c>
      <c r="BA2031" s="12" t="str">
        <f t="shared" si="443"/>
        <v>ゴッドブレイクディバインアローヘブンズタイムダブルサイクロン</v>
      </c>
      <c r="BB2031" s="11" t="str">
        <f t="shared" si="444"/>
        <v>NSNSDRBL</v>
      </c>
      <c r="BC2031" s="11" t="str">
        <f t="shared" si="445"/>
        <v>NSNSDRBL</v>
      </c>
      <c r="BD2031" s="11" t="str">
        <f t="shared" si="446"/>
        <v>NSNSDRBL</v>
      </c>
      <c r="BE2031" s="11" t="str">
        <f t="shared" si="447"/>
        <v>NSNSDRBL</v>
      </c>
    </row>
    <row r="2032" spans="1:57" ht="11.25" hidden="1" customHeight="1">
      <c r="A2032" s="6">
        <v>2031</v>
      </c>
      <c r="B2032" s="7" t="s">
        <v>4431</v>
      </c>
      <c r="C2032" s="8" t="s">
        <v>4432</v>
      </c>
      <c r="D2032" s="7" t="s">
        <v>650</v>
      </c>
      <c r="E2032" s="7" t="s">
        <v>102</v>
      </c>
      <c r="F2032" s="7" t="s">
        <v>109</v>
      </c>
      <c r="G2032" s="9">
        <v>103</v>
      </c>
      <c r="H2032" s="9">
        <v>124</v>
      </c>
      <c r="I2032" s="9">
        <v>55</v>
      </c>
      <c r="J2032" s="9">
        <v>53</v>
      </c>
      <c r="K2032" s="9">
        <v>54</v>
      </c>
      <c r="L2032" s="9">
        <v>60</v>
      </c>
      <c r="M2032" s="9">
        <v>53</v>
      </c>
      <c r="N2032" s="9">
        <v>53</v>
      </c>
      <c r="O2032" s="9">
        <v>42</v>
      </c>
      <c r="P2032" s="9">
        <v>46</v>
      </c>
      <c r="Q2032" s="10">
        <v>105</v>
      </c>
      <c r="R2032" s="11">
        <v>24</v>
      </c>
      <c r="S2032" s="11">
        <v>1</v>
      </c>
      <c r="T2032" s="11">
        <v>110</v>
      </c>
      <c r="U2032" s="11">
        <v>103</v>
      </c>
      <c r="V2032" s="11">
        <v>1</v>
      </c>
      <c r="W2032" s="11">
        <v>92</v>
      </c>
      <c r="X2032" s="11">
        <f t="shared" si="434"/>
        <v>436</v>
      </c>
      <c r="Y2032" s="11">
        <f t="shared" si="435"/>
        <v>4665</v>
      </c>
      <c r="Z2032" s="11">
        <f t="shared" si="436"/>
        <v>1310</v>
      </c>
      <c r="AA2032" s="11">
        <f t="shared" si="437"/>
        <v>4320</v>
      </c>
      <c r="AB2032" s="11">
        <f t="shared" si="438"/>
        <v>4320</v>
      </c>
      <c r="AC2032" s="6">
        <f t="shared" si="439"/>
        <v>4980</v>
      </c>
      <c r="AD2032" s="9" t="s">
        <v>440</v>
      </c>
      <c r="AE2032" s="3" t="str">
        <f>IF(ISERROR(VLOOKUP($AD2032,技まとめ!$A$1:$F$380,6,FALSE)),"－",VLOOKUP($AD2032,技まとめ!$A$1:$F$380,6,FALSE))</f>
        <v>CA</v>
      </c>
      <c r="AF2032" s="3">
        <f>IF(ISERROR(VLOOKUP($AD2032,技まとめ!$A$1:$F$380,3,FALSE)),"－",VLOOKUP($AD2032,技まとめ!$A$1:$F$380,3,FALSE))</f>
        <v>15</v>
      </c>
      <c r="AG2032" s="3">
        <f>IF(ISERROR(VLOOKUP($AD2032,技まとめ!$A$1:$F$380,5,FALSE)),"－",VLOOKUP($AD2032,技まとめ!$A$1:$F$380,5,FALSE))</f>
        <v>20</v>
      </c>
      <c r="AH2032" s="3" t="str">
        <f>IF($E2032=IF(ISERROR(VLOOKUP($AD2032,技まとめ!$A$1:$F$380,4,FALSE)),"－",VLOOKUP($AD2032,技まとめ!$A$1:$F$380,4,FALSE)),"一致","")</f>
        <v/>
      </c>
      <c r="AI2032" s="9" t="s">
        <v>308</v>
      </c>
      <c r="AJ2032" s="3" t="str">
        <f>IF(ISERROR(VLOOKUP($AI2032,技まとめ!$A$1:$F$380,6,FALSE)),"－",VLOOKUP($AI2032,技まとめ!$A$1:$F$380,6,FALSE))</f>
        <v>DR</v>
      </c>
      <c r="AK2032" s="3">
        <f>IF(ISERROR(VLOOKUP($AI2032,技まとめ!$A$1:$F$380,3,FALSE)),"－",VLOOKUP($AI2032,技まとめ!$A$1:$F$380,3,FALSE))</f>
        <v>28</v>
      </c>
      <c r="AL2032" s="3">
        <f>IF(ISERROR(VLOOKUP($AI2032,技まとめ!$A$1:$F$380,5,FALSE)),"－",VLOOKUP($AI2032,技まとめ!$A$1:$F$380,5,FALSE))</f>
        <v>24</v>
      </c>
      <c r="AM2032" s="3" t="str">
        <f>IF($E2032=IF(ISERROR(VLOOKUP($AI2032,技まとめ!$A$1:$F$380,4,FALSE)),"－",VLOOKUP($AI2032,技まとめ!$A$1:$F$380,4,FALSE)),"一致","")</f>
        <v/>
      </c>
      <c r="AN2032" s="9" t="s">
        <v>561</v>
      </c>
      <c r="AO2032" s="3" t="str">
        <f>IF(ISERROR(VLOOKUP($AN2032,技まとめ!$A$1:$F$380,6,FALSE)),"－",VLOOKUP($AN2032,技まとめ!$A$1:$F$380,6,FALSE))</f>
        <v>CA</v>
      </c>
      <c r="AP2032" s="3">
        <f>IF(ISERROR(VLOOKUP($AN2032,技まとめ!$A$1:$F$380,3,FALSE)),"－",VLOOKUP($AN2032,技まとめ!$A$1:$F$380,3,FALSE))</f>
        <v>77</v>
      </c>
      <c r="AQ2032" s="3">
        <f>IF(ISERROR(VLOOKUP($AN2032,技まとめ!$A$1:$F$380,5,FALSE)),"－",VLOOKUP($AN2032,技まとめ!$A$1:$F$380,5,FALSE))</f>
        <v>45</v>
      </c>
      <c r="AR2032" s="3" t="str">
        <f>IF($E2032=IF(ISERROR(VLOOKUP($AN2032,技まとめ!$A$1:$F$380,4,FALSE)),"－",VLOOKUP($AN2032,技まとめ!$A$1:$F$380,4,FALSE)),"一致","")</f>
        <v/>
      </c>
      <c r="AS2032" s="9" t="s">
        <v>77</v>
      </c>
      <c r="AT2032" s="3" t="str">
        <f>IF(ISERROR(VLOOKUP($AS2032,技まとめ!$A$1:$F$380,6,FALSE)),"－",VLOOKUP($AS2032,技まとめ!$A$1:$F$380,6,FALSE))</f>
        <v>CA</v>
      </c>
      <c r="AU2032" s="3">
        <f>IF(ISERROR(VLOOKUP($AS2032,技まとめ!$A$1:$F$380,3,FALSE)),"－",VLOOKUP($AS2032,技まとめ!$A$1:$F$380,3,FALSE))</f>
        <v>71</v>
      </c>
      <c r="AV2032" s="3">
        <f>IF(ISERROR(VLOOKUP($AS2032,技まとめ!$A$1:$F$380,5,FALSE)),"－",VLOOKUP($AS2032,技まとめ!$A$1:$F$380,5,FALSE))</f>
        <v>42</v>
      </c>
      <c r="AW2032" s="3" t="str">
        <f>IF($E2032=IF(ISERROR(VLOOKUP($AS2032,技まとめ!$A$1:$F$380,4,FALSE)),"－",VLOOKUP($AS2032,技まとめ!$A$1:$F$380,4,FALSE)),"一致","")</f>
        <v/>
      </c>
      <c r="AX2032" s="12" t="str">
        <f t="shared" si="440"/>
        <v>スワンダイブスーパーアルマジロカポエィラスナッチいかりのてっつい</v>
      </c>
      <c r="AY2032" s="12" t="str">
        <f t="shared" si="441"/>
        <v>スワンダイブスーパーアルマジロカポエィラスナッチいかりのてっつい</v>
      </c>
      <c r="AZ2032" s="12" t="str">
        <f t="shared" si="442"/>
        <v>スワンダイブスーパーアルマジロカポエィラスナッチいかりのてっつい</v>
      </c>
      <c r="BA2032" s="12" t="str">
        <f t="shared" si="443"/>
        <v>スワンダイブスーパーアルマジロカポエィラスナッチいかりのてっつい</v>
      </c>
      <c r="BB2032" s="11" t="str">
        <f t="shared" si="444"/>
        <v>CADRCACA</v>
      </c>
      <c r="BC2032" s="11" t="str">
        <f t="shared" si="445"/>
        <v>CADRCACA</v>
      </c>
      <c r="BD2032" s="11" t="str">
        <f t="shared" si="446"/>
        <v>CADRCACA</v>
      </c>
      <c r="BE2032" s="11" t="str">
        <f t="shared" si="447"/>
        <v>CADRCACA</v>
      </c>
    </row>
    <row r="2033" spans="1:57" ht="11.25" hidden="1" customHeight="1">
      <c r="A2033" s="6">
        <v>2032</v>
      </c>
      <c r="B2033" s="7" t="s">
        <v>4433</v>
      </c>
      <c r="C2033" s="8" t="s">
        <v>4434</v>
      </c>
      <c r="D2033" s="7" t="s">
        <v>650</v>
      </c>
      <c r="E2033" s="7" t="s">
        <v>102</v>
      </c>
      <c r="F2033" s="7" t="s">
        <v>82</v>
      </c>
      <c r="G2033" s="9">
        <v>106</v>
      </c>
      <c r="H2033" s="9">
        <v>113</v>
      </c>
      <c r="I2033" s="9">
        <v>51</v>
      </c>
      <c r="J2033" s="9">
        <v>39</v>
      </c>
      <c r="K2033" s="9">
        <v>66</v>
      </c>
      <c r="L2033" s="9">
        <v>75</v>
      </c>
      <c r="M2033" s="9">
        <v>56</v>
      </c>
      <c r="N2033" s="9">
        <v>56</v>
      </c>
      <c r="O2033" s="9">
        <v>51</v>
      </c>
      <c r="P2033" s="9">
        <v>18</v>
      </c>
      <c r="Q2033" s="10">
        <v>101</v>
      </c>
      <c r="R2033" s="11">
        <v>1</v>
      </c>
      <c r="S2033" s="11">
        <v>1</v>
      </c>
      <c r="T2033" s="11">
        <v>125</v>
      </c>
      <c r="U2033" s="11">
        <v>106</v>
      </c>
      <c r="V2033" s="11">
        <v>1</v>
      </c>
      <c r="W2033" s="11">
        <v>97</v>
      </c>
      <c r="X2033" s="11">
        <f t="shared" si="434"/>
        <v>432</v>
      </c>
      <c r="Y2033" s="11">
        <f t="shared" si="435"/>
        <v>4530</v>
      </c>
      <c r="Z2033" s="11">
        <f t="shared" si="436"/>
        <v>530</v>
      </c>
      <c r="AA2033" s="11">
        <f t="shared" si="437"/>
        <v>4870</v>
      </c>
      <c r="AB2033" s="11">
        <f t="shared" si="438"/>
        <v>4870</v>
      </c>
      <c r="AC2033" s="6">
        <f t="shared" si="439"/>
        <v>5490</v>
      </c>
      <c r="AD2033" s="9" t="s">
        <v>644</v>
      </c>
      <c r="AE2033" s="3" t="str">
        <f>IF(ISERROR(VLOOKUP($AD2033,技まとめ!$A$1:$F$380,6,FALSE)),"－",VLOOKUP($AD2033,技まとめ!$A$1:$F$380,6,FALSE))</f>
        <v>－</v>
      </c>
      <c r="AF2033" s="3">
        <f>IF(ISERROR(VLOOKUP($AD2033,技まとめ!$A$1:$F$380,3,FALSE)),"－",VLOOKUP($AD2033,技まとめ!$A$1:$F$380,3,FALSE))</f>
        <v>0</v>
      </c>
      <c r="AG2033" s="3">
        <f>IF(ISERROR(VLOOKUP($AD2033,技まとめ!$A$1:$F$380,5,FALSE)),"－",VLOOKUP($AD2033,技まとめ!$A$1:$F$380,5,FALSE))</f>
        <v>0</v>
      </c>
      <c r="AH2033" s="3" t="str">
        <f>IF($E2033=IF(ISERROR(VLOOKUP($AD2033,技まとめ!$A$1:$F$380,4,FALSE)),"－",VLOOKUP($AD2033,技まとめ!$A$1:$F$380,4,FALSE)),"一致","")</f>
        <v/>
      </c>
      <c r="AI2033" s="9" t="s">
        <v>605</v>
      </c>
      <c r="AJ2033" s="3" t="str">
        <f>IF(ISERROR(VLOOKUP($AI2033,技まとめ!$A$1:$F$380,6,FALSE)),"－",VLOOKUP($AI2033,技まとめ!$A$1:$F$380,6,FALSE))</f>
        <v>DR</v>
      </c>
      <c r="AK2033" s="3">
        <f>IF(ISERROR(VLOOKUP($AI2033,技まとめ!$A$1:$F$380,3,FALSE)),"－",VLOOKUP($AI2033,技まとめ!$A$1:$F$380,3,FALSE))</f>
        <v>102</v>
      </c>
      <c r="AL2033" s="3">
        <f>IF(ISERROR(VLOOKUP($AI2033,技まとめ!$A$1:$F$380,5,FALSE)),"－",VLOOKUP($AI2033,技まとめ!$A$1:$F$380,5,FALSE))</f>
        <v>57</v>
      </c>
      <c r="AM2033" s="3" t="str">
        <f>IF($E2033=IF(ISERROR(VLOOKUP($AI2033,技まとめ!$A$1:$F$380,4,FALSE)),"－",VLOOKUP($AI2033,技まとめ!$A$1:$F$380,4,FALSE)),"一致","")</f>
        <v>一致</v>
      </c>
      <c r="AN2033" s="9" t="s">
        <v>300</v>
      </c>
      <c r="AO2033" s="3" t="str">
        <f>IF(ISERROR(VLOOKUP($AN2033,技まとめ!$A$1:$F$380,6,FALSE)),"－",VLOOKUP($AN2033,技まとめ!$A$1:$F$380,6,FALSE))</f>
        <v>BB</v>
      </c>
      <c r="AP2033" s="3">
        <f>IF(ISERROR(VLOOKUP($AN2033,技まとめ!$A$1:$F$380,3,FALSE)),"－",VLOOKUP($AN2033,技まとめ!$A$1:$F$380,3,FALSE))</f>
        <v>49</v>
      </c>
      <c r="AQ2033" s="3">
        <f>IF(ISERROR(VLOOKUP($AN2033,技まとめ!$A$1:$F$380,5,FALSE)),"－",VLOOKUP($AN2033,技まとめ!$A$1:$F$380,5,FALSE))</f>
        <v>32</v>
      </c>
      <c r="AR2033" s="3" t="str">
        <f>IF($E2033=IF(ISERROR(VLOOKUP($AN2033,技まとめ!$A$1:$F$380,4,FALSE)),"－",VLOOKUP($AN2033,技まとめ!$A$1:$F$380,4,FALSE)),"一致","")</f>
        <v/>
      </c>
      <c r="AS2033" s="9" t="s">
        <v>323</v>
      </c>
      <c r="AT2033" s="3" t="str">
        <f>IF(ISERROR(VLOOKUP($AS2033,技まとめ!$A$1:$F$380,6,FALSE)),"－",VLOOKUP($AS2033,技まとめ!$A$1:$F$380,6,FALSE))</f>
        <v>DR</v>
      </c>
      <c r="AU2033" s="3">
        <f>IF(ISERROR(VLOOKUP($AS2033,技まとめ!$A$1:$F$380,3,FALSE)),"－",VLOOKUP($AS2033,技まとめ!$A$1:$F$380,3,FALSE))</f>
        <v>42</v>
      </c>
      <c r="AV2033" s="3">
        <f>IF(ISERROR(VLOOKUP($AS2033,技まとめ!$A$1:$F$380,5,FALSE)),"－",VLOOKUP($AS2033,技まとめ!$A$1:$F$380,5,FALSE))</f>
        <v>31</v>
      </c>
      <c r="AW2033" s="3" t="str">
        <f>IF($E2033=IF(ISERROR(VLOOKUP($AS2033,技まとめ!$A$1:$F$380,4,FALSE)),"－",VLOOKUP($AS2033,技まとめ!$A$1:$F$380,4,FALSE)),"一致","")</f>
        <v/>
      </c>
      <c r="AX2033" s="12" t="str">
        <f t="shared" si="440"/>
        <v>がくしゅうジ・イカロススピニングカットカンガルーキック</v>
      </c>
      <c r="AY2033" s="12" t="str">
        <f t="shared" si="441"/>
        <v>がくしゅうジ・イカロススピニングカットカンガルーキック</v>
      </c>
      <c r="AZ2033" s="12" t="str">
        <f t="shared" si="442"/>
        <v>がくしゅうジ・イカロススピニングカットカンガルーキック</v>
      </c>
      <c r="BA2033" s="12" t="str">
        <f t="shared" si="443"/>
        <v>がくしゅうジ・イカロススピニングカットカンガルーキック</v>
      </c>
      <c r="BB2033" s="11" t="str">
        <f t="shared" si="444"/>
        <v>－DRBBDR</v>
      </c>
      <c r="BC2033" s="11" t="str">
        <f t="shared" si="445"/>
        <v>－DRBBDR</v>
      </c>
      <c r="BD2033" s="11" t="str">
        <f t="shared" si="446"/>
        <v>－DRBBDR</v>
      </c>
      <c r="BE2033" s="11" t="str">
        <f t="shared" si="447"/>
        <v>－DRBBDR</v>
      </c>
    </row>
    <row r="2034" spans="1:57" ht="11.25" hidden="1" customHeight="1">
      <c r="A2034" s="6">
        <v>2033</v>
      </c>
      <c r="B2034" s="7" t="s">
        <v>4435</v>
      </c>
      <c r="C2034" s="8" t="s">
        <v>4436</v>
      </c>
      <c r="D2034" s="7" t="s">
        <v>650</v>
      </c>
      <c r="E2034" s="7" t="s">
        <v>95</v>
      </c>
      <c r="F2034" s="7" t="s">
        <v>82</v>
      </c>
      <c r="G2034" s="9">
        <v>83</v>
      </c>
      <c r="H2034" s="9">
        <v>133</v>
      </c>
      <c r="I2034" s="9">
        <v>62</v>
      </c>
      <c r="J2034" s="9">
        <v>62</v>
      </c>
      <c r="K2034" s="9">
        <v>60</v>
      </c>
      <c r="L2034" s="9">
        <v>59</v>
      </c>
      <c r="M2034" s="9">
        <v>44</v>
      </c>
      <c r="N2034" s="9">
        <v>46</v>
      </c>
      <c r="O2034" s="9">
        <v>60</v>
      </c>
      <c r="P2034" s="9">
        <v>11</v>
      </c>
      <c r="Q2034" s="10">
        <v>112</v>
      </c>
      <c r="R2034" s="11">
        <v>1</v>
      </c>
      <c r="S2034" s="11">
        <v>1</v>
      </c>
      <c r="T2034" s="11">
        <v>109</v>
      </c>
      <c r="U2034" s="11">
        <v>94</v>
      </c>
      <c r="V2034" s="11">
        <v>1</v>
      </c>
      <c r="W2034" s="11">
        <v>106</v>
      </c>
      <c r="X2034" s="11">
        <f t="shared" si="434"/>
        <v>424</v>
      </c>
      <c r="Y2034" s="11">
        <f t="shared" si="435"/>
        <v>5015</v>
      </c>
      <c r="Z2034" s="11">
        <f t="shared" si="436"/>
        <v>575</v>
      </c>
      <c r="AA2034" s="11">
        <f t="shared" si="437"/>
        <v>4355</v>
      </c>
      <c r="AB2034" s="11">
        <f t="shared" si="438"/>
        <v>4355</v>
      </c>
      <c r="AC2034" s="6">
        <f t="shared" si="439"/>
        <v>4895</v>
      </c>
      <c r="AD2034" s="9" t="s">
        <v>454</v>
      </c>
      <c r="AE2034" s="3" t="str">
        <f>IF(ISERROR(VLOOKUP($AD2034,技まとめ!$A$1:$F$380,6,FALSE)),"－",VLOOKUP($AD2034,技まとめ!$A$1:$F$380,6,FALSE))</f>
        <v>BL</v>
      </c>
      <c r="AF2034" s="3">
        <f>IF(ISERROR(VLOOKUP($AD2034,技まとめ!$A$1:$F$380,3,FALSE)),"－",VLOOKUP($AD2034,技まとめ!$A$1:$F$380,3,FALSE))</f>
        <v>65</v>
      </c>
      <c r="AG2034" s="3">
        <f>IF(ISERROR(VLOOKUP($AD2034,技まとめ!$A$1:$F$380,5,FALSE)),"－",VLOOKUP($AD2034,技まとめ!$A$1:$F$380,5,FALSE))</f>
        <v>42</v>
      </c>
      <c r="AH2034" s="3" t="str">
        <f>IF($E2034=IF(ISERROR(VLOOKUP($AD2034,技まとめ!$A$1:$F$380,4,FALSE)),"－",VLOOKUP($AD2034,技まとめ!$A$1:$F$380,4,FALSE)),"一致","")</f>
        <v>一致</v>
      </c>
      <c r="AI2034" s="9" t="s">
        <v>295</v>
      </c>
      <c r="AJ2034" s="3" t="str">
        <f>IF(ISERROR(VLOOKUP($AI2034,技まとめ!$A$1:$F$380,6,FALSE)),"－",VLOOKUP($AI2034,技まとめ!$A$1:$F$380,6,FALSE))</f>
        <v>DR</v>
      </c>
      <c r="AK2034" s="3">
        <f>IF(ISERROR(VLOOKUP($AI2034,技まとめ!$A$1:$F$380,3,FALSE)),"－",VLOOKUP($AI2034,技まとめ!$A$1:$F$380,3,FALSE))</f>
        <v>13</v>
      </c>
      <c r="AL2034" s="3">
        <f>IF(ISERROR(VLOOKUP($AI2034,技まとめ!$A$1:$F$380,5,FALSE)),"－",VLOOKUP($AI2034,技まとめ!$A$1:$F$380,5,FALSE))</f>
        <v>20</v>
      </c>
      <c r="AM2034" s="3" t="str">
        <f>IF($E2034=IF(ISERROR(VLOOKUP($AI2034,技まとめ!$A$1:$F$380,4,FALSE)),"－",VLOOKUP($AI2034,技まとめ!$A$1:$F$380,4,FALSE)),"一致","")</f>
        <v/>
      </c>
      <c r="AN2034" s="9" t="s">
        <v>264</v>
      </c>
      <c r="AO2034" s="3" t="str">
        <f>IF(ISERROR(VLOOKUP($AN2034,技まとめ!$A$1:$F$380,6,FALSE)),"－",VLOOKUP($AN2034,技まとめ!$A$1:$F$380,6,FALSE))</f>
        <v>DR</v>
      </c>
      <c r="AP2034" s="3">
        <f>IF(ISERROR(VLOOKUP($AN2034,技まとめ!$A$1:$F$380,3,FALSE)),"－",VLOOKUP($AN2034,技まとめ!$A$1:$F$380,3,FALSE))</f>
        <v>69</v>
      </c>
      <c r="AQ2034" s="3">
        <f>IF(ISERROR(VLOOKUP($AN2034,技まとめ!$A$1:$F$380,5,FALSE)),"－",VLOOKUP($AN2034,技まとめ!$A$1:$F$380,5,FALSE))</f>
        <v>44</v>
      </c>
      <c r="AR2034" s="3" t="str">
        <f>IF($E2034=IF(ISERROR(VLOOKUP($AN2034,技まとめ!$A$1:$F$380,4,FALSE)),"－",VLOOKUP($AN2034,技まとめ!$A$1:$F$380,4,FALSE)),"一致","")</f>
        <v>一致</v>
      </c>
      <c r="AS2034" s="9" t="s">
        <v>125</v>
      </c>
      <c r="AT2034" s="3" t="str">
        <f>IF(ISERROR(VLOOKUP($AS2034,技まとめ!$A$1:$F$380,6,FALSE)),"－",VLOOKUP($AS2034,技まとめ!$A$1:$F$380,6,FALSE))</f>
        <v>NS</v>
      </c>
      <c r="AU2034" s="3">
        <f>IF(ISERROR(VLOOKUP($AS2034,技まとめ!$A$1:$F$380,3,FALSE)),"－",VLOOKUP($AS2034,技まとめ!$A$1:$F$380,3,FALSE))</f>
        <v>81</v>
      </c>
      <c r="AV2034" s="3">
        <f>IF(ISERROR(VLOOKUP($AS2034,技まとめ!$A$1:$F$380,5,FALSE)),"－",VLOOKUP($AS2034,技まとめ!$A$1:$F$380,5,FALSE))</f>
        <v>46</v>
      </c>
      <c r="AW2034" s="3" t="str">
        <f>IF($E2034=IF(ISERROR(VLOOKUP($AS2034,技まとめ!$A$1:$F$380,4,FALSE)),"－",VLOOKUP($AS2034,技まとめ!$A$1:$F$380,4,FALSE)),"一致","")</f>
        <v/>
      </c>
      <c r="AX2034" s="12" t="str">
        <f t="shared" si="440"/>
        <v>ぶんしんディフェンスダッシュアクセルウルトラムーンドラゴントルネード</v>
      </c>
      <c r="AY2034" s="12" t="str">
        <f t="shared" si="441"/>
        <v>ぶんしんディフェンスダッシュアクセルウルトラムーンドラゴントルネード</v>
      </c>
      <c r="AZ2034" s="12" t="str">
        <f t="shared" si="442"/>
        <v>ぶんしんディフェンスダッシュアクセルウルトラムーンドラゴントルネード</v>
      </c>
      <c r="BA2034" s="12" t="str">
        <f t="shared" si="443"/>
        <v>ぶんしんディフェンスダッシュアクセルウルトラムーンドラゴントルネード</v>
      </c>
      <c r="BB2034" s="11" t="str">
        <f t="shared" si="444"/>
        <v>BLDRDRNS</v>
      </c>
      <c r="BC2034" s="11" t="str">
        <f t="shared" si="445"/>
        <v>BLDRDRNS</v>
      </c>
      <c r="BD2034" s="11" t="str">
        <f t="shared" si="446"/>
        <v>BLDRDRNS</v>
      </c>
      <c r="BE2034" s="11" t="str">
        <f t="shared" si="447"/>
        <v>BLDRDRNS</v>
      </c>
    </row>
    <row r="2035" spans="1:57" ht="11.25" hidden="1" customHeight="1">
      <c r="A2035" s="6">
        <v>2034</v>
      </c>
      <c r="B2035" s="7" t="s">
        <v>4437</v>
      </c>
      <c r="C2035" s="8" t="s">
        <v>4438</v>
      </c>
      <c r="D2035" s="7" t="s">
        <v>72</v>
      </c>
      <c r="E2035" s="7" t="s">
        <v>95</v>
      </c>
      <c r="F2035" s="7" t="s">
        <v>109</v>
      </c>
      <c r="G2035" s="9">
        <v>135</v>
      </c>
      <c r="H2035" s="9">
        <v>96</v>
      </c>
      <c r="I2035" s="9">
        <v>53</v>
      </c>
      <c r="J2035" s="9">
        <v>57</v>
      </c>
      <c r="K2035" s="9">
        <v>54</v>
      </c>
      <c r="L2035" s="9">
        <v>56</v>
      </c>
      <c r="M2035" s="9">
        <v>53</v>
      </c>
      <c r="N2035" s="9">
        <v>51</v>
      </c>
      <c r="O2035" s="9">
        <v>53</v>
      </c>
      <c r="P2035" s="9">
        <v>48</v>
      </c>
      <c r="Q2035" s="10">
        <v>103</v>
      </c>
      <c r="R2035" s="11">
        <v>28</v>
      </c>
      <c r="S2035" s="11">
        <v>1</v>
      </c>
      <c r="T2035" s="11">
        <v>106</v>
      </c>
      <c r="U2035" s="11">
        <v>103</v>
      </c>
      <c r="V2035" s="11">
        <v>1</v>
      </c>
      <c r="W2035" s="11">
        <v>103</v>
      </c>
      <c r="X2035" s="11">
        <f t="shared" si="434"/>
        <v>445</v>
      </c>
      <c r="Y2035" s="11">
        <f t="shared" si="435"/>
        <v>4640</v>
      </c>
      <c r="Z2035" s="11">
        <f t="shared" si="436"/>
        <v>1505</v>
      </c>
      <c r="AA2035" s="11">
        <f t="shared" si="437"/>
        <v>4235</v>
      </c>
      <c r="AB2035" s="11">
        <f t="shared" si="438"/>
        <v>4235</v>
      </c>
      <c r="AC2035" s="6">
        <f t="shared" si="439"/>
        <v>4895</v>
      </c>
      <c r="AD2035" s="9" t="s">
        <v>131</v>
      </c>
      <c r="AE2035" s="3" t="str">
        <f>IF(ISERROR(VLOOKUP($AD2035,技まとめ!$A$1:$F$380,6,FALSE)),"－",VLOOKUP($AD2035,技まとめ!$A$1:$F$380,6,FALSE))</f>
        <v>DR</v>
      </c>
      <c r="AF2035" s="3">
        <f>IF(ISERROR(VLOOKUP($AD2035,技まとめ!$A$1:$F$380,3,FALSE)),"－",VLOOKUP($AD2035,技まとめ!$A$1:$F$380,3,FALSE))</f>
        <v>33</v>
      </c>
      <c r="AG2035" s="3">
        <f>IF(ISERROR(VLOOKUP($AD2035,技まとめ!$A$1:$F$380,5,FALSE)),"－",VLOOKUP($AD2035,技まとめ!$A$1:$F$380,5,FALSE))</f>
        <v>28</v>
      </c>
      <c r="AH2035" s="3" t="str">
        <f>IF($E2035=IF(ISERROR(VLOOKUP($AD2035,技まとめ!$A$1:$F$380,4,FALSE)),"－",VLOOKUP($AD2035,技まとめ!$A$1:$F$380,4,FALSE)),"一致","")</f>
        <v>一致</v>
      </c>
      <c r="AI2035" s="9" t="s">
        <v>369</v>
      </c>
      <c r="AJ2035" s="3" t="str">
        <f>IF(ISERROR(VLOOKUP($AI2035,技まとめ!$A$1:$F$380,6,FALSE)),"－",VLOOKUP($AI2035,技まとめ!$A$1:$F$380,6,FALSE))</f>
        <v>NS</v>
      </c>
      <c r="AK2035" s="3">
        <f>IF(ISERROR(VLOOKUP($AI2035,技まとめ!$A$1:$F$380,3,FALSE)),"－",VLOOKUP($AI2035,技まとめ!$A$1:$F$380,3,FALSE))</f>
        <v>90</v>
      </c>
      <c r="AL2035" s="3">
        <f>IF(ISERROR(VLOOKUP($AI2035,技まとめ!$A$1:$F$380,5,FALSE)),"－",VLOOKUP($AI2035,技まとめ!$A$1:$F$380,5,FALSE))</f>
        <v>49</v>
      </c>
      <c r="AM2035" s="3" t="str">
        <f>IF($E2035=IF(ISERROR(VLOOKUP($AI2035,技まとめ!$A$1:$F$380,4,FALSE)),"－",VLOOKUP($AI2035,技まとめ!$A$1:$F$380,4,FALSE)),"一致","")</f>
        <v/>
      </c>
      <c r="AN2035" s="9" t="s">
        <v>98</v>
      </c>
      <c r="AO2035" s="3" t="str">
        <f>IF(ISERROR(VLOOKUP($AN2035,技まとめ!$A$1:$F$380,6,FALSE)),"－",VLOOKUP($AN2035,技まとめ!$A$1:$F$380,6,FALSE))</f>
        <v>BL</v>
      </c>
      <c r="AP2035" s="3">
        <f>IF(ISERROR(VLOOKUP($AN2035,技まとめ!$A$1:$F$380,3,FALSE)),"－",VLOOKUP($AN2035,技まとめ!$A$1:$F$380,3,FALSE))</f>
        <v>58</v>
      </c>
      <c r="AQ2035" s="3">
        <f>IF(ISERROR(VLOOKUP($AN2035,技まとめ!$A$1:$F$380,5,FALSE)),"－",VLOOKUP($AN2035,技まとめ!$A$1:$F$380,5,FALSE))</f>
        <v>39</v>
      </c>
      <c r="AR2035" s="3" t="str">
        <f>IF($E2035=IF(ISERROR(VLOOKUP($AN2035,技まとめ!$A$1:$F$380,4,FALSE)),"－",VLOOKUP($AN2035,技まとめ!$A$1:$F$380,4,FALSE)),"一致","")</f>
        <v>一致</v>
      </c>
      <c r="AS2035" s="9" t="s">
        <v>791</v>
      </c>
      <c r="AT2035" s="3" t="str">
        <f>IF(ISERROR(VLOOKUP($AS2035,技まとめ!$A$1:$F$380,6,FALSE)),"－",VLOOKUP($AS2035,技まとめ!$A$1:$F$380,6,FALSE))</f>
        <v>SC</v>
      </c>
      <c r="AU2035" s="3">
        <f>IF(ISERROR(VLOOKUP($AS2035,技まとめ!$A$1:$F$380,3,FALSE)),"－",VLOOKUP($AS2035,技まとめ!$A$1:$F$380,3,FALSE))</f>
        <v>105</v>
      </c>
      <c r="AV2035" s="3">
        <f>IF(ISERROR(VLOOKUP($AS2035,技まとめ!$A$1:$F$380,5,FALSE)),"－",VLOOKUP($AS2035,技まとめ!$A$1:$F$380,5,FALSE))</f>
        <v>55</v>
      </c>
      <c r="AW2035" s="3" t="str">
        <f>IF($E2035=IF(ISERROR(VLOOKUP($AS2035,技まとめ!$A$1:$F$380,4,FALSE)),"－",VLOOKUP($AS2035,技まとめ!$A$1:$F$380,4,FALSE)),"一致","")</f>
        <v/>
      </c>
      <c r="AX2035" s="12" t="str">
        <f t="shared" si="440"/>
        <v>イリュージョンボールスリングショットかげぬいてんくうおとし</v>
      </c>
      <c r="AY2035" s="12" t="str">
        <f t="shared" si="441"/>
        <v>イリュージョンボールスリングショットかげぬいてんくうおとし</v>
      </c>
      <c r="AZ2035" s="12" t="str">
        <f t="shared" si="442"/>
        <v>イリュージョンボールスリングショットかげぬいてんくうおとし</v>
      </c>
      <c r="BA2035" s="12" t="str">
        <f t="shared" si="443"/>
        <v>イリュージョンボールスリングショットかげぬいてんくうおとし</v>
      </c>
      <c r="BB2035" s="11" t="str">
        <f t="shared" si="444"/>
        <v>DRNSBLSC</v>
      </c>
      <c r="BC2035" s="11" t="str">
        <f t="shared" si="445"/>
        <v>DRNSBLSC</v>
      </c>
      <c r="BD2035" s="11" t="str">
        <f t="shared" si="446"/>
        <v>DRNSBLSC</v>
      </c>
      <c r="BE2035" s="11" t="str">
        <f t="shared" si="447"/>
        <v>DRNSBLSC</v>
      </c>
    </row>
    <row r="2036" spans="1:57" ht="11.25" hidden="1" customHeight="1">
      <c r="A2036" s="6">
        <v>2035</v>
      </c>
      <c r="B2036" s="7" t="s">
        <v>4439</v>
      </c>
      <c r="C2036" s="8" t="s">
        <v>4440</v>
      </c>
      <c r="D2036" s="7" t="s">
        <v>650</v>
      </c>
      <c r="E2036" s="7" t="s">
        <v>102</v>
      </c>
      <c r="F2036" s="7" t="s">
        <v>82</v>
      </c>
      <c r="G2036" s="9">
        <v>114</v>
      </c>
      <c r="H2036" s="9">
        <v>117</v>
      </c>
      <c r="I2036" s="9">
        <v>55</v>
      </c>
      <c r="J2036" s="9">
        <v>53</v>
      </c>
      <c r="K2036" s="9">
        <v>53</v>
      </c>
      <c r="L2036" s="9">
        <v>53</v>
      </c>
      <c r="M2036" s="9">
        <v>51</v>
      </c>
      <c r="N2036" s="9">
        <v>59</v>
      </c>
      <c r="O2036" s="9">
        <v>50</v>
      </c>
      <c r="P2036" s="9">
        <v>33</v>
      </c>
      <c r="Q2036" s="10">
        <v>105</v>
      </c>
      <c r="R2036" s="11">
        <v>16</v>
      </c>
      <c r="S2036" s="11">
        <v>1</v>
      </c>
      <c r="T2036" s="11">
        <v>103</v>
      </c>
      <c r="U2036" s="11">
        <v>101</v>
      </c>
      <c r="V2036" s="11">
        <v>1</v>
      </c>
      <c r="W2036" s="11">
        <v>100</v>
      </c>
      <c r="X2036" s="11">
        <f t="shared" si="434"/>
        <v>427</v>
      </c>
      <c r="Y2036" s="11">
        <f t="shared" si="435"/>
        <v>4705</v>
      </c>
      <c r="Z2036" s="11">
        <f t="shared" si="436"/>
        <v>1070</v>
      </c>
      <c r="AA2036" s="11">
        <f t="shared" si="437"/>
        <v>4115</v>
      </c>
      <c r="AB2036" s="11">
        <f t="shared" si="438"/>
        <v>4115</v>
      </c>
      <c r="AC2036" s="6">
        <f t="shared" si="439"/>
        <v>4700</v>
      </c>
      <c r="AD2036" s="9" t="s">
        <v>96</v>
      </c>
      <c r="AE2036" s="3" t="str">
        <f>IF(ISERROR(VLOOKUP($AD2036,技まとめ!$A$1:$F$380,6,FALSE)),"－",VLOOKUP($AD2036,技まとめ!$A$1:$F$380,6,FALSE))</f>
        <v>DR</v>
      </c>
      <c r="AF2036" s="3">
        <f>IF(ISERROR(VLOOKUP($AD2036,技まとめ!$A$1:$F$380,3,FALSE)),"－",VLOOKUP($AD2036,技まとめ!$A$1:$F$380,3,FALSE))</f>
        <v>52</v>
      </c>
      <c r="AG2036" s="3">
        <f>IF(ISERROR(VLOOKUP($AD2036,技まとめ!$A$1:$F$380,5,FALSE)),"－",VLOOKUP($AD2036,技まとめ!$A$1:$F$380,5,FALSE))</f>
        <v>36</v>
      </c>
      <c r="AH2036" s="3" t="str">
        <f>IF($E2036=IF(ISERROR(VLOOKUP($AD2036,技まとめ!$A$1:$F$380,4,FALSE)),"－",VLOOKUP($AD2036,技まとめ!$A$1:$F$380,4,FALSE)),"一致","")</f>
        <v/>
      </c>
      <c r="AI2036" s="9" t="s">
        <v>251</v>
      </c>
      <c r="AJ2036" s="3" t="str">
        <f>IF(ISERROR(VLOOKUP($AI2036,技まとめ!$A$1:$F$380,6,FALSE)),"－",VLOOKUP($AI2036,技まとめ!$A$1:$F$380,6,FALSE))</f>
        <v>BL</v>
      </c>
      <c r="AK2036" s="3">
        <f>IF(ISERROR(VLOOKUP($AI2036,技まとめ!$A$1:$F$380,3,FALSE)),"－",VLOOKUP($AI2036,技まとめ!$A$1:$F$380,3,FALSE))</f>
        <v>46</v>
      </c>
      <c r="AL2036" s="3">
        <f>IF(ISERROR(VLOOKUP($AI2036,技まとめ!$A$1:$F$380,5,FALSE)),"－",VLOOKUP($AI2036,技まとめ!$A$1:$F$380,5,FALSE))</f>
        <v>33</v>
      </c>
      <c r="AM2036" s="3" t="str">
        <f>IF($E2036=IF(ISERROR(VLOOKUP($AI2036,技まとめ!$A$1:$F$380,4,FALSE)),"－",VLOOKUP($AI2036,技まとめ!$A$1:$F$380,4,FALSE)),"一致","")</f>
        <v/>
      </c>
      <c r="AN2036" s="9" t="s">
        <v>2573</v>
      </c>
      <c r="AO2036" s="3" t="str">
        <f>IF(ISERROR(VLOOKUP($AN2036,技まとめ!$A$1:$F$380,6,FALSE)),"－",VLOOKUP($AN2036,技まとめ!$A$1:$F$380,6,FALSE))</f>
        <v>BB</v>
      </c>
      <c r="AP2036" s="3">
        <f>IF(ISERROR(VLOOKUP($AN2036,技まとめ!$A$1:$F$380,3,FALSE)),"－",VLOOKUP($AN2036,技まとめ!$A$1:$F$380,3,FALSE))</f>
        <v>63</v>
      </c>
      <c r="AQ2036" s="3">
        <f>IF(ISERROR(VLOOKUP($AN2036,技まとめ!$A$1:$F$380,5,FALSE)),"－",VLOOKUP($AN2036,技まとめ!$A$1:$F$380,5,FALSE))</f>
        <v>42</v>
      </c>
      <c r="AR2036" s="3" t="str">
        <f>IF($E2036=IF(ISERROR(VLOOKUP($AN2036,技まとめ!$A$1:$F$380,4,FALSE)),"－",VLOOKUP($AN2036,技まとめ!$A$1:$F$380,4,FALSE)),"一致","")</f>
        <v/>
      </c>
      <c r="AS2036" s="9" t="s">
        <v>295</v>
      </c>
      <c r="AT2036" s="3" t="str">
        <f>IF(ISERROR(VLOOKUP($AS2036,技まとめ!$A$1:$F$380,6,FALSE)),"－",VLOOKUP($AS2036,技まとめ!$A$1:$F$380,6,FALSE))</f>
        <v>DR</v>
      </c>
      <c r="AU2036" s="3">
        <f>IF(ISERROR(VLOOKUP($AS2036,技まとめ!$A$1:$F$380,3,FALSE)),"－",VLOOKUP($AS2036,技まとめ!$A$1:$F$380,3,FALSE))</f>
        <v>13</v>
      </c>
      <c r="AV2036" s="3">
        <f>IF(ISERROR(VLOOKUP($AS2036,技まとめ!$A$1:$F$380,5,FALSE)),"－",VLOOKUP($AS2036,技まとめ!$A$1:$F$380,5,FALSE))</f>
        <v>20</v>
      </c>
      <c r="AW2036" s="3" t="str">
        <f>IF($E2036=IF(ISERROR(VLOOKUP($AS2036,技まとめ!$A$1:$F$380,4,FALSE)),"－",VLOOKUP($AS2036,技まとめ!$A$1:$F$380,4,FALSE)),"一致","")</f>
        <v/>
      </c>
      <c r="AX2036" s="12" t="str">
        <f t="shared" si="440"/>
        <v>ワープドライブくものいとザ・タワーダッシュアクセル</v>
      </c>
      <c r="AY2036" s="12" t="str">
        <f t="shared" si="441"/>
        <v>ワープドライブくものいとザ・タワーダッシュアクセル</v>
      </c>
      <c r="AZ2036" s="12" t="str">
        <f t="shared" si="442"/>
        <v>ワープドライブくものいとザ・タワーダッシュアクセル</v>
      </c>
      <c r="BA2036" s="12" t="str">
        <f t="shared" si="443"/>
        <v>ワープドライブくものいとザ・タワーダッシュアクセル</v>
      </c>
      <c r="BB2036" s="11" t="str">
        <f t="shared" si="444"/>
        <v>DRBLBBDR</v>
      </c>
      <c r="BC2036" s="11" t="str">
        <f t="shared" si="445"/>
        <v>DRBLBBDR</v>
      </c>
      <c r="BD2036" s="11" t="str">
        <f t="shared" si="446"/>
        <v>DRBLBBDR</v>
      </c>
      <c r="BE2036" s="11" t="str">
        <f t="shared" si="447"/>
        <v>DRBLBBDR</v>
      </c>
    </row>
    <row r="2037" spans="1:57" ht="11.25" hidden="1" customHeight="1">
      <c r="A2037" s="6">
        <v>2036</v>
      </c>
      <c r="B2037" s="7" t="s">
        <v>4441</v>
      </c>
      <c r="C2037" s="8" t="s">
        <v>4442</v>
      </c>
      <c r="D2037" s="7" t="s">
        <v>72</v>
      </c>
      <c r="E2037" s="7" t="s">
        <v>95</v>
      </c>
      <c r="F2037" s="7" t="s">
        <v>109</v>
      </c>
      <c r="G2037" s="9">
        <v>92</v>
      </c>
      <c r="H2037" s="9">
        <v>124</v>
      </c>
      <c r="I2037" s="9">
        <v>58</v>
      </c>
      <c r="J2037" s="9">
        <v>51</v>
      </c>
      <c r="K2037" s="9">
        <v>53</v>
      </c>
      <c r="L2037" s="9">
        <v>51</v>
      </c>
      <c r="M2037" s="9">
        <v>60</v>
      </c>
      <c r="N2037" s="9">
        <v>49</v>
      </c>
      <c r="O2037" s="9">
        <v>51</v>
      </c>
      <c r="P2037" s="9">
        <v>54</v>
      </c>
      <c r="Q2037" s="10">
        <v>108</v>
      </c>
      <c r="R2037" s="11">
        <v>25</v>
      </c>
      <c r="S2037" s="11">
        <v>1</v>
      </c>
      <c r="T2037" s="11">
        <v>101</v>
      </c>
      <c r="U2037" s="11">
        <v>110</v>
      </c>
      <c r="V2037" s="11">
        <v>1</v>
      </c>
      <c r="W2037" s="11">
        <v>101</v>
      </c>
      <c r="X2037" s="11">
        <f t="shared" si="434"/>
        <v>447</v>
      </c>
      <c r="Y2037" s="11">
        <f t="shared" si="435"/>
        <v>4830</v>
      </c>
      <c r="Z2037" s="11">
        <f t="shared" si="436"/>
        <v>1390</v>
      </c>
      <c r="AA2037" s="11">
        <f t="shared" si="437"/>
        <v>4050</v>
      </c>
      <c r="AB2037" s="11">
        <f t="shared" si="438"/>
        <v>4050</v>
      </c>
      <c r="AC2037" s="6">
        <f t="shared" si="439"/>
        <v>4670</v>
      </c>
      <c r="AD2037" s="9" t="s">
        <v>5010</v>
      </c>
      <c r="AE2037" s="3" t="str">
        <f>IF(ISERROR(VLOOKUP($AD2037,技まとめ!$A$1:$F$380,6,FALSE)),"－",VLOOKUP($AD2037,技まとめ!$A$1:$F$380,6,FALSE))</f>
        <v>－</v>
      </c>
      <c r="AF2037" s="3">
        <f>IF(ISERROR(VLOOKUP($AD2037,技まとめ!$A$1:$F$380,3,FALSE)),"－",VLOOKUP($AD2037,技まとめ!$A$1:$F$380,3,FALSE))</f>
        <v>0</v>
      </c>
      <c r="AG2037" s="3">
        <f>IF(ISERROR(VLOOKUP($AD2037,技まとめ!$A$1:$F$380,5,FALSE)),"－",VLOOKUP($AD2037,技まとめ!$A$1:$F$380,5,FALSE))</f>
        <v>0</v>
      </c>
      <c r="AH2037" s="3" t="str">
        <f>IF($E2037=IF(ISERROR(VLOOKUP($AD2037,技まとめ!$A$1:$F$380,4,FALSE)),"－",VLOOKUP($AD2037,技まとめ!$A$1:$F$380,4,FALSE)),"一致","")</f>
        <v/>
      </c>
      <c r="AI2037" s="9" t="s">
        <v>576</v>
      </c>
      <c r="AJ2037" s="3" t="str">
        <f>IF(ISERROR(VLOOKUP($AI2037,技まとめ!$A$1:$F$380,6,FALSE)),"－",VLOOKUP($AI2037,技まとめ!$A$1:$F$380,6,FALSE))</f>
        <v>BB</v>
      </c>
      <c r="AK2037" s="3">
        <f>IF(ISERROR(VLOOKUP($AI2037,技まとめ!$A$1:$F$380,3,FALSE)),"－",VLOOKUP($AI2037,技まとめ!$A$1:$F$380,3,FALSE))</f>
        <v>72</v>
      </c>
      <c r="AL2037" s="3">
        <f>IF(ISERROR(VLOOKUP($AI2037,技まとめ!$A$1:$F$380,5,FALSE)),"－",VLOOKUP($AI2037,技まとめ!$A$1:$F$380,5,FALSE))</f>
        <v>43</v>
      </c>
      <c r="AM2037" s="3" t="str">
        <f>IF($E2037=IF(ISERROR(VLOOKUP($AI2037,技まとめ!$A$1:$F$380,4,FALSE)),"－",VLOOKUP($AI2037,技まとめ!$A$1:$F$380,4,FALSE)),"一致","")</f>
        <v/>
      </c>
      <c r="AN2037" s="9" t="s">
        <v>745</v>
      </c>
      <c r="AO2037" s="3" t="str">
        <f>IF(ISERROR(VLOOKUP($AN2037,技まとめ!$A$1:$F$380,6,FALSE)),"－",VLOOKUP($AN2037,技まとめ!$A$1:$F$380,6,FALSE))</f>
        <v>BS</v>
      </c>
      <c r="AP2037" s="3">
        <f>IF(ISERROR(VLOOKUP($AN2037,技まとめ!$A$1:$F$380,3,FALSE)),"－",VLOOKUP($AN2037,技まとめ!$A$1:$F$380,3,FALSE))</f>
        <v>103</v>
      </c>
      <c r="AQ2037" s="3">
        <f>IF(ISERROR(VLOOKUP($AN2037,技まとめ!$A$1:$F$380,5,FALSE)),"－",VLOOKUP($AN2037,技まとめ!$A$1:$F$380,5,FALSE))</f>
        <v>55</v>
      </c>
      <c r="AR2037" s="3" t="str">
        <f>IF($E2037=IF(ISERROR(VLOOKUP($AN2037,技まとめ!$A$1:$F$380,4,FALSE)),"－",VLOOKUP($AN2037,技まとめ!$A$1:$F$380,4,FALSE)),"一致","")</f>
        <v>一致</v>
      </c>
      <c r="AS2037" s="9" t="s">
        <v>129</v>
      </c>
      <c r="AT2037" s="3" t="str">
        <f>IF(ISERROR(VLOOKUP($AS2037,技まとめ!$A$1:$F$380,6,FALSE)),"－",VLOOKUP($AS2037,技まとめ!$A$1:$F$380,6,FALSE))</f>
        <v>BL</v>
      </c>
      <c r="AU2037" s="3">
        <f>IF(ISERROR(VLOOKUP($AS2037,技まとめ!$A$1:$F$380,3,FALSE)),"－",VLOOKUP($AS2037,技まとめ!$A$1:$F$380,3,FALSE))</f>
        <v>13</v>
      </c>
      <c r="AV2037" s="3">
        <f>IF(ISERROR(VLOOKUP($AS2037,技まとめ!$A$1:$F$380,5,FALSE)),"－",VLOOKUP($AS2037,技まとめ!$A$1:$F$380,5,FALSE))</f>
        <v>20</v>
      </c>
      <c r="AW2037" s="3" t="str">
        <f>IF($E2037=IF(ISERROR(VLOOKUP($AS2037,技まとめ!$A$1:$F$380,4,FALSE)),"－",VLOOKUP($AS2037,技まとめ!$A$1:$F$380,4,FALSE)),"一致","")</f>
        <v>一致</v>
      </c>
      <c r="AX2037" s="12" t="str">
        <f t="shared" si="440"/>
        <v>イカサマ！さばきのてっついダブルトルネードクイックドロウ</v>
      </c>
      <c r="AY2037" s="12" t="str">
        <f t="shared" si="441"/>
        <v>イカサマ！さばきのてっついダブルトルネードクイックドロウ</v>
      </c>
      <c r="AZ2037" s="12" t="str">
        <f t="shared" si="442"/>
        <v>イカサマ！さばきのてっついダブルトルネードクイックドロウ</v>
      </c>
      <c r="BA2037" s="12" t="str">
        <f t="shared" si="443"/>
        <v>イカサマ！さばきのてっついダブルトルネードクイックドロウ</v>
      </c>
      <c r="BB2037" s="11" t="str">
        <f t="shared" si="444"/>
        <v>－BBBSBL</v>
      </c>
      <c r="BC2037" s="11" t="str">
        <f t="shared" si="445"/>
        <v>－BBBSBL</v>
      </c>
      <c r="BD2037" s="11" t="str">
        <f t="shared" si="446"/>
        <v>－BBBSBL</v>
      </c>
      <c r="BE2037" s="11" t="str">
        <f t="shared" si="447"/>
        <v>－BBBSBL</v>
      </c>
    </row>
    <row r="2038" spans="1:57" ht="11.25" hidden="1" customHeight="1">
      <c r="A2038" s="6">
        <v>2037</v>
      </c>
      <c r="B2038" s="7" t="s">
        <v>4443</v>
      </c>
      <c r="C2038" s="8" t="s">
        <v>4444</v>
      </c>
      <c r="D2038" s="7" t="s">
        <v>72</v>
      </c>
      <c r="E2038" s="7" t="s">
        <v>73</v>
      </c>
      <c r="F2038" s="7" t="s">
        <v>128</v>
      </c>
      <c r="G2038" s="9">
        <v>130</v>
      </c>
      <c r="H2038" s="9">
        <v>98</v>
      </c>
      <c r="I2038" s="9">
        <v>80</v>
      </c>
      <c r="J2038" s="9">
        <v>81</v>
      </c>
      <c r="K2038" s="9">
        <v>43</v>
      </c>
      <c r="L2038" s="9">
        <v>53</v>
      </c>
      <c r="M2038" s="9">
        <v>56</v>
      </c>
      <c r="N2038" s="9">
        <v>66</v>
      </c>
      <c r="O2038" s="9">
        <v>66</v>
      </c>
      <c r="P2038" s="9">
        <v>25</v>
      </c>
      <c r="Q2038" s="10">
        <v>130</v>
      </c>
      <c r="R2038" s="11">
        <v>33</v>
      </c>
      <c r="S2038" s="11">
        <v>1</v>
      </c>
      <c r="T2038" s="11">
        <v>103</v>
      </c>
      <c r="U2038" s="11">
        <v>106</v>
      </c>
      <c r="V2038" s="11">
        <v>1</v>
      </c>
      <c r="W2038" s="11">
        <v>116</v>
      </c>
      <c r="X2038" s="11">
        <f t="shared" si="434"/>
        <v>490</v>
      </c>
      <c r="Y2038" s="11">
        <f t="shared" si="435"/>
        <v>5785</v>
      </c>
      <c r="Z2038" s="11">
        <f t="shared" si="436"/>
        <v>1745</v>
      </c>
      <c r="AA2038" s="11">
        <f t="shared" si="437"/>
        <v>4195</v>
      </c>
      <c r="AB2038" s="11">
        <f t="shared" si="438"/>
        <v>4195</v>
      </c>
      <c r="AC2038" s="6">
        <f t="shared" si="439"/>
        <v>4865</v>
      </c>
      <c r="AD2038" s="9" t="s">
        <v>756</v>
      </c>
      <c r="AE2038" s="3" t="str">
        <f>IF(ISERROR(VLOOKUP($AD2038,技まとめ!$A$1:$F$380,6,FALSE)),"－",VLOOKUP($AD2038,技まとめ!$A$1:$F$380,6,FALSE))</f>
        <v>BB</v>
      </c>
      <c r="AF2038" s="3">
        <f>IF(ISERROR(VLOOKUP($AD2038,技まとめ!$A$1:$F$380,3,FALSE)),"－",VLOOKUP($AD2038,技まとめ!$A$1:$F$380,3,FALSE))</f>
        <v>65</v>
      </c>
      <c r="AG2038" s="3">
        <f>IF(ISERROR(VLOOKUP($AD2038,技まとめ!$A$1:$F$380,5,FALSE)),"－",VLOOKUP($AD2038,技まとめ!$A$1:$F$380,5,FALSE))</f>
        <v>42</v>
      </c>
      <c r="AH2038" s="3" t="str">
        <f>IF($E2038=IF(ISERROR(VLOOKUP($AD2038,技まとめ!$A$1:$F$380,4,FALSE)),"－",VLOOKUP($AD2038,技まとめ!$A$1:$F$380,4,FALSE)),"一致","")</f>
        <v/>
      </c>
      <c r="AI2038" s="9" t="s">
        <v>864</v>
      </c>
      <c r="AJ2038" s="3" t="str">
        <f>IF(ISERROR(VLOOKUP($AI2038,技まとめ!$A$1:$F$380,6,FALSE)),"－",VLOOKUP($AI2038,技まとめ!$A$1:$F$380,6,FALSE))</f>
        <v>BS</v>
      </c>
      <c r="AK2038" s="3">
        <f>IF(ISERROR(VLOOKUP($AI2038,技まとめ!$A$1:$F$380,3,FALSE)),"－",VLOOKUP($AI2038,技まとめ!$A$1:$F$380,3,FALSE))</f>
        <v>94</v>
      </c>
      <c r="AL2038" s="3">
        <f>IF(ISERROR(VLOOKUP($AI2038,技まとめ!$A$1:$F$380,5,FALSE)),"－",VLOOKUP($AI2038,技まとめ!$A$1:$F$380,5,FALSE))</f>
        <v>52</v>
      </c>
      <c r="AM2038" s="3" t="str">
        <f>IF($E2038=IF(ISERROR(VLOOKUP($AI2038,技まとめ!$A$1:$F$380,4,FALSE)),"－",VLOOKUP($AI2038,技まとめ!$A$1:$F$380,4,FALSE)),"一致","")</f>
        <v/>
      </c>
      <c r="AN2038" s="9" t="s">
        <v>2516</v>
      </c>
      <c r="AO2038" s="3" t="str">
        <f>IF(ISERROR(VLOOKUP($AN2038,技まとめ!$A$1:$F$380,6,FALSE)),"－",VLOOKUP($AN2038,技まとめ!$A$1:$F$380,6,FALSE))</f>
        <v>NS</v>
      </c>
      <c r="AP2038" s="3">
        <f>IF(ISERROR(VLOOKUP($AN2038,技まとめ!$A$1:$F$380,3,FALSE)),"－",VLOOKUP($AN2038,技まとめ!$A$1:$F$380,3,FALSE))</f>
        <v>123</v>
      </c>
      <c r="AQ2038" s="3">
        <f>IF(ISERROR(VLOOKUP($AN2038,技まとめ!$A$1:$F$380,5,FALSE)),"－",VLOOKUP($AN2038,技まとめ!$A$1:$F$380,5,FALSE))</f>
        <v>64</v>
      </c>
      <c r="AR2038" s="3" t="str">
        <f>IF($E2038=IF(ISERROR(VLOOKUP($AN2038,技まとめ!$A$1:$F$380,4,FALSE)),"－",VLOOKUP($AN2038,技まとめ!$A$1:$F$380,4,FALSE)),"一致","")</f>
        <v/>
      </c>
      <c r="AS2038" s="9" t="s">
        <v>2136</v>
      </c>
      <c r="AT2038" s="3" t="str">
        <f>IF(ISERROR(VLOOKUP($AS2038,技まとめ!$A$1:$F$380,6,FALSE)),"－",VLOOKUP($AS2038,技まとめ!$A$1:$F$380,6,FALSE))</f>
        <v>BL</v>
      </c>
      <c r="AU2038" s="3">
        <f>IF(ISERROR(VLOOKUP($AS2038,技まとめ!$A$1:$F$380,3,FALSE)),"－",VLOOKUP($AS2038,技まとめ!$A$1:$F$380,3,FALSE))</f>
        <v>90</v>
      </c>
      <c r="AV2038" s="3">
        <f>IF(ISERROR(VLOOKUP($AS2038,技まとめ!$A$1:$F$380,5,FALSE)),"－",VLOOKUP($AS2038,技まとめ!$A$1:$F$380,5,FALSE))</f>
        <v>53</v>
      </c>
      <c r="AW2038" s="3" t="str">
        <f>IF($E2038=IF(ISERROR(VLOOKUP($AS2038,技まとめ!$A$1:$F$380,4,FALSE)),"－",VLOOKUP($AS2038,技まとめ!$A$1:$F$380,4,FALSE)),"一致","")</f>
        <v/>
      </c>
      <c r="AX2038" s="12" t="str">
        <f t="shared" si="440"/>
        <v>ボルケイノカットアトミックフレアネオ・ギャラクシーイグナイトスティール</v>
      </c>
      <c r="AY2038" s="12" t="str">
        <f t="shared" si="441"/>
        <v>ボルケイノカットアトミックフレアネオ・ギャラクシーイグナイトスティール</v>
      </c>
      <c r="AZ2038" s="12" t="str">
        <f t="shared" si="442"/>
        <v>ボルケイノカットアトミックフレアネオ・ギャラクシーイグナイトスティール</v>
      </c>
      <c r="BA2038" s="12" t="str">
        <f t="shared" si="443"/>
        <v>ボルケイノカットアトミックフレアネオ・ギャラクシーイグナイトスティール</v>
      </c>
      <c r="BB2038" s="11" t="str">
        <f t="shared" si="444"/>
        <v>BBBSNSBL</v>
      </c>
      <c r="BC2038" s="11" t="str">
        <f t="shared" si="445"/>
        <v>BBBSNSBL</v>
      </c>
      <c r="BD2038" s="11" t="str">
        <f t="shared" si="446"/>
        <v>BBBSNSBL</v>
      </c>
      <c r="BE2038" s="11" t="str">
        <f t="shared" si="447"/>
        <v>BBBSNSBL</v>
      </c>
    </row>
    <row r="2039" spans="1:57" ht="11.25" hidden="1" customHeight="1">
      <c r="A2039" s="6">
        <v>2038</v>
      </c>
      <c r="B2039" s="7" t="s">
        <v>4445</v>
      </c>
      <c r="C2039" s="8" t="s">
        <v>4446</v>
      </c>
      <c r="D2039" s="7" t="s">
        <v>650</v>
      </c>
      <c r="E2039" s="7" t="s">
        <v>73</v>
      </c>
      <c r="F2039" s="7" t="s">
        <v>128</v>
      </c>
      <c r="G2039" s="9">
        <v>103</v>
      </c>
      <c r="H2039" s="9">
        <v>114</v>
      </c>
      <c r="I2039" s="9">
        <v>63</v>
      </c>
      <c r="J2039" s="9">
        <v>77</v>
      </c>
      <c r="K2039" s="9">
        <v>53</v>
      </c>
      <c r="L2039" s="9">
        <v>45</v>
      </c>
      <c r="M2039" s="9">
        <v>54</v>
      </c>
      <c r="N2039" s="9">
        <v>57</v>
      </c>
      <c r="O2039" s="9">
        <v>50</v>
      </c>
      <c r="P2039" s="9">
        <v>16</v>
      </c>
      <c r="Q2039" s="10">
        <v>113</v>
      </c>
      <c r="R2039" s="11">
        <v>21</v>
      </c>
      <c r="S2039" s="11">
        <v>1</v>
      </c>
      <c r="T2039" s="11">
        <v>95</v>
      </c>
      <c r="U2039" s="11">
        <v>104</v>
      </c>
      <c r="V2039" s="11">
        <v>1</v>
      </c>
      <c r="W2039" s="11">
        <v>100</v>
      </c>
      <c r="X2039" s="11">
        <f t="shared" si="434"/>
        <v>435</v>
      </c>
      <c r="Y2039" s="11">
        <f t="shared" si="435"/>
        <v>5025</v>
      </c>
      <c r="Z2039" s="11">
        <f t="shared" si="436"/>
        <v>1245</v>
      </c>
      <c r="AA2039" s="11">
        <f t="shared" si="437"/>
        <v>3835</v>
      </c>
      <c r="AB2039" s="11">
        <f t="shared" si="438"/>
        <v>3835</v>
      </c>
      <c r="AC2039" s="6">
        <f t="shared" si="439"/>
        <v>4405</v>
      </c>
      <c r="AD2039" s="9" t="s">
        <v>2513</v>
      </c>
      <c r="AE2039" s="3" t="str">
        <f>IF(ISERROR(VLOOKUP($AD2039,技まとめ!$A$1:$F$380,6,FALSE)),"－",VLOOKUP($AD2039,技まとめ!$A$1:$F$380,6,FALSE))</f>
        <v>NS</v>
      </c>
      <c r="AF2039" s="3">
        <f>IF(ISERROR(VLOOKUP($AD2039,技まとめ!$A$1:$F$380,3,FALSE)),"－",VLOOKUP($AD2039,技まとめ!$A$1:$F$380,3,FALSE))</f>
        <v>105</v>
      </c>
      <c r="AG2039" s="3">
        <f>IF(ISERROR(VLOOKUP($AD2039,技まとめ!$A$1:$F$380,5,FALSE)),"－",VLOOKUP($AD2039,技まとめ!$A$1:$F$380,5,FALSE))</f>
        <v>55</v>
      </c>
      <c r="AH2039" s="3" t="str">
        <f>IF($E2039=IF(ISERROR(VLOOKUP($AD2039,技まとめ!$A$1:$F$380,4,FALSE)),"－",VLOOKUP($AD2039,技まとめ!$A$1:$F$380,4,FALSE)),"一致","")</f>
        <v/>
      </c>
      <c r="AI2039" s="9" t="s">
        <v>317</v>
      </c>
      <c r="AJ2039" s="3" t="str">
        <f>IF(ISERROR(VLOOKUP($AI2039,技まとめ!$A$1:$F$380,6,FALSE)),"－",VLOOKUP($AI2039,技まとめ!$A$1:$F$380,6,FALSE))</f>
        <v>SC</v>
      </c>
      <c r="AK2039" s="3">
        <f>IF(ISERROR(VLOOKUP($AI2039,技まとめ!$A$1:$F$380,3,FALSE)),"－",VLOOKUP($AI2039,技まとめ!$A$1:$F$380,3,FALSE))</f>
        <v>31</v>
      </c>
      <c r="AL2039" s="3">
        <f>IF(ISERROR(VLOOKUP($AI2039,技まとめ!$A$1:$F$380,5,FALSE)),"－",VLOOKUP($AI2039,技まとめ!$A$1:$F$380,5,FALSE))</f>
        <v>22</v>
      </c>
      <c r="AM2039" s="3" t="str">
        <f>IF($E2039=IF(ISERROR(VLOOKUP($AI2039,技まとめ!$A$1:$F$380,4,FALSE)),"－",VLOOKUP($AI2039,技まとめ!$A$1:$F$380,4,FALSE)),"一致","")</f>
        <v/>
      </c>
      <c r="AN2039" s="9" t="s">
        <v>96</v>
      </c>
      <c r="AO2039" s="3" t="str">
        <f>IF(ISERROR(VLOOKUP($AN2039,技まとめ!$A$1:$F$380,6,FALSE)),"－",VLOOKUP($AN2039,技まとめ!$A$1:$F$380,6,FALSE))</f>
        <v>DR</v>
      </c>
      <c r="AP2039" s="3">
        <f>IF(ISERROR(VLOOKUP($AN2039,技まとめ!$A$1:$F$380,3,FALSE)),"－",VLOOKUP($AN2039,技まとめ!$A$1:$F$380,3,FALSE))</f>
        <v>52</v>
      </c>
      <c r="AQ2039" s="3">
        <f>IF(ISERROR(VLOOKUP($AN2039,技まとめ!$A$1:$F$380,5,FALSE)),"－",VLOOKUP($AN2039,技まとめ!$A$1:$F$380,5,FALSE))</f>
        <v>36</v>
      </c>
      <c r="AR2039" s="3" t="str">
        <f>IF($E2039=IF(ISERROR(VLOOKUP($AN2039,技まとめ!$A$1:$F$380,4,FALSE)),"－",VLOOKUP($AN2039,技まとめ!$A$1:$F$380,4,FALSE)),"一致","")</f>
        <v/>
      </c>
      <c r="AS2039" s="9" t="s">
        <v>599</v>
      </c>
      <c r="AT2039" s="3" t="str">
        <f>IF(ISERROR(VLOOKUP($AS2039,技まとめ!$A$1:$F$380,6,FALSE)),"－",VLOOKUP($AS2039,技まとめ!$A$1:$F$380,6,FALSE))</f>
        <v>－</v>
      </c>
      <c r="AU2039" s="3">
        <f>IF(ISERROR(VLOOKUP($AS2039,技まとめ!$A$1:$F$380,3,FALSE)),"－",VLOOKUP($AS2039,技まとめ!$A$1:$F$380,3,FALSE))</f>
        <v>0</v>
      </c>
      <c r="AV2039" s="3">
        <f>IF(ISERROR(VLOOKUP($AS2039,技まとめ!$A$1:$F$380,5,FALSE)),"－",VLOOKUP($AS2039,技まとめ!$A$1:$F$380,5,FALSE))</f>
        <v>0</v>
      </c>
      <c r="AW2039" s="3" t="str">
        <f>IF($E2039=IF(ISERROR(VLOOKUP($AS2039,技まとめ!$A$1:$F$380,4,FALSE)),"－",VLOOKUP($AS2039,技まとめ!$A$1:$F$380,4,FALSE)),"一致","")</f>
        <v/>
      </c>
      <c r="AX2039" s="12" t="str">
        <f t="shared" si="440"/>
        <v>ザ・フェニックスコンドルダイブワープドライブシュートプラス</v>
      </c>
      <c r="AY2039" s="12" t="str">
        <f t="shared" si="441"/>
        <v>ザ・フェニックスコンドルダイブワープドライブシュートプラス</v>
      </c>
      <c r="AZ2039" s="12" t="str">
        <f t="shared" si="442"/>
        <v>ザ・フェニックスコンドルダイブワープドライブシュートプラス</v>
      </c>
      <c r="BA2039" s="12" t="str">
        <f t="shared" si="443"/>
        <v>ザ・フェニックスコンドルダイブワープドライブシュートプラス</v>
      </c>
      <c r="BB2039" s="11" t="str">
        <f t="shared" si="444"/>
        <v>NSSCDR－</v>
      </c>
      <c r="BC2039" s="11" t="str">
        <f t="shared" si="445"/>
        <v>NSSCDR－</v>
      </c>
      <c r="BD2039" s="11" t="str">
        <f t="shared" si="446"/>
        <v>NSSCDR－</v>
      </c>
      <c r="BE2039" s="11" t="str">
        <f t="shared" si="447"/>
        <v>NSSCDR－</v>
      </c>
    </row>
    <row r="2040" spans="1:57" ht="11.25" hidden="1" customHeight="1">
      <c r="A2040" s="6">
        <v>2039</v>
      </c>
      <c r="B2040" s="7" t="s">
        <v>4447</v>
      </c>
      <c r="C2040" s="8" t="s">
        <v>4448</v>
      </c>
      <c r="D2040" s="7" t="s">
        <v>650</v>
      </c>
      <c r="E2040" s="7" t="s">
        <v>81</v>
      </c>
      <c r="F2040" s="7" t="s">
        <v>128</v>
      </c>
      <c r="G2040" s="9">
        <v>106</v>
      </c>
      <c r="H2040" s="9">
        <v>96</v>
      </c>
      <c r="I2040" s="9">
        <v>73</v>
      </c>
      <c r="J2040" s="9">
        <v>53</v>
      </c>
      <c r="K2040" s="9">
        <v>53</v>
      </c>
      <c r="L2040" s="9">
        <v>42</v>
      </c>
      <c r="M2040" s="9">
        <v>56</v>
      </c>
      <c r="N2040" s="9">
        <v>54</v>
      </c>
      <c r="O2040" s="9">
        <v>63</v>
      </c>
      <c r="P2040" s="9">
        <v>44</v>
      </c>
      <c r="Q2040" s="10">
        <v>123</v>
      </c>
      <c r="R2040" s="11">
        <v>22</v>
      </c>
      <c r="S2040" s="11">
        <v>1</v>
      </c>
      <c r="T2040" s="11">
        <v>92</v>
      </c>
      <c r="U2040" s="11">
        <v>106</v>
      </c>
      <c r="V2040" s="11">
        <v>1</v>
      </c>
      <c r="W2040" s="11">
        <v>113</v>
      </c>
      <c r="X2040" s="11">
        <f t="shared" si="434"/>
        <v>458</v>
      </c>
      <c r="Y2040" s="11">
        <f t="shared" si="435"/>
        <v>5490</v>
      </c>
      <c r="Z2040" s="11">
        <f t="shared" si="436"/>
        <v>1345</v>
      </c>
      <c r="AA2040" s="11">
        <f t="shared" si="437"/>
        <v>3795</v>
      </c>
      <c r="AB2040" s="11">
        <f t="shared" si="438"/>
        <v>3795</v>
      </c>
      <c r="AC2040" s="6">
        <f t="shared" si="439"/>
        <v>4355</v>
      </c>
      <c r="AD2040" s="9" t="s">
        <v>232</v>
      </c>
      <c r="AE2040" s="3" t="str">
        <f>IF(ISERROR(VLOOKUP($AD2040,技まとめ!$A$1:$F$380,6,FALSE)),"－",VLOOKUP($AD2040,技まとめ!$A$1:$F$380,6,FALSE))</f>
        <v>DR</v>
      </c>
      <c r="AF2040" s="3">
        <f>IF(ISERROR(VLOOKUP($AD2040,技まとめ!$A$1:$F$380,3,FALSE)),"－",VLOOKUP($AD2040,技まとめ!$A$1:$F$380,3,FALSE))</f>
        <v>13</v>
      </c>
      <c r="AG2040" s="3">
        <f>IF(ISERROR(VLOOKUP($AD2040,技まとめ!$A$1:$F$380,5,FALSE)),"－",VLOOKUP($AD2040,技まとめ!$A$1:$F$380,5,FALSE))</f>
        <v>20</v>
      </c>
      <c r="AH2040" s="3" t="str">
        <f>IF($E2040=IF(ISERROR(VLOOKUP($AD2040,技まとめ!$A$1:$F$380,4,FALSE)),"－",VLOOKUP($AD2040,技まとめ!$A$1:$F$380,4,FALSE)),"一致","")</f>
        <v/>
      </c>
      <c r="AI2040" s="9" t="s">
        <v>437</v>
      </c>
      <c r="AJ2040" s="3" t="str">
        <f>IF(ISERROR(VLOOKUP($AI2040,技まとめ!$A$1:$F$380,6,FALSE)),"－",VLOOKUP($AI2040,技まとめ!$A$1:$F$380,6,FALSE))</f>
        <v>NS</v>
      </c>
      <c r="AK2040" s="3">
        <f>IF(ISERROR(VLOOKUP($AI2040,技まとめ!$A$1:$F$380,3,FALSE)),"－",VLOOKUP($AI2040,技まとめ!$A$1:$F$380,3,FALSE))</f>
        <v>83</v>
      </c>
      <c r="AL2040" s="3">
        <f>IF(ISERROR(VLOOKUP($AI2040,技まとめ!$A$1:$F$380,5,FALSE)),"－",VLOOKUP($AI2040,技まとめ!$A$1:$F$380,5,FALSE))</f>
        <v>46</v>
      </c>
      <c r="AM2040" s="3" t="str">
        <f>IF($E2040=IF(ISERROR(VLOOKUP($AI2040,技まとめ!$A$1:$F$380,4,FALSE)),"－",VLOOKUP($AI2040,技まとめ!$A$1:$F$380,4,FALSE)),"一致","")</f>
        <v/>
      </c>
      <c r="AN2040" s="9" t="s">
        <v>260</v>
      </c>
      <c r="AO2040" s="3" t="str">
        <f>IF(ISERROR(VLOOKUP($AN2040,技まとめ!$A$1:$F$380,6,FALSE)),"－",VLOOKUP($AN2040,技まとめ!$A$1:$F$380,6,FALSE))</f>
        <v>NS</v>
      </c>
      <c r="AP2040" s="3">
        <f>IF(ISERROR(VLOOKUP($AN2040,技まとめ!$A$1:$F$380,3,FALSE)),"－",VLOOKUP($AN2040,技まとめ!$A$1:$F$380,3,FALSE))</f>
        <v>94</v>
      </c>
      <c r="AQ2040" s="3">
        <f>IF(ISERROR(VLOOKUP($AN2040,技まとめ!$A$1:$F$380,5,FALSE)),"－",VLOOKUP($AN2040,技まとめ!$A$1:$F$380,5,FALSE))</f>
        <v>52</v>
      </c>
      <c r="AR2040" s="3" t="str">
        <f>IF($E2040=IF(ISERROR(VLOOKUP($AN2040,技まとめ!$A$1:$F$380,4,FALSE)),"－",VLOOKUP($AN2040,技まとめ!$A$1:$F$380,4,FALSE)),"一致","")</f>
        <v/>
      </c>
      <c r="AS2040" s="9" t="s">
        <v>289</v>
      </c>
      <c r="AT2040" s="3" t="str">
        <f>IF(ISERROR(VLOOKUP($AS2040,技まとめ!$A$1:$F$380,6,FALSE)),"－",VLOOKUP($AS2040,技まとめ!$A$1:$F$380,6,FALSE))</f>
        <v>－</v>
      </c>
      <c r="AU2040" s="3">
        <f>IF(ISERROR(VLOOKUP($AS2040,技まとめ!$A$1:$F$380,3,FALSE)),"－",VLOOKUP($AS2040,技まとめ!$A$1:$F$380,3,FALSE))</f>
        <v>0</v>
      </c>
      <c r="AV2040" s="3">
        <f>IF(ISERROR(VLOOKUP($AS2040,技まとめ!$A$1:$F$380,5,FALSE)),"－",VLOOKUP($AS2040,技まとめ!$A$1:$F$380,5,FALSE))</f>
        <v>0</v>
      </c>
      <c r="AW2040" s="3" t="str">
        <f>IF($E2040=IF(ISERROR(VLOOKUP($AS2040,技まとめ!$A$1:$F$380,4,FALSE)),"－",VLOOKUP($AS2040,技まとめ!$A$1:$F$380,4,FALSE)),"一致","")</f>
        <v/>
      </c>
      <c r="AX2040" s="12" t="str">
        <f t="shared" si="440"/>
        <v>のろいデュアルストライクデスゾーンリカバリー</v>
      </c>
      <c r="AY2040" s="12" t="str">
        <f t="shared" si="441"/>
        <v>のろいデュアルストライクデスゾーンリカバリー</v>
      </c>
      <c r="AZ2040" s="12" t="str">
        <f t="shared" si="442"/>
        <v>のろいデュアルストライクデスゾーンリカバリー</v>
      </c>
      <c r="BA2040" s="12" t="str">
        <f t="shared" si="443"/>
        <v>のろいデュアルストライクデスゾーンリカバリー</v>
      </c>
      <c r="BB2040" s="11" t="str">
        <f t="shared" si="444"/>
        <v>DRNSNS－</v>
      </c>
      <c r="BC2040" s="11" t="str">
        <f t="shared" si="445"/>
        <v>DRNSNS－</v>
      </c>
      <c r="BD2040" s="11" t="str">
        <f t="shared" si="446"/>
        <v>DRNSNS－</v>
      </c>
      <c r="BE2040" s="11" t="str">
        <f t="shared" si="447"/>
        <v>DRNSNS－</v>
      </c>
    </row>
    <row r="2041" spans="1:57" ht="11.25" hidden="1" customHeight="1">
      <c r="A2041" s="6">
        <v>2040</v>
      </c>
      <c r="B2041" s="7" t="s">
        <v>4449</v>
      </c>
      <c r="C2041" s="8" t="s">
        <v>4450</v>
      </c>
      <c r="D2041" s="7" t="s">
        <v>72</v>
      </c>
      <c r="E2041" s="7" t="s">
        <v>95</v>
      </c>
      <c r="F2041" s="7" t="s">
        <v>128</v>
      </c>
      <c r="G2041" s="9">
        <v>118</v>
      </c>
      <c r="H2041" s="9">
        <v>95</v>
      </c>
      <c r="I2041" s="9">
        <v>67</v>
      </c>
      <c r="J2041" s="9">
        <v>45</v>
      </c>
      <c r="K2041" s="9">
        <v>44</v>
      </c>
      <c r="L2041" s="9">
        <v>44</v>
      </c>
      <c r="M2041" s="9">
        <v>56</v>
      </c>
      <c r="N2041" s="9">
        <v>56</v>
      </c>
      <c r="O2041" s="9">
        <v>62</v>
      </c>
      <c r="P2041" s="9">
        <v>57</v>
      </c>
      <c r="Q2041" s="10">
        <v>117</v>
      </c>
      <c r="R2041" s="11">
        <v>20</v>
      </c>
      <c r="S2041" s="11">
        <v>1</v>
      </c>
      <c r="T2041" s="11">
        <v>94</v>
      </c>
      <c r="U2041" s="11">
        <v>106</v>
      </c>
      <c r="V2041" s="11">
        <v>1</v>
      </c>
      <c r="W2041" s="11">
        <v>112</v>
      </c>
      <c r="X2041" s="11">
        <f t="shared" si="434"/>
        <v>451</v>
      </c>
      <c r="Y2041" s="11">
        <f t="shared" si="435"/>
        <v>5245</v>
      </c>
      <c r="Z2041" s="11">
        <f t="shared" si="436"/>
        <v>1270</v>
      </c>
      <c r="AA2041" s="11">
        <f t="shared" si="437"/>
        <v>3860</v>
      </c>
      <c r="AB2041" s="11">
        <f t="shared" si="438"/>
        <v>3860</v>
      </c>
      <c r="AC2041" s="6">
        <f t="shared" si="439"/>
        <v>4420</v>
      </c>
      <c r="AD2041" s="9" t="s">
        <v>309</v>
      </c>
      <c r="AE2041" s="3" t="str">
        <f>IF(ISERROR(VLOOKUP($AD2041,技まとめ!$A$1:$F$380,6,FALSE)),"－",VLOOKUP($AD2041,技まとめ!$A$1:$F$380,6,FALSE))</f>
        <v>BB</v>
      </c>
      <c r="AF2041" s="3">
        <f>IF(ISERROR(VLOOKUP($AD2041,技まとめ!$A$1:$F$380,3,FALSE)),"－",VLOOKUP($AD2041,技まとめ!$A$1:$F$380,3,FALSE))</f>
        <v>23</v>
      </c>
      <c r="AG2041" s="3">
        <f>IF(ISERROR(VLOOKUP($AD2041,技まとめ!$A$1:$F$380,5,FALSE)),"－",VLOOKUP($AD2041,技まとめ!$A$1:$F$380,5,FALSE))</f>
        <v>20</v>
      </c>
      <c r="AH2041" s="3" t="str">
        <f>IF($E2041=IF(ISERROR(VLOOKUP($AD2041,技まとめ!$A$1:$F$380,4,FALSE)),"－",VLOOKUP($AD2041,技まとめ!$A$1:$F$380,4,FALSE)),"一致","")</f>
        <v/>
      </c>
      <c r="AI2041" s="9" t="s">
        <v>239</v>
      </c>
      <c r="AJ2041" s="3" t="str">
        <f>IF(ISERROR(VLOOKUP($AI2041,技まとめ!$A$1:$F$380,6,FALSE)),"－",VLOOKUP($AI2041,技まとめ!$A$1:$F$380,6,FALSE))</f>
        <v>P1</v>
      </c>
      <c r="AK2041" s="3">
        <f>IF(ISERROR(VLOOKUP($AI2041,技まとめ!$A$1:$F$380,3,FALSE)),"－",VLOOKUP($AI2041,技まとめ!$A$1:$F$380,3,FALSE))</f>
        <v>40</v>
      </c>
      <c r="AL2041" s="3">
        <f>IF(ISERROR(VLOOKUP($AI2041,技まとめ!$A$1:$F$380,5,FALSE)),"－",VLOOKUP($AI2041,技まとめ!$A$1:$F$380,5,FALSE))</f>
        <v>30</v>
      </c>
      <c r="AM2041" s="3" t="str">
        <f>IF($E2041=IF(ISERROR(VLOOKUP($AI2041,技まとめ!$A$1:$F$380,4,FALSE)),"－",VLOOKUP($AI2041,技まとめ!$A$1:$F$380,4,FALSE)),"一致","")</f>
        <v/>
      </c>
      <c r="AN2041" s="9" t="s">
        <v>615</v>
      </c>
      <c r="AO2041" s="3" t="str">
        <f>IF(ISERROR(VLOOKUP($AN2041,技まとめ!$A$1:$F$380,6,FALSE)),"－",VLOOKUP($AN2041,技まとめ!$A$1:$F$380,6,FALSE))</f>
        <v>DR</v>
      </c>
      <c r="AP2041" s="3">
        <f>IF(ISERROR(VLOOKUP($AN2041,技まとめ!$A$1:$F$380,3,FALSE)),"－",VLOOKUP($AN2041,技まとめ!$A$1:$F$380,3,FALSE))</f>
        <v>75</v>
      </c>
      <c r="AQ2041" s="3">
        <f>IF(ISERROR(VLOOKUP($AN2041,技まとめ!$A$1:$F$380,5,FALSE)),"－",VLOOKUP($AN2041,技まとめ!$A$1:$F$380,5,FALSE))</f>
        <v>47</v>
      </c>
      <c r="AR2041" s="3" t="str">
        <f>IF($E2041=IF(ISERROR(VLOOKUP($AN2041,技まとめ!$A$1:$F$380,4,FALSE)),"－",VLOOKUP($AN2041,技まとめ!$A$1:$F$380,4,FALSE)),"一致","")</f>
        <v>一致</v>
      </c>
      <c r="AS2041" s="9" t="s">
        <v>721</v>
      </c>
      <c r="AT2041" s="3" t="str">
        <f>IF(ISERROR(VLOOKUP($AS2041,技まとめ!$A$1:$F$380,6,FALSE)),"－",VLOOKUP($AS2041,技まとめ!$A$1:$F$380,6,FALSE))</f>
        <v>BS</v>
      </c>
      <c r="AU2041" s="3">
        <f>IF(ISERROR(VLOOKUP($AS2041,技まとめ!$A$1:$F$380,3,FALSE)),"－",VLOOKUP($AS2041,技まとめ!$A$1:$F$380,3,FALSE))</f>
        <v>48</v>
      </c>
      <c r="AV2041" s="3">
        <f>IF(ISERROR(VLOOKUP($AS2041,技まとめ!$A$1:$F$380,5,FALSE)),"－",VLOOKUP($AS2041,技まとめ!$A$1:$F$380,5,FALSE))</f>
        <v>28</v>
      </c>
      <c r="AW2041" s="3" t="str">
        <f>IF($E2041=IF(ISERROR(VLOOKUP($AS2041,技まとめ!$A$1:$F$380,4,FALSE)),"－",VLOOKUP($AS2041,技まとめ!$A$1:$F$380,4,FALSE)),"一致","")</f>
        <v/>
      </c>
      <c r="AX2041" s="12" t="str">
        <f t="shared" si="440"/>
        <v>ホーントレインねっけつヘッドマタドールフェイントメガトンヘッド</v>
      </c>
      <c r="AY2041" s="12" t="str">
        <f t="shared" si="441"/>
        <v>ホーントレインねっけつヘッドマタドールフェイントメガトンヘッド</v>
      </c>
      <c r="AZ2041" s="12" t="str">
        <f t="shared" si="442"/>
        <v>ホーントレインねっけつヘッドマタドールフェイントメガトンヘッド</v>
      </c>
      <c r="BA2041" s="12" t="str">
        <f t="shared" si="443"/>
        <v>ホーントレインねっけつヘッドマタドールフェイントメガトンヘッド</v>
      </c>
      <c r="BB2041" s="11" t="str">
        <f t="shared" si="444"/>
        <v>BBP1DRBS</v>
      </c>
      <c r="BC2041" s="11" t="str">
        <f t="shared" si="445"/>
        <v>BBP1DRBS</v>
      </c>
      <c r="BD2041" s="11" t="str">
        <f t="shared" si="446"/>
        <v>BBP1DRBS</v>
      </c>
      <c r="BE2041" s="11" t="str">
        <f t="shared" si="447"/>
        <v>BBP1DRBS</v>
      </c>
    </row>
    <row r="2042" spans="1:57" ht="11.25" hidden="1" customHeight="1">
      <c r="A2042" s="6">
        <v>2041</v>
      </c>
      <c r="B2042" s="7" t="s">
        <v>4451</v>
      </c>
      <c r="C2042" s="8" t="s">
        <v>4452</v>
      </c>
      <c r="D2042" s="7" t="s">
        <v>650</v>
      </c>
      <c r="E2042" s="7" t="s">
        <v>102</v>
      </c>
      <c r="F2042" s="7" t="s">
        <v>128</v>
      </c>
      <c r="G2042" s="9">
        <v>94</v>
      </c>
      <c r="H2042" s="9">
        <v>129</v>
      </c>
      <c r="I2042" s="9">
        <v>58</v>
      </c>
      <c r="J2042" s="9">
        <v>52</v>
      </c>
      <c r="K2042" s="9">
        <v>48</v>
      </c>
      <c r="L2042" s="9">
        <v>50</v>
      </c>
      <c r="M2042" s="9">
        <v>50</v>
      </c>
      <c r="N2042" s="9">
        <v>52</v>
      </c>
      <c r="O2042" s="9">
        <v>54</v>
      </c>
      <c r="P2042" s="9">
        <v>48</v>
      </c>
      <c r="Q2042" s="10">
        <v>108</v>
      </c>
      <c r="R2042" s="11">
        <v>18</v>
      </c>
      <c r="S2042" s="11">
        <v>1</v>
      </c>
      <c r="T2042" s="11">
        <v>100</v>
      </c>
      <c r="U2042" s="11">
        <v>100</v>
      </c>
      <c r="V2042" s="11">
        <v>1</v>
      </c>
      <c r="W2042" s="11">
        <v>104</v>
      </c>
      <c r="X2042" s="11">
        <f t="shared" si="434"/>
        <v>432</v>
      </c>
      <c r="Y2042" s="11">
        <f t="shared" si="435"/>
        <v>4845</v>
      </c>
      <c r="Z2042" s="11">
        <f t="shared" si="436"/>
        <v>1160</v>
      </c>
      <c r="AA2042" s="11">
        <f t="shared" si="437"/>
        <v>4030</v>
      </c>
      <c r="AB2042" s="11">
        <f t="shared" si="438"/>
        <v>4030</v>
      </c>
      <c r="AC2042" s="6">
        <f t="shared" si="439"/>
        <v>4610</v>
      </c>
      <c r="AD2042" s="9" t="s">
        <v>469</v>
      </c>
      <c r="AE2042" s="3" t="str">
        <f>IF(ISERROR(VLOOKUP($AD2042,技まとめ!$A$1:$F$380,6,FALSE)),"－",VLOOKUP($AD2042,技まとめ!$A$1:$F$380,6,FALSE))</f>
        <v>SC</v>
      </c>
      <c r="AF2042" s="3">
        <f>IF(ISERROR(VLOOKUP($AD2042,技まとめ!$A$1:$F$380,3,FALSE)),"－",VLOOKUP($AD2042,技まとめ!$A$1:$F$380,3,FALSE))</f>
        <v>30</v>
      </c>
      <c r="AG2042" s="3">
        <f>IF(ISERROR(VLOOKUP($AD2042,技まとめ!$A$1:$F$380,5,FALSE)),"－",VLOOKUP($AD2042,技まとめ!$A$1:$F$380,5,FALSE))</f>
        <v>21</v>
      </c>
      <c r="AH2042" s="3" t="str">
        <f>IF($E2042=IF(ISERROR(VLOOKUP($AD2042,技まとめ!$A$1:$F$380,4,FALSE)),"－",VLOOKUP($AD2042,技まとめ!$A$1:$F$380,4,FALSE)),"一致","")</f>
        <v>一致</v>
      </c>
      <c r="AI2042" s="9" t="s">
        <v>117</v>
      </c>
      <c r="AJ2042" s="3" t="str">
        <f>IF(ISERROR(VLOOKUP($AI2042,技まとめ!$A$1:$F$380,6,FALSE)),"－",VLOOKUP($AI2042,技まとめ!$A$1:$F$380,6,FALSE))</f>
        <v>SC</v>
      </c>
      <c r="AK2042" s="3">
        <f>IF(ISERROR(VLOOKUP($AI2042,技まとめ!$A$1:$F$380,3,FALSE)),"－",VLOOKUP($AI2042,技まとめ!$A$1:$F$380,3,FALSE))</f>
        <v>38</v>
      </c>
      <c r="AL2042" s="3">
        <f>IF(ISERROR(VLOOKUP($AI2042,技まとめ!$A$1:$F$380,5,FALSE)),"－",VLOOKUP($AI2042,技まとめ!$A$1:$F$380,5,FALSE))</f>
        <v>25</v>
      </c>
      <c r="AM2042" s="3" t="str">
        <f>IF($E2042=IF(ISERROR(VLOOKUP($AI2042,技まとめ!$A$1:$F$380,4,FALSE)),"－",VLOOKUP($AI2042,技まとめ!$A$1:$F$380,4,FALSE)),"一致","")</f>
        <v/>
      </c>
      <c r="AN2042" s="9" t="s">
        <v>634</v>
      </c>
      <c r="AO2042" s="3" t="str">
        <f>IF(ISERROR(VLOOKUP($AN2042,技まとめ!$A$1:$F$380,6,FALSE)),"－",VLOOKUP($AN2042,技まとめ!$A$1:$F$380,6,FALSE))</f>
        <v>DR</v>
      </c>
      <c r="AP2042" s="3">
        <f>IF(ISERROR(VLOOKUP($AN2042,技まとめ!$A$1:$F$380,3,FALSE)),"－",VLOOKUP($AN2042,技まとめ!$A$1:$F$380,3,FALSE))</f>
        <v>13</v>
      </c>
      <c r="AQ2042" s="3">
        <f>IF(ISERROR(VLOOKUP($AN2042,技まとめ!$A$1:$F$380,5,FALSE)),"－",VLOOKUP($AN2042,技まとめ!$A$1:$F$380,5,FALSE))</f>
        <v>20</v>
      </c>
      <c r="AR2042" s="3" t="str">
        <f>IF($E2042=IF(ISERROR(VLOOKUP($AN2042,技まとめ!$A$1:$F$380,4,FALSE)),"－",VLOOKUP($AN2042,技まとめ!$A$1:$F$380,4,FALSE)),"一致","")</f>
        <v/>
      </c>
      <c r="AS2042" s="9" t="s">
        <v>730</v>
      </c>
      <c r="AT2042" s="3" t="str">
        <f>IF(ISERROR(VLOOKUP($AS2042,技まとめ!$A$1:$F$380,6,FALSE)),"－",VLOOKUP($AS2042,技まとめ!$A$1:$F$380,6,FALSE))</f>
        <v>BS</v>
      </c>
      <c r="AU2042" s="3">
        <f>IF(ISERROR(VLOOKUP($AS2042,技まとめ!$A$1:$F$380,3,FALSE)),"－",VLOOKUP($AS2042,技まとめ!$A$1:$F$380,3,FALSE))</f>
        <v>83</v>
      </c>
      <c r="AV2042" s="3">
        <f>IF(ISERROR(VLOOKUP($AS2042,技まとめ!$A$1:$F$380,5,FALSE)),"－",VLOOKUP($AS2042,技まとめ!$A$1:$F$380,5,FALSE))</f>
        <v>46</v>
      </c>
      <c r="AW2042" s="3" t="str">
        <f>IF($E2042=IF(ISERROR(VLOOKUP($AS2042,技まとめ!$A$1:$F$380,4,FALSE)),"－",VLOOKUP($AS2042,技まとめ!$A$1:$F$380,4,FALSE)),"一致","")</f>
        <v>一致</v>
      </c>
      <c r="AX2042" s="12" t="str">
        <f t="shared" si="440"/>
        <v>あびせげりクルクルヘッドたまのりピエロドラゴンキャノン</v>
      </c>
      <c r="AY2042" s="12" t="str">
        <f t="shared" si="441"/>
        <v>あびせげりクルクルヘッドたまのりピエロドラゴンキャノン</v>
      </c>
      <c r="AZ2042" s="12" t="str">
        <f t="shared" si="442"/>
        <v>あびせげりクルクルヘッドたまのりピエロドラゴンキャノン</v>
      </c>
      <c r="BA2042" s="12" t="str">
        <f t="shared" si="443"/>
        <v>あびせげりクルクルヘッドたまのりピエロドラゴンキャノン</v>
      </c>
      <c r="BB2042" s="11" t="str">
        <f t="shared" si="444"/>
        <v>SCSCDRBS</v>
      </c>
      <c r="BC2042" s="11" t="str">
        <f t="shared" si="445"/>
        <v>SCSCDRBS</v>
      </c>
      <c r="BD2042" s="11" t="str">
        <f t="shared" si="446"/>
        <v>SCSCDRBS</v>
      </c>
      <c r="BE2042" s="11" t="str">
        <f t="shared" si="447"/>
        <v>SCSCDRBS</v>
      </c>
    </row>
    <row r="2043" spans="1:57" ht="11.25" hidden="1" customHeight="1">
      <c r="A2043" s="6">
        <v>2042</v>
      </c>
      <c r="B2043" s="7" t="s">
        <v>4453</v>
      </c>
      <c r="C2043" s="8" t="s">
        <v>4454</v>
      </c>
      <c r="D2043" s="7" t="s">
        <v>72</v>
      </c>
      <c r="E2043" s="7" t="s">
        <v>102</v>
      </c>
      <c r="F2043" s="7" t="s">
        <v>82</v>
      </c>
      <c r="G2043" s="9">
        <v>116</v>
      </c>
      <c r="H2043" s="9">
        <v>98</v>
      </c>
      <c r="I2043" s="9">
        <v>53</v>
      </c>
      <c r="J2043" s="9">
        <v>56</v>
      </c>
      <c r="K2043" s="9">
        <v>56</v>
      </c>
      <c r="L2043" s="9">
        <v>57</v>
      </c>
      <c r="M2043" s="9">
        <v>48</v>
      </c>
      <c r="N2043" s="9">
        <v>53</v>
      </c>
      <c r="O2043" s="9">
        <v>55</v>
      </c>
      <c r="P2043" s="9">
        <v>53</v>
      </c>
      <c r="Q2043" s="10">
        <v>103</v>
      </c>
      <c r="R2043" s="11">
        <v>36</v>
      </c>
      <c r="S2043" s="11">
        <v>1</v>
      </c>
      <c r="T2043" s="11">
        <v>107</v>
      </c>
      <c r="U2043" s="11">
        <v>98</v>
      </c>
      <c r="V2043" s="11">
        <v>1</v>
      </c>
      <c r="W2043" s="11">
        <v>105</v>
      </c>
      <c r="X2043" s="11">
        <f t="shared" si="434"/>
        <v>451</v>
      </c>
      <c r="Y2043" s="11">
        <f t="shared" si="435"/>
        <v>4650</v>
      </c>
      <c r="Z2043" s="11">
        <f t="shared" si="436"/>
        <v>1795</v>
      </c>
      <c r="AA2043" s="11">
        <f t="shared" si="437"/>
        <v>4280</v>
      </c>
      <c r="AB2043" s="11">
        <f t="shared" si="438"/>
        <v>4280</v>
      </c>
      <c r="AC2043" s="6">
        <f t="shared" si="439"/>
        <v>4985</v>
      </c>
      <c r="AD2043" s="9" t="s">
        <v>309</v>
      </c>
      <c r="AE2043" s="3" t="str">
        <f>IF(ISERROR(VLOOKUP($AD2043,技まとめ!$A$1:$F$380,6,FALSE)),"－",VLOOKUP($AD2043,技まとめ!$A$1:$F$380,6,FALSE))</f>
        <v>BB</v>
      </c>
      <c r="AF2043" s="3">
        <f>IF(ISERROR(VLOOKUP($AD2043,技まとめ!$A$1:$F$380,3,FALSE)),"－",VLOOKUP($AD2043,技まとめ!$A$1:$F$380,3,FALSE))</f>
        <v>23</v>
      </c>
      <c r="AG2043" s="3">
        <f>IF(ISERROR(VLOOKUP($AD2043,技まとめ!$A$1:$F$380,5,FALSE)),"－",VLOOKUP($AD2043,技まとめ!$A$1:$F$380,5,FALSE))</f>
        <v>20</v>
      </c>
      <c r="AH2043" s="3" t="str">
        <f>IF($E2043=IF(ISERROR(VLOOKUP($AD2043,技まとめ!$A$1:$F$380,4,FALSE)),"－",VLOOKUP($AD2043,技まとめ!$A$1:$F$380,4,FALSE)),"一致","")</f>
        <v/>
      </c>
      <c r="AI2043" s="9" t="s">
        <v>235</v>
      </c>
      <c r="AJ2043" s="3" t="str">
        <f>IF(ISERROR(VLOOKUP($AI2043,技まとめ!$A$1:$F$380,6,FALSE)),"－",VLOOKUP($AI2043,技まとめ!$A$1:$F$380,6,FALSE))</f>
        <v>BL</v>
      </c>
      <c r="AK2043" s="3">
        <f>IF(ISERROR(VLOOKUP($AI2043,技まとめ!$A$1:$F$380,3,FALSE)),"－",VLOOKUP($AI2043,技まとめ!$A$1:$F$380,3,FALSE))</f>
        <v>18</v>
      </c>
      <c r="AL2043" s="3">
        <f>IF(ISERROR(VLOOKUP($AI2043,技まとめ!$A$1:$F$380,5,FALSE)),"－",VLOOKUP($AI2043,技まとめ!$A$1:$F$380,5,FALSE))</f>
        <v>21</v>
      </c>
      <c r="AM2043" s="3" t="str">
        <f>IF($E2043=IF(ISERROR(VLOOKUP($AI2043,技まとめ!$A$1:$F$380,4,FALSE)),"－",VLOOKUP($AI2043,技まとめ!$A$1:$F$380,4,FALSE)),"一致","")</f>
        <v/>
      </c>
      <c r="AN2043" s="9" t="s">
        <v>586</v>
      </c>
      <c r="AO2043" s="3" t="str">
        <f>IF(ISERROR(VLOOKUP($AN2043,技まとめ!$A$1:$F$380,6,FALSE)),"－",VLOOKUP($AN2043,技まとめ!$A$1:$F$380,6,FALSE))</f>
        <v>BL</v>
      </c>
      <c r="AP2043" s="3">
        <f>IF(ISERROR(VLOOKUP($AN2043,技まとめ!$A$1:$F$380,3,FALSE)),"－",VLOOKUP($AN2043,技まとめ!$A$1:$F$380,3,FALSE))</f>
        <v>54</v>
      </c>
      <c r="AQ2043" s="3">
        <f>IF(ISERROR(VLOOKUP($AN2043,技まとめ!$A$1:$F$380,5,FALSE)),"－",VLOOKUP($AN2043,技まとめ!$A$1:$F$380,5,FALSE))</f>
        <v>36</v>
      </c>
      <c r="AR2043" s="3" t="str">
        <f>IF($E2043=IF(ISERROR(VLOOKUP($AN2043,技まとめ!$A$1:$F$380,4,FALSE)),"－",VLOOKUP($AN2043,技まとめ!$A$1:$F$380,4,FALSE)),"一致","")</f>
        <v/>
      </c>
      <c r="AS2043" s="9" t="s">
        <v>641</v>
      </c>
      <c r="AT2043" s="3" t="str">
        <f>IF(ISERROR(VLOOKUP($AS2043,技まとめ!$A$1:$F$380,6,FALSE)),"－",VLOOKUP($AS2043,技まとめ!$A$1:$F$380,6,FALSE))</f>
        <v>DR</v>
      </c>
      <c r="AU2043" s="3">
        <f>IF(ISERROR(VLOOKUP($AS2043,技まとめ!$A$1:$F$380,3,FALSE)),"－",VLOOKUP($AS2043,技まとめ!$A$1:$F$380,3,FALSE))</f>
        <v>104</v>
      </c>
      <c r="AV2043" s="3">
        <f>IF(ISERROR(VLOOKUP($AS2043,技まとめ!$A$1:$F$380,5,FALSE)),"－",VLOOKUP($AS2043,技まとめ!$A$1:$F$380,5,FALSE))</f>
        <v>57</v>
      </c>
      <c r="AW2043" s="3" t="str">
        <f>IF($E2043=IF(ISERROR(VLOOKUP($AS2043,技まとめ!$A$1:$F$380,4,FALSE)),"－",VLOOKUP($AS2043,技まとめ!$A$1:$F$380,4,FALSE)),"一致","")</f>
        <v/>
      </c>
      <c r="AX2043" s="12" t="str">
        <f t="shared" si="440"/>
        <v>ホーントレインドッペルゲンガーグレイブストーンエアライド</v>
      </c>
      <c r="AY2043" s="12" t="str">
        <f t="shared" si="441"/>
        <v>ホーントレインドッペルゲンガーグレイブストーンエアライド</v>
      </c>
      <c r="AZ2043" s="12" t="str">
        <f t="shared" si="442"/>
        <v>ホーントレインドッペルゲンガーグレイブストーンエアライド</v>
      </c>
      <c r="BA2043" s="12" t="str">
        <f t="shared" si="443"/>
        <v>ホーントレインドッペルゲンガーグレイブストーンエアライド</v>
      </c>
      <c r="BB2043" s="11" t="str">
        <f t="shared" si="444"/>
        <v>BBBLBLDR</v>
      </c>
      <c r="BC2043" s="11" t="str">
        <f t="shared" si="445"/>
        <v>BBBLBLDR</v>
      </c>
      <c r="BD2043" s="11" t="str">
        <f t="shared" si="446"/>
        <v>BBBLBLDR</v>
      </c>
      <c r="BE2043" s="11" t="str">
        <f t="shared" si="447"/>
        <v>BBBLBLDR</v>
      </c>
    </row>
    <row r="2044" spans="1:57" ht="11.25" hidden="1" customHeight="1">
      <c r="A2044" s="6">
        <v>2043</v>
      </c>
      <c r="B2044" s="7" t="s">
        <v>4455</v>
      </c>
      <c r="C2044" s="8" t="s">
        <v>4456</v>
      </c>
      <c r="D2044" s="7" t="s">
        <v>650</v>
      </c>
      <c r="E2044" s="7" t="s">
        <v>95</v>
      </c>
      <c r="F2044" s="7" t="s">
        <v>128</v>
      </c>
      <c r="G2044" s="9">
        <v>82</v>
      </c>
      <c r="H2044" s="9">
        <v>132</v>
      </c>
      <c r="I2044" s="9">
        <v>53</v>
      </c>
      <c r="J2044" s="9">
        <v>53</v>
      </c>
      <c r="K2044" s="9">
        <v>57</v>
      </c>
      <c r="L2044" s="9">
        <v>56</v>
      </c>
      <c r="M2044" s="9">
        <v>48</v>
      </c>
      <c r="N2044" s="9">
        <v>51</v>
      </c>
      <c r="O2044" s="9">
        <v>49</v>
      </c>
      <c r="P2044" s="9">
        <v>41</v>
      </c>
      <c r="Q2044" s="10">
        <v>103</v>
      </c>
      <c r="R2044" s="11">
        <v>20</v>
      </c>
      <c r="S2044" s="11">
        <v>1</v>
      </c>
      <c r="T2044" s="11">
        <v>106</v>
      </c>
      <c r="U2044" s="11">
        <v>98</v>
      </c>
      <c r="V2044" s="11">
        <v>1</v>
      </c>
      <c r="W2044" s="11">
        <v>99</v>
      </c>
      <c r="X2044" s="11">
        <f t="shared" si="434"/>
        <v>428</v>
      </c>
      <c r="Y2044" s="11">
        <f t="shared" si="435"/>
        <v>4620</v>
      </c>
      <c r="Z2044" s="11">
        <f t="shared" si="436"/>
        <v>1205</v>
      </c>
      <c r="AA2044" s="11">
        <f t="shared" si="437"/>
        <v>4215</v>
      </c>
      <c r="AB2044" s="11">
        <f t="shared" si="438"/>
        <v>4215</v>
      </c>
      <c r="AC2044" s="6">
        <f t="shared" si="439"/>
        <v>4835</v>
      </c>
      <c r="AD2044" s="9" t="s">
        <v>302</v>
      </c>
      <c r="AE2044" s="3" t="str">
        <f>IF(ISERROR(VLOOKUP($AD2044,技まとめ!$A$1:$F$380,6,FALSE)),"－",VLOOKUP($AD2044,技まとめ!$A$1:$F$380,6,FALSE))</f>
        <v>DR</v>
      </c>
      <c r="AF2044" s="3">
        <f>IF(ISERROR(VLOOKUP($AD2044,技まとめ!$A$1:$F$380,3,FALSE)),"－",VLOOKUP($AD2044,技まとめ!$A$1:$F$380,3,FALSE))</f>
        <v>90</v>
      </c>
      <c r="AG2044" s="3">
        <f>IF(ISERROR(VLOOKUP($AD2044,技まとめ!$A$1:$F$380,5,FALSE)),"－",VLOOKUP($AD2044,技まとめ!$A$1:$F$380,5,FALSE))</f>
        <v>53</v>
      </c>
      <c r="AH2044" s="3" t="str">
        <f>IF($E2044=IF(ISERROR(VLOOKUP($AD2044,技まとめ!$A$1:$F$380,4,FALSE)),"－",VLOOKUP($AD2044,技まとめ!$A$1:$F$380,4,FALSE)),"一致","")</f>
        <v/>
      </c>
      <c r="AI2044" s="9" t="s">
        <v>210</v>
      </c>
      <c r="AJ2044" s="3" t="str">
        <f>IF(ISERROR(VLOOKUP($AI2044,技まとめ!$A$1:$F$380,6,FALSE)),"－",VLOOKUP($AI2044,技まとめ!$A$1:$F$380,6,FALSE))</f>
        <v>NS</v>
      </c>
      <c r="AK2044" s="3">
        <f>IF(ISERROR(VLOOKUP($AI2044,技まとめ!$A$1:$F$380,3,FALSE)),"－",VLOOKUP($AI2044,技まとめ!$A$1:$F$380,3,FALSE))</f>
        <v>25</v>
      </c>
      <c r="AL2044" s="3">
        <f>IF(ISERROR(VLOOKUP($AI2044,技まとめ!$A$1:$F$380,5,FALSE)),"－",VLOOKUP($AI2044,技まとめ!$A$1:$F$380,5,FALSE))</f>
        <v>20</v>
      </c>
      <c r="AM2044" s="3" t="str">
        <f>IF($E2044=IF(ISERROR(VLOOKUP($AI2044,技まとめ!$A$1:$F$380,4,FALSE)),"－",VLOOKUP($AI2044,技まとめ!$A$1:$F$380,4,FALSE)),"一致","")</f>
        <v/>
      </c>
      <c r="AN2044" s="9" t="s">
        <v>182</v>
      </c>
      <c r="AO2044" s="3" t="str">
        <f>IF(ISERROR(VLOOKUP($AN2044,技まとめ!$A$1:$F$380,6,FALSE)),"－",VLOOKUP($AN2044,技まとめ!$A$1:$F$380,6,FALSE))</f>
        <v>SC</v>
      </c>
      <c r="AP2044" s="3">
        <f>IF(ISERROR(VLOOKUP($AN2044,技まとめ!$A$1:$F$380,3,FALSE)),"－",VLOOKUP($AN2044,技まとめ!$A$1:$F$380,3,FALSE))</f>
        <v>31</v>
      </c>
      <c r="AQ2044" s="3">
        <f>IF(ISERROR(VLOOKUP($AN2044,技まとめ!$A$1:$F$380,5,FALSE)),"－",VLOOKUP($AN2044,技まとめ!$A$1:$F$380,5,FALSE))</f>
        <v>22</v>
      </c>
      <c r="AR2044" s="3" t="str">
        <f>IF($E2044=IF(ISERROR(VLOOKUP($AN2044,技まとめ!$A$1:$F$380,4,FALSE)),"－",VLOOKUP($AN2044,技まとめ!$A$1:$F$380,4,FALSE)),"一致","")</f>
        <v>一致</v>
      </c>
      <c r="AS2044" s="9" t="s">
        <v>163</v>
      </c>
      <c r="AT2044" s="3" t="str">
        <f>IF(ISERROR(VLOOKUP($AS2044,技まとめ!$A$1:$F$380,6,FALSE)),"－",VLOOKUP($AS2044,技まとめ!$A$1:$F$380,6,FALSE))</f>
        <v>BL</v>
      </c>
      <c r="AU2044" s="3">
        <f>IF(ISERROR(VLOOKUP($AS2044,技まとめ!$A$1:$F$380,3,FALSE)),"－",VLOOKUP($AS2044,技まとめ!$A$1:$F$380,3,FALSE))</f>
        <v>59</v>
      </c>
      <c r="AV2044" s="3">
        <f>IF(ISERROR(VLOOKUP($AS2044,技まとめ!$A$1:$F$380,5,FALSE)),"－",VLOOKUP($AS2044,技まとめ!$A$1:$F$380,5,FALSE))</f>
        <v>38</v>
      </c>
      <c r="AW2044" s="3" t="str">
        <f>IF($E2044=IF(ISERROR(VLOOKUP($AS2044,技まとめ!$A$1:$F$380,4,FALSE)),"－",VLOOKUP($AS2044,技まとめ!$A$1:$F$380,4,FALSE)),"一致","")</f>
        <v/>
      </c>
      <c r="AX2044" s="12" t="str">
        <f t="shared" si="440"/>
        <v>ウォーターベールスパイラルショットひゃくれつショットサイクロン</v>
      </c>
      <c r="AY2044" s="12" t="str">
        <f t="shared" si="441"/>
        <v>ウォーターベールスパイラルショットひゃくれつショットサイクロン</v>
      </c>
      <c r="AZ2044" s="12" t="str">
        <f t="shared" si="442"/>
        <v>ウォーターベールスパイラルショットひゃくれつショットサイクロン</v>
      </c>
      <c r="BA2044" s="12" t="str">
        <f t="shared" si="443"/>
        <v>ウォーターベールスパイラルショットひゃくれつショットサイクロン</v>
      </c>
      <c r="BB2044" s="11" t="str">
        <f t="shared" si="444"/>
        <v>DRNSSCBL</v>
      </c>
      <c r="BC2044" s="11" t="str">
        <f t="shared" si="445"/>
        <v>DRNSSCBL</v>
      </c>
      <c r="BD2044" s="11" t="str">
        <f t="shared" si="446"/>
        <v>DRNSSCBL</v>
      </c>
      <c r="BE2044" s="11" t="str">
        <f t="shared" si="447"/>
        <v>DRNSSCBL</v>
      </c>
    </row>
    <row r="2045" spans="1:57" ht="11.25" hidden="1" customHeight="1">
      <c r="A2045" s="6">
        <v>2044</v>
      </c>
      <c r="B2045" s="7" t="s">
        <v>4457</v>
      </c>
      <c r="C2045" s="8" t="s">
        <v>4458</v>
      </c>
      <c r="D2045" s="7" t="s">
        <v>650</v>
      </c>
      <c r="E2045" s="7" t="s">
        <v>73</v>
      </c>
      <c r="F2045" s="7" t="s">
        <v>128</v>
      </c>
      <c r="G2045" s="9">
        <v>107</v>
      </c>
      <c r="H2045" s="9">
        <v>122</v>
      </c>
      <c r="I2045" s="9">
        <v>59</v>
      </c>
      <c r="J2045" s="9">
        <v>60</v>
      </c>
      <c r="K2045" s="9">
        <v>55</v>
      </c>
      <c r="L2045" s="9">
        <v>56</v>
      </c>
      <c r="M2045" s="9">
        <v>57</v>
      </c>
      <c r="N2045" s="9">
        <v>46</v>
      </c>
      <c r="O2045" s="9">
        <v>49</v>
      </c>
      <c r="P2045" s="9">
        <v>18</v>
      </c>
      <c r="Q2045" s="10">
        <v>109</v>
      </c>
      <c r="R2045" s="11">
        <v>1</v>
      </c>
      <c r="S2045" s="11">
        <v>1</v>
      </c>
      <c r="T2045" s="11">
        <v>106</v>
      </c>
      <c r="U2045" s="11">
        <v>107</v>
      </c>
      <c r="V2045" s="11">
        <v>1</v>
      </c>
      <c r="W2045" s="11">
        <v>95</v>
      </c>
      <c r="X2045" s="11">
        <f t="shared" si="434"/>
        <v>420</v>
      </c>
      <c r="Y2045" s="11">
        <f t="shared" si="435"/>
        <v>4840</v>
      </c>
      <c r="Z2045" s="11">
        <f t="shared" si="436"/>
        <v>520</v>
      </c>
      <c r="AA2045" s="11">
        <f t="shared" si="437"/>
        <v>4195</v>
      </c>
      <c r="AB2045" s="11">
        <f t="shared" si="438"/>
        <v>4195</v>
      </c>
      <c r="AC2045" s="6">
        <f t="shared" si="439"/>
        <v>4720</v>
      </c>
      <c r="AD2045" s="9" t="s">
        <v>726</v>
      </c>
      <c r="AE2045" s="3" t="str">
        <f>IF(ISERROR(VLOOKUP($AD2045,技まとめ!$A$1:$F$380,6,FALSE)),"－",VLOOKUP($AD2045,技まとめ!$A$1:$F$380,6,FALSE))</f>
        <v>DR</v>
      </c>
      <c r="AF2045" s="3">
        <f>IF(ISERROR(VLOOKUP($AD2045,技まとめ!$A$1:$F$380,3,FALSE)),"－",VLOOKUP($AD2045,技まとめ!$A$1:$F$380,3,FALSE))</f>
        <v>60</v>
      </c>
      <c r="AG2045" s="3">
        <f>IF(ISERROR(VLOOKUP($AD2045,技まとめ!$A$1:$F$380,5,FALSE)),"－",VLOOKUP($AD2045,技まとめ!$A$1:$F$380,5,FALSE))</f>
        <v>39</v>
      </c>
      <c r="AH2045" s="3" t="str">
        <f>IF($E2045=IF(ISERROR(VLOOKUP($AD2045,技まとめ!$A$1:$F$380,4,FALSE)),"－",VLOOKUP($AD2045,技まとめ!$A$1:$F$380,4,FALSE)),"一致","")</f>
        <v>一致</v>
      </c>
      <c r="AI2045" s="9" t="s">
        <v>388</v>
      </c>
      <c r="AJ2045" s="3" t="str">
        <f>IF(ISERROR(VLOOKUP($AI2045,技まとめ!$A$1:$F$380,6,FALSE)),"－",VLOOKUP($AI2045,技まとめ!$A$1:$F$380,6,FALSE))</f>
        <v>NS</v>
      </c>
      <c r="AK2045" s="3">
        <f>IF(ISERROR(VLOOKUP($AI2045,技まとめ!$A$1:$F$380,3,FALSE)),"－",VLOOKUP($AI2045,技まとめ!$A$1:$F$380,3,FALSE))</f>
        <v>31</v>
      </c>
      <c r="AL2045" s="3">
        <f>IF(ISERROR(VLOOKUP($AI2045,技まとめ!$A$1:$F$380,5,FALSE)),"－",VLOOKUP($AI2045,技まとめ!$A$1:$F$380,5,FALSE))</f>
        <v>22</v>
      </c>
      <c r="AM2045" s="3" t="str">
        <f>IF($E2045=IF(ISERROR(VLOOKUP($AI2045,技まとめ!$A$1:$F$380,4,FALSE)),"－",VLOOKUP($AI2045,技まとめ!$A$1:$F$380,4,FALSE)),"一致","")</f>
        <v/>
      </c>
      <c r="AN2045" s="9" t="s">
        <v>671</v>
      </c>
      <c r="AO2045" s="3" t="str">
        <f>IF(ISERROR(VLOOKUP($AN2045,技まとめ!$A$1:$F$380,6,FALSE)),"－",VLOOKUP($AN2045,技まとめ!$A$1:$F$380,6,FALSE))</f>
        <v>BL</v>
      </c>
      <c r="AP2045" s="3">
        <f>IF(ISERROR(VLOOKUP($AN2045,技まとめ!$A$1:$F$380,3,FALSE)),"－",VLOOKUP($AN2045,技まとめ!$A$1:$F$380,3,FALSE))</f>
        <v>56</v>
      </c>
      <c r="AQ2045" s="3">
        <f>IF(ISERROR(VLOOKUP($AN2045,技まとめ!$A$1:$F$380,5,FALSE)),"－",VLOOKUP($AN2045,技まとめ!$A$1:$F$380,5,FALSE))</f>
        <v>39</v>
      </c>
      <c r="AR2045" s="3" t="str">
        <f>IF($E2045=IF(ISERROR(VLOOKUP($AN2045,技まとめ!$A$1:$F$380,4,FALSE)),"－",VLOOKUP($AN2045,技まとめ!$A$1:$F$380,4,FALSE)),"一致","")</f>
        <v/>
      </c>
      <c r="AS2045" s="9" t="s">
        <v>779</v>
      </c>
      <c r="AT2045" s="3" t="str">
        <f>IF(ISERROR(VLOOKUP($AS2045,技まとめ!$A$1:$F$380,6,FALSE)),"－",VLOOKUP($AS2045,技まとめ!$A$1:$F$380,6,FALSE))</f>
        <v>CA</v>
      </c>
      <c r="AU2045" s="3">
        <f>IF(ISERROR(VLOOKUP($AS2045,技まとめ!$A$1:$F$380,3,FALSE)),"－",VLOOKUP($AS2045,技まとめ!$A$1:$F$380,3,FALSE))</f>
        <v>56</v>
      </c>
      <c r="AV2045" s="3">
        <f>IF(ISERROR(VLOOKUP($AS2045,技まとめ!$A$1:$F$380,5,FALSE)),"－",VLOOKUP($AS2045,技まとめ!$A$1:$F$380,5,FALSE))</f>
        <v>37</v>
      </c>
      <c r="AW2045" s="3" t="str">
        <f>IF($E2045=IF(ISERROR(VLOOKUP($AS2045,技まとめ!$A$1:$F$380,4,FALSE)),"－",VLOOKUP($AS2045,技まとめ!$A$1:$F$380,4,FALSE)),"一致","")</f>
        <v/>
      </c>
      <c r="AX2045" s="12" t="str">
        <f t="shared" si="440"/>
        <v>プリマドンナメテオアタックフレイムダンススティンガー</v>
      </c>
      <c r="AY2045" s="12" t="str">
        <f t="shared" si="441"/>
        <v>プリマドンナメテオアタックフレイムダンススティンガー</v>
      </c>
      <c r="AZ2045" s="12" t="str">
        <f t="shared" si="442"/>
        <v>プリマドンナメテオアタックフレイムダンススティンガー</v>
      </c>
      <c r="BA2045" s="12" t="str">
        <f t="shared" si="443"/>
        <v>プリマドンナメテオアタックフレイムダンススティンガー</v>
      </c>
      <c r="BB2045" s="11" t="str">
        <f t="shared" si="444"/>
        <v>DRNSBLCA</v>
      </c>
      <c r="BC2045" s="11" t="str">
        <f t="shared" si="445"/>
        <v>DRNSBLCA</v>
      </c>
      <c r="BD2045" s="11" t="str">
        <f t="shared" si="446"/>
        <v>DRNSBLCA</v>
      </c>
      <c r="BE2045" s="11" t="str">
        <f t="shared" si="447"/>
        <v>DRNSBLCA</v>
      </c>
    </row>
    <row r="2046" spans="1:57" ht="11.25" hidden="1" customHeight="1">
      <c r="A2046" s="6">
        <v>2045</v>
      </c>
      <c r="B2046" s="7" t="s">
        <v>4459</v>
      </c>
      <c r="C2046" s="8" t="s">
        <v>4460</v>
      </c>
      <c r="D2046" s="7" t="s">
        <v>72</v>
      </c>
      <c r="E2046" s="7" t="s">
        <v>81</v>
      </c>
      <c r="F2046" s="7" t="s">
        <v>74</v>
      </c>
      <c r="G2046" s="9">
        <v>90</v>
      </c>
      <c r="H2046" s="9">
        <v>138</v>
      </c>
      <c r="I2046" s="9">
        <v>44</v>
      </c>
      <c r="J2046" s="9">
        <v>45</v>
      </c>
      <c r="K2046" s="9">
        <v>45</v>
      </c>
      <c r="L2046" s="9">
        <v>63</v>
      </c>
      <c r="M2046" s="9">
        <v>48</v>
      </c>
      <c r="N2046" s="9">
        <v>44</v>
      </c>
      <c r="O2046" s="9">
        <v>44</v>
      </c>
      <c r="P2046" s="9">
        <v>80</v>
      </c>
      <c r="Q2046" s="10">
        <v>94</v>
      </c>
      <c r="R2046" s="11">
        <v>32</v>
      </c>
      <c r="S2046" s="11">
        <v>1</v>
      </c>
      <c r="T2046" s="11">
        <v>113</v>
      </c>
      <c r="U2046" s="11">
        <v>98</v>
      </c>
      <c r="V2046" s="11">
        <v>1</v>
      </c>
      <c r="W2046" s="11">
        <v>94</v>
      </c>
      <c r="X2046" s="11">
        <f t="shared" si="434"/>
        <v>433</v>
      </c>
      <c r="Y2046" s="11">
        <f t="shared" si="435"/>
        <v>4235</v>
      </c>
      <c r="Z2046" s="11">
        <f t="shared" si="436"/>
        <v>1600</v>
      </c>
      <c r="AA2046" s="11">
        <f t="shared" si="437"/>
        <v>4435</v>
      </c>
      <c r="AB2046" s="11">
        <f t="shared" si="438"/>
        <v>4435</v>
      </c>
      <c r="AC2046" s="6">
        <f t="shared" si="439"/>
        <v>5150</v>
      </c>
      <c r="AD2046" s="9" t="s">
        <v>662</v>
      </c>
      <c r="AE2046" s="3" t="str">
        <f>IF(ISERROR(VLOOKUP($AD2046,技まとめ!$A$1:$F$380,6,FALSE)),"－",VLOOKUP($AD2046,技まとめ!$A$1:$F$380,6,FALSE))</f>
        <v>CA</v>
      </c>
      <c r="AF2046" s="3">
        <f>IF(ISERROR(VLOOKUP($AD2046,技まとめ!$A$1:$F$380,3,FALSE)),"－",VLOOKUP($AD2046,技まとめ!$A$1:$F$380,3,FALSE))</f>
        <v>50</v>
      </c>
      <c r="AG2046" s="3">
        <f>IF(ISERROR(VLOOKUP($AD2046,技まとめ!$A$1:$F$380,5,FALSE)),"－",VLOOKUP($AD2046,技まとめ!$A$1:$F$380,5,FALSE))</f>
        <v>35</v>
      </c>
      <c r="AH2046" s="3" t="str">
        <f>IF($E2046=IF(ISERROR(VLOOKUP($AD2046,技まとめ!$A$1:$F$380,4,FALSE)),"－",VLOOKUP($AD2046,技まとめ!$A$1:$F$380,4,FALSE)),"一致","")</f>
        <v>一致</v>
      </c>
      <c r="AI2046" s="9" t="s">
        <v>883</v>
      </c>
      <c r="AJ2046" s="3" t="str">
        <f>IF(ISERROR(VLOOKUP($AI2046,技まとめ!$A$1:$F$380,6,FALSE)),"－",VLOOKUP($AI2046,技まとめ!$A$1:$F$380,6,FALSE))</f>
        <v>CA</v>
      </c>
      <c r="AK2046" s="3">
        <f>IF(ISERROR(VLOOKUP($AI2046,技まとめ!$A$1:$F$380,3,FALSE)),"－",VLOOKUP($AI2046,技まとめ!$A$1:$F$380,3,FALSE))</f>
        <v>83</v>
      </c>
      <c r="AL2046" s="3">
        <f>IF(ISERROR(VLOOKUP($AI2046,技まとめ!$A$1:$F$380,5,FALSE)),"－",VLOOKUP($AI2046,技まとめ!$A$1:$F$380,5,FALSE))</f>
        <v>47</v>
      </c>
      <c r="AM2046" s="3" t="str">
        <f>IF($E2046=IF(ISERROR(VLOOKUP($AI2046,技まとめ!$A$1:$F$380,4,FALSE)),"－",VLOOKUP($AI2046,技まとめ!$A$1:$F$380,4,FALSE)),"一致","")</f>
        <v/>
      </c>
      <c r="AN2046" s="9" t="s">
        <v>447</v>
      </c>
      <c r="AO2046" s="3" t="str">
        <f>IF(ISERROR(VLOOKUP($AN2046,技まとめ!$A$1:$F$380,6,FALSE)),"－",VLOOKUP($AN2046,技まとめ!$A$1:$F$380,6,FALSE))</f>
        <v>BB</v>
      </c>
      <c r="AP2046" s="3">
        <f>IF(ISERROR(VLOOKUP($AN2046,技まとめ!$A$1:$F$380,3,FALSE)),"－",VLOOKUP($AN2046,技まとめ!$A$1:$F$380,3,FALSE))</f>
        <v>65</v>
      </c>
      <c r="AQ2046" s="3">
        <f>IF(ISERROR(VLOOKUP($AN2046,技まとめ!$A$1:$F$380,5,FALSE)),"－",VLOOKUP($AN2046,技まとめ!$A$1:$F$380,5,FALSE))</f>
        <v>42</v>
      </c>
      <c r="AR2046" s="3" t="str">
        <f>IF($E2046=IF(ISERROR(VLOOKUP($AN2046,技まとめ!$A$1:$F$380,4,FALSE)),"－",VLOOKUP($AN2046,技まとめ!$A$1:$F$380,4,FALSE)),"一致","")</f>
        <v/>
      </c>
      <c r="AS2046" s="9" t="s">
        <v>423</v>
      </c>
      <c r="AT2046" s="3" t="str">
        <f>IF(ISERROR(VLOOKUP($AS2046,技まとめ!$A$1:$F$380,6,FALSE)),"－",VLOOKUP($AS2046,技まとめ!$A$1:$F$380,6,FALSE))</f>
        <v>BL</v>
      </c>
      <c r="AU2046" s="3">
        <f>IF(ISERROR(VLOOKUP($AS2046,技まとめ!$A$1:$F$380,3,FALSE)),"－",VLOOKUP($AS2046,技まとめ!$A$1:$F$380,3,FALSE))</f>
        <v>13</v>
      </c>
      <c r="AV2046" s="3">
        <f>IF(ISERROR(VLOOKUP($AS2046,技まとめ!$A$1:$F$380,5,FALSE)),"－",VLOOKUP($AS2046,技まとめ!$A$1:$F$380,5,FALSE))</f>
        <v>20</v>
      </c>
      <c r="AW2046" s="3" t="str">
        <f>IF($E2046=IF(ISERROR(VLOOKUP($AS2046,技まとめ!$A$1:$F$380,4,FALSE)),"－",VLOOKUP($AS2046,技まとめ!$A$1:$F$380,4,FALSE)),"一致","")</f>
        <v>一致</v>
      </c>
      <c r="AX2046" s="12" t="str">
        <f t="shared" si="440"/>
        <v>オーロラカーテンデュアルスマッシュヘビーベイビーコイルターン</v>
      </c>
      <c r="AY2046" s="12" t="str">
        <f t="shared" si="441"/>
        <v>オーロラカーテンデュアルスマッシュヘビーベイビーコイルターン</v>
      </c>
      <c r="AZ2046" s="12" t="str">
        <f t="shared" si="442"/>
        <v>オーロラカーテンデュアルスマッシュヘビーベイビーコイルターン</v>
      </c>
      <c r="BA2046" s="12" t="str">
        <f t="shared" si="443"/>
        <v>オーロラカーテンデュアルスマッシュヘビーベイビーコイルターン</v>
      </c>
      <c r="BB2046" s="11" t="str">
        <f t="shared" si="444"/>
        <v>CACABBBL</v>
      </c>
      <c r="BC2046" s="11" t="str">
        <f t="shared" si="445"/>
        <v>CACABBBL</v>
      </c>
      <c r="BD2046" s="11" t="str">
        <f t="shared" si="446"/>
        <v>CACABBBL</v>
      </c>
      <c r="BE2046" s="11" t="str">
        <f t="shared" si="447"/>
        <v>CACABBBL</v>
      </c>
    </row>
    <row r="2047" spans="1:57" ht="11.25" hidden="1" customHeight="1">
      <c r="A2047" s="6">
        <v>2046</v>
      </c>
      <c r="B2047" s="7" t="s">
        <v>4461</v>
      </c>
      <c r="C2047" s="8" t="s">
        <v>4462</v>
      </c>
      <c r="D2047" s="7" t="s">
        <v>72</v>
      </c>
      <c r="E2047" s="7" t="s">
        <v>73</v>
      </c>
      <c r="F2047" s="7" t="s">
        <v>128</v>
      </c>
      <c r="G2047" s="9">
        <v>115</v>
      </c>
      <c r="H2047" s="9">
        <v>103</v>
      </c>
      <c r="I2047" s="9">
        <v>56</v>
      </c>
      <c r="J2047" s="9">
        <v>53</v>
      </c>
      <c r="K2047" s="9">
        <v>57</v>
      </c>
      <c r="L2047" s="9">
        <v>53</v>
      </c>
      <c r="M2047" s="9">
        <v>57</v>
      </c>
      <c r="N2047" s="9">
        <v>56</v>
      </c>
      <c r="O2047" s="9">
        <v>55</v>
      </c>
      <c r="P2047" s="9">
        <v>47</v>
      </c>
      <c r="Q2047" s="10">
        <v>106</v>
      </c>
      <c r="R2047" s="11">
        <v>31</v>
      </c>
      <c r="S2047" s="11">
        <v>1</v>
      </c>
      <c r="T2047" s="11">
        <v>103</v>
      </c>
      <c r="U2047" s="11">
        <v>107</v>
      </c>
      <c r="V2047" s="11">
        <v>1</v>
      </c>
      <c r="W2047" s="11">
        <v>105</v>
      </c>
      <c r="X2047" s="11">
        <f t="shared" si="434"/>
        <v>454</v>
      </c>
      <c r="Y2047" s="11">
        <f t="shared" si="435"/>
        <v>4770</v>
      </c>
      <c r="Z2047" s="11">
        <f t="shared" si="436"/>
        <v>1620</v>
      </c>
      <c r="AA2047" s="11">
        <f t="shared" si="437"/>
        <v>4140</v>
      </c>
      <c r="AB2047" s="11">
        <f t="shared" si="438"/>
        <v>4140</v>
      </c>
      <c r="AC2047" s="6">
        <f t="shared" si="439"/>
        <v>4800</v>
      </c>
      <c r="AD2047" s="9" t="s">
        <v>875</v>
      </c>
      <c r="AE2047" s="3" t="str">
        <f>IF(ISERROR(VLOOKUP($AD2047,技まとめ!$A$1:$F$380,6,FALSE)),"－",VLOOKUP($AD2047,技まとめ!$A$1:$F$380,6,FALSE))</f>
        <v>DR</v>
      </c>
      <c r="AF2047" s="3">
        <f>IF(ISERROR(VLOOKUP($AD2047,技まとめ!$A$1:$F$380,3,FALSE)),"－",VLOOKUP($AD2047,技まとめ!$A$1:$F$380,3,FALSE))</f>
        <v>60</v>
      </c>
      <c r="AG2047" s="3">
        <f>IF(ISERROR(VLOOKUP($AD2047,技まとめ!$A$1:$F$380,5,FALSE)),"－",VLOOKUP($AD2047,技まとめ!$A$1:$F$380,5,FALSE))</f>
        <v>39</v>
      </c>
      <c r="AH2047" s="3" t="str">
        <f>IF($E2047=IF(ISERROR(VLOOKUP($AD2047,技まとめ!$A$1:$F$380,4,FALSE)),"－",VLOOKUP($AD2047,技まとめ!$A$1:$F$380,4,FALSE)),"一致","")</f>
        <v>一致</v>
      </c>
      <c r="AI2047" s="9" t="s">
        <v>532</v>
      </c>
      <c r="AJ2047" s="3" t="str">
        <f>IF(ISERROR(VLOOKUP($AI2047,技まとめ!$A$1:$F$380,6,FALSE)),"－",VLOOKUP($AI2047,技まとめ!$A$1:$F$380,6,FALSE))</f>
        <v>NS</v>
      </c>
      <c r="AK2047" s="3">
        <f>IF(ISERROR(VLOOKUP($AI2047,技まとめ!$A$1:$F$380,3,FALSE)),"－",VLOOKUP($AI2047,技まとめ!$A$1:$F$380,3,FALSE))</f>
        <v>103</v>
      </c>
      <c r="AL2047" s="3">
        <f>IF(ISERROR(VLOOKUP($AI2047,技まとめ!$A$1:$F$380,5,FALSE)),"－",VLOOKUP($AI2047,技まとめ!$A$1:$F$380,5,FALSE))</f>
        <v>55</v>
      </c>
      <c r="AM2047" s="3" t="str">
        <f>IF($E2047=IF(ISERROR(VLOOKUP($AI2047,技まとめ!$A$1:$F$380,4,FALSE)),"－",VLOOKUP($AI2047,技まとめ!$A$1:$F$380,4,FALSE)),"一致","")</f>
        <v/>
      </c>
      <c r="AN2047" s="9" t="s">
        <v>570</v>
      </c>
      <c r="AO2047" s="3" t="str">
        <f>IF(ISERROR(VLOOKUP($AN2047,技まとめ!$A$1:$F$380,6,FALSE)),"－",VLOOKUP($AN2047,技まとめ!$A$1:$F$380,6,FALSE))</f>
        <v>BS</v>
      </c>
      <c r="AP2047" s="3">
        <f>IF(ISERROR(VLOOKUP($AN2047,技まとめ!$A$1:$F$380,3,FALSE)),"－",VLOOKUP($AN2047,技まとめ!$A$1:$F$380,3,FALSE))</f>
        <v>70</v>
      </c>
      <c r="AQ2047" s="3">
        <f>IF(ISERROR(VLOOKUP($AN2047,技まとめ!$A$1:$F$380,5,FALSE)),"－",VLOOKUP($AN2047,技まとめ!$A$1:$F$380,5,FALSE))</f>
        <v>40</v>
      </c>
      <c r="AR2047" s="3" t="str">
        <f>IF($E2047=IF(ISERROR(VLOOKUP($AN2047,技まとめ!$A$1:$F$380,4,FALSE)),"－",VLOOKUP($AN2047,技まとめ!$A$1:$F$380,4,FALSE)),"一致","")</f>
        <v/>
      </c>
      <c r="AS2047" s="9" t="s">
        <v>417</v>
      </c>
      <c r="AT2047" s="3" t="str">
        <f>IF(ISERROR(VLOOKUP($AS2047,技まとめ!$A$1:$F$380,6,FALSE)),"－",VLOOKUP($AS2047,技まとめ!$A$1:$F$380,6,FALSE))</f>
        <v>BL</v>
      </c>
      <c r="AU2047" s="3">
        <f>IF(ISERROR(VLOOKUP($AS2047,技まとめ!$A$1:$F$380,3,FALSE)),"－",VLOOKUP($AS2047,技まとめ!$A$1:$F$380,3,FALSE))</f>
        <v>50</v>
      </c>
      <c r="AV2047" s="3">
        <f>IF(ISERROR(VLOOKUP($AS2047,技まとめ!$A$1:$F$380,5,FALSE)),"－",VLOOKUP($AS2047,技まとめ!$A$1:$F$380,5,FALSE))</f>
        <v>36</v>
      </c>
      <c r="AW2047" s="3" t="str">
        <f>IF($E2047=IF(ISERROR(VLOOKUP($AS2047,技まとめ!$A$1:$F$380,4,FALSE)),"－",VLOOKUP($AS2047,技まとめ!$A$1:$F$380,4,FALSE)),"一致","")</f>
        <v/>
      </c>
      <c r="AX2047" s="12" t="str">
        <f t="shared" si="440"/>
        <v>シザース・ボムトライペガサスイナズマ１ごうデザートストーム</v>
      </c>
      <c r="AY2047" s="12" t="str">
        <f t="shared" si="441"/>
        <v>シザース・ボムトライペガサスイナズマ１ごうデザートストーム</v>
      </c>
      <c r="AZ2047" s="12" t="str">
        <f t="shared" si="442"/>
        <v>シザース・ボムトライペガサスイナズマ１ごうデザートストーム</v>
      </c>
      <c r="BA2047" s="12" t="str">
        <f t="shared" si="443"/>
        <v>シザース・ボムトライペガサスイナズマ１ごうデザートストーム</v>
      </c>
      <c r="BB2047" s="11" t="str">
        <f t="shared" si="444"/>
        <v>DRNSBSBL</v>
      </c>
      <c r="BC2047" s="11" t="str">
        <f t="shared" si="445"/>
        <v>DRNSBSBL</v>
      </c>
      <c r="BD2047" s="11" t="str">
        <f t="shared" si="446"/>
        <v>DRNSBSBL</v>
      </c>
      <c r="BE2047" s="11" t="str">
        <f t="shared" si="447"/>
        <v>DRNSBSBL</v>
      </c>
    </row>
    <row r="2048" spans="1:57" ht="11.25" hidden="1" customHeight="1">
      <c r="A2048" s="6">
        <v>2047</v>
      </c>
      <c r="B2048" s="7" t="s">
        <v>4463</v>
      </c>
      <c r="C2048" s="8" t="s">
        <v>4464</v>
      </c>
      <c r="D2048" s="7" t="s">
        <v>650</v>
      </c>
      <c r="E2048" s="7" t="s">
        <v>81</v>
      </c>
      <c r="F2048" s="7" t="s">
        <v>128</v>
      </c>
      <c r="G2048" s="9">
        <v>81</v>
      </c>
      <c r="H2048" s="9">
        <v>130</v>
      </c>
      <c r="I2048" s="9">
        <v>58</v>
      </c>
      <c r="J2048" s="9">
        <v>60</v>
      </c>
      <c r="K2048" s="9">
        <v>44</v>
      </c>
      <c r="L2048" s="9">
        <v>47</v>
      </c>
      <c r="M2048" s="9">
        <v>56</v>
      </c>
      <c r="N2048" s="9">
        <v>44</v>
      </c>
      <c r="O2048" s="9">
        <v>45</v>
      </c>
      <c r="P2048" s="9">
        <v>67</v>
      </c>
      <c r="Q2048" s="10">
        <v>108</v>
      </c>
      <c r="R2048" s="11">
        <v>33</v>
      </c>
      <c r="S2048" s="11">
        <v>1</v>
      </c>
      <c r="T2048" s="11">
        <v>97</v>
      </c>
      <c r="U2048" s="11">
        <v>106</v>
      </c>
      <c r="V2048" s="11">
        <v>1</v>
      </c>
      <c r="W2048" s="11">
        <v>95</v>
      </c>
      <c r="X2048" s="11">
        <f t="shared" si="434"/>
        <v>441</v>
      </c>
      <c r="Y2048" s="11">
        <f t="shared" si="435"/>
        <v>4800</v>
      </c>
      <c r="Z2048" s="11">
        <f t="shared" si="436"/>
        <v>1640</v>
      </c>
      <c r="AA2048" s="11">
        <f t="shared" si="437"/>
        <v>3880</v>
      </c>
      <c r="AB2048" s="11">
        <f t="shared" si="438"/>
        <v>3880</v>
      </c>
      <c r="AC2048" s="6">
        <f t="shared" si="439"/>
        <v>4520</v>
      </c>
      <c r="AD2048" s="9" t="s">
        <v>388</v>
      </c>
      <c r="AE2048" s="3" t="str">
        <f>IF(ISERROR(VLOOKUP($AD2048,技まとめ!$A$1:$F$380,6,FALSE)),"－",VLOOKUP($AD2048,技まとめ!$A$1:$F$380,6,FALSE))</f>
        <v>NS</v>
      </c>
      <c r="AF2048" s="3">
        <f>IF(ISERROR(VLOOKUP($AD2048,技まとめ!$A$1:$F$380,3,FALSE)),"－",VLOOKUP($AD2048,技まとめ!$A$1:$F$380,3,FALSE))</f>
        <v>31</v>
      </c>
      <c r="AG2048" s="3">
        <f>IF(ISERROR(VLOOKUP($AD2048,技まとめ!$A$1:$F$380,5,FALSE)),"－",VLOOKUP($AD2048,技まとめ!$A$1:$F$380,5,FALSE))</f>
        <v>22</v>
      </c>
      <c r="AH2048" s="3" t="str">
        <f>IF($E2048=IF(ISERROR(VLOOKUP($AD2048,技まとめ!$A$1:$F$380,4,FALSE)),"－",VLOOKUP($AD2048,技まとめ!$A$1:$F$380,4,FALSE)),"一致","")</f>
        <v/>
      </c>
      <c r="AI2048" s="9" t="s">
        <v>283</v>
      </c>
      <c r="AJ2048" s="3" t="str">
        <f>IF(ISERROR(VLOOKUP($AI2048,技まとめ!$A$1:$F$380,6,FALSE)),"－",VLOOKUP($AI2048,技まとめ!$A$1:$F$380,6,FALSE))</f>
        <v>NS</v>
      </c>
      <c r="AK2048" s="3">
        <f>IF(ISERROR(VLOOKUP($AI2048,技まとめ!$A$1:$F$380,3,FALSE)),"－",VLOOKUP($AI2048,技まとめ!$A$1:$F$380,3,FALSE))</f>
        <v>27</v>
      </c>
      <c r="AL2048" s="3">
        <f>IF(ISERROR(VLOOKUP($AI2048,技まとめ!$A$1:$F$380,5,FALSE)),"－",VLOOKUP($AI2048,技まとめ!$A$1:$F$380,5,FALSE))</f>
        <v>20</v>
      </c>
      <c r="AM2048" s="3" t="str">
        <f>IF($E2048=IF(ISERROR(VLOOKUP($AI2048,技まとめ!$A$1:$F$380,4,FALSE)),"－",VLOOKUP($AI2048,技まとめ!$A$1:$F$380,4,FALSE)),"一致","")</f>
        <v/>
      </c>
      <c r="AN2048" s="9" t="s">
        <v>407</v>
      </c>
      <c r="AO2048" s="3" t="str">
        <f>IF(ISERROR(VLOOKUP($AN2048,技まとめ!$A$1:$F$380,6,FALSE)),"－",VLOOKUP($AN2048,技まとめ!$A$1:$F$380,6,FALSE))</f>
        <v>BL</v>
      </c>
      <c r="AP2048" s="3">
        <f>IF(ISERROR(VLOOKUP($AN2048,技まとめ!$A$1:$F$380,3,FALSE)),"－",VLOOKUP($AN2048,技まとめ!$A$1:$F$380,3,FALSE))</f>
        <v>85</v>
      </c>
      <c r="AQ2048" s="3">
        <f>IF(ISERROR(VLOOKUP($AN2048,技まとめ!$A$1:$F$380,5,FALSE)),"－",VLOOKUP($AN2048,技まとめ!$A$1:$F$380,5,FALSE))</f>
        <v>50</v>
      </c>
      <c r="AR2048" s="3" t="str">
        <f>IF($E2048=IF(ISERROR(VLOOKUP($AN2048,技まとめ!$A$1:$F$380,4,FALSE)),"－",VLOOKUP($AN2048,技まとめ!$A$1:$F$380,4,FALSE)),"一致","")</f>
        <v>一致</v>
      </c>
      <c r="AS2048" s="9" t="s">
        <v>302</v>
      </c>
      <c r="AT2048" s="3" t="str">
        <f>IF(ISERROR(VLOOKUP($AS2048,技まとめ!$A$1:$F$380,6,FALSE)),"－",VLOOKUP($AS2048,技まとめ!$A$1:$F$380,6,FALSE))</f>
        <v>DR</v>
      </c>
      <c r="AU2048" s="3">
        <f>IF(ISERROR(VLOOKUP($AS2048,技まとめ!$A$1:$F$380,3,FALSE)),"－",VLOOKUP($AS2048,技まとめ!$A$1:$F$380,3,FALSE))</f>
        <v>90</v>
      </c>
      <c r="AV2048" s="3">
        <f>IF(ISERROR(VLOOKUP($AS2048,技まとめ!$A$1:$F$380,5,FALSE)),"－",VLOOKUP($AS2048,技まとめ!$A$1:$F$380,5,FALSE))</f>
        <v>53</v>
      </c>
      <c r="AW2048" s="3" t="str">
        <f>IF($E2048=IF(ISERROR(VLOOKUP($AS2048,技まとめ!$A$1:$F$380,4,FALSE)),"－",VLOOKUP($AS2048,技まとめ!$A$1:$F$380,4,FALSE)),"一致","")</f>
        <v>一致</v>
      </c>
      <c r="AX2048" s="12" t="str">
        <f t="shared" si="440"/>
        <v>メテオアタックサイコショットホエールガードウォーターベール</v>
      </c>
      <c r="AY2048" s="12" t="str">
        <f t="shared" si="441"/>
        <v>メテオアタックサイコショットホエールガードウォーターベール</v>
      </c>
      <c r="AZ2048" s="12" t="str">
        <f t="shared" si="442"/>
        <v>メテオアタックサイコショットホエールガードウォーターベール</v>
      </c>
      <c r="BA2048" s="12" t="str">
        <f t="shared" si="443"/>
        <v>メテオアタックサイコショットホエールガードウォーターベール</v>
      </c>
      <c r="BB2048" s="11" t="str">
        <f t="shared" si="444"/>
        <v>NSNSBLDR</v>
      </c>
      <c r="BC2048" s="11" t="str">
        <f t="shared" si="445"/>
        <v>NSNSBLDR</v>
      </c>
      <c r="BD2048" s="11" t="str">
        <f t="shared" si="446"/>
        <v>NSNSBLDR</v>
      </c>
      <c r="BE2048" s="11" t="str">
        <f t="shared" si="447"/>
        <v>NSNSBLDR</v>
      </c>
    </row>
    <row r="2049" spans="1:57" ht="11.25" hidden="1" customHeight="1">
      <c r="A2049" s="6">
        <v>2048</v>
      </c>
      <c r="B2049" s="7" t="s">
        <v>4465</v>
      </c>
      <c r="C2049" s="8" t="s">
        <v>4466</v>
      </c>
      <c r="D2049" s="7" t="s">
        <v>72</v>
      </c>
      <c r="E2049" s="7" t="s">
        <v>81</v>
      </c>
      <c r="F2049" s="7" t="s">
        <v>74</v>
      </c>
      <c r="G2049" s="9">
        <v>121</v>
      </c>
      <c r="H2049" s="9">
        <v>93</v>
      </c>
      <c r="I2049" s="9">
        <v>51</v>
      </c>
      <c r="J2049" s="9">
        <v>66</v>
      </c>
      <c r="K2049" s="9">
        <v>49</v>
      </c>
      <c r="L2049" s="9">
        <v>66</v>
      </c>
      <c r="M2049" s="9">
        <v>52</v>
      </c>
      <c r="N2049" s="9">
        <v>53</v>
      </c>
      <c r="O2049" s="9">
        <v>66</v>
      </c>
      <c r="P2049" s="9">
        <v>21</v>
      </c>
      <c r="Q2049" s="10">
        <v>101</v>
      </c>
      <c r="R2049" s="11">
        <v>7</v>
      </c>
      <c r="S2049" s="11">
        <v>1</v>
      </c>
      <c r="T2049" s="11">
        <v>116</v>
      </c>
      <c r="U2049" s="11">
        <v>102</v>
      </c>
      <c r="V2049" s="11">
        <v>1</v>
      </c>
      <c r="W2049" s="11">
        <v>116</v>
      </c>
      <c r="X2049" s="11">
        <f t="shared" si="434"/>
        <v>444</v>
      </c>
      <c r="Y2049" s="11">
        <f t="shared" si="435"/>
        <v>4625</v>
      </c>
      <c r="Z2049" s="11">
        <f t="shared" si="436"/>
        <v>835</v>
      </c>
      <c r="AA2049" s="11">
        <f t="shared" si="437"/>
        <v>4650</v>
      </c>
      <c r="AB2049" s="11">
        <f t="shared" si="438"/>
        <v>4650</v>
      </c>
      <c r="AC2049" s="6">
        <f t="shared" si="439"/>
        <v>5255</v>
      </c>
      <c r="AD2049" s="9" t="s">
        <v>634</v>
      </c>
      <c r="AE2049" s="3" t="str">
        <f>IF(ISERROR(VLOOKUP($AD2049,技まとめ!$A$1:$F$380,6,FALSE)),"－",VLOOKUP($AD2049,技まとめ!$A$1:$F$380,6,FALSE))</f>
        <v>DR</v>
      </c>
      <c r="AF2049" s="3">
        <f>IF(ISERROR(VLOOKUP($AD2049,技まとめ!$A$1:$F$380,3,FALSE)),"－",VLOOKUP($AD2049,技まとめ!$A$1:$F$380,3,FALSE))</f>
        <v>13</v>
      </c>
      <c r="AG2049" s="3">
        <f>IF(ISERROR(VLOOKUP($AD2049,技まとめ!$A$1:$F$380,5,FALSE)),"－",VLOOKUP($AD2049,技まとめ!$A$1:$F$380,5,FALSE))</f>
        <v>20</v>
      </c>
      <c r="AH2049" s="3" t="str">
        <f>IF($E2049=IF(ISERROR(VLOOKUP($AD2049,技まとめ!$A$1:$F$380,4,FALSE)),"－",VLOOKUP($AD2049,技まとめ!$A$1:$F$380,4,FALSE)),"一致","")</f>
        <v>一致</v>
      </c>
      <c r="AI2049" s="9" t="s">
        <v>216</v>
      </c>
      <c r="AJ2049" s="3" t="str">
        <f>IF(ISERROR(VLOOKUP($AI2049,技まとめ!$A$1:$F$380,6,FALSE)),"－",VLOOKUP($AI2049,技まとめ!$A$1:$F$380,6,FALSE))</f>
        <v>DR</v>
      </c>
      <c r="AK2049" s="3">
        <f>IF(ISERROR(VLOOKUP($AI2049,技まとめ!$A$1:$F$380,3,FALSE)),"－",VLOOKUP($AI2049,技まとめ!$A$1:$F$380,3,FALSE))</f>
        <v>77</v>
      </c>
      <c r="AL2049" s="3">
        <f>IF(ISERROR(VLOOKUP($AI2049,技まとめ!$A$1:$F$380,5,FALSE)),"－",VLOOKUP($AI2049,技まとめ!$A$1:$F$380,5,FALSE))</f>
        <v>47</v>
      </c>
      <c r="AM2049" s="3" t="str">
        <f>IF($E2049=IF(ISERROR(VLOOKUP($AI2049,技まとめ!$A$1:$F$380,4,FALSE)),"－",VLOOKUP($AI2049,技まとめ!$A$1:$F$380,4,FALSE)),"一致","")</f>
        <v/>
      </c>
      <c r="AN2049" s="9" t="s">
        <v>339</v>
      </c>
      <c r="AO2049" s="3" t="str">
        <f>IF(ISERROR(VLOOKUP($AN2049,技まとめ!$A$1:$F$380,6,FALSE)),"－",VLOOKUP($AN2049,技まとめ!$A$1:$F$380,6,FALSE))</f>
        <v>NS</v>
      </c>
      <c r="AP2049" s="3">
        <f>IF(ISERROR(VLOOKUP($AN2049,技まとめ!$A$1:$F$380,3,FALSE)),"－",VLOOKUP($AN2049,技まとめ!$A$1:$F$380,3,FALSE))</f>
        <v>42</v>
      </c>
      <c r="AQ2049" s="3">
        <f>IF(ISERROR(VLOOKUP($AN2049,技まとめ!$A$1:$F$380,5,FALSE)),"－",VLOOKUP($AN2049,技まとめ!$A$1:$F$380,5,FALSE))</f>
        <v>28</v>
      </c>
      <c r="AR2049" s="3" t="str">
        <f>IF($E2049=IF(ISERROR(VLOOKUP($AN2049,技まとめ!$A$1:$F$380,4,FALSE)),"－",VLOOKUP($AN2049,技まとめ!$A$1:$F$380,4,FALSE)),"一致","")</f>
        <v/>
      </c>
      <c r="AS2049" s="9" t="s">
        <v>143</v>
      </c>
      <c r="AT2049" s="3" t="str">
        <f>IF(ISERROR(VLOOKUP($AS2049,技まとめ!$A$1:$F$380,6,FALSE)),"－",VLOOKUP($AS2049,技まとめ!$A$1:$F$380,6,FALSE))</f>
        <v>NS</v>
      </c>
      <c r="AU2049" s="3">
        <f>IF(ISERROR(VLOOKUP($AS2049,技まとめ!$A$1:$F$380,3,FALSE)),"－",VLOOKUP($AS2049,技まとめ!$A$1:$F$380,3,FALSE))</f>
        <v>88</v>
      </c>
      <c r="AV2049" s="3">
        <f>IF(ISERROR(VLOOKUP($AS2049,技まとめ!$A$1:$F$380,5,FALSE)),"－",VLOOKUP($AS2049,技まとめ!$A$1:$F$380,5,FALSE))</f>
        <v>49</v>
      </c>
      <c r="AW2049" s="3" t="str">
        <f>IF($E2049=IF(ISERROR(VLOOKUP($AS2049,技まとめ!$A$1:$F$380,4,FALSE)),"－",VLOOKUP($AS2049,技まとめ!$A$1:$F$380,4,FALSE)),"一致","")</f>
        <v/>
      </c>
      <c r="AX2049" s="12" t="str">
        <f t="shared" si="440"/>
        <v>たまのりピエロアルマジロサーカスラン・ボール・ランワイバーンクラッシュ</v>
      </c>
      <c r="AY2049" s="12" t="str">
        <f t="shared" si="441"/>
        <v>たまのりピエロアルマジロサーカスラン・ボール・ランワイバーンクラッシュ</v>
      </c>
      <c r="AZ2049" s="12" t="str">
        <f t="shared" si="442"/>
        <v>たまのりピエロアルマジロサーカスラン・ボール・ランワイバーンクラッシュ</v>
      </c>
      <c r="BA2049" s="12" t="str">
        <f t="shared" si="443"/>
        <v>たまのりピエロアルマジロサーカスラン・ボール・ランワイバーンクラッシュ</v>
      </c>
      <c r="BB2049" s="11" t="str">
        <f t="shared" si="444"/>
        <v>DRDRNSNS</v>
      </c>
      <c r="BC2049" s="11" t="str">
        <f t="shared" si="445"/>
        <v>DRDRNSNS</v>
      </c>
      <c r="BD2049" s="11" t="str">
        <f t="shared" si="446"/>
        <v>DRDRNSNS</v>
      </c>
      <c r="BE2049" s="11" t="str">
        <f t="shared" si="447"/>
        <v>DRDRNSNS</v>
      </c>
    </row>
    <row r="2050" spans="1:57" ht="11.25" hidden="1" customHeight="1">
      <c r="A2050" s="6">
        <v>2049</v>
      </c>
      <c r="B2050" s="7" t="s">
        <v>4467</v>
      </c>
      <c r="C2050" s="8" t="s">
        <v>4468</v>
      </c>
      <c r="D2050" s="7" t="s">
        <v>72</v>
      </c>
      <c r="E2050" s="7" t="s">
        <v>95</v>
      </c>
      <c r="F2050" s="7" t="s">
        <v>109</v>
      </c>
      <c r="G2050" s="9">
        <v>118</v>
      </c>
      <c r="H2050" s="9">
        <v>97</v>
      </c>
      <c r="I2050" s="9">
        <v>51</v>
      </c>
      <c r="J2050" s="9">
        <v>48</v>
      </c>
      <c r="K2050" s="9">
        <v>52</v>
      </c>
      <c r="L2050" s="9">
        <v>50</v>
      </c>
      <c r="M2050" s="9">
        <v>67</v>
      </c>
      <c r="N2050" s="9">
        <v>52</v>
      </c>
      <c r="O2050" s="9">
        <v>49</v>
      </c>
      <c r="P2050" s="9">
        <v>41</v>
      </c>
      <c r="Q2050" s="10">
        <v>101</v>
      </c>
      <c r="R2050" s="11">
        <v>11</v>
      </c>
      <c r="S2050" s="11">
        <v>1</v>
      </c>
      <c r="T2050" s="11">
        <v>100</v>
      </c>
      <c r="U2050" s="11">
        <v>117</v>
      </c>
      <c r="V2050" s="11">
        <v>1</v>
      </c>
      <c r="W2050" s="11">
        <v>99</v>
      </c>
      <c r="X2050" s="11">
        <f t="shared" si="434"/>
        <v>430</v>
      </c>
      <c r="Y2050" s="11">
        <f t="shared" si="435"/>
        <v>4540</v>
      </c>
      <c r="Z2050" s="11">
        <f t="shared" si="436"/>
        <v>890</v>
      </c>
      <c r="AA2050" s="11">
        <f t="shared" si="437"/>
        <v>4005</v>
      </c>
      <c r="AB2050" s="11">
        <f t="shared" si="438"/>
        <v>4005</v>
      </c>
      <c r="AC2050" s="6">
        <f t="shared" si="439"/>
        <v>4550</v>
      </c>
      <c r="AD2050" s="9" t="s">
        <v>635</v>
      </c>
      <c r="AE2050" s="3" t="str">
        <f>IF(ISERROR(VLOOKUP($AD2050,技まとめ!$A$1:$F$380,6,FALSE)),"－",VLOOKUP($AD2050,技まとめ!$A$1:$F$380,6,FALSE))</f>
        <v>DR</v>
      </c>
      <c r="AF2050" s="3">
        <f>IF(ISERROR(VLOOKUP($AD2050,技まとめ!$A$1:$F$380,3,FALSE)),"－",VLOOKUP($AD2050,技まとめ!$A$1:$F$380,3,FALSE))</f>
        <v>58</v>
      </c>
      <c r="AG2050" s="3">
        <f>IF(ISERROR(VLOOKUP($AD2050,技まとめ!$A$1:$F$380,5,FALSE)),"－",VLOOKUP($AD2050,技まとめ!$A$1:$F$380,5,FALSE))</f>
        <v>39</v>
      </c>
      <c r="AH2050" s="3" t="str">
        <f>IF($E2050=IF(ISERROR(VLOOKUP($AD2050,技まとめ!$A$1:$F$380,4,FALSE)),"－",VLOOKUP($AD2050,技まとめ!$A$1:$F$380,4,FALSE)),"一致","")</f>
        <v/>
      </c>
      <c r="AI2050" s="9" t="s">
        <v>215</v>
      </c>
      <c r="AJ2050" s="3" t="str">
        <f>IF(ISERROR(VLOOKUP($AI2050,技まとめ!$A$1:$F$380,6,FALSE)),"－",VLOOKUP($AI2050,技まとめ!$A$1:$F$380,6,FALSE))</f>
        <v>DR</v>
      </c>
      <c r="AK2050" s="3">
        <f>IF(ISERROR(VLOOKUP($AI2050,技まとめ!$A$1:$F$380,3,FALSE)),"－",VLOOKUP($AI2050,技まとめ!$A$1:$F$380,3,FALSE))</f>
        <v>15</v>
      </c>
      <c r="AL2050" s="3">
        <f>IF(ISERROR(VLOOKUP($AI2050,技まとめ!$A$1:$F$380,5,FALSE)),"－",VLOOKUP($AI2050,技まとめ!$A$1:$F$380,5,FALSE))</f>
        <v>20</v>
      </c>
      <c r="AM2050" s="3" t="str">
        <f>IF($E2050=IF(ISERROR(VLOOKUP($AI2050,技まとめ!$A$1:$F$380,4,FALSE)),"－",VLOOKUP($AI2050,技まとめ!$A$1:$F$380,4,FALSE)),"一致","")</f>
        <v/>
      </c>
      <c r="AN2050" s="9" t="s">
        <v>148</v>
      </c>
      <c r="AO2050" s="3" t="str">
        <f>IF(ISERROR(VLOOKUP($AN2050,技まとめ!$A$1:$F$380,6,FALSE)),"－",VLOOKUP($AN2050,技まとめ!$A$1:$F$380,6,FALSE))</f>
        <v>SC</v>
      </c>
      <c r="AP2050" s="3">
        <f>IF(ISERROR(VLOOKUP($AN2050,技まとめ!$A$1:$F$380,3,FALSE)),"－",VLOOKUP($AN2050,技まとめ!$A$1:$F$380,3,FALSE))</f>
        <v>66</v>
      </c>
      <c r="AQ2050" s="3">
        <f>IF(ISERROR(VLOOKUP($AN2050,技まとめ!$A$1:$F$380,5,FALSE)),"－",VLOOKUP($AN2050,技まとめ!$A$1:$F$380,5,FALSE))</f>
        <v>37</v>
      </c>
      <c r="AR2050" s="3" t="str">
        <f>IF($E2050=IF(ISERROR(VLOOKUP($AN2050,技まとめ!$A$1:$F$380,4,FALSE)),"－",VLOOKUP($AN2050,技まとめ!$A$1:$F$380,4,FALSE)),"一致","")</f>
        <v/>
      </c>
      <c r="AS2050" s="9" t="s">
        <v>309</v>
      </c>
      <c r="AT2050" s="3" t="str">
        <f>IF(ISERROR(VLOOKUP($AS2050,技まとめ!$A$1:$F$380,6,FALSE)),"－",VLOOKUP($AS2050,技まとめ!$A$1:$F$380,6,FALSE))</f>
        <v>BB</v>
      </c>
      <c r="AU2050" s="3">
        <f>IF(ISERROR(VLOOKUP($AS2050,技まとめ!$A$1:$F$380,3,FALSE)),"－",VLOOKUP($AS2050,技まとめ!$A$1:$F$380,3,FALSE))</f>
        <v>23</v>
      </c>
      <c r="AV2050" s="3">
        <f>IF(ISERROR(VLOOKUP($AS2050,技まとめ!$A$1:$F$380,5,FALSE)),"－",VLOOKUP($AS2050,技まとめ!$A$1:$F$380,5,FALSE))</f>
        <v>20</v>
      </c>
      <c r="AW2050" s="3" t="str">
        <f>IF($E2050=IF(ISERROR(VLOOKUP($AS2050,技まとめ!$A$1:$F$380,4,FALSE)),"－",VLOOKUP($AS2050,技まとめ!$A$1:$F$380,4,FALSE)),"一致","")</f>
        <v/>
      </c>
      <c r="AX2050" s="12" t="str">
        <f t="shared" si="440"/>
        <v>オーロラドリブルたつまきせんぷうメガネクラッシュホーントレイン</v>
      </c>
      <c r="AY2050" s="12" t="str">
        <f t="shared" si="441"/>
        <v>オーロラドリブルたつまきせんぷうメガネクラッシュホーントレイン</v>
      </c>
      <c r="AZ2050" s="12" t="str">
        <f t="shared" si="442"/>
        <v>オーロラドリブルたつまきせんぷうメガネクラッシュホーントレイン</v>
      </c>
      <c r="BA2050" s="12" t="str">
        <f t="shared" si="443"/>
        <v>オーロラドリブルたつまきせんぷうメガネクラッシュホーントレイン</v>
      </c>
      <c r="BB2050" s="11" t="str">
        <f t="shared" si="444"/>
        <v>DRDRSCBB</v>
      </c>
      <c r="BC2050" s="11" t="str">
        <f t="shared" si="445"/>
        <v>DRDRSCBB</v>
      </c>
      <c r="BD2050" s="11" t="str">
        <f t="shared" si="446"/>
        <v>DRDRSCBB</v>
      </c>
      <c r="BE2050" s="11" t="str">
        <f t="shared" si="447"/>
        <v>DRDRSCBB</v>
      </c>
    </row>
    <row r="2051" spans="1:57" ht="11.25" hidden="1" customHeight="1">
      <c r="A2051" s="6">
        <v>2050</v>
      </c>
      <c r="B2051" s="7" t="s">
        <v>4469</v>
      </c>
      <c r="C2051" s="8" t="s">
        <v>4470</v>
      </c>
      <c r="D2051" s="7" t="s">
        <v>72</v>
      </c>
      <c r="E2051" s="7" t="s">
        <v>102</v>
      </c>
      <c r="F2051" s="7" t="s">
        <v>74</v>
      </c>
      <c r="G2051" s="9">
        <v>145</v>
      </c>
      <c r="H2051" s="9">
        <v>73</v>
      </c>
      <c r="I2051" s="9">
        <v>76</v>
      </c>
      <c r="J2051" s="9">
        <v>82</v>
      </c>
      <c r="K2051" s="9">
        <v>45</v>
      </c>
      <c r="L2051" s="9">
        <v>57</v>
      </c>
      <c r="M2051" s="9">
        <v>55</v>
      </c>
      <c r="N2051" s="9">
        <v>39</v>
      </c>
      <c r="O2051" s="9">
        <v>56</v>
      </c>
      <c r="P2051" s="9">
        <v>15</v>
      </c>
      <c r="Q2051" s="10">
        <v>126</v>
      </c>
      <c r="R2051" s="11">
        <v>1</v>
      </c>
      <c r="S2051" s="11">
        <v>1</v>
      </c>
      <c r="T2051" s="11">
        <v>107</v>
      </c>
      <c r="U2051" s="11">
        <v>105</v>
      </c>
      <c r="V2051" s="11">
        <v>1</v>
      </c>
      <c r="W2051" s="11">
        <v>104</v>
      </c>
      <c r="X2051" s="11">
        <f t="shared" ref="X2051:X2114" si="448">SUM(Q2051:W2051)</f>
        <v>445</v>
      </c>
      <c r="Y2051" s="11">
        <f t="shared" ref="Y2051:Y2114" si="449">Q2051*40+V2051*5+W2051*5</f>
        <v>5565</v>
      </c>
      <c r="Z2051" s="11">
        <f t="shared" ref="Z2051:Z2114" si="450">R2051*35+S2051*5+V2051*5+W2051*5</f>
        <v>565</v>
      </c>
      <c r="AA2051" s="11">
        <f t="shared" ref="AA2051:AA2114" si="451">T2051*35+S2051*5+V2051*5+W2051*5</f>
        <v>4275</v>
      </c>
      <c r="AB2051" s="11">
        <f t="shared" ref="AB2051:AB2114" si="452">T2051*35+V2051*10+W2051*5</f>
        <v>4275</v>
      </c>
      <c r="AC2051" s="6">
        <f t="shared" ref="AC2051:AC2114" si="453">T2051*40+R2051*5+W2051*5</f>
        <v>4805</v>
      </c>
      <c r="AD2051" s="9" t="s">
        <v>930</v>
      </c>
      <c r="AE2051" s="3" t="str">
        <f>IF(ISERROR(VLOOKUP($AD2051,技まとめ!$A$1:$F$380,6,FALSE)),"－",VLOOKUP($AD2051,技まとめ!$A$1:$F$380,6,FALSE))</f>
        <v>CA</v>
      </c>
      <c r="AF2051" s="3">
        <f>IF(ISERROR(VLOOKUP($AD2051,技まとめ!$A$1:$F$380,3,FALSE)),"－",VLOOKUP($AD2051,技まとめ!$A$1:$F$380,3,FALSE))</f>
        <v>44</v>
      </c>
      <c r="AG2051" s="3">
        <f>IF(ISERROR(VLOOKUP($AD2051,技まとめ!$A$1:$F$380,5,FALSE)),"－",VLOOKUP($AD2051,技まとめ!$A$1:$F$380,5,FALSE))</f>
        <v>32</v>
      </c>
      <c r="AH2051" s="3" t="str">
        <f>IF($E2051=IF(ISERROR(VLOOKUP($AD2051,技まとめ!$A$1:$F$380,4,FALSE)),"－",VLOOKUP($AD2051,技まとめ!$A$1:$F$380,4,FALSE)),"一致","")</f>
        <v/>
      </c>
      <c r="AI2051" s="9" t="s">
        <v>351</v>
      </c>
      <c r="AJ2051" s="3" t="str">
        <f>IF(ISERROR(VLOOKUP($AI2051,技まとめ!$A$1:$F$380,6,FALSE)),"－",VLOOKUP($AI2051,技まとめ!$A$1:$F$380,6,FALSE))</f>
        <v>CA</v>
      </c>
      <c r="AK2051" s="3">
        <f>IF(ISERROR(VLOOKUP($AI2051,技まとめ!$A$1:$F$380,3,FALSE)),"－",VLOOKUP($AI2051,技まとめ!$A$1:$F$380,3,FALSE))</f>
        <v>92</v>
      </c>
      <c r="AL2051" s="3">
        <f>IF(ISERROR(VLOOKUP($AI2051,技まとめ!$A$1:$F$380,5,FALSE)),"－",VLOOKUP($AI2051,技まとめ!$A$1:$F$380,5,FALSE))</f>
        <v>50</v>
      </c>
      <c r="AM2051" s="3" t="str">
        <f>IF($E2051=IF(ISERROR(VLOOKUP($AI2051,技まとめ!$A$1:$F$380,4,FALSE)),"－",VLOOKUP($AI2051,技まとめ!$A$1:$F$380,4,FALSE)),"一致","")</f>
        <v/>
      </c>
      <c r="AN2051" s="9" t="s">
        <v>957</v>
      </c>
      <c r="AO2051" s="3" t="str">
        <f>IF(ISERROR(VLOOKUP($AN2051,技まとめ!$A$1:$F$380,6,FALSE)),"－",VLOOKUP($AN2051,技まとめ!$A$1:$F$380,6,FALSE))</f>
        <v>CA</v>
      </c>
      <c r="AP2051" s="3">
        <f>IF(ISERROR(VLOOKUP($AN2051,技まとめ!$A$1:$F$380,3,FALSE)),"－",VLOOKUP($AN2051,技まとめ!$A$1:$F$380,3,FALSE))</f>
        <v>23</v>
      </c>
      <c r="AQ2051" s="3">
        <f>IF(ISERROR(VLOOKUP($AN2051,技まとめ!$A$1:$F$380,5,FALSE)),"－",VLOOKUP($AN2051,技まとめ!$A$1:$F$380,5,FALSE))</f>
        <v>22</v>
      </c>
      <c r="AR2051" s="3" t="str">
        <f>IF($E2051=IF(ISERROR(VLOOKUP($AN2051,技まとめ!$A$1:$F$380,4,FALSE)),"－",VLOOKUP($AN2051,技まとめ!$A$1:$F$380,4,FALSE)),"一致","")</f>
        <v/>
      </c>
      <c r="AS2051" s="9" t="s">
        <v>156</v>
      </c>
      <c r="AT2051" s="3" t="str">
        <f>IF(ISERROR(VLOOKUP($AS2051,技まとめ!$A$1:$F$380,6,FALSE)),"－",VLOOKUP($AS2051,技まとめ!$A$1:$F$380,6,FALSE))</f>
        <v>BB</v>
      </c>
      <c r="AU2051" s="3">
        <f>IF(ISERROR(VLOOKUP($AS2051,技まとめ!$A$1:$F$380,3,FALSE)),"－",VLOOKUP($AS2051,技まとめ!$A$1:$F$380,3,FALSE))</f>
        <v>17</v>
      </c>
      <c r="AV2051" s="3">
        <f>IF(ISERROR(VLOOKUP($AS2051,技まとめ!$A$1:$F$380,5,FALSE)),"－",VLOOKUP($AS2051,技まとめ!$A$1:$F$380,5,FALSE))</f>
        <v>20</v>
      </c>
      <c r="AW2051" s="3" t="str">
        <f>IF($E2051=IF(ISERROR(VLOOKUP($AS2051,技まとめ!$A$1:$F$380,4,FALSE)),"－",VLOOKUP($AS2051,技まとめ!$A$1:$F$380,4,FALSE)),"一致","")</f>
        <v>一致</v>
      </c>
      <c r="AX2051" s="12" t="str">
        <f t="shared" ref="AX2051:AX2114" si="454">AD2051&amp;AI2051&amp;AN2051&amp;AS2051</f>
        <v>マジン・ザ・ハンドギガントウォールゴッドハンドジャイアントスピン</v>
      </c>
      <c r="AY2051" s="12" t="str">
        <f t="shared" ref="AY2051:AY2114" si="455">AD2051&amp;AI2051&amp;AN2051&amp;AS2051</f>
        <v>マジン・ザ・ハンドギガントウォールゴッドハンドジャイアントスピン</v>
      </c>
      <c r="AZ2051" s="12" t="str">
        <f t="shared" ref="AZ2051:AZ2114" si="456">AD2051&amp;AI2051&amp;AN2051&amp;AS2051</f>
        <v>マジン・ザ・ハンドギガントウォールゴッドハンドジャイアントスピン</v>
      </c>
      <c r="BA2051" s="12" t="str">
        <f t="shared" ref="BA2051:BA2114" si="457">AD2051&amp;AI2051&amp;AN2051&amp;AS2051</f>
        <v>マジン・ザ・ハンドギガントウォールゴッドハンドジャイアントスピン</v>
      </c>
      <c r="BB2051" s="11" t="str">
        <f t="shared" ref="BB2051:BB2114" si="458">AE2051&amp;AJ2051&amp;AO2051&amp;AT2051</f>
        <v>CACACABB</v>
      </c>
      <c r="BC2051" s="11" t="str">
        <f t="shared" ref="BC2051:BC2114" si="459">AE2051&amp;AJ2051&amp;AO2051&amp;AT2051</f>
        <v>CACACABB</v>
      </c>
      <c r="BD2051" s="11" t="str">
        <f t="shared" ref="BD2051:BD2114" si="460">AE2051&amp;AJ2051&amp;AO2051&amp;AT2051</f>
        <v>CACACABB</v>
      </c>
      <c r="BE2051" s="11" t="str">
        <f t="shared" ref="BE2051:BE2114" si="461">AE2051&amp;AJ2051&amp;AO2051&amp;AT2051</f>
        <v>CACACABB</v>
      </c>
    </row>
    <row r="2052" spans="1:57" ht="11.25" hidden="1" customHeight="1">
      <c r="A2052" s="6">
        <v>2051</v>
      </c>
      <c r="B2052" s="7" t="s">
        <v>4471</v>
      </c>
      <c r="C2052" s="8" t="s">
        <v>4472</v>
      </c>
      <c r="D2052" s="7" t="s">
        <v>72</v>
      </c>
      <c r="E2052" s="7" t="s">
        <v>95</v>
      </c>
      <c r="F2052" s="7" t="s">
        <v>128</v>
      </c>
      <c r="G2052" s="9">
        <v>119</v>
      </c>
      <c r="H2052" s="9">
        <v>105</v>
      </c>
      <c r="I2052" s="9">
        <v>53</v>
      </c>
      <c r="J2052" s="9">
        <v>57</v>
      </c>
      <c r="K2052" s="9">
        <v>53</v>
      </c>
      <c r="L2052" s="9">
        <v>53</v>
      </c>
      <c r="M2052" s="9">
        <v>57</v>
      </c>
      <c r="N2052" s="9">
        <v>41</v>
      </c>
      <c r="O2052" s="9">
        <v>57</v>
      </c>
      <c r="P2052" s="9">
        <v>55</v>
      </c>
      <c r="Q2052" s="10">
        <v>103</v>
      </c>
      <c r="R2052" s="11">
        <v>24</v>
      </c>
      <c r="S2052" s="11">
        <v>1</v>
      </c>
      <c r="T2052" s="11">
        <v>103</v>
      </c>
      <c r="U2052" s="11">
        <v>107</v>
      </c>
      <c r="V2052" s="11">
        <v>1</v>
      </c>
      <c r="W2052" s="11">
        <v>107</v>
      </c>
      <c r="X2052" s="11">
        <f t="shared" si="448"/>
        <v>446</v>
      </c>
      <c r="Y2052" s="11">
        <f t="shared" si="449"/>
        <v>4660</v>
      </c>
      <c r="Z2052" s="11">
        <f t="shared" si="450"/>
        <v>1385</v>
      </c>
      <c r="AA2052" s="11">
        <f t="shared" si="451"/>
        <v>4150</v>
      </c>
      <c r="AB2052" s="11">
        <f t="shared" si="452"/>
        <v>4150</v>
      </c>
      <c r="AC2052" s="6">
        <f t="shared" si="453"/>
        <v>4775</v>
      </c>
      <c r="AD2052" s="9" t="s">
        <v>360</v>
      </c>
      <c r="AE2052" s="3" t="str">
        <f>IF(ISERROR(VLOOKUP($AD2052,技まとめ!$A$1:$F$380,6,FALSE)),"－",VLOOKUP($AD2052,技まとめ!$A$1:$F$380,6,FALSE))</f>
        <v>LS</v>
      </c>
      <c r="AF2052" s="3">
        <f>IF(ISERROR(VLOOKUP($AD2052,技まとめ!$A$1:$F$380,3,FALSE)),"－",VLOOKUP($AD2052,技まとめ!$A$1:$F$380,3,FALSE))</f>
        <v>64</v>
      </c>
      <c r="AG2052" s="3">
        <f>IF(ISERROR(VLOOKUP($AD2052,技まとめ!$A$1:$F$380,5,FALSE)),"－",VLOOKUP($AD2052,技まとめ!$A$1:$F$380,5,FALSE))</f>
        <v>44</v>
      </c>
      <c r="AH2052" s="3" t="str">
        <f>IF($E2052=IF(ISERROR(VLOOKUP($AD2052,技まとめ!$A$1:$F$380,4,FALSE)),"－",VLOOKUP($AD2052,技まとめ!$A$1:$F$380,4,FALSE)),"一致","")</f>
        <v/>
      </c>
      <c r="AI2052" s="9" t="s">
        <v>90</v>
      </c>
      <c r="AJ2052" s="3" t="str">
        <f>IF(ISERROR(VLOOKUP($AI2052,技まとめ!$A$1:$F$380,6,FALSE)),"－",VLOOKUP($AI2052,技まとめ!$A$1:$F$380,6,FALSE))</f>
        <v>DR</v>
      </c>
      <c r="AK2052" s="3">
        <f>IF(ISERROR(VLOOKUP($AI2052,技まとめ!$A$1:$F$380,3,FALSE)),"－",VLOOKUP($AI2052,技まとめ!$A$1:$F$380,3,FALSE))</f>
        <v>46</v>
      </c>
      <c r="AL2052" s="3">
        <f>IF(ISERROR(VLOOKUP($AI2052,技まとめ!$A$1:$F$380,5,FALSE)),"－",VLOOKUP($AI2052,技まとめ!$A$1:$F$380,5,FALSE))</f>
        <v>33</v>
      </c>
      <c r="AM2052" s="3" t="str">
        <f>IF($E2052=IF(ISERROR(VLOOKUP($AI2052,技まとめ!$A$1:$F$380,4,FALSE)),"－",VLOOKUP($AI2052,技まとめ!$A$1:$F$380,4,FALSE)),"一致","")</f>
        <v/>
      </c>
      <c r="AN2052" s="9" t="s">
        <v>91</v>
      </c>
      <c r="AO2052" s="3" t="str">
        <f>IF(ISERROR(VLOOKUP($AN2052,技まとめ!$A$1:$F$380,6,FALSE)),"－",VLOOKUP($AN2052,技まとめ!$A$1:$F$380,6,FALSE))</f>
        <v>BB</v>
      </c>
      <c r="AP2052" s="3">
        <f>IF(ISERROR(VLOOKUP($AN2052,技まとめ!$A$1:$F$380,3,FALSE)),"－",VLOOKUP($AN2052,技まとめ!$A$1:$F$380,3,FALSE))</f>
        <v>92</v>
      </c>
      <c r="AQ2052" s="3">
        <f>IF(ISERROR(VLOOKUP($AN2052,技まとめ!$A$1:$F$380,5,FALSE)),"－",VLOOKUP($AN2052,技まとめ!$A$1:$F$380,5,FALSE))</f>
        <v>53</v>
      </c>
      <c r="AR2052" s="3" t="str">
        <f>IF($E2052=IF(ISERROR(VLOOKUP($AN2052,技まとめ!$A$1:$F$380,4,FALSE)),"－",VLOOKUP($AN2052,技まとめ!$A$1:$F$380,4,FALSE)),"一致","")</f>
        <v>一致</v>
      </c>
      <c r="AS2052" s="9" t="s">
        <v>454</v>
      </c>
      <c r="AT2052" s="3" t="str">
        <f>IF(ISERROR(VLOOKUP($AS2052,技まとめ!$A$1:$F$380,6,FALSE)),"－",VLOOKUP($AS2052,技まとめ!$A$1:$F$380,6,FALSE))</f>
        <v>BL</v>
      </c>
      <c r="AU2052" s="3">
        <f>IF(ISERROR(VLOOKUP($AS2052,技まとめ!$A$1:$F$380,3,FALSE)),"－",VLOOKUP($AS2052,技まとめ!$A$1:$F$380,3,FALSE))</f>
        <v>65</v>
      </c>
      <c r="AV2052" s="3">
        <f>IF(ISERROR(VLOOKUP($AS2052,技まとめ!$A$1:$F$380,5,FALSE)),"－",VLOOKUP($AS2052,技まとめ!$A$1:$F$380,5,FALSE))</f>
        <v>42</v>
      </c>
      <c r="AW2052" s="3" t="str">
        <f>IF($E2052=IF(ISERROR(VLOOKUP($AS2052,技まとめ!$A$1:$F$380,4,FALSE)),"－",VLOOKUP($AS2052,技まとめ!$A$1:$F$380,4,FALSE)),"一致","")</f>
        <v>一致</v>
      </c>
      <c r="AX2052" s="12" t="str">
        <f t="shared" si="454"/>
        <v>アサルトシュートモグラフェイントロックウォールダムぶんしんディフェンス</v>
      </c>
      <c r="AY2052" s="12" t="str">
        <f t="shared" si="455"/>
        <v>アサルトシュートモグラフェイントロックウォールダムぶんしんディフェンス</v>
      </c>
      <c r="AZ2052" s="12" t="str">
        <f t="shared" si="456"/>
        <v>アサルトシュートモグラフェイントロックウォールダムぶんしんディフェンス</v>
      </c>
      <c r="BA2052" s="12" t="str">
        <f t="shared" si="457"/>
        <v>アサルトシュートモグラフェイントロックウォールダムぶんしんディフェンス</v>
      </c>
      <c r="BB2052" s="11" t="str">
        <f t="shared" si="458"/>
        <v>LSDRBBBL</v>
      </c>
      <c r="BC2052" s="11" t="str">
        <f t="shared" si="459"/>
        <v>LSDRBBBL</v>
      </c>
      <c r="BD2052" s="11" t="str">
        <f t="shared" si="460"/>
        <v>LSDRBBBL</v>
      </c>
      <c r="BE2052" s="11" t="str">
        <f t="shared" si="461"/>
        <v>LSDRBBBL</v>
      </c>
    </row>
    <row r="2053" spans="1:57" ht="11.25" hidden="1" customHeight="1">
      <c r="A2053" s="6">
        <v>2052</v>
      </c>
      <c r="B2053" s="7" t="s">
        <v>4473</v>
      </c>
      <c r="C2053" s="8" t="s">
        <v>4474</v>
      </c>
      <c r="D2053" s="7" t="s">
        <v>72</v>
      </c>
      <c r="E2053" s="7" t="s">
        <v>95</v>
      </c>
      <c r="F2053" s="7" t="s">
        <v>82</v>
      </c>
      <c r="G2053" s="9">
        <v>93</v>
      </c>
      <c r="H2053" s="9">
        <v>124</v>
      </c>
      <c r="I2053" s="9">
        <v>48</v>
      </c>
      <c r="J2053" s="9">
        <v>49</v>
      </c>
      <c r="K2053" s="9">
        <v>51</v>
      </c>
      <c r="L2053" s="9">
        <v>54</v>
      </c>
      <c r="M2053" s="9">
        <v>67</v>
      </c>
      <c r="N2053" s="9">
        <v>50</v>
      </c>
      <c r="O2053" s="9">
        <v>51</v>
      </c>
      <c r="P2053" s="9">
        <v>54</v>
      </c>
      <c r="Q2053" s="10">
        <v>98</v>
      </c>
      <c r="R2053" s="11">
        <v>22</v>
      </c>
      <c r="S2053" s="11">
        <v>1</v>
      </c>
      <c r="T2053" s="11">
        <v>104</v>
      </c>
      <c r="U2053" s="11">
        <v>117</v>
      </c>
      <c r="V2053" s="11">
        <v>1</v>
      </c>
      <c r="W2053" s="11">
        <v>101</v>
      </c>
      <c r="X2053" s="11">
        <f t="shared" si="448"/>
        <v>444</v>
      </c>
      <c r="Y2053" s="11">
        <f t="shared" si="449"/>
        <v>4430</v>
      </c>
      <c r="Z2053" s="11">
        <f t="shared" si="450"/>
        <v>1285</v>
      </c>
      <c r="AA2053" s="11">
        <f t="shared" si="451"/>
        <v>4155</v>
      </c>
      <c r="AB2053" s="11">
        <f t="shared" si="452"/>
        <v>4155</v>
      </c>
      <c r="AC2053" s="6">
        <f t="shared" si="453"/>
        <v>4775</v>
      </c>
      <c r="AD2053" s="9" t="s">
        <v>168</v>
      </c>
      <c r="AE2053" s="3" t="str">
        <f>IF(ISERROR(VLOOKUP($AD2053,技まとめ!$A$1:$F$380,6,FALSE)),"－",VLOOKUP($AD2053,技まとめ!$A$1:$F$380,6,FALSE))</f>
        <v>BL</v>
      </c>
      <c r="AF2053" s="3">
        <f>IF(ISERROR(VLOOKUP($AD2053,技まとめ!$A$1:$F$380,3,FALSE)),"－",VLOOKUP($AD2053,技まとめ!$A$1:$F$380,3,FALSE))</f>
        <v>25</v>
      </c>
      <c r="AG2053" s="3">
        <f>IF(ISERROR(VLOOKUP($AD2053,技まとめ!$A$1:$F$380,5,FALSE)),"－",VLOOKUP($AD2053,技まとめ!$A$1:$F$380,5,FALSE))</f>
        <v>12</v>
      </c>
      <c r="AH2053" s="3" t="str">
        <f>IF($E2053=IF(ISERROR(VLOOKUP($AD2053,技まとめ!$A$1:$F$380,4,FALSE)),"－",VLOOKUP($AD2053,技まとめ!$A$1:$F$380,4,FALSE)),"一致","")</f>
        <v>一致</v>
      </c>
      <c r="AI2053" s="9" t="s">
        <v>482</v>
      </c>
      <c r="AJ2053" s="3" t="str">
        <f>IF(ISERROR(VLOOKUP($AI2053,技まとめ!$A$1:$F$380,6,FALSE)),"－",VLOOKUP($AI2053,技まとめ!$A$1:$F$380,6,FALSE))</f>
        <v>BL</v>
      </c>
      <c r="AK2053" s="3">
        <f>IF(ISERROR(VLOOKUP($AI2053,技まとめ!$A$1:$F$380,3,FALSE)),"－",VLOOKUP($AI2053,技まとめ!$A$1:$F$380,3,FALSE))</f>
        <v>83</v>
      </c>
      <c r="AL2053" s="3">
        <f>IF(ISERROR(VLOOKUP($AI2053,技まとめ!$A$1:$F$380,5,FALSE)),"－",VLOOKUP($AI2053,技まとめ!$A$1:$F$380,5,FALSE))</f>
        <v>48</v>
      </c>
      <c r="AM2053" s="3" t="str">
        <f>IF($E2053=IF(ISERROR(VLOOKUP($AI2053,技まとめ!$A$1:$F$380,4,FALSE)),"－",VLOOKUP($AI2053,技まとめ!$A$1:$F$380,4,FALSE)),"一致","")</f>
        <v>一致</v>
      </c>
      <c r="AN2053" s="9" t="s">
        <v>110</v>
      </c>
      <c r="AO2053" s="3" t="str">
        <f>IF(ISERROR(VLOOKUP($AN2053,技まとめ!$A$1:$F$380,6,FALSE)),"－",VLOOKUP($AN2053,技まとめ!$A$1:$F$380,6,FALSE))</f>
        <v>DR</v>
      </c>
      <c r="AP2053" s="3">
        <f>IF(ISERROR(VLOOKUP($AN2053,技まとめ!$A$1:$F$380,3,FALSE)),"－",VLOOKUP($AN2053,技まとめ!$A$1:$F$380,3,FALSE))</f>
        <v>34</v>
      </c>
      <c r="AQ2053" s="3">
        <f>IF(ISERROR(VLOOKUP($AN2053,技まとめ!$A$1:$F$380,5,FALSE)),"－",VLOOKUP($AN2053,技まとめ!$A$1:$F$380,5,FALSE))</f>
        <v>27</v>
      </c>
      <c r="AR2053" s="3" t="str">
        <f>IF($E2053=IF(ISERROR(VLOOKUP($AN2053,技まとめ!$A$1:$F$380,4,FALSE)),"－",VLOOKUP($AN2053,技まとめ!$A$1:$F$380,4,FALSE)),"一致","")</f>
        <v/>
      </c>
      <c r="AS2053" s="9" t="s">
        <v>426</v>
      </c>
      <c r="AT2053" s="3" t="str">
        <f>IF(ISERROR(VLOOKUP($AS2053,技まとめ!$A$1:$F$380,6,FALSE)),"－",VLOOKUP($AS2053,技まとめ!$A$1:$F$380,6,FALSE))</f>
        <v>NS</v>
      </c>
      <c r="AU2053" s="3">
        <f>IF(ISERROR(VLOOKUP($AS2053,技まとめ!$A$1:$F$380,3,FALSE)),"－",VLOOKUP($AS2053,技まとめ!$A$1:$F$380,3,FALSE))</f>
        <v>57</v>
      </c>
      <c r="AV2053" s="3">
        <f>IF(ISERROR(VLOOKUP($AS2053,技まとめ!$A$1:$F$380,5,FALSE)),"－",VLOOKUP($AS2053,技まとめ!$A$1:$F$380,5,FALSE))</f>
        <v>34</v>
      </c>
      <c r="AW2053" s="3" t="str">
        <f>IF($E2053=IF(ISERROR(VLOOKUP($AS2053,技まとめ!$A$1:$F$380,4,FALSE)),"－",VLOOKUP($AS2053,技まとめ!$A$1:$F$380,4,FALSE)),"一致","")</f>
        <v/>
      </c>
      <c r="AX2053" s="12" t="str">
        <f t="shared" si="454"/>
        <v>キラースライドハーヴェストジグザグスパークシャインドライブ</v>
      </c>
      <c r="AY2053" s="12" t="str">
        <f t="shared" si="455"/>
        <v>キラースライドハーヴェストジグザグスパークシャインドライブ</v>
      </c>
      <c r="AZ2053" s="12" t="str">
        <f t="shared" si="456"/>
        <v>キラースライドハーヴェストジグザグスパークシャインドライブ</v>
      </c>
      <c r="BA2053" s="12" t="str">
        <f t="shared" si="457"/>
        <v>キラースライドハーヴェストジグザグスパークシャインドライブ</v>
      </c>
      <c r="BB2053" s="11" t="str">
        <f t="shared" si="458"/>
        <v>BLBLDRNS</v>
      </c>
      <c r="BC2053" s="11" t="str">
        <f t="shared" si="459"/>
        <v>BLBLDRNS</v>
      </c>
      <c r="BD2053" s="11" t="str">
        <f t="shared" si="460"/>
        <v>BLBLDRNS</v>
      </c>
      <c r="BE2053" s="11" t="str">
        <f t="shared" si="461"/>
        <v>BLBLDRNS</v>
      </c>
    </row>
    <row r="2054" spans="1:57" ht="11.25" hidden="1" customHeight="1">
      <c r="A2054" s="6">
        <v>2053</v>
      </c>
      <c r="B2054" s="7" t="s">
        <v>4475</v>
      </c>
      <c r="C2054" s="8" t="s">
        <v>4476</v>
      </c>
      <c r="D2054" s="7" t="s">
        <v>72</v>
      </c>
      <c r="E2054" s="7" t="s">
        <v>102</v>
      </c>
      <c r="F2054" s="7" t="s">
        <v>128</v>
      </c>
      <c r="G2054" s="9">
        <v>81</v>
      </c>
      <c r="H2054" s="9">
        <v>144</v>
      </c>
      <c r="I2054" s="9">
        <v>65</v>
      </c>
      <c r="J2054" s="9">
        <v>52</v>
      </c>
      <c r="K2054" s="9">
        <v>54</v>
      </c>
      <c r="L2054" s="9">
        <v>51</v>
      </c>
      <c r="M2054" s="9">
        <v>43</v>
      </c>
      <c r="N2054" s="9">
        <v>54</v>
      </c>
      <c r="O2054" s="9">
        <v>67</v>
      </c>
      <c r="P2054" s="9">
        <v>28</v>
      </c>
      <c r="Q2054" s="10">
        <v>115</v>
      </c>
      <c r="R2054" s="11">
        <v>6</v>
      </c>
      <c r="S2054" s="11">
        <v>1</v>
      </c>
      <c r="T2054" s="11">
        <v>101</v>
      </c>
      <c r="U2054" s="11">
        <v>93</v>
      </c>
      <c r="V2054" s="11">
        <v>1</v>
      </c>
      <c r="W2054" s="11">
        <v>117</v>
      </c>
      <c r="X2054" s="11">
        <f t="shared" si="448"/>
        <v>434</v>
      </c>
      <c r="Y2054" s="11">
        <f t="shared" si="449"/>
        <v>5190</v>
      </c>
      <c r="Z2054" s="11">
        <f t="shared" si="450"/>
        <v>805</v>
      </c>
      <c r="AA2054" s="11">
        <f t="shared" si="451"/>
        <v>4130</v>
      </c>
      <c r="AB2054" s="11">
        <f t="shared" si="452"/>
        <v>4130</v>
      </c>
      <c r="AC2054" s="6">
        <f t="shared" si="453"/>
        <v>4655</v>
      </c>
      <c r="AD2054" s="9" t="s">
        <v>204</v>
      </c>
      <c r="AE2054" s="3" t="str">
        <f>IF(ISERROR(VLOOKUP($AD2054,技まとめ!$A$1:$F$380,6,FALSE)),"－",VLOOKUP($AD2054,技まとめ!$A$1:$F$380,6,FALSE))</f>
        <v>CA</v>
      </c>
      <c r="AF2054" s="3">
        <f>IF(ISERROR(VLOOKUP($AD2054,技まとめ!$A$1:$F$380,3,FALSE)),"－",VLOOKUP($AD2054,技まとめ!$A$1:$F$380,3,FALSE))</f>
        <v>85</v>
      </c>
      <c r="AG2054" s="3">
        <f>IF(ISERROR(VLOOKUP($AD2054,技まとめ!$A$1:$F$380,5,FALSE)),"－",VLOOKUP($AD2054,技まとめ!$A$1:$F$380,5,FALSE))</f>
        <v>47</v>
      </c>
      <c r="AH2054" s="3" t="str">
        <f>IF($E2054=IF(ISERROR(VLOOKUP($AD2054,技まとめ!$A$1:$F$380,4,FALSE)),"－",VLOOKUP($AD2054,技まとめ!$A$1:$F$380,4,FALSE)),"一致","")</f>
        <v/>
      </c>
      <c r="AI2054" s="9" t="s">
        <v>280</v>
      </c>
      <c r="AJ2054" s="3" t="str">
        <f>IF(ISERROR(VLOOKUP($AI2054,技まとめ!$A$1:$F$380,6,FALSE)),"－",VLOOKUP($AI2054,技まとめ!$A$1:$F$380,6,FALSE))</f>
        <v>SC</v>
      </c>
      <c r="AK2054" s="3">
        <f>IF(ISERROR(VLOOKUP($AI2054,技まとめ!$A$1:$F$380,3,FALSE)),"－",VLOOKUP($AI2054,技まとめ!$A$1:$F$380,3,FALSE))</f>
        <v>98</v>
      </c>
      <c r="AL2054" s="3">
        <f>IF(ISERROR(VLOOKUP($AI2054,技まとめ!$A$1:$F$380,5,FALSE)),"－",VLOOKUP($AI2054,技まとめ!$A$1:$F$380,5,FALSE))</f>
        <v>52</v>
      </c>
      <c r="AM2054" s="3" t="str">
        <f>IF($E2054=IF(ISERROR(VLOOKUP($AI2054,技まとめ!$A$1:$F$380,4,FALSE)),"－",VLOOKUP($AI2054,技まとめ!$A$1:$F$380,4,FALSE)),"一致","")</f>
        <v/>
      </c>
      <c r="AN2054" s="9" t="s">
        <v>232</v>
      </c>
      <c r="AO2054" s="3" t="str">
        <f>IF(ISERROR(VLOOKUP($AN2054,技まとめ!$A$1:$F$380,6,FALSE)),"－",VLOOKUP($AN2054,技まとめ!$A$1:$F$380,6,FALSE))</f>
        <v>DR</v>
      </c>
      <c r="AP2054" s="3">
        <f>IF(ISERROR(VLOOKUP($AN2054,技まとめ!$A$1:$F$380,3,FALSE)),"－",VLOOKUP($AN2054,技まとめ!$A$1:$F$380,3,FALSE))</f>
        <v>13</v>
      </c>
      <c r="AQ2054" s="3">
        <f>IF(ISERROR(VLOOKUP($AN2054,技まとめ!$A$1:$F$380,5,FALSE)),"－",VLOOKUP($AN2054,技まとめ!$A$1:$F$380,5,FALSE))</f>
        <v>20</v>
      </c>
      <c r="AR2054" s="3" t="str">
        <f>IF($E2054=IF(ISERROR(VLOOKUP($AN2054,技まとめ!$A$1:$F$380,4,FALSE)),"－",VLOOKUP($AN2054,技まとめ!$A$1:$F$380,4,FALSE)),"一致","")</f>
        <v/>
      </c>
      <c r="AS2054" s="9" t="s">
        <v>5013</v>
      </c>
      <c r="AT2054" s="3" t="str">
        <f>IF(ISERROR(VLOOKUP($AS2054,技まとめ!$A$1:$F$380,6,FALSE)),"－",VLOOKUP($AS2054,技まとめ!$A$1:$F$380,6,FALSE))</f>
        <v>－</v>
      </c>
      <c r="AU2054" s="3">
        <f>IF(ISERROR(VLOOKUP($AS2054,技まとめ!$A$1:$F$380,3,FALSE)),"－",VLOOKUP($AS2054,技まとめ!$A$1:$F$380,3,FALSE))</f>
        <v>0</v>
      </c>
      <c r="AV2054" s="3">
        <f>IF(ISERROR(VLOOKUP($AS2054,技まとめ!$A$1:$F$380,5,FALSE)),"－",VLOOKUP($AS2054,技まとめ!$A$1:$F$380,5,FALSE))</f>
        <v>0</v>
      </c>
      <c r="AW2054" s="3" t="str">
        <f>IF($E2054=IF(ISERROR(VLOOKUP($AS2054,技まとめ!$A$1:$F$380,4,FALSE)),"－",VLOOKUP($AS2054,技まとめ!$A$1:$F$380,4,FALSE)),"一致","")</f>
        <v/>
      </c>
      <c r="AX2054" s="12" t="str">
        <f t="shared" si="454"/>
        <v>ビッグスパイダーユニバースブラストのろいセツヤク！</v>
      </c>
      <c r="AY2054" s="12" t="str">
        <f t="shared" si="455"/>
        <v>ビッグスパイダーユニバースブラストのろいセツヤク！</v>
      </c>
      <c r="AZ2054" s="12" t="str">
        <f t="shared" si="456"/>
        <v>ビッグスパイダーユニバースブラストのろいセツヤク！</v>
      </c>
      <c r="BA2054" s="12" t="str">
        <f t="shared" si="457"/>
        <v>ビッグスパイダーユニバースブラストのろいセツヤク！</v>
      </c>
      <c r="BB2054" s="11" t="str">
        <f t="shared" si="458"/>
        <v>CASCDR－</v>
      </c>
      <c r="BC2054" s="11" t="str">
        <f t="shared" si="459"/>
        <v>CASCDR－</v>
      </c>
      <c r="BD2054" s="11" t="str">
        <f t="shared" si="460"/>
        <v>CASCDR－</v>
      </c>
      <c r="BE2054" s="11" t="str">
        <f t="shared" si="461"/>
        <v>CASCDR－</v>
      </c>
    </row>
    <row r="2055" spans="1:57" ht="11.25" hidden="1" customHeight="1">
      <c r="A2055" s="6">
        <v>2054</v>
      </c>
      <c r="B2055" s="7" t="s">
        <v>4477</v>
      </c>
      <c r="C2055" s="8" t="s">
        <v>4478</v>
      </c>
      <c r="D2055" s="7" t="s">
        <v>72</v>
      </c>
      <c r="E2055" s="7" t="s">
        <v>73</v>
      </c>
      <c r="F2055" s="7" t="s">
        <v>128</v>
      </c>
      <c r="G2055" s="9">
        <v>133</v>
      </c>
      <c r="H2055" s="9">
        <v>90</v>
      </c>
      <c r="I2055" s="9">
        <v>57</v>
      </c>
      <c r="J2055" s="9">
        <v>57</v>
      </c>
      <c r="K2055" s="9">
        <v>50</v>
      </c>
      <c r="L2055" s="9">
        <v>51</v>
      </c>
      <c r="M2055" s="9">
        <v>48</v>
      </c>
      <c r="N2055" s="9">
        <v>51</v>
      </c>
      <c r="O2055" s="9">
        <v>50</v>
      </c>
      <c r="P2055" s="9">
        <v>52</v>
      </c>
      <c r="Q2055" s="10">
        <v>107</v>
      </c>
      <c r="R2055" s="11">
        <v>28</v>
      </c>
      <c r="S2055" s="11">
        <v>1</v>
      </c>
      <c r="T2055" s="11">
        <v>101</v>
      </c>
      <c r="U2055" s="11">
        <v>98</v>
      </c>
      <c r="V2055" s="11">
        <v>1</v>
      </c>
      <c r="W2055" s="11">
        <v>100</v>
      </c>
      <c r="X2055" s="11">
        <f t="shared" si="448"/>
        <v>436</v>
      </c>
      <c r="Y2055" s="11">
        <f t="shared" si="449"/>
        <v>4785</v>
      </c>
      <c r="Z2055" s="11">
        <f t="shared" si="450"/>
        <v>1490</v>
      </c>
      <c r="AA2055" s="11">
        <f t="shared" si="451"/>
        <v>4045</v>
      </c>
      <c r="AB2055" s="11">
        <f t="shared" si="452"/>
        <v>4045</v>
      </c>
      <c r="AC2055" s="6">
        <f t="shared" si="453"/>
        <v>4680</v>
      </c>
      <c r="AD2055" s="9" t="s">
        <v>5019</v>
      </c>
      <c r="AE2055" s="3" t="str">
        <f>IF(ISERROR(VLOOKUP($AD2055,技まとめ!$A$1:$F$380,6,FALSE)),"－",VLOOKUP($AD2055,技まとめ!$A$1:$F$380,6,FALSE))</f>
        <v>－</v>
      </c>
      <c r="AF2055" s="3">
        <f>IF(ISERROR(VLOOKUP($AD2055,技まとめ!$A$1:$F$380,3,FALSE)),"－",VLOOKUP($AD2055,技まとめ!$A$1:$F$380,3,FALSE))</f>
        <v>0</v>
      </c>
      <c r="AG2055" s="3">
        <f>IF(ISERROR(VLOOKUP($AD2055,技まとめ!$A$1:$F$380,5,FALSE)),"－",VLOOKUP($AD2055,技まとめ!$A$1:$F$380,5,FALSE))</f>
        <v>0</v>
      </c>
      <c r="AH2055" s="3" t="str">
        <f>IF($E2055=IF(ISERROR(VLOOKUP($AD2055,技まとめ!$A$1:$F$380,4,FALSE)),"－",VLOOKUP($AD2055,技まとめ!$A$1:$F$380,4,FALSE)),"一致","")</f>
        <v/>
      </c>
      <c r="AI2055" s="9" t="s">
        <v>1572</v>
      </c>
      <c r="AJ2055" s="3" t="str">
        <f>IF(ISERROR(VLOOKUP($AI2055,技まとめ!$A$1:$F$380,6,FALSE)),"－",VLOOKUP($AI2055,技まとめ!$A$1:$F$380,6,FALSE))</f>
        <v>SC</v>
      </c>
      <c r="AK2055" s="3">
        <f>IF(ISERROR(VLOOKUP($AI2055,技まとめ!$A$1:$F$380,3,FALSE)),"－",VLOOKUP($AI2055,技まとめ!$A$1:$F$380,3,FALSE))</f>
        <v>109</v>
      </c>
      <c r="AL2055" s="3">
        <f>IF(ISERROR(VLOOKUP($AI2055,技まとめ!$A$1:$F$380,5,FALSE)),"－",VLOOKUP($AI2055,技まとめ!$A$1:$F$380,5,FALSE))</f>
        <v>58</v>
      </c>
      <c r="AM2055" s="3" t="str">
        <f>IF($E2055=IF(ISERROR(VLOOKUP($AI2055,技まとめ!$A$1:$F$380,4,FALSE)),"－",VLOOKUP($AI2055,技まとめ!$A$1:$F$380,4,FALSE)),"一致","")</f>
        <v>一致</v>
      </c>
      <c r="AN2055" s="9" t="s">
        <v>158</v>
      </c>
      <c r="AO2055" s="3" t="str">
        <f>IF(ISERROR(VLOOKUP($AN2055,技まとめ!$A$1:$F$380,6,FALSE)),"－",VLOOKUP($AN2055,技まとめ!$A$1:$F$380,6,FALSE))</f>
        <v>NS</v>
      </c>
      <c r="AP2055" s="3">
        <f>IF(ISERROR(VLOOKUP($AN2055,技まとめ!$A$1:$F$380,3,FALSE)),"－",VLOOKUP($AN2055,技まとめ!$A$1:$F$380,3,FALSE))</f>
        <v>70</v>
      </c>
      <c r="AQ2055" s="3">
        <f>IF(ISERROR(VLOOKUP($AN2055,技まとめ!$A$1:$F$380,5,FALSE)),"－",VLOOKUP($AN2055,技まとめ!$A$1:$F$380,5,FALSE))</f>
        <v>40</v>
      </c>
      <c r="AR2055" s="3" t="str">
        <f>IF($E2055=IF(ISERROR(VLOOKUP($AN2055,技まとめ!$A$1:$F$380,4,FALSE)),"－",VLOOKUP($AN2055,技まとめ!$A$1:$F$380,4,FALSE)),"一致","")</f>
        <v>一致</v>
      </c>
      <c r="AS2055" s="9" t="s">
        <v>540</v>
      </c>
      <c r="AT2055" s="3" t="str">
        <f>IF(ISERROR(VLOOKUP($AS2055,技まとめ!$A$1:$F$380,6,FALSE)),"－",VLOOKUP($AS2055,技まとめ!$A$1:$F$380,6,FALSE))</f>
        <v>BS</v>
      </c>
      <c r="AU2055" s="3">
        <f>IF(ISERROR(VLOOKUP($AS2055,技まとめ!$A$1:$F$380,3,FALSE)),"－",VLOOKUP($AS2055,技まとめ!$A$1:$F$380,3,FALSE))</f>
        <v>51</v>
      </c>
      <c r="AV2055" s="3">
        <f>IF(ISERROR(VLOOKUP($AS2055,技まとめ!$A$1:$F$380,5,FALSE)),"－",VLOOKUP($AS2055,技まとめ!$A$1:$F$380,5,FALSE))</f>
        <v>31</v>
      </c>
      <c r="AW2055" s="3" t="str">
        <f>IF($E2055=IF(ISERROR(VLOOKUP($AS2055,技まとめ!$A$1:$F$380,4,FALSE)),"－",VLOOKUP($AS2055,技まとめ!$A$1:$F$380,4,FALSE)),"一致","")</f>
        <v/>
      </c>
      <c r="AX2055" s="12" t="str">
        <f t="shared" si="454"/>
        <v>イケメンＵＰ！ユニコーンブーストリフレクトバスターバックトルネード</v>
      </c>
      <c r="AY2055" s="12" t="str">
        <f t="shared" si="455"/>
        <v>イケメンＵＰ！ユニコーンブーストリフレクトバスターバックトルネード</v>
      </c>
      <c r="AZ2055" s="12" t="str">
        <f t="shared" si="456"/>
        <v>イケメンＵＰ！ユニコーンブーストリフレクトバスターバックトルネード</v>
      </c>
      <c r="BA2055" s="12" t="str">
        <f t="shared" si="457"/>
        <v>イケメンＵＰ！ユニコーンブーストリフレクトバスターバックトルネード</v>
      </c>
      <c r="BB2055" s="11" t="str">
        <f t="shared" si="458"/>
        <v>－SCNSBS</v>
      </c>
      <c r="BC2055" s="11" t="str">
        <f t="shared" si="459"/>
        <v>－SCNSBS</v>
      </c>
      <c r="BD2055" s="11" t="str">
        <f t="shared" si="460"/>
        <v>－SCNSBS</v>
      </c>
      <c r="BE2055" s="11" t="str">
        <f t="shared" si="461"/>
        <v>－SCNSBS</v>
      </c>
    </row>
    <row r="2056" spans="1:57" ht="11.25" hidden="1" customHeight="1">
      <c r="A2056" s="6">
        <v>2055</v>
      </c>
      <c r="B2056" s="7" t="s">
        <v>4479</v>
      </c>
      <c r="C2056" s="8" t="s">
        <v>4480</v>
      </c>
      <c r="D2056" s="7" t="s">
        <v>650</v>
      </c>
      <c r="E2056" s="7" t="s">
        <v>95</v>
      </c>
      <c r="F2056" s="7" t="s">
        <v>109</v>
      </c>
      <c r="G2056" s="9">
        <v>99</v>
      </c>
      <c r="H2056" s="9">
        <v>94</v>
      </c>
      <c r="I2056" s="9">
        <v>57</v>
      </c>
      <c r="J2056" s="9">
        <v>53</v>
      </c>
      <c r="K2056" s="9">
        <v>52</v>
      </c>
      <c r="L2056" s="9">
        <v>56</v>
      </c>
      <c r="M2056" s="9">
        <v>48</v>
      </c>
      <c r="N2056" s="9">
        <v>51</v>
      </c>
      <c r="O2056" s="9">
        <v>50</v>
      </c>
      <c r="P2056" s="9">
        <v>78</v>
      </c>
      <c r="Q2056" s="10">
        <v>107</v>
      </c>
      <c r="R2056" s="11">
        <v>52</v>
      </c>
      <c r="S2056" s="11">
        <v>1</v>
      </c>
      <c r="T2056" s="11">
        <v>106</v>
      </c>
      <c r="U2056" s="11">
        <v>98</v>
      </c>
      <c r="V2056" s="11">
        <v>1</v>
      </c>
      <c r="W2056" s="11">
        <v>100</v>
      </c>
      <c r="X2056" s="11">
        <f t="shared" si="448"/>
        <v>465</v>
      </c>
      <c r="Y2056" s="11">
        <f t="shared" si="449"/>
        <v>4785</v>
      </c>
      <c r="Z2056" s="11">
        <f t="shared" si="450"/>
        <v>2330</v>
      </c>
      <c r="AA2056" s="11">
        <f t="shared" si="451"/>
        <v>4220</v>
      </c>
      <c r="AB2056" s="11">
        <f t="shared" si="452"/>
        <v>4220</v>
      </c>
      <c r="AC2056" s="6">
        <f t="shared" si="453"/>
        <v>5000</v>
      </c>
      <c r="AD2056" s="9" t="s">
        <v>726</v>
      </c>
      <c r="AE2056" s="3" t="str">
        <f>IF(ISERROR(VLOOKUP($AD2056,技まとめ!$A$1:$F$380,6,FALSE)),"－",VLOOKUP($AD2056,技まとめ!$A$1:$F$380,6,FALSE))</f>
        <v>DR</v>
      </c>
      <c r="AF2056" s="3">
        <f>IF(ISERROR(VLOOKUP($AD2056,技まとめ!$A$1:$F$380,3,FALSE)),"－",VLOOKUP($AD2056,技まとめ!$A$1:$F$380,3,FALSE))</f>
        <v>60</v>
      </c>
      <c r="AG2056" s="3">
        <f>IF(ISERROR(VLOOKUP($AD2056,技まとめ!$A$1:$F$380,5,FALSE)),"－",VLOOKUP($AD2056,技まとめ!$A$1:$F$380,5,FALSE))</f>
        <v>39</v>
      </c>
      <c r="AH2056" s="3" t="str">
        <f>IF($E2056=IF(ISERROR(VLOOKUP($AD2056,技まとめ!$A$1:$F$380,4,FALSE)),"－",VLOOKUP($AD2056,技まとめ!$A$1:$F$380,4,FALSE)),"一致","")</f>
        <v/>
      </c>
      <c r="AI2056" s="9" t="s">
        <v>2580</v>
      </c>
      <c r="AJ2056" s="3" t="str">
        <f>IF(ISERROR(VLOOKUP($AI2056,技まとめ!$A$1:$F$380,6,FALSE)),"－",VLOOKUP($AI2056,技まとめ!$A$1:$F$380,6,FALSE))</f>
        <v>BS</v>
      </c>
      <c r="AK2056" s="3">
        <f>IF(ISERROR(VLOOKUP($AI2056,技まとめ!$A$1:$F$380,3,FALSE)),"－",VLOOKUP($AI2056,技まとめ!$A$1:$F$380,3,FALSE))</f>
        <v>92</v>
      </c>
      <c r="AL2056" s="3">
        <f>IF(ISERROR(VLOOKUP($AI2056,技まとめ!$A$1:$F$380,5,FALSE)),"－",VLOOKUP($AI2056,技まとめ!$A$1:$F$380,5,FALSE))</f>
        <v>49</v>
      </c>
      <c r="AM2056" s="3" t="str">
        <f>IF($E2056=IF(ISERROR(VLOOKUP($AI2056,技まとめ!$A$1:$F$380,4,FALSE)),"－",VLOOKUP($AI2056,技まとめ!$A$1:$F$380,4,FALSE)),"一致","")</f>
        <v/>
      </c>
      <c r="AN2056" s="9" t="s">
        <v>111</v>
      </c>
      <c r="AO2056" s="3" t="str">
        <f>IF(ISERROR(VLOOKUP($AN2056,技まとめ!$A$1:$F$380,6,FALSE)),"－",VLOOKUP($AN2056,技まとめ!$A$1:$F$380,6,FALSE))</f>
        <v>SC</v>
      </c>
      <c r="AP2056" s="3">
        <f>IF(ISERROR(VLOOKUP($AN2056,技まとめ!$A$1:$F$380,3,FALSE)),"－",VLOOKUP($AN2056,技まとめ!$A$1:$F$380,3,FALSE))</f>
        <v>23</v>
      </c>
      <c r="AQ2056" s="3">
        <f>IF(ISERROR(VLOOKUP($AN2056,技まとめ!$A$1:$F$380,5,FALSE)),"－",VLOOKUP($AN2056,技まとめ!$A$1:$F$380,5,FALSE))</f>
        <v>20</v>
      </c>
      <c r="AR2056" s="3" t="str">
        <f>IF($E2056=IF(ISERROR(VLOOKUP($AN2056,技まとめ!$A$1:$F$380,4,FALSE)),"－",VLOOKUP($AN2056,技まとめ!$A$1:$F$380,4,FALSE)),"一致","")</f>
        <v>一致</v>
      </c>
      <c r="AS2056" s="9" t="s">
        <v>821</v>
      </c>
      <c r="AT2056" s="3" t="str">
        <f>IF(ISERROR(VLOOKUP($AS2056,技まとめ!$A$1:$F$380,6,FALSE)),"－",VLOOKUP($AS2056,技まとめ!$A$1:$F$380,6,FALSE))</f>
        <v>BL</v>
      </c>
      <c r="AU2056" s="3">
        <f>IF(ISERROR(VLOOKUP($AS2056,技まとめ!$A$1:$F$380,3,FALSE)),"－",VLOOKUP($AS2056,技まとめ!$A$1:$F$380,3,FALSE))</f>
        <v>52</v>
      </c>
      <c r="AV2056" s="3">
        <f>IF(ISERROR(VLOOKUP($AS2056,技まとめ!$A$1:$F$380,5,FALSE)),"－",VLOOKUP($AS2056,技まとめ!$A$1:$F$380,5,FALSE))</f>
        <v>36</v>
      </c>
      <c r="AW2056" s="3" t="str">
        <f>IF($E2056=IF(ISERROR(VLOOKUP($AS2056,技まとめ!$A$1:$F$380,4,FALSE)),"－",VLOOKUP($AS2056,技まとめ!$A$1:$F$380,4,FALSE)),"一致","")</f>
        <v>一致</v>
      </c>
      <c r="AX2056" s="12" t="str">
        <f t="shared" si="454"/>
        <v>プリマドンナバタフライドリームローリングキックウェルカムバック</v>
      </c>
      <c r="AY2056" s="12" t="str">
        <f t="shared" si="455"/>
        <v>プリマドンナバタフライドリームローリングキックウェルカムバック</v>
      </c>
      <c r="AZ2056" s="12" t="str">
        <f t="shared" si="456"/>
        <v>プリマドンナバタフライドリームローリングキックウェルカムバック</v>
      </c>
      <c r="BA2056" s="12" t="str">
        <f t="shared" si="457"/>
        <v>プリマドンナバタフライドリームローリングキックウェルカムバック</v>
      </c>
      <c r="BB2056" s="11" t="str">
        <f t="shared" si="458"/>
        <v>DRBSSCBL</v>
      </c>
      <c r="BC2056" s="11" t="str">
        <f t="shared" si="459"/>
        <v>DRBSSCBL</v>
      </c>
      <c r="BD2056" s="11" t="str">
        <f t="shared" si="460"/>
        <v>DRBSSCBL</v>
      </c>
      <c r="BE2056" s="11" t="str">
        <f t="shared" si="461"/>
        <v>DRBSSCBL</v>
      </c>
    </row>
    <row r="2057" spans="1:57" ht="11.25" hidden="1" customHeight="1">
      <c r="A2057" s="6">
        <v>2056</v>
      </c>
      <c r="B2057" s="7" t="s">
        <v>4481</v>
      </c>
      <c r="C2057" s="8" t="s">
        <v>4482</v>
      </c>
      <c r="D2057" s="7" t="s">
        <v>650</v>
      </c>
      <c r="E2057" s="7" t="s">
        <v>81</v>
      </c>
      <c r="F2057" s="7" t="s">
        <v>82</v>
      </c>
      <c r="G2057" s="9">
        <v>93</v>
      </c>
      <c r="H2057" s="9">
        <v>129</v>
      </c>
      <c r="I2057" s="9">
        <v>48</v>
      </c>
      <c r="J2057" s="9">
        <v>52</v>
      </c>
      <c r="K2057" s="9">
        <v>48</v>
      </c>
      <c r="L2057" s="9">
        <v>51</v>
      </c>
      <c r="M2057" s="9">
        <v>53</v>
      </c>
      <c r="N2057" s="9">
        <v>50</v>
      </c>
      <c r="O2057" s="9">
        <v>51</v>
      </c>
      <c r="P2057" s="9">
        <v>63</v>
      </c>
      <c r="Q2057" s="10">
        <v>98</v>
      </c>
      <c r="R2057" s="11">
        <v>31</v>
      </c>
      <c r="S2057" s="11">
        <v>1</v>
      </c>
      <c r="T2057" s="11">
        <v>101</v>
      </c>
      <c r="U2057" s="11">
        <v>103</v>
      </c>
      <c r="V2057" s="11">
        <v>1</v>
      </c>
      <c r="W2057" s="11">
        <v>101</v>
      </c>
      <c r="X2057" s="11">
        <f t="shared" si="448"/>
        <v>436</v>
      </c>
      <c r="Y2057" s="11">
        <f t="shared" si="449"/>
        <v>4430</v>
      </c>
      <c r="Z2057" s="11">
        <f t="shared" si="450"/>
        <v>1600</v>
      </c>
      <c r="AA2057" s="11">
        <f t="shared" si="451"/>
        <v>4050</v>
      </c>
      <c r="AB2057" s="11">
        <f t="shared" si="452"/>
        <v>4050</v>
      </c>
      <c r="AC2057" s="6">
        <f t="shared" si="453"/>
        <v>4700</v>
      </c>
      <c r="AD2057" s="9" t="s">
        <v>718</v>
      </c>
      <c r="AE2057" s="3" t="str">
        <f>IF(ISERROR(VLOOKUP($AD2057,技まとめ!$A$1:$F$380,6,FALSE)),"－",VLOOKUP($AD2057,技まとめ!$A$1:$F$380,6,FALSE))</f>
        <v>BL</v>
      </c>
      <c r="AF2057" s="3">
        <f>IF(ISERROR(VLOOKUP($AD2057,技まとめ!$A$1:$F$380,3,FALSE)),"－",VLOOKUP($AD2057,技まとめ!$A$1:$F$380,3,FALSE))</f>
        <v>58</v>
      </c>
      <c r="AG2057" s="3">
        <f>IF(ISERROR(VLOOKUP($AD2057,技まとめ!$A$1:$F$380,5,FALSE)),"－",VLOOKUP($AD2057,技まとめ!$A$1:$F$380,5,FALSE))</f>
        <v>39</v>
      </c>
      <c r="AH2057" s="3" t="str">
        <f>IF($E2057=IF(ISERROR(VLOOKUP($AD2057,技まとめ!$A$1:$F$380,4,FALSE)),"－",VLOOKUP($AD2057,技まとめ!$A$1:$F$380,4,FALSE)),"一致","")</f>
        <v/>
      </c>
      <c r="AI2057" s="9" t="s">
        <v>845</v>
      </c>
      <c r="AJ2057" s="3" t="str">
        <f>IF(ISERROR(VLOOKUP($AI2057,技まとめ!$A$1:$F$380,6,FALSE)),"－",VLOOKUP($AI2057,技まとめ!$A$1:$F$380,6,FALSE))</f>
        <v>BL</v>
      </c>
      <c r="AK2057" s="3">
        <f>IF(ISERROR(VLOOKUP($AI2057,技まとめ!$A$1:$F$380,3,FALSE)),"－",VLOOKUP($AI2057,技まとめ!$A$1:$F$380,3,FALSE))</f>
        <v>31</v>
      </c>
      <c r="AL2057" s="3">
        <f>IF(ISERROR(VLOOKUP($AI2057,技まとめ!$A$1:$F$380,5,FALSE)),"－",VLOOKUP($AI2057,技まとめ!$A$1:$F$380,5,FALSE))</f>
        <v>28</v>
      </c>
      <c r="AM2057" s="3" t="str">
        <f>IF($E2057=IF(ISERROR(VLOOKUP($AI2057,技まとめ!$A$1:$F$380,4,FALSE)),"－",VLOOKUP($AI2057,技まとめ!$A$1:$F$380,4,FALSE)),"一致","")</f>
        <v>一致</v>
      </c>
      <c r="AN2057" s="9" t="s">
        <v>103</v>
      </c>
      <c r="AO2057" s="3" t="str">
        <f>IF(ISERROR(VLOOKUP($AN2057,技まとめ!$A$1:$F$380,6,FALSE)),"－",VLOOKUP($AN2057,技まとめ!$A$1:$F$380,6,FALSE))</f>
        <v>DR</v>
      </c>
      <c r="AP2057" s="3">
        <f>IF(ISERROR(VLOOKUP($AN2057,技まとめ!$A$1:$F$380,3,FALSE)),"－",VLOOKUP($AN2057,技まとめ!$A$1:$F$380,3,FALSE))</f>
        <v>56</v>
      </c>
      <c r="AQ2057" s="3">
        <f>IF(ISERROR(VLOOKUP($AN2057,技まとめ!$A$1:$F$380,5,FALSE)),"－",VLOOKUP($AN2057,技まとめ!$A$1:$F$380,5,FALSE))</f>
        <v>39</v>
      </c>
      <c r="AR2057" s="3" t="str">
        <f>IF($E2057=IF(ISERROR(VLOOKUP($AN2057,技まとめ!$A$1:$F$380,4,FALSE)),"－",VLOOKUP($AN2057,技まとめ!$A$1:$F$380,4,FALSE)),"一致","")</f>
        <v/>
      </c>
      <c r="AS2057" s="9" t="s">
        <v>135</v>
      </c>
      <c r="AT2057" s="3" t="str">
        <f>IF(ISERROR(VLOOKUP($AS2057,技まとめ!$A$1:$F$380,6,FALSE)),"－",VLOOKUP($AS2057,技まとめ!$A$1:$F$380,6,FALSE))</f>
        <v>SC</v>
      </c>
      <c r="AU2057" s="3">
        <f>IF(ISERROR(VLOOKUP($AS2057,技まとめ!$A$1:$F$380,3,FALSE)),"－",VLOOKUP($AS2057,技まとめ!$A$1:$F$380,3,FALSE))</f>
        <v>36</v>
      </c>
      <c r="AV2057" s="3">
        <f>IF(ISERROR(VLOOKUP($AS2057,技まとめ!$A$1:$F$380,5,FALSE)),"－",VLOOKUP($AS2057,技まとめ!$A$1:$F$380,5,FALSE))</f>
        <v>25</v>
      </c>
      <c r="AW2057" s="3" t="str">
        <f>IF($E2057=IF(ISERROR(VLOOKUP($AS2057,技まとめ!$A$1:$F$380,4,FALSE)),"－",VLOOKUP($AS2057,技まとめ!$A$1:$F$380,4,FALSE)),"一致","")</f>
        <v/>
      </c>
      <c r="AX2057" s="12" t="str">
        <f t="shared" si="454"/>
        <v>グッドスメルアイスグランドまぼろしドリブルファイアトルネード</v>
      </c>
      <c r="AY2057" s="12" t="str">
        <f t="shared" si="455"/>
        <v>グッドスメルアイスグランドまぼろしドリブルファイアトルネード</v>
      </c>
      <c r="AZ2057" s="12" t="str">
        <f t="shared" si="456"/>
        <v>グッドスメルアイスグランドまぼろしドリブルファイアトルネード</v>
      </c>
      <c r="BA2057" s="12" t="str">
        <f t="shared" si="457"/>
        <v>グッドスメルアイスグランドまぼろしドリブルファイアトルネード</v>
      </c>
      <c r="BB2057" s="11" t="str">
        <f t="shared" si="458"/>
        <v>BLBLDRSC</v>
      </c>
      <c r="BC2057" s="11" t="str">
        <f t="shared" si="459"/>
        <v>BLBLDRSC</v>
      </c>
      <c r="BD2057" s="11" t="str">
        <f t="shared" si="460"/>
        <v>BLBLDRSC</v>
      </c>
      <c r="BE2057" s="11" t="str">
        <f t="shared" si="461"/>
        <v>BLBLDRSC</v>
      </c>
    </row>
    <row r="2058" spans="1:57" ht="11.25" hidden="1" customHeight="1">
      <c r="A2058" s="6">
        <v>2057</v>
      </c>
      <c r="B2058" s="7" t="s">
        <v>4483</v>
      </c>
      <c r="C2058" s="8" t="s">
        <v>4484</v>
      </c>
      <c r="D2058" s="7" t="s">
        <v>650</v>
      </c>
      <c r="E2058" s="7" t="s">
        <v>95</v>
      </c>
      <c r="F2058" s="7" t="s">
        <v>128</v>
      </c>
      <c r="G2058" s="9">
        <v>102</v>
      </c>
      <c r="H2058" s="9">
        <v>126</v>
      </c>
      <c r="I2058" s="9">
        <v>49</v>
      </c>
      <c r="J2058" s="9">
        <v>56</v>
      </c>
      <c r="K2058" s="9">
        <v>57</v>
      </c>
      <c r="L2058" s="9">
        <v>56</v>
      </c>
      <c r="M2058" s="9">
        <v>55</v>
      </c>
      <c r="N2058" s="9">
        <v>55</v>
      </c>
      <c r="O2058" s="9">
        <v>56</v>
      </c>
      <c r="P2058" s="9">
        <v>30</v>
      </c>
      <c r="Q2058" s="10">
        <v>99</v>
      </c>
      <c r="R2058" s="11">
        <v>16</v>
      </c>
      <c r="S2058" s="11">
        <v>1</v>
      </c>
      <c r="T2058" s="11">
        <v>106</v>
      </c>
      <c r="U2058" s="11">
        <v>105</v>
      </c>
      <c r="V2058" s="11">
        <v>1</v>
      </c>
      <c r="W2058" s="11">
        <v>106</v>
      </c>
      <c r="X2058" s="11">
        <f t="shared" si="448"/>
        <v>434</v>
      </c>
      <c r="Y2058" s="11">
        <f t="shared" si="449"/>
        <v>4495</v>
      </c>
      <c r="Z2058" s="11">
        <f t="shared" si="450"/>
        <v>1100</v>
      </c>
      <c r="AA2058" s="11">
        <f t="shared" si="451"/>
        <v>4250</v>
      </c>
      <c r="AB2058" s="11">
        <f t="shared" si="452"/>
        <v>4250</v>
      </c>
      <c r="AC2058" s="6">
        <f t="shared" si="453"/>
        <v>4850</v>
      </c>
      <c r="AD2058" s="9" t="s">
        <v>768</v>
      </c>
      <c r="AE2058" s="3" t="str">
        <f>IF(ISERROR(VLOOKUP($AD2058,技まとめ!$A$1:$F$380,6,FALSE)),"－",VLOOKUP($AD2058,技まとめ!$A$1:$F$380,6,FALSE))</f>
        <v>NS</v>
      </c>
      <c r="AF2058" s="3">
        <f>IF(ISERROR(VLOOKUP($AD2058,技まとめ!$A$1:$F$380,3,FALSE)),"－",VLOOKUP($AD2058,技まとめ!$A$1:$F$380,3,FALSE))</f>
        <v>114</v>
      </c>
      <c r="AG2058" s="3">
        <f>IF(ISERROR(VLOOKUP($AD2058,技まとめ!$A$1:$F$380,5,FALSE)),"－",VLOOKUP($AD2058,技まとめ!$A$1:$F$380,5,FALSE))</f>
        <v>61</v>
      </c>
      <c r="AH2058" s="3" t="str">
        <f>IF($E2058=IF(ISERROR(VLOOKUP($AD2058,技まとめ!$A$1:$F$380,4,FALSE)),"－",VLOOKUP($AD2058,技まとめ!$A$1:$F$380,4,FALSE)),"一致","")</f>
        <v>一致</v>
      </c>
      <c r="AI2058" s="9" t="s">
        <v>283</v>
      </c>
      <c r="AJ2058" s="3" t="str">
        <f>IF(ISERROR(VLOOKUP($AI2058,技まとめ!$A$1:$F$380,6,FALSE)),"－",VLOOKUP($AI2058,技まとめ!$A$1:$F$380,6,FALSE))</f>
        <v>NS</v>
      </c>
      <c r="AK2058" s="3">
        <f>IF(ISERROR(VLOOKUP($AI2058,技まとめ!$A$1:$F$380,3,FALSE)),"－",VLOOKUP($AI2058,技まとめ!$A$1:$F$380,3,FALSE))</f>
        <v>27</v>
      </c>
      <c r="AL2058" s="3">
        <f>IF(ISERROR(VLOOKUP($AI2058,技まとめ!$A$1:$F$380,5,FALSE)),"－",VLOOKUP($AI2058,技まとめ!$A$1:$F$380,5,FALSE))</f>
        <v>20</v>
      </c>
      <c r="AM2058" s="3" t="str">
        <f>IF($E2058=IF(ISERROR(VLOOKUP($AI2058,技まとめ!$A$1:$F$380,4,FALSE)),"－",VLOOKUP($AI2058,技まとめ!$A$1:$F$380,4,FALSE)),"一致","")</f>
        <v>一致</v>
      </c>
      <c r="AN2058" s="9" t="s">
        <v>500</v>
      </c>
      <c r="AO2058" s="3" t="str">
        <f>IF(ISERROR(VLOOKUP($AN2058,技まとめ!$A$1:$F$380,6,FALSE)),"－",VLOOKUP($AN2058,技まとめ!$A$1:$F$380,6,FALSE))</f>
        <v>SC</v>
      </c>
      <c r="AP2058" s="3">
        <f>IF(ISERROR(VLOOKUP($AN2058,技まとめ!$A$1:$F$380,3,FALSE)),"－",VLOOKUP($AN2058,技まとめ!$A$1:$F$380,3,FALSE))</f>
        <v>31</v>
      </c>
      <c r="AQ2058" s="3">
        <f>IF(ISERROR(VLOOKUP($AN2058,技まとめ!$A$1:$F$380,5,FALSE)),"－",VLOOKUP($AN2058,技まとめ!$A$1:$F$380,5,FALSE))</f>
        <v>22</v>
      </c>
      <c r="AR2058" s="3" t="str">
        <f>IF($E2058=IF(ISERROR(VLOOKUP($AN2058,技まとめ!$A$1:$F$380,4,FALSE)),"－",VLOOKUP($AN2058,技まとめ!$A$1:$F$380,4,FALSE)),"一致","")</f>
        <v/>
      </c>
      <c r="AS2058" s="9" t="s">
        <v>131</v>
      </c>
      <c r="AT2058" s="3" t="str">
        <f>IF(ISERROR(VLOOKUP($AS2058,技まとめ!$A$1:$F$380,6,FALSE)),"－",VLOOKUP($AS2058,技まとめ!$A$1:$F$380,6,FALSE))</f>
        <v>DR</v>
      </c>
      <c r="AU2058" s="3">
        <f>IF(ISERROR(VLOOKUP($AS2058,技まとめ!$A$1:$F$380,3,FALSE)),"－",VLOOKUP($AS2058,技まとめ!$A$1:$F$380,3,FALSE))</f>
        <v>33</v>
      </c>
      <c r="AV2058" s="3">
        <f>IF(ISERROR(VLOOKUP($AS2058,技まとめ!$A$1:$F$380,5,FALSE)),"－",VLOOKUP($AS2058,技まとめ!$A$1:$F$380,5,FALSE))</f>
        <v>28</v>
      </c>
      <c r="AW2058" s="3" t="str">
        <f>IF($E2058=IF(ISERROR(VLOOKUP($AS2058,技まとめ!$A$1:$F$380,4,FALSE)),"－",VLOOKUP($AS2058,技まとめ!$A$1:$F$380,4,FALSE)),"一致","")</f>
        <v>一致</v>
      </c>
      <c r="AX2058" s="12" t="str">
        <f t="shared" si="454"/>
        <v>ダークフェニックスサイコショットつちだるまイリュージョンボール</v>
      </c>
      <c r="AY2058" s="12" t="str">
        <f t="shared" si="455"/>
        <v>ダークフェニックスサイコショットつちだるまイリュージョンボール</v>
      </c>
      <c r="AZ2058" s="12" t="str">
        <f t="shared" si="456"/>
        <v>ダークフェニックスサイコショットつちだるまイリュージョンボール</v>
      </c>
      <c r="BA2058" s="12" t="str">
        <f t="shared" si="457"/>
        <v>ダークフェニックスサイコショットつちだるまイリュージョンボール</v>
      </c>
      <c r="BB2058" s="11" t="str">
        <f t="shared" si="458"/>
        <v>NSNSSCDR</v>
      </c>
      <c r="BC2058" s="11" t="str">
        <f t="shared" si="459"/>
        <v>NSNSSCDR</v>
      </c>
      <c r="BD2058" s="11" t="str">
        <f t="shared" si="460"/>
        <v>NSNSSCDR</v>
      </c>
      <c r="BE2058" s="11" t="str">
        <f t="shared" si="461"/>
        <v>NSNSSCDR</v>
      </c>
    </row>
    <row r="2059" spans="1:57" ht="11.25" hidden="1" customHeight="1">
      <c r="A2059" s="6">
        <v>2058</v>
      </c>
      <c r="B2059" s="7" t="s">
        <v>4485</v>
      </c>
      <c r="C2059" s="8" t="s">
        <v>4486</v>
      </c>
      <c r="D2059" s="7" t="s">
        <v>72</v>
      </c>
      <c r="E2059" s="7" t="s">
        <v>73</v>
      </c>
      <c r="F2059" s="7" t="s">
        <v>128</v>
      </c>
      <c r="G2059" s="9">
        <v>103</v>
      </c>
      <c r="H2059" s="9">
        <v>120</v>
      </c>
      <c r="I2059" s="9">
        <v>63</v>
      </c>
      <c r="J2059" s="9">
        <v>53</v>
      </c>
      <c r="K2059" s="9">
        <v>54</v>
      </c>
      <c r="L2059" s="9">
        <v>57</v>
      </c>
      <c r="M2059" s="9">
        <v>57</v>
      </c>
      <c r="N2059" s="9">
        <v>49</v>
      </c>
      <c r="O2059" s="9">
        <v>54</v>
      </c>
      <c r="P2059" s="9">
        <v>48</v>
      </c>
      <c r="Q2059" s="10">
        <v>113</v>
      </c>
      <c r="R2059" s="11">
        <v>22</v>
      </c>
      <c r="S2059" s="11">
        <v>1</v>
      </c>
      <c r="T2059" s="11">
        <v>107</v>
      </c>
      <c r="U2059" s="11">
        <v>107</v>
      </c>
      <c r="V2059" s="11">
        <v>1</v>
      </c>
      <c r="W2059" s="11">
        <v>104</v>
      </c>
      <c r="X2059" s="11">
        <f t="shared" si="448"/>
        <v>455</v>
      </c>
      <c r="Y2059" s="11">
        <f t="shared" si="449"/>
        <v>5045</v>
      </c>
      <c r="Z2059" s="11">
        <f t="shared" si="450"/>
        <v>1300</v>
      </c>
      <c r="AA2059" s="11">
        <f t="shared" si="451"/>
        <v>4275</v>
      </c>
      <c r="AB2059" s="11">
        <f t="shared" si="452"/>
        <v>4275</v>
      </c>
      <c r="AC2059" s="6">
        <f t="shared" si="453"/>
        <v>4910</v>
      </c>
      <c r="AD2059" s="9" t="s">
        <v>193</v>
      </c>
      <c r="AE2059" s="3" t="str">
        <f>IF(ISERROR(VLOOKUP($AD2059,技まとめ!$A$1:$F$380,6,FALSE)),"－",VLOOKUP($AD2059,技まとめ!$A$1:$F$380,6,FALSE))</f>
        <v>NS</v>
      </c>
      <c r="AF2059" s="3">
        <f>IF(ISERROR(VLOOKUP($AD2059,技まとめ!$A$1:$F$380,3,FALSE)),"－",VLOOKUP($AD2059,技まとめ!$A$1:$F$380,3,FALSE))</f>
        <v>66</v>
      </c>
      <c r="AG2059" s="3">
        <f>IF(ISERROR(VLOOKUP($AD2059,技まとめ!$A$1:$F$380,5,FALSE)),"－",VLOOKUP($AD2059,技まとめ!$A$1:$F$380,5,FALSE))</f>
        <v>37</v>
      </c>
      <c r="AH2059" s="3" t="str">
        <f>IF($E2059=IF(ISERROR(VLOOKUP($AD2059,技まとめ!$A$1:$F$380,4,FALSE)),"－",VLOOKUP($AD2059,技まとめ!$A$1:$F$380,4,FALSE)),"一致","")</f>
        <v/>
      </c>
      <c r="AI2059" s="9" t="s">
        <v>686</v>
      </c>
      <c r="AJ2059" s="3" t="str">
        <f>IF(ISERROR(VLOOKUP($AI2059,技まとめ!$A$1:$F$380,6,FALSE)),"－",VLOOKUP($AI2059,技まとめ!$A$1:$F$380,6,FALSE))</f>
        <v>DR</v>
      </c>
      <c r="AK2059" s="3">
        <f>IF(ISERROR(VLOOKUP($AI2059,技まとめ!$A$1:$F$380,3,FALSE)),"－",VLOOKUP($AI2059,技まとめ!$A$1:$F$380,3,FALSE))</f>
        <v>34</v>
      </c>
      <c r="AL2059" s="3">
        <f>IF(ISERROR(VLOOKUP($AI2059,技まとめ!$A$1:$F$380,5,FALSE)),"－",VLOOKUP($AI2059,技まとめ!$A$1:$F$380,5,FALSE))</f>
        <v>27</v>
      </c>
      <c r="AM2059" s="3" t="str">
        <f>IF($E2059=IF(ISERROR(VLOOKUP($AI2059,技まとめ!$A$1:$F$380,4,FALSE)),"－",VLOOKUP($AI2059,技まとめ!$A$1:$F$380,4,FALSE)),"一致","")</f>
        <v/>
      </c>
      <c r="AN2059" s="9" t="s">
        <v>295</v>
      </c>
      <c r="AO2059" s="3" t="str">
        <f>IF(ISERROR(VLOOKUP($AN2059,技まとめ!$A$1:$F$380,6,FALSE)),"－",VLOOKUP($AN2059,技まとめ!$A$1:$F$380,6,FALSE))</f>
        <v>DR</v>
      </c>
      <c r="AP2059" s="3">
        <f>IF(ISERROR(VLOOKUP($AN2059,技まとめ!$A$1:$F$380,3,FALSE)),"－",VLOOKUP($AN2059,技まとめ!$A$1:$F$380,3,FALSE))</f>
        <v>13</v>
      </c>
      <c r="AQ2059" s="3">
        <f>IF(ISERROR(VLOOKUP($AN2059,技まとめ!$A$1:$F$380,5,FALSE)),"－",VLOOKUP($AN2059,技まとめ!$A$1:$F$380,5,FALSE))</f>
        <v>20</v>
      </c>
      <c r="AR2059" s="3" t="str">
        <f>IF($E2059=IF(ISERROR(VLOOKUP($AN2059,技まとめ!$A$1:$F$380,4,FALSE)),"－",VLOOKUP($AN2059,技まとめ!$A$1:$F$380,4,FALSE)),"一致","")</f>
        <v>一致</v>
      </c>
      <c r="AS2059" s="9" t="s">
        <v>513</v>
      </c>
      <c r="AT2059" s="3" t="str">
        <f>IF(ISERROR(VLOOKUP($AS2059,技まとめ!$A$1:$F$380,6,FALSE)),"－",VLOOKUP($AS2059,技まとめ!$A$1:$F$380,6,FALSE))</f>
        <v>NS</v>
      </c>
      <c r="AU2059" s="3">
        <f>IF(ISERROR(VLOOKUP($AS2059,技まとめ!$A$1:$F$380,3,FALSE)),"－",VLOOKUP($AS2059,技まとめ!$A$1:$F$380,3,FALSE))</f>
        <v>114</v>
      </c>
      <c r="AV2059" s="3">
        <f>IF(ISERROR(VLOOKUP($AS2059,技まとめ!$A$1:$F$380,5,FALSE)),"－",VLOOKUP($AS2059,技まとめ!$A$1:$F$380,5,FALSE))</f>
        <v>61</v>
      </c>
      <c r="AW2059" s="3" t="str">
        <f>IF($E2059=IF(ISERROR(VLOOKUP($AS2059,技まとめ!$A$1:$F$380,4,FALSE)),"－",VLOOKUP($AS2059,技まとめ!$A$1:$F$380,4,FALSE)),"一致","")</f>
        <v>一致</v>
      </c>
      <c r="AX2059" s="12" t="str">
        <f t="shared" si="454"/>
        <v>ツインブーストヒートタックルダッシュアクセルガイアブレイク</v>
      </c>
      <c r="AY2059" s="12" t="str">
        <f t="shared" si="455"/>
        <v>ツインブーストヒートタックルダッシュアクセルガイアブレイク</v>
      </c>
      <c r="AZ2059" s="12" t="str">
        <f t="shared" si="456"/>
        <v>ツインブーストヒートタックルダッシュアクセルガイアブレイク</v>
      </c>
      <c r="BA2059" s="12" t="str">
        <f t="shared" si="457"/>
        <v>ツインブーストヒートタックルダッシュアクセルガイアブレイク</v>
      </c>
      <c r="BB2059" s="11" t="str">
        <f t="shared" si="458"/>
        <v>NSDRDRNS</v>
      </c>
      <c r="BC2059" s="11" t="str">
        <f t="shared" si="459"/>
        <v>NSDRDRNS</v>
      </c>
      <c r="BD2059" s="11" t="str">
        <f t="shared" si="460"/>
        <v>NSDRDRNS</v>
      </c>
      <c r="BE2059" s="11" t="str">
        <f t="shared" si="461"/>
        <v>NSDRDRNS</v>
      </c>
    </row>
    <row r="2060" spans="1:57" ht="11.25" hidden="1" customHeight="1">
      <c r="A2060" s="6">
        <v>2059</v>
      </c>
      <c r="B2060" s="7" t="s">
        <v>4487</v>
      </c>
      <c r="C2060" s="8" t="s">
        <v>4488</v>
      </c>
      <c r="D2060" s="7" t="s">
        <v>72</v>
      </c>
      <c r="E2060" s="7" t="s">
        <v>81</v>
      </c>
      <c r="F2060" s="7" t="s">
        <v>82</v>
      </c>
      <c r="G2060" s="9">
        <v>123</v>
      </c>
      <c r="H2060" s="9">
        <v>93</v>
      </c>
      <c r="I2060" s="9">
        <v>51</v>
      </c>
      <c r="J2060" s="9">
        <v>56</v>
      </c>
      <c r="K2060" s="9">
        <v>53</v>
      </c>
      <c r="L2060" s="9">
        <v>54</v>
      </c>
      <c r="M2060" s="9">
        <v>51</v>
      </c>
      <c r="N2060" s="9">
        <v>67</v>
      </c>
      <c r="O2060" s="9">
        <v>52</v>
      </c>
      <c r="P2060" s="9">
        <v>48</v>
      </c>
      <c r="Q2060" s="10">
        <v>101</v>
      </c>
      <c r="R2060" s="11">
        <v>42</v>
      </c>
      <c r="S2060" s="11">
        <v>1</v>
      </c>
      <c r="T2060" s="11">
        <v>104</v>
      </c>
      <c r="U2060" s="11">
        <v>101</v>
      </c>
      <c r="V2060" s="11">
        <v>1</v>
      </c>
      <c r="W2060" s="11">
        <v>102</v>
      </c>
      <c r="X2060" s="11">
        <f t="shared" si="448"/>
        <v>452</v>
      </c>
      <c r="Y2060" s="11">
        <f t="shared" si="449"/>
        <v>4555</v>
      </c>
      <c r="Z2060" s="11">
        <f t="shared" si="450"/>
        <v>1990</v>
      </c>
      <c r="AA2060" s="11">
        <f t="shared" si="451"/>
        <v>4160</v>
      </c>
      <c r="AB2060" s="11">
        <f t="shared" si="452"/>
        <v>4160</v>
      </c>
      <c r="AC2060" s="6">
        <f t="shared" si="453"/>
        <v>4880</v>
      </c>
      <c r="AD2060" s="9" t="s">
        <v>417</v>
      </c>
      <c r="AE2060" s="3" t="str">
        <f>IF(ISERROR(VLOOKUP($AD2060,技まとめ!$A$1:$F$380,6,FALSE)),"－",VLOOKUP($AD2060,技まとめ!$A$1:$F$380,6,FALSE))</f>
        <v>BL</v>
      </c>
      <c r="AF2060" s="3">
        <f>IF(ISERROR(VLOOKUP($AD2060,技まとめ!$A$1:$F$380,3,FALSE)),"－",VLOOKUP($AD2060,技まとめ!$A$1:$F$380,3,FALSE))</f>
        <v>50</v>
      </c>
      <c r="AG2060" s="3">
        <f>IF(ISERROR(VLOOKUP($AD2060,技まとめ!$A$1:$F$380,5,FALSE)),"－",VLOOKUP($AD2060,技まとめ!$A$1:$F$380,5,FALSE))</f>
        <v>36</v>
      </c>
      <c r="AH2060" s="3" t="str">
        <f>IF($E2060=IF(ISERROR(VLOOKUP($AD2060,技まとめ!$A$1:$F$380,4,FALSE)),"－",VLOOKUP($AD2060,技まとめ!$A$1:$F$380,4,FALSE)),"一致","")</f>
        <v>一致</v>
      </c>
      <c r="AI2060" s="9" t="s">
        <v>423</v>
      </c>
      <c r="AJ2060" s="3" t="str">
        <f>IF(ISERROR(VLOOKUP($AI2060,技まとめ!$A$1:$F$380,6,FALSE)),"－",VLOOKUP($AI2060,技まとめ!$A$1:$F$380,6,FALSE))</f>
        <v>BL</v>
      </c>
      <c r="AK2060" s="3">
        <f>IF(ISERROR(VLOOKUP($AI2060,技まとめ!$A$1:$F$380,3,FALSE)),"－",VLOOKUP($AI2060,技まとめ!$A$1:$F$380,3,FALSE))</f>
        <v>13</v>
      </c>
      <c r="AL2060" s="3">
        <f>IF(ISERROR(VLOOKUP($AI2060,技まとめ!$A$1:$F$380,5,FALSE)),"－",VLOOKUP($AI2060,技まとめ!$A$1:$F$380,5,FALSE))</f>
        <v>20</v>
      </c>
      <c r="AM2060" s="3" t="str">
        <f>IF($E2060=IF(ISERROR(VLOOKUP($AI2060,技まとめ!$A$1:$F$380,4,FALSE)),"－",VLOOKUP($AI2060,技まとめ!$A$1:$F$380,4,FALSE)),"一致","")</f>
        <v>一致</v>
      </c>
      <c r="AN2060" s="9" t="s">
        <v>638</v>
      </c>
      <c r="AO2060" s="3" t="str">
        <f>IF(ISERROR(VLOOKUP($AN2060,技まとめ!$A$1:$F$380,6,FALSE)),"－",VLOOKUP($AN2060,技まとめ!$A$1:$F$380,6,FALSE))</f>
        <v>BL</v>
      </c>
      <c r="AP2060" s="3">
        <f>IF(ISERROR(VLOOKUP($AN2060,技まとめ!$A$1:$F$380,3,FALSE)),"－",VLOOKUP($AN2060,技まとめ!$A$1:$F$380,3,FALSE))</f>
        <v>52</v>
      </c>
      <c r="AQ2060" s="3">
        <f>IF(ISERROR(VLOOKUP($AN2060,技まとめ!$A$1:$F$380,5,FALSE)),"－",VLOOKUP($AN2060,技まとめ!$A$1:$F$380,5,FALSE))</f>
        <v>36</v>
      </c>
      <c r="AR2060" s="3" t="str">
        <f>IF($E2060=IF(ISERROR(VLOOKUP($AN2060,技まとめ!$A$1:$F$380,4,FALSE)),"－",VLOOKUP($AN2060,技まとめ!$A$1:$F$380,4,FALSE)),"一致","")</f>
        <v/>
      </c>
      <c r="AS2060" s="9" t="s">
        <v>123</v>
      </c>
      <c r="AT2060" s="3" t="str">
        <f>IF(ISERROR(VLOOKUP($AS2060,技まとめ!$A$1:$F$380,6,FALSE)),"－",VLOOKUP($AS2060,技まとめ!$A$1:$F$380,6,FALSE))</f>
        <v>DR</v>
      </c>
      <c r="AU2060" s="3">
        <f>IF(ISERROR(VLOOKUP($AS2060,技まとめ!$A$1:$F$380,3,FALSE)),"－",VLOOKUP($AS2060,技まとめ!$A$1:$F$380,3,FALSE))</f>
        <v>36</v>
      </c>
      <c r="AV2060" s="3">
        <f>IF(ISERROR(VLOOKUP($AS2060,技まとめ!$A$1:$F$380,5,FALSE)),"－",VLOOKUP($AS2060,技まとめ!$A$1:$F$380,5,FALSE))</f>
        <v>27</v>
      </c>
      <c r="AW2060" s="3" t="str">
        <f>IF($E2060=IF(ISERROR(VLOOKUP($AS2060,技まとめ!$A$1:$F$380,4,FALSE)),"－",VLOOKUP($AS2060,技まとめ!$A$1:$F$380,4,FALSE)),"一致","")</f>
        <v/>
      </c>
      <c r="AX2060" s="12" t="str">
        <f t="shared" si="454"/>
        <v>デザートストームコイルターンジグザグフレイムごりむちゅう</v>
      </c>
      <c r="AY2060" s="12" t="str">
        <f t="shared" si="455"/>
        <v>デザートストームコイルターンジグザグフレイムごりむちゅう</v>
      </c>
      <c r="AZ2060" s="12" t="str">
        <f t="shared" si="456"/>
        <v>デザートストームコイルターンジグザグフレイムごりむちゅう</v>
      </c>
      <c r="BA2060" s="12" t="str">
        <f t="shared" si="457"/>
        <v>デザートストームコイルターンジグザグフレイムごりむちゅう</v>
      </c>
      <c r="BB2060" s="11" t="str">
        <f t="shared" si="458"/>
        <v>BLBLBLDR</v>
      </c>
      <c r="BC2060" s="11" t="str">
        <f t="shared" si="459"/>
        <v>BLBLBLDR</v>
      </c>
      <c r="BD2060" s="11" t="str">
        <f t="shared" si="460"/>
        <v>BLBLBLDR</v>
      </c>
      <c r="BE2060" s="11" t="str">
        <f t="shared" si="461"/>
        <v>BLBLBLDR</v>
      </c>
    </row>
    <row r="2061" spans="1:57" ht="11.25" hidden="1" customHeight="1">
      <c r="A2061" s="6">
        <v>2060</v>
      </c>
      <c r="B2061" s="7" t="s">
        <v>4489</v>
      </c>
      <c r="C2061" s="8" t="s">
        <v>4490</v>
      </c>
      <c r="D2061" s="7" t="s">
        <v>72</v>
      </c>
      <c r="E2061" s="7" t="s">
        <v>73</v>
      </c>
      <c r="F2061" s="7" t="s">
        <v>82</v>
      </c>
      <c r="G2061" s="9">
        <v>129</v>
      </c>
      <c r="H2061" s="9">
        <v>92</v>
      </c>
      <c r="I2061" s="9">
        <v>53</v>
      </c>
      <c r="J2061" s="9">
        <v>51</v>
      </c>
      <c r="K2061" s="9">
        <v>51</v>
      </c>
      <c r="L2061" s="9">
        <v>60</v>
      </c>
      <c r="M2061" s="9">
        <v>51</v>
      </c>
      <c r="N2061" s="9">
        <v>65</v>
      </c>
      <c r="O2061" s="9">
        <v>51</v>
      </c>
      <c r="P2061" s="9">
        <v>49</v>
      </c>
      <c r="Q2061" s="10">
        <v>103</v>
      </c>
      <c r="R2061" s="11">
        <v>34</v>
      </c>
      <c r="S2061" s="11">
        <v>1</v>
      </c>
      <c r="T2061" s="11">
        <v>110</v>
      </c>
      <c r="U2061" s="11">
        <v>101</v>
      </c>
      <c r="V2061" s="11">
        <v>1</v>
      </c>
      <c r="W2061" s="11">
        <v>101</v>
      </c>
      <c r="X2061" s="11">
        <f t="shared" si="448"/>
        <v>451</v>
      </c>
      <c r="Y2061" s="11">
        <f t="shared" si="449"/>
        <v>4630</v>
      </c>
      <c r="Z2061" s="11">
        <f t="shared" si="450"/>
        <v>1705</v>
      </c>
      <c r="AA2061" s="11">
        <f t="shared" si="451"/>
        <v>4365</v>
      </c>
      <c r="AB2061" s="11">
        <f t="shared" si="452"/>
        <v>4365</v>
      </c>
      <c r="AC2061" s="6">
        <f t="shared" si="453"/>
        <v>5075</v>
      </c>
      <c r="AD2061" s="9" t="s">
        <v>156</v>
      </c>
      <c r="AE2061" s="3" t="str">
        <f>IF(ISERROR(VLOOKUP($AD2061,技まとめ!$A$1:$F$380,6,FALSE)),"－",VLOOKUP($AD2061,技まとめ!$A$1:$F$380,6,FALSE))</f>
        <v>BB</v>
      </c>
      <c r="AF2061" s="3">
        <f>IF(ISERROR(VLOOKUP($AD2061,技まとめ!$A$1:$F$380,3,FALSE)),"－",VLOOKUP($AD2061,技まとめ!$A$1:$F$380,3,FALSE))</f>
        <v>17</v>
      </c>
      <c r="AG2061" s="3">
        <f>IF(ISERROR(VLOOKUP($AD2061,技まとめ!$A$1:$F$380,5,FALSE)),"－",VLOOKUP($AD2061,技まとめ!$A$1:$F$380,5,FALSE))</f>
        <v>20</v>
      </c>
      <c r="AH2061" s="3" t="str">
        <f>IF($E2061=IF(ISERROR(VLOOKUP($AD2061,技まとめ!$A$1:$F$380,4,FALSE)),"－",VLOOKUP($AD2061,技まとめ!$A$1:$F$380,4,FALSE)),"一致","")</f>
        <v/>
      </c>
      <c r="AI2061" s="9" t="s">
        <v>168</v>
      </c>
      <c r="AJ2061" s="3" t="str">
        <f>IF(ISERROR(VLOOKUP($AI2061,技まとめ!$A$1:$F$380,6,FALSE)),"－",VLOOKUP($AI2061,技まとめ!$A$1:$F$380,6,FALSE))</f>
        <v>BL</v>
      </c>
      <c r="AK2061" s="3">
        <f>IF(ISERROR(VLOOKUP($AI2061,技まとめ!$A$1:$F$380,3,FALSE)),"－",VLOOKUP($AI2061,技まとめ!$A$1:$F$380,3,FALSE))</f>
        <v>25</v>
      </c>
      <c r="AL2061" s="3">
        <f>IF(ISERROR(VLOOKUP($AI2061,技まとめ!$A$1:$F$380,5,FALSE)),"－",VLOOKUP($AI2061,技まとめ!$A$1:$F$380,5,FALSE))</f>
        <v>12</v>
      </c>
      <c r="AM2061" s="3" t="str">
        <f>IF($E2061=IF(ISERROR(VLOOKUP($AI2061,技まとめ!$A$1:$F$380,4,FALSE)),"－",VLOOKUP($AI2061,技まとめ!$A$1:$F$380,4,FALSE)),"一致","")</f>
        <v/>
      </c>
      <c r="AN2061" s="9" t="s">
        <v>103</v>
      </c>
      <c r="AO2061" s="3" t="str">
        <f>IF(ISERROR(VLOOKUP($AN2061,技まとめ!$A$1:$F$380,6,FALSE)),"－",VLOOKUP($AN2061,技まとめ!$A$1:$F$380,6,FALSE))</f>
        <v>DR</v>
      </c>
      <c r="AP2061" s="3">
        <f>IF(ISERROR(VLOOKUP($AN2061,技まとめ!$A$1:$F$380,3,FALSE)),"－",VLOOKUP($AN2061,技まとめ!$A$1:$F$380,3,FALSE))</f>
        <v>56</v>
      </c>
      <c r="AQ2061" s="3">
        <f>IF(ISERROR(VLOOKUP($AN2061,技まとめ!$A$1:$F$380,5,FALSE)),"－",VLOOKUP($AN2061,技まとめ!$A$1:$F$380,5,FALSE))</f>
        <v>39</v>
      </c>
      <c r="AR2061" s="3" t="str">
        <f>IF($E2061=IF(ISERROR(VLOOKUP($AN2061,技まとめ!$A$1:$F$380,4,FALSE)),"－",VLOOKUP($AN2061,技まとめ!$A$1:$F$380,4,FALSE)),"一致","")</f>
        <v/>
      </c>
      <c r="AS2061" s="9" t="s">
        <v>5010</v>
      </c>
      <c r="AT2061" s="3" t="str">
        <f>IF(ISERROR(VLOOKUP($AS2061,技まとめ!$A$1:$F$380,6,FALSE)),"－",VLOOKUP($AS2061,技まとめ!$A$1:$F$380,6,FALSE))</f>
        <v>－</v>
      </c>
      <c r="AU2061" s="3">
        <f>IF(ISERROR(VLOOKUP($AS2061,技まとめ!$A$1:$F$380,3,FALSE)),"－",VLOOKUP($AS2061,技まとめ!$A$1:$F$380,3,FALSE))</f>
        <v>0</v>
      </c>
      <c r="AV2061" s="3">
        <f>IF(ISERROR(VLOOKUP($AS2061,技まとめ!$A$1:$F$380,5,FALSE)),"－",VLOOKUP($AS2061,技まとめ!$A$1:$F$380,5,FALSE))</f>
        <v>0</v>
      </c>
      <c r="AW2061" s="3" t="str">
        <f>IF($E2061=IF(ISERROR(VLOOKUP($AS2061,技まとめ!$A$1:$F$380,4,FALSE)),"－",VLOOKUP($AS2061,技まとめ!$A$1:$F$380,4,FALSE)),"一致","")</f>
        <v/>
      </c>
      <c r="AX2061" s="12" t="str">
        <f t="shared" si="454"/>
        <v>ジャイアントスピンキラースライドまぼろしドリブルイカサマ！</v>
      </c>
      <c r="AY2061" s="12" t="str">
        <f t="shared" si="455"/>
        <v>ジャイアントスピンキラースライドまぼろしドリブルイカサマ！</v>
      </c>
      <c r="AZ2061" s="12" t="str">
        <f t="shared" si="456"/>
        <v>ジャイアントスピンキラースライドまぼろしドリブルイカサマ！</v>
      </c>
      <c r="BA2061" s="12" t="str">
        <f t="shared" si="457"/>
        <v>ジャイアントスピンキラースライドまぼろしドリブルイカサマ！</v>
      </c>
      <c r="BB2061" s="11" t="str">
        <f t="shared" si="458"/>
        <v>BBBLDR－</v>
      </c>
      <c r="BC2061" s="11" t="str">
        <f t="shared" si="459"/>
        <v>BBBLDR－</v>
      </c>
      <c r="BD2061" s="11" t="str">
        <f t="shared" si="460"/>
        <v>BBBLDR－</v>
      </c>
      <c r="BE2061" s="11" t="str">
        <f t="shared" si="461"/>
        <v>BBBLDR－</v>
      </c>
    </row>
    <row r="2062" spans="1:57" ht="11.25" hidden="1" customHeight="1">
      <c r="A2062" s="6">
        <v>2061</v>
      </c>
      <c r="B2062" s="7" t="s">
        <v>4491</v>
      </c>
      <c r="C2062" s="8" t="s">
        <v>4492</v>
      </c>
      <c r="D2062" s="7" t="s">
        <v>72</v>
      </c>
      <c r="E2062" s="7" t="s">
        <v>102</v>
      </c>
      <c r="F2062" s="7" t="s">
        <v>82</v>
      </c>
      <c r="G2062" s="9">
        <v>130</v>
      </c>
      <c r="H2062" s="9">
        <v>103</v>
      </c>
      <c r="I2062" s="9">
        <v>51</v>
      </c>
      <c r="J2062" s="9">
        <v>49</v>
      </c>
      <c r="K2062" s="9">
        <v>50</v>
      </c>
      <c r="L2062" s="9">
        <v>51</v>
      </c>
      <c r="M2062" s="9">
        <v>50</v>
      </c>
      <c r="N2062" s="9">
        <v>63</v>
      </c>
      <c r="O2062" s="9">
        <v>49</v>
      </c>
      <c r="P2062" s="9">
        <v>66</v>
      </c>
      <c r="Q2062" s="10">
        <v>101</v>
      </c>
      <c r="R2062" s="11">
        <v>46</v>
      </c>
      <c r="S2062" s="11">
        <v>1</v>
      </c>
      <c r="T2062" s="11">
        <v>101</v>
      </c>
      <c r="U2062" s="11">
        <v>100</v>
      </c>
      <c r="V2062" s="11">
        <v>1</v>
      </c>
      <c r="W2062" s="11">
        <v>99</v>
      </c>
      <c r="X2062" s="11">
        <f t="shared" si="448"/>
        <v>449</v>
      </c>
      <c r="Y2062" s="11">
        <f t="shared" si="449"/>
        <v>4540</v>
      </c>
      <c r="Z2062" s="11">
        <f t="shared" si="450"/>
        <v>2115</v>
      </c>
      <c r="AA2062" s="11">
        <f t="shared" si="451"/>
        <v>4040</v>
      </c>
      <c r="AB2062" s="11">
        <f t="shared" si="452"/>
        <v>4040</v>
      </c>
      <c r="AC2062" s="6">
        <f t="shared" si="453"/>
        <v>4765</v>
      </c>
      <c r="AD2062" s="9" t="s">
        <v>263</v>
      </c>
      <c r="AE2062" s="3" t="str">
        <f>IF(ISERROR(VLOOKUP($AD2062,技まとめ!$A$1:$F$380,6,FALSE)),"－",VLOOKUP($AD2062,技まとめ!$A$1:$F$380,6,FALSE))</f>
        <v>DR</v>
      </c>
      <c r="AF2062" s="3">
        <f>IF(ISERROR(VLOOKUP($AD2062,技まとめ!$A$1:$F$380,3,FALSE)),"－",VLOOKUP($AD2062,技まとめ!$A$1:$F$380,3,FALSE))</f>
        <v>16</v>
      </c>
      <c r="AG2062" s="3">
        <f>IF(ISERROR(VLOOKUP($AD2062,技まとめ!$A$1:$F$380,5,FALSE)),"－",VLOOKUP($AD2062,技まとめ!$A$1:$F$380,5,FALSE))</f>
        <v>21</v>
      </c>
      <c r="AH2062" s="3" t="str">
        <f>IF($E2062=IF(ISERROR(VLOOKUP($AD2062,技まとめ!$A$1:$F$380,4,FALSE)),"－",VLOOKUP($AD2062,技まとめ!$A$1:$F$380,4,FALSE)),"一致","")</f>
        <v/>
      </c>
      <c r="AI2062" s="9" t="s">
        <v>554</v>
      </c>
      <c r="AJ2062" s="3" t="str">
        <f>IF(ISERROR(VLOOKUP($AI2062,技まとめ!$A$1:$F$380,6,FALSE)),"－",VLOOKUP($AI2062,技まとめ!$A$1:$F$380,6,FALSE))</f>
        <v>BL</v>
      </c>
      <c r="AK2062" s="3">
        <f>IF(ISERROR(VLOOKUP($AI2062,技まとめ!$A$1:$F$380,3,FALSE)),"－",VLOOKUP($AI2062,技まとめ!$A$1:$F$380,3,FALSE))</f>
        <v>65</v>
      </c>
      <c r="AL2062" s="3">
        <f>IF(ISERROR(VLOOKUP($AI2062,技まとめ!$A$1:$F$380,5,FALSE)),"－",VLOOKUP($AI2062,技まとめ!$A$1:$F$380,5,FALSE))</f>
        <v>42</v>
      </c>
      <c r="AM2062" s="3" t="str">
        <f>IF($E2062=IF(ISERROR(VLOOKUP($AI2062,技まとめ!$A$1:$F$380,4,FALSE)),"－",VLOOKUP($AI2062,技まとめ!$A$1:$F$380,4,FALSE)),"一致","")</f>
        <v>一致</v>
      </c>
      <c r="AN2062" s="9" t="s">
        <v>557</v>
      </c>
      <c r="AO2062" s="3" t="str">
        <f>IF(ISERROR(VLOOKUP($AN2062,技まとめ!$A$1:$F$380,6,FALSE)),"－",VLOOKUP($AN2062,技まとめ!$A$1:$F$380,6,FALSE))</f>
        <v>LS</v>
      </c>
      <c r="AP2062" s="3">
        <f>IF(ISERROR(VLOOKUP($AN2062,技まとめ!$A$1:$F$380,3,FALSE)),"－",VLOOKUP($AN2062,技まとめ!$A$1:$F$380,3,FALSE))</f>
        <v>101</v>
      </c>
      <c r="AQ2062" s="3">
        <f>IF(ISERROR(VLOOKUP($AN2062,技まとめ!$A$1:$F$380,5,FALSE)),"－",VLOOKUP($AN2062,技まとめ!$A$1:$F$380,5,FALSE))</f>
        <v>66</v>
      </c>
      <c r="AR2062" s="3" t="str">
        <f>IF($E2062=IF(ISERROR(VLOOKUP($AN2062,技まとめ!$A$1:$F$380,4,FALSE)),"－",VLOOKUP($AN2062,技まとめ!$A$1:$F$380,4,FALSE)),"一致","")</f>
        <v>一致</v>
      </c>
      <c r="AS2062" s="9" t="s">
        <v>186</v>
      </c>
      <c r="AT2062" s="3" t="str">
        <f>IF(ISERROR(VLOOKUP($AS2062,技まとめ!$A$1:$F$380,6,FALSE)),"－",VLOOKUP($AS2062,技まとめ!$A$1:$F$380,6,FALSE))</f>
        <v>DR</v>
      </c>
      <c r="AU2062" s="3">
        <f>IF(ISERROR(VLOOKUP($AS2062,技まとめ!$A$1:$F$380,3,FALSE)),"－",VLOOKUP($AS2062,技まとめ!$A$1:$F$380,3,FALSE))</f>
        <v>27</v>
      </c>
      <c r="AV2062" s="3">
        <f>IF(ISERROR(VLOOKUP($AS2062,技まとめ!$A$1:$F$380,5,FALSE)),"－",VLOOKUP($AS2062,技まとめ!$A$1:$F$380,5,FALSE))</f>
        <v>25</v>
      </c>
      <c r="AW2062" s="3" t="str">
        <f>IF($E2062=IF(ISERROR(VLOOKUP($AS2062,技まとめ!$A$1:$F$380,4,FALSE)),"－",VLOOKUP($AS2062,技まとめ!$A$1:$F$380,4,FALSE)),"一致","")</f>
        <v>一致</v>
      </c>
      <c r="AX2062" s="12" t="str">
        <f t="shared" si="454"/>
        <v>マジックローリングスライドトリプルブーストフーセンガム</v>
      </c>
      <c r="AY2062" s="12" t="str">
        <f t="shared" si="455"/>
        <v>マジックローリングスライドトリプルブーストフーセンガム</v>
      </c>
      <c r="AZ2062" s="12" t="str">
        <f t="shared" si="456"/>
        <v>マジックローリングスライドトリプルブーストフーセンガム</v>
      </c>
      <c r="BA2062" s="12" t="str">
        <f t="shared" si="457"/>
        <v>マジックローリングスライドトリプルブーストフーセンガム</v>
      </c>
      <c r="BB2062" s="11" t="str">
        <f t="shared" si="458"/>
        <v>DRBLLSDR</v>
      </c>
      <c r="BC2062" s="11" t="str">
        <f t="shared" si="459"/>
        <v>DRBLLSDR</v>
      </c>
      <c r="BD2062" s="11" t="str">
        <f t="shared" si="460"/>
        <v>DRBLLSDR</v>
      </c>
      <c r="BE2062" s="11" t="str">
        <f t="shared" si="461"/>
        <v>DRBLLSDR</v>
      </c>
    </row>
    <row r="2063" spans="1:57" ht="11.25" hidden="1" customHeight="1">
      <c r="A2063" s="6">
        <v>2062</v>
      </c>
      <c r="B2063" s="7" t="s">
        <v>4493</v>
      </c>
      <c r="C2063" s="8" t="s">
        <v>4494</v>
      </c>
      <c r="D2063" s="7" t="s">
        <v>72</v>
      </c>
      <c r="E2063" s="7" t="s">
        <v>81</v>
      </c>
      <c r="F2063" s="7" t="s">
        <v>74</v>
      </c>
      <c r="G2063" s="9">
        <v>129</v>
      </c>
      <c r="H2063" s="9">
        <v>93</v>
      </c>
      <c r="I2063" s="9">
        <v>53</v>
      </c>
      <c r="J2063" s="9">
        <v>52</v>
      </c>
      <c r="K2063" s="9">
        <v>51</v>
      </c>
      <c r="L2063" s="9">
        <v>59</v>
      </c>
      <c r="M2063" s="9">
        <v>48</v>
      </c>
      <c r="N2063" s="9">
        <v>64</v>
      </c>
      <c r="O2063" s="9">
        <v>51</v>
      </c>
      <c r="P2063" s="9">
        <v>52</v>
      </c>
      <c r="Q2063" s="10">
        <v>103</v>
      </c>
      <c r="R2063" s="11">
        <v>37</v>
      </c>
      <c r="S2063" s="11">
        <v>1</v>
      </c>
      <c r="T2063" s="11">
        <v>109</v>
      </c>
      <c r="U2063" s="11">
        <v>98</v>
      </c>
      <c r="V2063" s="11">
        <v>1</v>
      </c>
      <c r="W2063" s="11">
        <v>101</v>
      </c>
      <c r="X2063" s="11">
        <f t="shared" si="448"/>
        <v>450</v>
      </c>
      <c r="Y2063" s="11">
        <f t="shared" si="449"/>
        <v>4630</v>
      </c>
      <c r="Z2063" s="11">
        <f t="shared" si="450"/>
        <v>1810</v>
      </c>
      <c r="AA2063" s="11">
        <f t="shared" si="451"/>
        <v>4330</v>
      </c>
      <c r="AB2063" s="11">
        <f t="shared" si="452"/>
        <v>4330</v>
      </c>
      <c r="AC2063" s="6">
        <f t="shared" si="453"/>
        <v>5050</v>
      </c>
      <c r="AD2063" s="9" t="s">
        <v>776</v>
      </c>
      <c r="AE2063" s="3" t="str">
        <f>IF(ISERROR(VLOOKUP($AD2063,技まとめ!$A$1:$F$380,6,FALSE)),"－",VLOOKUP($AD2063,技まとめ!$A$1:$F$380,6,FALSE))</f>
        <v>P1</v>
      </c>
      <c r="AF2063" s="3">
        <f>IF(ISERROR(VLOOKUP($AD2063,技まとめ!$A$1:$F$380,3,FALSE)),"－",VLOOKUP($AD2063,技まとめ!$A$1:$F$380,3,FALSE))</f>
        <v>13</v>
      </c>
      <c r="AG2063" s="3">
        <f>IF(ISERROR(VLOOKUP($AD2063,技まとめ!$A$1:$F$380,5,FALSE)),"－",VLOOKUP($AD2063,技まとめ!$A$1:$F$380,5,FALSE))</f>
        <v>20</v>
      </c>
      <c r="AH2063" s="3" t="str">
        <f>IF($E2063=IF(ISERROR(VLOOKUP($AD2063,技まとめ!$A$1:$F$380,4,FALSE)),"－",VLOOKUP($AD2063,技まとめ!$A$1:$F$380,4,FALSE)),"一致","")</f>
        <v/>
      </c>
      <c r="AI2063" s="9" t="s">
        <v>129</v>
      </c>
      <c r="AJ2063" s="3" t="str">
        <f>IF(ISERROR(VLOOKUP($AI2063,技まとめ!$A$1:$F$380,6,FALSE)),"－",VLOOKUP($AI2063,技まとめ!$A$1:$F$380,6,FALSE))</f>
        <v>BL</v>
      </c>
      <c r="AK2063" s="3">
        <f>IF(ISERROR(VLOOKUP($AI2063,技まとめ!$A$1:$F$380,3,FALSE)),"－",VLOOKUP($AI2063,技まとめ!$A$1:$F$380,3,FALSE))</f>
        <v>13</v>
      </c>
      <c r="AL2063" s="3">
        <f>IF(ISERROR(VLOOKUP($AI2063,技まとめ!$A$1:$F$380,5,FALSE)),"－",VLOOKUP($AI2063,技まとめ!$A$1:$F$380,5,FALSE))</f>
        <v>20</v>
      </c>
      <c r="AM2063" s="3" t="str">
        <f>IF($E2063=IF(ISERROR(VLOOKUP($AI2063,技まとめ!$A$1:$F$380,4,FALSE)),"－",VLOOKUP($AI2063,技まとめ!$A$1:$F$380,4,FALSE)),"一致","")</f>
        <v/>
      </c>
      <c r="AN2063" s="9" t="s">
        <v>110</v>
      </c>
      <c r="AO2063" s="3" t="str">
        <f>IF(ISERROR(VLOOKUP($AN2063,技まとめ!$A$1:$F$380,6,FALSE)),"－",VLOOKUP($AN2063,技まとめ!$A$1:$F$380,6,FALSE))</f>
        <v>DR</v>
      </c>
      <c r="AP2063" s="3">
        <f>IF(ISERROR(VLOOKUP($AN2063,技まとめ!$A$1:$F$380,3,FALSE)),"－",VLOOKUP($AN2063,技まとめ!$A$1:$F$380,3,FALSE))</f>
        <v>34</v>
      </c>
      <c r="AQ2063" s="3">
        <f>IF(ISERROR(VLOOKUP($AN2063,技まとめ!$A$1:$F$380,5,FALSE)),"－",VLOOKUP($AN2063,技まとめ!$A$1:$F$380,5,FALSE))</f>
        <v>27</v>
      </c>
      <c r="AR2063" s="3" t="str">
        <f>IF($E2063=IF(ISERROR(VLOOKUP($AN2063,技まとめ!$A$1:$F$380,4,FALSE)),"－",VLOOKUP($AN2063,技まとめ!$A$1:$F$380,4,FALSE)),"一致","")</f>
        <v>一致</v>
      </c>
      <c r="AS2063" s="9" t="s">
        <v>590</v>
      </c>
      <c r="AT2063" s="3" t="str">
        <f>IF(ISERROR(VLOOKUP($AS2063,技まとめ!$A$1:$F$380,6,FALSE)),"－",VLOOKUP($AS2063,技まとめ!$A$1:$F$380,6,FALSE))</f>
        <v>BL</v>
      </c>
      <c r="AU2063" s="3">
        <f>IF(ISERROR(VLOOKUP($AS2063,技まとめ!$A$1:$F$380,3,FALSE)),"－",VLOOKUP($AS2063,技まとめ!$A$1:$F$380,3,FALSE))</f>
        <v>27</v>
      </c>
      <c r="AV2063" s="3">
        <f>IF(ISERROR(VLOOKUP($AS2063,技まとめ!$A$1:$F$380,5,FALSE)),"－",VLOOKUP($AS2063,技まとめ!$A$1:$F$380,5,FALSE))</f>
        <v>25</v>
      </c>
      <c r="AW2063" s="3" t="str">
        <f>IF($E2063=IF(ISERROR(VLOOKUP($AS2063,技まとめ!$A$1:$F$380,4,FALSE)),"－",VLOOKUP($AS2063,技まとめ!$A$1:$F$380,4,FALSE)),"一致","")</f>
        <v/>
      </c>
      <c r="AX2063" s="12" t="str">
        <f t="shared" si="454"/>
        <v>ねっけつパンチクイックドロウジグザグスパークフォトンフラッシュ</v>
      </c>
      <c r="AY2063" s="12" t="str">
        <f t="shared" si="455"/>
        <v>ねっけつパンチクイックドロウジグザグスパークフォトンフラッシュ</v>
      </c>
      <c r="AZ2063" s="12" t="str">
        <f t="shared" si="456"/>
        <v>ねっけつパンチクイックドロウジグザグスパークフォトンフラッシュ</v>
      </c>
      <c r="BA2063" s="12" t="str">
        <f t="shared" si="457"/>
        <v>ねっけつパンチクイックドロウジグザグスパークフォトンフラッシュ</v>
      </c>
      <c r="BB2063" s="11" t="str">
        <f t="shared" si="458"/>
        <v>P1BLDRBL</v>
      </c>
      <c r="BC2063" s="11" t="str">
        <f t="shared" si="459"/>
        <v>P1BLDRBL</v>
      </c>
      <c r="BD2063" s="11" t="str">
        <f t="shared" si="460"/>
        <v>P1BLDRBL</v>
      </c>
      <c r="BE2063" s="11" t="str">
        <f t="shared" si="461"/>
        <v>P1BLDRBL</v>
      </c>
    </row>
    <row r="2064" spans="1:57" ht="11.25" hidden="1" customHeight="1">
      <c r="A2064" s="6">
        <v>2063</v>
      </c>
      <c r="B2064" s="7" t="s">
        <v>4495</v>
      </c>
      <c r="C2064" s="8" t="s">
        <v>4496</v>
      </c>
      <c r="D2064" s="7" t="s">
        <v>72</v>
      </c>
      <c r="E2064" s="7" t="s">
        <v>73</v>
      </c>
      <c r="F2064" s="7" t="s">
        <v>109</v>
      </c>
      <c r="G2064" s="9">
        <v>118</v>
      </c>
      <c r="H2064" s="9">
        <v>93</v>
      </c>
      <c r="I2064" s="9">
        <v>49</v>
      </c>
      <c r="J2064" s="9">
        <v>63</v>
      </c>
      <c r="K2064" s="9">
        <v>51</v>
      </c>
      <c r="L2064" s="9">
        <v>51</v>
      </c>
      <c r="M2064" s="9">
        <v>51</v>
      </c>
      <c r="N2064" s="9">
        <v>51</v>
      </c>
      <c r="O2064" s="9">
        <v>49</v>
      </c>
      <c r="P2064" s="9">
        <v>45</v>
      </c>
      <c r="Q2064" s="10">
        <v>99</v>
      </c>
      <c r="R2064" s="11">
        <v>28</v>
      </c>
      <c r="S2064" s="11">
        <v>1</v>
      </c>
      <c r="T2064" s="11">
        <v>101</v>
      </c>
      <c r="U2064" s="11">
        <v>101</v>
      </c>
      <c r="V2064" s="11">
        <v>1</v>
      </c>
      <c r="W2064" s="11">
        <v>99</v>
      </c>
      <c r="X2064" s="11">
        <f t="shared" si="448"/>
        <v>430</v>
      </c>
      <c r="Y2064" s="11">
        <f t="shared" si="449"/>
        <v>4460</v>
      </c>
      <c r="Z2064" s="11">
        <f t="shared" si="450"/>
        <v>1485</v>
      </c>
      <c r="AA2064" s="11">
        <f t="shared" si="451"/>
        <v>4040</v>
      </c>
      <c r="AB2064" s="11">
        <f t="shared" si="452"/>
        <v>4040</v>
      </c>
      <c r="AC2064" s="6">
        <f t="shared" si="453"/>
        <v>4675</v>
      </c>
      <c r="AD2064" s="9" t="s">
        <v>5061</v>
      </c>
      <c r="AE2064" s="3" t="str">
        <f>IF(ISERROR(VLOOKUP($AD2064,技まとめ!$A$1:$F$380,6,FALSE)),"－",VLOOKUP($AD2064,技まとめ!$A$1:$F$380,6,FALSE))</f>
        <v>BL</v>
      </c>
      <c r="AF2064" s="3">
        <f>IF(ISERROR(VLOOKUP($AD2064,技まとめ!$A$1:$F$380,3,FALSE)),"－",VLOOKUP($AD2064,技まとめ!$A$1:$F$380,3,FALSE))</f>
        <v>33</v>
      </c>
      <c r="AG2064" s="3">
        <f>IF(ISERROR(VLOOKUP($AD2064,技まとめ!$A$1:$F$380,5,FALSE)),"－",VLOOKUP($AD2064,技まとめ!$A$1:$F$380,5,FALSE))</f>
        <v>28</v>
      </c>
      <c r="AH2064" s="3" t="str">
        <f>IF($E2064=IF(ISERROR(VLOOKUP($AD2064,技まとめ!$A$1:$F$380,4,FALSE)),"－",VLOOKUP($AD2064,技まとめ!$A$1:$F$380,4,FALSE)),"一致","")</f>
        <v/>
      </c>
      <c r="AI2064" s="9" t="s">
        <v>398</v>
      </c>
      <c r="AJ2064" s="3" t="str">
        <f>IF(ISERROR(VLOOKUP($AI2064,技まとめ!$A$1:$F$380,6,FALSE)),"－",VLOOKUP($AI2064,技まとめ!$A$1:$F$380,6,FALSE))</f>
        <v>BB</v>
      </c>
      <c r="AK2064" s="3">
        <f>IF(ISERROR(VLOOKUP($AI2064,技まとめ!$A$1:$F$380,3,FALSE)),"－",VLOOKUP($AI2064,技まとめ!$A$1:$F$380,3,FALSE))</f>
        <v>71</v>
      </c>
      <c r="AL2064" s="3">
        <f>IF(ISERROR(VLOOKUP($AI2064,技まとめ!$A$1:$F$380,5,FALSE)),"－",VLOOKUP($AI2064,技まとめ!$A$1:$F$380,5,FALSE))</f>
        <v>44</v>
      </c>
      <c r="AM2064" s="3" t="str">
        <f>IF($E2064=IF(ISERROR(VLOOKUP($AI2064,技まとめ!$A$1:$F$380,4,FALSE)),"－",VLOOKUP($AI2064,技まとめ!$A$1:$F$380,4,FALSE)),"一致","")</f>
        <v>一致</v>
      </c>
      <c r="AN2064" s="9" t="s">
        <v>417</v>
      </c>
      <c r="AO2064" s="3" t="str">
        <f>IF(ISERROR(VLOOKUP($AN2064,技まとめ!$A$1:$F$380,6,FALSE)),"－",VLOOKUP($AN2064,技まとめ!$A$1:$F$380,6,FALSE))</f>
        <v>BL</v>
      </c>
      <c r="AP2064" s="3">
        <f>IF(ISERROR(VLOOKUP($AN2064,技まとめ!$A$1:$F$380,3,FALSE)),"－",VLOOKUP($AN2064,技まとめ!$A$1:$F$380,3,FALSE))</f>
        <v>50</v>
      </c>
      <c r="AQ2064" s="3">
        <f>IF(ISERROR(VLOOKUP($AN2064,技まとめ!$A$1:$F$380,5,FALSE)),"－",VLOOKUP($AN2064,技まとめ!$A$1:$F$380,5,FALSE))</f>
        <v>36</v>
      </c>
      <c r="AR2064" s="3" t="str">
        <f>IF($E2064=IF(ISERROR(VLOOKUP($AN2064,技まとめ!$A$1:$F$380,4,FALSE)),"－",VLOOKUP($AN2064,技まとめ!$A$1:$F$380,4,FALSE)),"一致","")</f>
        <v/>
      </c>
      <c r="AS2064" s="9" t="s">
        <v>594</v>
      </c>
      <c r="AT2064" s="3" t="str">
        <f>IF(ISERROR(VLOOKUP($AS2064,技まとめ!$A$1:$F$380,6,FALSE)),"－",VLOOKUP($AS2064,技まとめ!$A$1:$F$380,6,FALSE))</f>
        <v>P1</v>
      </c>
      <c r="AU2064" s="3">
        <f>IF(ISERROR(VLOOKUP($AS2064,技まとめ!$A$1:$F$380,3,FALSE)),"－",VLOOKUP($AS2064,技まとめ!$A$1:$F$380,3,FALSE))</f>
        <v>73</v>
      </c>
      <c r="AV2064" s="3">
        <f>IF(ISERROR(VLOOKUP($AS2064,技まとめ!$A$1:$F$380,5,FALSE)),"－",VLOOKUP($AS2064,技まとめ!$A$1:$F$380,5,FALSE))</f>
        <v>42</v>
      </c>
      <c r="AW2064" s="3" t="str">
        <f>IF($E2064=IF(ISERROR(VLOOKUP($AS2064,技まとめ!$A$1:$F$380,4,FALSE)),"－",VLOOKUP($AS2064,技まとめ!$A$1:$F$380,4,FALSE)),"一致","")</f>
        <v>一致</v>
      </c>
      <c r="AX2064" s="12" t="str">
        <f t="shared" si="454"/>
        <v>スーパースキャン（Ｂ）アイアンウォールデザートストームコロッセオガード</v>
      </c>
      <c r="AY2064" s="12" t="str">
        <f t="shared" si="455"/>
        <v>スーパースキャン（Ｂ）アイアンウォールデザートストームコロッセオガード</v>
      </c>
      <c r="AZ2064" s="12" t="str">
        <f t="shared" si="456"/>
        <v>スーパースキャン（Ｂ）アイアンウォールデザートストームコロッセオガード</v>
      </c>
      <c r="BA2064" s="12" t="str">
        <f t="shared" si="457"/>
        <v>スーパースキャン（Ｂ）アイアンウォールデザートストームコロッセオガード</v>
      </c>
      <c r="BB2064" s="11" t="str">
        <f t="shared" si="458"/>
        <v>BLBBBLP1</v>
      </c>
      <c r="BC2064" s="11" t="str">
        <f t="shared" si="459"/>
        <v>BLBBBLP1</v>
      </c>
      <c r="BD2064" s="11" t="str">
        <f t="shared" si="460"/>
        <v>BLBBBLP1</v>
      </c>
      <c r="BE2064" s="11" t="str">
        <f t="shared" si="461"/>
        <v>BLBBBLP1</v>
      </c>
    </row>
    <row r="2065" spans="1:57" ht="11.25" hidden="1" customHeight="1">
      <c r="A2065" s="6">
        <v>2064</v>
      </c>
      <c r="B2065" s="7" t="s">
        <v>4497</v>
      </c>
      <c r="C2065" s="8" t="s">
        <v>4498</v>
      </c>
      <c r="D2065" s="7" t="s">
        <v>72</v>
      </c>
      <c r="E2065" s="7" t="s">
        <v>73</v>
      </c>
      <c r="F2065" s="7" t="s">
        <v>82</v>
      </c>
      <c r="G2065" s="9">
        <v>121</v>
      </c>
      <c r="H2065" s="9">
        <v>94</v>
      </c>
      <c r="I2065" s="9">
        <v>48</v>
      </c>
      <c r="J2065" s="9">
        <v>53</v>
      </c>
      <c r="K2065" s="9">
        <v>60</v>
      </c>
      <c r="L2065" s="9">
        <v>51</v>
      </c>
      <c r="M2065" s="9">
        <v>59</v>
      </c>
      <c r="N2065" s="9">
        <v>63</v>
      </c>
      <c r="O2065" s="9">
        <v>50</v>
      </c>
      <c r="P2065" s="9">
        <v>48</v>
      </c>
      <c r="Q2065" s="10">
        <v>98</v>
      </c>
      <c r="R2065" s="11">
        <v>42</v>
      </c>
      <c r="S2065" s="11">
        <v>1</v>
      </c>
      <c r="T2065" s="11">
        <v>101</v>
      </c>
      <c r="U2065" s="11">
        <v>109</v>
      </c>
      <c r="V2065" s="11">
        <v>1</v>
      </c>
      <c r="W2065" s="11">
        <v>100</v>
      </c>
      <c r="X2065" s="11">
        <f t="shared" si="448"/>
        <v>452</v>
      </c>
      <c r="Y2065" s="11">
        <f t="shared" si="449"/>
        <v>4425</v>
      </c>
      <c r="Z2065" s="11">
        <f t="shared" si="450"/>
        <v>1980</v>
      </c>
      <c r="AA2065" s="11">
        <f t="shared" si="451"/>
        <v>4045</v>
      </c>
      <c r="AB2065" s="11">
        <f t="shared" si="452"/>
        <v>4045</v>
      </c>
      <c r="AC2065" s="6">
        <f t="shared" si="453"/>
        <v>4750</v>
      </c>
      <c r="AD2065" s="9" t="s">
        <v>300</v>
      </c>
      <c r="AE2065" s="3" t="str">
        <f>IF(ISERROR(VLOOKUP($AD2065,技まとめ!$A$1:$F$380,6,FALSE)),"－",VLOOKUP($AD2065,技まとめ!$A$1:$F$380,6,FALSE))</f>
        <v>BB</v>
      </c>
      <c r="AF2065" s="3">
        <f>IF(ISERROR(VLOOKUP($AD2065,技まとめ!$A$1:$F$380,3,FALSE)),"－",VLOOKUP($AD2065,技まとめ!$A$1:$F$380,3,FALSE))</f>
        <v>49</v>
      </c>
      <c r="AG2065" s="3">
        <f>IF(ISERROR(VLOOKUP($AD2065,技まとめ!$A$1:$F$380,5,FALSE)),"－",VLOOKUP($AD2065,技まとめ!$A$1:$F$380,5,FALSE))</f>
        <v>32</v>
      </c>
      <c r="AH2065" s="3" t="str">
        <f>IF($E2065=IF(ISERROR(VLOOKUP($AD2065,技まとめ!$A$1:$F$380,4,FALSE)),"－",VLOOKUP($AD2065,技まとめ!$A$1:$F$380,4,FALSE)),"一致","")</f>
        <v/>
      </c>
      <c r="AI2065" s="9" t="s">
        <v>83</v>
      </c>
      <c r="AJ2065" s="3" t="str">
        <f>IF(ISERROR(VLOOKUP($AI2065,技まとめ!$A$1:$F$380,6,FALSE)),"－",VLOOKUP($AI2065,技まとめ!$A$1:$F$380,6,FALSE))</f>
        <v>DR</v>
      </c>
      <c r="AK2065" s="3">
        <f>IF(ISERROR(VLOOKUP($AI2065,技まとめ!$A$1:$F$380,3,FALSE)),"－",VLOOKUP($AI2065,技まとめ!$A$1:$F$380,3,FALSE))</f>
        <v>13</v>
      </c>
      <c r="AL2065" s="3">
        <f>IF(ISERROR(VLOOKUP($AI2065,技まとめ!$A$1:$F$380,5,FALSE)),"－",VLOOKUP($AI2065,技まとめ!$A$1:$F$380,5,FALSE))</f>
        <v>20</v>
      </c>
      <c r="AM2065" s="3" t="str">
        <f>IF($E2065=IF(ISERROR(VLOOKUP($AI2065,技まとめ!$A$1:$F$380,4,FALSE)),"－",VLOOKUP($AI2065,技まとめ!$A$1:$F$380,4,FALSE)),"一致","")</f>
        <v/>
      </c>
      <c r="AN2065" s="9" t="s">
        <v>1134</v>
      </c>
      <c r="AO2065" s="3" t="str">
        <f>IF(ISERROR(VLOOKUP($AN2065,技まとめ!$A$1:$F$380,6,FALSE)),"－",VLOOKUP($AN2065,技まとめ!$A$1:$F$380,6,FALSE))</f>
        <v>NS</v>
      </c>
      <c r="AP2065" s="3">
        <f>IF(ISERROR(VLOOKUP($AN2065,技まとめ!$A$1:$F$380,3,FALSE)),"－",VLOOKUP($AN2065,技まとめ!$A$1:$F$380,3,FALSE))</f>
        <v>70</v>
      </c>
      <c r="AQ2065" s="3">
        <f>IF(ISERROR(VLOOKUP($AN2065,技まとめ!$A$1:$F$380,5,FALSE)),"－",VLOOKUP($AN2065,技まとめ!$A$1:$F$380,5,FALSE))</f>
        <v>40</v>
      </c>
      <c r="AR2065" s="3" t="str">
        <f>IF($E2065=IF(ISERROR(VLOOKUP($AN2065,技まとめ!$A$1:$F$380,4,FALSE)),"－",VLOOKUP($AN2065,技まとめ!$A$1:$F$380,4,FALSE)),"一致","")</f>
        <v/>
      </c>
      <c r="AS2065" s="9" t="s">
        <v>321</v>
      </c>
      <c r="AT2065" s="3" t="str">
        <f>IF(ISERROR(VLOOKUP($AS2065,技まとめ!$A$1:$F$380,6,FALSE)),"－",VLOOKUP($AS2065,技まとめ!$A$1:$F$380,6,FALSE))</f>
        <v>DR</v>
      </c>
      <c r="AU2065" s="3">
        <f>IF(ISERROR(VLOOKUP($AS2065,技まとめ!$A$1:$F$380,3,FALSE)),"－",VLOOKUP($AS2065,技まとめ!$A$1:$F$380,3,FALSE))</f>
        <v>13</v>
      </c>
      <c r="AV2065" s="3">
        <f>IF(ISERROR(VLOOKUP($AS2065,技まとめ!$A$1:$F$380,5,FALSE)),"－",VLOOKUP($AS2065,技まとめ!$A$1:$F$380,5,FALSE))</f>
        <v>20</v>
      </c>
      <c r="AW2065" s="3" t="str">
        <f>IF($E2065=IF(ISERROR(VLOOKUP($AS2065,技まとめ!$A$1:$F$380,4,FALSE)),"－",VLOOKUP($AS2065,技まとめ!$A$1:$F$380,4,FALSE)),"一致","")</f>
        <v>一致</v>
      </c>
      <c r="AX2065" s="12" t="str">
        <f t="shared" si="454"/>
        <v>スピニングカットしっぷうダッシュメガロドンモンキーターン</v>
      </c>
      <c r="AY2065" s="12" t="str">
        <f t="shared" si="455"/>
        <v>スピニングカットしっぷうダッシュメガロドンモンキーターン</v>
      </c>
      <c r="AZ2065" s="12" t="str">
        <f t="shared" si="456"/>
        <v>スピニングカットしっぷうダッシュメガロドンモンキーターン</v>
      </c>
      <c r="BA2065" s="12" t="str">
        <f t="shared" si="457"/>
        <v>スピニングカットしっぷうダッシュメガロドンモンキーターン</v>
      </c>
      <c r="BB2065" s="11" t="str">
        <f t="shared" si="458"/>
        <v>BBDRNSDR</v>
      </c>
      <c r="BC2065" s="11" t="str">
        <f t="shared" si="459"/>
        <v>BBDRNSDR</v>
      </c>
      <c r="BD2065" s="11" t="str">
        <f t="shared" si="460"/>
        <v>BBDRNSDR</v>
      </c>
      <c r="BE2065" s="11" t="str">
        <f t="shared" si="461"/>
        <v>BBDRNSDR</v>
      </c>
    </row>
    <row r="2066" spans="1:57" ht="11.25" hidden="1" customHeight="1">
      <c r="A2066" s="6">
        <v>2065</v>
      </c>
      <c r="B2066" s="7" t="s">
        <v>4499</v>
      </c>
      <c r="C2066" s="8" t="s">
        <v>4500</v>
      </c>
      <c r="D2066" s="7" t="s">
        <v>72</v>
      </c>
      <c r="E2066" s="7" t="s">
        <v>73</v>
      </c>
      <c r="F2066" s="7" t="s">
        <v>82</v>
      </c>
      <c r="G2066" s="9">
        <v>121</v>
      </c>
      <c r="H2066" s="9">
        <v>88</v>
      </c>
      <c r="I2066" s="9">
        <v>53</v>
      </c>
      <c r="J2066" s="9">
        <v>48</v>
      </c>
      <c r="K2066" s="9">
        <v>51</v>
      </c>
      <c r="L2066" s="9">
        <v>62</v>
      </c>
      <c r="M2066" s="9">
        <v>58</v>
      </c>
      <c r="N2066" s="9">
        <v>65</v>
      </c>
      <c r="O2066" s="9">
        <v>51</v>
      </c>
      <c r="P2066" s="9">
        <v>47</v>
      </c>
      <c r="Q2066" s="10">
        <v>103</v>
      </c>
      <c r="R2066" s="11">
        <v>29</v>
      </c>
      <c r="S2066" s="11">
        <v>1</v>
      </c>
      <c r="T2066" s="11">
        <v>112</v>
      </c>
      <c r="U2066" s="11">
        <v>108</v>
      </c>
      <c r="V2066" s="11">
        <v>1</v>
      </c>
      <c r="W2066" s="11">
        <v>101</v>
      </c>
      <c r="X2066" s="11">
        <f t="shared" si="448"/>
        <v>455</v>
      </c>
      <c r="Y2066" s="11">
        <f t="shared" si="449"/>
        <v>4630</v>
      </c>
      <c r="Z2066" s="11">
        <f t="shared" si="450"/>
        <v>1530</v>
      </c>
      <c r="AA2066" s="11">
        <f t="shared" si="451"/>
        <v>4435</v>
      </c>
      <c r="AB2066" s="11">
        <f t="shared" si="452"/>
        <v>4435</v>
      </c>
      <c r="AC2066" s="6">
        <f t="shared" si="453"/>
        <v>5130</v>
      </c>
      <c r="AD2066" s="9" t="s">
        <v>309</v>
      </c>
      <c r="AE2066" s="3" t="str">
        <f>IF(ISERROR(VLOOKUP($AD2066,技まとめ!$A$1:$F$380,6,FALSE)),"－",VLOOKUP($AD2066,技まとめ!$A$1:$F$380,6,FALSE))</f>
        <v>BB</v>
      </c>
      <c r="AF2066" s="3">
        <f>IF(ISERROR(VLOOKUP($AD2066,技まとめ!$A$1:$F$380,3,FALSE)),"－",VLOOKUP($AD2066,技まとめ!$A$1:$F$380,3,FALSE))</f>
        <v>23</v>
      </c>
      <c r="AG2066" s="3">
        <f>IF(ISERROR(VLOOKUP($AD2066,技まとめ!$A$1:$F$380,5,FALSE)),"－",VLOOKUP($AD2066,技まとめ!$A$1:$F$380,5,FALSE))</f>
        <v>20</v>
      </c>
      <c r="AH2066" s="3" t="str">
        <f>IF($E2066=IF(ISERROR(VLOOKUP($AD2066,技まとめ!$A$1:$F$380,4,FALSE)),"－",VLOOKUP($AD2066,技まとめ!$A$1:$F$380,4,FALSE)),"一致","")</f>
        <v>一致</v>
      </c>
      <c r="AI2066" s="9" t="s">
        <v>269</v>
      </c>
      <c r="AJ2066" s="3" t="str">
        <f>IF(ISERROR(VLOOKUP($AI2066,技まとめ!$A$1:$F$380,6,FALSE)),"－",VLOOKUP($AI2066,技まとめ!$A$1:$F$380,6,FALSE))</f>
        <v>DR</v>
      </c>
      <c r="AK2066" s="3">
        <f>IF(ISERROR(VLOOKUP($AI2066,技まとめ!$A$1:$F$380,3,FALSE)),"－",VLOOKUP($AI2066,技まとめ!$A$1:$F$380,3,FALSE))</f>
        <v>19</v>
      </c>
      <c r="AL2066" s="3">
        <f>IF(ISERROR(VLOOKUP($AI2066,技まとめ!$A$1:$F$380,5,FALSE)),"－",VLOOKUP($AI2066,技まとめ!$A$1:$F$380,5,FALSE))</f>
        <v>20</v>
      </c>
      <c r="AM2066" s="3" t="str">
        <f>IF($E2066=IF(ISERROR(VLOOKUP($AI2066,技まとめ!$A$1:$F$380,4,FALSE)),"－",VLOOKUP($AI2066,技まとめ!$A$1:$F$380,4,FALSE)),"一致","")</f>
        <v/>
      </c>
      <c r="AN2066" s="9" t="s">
        <v>105</v>
      </c>
      <c r="AO2066" s="3" t="str">
        <f>IF(ISERROR(VLOOKUP($AN2066,技まとめ!$A$1:$F$380,6,FALSE)),"－",VLOOKUP($AN2066,技まとめ!$A$1:$F$380,6,FALSE))</f>
        <v>－</v>
      </c>
      <c r="AP2066" s="3">
        <f>IF(ISERROR(VLOOKUP($AN2066,技まとめ!$A$1:$F$380,3,FALSE)),"－",VLOOKUP($AN2066,技まとめ!$A$1:$F$380,3,FALSE))</f>
        <v>0</v>
      </c>
      <c r="AQ2066" s="3">
        <f>IF(ISERROR(VLOOKUP($AN2066,技まとめ!$A$1:$F$380,5,FALSE)),"－",VLOOKUP($AN2066,技まとめ!$A$1:$F$380,5,FALSE))</f>
        <v>0</v>
      </c>
      <c r="AR2066" s="3" t="str">
        <f>IF($E2066=IF(ISERROR(VLOOKUP($AN2066,技まとめ!$A$1:$F$380,4,FALSE)),"－",VLOOKUP($AN2066,技まとめ!$A$1:$F$380,4,FALSE)),"一致","")</f>
        <v/>
      </c>
      <c r="AS2066" s="9" t="s">
        <v>270</v>
      </c>
      <c r="AT2066" s="3" t="str">
        <f>IF(ISERROR(VLOOKUP($AS2066,技まとめ!$A$1:$F$380,6,FALSE)),"－",VLOOKUP($AS2066,技まとめ!$A$1:$F$380,6,FALSE))</f>
        <v>BB</v>
      </c>
      <c r="AU2066" s="3">
        <f>IF(ISERROR(VLOOKUP($AS2066,技まとめ!$A$1:$F$380,3,FALSE)),"－",VLOOKUP($AS2066,技まとめ!$A$1:$F$380,3,FALSE))</f>
        <v>92</v>
      </c>
      <c r="AV2066" s="3">
        <f>IF(ISERROR(VLOOKUP($AS2066,技まとめ!$A$1:$F$380,5,FALSE)),"－",VLOOKUP($AS2066,技まとめ!$A$1:$F$380,5,FALSE))</f>
        <v>53</v>
      </c>
      <c r="AW2066" s="3" t="str">
        <f>IF($E2066=IF(ISERROR(VLOOKUP($AS2066,技まとめ!$A$1:$F$380,4,FALSE)),"－",VLOOKUP($AS2066,技まとめ!$A$1:$F$380,4,FALSE)),"一致","")</f>
        <v>一致</v>
      </c>
      <c r="AX2066" s="12" t="str">
        <f t="shared" si="454"/>
        <v>ホーントレインどくぎりのじゅつディフェンスプラスバーバリアンのたて</v>
      </c>
      <c r="AY2066" s="12" t="str">
        <f t="shared" si="455"/>
        <v>ホーントレインどくぎりのじゅつディフェンスプラスバーバリアンのたて</v>
      </c>
      <c r="AZ2066" s="12" t="str">
        <f t="shared" si="456"/>
        <v>ホーントレインどくぎりのじゅつディフェンスプラスバーバリアンのたて</v>
      </c>
      <c r="BA2066" s="12" t="str">
        <f t="shared" si="457"/>
        <v>ホーントレインどくぎりのじゅつディフェンスプラスバーバリアンのたて</v>
      </c>
      <c r="BB2066" s="11" t="str">
        <f t="shared" si="458"/>
        <v>BBDR－BB</v>
      </c>
      <c r="BC2066" s="11" t="str">
        <f t="shared" si="459"/>
        <v>BBDR－BB</v>
      </c>
      <c r="BD2066" s="11" t="str">
        <f t="shared" si="460"/>
        <v>BBDR－BB</v>
      </c>
      <c r="BE2066" s="11" t="str">
        <f t="shared" si="461"/>
        <v>BBDR－BB</v>
      </c>
    </row>
    <row r="2067" spans="1:57" ht="11.25" hidden="1" customHeight="1">
      <c r="A2067" s="6">
        <v>2066</v>
      </c>
      <c r="B2067" s="7" t="s">
        <v>4501</v>
      </c>
      <c r="C2067" s="8" t="s">
        <v>4502</v>
      </c>
      <c r="D2067" s="7" t="s">
        <v>72</v>
      </c>
      <c r="E2067" s="7" t="s">
        <v>95</v>
      </c>
      <c r="F2067" s="7" t="s">
        <v>82</v>
      </c>
      <c r="G2067" s="9">
        <v>129</v>
      </c>
      <c r="H2067" s="9">
        <v>93</v>
      </c>
      <c r="I2067" s="9">
        <v>51</v>
      </c>
      <c r="J2067" s="9">
        <v>51</v>
      </c>
      <c r="K2067" s="9">
        <v>48</v>
      </c>
      <c r="L2067" s="9">
        <v>53</v>
      </c>
      <c r="M2067" s="9">
        <v>55</v>
      </c>
      <c r="N2067" s="9">
        <v>64</v>
      </c>
      <c r="O2067" s="9">
        <v>51</v>
      </c>
      <c r="P2067" s="9">
        <v>59</v>
      </c>
      <c r="Q2067" s="10">
        <v>101</v>
      </c>
      <c r="R2067" s="11">
        <v>40</v>
      </c>
      <c r="S2067" s="11">
        <v>1</v>
      </c>
      <c r="T2067" s="11">
        <v>103</v>
      </c>
      <c r="U2067" s="11">
        <v>105</v>
      </c>
      <c r="V2067" s="11">
        <v>1</v>
      </c>
      <c r="W2067" s="11">
        <v>101</v>
      </c>
      <c r="X2067" s="11">
        <f t="shared" si="448"/>
        <v>452</v>
      </c>
      <c r="Y2067" s="11">
        <f t="shared" si="449"/>
        <v>4550</v>
      </c>
      <c r="Z2067" s="11">
        <f t="shared" si="450"/>
        <v>1915</v>
      </c>
      <c r="AA2067" s="11">
        <f t="shared" si="451"/>
        <v>4120</v>
      </c>
      <c r="AB2067" s="11">
        <f t="shared" si="452"/>
        <v>4120</v>
      </c>
      <c r="AC2067" s="6">
        <f t="shared" si="453"/>
        <v>4825</v>
      </c>
      <c r="AD2067" s="9" t="s">
        <v>423</v>
      </c>
      <c r="AE2067" s="3" t="str">
        <f>IF(ISERROR(VLOOKUP($AD2067,技まとめ!$A$1:$F$380,6,FALSE)),"－",VLOOKUP($AD2067,技まとめ!$A$1:$F$380,6,FALSE))</f>
        <v>BL</v>
      </c>
      <c r="AF2067" s="3">
        <f>IF(ISERROR(VLOOKUP($AD2067,技まとめ!$A$1:$F$380,3,FALSE)),"－",VLOOKUP($AD2067,技まとめ!$A$1:$F$380,3,FALSE))</f>
        <v>13</v>
      </c>
      <c r="AG2067" s="3">
        <f>IF(ISERROR(VLOOKUP($AD2067,技まとめ!$A$1:$F$380,5,FALSE)),"－",VLOOKUP($AD2067,技まとめ!$A$1:$F$380,5,FALSE))</f>
        <v>20</v>
      </c>
      <c r="AH2067" s="3" t="str">
        <f>IF($E2067=IF(ISERROR(VLOOKUP($AD2067,技まとめ!$A$1:$F$380,4,FALSE)),"－",VLOOKUP($AD2067,技まとめ!$A$1:$F$380,4,FALSE)),"一致","")</f>
        <v/>
      </c>
      <c r="AI2067" s="9" t="s">
        <v>124</v>
      </c>
      <c r="AJ2067" s="3" t="str">
        <f>IF(ISERROR(VLOOKUP($AI2067,技まとめ!$A$1:$F$380,6,FALSE)),"－",VLOOKUP($AI2067,技まとめ!$A$1:$F$380,6,FALSE))</f>
        <v>BL</v>
      </c>
      <c r="AK2067" s="3">
        <f>IF(ISERROR(VLOOKUP($AI2067,技まとめ!$A$1:$F$380,3,FALSE)),"－",VLOOKUP($AI2067,技まとめ!$A$1:$F$380,3,FALSE))</f>
        <v>42</v>
      </c>
      <c r="AL2067" s="3">
        <f>IF(ISERROR(VLOOKUP($AI2067,技まとめ!$A$1:$F$380,5,FALSE)),"－",VLOOKUP($AI2067,技まとめ!$A$1:$F$380,5,FALSE))</f>
        <v>29</v>
      </c>
      <c r="AM2067" s="3" t="str">
        <f>IF($E2067=IF(ISERROR(VLOOKUP($AI2067,技まとめ!$A$1:$F$380,4,FALSE)),"－",VLOOKUP($AI2067,技まとめ!$A$1:$F$380,4,FALSE)),"一致","")</f>
        <v/>
      </c>
      <c r="AN2067" s="9" t="s">
        <v>417</v>
      </c>
      <c r="AO2067" s="3" t="str">
        <f>IF(ISERROR(VLOOKUP($AN2067,技まとめ!$A$1:$F$380,6,FALSE)),"－",VLOOKUP($AN2067,技まとめ!$A$1:$F$380,6,FALSE))</f>
        <v>BL</v>
      </c>
      <c r="AP2067" s="3">
        <f>IF(ISERROR(VLOOKUP($AN2067,技まとめ!$A$1:$F$380,3,FALSE)),"－",VLOOKUP($AN2067,技まとめ!$A$1:$F$380,3,FALSE))</f>
        <v>50</v>
      </c>
      <c r="AQ2067" s="3">
        <f>IF(ISERROR(VLOOKUP($AN2067,技まとめ!$A$1:$F$380,5,FALSE)),"－",VLOOKUP($AN2067,技まとめ!$A$1:$F$380,5,FALSE))</f>
        <v>36</v>
      </c>
      <c r="AR2067" s="3" t="str">
        <f>IF($E2067=IF(ISERROR(VLOOKUP($AN2067,技まとめ!$A$1:$F$380,4,FALSE)),"－",VLOOKUP($AN2067,技まとめ!$A$1:$F$380,4,FALSE)),"一致","")</f>
        <v/>
      </c>
      <c r="AS2067" s="9" t="s">
        <v>295</v>
      </c>
      <c r="AT2067" s="3" t="str">
        <f>IF(ISERROR(VLOOKUP($AS2067,技まとめ!$A$1:$F$380,6,FALSE)),"－",VLOOKUP($AS2067,技まとめ!$A$1:$F$380,6,FALSE))</f>
        <v>DR</v>
      </c>
      <c r="AU2067" s="3">
        <f>IF(ISERROR(VLOOKUP($AS2067,技まとめ!$A$1:$F$380,3,FALSE)),"－",VLOOKUP($AS2067,技まとめ!$A$1:$F$380,3,FALSE))</f>
        <v>13</v>
      </c>
      <c r="AV2067" s="3">
        <f>IF(ISERROR(VLOOKUP($AS2067,技まとめ!$A$1:$F$380,5,FALSE)),"－",VLOOKUP($AS2067,技まとめ!$A$1:$F$380,5,FALSE))</f>
        <v>20</v>
      </c>
      <c r="AW2067" s="3" t="str">
        <f>IF($E2067=IF(ISERROR(VLOOKUP($AS2067,技まとめ!$A$1:$F$380,4,FALSE)),"－",VLOOKUP($AS2067,技まとめ!$A$1:$F$380,4,FALSE)),"一致","")</f>
        <v/>
      </c>
      <c r="AX2067" s="12" t="str">
        <f t="shared" si="454"/>
        <v>コイルターンフェイクボンバーデザートストームダッシュアクセル</v>
      </c>
      <c r="AY2067" s="12" t="str">
        <f t="shared" si="455"/>
        <v>コイルターンフェイクボンバーデザートストームダッシュアクセル</v>
      </c>
      <c r="AZ2067" s="12" t="str">
        <f t="shared" si="456"/>
        <v>コイルターンフェイクボンバーデザートストームダッシュアクセル</v>
      </c>
      <c r="BA2067" s="12" t="str">
        <f t="shared" si="457"/>
        <v>コイルターンフェイクボンバーデザートストームダッシュアクセル</v>
      </c>
      <c r="BB2067" s="11" t="str">
        <f t="shared" si="458"/>
        <v>BLBLBLDR</v>
      </c>
      <c r="BC2067" s="11" t="str">
        <f t="shared" si="459"/>
        <v>BLBLBLDR</v>
      </c>
      <c r="BD2067" s="11" t="str">
        <f t="shared" si="460"/>
        <v>BLBLBLDR</v>
      </c>
      <c r="BE2067" s="11" t="str">
        <f t="shared" si="461"/>
        <v>BLBLBLDR</v>
      </c>
    </row>
    <row r="2068" spans="1:57" ht="11.25" hidden="1" customHeight="1">
      <c r="A2068" s="6">
        <v>2067</v>
      </c>
      <c r="B2068" s="7" t="s">
        <v>4503</v>
      </c>
      <c r="C2068" s="8" t="s">
        <v>4504</v>
      </c>
      <c r="D2068" s="7" t="s">
        <v>72</v>
      </c>
      <c r="E2068" s="7" t="s">
        <v>73</v>
      </c>
      <c r="F2068" s="7" t="s">
        <v>109</v>
      </c>
      <c r="G2068" s="9">
        <v>129</v>
      </c>
      <c r="H2068" s="9">
        <v>93</v>
      </c>
      <c r="I2068" s="9">
        <v>56</v>
      </c>
      <c r="J2068" s="9">
        <v>48</v>
      </c>
      <c r="K2068" s="9">
        <v>50</v>
      </c>
      <c r="L2068" s="9">
        <v>48</v>
      </c>
      <c r="M2068" s="9">
        <v>51</v>
      </c>
      <c r="N2068" s="9">
        <v>64</v>
      </c>
      <c r="O2068" s="9">
        <v>51</v>
      </c>
      <c r="P2068" s="9">
        <v>67</v>
      </c>
      <c r="Q2068" s="10">
        <v>106</v>
      </c>
      <c r="R2068" s="11">
        <v>47</v>
      </c>
      <c r="S2068" s="11">
        <v>1</v>
      </c>
      <c r="T2068" s="11">
        <v>98</v>
      </c>
      <c r="U2068" s="11">
        <v>101</v>
      </c>
      <c r="V2068" s="11">
        <v>1</v>
      </c>
      <c r="W2068" s="11">
        <v>101</v>
      </c>
      <c r="X2068" s="11">
        <f t="shared" si="448"/>
        <v>455</v>
      </c>
      <c r="Y2068" s="11">
        <f t="shared" si="449"/>
        <v>4750</v>
      </c>
      <c r="Z2068" s="11">
        <f t="shared" si="450"/>
        <v>2160</v>
      </c>
      <c r="AA2068" s="11">
        <f t="shared" si="451"/>
        <v>3945</v>
      </c>
      <c r="AB2068" s="11">
        <f t="shared" si="452"/>
        <v>3945</v>
      </c>
      <c r="AC2068" s="6">
        <f t="shared" si="453"/>
        <v>4660</v>
      </c>
      <c r="AD2068" s="9" t="s">
        <v>131</v>
      </c>
      <c r="AE2068" s="3" t="str">
        <f>IF(ISERROR(VLOOKUP($AD2068,技まとめ!$A$1:$F$380,6,FALSE)),"－",VLOOKUP($AD2068,技まとめ!$A$1:$F$380,6,FALSE))</f>
        <v>DR</v>
      </c>
      <c r="AF2068" s="3">
        <f>IF(ISERROR(VLOOKUP($AD2068,技まとめ!$A$1:$F$380,3,FALSE)),"－",VLOOKUP($AD2068,技まとめ!$A$1:$F$380,3,FALSE))</f>
        <v>33</v>
      </c>
      <c r="AG2068" s="3">
        <f>IF(ISERROR(VLOOKUP($AD2068,技まとめ!$A$1:$F$380,5,FALSE)),"－",VLOOKUP($AD2068,技まとめ!$A$1:$F$380,5,FALSE))</f>
        <v>28</v>
      </c>
      <c r="AH2068" s="3" t="str">
        <f>IF($E2068=IF(ISERROR(VLOOKUP($AD2068,技まとめ!$A$1:$F$380,4,FALSE)),"－",VLOOKUP($AD2068,技まとめ!$A$1:$F$380,4,FALSE)),"一致","")</f>
        <v/>
      </c>
      <c r="AI2068" s="9" t="s">
        <v>269</v>
      </c>
      <c r="AJ2068" s="3" t="str">
        <f>IF(ISERROR(VLOOKUP($AI2068,技まとめ!$A$1:$F$380,6,FALSE)),"－",VLOOKUP($AI2068,技まとめ!$A$1:$F$380,6,FALSE))</f>
        <v>DR</v>
      </c>
      <c r="AK2068" s="3">
        <f>IF(ISERROR(VLOOKUP($AI2068,技まとめ!$A$1:$F$380,3,FALSE)),"－",VLOOKUP($AI2068,技まとめ!$A$1:$F$380,3,FALSE))</f>
        <v>19</v>
      </c>
      <c r="AL2068" s="3">
        <f>IF(ISERROR(VLOOKUP($AI2068,技まとめ!$A$1:$F$380,5,FALSE)),"－",VLOOKUP($AI2068,技まとめ!$A$1:$F$380,5,FALSE))</f>
        <v>20</v>
      </c>
      <c r="AM2068" s="3" t="str">
        <f>IF($E2068=IF(ISERROR(VLOOKUP($AI2068,技まとめ!$A$1:$F$380,4,FALSE)),"－",VLOOKUP($AI2068,技まとめ!$A$1:$F$380,4,FALSE)),"一致","")</f>
        <v/>
      </c>
      <c r="AN2068" s="9" t="s">
        <v>179</v>
      </c>
      <c r="AO2068" s="3" t="str">
        <f>IF(ISERROR(VLOOKUP($AN2068,技まとめ!$A$1:$F$380,6,FALSE)),"－",VLOOKUP($AN2068,技まとめ!$A$1:$F$380,6,FALSE))</f>
        <v>LS</v>
      </c>
      <c r="AP2068" s="3">
        <f>IF(ISERROR(VLOOKUP($AN2068,技まとめ!$A$1:$F$380,3,FALSE)),"－",VLOOKUP($AN2068,技まとめ!$A$1:$F$380,3,FALSE))</f>
        <v>94</v>
      </c>
      <c r="AQ2068" s="3">
        <f>IF(ISERROR(VLOOKUP($AN2068,技まとめ!$A$1:$F$380,5,FALSE)),"－",VLOOKUP($AN2068,技まとめ!$A$1:$F$380,5,FALSE))</f>
        <v>62</v>
      </c>
      <c r="AR2068" s="3" t="str">
        <f>IF($E2068=IF(ISERROR(VLOOKUP($AN2068,技まとめ!$A$1:$F$380,4,FALSE)),"－",VLOOKUP($AN2068,技まとめ!$A$1:$F$380,4,FALSE)),"一致","")</f>
        <v>一致</v>
      </c>
      <c r="AS2068" s="9" t="s">
        <v>98</v>
      </c>
      <c r="AT2068" s="3" t="str">
        <f>IF(ISERROR(VLOOKUP($AS2068,技まとめ!$A$1:$F$380,6,FALSE)),"－",VLOOKUP($AS2068,技まとめ!$A$1:$F$380,6,FALSE))</f>
        <v>BL</v>
      </c>
      <c r="AU2068" s="3">
        <f>IF(ISERROR(VLOOKUP($AS2068,技まとめ!$A$1:$F$380,3,FALSE)),"－",VLOOKUP($AS2068,技まとめ!$A$1:$F$380,3,FALSE))</f>
        <v>58</v>
      </c>
      <c r="AV2068" s="3">
        <f>IF(ISERROR(VLOOKUP($AS2068,技まとめ!$A$1:$F$380,5,FALSE)),"－",VLOOKUP($AS2068,技まとめ!$A$1:$F$380,5,FALSE))</f>
        <v>39</v>
      </c>
      <c r="AW2068" s="3" t="str">
        <f>IF($E2068=IF(ISERROR(VLOOKUP($AS2068,技まとめ!$A$1:$F$380,4,FALSE)),"－",VLOOKUP($AS2068,技まとめ!$A$1:$F$380,4,FALSE)),"一致","")</f>
        <v/>
      </c>
      <c r="AX2068" s="12" t="str">
        <f t="shared" si="454"/>
        <v>イリュージョンボールどくぎりのじゅつグラディウスアーチかげぬい</v>
      </c>
      <c r="AY2068" s="12" t="str">
        <f t="shared" si="455"/>
        <v>イリュージョンボールどくぎりのじゅつグラディウスアーチかげぬい</v>
      </c>
      <c r="AZ2068" s="12" t="str">
        <f t="shared" si="456"/>
        <v>イリュージョンボールどくぎりのじゅつグラディウスアーチかげぬい</v>
      </c>
      <c r="BA2068" s="12" t="str">
        <f t="shared" si="457"/>
        <v>イリュージョンボールどくぎりのじゅつグラディウスアーチかげぬい</v>
      </c>
      <c r="BB2068" s="11" t="str">
        <f t="shared" si="458"/>
        <v>DRDRLSBL</v>
      </c>
      <c r="BC2068" s="11" t="str">
        <f t="shared" si="459"/>
        <v>DRDRLSBL</v>
      </c>
      <c r="BD2068" s="11" t="str">
        <f t="shared" si="460"/>
        <v>DRDRLSBL</v>
      </c>
      <c r="BE2068" s="11" t="str">
        <f t="shared" si="461"/>
        <v>DRDRLSBL</v>
      </c>
    </row>
    <row r="2069" spans="1:57" ht="11.25" hidden="1" customHeight="1">
      <c r="A2069" s="6">
        <v>2068</v>
      </c>
      <c r="B2069" s="7" t="s">
        <v>4505</v>
      </c>
      <c r="C2069" s="8" t="s">
        <v>4506</v>
      </c>
      <c r="D2069" s="7" t="s">
        <v>650</v>
      </c>
      <c r="E2069" s="7" t="s">
        <v>73</v>
      </c>
      <c r="F2069" s="7" t="s">
        <v>109</v>
      </c>
      <c r="G2069" s="9">
        <v>75</v>
      </c>
      <c r="H2069" s="9">
        <v>136</v>
      </c>
      <c r="I2069" s="9">
        <v>42</v>
      </c>
      <c r="J2069" s="9">
        <v>39</v>
      </c>
      <c r="K2069" s="9">
        <v>41</v>
      </c>
      <c r="L2069" s="9">
        <v>42</v>
      </c>
      <c r="M2069" s="9">
        <v>39</v>
      </c>
      <c r="N2069" s="9">
        <v>42</v>
      </c>
      <c r="O2069" s="9">
        <v>39</v>
      </c>
      <c r="P2069" s="9">
        <v>135</v>
      </c>
      <c r="Q2069" s="10">
        <v>92</v>
      </c>
      <c r="R2069" s="11">
        <v>75</v>
      </c>
      <c r="S2069" s="11">
        <v>1</v>
      </c>
      <c r="T2069" s="11">
        <v>92</v>
      </c>
      <c r="U2069" s="11">
        <v>89</v>
      </c>
      <c r="V2069" s="11">
        <v>1</v>
      </c>
      <c r="W2069" s="11">
        <v>89</v>
      </c>
      <c r="X2069" s="11">
        <f t="shared" si="448"/>
        <v>439</v>
      </c>
      <c r="Y2069" s="11">
        <f t="shared" si="449"/>
        <v>4130</v>
      </c>
      <c r="Z2069" s="11">
        <f t="shared" si="450"/>
        <v>3080</v>
      </c>
      <c r="AA2069" s="11">
        <f t="shared" si="451"/>
        <v>3675</v>
      </c>
      <c r="AB2069" s="11">
        <f t="shared" si="452"/>
        <v>3675</v>
      </c>
      <c r="AC2069" s="6">
        <f t="shared" si="453"/>
        <v>4500</v>
      </c>
      <c r="AD2069" s="9" t="s">
        <v>414</v>
      </c>
      <c r="AE2069" s="3" t="str">
        <f>IF(ISERROR(VLOOKUP($AD2069,技まとめ!$A$1:$F$380,6,FALSE)),"－",VLOOKUP($AD2069,技まとめ!$A$1:$F$380,6,FALSE))</f>
        <v>DR</v>
      </c>
      <c r="AF2069" s="3">
        <f>IF(ISERROR(VLOOKUP($AD2069,技まとめ!$A$1:$F$380,3,FALSE)),"－",VLOOKUP($AD2069,技まとめ!$A$1:$F$380,3,FALSE))</f>
        <v>69</v>
      </c>
      <c r="AG2069" s="3">
        <f>IF(ISERROR(VLOOKUP($AD2069,技まとめ!$A$1:$F$380,5,FALSE)),"－",VLOOKUP($AD2069,技まとめ!$A$1:$F$380,5,FALSE))</f>
        <v>44</v>
      </c>
      <c r="AH2069" s="3" t="str">
        <f>IF($E2069=IF(ISERROR(VLOOKUP($AD2069,技まとめ!$A$1:$F$380,4,FALSE)),"－",VLOOKUP($AD2069,技まとめ!$A$1:$F$380,4,FALSE)),"一致","")</f>
        <v/>
      </c>
      <c r="AI2069" s="9" t="s">
        <v>634</v>
      </c>
      <c r="AJ2069" s="3" t="str">
        <f>IF(ISERROR(VLOOKUP($AI2069,技まとめ!$A$1:$F$380,6,FALSE)),"－",VLOOKUP($AI2069,技まとめ!$A$1:$F$380,6,FALSE))</f>
        <v>DR</v>
      </c>
      <c r="AK2069" s="3">
        <f>IF(ISERROR(VLOOKUP($AI2069,技まとめ!$A$1:$F$380,3,FALSE)),"－",VLOOKUP($AI2069,技まとめ!$A$1:$F$380,3,FALSE))</f>
        <v>13</v>
      </c>
      <c r="AL2069" s="3">
        <f>IF(ISERROR(VLOOKUP($AI2069,技まとめ!$A$1:$F$380,5,FALSE)),"－",VLOOKUP($AI2069,技まとめ!$A$1:$F$380,5,FALSE))</f>
        <v>20</v>
      </c>
      <c r="AM2069" s="3" t="str">
        <f>IF($E2069=IF(ISERROR(VLOOKUP($AI2069,技まとめ!$A$1:$F$380,4,FALSE)),"－",VLOOKUP($AI2069,技まとめ!$A$1:$F$380,4,FALSE)),"一致","")</f>
        <v/>
      </c>
      <c r="AN2069" s="9" t="s">
        <v>886</v>
      </c>
      <c r="AO2069" s="3" t="str">
        <f>IF(ISERROR(VLOOKUP($AN2069,技まとめ!$A$1:$F$380,6,FALSE)),"－",VLOOKUP($AN2069,技まとめ!$A$1:$F$380,6,FALSE))</f>
        <v>CA</v>
      </c>
      <c r="AP2069" s="3">
        <f>IF(ISERROR(VLOOKUP($AN2069,技まとめ!$A$1:$F$380,3,FALSE)),"－",VLOOKUP($AN2069,技まとめ!$A$1:$F$380,3,FALSE))</f>
        <v>58</v>
      </c>
      <c r="AQ2069" s="3">
        <f>IF(ISERROR(VLOOKUP($AN2069,技まとめ!$A$1:$F$380,5,FALSE)),"－",VLOOKUP($AN2069,技まとめ!$A$1:$F$380,5,FALSE))</f>
        <v>37</v>
      </c>
      <c r="AR2069" s="3" t="str">
        <f>IF($E2069=IF(ISERROR(VLOOKUP($AN2069,技まとめ!$A$1:$F$380,4,FALSE)),"－",VLOOKUP($AN2069,技まとめ!$A$1:$F$380,4,FALSE)),"一致","")</f>
        <v/>
      </c>
      <c r="AS2069" s="9" t="s">
        <v>230</v>
      </c>
      <c r="AT2069" s="3" t="str">
        <f>IF(ISERROR(VLOOKUP($AS2069,技まとめ!$A$1:$F$380,6,FALSE)),"－",VLOOKUP($AS2069,技まとめ!$A$1:$F$380,6,FALSE))</f>
        <v>BL</v>
      </c>
      <c r="AU2069" s="3">
        <f>IF(ISERROR(VLOOKUP($AS2069,技まとめ!$A$1:$F$380,3,FALSE)),"－",VLOOKUP($AS2069,技まとめ!$A$1:$F$380,3,FALSE))</f>
        <v>21</v>
      </c>
      <c r="AV2069" s="3">
        <f>IF(ISERROR(VLOOKUP($AS2069,技まとめ!$A$1:$F$380,5,FALSE)),"－",VLOOKUP($AS2069,技まとめ!$A$1:$F$380,5,FALSE))</f>
        <v>22</v>
      </c>
      <c r="AW2069" s="3" t="str">
        <f>IF($E2069=IF(ISERROR(VLOOKUP($AS2069,技まとめ!$A$1:$F$380,4,FALSE)),"－",VLOOKUP($AS2069,技まとめ!$A$1:$F$380,4,FALSE)),"一致","")</f>
        <v/>
      </c>
      <c r="AX2069" s="12" t="str">
        <f t="shared" si="454"/>
        <v>ライアーショットたまのりピエロかえんほうしゃおんりょう</v>
      </c>
      <c r="AY2069" s="12" t="str">
        <f t="shared" si="455"/>
        <v>ライアーショットたまのりピエロかえんほうしゃおんりょう</v>
      </c>
      <c r="AZ2069" s="12" t="str">
        <f t="shared" si="456"/>
        <v>ライアーショットたまのりピエロかえんほうしゃおんりょう</v>
      </c>
      <c r="BA2069" s="12" t="str">
        <f t="shared" si="457"/>
        <v>ライアーショットたまのりピエロかえんほうしゃおんりょう</v>
      </c>
      <c r="BB2069" s="11" t="str">
        <f t="shared" si="458"/>
        <v>DRDRCABL</v>
      </c>
      <c r="BC2069" s="11" t="str">
        <f t="shared" si="459"/>
        <v>DRDRCABL</v>
      </c>
      <c r="BD2069" s="11" t="str">
        <f t="shared" si="460"/>
        <v>DRDRCABL</v>
      </c>
      <c r="BE2069" s="11" t="str">
        <f t="shared" si="461"/>
        <v>DRDRCABL</v>
      </c>
    </row>
    <row r="2070" spans="1:57" ht="11.25" hidden="1" customHeight="1">
      <c r="A2070" s="6">
        <v>2069</v>
      </c>
      <c r="B2070" s="7" t="s">
        <v>4507</v>
      </c>
      <c r="C2070" s="8" t="s">
        <v>4508</v>
      </c>
      <c r="D2070" s="7" t="s">
        <v>72</v>
      </c>
      <c r="E2070" s="7" t="s">
        <v>102</v>
      </c>
      <c r="F2070" s="7" t="s">
        <v>82</v>
      </c>
      <c r="G2070" s="9">
        <v>121</v>
      </c>
      <c r="H2070" s="9">
        <v>90</v>
      </c>
      <c r="I2070" s="9">
        <v>51</v>
      </c>
      <c r="J2070" s="9">
        <v>48</v>
      </c>
      <c r="K2070" s="9">
        <v>51</v>
      </c>
      <c r="L2070" s="9">
        <v>54</v>
      </c>
      <c r="M2070" s="9">
        <v>49</v>
      </c>
      <c r="N2070" s="9">
        <v>65</v>
      </c>
      <c r="O2070" s="9">
        <v>48</v>
      </c>
      <c r="P2070" s="9">
        <v>68</v>
      </c>
      <c r="Q2070" s="10">
        <v>101</v>
      </c>
      <c r="R2070" s="11">
        <v>50</v>
      </c>
      <c r="S2070" s="11">
        <v>1</v>
      </c>
      <c r="T2070" s="11">
        <v>104</v>
      </c>
      <c r="U2070" s="11">
        <v>99</v>
      </c>
      <c r="V2070" s="11">
        <v>1</v>
      </c>
      <c r="W2070" s="11">
        <v>98</v>
      </c>
      <c r="X2070" s="11">
        <f t="shared" si="448"/>
        <v>454</v>
      </c>
      <c r="Y2070" s="11">
        <f t="shared" si="449"/>
        <v>4535</v>
      </c>
      <c r="Z2070" s="11">
        <f t="shared" si="450"/>
        <v>2250</v>
      </c>
      <c r="AA2070" s="11">
        <f t="shared" si="451"/>
        <v>4140</v>
      </c>
      <c r="AB2070" s="11">
        <f t="shared" si="452"/>
        <v>4140</v>
      </c>
      <c r="AC2070" s="6">
        <f t="shared" si="453"/>
        <v>4900</v>
      </c>
      <c r="AD2070" s="9" t="s">
        <v>508</v>
      </c>
      <c r="AE2070" s="3" t="str">
        <f>IF(ISERROR(VLOOKUP($AD2070,技まとめ!$A$1:$F$380,6,FALSE)),"－",VLOOKUP($AD2070,技まとめ!$A$1:$F$380,6,FALSE))</f>
        <v>SC</v>
      </c>
      <c r="AF2070" s="3">
        <f>IF(ISERROR(VLOOKUP($AD2070,技まとめ!$A$1:$F$380,3,FALSE)),"－",VLOOKUP($AD2070,技まとめ!$A$1:$F$380,3,FALSE))</f>
        <v>66</v>
      </c>
      <c r="AG2070" s="3">
        <f>IF(ISERROR(VLOOKUP($AD2070,技まとめ!$A$1:$F$380,5,FALSE)),"－",VLOOKUP($AD2070,技まとめ!$A$1:$F$380,5,FALSE))</f>
        <v>37</v>
      </c>
      <c r="AH2070" s="3" t="str">
        <f>IF($E2070=IF(ISERROR(VLOOKUP($AD2070,技まとめ!$A$1:$F$380,4,FALSE)),"－",VLOOKUP($AD2070,技まとめ!$A$1:$F$380,4,FALSE)),"一致","")</f>
        <v>一致</v>
      </c>
      <c r="AI2070" s="9" t="s">
        <v>232</v>
      </c>
      <c r="AJ2070" s="3" t="str">
        <f>IF(ISERROR(VLOOKUP($AI2070,技まとめ!$A$1:$F$380,6,FALSE)),"－",VLOOKUP($AI2070,技まとめ!$A$1:$F$380,6,FALSE))</f>
        <v>DR</v>
      </c>
      <c r="AK2070" s="3">
        <f>IF(ISERROR(VLOOKUP($AI2070,技まとめ!$A$1:$F$380,3,FALSE)),"－",VLOOKUP($AI2070,技まとめ!$A$1:$F$380,3,FALSE))</f>
        <v>13</v>
      </c>
      <c r="AL2070" s="3">
        <f>IF(ISERROR(VLOOKUP($AI2070,技まとめ!$A$1:$F$380,5,FALSE)),"－",VLOOKUP($AI2070,技まとめ!$A$1:$F$380,5,FALSE))</f>
        <v>20</v>
      </c>
      <c r="AM2070" s="3" t="str">
        <f>IF($E2070=IF(ISERROR(VLOOKUP($AI2070,技まとめ!$A$1:$F$380,4,FALSE)),"－",VLOOKUP($AI2070,技まとめ!$A$1:$F$380,4,FALSE)),"一致","")</f>
        <v/>
      </c>
      <c r="AN2070" s="9" t="s">
        <v>773</v>
      </c>
      <c r="AO2070" s="3" t="str">
        <f>IF(ISERROR(VLOOKUP($AN2070,技まとめ!$A$1:$F$380,6,FALSE)),"－",VLOOKUP($AN2070,技まとめ!$A$1:$F$380,6,FALSE))</f>
        <v>BB</v>
      </c>
      <c r="AP2070" s="3">
        <f>IF(ISERROR(VLOOKUP($AN2070,技まとめ!$A$1:$F$380,3,FALSE)),"－",VLOOKUP($AN2070,技まとめ!$A$1:$F$380,3,FALSE))</f>
        <v>71</v>
      </c>
      <c r="AQ2070" s="3">
        <f>IF(ISERROR(VLOOKUP($AN2070,技まとめ!$A$1:$F$380,5,FALSE)),"－",VLOOKUP($AN2070,技まとめ!$A$1:$F$380,5,FALSE))</f>
        <v>44</v>
      </c>
      <c r="AR2070" s="3" t="str">
        <f>IF($E2070=IF(ISERROR(VLOOKUP($AN2070,技まとめ!$A$1:$F$380,4,FALSE)),"－",VLOOKUP($AN2070,技まとめ!$A$1:$F$380,4,FALSE)),"一致","")</f>
        <v/>
      </c>
      <c r="AS2070" s="9" t="s">
        <v>295</v>
      </c>
      <c r="AT2070" s="3" t="str">
        <f>IF(ISERROR(VLOOKUP($AS2070,技まとめ!$A$1:$F$380,6,FALSE)),"－",VLOOKUP($AS2070,技まとめ!$A$1:$F$380,6,FALSE))</f>
        <v>DR</v>
      </c>
      <c r="AU2070" s="3">
        <f>IF(ISERROR(VLOOKUP($AS2070,技まとめ!$A$1:$F$380,3,FALSE)),"－",VLOOKUP($AS2070,技まとめ!$A$1:$F$380,3,FALSE))</f>
        <v>13</v>
      </c>
      <c r="AV2070" s="3">
        <f>IF(ISERROR(VLOOKUP($AS2070,技まとめ!$A$1:$F$380,5,FALSE)),"－",VLOOKUP($AS2070,技まとめ!$A$1:$F$380,5,FALSE))</f>
        <v>20</v>
      </c>
      <c r="AW2070" s="3" t="str">
        <f>IF($E2070=IF(ISERROR(VLOOKUP($AS2070,技まとめ!$A$1:$F$380,4,FALSE)),"－",VLOOKUP($AS2070,技まとめ!$A$1:$F$380,4,FALSE)),"一致","")</f>
        <v/>
      </c>
      <c r="AX2070" s="12" t="str">
        <f t="shared" si="454"/>
        <v>つうてんかくシュートのろいせんぷうじんダッシュアクセル</v>
      </c>
      <c r="AY2070" s="12" t="str">
        <f t="shared" si="455"/>
        <v>つうてんかくシュートのろいせんぷうじんダッシュアクセル</v>
      </c>
      <c r="AZ2070" s="12" t="str">
        <f t="shared" si="456"/>
        <v>つうてんかくシュートのろいせんぷうじんダッシュアクセル</v>
      </c>
      <c r="BA2070" s="12" t="str">
        <f t="shared" si="457"/>
        <v>つうてんかくシュートのろいせんぷうじんダッシュアクセル</v>
      </c>
      <c r="BB2070" s="11" t="str">
        <f t="shared" si="458"/>
        <v>SCDRBBDR</v>
      </c>
      <c r="BC2070" s="11" t="str">
        <f t="shared" si="459"/>
        <v>SCDRBBDR</v>
      </c>
      <c r="BD2070" s="11" t="str">
        <f t="shared" si="460"/>
        <v>SCDRBBDR</v>
      </c>
      <c r="BE2070" s="11" t="str">
        <f t="shared" si="461"/>
        <v>SCDRBBDR</v>
      </c>
    </row>
    <row r="2071" spans="1:57" ht="11.25" hidden="1" customHeight="1">
      <c r="A2071" s="6">
        <v>2070</v>
      </c>
      <c r="B2071" s="7" t="s">
        <v>4509</v>
      </c>
      <c r="C2071" s="8" t="s">
        <v>4510</v>
      </c>
      <c r="D2071" s="7" t="s">
        <v>72</v>
      </c>
      <c r="E2071" s="7" t="s">
        <v>73</v>
      </c>
      <c r="F2071" s="7" t="s">
        <v>109</v>
      </c>
      <c r="G2071" s="9">
        <v>121</v>
      </c>
      <c r="H2071" s="9">
        <v>87</v>
      </c>
      <c r="I2071" s="9">
        <v>48</v>
      </c>
      <c r="J2071" s="9">
        <v>51</v>
      </c>
      <c r="K2071" s="9">
        <v>54</v>
      </c>
      <c r="L2071" s="9">
        <v>50</v>
      </c>
      <c r="M2071" s="9">
        <v>51</v>
      </c>
      <c r="N2071" s="9">
        <v>67</v>
      </c>
      <c r="O2071" s="9">
        <v>50</v>
      </c>
      <c r="P2071" s="9">
        <v>67</v>
      </c>
      <c r="Q2071" s="10">
        <v>98</v>
      </c>
      <c r="R2071" s="11">
        <v>57</v>
      </c>
      <c r="S2071" s="11">
        <v>1</v>
      </c>
      <c r="T2071" s="11">
        <v>100</v>
      </c>
      <c r="U2071" s="11">
        <v>101</v>
      </c>
      <c r="V2071" s="11">
        <v>1</v>
      </c>
      <c r="W2071" s="11">
        <v>100</v>
      </c>
      <c r="X2071" s="11">
        <f t="shared" si="448"/>
        <v>458</v>
      </c>
      <c r="Y2071" s="11">
        <f t="shared" si="449"/>
        <v>4425</v>
      </c>
      <c r="Z2071" s="11">
        <f t="shared" si="450"/>
        <v>2505</v>
      </c>
      <c r="AA2071" s="11">
        <f t="shared" si="451"/>
        <v>4010</v>
      </c>
      <c r="AB2071" s="11">
        <f t="shared" si="452"/>
        <v>4010</v>
      </c>
      <c r="AC2071" s="6">
        <f t="shared" si="453"/>
        <v>4785</v>
      </c>
      <c r="AD2071" s="9" t="s">
        <v>269</v>
      </c>
      <c r="AE2071" s="3" t="str">
        <f>IF(ISERROR(VLOOKUP($AD2071,技まとめ!$A$1:$F$380,6,FALSE)),"－",VLOOKUP($AD2071,技まとめ!$A$1:$F$380,6,FALSE))</f>
        <v>DR</v>
      </c>
      <c r="AF2071" s="3">
        <f>IF(ISERROR(VLOOKUP($AD2071,技まとめ!$A$1:$F$380,3,FALSE)),"－",VLOOKUP($AD2071,技まとめ!$A$1:$F$380,3,FALSE))</f>
        <v>19</v>
      </c>
      <c r="AG2071" s="3">
        <f>IF(ISERROR(VLOOKUP($AD2071,技まとめ!$A$1:$F$380,5,FALSE)),"－",VLOOKUP($AD2071,技まとめ!$A$1:$F$380,5,FALSE))</f>
        <v>20</v>
      </c>
      <c r="AH2071" s="3" t="str">
        <f>IF($E2071=IF(ISERROR(VLOOKUP($AD2071,技まとめ!$A$1:$F$380,4,FALSE)),"－",VLOOKUP($AD2071,技まとめ!$A$1:$F$380,4,FALSE)),"一致","")</f>
        <v/>
      </c>
      <c r="AI2071" s="9" t="s">
        <v>339</v>
      </c>
      <c r="AJ2071" s="3" t="str">
        <f>IF(ISERROR(VLOOKUP($AI2071,技まとめ!$A$1:$F$380,6,FALSE)),"－",VLOOKUP($AI2071,技まとめ!$A$1:$F$380,6,FALSE))</f>
        <v>NS</v>
      </c>
      <c r="AK2071" s="3">
        <f>IF(ISERROR(VLOOKUP($AI2071,技まとめ!$A$1:$F$380,3,FALSE)),"－",VLOOKUP($AI2071,技まとめ!$A$1:$F$380,3,FALSE))</f>
        <v>42</v>
      </c>
      <c r="AL2071" s="3">
        <f>IF(ISERROR(VLOOKUP($AI2071,技まとめ!$A$1:$F$380,5,FALSE)),"－",VLOOKUP($AI2071,技まとめ!$A$1:$F$380,5,FALSE))</f>
        <v>28</v>
      </c>
      <c r="AM2071" s="3" t="str">
        <f>IF($E2071=IF(ISERROR(VLOOKUP($AI2071,技まとめ!$A$1:$F$380,4,FALSE)),"－",VLOOKUP($AI2071,技まとめ!$A$1:$F$380,4,FALSE)),"一致","")</f>
        <v/>
      </c>
      <c r="AN2071" s="9" t="s">
        <v>503</v>
      </c>
      <c r="AO2071" s="3" t="str">
        <f>IF(ISERROR(VLOOKUP($AN2071,技まとめ!$A$1:$F$380,6,FALSE)),"－",VLOOKUP($AN2071,技まとめ!$A$1:$F$380,6,FALSE))</f>
        <v>DR</v>
      </c>
      <c r="AP2071" s="3">
        <f>IF(ISERROR(VLOOKUP($AN2071,技まとめ!$A$1:$F$380,3,FALSE)),"－",VLOOKUP($AN2071,技まとめ!$A$1:$F$380,3,FALSE))</f>
        <v>68</v>
      </c>
      <c r="AQ2071" s="3">
        <f>IF(ISERROR(VLOOKUP($AN2071,技まとめ!$A$1:$F$380,5,FALSE)),"－",VLOOKUP($AN2071,技まとめ!$A$1:$F$380,5,FALSE))</f>
        <v>41</v>
      </c>
      <c r="AR2071" s="3" t="str">
        <f>IF($E2071=IF(ISERROR(VLOOKUP($AN2071,技まとめ!$A$1:$F$380,4,FALSE)),"－",VLOOKUP($AN2071,技まとめ!$A$1:$F$380,4,FALSE)),"一致","")</f>
        <v/>
      </c>
      <c r="AS2071" s="9" t="s">
        <v>230</v>
      </c>
      <c r="AT2071" s="3" t="str">
        <f>IF(ISERROR(VLOOKUP($AS2071,技まとめ!$A$1:$F$380,6,FALSE)),"－",VLOOKUP($AS2071,技まとめ!$A$1:$F$380,6,FALSE))</f>
        <v>BL</v>
      </c>
      <c r="AU2071" s="3">
        <f>IF(ISERROR(VLOOKUP($AS2071,技まとめ!$A$1:$F$380,3,FALSE)),"－",VLOOKUP($AS2071,技まとめ!$A$1:$F$380,3,FALSE))</f>
        <v>21</v>
      </c>
      <c r="AV2071" s="3">
        <f>IF(ISERROR(VLOOKUP($AS2071,技まとめ!$A$1:$F$380,5,FALSE)),"－",VLOOKUP($AS2071,技まとめ!$A$1:$F$380,5,FALSE))</f>
        <v>22</v>
      </c>
      <c r="AW2071" s="3" t="str">
        <f>IF($E2071=IF(ISERROR(VLOOKUP($AS2071,技まとめ!$A$1:$F$380,4,FALSE)),"－",VLOOKUP($AS2071,技まとめ!$A$1:$F$380,4,FALSE)),"一致","")</f>
        <v/>
      </c>
      <c r="AX2071" s="12" t="str">
        <f t="shared" si="454"/>
        <v>どくぎりのじゅつラン・ボール・ランオオウチワおんりょう</v>
      </c>
      <c r="AY2071" s="12" t="str">
        <f t="shared" si="455"/>
        <v>どくぎりのじゅつラン・ボール・ランオオウチワおんりょう</v>
      </c>
      <c r="AZ2071" s="12" t="str">
        <f t="shared" si="456"/>
        <v>どくぎりのじゅつラン・ボール・ランオオウチワおんりょう</v>
      </c>
      <c r="BA2071" s="12" t="str">
        <f t="shared" si="457"/>
        <v>どくぎりのじゅつラン・ボール・ランオオウチワおんりょう</v>
      </c>
      <c r="BB2071" s="11" t="str">
        <f t="shared" si="458"/>
        <v>DRNSDRBL</v>
      </c>
      <c r="BC2071" s="11" t="str">
        <f t="shared" si="459"/>
        <v>DRNSDRBL</v>
      </c>
      <c r="BD2071" s="11" t="str">
        <f t="shared" si="460"/>
        <v>DRNSDRBL</v>
      </c>
      <c r="BE2071" s="11" t="str">
        <f t="shared" si="461"/>
        <v>DRNSDRBL</v>
      </c>
    </row>
    <row r="2072" spans="1:57" ht="11.25" hidden="1" customHeight="1">
      <c r="A2072" s="6">
        <v>2071</v>
      </c>
      <c r="B2072" s="7" t="s">
        <v>4511</v>
      </c>
      <c r="C2072" s="8" t="s">
        <v>4512</v>
      </c>
      <c r="D2072" s="7" t="s">
        <v>72</v>
      </c>
      <c r="E2072" s="7" t="s">
        <v>95</v>
      </c>
      <c r="F2072" s="7" t="s">
        <v>109</v>
      </c>
      <c r="G2072" s="9">
        <v>122</v>
      </c>
      <c r="H2072" s="9">
        <v>98</v>
      </c>
      <c r="I2072" s="9">
        <v>56</v>
      </c>
      <c r="J2072" s="9">
        <v>56</v>
      </c>
      <c r="K2072" s="9">
        <v>57</v>
      </c>
      <c r="L2072" s="9">
        <v>53</v>
      </c>
      <c r="M2072" s="9">
        <v>66</v>
      </c>
      <c r="N2072" s="9">
        <v>57</v>
      </c>
      <c r="O2072" s="9">
        <v>64</v>
      </c>
      <c r="P2072" s="9">
        <v>11</v>
      </c>
      <c r="Q2072" s="10">
        <v>106</v>
      </c>
      <c r="R2072" s="11">
        <v>1</v>
      </c>
      <c r="S2072" s="11">
        <v>1</v>
      </c>
      <c r="T2072" s="11">
        <v>103</v>
      </c>
      <c r="U2072" s="11">
        <v>116</v>
      </c>
      <c r="V2072" s="11">
        <v>1</v>
      </c>
      <c r="W2072" s="11">
        <v>112</v>
      </c>
      <c r="X2072" s="11">
        <f t="shared" si="448"/>
        <v>440</v>
      </c>
      <c r="Y2072" s="11">
        <f t="shared" si="449"/>
        <v>4805</v>
      </c>
      <c r="Z2072" s="11">
        <f t="shared" si="450"/>
        <v>605</v>
      </c>
      <c r="AA2072" s="11">
        <f t="shared" si="451"/>
        <v>4175</v>
      </c>
      <c r="AB2072" s="11">
        <f t="shared" si="452"/>
        <v>4175</v>
      </c>
      <c r="AC2072" s="6">
        <f t="shared" si="453"/>
        <v>4685</v>
      </c>
      <c r="AD2072" s="9" t="s">
        <v>347</v>
      </c>
      <c r="AE2072" s="3" t="str">
        <f>IF(ISERROR(VLOOKUP($AD2072,技まとめ!$A$1:$F$380,6,FALSE)),"－",VLOOKUP($AD2072,技まとめ!$A$1:$F$380,6,FALSE))</f>
        <v>DR</v>
      </c>
      <c r="AF2072" s="3">
        <f>IF(ISERROR(VLOOKUP($AD2072,技まとめ!$A$1:$F$380,3,FALSE)),"－",VLOOKUP($AD2072,技まとめ!$A$1:$F$380,3,FALSE))</f>
        <v>40</v>
      </c>
      <c r="AG2072" s="3">
        <f>IF(ISERROR(VLOOKUP($AD2072,技まとめ!$A$1:$F$380,5,FALSE)),"－",VLOOKUP($AD2072,技まとめ!$A$1:$F$380,5,FALSE))</f>
        <v>31</v>
      </c>
      <c r="AH2072" s="3" t="str">
        <f>IF($E2072=IF(ISERROR(VLOOKUP($AD2072,技まとめ!$A$1:$F$380,4,FALSE)),"－",VLOOKUP($AD2072,技まとめ!$A$1:$F$380,4,FALSE)),"一致","")</f>
        <v>一致</v>
      </c>
      <c r="AI2072" s="9" t="s">
        <v>686</v>
      </c>
      <c r="AJ2072" s="3" t="str">
        <f>IF(ISERROR(VLOOKUP($AI2072,技まとめ!$A$1:$F$380,6,FALSE)),"－",VLOOKUP($AI2072,技まとめ!$A$1:$F$380,6,FALSE))</f>
        <v>DR</v>
      </c>
      <c r="AK2072" s="3">
        <f>IF(ISERROR(VLOOKUP($AI2072,技まとめ!$A$1:$F$380,3,FALSE)),"－",VLOOKUP($AI2072,技まとめ!$A$1:$F$380,3,FALSE))</f>
        <v>34</v>
      </c>
      <c r="AL2072" s="3">
        <f>IF(ISERROR(VLOOKUP($AI2072,技まとめ!$A$1:$F$380,5,FALSE)),"－",VLOOKUP($AI2072,技まとめ!$A$1:$F$380,5,FALSE))</f>
        <v>27</v>
      </c>
      <c r="AM2072" s="3" t="str">
        <f>IF($E2072=IF(ISERROR(VLOOKUP($AI2072,技まとめ!$A$1:$F$380,4,FALSE)),"－",VLOOKUP($AI2072,技まとめ!$A$1:$F$380,4,FALSE)),"一致","")</f>
        <v/>
      </c>
      <c r="AN2072" s="9" t="s">
        <v>683</v>
      </c>
      <c r="AO2072" s="3" t="str">
        <f>IF(ISERROR(VLOOKUP($AN2072,技まとめ!$A$1:$F$380,6,FALSE)),"－",VLOOKUP($AN2072,技まとめ!$A$1:$F$380,6,FALSE))</f>
        <v>SC</v>
      </c>
      <c r="AP2072" s="3">
        <f>IF(ISERROR(VLOOKUP($AN2072,技まとめ!$A$1:$F$380,3,FALSE)),"－",VLOOKUP($AN2072,技まとめ!$A$1:$F$380,3,FALSE))</f>
        <v>88</v>
      </c>
      <c r="AQ2072" s="3">
        <f>IF(ISERROR(VLOOKUP($AN2072,技まとめ!$A$1:$F$380,5,FALSE)),"－",VLOOKUP($AN2072,技まとめ!$A$1:$F$380,5,FALSE))</f>
        <v>49</v>
      </c>
      <c r="AR2072" s="3" t="str">
        <f>IF($E2072=IF(ISERROR(VLOOKUP($AN2072,技まとめ!$A$1:$F$380,4,FALSE)),"－",VLOOKUP($AN2072,技まとめ!$A$1:$F$380,4,FALSE)),"一致","")</f>
        <v>一致</v>
      </c>
      <c r="AS2072" s="9" t="s">
        <v>163</v>
      </c>
      <c r="AT2072" s="3" t="str">
        <f>IF(ISERROR(VLOOKUP($AS2072,技まとめ!$A$1:$F$380,6,FALSE)),"－",VLOOKUP($AS2072,技まとめ!$A$1:$F$380,6,FALSE))</f>
        <v>BL</v>
      </c>
      <c r="AU2072" s="3">
        <f>IF(ISERROR(VLOOKUP($AS2072,技まとめ!$A$1:$F$380,3,FALSE)),"－",VLOOKUP($AS2072,技まとめ!$A$1:$F$380,3,FALSE))</f>
        <v>59</v>
      </c>
      <c r="AV2072" s="3">
        <f>IF(ISERROR(VLOOKUP($AS2072,技まとめ!$A$1:$F$380,5,FALSE)),"－",VLOOKUP($AS2072,技まとめ!$A$1:$F$380,5,FALSE))</f>
        <v>38</v>
      </c>
      <c r="AW2072" s="3" t="str">
        <f>IF($E2072=IF(ISERROR(VLOOKUP($AS2072,技まとめ!$A$1:$F$380,4,FALSE)),"－",VLOOKUP($AS2072,技まとめ!$A$1:$F$380,4,FALSE)),"一致","")</f>
        <v/>
      </c>
      <c r="AX2072" s="12" t="str">
        <f t="shared" si="454"/>
        <v>ざんぞうヒートタックルペガサスショットサイクロン</v>
      </c>
      <c r="AY2072" s="12" t="str">
        <f t="shared" si="455"/>
        <v>ざんぞうヒートタックルペガサスショットサイクロン</v>
      </c>
      <c r="AZ2072" s="12" t="str">
        <f t="shared" si="456"/>
        <v>ざんぞうヒートタックルペガサスショットサイクロン</v>
      </c>
      <c r="BA2072" s="12" t="str">
        <f t="shared" si="457"/>
        <v>ざんぞうヒートタックルペガサスショットサイクロン</v>
      </c>
      <c r="BB2072" s="11" t="str">
        <f t="shared" si="458"/>
        <v>DRDRSCBL</v>
      </c>
      <c r="BC2072" s="11" t="str">
        <f t="shared" si="459"/>
        <v>DRDRSCBL</v>
      </c>
      <c r="BD2072" s="11" t="str">
        <f t="shared" si="460"/>
        <v>DRDRSCBL</v>
      </c>
      <c r="BE2072" s="11" t="str">
        <f t="shared" si="461"/>
        <v>DRDRSCBL</v>
      </c>
    </row>
    <row r="2073" spans="1:57" ht="11.25" hidden="1" customHeight="1">
      <c r="A2073" s="6">
        <v>2072</v>
      </c>
      <c r="B2073" s="7" t="s">
        <v>4513</v>
      </c>
      <c r="C2073" s="8" t="s">
        <v>4514</v>
      </c>
      <c r="D2073" s="7" t="s">
        <v>72</v>
      </c>
      <c r="E2073" s="7" t="s">
        <v>102</v>
      </c>
      <c r="F2073" s="7" t="s">
        <v>128</v>
      </c>
      <c r="G2073" s="9">
        <v>121</v>
      </c>
      <c r="H2073" s="9">
        <v>109</v>
      </c>
      <c r="I2073" s="9">
        <v>51</v>
      </c>
      <c r="J2073" s="9">
        <v>48</v>
      </c>
      <c r="K2073" s="9">
        <v>51</v>
      </c>
      <c r="L2073" s="9">
        <v>52</v>
      </c>
      <c r="M2073" s="9">
        <v>49</v>
      </c>
      <c r="N2073" s="9">
        <v>63</v>
      </c>
      <c r="O2073" s="9">
        <v>60</v>
      </c>
      <c r="P2073" s="9">
        <v>54</v>
      </c>
      <c r="Q2073" s="10">
        <v>101</v>
      </c>
      <c r="R2073" s="11">
        <v>34</v>
      </c>
      <c r="S2073" s="11">
        <v>1</v>
      </c>
      <c r="T2073" s="11">
        <v>102</v>
      </c>
      <c r="U2073" s="11">
        <v>99</v>
      </c>
      <c r="V2073" s="11">
        <v>1</v>
      </c>
      <c r="W2073" s="11">
        <v>110</v>
      </c>
      <c r="X2073" s="11">
        <f t="shared" si="448"/>
        <v>448</v>
      </c>
      <c r="Y2073" s="11">
        <f t="shared" si="449"/>
        <v>4595</v>
      </c>
      <c r="Z2073" s="11">
        <f t="shared" si="450"/>
        <v>1750</v>
      </c>
      <c r="AA2073" s="11">
        <f t="shared" si="451"/>
        <v>4130</v>
      </c>
      <c r="AB2073" s="11">
        <f t="shared" si="452"/>
        <v>4130</v>
      </c>
      <c r="AC2073" s="6">
        <f t="shared" si="453"/>
        <v>4800</v>
      </c>
      <c r="AD2073" s="9" t="s">
        <v>336</v>
      </c>
      <c r="AE2073" s="3" t="str">
        <f>IF(ISERROR(VLOOKUP($AD2073,技まとめ!$A$1:$F$380,6,FALSE)),"－",VLOOKUP($AD2073,技まとめ!$A$1:$F$380,6,FALSE))</f>
        <v>SC</v>
      </c>
      <c r="AF2073" s="3">
        <f>IF(ISERROR(VLOOKUP($AD2073,技まとめ!$A$1:$F$380,3,FALSE)),"－",VLOOKUP($AD2073,技まとめ!$A$1:$F$380,3,FALSE))</f>
        <v>83</v>
      </c>
      <c r="AG2073" s="3">
        <f>IF(ISERROR(VLOOKUP($AD2073,技まとめ!$A$1:$F$380,5,FALSE)),"－",VLOOKUP($AD2073,技まとめ!$A$1:$F$380,5,FALSE))</f>
        <v>46</v>
      </c>
      <c r="AH2073" s="3" t="str">
        <f>IF($E2073=IF(ISERROR(VLOOKUP($AD2073,技まとめ!$A$1:$F$380,4,FALSE)),"－",VLOOKUP($AD2073,技まとめ!$A$1:$F$380,4,FALSE)),"一致","")</f>
        <v/>
      </c>
      <c r="AI2073" s="9" t="s">
        <v>323</v>
      </c>
      <c r="AJ2073" s="3" t="str">
        <f>IF(ISERROR(VLOOKUP($AI2073,技まとめ!$A$1:$F$380,6,FALSE)),"－",VLOOKUP($AI2073,技まとめ!$A$1:$F$380,6,FALSE))</f>
        <v>DR</v>
      </c>
      <c r="AK2073" s="3">
        <f>IF(ISERROR(VLOOKUP($AI2073,技まとめ!$A$1:$F$380,3,FALSE)),"－",VLOOKUP($AI2073,技まとめ!$A$1:$F$380,3,FALSE))</f>
        <v>42</v>
      </c>
      <c r="AL2073" s="3">
        <f>IF(ISERROR(VLOOKUP($AI2073,技まとめ!$A$1:$F$380,5,FALSE)),"－",VLOOKUP($AI2073,技まとめ!$A$1:$F$380,5,FALSE))</f>
        <v>31</v>
      </c>
      <c r="AM2073" s="3" t="str">
        <f>IF($E2073=IF(ISERROR(VLOOKUP($AI2073,技まとめ!$A$1:$F$380,4,FALSE)),"－",VLOOKUP($AI2073,技まとめ!$A$1:$F$380,4,FALSE)),"一致","")</f>
        <v/>
      </c>
      <c r="AN2073" s="9" t="s">
        <v>322</v>
      </c>
      <c r="AO2073" s="3" t="str">
        <f>IF(ISERROR(VLOOKUP($AN2073,技まとめ!$A$1:$F$380,6,FALSE)),"－",VLOOKUP($AN2073,技まとめ!$A$1:$F$380,6,FALSE))</f>
        <v>SC</v>
      </c>
      <c r="AP2073" s="3">
        <f>IF(ISERROR(VLOOKUP($AN2073,技まとめ!$A$1:$F$380,3,FALSE)),"－",VLOOKUP($AN2073,技まとめ!$A$1:$F$380,3,FALSE))</f>
        <v>25</v>
      </c>
      <c r="AQ2073" s="3">
        <f>IF(ISERROR(VLOOKUP($AN2073,技まとめ!$A$1:$F$380,5,FALSE)),"－",VLOOKUP($AN2073,技まとめ!$A$1:$F$380,5,FALSE))</f>
        <v>20</v>
      </c>
      <c r="AR2073" s="3" t="str">
        <f>IF($E2073=IF(ISERROR(VLOOKUP($AN2073,技まとめ!$A$1:$F$380,4,FALSE)),"－",VLOOKUP($AN2073,技まとめ!$A$1:$F$380,4,FALSE)),"一致","")</f>
        <v/>
      </c>
      <c r="AS2073" s="9" t="s">
        <v>230</v>
      </c>
      <c r="AT2073" s="3" t="str">
        <f>IF(ISERROR(VLOOKUP($AS2073,技まとめ!$A$1:$F$380,6,FALSE)),"－",VLOOKUP($AS2073,技まとめ!$A$1:$F$380,6,FALSE))</f>
        <v>BL</v>
      </c>
      <c r="AU2073" s="3">
        <f>IF(ISERROR(VLOOKUP($AS2073,技まとめ!$A$1:$F$380,3,FALSE)),"－",VLOOKUP($AS2073,技まとめ!$A$1:$F$380,3,FALSE))</f>
        <v>21</v>
      </c>
      <c r="AV2073" s="3">
        <f>IF(ISERROR(VLOOKUP($AS2073,技まとめ!$A$1:$F$380,5,FALSE)),"－",VLOOKUP($AS2073,技まとめ!$A$1:$F$380,5,FALSE))</f>
        <v>22</v>
      </c>
      <c r="AW2073" s="3" t="str">
        <f>IF($E2073=IF(ISERROR(VLOOKUP($AS2073,技まとめ!$A$1:$F$380,4,FALSE)),"－",VLOOKUP($AS2073,技まとめ!$A$1:$F$380,4,FALSE)),"一致","")</f>
        <v/>
      </c>
      <c r="AX2073" s="12" t="str">
        <f t="shared" si="454"/>
        <v>ぶんしんシュートカンガルーキックターザンキックおんりょう</v>
      </c>
      <c r="AY2073" s="12" t="str">
        <f t="shared" si="455"/>
        <v>ぶんしんシュートカンガルーキックターザンキックおんりょう</v>
      </c>
      <c r="AZ2073" s="12" t="str">
        <f t="shared" si="456"/>
        <v>ぶんしんシュートカンガルーキックターザンキックおんりょう</v>
      </c>
      <c r="BA2073" s="12" t="str">
        <f t="shared" si="457"/>
        <v>ぶんしんシュートカンガルーキックターザンキックおんりょう</v>
      </c>
      <c r="BB2073" s="11" t="str">
        <f t="shared" si="458"/>
        <v>SCDRSCBL</v>
      </c>
      <c r="BC2073" s="11" t="str">
        <f t="shared" si="459"/>
        <v>SCDRSCBL</v>
      </c>
      <c r="BD2073" s="11" t="str">
        <f t="shared" si="460"/>
        <v>SCDRSCBL</v>
      </c>
      <c r="BE2073" s="11" t="str">
        <f t="shared" si="461"/>
        <v>SCDRSCBL</v>
      </c>
    </row>
    <row r="2074" spans="1:57" ht="11.25" hidden="1" customHeight="1">
      <c r="A2074" s="6">
        <v>2073</v>
      </c>
      <c r="B2074" s="7" t="s">
        <v>4515</v>
      </c>
      <c r="C2074" s="8" t="s">
        <v>4516</v>
      </c>
      <c r="D2074" s="7" t="s">
        <v>650</v>
      </c>
      <c r="E2074" s="7" t="s">
        <v>102</v>
      </c>
      <c r="F2074" s="7" t="s">
        <v>128</v>
      </c>
      <c r="G2074" s="9">
        <v>124</v>
      </c>
      <c r="H2074" s="9">
        <v>129</v>
      </c>
      <c r="I2074" s="9">
        <v>56</v>
      </c>
      <c r="J2074" s="9">
        <v>55</v>
      </c>
      <c r="K2074" s="9">
        <v>54</v>
      </c>
      <c r="L2074" s="9">
        <v>56</v>
      </c>
      <c r="M2074" s="9">
        <v>60</v>
      </c>
      <c r="N2074" s="9">
        <v>53</v>
      </c>
      <c r="O2074" s="9">
        <v>54</v>
      </c>
      <c r="P2074" s="9">
        <v>11</v>
      </c>
      <c r="Q2074" s="10">
        <v>106</v>
      </c>
      <c r="R2074" s="11">
        <v>1</v>
      </c>
      <c r="S2074" s="11">
        <v>1</v>
      </c>
      <c r="T2074" s="11">
        <v>106</v>
      </c>
      <c r="U2074" s="11">
        <v>110</v>
      </c>
      <c r="V2074" s="11">
        <v>1</v>
      </c>
      <c r="W2074" s="11">
        <v>94</v>
      </c>
      <c r="X2074" s="11">
        <f t="shared" si="448"/>
        <v>419</v>
      </c>
      <c r="Y2074" s="11">
        <f t="shared" si="449"/>
        <v>4715</v>
      </c>
      <c r="Z2074" s="11">
        <f t="shared" si="450"/>
        <v>515</v>
      </c>
      <c r="AA2074" s="11">
        <f t="shared" si="451"/>
        <v>4190</v>
      </c>
      <c r="AB2074" s="11">
        <f t="shared" si="452"/>
        <v>4190</v>
      </c>
      <c r="AC2074" s="6">
        <f t="shared" si="453"/>
        <v>4715</v>
      </c>
      <c r="AD2074" s="9" t="s">
        <v>236</v>
      </c>
      <c r="AE2074" s="3" t="str">
        <f>IF(ISERROR(VLOOKUP($AD2074,技まとめ!$A$1:$F$380,6,FALSE)),"－",VLOOKUP($AD2074,技まとめ!$A$1:$F$380,6,FALSE))</f>
        <v>DR</v>
      </c>
      <c r="AF2074" s="3">
        <f>IF(ISERROR(VLOOKUP($AD2074,技まとめ!$A$1:$F$380,3,FALSE)),"－",VLOOKUP($AD2074,技まとめ!$A$1:$F$380,3,FALSE))</f>
        <v>65</v>
      </c>
      <c r="AG2074" s="3">
        <f>IF(ISERROR(VLOOKUP($AD2074,技まとめ!$A$1:$F$380,5,FALSE)),"－",VLOOKUP($AD2074,技まとめ!$A$1:$F$380,5,FALSE))</f>
        <v>42</v>
      </c>
      <c r="AH2074" s="3" t="str">
        <f>IF($E2074=IF(ISERROR(VLOOKUP($AD2074,技まとめ!$A$1:$F$380,4,FALSE)),"－",VLOOKUP($AD2074,技まとめ!$A$1:$F$380,4,FALSE)),"一致","")</f>
        <v/>
      </c>
      <c r="AI2074" s="9" t="s">
        <v>295</v>
      </c>
      <c r="AJ2074" s="3" t="str">
        <f>IF(ISERROR(VLOOKUP($AI2074,技まとめ!$A$1:$F$380,6,FALSE)),"－",VLOOKUP($AI2074,技まとめ!$A$1:$F$380,6,FALSE))</f>
        <v>DR</v>
      </c>
      <c r="AK2074" s="3">
        <f>IF(ISERROR(VLOOKUP($AI2074,技まとめ!$A$1:$F$380,3,FALSE)),"－",VLOOKUP($AI2074,技まとめ!$A$1:$F$380,3,FALSE))</f>
        <v>13</v>
      </c>
      <c r="AL2074" s="3">
        <f>IF(ISERROR(VLOOKUP($AI2074,技まとめ!$A$1:$F$380,5,FALSE)),"－",VLOOKUP($AI2074,技まとめ!$A$1:$F$380,5,FALSE))</f>
        <v>20</v>
      </c>
      <c r="AM2074" s="3" t="str">
        <f>IF($E2074=IF(ISERROR(VLOOKUP($AI2074,技まとめ!$A$1:$F$380,4,FALSE)),"－",VLOOKUP($AI2074,技まとめ!$A$1:$F$380,4,FALSE)),"一致","")</f>
        <v/>
      </c>
      <c r="AN2074" s="9" t="s">
        <v>280</v>
      </c>
      <c r="AO2074" s="3" t="str">
        <f>IF(ISERROR(VLOOKUP($AN2074,技まとめ!$A$1:$F$380,6,FALSE)),"－",VLOOKUP($AN2074,技まとめ!$A$1:$F$380,6,FALSE))</f>
        <v>SC</v>
      </c>
      <c r="AP2074" s="3">
        <f>IF(ISERROR(VLOOKUP($AN2074,技まとめ!$A$1:$F$380,3,FALSE)),"－",VLOOKUP($AN2074,技まとめ!$A$1:$F$380,3,FALSE))</f>
        <v>98</v>
      </c>
      <c r="AQ2074" s="3">
        <f>IF(ISERROR(VLOOKUP($AN2074,技まとめ!$A$1:$F$380,5,FALSE)),"－",VLOOKUP($AN2074,技まとめ!$A$1:$F$380,5,FALSE))</f>
        <v>52</v>
      </c>
      <c r="AR2074" s="3" t="str">
        <f>IF($E2074=IF(ISERROR(VLOOKUP($AN2074,技まとめ!$A$1:$F$380,4,FALSE)),"－",VLOOKUP($AN2074,技まとめ!$A$1:$F$380,4,FALSE)),"一致","")</f>
        <v/>
      </c>
      <c r="AS2074" s="9" t="s">
        <v>221</v>
      </c>
      <c r="AT2074" s="3" t="str">
        <f>IF(ISERROR(VLOOKUP($AS2074,技まとめ!$A$1:$F$380,6,FALSE)),"－",VLOOKUP($AS2074,技まとめ!$A$1:$F$380,6,FALSE))</f>
        <v>DR</v>
      </c>
      <c r="AU2074" s="3">
        <f>IF(ISERROR(VLOOKUP($AS2074,技まとめ!$A$1:$F$380,3,FALSE)),"－",VLOOKUP($AS2074,技まとめ!$A$1:$F$380,3,FALSE))</f>
        <v>44</v>
      </c>
      <c r="AV2074" s="3">
        <f>IF(ISERROR(VLOOKUP($AS2074,技まとめ!$A$1:$F$380,5,FALSE)),"－",VLOOKUP($AS2074,技まとめ!$A$1:$F$380,5,FALSE))</f>
        <v>33</v>
      </c>
      <c r="AW2074" s="3" t="str">
        <f>IF($E2074=IF(ISERROR(VLOOKUP($AS2074,技まとめ!$A$1:$F$380,4,FALSE)),"－",VLOOKUP($AS2074,技まとめ!$A$1:$F$380,4,FALSE)),"一致","")</f>
        <v>一致</v>
      </c>
      <c r="AX2074" s="12" t="str">
        <f t="shared" si="454"/>
        <v>とうめいフェイントダッシュアクセルユニバースブラストならくおとし</v>
      </c>
      <c r="AY2074" s="12" t="str">
        <f t="shared" si="455"/>
        <v>とうめいフェイントダッシュアクセルユニバースブラストならくおとし</v>
      </c>
      <c r="AZ2074" s="12" t="str">
        <f t="shared" si="456"/>
        <v>とうめいフェイントダッシュアクセルユニバースブラストならくおとし</v>
      </c>
      <c r="BA2074" s="12" t="str">
        <f t="shared" si="457"/>
        <v>とうめいフェイントダッシュアクセルユニバースブラストならくおとし</v>
      </c>
      <c r="BB2074" s="11" t="str">
        <f t="shared" si="458"/>
        <v>DRDRSCDR</v>
      </c>
      <c r="BC2074" s="11" t="str">
        <f t="shared" si="459"/>
        <v>DRDRSCDR</v>
      </c>
      <c r="BD2074" s="11" t="str">
        <f t="shared" si="460"/>
        <v>DRDRSCDR</v>
      </c>
      <c r="BE2074" s="11" t="str">
        <f t="shared" si="461"/>
        <v>DRDRSCDR</v>
      </c>
    </row>
    <row r="2075" spans="1:57" ht="11.25" hidden="1" customHeight="1">
      <c r="A2075" s="6">
        <v>2074</v>
      </c>
      <c r="B2075" s="7" t="s">
        <v>4517</v>
      </c>
      <c r="C2075" s="8" t="s">
        <v>4518</v>
      </c>
      <c r="D2075" s="7" t="s">
        <v>72</v>
      </c>
      <c r="E2075" s="7" t="s">
        <v>81</v>
      </c>
      <c r="F2075" s="7" t="s">
        <v>109</v>
      </c>
      <c r="G2075" s="9">
        <v>130</v>
      </c>
      <c r="H2075" s="9">
        <v>92</v>
      </c>
      <c r="I2075" s="9">
        <v>50</v>
      </c>
      <c r="J2075" s="9">
        <v>53</v>
      </c>
      <c r="K2075" s="9">
        <v>50</v>
      </c>
      <c r="L2075" s="9">
        <v>51</v>
      </c>
      <c r="M2075" s="9">
        <v>51</v>
      </c>
      <c r="N2075" s="9">
        <v>65</v>
      </c>
      <c r="O2075" s="9">
        <v>53</v>
      </c>
      <c r="P2075" s="9">
        <v>61</v>
      </c>
      <c r="Q2075" s="10">
        <v>100</v>
      </c>
      <c r="R2075" s="11">
        <v>47</v>
      </c>
      <c r="S2075" s="11">
        <v>1</v>
      </c>
      <c r="T2075" s="11">
        <v>101</v>
      </c>
      <c r="U2075" s="11">
        <v>101</v>
      </c>
      <c r="V2075" s="11">
        <v>1</v>
      </c>
      <c r="W2075" s="11">
        <v>103</v>
      </c>
      <c r="X2075" s="11">
        <f t="shared" si="448"/>
        <v>454</v>
      </c>
      <c r="Y2075" s="11">
        <f t="shared" si="449"/>
        <v>4520</v>
      </c>
      <c r="Z2075" s="11">
        <f t="shared" si="450"/>
        <v>2170</v>
      </c>
      <c r="AA2075" s="11">
        <f t="shared" si="451"/>
        <v>4060</v>
      </c>
      <c r="AB2075" s="11">
        <f t="shared" si="452"/>
        <v>4060</v>
      </c>
      <c r="AC2075" s="6">
        <f t="shared" si="453"/>
        <v>4790</v>
      </c>
      <c r="AD2075" s="9" t="s">
        <v>347</v>
      </c>
      <c r="AE2075" s="3" t="str">
        <f>IF(ISERROR(VLOOKUP($AD2075,技まとめ!$A$1:$F$380,6,FALSE)),"－",VLOOKUP($AD2075,技まとめ!$A$1:$F$380,6,FALSE))</f>
        <v>DR</v>
      </c>
      <c r="AF2075" s="3">
        <f>IF(ISERROR(VLOOKUP($AD2075,技まとめ!$A$1:$F$380,3,FALSE)),"－",VLOOKUP($AD2075,技まとめ!$A$1:$F$380,3,FALSE))</f>
        <v>40</v>
      </c>
      <c r="AG2075" s="3">
        <f>IF(ISERROR(VLOOKUP($AD2075,技まとめ!$A$1:$F$380,5,FALSE)),"－",VLOOKUP($AD2075,技まとめ!$A$1:$F$380,5,FALSE))</f>
        <v>31</v>
      </c>
      <c r="AH2075" s="3" t="str">
        <f>IF($E2075=IF(ISERROR(VLOOKUP($AD2075,技まとめ!$A$1:$F$380,4,FALSE)),"－",VLOOKUP($AD2075,技まとめ!$A$1:$F$380,4,FALSE)),"一致","")</f>
        <v/>
      </c>
      <c r="AI2075" s="9" t="s">
        <v>103</v>
      </c>
      <c r="AJ2075" s="3" t="str">
        <f>IF(ISERROR(VLOOKUP($AI2075,技まとめ!$A$1:$F$380,6,FALSE)),"－",VLOOKUP($AI2075,技まとめ!$A$1:$F$380,6,FALSE))</f>
        <v>DR</v>
      </c>
      <c r="AK2075" s="3">
        <f>IF(ISERROR(VLOOKUP($AI2075,技まとめ!$A$1:$F$380,3,FALSE)),"－",VLOOKUP($AI2075,技まとめ!$A$1:$F$380,3,FALSE))</f>
        <v>56</v>
      </c>
      <c r="AL2075" s="3">
        <f>IF(ISERROR(VLOOKUP($AI2075,技まとめ!$A$1:$F$380,5,FALSE)),"－",VLOOKUP($AI2075,技まとめ!$A$1:$F$380,5,FALSE))</f>
        <v>39</v>
      </c>
      <c r="AM2075" s="3" t="str">
        <f>IF($E2075=IF(ISERROR(VLOOKUP($AI2075,技まとめ!$A$1:$F$380,4,FALSE)),"－",VLOOKUP($AI2075,技まとめ!$A$1:$F$380,4,FALSE)),"一致","")</f>
        <v/>
      </c>
      <c r="AN2075" s="9" t="s">
        <v>230</v>
      </c>
      <c r="AO2075" s="3" t="str">
        <f>IF(ISERROR(VLOOKUP($AN2075,技まとめ!$A$1:$F$380,6,FALSE)),"－",VLOOKUP($AN2075,技まとめ!$A$1:$F$380,6,FALSE))</f>
        <v>BL</v>
      </c>
      <c r="AP2075" s="3">
        <f>IF(ISERROR(VLOOKUP($AN2075,技まとめ!$A$1:$F$380,3,FALSE)),"－",VLOOKUP($AN2075,技まとめ!$A$1:$F$380,3,FALSE))</f>
        <v>21</v>
      </c>
      <c r="AQ2075" s="3">
        <f>IF(ISERROR(VLOOKUP($AN2075,技まとめ!$A$1:$F$380,5,FALSE)),"－",VLOOKUP($AN2075,技まとめ!$A$1:$F$380,5,FALSE))</f>
        <v>22</v>
      </c>
      <c r="AR2075" s="3" t="str">
        <f>IF($E2075=IF(ISERROR(VLOOKUP($AN2075,技まとめ!$A$1:$F$380,4,FALSE)),"－",VLOOKUP($AN2075,技まとめ!$A$1:$F$380,4,FALSE)),"一致","")</f>
        <v/>
      </c>
      <c r="AS2075" s="9" t="s">
        <v>98</v>
      </c>
      <c r="AT2075" s="3" t="str">
        <f>IF(ISERROR(VLOOKUP($AS2075,技まとめ!$A$1:$F$380,6,FALSE)),"－",VLOOKUP($AS2075,技まとめ!$A$1:$F$380,6,FALSE))</f>
        <v>BL</v>
      </c>
      <c r="AU2075" s="3">
        <f>IF(ISERROR(VLOOKUP($AS2075,技まとめ!$A$1:$F$380,3,FALSE)),"－",VLOOKUP($AS2075,技まとめ!$A$1:$F$380,3,FALSE))</f>
        <v>58</v>
      </c>
      <c r="AV2075" s="3">
        <f>IF(ISERROR(VLOOKUP($AS2075,技まとめ!$A$1:$F$380,5,FALSE)),"－",VLOOKUP($AS2075,技まとめ!$A$1:$F$380,5,FALSE))</f>
        <v>39</v>
      </c>
      <c r="AW2075" s="3" t="str">
        <f>IF($E2075=IF(ISERROR(VLOOKUP($AS2075,技まとめ!$A$1:$F$380,4,FALSE)),"－",VLOOKUP($AS2075,技まとめ!$A$1:$F$380,4,FALSE)),"一致","")</f>
        <v/>
      </c>
      <c r="AX2075" s="12" t="str">
        <f t="shared" si="454"/>
        <v>ざんぞうまぼろしドリブルおんりょうかげぬい</v>
      </c>
      <c r="AY2075" s="12" t="str">
        <f t="shared" si="455"/>
        <v>ざんぞうまぼろしドリブルおんりょうかげぬい</v>
      </c>
      <c r="AZ2075" s="12" t="str">
        <f t="shared" si="456"/>
        <v>ざんぞうまぼろしドリブルおんりょうかげぬい</v>
      </c>
      <c r="BA2075" s="12" t="str">
        <f t="shared" si="457"/>
        <v>ざんぞうまぼろしドリブルおんりょうかげぬい</v>
      </c>
      <c r="BB2075" s="11" t="str">
        <f t="shared" si="458"/>
        <v>DRDRBLBL</v>
      </c>
      <c r="BC2075" s="11" t="str">
        <f t="shared" si="459"/>
        <v>DRDRBLBL</v>
      </c>
      <c r="BD2075" s="11" t="str">
        <f t="shared" si="460"/>
        <v>DRDRBLBL</v>
      </c>
      <c r="BE2075" s="11" t="str">
        <f t="shared" si="461"/>
        <v>DRDRBLBL</v>
      </c>
    </row>
    <row r="2076" spans="1:57" ht="11.25" hidden="1" customHeight="1">
      <c r="A2076" s="6">
        <v>2075</v>
      </c>
      <c r="B2076" s="7" t="s">
        <v>4519</v>
      </c>
      <c r="C2076" s="8" t="s">
        <v>4520</v>
      </c>
      <c r="D2076" s="7" t="s">
        <v>72</v>
      </c>
      <c r="E2076" s="7" t="s">
        <v>81</v>
      </c>
      <c r="F2076" s="7" t="s">
        <v>128</v>
      </c>
      <c r="G2076" s="9">
        <v>100</v>
      </c>
      <c r="H2076" s="9">
        <v>110</v>
      </c>
      <c r="I2076" s="9">
        <v>60</v>
      </c>
      <c r="J2076" s="9">
        <v>61</v>
      </c>
      <c r="K2076" s="9">
        <v>57</v>
      </c>
      <c r="L2076" s="9">
        <v>48</v>
      </c>
      <c r="M2076" s="9">
        <v>54</v>
      </c>
      <c r="N2076" s="9">
        <v>44</v>
      </c>
      <c r="O2076" s="9">
        <v>54</v>
      </c>
      <c r="P2076" s="9">
        <v>44</v>
      </c>
      <c r="Q2076" s="10">
        <v>110</v>
      </c>
      <c r="R2076" s="11">
        <v>24</v>
      </c>
      <c r="S2076" s="11">
        <v>1</v>
      </c>
      <c r="T2076" s="11">
        <v>98</v>
      </c>
      <c r="U2076" s="11">
        <v>104</v>
      </c>
      <c r="V2076" s="11">
        <v>1</v>
      </c>
      <c r="W2076" s="11">
        <v>104</v>
      </c>
      <c r="X2076" s="11">
        <f t="shared" si="448"/>
        <v>442</v>
      </c>
      <c r="Y2076" s="11">
        <f t="shared" si="449"/>
        <v>4925</v>
      </c>
      <c r="Z2076" s="11">
        <f t="shared" si="450"/>
        <v>1370</v>
      </c>
      <c r="AA2076" s="11">
        <f t="shared" si="451"/>
        <v>3960</v>
      </c>
      <c r="AB2076" s="11">
        <f t="shared" si="452"/>
        <v>3960</v>
      </c>
      <c r="AC2076" s="6">
        <f t="shared" si="453"/>
        <v>4560</v>
      </c>
      <c r="AD2076" s="9" t="s">
        <v>231</v>
      </c>
      <c r="AE2076" s="3" t="str">
        <f>IF(ISERROR(VLOOKUP($AD2076,技まとめ!$A$1:$F$380,6,FALSE)),"－",VLOOKUP($AD2076,技まとめ!$A$1:$F$380,6,FALSE))</f>
        <v>SC</v>
      </c>
      <c r="AF2076" s="3">
        <f>IF(ISERROR(VLOOKUP($AD2076,技まとめ!$A$1:$F$380,3,FALSE)),"－",VLOOKUP($AD2076,技まとめ!$A$1:$F$380,3,FALSE))</f>
        <v>28</v>
      </c>
      <c r="AG2076" s="3">
        <f>IF(ISERROR(VLOOKUP($AD2076,技まとめ!$A$1:$F$380,5,FALSE)),"－",VLOOKUP($AD2076,技まとめ!$A$1:$F$380,5,FALSE))</f>
        <v>21</v>
      </c>
      <c r="AH2076" s="3" t="str">
        <f>IF($E2076=IF(ISERROR(VLOOKUP($AD2076,技まとめ!$A$1:$F$380,4,FALSE)),"－",VLOOKUP($AD2076,技まとめ!$A$1:$F$380,4,FALSE)),"一致","")</f>
        <v/>
      </c>
      <c r="AI2076" s="9" t="s">
        <v>90</v>
      </c>
      <c r="AJ2076" s="3" t="str">
        <f>IF(ISERROR(VLOOKUP($AI2076,技まとめ!$A$1:$F$380,6,FALSE)),"－",VLOOKUP($AI2076,技まとめ!$A$1:$F$380,6,FALSE))</f>
        <v>DR</v>
      </c>
      <c r="AK2076" s="3">
        <f>IF(ISERROR(VLOOKUP($AI2076,技まとめ!$A$1:$F$380,3,FALSE)),"－",VLOOKUP($AI2076,技まとめ!$A$1:$F$380,3,FALSE))</f>
        <v>46</v>
      </c>
      <c r="AL2076" s="3">
        <f>IF(ISERROR(VLOOKUP($AI2076,技まとめ!$A$1:$F$380,5,FALSE)),"－",VLOOKUP($AI2076,技まとめ!$A$1:$F$380,5,FALSE))</f>
        <v>33</v>
      </c>
      <c r="AM2076" s="3" t="str">
        <f>IF($E2076=IF(ISERROR(VLOOKUP($AI2076,技まとめ!$A$1:$F$380,4,FALSE)),"－",VLOOKUP($AI2076,技まとめ!$A$1:$F$380,4,FALSE)),"一致","")</f>
        <v/>
      </c>
      <c r="AN2076" s="9" t="s">
        <v>143</v>
      </c>
      <c r="AO2076" s="3" t="str">
        <f>IF(ISERROR(VLOOKUP($AN2076,技まとめ!$A$1:$F$380,6,FALSE)),"－",VLOOKUP($AN2076,技まとめ!$A$1:$F$380,6,FALSE))</f>
        <v>NS</v>
      </c>
      <c r="AP2076" s="3">
        <f>IF(ISERROR(VLOOKUP($AN2076,技まとめ!$A$1:$F$380,3,FALSE)),"－",VLOOKUP($AN2076,技まとめ!$A$1:$F$380,3,FALSE))</f>
        <v>88</v>
      </c>
      <c r="AQ2076" s="3">
        <f>IF(ISERROR(VLOOKUP($AN2076,技まとめ!$A$1:$F$380,5,FALSE)),"－",VLOOKUP($AN2076,技まとめ!$A$1:$F$380,5,FALSE))</f>
        <v>49</v>
      </c>
      <c r="AR2076" s="3" t="str">
        <f>IF($E2076=IF(ISERROR(VLOOKUP($AN2076,技まとめ!$A$1:$F$380,4,FALSE)),"－",VLOOKUP($AN2076,技まとめ!$A$1:$F$380,4,FALSE)),"一致","")</f>
        <v/>
      </c>
      <c r="AS2076" s="9" t="s">
        <v>618</v>
      </c>
      <c r="AT2076" s="3" t="str">
        <f>IF(ISERROR(VLOOKUP($AS2076,技まとめ!$A$1:$F$380,6,FALSE)),"－",VLOOKUP($AS2076,技まとめ!$A$1:$F$380,6,FALSE))</f>
        <v>P2</v>
      </c>
      <c r="AU2076" s="3">
        <f>IF(ISERROR(VLOOKUP($AS2076,技まとめ!$A$1:$F$380,3,FALSE)),"－",VLOOKUP($AS2076,技まとめ!$A$1:$F$380,3,FALSE))</f>
        <v>117</v>
      </c>
      <c r="AV2076" s="3">
        <f>IF(ISERROR(VLOOKUP($AS2076,技まとめ!$A$1:$F$380,5,FALSE)),"－",VLOOKUP($AS2076,技まとめ!$A$1:$F$380,5,FALSE))</f>
        <v>60</v>
      </c>
      <c r="AW2076" s="3" t="str">
        <f>IF($E2076=IF(ISERROR(VLOOKUP($AS2076,技まとめ!$A$1:$F$380,4,FALSE)),"－",VLOOKUP($AS2076,技まとめ!$A$1:$F$380,4,FALSE)),"一致","")</f>
        <v>一致</v>
      </c>
      <c r="AX2076" s="12" t="str">
        <f t="shared" si="454"/>
        <v>ファントムシュートモグラフェイントワイバーンクラッシュじくうのかべ</v>
      </c>
      <c r="AY2076" s="12" t="str">
        <f t="shared" si="455"/>
        <v>ファントムシュートモグラフェイントワイバーンクラッシュじくうのかべ</v>
      </c>
      <c r="AZ2076" s="12" t="str">
        <f t="shared" si="456"/>
        <v>ファントムシュートモグラフェイントワイバーンクラッシュじくうのかべ</v>
      </c>
      <c r="BA2076" s="12" t="str">
        <f t="shared" si="457"/>
        <v>ファントムシュートモグラフェイントワイバーンクラッシュじくうのかべ</v>
      </c>
      <c r="BB2076" s="11" t="str">
        <f t="shared" si="458"/>
        <v>SCDRNSP2</v>
      </c>
      <c r="BC2076" s="11" t="str">
        <f t="shared" si="459"/>
        <v>SCDRNSP2</v>
      </c>
      <c r="BD2076" s="11" t="str">
        <f t="shared" si="460"/>
        <v>SCDRNSP2</v>
      </c>
      <c r="BE2076" s="11" t="str">
        <f t="shared" si="461"/>
        <v>SCDRNSP2</v>
      </c>
    </row>
    <row r="2077" spans="1:57" ht="11.25" hidden="1" customHeight="1">
      <c r="A2077" s="6">
        <v>2076</v>
      </c>
      <c r="B2077" s="7" t="s">
        <v>4521</v>
      </c>
      <c r="C2077" s="8" t="s">
        <v>4522</v>
      </c>
      <c r="D2077" s="7" t="s">
        <v>650</v>
      </c>
      <c r="E2077" s="7" t="s">
        <v>81</v>
      </c>
      <c r="F2077" s="7" t="s">
        <v>74</v>
      </c>
      <c r="G2077" s="9">
        <v>94</v>
      </c>
      <c r="H2077" s="9">
        <v>131</v>
      </c>
      <c r="I2077" s="9">
        <v>60</v>
      </c>
      <c r="J2077" s="9">
        <v>51</v>
      </c>
      <c r="K2077" s="9">
        <v>48</v>
      </c>
      <c r="L2077" s="9">
        <v>51</v>
      </c>
      <c r="M2077" s="9">
        <v>51</v>
      </c>
      <c r="N2077" s="9">
        <v>51</v>
      </c>
      <c r="O2077" s="9">
        <v>52</v>
      </c>
      <c r="P2077" s="9">
        <v>40</v>
      </c>
      <c r="Q2077" s="10">
        <v>110</v>
      </c>
      <c r="R2077" s="11">
        <v>8</v>
      </c>
      <c r="S2077" s="11">
        <v>1</v>
      </c>
      <c r="T2077" s="11">
        <v>101</v>
      </c>
      <c r="U2077" s="11">
        <v>101</v>
      </c>
      <c r="V2077" s="11">
        <v>1</v>
      </c>
      <c r="W2077" s="11">
        <v>102</v>
      </c>
      <c r="X2077" s="11">
        <f t="shared" si="448"/>
        <v>424</v>
      </c>
      <c r="Y2077" s="11">
        <f t="shared" si="449"/>
        <v>4915</v>
      </c>
      <c r="Z2077" s="11">
        <f t="shared" si="450"/>
        <v>800</v>
      </c>
      <c r="AA2077" s="11">
        <f t="shared" si="451"/>
        <v>4055</v>
      </c>
      <c r="AB2077" s="11">
        <f t="shared" si="452"/>
        <v>4055</v>
      </c>
      <c r="AC2077" s="6">
        <f t="shared" si="453"/>
        <v>4590</v>
      </c>
      <c r="AD2077" s="9" t="s">
        <v>202</v>
      </c>
      <c r="AE2077" s="3" t="str">
        <f>IF(ISERROR(VLOOKUP($AD2077,技まとめ!$A$1:$F$380,6,FALSE)),"－",VLOOKUP($AD2077,技まとめ!$A$1:$F$380,6,FALSE))</f>
        <v>P1</v>
      </c>
      <c r="AF2077" s="3">
        <f>IF(ISERROR(VLOOKUP($AD2077,技まとめ!$A$1:$F$380,3,FALSE)),"－",VLOOKUP($AD2077,技まとめ!$A$1:$F$380,3,FALSE))</f>
        <v>25</v>
      </c>
      <c r="AG2077" s="3">
        <f>IF(ISERROR(VLOOKUP($AD2077,技まとめ!$A$1:$F$380,5,FALSE)),"－",VLOOKUP($AD2077,技まとめ!$A$1:$F$380,5,FALSE))</f>
        <v>25</v>
      </c>
      <c r="AH2077" s="3" t="str">
        <f>IF($E2077=IF(ISERROR(VLOOKUP($AD2077,技まとめ!$A$1:$F$380,4,FALSE)),"－",VLOOKUP($AD2077,技まとめ!$A$1:$F$380,4,FALSE)),"一致","")</f>
        <v/>
      </c>
      <c r="AI2077" s="9" t="s">
        <v>981</v>
      </c>
      <c r="AJ2077" s="3" t="str">
        <f>IF(ISERROR(VLOOKUP($AI2077,技まとめ!$A$1:$F$380,6,FALSE)),"－",VLOOKUP($AI2077,技まとめ!$A$1:$F$380,6,FALSE))</f>
        <v>BL</v>
      </c>
      <c r="AK2077" s="3">
        <f>IF(ISERROR(VLOOKUP($AI2077,技まとめ!$A$1:$F$380,3,FALSE)),"－",VLOOKUP($AI2077,技まとめ!$A$1:$F$380,3,FALSE))</f>
        <v>75</v>
      </c>
      <c r="AL2077" s="3">
        <f>IF(ISERROR(VLOOKUP($AI2077,技まとめ!$A$1:$F$380,5,FALSE)),"－",VLOOKUP($AI2077,技まとめ!$A$1:$F$380,5,FALSE))</f>
        <v>47</v>
      </c>
      <c r="AM2077" s="3" t="str">
        <f>IF($E2077=IF(ISERROR(VLOOKUP($AI2077,技まとめ!$A$1:$F$380,4,FALSE)),"－",VLOOKUP($AI2077,技まとめ!$A$1:$F$380,4,FALSE)),"一致","")</f>
        <v>一致</v>
      </c>
      <c r="AN2077" s="9" t="s">
        <v>1303</v>
      </c>
      <c r="AO2077" s="3" t="str">
        <f>IF(ISERROR(VLOOKUP($AN2077,技まとめ!$A$1:$F$380,6,FALSE)),"－",VLOOKUP($AN2077,技まとめ!$A$1:$F$380,6,FALSE))</f>
        <v>P1</v>
      </c>
      <c r="AP2077" s="3">
        <f>IF(ISERROR(VLOOKUP($AN2077,技まとめ!$A$1:$F$380,3,FALSE)),"－",VLOOKUP($AN2077,技まとめ!$A$1:$F$380,3,FALSE))</f>
        <v>65</v>
      </c>
      <c r="AQ2077" s="3">
        <f>IF(ISERROR(VLOOKUP($AN2077,技まとめ!$A$1:$F$380,5,FALSE)),"－",VLOOKUP($AN2077,技まとめ!$A$1:$F$380,5,FALSE))</f>
        <v>40</v>
      </c>
      <c r="AR2077" s="3" t="str">
        <f>IF($E2077=IF(ISERROR(VLOOKUP($AN2077,技まとめ!$A$1:$F$380,4,FALSE)),"－",VLOOKUP($AN2077,技まとめ!$A$1:$F$380,4,FALSE)),"一致","")</f>
        <v>一致</v>
      </c>
      <c r="AS2077" s="9" t="s">
        <v>883</v>
      </c>
      <c r="AT2077" s="3" t="str">
        <f>IF(ISERROR(VLOOKUP($AS2077,技まとめ!$A$1:$F$380,6,FALSE)),"－",VLOOKUP($AS2077,技まとめ!$A$1:$F$380,6,FALSE))</f>
        <v>CA</v>
      </c>
      <c r="AU2077" s="3">
        <f>IF(ISERROR(VLOOKUP($AS2077,技まとめ!$A$1:$F$380,3,FALSE)),"－",VLOOKUP($AS2077,技まとめ!$A$1:$F$380,3,FALSE))</f>
        <v>83</v>
      </c>
      <c r="AV2077" s="3">
        <f>IF(ISERROR(VLOOKUP($AS2077,技まとめ!$A$1:$F$380,5,FALSE)),"－",VLOOKUP($AS2077,技まとめ!$A$1:$F$380,5,FALSE))</f>
        <v>47</v>
      </c>
      <c r="AW2077" s="3" t="str">
        <f>IF($E2077=IF(ISERROR(VLOOKUP($AS2077,技まとめ!$A$1:$F$380,4,FALSE)),"－",VLOOKUP($AS2077,技まとめ!$A$1:$F$380,4,FALSE)),"一致","")</f>
        <v/>
      </c>
      <c r="AX2077" s="12" t="str">
        <f t="shared" si="454"/>
        <v>パワーシールドスノーエンジェルセーフティプロテクトデュアルスマッシュ</v>
      </c>
      <c r="AY2077" s="12" t="str">
        <f t="shared" si="455"/>
        <v>パワーシールドスノーエンジェルセーフティプロテクトデュアルスマッシュ</v>
      </c>
      <c r="AZ2077" s="12" t="str">
        <f t="shared" si="456"/>
        <v>パワーシールドスノーエンジェルセーフティプロテクトデュアルスマッシュ</v>
      </c>
      <c r="BA2077" s="12" t="str">
        <f t="shared" si="457"/>
        <v>パワーシールドスノーエンジェルセーフティプロテクトデュアルスマッシュ</v>
      </c>
      <c r="BB2077" s="11" t="str">
        <f t="shared" si="458"/>
        <v>P1BLP1CA</v>
      </c>
      <c r="BC2077" s="11" t="str">
        <f t="shared" si="459"/>
        <v>P1BLP1CA</v>
      </c>
      <c r="BD2077" s="11" t="str">
        <f t="shared" si="460"/>
        <v>P1BLP1CA</v>
      </c>
      <c r="BE2077" s="11" t="str">
        <f t="shared" si="461"/>
        <v>P1BLP1CA</v>
      </c>
    </row>
    <row r="2078" spans="1:57" ht="11.25" hidden="1" customHeight="1">
      <c r="A2078" s="6">
        <v>2077</v>
      </c>
      <c r="B2078" s="7" t="s">
        <v>4523</v>
      </c>
      <c r="C2078" s="8" t="s">
        <v>4524</v>
      </c>
      <c r="D2078" s="7" t="s">
        <v>72</v>
      </c>
      <c r="E2078" s="7" t="s">
        <v>81</v>
      </c>
      <c r="F2078" s="7" t="s">
        <v>128</v>
      </c>
      <c r="G2078" s="9">
        <v>120</v>
      </c>
      <c r="H2078" s="9">
        <v>93</v>
      </c>
      <c r="I2078" s="9">
        <v>52</v>
      </c>
      <c r="J2078" s="9">
        <v>53</v>
      </c>
      <c r="K2078" s="9">
        <v>50</v>
      </c>
      <c r="L2078" s="9">
        <v>56</v>
      </c>
      <c r="M2078" s="9">
        <v>58</v>
      </c>
      <c r="N2078" s="9">
        <v>45</v>
      </c>
      <c r="O2078" s="9">
        <v>50</v>
      </c>
      <c r="P2078" s="9">
        <v>57</v>
      </c>
      <c r="Q2078" s="10">
        <v>102</v>
      </c>
      <c r="R2078" s="11">
        <v>23</v>
      </c>
      <c r="S2078" s="11">
        <v>1</v>
      </c>
      <c r="T2078" s="11">
        <v>106</v>
      </c>
      <c r="U2078" s="11">
        <v>108</v>
      </c>
      <c r="V2078" s="11">
        <v>1</v>
      </c>
      <c r="W2078" s="11">
        <v>100</v>
      </c>
      <c r="X2078" s="11">
        <f t="shared" si="448"/>
        <v>441</v>
      </c>
      <c r="Y2078" s="11">
        <f t="shared" si="449"/>
        <v>4585</v>
      </c>
      <c r="Z2078" s="11">
        <f t="shared" si="450"/>
        <v>1315</v>
      </c>
      <c r="AA2078" s="11">
        <f t="shared" si="451"/>
        <v>4220</v>
      </c>
      <c r="AB2078" s="11">
        <f t="shared" si="452"/>
        <v>4220</v>
      </c>
      <c r="AC2078" s="6">
        <f t="shared" si="453"/>
        <v>4855</v>
      </c>
      <c r="AD2078" s="9" t="s">
        <v>119</v>
      </c>
      <c r="AE2078" s="3" t="str">
        <f>IF(ISERROR(VLOOKUP($AD2078,技まとめ!$A$1:$F$380,6,FALSE)),"－",VLOOKUP($AD2078,技まとめ!$A$1:$F$380,6,FALSE))</f>
        <v>NS</v>
      </c>
      <c r="AF2078" s="3">
        <f>IF(ISERROR(VLOOKUP($AD2078,技まとめ!$A$1:$F$380,3,FALSE)),"－",VLOOKUP($AD2078,技まとめ!$A$1:$F$380,3,FALSE))</f>
        <v>85</v>
      </c>
      <c r="AG2078" s="3">
        <f>IF(ISERROR(VLOOKUP($AD2078,技まとめ!$A$1:$F$380,5,FALSE)),"－",VLOOKUP($AD2078,技まとめ!$A$1:$F$380,5,FALSE))</f>
        <v>46</v>
      </c>
      <c r="AH2078" s="3" t="str">
        <f>IF($E2078=IF(ISERROR(VLOOKUP($AD2078,技まとめ!$A$1:$F$380,4,FALSE)),"－",VLOOKUP($AD2078,技まとめ!$A$1:$F$380,4,FALSE)),"一致","")</f>
        <v/>
      </c>
      <c r="AI2078" s="9" t="s">
        <v>90</v>
      </c>
      <c r="AJ2078" s="3" t="str">
        <f>IF(ISERROR(VLOOKUP($AI2078,技まとめ!$A$1:$F$380,6,FALSE)),"－",VLOOKUP($AI2078,技まとめ!$A$1:$F$380,6,FALSE))</f>
        <v>DR</v>
      </c>
      <c r="AK2078" s="3">
        <f>IF(ISERROR(VLOOKUP($AI2078,技まとめ!$A$1:$F$380,3,FALSE)),"－",VLOOKUP($AI2078,技まとめ!$A$1:$F$380,3,FALSE))</f>
        <v>46</v>
      </c>
      <c r="AL2078" s="3">
        <f>IF(ISERROR(VLOOKUP($AI2078,技まとめ!$A$1:$F$380,5,FALSE)),"－",VLOOKUP($AI2078,技まとめ!$A$1:$F$380,5,FALSE))</f>
        <v>33</v>
      </c>
      <c r="AM2078" s="3" t="str">
        <f>IF($E2078=IF(ISERROR(VLOOKUP($AI2078,技まとめ!$A$1:$F$380,4,FALSE)),"－",VLOOKUP($AI2078,技まとめ!$A$1:$F$380,4,FALSE)),"一致","")</f>
        <v/>
      </c>
      <c r="AN2078" s="9" t="s">
        <v>310</v>
      </c>
      <c r="AO2078" s="3" t="str">
        <f>IF(ISERROR(VLOOKUP($AN2078,技まとめ!$A$1:$F$380,6,FALSE)),"－",VLOOKUP($AN2078,技まとめ!$A$1:$F$380,6,FALSE))</f>
        <v>DR</v>
      </c>
      <c r="AP2078" s="3">
        <f>IF(ISERROR(VLOOKUP($AN2078,技まとめ!$A$1:$F$380,3,FALSE)),"－",VLOOKUP($AN2078,技まとめ!$A$1:$F$380,3,FALSE))</f>
        <v>65</v>
      </c>
      <c r="AQ2078" s="3">
        <f>IF(ISERROR(VLOOKUP($AN2078,技まとめ!$A$1:$F$380,5,FALSE)),"－",VLOOKUP($AN2078,技まとめ!$A$1:$F$380,5,FALSE))</f>
        <v>42</v>
      </c>
      <c r="AR2078" s="3" t="str">
        <f>IF($E2078=IF(ISERROR(VLOOKUP($AN2078,技まとめ!$A$1:$F$380,4,FALSE)),"－",VLOOKUP($AN2078,技まとめ!$A$1:$F$380,4,FALSE)),"一致","")</f>
        <v/>
      </c>
      <c r="AS2078" s="9" t="s">
        <v>671</v>
      </c>
      <c r="AT2078" s="3" t="str">
        <f>IF(ISERROR(VLOOKUP($AS2078,技まとめ!$A$1:$F$380,6,FALSE)),"－",VLOOKUP($AS2078,技まとめ!$A$1:$F$380,6,FALSE))</f>
        <v>BL</v>
      </c>
      <c r="AU2078" s="3">
        <f>IF(ISERROR(VLOOKUP($AS2078,技まとめ!$A$1:$F$380,3,FALSE)),"－",VLOOKUP($AS2078,技まとめ!$A$1:$F$380,3,FALSE))</f>
        <v>56</v>
      </c>
      <c r="AV2078" s="3">
        <f>IF(ISERROR(VLOOKUP($AS2078,技まとめ!$A$1:$F$380,5,FALSE)),"－",VLOOKUP($AS2078,技まとめ!$A$1:$F$380,5,FALSE))</f>
        <v>39</v>
      </c>
      <c r="AW2078" s="3" t="str">
        <f>IF($E2078=IF(ISERROR(VLOOKUP($AS2078,技まとめ!$A$1:$F$380,4,FALSE)),"－",VLOOKUP($AS2078,技まとめ!$A$1:$F$380,4,FALSE)),"一致","")</f>
        <v/>
      </c>
      <c r="AX2078" s="12" t="str">
        <f t="shared" si="454"/>
        <v>ドラゴングランドモグラフェイントモグラシャッフルフレイムダンス</v>
      </c>
      <c r="AY2078" s="12" t="str">
        <f t="shared" si="455"/>
        <v>ドラゴングランドモグラフェイントモグラシャッフルフレイムダンス</v>
      </c>
      <c r="AZ2078" s="12" t="str">
        <f t="shared" si="456"/>
        <v>ドラゴングランドモグラフェイントモグラシャッフルフレイムダンス</v>
      </c>
      <c r="BA2078" s="12" t="str">
        <f t="shared" si="457"/>
        <v>ドラゴングランドモグラフェイントモグラシャッフルフレイムダンス</v>
      </c>
      <c r="BB2078" s="11" t="str">
        <f t="shared" si="458"/>
        <v>NSDRDRBL</v>
      </c>
      <c r="BC2078" s="11" t="str">
        <f t="shared" si="459"/>
        <v>NSDRDRBL</v>
      </c>
      <c r="BD2078" s="11" t="str">
        <f t="shared" si="460"/>
        <v>NSDRDRBL</v>
      </c>
      <c r="BE2078" s="11" t="str">
        <f t="shared" si="461"/>
        <v>NSDRDRBL</v>
      </c>
    </row>
    <row r="2079" spans="1:57" ht="11.25" hidden="1" customHeight="1">
      <c r="A2079" s="6">
        <v>2078</v>
      </c>
      <c r="B2079" s="7" t="s">
        <v>4525</v>
      </c>
      <c r="C2079" s="8" t="s">
        <v>4526</v>
      </c>
      <c r="D2079" s="7" t="s">
        <v>72</v>
      </c>
      <c r="E2079" s="7" t="s">
        <v>95</v>
      </c>
      <c r="F2079" s="7" t="s">
        <v>128</v>
      </c>
      <c r="G2079" s="9">
        <v>106</v>
      </c>
      <c r="H2079" s="9">
        <v>118</v>
      </c>
      <c r="I2079" s="9">
        <v>59</v>
      </c>
      <c r="J2079" s="9">
        <v>49</v>
      </c>
      <c r="K2079" s="9">
        <v>51</v>
      </c>
      <c r="L2079" s="9">
        <v>52</v>
      </c>
      <c r="M2079" s="9">
        <v>51</v>
      </c>
      <c r="N2079" s="9">
        <v>49</v>
      </c>
      <c r="O2079" s="9">
        <v>48</v>
      </c>
      <c r="P2079" s="9">
        <v>66</v>
      </c>
      <c r="Q2079" s="10">
        <v>109</v>
      </c>
      <c r="R2079" s="11">
        <v>33</v>
      </c>
      <c r="S2079" s="11">
        <v>1</v>
      </c>
      <c r="T2079" s="11">
        <v>102</v>
      </c>
      <c r="U2079" s="11">
        <v>101</v>
      </c>
      <c r="V2079" s="11">
        <v>1</v>
      </c>
      <c r="W2079" s="11">
        <v>98</v>
      </c>
      <c r="X2079" s="11">
        <f t="shared" si="448"/>
        <v>445</v>
      </c>
      <c r="Y2079" s="11">
        <f t="shared" si="449"/>
        <v>4855</v>
      </c>
      <c r="Z2079" s="11">
        <f t="shared" si="450"/>
        <v>1655</v>
      </c>
      <c r="AA2079" s="11">
        <f t="shared" si="451"/>
        <v>4070</v>
      </c>
      <c r="AB2079" s="11">
        <f t="shared" si="452"/>
        <v>4070</v>
      </c>
      <c r="AC2079" s="6">
        <f t="shared" si="453"/>
        <v>4735</v>
      </c>
      <c r="AD2079" s="9" t="s">
        <v>260</v>
      </c>
      <c r="AE2079" s="3" t="str">
        <f>IF(ISERROR(VLOOKUP($AD2079,技まとめ!$A$1:$F$380,6,FALSE)),"－",VLOOKUP($AD2079,技まとめ!$A$1:$F$380,6,FALSE))</f>
        <v>NS</v>
      </c>
      <c r="AF2079" s="3">
        <f>IF(ISERROR(VLOOKUP($AD2079,技まとめ!$A$1:$F$380,3,FALSE)),"－",VLOOKUP($AD2079,技まとめ!$A$1:$F$380,3,FALSE))</f>
        <v>94</v>
      </c>
      <c r="AG2079" s="3">
        <f>IF(ISERROR(VLOOKUP($AD2079,技まとめ!$A$1:$F$380,5,FALSE)),"－",VLOOKUP($AD2079,技まとめ!$A$1:$F$380,5,FALSE))</f>
        <v>52</v>
      </c>
      <c r="AH2079" s="3" t="str">
        <f>IF($E2079=IF(ISERROR(VLOOKUP($AD2079,技まとめ!$A$1:$F$380,4,FALSE)),"－",VLOOKUP($AD2079,技まとめ!$A$1:$F$380,4,FALSE)),"一致","")</f>
        <v>一致</v>
      </c>
      <c r="AI2079" s="9" t="s">
        <v>104</v>
      </c>
      <c r="AJ2079" s="3" t="str">
        <f>IF(ISERROR(VLOOKUP($AI2079,技まとめ!$A$1:$F$380,6,FALSE)),"－",VLOOKUP($AI2079,技まとめ!$A$1:$F$380,6,FALSE))</f>
        <v>LS</v>
      </c>
      <c r="AK2079" s="3">
        <f>IF(ISERROR(VLOOKUP($AI2079,技まとめ!$A$1:$F$380,3,FALSE)),"－",VLOOKUP($AI2079,技まとめ!$A$1:$F$380,3,FALSE))</f>
        <v>30</v>
      </c>
      <c r="AL2079" s="3">
        <f>IF(ISERROR(VLOOKUP($AI2079,技まとめ!$A$1:$F$380,5,FALSE)),"－",VLOOKUP($AI2079,技まとめ!$A$1:$F$380,5,FALSE))</f>
        <v>25</v>
      </c>
      <c r="AM2079" s="3" t="str">
        <f>IF($E2079=IF(ISERROR(VLOOKUP($AI2079,技まとめ!$A$1:$F$380,4,FALSE)),"－",VLOOKUP($AI2079,技まとめ!$A$1:$F$380,4,FALSE)),"一致","")</f>
        <v/>
      </c>
      <c r="AN2079" s="9" t="s">
        <v>329</v>
      </c>
      <c r="AO2079" s="3" t="str">
        <f>IF(ISERROR(VLOOKUP($AN2079,技まとめ!$A$1:$F$380,6,FALSE)),"－",VLOOKUP($AN2079,技まとめ!$A$1:$F$380,6,FALSE))</f>
        <v>SC</v>
      </c>
      <c r="AP2079" s="3">
        <f>IF(ISERROR(VLOOKUP($AN2079,技まとめ!$A$1:$F$380,3,FALSE)),"－",VLOOKUP($AN2079,技まとめ!$A$1:$F$380,3,FALSE))</f>
        <v>23</v>
      </c>
      <c r="AQ2079" s="3">
        <f>IF(ISERROR(VLOOKUP($AN2079,技まとめ!$A$1:$F$380,5,FALSE)),"－",VLOOKUP($AN2079,技まとめ!$A$1:$F$380,5,FALSE))</f>
        <v>20</v>
      </c>
      <c r="AR2079" s="3" t="str">
        <f>IF($E2079=IF(ISERROR(VLOOKUP($AN2079,技まとめ!$A$1:$F$380,4,FALSE)),"－",VLOOKUP($AN2079,技まとめ!$A$1:$F$380,4,FALSE)),"一致","")</f>
        <v/>
      </c>
      <c r="AS2079" s="9" t="s">
        <v>168</v>
      </c>
      <c r="AT2079" s="3" t="str">
        <f>IF(ISERROR(VLOOKUP($AS2079,技まとめ!$A$1:$F$380,6,FALSE)),"－",VLOOKUP($AS2079,技まとめ!$A$1:$F$380,6,FALSE))</f>
        <v>BL</v>
      </c>
      <c r="AU2079" s="3">
        <f>IF(ISERROR(VLOOKUP($AS2079,技まとめ!$A$1:$F$380,3,FALSE)),"－",VLOOKUP($AS2079,技まとめ!$A$1:$F$380,3,FALSE))</f>
        <v>25</v>
      </c>
      <c r="AV2079" s="3">
        <f>IF(ISERROR(VLOOKUP($AS2079,技まとめ!$A$1:$F$380,5,FALSE)),"－",VLOOKUP($AS2079,技まとめ!$A$1:$F$380,5,FALSE))</f>
        <v>12</v>
      </c>
      <c r="AW2079" s="3" t="str">
        <f>IF($E2079=IF(ISERROR(VLOOKUP($AS2079,技まとめ!$A$1:$F$380,4,FALSE)),"－",VLOOKUP($AS2079,技まとめ!$A$1:$F$380,4,FALSE)),"一致","")</f>
        <v>一致</v>
      </c>
      <c r="AX2079" s="12" t="str">
        <f t="shared" si="454"/>
        <v>デスゾーンすいせいシュートスネークショットキラースライド</v>
      </c>
      <c r="AY2079" s="12" t="str">
        <f t="shared" si="455"/>
        <v>デスゾーンすいせいシュートスネークショットキラースライド</v>
      </c>
      <c r="AZ2079" s="12" t="str">
        <f t="shared" si="456"/>
        <v>デスゾーンすいせいシュートスネークショットキラースライド</v>
      </c>
      <c r="BA2079" s="12" t="str">
        <f t="shared" si="457"/>
        <v>デスゾーンすいせいシュートスネークショットキラースライド</v>
      </c>
      <c r="BB2079" s="11" t="str">
        <f t="shared" si="458"/>
        <v>NSLSSCBL</v>
      </c>
      <c r="BC2079" s="11" t="str">
        <f t="shared" si="459"/>
        <v>NSLSSCBL</v>
      </c>
      <c r="BD2079" s="11" t="str">
        <f t="shared" si="460"/>
        <v>NSLSSCBL</v>
      </c>
      <c r="BE2079" s="11" t="str">
        <f t="shared" si="461"/>
        <v>NSLSSCBL</v>
      </c>
    </row>
    <row r="2080" spans="1:57" ht="11.25" hidden="1" customHeight="1">
      <c r="A2080" s="6">
        <v>2079</v>
      </c>
      <c r="B2080" s="7" t="s">
        <v>4527</v>
      </c>
      <c r="C2080" s="8" t="s">
        <v>4528</v>
      </c>
      <c r="D2080" s="7" t="s">
        <v>72</v>
      </c>
      <c r="E2080" s="7" t="s">
        <v>95</v>
      </c>
      <c r="F2080" s="7" t="s">
        <v>82</v>
      </c>
      <c r="G2080" s="9">
        <v>126</v>
      </c>
      <c r="H2080" s="9">
        <v>103</v>
      </c>
      <c r="I2080" s="9">
        <v>60</v>
      </c>
      <c r="J2080" s="9">
        <v>60</v>
      </c>
      <c r="K2080" s="9">
        <v>60</v>
      </c>
      <c r="L2080" s="9">
        <v>61</v>
      </c>
      <c r="M2080" s="9">
        <v>67</v>
      </c>
      <c r="N2080" s="9">
        <v>60</v>
      </c>
      <c r="O2080" s="9">
        <v>60</v>
      </c>
      <c r="P2080" s="9">
        <v>11</v>
      </c>
      <c r="Q2080" s="10">
        <v>110</v>
      </c>
      <c r="R2080" s="11">
        <v>9</v>
      </c>
      <c r="S2080" s="11">
        <v>1</v>
      </c>
      <c r="T2080" s="11">
        <v>111</v>
      </c>
      <c r="U2080" s="11">
        <v>117</v>
      </c>
      <c r="V2080" s="11">
        <v>1</v>
      </c>
      <c r="W2080" s="11">
        <v>110</v>
      </c>
      <c r="X2080" s="11">
        <f t="shared" si="448"/>
        <v>459</v>
      </c>
      <c r="Y2080" s="11">
        <f t="shared" si="449"/>
        <v>4955</v>
      </c>
      <c r="Z2080" s="11">
        <f t="shared" si="450"/>
        <v>875</v>
      </c>
      <c r="AA2080" s="11">
        <f t="shared" si="451"/>
        <v>4445</v>
      </c>
      <c r="AB2080" s="11">
        <f t="shared" si="452"/>
        <v>4445</v>
      </c>
      <c r="AC2080" s="6">
        <f t="shared" si="453"/>
        <v>5035</v>
      </c>
      <c r="AD2080" s="9" t="s">
        <v>434</v>
      </c>
      <c r="AE2080" s="3" t="str">
        <f>IF(ISERROR(VLOOKUP($AD2080,技まとめ!$A$1:$F$380,6,FALSE)),"－",VLOOKUP($AD2080,技まとめ!$A$1:$F$380,6,FALSE))</f>
        <v>BL</v>
      </c>
      <c r="AF2080" s="3">
        <f>IF(ISERROR(VLOOKUP($AD2080,技まとめ!$A$1:$F$380,3,FALSE)),"－",VLOOKUP($AD2080,技まとめ!$A$1:$F$380,3,FALSE))</f>
        <v>65</v>
      </c>
      <c r="AG2080" s="3">
        <f>IF(ISERROR(VLOOKUP($AD2080,技まとめ!$A$1:$F$380,5,FALSE)),"－",VLOOKUP($AD2080,技まとめ!$A$1:$F$380,5,FALSE))</f>
        <v>42</v>
      </c>
      <c r="AH2080" s="3" t="str">
        <f>IF($E2080=IF(ISERROR(VLOOKUP($AD2080,技まとめ!$A$1:$F$380,4,FALSE)),"－",VLOOKUP($AD2080,技まとめ!$A$1:$F$380,4,FALSE)),"一致","")</f>
        <v/>
      </c>
      <c r="AI2080" s="9" t="s">
        <v>295</v>
      </c>
      <c r="AJ2080" s="3" t="str">
        <f>IF(ISERROR(VLOOKUP($AI2080,技まとめ!$A$1:$F$380,6,FALSE)),"－",VLOOKUP($AI2080,技まとめ!$A$1:$F$380,6,FALSE))</f>
        <v>DR</v>
      </c>
      <c r="AK2080" s="3">
        <f>IF(ISERROR(VLOOKUP($AI2080,技まとめ!$A$1:$F$380,3,FALSE)),"－",VLOOKUP($AI2080,技まとめ!$A$1:$F$380,3,FALSE))</f>
        <v>13</v>
      </c>
      <c r="AL2080" s="3">
        <f>IF(ISERROR(VLOOKUP($AI2080,技まとめ!$A$1:$F$380,5,FALSE)),"－",VLOOKUP($AI2080,技まとめ!$A$1:$F$380,5,FALSE))</f>
        <v>20</v>
      </c>
      <c r="AM2080" s="3" t="str">
        <f>IF($E2080=IF(ISERROR(VLOOKUP($AI2080,技まとめ!$A$1:$F$380,4,FALSE)),"－",VLOOKUP($AI2080,技まとめ!$A$1:$F$380,4,FALSE)),"一致","")</f>
        <v/>
      </c>
      <c r="AN2080" s="9" t="s">
        <v>1429</v>
      </c>
      <c r="AO2080" s="3" t="str">
        <f>IF(ISERROR(VLOOKUP($AN2080,技まとめ!$A$1:$F$380,6,FALSE)),"－",VLOOKUP($AN2080,技まとめ!$A$1:$F$380,6,FALSE))</f>
        <v>BL</v>
      </c>
      <c r="AP2080" s="3">
        <f>IF(ISERROR(VLOOKUP($AN2080,技まとめ!$A$1:$F$380,3,FALSE)),"－",VLOOKUP($AN2080,技まとめ!$A$1:$F$380,3,FALSE))</f>
        <v>90</v>
      </c>
      <c r="AQ2080" s="3">
        <f>IF(ISERROR(VLOOKUP($AN2080,技まとめ!$A$1:$F$380,5,FALSE)),"－",VLOOKUP($AN2080,技まとめ!$A$1:$F$380,5,FALSE))</f>
        <v>53</v>
      </c>
      <c r="AR2080" s="3" t="str">
        <f>IF($E2080=IF(ISERROR(VLOOKUP($AN2080,技まとめ!$A$1:$F$380,4,FALSE)),"－",VLOOKUP($AN2080,技まとめ!$A$1:$F$380,4,FALSE)),"一致","")</f>
        <v/>
      </c>
      <c r="AS2080" s="9" t="s">
        <v>158</v>
      </c>
      <c r="AT2080" s="3" t="str">
        <f>IF(ISERROR(VLOOKUP($AS2080,技まとめ!$A$1:$F$380,6,FALSE)),"－",VLOOKUP($AS2080,技まとめ!$A$1:$F$380,6,FALSE))</f>
        <v>NS</v>
      </c>
      <c r="AU2080" s="3">
        <f>IF(ISERROR(VLOOKUP($AS2080,技まとめ!$A$1:$F$380,3,FALSE)),"－",VLOOKUP($AS2080,技まとめ!$A$1:$F$380,3,FALSE))</f>
        <v>70</v>
      </c>
      <c r="AV2080" s="3">
        <f>IF(ISERROR(VLOOKUP($AS2080,技まとめ!$A$1:$F$380,5,FALSE)),"－",VLOOKUP($AS2080,技まとめ!$A$1:$F$380,5,FALSE))</f>
        <v>40</v>
      </c>
      <c r="AW2080" s="3" t="str">
        <f>IF($E2080=IF(ISERROR(VLOOKUP($AS2080,技まとめ!$A$1:$F$380,4,FALSE)),"－",VLOOKUP($AS2080,技まとめ!$A$1:$F$380,4,FALSE)),"一致","")</f>
        <v/>
      </c>
      <c r="AX2080" s="12" t="str">
        <f t="shared" si="454"/>
        <v>ストーンプリズンダッシュアクセルフローズンスティールリフレクトバスター</v>
      </c>
      <c r="AY2080" s="12" t="str">
        <f t="shared" si="455"/>
        <v>ストーンプリズンダッシュアクセルフローズンスティールリフレクトバスター</v>
      </c>
      <c r="AZ2080" s="12" t="str">
        <f t="shared" si="456"/>
        <v>ストーンプリズンダッシュアクセルフローズンスティールリフレクトバスター</v>
      </c>
      <c r="BA2080" s="12" t="str">
        <f t="shared" si="457"/>
        <v>ストーンプリズンダッシュアクセルフローズンスティールリフレクトバスター</v>
      </c>
      <c r="BB2080" s="11" t="str">
        <f t="shared" si="458"/>
        <v>BLDRBLNS</v>
      </c>
      <c r="BC2080" s="11" t="str">
        <f t="shared" si="459"/>
        <v>BLDRBLNS</v>
      </c>
      <c r="BD2080" s="11" t="str">
        <f t="shared" si="460"/>
        <v>BLDRBLNS</v>
      </c>
      <c r="BE2080" s="11" t="str">
        <f t="shared" si="461"/>
        <v>BLDRBLNS</v>
      </c>
    </row>
    <row r="2081" spans="1:57" ht="11.25" hidden="1" customHeight="1">
      <c r="A2081" s="6">
        <v>2080</v>
      </c>
      <c r="B2081" s="7" t="s">
        <v>4529</v>
      </c>
      <c r="C2081" s="8" t="s">
        <v>4530</v>
      </c>
      <c r="D2081" s="7" t="s">
        <v>650</v>
      </c>
      <c r="E2081" s="7" t="s">
        <v>95</v>
      </c>
      <c r="F2081" s="7" t="s">
        <v>128</v>
      </c>
      <c r="G2081" s="9">
        <v>119</v>
      </c>
      <c r="H2081" s="9">
        <v>121</v>
      </c>
      <c r="I2081" s="9">
        <v>60</v>
      </c>
      <c r="J2081" s="9">
        <v>60</v>
      </c>
      <c r="K2081" s="9">
        <v>58</v>
      </c>
      <c r="L2081" s="9">
        <v>60</v>
      </c>
      <c r="M2081" s="9">
        <v>60</v>
      </c>
      <c r="N2081" s="9">
        <v>62</v>
      </c>
      <c r="O2081" s="9">
        <v>60</v>
      </c>
      <c r="P2081" s="9">
        <v>11</v>
      </c>
      <c r="Q2081" s="10">
        <v>110</v>
      </c>
      <c r="R2081" s="11">
        <v>9</v>
      </c>
      <c r="S2081" s="11">
        <v>1</v>
      </c>
      <c r="T2081" s="11">
        <v>110</v>
      </c>
      <c r="U2081" s="11">
        <v>110</v>
      </c>
      <c r="V2081" s="11">
        <v>1</v>
      </c>
      <c r="W2081" s="11">
        <v>110</v>
      </c>
      <c r="X2081" s="11">
        <f t="shared" si="448"/>
        <v>451</v>
      </c>
      <c r="Y2081" s="11">
        <f t="shared" si="449"/>
        <v>4955</v>
      </c>
      <c r="Z2081" s="11">
        <f t="shared" si="450"/>
        <v>875</v>
      </c>
      <c r="AA2081" s="11">
        <f t="shared" si="451"/>
        <v>4410</v>
      </c>
      <c r="AB2081" s="11">
        <f t="shared" si="452"/>
        <v>4410</v>
      </c>
      <c r="AC2081" s="6">
        <f t="shared" si="453"/>
        <v>4995</v>
      </c>
      <c r="AD2081" s="9" t="s">
        <v>1070</v>
      </c>
      <c r="AE2081" s="3" t="str">
        <f>IF(ISERROR(VLOOKUP($AD2081,技まとめ!$A$1:$F$380,6,FALSE)),"－",VLOOKUP($AD2081,技まとめ!$A$1:$F$380,6,FALSE))</f>
        <v>BB</v>
      </c>
      <c r="AF2081" s="3">
        <f>IF(ISERROR(VLOOKUP($AD2081,技まとめ!$A$1:$F$380,3,FALSE)),"－",VLOOKUP($AD2081,技まとめ!$A$1:$F$380,3,FALSE))</f>
        <v>78</v>
      </c>
      <c r="AG2081" s="3">
        <f>IF(ISERROR(VLOOKUP($AD2081,技まとめ!$A$1:$F$380,5,FALSE)),"－",VLOOKUP($AD2081,技まとめ!$A$1:$F$380,5,FALSE))</f>
        <v>46</v>
      </c>
      <c r="AH2081" s="3" t="str">
        <f>IF($E2081=IF(ISERROR(VLOOKUP($AD2081,技まとめ!$A$1:$F$380,4,FALSE)),"－",VLOOKUP($AD2081,技まとめ!$A$1:$F$380,4,FALSE)),"一致","")</f>
        <v>一致</v>
      </c>
      <c r="AI2081" s="9" t="s">
        <v>334</v>
      </c>
      <c r="AJ2081" s="3" t="str">
        <f>IF(ISERROR(VLOOKUP($AI2081,技まとめ!$A$1:$F$380,6,FALSE)),"－",VLOOKUP($AI2081,技まとめ!$A$1:$F$380,6,FALSE))</f>
        <v>DR</v>
      </c>
      <c r="AK2081" s="3">
        <f>IF(ISERROR(VLOOKUP($AI2081,技まとめ!$A$1:$F$380,3,FALSE)),"－",VLOOKUP($AI2081,技まとめ!$A$1:$F$380,3,FALSE))</f>
        <v>86</v>
      </c>
      <c r="AL2081" s="3">
        <f>IF(ISERROR(VLOOKUP($AI2081,技まとめ!$A$1:$F$380,5,FALSE)),"－",VLOOKUP($AI2081,技まとめ!$A$1:$F$380,5,FALSE))</f>
        <v>49</v>
      </c>
      <c r="AM2081" s="3" t="str">
        <f>IF($E2081=IF(ISERROR(VLOOKUP($AI2081,技まとめ!$A$1:$F$380,4,FALSE)),"－",VLOOKUP($AI2081,技まとめ!$A$1:$F$380,4,FALSE)),"一致","")</f>
        <v>一致</v>
      </c>
      <c r="AN2081" s="9" t="s">
        <v>269</v>
      </c>
      <c r="AO2081" s="3" t="str">
        <f>IF(ISERROR(VLOOKUP($AN2081,技まとめ!$A$1:$F$380,6,FALSE)),"－",VLOOKUP($AN2081,技まとめ!$A$1:$F$380,6,FALSE))</f>
        <v>DR</v>
      </c>
      <c r="AP2081" s="3">
        <f>IF(ISERROR(VLOOKUP($AN2081,技まとめ!$A$1:$F$380,3,FALSE)),"－",VLOOKUP($AN2081,技まとめ!$A$1:$F$380,3,FALSE))</f>
        <v>19</v>
      </c>
      <c r="AQ2081" s="3">
        <f>IF(ISERROR(VLOOKUP($AN2081,技まとめ!$A$1:$F$380,5,FALSE)),"－",VLOOKUP($AN2081,技まとめ!$A$1:$F$380,5,FALSE))</f>
        <v>20</v>
      </c>
      <c r="AR2081" s="3" t="str">
        <f>IF($E2081=IF(ISERROR(VLOOKUP($AN2081,技まとめ!$A$1:$F$380,4,FALSE)),"－",VLOOKUP($AN2081,技まとめ!$A$1:$F$380,4,FALSE)),"一致","")</f>
        <v/>
      </c>
      <c r="AS2081" s="9" t="s">
        <v>289</v>
      </c>
      <c r="AT2081" s="3" t="str">
        <f>IF(ISERROR(VLOOKUP($AS2081,技まとめ!$A$1:$F$380,6,FALSE)),"－",VLOOKUP($AS2081,技まとめ!$A$1:$F$380,6,FALSE))</f>
        <v>－</v>
      </c>
      <c r="AU2081" s="3">
        <f>IF(ISERROR(VLOOKUP($AS2081,技まとめ!$A$1:$F$380,3,FALSE)),"－",VLOOKUP($AS2081,技まとめ!$A$1:$F$380,3,FALSE))</f>
        <v>0</v>
      </c>
      <c r="AV2081" s="3">
        <f>IF(ISERROR(VLOOKUP($AS2081,技まとめ!$A$1:$F$380,5,FALSE)),"－",VLOOKUP($AS2081,技まとめ!$A$1:$F$380,5,FALSE))</f>
        <v>0</v>
      </c>
      <c r="AW2081" s="3" t="str">
        <f>IF($E2081=IF(ISERROR(VLOOKUP($AS2081,技まとめ!$A$1:$F$380,4,FALSE)),"－",VLOOKUP($AS2081,技まとめ!$A$1:$F$380,4,FALSE)),"一致","")</f>
        <v/>
      </c>
      <c r="AX2081" s="12" t="str">
        <f t="shared" si="454"/>
        <v>アステロイドベルトサザンクロスカットどくぎりのじゅつリカバリー</v>
      </c>
      <c r="AY2081" s="12" t="str">
        <f t="shared" si="455"/>
        <v>アステロイドベルトサザンクロスカットどくぎりのじゅつリカバリー</v>
      </c>
      <c r="AZ2081" s="12" t="str">
        <f t="shared" si="456"/>
        <v>アステロイドベルトサザンクロスカットどくぎりのじゅつリカバリー</v>
      </c>
      <c r="BA2081" s="12" t="str">
        <f t="shared" si="457"/>
        <v>アステロイドベルトサザンクロスカットどくぎりのじゅつリカバリー</v>
      </c>
      <c r="BB2081" s="11" t="str">
        <f t="shared" si="458"/>
        <v>BBDRDR－</v>
      </c>
      <c r="BC2081" s="11" t="str">
        <f t="shared" si="459"/>
        <v>BBDRDR－</v>
      </c>
      <c r="BD2081" s="11" t="str">
        <f t="shared" si="460"/>
        <v>BBDRDR－</v>
      </c>
      <c r="BE2081" s="11" t="str">
        <f t="shared" si="461"/>
        <v>BBDRDR－</v>
      </c>
    </row>
    <row r="2082" spans="1:57" ht="11.25" hidden="1" customHeight="1">
      <c r="A2082" s="6">
        <v>2081</v>
      </c>
      <c r="B2082" s="7" t="s">
        <v>4531</v>
      </c>
      <c r="C2082" s="8" t="s">
        <v>4532</v>
      </c>
      <c r="D2082" s="7" t="s">
        <v>72</v>
      </c>
      <c r="E2082" s="7" t="s">
        <v>73</v>
      </c>
      <c r="F2082" s="7" t="s">
        <v>128</v>
      </c>
      <c r="G2082" s="9">
        <v>89</v>
      </c>
      <c r="H2082" s="9">
        <v>130</v>
      </c>
      <c r="I2082" s="9">
        <v>58</v>
      </c>
      <c r="J2082" s="9">
        <v>60</v>
      </c>
      <c r="K2082" s="9">
        <v>58</v>
      </c>
      <c r="L2082" s="9">
        <v>62</v>
      </c>
      <c r="M2082" s="9">
        <v>58</v>
      </c>
      <c r="N2082" s="9">
        <v>60</v>
      </c>
      <c r="O2082" s="9">
        <v>60</v>
      </c>
      <c r="P2082" s="9">
        <v>11</v>
      </c>
      <c r="Q2082" s="10">
        <v>108</v>
      </c>
      <c r="R2082" s="11">
        <v>7</v>
      </c>
      <c r="S2082" s="11">
        <v>1</v>
      </c>
      <c r="T2082" s="11">
        <v>112</v>
      </c>
      <c r="U2082" s="11">
        <v>108</v>
      </c>
      <c r="V2082" s="11">
        <v>1</v>
      </c>
      <c r="W2082" s="11">
        <v>110</v>
      </c>
      <c r="X2082" s="11">
        <f t="shared" si="448"/>
        <v>447</v>
      </c>
      <c r="Y2082" s="11">
        <f t="shared" si="449"/>
        <v>4875</v>
      </c>
      <c r="Z2082" s="11">
        <f t="shared" si="450"/>
        <v>805</v>
      </c>
      <c r="AA2082" s="11">
        <f t="shared" si="451"/>
        <v>4480</v>
      </c>
      <c r="AB2082" s="11">
        <f t="shared" si="452"/>
        <v>4480</v>
      </c>
      <c r="AC2082" s="6">
        <f t="shared" si="453"/>
        <v>5065</v>
      </c>
      <c r="AD2082" s="9" t="s">
        <v>231</v>
      </c>
      <c r="AE2082" s="3" t="str">
        <f>IF(ISERROR(VLOOKUP($AD2082,技まとめ!$A$1:$F$380,6,FALSE)),"－",VLOOKUP($AD2082,技まとめ!$A$1:$F$380,6,FALSE))</f>
        <v>SC</v>
      </c>
      <c r="AF2082" s="3">
        <f>IF(ISERROR(VLOOKUP($AD2082,技まとめ!$A$1:$F$380,3,FALSE)),"－",VLOOKUP($AD2082,技まとめ!$A$1:$F$380,3,FALSE))</f>
        <v>28</v>
      </c>
      <c r="AG2082" s="3">
        <f>IF(ISERROR(VLOOKUP($AD2082,技まとめ!$A$1:$F$380,5,FALSE)),"－",VLOOKUP($AD2082,技まとめ!$A$1:$F$380,5,FALSE))</f>
        <v>21</v>
      </c>
      <c r="AH2082" s="3" t="str">
        <f>IF($E2082=IF(ISERROR(VLOOKUP($AD2082,技まとめ!$A$1:$F$380,4,FALSE)),"－",VLOOKUP($AD2082,技まとめ!$A$1:$F$380,4,FALSE)),"一致","")</f>
        <v/>
      </c>
      <c r="AI2082" s="9" t="s">
        <v>429</v>
      </c>
      <c r="AJ2082" s="3" t="str">
        <f>IF(ISERROR(VLOOKUP($AI2082,技まとめ!$A$1:$F$380,6,FALSE)),"－",VLOOKUP($AI2082,技まとめ!$A$1:$F$380,6,FALSE))</f>
        <v>SC</v>
      </c>
      <c r="AK2082" s="3">
        <f>IF(ISERROR(VLOOKUP($AI2082,技まとめ!$A$1:$F$380,3,FALSE)),"－",VLOOKUP($AI2082,技まとめ!$A$1:$F$380,3,FALSE))</f>
        <v>77</v>
      </c>
      <c r="AL2082" s="3">
        <f>IF(ISERROR(VLOOKUP($AI2082,技まとめ!$A$1:$F$380,5,FALSE)),"－",VLOOKUP($AI2082,技まとめ!$A$1:$F$380,5,FALSE))</f>
        <v>43</v>
      </c>
      <c r="AM2082" s="3" t="str">
        <f>IF($E2082=IF(ISERROR(VLOOKUP($AI2082,技まとめ!$A$1:$F$380,4,FALSE)),"－",VLOOKUP($AI2082,技まとめ!$A$1:$F$380,4,FALSE)),"一致","")</f>
        <v>一致</v>
      </c>
      <c r="AN2082" s="9" t="s">
        <v>768</v>
      </c>
      <c r="AO2082" s="3" t="str">
        <f>IF(ISERROR(VLOOKUP($AN2082,技まとめ!$A$1:$F$380,6,FALSE)),"－",VLOOKUP($AN2082,技まとめ!$A$1:$F$380,6,FALSE))</f>
        <v>NS</v>
      </c>
      <c r="AP2082" s="3">
        <f>IF(ISERROR(VLOOKUP($AN2082,技まとめ!$A$1:$F$380,3,FALSE)),"－",VLOOKUP($AN2082,技まとめ!$A$1:$F$380,3,FALSE))</f>
        <v>114</v>
      </c>
      <c r="AQ2082" s="3">
        <f>IF(ISERROR(VLOOKUP($AN2082,技まとめ!$A$1:$F$380,5,FALSE)),"－",VLOOKUP($AN2082,技まとめ!$A$1:$F$380,5,FALSE))</f>
        <v>61</v>
      </c>
      <c r="AR2082" s="3" t="str">
        <f>IF($E2082=IF(ISERROR(VLOOKUP($AN2082,技まとめ!$A$1:$F$380,4,FALSE)),"－",VLOOKUP($AN2082,技まとめ!$A$1:$F$380,4,FALSE)),"一致","")</f>
        <v/>
      </c>
      <c r="AS2082" s="9" t="s">
        <v>147</v>
      </c>
      <c r="AT2082" s="3" t="str">
        <f>IF(ISERROR(VLOOKUP($AS2082,技まとめ!$A$1:$F$380,6,FALSE)),"－",VLOOKUP($AS2082,技まとめ!$A$1:$F$380,6,FALSE))</f>
        <v>－</v>
      </c>
      <c r="AU2082" s="3">
        <f>IF(ISERROR(VLOOKUP($AS2082,技まとめ!$A$1:$F$380,3,FALSE)),"－",VLOOKUP($AS2082,技まとめ!$A$1:$F$380,3,FALSE))</f>
        <v>0</v>
      </c>
      <c r="AV2082" s="3">
        <f>IF(ISERROR(VLOOKUP($AS2082,技まとめ!$A$1:$F$380,5,FALSE)),"－",VLOOKUP($AS2082,技まとめ!$A$1:$F$380,5,FALSE))</f>
        <v>0</v>
      </c>
      <c r="AW2082" s="3" t="str">
        <f>IF($E2082=IF(ISERROR(VLOOKUP($AS2082,技まとめ!$A$1:$F$380,4,FALSE)),"－",VLOOKUP($AS2082,技まとめ!$A$1:$F$380,4,FALSE)),"一致","")</f>
        <v/>
      </c>
      <c r="AX2082" s="12" t="str">
        <f t="shared" si="454"/>
        <v>ファントムシュートパラディンストライクダークフェニックスやくびょうがみ</v>
      </c>
      <c r="AY2082" s="12" t="str">
        <f t="shared" si="455"/>
        <v>ファントムシュートパラディンストライクダークフェニックスやくびょうがみ</v>
      </c>
      <c r="AZ2082" s="12" t="str">
        <f t="shared" si="456"/>
        <v>ファントムシュートパラディンストライクダークフェニックスやくびょうがみ</v>
      </c>
      <c r="BA2082" s="12" t="str">
        <f t="shared" si="457"/>
        <v>ファントムシュートパラディンストライクダークフェニックスやくびょうがみ</v>
      </c>
      <c r="BB2082" s="11" t="str">
        <f t="shared" si="458"/>
        <v>SCSCNS－</v>
      </c>
      <c r="BC2082" s="11" t="str">
        <f t="shared" si="459"/>
        <v>SCSCNS－</v>
      </c>
      <c r="BD2082" s="11" t="str">
        <f t="shared" si="460"/>
        <v>SCSCNS－</v>
      </c>
      <c r="BE2082" s="11" t="str">
        <f t="shared" si="461"/>
        <v>SCSCNS－</v>
      </c>
    </row>
    <row r="2083" spans="1:57" ht="11.25" hidden="1" customHeight="1">
      <c r="A2083" s="6">
        <v>2082</v>
      </c>
      <c r="B2083" s="7" t="s">
        <v>4533</v>
      </c>
      <c r="C2083" s="8" t="s">
        <v>4534</v>
      </c>
      <c r="D2083" s="7" t="s">
        <v>72</v>
      </c>
      <c r="E2083" s="7" t="s">
        <v>81</v>
      </c>
      <c r="F2083" s="7" t="s">
        <v>109</v>
      </c>
      <c r="G2083" s="9">
        <v>135</v>
      </c>
      <c r="H2083" s="9">
        <v>94</v>
      </c>
      <c r="I2083" s="9">
        <v>50</v>
      </c>
      <c r="J2083" s="9">
        <v>56</v>
      </c>
      <c r="K2083" s="9">
        <v>48</v>
      </c>
      <c r="L2083" s="9">
        <v>54</v>
      </c>
      <c r="M2083" s="9">
        <v>63</v>
      </c>
      <c r="N2083" s="9">
        <v>53</v>
      </c>
      <c r="O2083" s="9">
        <v>50</v>
      </c>
      <c r="P2083" s="9">
        <v>39</v>
      </c>
      <c r="Q2083" s="10">
        <v>100</v>
      </c>
      <c r="R2083" s="11">
        <v>14</v>
      </c>
      <c r="S2083" s="11">
        <v>1</v>
      </c>
      <c r="T2083" s="11">
        <v>104</v>
      </c>
      <c r="U2083" s="11">
        <v>113</v>
      </c>
      <c r="V2083" s="11">
        <v>1</v>
      </c>
      <c r="W2083" s="11">
        <v>100</v>
      </c>
      <c r="X2083" s="11">
        <f t="shared" si="448"/>
        <v>433</v>
      </c>
      <c r="Y2083" s="11">
        <f t="shared" si="449"/>
        <v>4505</v>
      </c>
      <c r="Z2083" s="11">
        <f t="shared" si="450"/>
        <v>1000</v>
      </c>
      <c r="AA2083" s="11">
        <f t="shared" si="451"/>
        <v>4150</v>
      </c>
      <c r="AB2083" s="11">
        <f t="shared" si="452"/>
        <v>4150</v>
      </c>
      <c r="AC2083" s="6">
        <f t="shared" si="453"/>
        <v>4730</v>
      </c>
      <c r="AD2083" s="9" t="s">
        <v>162</v>
      </c>
      <c r="AE2083" s="3" t="str">
        <f>IF(ISERROR(VLOOKUP($AD2083,技まとめ!$A$1:$F$380,6,FALSE)),"－",VLOOKUP($AD2083,技まとめ!$A$1:$F$380,6,FALSE))</f>
        <v>DR</v>
      </c>
      <c r="AF2083" s="3">
        <f>IF(ISERROR(VLOOKUP($AD2083,技まとめ!$A$1:$F$380,3,FALSE)),"－",VLOOKUP($AD2083,技まとめ!$A$1:$F$380,3,FALSE))</f>
        <v>56</v>
      </c>
      <c r="AG2083" s="3">
        <f>IF(ISERROR(VLOOKUP($AD2083,技まとめ!$A$1:$F$380,5,FALSE)),"－",VLOOKUP($AD2083,技まとめ!$A$1:$F$380,5,FALSE))</f>
        <v>25</v>
      </c>
      <c r="AH2083" s="3" t="str">
        <f>IF($E2083=IF(ISERROR(VLOOKUP($AD2083,技まとめ!$A$1:$F$380,4,FALSE)),"－",VLOOKUP($AD2083,技まとめ!$A$1:$F$380,4,FALSE)),"一致","")</f>
        <v/>
      </c>
      <c r="AI2083" s="9" t="s">
        <v>295</v>
      </c>
      <c r="AJ2083" s="3" t="str">
        <f>IF(ISERROR(VLOOKUP($AI2083,技まとめ!$A$1:$F$380,6,FALSE)),"－",VLOOKUP($AI2083,技まとめ!$A$1:$F$380,6,FALSE))</f>
        <v>DR</v>
      </c>
      <c r="AK2083" s="3">
        <f>IF(ISERROR(VLOOKUP($AI2083,技まとめ!$A$1:$F$380,3,FALSE)),"－",VLOOKUP($AI2083,技まとめ!$A$1:$F$380,3,FALSE))</f>
        <v>13</v>
      </c>
      <c r="AL2083" s="3">
        <f>IF(ISERROR(VLOOKUP($AI2083,技まとめ!$A$1:$F$380,5,FALSE)),"－",VLOOKUP($AI2083,技まとめ!$A$1:$F$380,5,FALSE))</f>
        <v>20</v>
      </c>
      <c r="AM2083" s="3" t="str">
        <f>IF($E2083=IF(ISERROR(VLOOKUP($AI2083,技まとめ!$A$1:$F$380,4,FALSE)),"－",VLOOKUP($AI2083,技まとめ!$A$1:$F$380,4,FALSE)),"一致","")</f>
        <v/>
      </c>
      <c r="AN2083" s="9" t="s">
        <v>1134</v>
      </c>
      <c r="AO2083" s="3" t="str">
        <f>IF(ISERROR(VLOOKUP($AN2083,技まとめ!$A$1:$F$380,6,FALSE)),"－",VLOOKUP($AN2083,技まとめ!$A$1:$F$380,6,FALSE))</f>
        <v>NS</v>
      </c>
      <c r="AP2083" s="3">
        <f>IF(ISERROR(VLOOKUP($AN2083,技まとめ!$A$1:$F$380,3,FALSE)),"－",VLOOKUP($AN2083,技まとめ!$A$1:$F$380,3,FALSE))</f>
        <v>70</v>
      </c>
      <c r="AQ2083" s="3">
        <f>IF(ISERROR(VLOOKUP($AN2083,技まとめ!$A$1:$F$380,5,FALSE)),"－",VLOOKUP($AN2083,技まとめ!$A$1:$F$380,5,FALSE))</f>
        <v>40</v>
      </c>
      <c r="AR2083" s="3" t="str">
        <f>IF($E2083=IF(ISERROR(VLOOKUP($AN2083,技まとめ!$A$1:$F$380,4,FALSE)),"－",VLOOKUP($AN2083,技まとめ!$A$1:$F$380,4,FALSE)),"一致","")</f>
        <v>一致</v>
      </c>
      <c r="AS2083" s="9" t="s">
        <v>225</v>
      </c>
      <c r="AT2083" s="3" t="str">
        <f>IF(ISERROR(VLOOKUP($AS2083,技まとめ!$A$1:$F$380,6,FALSE)),"－",VLOOKUP($AS2083,技まとめ!$A$1:$F$380,6,FALSE))</f>
        <v>CA</v>
      </c>
      <c r="AU2083" s="3">
        <f>IF(ISERROR(VLOOKUP($AS2083,技まとめ!$A$1:$F$380,3,FALSE)),"－",VLOOKUP($AS2083,技まとめ!$A$1:$F$380,3,FALSE))</f>
        <v>17</v>
      </c>
      <c r="AV2083" s="3">
        <f>IF(ISERROR(VLOOKUP($AS2083,技まとめ!$A$1:$F$380,5,FALSE)),"－",VLOOKUP($AS2083,技まとめ!$A$1:$F$380,5,FALSE))</f>
        <v>20</v>
      </c>
      <c r="AW2083" s="3" t="str">
        <f>IF($E2083=IF(ISERROR(VLOOKUP($AS2083,技まとめ!$A$1:$F$380,4,FALSE)),"－",VLOOKUP($AS2083,技まとめ!$A$1:$F$380,4,FALSE)),"一致","")</f>
        <v/>
      </c>
      <c r="AX2083" s="12" t="str">
        <f t="shared" si="454"/>
        <v>ジャッジスルーダッシュアクセルメガロドンキラーブレード</v>
      </c>
      <c r="AY2083" s="12" t="str">
        <f t="shared" si="455"/>
        <v>ジャッジスルーダッシュアクセルメガロドンキラーブレード</v>
      </c>
      <c r="AZ2083" s="12" t="str">
        <f t="shared" si="456"/>
        <v>ジャッジスルーダッシュアクセルメガロドンキラーブレード</v>
      </c>
      <c r="BA2083" s="12" t="str">
        <f t="shared" si="457"/>
        <v>ジャッジスルーダッシュアクセルメガロドンキラーブレード</v>
      </c>
      <c r="BB2083" s="11" t="str">
        <f t="shared" si="458"/>
        <v>DRDRNSCA</v>
      </c>
      <c r="BC2083" s="11" t="str">
        <f t="shared" si="459"/>
        <v>DRDRNSCA</v>
      </c>
      <c r="BD2083" s="11" t="str">
        <f t="shared" si="460"/>
        <v>DRDRNSCA</v>
      </c>
      <c r="BE2083" s="11" t="str">
        <f t="shared" si="461"/>
        <v>DRDRNSCA</v>
      </c>
    </row>
    <row r="2084" spans="1:57" ht="11.25" hidden="1" customHeight="1">
      <c r="A2084" s="6">
        <v>2083</v>
      </c>
      <c r="B2084" s="7" t="s">
        <v>4535</v>
      </c>
      <c r="C2084" s="8" t="s">
        <v>4536</v>
      </c>
      <c r="D2084" s="7" t="s">
        <v>72</v>
      </c>
      <c r="E2084" s="7" t="s">
        <v>102</v>
      </c>
      <c r="F2084" s="7" t="s">
        <v>74</v>
      </c>
      <c r="G2084" s="9">
        <v>135</v>
      </c>
      <c r="H2084" s="9">
        <v>90</v>
      </c>
      <c r="I2084" s="9">
        <v>48</v>
      </c>
      <c r="J2084" s="9">
        <v>48</v>
      </c>
      <c r="K2084" s="9">
        <v>48</v>
      </c>
      <c r="L2084" s="9">
        <v>84</v>
      </c>
      <c r="M2084" s="9">
        <v>48</v>
      </c>
      <c r="N2084" s="9">
        <v>53</v>
      </c>
      <c r="O2084" s="9">
        <v>66</v>
      </c>
      <c r="P2084" s="9">
        <v>20</v>
      </c>
      <c r="Q2084" s="10">
        <v>98</v>
      </c>
      <c r="R2084" s="11">
        <v>1</v>
      </c>
      <c r="S2084" s="11">
        <v>1</v>
      </c>
      <c r="T2084" s="11">
        <v>134</v>
      </c>
      <c r="U2084" s="11">
        <v>98</v>
      </c>
      <c r="V2084" s="11">
        <v>1</v>
      </c>
      <c r="W2084" s="11">
        <v>102</v>
      </c>
      <c r="X2084" s="11">
        <f t="shared" si="448"/>
        <v>435</v>
      </c>
      <c r="Y2084" s="11">
        <f t="shared" si="449"/>
        <v>4435</v>
      </c>
      <c r="Z2084" s="11">
        <f t="shared" si="450"/>
        <v>555</v>
      </c>
      <c r="AA2084" s="11">
        <f t="shared" si="451"/>
        <v>5210</v>
      </c>
      <c r="AB2084" s="11">
        <f t="shared" si="452"/>
        <v>5210</v>
      </c>
      <c r="AC2084" s="6">
        <f t="shared" si="453"/>
        <v>5875</v>
      </c>
      <c r="AD2084" s="9" t="s">
        <v>978</v>
      </c>
      <c r="AE2084" s="3" t="str">
        <f>IF(ISERROR(VLOOKUP($AD2084,技まとめ!$A$1:$F$380,6,FALSE)),"－",VLOOKUP($AD2084,技まとめ!$A$1:$F$380,6,FALSE))</f>
        <v>－</v>
      </c>
      <c r="AF2084" s="3">
        <f>IF(ISERROR(VLOOKUP($AD2084,技まとめ!$A$1:$F$380,3,FALSE)),"－",VLOOKUP($AD2084,技まとめ!$A$1:$F$380,3,FALSE))</f>
        <v>0</v>
      </c>
      <c r="AG2084" s="3">
        <f>IF(ISERROR(VLOOKUP($AD2084,技まとめ!$A$1:$F$380,5,FALSE)),"－",VLOOKUP($AD2084,技まとめ!$A$1:$F$380,5,FALSE))</f>
        <v>0</v>
      </c>
      <c r="AH2084" s="3" t="str">
        <f>IF($E2084=IF(ISERROR(VLOOKUP($AD2084,技まとめ!$A$1:$F$380,4,FALSE)),"－",VLOOKUP($AD2084,技まとめ!$A$1:$F$380,4,FALSE)),"一致","")</f>
        <v/>
      </c>
      <c r="AI2084" s="9" t="s">
        <v>490</v>
      </c>
      <c r="AJ2084" s="3" t="str">
        <f>IF(ISERROR(VLOOKUP($AI2084,技まとめ!$A$1:$F$380,6,FALSE)),"－",VLOOKUP($AI2084,技まとめ!$A$1:$F$380,6,FALSE))</f>
        <v>P1</v>
      </c>
      <c r="AK2084" s="3">
        <f>IF(ISERROR(VLOOKUP($AI2084,技まとめ!$A$1:$F$380,3,FALSE)),"－",VLOOKUP($AI2084,技まとめ!$A$1:$F$380,3,FALSE))</f>
        <v>18</v>
      </c>
      <c r="AL2084" s="3">
        <f>IF(ISERROR(VLOOKUP($AI2084,技まとめ!$A$1:$F$380,5,FALSE)),"－",VLOOKUP($AI2084,技まとめ!$A$1:$F$380,5,FALSE))</f>
        <v>21</v>
      </c>
      <c r="AM2084" s="3" t="str">
        <f>IF($E2084=IF(ISERROR(VLOOKUP($AI2084,技まとめ!$A$1:$F$380,4,FALSE)),"－",VLOOKUP($AI2084,技まとめ!$A$1:$F$380,4,FALSE)),"一致","")</f>
        <v/>
      </c>
      <c r="AN2084" s="9" t="s">
        <v>291</v>
      </c>
      <c r="AO2084" s="3" t="str">
        <f>IF(ISERROR(VLOOKUP($AN2084,技まとめ!$A$1:$F$380,6,FALSE)),"－",VLOOKUP($AN2084,技まとめ!$A$1:$F$380,6,FALSE))</f>
        <v>P1</v>
      </c>
      <c r="AP2084" s="3">
        <f>IF(ISERROR(VLOOKUP($AN2084,技まとめ!$A$1:$F$380,3,FALSE)),"－",VLOOKUP($AN2084,技まとめ!$A$1:$F$380,3,FALSE))</f>
        <v>65</v>
      </c>
      <c r="AQ2084" s="3">
        <f>IF(ISERROR(VLOOKUP($AN2084,技まとめ!$A$1:$F$380,5,FALSE)),"－",VLOOKUP($AN2084,技まとめ!$A$1:$F$380,5,FALSE))</f>
        <v>40</v>
      </c>
      <c r="AR2084" s="3" t="str">
        <f>IF($E2084=IF(ISERROR(VLOOKUP($AN2084,技まとめ!$A$1:$F$380,4,FALSE)),"－",VLOOKUP($AN2084,技まとめ!$A$1:$F$380,4,FALSE)),"一致","")</f>
        <v/>
      </c>
      <c r="AS2084" s="9" t="s">
        <v>75</v>
      </c>
      <c r="AT2084" s="3" t="str">
        <f>IF(ISERROR(VLOOKUP($AS2084,技まとめ!$A$1:$F$380,6,FALSE)),"－",VLOOKUP($AS2084,技まとめ!$A$1:$F$380,6,FALSE))</f>
        <v>P2</v>
      </c>
      <c r="AU2084" s="3">
        <f>IF(ISERROR(VLOOKUP($AS2084,技まとめ!$A$1:$F$380,3,FALSE)),"－",VLOOKUP($AS2084,技まとめ!$A$1:$F$380,3,FALSE))</f>
        <v>64</v>
      </c>
      <c r="AV2084" s="3">
        <f>IF(ISERROR(VLOOKUP($AS2084,技まとめ!$A$1:$F$380,5,FALSE)),"－",VLOOKUP($AS2084,技まとめ!$A$1:$F$380,5,FALSE))</f>
        <v>37</v>
      </c>
      <c r="AW2084" s="3" t="str">
        <f>IF($E2084=IF(ISERROR(VLOOKUP($AS2084,技まとめ!$A$1:$F$380,4,FALSE)),"－",VLOOKUP($AS2084,技まとめ!$A$1:$F$380,4,FALSE)),"一致","")</f>
        <v/>
      </c>
      <c r="AX2084" s="12" t="str">
        <f t="shared" si="454"/>
        <v>キーパープラスまきわりチョップちゃぶだいがえしせいぎのてっけん</v>
      </c>
      <c r="AY2084" s="12" t="str">
        <f t="shared" si="455"/>
        <v>キーパープラスまきわりチョップちゃぶだいがえしせいぎのてっけん</v>
      </c>
      <c r="AZ2084" s="12" t="str">
        <f t="shared" si="456"/>
        <v>キーパープラスまきわりチョップちゃぶだいがえしせいぎのてっけん</v>
      </c>
      <c r="BA2084" s="12" t="str">
        <f t="shared" si="457"/>
        <v>キーパープラスまきわりチョップちゃぶだいがえしせいぎのてっけん</v>
      </c>
      <c r="BB2084" s="11" t="str">
        <f t="shared" si="458"/>
        <v>－P1P1P2</v>
      </c>
      <c r="BC2084" s="11" t="str">
        <f t="shared" si="459"/>
        <v>－P1P1P2</v>
      </c>
      <c r="BD2084" s="11" t="str">
        <f t="shared" si="460"/>
        <v>－P1P1P2</v>
      </c>
      <c r="BE2084" s="11" t="str">
        <f t="shared" si="461"/>
        <v>－P1P1P2</v>
      </c>
    </row>
    <row r="2085" spans="1:57" ht="11.25" hidden="1" customHeight="1">
      <c r="A2085" s="6">
        <v>2084</v>
      </c>
      <c r="B2085" s="7" t="s">
        <v>4537</v>
      </c>
      <c r="C2085" s="8" t="s">
        <v>4538</v>
      </c>
      <c r="D2085" s="7" t="s">
        <v>72</v>
      </c>
      <c r="E2085" s="7" t="s">
        <v>81</v>
      </c>
      <c r="F2085" s="7" t="s">
        <v>74</v>
      </c>
      <c r="G2085" s="9">
        <v>125</v>
      </c>
      <c r="H2085" s="9">
        <v>105</v>
      </c>
      <c r="I2085" s="9">
        <v>61</v>
      </c>
      <c r="J2085" s="9">
        <v>62</v>
      </c>
      <c r="K2085" s="9">
        <v>58</v>
      </c>
      <c r="L2085" s="9">
        <v>62</v>
      </c>
      <c r="M2085" s="9">
        <v>59</v>
      </c>
      <c r="N2085" s="9">
        <v>58</v>
      </c>
      <c r="O2085" s="9">
        <v>60</v>
      </c>
      <c r="P2085" s="9">
        <v>14</v>
      </c>
      <c r="Q2085" s="10">
        <v>111</v>
      </c>
      <c r="R2085" s="11">
        <v>10</v>
      </c>
      <c r="S2085" s="11">
        <v>1</v>
      </c>
      <c r="T2085" s="11">
        <v>112</v>
      </c>
      <c r="U2085" s="11">
        <v>109</v>
      </c>
      <c r="V2085" s="11">
        <v>1</v>
      </c>
      <c r="W2085" s="11">
        <v>110</v>
      </c>
      <c r="X2085" s="11">
        <f t="shared" si="448"/>
        <v>454</v>
      </c>
      <c r="Y2085" s="11">
        <f t="shared" si="449"/>
        <v>4995</v>
      </c>
      <c r="Z2085" s="11">
        <f t="shared" si="450"/>
        <v>910</v>
      </c>
      <c r="AA2085" s="11">
        <f t="shared" si="451"/>
        <v>4480</v>
      </c>
      <c r="AB2085" s="11">
        <f t="shared" si="452"/>
        <v>4480</v>
      </c>
      <c r="AC2085" s="6">
        <f t="shared" si="453"/>
        <v>5080</v>
      </c>
      <c r="AD2085" s="9" t="s">
        <v>1474</v>
      </c>
      <c r="AE2085" s="3" t="str">
        <f>IF(ISERROR(VLOOKUP($AD2085,技まとめ!$A$1:$F$380,6,FALSE)),"－",VLOOKUP($AD2085,技まとめ!$A$1:$F$380,6,FALSE))</f>
        <v>SC</v>
      </c>
      <c r="AF2085" s="3">
        <f>IF(ISERROR(VLOOKUP($AD2085,技まとめ!$A$1:$F$380,3,FALSE)),"－",VLOOKUP($AD2085,技まとめ!$A$1:$F$380,3,FALSE))</f>
        <v>49</v>
      </c>
      <c r="AG2085" s="3">
        <f>IF(ISERROR(VLOOKUP($AD2085,技まとめ!$A$1:$F$380,5,FALSE)),"－",VLOOKUP($AD2085,技まとめ!$A$1:$F$380,5,FALSE))</f>
        <v>31</v>
      </c>
      <c r="AH2085" s="3" t="str">
        <f>IF($E2085=IF(ISERROR(VLOOKUP($AD2085,技まとめ!$A$1:$F$380,4,FALSE)),"－",VLOOKUP($AD2085,技まとめ!$A$1:$F$380,4,FALSE)),"一致","")</f>
        <v/>
      </c>
      <c r="AI2085" s="9" t="s">
        <v>635</v>
      </c>
      <c r="AJ2085" s="3" t="str">
        <f>IF(ISERROR(VLOOKUP($AI2085,技まとめ!$A$1:$F$380,6,FALSE)),"－",VLOOKUP($AI2085,技まとめ!$A$1:$F$380,6,FALSE))</f>
        <v>DR</v>
      </c>
      <c r="AK2085" s="3">
        <f>IF(ISERROR(VLOOKUP($AI2085,技まとめ!$A$1:$F$380,3,FALSE)),"－",VLOOKUP($AI2085,技まとめ!$A$1:$F$380,3,FALSE))</f>
        <v>58</v>
      </c>
      <c r="AL2085" s="3">
        <f>IF(ISERROR(VLOOKUP($AI2085,技まとめ!$A$1:$F$380,5,FALSE)),"－",VLOOKUP($AI2085,技まとめ!$A$1:$F$380,5,FALSE))</f>
        <v>39</v>
      </c>
      <c r="AM2085" s="3" t="str">
        <f>IF($E2085=IF(ISERROR(VLOOKUP($AI2085,技まとめ!$A$1:$F$380,4,FALSE)),"－",VLOOKUP($AI2085,技まとめ!$A$1:$F$380,4,FALSE)),"一致","")</f>
        <v>一致</v>
      </c>
      <c r="AN2085" s="9" t="s">
        <v>590</v>
      </c>
      <c r="AO2085" s="3" t="str">
        <f>IF(ISERROR(VLOOKUP($AN2085,技まとめ!$A$1:$F$380,6,FALSE)),"－",VLOOKUP($AN2085,技まとめ!$A$1:$F$380,6,FALSE))</f>
        <v>BL</v>
      </c>
      <c r="AP2085" s="3">
        <f>IF(ISERROR(VLOOKUP($AN2085,技まとめ!$A$1:$F$380,3,FALSE)),"－",VLOOKUP($AN2085,技まとめ!$A$1:$F$380,3,FALSE))</f>
        <v>27</v>
      </c>
      <c r="AQ2085" s="3">
        <f>IF(ISERROR(VLOOKUP($AN2085,技まとめ!$A$1:$F$380,5,FALSE)),"－",VLOOKUP($AN2085,技まとめ!$A$1:$F$380,5,FALSE))</f>
        <v>25</v>
      </c>
      <c r="AR2085" s="3" t="str">
        <f>IF($E2085=IF(ISERROR(VLOOKUP($AN2085,技まとめ!$A$1:$F$380,4,FALSE)),"－",VLOOKUP($AN2085,技まとめ!$A$1:$F$380,4,FALSE)),"一致","")</f>
        <v/>
      </c>
      <c r="AS2085" s="9" t="s">
        <v>442</v>
      </c>
      <c r="AT2085" s="3" t="str">
        <f>IF(ISERROR(VLOOKUP($AS2085,技まとめ!$A$1:$F$380,6,FALSE)),"－",VLOOKUP($AS2085,技まとめ!$A$1:$F$380,6,FALSE))</f>
        <v>CA</v>
      </c>
      <c r="AU2085" s="3">
        <f>IF(ISERROR(VLOOKUP($AS2085,技まとめ!$A$1:$F$380,3,FALSE)),"－",VLOOKUP($AS2085,技まとめ!$A$1:$F$380,3,FALSE))</f>
        <v>75</v>
      </c>
      <c r="AV2085" s="3">
        <f>IF(ISERROR(VLOOKUP($AS2085,技まとめ!$A$1:$F$380,5,FALSE)),"－",VLOOKUP($AS2085,技まとめ!$A$1:$F$380,5,FALSE))</f>
        <v>45</v>
      </c>
      <c r="AW2085" s="3" t="str">
        <f>IF($E2085=IF(ISERROR(VLOOKUP($AS2085,技まとめ!$A$1:$F$380,4,FALSE)),"－",VLOOKUP($AS2085,技まとめ!$A$1:$F$380,4,FALSE)),"一致","")</f>
        <v/>
      </c>
      <c r="AX2085" s="12" t="str">
        <f t="shared" si="454"/>
        <v>ローズスプラッシュオーロラドリブルフォトンフラッシュフラッシュアッパー</v>
      </c>
      <c r="AY2085" s="12" t="str">
        <f t="shared" si="455"/>
        <v>ローズスプラッシュオーロラドリブルフォトンフラッシュフラッシュアッパー</v>
      </c>
      <c r="AZ2085" s="12" t="str">
        <f t="shared" si="456"/>
        <v>ローズスプラッシュオーロラドリブルフォトンフラッシュフラッシュアッパー</v>
      </c>
      <c r="BA2085" s="12" t="str">
        <f t="shared" si="457"/>
        <v>ローズスプラッシュオーロラドリブルフォトンフラッシュフラッシュアッパー</v>
      </c>
      <c r="BB2085" s="11" t="str">
        <f t="shared" si="458"/>
        <v>SCDRBLCA</v>
      </c>
      <c r="BC2085" s="11" t="str">
        <f t="shared" si="459"/>
        <v>SCDRBLCA</v>
      </c>
      <c r="BD2085" s="11" t="str">
        <f t="shared" si="460"/>
        <v>SCDRBLCA</v>
      </c>
      <c r="BE2085" s="11" t="str">
        <f t="shared" si="461"/>
        <v>SCDRBLCA</v>
      </c>
    </row>
    <row r="2086" spans="1:57" ht="11.25" hidden="1" customHeight="1">
      <c r="A2086" s="6">
        <v>2085</v>
      </c>
      <c r="B2086" s="7" t="s">
        <v>4539</v>
      </c>
      <c r="C2086" s="8" t="s">
        <v>4540</v>
      </c>
      <c r="D2086" s="7" t="s">
        <v>72</v>
      </c>
      <c r="E2086" s="7" t="s">
        <v>95</v>
      </c>
      <c r="F2086" s="7" t="s">
        <v>109</v>
      </c>
      <c r="G2086" s="9">
        <v>115</v>
      </c>
      <c r="H2086" s="9">
        <v>101</v>
      </c>
      <c r="I2086" s="9">
        <v>55</v>
      </c>
      <c r="J2086" s="9">
        <v>60</v>
      </c>
      <c r="K2086" s="9">
        <v>57</v>
      </c>
      <c r="L2086" s="9">
        <v>53</v>
      </c>
      <c r="M2086" s="9">
        <v>59</v>
      </c>
      <c r="N2086" s="9">
        <v>54</v>
      </c>
      <c r="O2086" s="9">
        <v>53</v>
      </c>
      <c r="P2086" s="9">
        <v>49</v>
      </c>
      <c r="Q2086" s="10">
        <v>105</v>
      </c>
      <c r="R2086" s="11">
        <v>38</v>
      </c>
      <c r="S2086" s="11">
        <v>1</v>
      </c>
      <c r="T2086" s="11">
        <v>103</v>
      </c>
      <c r="U2086" s="11">
        <v>109</v>
      </c>
      <c r="V2086" s="11">
        <v>1</v>
      </c>
      <c r="W2086" s="11">
        <v>103</v>
      </c>
      <c r="X2086" s="11">
        <f t="shared" si="448"/>
        <v>460</v>
      </c>
      <c r="Y2086" s="11">
        <f t="shared" si="449"/>
        <v>4720</v>
      </c>
      <c r="Z2086" s="11">
        <f t="shared" si="450"/>
        <v>1855</v>
      </c>
      <c r="AA2086" s="11">
        <f t="shared" si="451"/>
        <v>4130</v>
      </c>
      <c r="AB2086" s="11">
        <f t="shared" si="452"/>
        <v>4130</v>
      </c>
      <c r="AC2086" s="6">
        <f t="shared" si="453"/>
        <v>4825</v>
      </c>
      <c r="AD2086" s="9" t="s">
        <v>248</v>
      </c>
      <c r="AE2086" s="3" t="str">
        <f>IF(ISERROR(VLOOKUP($AD2086,技まとめ!$A$1:$F$380,6,FALSE)),"－",VLOOKUP($AD2086,技まとめ!$A$1:$F$380,6,FALSE))</f>
        <v>DR</v>
      </c>
      <c r="AF2086" s="3">
        <f>IF(ISERROR(VLOOKUP($AD2086,技まとめ!$A$1:$F$380,3,FALSE)),"－",VLOOKUP($AD2086,技まとめ!$A$1:$F$380,3,FALSE))</f>
        <v>53</v>
      </c>
      <c r="AG2086" s="3">
        <f>IF(ISERROR(VLOOKUP($AD2086,技まとめ!$A$1:$F$380,5,FALSE)),"－",VLOOKUP($AD2086,技まとめ!$A$1:$F$380,5,FALSE))</f>
        <v>35</v>
      </c>
      <c r="AH2086" s="3" t="str">
        <f>IF($E2086=IF(ISERROR(VLOOKUP($AD2086,技まとめ!$A$1:$F$380,4,FALSE)),"－",VLOOKUP($AD2086,技まとめ!$A$1:$F$380,4,FALSE)),"一致","")</f>
        <v>一致</v>
      </c>
      <c r="AI2086" s="9" t="s">
        <v>216</v>
      </c>
      <c r="AJ2086" s="3" t="str">
        <f>IF(ISERROR(VLOOKUP($AI2086,技まとめ!$A$1:$F$380,6,FALSE)),"－",VLOOKUP($AI2086,技まとめ!$A$1:$F$380,6,FALSE))</f>
        <v>DR</v>
      </c>
      <c r="AK2086" s="3">
        <f>IF(ISERROR(VLOOKUP($AI2086,技まとめ!$A$1:$F$380,3,FALSE)),"－",VLOOKUP($AI2086,技まとめ!$A$1:$F$380,3,FALSE))</f>
        <v>77</v>
      </c>
      <c r="AL2086" s="3">
        <f>IF(ISERROR(VLOOKUP($AI2086,技まとめ!$A$1:$F$380,5,FALSE)),"－",VLOOKUP($AI2086,技まとめ!$A$1:$F$380,5,FALSE))</f>
        <v>47</v>
      </c>
      <c r="AM2086" s="3" t="str">
        <f>IF($E2086=IF(ISERROR(VLOOKUP($AI2086,技まとめ!$A$1:$F$380,4,FALSE)),"－",VLOOKUP($AI2086,技まとめ!$A$1:$F$380,4,FALSE)),"一致","")</f>
        <v/>
      </c>
      <c r="AN2086" s="9" t="s">
        <v>339</v>
      </c>
      <c r="AO2086" s="3" t="str">
        <f>IF(ISERROR(VLOOKUP($AN2086,技まとめ!$A$1:$F$380,6,FALSE)),"－",VLOOKUP($AN2086,技まとめ!$A$1:$F$380,6,FALSE))</f>
        <v>NS</v>
      </c>
      <c r="AP2086" s="3">
        <f>IF(ISERROR(VLOOKUP($AN2086,技まとめ!$A$1:$F$380,3,FALSE)),"－",VLOOKUP($AN2086,技まとめ!$A$1:$F$380,3,FALSE))</f>
        <v>42</v>
      </c>
      <c r="AQ2086" s="3">
        <f>IF(ISERROR(VLOOKUP($AN2086,技まとめ!$A$1:$F$380,5,FALSE)),"－",VLOOKUP($AN2086,技まとめ!$A$1:$F$380,5,FALSE))</f>
        <v>28</v>
      </c>
      <c r="AR2086" s="3" t="str">
        <f>IF($E2086=IF(ISERROR(VLOOKUP($AN2086,技まとめ!$A$1:$F$380,4,FALSE)),"－",VLOOKUP($AN2086,技まとめ!$A$1:$F$380,4,FALSE)),"一致","")</f>
        <v>一致</v>
      </c>
      <c r="AS2086" s="9" t="s">
        <v>641</v>
      </c>
      <c r="AT2086" s="3" t="str">
        <f>IF(ISERROR(VLOOKUP($AS2086,技まとめ!$A$1:$F$380,6,FALSE)),"－",VLOOKUP($AS2086,技まとめ!$A$1:$F$380,6,FALSE))</f>
        <v>DR</v>
      </c>
      <c r="AU2086" s="3">
        <f>IF(ISERROR(VLOOKUP($AS2086,技まとめ!$A$1:$F$380,3,FALSE)),"－",VLOOKUP($AS2086,技まとめ!$A$1:$F$380,3,FALSE))</f>
        <v>104</v>
      </c>
      <c r="AV2086" s="3">
        <f>IF(ISERROR(VLOOKUP($AS2086,技まとめ!$A$1:$F$380,5,FALSE)),"－",VLOOKUP($AS2086,技まとめ!$A$1:$F$380,5,FALSE))</f>
        <v>57</v>
      </c>
      <c r="AW2086" s="3" t="str">
        <f>IF($E2086=IF(ISERROR(VLOOKUP($AS2086,技まとめ!$A$1:$F$380,4,FALSE)),"－",VLOOKUP($AS2086,技まとめ!$A$1:$F$380,4,FALSE)),"一致","")</f>
        <v/>
      </c>
      <c r="AX2086" s="12" t="str">
        <f t="shared" si="454"/>
        <v>たつまきどくぎりアルマジロサーカスラン・ボール・ランエアライド</v>
      </c>
      <c r="AY2086" s="12" t="str">
        <f t="shared" si="455"/>
        <v>たつまきどくぎりアルマジロサーカスラン・ボール・ランエアライド</v>
      </c>
      <c r="AZ2086" s="12" t="str">
        <f t="shared" si="456"/>
        <v>たつまきどくぎりアルマジロサーカスラン・ボール・ランエアライド</v>
      </c>
      <c r="BA2086" s="12" t="str">
        <f t="shared" si="457"/>
        <v>たつまきどくぎりアルマジロサーカスラン・ボール・ランエアライド</v>
      </c>
      <c r="BB2086" s="11" t="str">
        <f t="shared" si="458"/>
        <v>DRDRNSDR</v>
      </c>
      <c r="BC2086" s="11" t="str">
        <f t="shared" si="459"/>
        <v>DRDRNSDR</v>
      </c>
      <c r="BD2086" s="11" t="str">
        <f t="shared" si="460"/>
        <v>DRDRNSDR</v>
      </c>
      <c r="BE2086" s="11" t="str">
        <f t="shared" si="461"/>
        <v>DRDRNSDR</v>
      </c>
    </row>
    <row r="2087" spans="1:57" ht="11.25" hidden="1" customHeight="1">
      <c r="A2087" s="6">
        <v>2086</v>
      </c>
      <c r="B2087" s="7" t="s">
        <v>4541</v>
      </c>
      <c r="C2087" s="8" t="s">
        <v>4542</v>
      </c>
      <c r="D2087" s="7" t="s">
        <v>650</v>
      </c>
      <c r="E2087" s="7" t="s">
        <v>95</v>
      </c>
      <c r="F2087" s="7" t="s">
        <v>109</v>
      </c>
      <c r="G2087" s="9">
        <v>140</v>
      </c>
      <c r="H2087" s="9">
        <v>144</v>
      </c>
      <c r="I2087" s="9">
        <v>41</v>
      </c>
      <c r="J2087" s="9">
        <v>65</v>
      </c>
      <c r="K2087" s="9">
        <v>39</v>
      </c>
      <c r="L2087" s="9">
        <v>62</v>
      </c>
      <c r="M2087" s="9">
        <v>32</v>
      </c>
      <c r="N2087" s="9">
        <v>39</v>
      </c>
      <c r="O2087" s="9">
        <v>66</v>
      </c>
      <c r="P2087" s="9">
        <v>36</v>
      </c>
      <c r="Q2087" s="10">
        <v>91</v>
      </c>
      <c r="R2087" s="11">
        <v>1</v>
      </c>
      <c r="S2087" s="11">
        <v>1</v>
      </c>
      <c r="T2087" s="11">
        <v>112</v>
      </c>
      <c r="U2087" s="11">
        <v>82</v>
      </c>
      <c r="V2087" s="11">
        <v>1</v>
      </c>
      <c r="W2087" s="11">
        <v>112</v>
      </c>
      <c r="X2087" s="11">
        <f t="shared" si="448"/>
        <v>400</v>
      </c>
      <c r="Y2087" s="11">
        <f t="shared" si="449"/>
        <v>4205</v>
      </c>
      <c r="Z2087" s="11">
        <f t="shared" si="450"/>
        <v>605</v>
      </c>
      <c r="AA2087" s="11">
        <f t="shared" si="451"/>
        <v>4490</v>
      </c>
      <c r="AB2087" s="11">
        <f t="shared" si="452"/>
        <v>4490</v>
      </c>
      <c r="AC2087" s="6">
        <f t="shared" si="453"/>
        <v>5045</v>
      </c>
      <c r="AD2087" s="9" t="s">
        <v>5011</v>
      </c>
      <c r="AE2087" s="3" t="str">
        <f>IF(ISERROR(VLOOKUP($AD2087,技まとめ!$A$1:$F$380,6,FALSE)),"－",VLOOKUP($AD2087,技まとめ!$A$1:$F$380,6,FALSE))</f>
        <v>－</v>
      </c>
      <c r="AF2087" s="3">
        <f>IF(ISERROR(VLOOKUP($AD2087,技まとめ!$A$1:$F$380,3,FALSE)),"－",VLOOKUP($AD2087,技まとめ!$A$1:$F$380,3,FALSE))</f>
        <v>0</v>
      </c>
      <c r="AG2087" s="3">
        <f>IF(ISERROR(VLOOKUP($AD2087,技まとめ!$A$1:$F$380,5,FALSE)),"－",VLOOKUP($AD2087,技まとめ!$A$1:$F$380,5,FALSE))</f>
        <v>0</v>
      </c>
      <c r="AH2087" s="3" t="str">
        <f>IF($E2087=IF(ISERROR(VLOOKUP($AD2087,技まとめ!$A$1:$F$380,4,FALSE)),"－",VLOOKUP($AD2087,技まとめ!$A$1:$F$380,4,FALSE)),"一致","")</f>
        <v/>
      </c>
      <c r="AI2087" s="9" t="s">
        <v>1187</v>
      </c>
      <c r="AJ2087" s="3" t="str">
        <f>IF(ISERROR(VLOOKUP($AI2087,技まとめ!$A$1:$F$380,6,FALSE)),"－",VLOOKUP($AI2087,技まとめ!$A$1:$F$380,6,FALSE))</f>
        <v>DR</v>
      </c>
      <c r="AK2087" s="3">
        <f>IF(ISERROR(VLOOKUP($AI2087,技まとめ!$A$1:$F$380,3,FALSE)),"－",VLOOKUP($AI2087,技まとめ!$A$1:$F$380,3,FALSE))</f>
        <v>90</v>
      </c>
      <c r="AL2087" s="3">
        <f>IF(ISERROR(VLOOKUP($AI2087,技まとめ!$A$1:$F$380,5,FALSE)),"－",VLOOKUP($AI2087,技まとめ!$A$1:$F$380,5,FALSE))</f>
        <v>53</v>
      </c>
      <c r="AM2087" s="3" t="str">
        <f>IF($E2087=IF(ISERROR(VLOOKUP($AI2087,技まとめ!$A$1:$F$380,4,FALSE)),"－",VLOOKUP($AI2087,技まとめ!$A$1:$F$380,4,FALSE)),"一致","")</f>
        <v>一致</v>
      </c>
      <c r="AN2087" s="9" t="s">
        <v>551</v>
      </c>
      <c r="AO2087" s="3" t="str">
        <f>IF(ISERROR(VLOOKUP($AN2087,技まとめ!$A$1:$F$380,6,FALSE)),"－",VLOOKUP($AN2087,技まとめ!$A$1:$F$380,6,FALSE))</f>
        <v>NS</v>
      </c>
      <c r="AP2087" s="3">
        <f>IF(ISERROR(VLOOKUP($AN2087,技まとめ!$A$1:$F$380,3,FALSE)),"－",VLOOKUP($AN2087,技まとめ!$A$1:$F$380,3,FALSE))</f>
        <v>101</v>
      </c>
      <c r="AQ2087" s="3">
        <f>IF(ISERROR(VLOOKUP($AN2087,技まとめ!$A$1:$F$380,5,FALSE)),"－",VLOOKUP($AN2087,技まとめ!$A$1:$F$380,5,FALSE))</f>
        <v>55</v>
      </c>
      <c r="AR2087" s="3" t="str">
        <f>IF($E2087=IF(ISERROR(VLOOKUP($AN2087,技まとめ!$A$1:$F$380,4,FALSE)),"－",VLOOKUP($AN2087,技まとめ!$A$1:$F$380,4,FALSE)),"一致","")</f>
        <v/>
      </c>
      <c r="AS2087" s="9" t="s">
        <v>1070</v>
      </c>
      <c r="AT2087" s="3" t="str">
        <f>IF(ISERROR(VLOOKUP($AS2087,技まとめ!$A$1:$F$380,6,FALSE)),"－",VLOOKUP($AS2087,技まとめ!$A$1:$F$380,6,FALSE))</f>
        <v>BB</v>
      </c>
      <c r="AU2087" s="3">
        <f>IF(ISERROR(VLOOKUP($AS2087,技まとめ!$A$1:$F$380,3,FALSE)),"－",VLOOKUP($AS2087,技まとめ!$A$1:$F$380,3,FALSE))</f>
        <v>78</v>
      </c>
      <c r="AV2087" s="3">
        <f>IF(ISERROR(VLOOKUP($AS2087,技まとめ!$A$1:$F$380,5,FALSE)),"－",VLOOKUP($AS2087,技まとめ!$A$1:$F$380,5,FALSE))</f>
        <v>46</v>
      </c>
      <c r="AW2087" s="3" t="str">
        <f>IF($E2087=IF(ISERROR(VLOOKUP($AS2087,技まとめ!$A$1:$F$380,4,FALSE)),"－",VLOOKUP($AS2087,技まとめ!$A$1:$F$380,4,FALSE)),"一致","")</f>
        <v>一致</v>
      </c>
      <c r="AX2087" s="12" t="str">
        <f t="shared" si="454"/>
        <v>イケイケ！デュアルパストライアングルＺアステロイドベルト</v>
      </c>
      <c r="AY2087" s="12" t="str">
        <f t="shared" si="455"/>
        <v>イケイケ！デュアルパストライアングルＺアステロイドベルト</v>
      </c>
      <c r="AZ2087" s="12" t="str">
        <f t="shared" si="456"/>
        <v>イケイケ！デュアルパストライアングルＺアステロイドベルト</v>
      </c>
      <c r="BA2087" s="12" t="str">
        <f t="shared" si="457"/>
        <v>イケイケ！デュアルパストライアングルＺアステロイドベルト</v>
      </c>
      <c r="BB2087" s="11" t="str">
        <f t="shared" si="458"/>
        <v>－DRNSBB</v>
      </c>
      <c r="BC2087" s="11" t="str">
        <f t="shared" si="459"/>
        <v>－DRNSBB</v>
      </c>
      <c r="BD2087" s="11" t="str">
        <f t="shared" si="460"/>
        <v>－DRNSBB</v>
      </c>
      <c r="BE2087" s="11" t="str">
        <f t="shared" si="461"/>
        <v>－DRNSBB</v>
      </c>
    </row>
    <row r="2088" spans="1:57" ht="11.25" hidden="1" customHeight="1">
      <c r="A2088" s="6">
        <v>2087</v>
      </c>
      <c r="B2088" s="7" t="s">
        <v>4543</v>
      </c>
      <c r="C2088" s="8" t="s">
        <v>4544</v>
      </c>
      <c r="D2088" s="7" t="s">
        <v>650</v>
      </c>
      <c r="E2088" s="7" t="s">
        <v>95</v>
      </c>
      <c r="F2088" s="7" t="s">
        <v>128</v>
      </c>
      <c r="G2088" s="9">
        <v>102</v>
      </c>
      <c r="H2088" s="9">
        <v>127</v>
      </c>
      <c r="I2088" s="9">
        <v>57</v>
      </c>
      <c r="J2088" s="9">
        <v>53</v>
      </c>
      <c r="K2088" s="9">
        <v>53</v>
      </c>
      <c r="L2088" s="9">
        <v>57</v>
      </c>
      <c r="M2088" s="9">
        <v>55</v>
      </c>
      <c r="N2088" s="9">
        <v>42</v>
      </c>
      <c r="O2088" s="9">
        <v>56</v>
      </c>
      <c r="P2088" s="9">
        <v>45</v>
      </c>
      <c r="Q2088" s="10">
        <v>107</v>
      </c>
      <c r="R2088" s="11">
        <v>11</v>
      </c>
      <c r="S2088" s="11">
        <v>1</v>
      </c>
      <c r="T2088" s="11">
        <v>107</v>
      </c>
      <c r="U2088" s="11">
        <v>105</v>
      </c>
      <c r="V2088" s="11">
        <v>1</v>
      </c>
      <c r="W2088" s="11">
        <v>106</v>
      </c>
      <c r="X2088" s="11">
        <f t="shared" si="448"/>
        <v>438</v>
      </c>
      <c r="Y2088" s="11">
        <f t="shared" si="449"/>
        <v>4815</v>
      </c>
      <c r="Z2088" s="11">
        <f t="shared" si="450"/>
        <v>925</v>
      </c>
      <c r="AA2088" s="11">
        <f t="shared" si="451"/>
        <v>4285</v>
      </c>
      <c r="AB2088" s="11">
        <f t="shared" si="452"/>
        <v>4285</v>
      </c>
      <c r="AC2088" s="6">
        <f t="shared" si="453"/>
        <v>4865</v>
      </c>
      <c r="AD2088" s="9" t="s">
        <v>469</v>
      </c>
      <c r="AE2088" s="3" t="str">
        <f>IF(ISERROR(VLOOKUP($AD2088,技まとめ!$A$1:$F$380,6,FALSE)),"－",VLOOKUP($AD2088,技まとめ!$A$1:$F$380,6,FALSE))</f>
        <v>SC</v>
      </c>
      <c r="AF2088" s="3">
        <f>IF(ISERROR(VLOOKUP($AD2088,技まとめ!$A$1:$F$380,3,FALSE)),"－",VLOOKUP($AD2088,技まとめ!$A$1:$F$380,3,FALSE))</f>
        <v>30</v>
      </c>
      <c r="AG2088" s="3">
        <f>IF(ISERROR(VLOOKUP($AD2088,技まとめ!$A$1:$F$380,5,FALSE)),"－",VLOOKUP($AD2088,技まとめ!$A$1:$F$380,5,FALSE))</f>
        <v>21</v>
      </c>
      <c r="AH2088" s="3" t="str">
        <f>IF($E2088=IF(ISERROR(VLOOKUP($AD2088,技まとめ!$A$1:$F$380,4,FALSE)),"－",VLOOKUP($AD2088,技まとめ!$A$1:$F$380,4,FALSE)),"一致","")</f>
        <v/>
      </c>
      <c r="AI2088" s="9" t="s">
        <v>576</v>
      </c>
      <c r="AJ2088" s="3" t="str">
        <f>IF(ISERROR(VLOOKUP($AI2088,技まとめ!$A$1:$F$380,6,FALSE)),"－",VLOOKUP($AI2088,技まとめ!$A$1:$F$380,6,FALSE))</f>
        <v>BB</v>
      </c>
      <c r="AK2088" s="3">
        <f>IF(ISERROR(VLOOKUP($AI2088,技まとめ!$A$1:$F$380,3,FALSE)),"－",VLOOKUP($AI2088,技まとめ!$A$1:$F$380,3,FALSE))</f>
        <v>72</v>
      </c>
      <c r="AL2088" s="3">
        <f>IF(ISERROR(VLOOKUP($AI2088,技まとめ!$A$1:$F$380,5,FALSE)),"－",VLOOKUP($AI2088,技まとめ!$A$1:$F$380,5,FALSE))</f>
        <v>43</v>
      </c>
      <c r="AM2088" s="3" t="str">
        <f>IF($E2088=IF(ISERROR(VLOOKUP($AI2088,技まとめ!$A$1:$F$380,4,FALSE)),"－",VLOOKUP($AI2088,技まとめ!$A$1:$F$380,4,FALSE)),"一致","")</f>
        <v/>
      </c>
      <c r="AN2088" s="9" t="s">
        <v>710</v>
      </c>
      <c r="AO2088" s="3" t="str">
        <f>IF(ISERROR(VLOOKUP($AN2088,技まとめ!$A$1:$F$380,6,FALSE)),"－",VLOOKUP($AN2088,技まとめ!$A$1:$F$380,6,FALSE))</f>
        <v>DR</v>
      </c>
      <c r="AP2088" s="3">
        <f>IF(ISERROR(VLOOKUP($AN2088,技まとめ!$A$1:$F$380,3,FALSE)),"－",VLOOKUP($AN2088,技まとめ!$A$1:$F$380,3,FALSE))</f>
        <v>15</v>
      </c>
      <c r="AQ2088" s="3">
        <f>IF(ISERROR(VLOOKUP($AN2088,技まとめ!$A$1:$F$380,5,FALSE)),"－",VLOOKUP($AN2088,技まとめ!$A$1:$F$380,5,FALSE))</f>
        <v>20</v>
      </c>
      <c r="AR2088" s="3" t="str">
        <f>IF($E2088=IF(ISERROR(VLOOKUP($AN2088,技まとめ!$A$1:$F$380,4,FALSE)),"－",VLOOKUP($AN2088,技まとめ!$A$1:$F$380,4,FALSE)),"一致","")</f>
        <v/>
      </c>
      <c r="AS2088" s="9" t="s">
        <v>5008</v>
      </c>
      <c r="AT2088" s="3" t="str">
        <f>IF(ISERROR(VLOOKUP($AS2088,技まとめ!$A$1:$F$380,6,FALSE)),"－",VLOOKUP($AS2088,技まとめ!$A$1:$F$380,6,FALSE))</f>
        <v>－</v>
      </c>
      <c r="AU2088" s="3">
        <f>IF(ISERROR(VLOOKUP($AS2088,技まとめ!$A$1:$F$380,3,FALSE)),"－",VLOOKUP($AS2088,技まとめ!$A$1:$F$380,3,FALSE))</f>
        <v>0</v>
      </c>
      <c r="AV2088" s="3">
        <f>IF(ISERROR(VLOOKUP($AS2088,技まとめ!$A$1:$F$380,5,FALSE)),"－",VLOOKUP($AS2088,技まとめ!$A$1:$F$380,5,FALSE))</f>
        <v>0</v>
      </c>
      <c r="AW2088" s="3" t="str">
        <f>IF($E2088=IF(ISERROR(VLOOKUP($AS2088,技まとめ!$A$1:$F$380,4,FALSE)),"－",VLOOKUP($AS2088,技まとめ!$A$1:$F$380,4,FALSE)),"一致","")</f>
        <v/>
      </c>
      <c r="AX2088" s="12" t="str">
        <f t="shared" si="454"/>
        <v>あびせげりさばきのてっついひとりワンツーこんしん！</v>
      </c>
      <c r="AY2088" s="12" t="str">
        <f t="shared" si="455"/>
        <v>あびせげりさばきのてっついひとりワンツーこんしん！</v>
      </c>
      <c r="AZ2088" s="12" t="str">
        <f t="shared" si="456"/>
        <v>あびせげりさばきのてっついひとりワンツーこんしん！</v>
      </c>
      <c r="BA2088" s="12" t="str">
        <f t="shared" si="457"/>
        <v>あびせげりさばきのてっついひとりワンツーこんしん！</v>
      </c>
      <c r="BB2088" s="11" t="str">
        <f t="shared" si="458"/>
        <v>SCBBDR－</v>
      </c>
      <c r="BC2088" s="11" t="str">
        <f t="shared" si="459"/>
        <v>SCBBDR－</v>
      </c>
      <c r="BD2088" s="11" t="str">
        <f t="shared" si="460"/>
        <v>SCBBDR－</v>
      </c>
      <c r="BE2088" s="11" t="str">
        <f t="shared" si="461"/>
        <v>SCBBDR－</v>
      </c>
    </row>
    <row r="2089" spans="1:57" ht="11.25" hidden="1" customHeight="1">
      <c r="A2089" s="6">
        <v>2088</v>
      </c>
      <c r="B2089" s="7" t="s">
        <v>4545</v>
      </c>
      <c r="C2089" s="8" t="s">
        <v>4546</v>
      </c>
      <c r="D2089" s="7" t="s">
        <v>72</v>
      </c>
      <c r="E2089" s="7" t="s">
        <v>73</v>
      </c>
      <c r="F2089" s="7" t="s">
        <v>82</v>
      </c>
      <c r="G2089" s="9">
        <v>135</v>
      </c>
      <c r="H2089" s="9">
        <v>97</v>
      </c>
      <c r="I2089" s="9">
        <v>55</v>
      </c>
      <c r="J2089" s="9">
        <v>56</v>
      </c>
      <c r="K2089" s="9">
        <v>55</v>
      </c>
      <c r="L2089" s="9">
        <v>54</v>
      </c>
      <c r="M2089" s="9">
        <v>56</v>
      </c>
      <c r="N2089" s="9">
        <v>39</v>
      </c>
      <c r="O2089" s="9">
        <v>55</v>
      </c>
      <c r="P2089" s="9">
        <v>55</v>
      </c>
      <c r="Q2089" s="10">
        <v>105</v>
      </c>
      <c r="R2089" s="11">
        <v>23</v>
      </c>
      <c r="S2089" s="11">
        <v>1</v>
      </c>
      <c r="T2089" s="11">
        <v>104</v>
      </c>
      <c r="U2089" s="11">
        <v>106</v>
      </c>
      <c r="V2089" s="11">
        <v>1</v>
      </c>
      <c r="W2089" s="11">
        <v>105</v>
      </c>
      <c r="X2089" s="11">
        <f t="shared" si="448"/>
        <v>445</v>
      </c>
      <c r="Y2089" s="11">
        <f t="shared" si="449"/>
        <v>4730</v>
      </c>
      <c r="Z2089" s="11">
        <f t="shared" si="450"/>
        <v>1340</v>
      </c>
      <c r="AA2089" s="11">
        <f t="shared" si="451"/>
        <v>4175</v>
      </c>
      <c r="AB2089" s="11">
        <f t="shared" si="452"/>
        <v>4175</v>
      </c>
      <c r="AC2089" s="6">
        <f t="shared" si="453"/>
        <v>4800</v>
      </c>
      <c r="AD2089" s="9" t="s">
        <v>560</v>
      </c>
      <c r="AE2089" s="3" t="str">
        <f>IF(ISERROR(VLOOKUP($AD2089,技まとめ!$A$1:$F$380,6,FALSE)),"－",VLOOKUP($AD2089,技まとめ!$A$1:$F$380,6,FALSE))</f>
        <v>BL</v>
      </c>
      <c r="AF2089" s="3">
        <f>IF(ISERROR(VLOOKUP($AD2089,技まとめ!$A$1:$F$380,3,FALSE)),"－",VLOOKUP($AD2089,技まとめ!$A$1:$F$380,3,FALSE))</f>
        <v>28</v>
      </c>
      <c r="AG2089" s="3">
        <f>IF(ISERROR(VLOOKUP($AD2089,技まとめ!$A$1:$F$380,5,FALSE)),"－",VLOOKUP($AD2089,技まとめ!$A$1:$F$380,5,FALSE))</f>
        <v>24</v>
      </c>
      <c r="AH2089" s="3" t="str">
        <f>IF($E2089=IF(ISERROR(VLOOKUP($AD2089,技まとめ!$A$1:$F$380,4,FALSE)),"－",VLOOKUP($AD2089,技まとめ!$A$1:$F$380,4,FALSE)),"一致","")</f>
        <v/>
      </c>
      <c r="AI2089" s="9" t="s">
        <v>1555</v>
      </c>
      <c r="AJ2089" s="3" t="str">
        <f>IF(ISERROR(VLOOKUP($AI2089,技まとめ!$A$1:$F$380,6,FALSE)),"－",VLOOKUP($AI2089,技まとめ!$A$1:$F$380,6,FALSE))</f>
        <v>DR</v>
      </c>
      <c r="AK2089" s="3">
        <f>IF(ISERROR(VLOOKUP($AI2089,技まとめ!$A$1:$F$380,3,FALSE)),"－",VLOOKUP($AI2089,技まとめ!$A$1:$F$380,3,FALSE))</f>
        <v>102</v>
      </c>
      <c r="AL2089" s="3">
        <f>IF(ISERROR(VLOOKUP($AI2089,技まとめ!$A$1:$F$380,5,FALSE)),"－",VLOOKUP($AI2089,技まとめ!$A$1:$F$380,5,FALSE))</f>
        <v>57</v>
      </c>
      <c r="AM2089" s="3" t="str">
        <f>IF($E2089=IF(ISERROR(VLOOKUP($AI2089,技まとめ!$A$1:$F$380,4,FALSE)),"－",VLOOKUP($AI2089,技まとめ!$A$1:$F$380,4,FALSE)),"一致","")</f>
        <v>一致</v>
      </c>
      <c r="AN2089" s="9" t="s">
        <v>215</v>
      </c>
      <c r="AO2089" s="3" t="str">
        <f>IF(ISERROR(VLOOKUP($AN2089,技まとめ!$A$1:$F$380,6,FALSE)),"－",VLOOKUP($AN2089,技まとめ!$A$1:$F$380,6,FALSE))</f>
        <v>DR</v>
      </c>
      <c r="AP2089" s="3">
        <f>IF(ISERROR(VLOOKUP($AN2089,技まとめ!$A$1:$F$380,3,FALSE)),"－",VLOOKUP($AN2089,技まとめ!$A$1:$F$380,3,FALSE))</f>
        <v>15</v>
      </c>
      <c r="AQ2089" s="3">
        <f>IF(ISERROR(VLOOKUP($AN2089,技まとめ!$A$1:$F$380,5,FALSE)),"－",VLOOKUP($AN2089,技まとめ!$A$1:$F$380,5,FALSE))</f>
        <v>20</v>
      </c>
      <c r="AR2089" s="3" t="str">
        <f>IF($E2089=IF(ISERROR(VLOOKUP($AN2089,技まとめ!$A$1:$F$380,4,FALSE)),"－",VLOOKUP($AN2089,技まとめ!$A$1:$F$380,4,FALSE)),"一致","")</f>
        <v/>
      </c>
      <c r="AS2089" s="9" t="s">
        <v>481</v>
      </c>
      <c r="AT2089" s="3" t="str">
        <f>IF(ISERROR(VLOOKUP($AS2089,技まとめ!$A$1:$F$380,6,FALSE)),"－",VLOOKUP($AS2089,技まとめ!$A$1:$F$380,6,FALSE))</f>
        <v>SC</v>
      </c>
      <c r="AU2089" s="3">
        <f>IF(ISERROR(VLOOKUP($AS2089,技まとめ!$A$1:$F$380,3,FALSE)),"－",VLOOKUP($AS2089,技まとめ!$A$1:$F$380,3,FALSE))</f>
        <v>59</v>
      </c>
      <c r="AV2089" s="3">
        <f>IF(ISERROR(VLOOKUP($AS2089,技まとめ!$A$1:$F$380,5,FALSE)),"－",VLOOKUP($AS2089,技まとめ!$A$1:$F$380,5,FALSE))</f>
        <v>34</v>
      </c>
      <c r="AW2089" s="3" t="str">
        <f>IF($E2089=IF(ISERROR(VLOOKUP($AS2089,技まとめ!$A$1:$F$380,4,FALSE)),"－",VLOOKUP($AS2089,技まとめ!$A$1:$F$380,4,FALSE)),"一致","")</f>
        <v/>
      </c>
      <c r="AX2089" s="12" t="str">
        <f t="shared" si="454"/>
        <v>ブレードアタックトリプルダッシュたつまきせんぷうトカチェフボンバー</v>
      </c>
      <c r="AY2089" s="12" t="str">
        <f t="shared" si="455"/>
        <v>ブレードアタックトリプルダッシュたつまきせんぷうトカチェフボンバー</v>
      </c>
      <c r="AZ2089" s="12" t="str">
        <f t="shared" si="456"/>
        <v>ブレードアタックトリプルダッシュたつまきせんぷうトカチェフボンバー</v>
      </c>
      <c r="BA2089" s="12" t="str">
        <f t="shared" si="457"/>
        <v>ブレードアタックトリプルダッシュたつまきせんぷうトカチェフボンバー</v>
      </c>
      <c r="BB2089" s="11" t="str">
        <f t="shared" si="458"/>
        <v>BLDRDRSC</v>
      </c>
      <c r="BC2089" s="11" t="str">
        <f t="shared" si="459"/>
        <v>BLDRDRSC</v>
      </c>
      <c r="BD2089" s="11" t="str">
        <f t="shared" si="460"/>
        <v>BLDRDRSC</v>
      </c>
      <c r="BE2089" s="11" t="str">
        <f t="shared" si="461"/>
        <v>BLDRDRSC</v>
      </c>
    </row>
    <row r="2090" spans="1:57" ht="11.25" hidden="1" customHeight="1">
      <c r="A2090" s="6">
        <v>2089</v>
      </c>
      <c r="B2090" s="7" t="s">
        <v>4547</v>
      </c>
      <c r="C2090" s="8" t="s">
        <v>4548</v>
      </c>
      <c r="D2090" s="7" t="s">
        <v>72</v>
      </c>
      <c r="E2090" s="7" t="s">
        <v>73</v>
      </c>
      <c r="F2090" s="7" t="s">
        <v>128</v>
      </c>
      <c r="G2090" s="9">
        <v>125</v>
      </c>
      <c r="H2090" s="9">
        <v>99</v>
      </c>
      <c r="I2090" s="9">
        <v>65</v>
      </c>
      <c r="J2090" s="9">
        <v>60</v>
      </c>
      <c r="K2090" s="9">
        <v>57</v>
      </c>
      <c r="L2090" s="9">
        <v>42</v>
      </c>
      <c r="M2090" s="9">
        <v>61</v>
      </c>
      <c r="N2090" s="9">
        <v>55</v>
      </c>
      <c r="O2090" s="9">
        <v>62</v>
      </c>
      <c r="P2090" s="9">
        <v>11</v>
      </c>
      <c r="Q2090" s="10">
        <v>115</v>
      </c>
      <c r="R2090" s="11">
        <v>1</v>
      </c>
      <c r="S2090" s="11">
        <v>1</v>
      </c>
      <c r="T2090" s="11">
        <v>92</v>
      </c>
      <c r="U2090" s="11">
        <v>111</v>
      </c>
      <c r="V2090" s="11">
        <v>1</v>
      </c>
      <c r="W2090" s="11">
        <v>112</v>
      </c>
      <c r="X2090" s="11">
        <f t="shared" si="448"/>
        <v>433</v>
      </c>
      <c r="Y2090" s="11">
        <f t="shared" si="449"/>
        <v>5165</v>
      </c>
      <c r="Z2090" s="11">
        <f t="shared" si="450"/>
        <v>605</v>
      </c>
      <c r="AA2090" s="11">
        <f t="shared" si="451"/>
        <v>3790</v>
      </c>
      <c r="AB2090" s="11">
        <f t="shared" si="452"/>
        <v>3790</v>
      </c>
      <c r="AC2090" s="6">
        <f t="shared" si="453"/>
        <v>4245</v>
      </c>
      <c r="AD2090" s="9" t="s">
        <v>730</v>
      </c>
      <c r="AE2090" s="3" t="str">
        <f>IF(ISERROR(VLOOKUP($AD2090,技まとめ!$A$1:$F$380,6,FALSE)),"－",VLOOKUP($AD2090,技まとめ!$A$1:$F$380,6,FALSE))</f>
        <v>BS</v>
      </c>
      <c r="AF2090" s="3">
        <f>IF(ISERROR(VLOOKUP($AD2090,技まとめ!$A$1:$F$380,3,FALSE)),"－",VLOOKUP($AD2090,技まとめ!$A$1:$F$380,3,FALSE))</f>
        <v>83</v>
      </c>
      <c r="AG2090" s="3">
        <f>IF(ISERROR(VLOOKUP($AD2090,技まとめ!$A$1:$F$380,5,FALSE)),"－",VLOOKUP($AD2090,技まとめ!$A$1:$F$380,5,FALSE))</f>
        <v>46</v>
      </c>
      <c r="AH2090" s="3" t="str">
        <f>IF($E2090=IF(ISERROR(VLOOKUP($AD2090,技まとめ!$A$1:$F$380,4,FALSE)),"－",VLOOKUP($AD2090,技まとめ!$A$1:$F$380,4,FALSE)),"一致","")</f>
        <v/>
      </c>
      <c r="AI2090" s="9" t="s">
        <v>837</v>
      </c>
      <c r="AJ2090" s="3" t="str">
        <f>IF(ISERROR(VLOOKUP($AI2090,技まとめ!$A$1:$F$380,6,FALSE)),"－",VLOOKUP($AI2090,技まとめ!$A$1:$F$380,6,FALSE))</f>
        <v>BL</v>
      </c>
      <c r="AK2090" s="3">
        <f>IF(ISERROR(VLOOKUP($AI2090,技まとめ!$A$1:$F$380,3,FALSE)),"－",VLOOKUP($AI2090,技まとめ!$A$1:$F$380,3,FALSE))</f>
        <v>104</v>
      </c>
      <c r="AL2090" s="3">
        <f>IF(ISERROR(VLOOKUP($AI2090,技まとめ!$A$1:$F$380,5,FALSE)),"－",VLOOKUP($AI2090,技まとめ!$A$1:$F$380,5,FALSE))</f>
        <v>57</v>
      </c>
      <c r="AM2090" s="3" t="str">
        <f>IF($E2090=IF(ISERROR(VLOOKUP($AI2090,技まとめ!$A$1:$F$380,4,FALSE)),"－",VLOOKUP($AI2090,技まとめ!$A$1:$F$380,4,FALSE)),"一致","")</f>
        <v>一致</v>
      </c>
      <c r="AN2090" s="9" t="s">
        <v>135</v>
      </c>
      <c r="AO2090" s="3" t="str">
        <f>IF(ISERROR(VLOOKUP($AN2090,技まとめ!$A$1:$F$380,6,FALSE)),"－",VLOOKUP($AN2090,技まとめ!$A$1:$F$380,6,FALSE))</f>
        <v>SC</v>
      </c>
      <c r="AP2090" s="3">
        <f>IF(ISERROR(VLOOKUP($AN2090,技まとめ!$A$1:$F$380,3,FALSE)),"－",VLOOKUP($AN2090,技まとめ!$A$1:$F$380,3,FALSE))</f>
        <v>36</v>
      </c>
      <c r="AQ2090" s="3">
        <f>IF(ISERROR(VLOOKUP($AN2090,技まとめ!$A$1:$F$380,5,FALSE)),"－",VLOOKUP($AN2090,技まとめ!$A$1:$F$380,5,FALSE))</f>
        <v>25</v>
      </c>
      <c r="AR2090" s="3" t="str">
        <f>IF($E2090=IF(ISERROR(VLOOKUP($AN2090,技まとめ!$A$1:$F$380,4,FALSE)),"－",VLOOKUP($AN2090,技まとめ!$A$1:$F$380,4,FALSE)),"一致","")</f>
        <v/>
      </c>
      <c r="AS2090" s="9" t="s">
        <v>214</v>
      </c>
      <c r="AT2090" s="3" t="str">
        <f>IF(ISERROR(VLOOKUP($AS2090,技まとめ!$A$1:$F$380,6,FALSE)),"－",VLOOKUP($AS2090,技まとめ!$A$1:$F$380,6,FALSE))</f>
        <v>DR</v>
      </c>
      <c r="AU2090" s="3">
        <f>IF(ISERROR(VLOOKUP($AS2090,技まとめ!$A$1:$F$380,3,FALSE)),"－",VLOOKUP($AS2090,技まとめ!$A$1:$F$380,3,FALSE))</f>
        <v>27</v>
      </c>
      <c r="AV2090" s="3">
        <f>IF(ISERROR(VLOOKUP($AS2090,技まとめ!$A$1:$F$380,5,FALSE)),"－",VLOOKUP($AS2090,技まとめ!$A$1:$F$380,5,FALSE))</f>
        <v>25</v>
      </c>
      <c r="AW2090" s="3" t="str">
        <f>IF($E2090=IF(ISERROR(VLOOKUP($AS2090,技まとめ!$A$1:$F$380,4,FALSE)),"－",VLOOKUP($AS2090,技まとめ!$A$1:$F$380,4,FALSE)),"一致","")</f>
        <v/>
      </c>
      <c r="AX2090" s="12" t="str">
        <f t="shared" si="454"/>
        <v>ドラゴンキャノンボディシールドファイアトルネードムーンサルト</v>
      </c>
      <c r="AY2090" s="12" t="str">
        <f t="shared" si="455"/>
        <v>ドラゴンキャノンボディシールドファイアトルネードムーンサルト</v>
      </c>
      <c r="AZ2090" s="12" t="str">
        <f t="shared" si="456"/>
        <v>ドラゴンキャノンボディシールドファイアトルネードムーンサルト</v>
      </c>
      <c r="BA2090" s="12" t="str">
        <f t="shared" si="457"/>
        <v>ドラゴンキャノンボディシールドファイアトルネードムーンサルト</v>
      </c>
      <c r="BB2090" s="11" t="str">
        <f t="shared" si="458"/>
        <v>BSBLSCDR</v>
      </c>
      <c r="BC2090" s="11" t="str">
        <f t="shared" si="459"/>
        <v>BSBLSCDR</v>
      </c>
      <c r="BD2090" s="11" t="str">
        <f t="shared" si="460"/>
        <v>BSBLSCDR</v>
      </c>
      <c r="BE2090" s="11" t="str">
        <f t="shared" si="461"/>
        <v>BSBLSCDR</v>
      </c>
    </row>
    <row r="2091" spans="1:57" ht="11.25" hidden="1" customHeight="1">
      <c r="A2091" s="6">
        <v>2090</v>
      </c>
      <c r="B2091" s="7" t="s">
        <v>4549</v>
      </c>
      <c r="C2091" s="8" t="s">
        <v>4550</v>
      </c>
      <c r="D2091" s="7" t="s">
        <v>650</v>
      </c>
      <c r="E2091" s="7" t="s">
        <v>73</v>
      </c>
      <c r="F2091" s="7" t="s">
        <v>82</v>
      </c>
      <c r="G2091" s="9">
        <v>78</v>
      </c>
      <c r="H2091" s="9">
        <v>153</v>
      </c>
      <c r="I2091" s="9">
        <v>48</v>
      </c>
      <c r="J2091" s="9">
        <v>48</v>
      </c>
      <c r="K2091" s="9">
        <v>48</v>
      </c>
      <c r="L2091" s="9">
        <v>60</v>
      </c>
      <c r="M2091" s="9">
        <v>42</v>
      </c>
      <c r="N2091" s="9">
        <v>39</v>
      </c>
      <c r="O2091" s="9">
        <v>50</v>
      </c>
      <c r="P2091" s="9">
        <v>76</v>
      </c>
      <c r="Q2091" s="10">
        <v>98</v>
      </c>
      <c r="R2091" s="11">
        <v>29</v>
      </c>
      <c r="S2091" s="11">
        <v>1</v>
      </c>
      <c r="T2091" s="11">
        <v>110</v>
      </c>
      <c r="U2091" s="11">
        <v>92</v>
      </c>
      <c r="V2091" s="11">
        <v>1</v>
      </c>
      <c r="W2091" s="11">
        <v>100</v>
      </c>
      <c r="X2091" s="11">
        <f t="shared" si="448"/>
        <v>431</v>
      </c>
      <c r="Y2091" s="11">
        <f t="shared" si="449"/>
        <v>4425</v>
      </c>
      <c r="Z2091" s="11">
        <f t="shared" si="450"/>
        <v>1525</v>
      </c>
      <c r="AA2091" s="11">
        <f t="shared" si="451"/>
        <v>4360</v>
      </c>
      <c r="AB2091" s="11">
        <f t="shared" si="452"/>
        <v>4360</v>
      </c>
      <c r="AC2091" s="6">
        <f t="shared" si="453"/>
        <v>5045</v>
      </c>
      <c r="AD2091" s="9" t="s">
        <v>221</v>
      </c>
      <c r="AE2091" s="3" t="str">
        <f>IF(ISERROR(VLOOKUP($AD2091,技まとめ!$A$1:$F$380,6,FALSE)),"－",VLOOKUP($AD2091,技まとめ!$A$1:$F$380,6,FALSE))</f>
        <v>DR</v>
      </c>
      <c r="AF2091" s="3">
        <f>IF(ISERROR(VLOOKUP($AD2091,技まとめ!$A$1:$F$380,3,FALSE)),"－",VLOOKUP($AD2091,技まとめ!$A$1:$F$380,3,FALSE))</f>
        <v>44</v>
      </c>
      <c r="AG2091" s="3">
        <f>IF(ISERROR(VLOOKUP($AD2091,技まとめ!$A$1:$F$380,5,FALSE)),"－",VLOOKUP($AD2091,技まとめ!$A$1:$F$380,5,FALSE))</f>
        <v>33</v>
      </c>
      <c r="AH2091" s="3" t="str">
        <f>IF($E2091=IF(ISERROR(VLOOKUP($AD2091,技まとめ!$A$1:$F$380,4,FALSE)),"－",VLOOKUP($AD2091,技まとめ!$A$1:$F$380,4,FALSE)),"一致","")</f>
        <v/>
      </c>
      <c r="AI2091" s="9" t="s">
        <v>232</v>
      </c>
      <c r="AJ2091" s="3" t="str">
        <f>IF(ISERROR(VLOOKUP($AI2091,技まとめ!$A$1:$F$380,6,FALSE)),"－",VLOOKUP($AI2091,技まとめ!$A$1:$F$380,6,FALSE))</f>
        <v>DR</v>
      </c>
      <c r="AK2091" s="3">
        <f>IF(ISERROR(VLOOKUP($AI2091,技まとめ!$A$1:$F$380,3,FALSE)),"－",VLOOKUP($AI2091,技まとめ!$A$1:$F$380,3,FALSE))</f>
        <v>13</v>
      </c>
      <c r="AL2091" s="3">
        <f>IF(ISERROR(VLOOKUP($AI2091,技まとめ!$A$1:$F$380,5,FALSE)),"－",VLOOKUP($AI2091,技まとめ!$A$1:$F$380,5,FALSE))</f>
        <v>20</v>
      </c>
      <c r="AM2091" s="3" t="str">
        <f>IF($E2091=IF(ISERROR(VLOOKUP($AI2091,技まとめ!$A$1:$F$380,4,FALSE)),"－",VLOOKUP($AI2091,技まとめ!$A$1:$F$380,4,FALSE)),"一致","")</f>
        <v/>
      </c>
      <c r="AN2091" s="9" t="s">
        <v>621</v>
      </c>
      <c r="AO2091" s="3" t="str">
        <f>IF(ISERROR(VLOOKUP($AN2091,技まとめ!$A$1:$F$380,6,FALSE)),"－",VLOOKUP($AN2091,技まとめ!$A$1:$F$380,6,FALSE))</f>
        <v>BB</v>
      </c>
      <c r="AP2091" s="3">
        <f>IF(ISERROR(VLOOKUP($AN2091,技まとめ!$A$1:$F$380,3,FALSE)),"－",VLOOKUP($AN2091,技まとめ!$A$1:$F$380,3,FALSE))</f>
        <v>92</v>
      </c>
      <c r="AQ2091" s="3">
        <f>IF(ISERROR(VLOOKUP($AN2091,技まとめ!$A$1:$F$380,5,FALSE)),"－",VLOOKUP($AN2091,技まとめ!$A$1:$F$380,5,FALSE))</f>
        <v>53</v>
      </c>
      <c r="AR2091" s="3" t="str">
        <f>IF($E2091=IF(ISERROR(VLOOKUP($AN2091,技まとめ!$A$1:$F$380,4,FALSE)),"－",VLOOKUP($AN2091,技まとめ!$A$1:$F$380,4,FALSE)),"一致","")</f>
        <v/>
      </c>
      <c r="AS2091" s="9" t="s">
        <v>392</v>
      </c>
      <c r="AT2091" s="3" t="str">
        <f>IF(ISERROR(VLOOKUP($AS2091,技まとめ!$A$1:$F$380,6,FALSE)),"－",VLOOKUP($AS2091,技まとめ!$A$1:$F$380,6,FALSE))</f>
        <v>DR</v>
      </c>
      <c r="AU2091" s="3">
        <f>IF(ISERROR(VLOOKUP($AS2091,技まとめ!$A$1:$F$380,3,FALSE)),"－",VLOOKUP($AS2091,技まとめ!$A$1:$F$380,3,FALSE))</f>
        <v>59</v>
      </c>
      <c r="AV2091" s="3">
        <f>IF(ISERROR(VLOOKUP($AS2091,技まとめ!$A$1:$F$380,5,FALSE)),"－",VLOOKUP($AS2091,技まとめ!$A$1:$F$380,5,FALSE))</f>
        <v>38</v>
      </c>
      <c r="AW2091" s="3" t="str">
        <f>IF($E2091=IF(ISERROR(VLOOKUP($AS2091,技まとめ!$A$1:$F$380,4,FALSE)),"－",VLOOKUP($AS2091,技まとめ!$A$1:$F$380,4,FALSE)),"一致","")</f>
        <v/>
      </c>
      <c r="AX2091" s="12" t="str">
        <f t="shared" si="454"/>
        <v>ならくおとしのろいデーモンカットメテオシャワー</v>
      </c>
      <c r="AY2091" s="12" t="str">
        <f t="shared" si="455"/>
        <v>ならくおとしのろいデーモンカットメテオシャワー</v>
      </c>
      <c r="AZ2091" s="12" t="str">
        <f t="shared" si="456"/>
        <v>ならくおとしのろいデーモンカットメテオシャワー</v>
      </c>
      <c r="BA2091" s="12" t="str">
        <f t="shared" si="457"/>
        <v>ならくおとしのろいデーモンカットメテオシャワー</v>
      </c>
      <c r="BB2091" s="11" t="str">
        <f t="shared" si="458"/>
        <v>DRDRBBDR</v>
      </c>
      <c r="BC2091" s="11" t="str">
        <f t="shared" si="459"/>
        <v>DRDRBBDR</v>
      </c>
      <c r="BD2091" s="11" t="str">
        <f t="shared" si="460"/>
        <v>DRDRBBDR</v>
      </c>
      <c r="BE2091" s="11" t="str">
        <f t="shared" si="461"/>
        <v>DRDRBBDR</v>
      </c>
    </row>
    <row r="2092" spans="1:57" ht="11.25" hidden="1" customHeight="1">
      <c r="A2092" s="6">
        <v>2091</v>
      </c>
      <c r="B2092" s="7" t="s">
        <v>4551</v>
      </c>
      <c r="C2092" s="8" t="s">
        <v>4552</v>
      </c>
      <c r="D2092" s="7" t="s">
        <v>72</v>
      </c>
      <c r="E2092" s="7" t="s">
        <v>81</v>
      </c>
      <c r="F2092" s="7" t="s">
        <v>128</v>
      </c>
      <c r="G2092" s="9">
        <v>88</v>
      </c>
      <c r="H2092" s="9">
        <v>138</v>
      </c>
      <c r="I2092" s="9">
        <v>64</v>
      </c>
      <c r="J2092" s="9">
        <v>58</v>
      </c>
      <c r="K2092" s="9">
        <v>56</v>
      </c>
      <c r="L2092" s="9">
        <v>57</v>
      </c>
      <c r="M2092" s="9">
        <v>44</v>
      </c>
      <c r="N2092" s="9">
        <v>47</v>
      </c>
      <c r="O2092" s="9">
        <v>54</v>
      </c>
      <c r="P2092" s="9">
        <v>30</v>
      </c>
      <c r="Q2092" s="10">
        <v>114</v>
      </c>
      <c r="R2092" s="11">
        <v>9</v>
      </c>
      <c r="S2092" s="11">
        <v>1</v>
      </c>
      <c r="T2092" s="11">
        <v>107</v>
      </c>
      <c r="U2092" s="11">
        <v>94</v>
      </c>
      <c r="V2092" s="11">
        <v>1</v>
      </c>
      <c r="W2092" s="11">
        <v>104</v>
      </c>
      <c r="X2092" s="11">
        <f t="shared" si="448"/>
        <v>430</v>
      </c>
      <c r="Y2092" s="11">
        <f t="shared" si="449"/>
        <v>5085</v>
      </c>
      <c r="Z2092" s="11">
        <f t="shared" si="450"/>
        <v>845</v>
      </c>
      <c r="AA2092" s="11">
        <f t="shared" si="451"/>
        <v>4275</v>
      </c>
      <c r="AB2092" s="11">
        <f t="shared" si="452"/>
        <v>4275</v>
      </c>
      <c r="AC2092" s="6">
        <f t="shared" si="453"/>
        <v>4845</v>
      </c>
      <c r="AD2092" s="9" t="s">
        <v>735</v>
      </c>
      <c r="AE2092" s="3" t="str">
        <f>IF(ISERROR(VLOOKUP($AD2092,技まとめ!$A$1:$F$380,6,FALSE)),"－",VLOOKUP($AD2092,技まとめ!$A$1:$F$380,6,FALSE))</f>
        <v>SC</v>
      </c>
      <c r="AF2092" s="3">
        <f>IF(ISERROR(VLOOKUP($AD2092,技まとめ!$A$1:$F$380,3,FALSE)),"－",VLOOKUP($AD2092,技まとめ!$A$1:$F$380,3,FALSE))</f>
        <v>51</v>
      </c>
      <c r="AG2092" s="3">
        <f>IF(ISERROR(VLOOKUP($AD2092,技まとめ!$A$1:$F$380,5,FALSE)),"－",VLOOKUP($AD2092,技まとめ!$A$1:$F$380,5,FALSE))</f>
        <v>31</v>
      </c>
      <c r="AH2092" s="3" t="str">
        <f>IF($E2092=IF(ISERROR(VLOOKUP($AD2092,技まとめ!$A$1:$F$380,4,FALSE)),"－",VLOOKUP($AD2092,技まとめ!$A$1:$F$380,4,FALSE)),"一致","")</f>
        <v/>
      </c>
      <c r="AI2092" s="9" t="s">
        <v>122</v>
      </c>
      <c r="AJ2092" s="3" t="str">
        <f>IF(ISERROR(VLOOKUP($AI2092,技まとめ!$A$1:$F$380,6,FALSE)),"－",VLOOKUP($AI2092,技まとめ!$A$1:$F$380,6,FALSE))</f>
        <v>NS</v>
      </c>
      <c r="AK2092" s="3">
        <f>IF(ISERROR(VLOOKUP($AI2092,技まとめ!$A$1:$F$380,3,FALSE)),"－",VLOOKUP($AI2092,技まとめ!$A$1:$F$380,3,FALSE))</f>
        <v>25</v>
      </c>
      <c r="AL2092" s="3">
        <f>IF(ISERROR(VLOOKUP($AI2092,技まとめ!$A$1:$F$380,5,FALSE)),"－",VLOOKUP($AI2092,技まとめ!$A$1:$F$380,5,FALSE))</f>
        <v>20</v>
      </c>
      <c r="AM2092" s="3" t="str">
        <f>IF($E2092=IF(ISERROR(VLOOKUP($AI2092,技まとめ!$A$1:$F$380,4,FALSE)),"－",VLOOKUP($AI2092,技まとめ!$A$1:$F$380,4,FALSE)),"一致","")</f>
        <v/>
      </c>
      <c r="AN2092" s="9" t="s">
        <v>269</v>
      </c>
      <c r="AO2092" s="3" t="str">
        <f>IF(ISERROR(VLOOKUP($AN2092,技まとめ!$A$1:$F$380,6,FALSE)),"－",VLOOKUP($AN2092,技まとめ!$A$1:$F$380,6,FALSE))</f>
        <v>DR</v>
      </c>
      <c r="AP2092" s="3">
        <f>IF(ISERROR(VLOOKUP($AN2092,技まとめ!$A$1:$F$380,3,FALSE)),"－",VLOOKUP($AN2092,技まとめ!$A$1:$F$380,3,FALSE))</f>
        <v>19</v>
      </c>
      <c r="AQ2092" s="3">
        <f>IF(ISERROR(VLOOKUP($AN2092,技まとめ!$A$1:$F$380,5,FALSE)),"－",VLOOKUP($AN2092,技まとめ!$A$1:$F$380,5,FALSE))</f>
        <v>20</v>
      </c>
      <c r="AR2092" s="3" t="str">
        <f>IF($E2092=IF(ISERROR(VLOOKUP($AN2092,技まとめ!$A$1:$F$380,4,FALSE)),"－",VLOOKUP($AN2092,技まとめ!$A$1:$F$380,4,FALSE)),"一致","")</f>
        <v>一致</v>
      </c>
      <c r="AS2092" s="9" t="s">
        <v>392</v>
      </c>
      <c r="AT2092" s="3" t="str">
        <f>IF(ISERROR(VLOOKUP($AS2092,技まとめ!$A$1:$F$380,6,FALSE)),"－",VLOOKUP($AS2092,技まとめ!$A$1:$F$380,6,FALSE))</f>
        <v>DR</v>
      </c>
      <c r="AU2092" s="3">
        <f>IF(ISERROR(VLOOKUP($AS2092,技まとめ!$A$1:$F$380,3,FALSE)),"－",VLOOKUP($AS2092,技まとめ!$A$1:$F$380,3,FALSE))</f>
        <v>59</v>
      </c>
      <c r="AV2092" s="3">
        <f>IF(ISERROR(VLOOKUP($AS2092,技まとめ!$A$1:$F$380,5,FALSE)),"－",VLOOKUP($AS2092,技まとめ!$A$1:$F$380,5,FALSE))</f>
        <v>38</v>
      </c>
      <c r="AW2092" s="3" t="str">
        <f>IF($E2092=IF(ISERROR(VLOOKUP($AS2092,技まとめ!$A$1:$F$380,4,FALSE)),"－",VLOOKUP($AS2092,技まとめ!$A$1:$F$380,4,FALSE)),"一致","")</f>
        <v/>
      </c>
      <c r="AX2092" s="12" t="str">
        <f t="shared" si="454"/>
        <v>ダブルグレネードグレネードショットどくぎりのじゅつメテオシャワー</v>
      </c>
      <c r="AY2092" s="12" t="str">
        <f t="shared" si="455"/>
        <v>ダブルグレネードグレネードショットどくぎりのじゅつメテオシャワー</v>
      </c>
      <c r="AZ2092" s="12" t="str">
        <f t="shared" si="456"/>
        <v>ダブルグレネードグレネードショットどくぎりのじゅつメテオシャワー</v>
      </c>
      <c r="BA2092" s="12" t="str">
        <f t="shared" si="457"/>
        <v>ダブルグレネードグレネードショットどくぎりのじゅつメテオシャワー</v>
      </c>
      <c r="BB2092" s="11" t="str">
        <f t="shared" si="458"/>
        <v>SCNSDRDR</v>
      </c>
      <c r="BC2092" s="11" t="str">
        <f t="shared" si="459"/>
        <v>SCNSDRDR</v>
      </c>
      <c r="BD2092" s="11" t="str">
        <f t="shared" si="460"/>
        <v>SCNSDRDR</v>
      </c>
      <c r="BE2092" s="11" t="str">
        <f t="shared" si="461"/>
        <v>SCNSDRDR</v>
      </c>
    </row>
    <row r="2093" spans="1:57" ht="11.25" hidden="1" customHeight="1">
      <c r="A2093" s="6">
        <v>2092</v>
      </c>
      <c r="B2093" s="7" t="s">
        <v>4553</v>
      </c>
      <c r="C2093" s="8" t="s">
        <v>4554</v>
      </c>
      <c r="D2093" s="7" t="s">
        <v>72</v>
      </c>
      <c r="E2093" s="7" t="s">
        <v>102</v>
      </c>
      <c r="F2093" s="7" t="s">
        <v>128</v>
      </c>
      <c r="G2093" s="9">
        <v>122</v>
      </c>
      <c r="H2093" s="9">
        <v>97</v>
      </c>
      <c r="I2093" s="9">
        <v>56</v>
      </c>
      <c r="J2093" s="9">
        <v>54</v>
      </c>
      <c r="K2093" s="9">
        <v>44</v>
      </c>
      <c r="L2093" s="9">
        <v>54</v>
      </c>
      <c r="M2093" s="9">
        <v>45</v>
      </c>
      <c r="N2093" s="9">
        <v>44</v>
      </c>
      <c r="O2093" s="9">
        <v>45</v>
      </c>
      <c r="P2093" s="9">
        <v>90</v>
      </c>
      <c r="Q2093" s="10">
        <v>106</v>
      </c>
      <c r="R2093" s="11">
        <v>50</v>
      </c>
      <c r="S2093" s="11">
        <v>1</v>
      </c>
      <c r="T2093" s="11">
        <v>104</v>
      </c>
      <c r="U2093" s="11">
        <v>95</v>
      </c>
      <c r="V2093" s="11">
        <v>1</v>
      </c>
      <c r="W2093" s="11">
        <v>95</v>
      </c>
      <c r="X2093" s="11">
        <f t="shared" si="448"/>
        <v>452</v>
      </c>
      <c r="Y2093" s="11">
        <f t="shared" si="449"/>
        <v>4720</v>
      </c>
      <c r="Z2093" s="11">
        <f t="shared" si="450"/>
        <v>2235</v>
      </c>
      <c r="AA2093" s="11">
        <f t="shared" si="451"/>
        <v>4125</v>
      </c>
      <c r="AB2093" s="11">
        <f t="shared" si="452"/>
        <v>4125</v>
      </c>
      <c r="AC2093" s="6">
        <f t="shared" si="453"/>
        <v>4885</v>
      </c>
      <c r="AD2093" s="9" t="s">
        <v>357</v>
      </c>
      <c r="AE2093" s="3" t="str">
        <f>IF(ISERROR(VLOOKUP($AD2093,技まとめ!$A$1:$F$380,6,FALSE)),"－",VLOOKUP($AD2093,技まとめ!$A$1:$F$380,6,FALSE))</f>
        <v>LS</v>
      </c>
      <c r="AF2093" s="3">
        <f>IF(ISERROR(VLOOKUP($AD2093,技まとめ!$A$1:$F$380,3,FALSE)),"－",VLOOKUP($AD2093,技まとめ!$A$1:$F$380,3,FALSE))</f>
        <v>40</v>
      </c>
      <c r="AG2093" s="3">
        <f>IF(ISERROR(VLOOKUP($AD2093,技まとめ!$A$1:$F$380,5,FALSE)),"－",VLOOKUP($AD2093,技まとめ!$A$1:$F$380,5,FALSE))</f>
        <v>30</v>
      </c>
      <c r="AH2093" s="3" t="str">
        <f>IF($E2093=IF(ISERROR(VLOOKUP($AD2093,技まとめ!$A$1:$F$380,4,FALSE)),"－",VLOOKUP($AD2093,技まとめ!$A$1:$F$380,4,FALSE)),"一致","")</f>
        <v>一致</v>
      </c>
      <c r="AI2093" s="9" t="s">
        <v>322</v>
      </c>
      <c r="AJ2093" s="3" t="str">
        <f>IF(ISERROR(VLOOKUP($AI2093,技まとめ!$A$1:$F$380,6,FALSE)),"－",VLOOKUP($AI2093,技まとめ!$A$1:$F$380,6,FALSE))</f>
        <v>SC</v>
      </c>
      <c r="AK2093" s="3">
        <f>IF(ISERROR(VLOOKUP($AI2093,技まとめ!$A$1:$F$380,3,FALSE)),"－",VLOOKUP($AI2093,技まとめ!$A$1:$F$380,3,FALSE))</f>
        <v>25</v>
      </c>
      <c r="AL2093" s="3">
        <f>IF(ISERROR(VLOOKUP($AI2093,技まとめ!$A$1:$F$380,5,FALSE)),"－",VLOOKUP($AI2093,技まとめ!$A$1:$F$380,5,FALSE))</f>
        <v>20</v>
      </c>
      <c r="AM2093" s="3" t="str">
        <f>IF($E2093=IF(ISERROR(VLOOKUP($AI2093,技まとめ!$A$1:$F$380,4,FALSE)),"－",VLOOKUP($AI2093,技まとめ!$A$1:$F$380,4,FALSE)),"一致","")</f>
        <v/>
      </c>
      <c r="AN2093" s="9" t="s">
        <v>190</v>
      </c>
      <c r="AO2093" s="3" t="str">
        <f>IF(ISERROR(VLOOKUP($AN2093,技まとめ!$A$1:$F$380,6,FALSE)),"－",VLOOKUP($AN2093,技まとめ!$A$1:$F$380,6,FALSE))</f>
        <v>BS</v>
      </c>
      <c r="AP2093" s="3">
        <f>IF(ISERROR(VLOOKUP($AN2093,技まとめ!$A$1:$F$380,3,FALSE)),"－",VLOOKUP($AN2093,技まとめ!$A$1:$F$380,3,FALSE))</f>
        <v>75</v>
      </c>
      <c r="AQ2093" s="3">
        <f>IF(ISERROR(VLOOKUP($AN2093,技まとめ!$A$1:$F$380,5,FALSE)),"－",VLOOKUP($AN2093,技まとめ!$A$1:$F$380,5,FALSE))</f>
        <v>43</v>
      </c>
      <c r="AR2093" s="3" t="str">
        <f>IF($E2093=IF(ISERROR(VLOOKUP($AN2093,技まとめ!$A$1:$F$380,4,FALSE)),"－",VLOOKUP($AN2093,技まとめ!$A$1:$F$380,4,FALSE)),"一致","")</f>
        <v/>
      </c>
      <c r="AS2093" s="9" t="s">
        <v>186</v>
      </c>
      <c r="AT2093" s="3" t="str">
        <f>IF(ISERROR(VLOOKUP($AS2093,技まとめ!$A$1:$F$380,6,FALSE)),"－",VLOOKUP($AS2093,技まとめ!$A$1:$F$380,6,FALSE))</f>
        <v>DR</v>
      </c>
      <c r="AU2093" s="3">
        <f>IF(ISERROR(VLOOKUP($AS2093,技まとめ!$A$1:$F$380,3,FALSE)),"－",VLOOKUP($AS2093,技まとめ!$A$1:$F$380,3,FALSE))</f>
        <v>27</v>
      </c>
      <c r="AV2093" s="3">
        <f>IF(ISERROR(VLOOKUP($AS2093,技まとめ!$A$1:$F$380,5,FALSE)),"－",VLOOKUP($AS2093,技まとめ!$A$1:$F$380,5,FALSE))</f>
        <v>25</v>
      </c>
      <c r="AW2093" s="3" t="str">
        <f>IF($E2093=IF(ISERROR(VLOOKUP($AS2093,技まとめ!$A$1:$F$380,4,FALSE)),"－",VLOOKUP($AS2093,技まとめ!$A$1:$F$380,4,FALSE)),"一致","")</f>
        <v>一致</v>
      </c>
      <c r="AX2093" s="12" t="str">
        <f t="shared" si="454"/>
        <v>パトリオットシュートターザンキックにひゃくれつショットフーセンガム</v>
      </c>
      <c r="AY2093" s="12" t="str">
        <f t="shared" si="455"/>
        <v>パトリオットシュートターザンキックにひゃくれつショットフーセンガム</v>
      </c>
      <c r="AZ2093" s="12" t="str">
        <f t="shared" si="456"/>
        <v>パトリオットシュートターザンキックにひゃくれつショットフーセンガム</v>
      </c>
      <c r="BA2093" s="12" t="str">
        <f t="shared" si="457"/>
        <v>パトリオットシュートターザンキックにひゃくれつショットフーセンガム</v>
      </c>
      <c r="BB2093" s="11" t="str">
        <f t="shared" si="458"/>
        <v>LSSCBSDR</v>
      </c>
      <c r="BC2093" s="11" t="str">
        <f t="shared" si="459"/>
        <v>LSSCBSDR</v>
      </c>
      <c r="BD2093" s="11" t="str">
        <f t="shared" si="460"/>
        <v>LSSCBSDR</v>
      </c>
      <c r="BE2093" s="11" t="str">
        <f t="shared" si="461"/>
        <v>LSSCBSDR</v>
      </c>
    </row>
    <row r="2094" spans="1:57" ht="11.25" hidden="1" customHeight="1">
      <c r="A2094" s="6">
        <v>2093</v>
      </c>
      <c r="B2094" s="7" t="s">
        <v>4555</v>
      </c>
      <c r="C2094" s="8" t="s">
        <v>4556</v>
      </c>
      <c r="D2094" s="7" t="s">
        <v>72</v>
      </c>
      <c r="E2094" s="7" t="s">
        <v>95</v>
      </c>
      <c r="F2094" s="7" t="s">
        <v>109</v>
      </c>
      <c r="G2094" s="9">
        <v>124</v>
      </c>
      <c r="H2094" s="9">
        <v>96</v>
      </c>
      <c r="I2094" s="9">
        <v>47</v>
      </c>
      <c r="J2094" s="9">
        <v>46</v>
      </c>
      <c r="K2094" s="9">
        <v>54</v>
      </c>
      <c r="L2094" s="9">
        <v>57</v>
      </c>
      <c r="M2094" s="9">
        <v>55</v>
      </c>
      <c r="N2094" s="9">
        <v>44</v>
      </c>
      <c r="O2094" s="9">
        <v>56</v>
      </c>
      <c r="P2094" s="9">
        <v>75</v>
      </c>
      <c r="Q2094" s="10">
        <v>97</v>
      </c>
      <c r="R2094" s="11">
        <v>37</v>
      </c>
      <c r="S2094" s="11">
        <v>1</v>
      </c>
      <c r="T2094" s="11">
        <v>107</v>
      </c>
      <c r="U2094" s="11">
        <v>105</v>
      </c>
      <c r="V2094" s="11">
        <v>1</v>
      </c>
      <c r="W2094" s="11">
        <v>106</v>
      </c>
      <c r="X2094" s="11">
        <f t="shared" si="448"/>
        <v>454</v>
      </c>
      <c r="Y2094" s="11">
        <f t="shared" si="449"/>
        <v>4415</v>
      </c>
      <c r="Z2094" s="11">
        <f t="shared" si="450"/>
        <v>1835</v>
      </c>
      <c r="AA2094" s="11">
        <f t="shared" si="451"/>
        <v>4285</v>
      </c>
      <c r="AB2094" s="11">
        <f t="shared" si="452"/>
        <v>4285</v>
      </c>
      <c r="AC2094" s="6">
        <f t="shared" si="453"/>
        <v>4995</v>
      </c>
      <c r="AD2094" s="9" t="s">
        <v>540</v>
      </c>
      <c r="AE2094" s="3" t="str">
        <f>IF(ISERROR(VLOOKUP($AD2094,技まとめ!$A$1:$F$380,6,FALSE)),"－",VLOOKUP($AD2094,技まとめ!$A$1:$F$380,6,FALSE))</f>
        <v>BS</v>
      </c>
      <c r="AF2094" s="3">
        <f>IF(ISERROR(VLOOKUP($AD2094,技まとめ!$A$1:$F$380,3,FALSE)),"－",VLOOKUP($AD2094,技まとめ!$A$1:$F$380,3,FALSE))</f>
        <v>51</v>
      </c>
      <c r="AG2094" s="3">
        <f>IF(ISERROR(VLOOKUP($AD2094,技まとめ!$A$1:$F$380,5,FALSE)),"－",VLOOKUP($AD2094,技まとめ!$A$1:$F$380,5,FALSE))</f>
        <v>31</v>
      </c>
      <c r="AH2094" s="3" t="str">
        <f>IF($E2094=IF(ISERROR(VLOOKUP($AD2094,技まとめ!$A$1:$F$380,4,FALSE)),"－",VLOOKUP($AD2094,技まとめ!$A$1:$F$380,4,FALSE)),"一致","")</f>
        <v/>
      </c>
      <c r="AI2094" s="9" t="s">
        <v>210</v>
      </c>
      <c r="AJ2094" s="3" t="str">
        <f>IF(ISERROR(VLOOKUP($AI2094,技まとめ!$A$1:$F$380,6,FALSE)),"－",VLOOKUP($AI2094,技まとめ!$A$1:$F$380,6,FALSE))</f>
        <v>NS</v>
      </c>
      <c r="AK2094" s="3">
        <f>IF(ISERROR(VLOOKUP($AI2094,技まとめ!$A$1:$F$380,3,FALSE)),"－",VLOOKUP($AI2094,技まとめ!$A$1:$F$380,3,FALSE))</f>
        <v>25</v>
      </c>
      <c r="AL2094" s="3">
        <f>IF(ISERROR(VLOOKUP($AI2094,技まとめ!$A$1:$F$380,5,FALSE)),"－",VLOOKUP($AI2094,技まとめ!$A$1:$F$380,5,FALSE))</f>
        <v>20</v>
      </c>
      <c r="AM2094" s="3" t="str">
        <f>IF($E2094=IF(ISERROR(VLOOKUP($AI2094,技まとめ!$A$1:$F$380,4,FALSE)),"－",VLOOKUP($AI2094,技まとめ!$A$1:$F$380,4,FALSE)),"一致","")</f>
        <v/>
      </c>
      <c r="AN2094" s="9" t="s">
        <v>560</v>
      </c>
      <c r="AO2094" s="3" t="str">
        <f>IF(ISERROR(VLOOKUP($AN2094,技まとめ!$A$1:$F$380,6,FALSE)),"－",VLOOKUP($AN2094,技まとめ!$A$1:$F$380,6,FALSE))</f>
        <v>BL</v>
      </c>
      <c r="AP2094" s="3">
        <f>IF(ISERROR(VLOOKUP($AN2094,技まとめ!$A$1:$F$380,3,FALSE)),"－",VLOOKUP($AN2094,技まとめ!$A$1:$F$380,3,FALSE))</f>
        <v>28</v>
      </c>
      <c r="AQ2094" s="3">
        <f>IF(ISERROR(VLOOKUP($AN2094,技まとめ!$A$1:$F$380,5,FALSE)),"－",VLOOKUP($AN2094,技まとめ!$A$1:$F$380,5,FALSE))</f>
        <v>24</v>
      </c>
      <c r="AR2094" s="3" t="str">
        <f>IF($E2094=IF(ISERROR(VLOOKUP($AN2094,技まとめ!$A$1:$F$380,4,FALSE)),"－",VLOOKUP($AN2094,技まとめ!$A$1:$F$380,4,FALSE)),"一致","")</f>
        <v/>
      </c>
      <c r="AS2094" s="9" t="s">
        <v>326</v>
      </c>
      <c r="AT2094" s="3" t="str">
        <f>IF(ISERROR(VLOOKUP($AS2094,技まとめ!$A$1:$F$380,6,FALSE)),"－",VLOOKUP($AS2094,技まとめ!$A$1:$F$380,6,FALSE))</f>
        <v>BL</v>
      </c>
      <c r="AU2094" s="3">
        <f>IF(ISERROR(VLOOKUP($AS2094,技まとめ!$A$1:$F$380,3,FALSE)),"－",VLOOKUP($AS2094,技まとめ!$A$1:$F$380,3,FALSE))</f>
        <v>56</v>
      </c>
      <c r="AV2094" s="3">
        <f>IF(ISERROR(VLOOKUP($AS2094,技まとめ!$A$1:$F$380,5,FALSE)),"－",VLOOKUP($AS2094,技まとめ!$A$1:$F$380,5,FALSE))</f>
        <v>39</v>
      </c>
      <c r="AW2094" s="3" t="str">
        <f>IF($E2094=IF(ISERROR(VLOOKUP($AS2094,技まとめ!$A$1:$F$380,4,FALSE)),"－",VLOOKUP($AS2094,技まとめ!$A$1:$F$380,4,FALSE)),"一致","")</f>
        <v/>
      </c>
      <c r="AX2094" s="12" t="str">
        <f t="shared" si="454"/>
        <v>バックトルネードスパイラルショットブレードアタックパワーチャージ</v>
      </c>
      <c r="AY2094" s="12" t="str">
        <f t="shared" si="455"/>
        <v>バックトルネードスパイラルショットブレードアタックパワーチャージ</v>
      </c>
      <c r="AZ2094" s="12" t="str">
        <f t="shared" si="456"/>
        <v>バックトルネードスパイラルショットブレードアタックパワーチャージ</v>
      </c>
      <c r="BA2094" s="12" t="str">
        <f t="shared" si="457"/>
        <v>バックトルネードスパイラルショットブレードアタックパワーチャージ</v>
      </c>
      <c r="BB2094" s="11" t="str">
        <f t="shared" si="458"/>
        <v>BSNSBLBL</v>
      </c>
      <c r="BC2094" s="11" t="str">
        <f t="shared" si="459"/>
        <v>BSNSBLBL</v>
      </c>
      <c r="BD2094" s="11" t="str">
        <f t="shared" si="460"/>
        <v>BSNSBLBL</v>
      </c>
      <c r="BE2094" s="11" t="str">
        <f t="shared" si="461"/>
        <v>BSNSBLBL</v>
      </c>
    </row>
    <row r="2095" spans="1:57" ht="11.25" hidden="1" customHeight="1">
      <c r="A2095" s="6">
        <v>2094</v>
      </c>
      <c r="B2095" s="7" t="s">
        <v>4557</v>
      </c>
      <c r="C2095" s="8" t="s">
        <v>4558</v>
      </c>
      <c r="D2095" s="7" t="s">
        <v>72</v>
      </c>
      <c r="E2095" s="7" t="s">
        <v>95</v>
      </c>
      <c r="F2095" s="7" t="s">
        <v>82</v>
      </c>
      <c r="G2095" s="9">
        <v>119</v>
      </c>
      <c r="H2095" s="9">
        <v>99</v>
      </c>
      <c r="I2095" s="9">
        <v>46</v>
      </c>
      <c r="J2095" s="9">
        <v>46</v>
      </c>
      <c r="K2095" s="9">
        <v>44</v>
      </c>
      <c r="L2095" s="9">
        <v>44</v>
      </c>
      <c r="M2095" s="9">
        <v>57</v>
      </c>
      <c r="N2095" s="9">
        <v>47</v>
      </c>
      <c r="O2095" s="9">
        <v>54</v>
      </c>
      <c r="P2095" s="9">
        <v>94</v>
      </c>
      <c r="Q2095" s="10">
        <v>96</v>
      </c>
      <c r="R2095" s="11">
        <v>49</v>
      </c>
      <c r="S2095" s="11">
        <v>1</v>
      </c>
      <c r="T2095" s="11">
        <v>94</v>
      </c>
      <c r="U2095" s="11">
        <v>107</v>
      </c>
      <c r="V2095" s="11">
        <v>1</v>
      </c>
      <c r="W2095" s="11">
        <v>104</v>
      </c>
      <c r="X2095" s="11">
        <f t="shared" si="448"/>
        <v>452</v>
      </c>
      <c r="Y2095" s="11">
        <f t="shared" si="449"/>
        <v>4365</v>
      </c>
      <c r="Z2095" s="11">
        <f t="shared" si="450"/>
        <v>2245</v>
      </c>
      <c r="AA2095" s="11">
        <f t="shared" si="451"/>
        <v>3820</v>
      </c>
      <c r="AB2095" s="11">
        <f t="shared" si="452"/>
        <v>3820</v>
      </c>
      <c r="AC2095" s="6">
        <f t="shared" si="453"/>
        <v>4525</v>
      </c>
      <c r="AD2095" s="9" t="s">
        <v>119</v>
      </c>
      <c r="AE2095" s="3" t="str">
        <f>IF(ISERROR(VLOOKUP($AD2095,技まとめ!$A$1:$F$380,6,FALSE)),"－",VLOOKUP($AD2095,技まとめ!$A$1:$F$380,6,FALSE))</f>
        <v>NS</v>
      </c>
      <c r="AF2095" s="3">
        <f>IF(ISERROR(VLOOKUP($AD2095,技まとめ!$A$1:$F$380,3,FALSE)),"－",VLOOKUP($AD2095,技まとめ!$A$1:$F$380,3,FALSE))</f>
        <v>85</v>
      </c>
      <c r="AG2095" s="3">
        <f>IF(ISERROR(VLOOKUP($AD2095,技まとめ!$A$1:$F$380,5,FALSE)),"－",VLOOKUP($AD2095,技まとめ!$A$1:$F$380,5,FALSE))</f>
        <v>46</v>
      </c>
      <c r="AH2095" s="3" t="str">
        <f>IF($E2095=IF(ISERROR(VLOOKUP($AD2095,技まとめ!$A$1:$F$380,4,FALSE)),"－",VLOOKUP($AD2095,技まとめ!$A$1:$F$380,4,FALSE)),"一致","")</f>
        <v/>
      </c>
      <c r="AI2095" s="9" t="s">
        <v>423</v>
      </c>
      <c r="AJ2095" s="3" t="str">
        <f>IF(ISERROR(VLOOKUP($AI2095,技まとめ!$A$1:$F$380,6,FALSE)),"－",VLOOKUP($AI2095,技まとめ!$A$1:$F$380,6,FALSE))</f>
        <v>BL</v>
      </c>
      <c r="AK2095" s="3">
        <f>IF(ISERROR(VLOOKUP($AI2095,技まとめ!$A$1:$F$380,3,FALSE)),"－",VLOOKUP($AI2095,技まとめ!$A$1:$F$380,3,FALSE))</f>
        <v>13</v>
      </c>
      <c r="AL2095" s="3">
        <f>IF(ISERROR(VLOOKUP($AI2095,技まとめ!$A$1:$F$380,5,FALSE)),"－",VLOOKUP($AI2095,技まとめ!$A$1:$F$380,5,FALSE))</f>
        <v>20</v>
      </c>
      <c r="AM2095" s="3" t="str">
        <f>IF($E2095=IF(ISERROR(VLOOKUP($AI2095,技まとめ!$A$1:$F$380,4,FALSE)),"－",VLOOKUP($AI2095,技まとめ!$A$1:$F$380,4,FALSE)),"一致","")</f>
        <v/>
      </c>
      <c r="AN2095" s="9" t="s">
        <v>98</v>
      </c>
      <c r="AO2095" s="3" t="str">
        <f>IF(ISERROR(VLOOKUP($AN2095,技まとめ!$A$1:$F$380,6,FALSE)),"－",VLOOKUP($AN2095,技まとめ!$A$1:$F$380,6,FALSE))</f>
        <v>BL</v>
      </c>
      <c r="AP2095" s="3">
        <f>IF(ISERROR(VLOOKUP($AN2095,技まとめ!$A$1:$F$380,3,FALSE)),"－",VLOOKUP($AN2095,技まとめ!$A$1:$F$380,3,FALSE))</f>
        <v>58</v>
      </c>
      <c r="AQ2095" s="3">
        <f>IF(ISERROR(VLOOKUP($AN2095,技まとめ!$A$1:$F$380,5,FALSE)),"－",VLOOKUP($AN2095,技まとめ!$A$1:$F$380,5,FALSE))</f>
        <v>39</v>
      </c>
      <c r="AR2095" s="3" t="str">
        <f>IF($E2095=IF(ISERROR(VLOOKUP($AN2095,技まとめ!$A$1:$F$380,4,FALSE)),"－",VLOOKUP($AN2095,技まとめ!$A$1:$F$380,4,FALSE)),"一致","")</f>
        <v>一致</v>
      </c>
      <c r="AS2095" s="9" t="s">
        <v>392</v>
      </c>
      <c r="AT2095" s="3" t="str">
        <f>IF(ISERROR(VLOOKUP($AS2095,技まとめ!$A$1:$F$380,6,FALSE)),"－",VLOOKUP($AS2095,技まとめ!$A$1:$F$380,6,FALSE))</f>
        <v>DR</v>
      </c>
      <c r="AU2095" s="3">
        <f>IF(ISERROR(VLOOKUP($AS2095,技まとめ!$A$1:$F$380,3,FALSE)),"－",VLOOKUP($AS2095,技まとめ!$A$1:$F$380,3,FALSE))</f>
        <v>59</v>
      </c>
      <c r="AV2095" s="3">
        <f>IF(ISERROR(VLOOKUP($AS2095,技まとめ!$A$1:$F$380,5,FALSE)),"－",VLOOKUP($AS2095,技まとめ!$A$1:$F$380,5,FALSE))</f>
        <v>38</v>
      </c>
      <c r="AW2095" s="3" t="str">
        <f>IF($E2095=IF(ISERROR(VLOOKUP($AS2095,技まとめ!$A$1:$F$380,4,FALSE)),"－",VLOOKUP($AS2095,技まとめ!$A$1:$F$380,4,FALSE)),"一致","")</f>
        <v/>
      </c>
      <c r="AX2095" s="12" t="str">
        <f t="shared" si="454"/>
        <v>ドラゴングランドコイルターンかげぬいメテオシャワー</v>
      </c>
      <c r="AY2095" s="12" t="str">
        <f t="shared" si="455"/>
        <v>ドラゴングランドコイルターンかげぬいメテオシャワー</v>
      </c>
      <c r="AZ2095" s="12" t="str">
        <f t="shared" si="456"/>
        <v>ドラゴングランドコイルターンかげぬいメテオシャワー</v>
      </c>
      <c r="BA2095" s="12" t="str">
        <f t="shared" si="457"/>
        <v>ドラゴングランドコイルターンかげぬいメテオシャワー</v>
      </c>
      <c r="BB2095" s="11" t="str">
        <f t="shared" si="458"/>
        <v>NSBLBLDR</v>
      </c>
      <c r="BC2095" s="11" t="str">
        <f t="shared" si="459"/>
        <v>NSBLBLDR</v>
      </c>
      <c r="BD2095" s="11" t="str">
        <f t="shared" si="460"/>
        <v>NSBLBLDR</v>
      </c>
      <c r="BE2095" s="11" t="str">
        <f t="shared" si="461"/>
        <v>NSBLBLDR</v>
      </c>
    </row>
    <row r="2096" spans="1:57" ht="11.25" hidden="1" customHeight="1">
      <c r="A2096" s="6">
        <v>2095</v>
      </c>
      <c r="B2096" s="7" t="s">
        <v>4559</v>
      </c>
      <c r="C2096" s="8" t="s">
        <v>4560</v>
      </c>
      <c r="D2096" s="7" t="s">
        <v>72</v>
      </c>
      <c r="E2096" s="7" t="s">
        <v>95</v>
      </c>
      <c r="F2096" s="7" t="s">
        <v>128</v>
      </c>
      <c r="G2096" s="9">
        <v>135</v>
      </c>
      <c r="H2096" s="9">
        <v>109</v>
      </c>
      <c r="I2096" s="9">
        <v>54</v>
      </c>
      <c r="J2096" s="9">
        <v>51</v>
      </c>
      <c r="K2096" s="9">
        <v>51</v>
      </c>
      <c r="L2096" s="9">
        <v>53</v>
      </c>
      <c r="M2096" s="9">
        <v>62</v>
      </c>
      <c r="N2096" s="9">
        <v>52</v>
      </c>
      <c r="O2096" s="9">
        <v>49</v>
      </c>
      <c r="P2096" s="9">
        <v>53</v>
      </c>
      <c r="Q2096" s="10">
        <v>104</v>
      </c>
      <c r="R2096" s="11">
        <v>25</v>
      </c>
      <c r="S2096" s="11">
        <v>1</v>
      </c>
      <c r="T2096" s="11">
        <v>103</v>
      </c>
      <c r="U2096" s="11">
        <v>112</v>
      </c>
      <c r="V2096" s="11">
        <v>1</v>
      </c>
      <c r="W2096" s="11">
        <v>99</v>
      </c>
      <c r="X2096" s="11">
        <f t="shared" si="448"/>
        <v>445</v>
      </c>
      <c r="Y2096" s="11">
        <f t="shared" si="449"/>
        <v>4660</v>
      </c>
      <c r="Z2096" s="11">
        <f t="shared" si="450"/>
        <v>1380</v>
      </c>
      <c r="AA2096" s="11">
        <f t="shared" si="451"/>
        <v>4110</v>
      </c>
      <c r="AB2096" s="11">
        <f t="shared" si="452"/>
        <v>4110</v>
      </c>
      <c r="AC2096" s="6">
        <f t="shared" si="453"/>
        <v>4740</v>
      </c>
      <c r="AD2096" s="9" t="s">
        <v>500</v>
      </c>
      <c r="AE2096" s="3" t="str">
        <f>IF(ISERROR(VLOOKUP($AD2096,技まとめ!$A$1:$F$380,6,FALSE)),"－",VLOOKUP($AD2096,技まとめ!$A$1:$F$380,6,FALSE))</f>
        <v>SC</v>
      </c>
      <c r="AF2096" s="3">
        <f>IF(ISERROR(VLOOKUP($AD2096,技まとめ!$A$1:$F$380,3,FALSE)),"－",VLOOKUP($AD2096,技まとめ!$A$1:$F$380,3,FALSE))</f>
        <v>31</v>
      </c>
      <c r="AG2096" s="3">
        <f>IF(ISERROR(VLOOKUP($AD2096,技まとめ!$A$1:$F$380,5,FALSE)),"－",VLOOKUP($AD2096,技まとめ!$A$1:$F$380,5,FALSE))</f>
        <v>22</v>
      </c>
      <c r="AH2096" s="3" t="str">
        <f>IF($E2096=IF(ISERROR(VLOOKUP($AD2096,技まとめ!$A$1:$F$380,4,FALSE)),"－",VLOOKUP($AD2096,技まとめ!$A$1:$F$380,4,FALSE)),"一致","")</f>
        <v/>
      </c>
      <c r="AI2096" s="9" t="s">
        <v>710</v>
      </c>
      <c r="AJ2096" s="3" t="str">
        <f>IF(ISERROR(VLOOKUP($AI2096,技まとめ!$A$1:$F$380,6,FALSE)),"－",VLOOKUP($AI2096,技まとめ!$A$1:$F$380,6,FALSE))</f>
        <v>DR</v>
      </c>
      <c r="AK2096" s="3">
        <f>IF(ISERROR(VLOOKUP($AI2096,技まとめ!$A$1:$F$380,3,FALSE)),"－",VLOOKUP($AI2096,技まとめ!$A$1:$F$380,3,FALSE))</f>
        <v>15</v>
      </c>
      <c r="AL2096" s="3">
        <f>IF(ISERROR(VLOOKUP($AI2096,技まとめ!$A$1:$F$380,5,FALSE)),"－",VLOOKUP($AI2096,技まとめ!$A$1:$F$380,5,FALSE))</f>
        <v>20</v>
      </c>
      <c r="AM2096" s="3" t="str">
        <f>IF($E2096=IF(ISERROR(VLOOKUP($AI2096,技まとめ!$A$1:$F$380,4,FALSE)),"－",VLOOKUP($AI2096,技まとめ!$A$1:$F$380,4,FALSE)),"一致","")</f>
        <v/>
      </c>
      <c r="AN2096" s="9" t="s">
        <v>323</v>
      </c>
      <c r="AO2096" s="3" t="str">
        <f>IF(ISERROR(VLOOKUP($AN2096,技まとめ!$A$1:$F$380,6,FALSE)),"－",VLOOKUP($AN2096,技まとめ!$A$1:$F$380,6,FALSE))</f>
        <v>DR</v>
      </c>
      <c r="AP2096" s="3">
        <f>IF(ISERROR(VLOOKUP($AN2096,技まとめ!$A$1:$F$380,3,FALSE)),"－",VLOOKUP($AN2096,技まとめ!$A$1:$F$380,3,FALSE))</f>
        <v>42</v>
      </c>
      <c r="AQ2096" s="3">
        <f>IF(ISERROR(VLOOKUP($AN2096,技まとめ!$A$1:$F$380,5,FALSE)),"－",VLOOKUP($AN2096,技まとめ!$A$1:$F$380,5,FALSE))</f>
        <v>31</v>
      </c>
      <c r="AR2096" s="3" t="str">
        <f>IF($E2096=IF(ISERROR(VLOOKUP($AN2096,技まとめ!$A$1:$F$380,4,FALSE)),"－",VLOOKUP($AN2096,技まとめ!$A$1:$F$380,4,FALSE)),"一致","")</f>
        <v/>
      </c>
      <c r="AS2096" s="9" t="s">
        <v>1192</v>
      </c>
      <c r="AT2096" s="3" t="str">
        <f>IF(ISERROR(VLOOKUP($AS2096,技まとめ!$A$1:$F$380,6,FALSE)),"－",VLOOKUP($AS2096,技まとめ!$A$1:$F$380,6,FALSE))</f>
        <v>SC</v>
      </c>
      <c r="AU2096" s="3">
        <f>IF(ISERROR(VLOOKUP($AS2096,技まとめ!$A$1:$F$380,3,FALSE)),"－",VLOOKUP($AS2096,技まとめ!$A$1:$F$380,3,FALSE))</f>
        <v>90</v>
      </c>
      <c r="AV2096" s="3">
        <f>IF(ISERROR(VLOOKUP($AS2096,技まとめ!$A$1:$F$380,5,FALSE)),"－",VLOOKUP($AS2096,技まとめ!$A$1:$F$380,5,FALSE))</f>
        <v>49</v>
      </c>
      <c r="AW2096" s="3" t="str">
        <f>IF($E2096=IF(ISERROR(VLOOKUP($AS2096,技まとめ!$A$1:$F$380,4,FALSE)),"－",VLOOKUP($AS2096,技まとめ!$A$1:$F$380,4,FALSE)),"一致","")</f>
        <v>一致</v>
      </c>
      <c r="AX2096" s="12" t="str">
        <f t="shared" si="454"/>
        <v>つちだるまひとりワンツーカンガルーキックアストロゲート</v>
      </c>
      <c r="AY2096" s="12" t="str">
        <f t="shared" si="455"/>
        <v>つちだるまひとりワンツーカンガルーキックアストロゲート</v>
      </c>
      <c r="AZ2096" s="12" t="str">
        <f t="shared" si="456"/>
        <v>つちだるまひとりワンツーカンガルーキックアストロゲート</v>
      </c>
      <c r="BA2096" s="12" t="str">
        <f t="shared" si="457"/>
        <v>つちだるまひとりワンツーカンガルーキックアストロゲート</v>
      </c>
      <c r="BB2096" s="11" t="str">
        <f t="shared" si="458"/>
        <v>SCDRDRSC</v>
      </c>
      <c r="BC2096" s="11" t="str">
        <f t="shared" si="459"/>
        <v>SCDRDRSC</v>
      </c>
      <c r="BD2096" s="11" t="str">
        <f t="shared" si="460"/>
        <v>SCDRDRSC</v>
      </c>
      <c r="BE2096" s="11" t="str">
        <f t="shared" si="461"/>
        <v>SCDRDRSC</v>
      </c>
    </row>
    <row r="2097" spans="1:57" ht="11.25" hidden="1" customHeight="1">
      <c r="A2097" s="6">
        <v>2096</v>
      </c>
      <c r="B2097" s="7" t="s">
        <v>4561</v>
      </c>
      <c r="C2097" s="8" t="s">
        <v>4562</v>
      </c>
      <c r="D2097" s="7" t="s">
        <v>72</v>
      </c>
      <c r="E2097" s="7" t="s">
        <v>81</v>
      </c>
      <c r="F2097" s="7" t="s">
        <v>82</v>
      </c>
      <c r="G2097" s="9">
        <v>107</v>
      </c>
      <c r="H2097" s="9">
        <v>118</v>
      </c>
      <c r="I2097" s="9">
        <v>47</v>
      </c>
      <c r="J2097" s="9">
        <v>56</v>
      </c>
      <c r="K2097" s="9">
        <v>49</v>
      </c>
      <c r="L2097" s="9">
        <v>59</v>
      </c>
      <c r="M2097" s="9">
        <v>48</v>
      </c>
      <c r="N2097" s="9">
        <v>52</v>
      </c>
      <c r="O2097" s="9">
        <v>48</v>
      </c>
      <c r="P2097" s="9">
        <v>64</v>
      </c>
      <c r="Q2097" s="10">
        <v>97</v>
      </c>
      <c r="R2097" s="11">
        <v>39</v>
      </c>
      <c r="S2097" s="11">
        <v>1</v>
      </c>
      <c r="T2097" s="11">
        <v>109</v>
      </c>
      <c r="U2097" s="11">
        <v>98</v>
      </c>
      <c r="V2097" s="11">
        <v>1</v>
      </c>
      <c r="W2097" s="11">
        <v>98</v>
      </c>
      <c r="X2097" s="11">
        <f t="shared" si="448"/>
        <v>443</v>
      </c>
      <c r="Y2097" s="11">
        <f t="shared" si="449"/>
        <v>4375</v>
      </c>
      <c r="Z2097" s="11">
        <f t="shared" si="450"/>
        <v>1865</v>
      </c>
      <c r="AA2097" s="11">
        <f t="shared" si="451"/>
        <v>4315</v>
      </c>
      <c r="AB2097" s="11">
        <f t="shared" si="452"/>
        <v>4315</v>
      </c>
      <c r="AC2097" s="6">
        <f t="shared" si="453"/>
        <v>5045</v>
      </c>
      <c r="AD2097" s="9" t="s">
        <v>235</v>
      </c>
      <c r="AE2097" s="3" t="str">
        <f>IF(ISERROR(VLOOKUP($AD2097,技まとめ!$A$1:$F$380,6,FALSE)),"－",VLOOKUP($AD2097,技まとめ!$A$1:$F$380,6,FALSE))</f>
        <v>BL</v>
      </c>
      <c r="AF2097" s="3">
        <f>IF(ISERROR(VLOOKUP($AD2097,技まとめ!$A$1:$F$380,3,FALSE)),"－",VLOOKUP($AD2097,技まとめ!$A$1:$F$380,3,FALSE))</f>
        <v>18</v>
      </c>
      <c r="AG2097" s="3">
        <f>IF(ISERROR(VLOOKUP($AD2097,技まとめ!$A$1:$F$380,5,FALSE)),"－",VLOOKUP($AD2097,技まとめ!$A$1:$F$380,5,FALSE))</f>
        <v>21</v>
      </c>
      <c r="AH2097" s="3" t="str">
        <f>IF($E2097=IF(ISERROR(VLOOKUP($AD2097,技まとめ!$A$1:$F$380,4,FALSE)),"－",VLOOKUP($AD2097,技まとめ!$A$1:$F$380,4,FALSE)),"一致","")</f>
        <v/>
      </c>
      <c r="AI2097" s="9" t="s">
        <v>423</v>
      </c>
      <c r="AJ2097" s="3" t="str">
        <f>IF(ISERROR(VLOOKUP($AI2097,技まとめ!$A$1:$F$380,6,FALSE)),"－",VLOOKUP($AI2097,技まとめ!$A$1:$F$380,6,FALSE))</f>
        <v>BL</v>
      </c>
      <c r="AK2097" s="3">
        <f>IF(ISERROR(VLOOKUP($AI2097,技まとめ!$A$1:$F$380,3,FALSE)),"－",VLOOKUP($AI2097,技まとめ!$A$1:$F$380,3,FALSE))</f>
        <v>13</v>
      </c>
      <c r="AL2097" s="3">
        <f>IF(ISERROR(VLOOKUP($AI2097,技まとめ!$A$1:$F$380,5,FALSE)),"－",VLOOKUP($AI2097,技まとめ!$A$1:$F$380,5,FALSE))</f>
        <v>20</v>
      </c>
      <c r="AM2097" s="3" t="str">
        <f>IF($E2097=IF(ISERROR(VLOOKUP($AI2097,技まとめ!$A$1:$F$380,4,FALSE)),"－",VLOOKUP($AI2097,技まとめ!$A$1:$F$380,4,FALSE)),"一致","")</f>
        <v>一致</v>
      </c>
      <c r="AN2097" s="9" t="s">
        <v>198</v>
      </c>
      <c r="AO2097" s="3" t="str">
        <f>IF(ISERROR(VLOOKUP($AN2097,技まとめ!$A$1:$F$380,6,FALSE)),"－",VLOOKUP($AN2097,技まとめ!$A$1:$F$380,6,FALSE))</f>
        <v>NS</v>
      </c>
      <c r="AP2097" s="3">
        <f>IF(ISERROR(VLOOKUP($AN2097,技まとめ!$A$1:$F$380,3,FALSE)),"－",VLOOKUP($AN2097,技まとめ!$A$1:$F$380,3,FALSE))</f>
        <v>94</v>
      </c>
      <c r="AQ2097" s="3">
        <f>IF(ISERROR(VLOOKUP($AN2097,技まとめ!$A$1:$F$380,5,FALSE)),"－",VLOOKUP($AN2097,技まとめ!$A$1:$F$380,5,FALSE))</f>
        <v>52</v>
      </c>
      <c r="AR2097" s="3" t="str">
        <f>IF($E2097=IF(ISERROR(VLOOKUP($AN2097,技まとめ!$A$1:$F$380,4,FALSE)),"－",VLOOKUP($AN2097,技まとめ!$A$1:$F$380,4,FALSE)),"一致","")</f>
        <v/>
      </c>
      <c r="AS2097" s="9" t="s">
        <v>283</v>
      </c>
      <c r="AT2097" s="3" t="str">
        <f>IF(ISERROR(VLOOKUP($AS2097,技まとめ!$A$1:$F$380,6,FALSE)),"－",VLOOKUP($AS2097,技まとめ!$A$1:$F$380,6,FALSE))</f>
        <v>NS</v>
      </c>
      <c r="AU2097" s="3">
        <f>IF(ISERROR(VLOOKUP($AS2097,技まとめ!$A$1:$F$380,3,FALSE)),"－",VLOOKUP($AS2097,技まとめ!$A$1:$F$380,3,FALSE))</f>
        <v>27</v>
      </c>
      <c r="AV2097" s="3">
        <f>IF(ISERROR(VLOOKUP($AS2097,技まとめ!$A$1:$F$380,5,FALSE)),"－",VLOOKUP($AS2097,技まとめ!$A$1:$F$380,5,FALSE))</f>
        <v>20</v>
      </c>
      <c r="AW2097" s="3" t="str">
        <f>IF($E2097=IF(ISERROR(VLOOKUP($AS2097,技まとめ!$A$1:$F$380,4,FALSE)),"－",VLOOKUP($AS2097,技まとめ!$A$1:$F$380,4,FALSE)),"一致","")</f>
        <v/>
      </c>
      <c r="AX2097" s="12" t="str">
        <f t="shared" si="454"/>
        <v>ドッペルゲンガーコイルターンこうていペンギン２ごうサイコショット</v>
      </c>
      <c r="AY2097" s="12" t="str">
        <f t="shared" si="455"/>
        <v>ドッペルゲンガーコイルターンこうていペンギン２ごうサイコショット</v>
      </c>
      <c r="AZ2097" s="12" t="str">
        <f t="shared" si="456"/>
        <v>ドッペルゲンガーコイルターンこうていペンギン２ごうサイコショット</v>
      </c>
      <c r="BA2097" s="12" t="str">
        <f t="shared" si="457"/>
        <v>ドッペルゲンガーコイルターンこうていペンギン２ごうサイコショット</v>
      </c>
      <c r="BB2097" s="11" t="str">
        <f t="shared" si="458"/>
        <v>BLBLNSNS</v>
      </c>
      <c r="BC2097" s="11" t="str">
        <f t="shared" si="459"/>
        <v>BLBLNSNS</v>
      </c>
      <c r="BD2097" s="11" t="str">
        <f t="shared" si="460"/>
        <v>BLBLNSNS</v>
      </c>
      <c r="BE2097" s="11" t="str">
        <f t="shared" si="461"/>
        <v>BLBLNSNS</v>
      </c>
    </row>
    <row r="2098" spans="1:57" ht="11.25" hidden="1" customHeight="1">
      <c r="A2098" s="6">
        <v>2097</v>
      </c>
      <c r="B2098" s="7" t="s">
        <v>4563</v>
      </c>
      <c r="C2098" s="8" t="s">
        <v>4564</v>
      </c>
      <c r="D2098" s="7" t="s">
        <v>72</v>
      </c>
      <c r="E2098" s="7" t="s">
        <v>81</v>
      </c>
      <c r="F2098" s="7" t="s">
        <v>128</v>
      </c>
      <c r="G2098" s="9">
        <v>122</v>
      </c>
      <c r="H2098" s="9">
        <v>103</v>
      </c>
      <c r="I2098" s="9">
        <v>63</v>
      </c>
      <c r="J2098" s="9">
        <v>63</v>
      </c>
      <c r="K2098" s="9">
        <v>56</v>
      </c>
      <c r="L2098" s="9">
        <v>67</v>
      </c>
      <c r="M2098" s="9">
        <v>55</v>
      </c>
      <c r="N2098" s="9">
        <v>42</v>
      </c>
      <c r="O2098" s="9">
        <v>42</v>
      </c>
      <c r="P2098" s="9">
        <v>48</v>
      </c>
      <c r="Q2098" s="10">
        <v>113</v>
      </c>
      <c r="R2098" s="11">
        <v>27</v>
      </c>
      <c r="S2098" s="11">
        <v>1</v>
      </c>
      <c r="T2098" s="11">
        <v>117</v>
      </c>
      <c r="U2098" s="11">
        <v>105</v>
      </c>
      <c r="V2098" s="11">
        <v>1</v>
      </c>
      <c r="W2098" s="11">
        <v>92</v>
      </c>
      <c r="X2098" s="11">
        <f t="shared" si="448"/>
        <v>456</v>
      </c>
      <c r="Y2098" s="11">
        <f t="shared" si="449"/>
        <v>4985</v>
      </c>
      <c r="Z2098" s="11">
        <f t="shared" si="450"/>
        <v>1415</v>
      </c>
      <c r="AA2098" s="11">
        <f t="shared" si="451"/>
        <v>4565</v>
      </c>
      <c r="AB2098" s="11">
        <f t="shared" si="452"/>
        <v>4565</v>
      </c>
      <c r="AC2098" s="6">
        <f t="shared" si="453"/>
        <v>5275</v>
      </c>
      <c r="AD2098" s="9" t="s">
        <v>301</v>
      </c>
      <c r="AE2098" s="3" t="str">
        <f>IF(ISERROR(VLOOKUP($AD2098,技まとめ!$A$1:$F$380,6,FALSE)),"－",VLOOKUP($AD2098,技まとめ!$A$1:$F$380,6,FALSE))</f>
        <v>LS</v>
      </c>
      <c r="AF2098" s="3">
        <f>IF(ISERROR(VLOOKUP($AD2098,技まとめ!$A$1:$F$380,3,FALSE)),"－",VLOOKUP($AD2098,技まとめ!$A$1:$F$380,3,FALSE))</f>
        <v>55</v>
      </c>
      <c r="AG2098" s="3">
        <f>IF(ISERROR(VLOOKUP($AD2098,技まとめ!$A$1:$F$380,5,FALSE)),"－",VLOOKUP($AD2098,技まとめ!$A$1:$F$380,5,FALSE))</f>
        <v>40</v>
      </c>
      <c r="AH2098" s="3" t="str">
        <f>IF($E2098=IF(ISERROR(VLOOKUP($AD2098,技まとめ!$A$1:$F$380,4,FALSE)),"－",VLOOKUP($AD2098,技まとめ!$A$1:$F$380,4,FALSE)),"一致","")</f>
        <v>一致</v>
      </c>
      <c r="AI2098" s="9" t="s">
        <v>178</v>
      </c>
      <c r="AJ2098" s="3" t="str">
        <f>IF(ISERROR(VLOOKUP($AI2098,技まとめ!$A$1:$F$380,6,FALSE)),"－",VLOOKUP($AI2098,技まとめ!$A$1:$F$380,6,FALSE))</f>
        <v>NS</v>
      </c>
      <c r="AK2098" s="3">
        <f>IF(ISERROR(VLOOKUP($AI2098,技まとめ!$A$1:$F$380,3,FALSE)),"－",VLOOKUP($AI2098,技まとめ!$A$1:$F$380,3,FALSE))</f>
        <v>38</v>
      </c>
      <c r="AL2098" s="3">
        <f>IF(ISERROR(VLOOKUP($AI2098,技まとめ!$A$1:$F$380,5,FALSE)),"－",VLOOKUP($AI2098,技まとめ!$A$1:$F$380,5,FALSE))</f>
        <v>25</v>
      </c>
      <c r="AM2098" s="3" t="str">
        <f>IF($E2098=IF(ISERROR(VLOOKUP($AI2098,技まとめ!$A$1:$F$380,4,FALSE)),"－",VLOOKUP($AI2098,技まとめ!$A$1:$F$380,4,FALSE)),"一致","")</f>
        <v/>
      </c>
      <c r="AN2098" s="9" t="s">
        <v>310</v>
      </c>
      <c r="AO2098" s="3" t="str">
        <f>IF(ISERROR(VLOOKUP($AN2098,技まとめ!$A$1:$F$380,6,FALSE)),"－",VLOOKUP($AN2098,技まとめ!$A$1:$F$380,6,FALSE))</f>
        <v>DR</v>
      </c>
      <c r="AP2098" s="3">
        <f>IF(ISERROR(VLOOKUP($AN2098,技まとめ!$A$1:$F$380,3,FALSE)),"－",VLOOKUP($AN2098,技まとめ!$A$1:$F$380,3,FALSE))</f>
        <v>65</v>
      </c>
      <c r="AQ2098" s="3">
        <f>IF(ISERROR(VLOOKUP($AN2098,技まとめ!$A$1:$F$380,5,FALSE)),"－",VLOOKUP($AN2098,技まとめ!$A$1:$F$380,5,FALSE))</f>
        <v>42</v>
      </c>
      <c r="AR2098" s="3" t="str">
        <f>IF($E2098=IF(ISERROR(VLOOKUP($AN2098,技まとめ!$A$1:$F$380,4,FALSE)),"－",VLOOKUP($AN2098,技まとめ!$A$1:$F$380,4,FALSE)),"一致","")</f>
        <v/>
      </c>
      <c r="AS2098" s="9" t="s">
        <v>395</v>
      </c>
      <c r="AT2098" s="3" t="str">
        <f>IF(ISERROR(VLOOKUP($AS2098,技まとめ!$A$1:$F$380,6,FALSE)),"－",VLOOKUP($AS2098,技まとめ!$A$1:$F$380,6,FALSE))</f>
        <v>LS</v>
      </c>
      <c r="AU2098" s="3">
        <f>IF(ISERROR(VLOOKUP($AS2098,技まとめ!$A$1:$F$380,3,FALSE)),"－",VLOOKUP($AS2098,技まとめ!$A$1:$F$380,3,FALSE))</f>
        <v>81</v>
      </c>
      <c r="AV2098" s="3">
        <f>IF(ISERROR(VLOOKUP($AS2098,技まとめ!$A$1:$F$380,5,FALSE)),"－",VLOOKUP($AS2098,技まとめ!$A$1:$F$380,5,FALSE))</f>
        <v>55</v>
      </c>
      <c r="AW2098" s="3" t="str">
        <f>IF($E2098=IF(ISERROR(VLOOKUP($AS2098,技まとめ!$A$1:$F$380,4,FALSE)),"－",VLOOKUP($AS2098,技まとめ!$A$1:$F$380,4,FALSE)),"一致","")</f>
        <v/>
      </c>
      <c r="AX2098" s="12" t="str">
        <f t="shared" si="454"/>
        <v>ツナミブーストフリーズショットモグラシャッフルドこんじょうクラブ</v>
      </c>
      <c r="AY2098" s="12" t="str">
        <f t="shared" si="455"/>
        <v>ツナミブーストフリーズショットモグラシャッフルドこんじょうクラブ</v>
      </c>
      <c r="AZ2098" s="12" t="str">
        <f t="shared" si="456"/>
        <v>ツナミブーストフリーズショットモグラシャッフルドこんじょうクラブ</v>
      </c>
      <c r="BA2098" s="12" t="str">
        <f t="shared" si="457"/>
        <v>ツナミブーストフリーズショットモグラシャッフルドこんじょうクラブ</v>
      </c>
      <c r="BB2098" s="11" t="str">
        <f t="shared" si="458"/>
        <v>LSNSDRLS</v>
      </c>
      <c r="BC2098" s="11" t="str">
        <f t="shared" si="459"/>
        <v>LSNSDRLS</v>
      </c>
      <c r="BD2098" s="11" t="str">
        <f t="shared" si="460"/>
        <v>LSNSDRLS</v>
      </c>
      <c r="BE2098" s="11" t="str">
        <f t="shared" si="461"/>
        <v>LSNSDRLS</v>
      </c>
    </row>
    <row r="2099" spans="1:57" ht="11.25" hidden="1" customHeight="1">
      <c r="A2099" s="6">
        <v>2098</v>
      </c>
      <c r="B2099" s="7" t="s">
        <v>4565</v>
      </c>
      <c r="C2099" s="8" t="s">
        <v>4566</v>
      </c>
      <c r="D2099" s="7" t="s">
        <v>72</v>
      </c>
      <c r="E2099" s="7" t="s">
        <v>73</v>
      </c>
      <c r="F2099" s="7" t="s">
        <v>128</v>
      </c>
      <c r="G2099" s="9">
        <v>126</v>
      </c>
      <c r="H2099" s="9">
        <v>91</v>
      </c>
      <c r="I2099" s="9">
        <v>63</v>
      </c>
      <c r="J2099" s="9">
        <v>63</v>
      </c>
      <c r="K2099" s="9">
        <v>56</v>
      </c>
      <c r="L2099" s="9">
        <v>54</v>
      </c>
      <c r="M2099" s="9">
        <v>53</v>
      </c>
      <c r="N2099" s="9">
        <v>43</v>
      </c>
      <c r="O2099" s="9">
        <v>54</v>
      </c>
      <c r="P2099" s="9">
        <v>47</v>
      </c>
      <c r="Q2099" s="10">
        <v>113</v>
      </c>
      <c r="R2099" s="11">
        <v>27</v>
      </c>
      <c r="S2099" s="11">
        <v>1</v>
      </c>
      <c r="T2099" s="11">
        <v>104</v>
      </c>
      <c r="U2099" s="11">
        <v>103</v>
      </c>
      <c r="V2099" s="11">
        <v>1</v>
      </c>
      <c r="W2099" s="11">
        <v>104</v>
      </c>
      <c r="X2099" s="11">
        <f t="shared" si="448"/>
        <v>453</v>
      </c>
      <c r="Y2099" s="11">
        <f t="shared" si="449"/>
        <v>5045</v>
      </c>
      <c r="Z2099" s="11">
        <f t="shared" si="450"/>
        <v>1475</v>
      </c>
      <c r="AA2099" s="11">
        <f t="shared" si="451"/>
        <v>4170</v>
      </c>
      <c r="AB2099" s="11">
        <f t="shared" si="452"/>
        <v>4170</v>
      </c>
      <c r="AC2099" s="6">
        <f t="shared" si="453"/>
        <v>4815</v>
      </c>
      <c r="AD2099" s="9" t="s">
        <v>322</v>
      </c>
      <c r="AE2099" s="3" t="str">
        <f>IF(ISERROR(VLOOKUP($AD2099,技まとめ!$A$1:$F$380,6,FALSE)),"－",VLOOKUP($AD2099,技まとめ!$A$1:$F$380,6,FALSE))</f>
        <v>SC</v>
      </c>
      <c r="AF2099" s="3">
        <f>IF(ISERROR(VLOOKUP($AD2099,技まとめ!$A$1:$F$380,3,FALSE)),"－",VLOOKUP($AD2099,技まとめ!$A$1:$F$380,3,FALSE))</f>
        <v>25</v>
      </c>
      <c r="AG2099" s="3">
        <f>IF(ISERROR(VLOOKUP($AD2099,技まとめ!$A$1:$F$380,5,FALSE)),"－",VLOOKUP($AD2099,技まとめ!$A$1:$F$380,5,FALSE))</f>
        <v>20</v>
      </c>
      <c r="AH2099" s="3" t="str">
        <f>IF($E2099=IF(ISERROR(VLOOKUP($AD2099,技まとめ!$A$1:$F$380,4,FALSE)),"－",VLOOKUP($AD2099,技まとめ!$A$1:$F$380,4,FALSE)),"一致","")</f>
        <v>一致</v>
      </c>
      <c r="AI2099" s="9" t="s">
        <v>500</v>
      </c>
      <c r="AJ2099" s="3" t="str">
        <f>IF(ISERROR(VLOOKUP($AI2099,技まとめ!$A$1:$F$380,6,FALSE)),"－",VLOOKUP($AI2099,技まとめ!$A$1:$F$380,6,FALSE))</f>
        <v>SC</v>
      </c>
      <c r="AK2099" s="3">
        <f>IF(ISERROR(VLOOKUP($AI2099,技まとめ!$A$1:$F$380,3,FALSE)),"－",VLOOKUP($AI2099,技まとめ!$A$1:$F$380,3,FALSE))</f>
        <v>31</v>
      </c>
      <c r="AL2099" s="3">
        <f>IF(ISERROR(VLOOKUP($AI2099,技まとめ!$A$1:$F$380,5,FALSE)),"－",VLOOKUP($AI2099,技まとめ!$A$1:$F$380,5,FALSE))</f>
        <v>22</v>
      </c>
      <c r="AM2099" s="3" t="str">
        <f>IF($E2099=IF(ISERROR(VLOOKUP($AI2099,技まとめ!$A$1:$F$380,4,FALSE)),"－",VLOOKUP($AI2099,技まとめ!$A$1:$F$380,4,FALSE)),"一致","")</f>
        <v>一致</v>
      </c>
      <c r="AN2099" s="9" t="s">
        <v>1555</v>
      </c>
      <c r="AO2099" s="3" t="str">
        <f>IF(ISERROR(VLOOKUP($AN2099,技まとめ!$A$1:$F$380,6,FALSE)),"－",VLOOKUP($AN2099,技まとめ!$A$1:$F$380,6,FALSE))</f>
        <v>DR</v>
      </c>
      <c r="AP2099" s="3">
        <f>IF(ISERROR(VLOOKUP($AN2099,技まとめ!$A$1:$F$380,3,FALSE)),"－",VLOOKUP($AN2099,技まとめ!$A$1:$F$380,3,FALSE))</f>
        <v>102</v>
      </c>
      <c r="AQ2099" s="3">
        <f>IF(ISERROR(VLOOKUP($AN2099,技まとめ!$A$1:$F$380,5,FALSE)),"－",VLOOKUP($AN2099,技まとめ!$A$1:$F$380,5,FALSE))</f>
        <v>57</v>
      </c>
      <c r="AR2099" s="3" t="str">
        <f>IF($E2099=IF(ISERROR(VLOOKUP($AN2099,技まとめ!$A$1:$F$380,4,FALSE)),"－",VLOOKUP($AN2099,技まとめ!$A$1:$F$380,4,FALSE)),"一致","")</f>
        <v>一致</v>
      </c>
      <c r="AS2099" s="9" t="s">
        <v>230</v>
      </c>
      <c r="AT2099" s="3" t="str">
        <f>IF(ISERROR(VLOOKUP($AS2099,技まとめ!$A$1:$F$380,6,FALSE)),"－",VLOOKUP($AS2099,技まとめ!$A$1:$F$380,6,FALSE))</f>
        <v>BL</v>
      </c>
      <c r="AU2099" s="3">
        <f>IF(ISERROR(VLOOKUP($AS2099,技まとめ!$A$1:$F$380,3,FALSE)),"－",VLOOKUP($AS2099,技まとめ!$A$1:$F$380,3,FALSE))</f>
        <v>21</v>
      </c>
      <c r="AV2099" s="3">
        <f>IF(ISERROR(VLOOKUP($AS2099,技まとめ!$A$1:$F$380,5,FALSE)),"－",VLOOKUP($AS2099,技まとめ!$A$1:$F$380,5,FALSE))</f>
        <v>22</v>
      </c>
      <c r="AW2099" s="3" t="str">
        <f>IF($E2099=IF(ISERROR(VLOOKUP($AS2099,技まとめ!$A$1:$F$380,4,FALSE)),"－",VLOOKUP($AS2099,技まとめ!$A$1:$F$380,4,FALSE)),"一致","")</f>
        <v/>
      </c>
      <c r="AX2099" s="12" t="str">
        <f t="shared" si="454"/>
        <v>ターザンキックつちだるまトリプルダッシュおんりょう</v>
      </c>
      <c r="AY2099" s="12" t="str">
        <f t="shared" si="455"/>
        <v>ターザンキックつちだるまトリプルダッシュおんりょう</v>
      </c>
      <c r="AZ2099" s="12" t="str">
        <f t="shared" si="456"/>
        <v>ターザンキックつちだるまトリプルダッシュおんりょう</v>
      </c>
      <c r="BA2099" s="12" t="str">
        <f t="shared" si="457"/>
        <v>ターザンキックつちだるまトリプルダッシュおんりょう</v>
      </c>
      <c r="BB2099" s="11" t="str">
        <f t="shared" si="458"/>
        <v>SCSCDRBL</v>
      </c>
      <c r="BC2099" s="11" t="str">
        <f t="shared" si="459"/>
        <v>SCSCDRBL</v>
      </c>
      <c r="BD2099" s="11" t="str">
        <f t="shared" si="460"/>
        <v>SCSCDRBL</v>
      </c>
      <c r="BE2099" s="11" t="str">
        <f t="shared" si="461"/>
        <v>SCSCDRBL</v>
      </c>
    </row>
    <row r="2100" spans="1:57" ht="11.25" hidden="1" customHeight="1">
      <c r="A2100" s="6">
        <v>2099</v>
      </c>
      <c r="B2100" s="7" t="s">
        <v>4567</v>
      </c>
      <c r="C2100" s="8" t="s">
        <v>4568</v>
      </c>
      <c r="D2100" s="7" t="s">
        <v>72</v>
      </c>
      <c r="E2100" s="7" t="s">
        <v>73</v>
      </c>
      <c r="F2100" s="7" t="s">
        <v>109</v>
      </c>
      <c r="G2100" s="9">
        <v>122</v>
      </c>
      <c r="H2100" s="9">
        <v>94</v>
      </c>
      <c r="I2100" s="9">
        <v>56</v>
      </c>
      <c r="J2100" s="9">
        <v>64</v>
      </c>
      <c r="K2100" s="9">
        <v>54</v>
      </c>
      <c r="L2100" s="9">
        <v>63</v>
      </c>
      <c r="M2100" s="9">
        <v>56</v>
      </c>
      <c r="N2100" s="9">
        <v>51</v>
      </c>
      <c r="O2100" s="9">
        <v>56</v>
      </c>
      <c r="P2100" s="9">
        <v>11</v>
      </c>
      <c r="Q2100" s="10">
        <v>106</v>
      </c>
      <c r="R2100" s="11">
        <v>1</v>
      </c>
      <c r="S2100" s="11">
        <v>1</v>
      </c>
      <c r="T2100" s="11">
        <v>113</v>
      </c>
      <c r="U2100" s="11">
        <v>106</v>
      </c>
      <c r="V2100" s="11">
        <v>1</v>
      </c>
      <c r="W2100" s="11">
        <v>103</v>
      </c>
      <c r="X2100" s="11">
        <f t="shared" si="448"/>
        <v>431</v>
      </c>
      <c r="Y2100" s="11">
        <f t="shared" si="449"/>
        <v>4760</v>
      </c>
      <c r="Z2100" s="11">
        <f t="shared" si="450"/>
        <v>560</v>
      </c>
      <c r="AA2100" s="11">
        <f t="shared" si="451"/>
        <v>4480</v>
      </c>
      <c r="AB2100" s="11">
        <f t="shared" si="452"/>
        <v>4480</v>
      </c>
      <c r="AC2100" s="6">
        <f t="shared" si="453"/>
        <v>5040</v>
      </c>
      <c r="AD2100" s="9" t="s">
        <v>263</v>
      </c>
      <c r="AE2100" s="3" t="str">
        <f>IF(ISERROR(VLOOKUP($AD2100,技まとめ!$A$1:$F$380,6,FALSE)),"－",VLOOKUP($AD2100,技まとめ!$A$1:$F$380,6,FALSE))</f>
        <v>DR</v>
      </c>
      <c r="AF2100" s="3">
        <f>IF(ISERROR(VLOOKUP($AD2100,技まとめ!$A$1:$F$380,3,FALSE)),"－",VLOOKUP($AD2100,技まとめ!$A$1:$F$380,3,FALSE))</f>
        <v>16</v>
      </c>
      <c r="AG2100" s="3">
        <f>IF(ISERROR(VLOOKUP($AD2100,技まとめ!$A$1:$F$380,5,FALSE)),"－",VLOOKUP($AD2100,技まとめ!$A$1:$F$380,5,FALSE))</f>
        <v>21</v>
      </c>
      <c r="AH2100" s="3" t="str">
        <f>IF($E2100=IF(ISERROR(VLOOKUP($AD2100,技まとめ!$A$1:$F$380,4,FALSE)),"－",VLOOKUP($AD2100,技まとめ!$A$1:$F$380,4,FALSE)),"一致","")</f>
        <v/>
      </c>
      <c r="AI2100" s="9" t="s">
        <v>99</v>
      </c>
      <c r="AJ2100" s="3" t="str">
        <f>IF(ISERROR(VLOOKUP($AI2100,技まとめ!$A$1:$F$380,6,FALSE)),"－",VLOOKUP($AI2100,技まとめ!$A$1:$F$380,6,FALSE))</f>
        <v>DR</v>
      </c>
      <c r="AK2100" s="3">
        <f>IF(ISERROR(VLOOKUP($AI2100,技まとめ!$A$1:$F$380,3,FALSE)),"－",VLOOKUP($AI2100,技まとめ!$A$1:$F$380,3,FALSE))</f>
        <v>77</v>
      </c>
      <c r="AL2100" s="3">
        <f>IF(ISERROR(VLOOKUP($AI2100,技まとめ!$A$1:$F$380,5,FALSE)),"－",VLOOKUP($AI2100,技まとめ!$A$1:$F$380,5,FALSE))</f>
        <v>47</v>
      </c>
      <c r="AM2100" s="3" t="str">
        <f>IF($E2100=IF(ISERROR(VLOOKUP($AI2100,技まとめ!$A$1:$F$380,4,FALSE)),"－",VLOOKUP($AI2100,技まとめ!$A$1:$F$380,4,FALSE)),"一致","")</f>
        <v>一致</v>
      </c>
      <c r="AN2100" s="9" t="s">
        <v>638</v>
      </c>
      <c r="AO2100" s="3" t="str">
        <f>IF(ISERROR(VLOOKUP($AN2100,技まとめ!$A$1:$F$380,6,FALSE)),"－",VLOOKUP($AN2100,技まとめ!$A$1:$F$380,6,FALSE))</f>
        <v>BL</v>
      </c>
      <c r="AP2100" s="3">
        <f>IF(ISERROR(VLOOKUP($AN2100,技まとめ!$A$1:$F$380,3,FALSE)),"－",VLOOKUP($AN2100,技まとめ!$A$1:$F$380,3,FALSE))</f>
        <v>52</v>
      </c>
      <c r="AQ2100" s="3">
        <f>IF(ISERROR(VLOOKUP($AN2100,技まとめ!$A$1:$F$380,5,FALSE)),"－",VLOOKUP($AN2100,技まとめ!$A$1:$F$380,5,FALSE))</f>
        <v>36</v>
      </c>
      <c r="AR2100" s="3" t="str">
        <f>IF($E2100=IF(ISERROR(VLOOKUP($AN2100,技まとめ!$A$1:$F$380,4,FALSE)),"－",VLOOKUP($AN2100,技まとめ!$A$1:$F$380,4,FALSE)),"一致","")</f>
        <v/>
      </c>
      <c r="AS2100" s="9" t="s">
        <v>124</v>
      </c>
      <c r="AT2100" s="3" t="str">
        <f>IF(ISERROR(VLOOKUP($AS2100,技まとめ!$A$1:$F$380,6,FALSE)),"－",VLOOKUP($AS2100,技まとめ!$A$1:$F$380,6,FALSE))</f>
        <v>BL</v>
      </c>
      <c r="AU2100" s="3">
        <f>IF(ISERROR(VLOOKUP($AS2100,技まとめ!$A$1:$F$380,3,FALSE)),"－",VLOOKUP($AS2100,技まとめ!$A$1:$F$380,3,FALSE))</f>
        <v>42</v>
      </c>
      <c r="AV2100" s="3">
        <f>IF(ISERROR(VLOOKUP($AS2100,技まとめ!$A$1:$F$380,5,FALSE)),"－",VLOOKUP($AS2100,技まとめ!$A$1:$F$380,5,FALSE))</f>
        <v>29</v>
      </c>
      <c r="AW2100" s="3" t="str">
        <f>IF($E2100=IF(ISERROR(VLOOKUP($AS2100,技まとめ!$A$1:$F$380,4,FALSE)),"－",VLOOKUP($AS2100,技まとめ!$A$1:$F$380,4,FALSE)),"一致","")</f>
        <v/>
      </c>
      <c r="AX2100" s="12" t="str">
        <f t="shared" si="454"/>
        <v>マジックＵ・ボートジグザグフレイムフェイクボンバー</v>
      </c>
      <c r="AY2100" s="12" t="str">
        <f t="shared" si="455"/>
        <v>マジックＵ・ボートジグザグフレイムフェイクボンバー</v>
      </c>
      <c r="AZ2100" s="12" t="str">
        <f t="shared" si="456"/>
        <v>マジックＵ・ボートジグザグフレイムフェイクボンバー</v>
      </c>
      <c r="BA2100" s="12" t="str">
        <f t="shared" si="457"/>
        <v>マジックＵ・ボートジグザグフレイムフェイクボンバー</v>
      </c>
      <c r="BB2100" s="11" t="str">
        <f t="shared" si="458"/>
        <v>DRDRBLBL</v>
      </c>
      <c r="BC2100" s="11" t="str">
        <f t="shared" si="459"/>
        <v>DRDRBLBL</v>
      </c>
      <c r="BD2100" s="11" t="str">
        <f t="shared" si="460"/>
        <v>DRDRBLBL</v>
      </c>
      <c r="BE2100" s="11" t="str">
        <f t="shared" si="461"/>
        <v>DRDRBLBL</v>
      </c>
    </row>
    <row r="2101" spans="1:57" ht="11.25" hidden="1" customHeight="1">
      <c r="A2101" s="6">
        <v>2100</v>
      </c>
      <c r="B2101" s="7" t="s">
        <v>4569</v>
      </c>
      <c r="C2101" s="8" t="s">
        <v>4570</v>
      </c>
      <c r="D2101" s="7" t="s">
        <v>72</v>
      </c>
      <c r="E2101" s="7" t="s">
        <v>81</v>
      </c>
      <c r="F2101" s="7" t="s">
        <v>82</v>
      </c>
      <c r="G2101" s="9">
        <v>94</v>
      </c>
      <c r="H2101" s="9">
        <v>124</v>
      </c>
      <c r="I2101" s="9">
        <v>60</v>
      </c>
      <c r="J2101" s="9">
        <v>58</v>
      </c>
      <c r="K2101" s="9">
        <v>59</v>
      </c>
      <c r="L2101" s="9">
        <v>62</v>
      </c>
      <c r="M2101" s="9">
        <v>60</v>
      </c>
      <c r="N2101" s="9">
        <v>43</v>
      </c>
      <c r="O2101" s="9">
        <v>48</v>
      </c>
      <c r="P2101" s="9">
        <v>49</v>
      </c>
      <c r="Q2101" s="10">
        <v>110</v>
      </c>
      <c r="R2101" s="11">
        <v>27</v>
      </c>
      <c r="S2101" s="11">
        <v>1</v>
      </c>
      <c r="T2101" s="11">
        <v>112</v>
      </c>
      <c r="U2101" s="11">
        <v>110</v>
      </c>
      <c r="V2101" s="11">
        <v>1</v>
      </c>
      <c r="W2101" s="11">
        <v>98</v>
      </c>
      <c r="X2101" s="11">
        <f t="shared" si="448"/>
        <v>459</v>
      </c>
      <c r="Y2101" s="11">
        <f t="shared" si="449"/>
        <v>4895</v>
      </c>
      <c r="Z2101" s="11">
        <f t="shared" si="450"/>
        <v>1445</v>
      </c>
      <c r="AA2101" s="11">
        <f t="shared" si="451"/>
        <v>4420</v>
      </c>
      <c r="AB2101" s="11">
        <f t="shared" si="452"/>
        <v>4420</v>
      </c>
      <c r="AC2101" s="6">
        <f t="shared" si="453"/>
        <v>5105</v>
      </c>
      <c r="AD2101" s="9" t="s">
        <v>638</v>
      </c>
      <c r="AE2101" s="3" t="str">
        <f>IF(ISERROR(VLOOKUP($AD2101,技まとめ!$A$1:$F$380,6,FALSE)),"－",VLOOKUP($AD2101,技まとめ!$A$1:$F$380,6,FALSE))</f>
        <v>BL</v>
      </c>
      <c r="AF2101" s="3">
        <f>IF(ISERROR(VLOOKUP($AD2101,技まとめ!$A$1:$F$380,3,FALSE)),"－",VLOOKUP($AD2101,技まとめ!$A$1:$F$380,3,FALSE))</f>
        <v>52</v>
      </c>
      <c r="AG2101" s="3">
        <f>IF(ISERROR(VLOOKUP($AD2101,技まとめ!$A$1:$F$380,5,FALSE)),"－",VLOOKUP($AD2101,技まとめ!$A$1:$F$380,5,FALSE))</f>
        <v>36</v>
      </c>
      <c r="AH2101" s="3" t="str">
        <f>IF($E2101=IF(ISERROR(VLOOKUP($AD2101,技まとめ!$A$1:$F$380,4,FALSE)),"－",VLOOKUP($AD2101,技まとめ!$A$1:$F$380,4,FALSE)),"一致","")</f>
        <v/>
      </c>
      <c r="AI2101" s="9" t="s">
        <v>1940</v>
      </c>
      <c r="AJ2101" s="3" t="str">
        <f>IF(ISERROR(VLOOKUP($AI2101,技まとめ!$A$1:$F$380,6,FALSE)),"－",VLOOKUP($AI2101,技まとめ!$A$1:$F$380,6,FALSE))</f>
        <v>DR</v>
      </c>
      <c r="AK2101" s="3">
        <f>IF(ISERROR(VLOOKUP($AI2101,技まとめ!$A$1:$F$380,3,FALSE)),"－",VLOOKUP($AI2101,技まとめ!$A$1:$F$380,3,FALSE))</f>
        <v>94</v>
      </c>
      <c r="AL2101" s="3">
        <f>IF(ISERROR(VLOOKUP($AI2101,技まとめ!$A$1:$F$380,5,FALSE)),"－",VLOOKUP($AI2101,技まとめ!$A$1:$F$380,5,FALSE))</f>
        <v>56</v>
      </c>
      <c r="AM2101" s="3" t="str">
        <f>IF($E2101=IF(ISERROR(VLOOKUP($AI2101,技まとめ!$A$1:$F$380,4,FALSE)),"－",VLOOKUP($AI2101,技まとめ!$A$1:$F$380,4,FALSE)),"一致","")</f>
        <v/>
      </c>
      <c r="AN2101" s="9" t="s">
        <v>83</v>
      </c>
      <c r="AO2101" s="3" t="str">
        <f>IF(ISERROR(VLOOKUP($AN2101,技まとめ!$A$1:$F$380,6,FALSE)),"－",VLOOKUP($AN2101,技まとめ!$A$1:$F$380,6,FALSE))</f>
        <v>DR</v>
      </c>
      <c r="AP2101" s="3">
        <f>IF(ISERROR(VLOOKUP($AN2101,技まとめ!$A$1:$F$380,3,FALSE)),"－",VLOOKUP($AN2101,技まとめ!$A$1:$F$380,3,FALSE))</f>
        <v>13</v>
      </c>
      <c r="AQ2101" s="3">
        <f>IF(ISERROR(VLOOKUP($AN2101,技まとめ!$A$1:$F$380,5,FALSE)),"－",VLOOKUP($AN2101,技まとめ!$A$1:$F$380,5,FALSE))</f>
        <v>20</v>
      </c>
      <c r="AR2101" s="3" t="str">
        <f>IF($E2101=IF(ISERROR(VLOOKUP($AN2101,技まとめ!$A$1:$F$380,4,FALSE)),"－",VLOOKUP($AN2101,技まとめ!$A$1:$F$380,4,FALSE)),"一致","")</f>
        <v>一致</v>
      </c>
      <c r="AS2101" s="9" t="s">
        <v>500</v>
      </c>
      <c r="AT2101" s="3" t="str">
        <f>IF(ISERROR(VLOOKUP($AS2101,技まとめ!$A$1:$F$380,6,FALSE)),"－",VLOOKUP($AS2101,技まとめ!$A$1:$F$380,6,FALSE))</f>
        <v>SC</v>
      </c>
      <c r="AU2101" s="3">
        <f>IF(ISERROR(VLOOKUP($AS2101,技まとめ!$A$1:$F$380,3,FALSE)),"－",VLOOKUP($AS2101,技まとめ!$A$1:$F$380,3,FALSE))</f>
        <v>31</v>
      </c>
      <c r="AV2101" s="3">
        <f>IF(ISERROR(VLOOKUP($AS2101,技まとめ!$A$1:$F$380,5,FALSE)),"－",VLOOKUP($AS2101,技まとめ!$A$1:$F$380,5,FALSE))</f>
        <v>22</v>
      </c>
      <c r="AW2101" s="3" t="str">
        <f>IF($E2101=IF(ISERROR(VLOOKUP($AS2101,技まとめ!$A$1:$F$380,4,FALSE)),"－",VLOOKUP($AS2101,技まとめ!$A$1:$F$380,4,FALSE)),"一致","")</f>
        <v/>
      </c>
      <c r="AX2101" s="12" t="str">
        <f t="shared" si="454"/>
        <v>ジグザグフレイムスーパーエラシコしっぷうダッシュつちだるま</v>
      </c>
      <c r="AY2101" s="12" t="str">
        <f t="shared" si="455"/>
        <v>ジグザグフレイムスーパーエラシコしっぷうダッシュつちだるま</v>
      </c>
      <c r="AZ2101" s="12" t="str">
        <f t="shared" si="456"/>
        <v>ジグザグフレイムスーパーエラシコしっぷうダッシュつちだるま</v>
      </c>
      <c r="BA2101" s="12" t="str">
        <f t="shared" si="457"/>
        <v>ジグザグフレイムスーパーエラシコしっぷうダッシュつちだるま</v>
      </c>
      <c r="BB2101" s="11" t="str">
        <f t="shared" si="458"/>
        <v>BLDRDRSC</v>
      </c>
      <c r="BC2101" s="11" t="str">
        <f t="shared" si="459"/>
        <v>BLDRDRSC</v>
      </c>
      <c r="BD2101" s="11" t="str">
        <f t="shared" si="460"/>
        <v>BLDRDRSC</v>
      </c>
      <c r="BE2101" s="11" t="str">
        <f t="shared" si="461"/>
        <v>BLDRDRSC</v>
      </c>
    </row>
    <row r="2102" spans="1:57" ht="11.25" hidden="1" customHeight="1">
      <c r="A2102" s="6">
        <v>2101</v>
      </c>
      <c r="B2102" s="7" t="s">
        <v>4571</v>
      </c>
      <c r="C2102" s="8" t="s">
        <v>4572</v>
      </c>
      <c r="D2102" s="7" t="s">
        <v>72</v>
      </c>
      <c r="E2102" s="7" t="s">
        <v>95</v>
      </c>
      <c r="F2102" s="7" t="s">
        <v>128</v>
      </c>
      <c r="G2102" s="9">
        <v>122</v>
      </c>
      <c r="H2102" s="9">
        <v>100</v>
      </c>
      <c r="I2102" s="9">
        <v>62</v>
      </c>
      <c r="J2102" s="9">
        <v>59</v>
      </c>
      <c r="K2102" s="9">
        <v>56</v>
      </c>
      <c r="L2102" s="9">
        <v>53</v>
      </c>
      <c r="M2102" s="9">
        <v>54</v>
      </c>
      <c r="N2102" s="9">
        <v>53</v>
      </c>
      <c r="O2102" s="9">
        <v>55</v>
      </c>
      <c r="P2102" s="9">
        <v>19</v>
      </c>
      <c r="Q2102" s="10">
        <v>112</v>
      </c>
      <c r="R2102" s="11">
        <v>5</v>
      </c>
      <c r="S2102" s="11">
        <v>1</v>
      </c>
      <c r="T2102" s="11">
        <v>103</v>
      </c>
      <c r="U2102" s="11">
        <v>104</v>
      </c>
      <c r="V2102" s="11">
        <v>1</v>
      </c>
      <c r="W2102" s="11">
        <v>105</v>
      </c>
      <c r="X2102" s="11">
        <f t="shared" si="448"/>
        <v>431</v>
      </c>
      <c r="Y2102" s="11">
        <f t="shared" si="449"/>
        <v>5010</v>
      </c>
      <c r="Z2102" s="11">
        <f t="shared" si="450"/>
        <v>710</v>
      </c>
      <c r="AA2102" s="11">
        <f t="shared" si="451"/>
        <v>4140</v>
      </c>
      <c r="AB2102" s="11">
        <f t="shared" si="452"/>
        <v>4140</v>
      </c>
      <c r="AC2102" s="6">
        <f t="shared" si="453"/>
        <v>4670</v>
      </c>
      <c r="AD2102" s="9" t="s">
        <v>182</v>
      </c>
      <c r="AE2102" s="3" t="str">
        <f>IF(ISERROR(VLOOKUP($AD2102,技まとめ!$A$1:$F$380,6,FALSE)),"－",VLOOKUP($AD2102,技まとめ!$A$1:$F$380,6,FALSE))</f>
        <v>SC</v>
      </c>
      <c r="AF2102" s="3">
        <f>IF(ISERROR(VLOOKUP($AD2102,技まとめ!$A$1:$F$380,3,FALSE)),"－",VLOOKUP($AD2102,技まとめ!$A$1:$F$380,3,FALSE))</f>
        <v>31</v>
      </c>
      <c r="AG2102" s="3">
        <f>IF(ISERROR(VLOOKUP($AD2102,技まとめ!$A$1:$F$380,5,FALSE)),"－",VLOOKUP($AD2102,技まとめ!$A$1:$F$380,5,FALSE))</f>
        <v>22</v>
      </c>
      <c r="AH2102" s="3" t="str">
        <f>IF($E2102=IF(ISERROR(VLOOKUP($AD2102,技まとめ!$A$1:$F$380,4,FALSE)),"－",VLOOKUP($AD2102,技まとめ!$A$1:$F$380,4,FALSE)),"一致","")</f>
        <v>一致</v>
      </c>
      <c r="AI2102" s="9" t="s">
        <v>710</v>
      </c>
      <c r="AJ2102" s="3" t="str">
        <f>IF(ISERROR(VLOOKUP($AI2102,技まとめ!$A$1:$F$380,6,FALSE)),"－",VLOOKUP($AI2102,技まとめ!$A$1:$F$380,6,FALSE))</f>
        <v>DR</v>
      </c>
      <c r="AK2102" s="3">
        <f>IF(ISERROR(VLOOKUP($AI2102,技まとめ!$A$1:$F$380,3,FALSE)),"－",VLOOKUP($AI2102,技まとめ!$A$1:$F$380,3,FALSE))</f>
        <v>15</v>
      </c>
      <c r="AL2102" s="3">
        <f>IF(ISERROR(VLOOKUP($AI2102,技まとめ!$A$1:$F$380,5,FALSE)),"－",VLOOKUP($AI2102,技まとめ!$A$1:$F$380,5,FALSE))</f>
        <v>20</v>
      </c>
      <c r="AM2102" s="3" t="str">
        <f>IF($E2102=IF(ISERROR(VLOOKUP($AI2102,技まとめ!$A$1:$F$380,4,FALSE)),"－",VLOOKUP($AI2102,技まとめ!$A$1:$F$380,4,FALSE)),"一致","")</f>
        <v/>
      </c>
      <c r="AN2102" s="9" t="s">
        <v>360</v>
      </c>
      <c r="AO2102" s="3" t="str">
        <f>IF(ISERROR(VLOOKUP($AN2102,技まとめ!$A$1:$F$380,6,FALSE)),"－",VLOOKUP($AN2102,技まとめ!$A$1:$F$380,6,FALSE))</f>
        <v>LS</v>
      </c>
      <c r="AP2102" s="3">
        <f>IF(ISERROR(VLOOKUP($AN2102,技まとめ!$A$1:$F$380,3,FALSE)),"－",VLOOKUP($AN2102,技まとめ!$A$1:$F$380,3,FALSE))</f>
        <v>64</v>
      </c>
      <c r="AQ2102" s="3">
        <f>IF(ISERROR(VLOOKUP($AN2102,技まとめ!$A$1:$F$380,5,FALSE)),"－",VLOOKUP($AN2102,技まとめ!$A$1:$F$380,5,FALSE))</f>
        <v>44</v>
      </c>
      <c r="AR2102" s="3" t="str">
        <f>IF($E2102=IF(ISERROR(VLOOKUP($AN2102,技まとめ!$A$1:$F$380,4,FALSE)),"－",VLOOKUP($AN2102,技まとめ!$A$1:$F$380,4,FALSE)),"一致","")</f>
        <v/>
      </c>
      <c r="AS2102" s="9" t="s">
        <v>4573</v>
      </c>
      <c r="AT2102" s="3" t="str">
        <f>IF(ISERROR(VLOOKUP($AS2102,技まとめ!$A$1:$F$380,6,FALSE)),"－",VLOOKUP($AS2102,技まとめ!$A$1:$F$380,6,FALSE))</f>
        <v>NS</v>
      </c>
      <c r="AU2102" s="3">
        <f>IF(ISERROR(VLOOKUP($AS2102,技まとめ!$A$1:$F$380,3,FALSE)),"－",VLOOKUP($AS2102,技まとめ!$A$1:$F$380,3,FALSE))</f>
        <v>114</v>
      </c>
      <c r="AV2102" s="3">
        <f>IF(ISERROR(VLOOKUP($AS2102,技まとめ!$A$1:$F$380,5,FALSE)),"－",VLOOKUP($AS2102,技まとめ!$A$1:$F$380,5,FALSE))</f>
        <v>61</v>
      </c>
      <c r="AW2102" s="3" t="str">
        <f>IF($E2102=IF(ISERROR(VLOOKUP($AS2102,技まとめ!$A$1:$F$380,4,FALSE)),"－",VLOOKUP($AS2102,技まとめ!$A$1:$F$380,4,FALSE)),"一致","")</f>
        <v/>
      </c>
      <c r="AX2102" s="12" t="str">
        <f t="shared" si="454"/>
        <v>ひゃくれつショットひとりワンツーアサルトシュートイナズマ１ごうおとし</v>
      </c>
      <c r="AY2102" s="12" t="str">
        <f t="shared" si="455"/>
        <v>ひゃくれつショットひとりワンツーアサルトシュートイナズマ１ごうおとし</v>
      </c>
      <c r="AZ2102" s="12" t="str">
        <f t="shared" si="456"/>
        <v>ひゃくれつショットひとりワンツーアサルトシュートイナズマ１ごうおとし</v>
      </c>
      <c r="BA2102" s="12" t="str">
        <f t="shared" si="457"/>
        <v>ひゃくれつショットひとりワンツーアサルトシュートイナズマ１ごうおとし</v>
      </c>
      <c r="BB2102" s="11" t="str">
        <f t="shared" si="458"/>
        <v>SCDRLSNS</v>
      </c>
      <c r="BC2102" s="11" t="str">
        <f t="shared" si="459"/>
        <v>SCDRLSNS</v>
      </c>
      <c r="BD2102" s="11" t="str">
        <f t="shared" si="460"/>
        <v>SCDRLSNS</v>
      </c>
      <c r="BE2102" s="11" t="str">
        <f t="shared" si="461"/>
        <v>SCDRLSNS</v>
      </c>
    </row>
    <row r="2103" spans="1:57" ht="11.25" hidden="1" customHeight="1">
      <c r="A2103" s="6">
        <v>2102</v>
      </c>
      <c r="B2103" s="7" t="s">
        <v>4574</v>
      </c>
      <c r="C2103" s="8" t="s">
        <v>4575</v>
      </c>
      <c r="D2103" s="7" t="s">
        <v>72</v>
      </c>
      <c r="E2103" s="7" t="s">
        <v>95</v>
      </c>
      <c r="F2103" s="7" t="s">
        <v>82</v>
      </c>
      <c r="G2103" s="9">
        <v>127</v>
      </c>
      <c r="H2103" s="9">
        <v>93</v>
      </c>
      <c r="I2103" s="9">
        <v>51</v>
      </c>
      <c r="J2103" s="9">
        <v>50</v>
      </c>
      <c r="K2103" s="9">
        <v>48</v>
      </c>
      <c r="L2103" s="9">
        <v>53</v>
      </c>
      <c r="M2103" s="9">
        <v>50</v>
      </c>
      <c r="N2103" s="9">
        <v>60</v>
      </c>
      <c r="O2103" s="9">
        <v>48</v>
      </c>
      <c r="P2103" s="9">
        <v>58</v>
      </c>
      <c r="Q2103" s="10">
        <v>101</v>
      </c>
      <c r="R2103" s="11">
        <v>34</v>
      </c>
      <c r="S2103" s="11">
        <v>1</v>
      </c>
      <c r="T2103" s="11">
        <v>103</v>
      </c>
      <c r="U2103" s="11">
        <v>100</v>
      </c>
      <c r="V2103" s="11">
        <v>1</v>
      </c>
      <c r="W2103" s="11">
        <v>98</v>
      </c>
      <c r="X2103" s="11">
        <f t="shared" si="448"/>
        <v>438</v>
      </c>
      <c r="Y2103" s="11">
        <f t="shared" si="449"/>
        <v>4535</v>
      </c>
      <c r="Z2103" s="11">
        <f t="shared" si="450"/>
        <v>1690</v>
      </c>
      <c r="AA2103" s="11">
        <f t="shared" si="451"/>
        <v>4105</v>
      </c>
      <c r="AB2103" s="11">
        <f t="shared" si="452"/>
        <v>4105</v>
      </c>
      <c r="AC2103" s="6">
        <f t="shared" si="453"/>
        <v>4780</v>
      </c>
      <c r="AD2103" s="9" t="s">
        <v>235</v>
      </c>
      <c r="AE2103" s="3" t="str">
        <f>IF(ISERROR(VLOOKUP($AD2103,技まとめ!$A$1:$F$380,6,FALSE)),"－",VLOOKUP($AD2103,技まとめ!$A$1:$F$380,6,FALSE))</f>
        <v>BL</v>
      </c>
      <c r="AF2103" s="3">
        <f>IF(ISERROR(VLOOKUP($AD2103,技まとめ!$A$1:$F$380,3,FALSE)),"－",VLOOKUP($AD2103,技まとめ!$A$1:$F$380,3,FALSE))</f>
        <v>18</v>
      </c>
      <c r="AG2103" s="3">
        <f>IF(ISERROR(VLOOKUP($AD2103,技まとめ!$A$1:$F$380,5,FALSE)),"－",VLOOKUP($AD2103,技まとめ!$A$1:$F$380,5,FALSE))</f>
        <v>21</v>
      </c>
      <c r="AH2103" s="3" t="str">
        <f>IF($E2103=IF(ISERROR(VLOOKUP($AD2103,技まとめ!$A$1:$F$380,4,FALSE)),"－",VLOOKUP($AD2103,技まとめ!$A$1:$F$380,4,FALSE)),"一致","")</f>
        <v>一致</v>
      </c>
      <c r="AI2103" s="9" t="s">
        <v>710</v>
      </c>
      <c r="AJ2103" s="3" t="str">
        <f>IF(ISERROR(VLOOKUP($AI2103,技まとめ!$A$1:$F$380,6,FALSE)),"－",VLOOKUP($AI2103,技まとめ!$A$1:$F$380,6,FALSE))</f>
        <v>DR</v>
      </c>
      <c r="AK2103" s="3">
        <f>IF(ISERROR(VLOOKUP($AI2103,技まとめ!$A$1:$F$380,3,FALSE)),"－",VLOOKUP($AI2103,技まとめ!$A$1:$F$380,3,FALSE))</f>
        <v>15</v>
      </c>
      <c r="AL2103" s="3">
        <f>IF(ISERROR(VLOOKUP($AI2103,技まとめ!$A$1:$F$380,5,FALSE)),"－",VLOOKUP($AI2103,技まとめ!$A$1:$F$380,5,FALSE))</f>
        <v>20</v>
      </c>
      <c r="AM2103" s="3" t="str">
        <f>IF($E2103=IF(ISERROR(VLOOKUP($AI2103,技まとめ!$A$1:$F$380,4,FALSE)),"－",VLOOKUP($AI2103,技まとめ!$A$1:$F$380,4,FALSE)),"一致","")</f>
        <v/>
      </c>
      <c r="AN2103" s="9" t="s">
        <v>186</v>
      </c>
      <c r="AO2103" s="3" t="str">
        <f>IF(ISERROR(VLOOKUP($AN2103,技まとめ!$A$1:$F$380,6,FALSE)),"－",VLOOKUP($AN2103,技まとめ!$A$1:$F$380,6,FALSE))</f>
        <v>DR</v>
      </c>
      <c r="AP2103" s="3">
        <f>IF(ISERROR(VLOOKUP($AN2103,技まとめ!$A$1:$F$380,3,FALSE)),"－",VLOOKUP($AN2103,技まとめ!$A$1:$F$380,3,FALSE))</f>
        <v>27</v>
      </c>
      <c r="AQ2103" s="3">
        <f>IF(ISERROR(VLOOKUP($AN2103,技まとめ!$A$1:$F$380,5,FALSE)),"－",VLOOKUP($AN2103,技まとめ!$A$1:$F$380,5,FALSE))</f>
        <v>25</v>
      </c>
      <c r="AR2103" s="3" t="str">
        <f>IF($E2103=IF(ISERROR(VLOOKUP($AN2103,技まとめ!$A$1:$F$380,4,FALSE)),"－",VLOOKUP($AN2103,技まとめ!$A$1:$F$380,4,FALSE)),"一致","")</f>
        <v/>
      </c>
      <c r="AS2103" s="9" t="s">
        <v>875</v>
      </c>
      <c r="AT2103" s="3" t="str">
        <f>IF(ISERROR(VLOOKUP($AS2103,技まとめ!$A$1:$F$380,6,FALSE)),"－",VLOOKUP($AS2103,技まとめ!$A$1:$F$380,6,FALSE))</f>
        <v>DR</v>
      </c>
      <c r="AU2103" s="3">
        <f>IF(ISERROR(VLOOKUP($AS2103,技まとめ!$A$1:$F$380,3,FALSE)),"－",VLOOKUP($AS2103,技まとめ!$A$1:$F$380,3,FALSE))</f>
        <v>60</v>
      </c>
      <c r="AV2103" s="3">
        <f>IF(ISERROR(VLOOKUP($AS2103,技まとめ!$A$1:$F$380,5,FALSE)),"－",VLOOKUP($AS2103,技まとめ!$A$1:$F$380,5,FALSE))</f>
        <v>39</v>
      </c>
      <c r="AW2103" s="3" t="str">
        <f>IF($E2103=IF(ISERROR(VLOOKUP($AS2103,技まとめ!$A$1:$F$380,4,FALSE)),"－",VLOOKUP($AS2103,技まとめ!$A$1:$F$380,4,FALSE)),"一致","")</f>
        <v/>
      </c>
      <c r="AX2103" s="12" t="str">
        <f t="shared" si="454"/>
        <v>ドッペルゲンガーひとりワンツーフーセンガムシザース・ボム</v>
      </c>
      <c r="AY2103" s="12" t="str">
        <f t="shared" si="455"/>
        <v>ドッペルゲンガーひとりワンツーフーセンガムシザース・ボム</v>
      </c>
      <c r="AZ2103" s="12" t="str">
        <f t="shared" si="456"/>
        <v>ドッペルゲンガーひとりワンツーフーセンガムシザース・ボム</v>
      </c>
      <c r="BA2103" s="12" t="str">
        <f t="shared" si="457"/>
        <v>ドッペルゲンガーひとりワンツーフーセンガムシザース・ボム</v>
      </c>
      <c r="BB2103" s="11" t="str">
        <f t="shared" si="458"/>
        <v>BLDRDRDR</v>
      </c>
      <c r="BC2103" s="11" t="str">
        <f t="shared" si="459"/>
        <v>BLDRDRDR</v>
      </c>
      <c r="BD2103" s="11" t="str">
        <f t="shared" si="460"/>
        <v>BLDRDRDR</v>
      </c>
      <c r="BE2103" s="11" t="str">
        <f t="shared" si="461"/>
        <v>BLDRDRDR</v>
      </c>
    </row>
    <row r="2104" spans="1:57" ht="11.25" hidden="1" customHeight="1">
      <c r="A2104" s="6">
        <v>2103</v>
      </c>
      <c r="B2104" s="7" t="s">
        <v>4576</v>
      </c>
      <c r="C2104" s="8" t="s">
        <v>4577</v>
      </c>
      <c r="D2104" s="7" t="s">
        <v>650</v>
      </c>
      <c r="E2104" s="7" t="s">
        <v>102</v>
      </c>
      <c r="F2104" s="7" t="s">
        <v>128</v>
      </c>
      <c r="G2104" s="9">
        <v>101</v>
      </c>
      <c r="H2104" s="9">
        <v>120</v>
      </c>
      <c r="I2104" s="9">
        <v>56</v>
      </c>
      <c r="J2104" s="9">
        <v>56</v>
      </c>
      <c r="K2104" s="9">
        <v>57</v>
      </c>
      <c r="L2104" s="9">
        <v>54</v>
      </c>
      <c r="M2104" s="9">
        <v>66</v>
      </c>
      <c r="N2104" s="9">
        <v>57</v>
      </c>
      <c r="O2104" s="9">
        <v>56</v>
      </c>
      <c r="P2104" s="9">
        <v>11</v>
      </c>
      <c r="Q2104" s="10">
        <v>106</v>
      </c>
      <c r="R2104" s="11">
        <v>1</v>
      </c>
      <c r="S2104" s="11">
        <v>1</v>
      </c>
      <c r="T2104" s="11">
        <v>104</v>
      </c>
      <c r="U2104" s="11">
        <v>116</v>
      </c>
      <c r="V2104" s="11">
        <v>1</v>
      </c>
      <c r="W2104" s="11">
        <v>104</v>
      </c>
      <c r="X2104" s="11">
        <f t="shared" si="448"/>
        <v>433</v>
      </c>
      <c r="Y2104" s="11">
        <f t="shared" si="449"/>
        <v>4765</v>
      </c>
      <c r="Z2104" s="11">
        <f t="shared" si="450"/>
        <v>565</v>
      </c>
      <c r="AA2104" s="11">
        <f t="shared" si="451"/>
        <v>4170</v>
      </c>
      <c r="AB2104" s="11">
        <f t="shared" si="452"/>
        <v>4170</v>
      </c>
      <c r="AC2104" s="6">
        <f t="shared" si="453"/>
        <v>4685</v>
      </c>
      <c r="AD2104" s="9" t="s">
        <v>5015</v>
      </c>
      <c r="AE2104" s="3" t="str">
        <f>IF(ISERROR(VLOOKUP($AD2104,技まとめ!$A$1:$F$380,6,FALSE)),"－",VLOOKUP($AD2104,技まとめ!$A$1:$F$380,6,FALSE))</f>
        <v>－</v>
      </c>
      <c r="AF2104" s="3">
        <f>IF(ISERROR(VLOOKUP($AD2104,技まとめ!$A$1:$F$380,3,FALSE)),"－",VLOOKUP($AD2104,技まとめ!$A$1:$F$380,3,FALSE))</f>
        <v>0</v>
      </c>
      <c r="AG2104" s="3">
        <f>IF(ISERROR(VLOOKUP($AD2104,技まとめ!$A$1:$F$380,5,FALSE)),"－",VLOOKUP($AD2104,技まとめ!$A$1:$F$380,5,FALSE))</f>
        <v>0</v>
      </c>
      <c r="AH2104" s="3" t="str">
        <f>IF($E2104=IF(ISERROR(VLOOKUP($AD2104,技まとめ!$A$1:$F$380,4,FALSE)),"－",VLOOKUP($AD2104,技まとめ!$A$1:$F$380,4,FALSE)),"一致","")</f>
        <v/>
      </c>
      <c r="AI2104" s="9" t="s">
        <v>647</v>
      </c>
      <c r="AJ2104" s="3" t="str">
        <f>IF(ISERROR(VLOOKUP($AI2104,技まとめ!$A$1:$F$380,6,FALSE)),"－",VLOOKUP($AI2104,技まとめ!$A$1:$F$380,6,FALSE))</f>
        <v>NS</v>
      </c>
      <c r="AK2104" s="3">
        <f>IF(ISERROR(VLOOKUP($AI2104,技まとめ!$A$1:$F$380,3,FALSE)),"－",VLOOKUP($AI2104,技まとめ!$A$1:$F$380,3,FALSE))</f>
        <v>103</v>
      </c>
      <c r="AL2104" s="3">
        <f>IF(ISERROR(VLOOKUP($AI2104,技まとめ!$A$1:$F$380,5,FALSE)),"－",VLOOKUP($AI2104,技まとめ!$A$1:$F$380,5,FALSE))</f>
        <v>55</v>
      </c>
      <c r="AM2104" s="3" t="str">
        <f>IF($E2104=IF(ISERROR(VLOOKUP($AI2104,技まとめ!$A$1:$F$380,4,FALSE)),"－",VLOOKUP($AI2104,技まとめ!$A$1:$F$380,4,FALSE)),"一致","")</f>
        <v/>
      </c>
      <c r="AN2104" s="9" t="s">
        <v>686</v>
      </c>
      <c r="AO2104" s="3" t="str">
        <f>IF(ISERROR(VLOOKUP($AN2104,技まとめ!$A$1:$F$380,6,FALSE)),"－",VLOOKUP($AN2104,技まとめ!$A$1:$F$380,6,FALSE))</f>
        <v>DR</v>
      </c>
      <c r="AP2104" s="3">
        <f>IF(ISERROR(VLOOKUP($AN2104,技まとめ!$A$1:$F$380,3,FALSE)),"－",VLOOKUP($AN2104,技まとめ!$A$1:$F$380,3,FALSE))</f>
        <v>34</v>
      </c>
      <c r="AQ2104" s="3">
        <f>IF(ISERROR(VLOOKUP($AN2104,技まとめ!$A$1:$F$380,5,FALSE)),"－",VLOOKUP($AN2104,技まとめ!$A$1:$F$380,5,FALSE))</f>
        <v>27</v>
      </c>
      <c r="AR2104" s="3" t="str">
        <f>IF($E2104=IF(ISERROR(VLOOKUP($AN2104,技まとめ!$A$1:$F$380,4,FALSE)),"－",VLOOKUP($AN2104,技まとめ!$A$1:$F$380,4,FALSE)),"一致","")</f>
        <v>一致</v>
      </c>
      <c r="AS2104" s="9" t="s">
        <v>638</v>
      </c>
      <c r="AT2104" s="3" t="str">
        <f>IF(ISERROR(VLOOKUP($AS2104,技まとめ!$A$1:$F$380,6,FALSE)),"－",VLOOKUP($AS2104,技まとめ!$A$1:$F$380,6,FALSE))</f>
        <v>BL</v>
      </c>
      <c r="AU2104" s="3">
        <f>IF(ISERROR(VLOOKUP($AS2104,技まとめ!$A$1:$F$380,3,FALSE)),"－",VLOOKUP($AS2104,技まとめ!$A$1:$F$380,3,FALSE))</f>
        <v>52</v>
      </c>
      <c r="AV2104" s="3">
        <f>IF(ISERROR(VLOOKUP($AS2104,技まとめ!$A$1:$F$380,5,FALSE)),"－",VLOOKUP($AS2104,技まとめ!$A$1:$F$380,5,FALSE))</f>
        <v>36</v>
      </c>
      <c r="AW2104" s="3" t="str">
        <f>IF($E2104=IF(ISERROR(VLOOKUP($AS2104,技まとめ!$A$1:$F$380,4,FALSE)),"－",VLOOKUP($AS2104,技まとめ!$A$1:$F$380,4,FALSE)),"一致","")</f>
        <v>一致</v>
      </c>
      <c r="AX2104" s="12" t="str">
        <f t="shared" si="454"/>
        <v>みんなイケイケ！ストライクサンバヒートタックルジグザグフレイム</v>
      </c>
      <c r="AY2104" s="12" t="str">
        <f t="shared" si="455"/>
        <v>みんなイケイケ！ストライクサンバヒートタックルジグザグフレイム</v>
      </c>
      <c r="AZ2104" s="12" t="str">
        <f t="shared" si="456"/>
        <v>みんなイケイケ！ストライクサンバヒートタックルジグザグフレイム</v>
      </c>
      <c r="BA2104" s="12" t="str">
        <f t="shared" si="457"/>
        <v>みんなイケイケ！ストライクサンバヒートタックルジグザグフレイム</v>
      </c>
      <c r="BB2104" s="11" t="str">
        <f t="shared" si="458"/>
        <v>－NSDRBL</v>
      </c>
      <c r="BC2104" s="11" t="str">
        <f t="shared" si="459"/>
        <v>－NSDRBL</v>
      </c>
      <c r="BD2104" s="11" t="str">
        <f t="shared" si="460"/>
        <v>－NSDRBL</v>
      </c>
      <c r="BE2104" s="11" t="str">
        <f t="shared" si="461"/>
        <v>－NSDRBL</v>
      </c>
    </row>
    <row r="2105" spans="1:57" ht="11.25" hidden="1" customHeight="1">
      <c r="A2105" s="6">
        <v>2104</v>
      </c>
      <c r="B2105" s="7" t="s">
        <v>4578</v>
      </c>
      <c r="C2105" s="8" t="s">
        <v>4579</v>
      </c>
      <c r="D2105" s="7" t="s">
        <v>650</v>
      </c>
      <c r="E2105" s="7" t="s">
        <v>81</v>
      </c>
      <c r="F2105" s="7" t="s">
        <v>128</v>
      </c>
      <c r="G2105" s="9">
        <v>98</v>
      </c>
      <c r="H2105" s="9">
        <v>118</v>
      </c>
      <c r="I2105" s="9">
        <v>49</v>
      </c>
      <c r="J2105" s="9">
        <v>51</v>
      </c>
      <c r="K2105" s="9">
        <v>48</v>
      </c>
      <c r="L2105" s="9">
        <v>51</v>
      </c>
      <c r="M2105" s="9">
        <v>53</v>
      </c>
      <c r="N2105" s="9">
        <v>52</v>
      </c>
      <c r="O2105" s="9">
        <v>63</v>
      </c>
      <c r="P2105" s="9">
        <v>51</v>
      </c>
      <c r="Q2105" s="10">
        <v>99</v>
      </c>
      <c r="R2105" s="11">
        <v>20</v>
      </c>
      <c r="S2105" s="11">
        <v>1</v>
      </c>
      <c r="T2105" s="11">
        <v>101</v>
      </c>
      <c r="U2105" s="11">
        <v>103</v>
      </c>
      <c r="V2105" s="11">
        <v>1</v>
      </c>
      <c r="W2105" s="11">
        <v>113</v>
      </c>
      <c r="X2105" s="11">
        <f t="shared" si="448"/>
        <v>438</v>
      </c>
      <c r="Y2105" s="11">
        <f t="shared" si="449"/>
        <v>4530</v>
      </c>
      <c r="Z2105" s="11">
        <f t="shared" si="450"/>
        <v>1275</v>
      </c>
      <c r="AA2105" s="11">
        <f t="shared" si="451"/>
        <v>4110</v>
      </c>
      <c r="AB2105" s="11">
        <f t="shared" si="452"/>
        <v>4110</v>
      </c>
      <c r="AC2105" s="6">
        <f t="shared" si="453"/>
        <v>4705</v>
      </c>
      <c r="AD2105" s="9" t="s">
        <v>1474</v>
      </c>
      <c r="AE2105" s="3" t="str">
        <f>IF(ISERROR(VLOOKUP($AD2105,技まとめ!$A$1:$F$380,6,FALSE)),"－",VLOOKUP($AD2105,技まとめ!$A$1:$F$380,6,FALSE))</f>
        <v>SC</v>
      </c>
      <c r="AF2105" s="3">
        <f>IF(ISERROR(VLOOKUP($AD2105,技まとめ!$A$1:$F$380,3,FALSE)),"－",VLOOKUP($AD2105,技まとめ!$A$1:$F$380,3,FALSE))</f>
        <v>49</v>
      </c>
      <c r="AG2105" s="3">
        <f>IF(ISERROR(VLOOKUP($AD2105,技まとめ!$A$1:$F$380,5,FALSE)),"－",VLOOKUP($AD2105,技まとめ!$A$1:$F$380,5,FALSE))</f>
        <v>31</v>
      </c>
      <c r="AH2105" s="3" t="str">
        <f>IF($E2105=IF(ISERROR(VLOOKUP($AD2105,技まとめ!$A$1:$F$380,4,FALSE)),"－",VLOOKUP($AD2105,技まとめ!$A$1:$F$380,4,FALSE)),"一致","")</f>
        <v/>
      </c>
      <c r="AI2105" s="9" t="s">
        <v>169</v>
      </c>
      <c r="AJ2105" s="3" t="str">
        <f>IF(ISERROR(VLOOKUP($AI2105,技まとめ!$A$1:$F$380,6,FALSE)),"－",VLOOKUP($AI2105,技まとめ!$A$1:$F$380,6,FALSE))</f>
        <v>DR</v>
      </c>
      <c r="AK2105" s="3">
        <f>IF(ISERROR(VLOOKUP($AI2105,技まとめ!$A$1:$F$380,3,FALSE)),"－",VLOOKUP($AI2105,技まとめ!$A$1:$F$380,3,FALSE))</f>
        <v>71</v>
      </c>
      <c r="AL2105" s="3">
        <f>IF(ISERROR(VLOOKUP($AI2105,技まとめ!$A$1:$F$380,5,FALSE)),"－",VLOOKUP($AI2105,技まとめ!$A$1:$F$380,5,FALSE))</f>
        <v>44</v>
      </c>
      <c r="AM2105" s="3" t="str">
        <f>IF($E2105=IF(ISERROR(VLOOKUP($AI2105,技まとめ!$A$1:$F$380,4,FALSE)),"－",VLOOKUP($AI2105,技まとめ!$A$1:$F$380,4,FALSE)),"一致","")</f>
        <v/>
      </c>
      <c r="AN2105" s="9" t="s">
        <v>594</v>
      </c>
      <c r="AO2105" s="3" t="str">
        <f>IF(ISERROR(VLOOKUP($AN2105,技まとめ!$A$1:$F$380,6,FALSE)),"－",VLOOKUP($AN2105,技まとめ!$A$1:$F$380,6,FALSE))</f>
        <v>P1</v>
      </c>
      <c r="AP2105" s="3">
        <f>IF(ISERROR(VLOOKUP($AN2105,技まとめ!$A$1:$F$380,3,FALSE)),"－",VLOOKUP($AN2105,技まとめ!$A$1:$F$380,3,FALSE))</f>
        <v>73</v>
      </c>
      <c r="AQ2105" s="3">
        <f>IF(ISERROR(VLOOKUP($AN2105,技まとめ!$A$1:$F$380,5,FALSE)),"－",VLOOKUP($AN2105,技まとめ!$A$1:$F$380,5,FALSE))</f>
        <v>42</v>
      </c>
      <c r="AR2105" s="3" t="str">
        <f>IF($E2105=IF(ISERROR(VLOOKUP($AN2105,技まとめ!$A$1:$F$380,4,FALSE)),"－",VLOOKUP($AN2105,技まとめ!$A$1:$F$380,4,FALSE)),"一致","")</f>
        <v/>
      </c>
      <c r="AS2105" s="9" t="s">
        <v>590</v>
      </c>
      <c r="AT2105" s="3" t="str">
        <f>IF(ISERROR(VLOOKUP($AS2105,技まとめ!$A$1:$F$380,6,FALSE)),"－",VLOOKUP($AS2105,技まとめ!$A$1:$F$380,6,FALSE))</f>
        <v>BL</v>
      </c>
      <c r="AU2105" s="3">
        <f>IF(ISERROR(VLOOKUP($AS2105,技まとめ!$A$1:$F$380,3,FALSE)),"－",VLOOKUP($AS2105,技まとめ!$A$1:$F$380,3,FALSE))</f>
        <v>27</v>
      </c>
      <c r="AV2105" s="3">
        <f>IF(ISERROR(VLOOKUP($AS2105,技まとめ!$A$1:$F$380,5,FALSE)),"－",VLOOKUP($AS2105,技まとめ!$A$1:$F$380,5,FALSE))</f>
        <v>25</v>
      </c>
      <c r="AW2105" s="3" t="str">
        <f>IF($E2105=IF(ISERROR(VLOOKUP($AS2105,技まとめ!$A$1:$F$380,4,FALSE)),"－",VLOOKUP($AS2105,技まとめ!$A$1:$F$380,4,FALSE)),"一致","")</f>
        <v/>
      </c>
      <c r="AX2105" s="12" t="str">
        <f t="shared" si="454"/>
        <v>ローズスプラッシュエコーボールコロッセオガードフォトンフラッシュ</v>
      </c>
      <c r="AY2105" s="12" t="str">
        <f t="shared" si="455"/>
        <v>ローズスプラッシュエコーボールコロッセオガードフォトンフラッシュ</v>
      </c>
      <c r="AZ2105" s="12" t="str">
        <f t="shared" si="456"/>
        <v>ローズスプラッシュエコーボールコロッセオガードフォトンフラッシュ</v>
      </c>
      <c r="BA2105" s="12" t="str">
        <f t="shared" si="457"/>
        <v>ローズスプラッシュエコーボールコロッセオガードフォトンフラッシュ</v>
      </c>
      <c r="BB2105" s="11" t="str">
        <f t="shared" si="458"/>
        <v>SCDRP1BL</v>
      </c>
      <c r="BC2105" s="11" t="str">
        <f t="shared" si="459"/>
        <v>SCDRP1BL</v>
      </c>
      <c r="BD2105" s="11" t="str">
        <f t="shared" si="460"/>
        <v>SCDRP1BL</v>
      </c>
      <c r="BE2105" s="11" t="str">
        <f t="shared" si="461"/>
        <v>SCDRP1BL</v>
      </c>
    </row>
    <row r="2106" spans="1:57" ht="11.25" hidden="1" customHeight="1">
      <c r="A2106" s="6">
        <v>2105</v>
      </c>
      <c r="B2106" s="7" t="s">
        <v>4580</v>
      </c>
      <c r="C2106" s="8" t="s">
        <v>4581</v>
      </c>
      <c r="D2106" s="7" t="s">
        <v>650</v>
      </c>
      <c r="E2106" s="7" t="s">
        <v>102</v>
      </c>
      <c r="F2106" s="7" t="s">
        <v>128</v>
      </c>
      <c r="G2106" s="9">
        <v>98</v>
      </c>
      <c r="H2106" s="9">
        <v>119</v>
      </c>
      <c r="I2106" s="9">
        <v>66</v>
      </c>
      <c r="J2106" s="9">
        <v>51</v>
      </c>
      <c r="K2106" s="9">
        <v>50</v>
      </c>
      <c r="L2106" s="9">
        <v>52</v>
      </c>
      <c r="M2106" s="9">
        <v>51</v>
      </c>
      <c r="N2106" s="9">
        <v>48</v>
      </c>
      <c r="O2106" s="9">
        <v>50</v>
      </c>
      <c r="P2106" s="9">
        <v>51</v>
      </c>
      <c r="Q2106" s="10">
        <v>116</v>
      </c>
      <c r="R2106" s="11">
        <v>18</v>
      </c>
      <c r="S2106" s="11">
        <v>1</v>
      </c>
      <c r="T2106" s="11">
        <v>102</v>
      </c>
      <c r="U2106" s="11">
        <v>101</v>
      </c>
      <c r="V2106" s="11">
        <v>1</v>
      </c>
      <c r="W2106" s="11">
        <v>100</v>
      </c>
      <c r="X2106" s="11">
        <f t="shared" si="448"/>
        <v>439</v>
      </c>
      <c r="Y2106" s="11">
        <f t="shared" si="449"/>
        <v>5145</v>
      </c>
      <c r="Z2106" s="11">
        <f t="shared" si="450"/>
        <v>1140</v>
      </c>
      <c r="AA2106" s="11">
        <f t="shared" si="451"/>
        <v>4080</v>
      </c>
      <c r="AB2106" s="11">
        <f t="shared" si="452"/>
        <v>4080</v>
      </c>
      <c r="AC2106" s="6">
        <f t="shared" si="453"/>
        <v>4670</v>
      </c>
      <c r="AD2106" s="9" t="s">
        <v>122</v>
      </c>
      <c r="AE2106" s="3" t="str">
        <f>IF(ISERROR(VLOOKUP($AD2106,技まとめ!$A$1:$F$380,6,FALSE)),"－",VLOOKUP($AD2106,技まとめ!$A$1:$F$380,6,FALSE))</f>
        <v>NS</v>
      </c>
      <c r="AF2106" s="3">
        <f>IF(ISERROR(VLOOKUP($AD2106,技まとめ!$A$1:$F$380,3,FALSE)),"－",VLOOKUP($AD2106,技まとめ!$A$1:$F$380,3,FALSE))</f>
        <v>25</v>
      </c>
      <c r="AG2106" s="3">
        <f>IF(ISERROR(VLOOKUP($AD2106,技まとめ!$A$1:$F$380,5,FALSE)),"－",VLOOKUP($AD2106,技まとめ!$A$1:$F$380,5,FALSE))</f>
        <v>20</v>
      </c>
      <c r="AH2106" s="3" t="str">
        <f>IF($E2106=IF(ISERROR(VLOOKUP($AD2106,技まとめ!$A$1:$F$380,4,FALSE)),"－",VLOOKUP($AD2106,技まとめ!$A$1:$F$380,4,FALSE)),"一致","")</f>
        <v>一致</v>
      </c>
      <c r="AI2106" s="9" t="s">
        <v>417</v>
      </c>
      <c r="AJ2106" s="3" t="str">
        <f>IF(ISERROR(VLOOKUP($AI2106,技まとめ!$A$1:$F$380,6,FALSE)),"－",VLOOKUP($AI2106,技まとめ!$A$1:$F$380,6,FALSE))</f>
        <v>BL</v>
      </c>
      <c r="AK2106" s="3">
        <f>IF(ISERROR(VLOOKUP($AI2106,技まとめ!$A$1:$F$380,3,FALSE)),"－",VLOOKUP($AI2106,技まとめ!$A$1:$F$380,3,FALSE))</f>
        <v>50</v>
      </c>
      <c r="AL2106" s="3">
        <f>IF(ISERROR(VLOOKUP($AI2106,技まとめ!$A$1:$F$380,5,FALSE)),"－",VLOOKUP($AI2106,技まとめ!$A$1:$F$380,5,FALSE))</f>
        <v>36</v>
      </c>
      <c r="AM2106" s="3" t="str">
        <f>IF($E2106=IF(ISERROR(VLOOKUP($AI2106,技まとめ!$A$1:$F$380,4,FALSE)),"－",VLOOKUP($AI2106,技まとめ!$A$1:$F$380,4,FALSE)),"一致","")</f>
        <v/>
      </c>
      <c r="AN2106" s="9" t="s">
        <v>96</v>
      </c>
      <c r="AO2106" s="3" t="str">
        <f>IF(ISERROR(VLOOKUP($AN2106,技まとめ!$A$1:$F$380,6,FALSE)),"－",VLOOKUP($AN2106,技まとめ!$A$1:$F$380,6,FALSE))</f>
        <v>DR</v>
      </c>
      <c r="AP2106" s="3">
        <f>IF(ISERROR(VLOOKUP($AN2106,技まとめ!$A$1:$F$380,3,FALSE)),"－",VLOOKUP($AN2106,技まとめ!$A$1:$F$380,3,FALSE))</f>
        <v>52</v>
      </c>
      <c r="AQ2106" s="3">
        <f>IF(ISERROR(VLOOKUP($AN2106,技まとめ!$A$1:$F$380,5,FALSE)),"－",VLOOKUP($AN2106,技まとめ!$A$1:$F$380,5,FALSE))</f>
        <v>36</v>
      </c>
      <c r="AR2106" s="3" t="str">
        <f>IF($E2106=IF(ISERROR(VLOOKUP($AN2106,技まとめ!$A$1:$F$380,4,FALSE)),"－",VLOOKUP($AN2106,技まとめ!$A$1:$F$380,4,FALSE)),"一致","")</f>
        <v/>
      </c>
      <c r="AS2106" s="9" t="s">
        <v>1334</v>
      </c>
      <c r="AT2106" s="3" t="str">
        <f>IF(ISERROR(VLOOKUP($AS2106,技まとめ!$A$1:$F$380,6,FALSE)),"－",VLOOKUP($AS2106,技まとめ!$A$1:$F$380,6,FALSE))</f>
        <v>DR</v>
      </c>
      <c r="AU2106" s="3">
        <f>IF(ISERROR(VLOOKUP($AS2106,技まとめ!$A$1:$F$380,3,FALSE)),"－",VLOOKUP($AS2106,技まとめ!$A$1:$F$380,3,FALSE))</f>
        <v>90</v>
      </c>
      <c r="AV2106" s="3">
        <f>IF(ISERROR(VLOOKUP($AS2106,技まとめ!$A$1:$F$380,5,FALSE)),"－",VLOOKUP($AS2106,技まとめ!$A$1:$F$380,5,FALSE))</f>
        <v>53</v>
      </c>
      <c r="AW2106" s="3" t="str">
        <f>IF($E2106=IF(ISERROR(VLOOKUP($AS2106,技まとめ!$A$1:$F$380,4,FALSE)),"－",VLOOKUP($AS2106,技まとめ!$A$1:$F$380,4,FALSE)),"一致","")</f>
        <v>一致</v>
      </c>
      <c r="AX2106" s="12" t="str">
        <f t="shared" si="454"/>
        <v>グレネードショットデザートストームワープドライブフレイムベール</v>
      </c>
      <c r="AY2106" s="12" t="str">
        <f t="shared" si="455"/>
        <v>グレネードショットデザートストームワープドライブフレイムベール</v>
      </c>
      <c r="AZ2106" s="12" t="str">
        <f t="shared" si="456"/>
        <v>グレネードショットデザートストームワープドライブフレイムベール</v>
      </c>
      <c r="BA2106" s="12" t="str">
        <f t="shared" si="457"/>
        <v>グレネードショットデザートストームワープドライブフレイムベール</v>
      </c>
      <c r="BB2106" s="11" t="str">
        <f t="shared" si="458"/>
        <v>NSBLDRDR</v>
      </c>
      <c r="BC2106" s="11" t="str">
        <f t="shared" si="459"/>
        <v>NSBLDRDR</v>
      </c>
      <c r="BD2106" s="11" t="str">
        <f t="shared" si="460"/>
        <v>NSBLDRDR</v>
      </c>
      <c r="BE2106" s="11" t="str">
        <f t="shared" si="461"/>
        <v>NSBLDRDR</v>
      </c>
    </row>
    <row r="2107" spans="1:57" ht="11.25" hidden="1" customHeight="1">
      <c r="A2107" s="6">
        <v>2106</v>
      </c>
      <c r="B2107" s="7" t="s">
        <v>4582</v>
      </c>
      <c r="C2107" s="8" t="s">
        <v>4583</v>
      </c>
      <c r="D2107" s="7" t="s">
        <v>650</v>
      </c>
      <c r="E2107" s="7" t="s">
        <v>73</v>
      </c>
      <c r="F2107" s="7" t="s">
        <v>109</v>
      </c>
      <c r="G2107" s="9">
        <v>106</v>
      </c>
      <c r="H2107" s="9">
        <v>123</v>
      </c>
      <c r="I2107" s="9">
        <v>57</v>
      </c>
      <c r="J2107" s="9">
        <v>65</v>
      </c>
      <c r="K2107" s="9">
        <v>57</v>
      </c>
      <c r="L2107" s="9">
        <v>57</v>
      </c>
      <c r="M2107" s="9">
        <v>54</v>
      </c>
      <c r="N2107" s="9">
        <v>54</v>
      </c>
      <c r="O2107" s="9">
        <v>57</v>
      </c>
      <c r="P2107" s="9">
        <v>11</v>
      </c>
      <c r="Q2107" s="10">
        <v>107</v>
      </c>
      <c r="R2107" s="11">
        <v>5</v>
      </c>
      <c r="S2107" s="11">
        <v>1</v>
      </c>
      <c r="T2107" s="11">
        <v>107</v>
      </c>
      <c r="U2107" s="11">
        <v>104</v>
      </c>
      <c r="V2107" s="11">
        <v>1</v>
      </c>
      <c r="W2107" s="11">
        <v>107</v>
      </c>
      <c r="X2107" s="11">
        <f t="shared" si="448"/>
        <v>432</v>
      </c>
      <c r="Y2107" s="11">
        <f t="shared" si="449"/>
        <v>4820</v>
      </c>
      <c r="Z2107" s="11">
        <f t="shared" si="450"/>
        <v>720</v>
      </c>
      <c r="AA2107" s="11">
        <f t="shared" si="451"/>
        <v>4290</v>
      </c>
      <c r="AB2107" s="11">
        <f t="shared" si="452"/>
        <v>4290</v>
      </c>
      <c r="AC2107" s="6">
        <f t="shared" si="453"/>
        <v>4840</v>
      </c>
      <c r="AD2107" s="9" t="s">
        <v>5011</v>
      </c>
      <c r="AE2107" s="3" t="str">
        <f>IF(ISERROR(VLOOKUP($AD2107,技まとめ!$A$1:$F$380,6,FALSE)),"－",VLOOKUP($AD2107,技まとめ!$A$1:$F$380,6,FALSE))</f>
        <v>－</v>
      </c>
      <c r="AF2107" s="3">
        <f>IF(ISERROR(VLOOKUP($AD2107,技まとめ!$A$1:$F$380,3,FALSE)),"－",VLOOKUP($AD2107,技まとめ!$A$1:$F$380,3,FALSE))</f>
        <v>0</v>
      </c>
      <c r="AG2107" s="3">
        <f>IF(ISERROR(VLOOKUP($AD2107,技まとめ!$A$1:$F$380,5,FALSE)),"－",VLOOKUP($AD2107,技まとめ!$A$1:$F$380,5,FALSE))</f>
        <v>0</v>
      </c>
      <c r="AH2107" s="3" t="str">
        <f>IF($E2107=IF(ISERROR(VLOOKUP($AD2107,技まとめ!$A$1:$F$380,4,FALSE)),"－",VLOOKUP($AD2107,技まとめ!$A$1:$F$380,4,FALSE)),"一致","")</f>
        <v/>
      </c>
      <c r="AI2107" s="9" t="s">
        <v>321</v>
      </c>
      <c r="AJ2107" s="3" t="str">
        <f>IF(ISERROR(VLOOKUP($AI2107,技まとめ!$A$1:$F$380,6,FALSE)),"－",VLOOKUP($AI2107,技まとめ!$A$1:$F$380,6,FALSE))</f>
        <v>DR</v>
      </c>
      <c r="AK2107" s="3">
        <f>IF(ISERROR(VLOOKUP($AI2107,技まとめ!$A$1:$F$380,3,FALSE)),"－",VLOOKUP($AI2107,技まとめ!$A$1:$F$380,3,FALSE))</f>
        <v>13</v>
      </c>
      <c r="AL2107" s="3">
        <f>IF(ISERROR(VLOOKUP($AI2107,技まとめ!$A$1:$F$380,5,FALSE)),"－",VLOOKUP($AI2107,技まとめ!$A$1:$F$380,5,FALSE))</f>
        <v>20</v>
      </c>
      <c r="AM2107" s="3" t="str">
        <f>IF($E2107=IF(ISERROR(VLOOKUP($AI2107,技まとめ!$A$1:$F$380,4,FALSE)),"－",VLOOKUP($AI2107,技まとめ!$A$1:$F$380,4,FALSE)),"一致","")</f>
        <v>一致</v>
      </c>
      <c r="AN2107" s="9" t="s">
        <v>230</v>
      </c>
      <c r="AO2107" s="3" t="str">
        <f>IF(ISERROR(VLOOKUP($AN2107,技まとめ!$A$1:$F$380,6,FALSE)),"－",VLOOKUP($AN2107,技まとめ!$A$1:$F$380,6,FALSE))</f>
        <v>BL</v>
      </c>
      <c r="AP2107" s="3">
        <f>IF(ISERROR(VLOOKUP($AN2107,技まとめ!$A$1:$F$380,3,FALSE)),"－",VLOOKUP($AN2107,技まとめ!$A$1:$F$380,3,FALSE))</f>
        <v>21</v>
      </c>
      <c r="AQ2107" s="3">
        <f>IF(ISERROR(VLOOKUP($AN2107,技まとめ!$A$1:$F$380,5,FALSE)),"－",VLOOKUP($AN2107,技まとめ!$A$1:$F$380,5,FALSE))</f>
        <v>22</v>
      </c>
      <c r="AR2107" s="3" t="str">
        <f>IF($E2107=IF(ISERROR(VLOOKUP($AN2107,技まとめ!$A$1:$F$380,4,FALSE)),"－",VLOOKUP($AN2107,技まとめ!$A$1:$F$380,4,FALSE)),"一致","")</f>
        <v/>
      </c>
      <c r="AS2107" s="9" t="s">
        <v>309</v>
      </c>
      <c r="AT2107" s="3" t="str">
        <f>IF(ISERROR(VLOOKUP($AS2107,技まとめ!$A$1:$F$380,6,FALSE)),"－",VLOOKUP($AS2107,技まとめ!$A$1:$F$380,6,FALSE))</f>
        <v>BB</v>
      </c>
      <c r="AU2107" s="3">
        <f>IF(ISERROR(VLOOKUP($AS2107,技まとめ!$A$1:$F$380,3,FALSE)),"－",VLOOKUP($AS2107,技まとめ!$A$1:$F$380,3,FALSE))</f>
        <v>23</v>
      </c>
      <c r="AV2107" s="3">
        <f>IF(ISERROR(VLOOKUP($AS2107,技まとめ!$A$1:$F$380,5,FALSE)),"－",VLOOKUP($AS2107,技まとめ!$A$1:$F$380,5,FALSE))</f>
        <v>20</v>
      </c>
      <c r="AW2107" s="3" t="str">
        <f>IF($E2107=IF(ISERROR(VLOOKUP($AS2107,技まとめ!$A$1:$F$380,4,FALSE)),"－",VLOOKUP($AS2107,技まとめ!$A$1:$F$380,4,FALSE)),"一致","")</f>
        <v>一致</v>
      </c>
      <c r="AX2107" s="12" t="str">
        <f t="shared" si="454"/>
        <v>イケイケ！モンキーターンおんりょうホーントレイン</v>
      </c>
      <c r="AY2107" s="12" t="str">
        <f t="shared" si="455"/>
        <v>イケイケ！モンキーターンおんりょうホーントレイン</v>
      </c>
      <c r="AZ2107" s="12" t="str">
        <f t="shared" si="456"/>
        <v>イケイケ！モンキーターンおんりょうホーントレイン</v>
      </c>
      <c r="BA2107" s="12" t="str">
        <f t="shared" si="457"/>
        <v>イケイケ！モンキーターンおんりょうホーントレイン</v>
      </c>
      <c r="BB2107" s="11" t="str">
        <f t="shared" si="458"/>
        <v>－DRBLBB</v>
      </c>
      <c r="BC2107" s="11" t="str">
        <f t="shared" si="459"/>
        <v>－DRBLBB</v>
      </c>
      <c r="BD2107" s="11" t="str">
        <f t="shared" si="460"/>
        <v>－DRBLBB</v>
      </c>
      <c r="BE2107" s="11" t="str">
        <f t="shared" si="461"/>
        <v>－DRBLBB</v>
      </c>
    </row>
    <row r="2108" spans="1:57" ht="11.25" hidden="1" customHeight="1">
      <c r="A2108" s="6">
        <v>2107</v>
      </c>
      <c r="B2108" s="7" t="s">
        <v>4584</v>
      </c>
      <c r="C2108" s="8" t="s">
        <v>4585</v>
      </c>
      <c r="D2108" s="7" t="s">
        <v>72</v>
      </c>
      <c r="E2108" s="7" t="s">
        <v>81</v>
      </c>
      <c r="F2108" s="7" t="s">
        <v>82</v>
      </c>
      <c r="G2108" s="9">
        <v>92</v>
      </c>
      <c r="H2108" s="9">
        <v>132</v>
      </c>
      <c r="I2108" s="9">
        <v>56</v>
      </c>
      <c r="J2108" s="9">
        <v>54</v>
      </c>
      <c r="K2108" s="9">
        <v>60</v>
      </c>
      <c r="L2108" s="9">
        <v>65</v>
      </c>
      <c r="M2108" s="9">
        <v>80</v>
      </c>
      <c r="N2108" s="9">
        <v>40</v>
      </c>
      <c r="O2108" s="9">
        <v>57</v>
      </c>
      <c r="P2108" s="9">
        <v>26</v>
      </c>
      <c r="Q2108" s="10">
        <v>106</v>
      </c>
      <c r="R2108" s="11">
        <v>1</v>
      </c>
      <c r="S2108" s="11">
        <v>1</v>
      </c>
      <c r="T2108" s="11">
        <v>115</v>
      </c>
      <c r="U2108" s="11">
        <v>130</v>
      </c>
      <c r="V2108" s="11">
        <v>1</v>
      </c>
      <c r="W2108" s="11">
        <v>104</v>
      </c>
      <c r="X2108" s="11">
        <f t="shared" si="448"/>
        <v>458</v>
      </c>
      <c r="Y2108" s="11">
        <f t="shared" si="449"/>
        <v>4765</v>
      </c>
      <c r="Z2108" s="11">
        <f t="shared" si="450"/>
        <v>565</v>
      </c>
      <c r="AA2108" s="11">
        <f t="shared" si="451"/>
        <v>4555</v>
      </c>
      <c r="AB2108" s="11">
        <f t="shared" si="452"/>
        <v>4555</v>
      </c>
      <c r="AC2108" s="6">
        <f t="shared" si="453"/>
        <v>5125</v>
      </c>
      <c r="AD2108" s="9" t="s">
        <v>1115</v>
      </c>
      <c r="AE2108" s="3" t="str">
        <f>IF(ISERROR(VLOOKUP($AD2108,技まとめ!$A$1:$F$380,6,FALSE)),"－",VLOOKUP($AD2108,技まとめ!$A$1:$F$380,6,FALSE))</f>
        <v>－</v>
      </c>
      <c r="AF2108" s="3">
        <f>IF(ISERROR(VLOOKUP($AD2108,技まとめ!$A$1:$F$380,3,FALSE)),"－",VLOOKUP($AD2108,技まとめ!$A$1:$F$380,3,FALSE))</f>
        <v>0</v>
      </c>
      <c r="AG2108" s="3">
        <f>IF(ISERROR(VLOOKUP($AD2108,技まとめ!$A$1:$F$380,5,FALSE)),"－",VLOOKUP($AD2108,技まとめ!$A$1:$F$380,5,FALSE))</f>
        <v>0</v>
      </c>
      <c r="AH2108" s="3" t="str">
        <f>IF($E2108=IF(ISERROR(VLOOKUP($AD2108,技まとめ!$A$1:$F$380,4,FALSE)),"－",VLOOKUP($AD2108,技まとめ!$A$1:$F$380,4,FALSE)),"一致","")</f>
        <v/>
      </c>
      <c r="AI2108" s="9" t="s">
        <v>165</v>
      </c>
      <c r="AJ2108" s="3" t="str">
        <f>IF(ISERROR(VLOOKUP($AI2108,技まとめ!$A$1:$F$380,6,FALSE)),"－",VLOOKUP($AI2108,技まとめ!$A$1:$F$380,6,FALSE))</f>
        <v>BL</v>
      </c>
      <c r="AK2108" s="3">
        <f>IF(ISERROR(VLOOKUP($AI2108,技まとめ!$A$1:$F$380,3,FALSE)),"－",VLOOKUP($AI2108,技まとめ!$A$1:$F$380,3,FALSE))</f>
        <v>78</v>
      </c>
      <c r="AL2108" s="3">
        <f>IF(ISERROR(VLOOKUP($AI2108,技まとめ!$A$1:$F$380,5,FALSE)),"－",VLOOKUP($AI2108,技まとめ!$A$1:$F$380,5,FALSE))</f>
        <v>46</v>
      </c>
      <c r="AM2108" s="3" t="str">
        <f>IF($E2108=IF(ISERROR(VLOOKUP($AI2108,技まとめ!$A$1:$F$380,4,FALSE)),"－",VLOOKUP($AI2108,技まとめ!$A$1:$F$380,4,FALSE)),"一致","")</f>
        <v>一致</v>
      </c>
      <c r="AN2108" s="9" t="s">
        <v>132</v>
      </c>
      <c r="AO2108" s="3" t="str">
        <f>IF(ISERROR(VLOOKUP($AN2108,技まとめ!$A$1:$F$380,6,FALSE)),"－",VLOOKUP($AN2108,技まとめ!$A$1:$F$380,6,FALSE))</f>
        <v>DR</v>
      </c>
      <c r="AP2108" s="3">
        <f>IF(ISERROR(VLOOKUP($AN2108,技まとめ!$A$1:$F$380,3,FALSE)),"－",VLOOKUP($AN2108,技まとめ!$A$1:$F$380,3,FALSE))</f>
        <v>78</v>
      </c>
      <c r="AQ2108" s="3">
        <f>IF(ISERROR(VLOOKUP($AN2108,技まとめ!$A$1:$F$380,5,FALSE)),"－",VLOOKUP($AN2108,技まとめ!$A$1:$F$380,5,FALSE))</f>
        <v>46</v>
      </c>
      <c r="AR2108" s="3" t="str">
        <f>IF($E2108=IF(ISERROR(VLOOKUP($AN2108,技まとめ!$A$1:$F$380,4,FALSE)),"－",VLOOKUP($AN2108,技まとめ!$A$1:$F$380,4,FALSE)),"一致","")</f>
        <v>一致</v>
      </c>
      <c r="AS2108" s="9" t="s">
        <v>84</v>
      </c>
      <c r="AT2108" s="3" t="str">
        <f>IF(ISERROR(VLOOKUP($AS2108,技まとめ!$A$1:$F$380,6,FALSE)),"－",VLOOKUP($AS2108,技まとめ!$A$1:$F$380,6,FALSE))</f>
        <v>DR</v>
      </c>
      <c r="AU2108" s="3">
        <f>IF(ISERROR(VLOOKUP($AS2108,技まとめ!$A$1:$F$380,3,FALSE)),"－",VLOOKUP($AS2108,技まとめ!$A$1:$F$380,3,FALSE))</f>
        <v>92</v>
      </c>
      <c r="AV2108" s="3">
        <f>IF(ISERROR(VLOOKUP($AS2108,技まとめ!$A$1:$F$380,5,FALSE)),"－",VLOOKUP($AS2108,技まとめ!$A$1:$F$380,5,FALSE))</f>
        <v>53</v>
      </c>
      <c r="AW2108" s="3" t="str">
        <f>IF($E2108=IF(ISERROR(VLOOKUP($AS2108,技まとめ!$A$1:$F$380,4,FALSE)),"－",VLOOKUP($AS2108,技まとめ!$A$1:$F$380,4,FALSE)),"一致","")</f>
        <v>一致</v>
      </c>
      <c r="AX2108" s="12" t="str">
        <f t="shared" si="454"/>
        <v>ぞくせいきょうかダブルサイクロンダッシュストームふうじんのまい</v>
      </c>
      <c r="AY2108" s="12" t="str">
        <f t="shared" si="455"/>
        <v>ぞくせいきょうかダブルサイクロンダッシュストームふうじんのまい</v>
      </c>
      <c r="AZ2108" s="12" t="str">
        <f t="shared" si="456"/>
        <v>ぞくせいきょうかダブルサイクロンダッシュストームふうじんのまい</v>
      </c>
      <c r="BA2108" s="12" t="str">
        <f t="shared" si="457"/>
        <v>ぞくせいきょうかダブルサイクロンダッシュストームふうじんのまい</v>
      </c>
      <c r="BB2108" s="11" t="str">
        <f t="shared" si="458"/>
        <v>－BLDRDR</v>
      </c>
      <c r="BC2108" s="11" t="str">
        <f t="shared" si="459"/>
        <v>－BLDRDR</v>
      </c>
      <c r="BD2108" s="11" t="str">
        <f t="shared" si="460"/>
        <v>－BLDRDR</v>
      </c>
      <c r="BE2108" s="11" t="str">
        <f t="shared" si="461"/>
        <v>－BLDRDR</v>
      </c>
    </row>
    <row r="2109" spans="1:57" ht="11.25" hidden="1" customHeight="1">
      <c r="A2109" s="6">
        <v>2108</v>
      </c>
      <c r="B2109" s="7" t="s">
        <v>4586</v>
      </c>
      <c r="C2109" s="8" t="s">
        <v>4587</v>
      </c>
      <c r="D2109" s="7" t="s">
        <v>72</v>
      </c>
      <c r="E2109" s="7" t="s">
        <v>95</v>
      </c>
      <c r="F2109" s="7" t="s">
        <v>109</v>
      </c>
      <c r="G2109" s="9">
        <v>102</v>
      </c>
      <c r="H2109" s="9">
        <v>122</v>
      </c>
      <c r="I2109" s="9">
        <v>49</v>
      </c>
      <c r="J2109" s="9">
        <v>71</v>
      </c>
      <c r="K2109" s="9">
        <v>53</v>
      </c>
      <c r="L2109" s="9">
        <v>51</v>
      </c>
      <c r="M2109" s="9">
        <v>65</v>
      </c>
      <c r="N2109" s="9">
        <v>57</v>
      </c>
      <c r="O2109" s="9">
        <v>54</v>
      </c>
      <c r="P2109" s="9">
        <v>36</v>
      </c>
      <c r="Q2109" s="10">
        <v>99</v>
      </c>
      <c r="R2109" s="11">
        <v>35</v>
      </c>
      <c r="S2109" s="11">
        <v>1</v>
      </c>
      <c r="T2109" s="11">
        <v>101</v>
      </c>
      <c r="U2109" s="11">
        <v>115</v>
      </c>
      <c r="V2109" s="11">
        <v>1</v>
      </c>
      <c r="W2109" s="11">
        <v>104</v>
      </c>
      <c r="X2109" s="11">
        <f t="shared" si="448"/>
        <v>456</v>
      </c>
      <c r="Y2109" s="11">
        <f t="shared" si="449"/>
        <v>4485</v>
      </c>
      <c r="Z2109" s="11">
        <f t="shared" si="450"/>
        <v>1755</v>
      </c>
      <c r="AA2109" s="11">
        <f t="shared" si="451"/>
        <v>4065</v>
      </c>
      <c r="AB2109" s="11">
        <f t="shared" si="452"/>
        <v>4065</v>
      </c>
      <c r="AC2109" s="6">
        <f t="shared" si="453"/>
        <v>4735</v>
      </c>
      <c r="AD2109" s="9" t="s">
        <v>1115</v>
      </c>
      <c r="AE2109" s="3" t="str">
        <f>IF(ISERROR(VLOOKUP($AD2109,技まとめ!$A$1:$F$380,6,FALSE)),"－",VLOOKUP($AD2109,技まとめ!$A$1:$F$380,6,FALSE))</f>
        <v>－</v>
      </c>
      <c r="AF2109" s="3">
        <f>IF(ISERROR(VLOOKUP($AD2109,技まとめ!$A$1:$F$380,3,FALSE)),"－",VLOOKUP($AD2109,技まとめ!$A$1:$F$380,3,FALSE))</f>
        <v>0</v>
      </c>
      <c r="AG2109" s="3">
        <f>IF(ISERROR(VLOOKUP($AD2109,技まとめ!$A$1:$F$380,5,FALSE)),"－",VLOOKUP($AD2109,技まとめ!$A$1:$F$380,5,FALSE))</f>
        <v>0</v>
      </c>
      <c r="AH2109" s="3" t="str">
        <f>IF($E2109=IF(ISERROR(VLOOKUP($AD2109,技まとめ!$A$1:$F$380,4,FALSE)),"－",VLOOKUP($AD2109,技まとめ!$A$1:$F$380,4,FALSE)),"一致","")</f>
        <v/>
      </c>
      <c r="AI2109" s="9" t="s">
        <v>1187</v>
      </c>
      <c r="AJ2109" s="3" t="str">
        <f>IF(ISERROR(VLOOKUP($AI2109,技まとめ!$A$1:$F$380,6,FALSE)),"－",VLOOKUP($AI2109,技まとめ!$A$1:$F$380,6,FALSE))</f>
        <v>DR</v>
      </c>
      <c r="AK2109" s="3">
        <f>IF(ISERROR(VLOOKUP($AI2109,技まとめ!$A$1:$F$380,3,FALSE)),"－",VLOOKUP($AI2109,技まとめ!$A$1:$F$380,3,FALSE))</f>
        <v>90</v>
      </c>
      <c r="AL2109" s="3">
        <f>IF(ISERROR(VLOOKUP($AI2109,技まとめ!$A$1:$F$380,5,FALSE)),"－",VLOOKUP($AI2109,技まとめ!$A$1:$F$380,5,FALSE))</f>
        <v>53</v>
      </c>
      <c r="AM2109" s="3" t="str">
        <f>IF($E2109=IF(ISERROR(VLOOKUP($AI2109,技まとめ!$A$1:$F$380,4,FALSE)),"－",VLOOKUP($AI2109,技まとめ!$A$1:$F$380,4,FALSE)),"一致","")</f>
        <v>一致</v>
      </c>
      <c r="AN2109" s="9" t="s">
        <v>260</v>
      </c>
      <c r="AO2109" s="3" t="str">
        <f>IF(ISERROR(VLOOKUP($AN2109,技まとめ!$A$1:$F$380,6,FALSE)),"－",VLOOKUP($AN2109,技まとめ!$A$1:$F$380,6,FALSE))</f>
        <v>NS</v>
      </c>
      <c r="AP2109" s="3">
        <f>IF(ISERROR(VLOOKUP($AN2109,技まとめ!$A$1:$F$380,3,FALSE)),"－",VLOOKUP($AN2109,技まとめ!$A$1:$F$380,3,FALSE))</f>
        <v>94</v>
      </c>
      <c r="AQ2109" s="3">
        <f>IF(ISERROR(VLOOKUP($AN2109,技まとめ!$A$1:$F$380,5,FALSE)),"－",VLOOKUP($AN2109,技まとめ!$A$1:$F$380,5,FALSE))</f>
        <v>52</v>
      </c>
      <c r="AR2109" s="3" t="str">
        <f>IF($E2109=IF(ISERROR(VLOOKUP($AN2109,技まとめ!$A$1:$F$380,4,FALSE)),"－",VLOOKUP($AN2109,技まとめ!$A$1:$F$380,4,FALSE)),"一致","")</f>
        <v>一致</v>
      </c>
      <c r="AS2109" s="9" t="s">
        <v>784</v>
      </c>
      <c r="AT2109" s="3" t="str">
        <f>IF(ISERROR(VLOOKUP($AS2109,技まとめ!$A$1:$F$380,6,FALSE)),"－",VLOOKUP($AS2109,技まとめ!$A$1:$F$380,6,FALSE))</f>
        <v>BL</v>
      </c>
      <c r="AU2109" s="3">
        <f>IF(ISERROR(VLOOKUP($AS2109,技まとめ!$A$1:$F$380,3,FALSE)),"－",VLOOKUP($AS2109,技まとめ!$A$1:$F$380,3,FALSE))</f>
        <v>71</v>
      </c>
      <c r="AV2109" s="3">
        <f>IF(ISERROR(VLOOKUP($AS2109,技まとめ!$A$1:$F$380,5,FALSE)),"－",VLOOKUP($AS2109,技まとめ!$A$1:$F$380,5,FALSE))</f>
        <v>44</v>
      </c>
      <c r="AW2109" s="3" t="str">
        <f>IF($E2109=IF(ISERROR(VLOOKUP($AS2109,技まとめ!$A$1:$F$380,4,FALSE)),"－",VLOOKUP($AS2109,技まとめ!$A$1:$F$380,4,FALSE)),"一致","")</f>
        <v>一致</v>
      </c>
      <c r="AX2109" s="12" t="str">
        <f t="shared" si="454"/>
        <v>ぞくせいきょうかデュアルパスデスゾーンスニーキングレイド</v>
      </c>
      <c r="AY2109" s="12" t="str">
        <f t="shared" si="455"/>
        <v>ぞくせいきょうかデュアルパスデスゾーンスニーキングレイド</v>
      </c>
      <c r="AZ2109" s="12" t="str">
        <f t="shared" si="456"/>
        <v>ぞくせいきょうかデュアルパスデスゾーンスニーキングレイド</v>
      </c>
      <c r="BA2109" s="12" t="str">
        <f t="shared" si="457"/>
        <v>ぞくせいきょうかデュアルパスデスゾーンスニーキングレイド</v>
      </c>
      <c r="BB2109" s="11" t="str">
        <f t="shared" si="458"/>
        <v>－DRNSBL</v>
      </c>
      <c r="BC2109" s="11" t="str">
        <f t="shared" si="459"/>
        <v>－DRNSBL</v>
      </c>
      <c r="BD2109" s="11" t="str">
        <f t="shared" si="460"/>
        <v>－DRNSBL</v>
      </c>
      <c r="BE2109" s="11" t="str">
        <f t="shared" si="461"/>
        <v>－DRNSBL</v>
      </c>
    </row>
    <row r="2110" spans="1:57" ht="11.25" hidden="1" customHeight="1">
      <c r="A2110" s="6">
        <v>2109</v>
      </c>
      <c r="B2110" s="7" t="s">
        <v>4588</v>
      </c>
      <c r="C2110" s="8" t="s">
        <v>4589</v>
      </c>
      <c r="D2110" s="7" t="s">
        <v>72</v>
      </c>
      <c r="E2110" s="7" t="s">
        <v>102</v>
      </c>
      <c r="F2110" s="7" t="s">
        <v>74</v>
      </c>
      <c r="G2110" s="9">
        <v>110</v>
      </c>
      <c r="H2110" s="9">
        <v>118</v>
      </c>
      <c r="I2110" s="9">
        <v>63</v>
      </c>
      <c r="J2110" s="9">
        <v>57</v>
      </c>
      <c r="K2110" s="9">
        <v>56</v>
      </c>
      <c r="L2110" s="9">
        <v>78</v>
      </c>
      <c r="M2110" s="9">
        <v>57</v>
      </c>
      <c r="N2110" s="9">
        <v>39</v>
      </c>
      <c r="O2110" s="9">
        <v>65</v>
      </c>
      <c r="P2110" s="9">
        <v>30</v>
      </c>
      <c r="Q2110" s="10">
        <v>113</v>
      </c>
      <c r="R2110" s="11">
        <v>1</v>
      </c>
      <c r="S2110" s="11">
        <v>1</v>
      </c>
      <c r="T2110" s="11">
        <v>128</v>
      </c>
      <c r="U2110" s="11">
        <v>107</v>
      </c>
      <c r="V2110" s="11">
        <v>1</v>
      </c>
      <c r="W2110" s="11">
        <v>114</v>
      </c>
      <c r="X2110" s="11">
        <f t="shared" si="448"/>
        <v>465</v>
      </c>
      <c r="Y2110" s="11">
        <f t="shared" si="449"/>
        <v>5095</v>
      </c>
      <c r="Z2110" s="11">
        <f t="shared" si="450"/>
        <v>615</v>
      </c>
      <c r="AA2110" s="11">
        <f t="shared" si="451"/>
        <v>5060</v>
      </c>
      <c r="AB2110" s="11">
        <f t="shared" si="452"/>
        <v>5060</v>
      </c>
      <c r="AC2110" s="6">
        <f t="shared" si="453"/>
        <v>5695</v>
      </c>
      <c r="AD2110" s="9" t="s">
        <v>1115</v>
      </c>
      <c r="AE2110" s="3" t="str">
        <f>IF(ISERROR(VLOOKUP($AD2110,技まとめ!$A$1:$F$380,6,FALSE)),"－",VLOOKUP($AD2110,技まとめ!$A$1:$F$380,6,FALSE))</f>
        <v>－</v>
      </c>
      <c r="AF2110" s="3">
        <f>IF(ISERROR(VLOOKUP($AD2110,技まとめ!$A$1:$F$380,3,FALSE)),"－",VLOOKUP($AD2110,技まとめ!$A$1:$F$380,3,FALSE))</f>
        <v>0</v>
      </c>
      <c r="AG2110" s="3">
        <f>IF(ISERROR(VLOOKUP($AD2110,技まとめ!$A$1:$F$380,5,FALSE)),"－",VLOOKUP($AD2110,技まとめ!$A$1:$F$380,5,FALSE))</f>
        <v>0</v>
      </c>
      <c r="AH2110" s="3" t="str">
        <f>IF($E2110=IF(ISERROR(VLOOKUP($AD2110,技まとめ!$A$1:$F$380,4,FALSE)),"－",VLOOKUP($AD2110,技まとめ!$A$1:$F$380,4,FALSE)),"一致","")</f>
        <v/>
      </c>
      <c r="AI2110" s="9" t="s">
        <v>886</v>
      </c>
      <c r="AJ2110" s="3" t="str">
        <f>IF(ISERROR(VLOOKUP($AI2110,技まとめ!$A$1:$F$380,6,FALSE)),"－",VLOOKUP($AI2110,技まとめ!$A$1:$F$380,6,FALSE))</f>
        <v>CA</v>
      </c>
      <c r="AK2110" s="3">
        <f>IF(ISERROR(VLOOKUP($AI2110,技まとめ!$A$1:$F$380,3,FALSE)),"－",VLOOKUP($AI2110,技まとめ!$A$1:$F$380,3,FALSE))</f>
        <v>58</v>
      </c>
      <c r="AL2110" s="3">
        <f>IF(ISERROR(VLOOKUP($AI2110,技まとめ!$A$1:$F$380,5,FALSE)),"－",VLOOKUP($AI2110,技まとめ!$A$1:$F$380,5,FALSE))</f>
        <v>37</v>
      </c>
      <c r="AM2110" s="3" t="str">
        <f>IF($E2110=IF(ISERROR(VLOOKUP($AI2110,技まとめ!$A$1:$F$380,4,FALSE)),"－",VLOOKUP($AI2110,技まとめ!$A$1:$F$380,4,FALSE)),"一致","")</f>
        <v>一致</v>
      </c>
      <c r="AN2110" s="9" t="s">
        <v>2136</v>
      </c>
      <c r="AO2110" s="3" t="str">
        <f>IF(ISERROR(VLOOKUP($AN2110,技まとめ!$A$1:$F$380,6,FALSE)),"－",VLOOKUP($AN2110,技まとめ!$A$1:$F$380,6,FALSE))</f>
        <v>BL</v>
      </c>
      <c r="AP2110" s="3">
        <f>IF(ISERROR(VLOOKUP($AN2110,技まとめ!$A$1:$F$380,3,FALSE)),"－",VLOOKUP($AN2110,技まとめ!$A$1:$F$380,3,FALSE))</f>
        <v>90</v>
      </c>
      <c r="AQ2110" s="3">
        <f>IF(ISERROR(VLOOKUP($AN2110,技まとめ!$A$1:$F$380,5,FALSE)),"－",VLOOKUP($AN2110,技まとめ!$A$1:$F$380,5,FALSE))</f>
        <v>53</v>
      </c>
      <c r="AR2110" s="3" t="str">
        <f>IF($E2110=IF(ISERROR(VLOOKUP($AN2110,技まとめ!$A$1:$F$380,4,FALSE)),"－",VLOOKUP($AN2110,技まとめ!$A$1:$F$380,4,FALSE)),"一致","")</f>
        <v>一致</v>
      </c>
      <c r="AS2110" s="9" t="s">
        <v>292</v>
      </c>
      <c r="AT2110" s="3" t="str">
        <f>IF(ISERROR(VLOOKUP($AS2110,技まとめ!$A$1:$F$380,6,FALSE)),"－",VLOOKUP($AS2110,技まとめ!$A$1:$F$380,6,FALSE))</f>
        <v>CA</v>
      </c>
      <c r="AU2110" s="3">
        <f>IF(ISERROR(VLOOKUP($AS2110,技まとめ!$A$1:$F$380,3,FALSE)),"－",VLOOKUP($AS2110,技まとめ!$A$1:$F$380,3,FALSE))</f>
        <v>90</v>
      </c>
      <c r="AV2110" s="3">
        <f>IF(ISERROR(VLOOKUP($AS2110,技まとめ!$A$1:$F$380,5,FALSE)),"－",VLOOKUP($AS2110,技まとめ!$A$1:$F$380,5,FALSE))</f>
        <v>50</v>
      </c>
      <c r="AW2110" s="3" t="str">
        <f>IF($E2110=IF(ISERROR(VLOOKUP($AS2110,技まとめ!$A$1:$F$380,4,FALSE)),"－",VLOOKUP($AS2110,技まとめ!$A$1:$F$380,4,FALSE)),"一致","")</f>
        <v>一致</v>
      </c>
      <c r="AX2110" s="12" t="str">
        <f t="shared" si="454"/>
        <v>ぞくせいきょうかかえんほうしゃイグナイトスティールバーンアウト</v>
      </c>
      <c r="AY2110" s="12" t="str">
        <f t="shared" si="455"/>
        <v>ぞくせいきょうかかえんほうしゃイグナイトスティールバーンアウト</v>
      </c>
      <c r="AZ2110" s="12" t="str">
        <f t="shared" si="456"/>
        <v>ぞくせいきょうかかえんほうしゃイグナイトスティールバーンアウト</v>
      </c>
      <c r="BA2110" s="12" t="str">
        <f t="shared" si="457"/>
        <v>ぞくせいきょうかかえんほうしゃイグナイトスティールバーンアウト</v>
      </c>
      <c r="BB2110" s="11" t="str">
        <f t="shared" si="458"/>
        <v>－CABLCA</v>
      </c>
      <c r="BC2110" s="11" t="str">
        <f t="shared" si="459"/>
        <v>－CABLCA</v>
      </c>
      <c r="BD2110" s="11" t="str">
        <f t="shared" si="460"/>
        <v>－CABLCA</v>
      </c>
      <c r="BE2110" s="11" t="str">
        <f t="shared" si="461"/>
        <v>－CABLCA</v>
      </c>
    </row>
    <row r="2111" spans="1:57" ht="11.25" hidden="1" customHeight="1">
      <c r="A2111" s="6">
        <v>2110</v>
      </c>
      <c r="B2111" s="7" t="s">
        <v>4590</v>
      </c>
      <c r="C2111" s="8" t="s">
        <v>4591</v>
      </c>
      <c r="D2111" s="7" t="s">
        <v>72</v>
      </c>
      <c r="E2111" s="7" t="s">
        <v>73</v>
      </c>
      <c r="F2111" s="7" t="s">
        <v>128</v>
      </c>
      <c r="G2111" s="9">
        <v>125</v>
      </c>
      <c r="H2111" s="9">
        <v>104</v>
      </c>
      <c r="I2111" s="9">
        <v>65</v>
      </c>
      <c r="J2111" s="9">
        <v>80</v>
      </c>
      <c r="K2111" s="9">
        <v>39</v>
      </c>
      <c r="L2111" s="9">
        <v>40</v>
      </c>
      <c r="M2111" s="9">
        <v>66</v>
      </c>
      <c r="N2111" s="9">
        <v>42</v>
      </c>
      <c r="O2111" s="9">
        <v>56</v>
      </c>
      <c r="P2111" s="9">
        <v>44</v>
      </c>
      <c r="Q2111" s="10">
        <v>115</v>
      </c>
      <c r="R2111" s="11">
        <v>23</v>
      </c>
      <c r="S2111" s="11">
        <v>1</v>
      </c>
      <c r="T2111" s="11">
        <v>90</v>
      </c>
      <c r="U2111" s="11">
        <v>116</v>
      </c>
      <c r="V2111" s="11">
        <v>1</v>
      </c>
      <c r="W2111" s="11">
        <v>106</v>
      </c>
      <c r="X2111" s="11">
        <f t="shared" si="448"/>
        <v>452</v>
      </c>
      <c r="Y2111" s="11">
        <f t="shared" si="449"/>
        <v>5135</v>
      </c>
      <c r="Z2111" s="11">
        <f t="shared" si="450"/>
        <v>1345</v>
      </c>
      <c r="AA2111" s="11">
        <f t="shared" si="451"/>
        <v>3690</v>
      </c>
      <c r="AB2111" s="11">
        <f t="shared" si="452"/>
        <v>3690</v>
      </c>
      <c r="AC2111" s="6">
        <f t="shared" si="453"/>
        <v>4245</v>
      </c>
      <c r="AD2111" s="9" t="s">
        <v>1115</v>
      </c>
      <c r="AE2111" s="3" t="str">
        <f>IF(ISERROR(VLOOKUP($AD2111,技まとめ!$A$1:$F$380,6,FALSE)),"－",VLOOKUP($AD2111,技まとめ!$A$1:$F$380,6,FALSE))</f>
        <v>－</v>
      </c>
      <c r="AF2111" s="3">
        <f>IF(ISERROR(VLOOKUP($AD2111,技まとめ!$A$1:$F$380,3,FALSE)),"－",VLOOKUP($AD2111,技まとめ!$A$1:$F$380,3,FALSE))</f>
        <v>0</v>
      </c>
      <c r="AG2111" s="3">
        <f>IF(ISERROR(VLOOKUP($AD2111,技まとめ!$A$1:$F$380,5,FALSE)),"－",VLOOKUP($AD2111,技まとめ!$A$1:$F$380,5,FALSE))</f>
        <v>0</v>
      </c>
      <c r="AH2111" s="3" t="str">
        <f>IF($E2111=IF(ISERROR(VLOOKUP($AD2111,技まとめ!$A$1:$F$380,4,FALSE)),"－",VLOOKUP($AD2111,技まとめ!$A$1:$F$380,4,FALSE)),"一致","")</f>
        <v/>
      </c>
      <c r="AI2111" s="9" t="s">
        <v>513</v>
      </c>
      <c r="AJ2111" s="3" t="str">
        <f>IF(ISERROR(VLOOKUP($AI2111,技まとめ!$A$1:$F$380,6,FALSE)),"－",VLOOKUP($AI2111,技まとめ!$A$1:$F$380,6,FALSE))</f>
        <v>NS</v>
      </c>
      <c r="AK2111" s="3">
        <f>IF(ISERROR(VLOOKUP($AI2111,技まとめ!$A$1:$F$380,3,FALSE)),"－",VLOOKUP($AI2111,技まとめ!$A$1:$F$380,3,FALSE))</f>
        <v>114</v>
      </c>
      <c r="AL2111" s="3">
        <f>IF(ISERROR(VLOOKUP($AI2111,技まとめ!$A$1:$F$380,5,FALSE)),"－",VLOOKUP($AI2111,技まとめ!$A$1:$F$380,5,FALSE))</f>
        <v>61</v>
      </c>
      <c r="AM2111" s="3" t="str">
        <f>IF($E2111=IF(ISERROR(VLOOKUP($AI2111,技まとめ!$A$1:$F$380,4,FALSE)),"－",VLOOKUP($AI2111,技まとめ!$A$1:$F$380,4,FALSE)),"一致","")</f>
        <v>一致</v>
      </c>
      <c r="AN2111" s="9" t="s">
        <v>310</v>
      </c>
      <c r="AO2111" s="3" t="str">
        <f>IF(ISERROR(VLOOKUP($AN2111,技まとめ!$A$1:$F$380,6,FALSE)),"－",VLOOKUP($AN2111,技まとめ!$A$1:$F$380,6,FALSE))</f>
        <v>DR</v>
      </c>
      <c r="AP2111" s="3">
        <f>IF(ISERROR(VLOOKUP($AN2111,技まとめ!$A$1:$F$380,3,FALSE)),"－",VLOOKUP($AN2111,技まとめ!$A$1:$F$380,3,FALSE))</f>
        <v>65</v>
      </c>
      <c r="AQ2111" s="3">
        <f>IF(ISERROR(VLOOKUP($AN2111,技まとめ!$A$1:$F$380,5,FALSE)),"－",VLOOKUP($AN2111,技まとめ!$A$1:$F$380,5,FALSE))</f>
        <v>42</v>
      </c>
      <c r="AR2111" s="3" t="str">
        <f>IF($E2111=IF(ISERROR(VLOOKUP($AN2111,技まとめ!$A$1:$F$380,4,FALSE)),"－",VLOOKUP($AN2111,技まとめ!$A$1:$F$380,4,FALSE)),"一致","")</f>
        <v>一致</v>
      </c>
      <c r="AS2111" s="9" t="s">
        <v>92</v>
      </c>
      <c r="AT2111" s="3" t="str">
        <f>IF(ISERROR(VLOOKUP($AS2111,技まとめ!$A$1:$F$380,6,FALSE)),"－",VLOOKUP($AS2111,技まとめ!$A$1:$F$380,6,FALSE))</f>
        <v>BB</v>
      </c>
      <c r="AU2111" s="3">
        <f>IF(ISERROR(VLOOKUP($AS2111,技まとめ!$A$1:$F$380,3,FALSE)),"－",VLOOKUP($AS2111,技まとめ!$A$1:$F$380,3,FALSE))</f>
        <v>98</v>
      </c>
      <c r="AV2111" s="3">
        <f>IF(ISERROR(VLOOKUP($AS2111,技まとめ!$A$1:$F$380,5,FALSE)),"－",VLOOKUP($AS2111,技まとめ!$A$1:$F$380,5,FALSE))</f>
        <v>56</v>
      </c>
      <c r="AW2111" s="3" t="str">
        <f>IF($E2111=IF(ISERROR(VLOOKUP($AS2111,技まとめ!$A$1:$F$380,4,FALSE)),"－",VLOOKUP($AS2111,技まとめ!$A$1:$F$380,4,FALSE)),"一致","")</f>
        <v>一致</v>
      </c>
      <c r="AX2111" s="12" t="str">
        <f t="shared" si="454"/>
        <v>ぞくせいきょうかガイアブレイクモグラシャッフルザ・マウンテン</v>
      </c>
      <c r="AY2111" s="12" t="str">
        <f t="shared" si="455"/>
        <v>ぞくせいきょうかガイアブレイクモグラシャッフルザ・マウンテン</v>
      </c>
      <c r="AZ2111" s="12" t="str">
        <f t="shared" si="456"/>
        <v>ぞくせいきょうかガイアブレイクモグラシャッフルザ・マウンテン</v>
      </c>
      <c r="BA2111" s="12" t="str">
        <f t="shared" si="457"/>
        <v>ぞくせいきょうかガイアブレイクモグラシャッフルザ・マウンテン</v>
      </c>
      <c r="BB2111" s="11" t="str">
        <f t="shared" si="458"/>
        <v>－NSDRBB</v>
      </c>
      <c r="BC2111" s="11" t="str">
        <f t="shared" si="459"/>
        <v>－NSDRBB</v>
      </c>
      <c r="BD2111" s="11" t="str">
        <f t="shared" si="460"/>
        <v>－NSDRBB</v>
      </c>
      <c r="BE2111" s="11" t="str">
        <f t="shared" si="461"/>
        <v>－NSDRBB</v>
      </c>
    </row>
    <row r="2112" spans="1:57" ht="11.25" hidden="1" customHeight="1">
      <c r="A2112" s="6">
        <v>2111</v>
      </c>
      <c r="B2112" s="7" t="s">
        <v>4592</v>
      </c>
      <c r="C2112" s="8" t="s">
        <v>4593</v>
      </c>
      <c r="D2112" s="7" t="s">
        <v>650</v>
      </c>
      <c r="E2112" s="7" t="s">
        <v>95</v>
      </c>
      <c r="F2112" s="7" t="s">
        <v>109</v>
      </c>
      <c r="G2112" s="9">
        <v>88</v>
      </c>
      <c r="H2112" s="9">
        <v>140</v>
      </c>
      <c r="I2112" s="9">
        <v>58</v>
      </c>
      <c r="J2112" s="9">
        <v>63</v>
      </c>
      <c r="K2112" s="9">
        <v>58</v>
      </c>
      <c r="L2112" s="9">
        <v>58</v>
      </c>
      <c r="M2112" s="9">
        <v>58</v>
      </c>
      <c r="N2112" s="9">
        <v>60</v>
      </c>
      <c r="O2112" s="9">
        <v>60</v>
      </c>
      <c r="P2112" s="9">
        <v>10</v>
      </c>
      <c r="Q2112" s="10">
        <v>108</v>
      </c>
      <c r="R2112" s="11">
        <v>9</v>
      </c>
      <c r="S2112" s="11">
        <v>1</v>
      </c>
      <c r="T2112" s="11">
        <v>108</v>
      </c>
      <c r="U2112" s="11">
        <v>108</v>
      </c>
      <c r="V2112" s="11">
        <v>1</v>
      </c>
      <c r="W2112" s="11">
        <v>110</v>
      </c>
      <c r="X2112" s="11">
        <f t="shared" si="448"/>
        <v>445</v>
      </c>
      <c r="Y2112" s="11">
        <f t="shared" si="449"/>
        <v>4875</v>
      </c>
      <c r="Z2112" s="11">
        <f t="shared" si="450"/>
        <v>875</v>
      </c>
      <c r="AA2112" s="11">
        <f t="shared" si="451"/>
        <v>4340</v>
      </c>
      <c r="AB2112" s="11">
        <f t="shared" si="452"/>
        <v>4340</v>
      </c>
      <c r="AC2112" s="6">
        <f t="shared" si="453"/>
        <v>4915</v>
      </c>
      <c r="AD2112" s="9" t="s">
        <v>124</v>
      </c>
      <c r="AE2112" s="3" t="str">
        <f>IF(ISERROR(VLOOKUP($AD2112,技まとめ!$A$1:$F$380,6,FALSE)),"－",VLOOKUP($AD2112,技まとめ!$A$1:$F$380,6,FALSE))</f>
        <v>BL</v>
      </c>
      <c r="AF2112" s="3">
        <f>IF(ISERROR(VLOOKUP($AD2112,技まとめ!$A$1:$F$380,3,FALSE)),"－",VLOOKUP($AD2112,技まとめ!$A$1:$F$380,3,FALSE))</f>
        <v>42</v>
      </c>
      <c r="AG2112" s="3">
        <f>IF(ISERROR(VLOOKUP($AD2112,技まとめ!$A$1:$F$380,5,FALSE)),"－",VLOOKUP($AD2112,技まとめ!$A$1:$F$380,5,FALSE))</f>
        <v>29</v>
      </c>
      <c r="AH2112" s="3" t="str">
        <f>IF($E2112=IF(ISERROR(VLOOKUP($AD2112,技まとめ!$A$1:$F$380,4,FALSE)),"－",VLOOKUP($AD2112,技まとめ!$A$1:$F$380,4,FALSE)),"一致","")</f>
        <v/>
      </c>
      <c r="AI2112" s="9" t="s">
        <v>392</v>
      </c>
      <c r="AJ2112" s="3" t="str">
        <f>IF(ISERROR(VLOOKUP($AI2112,技まとめ!$A$1:$F$380,6,FALSE)),"－",VLOOKUP($AI2112,技まとめ!$A$1:$F$380,6,FALSE))</f>
        <v>DR</v>
      </c>
      <c r="AK2112" s="3">
        <f>IF(ISERROR(VLOOKUP($AI2112,技まとめ!$A$1:$F$380,3,FALSE)),"－",VLOOKUP($AI2112,技まとめ!$A$1:$F$380,3,FALSE))</f>
        <v>59</v>
      </c>
      <c r="AL2112" s="3">
        <f>IF(ISERROR(VLOOKUP($AI2112,技まとめ!$A$1:$F$380,5,FALSE)),"－",VLOOKUP($AI2112,技まとめ!$A$1:$F$380,5,FALSE))</f>
        <v>38</v>
      </c>
      <c r="AM2112" s="3" t="str">
        <f>IF($E2112=IF(ISERROR(VLOOKUP($AI2112,技まとめ!$A$1:$F$380,4,FALSE)),"－",VLOOKUP($AI2112,技まとめ!$A$1:$F$380,4,FALSE)),"一致","")</f>
        <v/>
      </c>
      <c r="AN2112" s="9" t="s">
        <v>5008</v>
      </c>
      <c r="AO2112" s="3" t="str">
        <f>IF(ISERROR(VLOOKUP($AN2112,技まとめ!$A$1:$F$380,6,FALSE)),"－",VLOOKUP($AN2112,技まとめ!$A$1:$F$380,6,FALSE))</f>
        <v>－</v>
      </c>
      <c r="AP2112" s="3">
        <f>IF(ISERROR(VLOOKUP($AN2112,技まとめ!$A$1:$F$380,3,FALSE)),"－",VLOOKUP($AN2112,技まとめ!$A$1:$F$380,3,FALSE))</f>
        <v>0</v>
      </c>
      <c r="AQ2112" s="3">
        <f>IF(ISERROR(VLOOKUP($AN2112,技まとめ!$A$1:$F$380,5,FALSE)),"－",VLOOKUP($AN2112,技まとめ!$A$1:$F$380,5,FALSE))</f>
        <v>0</v>
      </c>
      <c r="AR2112" s="3" t="str">
        <f>IF($E2112=IF(ISERROR(VLOOKUP($AN2112,技まとめ!$A$1:$F$380,4,FALSE)),"－",VLOOKUP($AN2112,技まとめ!$A$1:$F$380,4,FALSE)),"一致","")</f>
        <v/>
      </c>
      <c r="AS2112" s="9" t="s">
        <v>727</v>
      </c>
      <c r="AT2112" s="3" t="str">
        <f>IF(ISERROR(VLOOKUP($AS2112,技まとめ!$A$1:$F$380,6,FALSE)),"－",VLOOKUP($AS2112,技まとめ!$A$1:$F$380,6,FALSE))</f>
        <v>BS</v>
      </c>
      <c r="AU2112" s="3">
        <f>IF(ISERROR(VLOOKUP($AS2112,技まとめ!$A$1:$F$380,3,FALSE)),"－",VLOOKUP($AS2112,技まとめ!$A$1:$F$380,3,FALSE))</f>
        <v>90</v>
      </c>
      <c r="AV2112" s="3">
        <f>IF(ISERROR(VLOOKUP($AS2112,技まとめ!$A$1:$F$380,5,FALSE)),"－",VLOOKUP($AS2112,技まとめ!$A$1:$F$380,5,FALSE))</f>
        <v>49</v>
      </c>
      <c r="AW2112" s="3" t="str">
        <f>IF($E2112=IF(ISERROR(VLOOKUP($AS2112,技まとめ!$A$1:$F$380,4,FALSE)),"－",VLOOKUP($AS2112,技まとめ!$A$1:$F$380,4,FALSE)),"一致","")</f>
        <v/>
      </c>
      <c r="AX2112" s="12" t="str">
        <f t="shared" si="454"/>
        <v>フェイクボンバーメテオシャワーこんしん！りゅうせいブレード</v>
      </c>
      <c r="AY2112" s="12" t="str">
        <f t="shared" si="455"/>
        <v>フェイクボンバーメテオシャワーこんしん！りゅうせいブレード</v>
      </c>
      <c r="AZ2112" s="12" t="str">
        <f t="shared" si="456"/>
        <v>フェイクボンバーメテオシャワーこんしん！りゅうせいブレード</v>
      </c>
      <c r="BA2112" s="12" t="str">
        <f t="shared" si="457"/>
        <v>フェイクボンバーメテオシャワーこんしん！りゅうせいブレード</v>
      </c>
      <c r="BB2112" s="11" t="str">
        <f t="shared" si="458"/>
        <v>BLDR－BS</v>
      </c>
      <c r="BC2112" s="11" t="str">
        <f t="shared" si="459"/>
        <v>BLDR－BS</v>
      </c>
      <c r="BD2112" s="11" t="str">
        <f t="shared" si="460"/>
        <v>BLDR－BS</v>
      </c>
      <c r="BE2112" s="11" t="str">
        <f t="shared" si="461"/>
        <v>BLDR－BS</v>
      </c>
    </row>
    <row r="2113" spans="1:57" ht="11.25" customHeight="1">
      <c r="A2113" s="6">
        <v>2112</v>
      </c>
      <c r="B2113" s="7" t="s">
        <v>4594</v>
      </c>
      <c r="C2113" s="8" t="s">
        <v>4595</v>
      </c>
      <c r="D2113" s="7" t="s">
        <v>72</v>
      </c>
      <c r="E2113" s="7" t="s">
        <v>81</v>
      </c>
      <c r="F2113" s="7" t="s">
        <v>82</v>
      </c>
      <c r="G2113" s="9">
        <v>110</v>
      </c>
      <c r="H2113" s="9">
        <v>129</v>
      </c>
      <c r="I2113" s="9">
        <v>60</v>
      </c>
      <c r="J2113" s="9">
        <v>59</v>
      </c>
      <c r="K2113" s="9">
        <v>60</v>
      </c>
      <c r="L2113" s="9">
        <v>65</v>
      </c>
      <c r="M2113" s="9">
        <v>59</v>
      </c>
      <c r="N2113" s="9">
        <v>60</v>
      </c>
      <c r="O2113" s="9">
        <v>58</v>
      </c>
      <c r="P2113" s="9">
        <v>17</v>
      </c>
      <c r="Q2113" s="10">
        <v>110</v>
      </c>
      <c r="R2113" s="11">
        <v>14</v>
      </c>
      <c r="S2113" s="11">
        <v>1</v>
      </c>
      <c r="T2113" s="11">
        <v>115</v>
      </c>
      <c r="U2113" s="11">
        <v>109</v>
      </c>
      <c r="V2113" s="11">
        <v>1</v>
      </c>
      <c r="W2113" s="11">
        <v>108</v>
      </c>
      <c r="X2113" s="11">
        <f t="shared" si="448"/>
        <v>458</v>
      </c>
      <c r="Y2113" s="11">
        <f t="shared" si="449"/>
        <v>4945</v>
      </c>
      <c r="Z2113" s="11">
        <f t="shared" si="450"/>
        <v>1040</v>
      </c>
      <c r="AA2113" s="11">
        <f t="shared" si="451"/>
        <v>4575</v>
      </c>
      <c r="AB2113" s="11">
        <f t="shared" si="452"/>
        <v>4575</v>
      </c>
      <c r="AC2113" s="6">
        <f t="shared" si="453"/>
        <v>5210</v>
      </c>
      <c r="AD2113" s="9" t="s">
        <v>721</v>
      </c>
      <c r="AE2113" s="3" t="str">
        <f>IF(ISERROR(VLOOKUP($AD2113,技まとめ!$A$1:$F$380,6,FALSE)),"－",VLOOKUP($AD2113,技まとめ!$A$1:$F$380,6,FALSE))</f>
        <v>BS</v>
      </c>
      <c r="AF2113" s="3">
        <f>IF(ISERROR(VLOOKUP($AD2113,技まとめ!$A$1:$F$380,3,FALSE)),"－",VLOOKUP($AD2113,技まとめ!$A$1:$F$380,3,FALSE))</f>
        <v>48</v>
      </c>
      <c r="AG2113" s="3">
        <f>IF(ISERROR(VLOOKUP($AD2113,技まとめ!$A$1:$F$380,5,FALSE)),"－",VLOOKUP($AD2113,技まとめ!$A$1:$F$380,5,FALSE))</f>
        <v>28</v>
      </c>
      <c r="AH2113" s="3" t="str">
        <f>IF($E2113=IF(ISERROR(VLOOKUP($AD2113,技まとめ!$A$1:$F$380,4,FALSE)),"－",VLOOKUP($AD2113,技まとめ!$A$1:$F$380,4,FALSE)),"一致","")</f>
        <v/>
      </c>
      <c r="AI2113" s="9" t="s">
        <v>310</v>
      </c>
      <c r="AJ2113" s="3" t="str">
        <f>IF(ISERROR(VLOOKUP($AI2113,技まとめ!$A$1:$F$380,6,FALSE)),"－",VLOOKUP($AI2113,技まとめ!$A$1:$F$380,6,FALSE))</f>
        <v>DR</v>
      </c>
      <c r="AK2113" s="3">
        <f>IF(ISERROR(VLOOKUP($AI2113,技まとめ!$A$1:$F$380,3,FALSE)),"－",VLOOKUP($AI2113,技まとめ!$A$1:$F$380,3,FALSE))</f>
        <v>65</v>
      </c>
      <c r="AL2113" s="3">
        <f>IF(ISERROR(VLOOKUP($AI2113,技まとめ!$A$1:$F$380,5,FALSE)),"－",VLOOKUP($AI2113,技まとめ!$A$1:$F$380,5,FALSE))</f>
        <v>42</v>
      </c>
      <c r="AM2113" s="3" t="str">
        <f>IF($E2113=IF(ISERROR(VLOOKUP($AI2113,技まとめ!$A$1:$F$380,4,FALSE)),"－",VLOOKUP($AI2113,技まとめ!$A$1:$F$380,4,FALSE)),"一致","")</f>
        <v/>
      </c>
      <c r="AN2113" s="9" t="s">
        <v>5007</v>
      </c>
      <c r="AO2113" s="3" t="str">
        <f>IF(ISERROR(VLOOKUP($AN2113,技まとめ!$A$1:$F$380,6,FALSE)),"－",VLOOKUP($AN2113,技まとめ!$A$1:$F$380,6,FALSE))</f>
        <v>－</v>
      </c>
      <c r="AP2113" s="3">
        <f>IF(ISERROR(VLOOKUP($AN2113,技まとめ!$A$1:$F$380,3,FALSE)),"－",VLOOKUP($AN2113,技まとめ!$A$1:$F$380,3,FALSE))</f>
        <v>0</v>
      </c>
      <c r="AQ2113" s="3">
        <f>IF(ISERROR(VLOOKUP($AN2113,技まとめ!$A$1:$F$380,5,FALSE)),"－",VLOOKUP($AN2113,技まとめ!$A$1:$F$380,5,FALSE))</f>
        <v>0</v>
      </c>
      <c r="AR2113" s="3" t="str">
        <f>IF($E2113=IF(ISERROR(VLOOKUP($AN2113,技まとめ!$A$1:$F$380,4,FALSE)),"－",VLOOKUP($AN2113,技まとめ!$A$1:$F$380,4,FALSE)),"一致","")</f>
        <v/>
      </c>
      <c r="AS2113" s="9" t="s">
        <v>1940</v>
      </c>
      <c r="AT2113" s="3" t="str">
        <f>IF(ISERROR(VLOOKUP($AS2113,技まとめ!$A$1:$F$380,6,FALSE)),"－",VLOOKUP($AS2113,技まとめ!$A$1:$F$380,6,FALSE))</f>
        <v>DR</v>
      </c>
      <c r="AU2113" s="3">
        <f>IF(ISERROR(VLOOKUP($AS2113,技まとめ!$A$1:$F$380,3,FALSE)),"－",VLOOKUP($AS2113,技まとめ!$A$1:$F$380,3,FALSE))</f>
        <v>94</v>
      </c>
      <c r="AV2113" s="3">
        <f>IF(ISERROR(VLOOKUP($AS2113,技まとめ!$A$1:$F$380,5,FALSE)),"－",VLOOKUP($AS2113,技まとめ!$A$1:$F$380,5,FALSE))</f>
        <v>56</v>
      </c>
      <c r="AW2113" s="3" t="str">
        <f>IF($E2113=IF(ISERROR(VLOOKUP($AS2113,技まとめ!$A$1:$F$380,4,FALSE)),"－",VLOOKUP($AS2113,技まとめ!$A$1:$F$380,4,FALSE)),"一致","")</f>
        <v/>
      </c>
      <c r="AX2113" s="12" t="str">
        <f t="shared" si="454"/>
        <v>メガトンヘッドモグラシャッフルちょうわざ！スーパーエラシコ</v>
      </c>
      <c r="AY2113" s="12" t="str">
        <f t="shared" si="455"/>
        <v>メガトンヘッドモグラシャッフルちょうわざ！スーパーエラシコ</v>
      </c>
      <c r="AZ2113" s="12" t="str">
        <f t="shared" si="456"/>
        <v>メガトンヘッドモグラシャッフルちょうわざ！スーパーエラシコ</v>
      </c>
      <c r="BA2113" s="12" t="str">
        <f t="shared" si="457"/>
        <v>メガトンヘッドモグラシャッフルちょうわざ！スーパーエラシコ</v>
      </c>
      <c r="BB2113" s="11" t="str">
        <f t="shared" si="458"/>
        <v>BSDR－DR</v>
      </c>
      <c r="BC2113" s="11" t="str">
        <f t="shared" si="459"/>
        <v>BSDR－DR</v>
      </c>
      <c r="BD2113" s="11" t="str">
        <f t="shared" si="460"/>
        <v>BSDR－DR</v>
      </c>
      <c r="BE2113" s="11" t="str">
        <f t="shared" si="461"/>
        <v>BSDR－DR</v>
      </c>
    </row>
    <row r="2114" spans="1:57" ht="11.25" hidden="1" customHeight="1">
      <c r="A2114" s="6">
        <v>2113</v>
      </c>
      <c r="B2114" s="7" t="s">
        <v>4596</v>
      </c>
      <c r="C2114" s="8" t="s">
        <v>4597</v>
      </c>
      <c r="D2114" s="7" t="s">
        <v>72</v>
      </c>
      <c r="E2114" s="7" t="s">
        <v>102</v>
      </c>
      <c r="F2114" s="7" t="s">
        <v>74</v>
      </c>
      <c r="G2114" s="9">
        <v>126</v>
      </c>
      <c r="H2114" s="9">
        <v>102</v>
      </c>
      <c r="I2114" s="9">
        <v>48</v>
      </c>
      <c r="J2114" s="9">
        <v>51</v>
      </c>
      <c r="K2114" s="9">
        <v>40</v>
      </c>
      <c r="L2114" s="9">
        <v>57</v>
      </c>
      <c r="M2114" s="9">
        <v>63</v>
      </c>
      <c r="N2114" s="9">
        <v>60</v>
      </c>
      <c r="O2114" s="9">
        <v>51</v>
      </c>
      <c r="P2114" s="9">
        <v>57</v>
      </c>
      <c r="Q2114" s="10">
        <v>98</v>
      </c>
      <c r="R2114" s="11">
        <v>26</v>
      </c>
      <c r="S2114" s="11">
        <v>1</v>
      </c>
      <c r="T2114" s="11">
        <v>107</v>
      </c>
      <c r="U2114" s="11">
        <v>113</v>
      </c>
      <c r="V2114" s="11">
        <v>1</v>
      </c>
      <c r="W2114" s="11">
        <v>101</v>
      </c>
      <c r="X2114" s="11">
        <f t="shared" si="448"/>
        <v>447</v>
      </c>
      <c r="Y2114" s="11">
        <f t="shared" si="449"/>
        <v>4430</v>
      </c>
      <c r="Z2114" s="11">
        <f t="shared" si="450"/>
        <v>1425</v>
      </c>
      <c r="AA2114" s="11">
        <f t="shared" si="451"/>
        <v>4260</v>
      </c>
      <c r="AB2114" s="11">
        <f t="shared" si="452"/>
        <v>4260</v>
      </c>
      <c r="AC2114" s="6">
        <f t="shared" si="453"/>
        <v>4915</v>
      </c>
      <c r="AD2114" s="9" t="s">
        <v>311</v>
      </c>
      <c r="AE2114" s="3" t="str">
        <f>IF(ISERROR(VLOOKUP($AD2114,技まとめ!$A$1:$F$380,6,FALSE)),"－",VLOOKUP($AD2114,技まとめ!$A$1:$F$380,6,FALSE))</f>
        <v>CA</v>
      </c>
      <c r="AF2114" s="3">
        <f>IF(ISERROR(VLOOKUP($AD2114,技まとめ!$A$1:$F$380,3,FALSE)),"－",VLOOKUP($AD2114,技まとめ!$A$1:$F$380,3,FALSE))</f>
        <v>104</v>
      </c>
      <c r="AG2114" s="3">
        <f>IF(ISERROR(VLOOKUP($AD2114,技まとめ!$A$1:$F$380,5,FALSE)),"－",VLOOKUP($AD2114,技まとめ!$A$1:$F$380,5,FALSE))</f>
        <v>52</v>
      </c>
      <c r="AH2114" s="3" t="str">
        <f>IF($E2114=IF(ISERROR(VLOOKUP($AD2114,技まとめ!$A$1:$F$380,4,FALSE)),"－",VLOOKUP($AD2114,技まとめ!$A$1:$F$380,4,FALSE)),"一致","")</f>
        <v>一致</v>
      </c>
      <c r="AI2114" s="9" t="s">
        <v>290</v>
      </c>
      <c r="AJ2114" s="3" t="str">
        <f>IF(ISERROR(VLOOKUP($AI2114,技まとめ!$A$1:$F$380,6,FALSE)),"－",VLOOKUP($AI2114,技まとめ!$A$1:$F$380,6,FALSE))</f>
        <v>CA</v>
      </c>
      <c r="AK2114" s="3">
        <f>IF(ISERROR(VLOOKUP($AI2114,技まとめ!$A$1:$F$380,3,FALSE)),"－",VLOOKUP($AI2114,技まとめ!$A$1:$F$380,3,FALSE))</f>
        <v>27</v>
      </c>
      <c r="AL2114" s="3">
        <f>IF(ISERROR(VLOOKUP($AI2114,技まとめ!$A$1:$F$380,5,FALSE)),"－",VLOOKUP($AI2114,技まとめ!$A$1:$F$380,5,FALSE))</f>
        <v>25</v>
      </c>
      <c r="AM2114" s="3" t="str">
        <f>IF($E2114=IF(ISERROR(VLOOKUP($AI2114,技まとめ!$A$1:$F$380,4,FALSE)),"－",VLOOKUP($AI2114,技まとめ!$A$1:$F$380,4,FALSE)),"一致","")</f>
        <v/>
      </c>
      <c r="AN2114" s="9" t="s">
        <v>265</v>
      </c>
      <c r="AO2114" s="3" t="str">
        <f>IF(ISERROR(VLOOKUP($AN2114,技まとめ!$A$1:$F$380,6,FALSE)),"－",VLOOKUP($AN2114,技まとめ!$A$1:$F$380,6,FALSE))</f>
        <v>NS</v>
      </c>
      <c r="AP2114" s="3">
        <f>IF(ISERROR(VLOOKUP($AN2114,技まとめ!$A$1:$F$380,3,FALSE)),"－",VLOOKUP($AN2114,技まとめ!$A$1:$F$380,3,FALSE))</f>
        <v>102</v>
      </c>
      <c r="AQ2114" s="3">
        <f>IF(ISERROR(VLOOKUP($AN2114,技まとめ!$A$1:$F$380,5,FALSE)),"－",VLOOKUP($AN2114,技まとめ!$A$1:$F$380,5,FALSE))</f>
        <v>52</v>
      </c>
      <c r="AR2114" s="3" t="str">
        <f>IF($E2114=IF(ISERROR(VLOOKUP($AN2114,技まとめ!$A$1:$F$380,4,FALSE)),"－",VLOOKUP($AN2114,技まとめ!$A$1:$F$380,4,FALSE)),"一致","")</f>
        <v/>
      </c>
      <c r="AS2114" s="9" t="s">
        <v>821</v>
      </c>
      <c r="AT2114" s="3" t="str">
        <f>IF(ISERROR(VLOOKUP($AS2114,技まとめ!$A$1:$F$380,6,FALSE)),"－",VLOOKUP($AS2114,技まとめ!$A$1:$F$380,6,FALSE))</f>
        <v>BL</v>
      </c>
      <c r="AU2114" s="3">
        <f>IF(ISERROR(VLOOKUP($AS2114,技まとめ!$A$1:$F$380,3,FALSE)),"－",VLOOKUP($AS2114,技まとめ!$A$1:$F$380,3,FALSE))</f>
        <v>52</v>
      </c>
      <c r="AV2114" s="3">
        <f>IF(ISERROR(VLOOKUP($AS2114,技まとめ!$A$1:$F$380,5,FALSE)),"－",VLOOKUP($AS2114,技まとめ!$A$1:$F$380,5,FALSE))</f>
        <v>36</v>
      </c>
      <c r="AW2114" s="3" t="str">
        <f>IF($E2114=IF(ISERROR(VLOOKUP($AS2114,技まとめ!$A$1:$F$380,4,FALSE)),"－",VLOOKUP($AS2114,技まとめ!$A$1:$F$380,4,FALSE)),"一致","")</f>
        <v/>
      </c>
      <c r="AX2114" s="12" t="str">
        <f t="shared" si="454"/>
        <v>ビーストファングワイルドクローウルフレジェンドウェルカムバック</v>
      </c>
      <c r="AY2114" s="12" t="str">
        <f t="shared" si="455"/>
        <v>ビーストファングワイルドクローウルフレジェンドウェルカムバック</v>
      </c>
      <c r="AZ2114" s="12" t="str">
        <f t="shared" si="456"/>
        <v>ビーストファングワイルドクローウルフレジェンドウェルカムバック</v>
      </c>
      <c r="BA2114" s="12" t="str">
        <f t="shared" si="457"/>
        <v>ビーストファングワイルドクローウルフレジェンドウェルカムバック</v>
      </c>
      <c r="BB2114" s="11" t="str">
        <f t="shared" si="458"/>
        <v>CACANSBL</v>
      </c>
      <c r="BC2114" s="11" t="str">
        <f t="shared" si="459"/>
        <v>CACANSBL</v>
      </c>
      <c r="BD2114" s="11" t="str">
        <f t="shared" si="460"/>
        <v>CACANSBL</v>
      </c>
      <c r="BE2114" s="11" t="str">
        <f t="shared" si="461"/>
        <v>CACANSBL</v>
      </c>
    </row>
    <row r="2115" spans="1:57" ht="11.25" hidden="1" customHeight="1">
      <c r="A2115" s="6">
        <v>2114</v>
      </c>
      <c r="B2115" s="7" t="s">
        <v>4598</v>
      </c>
      <c r="C2115" s="8" t="s">
        <v>4599</v>
      </c>
      <c r="D2115" s="7" t="s">
        <v>72</v>
      </c>
      <c r="E2115" s="7" t="s">
        <v>102</v>
      </c>
      <c r="F2115" s="7" t="s">
        <v>82</v>
      </c>
      <c r="G2115" s="9">
        <v>103</v>
      </c>
      <c r="H2115" s="9">
        <v>142</v>
      </c>
      <c r="I2115" s="9">
        <v>52</v>
      </c>
      <c r="J2115" s="9">
        <v>49</v>
      </c>
      <c r="K2115" s="9">
        <v>51</v>
      </c>
      <c r="L2115" s="9">
        <v>53</v>
      </c>
      <c r="M2115" s="9">
        <v>52</v>
      </c>
      <c r="N2115" s="9">
        <v>51</v>
      </c>
      <c r="O2115" s="9">
        <v>53</v>
      </c>
      <c r="P2115" s="9">
        <v>72</v>
      </c>
      <c r="Q2115" s="10">
        <v>102</v>
      </c>
      <c r="R2115" s="11">
        <v>41</v>
      </c>
      <c r="S2115" s="11">
        <v>1</v>
      </c>
      <c r="T2115" s="11">
        <v>103</v>
      </c>
      <c r="U2115" s="11">
        <v>102</v>
      </c>
      <c r="V2115" s="11">
        <v>1</v>
      </c>
      <c r="W2115" s="11">
        <v>103</v>
      </c>
      <c r="X2115" s="11">
        <f t="shared" ref="X2115:X2178" si="462">SUM(Q2115:W2115)</f>
        <v>453</v>
      </c>
      <c r="Y2115" s="11">
        <f t="shared" ref="Y2115:Y2178" si="463">Q2115*40+V2115*5+W2115*5</f>
        <v>4600</v>
      </c>
      <c r="Z2115" s="11">
        <f t="shared" ref="Z2115:Z2178" si="464">R2115*35+S2115*5+V2115*5+W2115*5</f>
        <v>1960</v>
      </c>
      <c r="AA2115" s="11">
        <f t="shared" ref="AA2115:AA2178" si="465">T2115*35+S2115*5+V2115*5+W2115*5</f>
        <v>4130</v>
      </c>
      <c r="AB2115" s="11">
        <f t="shared" ref="AB2115:AB2178" si="466">T2115*35+V2115*10+W2115*5</f>
        <v>4130</v>
      </c>
      <c r="AC2115" s="6">
        <f t="shared" ref="AC2115:AC2178" si="467">T2115*40+R2115*5+W2115*5</f>
        <v>4840</v>
      </c>
      <c r="AD2115" s="9" t="s">
        <v>235</v>
      </c>
      <c r="AE2115" s="3" t="str">
        <f>IF(ISERROR(VLOOKUP($AD2115,技まとめ!$A$1:$F$380,6,FALSE)),"－",VLOOKUP($AD2115,技まとめ!$A$1:$F$380,6,FALSE))</f>
        <v>BL</v>
      </c>
      <c r="AF2115" s="3">
        <f>IF(ISERROR(VLOOKUP($AD2115,技まとめ!$A$1:$F$380,3,FALSE)),"－",VLOOKUP($AD2115,技まとめ!$A$1:$F$380,3,FALSE))</f>
        <v>18</v>
      </c>
      <c r="AG2115" s="3">
        <f>IF(ISERROR(VLOOKUP($AD2115,技まとめ!$A$1:$F$380,5,FALSE)),"－",VLOOKUP($AD2115,技まとめ!$A$1:$F$380,5,FALSE))</f>
        <v>21</v>
      </c>
      <c r="AH2115" s="3" t="str">
        <f>IF($E2115=IF(ISERROR(VLOOKUP($AD2115,技まとめ!$A$1:$F$380,4,FALSE)),"－",VLOOKUP($AD2115,技まとめ!$A$1:$F$380,4,FALSE)),"一致","")</f>
        <v/>
      </c>
      <c r="AI2115" s="9" t="s">
        <v>621</v>
      </c>
      <c r="AJ2115" s="3" t="str">
        <f>IF(ISERROR(VLOOKUP($AI2115,技まとめ!$A$1:$F$380,6,FALSE)),"－",VLOOKUP($AI2115,技まとめ!$A$1:$F$380,6,FALSE))</f>
        <v>BB</v>
      </c>
      <c r="AK2115" s="3">
        <f>IF(ISERROR(VLOOKUP($AI2115,技まとめ!$A$1:$F$380,3,FALSE)),"－",VLOOKUP($AI2115,技まとめ!$A$1:$F$380,3,FALSE))</f>
        <v>92</v>
      </c>
      <c r="AL2115" s="3">
        <f>IF(ISERROR(VLOOKUP($AI2115,技まとめ!$A$1:$F$380,5,FALSE)),"－",VLOOKUP($AI2115,技まとめ!$A$1:$F$380,5,FALSE))</f>
        <v>53</v>
      </c>
      <c r="AM2115" s="3" t="str">
        <f>IF($E2115=IF(ISERROR(VLOOKUP($AI2115,技まとめ!$A$1:$F$380,4,FALSE)),"－",VLOOKUP($AI2115,技まとめ!$A$1:$F$380,4,FALSE)),"一致","")</f>
        <v/>
      </c>
      <c r="AN2115" s="9" t="s">
        <v>163</v>
      </c>
      <c r="AO2115" s="3" t="str">
        <f>IF(ISERROR(VLOOKUP($AN2115,技まとめ!$A$1:$F$380,6,FALSE)),"－",VLOOKUP($AN2115,技まとめ!$A$1:$F$380,6,FALSE))</f>
        <v>BL</v>
      </c>
      <c r="AP2115" s="3">
        <f>IF(ISERROR(VLOOKUP($AN2115,技まとめ!$A$1:$F$380,3,FALSE)),"－",VLOOKUP($AN2115,技まとめ!$A$1:$F$380,3,FALSE))</f>
        <v>59</v>
      </c>
      <c r="AQ2115" s="3">
        <f>IF(ISERROR(VLOOKUP($AN2115,技まとめ!$A$1:$F$380,5,FALSE)),"－",VLOOKUP($AN2115,技まとめ!$A$1:$F$380,5,FALSE))</f>
        <v>38</v>
      </c>
      <c r="AR2115" s="3" t="str">
        <f>IF($E2115=IF(ISERROR(VLOOKUP($AN2115,技まとめ!$A$1:$F$380,4,FALSE)),"－",VLOOKUP($AN2115,技まとめ!$A$1:$F$380,4,FALSE)),"一致","")</f>
        <v/>
      </c>
      <c r="AS2115" s="9" t="s">
        <v>96</v>
      </c>
      <c r="AT2115" s="3" t="str">
        <f>IF(ISERROR(VLOOKUP($AS2115,技まとめ!$A$1:$F$380,6,FALSE)),"－",VLOOKUP($AS2115,技まとめ!$A$1:$F$380,6,FALSE))</f>
        <v>DR</v>
      </c>
      <c r="AU2115" s="3">
        <f>IF(ISERROR(VLOOKUP($AS2115,技まとめ!$A$1:$F$380,3,FALSE)),"－",VLOOKUP($AS2115,技まとめ!$A$1:$F$380,3,FALSE))</f>
        <v>52</v>
      </c>
      <c r="AV2115" s="3">
        <f>IF(ISERROR(VLOOKUP($AS2115,技まとめ!$A$1:$F$380,5,FALSE)),"－",VLOOKUP($AS2115,技まとめ!$A$1:$F$380,5,FALSE))</f>
        <v>36</v>
      </c>
      <c r="AW2115" s="3" t="str">
        <f>IF($E2115=IF(ISERROR(VLOOKUP($AS2115,技まとめ!$A$1:$F$380,4,FALSE)),"－",VLOOKUP($AS2115,技まとめ!$A$1:$F$380,4,FALSE)),"一致","")</f>
        <v/>
      </c>
      <c r="AX2115" s="12" t="str">
        <f t="shared" ref="AX2115:AX2178" si="468">AD2115&amp;AI2115&amp;AN2115&amp;AS2115</f>
        <v>ドッペルゲンガーデーモンカットサイクロンワープドライブ</v>
      </c>
      <c r="AY2115" s="12" t="str">
        <f t="shared" ref="AY2115:AY2178" si="469">AD2115&amp;AI2115&amp;AN2115&amp;AS2115</f>
        <v>ドッペルゲンガーデーモンカットサイクロンワープドライブ</v>
      </c>
      <c r="AZ2115" s="12" t="str">
        <f t="shared" ref="AZ2115:AZ2178" si="470">AD2115&amp;AI2115&amp;AN2115&amp;AS2115</f>
        <v>ドッペルゲンガーデーモンカットサイクロンワープドライブ</v>
      </c>
      <c r="BA2115" s="12" t="str">
        <f t="shared" ref="BA2115:BA2178" si="471">AD2115&amp;AI2115&amp;AN2115&amp;AS2115</f>
        <v>ドッペルゲンガーデーモンカットサイクロンワープドライブ</v>
      </c>
      <c r="BB2115" s="11" t="str">
        <f t="shared" ref="BB2115:BB2178" si="472">AE2115&amp;AJ2115&amp;AO2115&amp;AT2115</f>
        <v>BLBBBLDR</v>
      </c>
      <c r="BC2115" s="11" t="str">
        <f t="shared" ref="BC2115:BC2178" si="473">AE2115&amp;AJ2115&amp;AO2115&amp;AT2115</f>
        <v>BLBBBLDR</v>
      </c>
      <c r="BD2115" s="11" t="str">
        <f t="shared" ref="BD2115:BD2178" si="474">AE2115&amp;AJ2115&amp;AO2115&amp;AT2115</f>
        <v>BLBBBLDR</v>
      </c>
      <c r="BE2115" s="11" t="str">
        <f t="shared" ref="BE2115:BE2178" si="475">AE2115&amp;AJ2115&amp;AO2115&amp;AT2115</f>
        <v>BLBBBLDR</v>
      </c>
    </row>
    <row r="2116" spans="1:57" ht="11.25" hidden="1" customHeight="1">
      <c r="A2116" s="6">
        <v>2115</v>
      </c>
      <c r="B2116" s="7" t="s">
        <v>4600</v>
      </c>
      <c r="C2116" s="8" t="s">
        <v>4601</v>
      </c>
      <c r="D2116" s="7" t="s">
        <v>650</v>
      </c>
      <c r="E2116" s="7" t="s">
        <v>95</v>
      </c>
      <c r="F2116" s="7" t="s">
        <v>109</v>
      </c>
      <c r="G2116" s="9">
        <v>128</v>
      </c>
      <c r="H2116" s="9">
        <v>93</v>
      </c>
      <c r="I2116" s="9">
        <v>48</v>
      </c>
      <c r="J2116" s="9">
        <v>54</v>
      </c>
      <c r="K2116" s="9">
        <v>50</v>
      </c>
      <c r="L2116" s="9">
        <v>50</v>
      </c>
      <c r="M2116" s="9">
        <v>40</v>
      </c>
      <c r="N2116" s="9">
        <v>67</v>
      </c>
      <c r="O2116" s="9">
        <v>39</v>
      </c>
      <c r="P2116" s="9">
        <v>84</v>
      </c>
      <c r="Q2116" s="10">
        <v>98</v>
      </c>
      <c r="R2116" s="11">
        <v>73</v>
      </c>
      <c r="S2116" s="11">
        <v>1</v>
      </c>
      <c r="T2116" s="11">
        <v>100</v>
      </c>
      <c r="U2116" s="11">
        <v>90</v>
      </c>
      <c r="V2116" s="11">
        <v>1</v>
      </c>
      <c r="W2116" s="11">
        <v>89</v>
      </c>
      <c r="X2116" s="11">
        <f t="shared" si="462"/>
        <v>452</v>
      </c>
      <c r="Y2116" s="11">
        <f t="shared" si="463"/>
        <v>4370</v>
      </c>
      <c r="Z2116" s="11">
        <f t="shared" si="464"/>
        <v>3010</v>
      </c>
      <c r="AA2116" s="11">
        <f t="shared" si="465"/>
        <v>3955</v>
      </c>
      <c r="AB2116" s="11">
        <f t="shared" si="466"/>
        <v>3955</v>
      </c>
      <c r="AC2116" s="6">
        <f t="shared" si="467"/>
        <v>4810</v>
      </c>
      <c r="AD2116" s="9" t="s">
        <v>5014</v>
      </c>
      <c r="AE2116" s="3" t="str">
        <f>IF(ISERROR(VLOOKUP($AD2116,技まとめ!$A$1:$F$380,6,FALSE)),"－",VLOOKUP($AD2116,技まとめ!$A$1:$F$380,6,FALSE))</f>
        <v>－</v>
      </c>
      <c r="AF2116" s="3">
        <f>IF(ISERROR(VLOOKUP($AD2116,技まとめ!$A$1:$F$380,3,FALSE)),"－",VLOOKUP($AD2116,技まとめ!$A$1:$F$380,3,FALSE))</f>
        <v>0</v>
      </c>
      <c r="AG2116" s="3">
        <f>IF(ISERROR(VLOOKUP($AD2116,技まとめ!$A$1:$F$380,5,FALSE)),"－",VLOOKUP($AD2116,技まとめ!$A$1:$F$380,5,FALSE))</f>
        <v>0</v>
      </c>
      <c r="AH2116" s="3" t="str">
        <f>IF($E2116=IF(ISERROR(VLOOKUP($AD2116,技まとめ!$A$1:$F$380,4,FALSE)),"－",VLOOKUP($AD2116,技まとめ!$A$1:$F$380,4,FALSE)),"一致","")</f>
        <v/>
      </c>
      <c r="AI2116" s="9" t="s">
        <v>295</v>
      </c>
      <c r="AJ2116" s="3" t="str">
        <f>IF(ISERROR(VLOOKUP($AI2116,技まとめ!$A$1:$F$380,6,FALSE)),"－",VLOOKUP($AI2116,技まとめ!$A$1:$F$380,6,FALSE))</f>
        <v>DR</v>
      </c>
      <c r="AK2116" s="3">
        <f>IF(ISERROR(VLOOKUP($AI2116,技まとめ!$A$1:$F$380,3,FALSE)),"－",VLOOKUP($AI2116,技まとめ!$A$1:$F$380,3,FALSE))</f>
        <v>13</v>
      </c>
      <c r="AL2116" s="3">
        <f>IF(ISERROR(VLOOKUP($AI2116,技まとめ!$A$1:$F$380,5,FALSE)),"－",VLOOKUP($AI2116,技まとめ!$A$1:$F$380,5,FALSE))</f>
        <v>20</v>
      </c>
      <c r="AM2116" s="3" t="str">
        <f>IF($E2116=IF(ISERROR(VLOOKUP($AI2116,技まとめ!$A$1:$F$380,4,FALSE)),"－",VLOOKUP($AI2116,技まとめ!$A$1:$F$380,4,FALSE)),"一致","")</f>
        <v/>
      </c>
      <c r="AN2116" s="9" t="s">
        <v>235</v>
      </c>
      <c r="AO2116" s="3" t="str">
        <f>IF(ISERROR(VLOOKUP($AN2116,技まとめ!$A$1:$F$380,6,FALSE)),"－",VLOOKUP($AN2116,技まとめ!$A$1:$F$380,6,FALSE))</f>
        <v>BL</v>
      </c>
      <c r="AP2116" s="3">
        <f>IF(ISERROR(VLOOKUP($AN2116,技まとめ!$A$1:$F$380,3,FALSE)),"－",VLOOKUP($AN2116,技まとめ!$A$1:$F$380,3,FALSE))</f>
        <v>18</v>
      </c>
      <c r="AQ2116" s="3">
        <f>IF(ISERROR(VLOOKUP($AN2116,技まとめ!$A$1:$F$380,5,FALSE)),"－",VLOOKUP($AN2116,技まとめ!$A$1:$F$380,5,FALSE))</f>
        <v>21</v>
      </c>
      <c r="AR2116" s="3" t="str">
        <f>IF($E2116=IF(ISERROR(VLOOKUP($AN2116,技まとめ!$A$1:$F$380,4,FALSE)),"－",VLOOKUP($AN2116,技まとめ!$A$1:$F$380,4,FALSE)),"一致","")</f>
        <v>一致</v>
      </c>
      <c r="AS2116" s="9" t="s">
        <v>493</v>
      </c>
      <c r="AT2116" s="3" t="str">
        <f>IF(ISERROR(VLOOKUP($AS2116,技まとめ!$A$1:$F$380,6,FALSE)),"－",VLOOKUP($AS2116,技まとめ!$A$1:$F$380,6,FALSE))</f>
        <v>BL</v>
      </c>
      <c r="AU2116" s="3">
        <f>IF(ISERROR(VLOOKUP($AS2116,技まとめ!$A$1:$F$380,3,FALSE)),"－",VLOOKUP($AS2116,技まとめ!$A$1:$F$380,3,FALSE))</f>
        <v>93</v>
      </c>
      <c r="AV2116" s="3">
        <f>IF(ISERROR(VLOOKUP($AS2116,技まとめ!$A$1:$F$380,5,FALSE)),"－",VLOOKUP($AS2116,技まとめ!$A$1:$F$380,5,FALSE))</f>
        <v>52</v>
      </c>
      <c r="AW2116" s="3" t="str">
        <f>IF($E2116=IF(ISERROR(VLOOKUP($AS2116,技まとめ!$A$1:$F$380,4,FALSE)),"－",VLOOKUP($AS2116,技まとめ!$A$1:$F$380,4,FALSE)),"一致","")</f>
        <v/>
      </c>
      <c r="AX2116" s="12" t="str">
        <f t="shared" si="468"/>
        <v>ふっかつ！ダッシュアクセルドッペルゲンガーノーエスケイプ</v>
      </c>
      <c r="AY2116" s="12" t="str">
        <f t="shared" si="469"/>
        <v>ふっかつ！ダッシュアクセルドッペルゲンガーノーエスケイプ</v>
      </c>
      <c r="AZ2116" s="12" t="str">
        <f t="shared" si="470"/>
        <v>ふっかつ！ダッシュアクセルドッペルゲンガーノーエスケイプ</v>
      </c>
      <c r="BA2116" s="12" t="str">
        <f t="shared" si="471"/>
        <v>ふっかつ！ダッシュアクセルドッペルゲンガーノーエスケイプ</v>
      </c>
      <c r="BB2116" s="11" t="str">
        <f t="shared" si="472"/>
        <v>－DRBLBL</v>
      </c>
      <c r="BC2116" s="11" t="str">
        <f t="shared" si="473"/>
        <v>－DRBLBL</v>
      </c>
      <c r="BD2116" s="11" t="str">
        <f t="shared" si="474"/>
        <v>－DRBLBL</v>
      </c>
      <c r="BE2116" s="11" t="str">
        <f t="shared" si="475"/>
        <v>－DRBLBL</v>
      </c>
    </row>
    <row r="2117" spans="1:57" ht="11.25" hidden="1" customHeight="1">
      <c r="A2117" s="6">
        <v>2116</v>
      </c>
      <c r="B2117" s="7" t="s">
        <v>4602</v>
      </c>
      <c r="C2117" s="8" t="s">
        <v>4603</v>
      </c>
      <c r="D2117" s="7" t="s">
        <v>650</v>
      </c>
      <c r="E2117" s="7" t="s">
        <v>102</v>
      </c>
      <c r="F2117" s="7" t="s">
        <v>109</v>
      </c>
      <c r="G2117" s="9">
        <v>92</v>
      </c>
      <c r="H2117" s="9">
        <v>122</v>
      </c>
      <c r="I2117" s="9">
        <v>50</v>
      </c>
      <c r="J2117" s="9">
        <v>51</v>
      </c>
      <c r="K2117" s="9">
        <v>52</v>
      </c>
      <c r="L2117" s="9">
        <v>51</v>
      </c>
      <c r="M2117" s="9">
        <v>48</v>
      </c>
      <c r="N2117" s="9">
        <v>51</v>
      </c>
      <c r="O2117" s="9">
        <v>63</v>
      </c>
      <c r="P2117" s="9">
        <v>56</v>
      </c>
      <c r="Q2117" s="10">
        <v>100</v>
      </c>
      <c r="R2117" s="11">
        <v>28</v>
      </c>
      <c r="S2117" s="11">
        <v>1</v>
      </c>
      <c r="T2117" s="11">
        <v>101</v>
      </c>
      <c r="U2117" s="11">
        <v>98</v>
      </c>
      <c r="V2117" s="11">
        <v>1</v>
      </c>
      <c r="W2117" s="11">
        <v>113</v>
      </c>
      <c r="X2117" s="11">
        <f t="shared" si="462"/>
        <v>442</v>
      </c>
      <c r="Y2117" s="11">
        <f t="shared" si="463"/>
        <v>4570</v>
      </c>
      <c r="Z2117" s="11">
        <f t="shared" si="464"/>
        <v>1555</v>
      </c>
      <c r="AA2117" s="11">
        <f t="shared" si="465"/>
        <v>4110</v>
      </c>
      <c r="AB2117" s="11">
        <f t="shared" si="466"/>
        <v>4110</v>
      </c>
      <c r="AC2117" s="6">
        <f t="shared" si="467"/>
        <v>4745</v>
      </c>
      <c r="AD2117" s="9" t="s">
        <v>263</v>
      </c>
      <c r="AE2117" s="3" t="str">
        <f>IF(ISERROR(VLOOKUP($AD2117,技まとめ!$A$1:$F$380,6,FALSE)),"－",VLOOKUP($AD2117,技まとめ!$A$1:$F$380,6,FALSE))</f>
        <v>DR</v>
      </c>
      <c r="AF2117" s="3">
        <f>IF(ISERROR(VLOOKUP($AD2117,技まとめ!$A$1:$F$380,3,FALSE)),"－",VLOOKUP($AD2117,技まとめ!$A$1:$F$380,3,FALSE))</f>
        <v>16</v>
      </c>
      <c r="AG2117" s="3">
        <f>IF(ISERROR(VLOOKUP($AD2117,技まとめ!$A$1:$F$380,5,FALSE)),"－",VLOOKUP($AD2117,技まとめ!$A$1:$F$380,5,FALSE))</f>
        <v>21</v>
      </c>
      <c r="AH2117" s="3" t="str">
        <f>IF($E2117=IF(ISERROR(VLOOKUP($AD2117,技まとめ!$A$1:$F$380,4,FALSE)),"－",VLOOKUP($AD2117,技まとめ!$A$1:$F$380,4,FALSE)),"一致","")</f>
        <v/>
      </c>
      <c r="AI2117" s="9" t="s">
        <v>317</v>
      </c>
      <c r="AJ2117" s="3" t="str">
        <f>IF(ISERROR(VLOOKUP($AI2117,技まとめ!$A$1:$F$380,6,FALSE)),"－",VLOOKUP($AI2117,技まとめ!$A$1:$F$380,6,FALSE))</f>
        <v>SC</v>
      </c>
      <c r="AK2117" s="3">
        <f>IF(ISERROR(VLOOKUP($AI2117,技まとめ!$A$1:$F$380,3,FALSE)),"－",VLOOKUP($AI2117,技まとめ!$A$1:$F$380,3,FALSE))</f>
        <v>31</v>
      </c>
      <c r="AL2117" s="3">
        <f>IF(ISERROR(VLOOKUP($AI2117,技まとめ!$A$1:$F$380,5,FALSE)),"－",VLOOKUP($AI2117,技まとめ!$A$1:$F$380,5,FALSE))</f>
        <v>22</v>
      </c>
      <c r="AM2117" s="3" t="str">
        <f>IF($E2117=IF(ISERROR(VLOOKUP($AI2117,技まとめ!$A$1:$F$380,4,FALSE)),"－",VLOOKUP($AI2117,技まとめ!$A$1:$F$380,4,FALSE)),"一致","")</f>
        <v/>
      </c>
      <c r="AN2117" s="9" t="s">
        <v>590</v>
      </c>
      <c r="AO2117" s="3" t="str">
        <f>IF(ISERROR(VLOOKUP($AN2117,技まとめ!$A$1:$F$380,6,FALSE)),"－",VLOOKUP($AN2117,技まとめ!$A$1:$F$380,6,FALSE))</f>
        <v>BL</v>
      </c>
      <c r="AP2117" s="3">
        <f>IF(ISERROR(VLOOKUP($AN2117,技まとめ!$A$1:$F$380,3,FALSE)),"－",VLOOKUP($AN2117,技まとめ!$A$1:$F$380,3,FALSE))</f>
        <v>27</v>
      </c>
      <c r="AQ2117" s="3">
        <f>IF(ISERROR(VLOOKUP($AN2117,技まとめ!$A$1:$F$380,5,FALSE)),"－",VLOOKUP($AN2117,技まとめ!$A$1:$F$380,5,FALSE))</f>
        <v>25</v>
      </c>
      <c r="AR2117" s="3" t="str">
        <f>IF($E2117=IF(ISERROR(VLOOKUP($AN2117,技まとめ!$A$1:$F$380,4,FALSE)),"－",VLOOKUP($AN2117,技まとめ!$A$1:$F$380,4,FALSE)),"一致","")</f>
        <v>一致</v>
      </c>
      <c r="AS2117" s="9" t="s">
        <v>297</v>
      </c>
      <c r="AT2117" s="3" t="str">
        <f>IF(ISERROR(VLOOKUP($AS2117,技まとめ!$A$1:$F$380,6,FALSE)),"－",VLOOKUP($AS2117,技まとめ!$A$1:$F$380,6,FALSE))</f>
        <v>DR</v>
      </c>
      <c r="AU2117" s="3">
        <f>IF(ISERROR(VLOOKUP($AS2117,技まとめ!$A$1:$F$380,3,FALSE)),"－",VLOOKUP($AS2117,技まとめ!$A$1:$F$380,3,FALSE))</f>
        <v>106</v>
      </c>
      <c r="AV2117" s="3">
        <f>IF(ISERROR(VLOOKUP($AS2117,技まとめ!$A$1:$F$380,5,FALSE)),"－",VLOOKUP($AS2117,技まとめ!$A$1:$F$380,5,FALSE))</f>
        <v>57</v>
      </c>
      <c r="AW2117" s="3" t="str">
        <f>IF($E2117=IF(ISERROR(VLOOKUP($AS2117,技まとめ!$A$1:$F$380,4,FALSE)),"－",VLOOKUP($AS2117,技まとめ!$A$1:$F$380,4,FALSE)),"一致","")</f>
        <v>一致</v>
      </c>
      <c r="AX2117" s="12" t="str">
        <f t="shared" si="468"/>
        <v>マジックコンドルダイブフォトンフラッシュブーストグライダー</v>
      </c>
      <c r="AY2117" s="12" t="str">
        <f t="shared" si="469"/>
        <v>マジックコンドルダイブフォトンフラッシュブーストグライダー</v>
      </c>
      <c r="AZ2117" s="12" t="str">
        <f t="shared" si="470"/>
        <v>マジックコンドルダイブフォトンフラッシュブーストグライダー</v>
      </c>
      <c r="BA2117" s="12" t="str">
        <f t="shared" si="471"/>
        <v>マジックコンドルダイブフォトンフラッシュブーストグライダー</v>
      </c>
      <c r="BB2117" s="11" t="str">
        <f t="shared" si="472"/>
        <v>DRSCBLDR</v>
      </c>
      <c r="BC2117" s="11" t="str">
        <f t="shared" si="473"/>
        <v>DRSCBLDR</v>
      </c>
      <c r="BD2117" s="11" t="str">
        <f t="shared" si="474"/>
        <v>DRSCBLDR</v>
      </c>
      <c r="BE2117" s="11" t="str">
        <f t="shared" si="475"/>
        <v>DRSCBLDR</v>
      </c>
    </row>
    <row r="2118" spans="1:57" ht="11.25" hidden="1" customHeight="1">
      <c r="A2118" s="6">
        <v>2117</v>
      </c>
      <c r="B2118" s="7" t="s">
        <v>4604</v>
      </c>
      <c r="C2118" s="8" t="s">
        <v>4605</v>
      </c>
      <c r="D2118" s="7" t="s">
        <v>72</v>
      </c>
      <c r="E2118" s="7" t="s">
        <v>73</v>
      </c>
      <c r="F2118" s="7" t="s">
        <v>74</v>
      </c>
      <c r="G2118" s="9">
        <v>84</v>
      </c>
      <c r="H2118" s="9">
        <v>140</v>
      </c>
      <c r="I2118" s="9">
        <v>61</v>
      </c>
      <c r="J2118" s="9">
        <v>61</v>
      </c>
      <c r="K2118" s="9">
        <v>58</v>
      </c>
      <c r="L2118" s="9">
        <v>59</v>
      </c>
      <c r="M2118" s="9">
        <v>41</v>
      </c>
      <c r="N2118" s="9">
        <v>61</v>
      </c>
      <c r="O2118" s="9">
        <v>58</v>
      </c>
      <c r="P2118" s="9">
        <v>13</v>
      </c>
      <c r="Q2118" s="10">
        <v>111</v>
      </c>
      <c r="R2118" s="11">
        <v>11</v>
      </c>
      <c r="S2118" s="11">
        <v>1</v>
      </c>
      <c r="T2118" s="11">
        <v>109</v>
      </c>
      <c r="U2118" s="11">
        <v>91</v>
      </c>
      <c r="V2118" s="11">
        <v>1</v>
      </c>
      <c r="W2118" s="11">
        <v>108</v>
      </c>
      <c r="X2118" s="11">
        <f t="shared" si="462"/>
        <v>432</v>
      </c>
      <c r="Y2118" s="11">
        <f t="shared" si="463"/>
        <v>4985</v>
      </c>
      <c r="Z2118" s="11">
        <f t="shared" si="464"/>
        <v>935</v>
      </c>
      <c r="AA2118" s="11">
        <f t="shared" si="465"/>
        <v>4365</v>
      </c>
      <c r="AB2118" s="11">
        <f t="shared" si="466"/>
        <v>4365</v>
      </c>
      <c r="AC2118" s="6">
        <f t="shared" si="467"/>
        <v>4955</v>
      </c>
      <c r="AD2118" s="9" t="s">
        <v>487</v>
      </c>
      <c r="AE2118" s="3" t="str">
        <f>IF(ISERROR(VLOOKUP($AD2118,技まとめ!$A$1:$F$380,6,FALSE)),"－",VLOOKUP($AD2118,技まとめ!$A$1:$F$380,6,FALSE))</f>
        <v>CA</v>
      </c>
      <c r="AF2118" s="3">
        <f>IF(ISERROR(VLOOKUP($AD2118,技まとめ!$A$1:$F$380,3,FALSE)),"－",VLOOKUP($AD2118,技まとめ!$A$1:$F$380,3,FALSE))</f>
        <v>33</v>
      </c>
      <c r="AG2118" s="3">
        <f>IF(ISERROR(VLOOKUP($AD2118,技まとめ!$A$1:$F$380,5,FALSE)),"－",VLOOKUP($AD2118,技まとめ!$A$1:$F$380,5,FALSE))</f>
        <v>27</v>
      </c>
      <c r="AH2118" s="3" t="str">
        <f>IF($E2118=IF(ISERROR(VLOOKUP($AD2118,技まとめ!$A$1:$F$380,4,FALSE)),"－",VLOOKUP($AD2118,技まとめ!$A$1:$F$380,4,FALSE)),"一致","")</f>
        <v/>
      </c>
      <c r="AI2118" s="9" t="s">
        <v>1070</v>
      </c>
      <c r="AJ2118" s="3" t="str">
        <f>IF(ISERROR(VLOOKUP($AI2118,技まとめ!$A$1:$F$380,6,FALSE)),"－",VLOOKUP($AI2118,技まとめ!$A$1:$F$380,6,FALSE))</f>
        <v>BB</v>
      </c>
      <c r="AK2118" s="3">
        <f>IF(ISERROR(VLOOKUP($AI2118,技まとめ!$A$1:$F$380,3,FALSE)),"－",VLOOKUP($AI2118,技まとめ!$A$1:$F$380,3,FALSE))</f>
        <v>78</v>
      </c>
      <c r="AL2118" s="3">
        <f>IF(ISERROR(VLOOKUP($AI2118,技まとめ!$A$1:$F$380,5,FALSE)),"－",VLOOKUP($AI2118,技まとめ!$A$1:$F$380,5,FALSE))</f>
        <v>46</v>
      </c>
      <c r="AM2118" s="3" t="str">
        <f>IF($E2118=IF(ISERROR(VLOOKUP($AI2118,技まとめ!$A$1:$F$380,4,FALSE)),"－",VLOOKUP($AI2118,技まとめ!$A$1:$F$380,4,FALSE)),"一致","")</f>
        <v/>
      </c>
      <c r="AN2118" s="9" t="s">
        <v>98</v>
      </c>
      <c r="AO2118" s="3" t="str">
        <f>IF(ISERROR(VLOOKUP($AN2118,技まとめ!$A$1:$F$380,6,FALSE)),"－",VLOOKUP($AN2118,技まとめ!$A$1:$F$380,6,FALSE))</f>
        <v>BL</v>
      </c>
      <c r="AP2118" s="3">
        <f>IF(ISERROR(VLOOKUP($AN2118,技まとめ!$A$1:$F$380,3,FALSE)),"－",VLOOKUP($AN2118,技まとめ!$A$1:$F$380,3,FALSE))</f>
        <v>58</v>
      </c>
      <c r="AQ2118" s="3">
        <f>IF(ISERROR(VLOOKUP($AN2118,技まとめ!$A$1:$F$380,5,FALSE)),"－",VLOOKUP($AN2118,技まとめ!$A$1:$F$380,5,FALSE))</f>
        <v>39</v>
      </c>
      <c r="AR2118" s="3" t="str">
        <f>IF($E2118=IF(ISERROR(VLOOKUP($AN2118,技まとめ!$A$1:$F$380,4,FALSE)),"－",VLOOKUP($AN2118,技まとめ!$A$1:$F$380,4,FALSE)),"一致","")</f>
        <v/>
      </c>
      <c r="AS2118" s="9" t="s">
        <v>112</v>
      </c>
      <c r="AT2118" s="3" t="str">
        <f>IF(ISERROR(VLOOKUP($AS2118,技まとめ!$A$1:$F$380,6,FALSE)),"－",VLOOKUP($AS2118,技まとめ!$A$1:$F$380,6,FALSE))</f>
        <v>BB</v>
      </c>
      <c r="AU2118" s="3">
        <f>IF(ISERROR(VLOOKUP($AS2118,技まとめ!$A$1:$F$380,3,FALSE)),"－",VLOOKUP($AS2118,技まとめ!$A$1:$F$380,3,FALSE))</f>
        <v>77</v>
      </c>
      <c r="AV2118" s="3">
        <f>IF(ISERROR(VLOOKUP($AS2118,技まとめ!$A$1:$F$380,5,FALSE)),"－",VLOOKUP($AS2118,技まとめ!$A$1:$F$380,5,FALSE))</f>
        <v>47</v>
      </c>
      <c r="AW2118" s="3" t="str">
        <f>IF($E2118=IF(ISERROR(VLOOKUP($AS2118,技まとめ!$A$1:$F$380,4,FALSE)),"－",VLOOKUP($AS2118,技まとめ!$A$1:$F$380,4,FALSE)),"一致","")</f>
        <v/>
      </c>
      <c r="AX2118" s="12" t="str">
        <f t="shared" si="468"/>
        <v>こがらしアステロイドベルトかげぬいシューティングスター</v>
      </c>
      <c r="AY2118" s="12" t="str">
        <f t="shared" si="469"/>
        <v>こがらしアステロイドベルトかげぬいシューティングスター</v>
      </c>
      <c r="AZ2118" s="12" t="str">
        <f t="shared" si="470"/>
        <v>こがらしアステロイドベルトかげぬいシューティングスター</v>
      </c>
      <c r="BA2118" s="12" t="str">
        <f t="shared" si="471"/>
        <v>こがらしアステロイドベルトかげぬいシューティングスター</v>
      </c>
      <c r="BB2118" s="11" t="str">
        <f t="shared" si="472"/>
        <v>CABBBLBB</v>
      </c>
      <c r="BC2118" s="11" t="str">
        <f t="shared" si="473"/>
        <v>CABBBLBB</v>
      </c>
      <c r="BD2118" s="11" t="str">
        <f t="shared" si="474"/>
        <v>CABBBLBB</v>
      </c>
      <c r="BE2118" s="11" t="str">
        <f t="shared" si="475"/>
        <v>CABBBLBB</v>
      </c>
    </row>
    <row r="2119" spans="1:57" ht="11.25" hidden="1" customHeight="1">
      <c r="A2119" s="6">
        <v>2118</v>
      </c>
      <c r="B2119" s="7" t="s">
        <v>4606</v>
      </c>
      <c r="C2119" s="8" t="s">
        <v>4607</v>
      </c>
      <c r="D2119" s="7" t="s">
        <v>72</v>
      </c>
      <c r="E2119" s="7" t="s">
        <v>81</v>
      </c>
      <c r="F2119" s="7" t="s">
        <v>128</v>
      </c>
      <c r="G2119" s="9">
        <v>122</v>
      </c>
      <c r="H2119" s="9">
        <v>93</v>
      </c>
      <c r="I2119" s="9">
        <v>63</v>
      </c>
      <c r="J2119" s="9">
        <v>48</v>
      </c>
      <c r="K2119" s="9">
        <v>50</v>
      </c>
      <c r="L2119" s="9">
        <v>48</v>
      </c>
      <c r="M2119" s="9">
        <v>50</v>
      </c>
      <c r="N2119" s="9">
        <v>52</v>
      </c>
      <c r="O2119" s="9">
        <v>45</v>
      </c>
      <c r="P2119" s="9">
        <v>73</v>
      </c>
      <c r="Q2119" s="10">
        <v>113</v>
      </c>
      <c r="R2119" s="11">
        <v>41</v>
      </c>
      <c r="S2119" s="11">
        <v>1</v>
      </c>
      <c r="T2119" s="11">
        <v>98</v>
      </c>
      <c r="U2119" s="11">
        <v>100</v>
      </c>
      <c r="V2119" s="11">
        <v>1</v>
      </c>
      <c r="W2119" s="11">
        <v>95</v>
      </c>
      <c r="X2119" s="11">
        <f t="shared" si="462"/>
        <v>449</v>
      </c>
      <c r="Y2119" s="11">
        <f t="shared" si="463"/>
        <v>5000</v>
      </c>
      <c r="Z2119" s="11">
        <f t="shared" si="464"/>
        <v>1920</v>
      </c>
      <c r="AA2119" s="11">
        <f t="shared" si="465"/>
        <v>3915</v>
      </c>
      <c r="AB2119" s="11">
        <f t="shared" si="466"/>
        <v>3915</v>
      </c>
      <c r="AC2119" s="6">
        <f t="shared" si="467"/>
        <v>4600</v>
      </c>
      <c r="AD2119" s="9" t="s">
        <v>546</v>
      </c>
      <c r="AE2119" s="3" t="str">
        <f>IF(ISERROR(VLOOKUP($AD2119,技まとめ!$A$1:$F$380,6,FALSE)),"－",VLOOKUP($AD2119,技まとめ!$A$1:$F$380,6,FALSE))</f>
        <v>NS</v>
      </c>
      <c r="AF2119" s="3">
        <f>IF(ISERROR(VLOOKUP($AD2119,技まとめ!$A$1:$F$380,3,FALSE)),"－",VLOOKUP($AD2119,技まとめ!$A$1:$F$380,3,FALSE))</f>
        <v>88</v>
      </c>
      <c r="AG2119" s="3">
        <f>IF(ISERROR(VLOOKUP($AD2119,技まとめ!$A$1:$F$380,5,FALSE)),"－",VLOOKUP($AD2119,技まとめ!$A$1:$F$380,5,FALSE))</f>
        <v>49</v>
      </c>
      <c r="AH2119" s="3" t="str">
        <f>IF($E2119=IF(ISERROR(VLOOKUP($AD2119,技まとめ!$A$1:$F$380,4,FALSE)),"－",VLOOKUP($AD2119,技まとめ!$A$1:$F$380,4,FALSE)),"一致","")</f>
        <v>一致</v>
      </c>
      <c r="AI2119" s="9" t="s">
        <v>283</v>
      </c>
      <c r="AJ2119" s="3" t="str">
        <f>IF(ISERROR(VLOOKUP($AI2119,技まとめ!$A$1:$F$380,6,FALSE)),"－",VLOOKUP($AI2119,技まとめ!$A$1:$F$380,6,FALSE))</f>
        <v>NS</v>
      </c>
      <c r="AK2119" s="3">
        <f>IF(ISERROR(VLOOKUP($AI2119,技まとめ!$A$1:$F$380,3,FALSE)),"－",VLOOKUP($AI2119,技まとめ!$A$1:$F$380,3,FALSE))</f>
        <v>27</v>
      </c>
      <c r="AL2119" s="3">
        <f>IF(ISERROR(VLOOKUP($AI2119,技まとめ!$A$1:$F$380,5,FALSE)),"－",VLOOKUP($AI2119,技まとめ!$A$1:$F$380,5,FALSE))</f>
        <v>20</v>
      </c>
      <c r="AM2119" s="3" t="str">
        <f>IF($E2119=IF(ISERROR(VLOOKUP($AI2119,技まとめ!$A$1:$F$380,4,FALSE)),"－",VLOOKUP($AI2119,技まとめ!$A$1:$F$380,4,FALSE)),"一致","")</f>
        <v/>
      </c>
      <c r="AN2119" s="9" t="s">
        <v>668</v>
      </c>
      <c r="AO2119" s="3" t="str">
        <f>IF(ISERROR(VLOOKUP($AN2119,技まとめ!$A$1:$F$380,6,FALSE)),"－",VLOOKUP($AN2119,技まとめ!$A$1:$F$380,6,FALSE))</f>
        <v>BL</v>
      </c>
      <c r="AP2119" s="3">
        <f>IF(ISERROR(VLOOKUP($AN2119,技まとめ!$A$1:$F$380,3,FALSE)),"－",VLOOKUP($AN2119,技まとめ!$A$1:$F$380,3,FALSE))</f>
        <v>46</v>
      </c>
      <c r="AQ2119" s="3">
        <f>IF(ISERROR(VLOOKUP($AN2119,技まとめ!$A$1:$F$380,5,FALSE)),"－",VLOOKUP($AN2119,技まとめ!$A$1:$F$380,5,FALSE))</f>
        <v>33</v>
      </c>
      <c r="AR2119" s="3" t="str">
        <f>IF($E2119=IF(ISERROR(VLOOKUP($AN2119,技まとめ!$A$1:$F$380,4,FALSE)),"－",VLOOKUP($AN2119,技まとめ!$A$1:$F$380,4,FALSE)),"一致","")</f>
        <v/>
      </c>
      <c r="AS2119" s="9" t="s">
        <v>392</v>
      </c>
      <c r="AT2119" s="3" t="str">
        <f>IF(ISERROR(VLOOKUP($AS2119,技まとめ!$A$1:$F$380,6,FALSE)),"－",VLOOKUP($AS2119,技まとめ!$A$1:$F$380,6,FALSE))</f>
        <v>DR</v>
      </c>
      <c r="AU2119" s="3">
        <f>IF(ISERROR(VLOOKUP($AS2119,技まとめ!$A$1:$F$380,3,FALSE)),"－",VLOOKUP($AS2119,技まとめ!$A$1:$F$380,3,FALSE))</f>
        <v>59</v>
      </c>
      <c r="AV2119" s="3">
        <f>IF(ISERROR(VLOOKUP($AS2119,技まとめ!$A$1:$F$380,5,FALSE)),"－",VLOOKUP($AS2119,技まとめ!$A$1:$F$380,5,FALSE))</f>
        <v>38</v>
      </c>
      <c r="AW2119" s="3" t="str">
        <f>IF($E2119=IF(ISERROR(VLOOKUP($AS2119,技まとめ!$A$1:$F$380,4,FALSE)),"－",VLOOKUP($AS2119,技まとめ!$A$1:$F$380,4,FALSE)),"一致","")</f>
        <v/>
      </c>
      <c r="AX2119" s="12" t="str">
        <f t="shared" si="468"/>
        <v>レボリューションＶサイコショットじばしりかえんメテオシャワー</v>
      </c>
      <c r="AY2119" s="12" t="str">
        <f t="shared" si="469"/>
        <v>レボリューションＶサイコショットじばしりかえんメテオシャワー</v>
      </c>
      <c r="AZ2119" s="12" t="str">
        <f t="shared" si="470"/>
        <v>レボリューションＶサイコショットじばしりかえんメテオシャワー</v>
      </c>
      <c r="BA2119" s="12" t="str">
        <f t="shared" si="471"/>
        <v>レボリューションＶサイコショットじばしりかえんメテオシャワー</v>
      </c>
      <c r="BB2119" s="11" t="str">
        <f t="shared" si="472"/>
        <v>NSNSBLDR</v>
      </c>
      <c r="BC2119" s="11" t="str">
        <f t="shared" si="473"/>
        <v>NSNSBLDR</v>
      </c>
      <c r="BD2119" s="11" t="str">
        <f t="shared" si="474"/>
        <v>NSNSBLDR</v>
      </c>
      <c r="BE2119" s="11" t="str">
        <f t="shared" si="475"/>
        <v>NSNSBLDR</v>
      </c>
    </row>
    <row r="2120" spans="1:57" ht="11.25" hidden="1" customHeight="1">
      <c r="A2120" s="6">
        <v>2119</v>
      </c>
      <c r="B2120" s="7" t="s">
        <v>4608</v>
      </c>
      <c r="C2120" s="8" t="s">
        <v>4609</v>
      </c>
      <c r="D2120" s="7" t="s">
        <v>650</v>
      </c>
      <c r="E2120" s="7" t="s">
        <v>95</v>
      </c>
      <c r="F2120" s="7" t="s">
        <v>82</v>
      </c>
      <c r="G2120" s="9">
        <v>92</v>
      </c>
      <c r="H2120" s="9">
        <v>129</v>
      </c>
      <c r="I2120" s="9">
        <v>53</v>
      </c>
      <c r="J2120" s="9">
        <v>55</v>
      </c>
      <c r="K2120" s="9">
        <v>53</v>
      </c>
      <c r="L2120" s="9">
        <v>57</v>
      </c>
      <c r="M2120" s="9">
        <v>55</v>
      </c>
      <c r="N2120" s="9">
        <v>48</v>
      </c>
      <c r="O2120" s="9">
        <v>51</v>
      </c>
      <c r="P2120" s="9">
        <v>43</v>
      </c>
      <c r="Q2120" s="10">
        <v>103</v>
      </c>
      <c r="R2120" s="11">
        <v>17</v>
      </c>
      <c r="S2120" s="11">
        <v>1</v>
      </c>
      <c r="T2120" s="11">
        <v>107</v>
      </c>
      <c r="U2120" s="11">
        <v>105</v>
      </c>
      <c r="V2120" s="11">
        <v>1</v>
      </c>
      <c r="W2120" s="11">
        <v>101</v>
      </c>
      <c r="X2120" s="11">
        <f t="shared" si="462"/>
        <v>435</v>
      </c>
      <c r="Y2120" s="11">
        <f t="shared" si="463"/>
        <v>4630</v>
      </c>
      <c r="Z2120" s="11">
        <f t="shared" si="464"/>
        <v>1110</v>
      </c>
      <c r="AA2120" s="11">
        <f t="shared" si="465"/>
        <v>4260</v>
      </c>
      <c r="AB2120" s="11">
        <f t="shared" si="466"/>
        <v>4260</v>
      </c>
      <c r="AC2120" s="6">
        <f t="shared" si="467"/>
        <v>4870</v>
      </c>
      <c r="AD2120" s="9" t="s">
        <v>124</v>
      </c>
      <c r="AE2120" s="3" t="str">
        <f>IF(ISERROR(VLOOKUP($AD2120,技まとめ!$A$1:$F$380,6,FALSE)),"－",VLOOKUP($AD2120,技まとめ!$A$1:$F$380,6,FALSE))</f>
        <v>BL</v>
      </c>
      <c r="AF2120" s="3">
        <f>IF(ISERROR(VLOOKUP($AD2120,技まとめ!$A$1:$F$380,3,FALSE)),"－",VLOOKUP($AD2120,技まとめ!$A$1:$F$380,3,FALSE))</f>
        <v>42</v>
      </c>
      <c r="AG2120" s="3">
        <f>IF(ISERROR(VLOOKUP($AD2120,技まとめ!$A$1:$F$380,5,FALSE)),"－",VLOOKUP($AD2120,技まとめ!$A$1:$F$380,5,FALSE))</f>
        <v>29</v>
      </c>
      <c r="AH2120" s="3" t="str">
        <f>IF($E2120=IF(ISERROR(VLOOKUP($AD2120,技まとめ!$A$1:$F$380,4,FALSE)),"－",VLOOKUP($AD2120,技まとめ!$A$1:$F$380,4,FALSE)),"一致","")</f>
        <v/>
      </c>
      <c r="AI2120" s="9" t="s">
        <v>255</v>
      </c>
      <c r="AJ2120" s="3" t="str">
        <f>IF(ISERROR(VLOOKUP($AI2120,技まとめ!$A$1:$F$380,6,FALSE)),"－",VLOOKUP($AI2120,技まとめ!$A$1:$F$380,6,FALSE))</f>
        <v>DR</v>
      </c>
      <c r="AK2120" s="3">
        <f>IF(ISERROR(VLOOKUP($AI2120,技まとめ!$A$1:$F$380,3,FALSE)),"－",VLOOKUP($AI2120,技まとめ!$A$1:$F$380,3,FALSE))</f>
        <v>52</v>
      </c>
      <c r="AL2120" s="3">
        <f>IF(ISERROR(VLOOKUP($AI2120,技まとめ!$A$1:$F$380,5,FALSE)),"－",VLOOKUP($AI2120,技まとめ!$A$1:$F$380,5,FALSE))</f>
        <v>36</v>
      </c>
      <c r="AM2120" s="3" t="str">
        <f>IF($E2120=IF(ISERROR(VLOOKUP($AI2120,技まとめ!$A$1:$F$380,4,FALSE)),"－",VLOOKUP($AI2120,技まとめ!$A$1:$F$380,4,FALSE)),"一致","")</f>
        <v/>
      </c>
      <c r="AN2120" s="9" t="s">
        <v>291</v>
      </c>
      <c r="AO2120" s="3" t="str">
        <f>IF(ISERROR(VLOOKUP($AN2120,技まとめ!$A$1:$F$380,6,FALSE)),"－",VLOOKUP($AN2120,技まとめ!$A$1:$F$380,6,FALSE))</f>
        <v>P1</v>
      </c>
      <c r="AP2120" s="3">
        <f>IF(ISERROR(VLOOKUP($AN2120,技まとめ!$A$1:$F$380,3,FALSE)),"－",VLOOKUP($AN2120,技まとめ!$A$1:$F$380,3,FALSE))</f>
        <v>65</v>
      </c>
      <c r="AQ2120" s="3">
        <f>IF(ISERROR(VLOOKUP($AN2120,技まとめ!$A$1:$F$380,5,FALSE)),"－",VLOOKUP($AN2120,技まとめ!$A$1:$F$380,5,FALSE))</f>
        <v>40</v>
      </c>
      <c r="AR2120" s="3" t="str">
        <f>IF($E2120=IF(ISERROR(VLOOKUP($AN2120,技まとめ!$A$1:$F$380,4,FALSE)),"－",VLOOKUP($AN2120,技まとめ!$A$1:$F$380,4,FALSE)),"一致","")</f>
        <v/>
      </c>
      <c r="AS2120" s="9" t="s">
        <v>635</v>
      </c>
      <c r="AT2120" s="3" t="str">
        <f>IF(ISERROR(VLOOKUP($AS2120,技まとめ!$A$1:$F$380,6,FALSE)),"－",VLOOKUP($AS2120,技まとめ!$A$1:$F$380,6,FALSE))</f>
        <v>DR</v>
      </c>
      <c r="AU2120" s="3">
        <f>IF(ISERROR(VLOOKUP($AS2120,技まとめ!$A$1:$F$380,3,FALSE)),"－",VLOOKUP($AS2120,技まとめ!$A$1:$F$380,3,FALSE))</f>
        <v>58</v>
      </c>
      <c r="AV2120" s="3">
        <f>IF(ISERROR(VLOOKUP($AS2120,技まとめ!$A$1:$F$380,5,FALSE)),"－",VLOOKUP($AS2120,技まとめ!$A$1:$F$380,5,FALSE))</f>
        <v>39</v>
      </c>
      <c r="AW2120" s="3" t="str">
        <f>IF($E2120=IF(ISERROR(VLOOKUP($AS2120,技まとめ!$A$1:$F$380,4,FALSE)),"－",VLOOKUP($AS2120,技まとめ!$A$1:$F$380,4,FALSE)),"一致","")</f>
        <v/>
      </c>
      <c r="AX2120" s="12" t="str">
        <f t="shared" si="468"/>
        <v>フェイクボンバーカマイタチちゃぶだいがえしオーロラドリブル</v>
      </c>
      <c r="AY2120" s="12" t="str">
        <f t="shared" si="469"/>
        <v>フェイクボンバーカマイタチちゃぶだいがえしオーロラドリブル</v>
      </c>
      <c r="AZ2120" s="12" t="str">
        <f t="shared" si="470"/>
        <v>フェイクボンバーカマイタチちゃぶだいがえしオーロラドリブル</v>
      </c>
      <c r="BA2120" s="12" t="str">
        <f t="shared" si="471"/>
        <v>フェイクボンバーカマイタチちゃぶだいがえしオーロラドリブル</v>
      </c>
      <c r="BB2120" s="11" t="str">
        <f t="shared" si="472"/>
        <v>BLDRP1DR</v>
      </c>
      <c r="BC2120" s="11" t="str">
        <f t="shared" si="473"/>
        <v>BLDRP1DR</v>
      </c>
      <c r="BD2120" s="11" t="str">
        <f t="shared" si="474"/>
        <v>BLDRP1DR</v>
      </c>
      <c r="BE2120" s="11" t="str">
        <f t="shared" si="475"/>
        <v>BLDRP1DR</v>
      </c>
    </row>
    <row r="2121" spans="1:57" ht="11.25" hidden="1" customHeight="1">
      <c r="A2121" s="6">
        <v>2120</v>
      </c>
      <c r="B2121" s="7" t="s">
        <v>4610</v>
      </c>
      <c r="C2121" s="8" t="s">
        <v>4611</v>
      </c>
      <c r="D2121" s="7" t="s">
        <v>650</v>
      </c>
      <c r="E2121" s="7" t="s">
        <v>95</v>
      </c>
      <c r="F2121" s="7" t="s">
        <v>74</v>
      </c>
      <c r="G2121" s="9">
        <v>88</v>
      </c>
      <c r="H2121" s="9">
        <v>127</v>
      </c>
      <c r="I2121" s="9">
        <v>50</v>
      </c>
      <c r="J2121" s="9">
        <v>48</v>
      </c>
      <c r="K2121" s="9">
        <v>50</v>
      </c>
      <c r="L2121" s="9">
        <v>48</v>
      </c>
      <c r="M2121" s="9">
        <v>46</v>
      </c>
      <c r="N2121" s="9">
        <v>46</v>
      </c>
      <c r="O2121" s="9">
        <v>56</v>
      </c>
      <c r="P2121" s="9">
        <v>74</v>
      </c>
      <c r="Q2121" s="10">
        <v>100</v>
      </c>
      <c r="R2121" s="11">
        <v>36</v>
      </c>
      <c r="S2121" s="11">
        <v>1</v>
      </c>
      <c r="T2121" s="11">
        <v>98</v>
      </c>
      <c r="U2121" s="11">
        <v>96</v>
      </c>
      <c r="V2121" s="11">
        <v>1</v>
      </c>
      <c r="W2121" s="11">
        <v>106</v>
      </c>
      <c r="X2121" s="11">
        <f t="shared" si="462"/>
        <v>438</v>
      </c>
      <c r="Y2121" s="11">
        <f t="shared" si="463"/>
        <v>4535</v>
      </c>
      <c r="Z2121" s="11">
        <f t="shared" si="464"/>
        <v>1800</v>
      </c>
      <c r="AA2121" s="11">
        <f t="shared" si="465"/>
        <v>3970</v>
      </c>
      <c r="AB2121" s="11">
        <f t="shared" si="466"/>
        <v>3970</v>
      </c>
      <c r="AC2121" s="6">
        <f t="shared" si="467"/>
        <v>4630</v>
      </c>
      <c r="AD2121" s="9" t="s">
        <v>354</v>
      </c>
      <c r="AE2121" s="3" t="str">
        <f>IF(ISERROR(VLOOKUP($AD2121,技まとめ!$A$1:$F$380,6,FALSE)),"－",VLOOKUP($AD2121,技まとめ!$A$1:$F$380,6,FALSE))</f>
        <v>CA</v>
      </c>
      <c r="AF2121" s="3">
        <f>IF(ISERROR(VLOOKUP($AD2121,技まとめ!$A$1:$F$380,3,FALSE)),"－",VLOOKUP($AD2121,技まとめ!$A$1:$F$380,3,FALSE))</f>
        <v>38</v>
      </c>
      <c r="AG2121" s="3">
        <f>IF(ISERROR(VLOOKUP($AD2121,技まとめ!$A$1:$F$380,5,FALSE)),"－",VLOOKUP($AD2121,技まとめ!$A$1:$F$380,5,FALSE))</f>
        <v>30</v>
      </c>
      <c r="AH2121" s="3" t="str">
        <f>IF($E2121=IF(ISERROR(VLOOKUP($AD2121,技まとめ!$A$1:$F$380,4,FALSE)),"－",VLOOKUP($AD2121,技まとめ!$A$1:$F$380,4,FALSE)),"一致","")</f>
        <v>一致</v>
      </c>
      <c r="AI2121" s="9" t="s">
        <v>988</v>
      </c>
      <c r="AJ2121" s="3" t="str">
        <f>IF(ISERROR(VLOOKUP($AI2121,技まとめ!$A$1:$F$380,6,FALSE)),"－",VLOOKUP($AI2121,技まとめ!$A$1:$F$380,6,FALSE))</f>
        <v>CA</v>
      </c>
      <c r="AK2121" s="3">
        <f>IF(ISERROR(VLOOKUP($AI2121,技まとめ!$A$1:$F$380,3,FALSE)),"－",VLOOKUP($AI2121,技まとめ!$A$1:$F$380,3,FALSE))</f>
        <v>65</v>
      </c>
      <c r="AL2121" s="3">
        <f>IF(ISERROR(VLOOKUP($AI2121,技まとめ!$A$1:$F$380,5,FALSE)),"－",VLOOKUP($AI2121,技まとめ!$A$1:$F$380,5,FALSE))</f>
        <v>40</v>
      </c>
      <c r="AM2121" s="3" t="str">
        <f>IF($E2121=IF(ISERROR(VLOOKUP($AI2121,技まとめ!$A$1:$F$380,4,FALSE)),"－",VLOOKUP($AI2121,技まとめ!$A$1:$F$380,4,FALSE)),"一致","")</f>
        <v>一致</v>
      </c>
      <c r="AN2121" s="9" t="s">
        <v>889</v>
      </c>
      <c r="AO2121" s="3" t="str">
        <f>IF(ISERROR(VLOOKUP($AN2121,技まとめ!$A$1:$F$380,6,FALSE)),"－",VLOOKUP($AN2121,技まとめ!$A$1:$F$380,6,FALSE))</f>
        <v>CA</v>
      </c>
      <c r="AP2121" s="3">
        <f>IF(ISERROR(VLOOKUP($AN2121,技まとめ!$A$1:$F$380,3,FALSE)),"－",VLOOKUP($AN2121,技まとめ!$A$1:$F$380,3,FALSE))</f>
        <v>96</v>
      </c>
      <c r="AQ2121" s="3">
        <f>IF(ISERROR(VLOOKUP($AN2121,技まとめ!$A$1:$F$380,5,FALSE)),"－",VLOOKUP($AN2121,技まとめ!$A$1:$F$380,5,FALSE))</f>
        <v>52</v>
      </c>
      <c r="AR2121" s="3" t="str">
        <f>IF($E2121=IF(ISERROR(VLOOKUP($AN2121,技まとめ!$A$1:$F$380,4,FALSE)),"－",VLOOKUP($AN2121,技まとめ!$A$1:$F$380,4,FALSE)),"一致","")</f>
        <v/>
      </c>
      <c r="AS2121" s="9" t="s">
        <v>392</v>
      </c>
      <c r="AT2121" s="3" t="str">
        <f>IF(ISERROR(VLOOKUP($AS2121,技まとめ!$A$1:$F$380,6,FALSE)),"－",VLOOKUP($AS2121,技まとめ!$A$1:$F$380,6,FALSE))</f>
        <v>DR</v>
      </c>
      <c r="AU2121" s="3">
        <f>IF(ISERROR(VLOOKUP($AS2121,技まとめ!$A$1:$F$380,3,FALSE)),"－",VLOOKUP($AS2121,技まとめ!$A$1:$F$380,3,FALSE))</f>
        <v>59</v>
      </c>
      <c r="AV2121" s="3">
        <f>IF(ISERROR(VLOOKUP($AS2121,技まとめ!$A$1:$F$380,5,FALSE)),"－",VLOOKUP($AS2121,技まとめ!$A$1:$F$380,5,FALSE))</f>
        <v>38</v>
      </c>
      <c r="AW2121" s="3" t="str">
        <f>IF($E2121=IF(ISERROR(VLOOKUP($AS2121,技まとめ!$A$1:$F$380,4,FALSE)),"－",VLOOKUP($AS2121,技まとめ!$A$1:$F$380,4,FALSE)),"一致","")</f>
        <v/>
      </c>
      <c r="AX2121" s="12" t="str">
        <f t="shared" si="468"/>
        <v>シュートポケットワームホールプロキオンネットメテオシャワー</v>
      </c>
      <c r="AY2121" s="12" t="str">
        <f t="shared" si="469"/>
        <v>シュートポケットワームホールプロキオンネットメテオシャワー</v>
      </c>
      <c r="AZ2121" s="12" t="str">
        <f t="shared" si="470"/>
        <v>シュートポケットワームホールプロキオンネットメテオシャワー</v>
      </c>
      <c r="BA2121" s="12" t="str">
        <f t="shared" si="471"/>
        <v>シュートポケットワームホールプロキオンネットメテオシャワー</v>
      </c>
      <c r="BB2121" s="11" t="str">
        <f t="shared" si="472"/>
        <v>CACACADR</v>
      </c>
      <c r="BC2121" s="11" t="str">
        <f t="shared" si="473"/>
        <v>CACACADR</v>
      </c>
      <c r="BD2121" s="11" t="str">
        <f t="shared" si="474"/>
        <v>CACACADR</v>
      </c>
      <c r="BE2121" s="11" t="str">
        <f t="shared" si="475"/>
        <v>CACACADR</v>
      </c>
    </row>
    <row r="2122" spans="1:57" ht="11.25" hidden="1" customHeight="1">
      <c r="A2122" s="6">
        <v>2121</v>
      </c>
      <c r="B2122" s="7" t="s">
        <v>4612</v>
      </c>
      <c r="C2122" s="8" t="s">
        <v>4613</v>
      </c>
      <c r="D2122" s="7" t="s">
        <v>72</v>
      </c>
      <c r="E2122" s="7" t="s">
        <v>73</v>
      </c>
      <c r="F2122" s="7" t="s">
        <v>82</v>
      </c>
      <c r="G2122" s="9">
        <v>121</v>
      </c>
      <c r="H2122" s="9">
        <v>101</v>
      </c>
      <c r="I2122" s="9">
        <v>47</v>
      </c>
      <c r="J2122" s="9">
        <v>44</v>
      </c>
      <c r="K2122" s="9">
        <v>44</v>
      </c>
      <c r="L2122" s="9">
        <v>44</v>
      </c>
      <c r="M2122" s="9">
        <v>48</v>
      </c>
      <c r="N2122" s="9">
        <v>48</v>
      </c>
      <c r="O2122" s="9">
        <v>47</v>
      </c>
      <c r="P2122" s="9">
        <v>94</v>
      </c>
      <c r="Q2122" s="10">
        <v>97</v>
      </c>
      <c r="R2122" s="11">
        <v>48</v>
      </c>
      <c r="S2122" s="11">
        <v>1</v>
      </c>
      <c r="T2122" s="11">
        <v>94</v>
      </c>
      <c r="U2122" s="11">
        <v>98</v>
      </c>
      <c r="V2122" s="11">
        <v>1</v>
      </c>
      <c r="W2122" s="11">
        <v>97</v>
      </c>
      <c r="X2122" s="11">
        <f t="shared" si="462"/>
        <v>436</v>
      </c>
      <c r="Y2122" s="11">
        <f t="shared" si="463"/>
        <v>4370</v>
      </c>
      <c r="Z2122" s="11">
        <f t="shared" si="464"/>
        <v>2175</v>
      </c>
      <c r="AA2122" s="11">
        <f t="shared" si="465"/>
        <v>3785</v>
      </c>
      <c r="AB2122" s="11">
        <f t="shared" si="466"/>
        <v>3785</v>
      </c>
      <c r="AC2122" s="6">
        <f t="shared" si="467"/>
        <v>4485</v>
      </c>
      <c r="AD2122" s="9" t="s">
        <v>560</v>
      </c>
      <c r="AE2122" s="3" t="str">
        <f>IF(ISERROR(VLOOKUP($AD2122,技まとめ!$A$1:$F$380,6,FALSE)),"－",VLOOKUP($AD2122,技まとめ!$A$1:$F$380,6,FALSE))</f>
        <v>BL</v>
      </c>
      <c r="AF2122" s="3">
        <f>IF(ISERROR(VLOOKUP($AD2122,技まとめ!$A$1:$F$380,3,FALSE)),"－",VLOOKUP($AD2122,技まとめ!$A$1:$F$380,3,FALSE))</f>
        <v>28</v>
      </c>
      <c r="AG2122" s="3">
        <f>IF(ISERROR(VLOOKUP($AD2122,技まとめ!$A$1:$F$380,5,FALSE)),"－",VLOOKUP($AD2122,技まとめ!$A$1:$F$380,5,FALSE))</f>
        <v>24</v>
      </c>
      <c r="AH2122" s="3" t="str">
        <f>IF($E2122=IF(ISERROR(VLOOKUP($AD2122,技まとめ!$A$1:$F$380,4,FALSE)),"－",VLOOKUP($AD2122,技まとめ!$A$1:$F$380,4,FALSE)),"一致","")</f>
        <v/>
      </c>
      <c r="AI2122" s="9" t="s">
        <v>230</v>
      </c>
      <c r="AJ2122" s="3" t="str">
        <f>IF(ISERROR(VLOOKUP($AI2122,技まとめ!$A$1:$F$380,6,FALSE)),"－",VLOOKUP($AI2122,技まとめ!$A$1:$F$380,6,FALSE))</f>
        <v>BL</v>
      </c>
      <c r="AK2122" s="3">
        <f>IF(ISERROR(VLOOKUP($AI2122,技まとめ!$A$1:$F$380,3,FALSE)),"－",VLOOKUP($AI2122,技まとめ!$A$1:$F$380,3,FALSE))</f>
        <v>21</v>
      </c>
      <c r="AL2122" s="3">
        <f>IF(ISERROR(VLOOKUP($AI2122,技まとめ!$A$1:$F$380,5,FALSE)),"－",VLOOKUP($AI2122,技まとめ!$A$1:$F$380,5,FALSE))</f>
        <v>22</v>
      </c>
      <c r="AM2122" s="3" t="str">
        <f>IF($E2122=IF(ISERROR(VLOOKUP($AI2122,技まとめ!$A$1:$F$380,4,FALSE)),"－",VLOOKUP($AI2122,技まとめ!$A$1:$F$380,4,FALSE)),"一致","")</f>
        <v/>
      </c>
      <c r="AN2122" s="9" t="s">
        <v>182</v>
      </c>
      <c r="AO2122" s="3" t="str">
        <f>IF(ISERROR(VLOOKUP($AN2122,技まとめ!$A$1:$F$380,6,FALSE)),"－",VLOOKUP($AN2122,技まとめ!$A$1:$F$380,6,FALSE))</f>
        <v>SC</v>
      </c>
      <c r="AP2122" s="3">
        <f>IF(ISERROR(VLOOKUP($AN2122,技まとめ!$A$1:$F$380,3,FALSE)),"－",VLOOKUP($AN2122,技まとめ!$A$1:$F$380,3,FALSE))</f>
        <v>31</v>
      </c>
      <c r="AQ2122" s="3">
        <f>IF(ISERROR(VLOOKUP($AN2122,技まとめ!$A$1:$F$380,5,FALSE)),"－",VLOOKUP($AN2122,技まとめ!$A$1:$F$380,5,FALSE))</f>
        <v>22</v>
      </c>
      <c r="AR2122" s="3" t="str">
        <f>IF($E2122=IF(ISERROR(VLOOKUP($AN2122,技まとめ!$A$1:$F$380,4,FALSE)),"－",VLOOKUP($AN2122,技まとめ!$A$1:$F$380,4,FALSE)),"一致","")</f>
        <v/>
      </c>
      <c r="AS2122" s="9" t="s">
        <v>283</v>
      </c>
      <c r="AT2122" s="3" t="str">
        <f>IF(ISERROR(VLOOKUP($AS2122,技まとめ!$A$1:$F$380,6,FALSE)),"－",VLOOKUP($AS2122,技まとめ!$A$1:$F$380,6,FALSE))</f>
        <v>NS</v>
      </c>
      <c r="AU2122" s="3">
        <f>IF(ISERROR(VLOOKUP($AS2122,技まとめ!$A$1:$F$380,3,FALSE)),"－",VLOOKUP($AS2122,技まとめ!$A$1:$F$380,3,FALSE))</f>
        <v>27</v>
      </c>
      <c r="AV2122" s="3">
        <f>IF(ISERROR(VLOOKUP($AS2122,技まとめ!$A$1:$F$380,5,FALSE)),"－",VLOOKUP($AS2122,技まとめ!$A$1:$F$380,5,FALSE))</f>
        <v>20</v>
      </c>
      <c r="AW2122" s="3" t="str">
        <f>IF($E2122=IF(ISERROR(VLOOKUP($AS2122,技まとめ!$A$1:$F$380,4,FALSE)),"－",VLOOKUP($AS2122,技まとめ!$A$1:$F$380,4,FALSE)),"一致","")</f>
        <v/>
      </c>
      <c r="AX2122" s="12" t="str">
        <f t="shared" si="468"/>
        <v>ブレードアタックおんりょうひゃくれつショットサイコショット</v>
      </c>
      <c r="AY2122" s="12" t="str">
        <f t="shared" si="469"/>
        <v>ブレードアタックおんりょうひゃくれつショットサイコショット</v>
      </c>
      <c r="AZ2122" s="12" t="str">
        <f t="shared" si="470"/>
        <v>ブレードアタックおんりょうひゃくれつショットサイコショット</v>
      </c>
      <c r="BA2122" s="12" t="str">
        <f t="shared" si="471"/>
        <v>ブレードアタックおんりょうひゃくれつショットサイコショット</v>
      </c>
      <c r="BB2122" s="11" t="str">
        <f t="shared" si="472"/>
        <v>BLBLSCNS</v>
      </c>
      <c r="BC2122" s="11" t="str">
        <f t="shared" si="473"/>
        <v>BLBLSCNS</v>
      </c>
      <c r="BD2122" s="11" t="str">
        <f t="shared" si="474"/>
        <v>BLBLSCNS</v>
      </c>
      <c r="BE2122" s="11" t="str">
        <f t="shared" si="475"/>
        <v>BLBLSCNS</v>
      </c>
    </row>
    <row r="2123" spans="1:57" ht="11.25" hidden="1" customHeight="1">
      <c r="A2123" s="6">
        <v>2122</v>
      </c>
      <c r="B2123" s="7" t="s">
        <v>4614</v>
      </c>
      <c r="C2123" s="8" t="s">
        <v>4615</v>
      </c>
      <c r="D2123" s="7" t="s">
        <v>72</v>
      </c>
      <c r="E2123" s="7" t="s">
        <v>81</v>
      </c>
      <c r="F2123" s="7" t="s">
        <v>109</v>
      </c>
      <c r="G2123" s="9">
        <v>92</v>
      </c>
      <c r="H2123" s="9">
        <v>132</v>
      </c>
      <c r="I2123" s="9">
        <v>51</v>
      </c>
      <c r="J2123" s="9">
        <v>56</v>
      </c>
      <c r="K2123" s="9">
        <v>51</v>
      </c>
      <c r="L2123" s="9">
        <v>48</v>
      </c>
      <c r="M2123" s="9">
        <v>50</v>
      </c>
      <c r="N2123" s="9">
        <v>46</v>
      </c>
      <c r="O2123" s="9">
        <v>62</v>
      </c>
      <c r="P2123" s="9">
        <v>62</v>
      </c>
      <c r="Q2123" s="10">
        <v>101</v>
      </c>
      <c r="R2123" s="11">
        <v>33</v>
      </c>
      <c r="S2123" s="11">
        <v>1</v>
      </c>
      <c r="T2123" s="11">
        <v>98</v>
      </c>
      <c r="U2123" s="11">
        <v>100</v>
      </c>
      <c r="V2123" s="11">
        <v>1</v>
      </c>
      <c r="W2123" s="11">
        <v>112</v>
      </c>
      <c r="X2123" s="11">
        <f t="shared" si="462"/>
        <v>446</v>
      </c>
      <c r="Y2123" s="11">
        <f t="shared" si="463"/>
        <v>4605</v>
      </c>
      <c r="Z2123" s="11">
        <f t="shared" si="464"/>
        <v>1725</v>
      </c>
      <c r="AA2123" s="11">
        <f t="shared" si="465"/>
        <v>4000</v>
      </c>
      <c r="AB2123" s="11">
        <f t="shared" si="466"/>
        <v>4000</v>
      </c>
      <c r="AC2123" s="6">
        <f t="shared" si="467"/>
        <v>4645</v>
      </c>
      <c r="AD2123" s="9" t="s">
        <v>686</v>
      </c>
      <c r="AE2123" s="3" t="str">
        <f>IF(ISERROR(VLOOKUP($AD2123,技まとめ!$A$1:$F$380,6,FALSE)),"－",VLOOKUP($AD2123,技まとめ!$A$1:$F$380,6,FALSE))</f>
        <v>DR</v>
      </c>
      <c r="AF2123" s="3">
        <f>IF(ISERROR(VLOOKUP($AD2123,技まとめ!$A$1:$F$380,3,FALSE)),"－",VLOOKUP($AD2123,技まとめ!$A$1:$F$380,3,FALSE))</f>
        <v>34</v>
      </c>
      <c r="AG2123" s="3">
        <f>IF(ISERROR(VLOOKUP($AD2123,技まとめ!$A$1:$F$380,5,FALSE)),"－",VLOOKUP($AD2123,技まとめ!$A$1:$F$380,5,FALSE))</f>
        <v>27</v>
      </c>
      <c r="AH2123" s="3" t="str">
        <f>IF($E2123=IF(ISERROR(VLOOKUP($AD2123,技まとめ!$A$1:$F$380,4,FALSE)),"－",VLOOKUP($AD2123,技まとめ!$A$1:$F$380,4,FALSE)),"一致","")</f>
        <v/>
      </c>
      <c r="AI2123" s="9" t="s">
        <v>710</v>
      </c>
      <c r="AJ2123" s="3" t="str">
        <f>IF(ISERROR(VLOOKUP($AI2123,技まとめ!$A$1:$F$380,6,FALSE)),"－",VLOOKUP($AI2123,技まとめ!$A$1:$F$380,6,FALSE))</f>
        <v>DR</v>
      </c>
      <c r="AK2123" s="3">
        <f>IF(ISERROR(VLOOKUP($AI2123,技まとめ!$A$1:$F$380,3,FALSE)),"－",VLOOKUP($AI2123,技まとめ!$A$1:$F$380,3,FALSE))</f>
        <v>15</v>
      </c>
      <c r="AL2123" s="3">
        <f>IF(ISERROR(VLOOKUP($AI2123,技まとめ!$A$1:$F$380,5,FALSE)),"－",VLOOKUP($AI2123,技まとめ!$A$1:$F$380,5,FALSE))</f>
        <v>20</v>
      </c>
      <c r="AM2123" s="3" t="str">
        <f>IF($E2123=IF(ISERROR(VLOOKUP($AI2123,技まとめ!$A$1:$F$380,4,FALSE)),"－",VLOOKUP($AI2123,技まとめ!$A$1:$F$380,4,FALSE)),"一致","")</f>
        <v/>
      </c>
      <c r="AN2123" s="9" t="s">
        <v>590</v>
      </c>
      <c r="AO2123" s="3" t="str">
        <f>IF(ISERROR(VLOOKUP($AN2123,技まとめ!$A$1:$F$380,6,FALSE)),"－",VLOOKUP($AN2123,技まとめ!$A$1:$F$380,6,FALSE))</f>
        <v>BL</v>
      </c>
      <c r="AP2123" s="3">
        <f>IF(ISERROR(VLOOKUP($AN2123,技まとめ!$A$1:$F$380,3,FALSE)),"－",VLOOKUP($AN2123,技まとめ!$A$1:$F$380,3,FALSE))</f>
        <v>27</v>
      </c>
      <c r="AQ2123" s="3">
        <f>IF(ISERROR(VLOOKUP($AN2123,技まとめ!$A$1:$F$380,5,FALSE)),"－",VLOOKUP($AN2123,技まとめ!$A$1:$F$380,5,FALSE))</f>
        <v>25</v>
      </c>
      <c r="AR2123" s="3" t="str">
        <f>IF($E2123=IF(ISERROR(VLOOKUP($AN2123,技まとめ!$A$1:$F$380,4,FALSE)),"－",VLOOKUP($AN2123,技まとめ!$A$1:$F$380,4,FALSE)),"一致","")</f>
        <v/>
      </c>
      <c r="AS2123" s="9" t="s">
        <v>125</v>
      </c>
      <c r="AT2123" s="3" t="str">
        <f>IF(ISERROR(VLOOKUP($AS2123,技まとめ!$A$1:$F$380,6,FALSE)),"－",VLOOKUP($AS2123,技まとめ!$A$1:$F$380,6,FALSE))</f>
        <v>NS</v>
      </c>
      <c r="AU2123" s="3">
        <f>IF(ISERROR(VLOOKUP($AS2123,技まとめ!$A$1:$F$380,3,FALSE)),"－",VLOOKUP($AS2123,技まとめ!$A$1:$F$380,3,FALSE))</f>
        <v>81</v>
      </c>
      <c r="AV2123" s="3">
        <f>IF(ISERROR(VLOOKUP($AS2123,技まとめ!$A$1:$F$380,5,FALSE)),"－",VLOOKUP($AS2123,技まとめ!$A$1:$F$380,5,FALSE))</f>
        <v>46</v>
      </c>
      <c r="AW2123" s="3" t="str">
        <f>IF($E2123=IF(ISERROR(VLOOKUP($AS2123,技まとめ!$A$1:$F$380,4,FALSE)),"－",VLOOKUP($AS2123,技まとめ!$A$1:$F$380,4,FALSE)),"一致","")</f>
        <v/>
      </c>
      <c r="AX2123" s="12" t="str">
        <f t="shared" si="468"/>
        <v>ヒートタックルひとりワンツーフォトンフラッシュドラゴントルネード</v>
      </c>
      <c r="AY2123" s="12" t="str">
        <f t="shared" si="469"/>
        <v>ヒートタックルひとりワンツーフォトンフラッシュドラゴントルネード</v>
      </c>
      <c r="AZ2123" s="12" t="str">
        <f t="shared" si="470"/>
        <v>ヒートタックルひとりワンツーフォトンフラッシュドラゴントルネード</v>
      </c>
      <c r="BA2123" s="12" t="str">
        <f t="shared" si="471"/>
        <v>ヒートタックルひとりワンツーフォトンフラッシュドラゴントルネード</v>
      </c>
      <c r="BB2123" s="11" t="str">
        <f t="shared" si="472"/>
        <v>DRDRBLNS</v>
      </c>
      <c r="BC2123" s="11" t="str">
        <f t="shared" si="473"/>
        <v>DRDRBLNS</v>
      </c>
      <c r="BD2123" s="11" t="str">
        <f t="shared" si="474"/>
        <v>DRDRBLNS</v>
      </c>
      <c r="BE2123" s="11" t="str">
        <f t="shared" si="475"/>
        <v>DRDRBLNS</v>
      </c>
    </row>
    <row r="2124" spans="1:57" ht="11.25" hidden="1" customHeight="1">
      <c r="A2124" s="6">
        <v>2123</v>
      </c>
      <c r="B2124" s="7" t="s">
        <v>4616</v>
      </c>
      <c r="C2124" s="8" t="s">
        <v>4617</v>
      </c>
      <c r="D2124" s="7" t="s">
        <v>72</v>
      </c>
      <c r="E2124" s="7" t="s">
        <v>95</v>
      </c>
      <c r="F2124" s="7" t="s">
        <v>128</v>
      </c>
      <c r="G2124" s="9">
        <v>106</v>
      </c>
      <c r="H2124" s="9">
        <v>119</v>
      </c>
      <c r="I2124" s="9">
        <v>54</v>
      </c>
      <c r="J2124" s="9">
        <v>52</v>
      </c>
      <c r="K2124" s="9">
        <v>50</v>
      </c>
      <c r="L2124" s="9">
        <v>52</v>
      </c>
      <c r="M2124" s="9">
        <v>48</v>
      </c>
      <c r="N2124" s="9">
        <v>45</v>
      </c>
      <c r="O2124" s="9">
        <v>58</v>
      </c>
      <c r="P2124" s="9">
        <v>67</v>
      </c>
      <c r="Q2124" s="10">
        <v>104</v>
      </c>
      <c r="R2124" s="11">
        <v>32</v>
      </c>
      <c r="S2124" s="11">
        <v>1</v>
      </c>
      <c r="T2124" s="11">
        <v>102</v>
      </c>
      <c r="U2124" s="11">
        <v>98</v>
      </c>
      <c r="V2124" s="11">
        <v>1</v>
      </c>
      <c r="W2124" s="11">
        <v>108</v>
      </c>
      <c r="X2124" s="11">
        <f t="shared" si="462"/>
        <v>446</v>
      </c>
      <c r="Y2124" s="11">
        <f t="shared" si="463"/>
        <v>4705</v>
      </c>
      <c r="Z2124" s="11">
        <f t="shared" si="464"/>
        <v>1670</v>
      </c>
      <c r="AA2124" s="11">
        <f t="shared" si="465"/>
        <v>4120</v>
      </c>
      <c r="AB2124" s="11">
        <f t="shared" si="466"/>
        <v>4120</v>
      </c>
      <c r="AC2124" s="6">
        <f t="shared" si="467"/>
        <v>4780</v>
      </c>
      <c r="AD2124" s="9" t="s">
        <v>366</v>
      </c>
      <c r="AE2124" s="3" t="str">
        <f>IF(ISERROR(VLOOKUP($AD2124,技まとめ!$A$1:$F$380,6,FALSE)),"－",VLOOKUP($AD2124,技まとめ!$A$1:$F$380,6,FALSE))</f>
        <v>BL</v>
      </c>
      <c r="AF2124" s="3">
        <f>IF(ISERROR(VLOOKUP($AD2124,技まとめ!$A$1:$F$380,3,FALSE)),"－",VLOOKUP($AD2124,技まとめ!$A$1:$F$380,3,FALSE))</f>
        <v>65</v>
      </c>
      <c r="AG2124" s="3">
        <f>IF(ISERROR(VLOOKUP($AD2124,技まとめ!$A$1:$F$380,5,FALSE)),"－",VLOOKUP($AD2124,技まとめ!$A$1:$F$380,5,FALSE))</f>
        <v>42</v>
      </c>
      <c r="AH2124" s="3" t="str">
        <f>IF($E2124=IF(ISERROR(VLOOKUP($AD2124,技まとめ!$A$1:$F$380,4,FALSE)),"－",VLOOKUP($AD2124,技まとめ!$A$1:$F$380,4,FALSE)),"一致","")</f>
        <v/>
      </c>
      <c r="AI2124" s="9" t="s">
        <v>90</v>
      </c>
      <c r="AJ2124" s="3" t="str">
        <f>IF(ISERROR(VLOOKUP($AI2124,技まとめ!$A$1:$F$380,6,FALSE)),"－",VLOOKUP($AI2124,技まとめ!$A$1:$F$380,6,FALSE))</f>
        <v>DR</v>
      </c>
      <c r="AK2124" s="3">
        <f>IF(ISERROR(VLOOKUP($AI2124,技まとめ!$A$1:$F$380,3,FALSE)),"－",VLOOKUP($AI2124,技まとめ!$A$1:$F$380,3,FALSE))</f>
        <v>46</v>
      </c>
      <c r="AL2124" s="3">
        <f>IF(ISERROR(VLOOKUP($AI2124,技まとめ!$A$1:$F$380,5,FALSE)),"－",VLOOKUP($AI2124,技まとめ!$A$1:$F$380,5,FALSE))</f>
        <v>33</v>
      </c>
      <c r="AM2124" s="3" t="str">
        <f>IF($E2124=IF(ISERROR(VLOOKUP($AI2124,技まとめ!$A$1:$F$380,4,FALSE)),"－",VLOOKUP($AI2124,技まとめ!$A$1:$F$380,4,FALSE)),"一致","")</f>
        <v/>
      </c>
      <c r="AN2124" s="9" t="s">
        <v>318</v>
      </c>
      <c r="AO2124" s="3" t="str">
        <f>IF(ISERROR(VLOOKUP($AN2124,技まとめ!$A$1:$F$380,6,FALSE)),"－",VLOOKUP($AN2124,技まとめ!$A$1:$F$380,6,FALSE))</f>
        <v>LS</v>
      </c>
      <c r="AP2124" s="3">
        <f>IF(ISERROR(VLOOKUP($AN2124,技まとめ!$A$1:$F$380,3,FALSE)),"－",VLOOKUP($AN2124,技まとめ!$A$1:$F$380,3,FALSE))</f>
        <v>98</v>
      </c>
      <c r="AQ2124" s="3">
        <f>IF(ISERROR(VLOOKUP($AN2124,技まとめ!$A$1:$F$380,5,FALSE)),"－",VLOOKUP($AN2124,技まとめ!$A$1:$F$380,5,FALSE))</f>
        <v>62</v>
      </c>
      <c r="AR2124" s="3" t="str">
        <f>IF($E2124=IF(ISERROR(VLOOKUP($AN2124,技まとめ!$A$1:$F$380,4,FALSE)),"－",VLOOKUP($AN2124,技まとめ!$A$1:$F$380,4,FALSE)),"一致","")</f>
        <v/>
      </c>
      <c r="AS2124" s="9" t="s">
        <v>129</v>
      </c>
      <c r="AT2124" s="3" t="str">
        <f>IF(ISERROR(VLOOKUP($AS2124,技まとめ!$A$1:$F$380,6,FALSE)),"－",VLOOKUP($AS2124,技まとめ!$A$1:$F$380,6,FALSE))</f>
        <v>BL</v>
      </c>
      <c r="AU2124" s="3">
        <f>IF(ISERROR(VLOOKUP($AS2124,技まとめ!$A$1:$F$380,3,FALSE)),"－",VLOOKUP($AS2124,技まとめ!$A$1:$F$380,3,FALSE))</f>
        <v>13</v>
      </c>
      <c r="AV2124" s="3">
        <f>IF(ISERROR(VLOOKUP($AS2124,技まとめ!$A$1:$F$380,5,FALSE)),"－",VLOOKUP($AS2124,技まとめ!$A$1:$F$380,5,FALSE))</f>
        <v>20</v>
      </c>
      <c r="AW2124" s="3" t="str">
        <f>IF($E2124=IF(ISERROR(VLOOKUP($AS2124,技まとめ!$A$1:$F$380,4,FALSE)),"－",VLOOKUP($AS2124,技まとめ!$A$1:$F$380,4,FALSE)),"一致","")</f>
        <v>一致</v>
      </c>
      <c r="AX2124" s="12" t="str">
        <f t="shared" si="468"/>
        <v>プロファイルゾーンモグラフェイントイーグルバスタークイックドロウ</v>
      </c>
      <c r="AY2124" s="12" t="str">
        <f t="shared" si="469"/>
        <v>プロファイルゾーンモグラフェイントイーグルバスタークイックドロウ</v>
      </c>
      <c r="AZ2124" s="12" t="str">
        <f t="shared" si="470"/>
        <v>プロファイルゾーンモグラフェイントイーグルバスタークイックドロウ</v>
      </c>
      <c r="BA2124" s="12" t="str">
        <f t="shared" si="471"/>
        <v>プロファイルゾーンモグラフェイントイーグルバスタークイックドロウ</v>
      </c>
      <c r="BB2124" s="11" t="str">
        <f t="shared" si="472"/>
        <v>BLDRLSBL</v>
      </c>
      <c r="BC2124" s="11" t="str">
        <f t="shared" si="473"/>
        <v>BLDRLSBL</v>
      </c>
      <c r="BD2124" s="11" t="str">
        <f t="shared" si="474"/>
        <v>BLDRLSBL</v>
      </c>
      <c r="BE2124" s="11" t="str">
        <f t="shared" si="475"/>
        <v>BLDRLSBL</v>
      </c>
    </row>
    <row r="2125" spans="1:57" ht="11.25" hidden="1" customHeight="1">
      <c r="A2125" s="6">
        <v>2124</v>
      </c>
      <c r="B2125" s="7" t="s">
        <v>4618</v>
      </c>
      <c r="C2125" s="8" t="s">
        <v>4619</v>
      </c>
      <c r="D2125" s="7" t="s">
        <v>72</v>
      </c>
      <c r="E2125" s="7" t="s">
        <v>81</v>
      </c>
      <c r="F2125" s="7" t="s">
        <v>82</v>
      </c>
      <c r="G2125" s="9">
        <v>133</v>
      </c>
      <c r="H2125" s="9">
        <v>103</v>
      </c>
      <c r="I2125" s="9">
        <v>49</v>
      </c>
      <c r="J2125" s="9">
        <v>53</v>
      </c>
      <c r="K2125" s="9">
        <v>53</v>
      </c>
      <c r="L2125" s="9">
        <v>53</v>
      </c>
      <c r="M2125" s="9">
        <v>51</v>
      </c>
      <c r="N2125" s="9">
        <v>48</v>
      </c>
      <c r="O2125" s="9">
        <v>58</v>
      </c>
      <c r="P2125" s="9">
        <v>61</v>
      </c>
      <c r="Q2125" s="10">
        <v>99</v>
      </c>
      <c r="R2125" s="11">
        <v>33</v>
      </c>
      <c r="S2125" s="11">
        <v>1</v>
      </c>
      <c r="T2125" s="11">
        <v>103</v>
      </c>
      <c r="U2125" s="11">
        <v>101</v>
      </c>
      <c r="V2125" s="11">
        <v>1</v>
      </c>
      <c r="W2125" s="11">
        <v>108</v>
      </c>
      <c r="X2125" s="11">
        <f t="shared" si="462"/>
        <v>446</v>
      </c>
      <c r="Y2125" s="11">
        <f t="shared" si="463"/>
        <v>4505</v>
      </c>
      <c r="Z2125" s="11">
        <f t="shared" si="464"/>
        <v>1705</v>
      </c>
      <c r="AA2125" s="11">
        <f t="shared" si="465"/>
        <v>4155</v>
      </c>
      <c r="AB2125" s="11">
        <f t="shared" si="466"/>
        <v>4155</v>
      </c>
      <c r="AC2125" s="6">
        <f t="shared" si="467"/>
        <v>4825</v>
      </c>
      <c r="AD2125" s="9" t="s">
        <v>5060</v>
      </c>
      <c r="AE2125" s="3" t="str">
        <f>IF(ISERROR(VLOOKUP($AD2125,技まとめ!$A$1:$F$380,6,FALSE)),"－",VLOOKUP($AD2125,技まとめ!$A$1:$F$380,6,FALSE))</f>
        <v>DR</v>
      </c>
      <c r="AF2125" s="3">
        <f>IF(ISERROR(VLOOKUP($AD2125,技まとめ!$A$1:$F$380,3,FALSE)),"－",VLOOKUP($AD2125,技まとめ!$A$1:$F$380,3,FALSE))</f>
        <v>27</v>
      </c>
      <c r="AG2125" s="3">
        <f>IF(ISERROR(VLOOKUP($AD2125,技まとめ!$A$1:$F$380,5,FALSE)),"－",VLOOKUP($AD2125,技まとめ!$A$1:$F$380,5,FALSE))</f>
        <v>25</v>
      </c>
      <c r="AH2125" s="3" t="str">
        <f>IF($E2125=IF(ISERROR(VLOOKUP($AD2125,技まとめ!$A$1:$F$380,4,FALSE)),"－",VLOOKUP($AD2125,技まとめ!$A$1:$F$380,4,FALSE)),"一致","")</f>
        <v/>
      </c>
      <c r="AI2125" s="9" t="s">
        <v>5059</v>
      </c>
      <c r="AJ2125" s="3" t="str">
        <f>IF(ISERROR(VLOOKUP($AI2125,技まとめ!$A$1:$F$380,6,FALSE)),"－",VLOOKUP($AI2125,技まとめ!$A$1:$F$380,6,FALSE))</f>
        <v>BL</v>
      </c>
      <c r="AK2125" s="3">
        <f>IF(ISERROR(VLOOKUP($AI2125,技まとめ!$A$1:$F$380,3,FALSE)),"－",VLOOKUP($AI2125,技まとめ!$A$1:$F$380,3,FALSE))</f>
        <v>33</v>
      </c>
      <c r="AL2125" s="3">
        <f>IF(ISERROR(VLOOKUP($AI2125,技まとめ!$A$1:$F$380,5,FALSE)),"－",VLOOKUP($AI2125,技まとめ!$A$1:$F$380,5,FALSE))</f>
        <v>28</v>
      </c>
      <c r="AM2125" s="3" t="str">
        <f>IF($E2125=IF(ISERROR(VLOOKUP($AI2125,技まとめ!$A$1:$F$380,4,FALSE)),"－",VLOOKUP($AI2125,技まとめ!$A$1:$F$380,4,FALSE)),"一致","")</f>
        <v/>
      </c>
      <c r="AN2125" s="9" t="s">
        <v>590</v>
      </c>
      <c r="AO2125" s="3" t="str">
        <f>IF(ISERROR(VLOOKUP($AN2125,技まとめ!$A$1:$F$380,6,FALSE)),"－",VLOOKUP($AN2125,技まとめ!$A$1:$F$380,6,FALSE))</f>
        <v>BL</v>
      </c>
      <c r="AP2125" s="3">
        <f>IF(ISERROR(VLOOKUP($AN2125,技まとめ!$A$1:$F$380,3,FALSE)),"－",VLOOKUP($AN2125,技まとめ!$A$1:$F$380,3,FALSE))</f>
        <v>27</v>
      </c>
      <c r="AQ2125" s="3">
        <f>IF(ISERROR(VLOOKUP($AN2125,技まとめ!$A$1:$F$380,5,FALSE)),"－",VLOOKUP($AN2125,技まとめ!$A$1:$F$380,5,FALSE))</f>
        <v>25</v>
      </c>
      <c r="AR2125" s="3" t="str">
        <f>IF($E2125=IF(ISERROR(VLOOKUP($AN2125,技まとめ!$A$1:$F$380,4,FALSE)),"－",VLOOKUP($AN2125,技まとめ!$A$1:$F$380,4,FALSE)),"一致","")</f>
        <v/>
      </c>
      <c r="AS2125" s="9" t="s">
        <v>240</v>
      </c>
      <c r="AT2125" s="3" t="str">
        <f>IF(ISERROR(VLOOKUP($AS2125,技まとめ!$A$1:$F$380,6,FALSE)),"－",VLOOKUP($AS2125,技まとめ!$A$1:$F$380,6,FALSE))</f>
        <v>P1</v>
      </c>
      <c r="AU2125" s="3">
        <f>IF(ISERROR(VLOOKUP($AS2125,技まとめ!$A$1:$F$380,3,FALSE)),"－",VLOOKUP($AS2125,技まとめ!$A$1:$F$380,3,FALSE))</f>
        <v>83</v>
      </c>
      <c r="AV2125" s="3">
        <f>IF(ISERROR(VLOOKUP($AS2125,技まとめ!$A$1:$F$380,5,FALSE)),"－",VLOOKUP($AS2125,技まとめ!$A$1:$F$380,5,FALSE))</f>
        <v>47</v>
      </c>
      <c r="AW2125" s="3" t="str">
        <f>IF($E2125=IF(ISERROR(VLOOKUP($AS2125,技まとめ!$A$1:$F$380,4,FALSE)),"－",VLOOKUP($AS2125,技まとめ!$A$1:$F$380,4,FALSE)),"一致","")</f>
        <v/>
      </c>
      <c r="AX2125" s="12" t="str">
        <f t="shared" si="468"/>
        <v>スーパースキャン（Ｄ）スーパースキャン（Ｂ）フォトンフラッシュダブルロケット</v>
      </c>
      <c r="AY2125" s="12" t="str">
        <f t="shared" si="469"/>
        <v>スーパースキャン（Ｄ）スーパースキャン（Ｂ）フォトンフラッシュダブルロケット</v>
      </c>
      <c r="AZ2125" s="12" t="str">
        <f t="shared" si="470"/>
        <v>スーパースキャン（Ｄ）スーパースキャン（Ｂ）フォトンフラッシュダブルロケット</v>
      </c>
      <c r="BA2125" s="12" t="str">
        <f t="shared" si="471"/>
        <v>スーパースキャン（Ｄ）スーパースキャン（Ｂ）フォトンフラッシュダブルロケット</v>
      </c>
      <c r="BB2125" s="11" t="str">
        <f t="shared" si="472"/>
        <v>DRBLBLP1</v>
      </c>
      <c r="BC2125" s="11" t="str">
        <f t="shared" si="473"/>
        <v>DRBLBLP1</v>
      </c>
      <c r="BD2125" s="11" t="str">
        <f t="shared" si="474"/>
        <v>DRBLBLP1</v>
      </c>
      <c r="BE2125" s="11" t="str">
        <f t="shared" si="475"/>
        <v>DRBLBLP1</v>
      </c>
    </row>
    <row r="2126" spans="1:57" ht="11.25" hidden="1" customHeight="1">
      <c r="A2126" s="6">
        <v>2125</v>
      </c>
      <c r="B2126" s="7" t="s">
        <v>4620</v>
      </c>
      <c r="C2126" s="8" t="s">
        <v>4621</v>
      </c>
      <c r="D2126" s="7" t="s">
        <v>72</v>
      </c>
      <c r="E2126" s="7" t="s">
        <v>95</v>
      </c>
      <c r="F2126" s="7" t="s">
        <v>128</v>
      </c>
      <c r="G2126" s="9">
        <v>116</v>
      </c>
      <c r="H2126" s="9">
        <v>98</v>
      </c>
      <c r="I2126" s="9">
        <v>57</v>
      </c>
      <c r="J2126" s="9">
        <v>56</v>
      </c>
      <c r="K2126" s="9">
        <v>56</v>
      </c>
      <c r="L2126" s="9">
        <v>53</v>
      </c>
      <c r="M2126" s="9">
        <v>56</v>
      </c>
      <c r="N2126" s="9">
        <v>45</v>
      </c>
      <c r="O2126" s="9">
        <v>56</v>
      </c>
      <c r="P2126" s="9">
        <v>50</v>
      </c>
      <c r="Q2126" s="10">
        <v>107</v>
      </c>
      <c r="R2126" s="11">
        <v>25</v>
      </c>
      <c r="S2126" s="11">
        <v>1</v>
      </c>
      <c r="T2126" s="11">
        <v>103</v>
      </c>
      <c r="U2126" s="11">
        <v>106</v>
      </c>
      <c r="V2126" s="11">
        <v>1</v>
      </c>
      <c r="W2126" s="11">
        <v>106</v>
      </c>
      <c r="X2126" s="11">
        <f t="shared" si="462"/>
        <v>449</v>
      </c>
      <c r="Y2126" s="11">
        <f t="shared" si="463"/>
        <v>4815</v>
      </c>
      <c r="Z2126" s="11">
        <f t="shared" si="464"/>
        <v>1415</v>
      </c>
      <c r="AA2126" s="11">
        <f t="shared" si="465"/>
        <v>4145</v>
      </c>
      <c r="AB2126" s="11">
        <f t="shared" si="466"/>
        <v>4145</v>
      </c>
      <c r="AC2126" s="6">
        <f t="shared" si="467"/>
        <v>4775</v>
      </c>
      <c r="AD2126" s="9" t="s">
        <v>5061</v>
      </c>
      <c r="AE2126" s="3" t="str">
        <f>IF(ISERROR(VLOOKUP($AD2126,技まとめ!$A$1:$F$380,6,FALSE)),"－",VLOOKUP($AD2126,技まとめ!$A$1:$F$380,6,FALSE))</f>
        <v>BL</v>
      </c>
      <c r="AF2126" s="3">
        <f>IF(ISERROR(VLOOKUP($AD2126,技まとめ!$A$1:$F$380,3,FALSE)),"－",VLOOKUP($AD2126,技まとめ!$A$1:$F$380,3,FALSE))</f>
        <v>33</v>
      </c>
      <c r="AG2126" s="3">
        <f>IF(ISERROR(VLOOKUP($AD2126,技まとめ!$A$1:$F$380,5,FALSE)),"－",VLOOKUP($AD2126,技まとめ!$A$1:$F$380,5,FALSE))</f>
        <v>28</v>
      </c>
      <c r="AH2126" s="3" t="str">
        <f>IF($E2126=IF(ISERROR(VLOOKUP($AD2126,技まとめ!$A$1:$F$380,4,FALSE)),"－",VLOOKUP($AD2126,技まとめ!$A$1:$F$380,4,FALSE)),"一致","")</f>
        <v>一致</v>
      </c>
      <c r="AI2126" s="9" t="s">
        <v>335</v>
      </c>
      <c r="AJ2126" s="3" t="str">
        <f>IF(ISERROR(VLOOKUP($AI2126,技まとめ!$A$1:$F$380,6,FALSE)),"－",VLOOKUP($AI2126,技まとめ!$A$1:$F$380,6,FALSE))</f>
        <v>SC</v>
      </c>
      <c r="AK2126" s="3">
        <f>IF(ISERROR(VLOOKUP($AI2126,技まとめ!$A$1:$F$380,3,FALSE)),"－",VLOOKUP($AI2126,技まとめ!$A$1:$F$380,3,FALSE))</f>
        <v>51</v>
      </c>
      <c r="AL2126" s="3">
        <f>IF(ISERROR(VLOOKUP($AI2126,技まとめ!$A$1:$F$380,5,FALSE)),"－",VLOOKUP($AI2126,技まとめ!$A$1:$F$380,5,FALSE))</f>
        <v>31</v>
      </c>
      <c r="AM2126" s="3" t="str">
        <f>IF($E2126=IF(ISERROR(VLOOKUP($AI2126,技まとめ!$A$1:$F$380,4,FALSE)),"－",VLOOKUP($AI2126,技まとめ!$A$1:$F$380,4,FALSE)),"一致","")</f>
        <v/>
      </c>
      <c r="AN2126" s="9" t="s">
        <v>90</v>
      </c>
      <c r="AO2126" s="3" t="str">
        <f>IF(ISERROR(VLOOKUP($AN2126,技まとめ!$A$1:$F$380,6,FALSE)),"－",VLOOKUP($AN2126,技まとめ!$A$1:$F$380,6,FALSE))</f>
        <v>DR</v>
      </c>
      <c r="AP2126" s="3">
        <f>IF(ISERROR(VLOOKUP($AN2126,技まとめ!$A$1:$F$380,3,FALSE)),"－",VLOOKUP($AN2126,技まとめ!$A$1:$F$380,3,FALSE))</f>
        <v>46</v>
      </c>
      <c r="AQ2126" s="3">
        <f>IF(ISERROR(VLOOKUP($AN2126,技まとめ!$A$1:$F$380,5,FALSE)),"－",VLOOKUP($AN2126,技まとめ!$A$1:$F$380,5,FALSE))</f>
        <v>33</v>
      </c>
      <c r="AR2126" s="3" t="str">
        <f>IF($E2126=IF(ISERROR(VLOOKUP($AN2126,技まとめ!$A$1:$F$380,4,FALSE)),"－",VLOOKUP($AN2126,技まとめ!$A$1:$F$380,4,FALSE)),"一致","")</f>
        <v/>
      </c>
      <c r="AS2126" s="9" t="s">
        <v>5060</v>
      </c>
      <c r="AT2126" s="3" t="str">
        <f>IF(ISERROR(VLOOKUP($AS2126,技まとめ!$A$1:$F$380,6,FALSE)),"－",VLOOKUP($AS2126,技まとめ!$A$1:$F$380,6,FALSE))</f>
        <v>DR</v>
      </c>
      <c r="AU2126" s="3">
        <f>IF(ISERROR(VLOOKUP($AS2126,技まとめ!$A$1:$F$380,3,FALSE)),"－",VLOOKUP($AS2126,技まとめ!$A$1:$F$380,3,FALSE))</f>
        <v>27</v>
      </c>
      <c r="AV2126" s="3">
        <f>IF(ISERROR(VLOOKUP($AS2126,技まとめ!$A$1:$F$380,5,FALSE)),"－",VLOOKUP($AS2126,技まとめ!$A$1:$F$380,5,FALSE))</f>
        <v>25</v>
      </c>
      <c r="AW2126" s="3" t="str">
        <f>IF($E2126=IF(ISERROR(VLOOKUP($AS2126,技まとめ!$A$1:$F$380,4,FALSE)),"－",VLOOKUP($AS2126,技まとめ!$A$1:$F$380,4,FALSE)),"一致","")</f>
        <v>一致</v>
      </c>
      <c r="AX2126" s="12" t="str">
        <f t="shared" si="468"/>
        <v>スーパースキャン（Ｂ）ダイナマイトシュートモグラフェイントスーパースキャン（Ｄ）</v>
      </c>
      <c r="AY2126" s="12" t="str">
        <f t="shared" si="469"/>
        <v>スーパースキャン（Ｂ）ダイナマイトシュートモグラフェイントスーパースキャン（Ｄ）</v>
      </c>
      <c r="AZ2126" s="12" t="str">
        <f t="shared" si="470"/>
        <v>スーパースキャン（Ｂ）ダイナマイトシュートモグラフェイントスーパースキャン（Ｄ）</v>
      </c>
      <c r="BA2126" s="12" t="str">
        <f t="shared" si="471"/>
        <v>スーパースキャン（Ｂ）ダイナマイトシュートモグラフェイントスーパースキャン（Ｄ）</v>
      </c>
      <c r="BB2126" s="11" t="str">
        <f t="shared" si="472"/>
        <v>BLSCDRDR</v>
      </c>
      <c r="BC2126" s="11" t="str">
        <f t="shared" si="473"/>
        <v>BLSCDRDR</v>
      </c>
      <c r="BD2126" s="11" t="str">
        <f t="shared" si="474"/>
        <v>BLSCDRDR</v>
      </c>
      <c r="BE2126" s="11" t="str">
        <f t="shared" si="475"/>
        <v>BLSCDRDR</v>
      </c>
    </row>
    <row r="2127" spans="1:57" ht="11.25" hidden="1" customHeight="1">
      <c r="A2127" s="6">
        <v>2126</v>
      </c>
      <c r="B2127" s="7" t="s">
        <v>4622</v>
      </c>
      <c r="C2127" s="8" t="s">
        <v>4623</v>
      </c>
      <c r="D2127" s="7" t="s">
        <v>72</v>
      </c>
      <c r="E2127" s="7" t="s">
        <v>95</v>
      </c>
      <c r="F2127" s="7" t="s">
        <v>109</v>
      </c>
      <c r="G2127" s="9">
        <v>133</v>
      </c>
      <c r="H2127" s="9">
        <v>102</v>
      </c>
      <c r="I2127" s="9">
        <v>54</v>
      </c>
      <c r="J2127" s="9">
        <v>62</v>
      </c>
      <c r="K2127" s="9">
        <v>57</v>
      </c>
      <c r="L2127" s="9">
        <v>55</v>
      </c>
      <c r="M2127" s="9">
        <v>55</v>
      </c>
      <c r="N2127" s="9">
        <v>50</v>
      </c>
      <c r="O2127" s="9">
        <v>62</v>
      </c>
      <c r="P2127" s="9">
        <v>15</v>
      </c>
      <c r="Q2127" s="10">
        <v>104</v>
      </c>
      <c r="R2127" s="11">
        <v>2</v>
      </c>
      <c r="S2127" s="11">
        <v>1</v>
      </c>
      <c r="T2127" s="11">
        <v>105</v>
      </c>
      <c r="U2127" s="11">
        <v>105</v>
      </c>
      <c r="V2127" s="11">
        <v>1</v>
      </c>
      <c r="W2127" s="11">
        <v>112</v>
      </c>
      <c r="X2127" s="11">
        <f t="shared" si="462"/>
        <v>430</v>
      </c>
      <c r="Y2127" s="11">
        <f t="shared" si="463"/>
        <v>4725</v>
      </c>
      <c r="Z2127" s="11">
        <f t="shared" si="464"/>
        <v>640</v>
      </c>
      <c r="AA2127" s="11">
        <f t="shared" si="465"/>
        <v>4245</v>
      </c>
      <c r="AB2127" s="11">
        <f t="shared" si="466"/>
        <v>4245</v>
      </c>
      <c r="AC2127" s="6">
        <f t="shared" si="467"/>
        <v>4770</v>
      </c>
      <c r="AD2127" s="9" t="s">
        <v>90</v>
      </c>
      <c r="AE2127" s="3" t="str">
        <f>IF(ISERROR(VLOOKUP($AD2127,技まとめ!$A$1:$F$380,6,FALSE)),"－",VLOOKUP($AD2127,技まとめ!$A$1:$F$380,6,FALSE))</f>
        <v>DR</v>
      </c>
      <c r="AF2127" s="3">
        <f>IF(ISERROR(VLOOKUP($AD2127,技まとめ!$A$1:$F$380,3,FALSE)),"－",VLOOKUP($AD2127,技まとめ!$A$1:$F$380,3,FALSE))</f>
        <v>46</v>
      </c>
      <c r="AG2127" s="3">
        <f>IF(ISERROR(VLOOKUP($AD2127,技まとめ!$A$1:$F$380,5,FALSE)),"－",VLOOKUP($AD2127,技まとめ!$A$1:$F$380,5,FALSE))</f>
        <v>33</v>
      </c>
      <c r="AH2127" s="3" t="str">
        <f>IF($E2127=IF(ISERROR(VLOOKUP($AD2127,技まとめ!$A$1:$F$380,4,FALSE)),"－",VLOOKUP($AD2127,技まとめ!$A$1:$F$380,4,FALSE)),"一致","")</f>
        <v/>
      </c>
      <c r="AI2127" s="9" t="s">
        <v>329</v>
      </c>
      <c r="AJ2127" s="3" t="str">
        <f>IF(ISERROR(VLOOKUP($AI2127,技まとめ!$A$1:$F$380,6,FALSE)),"－",VLOOKUP($AI2127,技まとめ!$A$1:$F$380,6,FALSE))</f>
        <v>SC</v>
      </c>
      <c r="AK2127" s="3">
        <f>IF(ISERROR(VLOOKUP($AI2127,技まとめ!$A$1:$F$380,3,FALSE)),"－",VLOOKUP($AI2127,技まとめ!$A$1:$F$380,3,FALSE))</f>
        <v>23</v>
      </c>
      <c r="AL2127" s="3">
        <f>IF(ISERROR(VLOOKUP($AI2127,技まとめ!$A$1:$F$380,5,FALSE)),"－",VLOOKUP($AI2127,技まとめ!$A$1:$F$380,5,FALSE))</f>
        <v>20</v>
      </c>
      <c r="AM2127" s="3" t="str">
        <f>IF($E2127=IF(ISERROR(VLOOKUP($AI2127,技まとめ!$A$1:$F$380,4,FALSE)),"－",VLOOKUP($AI2127,技まとめ!$A$1:$F$380,4,FALSE)),"一致","")</f>
        <v/>
      </c>
      <c r="AN2127" s="9" t="s">
        <v>280</v>
      </c>
      <c r="AO2127" s="3" t="str">
        <f>IF(ISERROR(VLOOKUP($AN2127,技まとめ!$A$1:$F$380,6,FALSE)),"－",VLOOKUP($AN2127,技まとめ!$A$1:$F$380,6,FALSE))</f>
        <v>SC</v>
      </c>
      <c r="AP2127" s="3">
        <f>IF(ISERROR(VLOOKUP($AN2127,技まとめ!$A$1:$F$380,3,FALSE)),"－",VLOOKUP($AN2127,技まとめ!$A$1:$F$380,3,FALSE))</f>
        <v>98</v>
      </c>
      <c r="AQ2127" s="3">
        <f>IF(ISERROR(VLOOKUP($AN2127,技まとめ!$A$1:$F$380,5,FALSE)),"－",VLOOKUP($AN2127,技まとめ!$A$1:$F$380,5,FALSE))</f>
        <v>52</v>
      </c>
      <c r="AR2127" s="3" t="str">
        <f>IF($E2127=IF(ISERROR(VLOOKUP($AN2127,技まとめ!$A$1:$F$380,4,FALSE)),"－",VLOOKUP($AN2127,技まとめ!$A$1:$F$380,4,FALSE)),"一致","")</f>
        <v>一致</v>
      </c>
      <c r="AS2127" s="9" t="s">
        <v>821</v>
      </c>
      <c r="AT2127" s="3" t="str">
        <f>IF(ISERROR(VLOOKUP($AS2127,技まとめ!$A$1:$F$380,6,FALSE)),"－",VLOOKUP($AS2127,技まとめ!$A$1:$F$380,6,FALSE))</f>
        <v>BL</v>
      </c>
      <c r="AU2127" s="3">
        <f>IF(ISERROR(VLOOKUP($AS2127,技まとめ!$A$1:$F$380,3,FALSE)),"－",VLOOKUP($AS2127,技まとめ!$A$1:$F$380,3,FALSE))</f>
        <v>52</v>
      </c>
      <c r="AV2127" s="3">
        <f>IF(ISERROR(VLOOKUP($AS2127,技まとめ!$A$1:$F$380,5,FALSE)),"－",VLOOKUP($AS2127,技まとめ!$A$1:$F$380,5,FALSE))</f>
        <v>36</v>
      </c>
      <c r="AW2127" s="3" t="str">
        <f>IF($E2127=IF(ISERROR(VLOOKUP($AS2127,技まとめ!$A$1:$F$380,4,FALSE)),"－",VLOOKUP($AS2127,技まとめ!$A$1:$F$380,4,FALSE)),"一致","")</f>
        <v>一致</v>
      </c>
      <c r="AX2127" s="12" t="str">
        <f t="shared" si="468"/>
        <v>モグラフェイントスネークショットユニバースブラストウェルカムバック</v>
      </c>
      <c r="AY2127" s="12" t="str">
        <f t="shared" si="469"/>
        <v>モグラフェイントスネークショットユニバースブラストウェルカムバック</v>
      </c>
      <c r="AZ2127" s="12" t="str">
        <f t="shared" si="470"/>
        <v>モグラフェイントスネークショットユニバースブラストウェルカムバック</v>
      </c>
      <c r="BA2127" s="12" t="str">
        <f t="shared" si="471"/>
        <v>モグラフェイントスネークショットユニバースブラストウェルカムバック</v>
      </c>
      <c r="BB2127" s="11" t="str">
        <f t="shared" si="472"/>
        <v>DRSCSCBL</v>
      </c>
      <c r="BC2127" s="11" t="str">
        <f t="shared" si="473"/>
        <v>DRSCSCBL</v>
      </c>
      <c r="BD2127" s="11" t="str">
        <f t="shared" si="474"/>
        <v>DRSCSCBL</v>
      </c>
      <c r="BE2127" s="11" t="str">
        <f t="shared" si="475"/>
        <v>DRSCSCBL</v>
      </c>
    </row>
    <row r="2128" spans="1:57" ht="11.25" hidden="1" customHeight="1">
      <c r="A2128" s="6">
        <v>2127</v>
      </c>
      <c r="B2128" s="7" t="s">
        <v>4624</v>
      </c>
      <c r="C2128" s="8" t="s">
        <v>4625</v>
      </c>
      <c r="D2128" s="7" t="s">
        <v>72</v>
      </c>
      <c r="E2128" s="7" t="s">
        <v>81</v>
      </c>
      <c r="F2128" s="7" t="s">
        <v>74</v>
      </c>
      <c r="G2128" s="9">
        <v>93</v>
      </c>
      <c r="H2128" s="9">
        <v>124</v>
      </c>
      <c r="I2128" s="9">
        <v>54</v>
      </c>
      <c r="J2128" s="9">
        <v>51</v>
      </c>
      <c r="K2128" s="9">
        <v>57</v>
      </c>
      <c r="L2128" s="9">
        <v>67</v>
      </c>
      <c r="M2128" s="9">
        <v>57</v>
      </c>
      <c r="N2128" s="9">
        <v>53</v>
      </c>
      <c r="O2128" s="9">
        <v>49</v>
      </c>
      <c r="P2128" s="9">
        <v>34</v>
      </c>
      <c r="Q2128" s="10">
        <v>104</v>
      </c>
      <c r="R2128" s="11">
        <v>13</v>
      </c>
      <c r="S2128" s="11">
        <v>1</v>
      </c>
      <c r="T2128" s="11">
        <v>117</v>
      </c>
      <c r="U2128" s="11">
        <v>107</v>
      </c>
      <c r="V2128" s="11">
        <v>1</v>
      </c>
      <c r="W2128" s="11">
        <v>99</v>
      </c>
      <c r="X2128" s="11">
        <f t="shared" si="462"/>
        <v>442</v>
      </c>
      <c r="Y2128" s="11">
        <f t="shared" si="463"/>
        <v>4660</v>
      </c>
      <c r="Z2128" s="11">
        <f t="shared" si="464"/>
        <v>960</v>
      </c>
      <c r="AA2128" s="11">
        <f t="shared" si="465"/>
        <v>4600</v>
      </c>
      <c r="AB2128" s="11">
        <f t="shared" si="466"/>
        <v>4600</v>
      </c>
      <c r="AC2128" s="6">
        <f t="shared" si="467"/>
        <v>5240</v>
      </c>
      <c r="AD2128" s="9" t="s">
        <v>490</v>
      </c>
      <c r="AE2128" s="3" t="str">
        <f>IF(ISERROR(VLOOKUP($AD2128,技まとめ!$A$1:$F$380,6,FALSE)),"－",VLOOKUP($AD2128,技まとめ!$A$1:$F$380,6,FALSE))</f>
        <v>P1</v>
      </c>
      <c r="AF2128" s="3">
        <f>IF(ISERROR(VLOOKUP($AD2128,技まとめ!$A$1:$F$380,3,FALSE)),"－",VLOOKUP($AD2128,技まとめ!$A$1:$F$380,3,FALSE))</f>
        <v>18</v>
      </c>
      <c r="AG2128" s="3">
        <f>IF(ISERROR(VLOOKUP($AD2128,技まとめ!$A$1:$F$380,5,FALSE)),"－",VLOOKUP($AD2128,技まとめ!$A$1:$F$380,5,FALSE))</f>
        <v>21</v>
      </c>
      <c r="AH2128" s="3" t="str">
        <f>IF($E2128=IF(ISERROR(VLOOKUP($AD2128,技まとめ!$A$1:$F$380,4,FALSE)),"－",VLOOKUP($AD2128,技まとめ!$A$1:$F$380,4,FALSE)),"一致","")</f>
        <v/>
      </c>
      <c r="AI2128" s="9" t="s">
        <v>451</v>
      </c>
      <c r="AJ2128" s="3" t="str">
        <f>IF(ISERROR(VLOOKUP($AI2128,技まとめ!$A$1:$F$380,6,FALSE)),"－",VLOOKUP($AI2128,技まとめ!$A$1:$F$380,6,FALSE))</f>
        <v>CA</v>
      </c>
      <c r="AK2128" s="3">
        <f>IF(ISERROR(VLOOKUP($AI2128,技まとめ!$A$1:$F$380,3,FALSE)),"－",VLOOKUP($AI2128,技まとめ!$A$1:$F$380,3,FALSE))</f>
        <v>77</v>
      </c>
      <c r="AL2128" s="3">
        <f>IF(ISERROR(VLOOKUP($AI2128,技まとめ!$A$1:$F$380,5,FALSE)),"－",VLOOKUP($AI2128,技まとめ!$A$1:$F$380,5,FALSE))</f>
        <v>45</v>
      </c>
      <c r="AM2128" s="3" t="str">
        <f>IF($E2128=IF(ISERROR(VLOOKUP($AI2128,技まとめ!$A$1:$F$380,4,FALSE)),"－",VLOOKUP($AI2128,技まとめ!$A$1:$F$380,4,FALSE)),"一致","")</f>
        <v/>
      </c>
      <c r="AN2128" s="9" t="s">
        <v>834</v>
      </c>
      <c r="AO2128" s="3" t="str">
        <f>IF(ISERROR(VLOOKUP($AN2128,技まとめ!$A$1:$F$380,6,FALSE)),"－",VLOOKUP($AN2128,技まとめ!$A$1:$F$380,6,FALSE))</f>
        <v>P1</v>
      </c>
      <c r="AP2128" s="3">
        <f>IF(ISERROR(VLOOKUP($AN2128,技まとめ!$A$1:$F$380,3,FALSE)),"－",VLOOKUP($AN2128,技まとめ!$A$1:$F$380,3,FALSE))</f>
        <v>71</v>
      </c>
      <c r="AQ2128" s="3">
        <f>IF(ISERROR(VLOOKUP($AN2128,技まとめ!$A$1:$F$380,5,FALSE)),"－",VLOOKUP($AN2128,技まとめ!$A$1:$F$380,5,FALSE))</f>
        <v>42</v>
      </c>
      <c r="AR2128" s="3" t="str">
        <f>IF($E2128=IF(ISERROR(VLOOKUP($AN2128,技まとめ!$A$1:$F$380,4,FALSE)),"－",VLOOKUP($AN2128,技まとめ!$A$1:$F$380,4,FALSE)),"一致","")</f>
        <v/>
      </c>
      <c r="AS2128" s="9" t="s">
        <v>417</v>
      </c>
      <c r="AT2128" s="3" t="str">
        <f>IF(ISERROR(VLOOKUP($AS2128,技まとめ!$A$1:$F$380,6,FALSE)),"－",VLOOKUP($AS2128,技まとめ!$A$1:$F$380,6,FALSE))</f>
        <v>BL</v>
      </c>
      <c r="AU2128" s="3">
        <f>IF(ISERROR(VLOOKUP($AS2128,技まとめ!$A$1:$F$380,3,FALSE)),"－",VLOOKUP($AS2128,技まとめ!$A$1:$F$380,3,FALSE))</f>
        <v>50</v>
      </c>
      <c r="AV2128" s="3">
        <f>IF(ISERROR(VLOOKUP($AS2128,技まとめ!$A$1:$F$380,5,FALSE)),"－",VLOOKUP($AS2128,技まとめ!$A$1:$F$380,5,FALSE))</f>
        <v>36</v>
      </c>
      <c r="AW2128" s="3" t="str">
        <f>IF($E2128=IF(ISERROR(VLOOKUP($AS2128,技まとめ!$A$1:$F$380,4,FALSE)),"－",VLOOKUP($AS2128,技まとめ!$A$1:$F$380,4,FALSE)),"一致","")</f>
        <v>一致</v>
      </c>
      <c r="AX2128" s="12" t="str">
        <f t="shared" si="468"/>
        <v>まきわりチョップぶんしんブロックだいばくはつはりてデザートストーム</v>
      </c>
      <c r="AY2128" s="12" t="str">
        <f t="shared" si="469"/>
        <v>まきわりチョップぶんしんブロックだいばくはつはりてデザートストーム</v>
      </c>
      <c r="AZ2128" s="12" t="str">
        <f t="shared" si="470"/>
        <v>まきわりチョップぶんしんブロックだいばくはつはりてデザートストーム</v>
      </c>
      <c r="BA2128" s="12" t="str">
        <f t="shared" si="471"/>
        <v>まきわりチョップぶんしんブロックだいばくはつはりてデザートストーム</v>
      </c>
      <c r="BB2128" s="11" t="str">
        <f t="shared" si="472"/>
        <v>P1CAP1BL</v>
      </c>
      <c r="BC2128" s="11" t="str">
        <f t="shared" si="473"/>
        <v>P1CAP1BL</v>
      </c>
      <c r="BD2128" s="11" t="str">
        <f t="shared" si="474"/>
        <v>P1CAP1BL</v>
      </c>
      <c r="BE2128" s="11" t="str">
        <f t="shared" si="475"/>
        <v>P1CAP1BL</v>
      </c>
    </row>
    <row r="2129" spans="1:57" ht="11.25" hidden="1" customHeight="1">
      <c r="A2129" s="6">
        <v>2128</v>
      </c>
      <c r="B2129" s="7" t="s">
        <v>4626</v>
      </c>
      <c r="C2129" s="8" t="s">
        <v>4627</v>
      </c>
      <c r="D2129" s="7" t="s">
        <v>650</v>
      </c>
      <c r="E2129" s="7" t="s">
        <v>81</v>
      </c>
      <c r="F2129" s="7" t="s">
        <v>109</v>
      </c>
      <c r="G2129" s="9">
        <v>84</v>
      </c>
      <c r="H2129" s="9">
        <v>129</v>
      </c>
      <c r="I2129" s="9">
        <v>46</v>
      </c>
      <c r="J2129" s="9">
        <v>44</v>
      </c>
      <c r="K2129" s="9">
        <v>52</v>
      </c>
      <c r="L2129" s="9">
        <v>48</v>
      </c>
      <c r="M2129" s="9">
        <v>60</v>
      </c>
      <c r="N2129" s="9">
        <v>51</v>
      </c>
      <c r="O2129" s="9">
        <v>51</v>
      </c>
      <c r="P2129" s="9">
        <v>58</v>
      </c>
      <c r="Q2129" s="10">
        <v>96</v>
      </c>
      <c r="R2129" s="11">
        <v>23</v>
      </c>
      <c r="S2129" s="11">
        <v>1</v>
      </c>
      <c r="T2129" s="11">
        <v>98</v>
      </c>
      <c r="U2129" s="11">
        <v>110</v>
      </c>
      <c r="V2129" s="11">
        <v>1</v>
      </c>
      <c r="W2129" s="11">
        <v>101</v>
      </c>
      <c r="X2129" s="11">
        <f t="shared" si="462"/>
        <v>430</v>
      </c>
      <c r="Y2129" s="11">
        <f t="shared" si="463"/>
        <v>4350</v>
      </c>
      <c r="Z2129" s="11">
        <f t="shared" si="464"/>
        <v>1320</v>
      </c>
      <c r="AA2129" s="11">
        <f t="shared" si="465"/>
        <v>3945</v>
      </c>
      <c r="AB2129" s="11">
        <f t="shared" si="466"/>
        <v>3945</v>
      </c>
      <c r="AC2129" s="6">
        <f t="shared" si="467"/>
        <v>4540</v>
      </c>
      <c r="AD2129" s="9" t="s">
        <v>258</v>
      </c>
      <c r="AE2129" s="3" t="str">
        <f>IF(ISERROR(VLOOKUP($AD2129,技まとめ!$A$1:$F$380,6,FALSE)),"－",VLOOKUP($AD2129,技まとめ!$A$1:$F$380,6,FALSE))</f>
        <v>SC</v>
      </c>
      <c r="AF2129" s="3">
        <f>IF(ISERROR(VLOOKUP($AD2129,技まとめ!$A$1:$F$380,3,FALSE)),"－",VLOOKUP($AD2129,技まとめ!$A$1:$F$380,3,FALSE))</f>
        <v>28</v>
      </c>
      <c r="AG2129" s="3">
        <f>IF(ISERROR(VLOOKUP($AD2129,技まとめ!$A$1:$F$380,5,FALSE)),"－",VLOOKUP($AD2129,技まとめ!$A$1:$F$380,5,FALSE))</f>
        <v>21</v>
      </c>
      <c r="AH2129" s="3" t="str">
        <f>IF($E2129=IF(ISERROR(VLOOKUP($AD2129,技まとめ!$A$1:$F$380,4,FALSE)),"－",VLOOKUP($AD2129,技まとめ!$A$1:$F$380,4,FALSE)),"一致","")</f>
        <v/>
      </c>
      <c r="AI2129" s="9" t="s">
        <v>103</v>
      </c>
      <c r="AJ2129" s="3" t="str">
        <f>IF(ISERROR(VLOOKUP($AI2129,技まとめ!$A$1:$F$380,6,FALSE)),"－",VLOOKUP($AI2129,技まとめ!$A$1:$F$380,6,FALSE))</f>
        <v>DR</v>
      </c>
      <c r="AK2129" s="3">
        <f>IF(ISERROR(VLOOKUP($AI2129,技まとめ!$A$1:$F$380,3,FALSE)),"－",VLOOKUP($AI2129,技まとめ!$A$1:$F$380,3,FALSE))</f>
        <v>56</v>
      </c>
      <c r="AL2129" s="3">
        <f>IF(ISERROR(VLOOKUP($AI2129,技まとめ!$A$1:$F$380,5,FALSE)),"－",VLOOKUP($AI2129,技まとめ!$A$1:$F$380,5,FALSE))</f>
        <v>39</v>
      </c>
      <c r="AM2129" s="3" t="str">
        <f>IF($E2129=IF(ISERROR(VLOOKUP($AI2129,技まとめ!$A$1:$F$380,4,FALSE)),"－",VLOOKUP($AI2129,技まとめ!$A$1:$F$380,4,FALSE)),"一致","")</f>
        <v/>
      </c>
      <c r="AN2129" s="9" t="s">
        <v>1357</v>
      </c>
      <c r="AO2129" s="3" t="str">
        <f>IF(ISERROR(VLOOKUP($AN2129,技まとめ!$A$1:$F$380,6,FALSE)),"－",VLOOKUP($AN2129,技まとめ!$A$1:$F$380,6,FALSE))</f>
        <v>SC</v>
      </c>
      <c r="AP2129" s="3">
        <f>IF(ISERROR(VLOOKUP($AN2129,技まとめ!$A$1:$F$380,3,FALSE)),"－",VLOOKUP($AN2129,技まとめ!$A$1:$F$380,3,FALSE))</f>
        <v>94</v>
      </c>
      <c r="AQ2129" s="3">
        <f>IF(ISERROR(VLOOKUP($AN2129,技まとめ!$A$1:$F$380,5,FALSE)),"－",VLOOKUP($AN2129,技まとめ!$A$1:$F$380,5,FALSE))</f>
        <v>52</v>
      </c>
      <c r="AR2129" s="3" t="str">
        <f>IF($E2129=IF(ISERROR(VLOOKUP($AN2129,技まとめ!$A$1:$F$380,4,FALSE)),"－",VLOOKUP($AN2129,技まとめ!$A$1:$F$380,4,FALSE)),"一致","")</f>
        <v>一致</v>
      </c>
      <c r="AS2129" s="9" t="s">
        <v>560</v>
      </c>
      <c r="AT2129" s="3" t="str">
        <f>IF(ISERROR(VLOOKUP($AS2129,技まとめ!$A$1:$F$380,6,FALSE)),"－",VLOOKUP($AS2129,技まとめ!$A$1:$F$380,6,FALSE))</f>
        <v>BL</v>
      </c>
      <c r="AU2129" s="3">
        <f>IF(ISERROR(VLOOKUP($AS2129,技まとめ!$A$1:$F$380,3,FALSE)),"－",VLOOKUP($AS2129,技まとめ!$A$1:$F$380,3,FALSE))</f>
        <v>28</v>
      </c>
      <c r="AV2129" s="3">
        <f>IF(ISERROR(VLOOKUP($AS2129,技まとめ!$A$1:$F$380,5,FALSE)),"－",VLOOKUP($AS2129,技まとめ!$A$1:$F$380,5,FALSE))</f>
        <v>24</v>
      </c>
      <c r="AW2129" s="3" t="str">
        <f>IF($E2129=IF(ISERROR(VLOOKUP($AS2129,技まとめ!$A$1:$F$380,4,FALSE)),"－",VLOOKUP($AS2129,技まとめ!$A$1:$F$380,4,FALSE)),"一致","")</f>
        <v>一致</v>
      </c>
      <c r="AX2129" s="12" t="str">
        <f t="shared" si="468"/>
        <v>かみかくしまぼろしドリブルノーザンインパクトブレードアタック</v>
      </c>
      <c r="AY2129" s="12" t="str">
        <f t="shared" si="469"/>
        <v>かみかくしまぼろしドリブルノーザンインパクトブレードアタック</v>
      </c>
      <c r="AZ2129" s="12" t="str">
        <f t="shared" si="470"/>
        <v>かみかくしまぼろしドリブルノーザンインパクトブレードアタック</v>
      </c>
      <c r="BA2129" s="12" t="str">
        <f t="shared" si="471"/>
        <v>かみかくしまぼろしドリブルノーザンインパクトブレードアタック</v>
      </c>
      <c r="BB2129" s="11" t="str">
        <f t="shared" si="472"/>
        <v>SCDRSCBL</v>
      </c>
      <c r="BC2129" s="11" t="str">
        <f t="shared" si="473"/>
        <v>SCDRSCBL</v>
      </c>
      <c r="BD2129" s="11" t="str">
        <f t="shared" si="474"/>
        <v>SCDRSCBL</v>
      </c>
      <c r="BE2129" s="11" t="str">
        <f t="shared" si="475"/>
        <v>SCDRSCBL</v>
      </c>
    </row>
    <row r="2130" spans="1:57" ht="11.25" hidden="1" customHeight="1">
      <c r="A2130" s="6">
        <v>2129</v>
      </c>
      <c r="B2130" s="7" t="s">
        <v>4628</v>
      </c>
      <c r="C2130" s="8" t="s">
        <v>4629</v>
      </c>
      <c r="D2130" s="7" t="s">
        <v>72</v>
      </c>
      <c r="E2130" s="7" t="s">
        <v>95</v>
      </c>
      <c r="F2130" s="7" t="s">
        <v>128</v>
      </c>
      <c r="G2130" s="9">
        <v>120</v>
      </c>
      <c r="H2130" s="9">
        <v>99</v>
      </c>
      <c r="I2130" s="9">
        <v>59</v>
      </c>
      <c r="J2130" s="9">
        <v>50</v>
      </c>
      <c r="K2130" s="9">
        <v>48</v>
      </c>
      <c r="L2130" s="9">
        <v>49</v>
      </c>
      <c r="M2130" s="9">
        <v>45</v>
      </c>
      <c r="N2130" s="9">
        <v>47</v>
      </c>
      <c r="O2130" s="9">
        <v>48</v>
      </c>
      <c r="P2130" s="9">
        <v>86</v>
      </c>
      <c r="Q2130" s="10">
        <v>109</v>
      </c>
      <c r="R2130" s="11">
        <v>49</v>
      </c>
      <c r="S2130" s="11">
        <v>1</v>
      </c>
      <c r="T2130" s="11">
        <v>99</v>
      </c>
      <c r="U2130" s="11">
        <v>95</v>
      </c>
      <c r="V2130" s="11">
        <v>1</v>
      </c>
      <c r="W2130" s="11">
        <v>98</v>
      </c>
      <c r="X2130" s="11">
        <f t="shared" si="462"/>
        <v>452</v>
      </c>
      <c r="Y2130" s="11">
        <f t="shared" si="463"/>
        <v>4855</v>
      </c>
      <c r="Z2130" s="11">
        <f t="shared" si="464"/>
        <v>2215</v>
      </c>
      <c r="AA2130" s="11">
        <f t="shared" si="465"/>
        <v>3965</v>
      </c>
      <c r="AB2130" s="11">
        <f t="shared" si="466"/>
        <v>3965</v>
      </c>
      <c r="AC2130" s="6">
        <f t="shared" si="467"/>
        <v>4695</v>
      </c>
      <c r="AD2130" s="9" t="s">
        <v>730</v>
      </c>
      <c r="AE2130" s="3" t="str">
        <f>IF(ISERROR(VLOOKUP($AD2130,技まとめ!$A$1:$F$380,6,FALSE)),"－",VLOOKUP($AD2130,技まとめ!$A$1:$F$380,6,FALSE))</f>
        <v>BS</v>
      </c>
      <c r="AF2130" s="3">
        <f>IF(ISERROR(VLOOKUP($AD2130,技まとめ!$A$1:$F$380,3,FALSE)),"－",VLOOKUP($AD2130,技まとめ!$A$1:$F$380,3,FALSE))</f>
        <v>83</v>
      </c>
      <c r="AG2130" s="3">
        <f>IF(ISERROR(VLOOKUP($AD2130,技まとめ!$A$1:$F$380,5,FALSE)),"－",VLOOKUP($AD2130,技まとめ!$A$1:$F$380,5,FALSE))</f>
        <v>46</v>
      </c>
      <c r="AH2130" s="3" t="str">
        <f>IF($E2130=IF(ISERROR(VLOOKUP($AD2130,技まとめ!$A$1:$F$380,4,FALSE)),"－",VLOOKUP($AD2130,技まとめ!$A$1:$F$380,4,FALSE)),"一致","")</f>
        <v/>
      </c>
      <c r="AI2130" s="9" t="s">
        <v>90</v>
      </c>
      <c r="AJ2130" s="3" t="str">
        <f>IF(ISERROR(VLOOKUP($AI2130,技まとめ!$A$1:$F$380,6,FALSE)),"－",VLOOKUP($AI2130,技まとめ!$A$1:$F$380,6,FALSE))</f>
        <v>DR</v>
      </c>
      <c r="AK2130" s="3">
        <f>IF(ISERROR(VLOOKUP($AI2130,技まとめ!$A$1:$F$380,3,FALSE)),"－",VLOOKUP($AI2130,技まとめ!$A$1:$F$380,3,FALSE))</f>
        <v>46</v>
      </c>
      <c r="AL2130" s="3">
        <f>IF(ISERROR(VLOOKUP($AI2130,技まとめ!$A$1:$F$380,5,FALSE)),"－",VLOOKUP($AI2130,技まとめ!$A$1:$F$380,5,FALSE))</f>
        <v>33</v>
      </c>
      <c r="AM2130" s="3" t="str">
        <f>IF($E2130=IF(ISERROR(VLOOKUP($AI2130,技まとめ!$A$1:$F$380,4,FALSE)),"－",VLOOKUP($AI2130,技まとめ!$A$1:$F$380,4,FALSE)),"一致","")</f>
        <v/>
      </c>
      <c r="AN2130" s="9" t="s">
        <v>135</v>
      </c>
      <c r="AO2130" s="3" t="str">
        <f>IF(ISERROR(VLOOKUP($AN2130,技まとめ!$A$1:$F$380,6,FALSE)),"－",VLOOKUP($AN2130,技まとめ!$A$1:$F$380,6,FALSE))</f>
        <v>SC</v>
      </c>
      <c r="AP2130" s="3">
        <f>IF(ISERROR(VLOOKUP($AN2130,技まとめ!$A$1:$F$380,3,FALSE)),"－",VLOOKUP($AN2130,技まとめ!$A$1:$F$380,3,FALSE))</f>
        <v>36</v>
      </c>
      <c r="AQ2130" s="3">
        <f>IF(ISERROR(VLOOKUP($AN2130,技まとめ!$A$1:$F$380,5,FALSE)),"－",VLOOKUP($AN2130,技まとめ!$A$1:$F$380,5,FALSE))</f>
        <v>25</v>
      </c>
      <c r="AR2130" s="3" t="str">
        <f>IF($E2130=IF(ISERROR(VLOOKUP($AN2130,技まとめ!$A$1:$F$380,4,FALSE)),"－",VLOOKUP($AN2130,技まとめ!$A$1:$F$380,4,FALSE)),"一致","")</f>
        <v/>
      </c>
      <c r="AS2130" s="9" t="s">
        <v>875</v>
      </c>
      <c r="AT2130" s="3" t="str">
        <f>IF(ISERROR(VLOOKUP($AS2130,技まとめ!$A$1:$F$380,6,FALSE)),"－",VLOOKUP($AS2130,技まとめ!$A$1:$F$380,6,FALSE))</f>
        <v>DR</v>
      </c>
      <c r="AU2130" s="3">
        <f>IF(ISERROR(VLOOKUP($AS2130,技まとめ!$A$1:$F$380,3,FALSE)),"－",VLOOKUP($AS2130,技まとめ!$A$1:$F$380,3,FALSE))</f>
        <v>60</v>
      </c>
      <c r="AV2130" s="3">
        <f>IF(ISERROR(VLOOKUP($AS2130,技まとめ!$A$1:$F$380,5,FALSE)),"－",VLOOKUP($AS2130,技まとめ!$A$1:$F$380,5,FALSE))</f>
        <v>39</v>
      </c>
      <c r="AW2130" s="3" t="str">
        <f>IF($E2130=IF(ISERROR(VLOOKUP($AS2130,技まとめ!$A$1:$F$380,4,FALSE)),"－",VLOOKUP($AS2130,技まとめ!$A$1:$F$380,4,FALSE)),"一致","")</f>
        <v/>
      </c>
      <c r="AX2130" s="12" t="str">
        <f t="shared" si="468"/>
        <v>ドラゴンキャノンモグラフェイントファイアトルネードシザース・ボム</v>
      </c>
      <c r="AY2130" s="12" t="str">
        <f t="shared" si="469"/>
        <v>ドラゴンキャノンモグラフェイントファイアトルネードシザース・ボム</v>
      </c>
      <c r="AZ2130" s="12" t="str">
        <f t="shared" si="470"/>
        <v>ドラゴンキャノンモグラフェイントファイアトルネードシザース・ボム</v>
      </c>
      <c r="BA2130" s="12" t="str">
        <f t="shared" si="471"/>
        <v>ドラゴンキャノンモグラフェイントファイアトルネードシザース・ボム</v>
      </c>
      <c r="BB2130" s="11" t="str">
        <f t="shared" si="472"/>
        <v>BSDRSCDR</v>
      </c>
      <c r="BC2130" s="11" t="str">
        <f t="shared" si="473"/>
        <v>BSDRSCDR</v>
      </c>
      <c r="BD2130" s="11" t="str">
        <f t="shared" si="474"/>
        <v>BSDRSCDR</v>
      </c>
      <c r="BE2130" s="11" t="str">
        <f t="shared" si="475"/>
        <v>BSDRSCDR</v>
      </c>
    </row>
    <row r="2131" spans="1:57" ht="11.25" hidden="1" customHeight="1">
      <c r="A2131" s="6">
        <v>2130</v>
      </c>
      <c r="B2131" s="7" t="s">
        <v>4630</v>
      </c>
      <c r="C2131" s="8" t="s">
        <v>4631</v>
      </c>
      <c r="D2131" s="7" t="s">
        <v>650</v>
      </c>
      <c r="E2131" s="7" t="s">
        <v>81</v>
      </c>
      <c r="F2131" s="7" t="s">
        <v>82</v>
      </c>
      <c r="G2131" s="9">
        <v>103</v>
      </c>
      <c r="H2131" s="9">
        <v>120</v>
      </c>
      <c r="I2131" s="9">
        <v>53</v>
      </c>
      <c r="J2131" s="9">
        <v>53</v>
      </c>
      <c r="K2131" s="9">
        <v>56</v>
      </c>
      <c r="L2131" s="9">
        <v>56</v>
      </c>
      <c r="M2131" s="9">
        <v>55</v>
      </c>
      <c r="N2131" s="9">
        <v>53</v>
      </c>
      <c r="O2131" s="9">
        <v>53</v>
      </c>
      <c r="P2131" s="9">
        <v>30</v>
      </c>
      <c r="Q2131" s="10">
        <v>103</v>
      </c>
      <c r="R2131" s="11">
        <v>10</v>
      </c>
      <c r="S2131" s="11">
        <v>1</v>
      </c>
      <c r="T2131" s="11">
        <v>106</v>
      </c>
      <c r="U2131" s="11">
        <v>105</v>
      </c>
      <c r="V2131" s="11">
        <v>1</v>
      </c>
      <c r="W2131" s="11">
        <v>103</v>
      </c>
      <c r="X2131" s="11">
        <f t="shared" si="462"/>
        <v>429</v>
      </c>
      <c r="Y2131" s="11">
        <f t="shared" si="463"/>
        <v>4640</v>
      </c>
      <c r="Z2131" s="11">
        <f t="shared" si="464"/>
        <v>875</v>
      </c>
      <c r="AA2131" s="11">
        <f t="shared" si="465"/>
        <v>4235</v>
      </c>
      <c r="AB2131" s="11">
        <f t="shared" si="466"/>
        <v>4235</v>
      </c>
      <c r="AC2131" s="6">
        <f t="shared" si="467"/>
        <v>4805</v>
      </c>
      <c r="AD2131" s="9" t="s">
        <v>718</v>
      </c>
      <c r="AE2131" s="3" t="str">
        <f>IF(ISERROR(VLOOKUP($AD2131,技まとめ!$A$1:$F$380,6,FALSE)),"－",VLOOKUP($AD2131,技まとめ!$A$1:$F$380,6,FALSE))</f>
        <v>BL</v>
      </c>
      <c r="AF2131" s="3">
        <f>IF(ISERROR(VLOOKUP($AD2131,技まとめ!$A$1:$F$380,3,FALSE)),"－",VLOOKUP($AD2131,技まとめ!$A$1:$F$380,3,FALSE))</f>
        <v>58</v>
      </c>
      <c r="AG2131" s="3">
        <f>IF(ISERROR(VLOOKUP($AD2131,技まとめ!$A$1:$F$380,5,FALSE)),"－",VLOOKUP($AD2131,技まとめ!$A$1:$F$380,5,FALSE))</f>
        <v>39</v>
      </c>
      <c r="AH2131" s="3" t="str">
        <f>IF($E2131=IF(ISERROR(VLOOKUP($AD2131,技まとめ!$A$1:$F$380,4,FALSE)),"－",VLOOKUP($AD2131,技まとめ!$A$1:$F$380,4,FALSE)),"一致","")</f>
        <v/>
      </c>
      <c r="AI2131" s="9" t="s">
        <v>366</v>
      </c>
      <c r="AJ2131" s="3" t="str">
        <f>IF(ISERROR(VLOOKUP($AI2131,技まとめ!$A$1:$F$380,6,FALSE)),"－",VLOOKUP($AI2131,技まとめ!$A$1:$F$380,6,FALSE))</f>
        <v>BL</v>
      </c>
      <c r="AK2131" s="3">
        <f>IF(ISERROR(VLOOKUP($AI2131,技まとめ!$A$1:$F$380,3,FALSE)),"－",VLOOKUP($AI2131,技まとめ!$A$1:$F$380,3,FALSE))</f>
        <v>65</v>
      </c>
      <c r="AL2131" s="3">
        <f>IF(ISERROR(VLOOKUP($AI2131,技まとめ!$A$1:$F$380,5,FALSE)),"－",VLOOKUP($AI2131,技まとめ!$A$1:$F$380,5,FALSE))</f>
        <v>42</v>
      </c>
      <c r="AM2131" s="3" t="str">
        <f>IF($E2131=IF(ISERROR(VLOOKUP($AI2131,技まとめ!$A$1:$F$380,4,FALSE)),"－",VLOOKUP($AI2131,技まとめ!$A$1:$F$380,4,FALSE)),"一致","")</f>
        <v>一致</v>
      </c>
      <c r="AN2131" s="9" t="s">
        <v>103</v>
      </c>
      <c r="AO2131" s="3" t="str">
        <f>IF(ISERROR(VLOOKUP($AN2131,技まとめ!$A$1:$F$380,6,FALSE)),"－",VLOOKUP($AN2131,技まとめ!$A$1:$F$380,6,FALSE))</f>
        <v>DR</v>
      </c>
      <c r="AP2131" s="3">
        <f>IF(ISERROR(VLOOKUP($AN2131,技まとめ!$A$1:$F$380,3,FALSE)),"－",VLOOKUP($AN2131,技まとめ!$A$1:$F$380,3,FALSE))</f>
        <v>56</v>
      </c>
      <c r="AQ2131" s="3">
        <f>IF(ISERROR(VLOOKUP($AN2131,技まとめ!$A$1:$F$380,5,FALSE)),"－",VLOOKUP($AN2131,技まとめ!$A$1:$F$380,5,FALSE))</f>
        <v>39</v>
      </c>
      <c r="AR2131" s="3" t="str">
        <f>IF($E2131=IF(ISERROR(VLOOKUP($AN2131,技まとめ!$A$1:$F$380,4,FALSE)),"－",VLOOKUP($AN2131,技まとめ!$A$1:$F$380,4,FALSE)),"一致","")</f>
        <v/>
      </c>
      <c r="AS2131" s="9" t="s">
        <v>1213</v>
      </c>
      <c r="AT2131" s="3" t="str">
        <f>IF(ISERROR(VLOOKUP($AS2131,技まとめ!$A$1:$F$380,6,FALSE)),"－",VLOOKUP($AS2131,技まとめ!$A$1:$F$380,6,FALSE))</f>
        <v>NS</v>
      </c>
      <c r="AU2131" s="3">
        <f>IF(ISERROR(VLOOKUP($AS2131,技まとめ!$A$1:$F$380,3,FALSE)),"－",VLOOKUP($AS2131,技まとめ!$A$1:$F$380,3,FALSE))</f>
        <v>64</v>
      </c>
      <c r="AV2131" s="3">
        <f>IF(ISERROR(VLOOKUP($AS2131,技まとめ!$A$1:$F$380,5,FALSE)),"－",VLOOKUP($AS2131,技まとめ!$A$1:$F$380,5,FALSE))</f>
        <v>37</v>
      </c>
      <c r="AW2131" s="3" t="str">
        <f>IF($E2131=IF(ISERROR(VLOOKUP($AS2131,技まとめ!$A$1:$F$380,4,FALSE)),"－",VLOOKUP($AS2131,技まとめ!$A$1:$F$380,4,FALSE)),"一致","")</f>
        <v/>
      </c>
      <c r="AX2131" s="12" t="str">
        <f t="shared" si="468"/>
        <v>グッドスメルプロファイルゾーンまぼろしドリブルセキュリティショット</v>
      </c>
      <c r="AY2131" s="12" t="str">
        <f t="shared" si="469"/>
        <v>グッドスメルプロファイルゾーンまぼろしドリブルセキュリティショット</v>
      </c>
      <c r="AZ2131" s="12" t="str">
        <f t="shared" si="470"/>
        <v>グッドスメルプロファイルゾーンまぼろしドリブルセキュリティショット</v>
      </c>
      <c r="BA2131" s="12" t="str">
        <f t="shared" si="471"/>
        <v>グッドスメルプロファイルゾーンまぼろしドリブルセキュリティショット</v>
      </c>
      <c r="BB2131" s="11" t="str">
        <f t="shared" si="472"/>
        <v>BLBLDRNS</v>
      </c>
      <c r="BC2131" s="11" t="str">
        <f t="shared" si="473"/>
        <v>BLBLDRNS</v>
      </c>
      <c r="BD2131" s="11" t="str">
        <f t="shared" si="474"/>
        <v>BLBLDRNS</v>
      </c>
      <c r="BE2131" s="11" t="str">
        <f t="shared" si="475"/>
        <v>BLBLDRNS</v>
      </c>
    </row>
    <row r="2132" spans="1:57" ht="11.25" hidden="1" customHeight="1">
      <c r="A2132" s="6">
        <v>2131</v>
      </c>
      <c r="B2132" s="7" t="s">
        <v>4632</v>
      </c>
      <c r="C2132" s="8" t="s">
        <v>4633</v>
      </c>
      <c r="D2132" s="7" t="s">
        <v>650</v>
      </c>
      <c r="E2132" s="7" t="s">
        <v>95</v>
      </c>
      <c r="F2132" s="7" t="s">
        <v>82</v>
      </c>
      <c r="G2132" s="9">
        <v>84</v>
      </c>
      <c r="H2132" s="9">
        <v>126</v>
      </c>
      <c r="I2132" s="9">
        <v>49</v>
      </c>
      <c r="J2132" s="9">
        <v>51</v>
      </c>
      <c r="K2132" s="9">
        <v>51</v>
      </c>
      <c r="L2132" s="9">
        <v>51</v>
      </c>
      <c r="M2132" s="9">
        <v>51</v>
      </c>
      <c r="N2132" s="9">
        <v>44</v>
      </c>
      <c r="O2132" s="9">
        <v>48</v>
      </c>
      <c r="P2132" s="9">
        <v>63</v>
      </c>
      <c r="Q2132" s="10">
        <v>99</v>
      </c>
      <c r="R2132" s="11">
        <v>27</v>
      </c>
      <c r="S2132" s="11">
        <v>1</v>
      </c>
      <c r="T2132" s="11">
        <v>101</v>
      </c>
      <c r="U2132" s="11">
        <v>101</v>
      </c>
      <c r="V2132" s="11">
        <v>1</v>
      </c>
      <c r="W2132" s="11">
        <v>98</v>
      </c>
      <c r="X2132" s="11">
        <f t="shared" si="462"/>
        <v>428</v>
      </c>
      <c r="Y2132" s="11">
        <f t="shared" si="463"/>
        <v>4455</v>
      </c>
      <c r="Z2132" s="11">
        <f t="shared" si="464"/>
        <v>1445</v>
      </c>
      <c r="AA2132" s="11">
        <f t="shared" si="465"/>
        <v>4035</v>
      </c>
      <c r="AB2132" s="11">
        <f t="shared" si="466"/>
        <v>4035</v>
      </c>
      <c r="AC2132" s="6">
        <f t="shared" si="467"/>
        <v>4665</v>
      </c>
      <c r="AD2132" s="9" t="s">
        <v>423</v>
      </c>
      <c r="AE2132" s="3" t="str">
        <f>IF(ISERROR(VLOOKUP($AD2132,技まとめ!$A$1:$F$380,6,FALSE)),"－",VLOOKUP($AD2132,技まとめ!$A$1:$F$380,6,FALSE))</f>
        <v>BL</v>
      </c>
      <c r="AF2132" s="3">
        <f>IF(ISERROR(VLOOKUP($AD2132,技まとめ!$A$1:$F$380,3,FALSE)),"－",VLOOKUP($AD2132,技まとめ!$A$1:$F$380,3,FALSE))</f>
        <v>13</v>
      </c>
      <c r="AG2132" s="3">
        <f>IF(ISERROR(VLOOKUP($AD2132,技まとめ!$A$1:$F$380,5,FALSE)),"－",VLOOKUP($AD2132,技まとめ!$A$1:$F$380,5,FALSE))</f>
        <v>20</v>
      </c>
      <c r="AH2132" s="3" t="str">
        <f>IF($E2132=IF(ISERROR(VLOOKUP($AD2132,技まとめ!$A$1:$F$380,4,FALSE)),"－",VLOOKUP($AD2132,技まとめ!$A$1:$F$380,4,FALSE)),"一致","")</f>
        <v/>
      </c>
      <c r="AI2132" s="9" t="s">
        <v>576</v>
      </c>
      <c r="AJ2132" s="3" t="str">
        <f>IF(ISERROR(VLOOKUP($AI2132,技まとめ!$A$1:$F$380,6,FALSE)),"－",VLOOKUP($AI2132,技まとめ!$A$1:$F$380,6,FALSE))</f>
        <v>BB</v>
      </c>
      <c r="AK2132" s="3">
        <f>IF(ISERROR(VLOOKUP($AI2132,技まとめ!$A$1:$F$380,3,FALSE)),"－",VLOOKUP($AI2132,技まとめ!$A$1:$F$380,3,FALSE))</f>
        <v>72</v>
      </c>
      <c r="AL2132" s="3">
        <f>IF(ISERROR(VLOOKUP($AI2132,技まとめ!$A$1:$F$380,5,FALSE)),"－",VLOOKUP($AI2132,技まとめ!$A$1:$F$380,5,FALSE))</f>
        <v>43</v>
      </c>
      <c r="AM2132" s="3" t="str">
        <f>IF($E2132=IF(ISERROR(VLOOKUP($AI2132,技まとめ!$A$1:$F$380,4,FALSE)),"－",VLOOKUP($AI2132,技まとめ!$A$1:$F$380,4,FALSE)),"一致","")</f>
        <v/>
      </c>
      <c r="AN2132" s="9" t="s">
        <v>392</v>
      </c>
      <c r="AO2132" s="3" t="str">
        <f>IF(ISERROR(VLOOKUP($AN2132,技まとめ!$A$1:$F$380,6,FALSE)),"－",VLOOKUP($AN2132,技まとめ!$A$1:$F$380,6,FALSE))</f>
        <v>DR</v>
      </c>
      <c r="AP2132" s="3">
        <f>IF(ISERROR(VLOOKUP($AN2132,技まとめ!$A$1:$F$380,3,FALSE)),"－",VLOOKUP($AN2132,技まとめ!$A$1:$F$380,3,FALSE))</f>
        <v>59</v>
      </c>
      <c r="AQ2132" s="3">
        <f>IF(ISERROR(VLOOKUP($AN2132,技まとめ!$A$1:$F$380,5,FALSE)),"－",VLOOKUP($AN2132,技まとめ!$A$1:$F$380,5,FALSE))</f>
        <v>38</v>
      </c>
      <c r="AR2132" s="3" t="str">
        <f>IF($E2132=IF(ISERROR(VLOOKUP($AN2132,技まとめ!$A$1:$F$380,4,FALSE)),"－",VLOOKUP($AN2132,技まとめ!$A$1:$F$380,4,FALSE)),"一致","")</f>
        <v/>
      </c>
      <c r="AS2132" s="9" t="s">
        <v>1213</v>
      </c>
      <c r="AT2132" s="3" t="str">
        <f>IF(ISERROR(VLOOKUP($AS2132,技まとめ!$A$1:$F$380,6,FALSE)),"－",VLOOKUP($AS2132,技まとめ!$A$1:$F$380,6,FALSE))</f>
        <v>NS</v>
      </c>
      <c r="AU2132" s="3">
        <f>IF(ISERROR(VLOOKUP($AS2132,技まとめ!$A$1:$F$380,3,FALSE)),"－",VLOOKUP($AS2132,技まとめ!$A$1:$F$380,3,FALSE))</f>
        <v>64</v>
      </c>
      <c r="AV2132" s="3">
        <f>IF(ISERROR(VLOOKUP($AS2132,技まとめ!$A$1:$F$380,5,FALSE)),"－",VLOOKUP($AS2132,技まとめ!$A$1:$F$380,5,FALSE))</f>
        <v>37</v>
      </c>
      <c r="AW2132" s="3" t="str">
        <f>IF($E2132=IF(ISERROR(VLOOKUP($AS2132,技まとめ!$A$1:$F$380,4,FALSE)),"－",VLOOKUP($AS2132,技まとめ!$A$1:$F$380,4,FALSE)),"一致","")</f>
        <v>一致</v>
      </c>
      <c r="AX2132" s="12" t="str">
        <f t="shared" si="468"/>
        <v>コイルターンさばきのてっついメテオシャワーセキュリティショット</v>
      </c>
      <c r="AY2132" s="12" t="str">
        <f t="shared" si="469"/>
        <v>コイルターンさばきのてっついメテオシャワーセキュリティショット</v>
      </c>
      <c r="AZ2132" s="12" t="str">
        <f t="shared" si="470"/>
        <v>コイルターンさばきのてっついメテオシャワーセキュリティショット</v>
      </c>
      <c r="BA2132" s="12" t="str">
        <f t="shared" si="471"/>
        <v>コイルターンさばきのてっついメテオシャワーセキュリティショット</v>
      </c>
      <c r="BB2132" s="11" t="str">
        <f t="shared" si="472"/>
        <v>BLBBDRNS</v>
      </c>
      <c r="BC2132" s="11" t="str">
        <f t="shared" si="473"/>
        <v>BLBBDRNS</v>
      </c>
      <c r="BD2132" s="11" t="str">
        <f t="shared" si="474"/>
        <v>BLBBDRNS</v>
      </c>
      <c r="BE2132" s="11" t="str">
        <f t="shared" si="475"/>
        <v>BLBBDRNS</v>
      </c>
    </row>
    <row r="2133" spans="1:57" ht="11.25" hidden="1" customHeight="1">
      <c r="A2133" s="6">
        <v>2132</v>
      </c>
      <c r="B2133" s="7" t="s">
        <v>4634</v>
      </c>
      <c r="C2133" s="8" t="s">
        <v>4635</v>
      </c>
      <c r="D2133" s="7" t="s">
        <v>72</v>
      </c>
      <c r="E2133" s="7" t="s">
        <v>81</v>
      </c>
      <c r="F2133" s="7" t="s">
        <v>128</v>
      </c>
      <c r="G2133" s="9">
        <v>120</v>
      </c>
      <c r="H2133" s="9">
        <v>112</v>
      </c>
      <c r="I2133" s="9">
        <v>64</v>
      </c>
      <c r="J2133" s="9">
        <v>51</v>
      </c>
      <c r="K2133" s="9">
        <v>48</v>
      </c>
      <c r="L2133" s="9">
        <v>51</v>
      </c>
      <c r="M2133" s="9">
        <v>64</v>
      </c>
      <c r="N2133" s="9">
        <v>46</v>
      </c>
      <c r="O2133" s="9">
        <v>56</v>
      </c>
      <c r="P2133" s="9">
        <v>37</v>
      </c>
      <c r="Q2133" s="10">
        <v>114</v>
      </c>
      <c r="R2133" s="11">
        <v>1</v>
      </c>
      <c r="S2133" s="11">
        <v>1</v>
      </c>
      <c r="T2133" s="11">
        <v>101</v>
      </c>
      <c r="U2133" s="11">
        <v>114</v>
      </c>
      <c r="V2133" s="11">
        <v>1</v>
      </c>
      <c r="W2133" s="11">
        <v>105</v>
      </c>
      <c r="X2133" s="11">
        <f t="shared" si="462"/>
        <v>437</v>
      </c>
      <c r="Y2133" s="11">
        <f t="shared" si="463"/>
        <v>5090</v>
      </c>
      <c r="Z2133" s="11">
        <f t="shared" si="464"/>
        <v>570</v>
      </c>
      <c r="AA2133" s="11">
        <f t="shared" si="465"/>
        <v>4070</v>
      </c>
      <c r="AB2133" s="11">
        <f t="shared" si="466"/>
        <v>4070</v>
      </c>
      <c r="AC2133" s="6">
        <f t="shared" si="467"/>
        <v>4570</v>
      </c>
      <c r="AD2133" s="9" t="s">
        <v>193</v>
      </c>
      <c r="AE2133" s="3" t="str">
        <f>IF(ISERROR(VLOOKUP($AD2133,技まとめ!$A$1:$F$380,6,FALSE)),"－",VLOOKUP($AD2133,技まとめ!$A$1:$F$380,6,FALSE))</f>
        <v>NS</v>
      </c>
      <c r="AF2133" s="3">
        <f>IF(ISERROR(VLOOKUP($AD2133,技まとめ!$A$1:$F$380,3,FALSE)),"－",VLOOKUP($AD2133,技まとめ!$A$1:$F$380,3,FALSE))</f>
        <v>66</v>
      </c>
      <c r="AG2133" s="3">
        <f>IF(ISERROR(VLOOKUP($AD2133,技まとめ!$A$1:$F$380,5,FALSE)),"－",VLOOKUP($AD2133,技まとめ!$A$1:$F$380,5,FALSE))</f>
        <v>37</v>
      </c>
      <c r="AH2133" s="3" t="str">
        <f>IF($E2133=IF(ISERROR(VLOOKUP($AD2133,技まとめ!$A$1:$F$380,4,FALSE)),"－",VLOOKUP($AD2133,技まとめ!$A$1:$F$380,4,FALSE)),"一致","")</f>
        <v/>
      </c>
      <c r="AI2133" s="9" t="s">
        <v>335</v>
      </c>
      <c r="AJ2133" s="3" t="str">
        <f>IF(ISERROR(VLOOKUP($AI2133,技まとめ!$A$1:$F$380,6,FALSE)),"－",VLOOKUP($AI2133,技まとめ!$A$1:$F$380,6,FALSE))</f>
        <v>SC</v>
      </c>
      <c r="AK2133" s="3">
        <f>IF(ISERROR(VLOOKUP($AI2133,技まとめ!$A$1:$F$380,3,FALSE)),"－",VLOOKUP($AI2133,技まとめ!$A$1:$F$380,3,FALSE))</f>
        <v>51</v>
      </c>
      <c r="AL2133" s="3">
        <f>IF(ISERROR(VLOOKUP($AI2133,技まとめ!$A$1:$F$380,5,FALSE)),"－",VLOOKUP($AI2133,技まとめ!$A$1:$F$380,5,FALSE))</f>
        <v>31</v>
      </c>
      <c r="AM2133" s="3" t="str">
        <f>IF($E2133=IF(ISERROR(VLOOKUP($AI2133,技まとめ!$A$1:$F$380,4,FALSE)),"－",VLOOKUP($AI2133,技まとめ!$A$1:$F$380,4,FALSE)),"一致","")</f>
        <v/>
      </c>
      <c r="AN2133" s="9" t="s">
        <v>274</v>
      </c>
      <c r="AO2133" s="3" t="str">
        <f>IF(ISERROR(VLOOKUP($AN2133,技まとめ!$A$1:$F$380,6,FALSE)),"－",VLOOKUP($AN2133,技まとめ!$A$1:$F$380,6,FALSE))</f>
        <v>P1</v>
      </c>
      <c r="AP2133" s="3">
        <f>IF(ISERROR(VLOOKUP($AN2133,技まとめ!$A$1:$F$380,3,FALSE)),"－",VLOOKUP($AN2133,技まとめ!$A$1:$F$380,3,FALSE))</f>
        <v>27</v>
      </c>
      <c r="AQ2133" s="3">
        <f>IF(ISERROR(VLOOKUP($AN2133,技まとめ!$A$1:$F$380,5,FALSE)),"－",VLOOKUP($AN2133,技まとめ!$A$1:$F$380,5,FALSE))</f>
        <v>25</v>
      </c>
      <c r="AR2133" s="3" t="str">
        <f>IF($E2133=IF(ISERROR(VLOOKUP($AN2133,技まとめ!$A$1:$F$380,4,FALSE)),"－",VLOOKUP($AN2133,技まとめ!$A$1:$F$380,4,FALSE)),"一致","")</f>
        <v/>
      </c>
      <c r="AS2133" s="9" t="s">
        <v>447</v>
      </c>
      <c r="AT2133" s="3" t="str">
        <f>IF(ISERROR(VLOOKUP($AS2133,技まとめ!$A$1:$F$380,6,FALSE)),"－",VLOOKUP($AS2133,技まとめ!$A$1:$F$380,6,FALSE))</f>
        <v>BB</v>
      </c>
      <c r="AU2133" s="3">
        <f>IF(ISERROR(VLOOKUP($AS2133,技まとめ!$A$1:$F$380,3,FALSE)),"－",VLOOKUP($AS2133,技まとめ!$A$1:$F$380,3,FALSE))</f>
        <v>65</v>
      </c>
      <c r="AV2133" s="3">
        <f>IF(ISERROR(VLOOKUP($AS2133,技まとめ!$A$1:$F$380,5,FALSE)),"－",VLOOKUP($AS2133,技まとめ!$A$1:$F$380,5,FALSE))</f>
        <v>42</v>
      </c>
      <c r="AW2133" s="3" t="str">
        <f>IF($E2133=IF(ISERROR(VLOOKUP($AS2133,技まとめ!$A$1:$F$380,4,FALSE)),"－",VLOOKUP($AS2133,技まとめ!$A$1:$F$380,4,FALSE)),"一致","")</f>
        <v/>
      </c>
      <c r="AX2133" s="12" t="str">
        <f t="shared" si="468"/>
        <v>ツインブーストダイナマイトシュートロケットこぶしヘビーベイビー</v>
      </c>
      <c r="AY2133" s="12" t="str">
        <f t="shared" si="469"/>
        <v>ツインブーストダイナマイトシュートロケットこぶしヘビーベイビー</v>
      </c>
      <c r="AZ2133" s="12" t="str">
        <f t="shared" si="470"/>
        <v>ツインブーストダイナマイトシュートロケットこぶしヘビーベイビー</v>
      </c>
      <c r="BA2133" s="12" t="str">
        <f t="shared" si="471"/>
        <v>ツインブーストダイナマイトシュートロケットこぶしヘビーベイビー</v>
      </c>
      <c r="BB2133" s="11" t="str">
        <f t="shared" si="472"/>
        <v>NSSCP1BB</v>
      </c>
      <c r="BC2133" s="11" t="str">
        <f t="shared" si="473"/>
        <v>NSSCP1BB</v>
      </c>
      <c r="BD2133" s="11" t="str">
        <f t="shared" si="474"/>
        <v>NSSCP1BB</v>
      </c>
      <c r="BE2133" s="11" t="str">
        <f t="shared" si="475"/>
        <v>NSSCP1BB</v>
      </c>
    </row>
    <row r="2134" spans="1:57" ht="11.25" hidden="1" customHeight="1">
      <c r="A2134" s="6">
        <v>2133</v>
      </c>
      <c r="B2134" s="7" t="s">
        <v>4636</v>
      </c>
      <c r="C2134" s="8" t="s">
        <v>4637</v>
      </c>
      <c r="D2134" s="7" t="s">
        <v>650</v>
      </c>
      <c r="E2134" s="7" t="s">
        <v>95</v>
      </c>
      <c r="F2134" s="7" t="s">
        <v>82</v>
      </c>
      <c r="G2134" s="9">
        <v>118</v>
      </c>
      <c r="H2134" s="9">
        <v>123</v>
      </c>
      <c r="I2134" s="9">
        <v>49</v>
      </c>
      <c r="J2134" s="9">
        <v>51</v>
      </c>
      <c r="K2134" s="9">
        <v>48</v>
      </c>
      <c r="L2134" s="9">
        <v>48</v>
      </c>
      <c r="M2134" s="9">
        <v>50</v>
      </c>
      <c r="N2134" s="9">
        <v>58</v>
      </c>
      <c r="O2134" s="9">
        <v>57</v>
      </c>
      <c r="P2134" s="9">
        <v>50</v>
      </c>
      <c r="Q2134" s="10">
        <v>99</v>
      </c>
      <c r="R2134" s="11">
        <v>25</v>
      </c>
      <c r="S2134" s="11">
        <v>1</v>
      </c>
      <c r="T2134" s="11">
        <v>98</v>
      </c>
      <c r="U2134" s="11">
        <v>100</v>
      </c>
      <c r="V2134" s="11">
        <v>1</v>
      </c>
      <c r="W2134" s="11">
        <v>107</v>
      </c>
      <c r="X2134" s="11">
        <f t="shared" si="462"/>
        <v>431</v>
      </c>
      <c r="Y2134" s="11">
        <f t="shared" si="463"/>
        <v>4500</v>
      </c>
      <c r="Z2134" s="11">
        <f t="shared" si="464"/>
        <v>1420</v>
      </c>
      <c r="AA2134" s="11">
        <f t="shared" si="465"/>
        <v>3975</v>
      </c>
      <c r="AB2134" s="11">
        <f t="shared" si="466"/>
        <v>3975</v>
      </c>
      <c r="AC2134" s="6">
        <f t="shared" si="467"/>
        <v>4580</v>
      </c>
      <c r="AD2134" s="9" t="s">
        <v>179</v>
      </c>
      <c r="AE2134" s="3" t="str">
        <f>IF(ISERROR(VLOOKUP($AD2134,技まとめ!$A$1:$F$380,6,FALSE)),"－",VLOOKUP($AD2134,技まとめ!$A$1:$F$380,6,FALSE))</f>
        <v>LS</v>
      </c>
      <c r="AF2134" s="3">
        <f>IF(ISERROR(VLOOKUP($AD2134,技まとめ!$A$1:$F$380,3,FALSE)),"－",VLOOKUP($AD2134,技まとめ!$A$1:$F$380,3,FALSE))</f>
        <v>94</v>
      </c>
      <c r="AG2134" s="3">
        <f>IF(ISERROR(VLOOKUP($AD2134,技まとめ!$A$1:$F$380,5,FALSE)),"－",VLOOKUP($AD2134,技まとめ!$A$1:$F$380,5,FALSE))</f>
        <v>62</v>
      </c>
      <c r="AH2134" s="3" t="str">
        <f>IF($E2134=IF(ISERROR(VLOOKUP($AD2134,技まとめ!$A$1:$F$380,4,FALSE)),"－",VLOOKUP($AD2134,技まとめ!$A$1:$F$380,4,FALSE)),"一致","")</f>
        <v/>
      </c>
      <c r="AI2134" s="9" t="s">
        <v>247</v>
      </c>
      <c r="AJ2134" s="3" t="str">
        <f>IF(ISERROR(VLOOKUP($AI2134,技まとめ!$A$1:$F$380,6,FALSE)),"－",VLOOKUP($AI2134,技まとめ!$A$1:$F$380,6,FALSE))</f>
        <v>NS</v>
      </c>
      <c r="AK2134" s="3">
        <f>IF(ISERROR(VLOOKUP($AI2134,技まとめ!$A$1:$F$380,3,FALSE)),"－",VLOOKUP($AI2134,技まとめ!$A$1:$F$380,3,FALSE))</f>
        <v>72</v>
      </c>
      <c r="AL2134" s="3">
        <f>IF(ISERROR(VLOOKUP($AI2134,技まとめ!$A$1:$F$380,5,FALSE)),"－",VLOOKUP($AI2134,技まとめ!$A$1:$F$380,5,FALSE))</f>
        <v>40</v>
      </c>
      <c r="AM2134" s="3" t="str">
        <f>IF($E2134=IF(ISERROR(VLOOKUP($AI2134,技まとめ!$A$1:$F$380,4,FALSE)),"－",VLOOKUP($AI2134,技まとめ!$A$1:$F$380,4,FALSE)),"一致","")</f>
        <v>一致</v>
      </c>
      <c r="AN2134" s="9" t="s">
        <v>710</v>
      </c>
      <c r="AO2134" s="3" t="str">
        <f>IF(ISERROR(VLOOKUP($AN2134,技まとめ!$A$1:$F$380,6,FALSE)),"－",VLOOKUP($AN2134,技まとめ!$A$1:$F$380,6,FALSE))</f>
        <v>DR</v>
      </c>
      <c r="AP2134" s="3">
        <f>IF(ISERROR(VLOOKUP($AN2134,技まとめ!$A$1:$F$380,3,FALSE)),"－",VLOOKUP($AN2134,技まとめ!$A$1:$F$380,3,FALSE))</f>
        <v>15</v>
      </c>
      <c r="AQ2134" s="3">
        <f>IF(ISERROR(VLOOKUP($AN2134,技まとめ!$A$1:$F$380,5,FALSE)),"－",VLOOKUP($AN2134,技まとめ!$A$1:$F$380,5,FALSE))</f>
        <v>20</v>
      </c>
      <c r="AR2134" s="3" t="str">
        <f>IF($E2134=IF(ISERROR(VLOOKUP($AN2134,技まとめ!$A$1:$F$380,4,FALSE)),"－",VLOOKUP($AN2134,技まとめ!$A$1:$F$380,4,FALSE)),"一致","")</f>
        <v/>
      </c>
      <c r="AS2134" s="9" t="s">
        <v>235</v>
      </c>
      <c r="AT2134" s="3" t="str">
        <f>IF(ISERROR(VLOOKUP($AS2134,技まとめ!$A$1:$F$380,6,FALSE)),"－",VLOOKUP($AS2134,技まとめ!$A$1:$F$380,6,FALSE))</f>
        <v>BL</v>
      </c>
      <c r="AU2134" s="3">
        <f>IF(ISERROR(VLOOKUP($AS2134,技まとめ!$A$1:$F$380,3,FALSE)),"－",VLOOKUP($AS2134,技まとめ!$A$1:$F$380,3,FALSE))</f>
        <v>18</v>
      </c>
      <c r="AV2134" s="3">
        <f>IF(ISERROR(VLOOKUP($AS2134,技まとめ!$A$1:$F$380,5,FALSE)),"－",VLOOKUP($AS2134,技まとめ!$A$1:$F$380,5,FALSE))</f>
        <v>21</v>
      </c>
      <c r="AW2134" s="3" t="str">
        <f>IF($E2134=IF(ISERROR(VLOOKUP($AS2134,技まとめ!$A$1:$F$380,4,FALSE)),"－",VLOOKUP($AS2134,技まとめ!$A$1:$F$380,4,FALSE)),"一致","")</f>
        <v>一致</v>
      </c>
      <c r="AX2134" s="12" t="str">
        <f t="shared" si="468"/>
        <v>グラディウスアーチガニメデプロトンひとりワンツードッペルゲンガー</v>
      </c>
      <c r="AY2134" s="12" t="str">
        <f t="shared" si="469"/>
        <v>グラディウスアーチガニメデプロトンひとりワンツードッペルゲンガー</v>
      </c>
      <c r="AZ2134" s="12" t="str">
        <f t="shared" si="470"/>
        <v>グラディウスアーチガニメデプロトンひとりワンツードッペルゲンガー</v>
      </c>
      <c r="BA2134" s="12" t="str">
        <f t="shared" si="471"/>
        <v>グラディウスアーチガニメデプロトンひとりワンツードッペルゲンガー</v>
      </c>
      <c r="BB2134" s="11" t="str">
        <f t="shared" si="472"/>
        <v>LSNSDRBL</v>
      </c>
      <c r="BC2134" s="11" t="str">
        <f t="shared" si="473"/>
        <v>LSNSDRBL</v>
      </c>
      <c r="BD2134" s="11" t="str">
        <f t="shared" si="474"/>
        <v>LSNSDRBL</v>
      </c>
      <c r="BE2134" s="11" t="str">
        <f t="shared" si="475"/>
        <v>LSNSDRBL</v>
      </c>
    </row>
    <row r="2135" spans="1:57" ht="11.25" hidden="1" customHeight="1">
      <c r="A2135" s="6">
        <v>2134</v>
      </c>
      <c r="B2135" s="7" t="s">
        <v>4638</v>
      </c>
      <c r="C2135" s="8" t="s">
        <v>4639</v>
      </c>
      <c r="D2135" s="7" t="s">
        <v>72</v>
      </c>
      <c r="E2135" s="7" t="s">
        <v>81</v>
      </c>
      <c r="F2135" s="7" t="s">
        <v>128</v>
      </c>
      <c r="G2135" s="9">
        <v>108</v>
      </c>
      <c r="H2135" s="9">
        <v>97</v>
      </c>
      <c r="I2135" s="9">
        <v>39</v>
      </c>
      <c r="J2135" s="9">
        <v>77</v>
      </c>
      <c r="K2135" s="9">
        <v>77</v>
      </c>
      <c r="L2135" s="9">
        <v>77</v>
      </c>
      <c r="M2135" s="9">
        <v>62</v>
      </c>
      <c r="N2135" s="9">
        <v>41</v>
      </c>
      <c r="O2135" s="9">
        <v>66</v>
      </c>
      <c r="P2135" s="9">
        <v>29</v>
      </c>
      <c r="Q2135" s="10">
        <v>89</v>
      </c>
      <c r="R2135" s="11">
        <v>42</v>
      </c>
      <c r="S2135" s="11">
        <v>1</v>
      </c>
      <c r="T2135" s="11">
        <v>127</v>
      </c>
      <c r="U2135" s="11">
        <v>112</v>
      </c>
      <c r="V2135" s="11">
        <v>1</v>
      </c>
      <c r="W2135" s="11">
        <v>116</v>
      </c>
      <c r="X2135" s="11">
        <f t="shared" si="462"/>
        <v>488</v>
      </c>
      <c r="Y2135" s="11">
        <f t="shared" si="463"/>
        <v>4145</v>
      </c>
      <c r="Z2135" s="11">
        <f t="shared" si="464"/>
        <v>2060</v>
      </c>
      <c r="AA2135" s="11">
        <f t="shared" si="465"/>
        <v>5035</v>
      </c>
      <c r="AB2135" s="11">
        <f t="shared" si="466"/>
        <v>5035</v>
      </c>
      <c r="AC2135" s="6">
        <f t="shared" si="467"/>
        <v>5870</v>
      </c>
      <c r="AD2135" s="9" t="s">
        <v>442</v>
      </c>
      <c r="AE2135" s="3" t="str">
        <f>IF(ISERROR(VLOOKUP($AD2135,技まとめ!$A$1:$F$380,6,FALSE)),"－",VLOOKUP($AD2135,技まとめ!$A$1:$F$380,6,FALSE))</f>
        <v>CA</v>
      </c>
      <c r="AF2135" s="3">
        <f>IF(ISERROR(VLOOKUP($AD2135,技まとめ!$A$1:$F$380,3,FALSE)),"－",VLOOKUP($AD2135,技まとめ!$A$1:$F$380,3,FALSE))</f>
        <v>75</v>
      </c>
      <c r="AG2135" s="3">
        <f>IF(ISERROR(VLOOKUP($AD2135,技まとめ!$A$1:$F$380,5,FALSE)),"－",VLOOKUP($AD2135,技まとめ!$A$1:$F$380,5,FALSE))</f>
        <v>45</v>
      </c>
      <c r="AH2135" s="3" t="str">
        <f>IF($E2135=IF(ISERROR(VLOOKUP($AD2135,技まとめ!$A$1:$F$380,4,FALSE)),"－",VLOOKUP($AD2135,技まとめ!$A$1:$F$380,4,FALSE)),"一致","")</f>
        <v/>
      </c>
      <c r="AI2135" s="9" t="s">
        <v>1940</v>
      </c>
      <c r="AJ2135" s="3" t="str">
        <f>IF(ISERROR(VLOOKUP($AI2135,技まとめ!$A$1:$F$380,6,FALSE)),"－",VLOOKUP($AI2135,技まとめ!$A$1:$F$380,6,FALSE))</f>
        <v>DR</v>
      </c>
      <c r="AK2135" s="3">
        <f>IF(ISERROR(VLOOKUP($AI2135,技まとめ!$A$1:$F$380,3,FALSE)),"－",VLOOKUP($AI2135,技まとめ!$A$1:$F$380,3,FALSE))</f>
        <v>94</v>
      </c>
      <c r="AL2135" s="3">
        <f>IF(ISERROR(VLOOKUP($AI2135,技まとめ!$A$1:$F$380,5,FALSE)),"－",VLOOKUP($AI2135,技まとめ!$A$1:$F$380,5,FALSE))</f>
        <v>56</v>
      </c>
      <c r="AM2135" s="3" t="str">
        <f>IF($E2135=IF(ISERROR(VLOOKUP($AI2135,技まとめ!$A$1:$F$380,4,FALSE)),"－",VLOOKUP($AI2135,技まとめ!$A$1:$F$380,4,FALSE)),"一致","")</f>
        <v/>
      </c>
      <c r="AN2135" s="9" t="s">
        <v>113</v>
      </c>
      <c r="AO2135" s="3" t="str">
        <f>IF(ISERROR(VLOOKUP($AN2135,技まとめ!$A$1:$F$380,6,FALSE)),"－",VLOOKUP($AN2135,技まとめ!$A$1:$F$380,6,FALSE))</f>
        <v>SC</v>
      </c>
      <c r="AP2135" s="3">
        <f>IF(ISERROR(VLOOKUP($AN2135,技まとめ!$A$1:$F$380,3,FALSE)),"－",VLOOKUP($AN2135,技まとめ!$A$1:$F$380,3,FALSE))</f>
        <v>105</v>
      </c>
      <c r="AQ2135" s="3">
        <f>IF(ISERROR(VLOOKUP($AN2135,技まとめ!$A$1:$F$380,5,FALSE)),"－",VLOOKUP($AN2135,技まとめ!$A$1:$F$380,5,FALSE))</f>
        <v>55</v>
      </c>
      <c r="AR2135" s="3" t="str">
        <f>IF($E2135=IF(ISERROR(VLOOKUP($AN2135,技まとめ!$A$1:$F$380,4,FALSE)),"－",VLOOKUP($AN2135,技まとめ!$A$1:$F$380,4,FALSE)),"一致","")</f>
        <v/>
      </c>
      <c r="AS2135" s="9" t="s">
        <v>153</v>
      </c>
      <c r="AT2135" s="3" t="str">
        <f>IF(ISERROR(VLOOKUP($AS2135,技まとめ!$A$1:$F$380,6,FALSE)),"－",VLOOKUP($AS2135,技まとめ!$A$1:$F$380,6,FALSE))</f>
        <v>CA</v>
      </c>
      <c r="AU2135" s="3">
        <f>IF(ISERROR(VLOOKUP($AS2135,技まとめ!$A$1:$F$380,3,FALSE)),"－",VLOOKUP($AS2135,技まとめ!$A$1:$F$380,3,FALSE))</f>
        <v>102</v>
      </c>
      <c r="AV2135" s="3">
        <f>IF(ISERROR(VLOOKUP($AS2135,技まとめ!$A$1:$F$380,5,FALSE)),"－",VLOOKUP($AS2135,技まとめ!$A$1:$F$380,5,FALSE))</f>
        <v>55</v>
      </c>
      <c r="AW2135" s="3" t="str">
        <f>IF($E2135=IF(ISERROR(VLOOKUP($AS2135,技まとめ!$A$1:$F$380,4,FALSE)),"－",VLOOKUP($AS2135,技まとめ!$A$1:$F$380,4,FALSE)),"一致","")</f>
        <v/>
      </c>
      <c r="AX2135" s="12" t="str">
        <f t="shared" si="468"/>
        <v>フラッシュアッパースーパーエラシコオーディンソードむげんのかべ</v>
      </c>
      <c r="AY2135" s="12" t="str">
        <f t="shared" si="469"/>
        <v>フラッシュアッパースーパーエラシコオーディンソードむげんのかべ</v>
      </c>
      <c r="AZ2135" s="12" t="str">
        <f t="shared" si="470"/>
        <v>フラッシュアッパースーパーエラシコオーディンソードむげんのかべ</v>
      </c>
      <c r="BA2135" s="12" t="str">
        <f t="shared" si="471"/>
        <v>フラッシュアッパースーパーエラシコオーディンソードむげんのかべ</v>
      </c>
      <c r="BB2135" s="11" t="str">
        <f t="shared" si="472"/>
        <v>CADRSCCA</v>
      </c>
      <c r="BC2135" s="11" t="str">
        <f t="shared" si="473"/>
        <v>CADRSCCA</v>
      </c>
      <c r="BD2135" s="11" t="str">
        <f t="shared" si="474"/>
        <v>CADRSCCA</v>
      </c>
      <c r="BE2135" s="11" t="str">
        <f t="shared" si="475"/>
        <v>CADRSCCA</v>
      </c>
    </row>
    <row r="2136" spans="1:57" ht="11.25" hidden="1" customHeight="1">
      <c r="A2136" s="6">
        <v>2135</v>
      </c>
      <c r="B2136" s="7" t="s">
        <v>4640</v>
      </c>
      <c r="C2136" s="8" t="s">
        <v>4641</v>
      </c>
      <c r="D2136" s="7" t="s">
        <v>72</v>
      </c>
      <c r="E2136" s="7" t="s">
        <v>102</v>
      </c>
      <c r="F2136" s="7" t="s">
        <v>128</v>
      </c>
      <c r="G2136" s="9">
        <v>133</v>
      </c>
      <c r="H2136" s="9">
        <v>109</v>
      </c>
      <c r="I2136" s="9">
        <v>62</v>
      </c>
      <c r="J2136" s="9">
        <v>56</v>
      </c>
      <c r="K2136" s="9">
        <v>56</v>
      </c>
      <c r="L2136" s="9">
        <v>49</v>
      </c>
      <c r="M2136" s="9">
        <v>57</v>
      </c>
      <c r="N2136" s="9">
        <v>48</v>
      </c>
      <c r="O2136" s="9">
        <v>62</v>
      </c>
      <c r="P2136" s="9">
        <v>20</v>
      </c>
      <c r="Q2136" s="10">
        <v>112</v>
      </c>
      <c r="R2136" s="11">
        <v>1</v>
      </c>
      <c r="S2136" s="11">
        <v>1</v>
      </c>
      <c r="T2136" s="11">
        <v>99</v>
      </c>
      <c r="U2136" s="11">
        <v>107</v>
      </c>
      <c r="V2136" s="11">
        <v>1</v>
      </c>
      <c r="W2136" s="11">
        <v>109</v>
      </c>
      <c r="X2136" s="11">
        <f t="shared" si="462"/>
        <v>430</v>
      </c>
      <c r="Y2136" s="11">
        <f t="shared" si="463"/>
        <v>5030</v>
      </c>
      <c r="Z2136" s="11">
        <f t="shared" si="464"/>
        <v>590</v>
      </c>
      <c r="AA2136" s="11">
        <f t="shared" si="465"/>
        <v>4020</v>
      </c>
      <c r="AB2136" s="11">
        <f t="shared" si="466"/>
        <v>4020</v>
      </c>
      <c r="AC2136" s="6">
        <f t="shared" si="467"/>
        <v>4510</v>
      </c>
      <c r="AD2136" s="9" t="s">
        <v>1406</v>
      </c>
      <c r="AE2136" s="3" t="str">
        <f>IF(ISERROR(VLOOKUP($AD2136,技まとめ!$A$1:$F$380,6,FALSE)),"－",VLOOKUP($AD2136,技まとめ!$A$1:$F$380,6,FALSE))</f>
        <v>CA</v>
      </c>
      <c r="AF2136" s="3">
        <f>IF(ISERROR(VLOOKUP($AD2136,技まとめ!$A$1:$F$380,3,FALSE)),"－",VLOOKUP($AD2136,技まとめ!$A$1:$F$380,3,FALSE))</f>
        <v>56</v>
      </c>
      <c r="AG2136" s="3">
        <f>IF(ISERROR(VLOOKUP($AD2136,技まとめ!$A$1:$F$380,5,FALSE)),"－",VLOOKUP($AD2136,技まとめ!$A$1:$F$380,5,FALSE))</f>
        <v>37</v>
      </c>
      <c r="AH2136" s="3" t="str">
        <f>IF($E2136=IF(ISERROR(VLOOKUP($AD2136,技まとめ!$A$1:$F$380,4,FALSE)),"－",VLOOKUP($AD2136,技まとめ!$A$1:$F$380,4,FALSE)),"一致","")</f>
        <v/>
      </c>
      <c r="AI2136" s="9" t="s">
        <v>182</v>
      </c>
      <c r="AJ2136" s="3" t="str">
        <f>IF(ISERROR(VLOOKUP($AI2136,技まとめ!$A$1:$F$380,6,FALSE)),"－",VLOOKUP($AI2136,技まとめ!$A$1:$F$380,6,FALSE))</f>
        <v>SC</v>
      </c>
      <c r="AK2136" s="3">
        <f>IF(ISERROR(VLOOKUP($AI2136,技まとめ!$A$1:$F$380,3,FALSE)),"－",VLOOKUP($AI2136,技まとめ!$A$1:$F$380,3,FALSE))</f>
        <v>31</v>
      </c>
      <c r="AL2136" s="3">
        <f>IF(ISERROR(VLOOKUP($AI2136,技まとめ!$A$1:$F$380,5,FALSE)),"－",VLOOKUP($AI2136,技まとめ!$A$1:$F$380,5,FALSE))</f>
        <v>22</v>
      </c>
      <c r="AM2136" s="3" t="str">
        <f>IF($E2136=IF(ISERROR(VLOOKUP($AI2136,技まとめ!$A$1:$F$380,4,FALSE)),"－",VLOOKUP($AI2136,技まとめ!$A$1:$F$380,4,FALSE)),"一致","")</f>
        <v/>
      </c>
      <c r="AN2136" s="9" t="s">
        <v>301</v>
      </c>
      <c r="AO2136" s="3" t="str">
        <f>IF(ISERROR(VLOOKUP($AN2136,技まとめ!$A$1:$F$380,6,FALSE)),"－",VLOOKUP($AN2136,技まとめ!$A$1:$F$380,6,FALSE))</f>
        <v>LS</v>
      </c>
      <c r="AP2136" s="3">
        <f>IF(ISERROR(VLOOKUP($AN2136,技まとめ!$A$1:$F$380,3,FALSE)),"－",VLOOKUP($AN2136,技まとめ!$A$1:$F$380,3,FALSE))</f>
        <v>55</v>
      </c>
      <c r="AQ2136" s="3">
        <f>IF(ISERROR(VLOOKUP($AN2136,技まとめ!$A$1:$F$380,5,FALSE)),"－",VLOOKUP($AN2136,技まとめ!$A$1:$F$380,5,FALSE))</f>
        <v>40</v>
      </c>
      <c r="AR2136" s="3" t="str">
        <f>IF($E2136=IF(ISERROR(VLOOKUP($AN2136,技まとめ!$A$1:$F$380,4,FALSE)),"－",VLOOKUP($AN2136,技まとめ!$A$1:$F$380,4,FALSE)),"一致","")</f>
        <v/>
      </c>
      <c r="AS2136" s="9" t="s">
        <v>168</v>
      </c>
      <c r="AT2136" s="3" t="str">
        <f>IF(ISERROR(VLOOKUP($AS2136,技まとめ!$A$1:$F$380,6,FALSE)),"－",VLOOKUP($AS2136,技まとめ!$A$1:$F$380,6,FALSE))</f>
        <v>BL</v>
      </c>
      <c r="AU2136" s="3">
        <f>IF(ISERROR(VLOOKUP($AS2136,技まとめ!$A$1:$F$380,3,FALSE)),"－",VLOOKUP($AS2136,技まとめ!$A$1:$F$380,3,FALSE))</f>
        <v>25</v>
      </c>
      <c r="AV2136" s="3">
        <f>IF(ISERROR(VLOOKUP($AS2136,技まとめ!$A$1:$F$380,5,FALSE)),"－",VLOOKUP($AS2136,技まとめ!$A$1:$F$380,5,FALSE))</f>
        <v>12</v>
      </c>
      <c r="AW2136" s="3" t="str">
        <f>IF($E2136=IF(ISERROR(VLOOKUP($AS2136,技まとめ!$A$1:$F$380,4,FALSE)),"－",VLOOKUP($AS2136,技まとめ!$A$1:$F$380,4,FALSE)),"一致","")</f>
        <v/>
      </c>
      <c r="AX2136" s="12" t="str">
        <f t="shared" si="468"/>
        <v>グレートバリアリーフひゃくれつショットツナミブーストキラースライド</v>
      </c>
      <c r="AY2136" s="12" t="str">
        <f t="shared" si="469"/>
        <v>グレートバリアリーフひゃくれつショットツナミブーストキラースライド</v>
      </c>
      <c r="AZ2136" s="12" t="str">
        <f t="shared" si="470"/>
        <v>グレートバリアリーフひゃくれつショットツナミブーストキラースライド</v>
      </c>
      <c r="BA2136" s="12" t="str">
        <f t="shared" si="471"/>
        <v>グレートバリアリーフひゃくれつショットツナミブーストキラースライド</v>
      </c>
      <c r="BB2136" s="11" t="str">
        <f t="shared" si="472"/>
        <v>CASCLSBL</v>
      </c>
      <c r="BC2136" s="11" t="str">
        <f t="shared" si="473"/>
        <v>CASCLSBL</v>
      </c>
      <c r="BD2136" s="11" t="str">
        <f t="shared" si="474"/>
        <v>CASCLSBL</v>
      </c>
      <c r="BE2136" s="11" t="str">
        <f t="shared" si="475"/>
        <v>CASCLSBL</v>
      </c>
    </row>
    <row r="2137" spans="1:57" ht="11.25" hidden="1" customHeight="1">
      <c r="A2137" s="6">
        <v>2136</v>
      </c>
      <c r="B2137" s="7" t="s">
        <v>4642</v>
      </c>
      <c r="C2137" s="8" t="s">
        <v>4643</v>
      </c>
      <c r="D2137" s="7" t="s">
        <v>650</v>
      </c>
      <c r="E2137" s="7" t="s">
        <v>73</v>
      </c>
      <c r="F2137" s="7" t="s">
        <v>109</v>
      </c>
      <c r="G2137" s="9">
        <v>94</v>
      </c>
      <c r="H2137" s="9">
        <v>132</v>
      </c>
      <c r="I2137" s="9">
        <v>53</v>
      </c>
      <c r="J2137" s="9">
        <v>58</v>
      </c>
      <c r="K2137" s="9">
        <v>50</v>
      </c>
      <c r="L2137" s="9">
        <v>48</v>
      </c>
      <c r="M2137" s="9">
        <v>50</v>
      </c>
      <c r="N2137" s="9">
        <v>51</v>
      </c>
      <c r="O2137" s="9">
        <v>53</v>
      </c>
      <c r="P2137" s="9">
        <v>59</v>
      </c>
      <c r="Q2137" s="10">
        <v>103</v>
      </c>
      <c r="R2137" s="11">
        <v>36</v>
      </c>
      <c r="S2137" s="11">
        <v>1</v>
      </c>
      <c r="T2137" s="11">
        <v>98</v>
      </c>
      <c r="U2137" s="11">
        <v>100</v>
      </c>
      <c r="V2137" s="11">
        <v>1</v>
      </c>
      <c r="W2137" s="11">
        <v>103</v>
      </c>
      <c r="X2137" s="11">
        <f t="shared" si="462"/>
        <v>442</v>
      </c>
      <c r="Y2137" s="11">
        <f t="shared" si="463"/>
        <v>4640</v>
      </c>
      <c r="Z2137" s="11">
        <f t="shared" si="464"/>
        <v>1785</v>
      </c>
      <c r="AA2137" s="11">
        <f t="shared" si="465"/>
        <v>3955</v>
      </c>
      <c r="AB2137" s="11">
        <f t="shared" si="466"/>
        <v>3955</v>
      </c>
      <c r="AC2137" s="6">
        <f t="shared" si="467"/>
        <v>4615</v>
      </c>
      <c r="AD2137" s="9" t="s">
        <v>1474</v>
      </c>
      <c r="AE2137" s="3" t="str">
        <f>IF(ISERROR(VLOOKUP($AD2137,技まとめ!$A$1:$F$380,6,FALSE)),"－",VLOOKUP($AD2137,技まとめ!$A$1:$F$380,6,FALSE))</f>
        <v>SC</v>
      </c>
      <c r="AF2137" s="3">
        <f>IF(ISERROR(VLOOKUP($AD2137,技まとめ!$A$1:$F$380,3,FALSE)),"－",VLOOKUP($AD2137,技まとめ!$A$1:$F$380,3,FALSE))</f>
        <v>49</v>
      </c>
      <c r="AG2137" s="3">
        <f>IF(ISERROR(VLOOKUP($AD2137,技まとめ!$A$1:$F$380,5,FALSE)),"－",VLOOKUP($AD2137,技まとめ!$A$1:$F$380,5,FALSE))</f>
        <v>31</v>
      </c>
      <c r="AH2137" s="3" t="str">
        <f>IF($E2137=IF(ISERROR(VLOOKUP($AD2137,技まとめ!$A$1:$F$380,4,FALSE)),"－",VLOOKUP($AD2137,技まとめ!$A$1:$F$380,4,FALSE)),"一致","")</f>
        <v/>
      </c>
      <c r="AI2137" s="9" t="s">
        <v>2580</v>
      </c>
      <c r="AJ2137" s="3" t="str">
        <f>IF(ISERROR(VLOOKUP($AI2137,技まとめ!$A$1:$F$380,6,FALSE)),"－",VLOOKUP($AI2137,技まとめ!$A$1:$F$380,6,FALSE))</f>
        <v>BS</v>
      </c>
      <c r="AK2137" s="3">
        <f>IF(ISERROR(VLOOKUP($AI2137,技まとめ!$A$1:$F$380,3,FALSE)),"－",VLOOKUP($AI2137,技まとめ!$A$1:$F$380,3,FALSE))</f>
        <v>92</v>
      </c>
      <c r="AL2137" s="3">
        <f>IF(ISERROR(VLOOKUP($AI2137,技まとめ!$A$1:$F$380,5,FALSE)),"－",VLOOKUP($AI2137,技まとめ!$A$1:$F$380,5,FALSE))</f>
        <v>49</v>
      </c>
      <c r="AM2137" s="3" t="str">
        <f>IF($E2137=IF(ISERROR(VLOOKUP($AI2137,技まとめ!$A$1:$F$380,4,FALSE)),"－",VLOOKUP($AI2137,技まとめ!$A$1:$F$380,4,FALSE)),"一致","")</f>
        <v>一致</v>
      </c>
      <c r="AN2137" s="9" t="s">
        <v>560</v>
      </c>
      <c r="AO2137" s="3" t="str">
        <f>IF(ISERROR(VLOOKUP($AN2137,技まとめ!$A$1:$F$380,6,FALSE)),"－",VLOOKUP($AN2137,技まとめ!$A$1:$F$380,6,FALSE))</f>
        <v>BL</v>
      </c>
      <c r="AP2137" s="3">
        <f>IF(ISERROR(VLOOKUP($AN2137,技まとめ!$A$1:$F$380,3,FALSE)),"－",VLOOKUP($AN2137,技まとめ!$A$1:$F$380,3,FALSE))</f>
        <v>28</v>
      </c>
      <c r="AQ2137" s="3">
        <f>IF(ISERROR(VLOOKUP($AN2137,技まとめ!$A$1:$F$380,5,FALSE)),"－",VLOOKUP($AN2137,技まとめ!$A$1:$F$380,5,FALSE))</f>
        <v>24</v>
      </c>
      <c r="AR2137" s="3" t="str">
        <f>IF($E2137=IF(ISERROR(VLOOKUP($AN2137,技まとめ!$A$1:$F$380,4,FALSE)),"－",VLOOKUP($AN2137,技まとめ!$A$1:$F$380,4,FALSE)),"一致","")</f>
        <v/>
      </c>
      <c r="AS2137" s="9" t="s">
        <v>5076</v>
      </c>
      <c r="AT2137" s="3" t="str">
        <f>IF(ISERROR(VLOOKUP($AS2137,技まとめ!$A$1:$F$380,6,FALSE)),"－",VLOOKUP($AS2137,技まとめ!$A$1:$F$380,6,FALSE))</f>
        <v>DR</v>
      </c>
      <c r="AU2137" s="3">
        <f>IF(ISERROR(VLOOKUP($AS2137,技まとめ!$A$1:$F$380,3,FALSE)),"－",VLOOKUP($AS2137,技まとめ!$A$1:$F$380,3,FALSE))</f>
        <v>27</v>
      </c>
      <c r="AV2137" s="3">
        <f>IF(ISERROR(VLOOKUP($AS2137,技まとめ!$A$1:$F$380,5,FALSE)),"－",VLOOKUP($AS2137,技まとめ!$A$1:$F$380,5,FALSE))</f>
        <v>25</v>
      </c>
      <c r="AW2137" s="3" t="str">
        <f>IF($E2137=IF(ISERROR(VLOOKUP($AS2137,技まとめ!$A$1:$F$380,4,FALSE)),"－",VLOOKUP($AS2137,技まとめ!$A$1:$F$380,4,FALSE)),"一致","")</f>
        <v/>
      </c>
      <c r="AX2137" s="12" t="str">
        <f t="shared" si="468"/>
        <v>ローズスプラッシュバタフライドリームブレードアタックスーパースキャン（Ｄ）</v>
      </c>
      <c r="AY2137" s="12" t="str">
        <f t="shared" si="469"/>
        <v>ローズスプラッシュバタフライドリームブレードアタックスーパースキャン（Ｄ）</v>
      </c>
      <c r="AZ2137" s="12" t="str">
        <f t="shared" si="470"/>
        <v>ローズスプラッシュバタフライドリームブレードアタックスーパースキャン（Ｄ）</v>
      </c>
      <c r="BA2137" s="12" t="str">
        <f t="shared" si="471"/>
        <v>ローズスプラッシュバタフライドリームブレードアタックスーパースキャン（Ｄ）</v>
      </c>
      <c r="BB2137" s="11" t="str">
        <f t="shared" si="472"/>
        <v>SCBSBLDR</v>
      </c>
      <c r="BC2137" s="11" t="str">
        <f t="shared" si="473"/>
        <v>SCBSBLDR</v>
      </c>
      <c r="BD2137" s="11" t="str">
        <f t="shared" si="474"/>
        <v>SCBSBLDR</v>
      </c>
      <c r="BE2137" s="11" t="str">
        <f t="shared" si="475"/>
        <v>SCBSBLDR</v>
      </c>
    </row>
    <row r="2138" spans="1:57" ht="11.25" hidden="1" customHeight="1">
      <c r="A2138" s="6">
        <v>2137</v>
      </c>
      <c r="B2138" s="7" t="s">
        <v>4644</v>
      </c>
      <c r="C2138" s="8" t="s">
        <v>4645</v>
      </c>
      <c r="D2138" s="7" t="s">
        <v>650</v>
      </c>
      <c r="E2138" s="7" t="s">
        <v>95</v>
      </c>
      <c r="F2138" s="7" t="s">
        <v>128</v>
      </c>
      <c r="G2138" s="9">
        <v>98</v>
      </c>
      <c r="H2138" s="9">
        <v>123</v>
      </c>
      <c r="I2138" s="9">
        <v>48</v>
      </c>
      <c r="J2138" s="9">
        <v>57</v>
      </c>
      <c r="K2138" s="9">
        <v>50</v>
      </c>
      <c r="L2138" s="9">
        <v>51</v>
      </c>
      <c r="M2138" s="9">
        <v>56</v>
      </c>
      <c r="N2138" s="9">
        <v>50</v>
      </c>
      <c r="O2138" s="9">
        <v>51</v>
      </c>
      <c r="P2138" s="9">
        <v>50</v>
      </c>
      <c r="Q2138" s="10">
        <v>98</v>
      </c>
      <c r="R2138" s="11">
        <v>25</v>
      </c>
      <c r="S2138" s="11">
        <v>1</v>
      </c>
      <c r="T2138" s="11">
        <v>101</v>
      </c>
      <c r="U2138" s="11">
        <v>106</v>
      </c>
      <c r="V2138" s="11">
        <v>1</v>
      </c>
      <c r="W2138" s="11">
        <v>101</v>
      </c>
      <c r="X2138" s="11">
        <f t="shared" si="462"/>
        <v>433</v>
      </c>
      <c r="Y2138" s="11">
        <f t="shared" si="463"/>
        <v>4430</v>
      </c>
      <c r="Z2138" s="11">
        <f t="shared" si="464"/>
        <v>1390</v>
      </c>
      <c r="AA2138" s="11">
        <f t="shared" si="465"/>
        <v>4050</v>
      </c>
      <c r="AB2138" s="11">
        <f t="shared" si="466"/>
        <v>4050</v>
      </c>
      <c r="AC2138" s="6">
        <f t="shared" si="467"/>
        <v>4670</v>
      </c>
      <c r="AD2138" s="9" t="s">
        <v>434</v>
      </c>
      <c r="AE2138" s="3" t="str">
        <f>IF(ISERROR(VLOOKUP($AD2138,技まとめ!$A$1:$F$380,6,FALSE)),"－",VLOOKUP($AD2138,技まとめ!$A$1:$F$380,6,FALSE))</f>
        <v>BL</v>
      </c>
      <c r="AF2138" s="3">
        <f>IF(ISERROR(VLOOKUP($AD2138,技まとめ!$A$1:$F$380,3,FALSE)),"－",VLOOKUP($AD2138,技まとめ!$A$1:$F$380,3,FALSE))</f>
        <v>65</v>
      </c>
      <c r="AG2138" s="3">
        <f>IF(ISERROR(VLOOKUP($AD2138,技まとめ!$A$1:$F$380,5,FALSE)),"－",VLOOKUP($AD2138,技まとめ!$A$1:$F$380,5,FALSE))</f>
        <v>42</v>
      </c>
      <c r="AH2138" s="3" t="str">
        <f>IF($E2138=IF(ISERROR(VLOOKUP($AD2138,技まとめ!$A$1:$F$380,4,FALSE)),"－",VLOOKUP($AD2138,技まとめ!$A$1:$F$380,4,FALSE)),"一致","")</f>
        <v/>
      </c>
      <c r="AI2138" s="9" t="s">
        <v>141</v>
      </c>
      <c r="AJ2138" s="3" t="str">
        <f>IF(ISERROR(VLOOKUP($AI2138,技まとめ!$A$1:$F$380,6,FALSE)),"－",VLOOKUP($AI2138,技まとめ!$A$1:$F$380,6,FALSE))</f>
        <v>SC</v>
      </c>
      <c r="AK2138" s="3">
        <f>IF(ISERROR(VLOOKUP($AI2138,技まとめ!$A$1:$F$380,3,FALSE)),"－",VLOOKUP($AI2138,技まとめ!$A$1:$F$380,3,FALSE))</f>
        <v>42</v>
      </c>
      <c r="AL2138" s="3">
        <f>IF(ISERROR(VLOOKUP($AI2138,技まとめ!$A$1:$F$380,5,FALSE)),"－",VLOOKUP($AI2138,技まとめ!$A$1:$F$380,5,FALSE))</f>
        <v>28</v>
      </c>
      <c r="AM2138" s="3" t="str">
        <f>IF($E2138=IF(ISERROR(VLOOKUP($AI2138,技まとめ!$A$1:$F$380,4,FALSE)),"－",VLOOKUP($AI2138,技まとめ!$A$1:$F$380,4,FALSE)),"一致","")</f>
        <v>一致</v>
      </c>
      <c r="AN2138" s="9" t="s">
        <v>112</v>
      </c>
      <c r="AO2138" s="3" t="str">
        <f>IF(ISERROR(VLOOKUP($AN2138,技まとめ!$A$1:$F$380,6,FALSE)),"－",VLOOKUP($AN2138,技まとめ!$A$1:$F$380,6,FALSE))</f>
        <v>BB</v>
      </c>
      <c r="AP2138" s="3">
        <f>IF(ISERROR(VLOOKUP($AN2138,技まとめ!$A$1:$F$380,3,FALSE)),"－",VLOOKUP($AN2138,技まとめ!$A$1:$F$380,3,FALSE))</f>
        <v>77</v>
      </c>
      <c r="AQ2138" s="3">
        <f>IF(ISERROR(VLOOKUP($AN2138,技まとめ!$A$1:$F$380,5,FALSE)),"－",VLOOKUP($AN2138,技まとめ!$A$1:$F$380,5,FALSE))</f>
        <v>47</v>
      </c>
      <c r="AR2138" s="3" t="str">
        <f>IF($E2138=IF(ISERROR(VLOOKUP($AN2138,技まとめ!$A$1:$F$380,4,FALSE)),"－",VLOOKUP($AN2138,技まとめ!$A$1:$F$380,4,FALSE)),"一致","")</f>
        <v/>
      </c>
      <c r="AS2138" s="9" t="s">
        <v>423</v>
      </c>
      <c r="AT2138" s="3" t="str">
        <f>IF(ISERROR(VLOOKUP($AS2138,技まとめ!$A$1:$F$380,6,FALSE)),"－",VLOOKUP($AS2138,技まとめ!$A$1:$F$380,6,FALSE))</f>
        <v>BL</v>
      </c>
      <c r="AU2138" s="3">
        <f>IF(ISERROR(VLOOKUP($AS2138,技まとめ!$A$1:$F$380,3,FALSE)),"－",VLOOKUP($AS2138,技まとめ!$A$1:$F$380,3,FALSE))</f>
        <v>13</v>
      </c>
      <c r="AV2138" s="3">
        <f>IF(ISERROR(VLOOKUP($AS2138,技まとめ!$A$1:$F$380,5,FALSE)),"－",VLOOKUP($AS2138,技まとめ!$A$1:$F$380,5,FALSE))</f>
        <v>20</v>
      </c>
      <c r="AW2138" s="3" t="str">
        <f>IF($E2138=IF(ISERROR(VLOOKUP($AS2138,技まとめ!$A$1:$F$380,4,FALSE)),"－",VLOOKUP($AS2138,技まとめ!$A$1:$F$380,4,FALSE)),"一致","")</f>
        <v/>
      </c>
      <c r="AX2138" s="12" t="str">
        <f t="shared" si="468"/>
        <v>ストーンプリズンドラゴンクラッシュシューティングスターコイルターン</v>
      </c>
      <c r="AY2138" s="12" t="str">
        <f t="shared" si="469"/>
        <v>ストーンプリズンドラゴンクラッシュシューティングスターコイルターン</v>
      </c>
      <c r="AZ2138" s="12" t="str">
        <f t="shared" si="470"/>
        <v>ストーンプリズンドラゴンクラッシュシューティングスターコイルターン</v>
      </c>
      <c r="BA2138" s="12" t="str">
        <f t="shared" si="471"/>
        <v>ストーンプリズンドラゴンクラッシュシューティングスターコイルターン</v>
      </c>
      <c r="BB2138" s="11" t="str">
        <f t="shared" si="472"/>
        <v>BLSCBBBL</v>
      </c>
      <c r="BC2138" s="11" t="str">
        <f t="shared" si="473"/>
        <v>BLSCBBBL</v>
      </c>
      <c r="BD2138" s="11" t="str">
        <f t="shared" si="474"/>
        <v>BLSCBBBL</v>
      </c>
      <c r="BE2138" s="11" t="str">
        <f t="shared" si="475"/>
        <v>BLSCBBBL</v>
      </c>
    </row>
    <row r="2139" spans="1:57" ht="11.25" hidden="1" customHeight="1">
      <c r="A2139" s="6">
        <v>2138</v>
      </c>
      <c r="B2139" s="7" t="s">
        <v>4646</v>
      </c>
      <c r="C2139" s="8" t="s">
        <v>4647</v>
      </c>
      <c r="D2139" s="7" t="s">
        <v>72</v>
      </c>
      <c r="E2139" s="7" t="s">
        <v>95</v>
      </c>
      <c r="F2139" s="7" t="s">
        <v>128</v>
      </c>
      <c r="G2139" s="9">
        <v>124</v>
      </c>
      <c r="H2139" s="9">
        <v>95</v>
      </c>
      <c r="I2139" s="9">
        <v>60</v>
      </c>
      <c r="J2139" s="9">
        <v>53</v>
      </c>
      <c r="K2139" s="9">
        <v>56</v>
      </c>
      <c r="L2139" s="9">
        <v>56</v>
      </c>
      <c r="M2139" s="9">
        <v>57</v>
      </c>
      <c r="N2139" s="9">
        <v>53</v>
      </c>
      <c r="O2139" s="9">
        <v>55</v>
      </c>
      <c r="P2139" s="9">
        <v>19</v>
      </c>
      <c r="Q2139" s="10">
        <v>110</v>
      </c>
      <c r="R2139" s="11">
        <v>1</v>
      </c>
      <c r="S2139" s="11">
        <v>1</v>
      </c>
      <c r="T2139" s="11">
        <v>106</v>
      </c>
      <c r="U2139" s="11">
        <v>107</v>
      </c>
      <c r="V2139" s="11">
        <v>1</v>
      </c>
      <c r="W2139" s="11">
        <v>103</v>
      </c>
      <c r="X2139" s="11">
        <f t="shared" si="462"/>
        <v>429</v>
      </c>
      <c r="Y2139" s="11">
        <f t="shared" si="463"/>
        <v>4920</v>
      </c>
      <c r="Z2139" s="11">
        <f t="shared" si="464"/>
        <v>560</v>
      </c>
      <c r="AA2139" s="11">
        <f t="shared" si="465"/>
        <v>4235</v>
      </c>
      <c r="AB2139" s="11">
        <f t="shared" si="466"/>
        <v>4235</v>
      </c>
      <c r="AC2139" s="6">
        <f t="shared" si="467"/>
        <v>4760</v>
      </c>
      <c r="AD2139" s="9" t="s">
        <v>727</v>
      </c>
      <c r="AE2139" s="3" t="str">
        <f>IF(ISERROR(VLOOKUP($AD2139,技まとめ!$A$1:$F$380,6,FALSE)),"－",VLOOKUP($AD2139,技まとめ!$A$1:$F$380,6,FALSE))</f>
        <v>BS</v>
      </c>
      <c r="AF2139" s="3">
        <f>IF(ISERROR(VLOOKUP($AD2139,技まとめ!$A$1:$F$380,3,FALSE)),"－",VLOOKUP($AD2139,技まとめ!$A$1:$F$380,3,FALSE))</f>
        <v>90</v>
      </c>
      <c r="AG2139" s="3">
        <f>IF(ISERROR(VLOOKUP($AD2139,技まとめ!$A$1:$F$380,5,FALSE)),"－",VLOOKUP($AD2139,技まとめ!$A$1:$F$380,5,FALSE))</f>
        <v>49</v>
      </c>
      <c r="AH2139" s="3" t="str">
        <f>IF($E2139=IF(ISERROR(VLOOKUP($AD2139,技まとめ!$A$1:$F$380,4,FALSE)),"－",VLOOKUP($AD2139,技まとめ!$A$1:$F$380,4,FALSE)),"一致","")</f>
        <v/>
      </c>
      <c r="AI2139" s="9" t="s">
        <v>131</v>
      </c>
      <c r="AJ2139" s="3" t="str">
        <f>IF(ISERROR(VLOOKUP($AI2139,技まとめ!$A$1:$F$380,6,FALSE)),"－",VLOOKUP($AI2139,技まとめ!$A$1:$F$380,6,FALSE))</f>
        <v>DR</v>
      </c>
      <c r="AK2139" s="3">
        <f>IF(ISERROR(VLOOKUP($AI2139,技まとめ!$A$1:$F$380,3,FALSE)),"－",VLOOKUP($AI2139,技まとめ!$A$1:$F$380,3,FALSE))</f>
        <v>33</v>
      </c>
      <c r="AL2139" s="3">
        <f>IF(ISERROR(VLOOKUP($AI2139,技まとめ!$A$1:$F$380,5,FALSE)),"－",VLOOKUP($AI2139,技まとめ!$A$1:$F$380,5,FALSE))</f>
        <v>28</v>
      </c>
      <c r="AM2139" s="3" t="str">
        <f>IF($E2139=IF(ISERROR(VLOOKUP($AI2139,技まとめ!$A$1:$F$380,4,FALSE)),"－",VLOOKUP($AI2139,技まとめ!$A$1:$F$380,4,FALSE)),"一致","")</f>
        <v>一致</v>
      </c>
      <c r="AN2139" s="9" t="s">
        <v>3893</v>
      </c>
      <c r="AO2139" s="3" t="str">
        <f>IF(ISERROR(VLOOKUP($AN2139,技まとめ!$A$1:$F$380,6,FALSE)),"－",VLOOKUP($AN2139,技まとめ!$A$1:$F$380,6,FALSE))</f>
        <v>NS</v>
      </c>
      <c r="AP2139" s="3">
        <f>IF(ISERROR(VLOOKUP($AN2139,技まとめ!$A$1:$F$380,3,FALSE)),"－",VLOOKUP($AN2139,技まとめ!$A$1:$F$380,3,FALSE))</f>
        <v>57</v>
      </c>
      <c r="AQ2139" s="3">
        <f>IF(ISERROR(VLOOKUP($AN2139,技まとめ!$A$1:$F$380,5,FALSE)),"－",VLOOKUP($AN2139,技まとめ!$A$1:$F$380,5,FALSE))</f>
        <v>34</v>
      </c>
      <c r="AR2139" s="3" t="str">
        <f>IF($E2139=IF(ISERROR(VLOOKUP($AN2139,技まとめ!$A$1:$F$380,4,FALSE)),"－",VLOOKUP($AN2139,技まとめ!$A$1:$F$380,4,FALSE)),"一致","")</f>
        <v/>
      </c>
      <c r="AS2139" s="9" t="s">
        <v>220</v>
      </c>
      <c r="AT2139" s="3" t="str">
        <f>IF(ISERROR(VLOOKUP($AS2139,技まとめ!$A$1:$F$380,6,FALSE)),"－",VLOOKUP($AS2139,技まとめ!$A$1:$F$380,6,FALSE))</f>
        <v>－</v>
      </c>
      <c r="AU2139" s="3">
        <f>IF(ISERROR(VLOOKUP($AS2139,技まとめ!$A$1:$F$380,3,FALSE)),"－",VLOOKUP($AS2139,技まとめ!$A$1:$F$380,3,FALSE))</f>
        <v>0</v>
      </c>
      <c r="AV2139" s="3">
        <f>IF(ISERROR(VLOOKUP($AS2139,技まとめ!$A$1:$F$380,5,FALSE)),"－",VLOOKUP($AS2139,技まとめ!$A$1:$F$380,5,FALSE))</f>
        <v>0</v>
      </c>
      <c r="AW2139" s="3" t="str">
        <f>IF($E2139=IF(ISERROR(VLOOKUP($AS2139,技まとめ!$A$1:$F$380,4,FALSE)),"－",VLOOKUP($AS2139,技まとめ!$A$1:$F$380,4,FALSE)),"一致","")</f>
        <v/>
      </c>
      <c r="AX2139" s="12" t="str">
        <f t="shared" si="468"/>
        <v>りゅうせいブレードイリュージョンボールジャンピングサンダーネバーギブアップ</v>
      </c>
      <c r="AY2139" s="12" t="str">
        <f t="shared" si="469"/>
        <v>りゅうせいブレードイリュージョンボールジャンピングサンダーネバーギブアップ</v>
      </c>
      <c r="AZ2139" s="12" t="str">
        <f t="shared" si="470"/>
        <v>りゅうせいブレードイリュージョンボールジャンピングサンダーネバーギブアップ</v>
      </c>
      <c r="BA2139" s="12" t="str">
        <f t="shared" si="471"/>
        <v>りゅうせいブレードイリュージョンボールジャンピングサンダーネバーギブアップ</v>
      </c>
      <c r="BB2139" s="11" t="str">
        <f t="shared" si="472"/>
        <v>BSDRNS－</v>
      </c>
      <c r="BC2139" s="11" t="str">
        <f t="shared" si="473"/>
        <v>BSDRNS－</v>
      </c>
      <c r="BD2139" s="11" t="str">
        <f t="shared" si="474"/>
        <v>BSDRNS－</v>
      </c>
      <c r="BE2139" s="11" t="str">
        <f t="shared" si="475"/>
        <v>BSDRNS－</v>
      </c>
    </row>
    <row r="2140" spans="1:57" ht="11.25" hidden="1" customHeight="1">
      <c r="A2140" s="6">
        <v>2139</v>
      </c>
      <c r="B2140" s="7" t="s">
        <v>4648</v>
      </c>
      <c r="C2140" s="8" t="s">
        <v>4649</v>
      </c>
      <c r="D2140" s="7" t="s">
        <v>72</v>
      </c>
      <c r="E2140" s="7" t="s">
        <v>81</v>
      </c>
      <c r="F2140" s="7" t="s">
        <v>82</v>
      </c>
      <c r="G2140" s="9">
        <v>120</v>
      </c>
      <c r="H2140" s="9">
        <v>97</v>
      </c>
      <c r="I2140" s="9">
        <v>57</v>
      </c>
      <c r="J2140" s="9">
        <v>58</v>
      </c>
      <c r="K2140" s="9">
        <v>59</v>
      </c>
      <c r="L2140" s="9">
        <v>62</v>
      </c>
      <c r="M2140" s="9">
        <v>59</v>
      </c>
      <c r="N2140" s="9">
        <v>53</v>
      </c>
      <c r="O2140" s="9">
        <v>60</v>
      </c>
      <c r="P2140" s="9">
        <v>16</v>
      </c>
      <c r="Q2140" s="10">
        <v>107</v>
      </c>
      <c r="R2140" s="11">
        <v>4</v>
      </c>
      <c r="S2140" s="11">
        <v>1</v>
      </c>
      <c r="T2140" s="11">
        <v>112</v>
      </c>
      <c r="U2140" s="11">
        <v>109</v>
      </c>
      <c r="V2140" s="11">
        <v>1</v>
      </c>
      <c r="W2140" s="11">
        <v>110</v>
      </c>
      <c r="X2140" s="11">
        <f t="shared" si="462"/>
        <v>444</v>
      </c>
      <c r="Y2140" s="11">
        <f t="shared" si="463"/>
        <v>4835</v>
      </c>
      <c r="Z2140" s="11">
        <f t="shared" si="464"/>
        <v>700</v>
      </c>
      <c r="AA2140" s="11">
        <f t="shared" si="465"/>
        <v>4480</v>
      </c>
      <c r="AB2140" s="11">
        <f t="shared" si="466"/>
        <v>4480</v>
      </c>
      <c r="AC2140" s="6">
        <f t="shared" si="467"/>
        <v>5050</v>
      </c>
      <c r="AD2140" s="9" t="s">
        <v>1474</v>
      </c>
      <c r="AE2140" s="3" t="str">
        <f>IF(ISERROR(VLOOKUP($AD2140,技まとめ!$A$1:$F$380,6,FALSE)),"－",VLOOKUP($AD2140,技まとめ!$A$1:$F$380,6,FALSE))</f>
        <v>SC</v>
      </c>
      <c r="AF2140" s="3">
        <f>IF(ISERROR(VLOOKUP($AD2140,技まとめ!$A$1:$F$380,3,FALSE)),"－",VLOOKUP($AD2140,技まとめ!$A$1:$F$380,3,FALSE))</f>
        <v>49</v>
      </c>
      <c r="AG2140" s="3">
        <f>IF(ISERROR(VLOOKUP($AD2140,技まとめ!$A$1:$F$380,5,FALSE)),"－",VLOOKUP($AD2140,技まとめ!$A$1:$F$380,5,FALSE))</f>
        <v>31</v>
      </c>
      <c r="AH2140" s="3" t="str">
        <f>IF($E2140=IF(ISERROR(VLOOKUP($AD2140,技まとめ!$A$1:$F$380,4,FALSE)),"－",VLOOKUP($AD2140,技まとめ!$A$1:$F$380,4,FALSE)),"一致","")</f>
        <v/>
      </c>
      <c r="AI2140" s="9" t="s">
        <v>590</v>
      </c>
      <c r="AJ2140" s="3" t="str">
        <f>IF(ISERROR(VLOOKUP($AI2140,技まとめ!$A$1:$F$380,6,FALSE)),"－",VLOOKUP($AI2140,技まとめ!$A$1:$F$380,6,FALSE))</f>
        <v>BL</v>
      </c>
      <c r="AK2140" s="3">
        <f>IF(ISERROR(VLOOKUP($AI2140,技まとめ!$A$1:$F$380,3,FALSE)),"－",VLOOKUP($AI2140,技まとめ!$A$1:$F$380,3,FALSE))</f>
        <v>27</v>
      </c>
      <c r="AL2140" s="3">
        <f>IF(ISERROR(VLOOKUP($AI2140,技まとめ!$A$1:$F$380,5,FALSE)),"－",VLOOKUP($AI2140,技まとめ!$A$1:$F$380,5,FALSE))</f>
        <v>25</v>
      </c>
      <c r="AM2140" s="3" t="str">
        <f>IF($E2140=IF(ISERROR(VLOOKUP($AI2140,技まとめ!$A$1:$F$380,4,FALSE)),"－",VLOOKUP($AI2140,技まとめ!$A$1:$F$380,4,FALSE)),"一致","")</f>
        <v/>
      </c>
      <c r="AN2140" s="9" t="s">
        <v>686</v>
      </c>
      <c r="AO2140" s="3" t="str">
        <f>IF(ISERROR(VLOOKUP($AN2140,技まとめ!$A$1:$F$380,6,FALSE)),"－",VLOOKUP($AN2140,技まとめ!$A$1:$F$380,6,FALSE))</f>
        <v>DR</v>
      </c>
      <c r="AP2140" s="3">
        <f>IF(ISERROR(VLOOKUP($AN2140,技まとめ!$A$1:$F$380,3,FALSE)),"－",VLOOKUP($AN2140,技まとめ!$A$1:$F$380,3,FALSE))</f>
        <v>34</v>
      </c>
      <c r="AQ2140" s="3">
        <f>IF(ISERROR(VLOOKUP($AN2140,技まとめ!$A$1:$F$380,5,FALSE)),"－",VLOOKUP($AN2140,技まとめ!$A$1:$F$380,5,FALSE))</f>
        <v>27</v>
      </c>
      <c r="AR2140" s="3" t="str">
        <f>IF($E2140=IF(ISERROR(VLOOKUP($AN2140,技まとめ!$A$1:$F$380,4,FALSE)),"－",VLOOKUP($AN2140,技まとめ!$A$1:$F$380,4,FALSE)),"一致","")</f>
        <v/>
      </c>
      <c r="AS2140" s="9" t="s">
        <v>615</v>
      </c>
      <c r="AT2140" s="3" t="str">
        <f>IF(ISERROR(VLOOKUP($AS2140,技まとめ!$A$1:$F$380,6,FALSE)),"－",VLOOKUP($AS2140,技まとめ!$A$1:$F$380,6,FALSE))</f>
        <v>DR</v>
      </c>
      <c r="AU2140" s="3">
        <f>IF(ISERROR(VLOOKUP($AS2140,技まとめ!$A$1:$F$380,3,FALSE)),"－",VLOOKUP($AS2140,技まとめ!$A$1:$F$380,3,FALSE))</f>
        <v>75</v>
      </c>
      <c r="AV2140" s="3">
        <f>IF(ISERROR(VLOOKUP($AS2140,技まとめ!$A$1:$F$380,5,FALSE)),"－",VLOOKUP($AS2140,技まとめ!$A$1:$F$380,5,FALSE))</f>
        <v>47</v>
      </c>
      <c r="AW2140" s="3" t="str">
        <f>IF($E2140=IF(ISERROR(VLOOKUP($AS2140,技まとめ!$A$1:$F$380,4,FALSE)),"－",VLOOKUP($AS2140,技まとめ!$A$1:$F$380,4,FALSE)),"一致","")</f>
        <v/>
      </c>
      <c r="AX2140" s="12" t="str">
        <f t="shared" si="468"/>
        <v>ローズスプラッシュフォトンフラッシュヒートタックルマタドールフェイント</v>
      </c>
      <c r="AY2140" s="12" t="str">
        <f t="shared" si="469"/>
        <v>ローズスプラッシュフォトンフラッシュヒートタックルマタドールフェイント</v>
      </c>
      <c r="AZ2140" s="12" t="str">
        <f t="shared" si="470"/>
        <v>ローズスプラッシュフォトンフラッシュヒートタックルマタドールフェイント</v>
      </c>
      <c r="BA2140" s="12" t="str">
        <f t="shared" si="471"/>
        <v>ローズスプラッシュフォトンフラッシュヒートタックルマタドールフェイント</v>
      </c>
      <c r="BB2140" s="11" t="str">
        <f t="shared" si="472"/>
        <v>SCBLDRDR</v>
      </c>
      <c r="BC2140" s="11" t="str">
        <f t="shared" si="473"/>
        <v>SCBLDRDR</v>
      </c>
      <c r="BD2140" s="11" t="str">
        <f t="shared" si="474"/>
        <v>SCBLDRDR</v>
      </c>
      <c r="BE2140" s="11" t="str">
        <f t="shared" si="475"/>
        <v>SCBLDRDR</v>
      </c>
    </row>
    <row r="2141" spans="1:57" ht="11.25" hidden="1" customHeight="1">
      <c r="A2141" s="6">
        <v>2140</v>
      </c>
      <c r="B2141" s="7" t="s">
        <v>4650</v>
      </c>
      <c r="C2141" s="8" t="s">
        <v>4651</v>
      </c>
      <c r="D2141" s="7" t="s">
        <v>72</v>
      </c>
      <c r="E2141" s="7" t="s">
        <v>102</v>
      </c>
      <c r="F2141" s="7" t="s">
        <v>74</v>
      </c>
      <c r="G2141" s="9">
        <v>120</v>
      </c>
      <c r="H2141" s="9">
        <v>97</v>
      </c>
      <c r="I2141" s="9">
        <v>51</v>
      </c>
      <c r="J2141" s="9">
        <v>51</v>
      </c>
      <c r="K2141" s="9">
        <v>56</v>
      </c>
      <c r="L2141" s="9">
        <v>48</v>
      </c>
      <c r="M2141" s="9">
        <v>53</v>
      </c>
      <c r="N2141" s="9">
        <v>56</v>
      </c>
      <c r="O2141" s="9">
        <v>53</v>
      </c>
      <c r="P2141" s="9">
        <v>71</v>
      </c>
      <c r="Q2141" s="10">
        <v>101</v>
      </c>
      <c r="R2141" s="11">
        <v>52</v>
      </c>
      <c r="S2141" s="11">
        <v>1</v>
      </c>
      <c r="T2141" s="11">
        <v>98</v>
      </c>
      <c r="U2141" s="11">
        <v>103</v>
      </c>
      <c r="V2141" s="11">
        <v>1</v>
      </c>
      <c r="W2141" s="11">
        <v>103</v>
      </c>
      <c r="X2141" s="11">
        <f t="shared" si="462"/>
        <v>459</v>
      </c>
      <c r="Y2141" s="11">
        <f t="shared" si="463"/>
        <v>4560</v>
      </c>
      <c r="Z2141" s="11">
        <f t="shared" si="464"/>
        <v>2345</v>
      </c>
      <c r="AA2141" s="11">
        <f t="shared" si="465"/>
        <v>3955</v>
      </c>
      <c r="AB2141" s="11">
        <f t="shared" si="466"/>
        <v>3955</v>
      </c>
      <c r="AC2141" s="6">
        <f t="shared" si="467"/>
        <v>4695</v>
      </c>
      <c r="AD2141" s="9" t="s">
        <v>440</v>
      </c>
      <c r="AE2141" s="3" t="str">
        <f>IF(ISERROR(VLOOKUP($AD2141,技まとめ!$A$1:$F$380,6,FALSE)),"－",VLOOKUP($AD2141,技まとめ!$A$1:$F$380,6,FALSE))</f>
        <v>CA</v>
      </c>
      <c r="AF2141" s="3">
        <f>IF(ISERROR(VLOOKUP($AD2141,技まとめ!$A$1:$F$380,3,FALSE)),"－",VLOOKUP($AD2141,技まとめ!$A$1:$F$380,3,FALSE))</f>
        <v>15</v>
      </c>
      <c r="AG2141" s="3">
        <f>IF(ISERROR(VLOOKUP($AD2141,技まとめ!$A$1:$F$380,5,FALSE)),"－",VLOOKUP($AD2141,技まとめ!$A$1:$F$380,5,FALSE))</f>
        <v>20</v>
      </c>
      <c r="AH2141" s="3" t="str">
        <f>IF($E2141=IF(ISERROR(VLOOKUP($AD2141,技まとめ!$A$1:$F$380,4,FALSE)),"－",VLOOKUP($AD2141,技まとめ!$A$1:$F$380,4,FALSE)),"一致","")</f>
        <v/>
      </c>
      <c r="AI2141" s="9" t="s">
        <v>291</v>
      </c>
      <c r="AJ2141" s="3" t="str">
        <f>IF(ISERROR(VLOOKUP($AI2141,技まとめ!$A$1:$F$380,6,FALSE)),"－",VLOOKUP($AI2141,技まとめ!$A$1:$F$380,6,FALSE))</f>
        <v>P1</v>
      </c>
      <c r="AK2141" s="3">
        <f>IF(ISERROR(VLOOKUP($AI2141,技まとめ!$A$1:$F$380,3,FALSE)),"－",VLOOKUP($AI2141,技まとめ!$A$1:$F$380,3,FALSE))</f>
        <v>65</v>
      </c>
      <c r="AL2141" s="3">
        <f>IF(ISERROR(VLOOKUP($AI2141,技まとめ!$A$1:$F$380,5,FALSE)),"－",VLOOKUP($AI2141,技まとめ!$A$1:$F$380,5,FALSE))</f>
        <v>40</v>
      </c>
      <c r="AM2141" s="3" t="str">
        <f>IF($E2141=IF(ISERROR(VLOOKUP($AI2141,技まとめ!$A$1:$F$380,4,FALSE)),"－",VLOOKUP($AI2141,技まとめ!$A$1:$F$380,4,FALSE)),"一致","")</f>
        <v/>
      </c>
      <c r="AN2141" s="9" t="s">
        <v>240</v>
      </c>
      <c r="AO2141" s="3" t="str">
        <f>IF(ISERROR(VLOOKUP($AN2141,技まとめ!$A$1:$F$380,6,FALSE)),"－",VLOOKUP($AN2141,技まとめ!$A$1:$F$380,6,FALSE))</f>
        <v>P1</v>
      </c>
      <c r="AP2141" s="3">
        <f>IF(ISERROR(VLOOKUP($AN2141,技まとめ!$A$1:$F$380,3,FALSE)),"－",VLOOKUP($AN2141,技まとめ!$A$1:$F$380,3,FALSE))</f>
        <v>83</v>
      </c>
      <c r="AQ2141" s="3">
        <f>IF(ISERROR(VLOOKUP($AN2141,技まとめ!$A$1:$F$380,5,FALSE)),"－",VLOOKUP($AN2141,技まとめ!$A$1:$F$380,5,FALSE))</f>
        <v>47</v>
      </c>
      <c r="AR2141" s="3" t="str">
        <f>IF($E2141=IF(ISERROR(VLOOKUP($AN2141,技まとめ!$A$1:$F$380,4,FALSE)),"－",VLOOKUP($AN2141,技まとめ!$A$1:$F$380,4,FALSE)),"一致","")</f>
        <v>一致</v>
      </c>
      <c r="AS2141" s="9" t="s">
        <v>713</v>
      </c>
      <c r="AT2141" s="3" t="str">
        <f>IF(ISERROR(VLOOKUP($AS2141,技まとめ!$A$1:$F$380,6,FALSE)),"－",VLOOKUP($AS2141,技まとめ!$A$1:$F$380,6,FALSE))</f>
        <v>BB</v>
      </c>
      <c r="AU2141" s="3">
        <f>IF(ISERROR(VLOOKUP($AS2141,技まとめ!$A$1:$F$380,3,FALSE)),"－",VLOOKUP($AS2141,技まとめ!$A$1:$F$380,3,FALSE))</f>
        <v>59</v>
      </c>
      <c r="AV2141" s="3">
        <f>IF(ISERROR(VLOOKUP($AS2141,技まとめ!$A$1:$F$380,5,FALSE)),"－",VLOOKUP($AS2141,技まとめ!$A$1:$F$380,5,FALSE))</f>
        <v>38</v>
      </c>
      <c r="AW2141" s="3" t="str">
        <f>IF($E2141=IF(ISERROR(VLOOKUP($AS2141,技まとめ!$A$1:$F$380,4,FALSE)),"－",VLOOKUP($AS2141,技まとめ!$A$1:$F$380,4,FALSE)),"一致","")</f>
        <v/>
      </c>
      <c r="AX2141" s="12" t="str">
        <f t="shared" si="468"/>
        <v>スワンダイブちゃぶだいがえしダブルロケットグラビテイション</v>
      </c>
      <c r="AY2141" s="12" t="str">
        <f t="shared" si="469"/>
        <v>スワンダイブちゃぶだいがえしダブルロケットグラビテイション</v>
      </c>
      <c r="AZ2141" s="12" t="str">
        <f t="shared" si="470"/>
        <v>スワンダイブちゃぶだいがえしダブルロケットグラビテイション</v>
      </c>
      <c r="BA2141" s="12" t="str">
        <f t="shared" si="471"/>
        <v>スワンダイブちゃぶだいがえしダブルロケットグラビテイション</v>
      </c>
      <c r="BB2141" s="11" t="str">
        <f t="shared" si="472"/>
        <v>CAP1P1BB</v>
      </c>
      <c r="BC2141" s="11" t="str">
        <f t="shared" si="473"/>
        <v>CAP1P1BB</v>
      </c>
      <c r="BD2141" s="11" t="str">
        <f t="shared" si="474"/>
        <v>CAP1P1BB</v>
      </c>
      <c r="BE2141" s="11" t="str">
        <f t="shared" si="475"/>
        <v>CAP1P1BB</v>
      </c>
    </row>
    <row r="2142" spans="1:57" ht="11.25" hidden="1" customHeight="1">
      <c r="A2142" s="6">
        <v>2141</v>
      </c>
      <c r="B2142" s="7" t="s">
        <v>4652</v>
      </c>
      <c r="C2142" s="8" t="s">
        <v>4653</v>
      </c>
      <c r="D2142" s="7" t="s">
        <v>72</v>
      </c>
      <c r="E2142" s="7" t="s">
        <v>73</v>
      </c>
      <c r="F2142" s="7" t="s">
        <v>82</v>
      </c>
      <c r="G2142" s="9">
        <v>131</v>
      </c>
      <c r="H2142" s="9">
        <v>98</v>
      </c>
      <c r="I2142" s="9">
        <v>62</v>
      </c>
      <c r="J2142" s="9">
        <v>62</v>
      </c>
      <c r="K2142" s="9">
        <v>44</v>
      </c>
      <c r="L2142" s="9">
        <v>62</v>
      </c>
      <c r="M2142" s="9">
        <v>45</v>
      </c>
      <c r="N2142" s="9">
        <v>46</v>
      </c>
      <c r="O2142" s="9">
        <v>45</v>
      </c>
      <c r="P2142" s="9">
        <v>60</v>
      </c>
      <c r="Q2142" s="10">
        <v>112</v>
      </c>
      <c r="R2142" s="11">
        <v>30</v>
      </c>
      <c r="S2142" s="11">
        <v>1</v>
      </c>
      <c r="T2142" s="11">
        <v>112</v>
      </c>
      <c r="U2142" s="11">
        <v>95</v>
      </c>
      <c r="V2142" s="11">
        <v>1</v>
      </c>
      <c r="W2142" s="11">
        <v>95</v>
      </c>
      <c r="X2142" s="11">
        <f t="shared" si="462"/>
        <v>446</v>
      </c>
      <c r="Y2142" s="11">
        <f t="shared" si="463"/>
        <v>4960</v>
      </c>
      <c r="Z2142" s="11">
        <f t="shared" si="464"/>
        <v>1535</v>
      </c>
      <c r="AA2142" s="11">
        <f t="shared" si="465"/>
        <v>4405</v>
      </c>
      <c r="AB2142" s="11">
        <f t="shared" si="466"/>
        <v>4405</v>
      </c>
      <c r="AC2142" s="6">
        <f t="shared" si="467"/>
        <v>5105</v>
      </c>
      <c r="AD2142" s="9" t="s">
        <v>713</v>
      </c>
      <c r="AE2142" s="3" t="str">
        <f>IF(ISERROR(VLOOKUP($AD2142,技まとめ!$A$1:$F$380,6,FALSE)),"－",VLOOKUP($AD2142,技まとめ!$A$1:$F$380,6,FALSE))</f>
        <v>BB</v>
      </c>
      <c r="AF2142" s="3">
        <f>IF(ISERROR(VLOOKUP($AD2142,技まとめ!$A$1:$F$380,3,FALSE)),"－",VLOOKUP($AD2142,技まとめ!$A$1:$F$380,3,FALSE))</f>
        <v>59</v>
      </c>
      <c r="AG2142" s="3">
        <f>IF(ISERROR(VLOOKUP($AD2142,技まとめ!$A$1:$F$380,5,FALSE)),"－",VLOOKUP($AD2142,技まとめ!$A$1:$F$380,5,FALSE))</f>
        <v>38</v>
      </c>
      <c r="AH2142" s="3" t="str">
        <f>IF($E2142=IF(ISERROR(VLOOKUP($AD2142,技まとめ!$A$1:$F$380,4,FALSE)),"－",VLOOKUP($AD2142,技まとめ!$A$1:$F$380,4,FALSE)),"一致","")</f>
        <v>一致</v>
      </c>
      <c r="AI2142" s="9" t="s">
        <v>255</v>
      </c>
      <c r="AJ2142" s="3" t="str">
        <f>IF(ISERROR(VLOOKUP($AI2142,技まとめ!$A$1:$F$380,6,FALSE)),"－",VLOOKUP($AI2142,技まとめ!$A$1:$F$380,6,FALSE))</f>
        <v>DR</v>
      </c>
      <c r="AK2142" s="3">
        <f>IF(ISERROR(VLOOKUP($AI2142,技まとめ!$A$1:$F$380,3,FALSE)),"－",VLOOKUP($AI2142,技まとめ!$A$1:$F$380,3,FALSE))</f>
        <v>52</v>
      </c>
      <c r="AL2142" s="3">
        <f>IF(ISERROR(VLOOKUP($AI2142,技まとめ!$A$1:$F$380,5,FALSE)),"－",VLOOKUP($AI2142,技まとめ!$A$1:$F$380,5,FALSE))</f>
        <v>36</v>
      </c>
      <c r="AM2142" s="3" t="str">
        <f>IF($E2142=IF(ISERROR(VLOOKUP($AI2142,技まとめ!$A$1:$F$380,4,FALSE)),"－",VLOOKUP($AI2142,技まとめ!$A$1:$F$380,4,FALSE)),"一致","")</f>
        <v/>
      </c>
      <c r="AN2142" s="9" t="s">
        <v>277</v>
      </c>
      <c r="AO2142" s="3" t="str">
        <f>IF(ISERROR(VLOOKUP($AN2142,技まとめ!$A$1:$F$380,6,FALSE)),"－",VLOOKUP($AN2142,技まとめ!$A$1:$F$380,6,FALSE))</f>
        <v>DR</v>
      </c>
      <c r="AP2142" s="3">
        <f>IF(ISERROR(VLOOKUP($AN2142,技まとめ!$A$1:$F$380,3,FALSE)),"－",VLOOKUP($AN2142,技まとめ!$A$1:$F$380,3,FALSE))</f>
        <v>75</v>
      </c>
      <c r="AQ2142" s="3">
        <f>IF(ISERROR(VLOOKUP($AN2142,技まとめ!$A$1:$F$380,5,FALSE)),"－",VLOOKUP($AN2142,技まとめ!$A$1:$F$380,5,FALSE))</f>
        <v>47</v>
      </c>
      <c r="AR2142" s="3" t="str">
        <f>IF($E2142=IF(ISERROR(VLOOKUP($AN2142,技まとめ!$A$1:$F$380,4,FALSE)),"－",VLOOKUP($AN2142,技まとめ!$A$1:$F$380,4,FALSE)),"一致","")</f>
        <v/>
      </c>
      <c r="AS2142" s="9" t="s">
        <v>283</v>
      </c>
      <c r="AT2142" s="3" t="str">
        <f>IF(ISERROR(VLOOKUP($AS2142,技まとめ!$A$1:$F$380,6,FALSE)),"－",VLOOKUP($AS2142,技まとめ!$A$1:$F$380,6,FALSE))</f>
        <v>NS</v>
      </c>
      <c r="AU2142" s="3">
        <f>IF(ISERROR(VLOOKUP($AS2142,技まとめ!$A$1:$F$380,3,FALSE)),"－",VLOOKUP($AS2142,技まとめ!$A$1:$F$380,3,FALSE))</f>
        <v>27</v>
      </c>
      <c r="AV2142" s="3">
        <f>IF(ISERROR(VLOOKUP($AS2142,技まとめ!$A$1:$F$380,5,FALSE)),"－",VLOOKUP($AS2142,技まとめ!$A$1:$F$380,5,FALSE))</f>
        <v>20</v>
      </c>
      <c r="AW2142" s="3" t="str">
        <f>IF($E2142=IF(ISERROR(VLOOKUP($AS2142,技まとめ!$A$1:$F$380,4,FALSE)),"－",VLOOKUP($AS2142,技まとめ!$A$1:$F$380,4,FALSE)),"一致","")</f>
        <v/>
      </c>
      <c r="AX2142" s="12" t="str">
        <f t="shared" si="468"/>
        <v>グラビテイションカマイタチあいきどうサイコショット</v>
      </c>
      <c r="AY2142" s="12" t="str">
        <f t="shared" si="469"/>
        <v>グラビテイションカマイタチあいきどうサイコショット</v>
      </c>
      <c r="AZ2142" s="12" t="str">
        <f t="shared" si="470"/>
        <v>グラビテイションカマイタチあいきどうサイコショット</v>
      </c>
      <c r="BA2142" s="12" t="str">
        <f t="shared" si="471"/>
        <v>グラビテイションカマイタチあいきどうサイコショット</v>
      </c>
      <c r="BB2142" s="11" t="str">
        <f t="shared" si="472"/>
        <v>BBDRDRNS</v>
      </c>
      <c r="BC2142" s="11" t="str">
        <f t="shared" si="473"/>
        <v>BBDRDRNS</v>
      </c>
      <c r="BD2142" s="11" t="str">
        <f t="shared" si="474"/>
        <v>BBDRDRNS</v>
      </c>
      <c r="BE2142" s="11" t="str">
        <f t="shared" si="475"/>
        <v>BBDRDRNS</v>
      </c>
    </row>
    <row r="2143" spans="1:57" ht="11.25" hidden="1" customHeight="1">
      <c r="A2143" s="6">
        <v>2142</v>
      </c>
      <c r="B2143" s="7" t="s">
        <v>4654</v>
      </c>
      <c r="C2143" s="8" t="s">
        <v>4655</v>
      </c>
      <c r="D2143" s="7" t="s">
        <v>650</v>
      </c>
      <c r="E2143" s="7" t="s">
        <v>102</v>
      </c>
      <c r="F2143" s="7" t="s">
        <v>128</v>
      </c>
      <c r="G2143" s="9">
        <v>100</v>
      </c>
      <c r="H2143" s="9">
        <v>135</v>
      </c>
      <c r="I2143" s="9">
        <v>48</v>
      </c>
      <c r="J2143" s="9">
        <v>44</v>
      </c>
      <c r="K2143" s="9">
        <v>53</v>
      </c>
      <c r="L2143" s="9">
        <v>44</v>
      </c>
      <c r="M2143" s="9">
        <v>53</v>
      </c>
      <c r="N2143" s="9">
        <v>56</v>
      </c>
      <c r="O2143" s="9">
        <v>55</v>
      </c>
      <c r="P2143" s="9">
        <v>55</v>
      </c>
      <c r="Q2143" s="10">
        <v>98</v>
      </c>
      <c r="R2143" s="11">
        <v>26</v>
      </c>
      <c r="S2143" s="11">
        <v>1</v>
      </c>
      <c r="T2143" s="11">
        <v>94</v>
      </c>
      <c r="U2143" s="11">
        <v>103</v>
      </c>
      <c r="V2143" s="11">
        <v>1</v>
      </c>
      <c r="W2143" s="11">
        <v>105</v>
      </c>
      <c r="X2143" s="11">
        <f t="shared" si="462"/>
        <v>428</v>
      </c>
      <c r="Y2143" s="11">
        <f t="shared" si="463"/>
        <v>4450</v>
      </c>
      <c r="Z2143" s="11">
        <f t="shared" si="464"/>
        <v>1445</v>
      </c>
      <c r="AA2143" s="11">
        <f t="shared" si="465"/>
        <v>3825</v>
      </c>
      <c r="AB2143" s="11">
        <f t="shared" si="466"/>
        <v>3825</v>
      </c>
      <c r="AC2143" s="6">
        <f t="shared" si="467"/>
        <v>4415</v>
      </c>
      <c r="AD2143" s="9" t="s">
        <v>259</v>
      </c>
      <c r="AE2143" s="3" t="str">
        <f>IF(ISERROR(VLOOKUP($AD2143,技まとめ!$A$1:$F$380,6,FALSE)),"－",VLOOKUP($AD2143,技まとめ!$A$1:$F$380,6,FALSE))</f>
        <v>NS</v>
      </c>
      <c r="AF2143" s="3">
        <f>IF(ISERROR(VLOOKUP($AD2143,技まとめ!$A$1:$F$380,3,FALSE)),"－",VLOOKUP($AD2143,技まとめ!$A$1:$F$380,3,FALSE))</f>
        <v>64</v>
      </c>
      <c r="AG2143" s="3">
        <f>IF(ISERROR(VLOOKUP($AD2143,技まとめ!$A$1:$F$380,5,FALSE)),"－",VLOOKUP($AD2143,技まとめ!$A$1:$F$380,5,FALSE))</f>
        <v>37</v>
      </c>
      <c r="AH2143" s="3" t="str">
        <f>IF($E2143=IF(ISERROR(VLOOKUP($AD2143,技まとめ!$A$1:$F$380,4,FALSE)),"－",VLOOKUP($AD2143,技まとめ!$A$1:$F$380,4,FALSE)),"一致","")</f>
        <v/>
      </c>
      <c r="AI2143" s="9" t="s">
        <v>543</v>
      </c>
      <c r="AJ2143" s="3" t="str">
        <f>IF(ISERROR(VLOOKUP($AI2143,技まとめ!$A$1:$F$380,6,FALSE)),"－",VLOOKUP($AI2143,技まとめ!$A$1:$F$380,6,FALSE))</f>
        <v>SC</v>
      </c>
      <c r="AK2143" s="3">
        <f>IF(ISERROR(VLOOKUP($AI2143,技まとめ!$A$1:$F$380,3,FALSE)),"－",VLOOKUP($AI2143,技まとめ!$A$1:$F$380,3,FALSE))</f>
        <v>25</v>
      </c>
      <c r="AL2143" s="3">
        <f>IF(ISERROR(VLOOKUP($AI2143,技まとめ!$A$1:$F$380,5,FALSE)),"－",VLOOKUP($AI2143,技まとめ!$A$1:$F$380,5,FALSE))</f>
        <v>20</v>
      </c>
      <c r="AM2143" s="3" t="str">
        <f>IF($E2143=IF(ISERROR(VLOOKUP($AI2143,技まとめ!$A$1:$F$380,4,FALSE)),"－",VLOOKUP($AI2143,技まとめ!$A$1:$F$380,4,FALSE)),"一致","")</f>
        <v/>
      </c>
      <c r="AN2143" s="9" t="s">
        <v>264</v>
      </c>
      <c r="AO2143" s="3" t="str">
        <f>IF(ISERROR(VLOOKUP($AN2143,技まとめ!$A$1:$F$380,6,FALSE)),"－",VLOOKUP($AN2143,技まとめ!$A$1:$F$380,6,FALSE))</f>
        <v>DR</v>
      </c>
      <c r="AP2143" s="3">
        <f>IF(ISERROR(VLOOKUP($AN2143,技まとめ!$A$1:$F$380,3,FALSE)),"－",VLOOKUP($AN2143,技まとめ!$A$1:$F$380,3,FALSE))</f>
        <v>69</v>
      </c>
      <c r="AQ2143" s="3">
        <f>IF(ISERROR(VLOOKUP($AN2143,技まとめ!$A$1:$F$380,5,FALSE)),"－",VLOOKUP($AN2143,技まとめ!$A$1:$F$380,5,FALSE))</f>
        <v>44</v>
      </c>
      <c r="AR2143" s="3" t="str">
        <f>IF($E2143=IF(ISERROR(VLOOKUP($AN2143,技まとめ!$A$1:$F$380,4,FALSE)),"－",VLOOKUP($AN2143,技まとめ!$A$1:$F$380,4,FALSE)),"一致","")</f>
        <v/>
      </c>
      <c r="AS2143" s="9" t="s">
        <v>726</v>
      </c>
      <c r="AT2143" s="3" t="str">
        <f>IF(ISERROR(VLOOKUP($AS2143,技まとめ!$A$1:$F$380,6,FALSE)),"－",VLOOKUP($AS2143,技まとめ!$A$1:$F$380,6,FALSE))</f>
        <v>DR</v>
      </c>
      <c r="AU2143" s="3">
        <f>IF(ISERROR(VLOOKUP($AS2143,技まとめ!$A$1:$F$380,3,FALSE)),"－",VLOOKUP($AS2143,技まとめ!$A$1:$F$380,3,FALSE))</f>
        <v>60</v>
      </c>
      <c r="AV2143" s="3">
        <f>IF(ISERROR(VLOOKUP($AS2143,技まとめ!$A$1:$F$380,5,FALSE)),"－",VLOOKUP($AS2143,技まとめ!$A$1:$F$380,5,FALSE))</f>
        <v>39</v>
      </c>
      <c r="AW2143" s="3" t="str">
        <f>IF($E2143=IF(ISERROR(VLOOKUP($AS2143,技まとめ!$A$1:$F$380,4,FALSE)),"－",VLOOKUP($AS2143,技まとめ!$A$1:$F$380,4,FALSE)),"一致","")</f>
        <v/>
      </c>
      <c r="AX2143" s="12" t="str">
        <f t="shared" si="468"/>
        <v>アストロブレイクスピニングシュートウルトラムーンプリマドンナ</v>
      </c>
      <c r="AY2143" s="12" t="str">
        <f t="shared" si="469"/>
        <v>アストロブレイクスピニングシュートウルトラムーンプリマドンナ</v>
      </c>
      <c r="AZ2143" s="12" t="str">
        <f t="shared" si="470"/>
        <v>アストロブレイクスピニングシュートウルトラムーンプリマドンナ</v>
      </c>
      <c r="BA2143" s="12" t="str">
        <f t="shared" si="471"/>
        <v>アストロブレイクスピニングシュートウルトラムーンプリマドンナ</v>
      </c>
      <c r="BB2143" s="11" t="str">
        <f t="shared" si="472"/>
        <v>NSSCDRDR</v>
      </c>
      <c r="BC2143" s="11" t="str">
        <f t="shared" si="473"/>
        <v>NSSCDRDR</v>
      </c>
      <c r="BD2143" s="11" t="str">
        <f t="shared" si="474"/>
        <v>NSSCDRDR</v>
      </c>
      <c r="BE2143" s="11" t="str">
        <f t="shared" si="475"/>
        <v>NSSCDRDR</v>
      </c>
    </row>
    <row r="2144" spans="1:57" ht="11.25" hidden="1" customHeight="1">
      <c r="A2144" s="6">
        <v>2143</v>
      </c>
      <c r="B2144" s="7" t="s">
        <v>4656</v>
      </c>
      <c r="C2144" s="8" t="s">
        <v>4657</v>
      </c>
      <c r="D2144" s="7" t="s">
        <v>72</v>
      </c>
      <c r="E2144" s="7" t="s">
        <v>95</v>
      </c>
      <c r="F2144" s="7" t="s">
        <v>109</v>
      </c>
      <c r="G2144" s="9">
        <v>100</v>
      </c>
      <c r="H2144" s="9">
        <v>105</v>
      </c>
      <c r="I2144" s="9">
        <v>44</v>
      </c>
      <c r="J2144" s="9">
        <v>60</v>
      </c>
      <c r="K2144" s="9">
        <v>48</v>
      </c>
      <c r="L2144" s="9">
        <v>44</v>
      </c>
      <c r="M2144" s="9">
        <v>44</v>
      </c>
      <c r="N2144" s="9">
        <v>47</v>
      </c>
      <c r="O2144" s="9">
        <v>47</v>
      </c>
      <c r="P2144" s="9">
        <v>82</v>
      </c>
      <c r="Q2144" s="10">
        <v>94</v>
      </c>
      <c r="R2144" s="11">
        <v>55</v>
      </c>
      <c r="S2144" s="11">
        <v>1</v>
      </c>
      <c r="T2144" s="11">
        <v>94</v>
      </c>
      <c r="U2144" s="11">
        <v>94</v>
      </c>
      <c r="V2144" s="11">
        <v>1</v>
      </c>
      <c r="W2144" s="11">
        <v>97</v>
      </c>
      <c r="X2144" s="11">
        <f t="shared" si="462"/>
        <v>436</v>
      </c>
      <c r="Y2144" s="11">
        <f t="shared" si="463"/>
        <v>4250</v>
      </c>
      <c r="Z2144" s="11">
        <f t="shared" si="464"/>
        <v>2420</v>
      </c>
      <c r="AA2144" s="11">
        <f t="shared" si="465"/>
        <v>3785</v>
      </c>
      <c r="AB2144" s="11">
        <f t="shared" si="466"/>
        <v>3785</v>
      </c>
      <c r="AC2144" s="6">
        <f t="shared" si="467"/>
        <v>4520</v>
      </c>
      <c r="AD2144" s="9" t="s">
        <v>232</v>
      </c>
      <c r="AE2144" s="3" t="str">
        <f>IF(ISERROR(VLOOKUP($AD2144,技まとめ!$A$1:$F$380,6,FALSE)),"－",VLOOKUP($AD2144,技まとめ!$A$1:$F$380,6,FALSE))</f>
        <v>DR</v>
      </c>
      <c r="AF2144" s="3">
        <f>IF(ISERROR(VLOOKUP($AD2144,技まとめ!$A$1:$F$380,3,FALSE)),"－",VLOOKUP($AD2144,技まとめ!$A$1:$F$380,3,FALSE))</f>
        <v>13</v>
      </c>
      <c r="AG2144" s="3">
        <f>IF(ISERROR(VLOOKUP($AD2144,技まとめ!$A$1:$F$380,5,FALSE)),"－",VLOOKUP($AD2144,技まとめ!$A$1:$F$380,5,FALSE))</f>
        <v>20</v>
      </c>
      <c r="AH2144" s="3" t="str">
        <f>IF($E2144=IF(ISERROR(VLOOKUP($AD2144,技まとめ!$A$1:$F$380,4,FALSE)),"－",VLOOKUP($AD2144,技まとめ!$A$1:$F$380,4,FALSE)),"一致","")</f>
        <v>一致</v>
      </c>
      <c r="AI2144" s="9" t="s">
        <v>329</v>
      </c>
      <c r="AJ2144" s="3" t="str">
        <f>IF(ISERROR(VLOOKUP($AI2144,技まとめ!$A$1:$F$380,6,FALSE)),"－",VLOOKUP($AI2144,技まとめ!$A$1:$F$380,6,FALSE))</f>
        <v>SC</v>
      </c>
      <c r="AK2144" s="3">
        <f>IF(ISERROR(VLOOKUP($AI2144,技まとめ!$A$1:$F$380,3,FALSE)),"－",VLOOKUP($AI2144,技まとめ!$A$1:$F$380,3,FALSE))</f>
        <v>23</v>
      </c>
      <c r="AL2144" s="3">
        <f>IF(ISERROR(VLOOKUP($AI2144,技まとめ!$A$1:$F$380,5,FALSE)),"－",VLOOKUP($AI2144,技まとめ!$A$1:$F$380,5,FALSE))</f>
        <v>20</v>
      </c>
      <c r="AM2144" s="3" t="str">
        <f>IF($E2144=IF(ISERROR(VLOOKUP($AI2144,技まとめ!$A$1:$F$380,4,FALSE)),"－",VLOOKUP($AI2144,技まとめ!$A$1:$F$380,4,FALSE)),"一致","")</f>
        <v/>
      </c>
      <c r="AN2144" s="9" t="s">
        <v>230</v>
      </c>
      <c r="AO2144" s="3" t="str">
        <f>IF(ISERROR(VLOOKUP($AN2144,技まとめ!$A$1:$F$380,6,FALSE)),"－",VLOOKUP($AN2144,技まとめ!$A$1:$F$380,6,FALSE))</f>
        <v>BL</v>
      </c>
      <c r="AP2144" s="3">
        <f>IF(ISERROR(VLOOKUP($AN2144,技まとめ!$A$1:$F$380,3,FALSE)),"－",VLOOKUP($AN2144,技まとめ!$A$1:$F$380,3,FALSE))</f>
        <v>21</v>
      </c>
      <c r="AQ2144" s="3">
        <f>IF(ISERROR(VLOOKUP($AN2144,技まとめ!$A$1:$F$380,5,FALSE)),"－",VLOOKUP($AN2144,技まとめ!$A$1:$F$380,5,FALSE))</f>
        <v>22</v>
      </c>
      <c r="AR2144" s="3" t="str">
        <f>IF($E2144=IF(ISERROR(VLOOKUP($AN2144,技まとめ!$A$1:$F$380,4,FALSE)),"－",VLOOKUP($AN2144,技まとめ!$A$1:$F$380,4,FALSE)),"一致","")</f>
        <v>一致</v>
      </c>
      <c r="AS2144" s="9" t="s">
        <v>168</v>
      </c>
      <c r="AT2144" s="3" t="str">
        <f>IF(ISERROR(VLOOKUP($AS2144,技まとめ!$A$1:$F$380,6,FALSE)),"－",VLOOKUP($AS2144,技まとめ!$A$1:$F$380,6,FALSE))</f>
        <v>BL</v>
      </c>
      <c r="AU2144" s="3">
        <f>IF(ISERROR(VLOOKUP($AS2144,技まとめ!$A$1:$F$380,3,FALSE)),"－",VLOOKUP($AS2144,技まとめ!$A$1:$F$380,3,FALSE))</f>
        <v>25</v>
      </c>
      <c r="AV2144" s="3">
        <f>IF(ISERROR(VLOOKUP($AS2144,技まとめ!$A$1:$F$380,5,FALSE)),"－",VLOOKUP($AS2144,技まとめ!$A$1:$F$380,5,FALSE))</f>
        <v>12</v>
      </c>
      <c r="AW2144" s="3" t="str">
        <f>IF($E2144=IF(ISERROR(VLOOKUP($AS2144,技まとめ!$A$1:$F$380,4,FALSE)),"－",VLOOKUP($AS2144,技まとめ!$A$1:$F$380,4,FALSE)),"一致","")</f>
        <v>一致</v>
      </c>
      <c r="AX2144" s="12" t="str">
        <f t="shared" si="468"/>
        <v>のろいスネークショットおんりょうキラースライド</v>
      </c>
      <c r="AY2144" s="12" t="str">
        <f t="shared" si="469"/>
        <v>のろいスネークショットおんりょうキラースライド</v>
      </c>
      <c r="AZ2144" s="12" t="str">
        <f t="shared" si="470"/>
        <v>のろいスネークショットおんりょうキラースライド</v>
      </c>
      <c r="BA2144" s="12" t="str">
        <f t="shared" si="471"/>
        <v>のろいスネークショットおんりょうキラースライド</v>
      </c>
      <c r="BB2144" s="11" t="str">
        <f t="shared" si="472"/>
        <v>DRSCBLBL</v>
      </c>
      <c r="BC2144" s="11" t="str">
        <f t="shared" si="473"/>
        <v>DRSCBLBL</v>
      </c>
      <c r="BD2144" s="11" t="str">
        <f t="shared" si="474"/>
        <v>DRSCBLBL</v>
      </c>
      <c r="BE2144" s="11" t="str">
        <f t="shared" si="475"/>
        <v>DRSCBLBL</v>
      </c>
    </row>
    <row r="2145" spans="1:57" ht="11.25" hidden="1" customHeight="1">
      <c r="A2145" s="6">
        <v>2144</v>
      </c>
      <c r="B2145" s="7" t="s">
        <v>4658</v>
      </c>
      <c r="C2145" s="8" t="s">
        <v>4659</v>
      </c>
      <c r="D2145" s="7" t="s">
        <v>72</v>
      </c>
      <c r="E2145" s="7" t="s">
        <v>81</v>
      </c>
      <c r="F2145" s="7" t="s">
        <v>82</v>
      </c>
      <c r="G2145" s="9">
        <v>117</v>
      </c>
      <c r="H2145" s="9">
        <v>99</v>
      </c>
      <c r="I2145" s="9">
        <v>62</v>
      </c>
      <c r="J2145" s="9">
        <v>61</v>
      </c>
      <c r="K2145" s="9">
        <v>60</v>
      </c>
      <c r="L2145" s="9">
        <v>62</v>
      </c>
      <c r="M2145" s="9">
        <v>61</v>
      </c>
      <c r="N2145" s="9">
        <v>53</v>
      </c>
      <c r="O2145" s="9">
        <v>57</v>
      </c>
      <c r="P2145" s="9">
        <v>11</v>
      </c>
      <c r="Q2145" s="10">
        <v>112</v>
      </c>
      <c r="R2145" s="11">
        <v>3</v>
      </c>
      <c r="S2145" s="11">
        <v>1</v>
      </c>
      <c r="T2145" s="11">
        <v>112</v>
      </c>
      <c r="U2145" s="11">
        <v>111</v>
      </c>
      <c r="V2145" s="11">
        <v>1</v>
      </c>
      <c r="W2145" s="11">
        <v>107</v>
      </c>
      <c r="X2145" s="11">
        <f t="shared" si="462"/>
        <v>447</v>
      </c>
      <c r="Y2145" s="11">
        <f t="shared" si="463"/>
        <v>5020</v>
      </c>
      <c r="Z2145" s="11">
        <f t="shared" si="464"/>
        <v>650</v>
      </c>
      <c r="AA2145" s="11">
        <f t="shared" si="465"/>
        <v>4465</v>
      </c>
      <c r="AB2145" s="11">
        <f t="shared" si="466"/>
        <v>4465</v>
      </c>
      <c r="AC2145" s="6">
        <f t="shared" si="467"/>
        <v>5030</v>
      </c>
      <c r="AD2145" s="9" t="s">
        <v>326</v>
      </c>
      <c r="AE2145" s="3" t="str">
        <f>IF(ISERROR(VLOOKUP($AD2145,技まとめ!$A$1:$F$380,6,FALSE)),"－",VLOOKUP($AD2145,技まとめ!$A$1:$F$380,6,FALSE))</f>
        <v>BL</v>
      </c>
      <c r="AF2145" s="3">
        <f>IF(ISERROR(VLOOKUP($AD2145,技まとめ!$A$1:$F$380,3,FALSE)),"－",VLOOKUP($AD2145,技まとめ!$A$1:$F$380,3,FALSE))</f>
        <v>56</v>
      </c>
      <c r="AG2145" s="3">
        <f>IF(ISERROR(VLOOKUP($AD2145,技まとめ!$A$1:$F$380,5,FALSE)),"－",VLOOKUP($AD2145,技まとめ!$A$1:$F$380,5,FALSE))</f>
        <v>39</v>
      </c>
      <c r="AH2145" s="3" t="str">
        <f>IF($E2145=IF(ISERROR(VLOOKUP($AD2145,技まとめ!$A$1:$F$380,4,FALSE)),"－",VLOOKUP($AD2145,技まとめ!$A$1:$F$380,4,FALSE)),"一致","")</f>
        <v/>
      </c>
      <c r="AI2145" s="9" t="s">
        <v>112</v>
      </c>
      <c r="AJ2145" s="3" t="str">
        <f>IF(ISERROR(VLOOKUP($AI2145,技まとめ!$A$1:$F$380,6,FALSE)),"－",VLOOKUP($AI2145,技まとめ!$A$1:$F$380,6,FALSE))</f>
        <v>BB</v>
      </c>
      <c r="AK2145" s="3">
        <f>IF(ISERROR(VLOOKUP($AI2145,技まとめ!$A$1:$F$380,3,FALSE)),"－",VLOOKUP($AI2145,技まとめ!$A$1:$F$380,3,FALSE))</f>
        <v>77</v>
      </c>
      <c r="AL2145" s="3">
        <f>IF(ISERROR(VLOOKUP($AI2145,技まとめ!$A$1:$F$380,5,FALSE)),"－",VLOOKUP($AI2145,技まとめ!$A$1:$F$380,5,FALSE))</f>
        <v>47</v>
      </c>
      <c r="AM2145" s="3" t="str">
        <f>IF($E2145=IF(ISERROR(VLOOKUP($AI2145,技まとめ!$A$1:$F$380,4,FALSE)),"－",VLOOKUP($AI2145,技まとめ!$A$1:$F$380,4,FALSE)),"一致","")</f>
        <v/>
      </c>
      <c r="AN2145" s="9" t="s">
        <v>1134</v>
      </c>
      <c r="AO2145" s="3" t="str">
        <f>IF(ISERROR(VLOOKUP($AN2145,技まとめ!$A$1:$F$380,6,FALSE)),"－",VLOOKUP($AN2145,技まとめ!$A$1:$F$380,6,FALSE))</f>
        <v>NS</v>
      </c>
      <c r="AP2145" s="3">
        <f>IF(ISERROR(VLOOKUP($AN2145,技まとめ!$A$1:$F$380,3,FALSE)),"－",VLOOKUP($AN2145,技まとめ!$A$1:$F$380,3,FALSE))</f>
        <v>70</v>
      </c>
      <c r="AQ2145" s="3">
        <f>IF(ISERROR(VLOOKUP($AN2145,技まとめ!$A$1:$F$380,5,FALSE)),"－",VLOOKUP($AN2145,技まとめ!$A$1:$F$380,5,FALSE))</f>
        <v>40</v>
      </c>
      <c r="AR2145" s="3" t="str">
        <f>IF($E2145=IF(ISERROR(VLOOKUP($AN2145,技まとめ!$A$1:$F$380,4,FALSE)),"－",VLOOKUP($AN2145,技まとめ!$A$1:$F$380,4,FALSE)),"一致","")</f>
        <v>一致</v>
      </c>
      <c r="AS2145" s="9" t="s">
        <v>481</v>
      </c>
      <c r="AT2145" s="3" t="str">
        <f>IF(ISERROR(VLOOKUP($AS2145,技まとめ!$A$1:$F$380,6,FALSE)),"－",VLOOKUP($AS2145,技まとめ!$A$1:$F$380,6,FALSE))</f>
        <v>SC</v>
      </c>
      <c r="AU2145" s="3">
        <f>IF(ISERROR(VLOOKUP($AS2145,技まとめ!$A$1:$F$380,3,FALSE)),"－",VLOOKUP($AS2145,技まとめ!$A$1:$F$380,3,FALSE))</f>
        <v>59</v>
      </c>
      <c r="AV2145" s="3">
        <f>IF(ISERROR(VLOOKUP($AS2145,技まとめ!$A$1:$F$380,5,FALSE)),"－",VLOOKUP($AS2145,技まとめ!$A$1:$F$380,5,FALSE))</f>
        <v>34</v>
      </c>
      <c r="AW2145" s="3" t="str">
        <f>IF($E2145=IF(ISERROR(VLOOKUP($AS2145,技まとめ!$A$1:$F$380,4,FALSE)),"－",VLOOKUP($AS2145,技まとめ!$A$1:$F$380,4,FALSE)),"一致","")</f>
        <v/>
      </c>
      <c r="AX2145" s="12" t="str">
        <f t="shared" si="468"/>
        <v>パワーチャージシューティングスターメガロドントカチェフボンバー</v>
      </c>
      <c r="AY2145" s="12" t="str">
        <f t="shared" si="469"/>
        <v>パワーチャージシューティングスターメガロドントカチェフボンバー</v>
      </c>
      <c r="AZ2145" s="12" t="str">
        <f t="shared" si="470"/>
        <v>パワーチャージシューティングスターメガロドントカチェフボンバー</v>
      </c>
      <c r="BA2145" s="12" t="str">
        <f t="shared" si="471"/>
        <v>パワーチャージシューティングスターメガロドントカチェフボンバー</v>
      </c>
      <c r="BB2145" s="11" t="str">
        <f t="shared" si="472"/>
        <v>BLBBNSSC</v>
      </c>
      <c r="BC2145" s="11" t="str">
        <f t="shared" si="473"/>
        <v>BLBBNSSC</v>
      </c>
      <c r="BD2145" s="11" t="str">
        <f t="shared" si="474"/>
        <v>BLBBNSSC</v>
      </c>
      <c r="BE2145" s="11" t="str">
        <f t="shared" si="475"/>
        <v>BLBBNSSC</v>
      </c>
    </row>
    <row r="2146" spans="1:57" ht="11.25" hidden="1" customHeight="1">
      <c r="A2146" s="6">
        <v>2145</v>
      </c>
      <c r="B2146" s="7" t="s">
        <v>4660</v>
      </c>
      <c r="C2146" s="8" t="s">
        <v>4661</v>
      </c>
      <c r="D2146" s="7" t="s">
        <v>650</v>
      </c>
      <c r="E2146" s="7" t="s">
        <v>81</v>
      </c>
      <c r="F2146" s="7" t="s">
        <v>82</v>
      </c>
      <c r="G2146" s="9">
        <v>82</v>
      </c>
      <c r="H2146" s="9">
        <v>124</v>
      </c>
      <c r="I2146" s="9">
        <v>45</v>
      </c>
      <c r="J2146" s="9">
        <v>47</v>
      </c>
      <c r="K2146" s="9">
        <v>45</v>
      </c>
      <c r="L2146" s="9">
        <v>48</v>
      </c>
      <c r="M2146" s="9">
        <v>46</v>
      </c>
      <c r="N2146" s="9">
        <v>45</v>
      </c>
      <c r="O2146" s="9">
        <v>47</v>
      </c>
      <c r="P2146" s="9">
        <v>92</v>
      </c>
      <c r="Q2146" s="10">
        <v>95</v>
      </c>
      <c r="R2146" s="11">
        <v>47</v>
      </c>
      <c r="S2146" s="11">
        <v>1</v>
      </c>
      <c r="T2146" s="11">
        <v>98</v>
      </c>
      <c r="U2146" s="11">
        <v>96</v>
      </c>
      <c r="V2146" s="11">
        <v>1</v>
      </c>
      <c r="W2146" s="11">
        <v>97</v>
      </c>
      <c r="X2146" s="11">
        <f t="shared" si="462"/>
        <v>435</v>
      </c>
      <c r="Y2146" s="11">
        <f t="shared" si="463"/>
        <v>4290</v>
      </c>
      <c r="Z2146" s="11">
        <f t="shared" si="464"/>
        <v>2140</v>
      </c>
      <c r="AA2146" s="11">
        <f t="shared" si="465"/>
        <v>3925</v>
      </c>
      <c r="AB2146" s="11">
        <f t="shared" si="466"/>
        <v>3925</v>
      </c>
      <c r="AC2146" s="6">
        <f t="shared" si="467"/>
        <v>4640</v>
      </c>
      <c r="AD2146" s="9" t="s">
        <v>214</v>
      </c>
      <c r="AE2146" s="3" t="str">
        <f>IF(ISERROR(VLOOKUP($AD2146,技まとめ!$A$1:$F$380,6,FALSE)),"－",VLOOKUP($AD2146,技まとめ!$A$1:$F$380,6,FALSE))</f>
        <v>DR</v>
      </c>
      <c r="AF2146" s="3">
        <f>IF(ISERROR(VLOOKUP($AD2146,技まとめ!$A$1:$F$380,3,FALSE)),"－",VLOOKUP($AD2146,技まとめ!$A$1:$F$380,3,FALSE))</f>
        <v>27</v>
      </c>
      <c r="AG2146" s="3">
        <f>IF(ISERROR(VLOOKUP($AD2146,技まとめ!$A$1:$F$380,5,FALSE)),"－",VLOOKUP($AD2146,技まとめ!$A$1:$F$380,5,FALSE))</f>
        <v>25</v>
      </c>
      <c r="AH2146" s="3" t="str">
        <f>IF($E2146=IF(ISERROR(VLOOKUP($AD2146,技まとめ!$A$1:$F$380,4,FALSE)),"－",VLOOKUP($AD2146,技まとめ!$A$1:$F$380,4,FALSE)),"一致","")</f>
        <v>一致</v>
      </c>
      <c r="AI2146" s="9" t="s">
        <v>845</v>
      </c>
      <c r="AJ2146" s="3" t="str">
        <f>IF(ISERROR(VLOOKUP($AI2146,技まとめ!$A$1:$F$380,6,FALSE)),"－",VLOOKUP($AI2146,技まとめ!$A$1:$F$380,6,FALSE))</f>
        <v>BL</v>
      </c>
      <c r="AK2146" s="3">
        <f>IF(ISERROR(VLOOKUP($AI2146,技まとめ!$A$1:$F$380,3,FALSE)),"－",VLOOKUP($AI2146,技まとめ!$A$1:$F$380,3,FALSE))</f>
        <v>31</v>
      </c>
      <c r="AL2146" s="3">
        <f>IF(ISERROR(VLOOKUP($AI2146,技まとめ!$A$1:$F$380,5,FALSE)),"－",VLOOKUP($AI2146,技まとめ!$A$1:$F$380,5,FALSE))</f>
        <v>28</v>
      </c>
      <c r="AM2146" s="3" t="str">
        <f>IF($E2146=IF(ISERROR(VLOOKUP($AI2146,技まとめ!$A$1:$F$380,4,FALSE)),"－",VLOOKUP($AI2146,技まとめ!$A$1:$F$380,4,FALSE)),"一致","")</f>
        <v>一致</v>
      </c>
      <c r="AN2146" s="9" t="s">
        <v>104</v>
      </c>
      <c r="AO2146" s="3" t="str">
        <f>IF(ISERROR(VLOOKUP($AN2146,技まとめ!$A$1:$F$380,6,FALSE)),"－",VLOOKUP($AN2146,技まとめ!$A$1:$F$380,6,FALSE))</f>
        <v>LS</v>
      </c>
      <c r="AP2146" s="3">
        <f>IF(ISERROR(VLOOKUP($AN2146,技まとめ!$A$1:$F$380,3,FALSE)),"－",VLOOKUP($AN2146,技まとめ!$A$1:$F$380,3,FALSE))</f>
        <v>30</v>
      </c>
      <c r="AQ2146" s="3">
        <f>IF(ISERROR(VLOOKUP($AN2146,技まとめ!$A$1:$F$380,5,FALSE)),"－",VLOOKUP($AN2146,技まとめ!$A$1:$F$380,5,FALSE))</f>
        <v>25</v>
      </c>
      <c r="AR2146" s="3" t="str">
        <f>IF($E2146=IF(ISERROR(VLOOKUP($AN2146,技まとめ!$A$1:$F$380,4,FALSE)),"－",VLOOKUP($AN2146,技まとめ!$A$1:$F$380,4,FALSE)),"一致","")</f>
        <v>一致</v>
      </c>
      <c r="AS2146" s="9" t="s">
        <v>1429</v>
      </c>
      <c r="AT2146" s="3" t="str">
        <f>IF(ISERROR(VLOOKUP($AS2146,技まとめ!$A$1:$F$380,6,FALSE)),"－",VLOOKUP($AS2146,技まとめ!$A$1:$F$380,6,FALSE))</f>
        <v>BL</v>
      </c>
      <c r="AU2146" s="3">
        <f>IF(ISERROR(VLOOKUP($AS2146,技まとめ!$A$1:$F$380,3,FALSE)),"－",VLOOKUP($AS2146,技まとめ!$A$1:$F$380,3,FALSE))</f>
        <v>90</v>
      </c>
      <c r="AV2146" s="3">
        <f>IF(ISERROR(VLOOKUP($AS2146,技まとめ!$A$1:$F$380,5,FALSE)),"－",VLOOKUP($AS2146,技まとめ!$A$1:$F$380,5,FALSE))</f>
        <v>53</v>
      </c>
      <c r="AW2146" s="3" t="str">
        <f>IF($E2146=IF(ISERROR(VLOOKUP($AS2146,技まとめ!$A$1:$F$380,4,FALSE)),"－",VLOOKUP($AS2146,技まとめ!$A$1:$F$380,4,FALSE)),"一致","")</f>
        <v>一致</v>
      </c>
      <c r="AX2146" s="12" t="str">
        <f t="shared" si="468"/>
        <v>ムーンサルトアイスグランドすいせいシュートフローズンスティール</v>
      </c>
      <c r="AY2146" s="12" t="str">
        <f t="shared" si="469"/>
        <v>ムーンサルトアイスグランドすいせいシュートフローズンスティール</v>
      </c>
      <c r="AZ2146" s="12" t="str">
        <f t="shared" si="470"/>
        <v>ムーンサルトアイスグランドすいせいシュートフローズンスティール</v>
      </c>
      <c r="BA2146" s="12" t="str">
        <f t="shared" si="471"/>
        <v>ムーンサルトアイスグランドすいせいシュートフローズンスティール</v>
      </c>
      <c r="BB2146" s="11" t="str">
        <f t="shared" si="472"/>
        <v>DRBLLSBL</v>
      </c>
      <c r="BC2146" s="11" t="str">
        <f t="shared" si="473"/>
        <v>DRBLLSBL</v>
      </c>
      <c r="BD2146" s="11" t="str">
        <f t="shared" si="474"/>
        <v>DRBLLSBL</v>
      </c>
      <c r="BE2146" s="11" t="str">
        <f t="shared" si="475"/>
        <v>DRBLLSBL</v>
      </c>
    </row>
    <row r="2147" spans="1:57" ht="11.25" hidden="1" customHeight="1">
      <c r="A2147" s="6">
        <v>2146</v>
      </c>
      <c r="B2147" s="7" t="s">
        <v>4662</v>
      </c>
      <c r="C2147" s="8" t="s">
        <v>4663</v>
      </c>
      <c r="D2147" s="7" t="s">
        <v>72</v>
      </c>
      <c r="E2147" s="7" t="s">
        <v>102</v>
      </c>
      <c r="F2147" s="7" t="s">
        <v>82</v>
      </c>
      <c r="G2147" s="9">
        <v>93</v>
      </c>
      <c r="H2147" s="9">
        <v>128</v>
      </c>
      <c r="I2147" s="9">
        <v>51</v>
      </c>
      <c r="J2147" s="9">
        <v>53</v>
      </c>
      <c r="K2147" s="9">
        <v>65</v>
      </c>
      <c r="L2147" s="9">
        <v>65</v>
      </c>
      <c r="M2147" s="9">
        <v>50</v>
      </c>
      <c r="N2147" s="9">
        <v>51</v>
      </c>
      <c r="O2147" s="9">
        <v>51</v>
      </c>
      <c r="P2147" s="9">
        <v>38</v>
      </c>
      <c r="Q2147" s="10">
        <v>101</v>
      </c>
      <c r="R2147" s="11">
        <v>25</v>
      </c>
      <c r="S2147" s="11">
        <v>1</v>
      </c>
      <c r="T2147" s="11">
        <v>115</v>
      </c>
      <c r="U2147" s="11">
        <v>100</v>
      </c>
      <c r="V2147" s="11">
        <v>1</v>
      </c>
      <c r="W2147" s="11">
        <v>101</v>
      </c>
      <c r="X2147" s="11">
        <f t="shared" si="462"/>
        <v>444</v>
      </c>
      <c r="Y2147" s="11">
        <f t="shared" si="463"/>
        <v>4550</v>
      </c>
      <c r="Z2147" s="11">
        <f t="shared" si="464"/>
        <v>1390</v>
      </c>
      <c r="AA2147" s="11">
        <f t="shared" si="465"/>
        <v>4540</v>
      </c>
      <c r="AB2147" s="11">
        <f t="shared" si="466"/>
        <v>4540</v>
      </c>
      <c r="AC2147" s="6">
        <f t="shared" si="467"/>
        <v>5230</v>
      </c>
      <c r="AD2147" s="9" t="s">
        <v>821</v>
      </c>
      <c r="AE2147" s="3" t="str">
        <f>IF(ISERROR(VLOOKUP($AD2147,技まとめ!$A$1:$F$380,6,FALSE)),"－",VLOOKUP($AD2147,技まとめ!$A$1:$F$380,6,FALSE))</f>
        <v>BL</v>
      </c>
      <c r="AF2147" s="3">
        <f>IF(ISERROR(VLOOKUP($AD2147,技まとめ!$A$1:$F$380,3,FALSE)),"－",VLOOKUP($AD2147,技まとめ!$A$1:$F$380,3,FALSE))</f>
        <v>52</v>
      </c>
      <c r="AG2147" s="3">
        <f>IF(ISERROR(VLOOKUP($AD2147,技まとめ!$A$1:$F$380,5,FALSE)),"－",VLOOKUP($AD2147,技まとめ!$A$1:$F$380,5,FALSE))</f>
        <v>36</v>
      </c>
      <c r="AH2147" s="3" t="str">
        <f>IF($E2147=IF(ISERROR(VLOOKUP($AD2147,技まとめ!$A$1:$F$380,4,FALSE)),"－",VLOOKUP($AD2147,技まとめ!$A$1:$F$380,4,FALSE)),"一致","")</f>
        <v/>
      </c>
      <c r="AI2147" s="9" t="s">
        <v>156</v>
      </c>
      <c r="AJ2147" s="3" t="str">
        <f>IF(ISERROR(VLOOKUP($AI2147,技まとめ!$A$1:$F$380,6,FALSE)),"－",VLOOKUP($AI2147,技まとめ!$A$1:$F$380,6,FALSE))</f>
        <v>BB</v>
      </c>
      <c r="AK2147" s="3">
        <f>IF(ISERROR(VLOOKUP($AI2147,技まとめ!$A$1:$F$380,3,FALSE)),"－",VLOOKUP($AI2147,技まとめ!$A$1:$F$380,3,FALSE))</f>
        <v>17</v>
      </c>
      <c r="AL2147" s="3">
        <f>IF(ISERROR(VLOOKUP($AI2147,技まとめ!$A$1:$F$380,5,FALSE)),"－",VLOOKUP($AI2147,技まとめ!$A$1:$F$380,5,FALSE))</f>
        <v>20</v>
      </c>
      <c r="AM2147" s="3" t="str">
        <f>IF($E2147=IF(ISERROR(VLOOKUP($AI2147,技まとめ!$A$1:$F$380,4,FALSE)),"－",VLOOKUP($AI2147,技まとめ!$A$1:$F$380,4,FALSE)),"一致","")</f>
        <v>一致</v>
      </c>
      <c r="AN2147" s="9" t="s">
        <v>263</v>
      </c>
      <c r="AO2147" s="3" t="str">
        <f>IF(ISERROR(VLOOKUP($AN2147,技まとめ!$A$1:$F$380,6,FALSE)),"－",VLOOKUP($AN2147,技まとめ!$A$1:$F$380,6,FALSE))</f>
        <v>DR</v>
      </c>
      <c r="AP2147" s="3">
        <f>IF(ISERROR(VLOOKUP($AN2147,技まとめ!$A$1:$F$380,3,FALSE)),"－",VLOOKUP($AN2147,技まとめ!$A$1:$F$380,3,FALSE))</f>
        <v>16</v>
      </c>
      <c r="AQ2147" s="3">
        <f>IF(ISERROR(VLOOKUP($AN2147,技まとめ!$A$1:$F$380,5,FALSE)),"－",VLOOKUP($AN2147,技まとめ!$A$1:$F$380,5,FALSE))</f>
        <v>21</v>
      </c>
      <c r="AR2147" s="3" t="str">
        <f>IF($E2147=IF(ISERROR(VLOOKUP($AN2147,技まとめ!$A$1:$F$380,4,FALSE)),"－",VLOOKUP($AN2147,技まとめ!$A$1:$F$380,4,FALSE)),"一致","")</f>
        <v/>
      </c>
      <c r="AS2147" s="9" t="s">
        <v>123</v>
      </c>
      <c r="AT2147" s="3" t="str">
        <f>IF(ISERROR(VLOOKUP($AS2147,技まとめ!$A$1:$F$380,6,FALSE)),"－",VLOOKUP($AS2147,技まとめ!$A$1:$F$380,6,FALSE))</f>
        <v>DR</v>
      </c>
      <c r="AU2147" s="3">
        <f>IF(ISERROR(VLOOKUP($AS2147,技まとめ!$A$1:$F$380,3,FALSE)),"－",VLOOKUP($AS2147,技まとめ!$A$1:$F$380,3,FALSE))</f>
        <v>36</v>
      </c>
      <c r="AV2147" s="3">
        <f>IF(ISERROR(VLOOKUP($AS2147,技まとめ!$A$1:$F$380,5,FALSE)),"－",VLOOKUP($AS2147,技まとめ!$A$1:$F$380,5,FALSE))</f>
        <v>27</v>
      </c>
      <c r="AW2147" s="3" t="str">
        <f>IF($E2147=IF(ISERROR(VLOOKUP($AS2147,技まとめ!$A$1:$F$380,4,FALSE)),"－",VLOOKUP($AS2147,技まとめ!$A$1:$F$380,4,FALSE)),"一致","")</f>
        <v/>
      </c>
      <c r="AX2147" s="12" t="str">
        <f t="shared" si="468"/>
        <v>ウェルカムバックジャイアントスピンマジックごりむちゅう</v>
      </c>
      <c r="AY2147" s="12" t="str">
        <f t="shared" si="469"/>
        <v>ウェルカムバックジャイアントスピンマジックごりむちゅう</v>
      </c>
      <c r="AZ2147" s="12" t="str">
        <f t="shared" si="470"/>
        <v>ウェルカムバックジャイアントスピンマジックごりむちゅう</v>
      </c>
      <c r="BA2147" s="12" t="str">
        <f t="shared" si="471"/>
        <v>ウェルカムバックジャイアントスピンマジックごりむちゅう</v>
      </c>
      <c r="BB2147" s="11" t="str">
        <f t="shared" si="472"/>
        <v>BLBBDRDR</v>
      </c>
      <c r="BC2147" s="11" t="str">
        <f t="shared" si="473"/>
        <v>BLBBDRDR</v>
      </c>
      <c r="BD2147" s="11" t="str">
        <f t="shared" si="474"/>
        <v>BLBBDRDR</v>
      </c>
      <c r="BE2147" s="11" t="str">
        <f t="shared" si="475"/>
        <v>BLBBDRDR</v>
      </c>
    </row>
    <row r="2148" spans="1:57" ht="11.25" hidden="1" customHeight="1">
      <c r="A2148" s="6">
        <v>2147</v>
      </c>
      <c r="B2148" s="7" t="s">
        <v>4664</v>
      </c>
      <c r="C2148" s="8" t="s">
        <v>4665</v>
      </c>
      <c r="D2148" s="7" t="s">
        <v>650</v>
      </c>
      <c r="E2148" s="7" t="s">
        <v>81</v>
      </c>
      <c r="F2148" s="7" t="s">
        <v>128</v>
      </c>
      <c r="G2148" s="9">
        <v>90</v>
      </c>
      <c r="H2148" s="9">
        <v>124</v>
      </c>
      <c r="I2148" s="9">
        <v>50</v>
      </c>
      <c r="J2148" s="9">
        <v>50</v>
      </c>
      <c r="K2148" s="9">
        <v>50</v>
      </c>
      <c r="L2148" s="9">
        <v>51</v>
      </c>
      <c r="M2148" s="9">
        <v>50</v>
      </c>
      <c r="N2148" s="9">
        <v>50</v>
      </c>
      <c r="O2148" s="9">
        <v>48</v>
      </c>
      <c r="P2148" s="9">
        <v>67</v>
      </c>
      <c r="Q2148" s="10">
        <v>100</v>
      </c>
      <c r="R2148" s="11">
        <v>35</v>
      </c>
      <c r="S2148" s="11">
        <v>1</v>
      </c>
      <c r="T2148" s="11">
        <v>101</v>
      </c>
      <c r="U2148" s="11">
        <v>100</v>
      </c>
      <c r="V2148" s="11">
        <v>1</v>
      </c>
      <c r="W2148" s="11">
        <v>98</v>
      </c>
      <c r="X2148" s="11">
        <f t="shared" si="462"/>
        <v>436</v>
      </c>
      <c r="Y2148" s="11">
        <f t="shared" si="463"/>
        <v>4495</v>
      </c>
      <c r="Z2148" s="11">
        <f t="shared" si="464"/>
        <v>1725</v>
      </c>
      <c r="AA2148" s="11">
        <f t="shared" si="465"/>
        <v>4035</v>
      </c>
      <c r="AB2148" s="11">
        <f t="shared" si="466"/>
        <v>4035</v>
      </c>
      <c r="AC2148" s="6">
        <f t="shared" si="467"/>
        <v>4705</v>
      </c>
      <c r="AD2148" s="9" t="s">
        <v>730</v>
      </c>
      <c r="AE2148" s="3" t="str">
        <f>IF(ISERROR(VLOOKUP($AD2148,技まとめ!$A$1:$F$380,6,FALSE)),"－",VLOOKUP($AD2148,技まとめ!$A$1:$F$380,6,FALSE))</f>
        <v>BS</v>
      </c>
      <c r="AF2148" s="3">
        <f>IF(ISERROR(VLOOKUP($AD2148,技まとめ!$A$1:$F$380,3,FALSE)),"－",VLOOKUP($AD2148,技まとめ!$A$1:$F$380,3,FALSE))</f>
        <v>83</v>
      </c>
      <c r="AG2148" s="3">
        <f>IF(ISERROR(VLOOKUP($AD2148,技まとめ!$A$1:$F$380,5,FALSE)),"－",VLOOKUP($AD2148,技まとめ!$A$1:$F$380,5,FALSE))</f>
        <v>46</v>
      </c>
      <c r="AH2148" s="3" t="str">
        <f>IF($E2148=IF(ISERROR(VLOOKUP($AD2148,技まとめ!$A$1:$F$380,4,FALSE)),"－",VLOOKUP($AD2148,技まとめ!$A$1:$F$380,4,FALSE)),"一致","")</f>
        <v/>
      </c>
      <c r="AI2148" s="9" t="s">
        <v>182</v>
      </c>
      <c r="AJ2148" s="3" t="str">
        <f>IF(ISERROR(VLOOKUP($AI2148,技まとめ!$A$1:$F$380,6,FALSE)),"－",VLOOKUP($AI2148,技まとめ!$A$1:$F$380,6,FALSE))</f>
        <v>SC</v>
      </c>
      <c r="AK2148" s="3">
        <f>IF(ISERROR(VLOOKUP($AI2148,技まとめ!$A$1:$F$380,3,FALSE)),"－",VLOOKUP($AI2148,技まとめ!$A$1:$F$380,3,FALSE))</f>
        <v>31</v>
      </c>
      <c r="AL2148" s="3">
        <f>IF(ISERROR(VLOOKUP($AI2148,技まとめ!$A$1:$F$380,5,FALSE)),"－",VLOOKUP($AI2148,技まとめ!$A$1:$F$380,5,FALSE))</f>
        <v>22</v>
      </c>
      <c r="AM2148" s="3" t="str">
        <f>IF($E2148=IF(ISERROR(VLOOKUP($AI2148,技まとめ!$A$1:$F$380,4,FALSE)),"－",VLOOKUP($AI2148,技まとめ!$A$1:$F$380,4,FALSE)),"一致","")</f>
        <v/>
      </c>
      <c r="AN2148" s="9" t="s">
        <v>5020</v>
      </c>
      <c r="AO2148" s="3" t="str">
        <f>IF(ISERROR(VLOOKUP($AN2148,技まとめ!$A$1:$F$380,6,FALSE)),"－",VLOOKUP($AN2148,技まとめ!$A$1:$F$380,6,FALSE))</f>
        <v>－</v>
      </c>
      <c r="AP2148" s="3">
        <f>IF(ISERROR(VLOOKUP($AN2148,技まとめ!$A$1:$F$380,3,FALSE)),"－",VLOOKUP($AN2148,技まとめ!$A$1:$F$380,3,FALSE))</f>
        <v>0</v>
      </c>
      <c r="AQ2148" s="3">
        <f>IF(ISERROR(VLOOKUP($AN2148,技まとめ!$A$1:$F$380,5,FALSE)),"－",VLOOKUP($AN2148,技まとめ!$A$1:$F$380,5,FALSE))</f>
        <v>0</v>
      </c>
      <c r="AR2148" s="3" t="str">
        <f>IF($E2148=IF(ISERROR(VLOOKUP($AN2148,技まとめ!$A$1:$F$380,4,FALSE)),"－",VLOOKUP($AN2148,技まとめ!$A$1:$F$380,4,FALSE)),"一致","")</f>
        <v/>
      </c>
      <c r="AS2148" s="9" t="s">
        <v>423</v>
      </c>
      <c r="AT2148" s="3" t="str">
        <f>IF(ISERROR(VLOOKUP($AS2148,技まとめ!$A$1:$F$380,6,FALSE)),"－",VLOOKUP($AS2148,技まとめ!$A$1:$F$380,6,FALSE))</f>
        <v>BL</v>
      </c>
      <c r="AU2148" s="3">
        <f>IF(ISERROR(VLOOKUP($AS2148,技まとめ!$A$1:$F$380,3,FALSE)),"－",VLOOKUP($AS2148,技まとめ!$A$1:$F$380,3,FALSE))</f>
        <v>13</v>
      </c>
      <c r="AV2148" s="3">
        <f>IF(ISERROR(VLOOKUP($AS2148,技まとめ!$A$1:$F$380,5,FALSE)),"－",VLOOKUP($AS2148,技まとめ!$A$1:$F$380,5,FALSE))</f>
        <v>20</v>
      </c>
      <c r="AW2148" s="3" t="str">
        <f>IF($E2148=IF(ISERROR(VLOOKUP($AS2148,技まとめ!$A$1:$F$380,4,FALSE)),"－",VLOOKUP($AS2148,技まとめ!$A$1:$F$380,4,FALSE)),"一致","")</f>
        <v>一致</v>
      </c>
      <c r="AX2148" s="12" t="str">
        <f t="shared" si="468"/>
        <v>ドラゴンキャノンひゃくれつショットおいろけＵＰ！コイルターン</v>
      </c>
      <c r="AY2148" s="12" t="str">
        <f t="shared" si="469"/>
        <v>ドラゴンキャノンひゃくれつショットおいろけＵＰ！コイルターン</v>
      </c>
      <c r="AZ2148" s="12" t="str">
        <f t="shared" si="470"/>
        <v>ドラゴンキャノンひゃくれつショットおいろけＵＰ！コイルターン</v>
      </c>
      <c r="BA2148" s="12" t="str">
        <f t="shared" si="471"/>
        <v>ドラゴンキャノンひゃくれつショットおいろけＵＰ！コイルターン</v>
      </c>
      <c r="BB2148" s="11" t="str">
        <f t="shared" si="472"/>
        <v>BSSC－BL</v>
      </c>
      <c r="BC2148" s="11" t="str">
        <f t="shared" si="473"/>
        <v>BSSC－BL</v>
      </c>
      <c r="BD2148" s="11" t="str">
        <f t="shared" si="474"/>
        <v>BSSC－BL</v>
      </c>
      <c r="BE2148" s="11" t="str">
        <f t="shared" si="475"/>
        <v>BSSC－BL</v>
      </c>
    </row>
    <row r="2149" spans="1:57" ht="11.25" hidden="1" customHeight="1">
      <c r="A2149" s="6">
        <v>2148</v>
      </c>
      <c r="B2149" s="7" t="s">
        <v>4666</v>
      </c>
      <c r="C2149" s="8" t="s">
        <v>4667</v>
      </c>
      <c r="D2149" s="7" t="s">
        <v>72</v>
      </c>
      <c r="E2149" s="7" t="s">
        <v>73</v>
      </c>
      <c r="F2149" s="7" t="s">
        <v>109</v>
      </c>
      <c r="G2149" s="9">
        <v>124</v>
      </c>
      <c r="H2149" s="9">
        <v>120</v>
      </c>
      <c r="I2149" s="9">
        <v>44</v>
      </c>
      <c r="J2149" s="9">
        <v>44</v>
      </c>
      <c r="K2149" s="9">
        <v>45</v>
      </c>
      <c r="L2149" s="9">
        <v>44</v>
      </c>
      <c r="M2149" s="9">
        <v>47</v>
      </c>
      <c r="N2149" s="9">
        <v>46</v>
      </c>
      <c r="O2149" s="9">
        <v>45</v>
      </c>
      <c r="P2149" s="9">
        <v>96</v>
      </c>
      <c r="Q2149" s="10">
        <v>94</v>
      </c>
      <c r="R2149" s="11">
        <v>49</v>
      </c>
      <c r="S2149" s="11">
        <v>1</v>
      </c>
      <c r="T2149" s="11">
        <v>94</v>
      </c>
      <c r="U2149" s="11">
        <v>97</v>
      </c>
      <c r="V2149" s="11">
        <v>1</v>
      </c>
      <c r="W2149" s="11">
        <v>95</v>
      </c>
      <c r="X2149" s="11">
        <f t="shared" si="462"/>
        <v>431</v>
      </c>
      <c r="Y2149" s="11">
        <f t="shared" si="463"/>
        <v>4240</v>
      </c>
      <c r="Z2149" s="11">
        <f t="shared" si="464"/>
        <v>2200</v>
      </c>
      <c r="AA2149" s="11">
        <f t="shared" si="465"/>
        <v>3775</v>
      </c>
      <c r="AB2149" s="11">
        <f t="shared" si="466"/>
        <v>3775</v>
      </c>
      <c r="AC2149" s="6">
        <f t="shared" si="467"/>
        <v>4480</v>
      </c>
      <c r="AD2149" s="9" t="s">
        <v>190</v>
      </c>
      <c r="AE2149" s="3" t="str">
        <f>IF(ISERROR(VLOOKUP($AD2149,技まとめ!$A$1:$F$380,6,FALSE)),"－",VLOOKUP($AD2149,技まとめ!$A$1:$F$380,6,FALSE))</f>
        <v>BS</v>
      </c>
      <c r="AF2149" s="3">
        <f>IF(ISERROR(VLOOKUP($AD2149,技まとめ!$A$1:$F$380,3,FALSE)),"－",VLOOKUP($AD2149,技まとめ!$A$1:$F$380,3,FALSE))</f>
        <v>75</v>
      </c>
      <c r="AG2149" s="3">
        <f>IF(ISERROR(VLOOKUP($AD2149,技まとめ!$A$1:$F$380,5,FALSE)),"－",VLOOKUP($AD2149,技まとめ!$A$1:$F$380,5,FALSE))</f>
        <v>43</v>
      </c>
      <c r="AH2149" s="3" t="str">
        <f>IF($E2149=IF(ISERROR(VLOOKUP($AD2149,技まとめ!$A$1:$F$380,4,FALSE)),"－",VLOOKUP($AD2149,技まとめ!$A$1:$F$380,4,FALSE)),"一致","")</f>
        <v/>
      </c>
      <c r="AI2149" s="9" t="s">
        <v>186</v>
      </c>
      <c r="AJ2149" s="3" t="str">
        <f>IF(ISERROR(VLOOKUP($AI2149,技まとめ!$A$1:$F$380,6,FALSE)),"－",VLOOKUP($AI2149,技まとめ!$A$1:$F$380,6,FALSE))</f>
        <v>DR</v>
      </c>
      <c r="AK2149" s="3">
        <f>IF(ISERROR(VLOOKUP($AI2149,技まとめ!$A$1:$F$380,3,FALSE)),"－",VLOOKUP($AI2149,技まとめ!$A$1:$F$380,3,FALSE))</f>
        <v>27</v>
      </c>
      <c r="AL2149" s="3">
        <f>IF(ISERROR(VLOOKUP($AI2149,技まとめ!$A$1:$F$380,5,FALSE)),"－",VLOOKUP($AI2149,技まとめ!$A$1:$F$380,5,FALSE))</f>
        <v>25</v>
      </c>
      <c r="AM2149" s="3" t="str">
        <f>IF($E2149=IF(ISERROR(VLOOKUP($AI2149,技まとめ!$A$1:$F$380,4,FALSE)),"－",VLOOKUP($AI2149,技まとめ!$A$1:$F$380,4,FALSE)),"一致","")</f>
        <v/>
      </c>
      <c r="AN2149" s="9" t="s">
        <v>141</v>
      </c>
      <c r="AO2149" s="3" t="str">
        <f>IF(ISERROR(VLOOKUP($AN2149,技まとめ!$A$1:$F$380,6,FALSE)),"－",VLOOKUP($AN2149,技まとめ!$A$1:$F$380,6,FALSE))</f>
        <v>SC</v>
      </c>
      <c r="AP2149" s="3">
        <f>IF(ISERROR(VLOOKUP($AN2149,技まとめ!$A$1:$F$380,3,FALSE)),"－",VLOOKUP($AN2149,技まとめ!$A$1:$F$380,3,FALSE))</f>
        <v>42</v>
      </c>
      <c r="AQ2149" s="3">
        <f>IF(ISERROR(VLOOKUP($AN2149,技まとめ!$A$1:$F$380,5,FALSE)),"－",VLOOKUP($AN2149,技まとめ!$A$1:$F$380,5,FALSE))</f>
        <v>28</v>
      </c>
      <c r="AR2149" s="3" t="str">
        <f>IF($E2149=IF(ISERROR(VLOOKUP($AN2149,技まとめ!$A$1:$F$380,4,FALSE)),"－",VLOOKUP($AN2149,技まとめ!$A$1:$F$380,4,FALSE)),"一致","")</f>
        <v/>
      </c>
      <c r="AS2149" s="9" t="s">
        <v>235</v>
      </c>
      <c r="AT2149" s="3" t="str">
        <f>IF(ISERROR(VLOOKUP($AS2149,技まとめ!$A$1:$F$380,6,FALSE)),"－",VLOOKUP($AS2149,技まとめ!$A$1:$F$380,6,FALSE))</f>
        <v>BL</v>
      </c>
      <c r="AU2149" s="3">
        <f>IF(ISERROR(VLOOKUP($AS2149,技まとめ!$A$1:$F$380,3,FALSE)),"－",VLOOKUP($AS2149,技まとめ!$A$1:$F$380,3,FALSE))</f>
        <v>18</v>
      </c>
      <c r="AV2149" s="3">
        <f>IF(ISERROR(VLOOKUP($AS2149,技まとめ!$A$1:$F$380,5,FALSE)),"－",VLOOKUP($AS2149,技まとめ!$A$1:$F$380,5,FALSE))</f>
        <v>21</v>
      </c>
      <c r="AW2149" s="3" t="str">
        <f>IF($E2149=IF(ISERROR(VLOOKUP($AS2149,技まとめ!$A$1:$F$380,4,FALSE)),"－",VLOOKUP($AS2149,技まとめ!$A$1:$F$380,4,FALSE)),"一致","")</f>
        <v/>
      </c>
      <c r="AX2149" s="12" t="str">
        <f t="shared" si="468"/>
        <v>にひゃくれつショットフーセンガムドラゴンクラッシュドッペルゲンガー</v>
      </c>
      <c r="AY2149" s="12" t="str">
        <f t="shared" si="469"/>
        <v>にひゃくれつショットフーセンガムドラゴンクラッシュドッペルゲンガー</v>
      </c>
      <c r="AZ2149" s="12" t="str">
        <f t="shared" si="470"/>
        <v>にひゃくれつショットフーセンガムドラゴンクラッシュドッペルゲンガー</v>
      </c>
      <c r="BA2149" s="12" t="str">
        <f t="shared" si="471"/>
        <v>にひゃくれつショットフーセンガムドラゴンクラッシュドッペルゲンガー</v>
      </c>
      <c r="BB2149" s="11" t="str">
        <f t="shared" si="472"/>
        <v>BSDRSCBL</v>
      </c>
      <c r="BC2149" s="11" t="str">
        <f t="shared" si="473"/>
        <v>BSDRSCBL</v>
      </c>
      <c r="BD2149" s="11" t="str">
        <f t="shared" si="474"/>
        <v>BSDRSCBL</v>
      </c>
      <c r="BE2149" s="11" t="str">
        <f t="shared" si="475"/>
        <v>BSDRSCBL</v>
      </c>
    </row>
    <row r="2150" spans="1:57" ht="11.25" hidden="1" customHeight="1">
      <c r="A2150" s="6">
        <v>2149</v>
      </c>
      <c r="B2150" s="7" t="s">
        <v>4668</v>
      </c>
      <c r="C2150" s="8" t="s">
        <v>4669</v>
      </c>
      <c r="D2150" s="7" t="s">
        <v>72</v>
      </c>
      <c r="E2150" s="7" t="s">
        <v>81</v>
      </c>
      <c r="F2150" s="7" t="s">
        <v>128</v>
      </c>
      <c r="G2150" s="9">
        <v>118</v>
      </c>
      <c r="H2150" s="9">
        <v>91</v>
      </c>
      <c r="I2150" s="9">
        <v>52</v>
      </c>
      <c r="J2150" s="9">
        <v>52</v>
      </c>
      <c r="K2150" s="9">
        <v>49</v>
      </c>
      <c r="L2150" s="9">
        <v>50</v>
      </c>
      <c r="M2150" s="9">
        <v>65</v>
      </c>
      <c r="N2150" s="9">
        <v>53</v>
      </c>
      <c r="O2150" s="9">
        <v>50</v>
      </c>
      <c r="P2150" s="9">
        <v>61</v>
      </c>
      <c r="Q2150" s="10">
        <v>102</v>
      </c>
      <c r="R2150" s="11">
        <v>33</v>
      </c>
      <c r="S2150" s="11">
        <v>1</v>
      </c>
      <c r="T2150" s="11">
        <v>100</v>
      </c>
      <c r="U2150" s="11">
        <v>115</v>
      </c>
      <c r="V2150" s="11">
        <v>1</v>
      </c>
      <c r="W2150" s="11">
        <v>100</v>
      </c>
      <c r="X2150" s="11">
        <f t="shared" si="462"/>
        <v>452</v>
      </c>
      <c r="Y2150" s="11">
        <f t="shared" si="463"/>
        <v>4585</v>
      </c>
      <c r="Z2150" s="11">
        <f t="shared" si="464"/>
        <v>1665</v>
      </c>
      <c r="AA2150" s="11">
        <f t="shared" si="465"/>
        <v>4010</v>
      </c>
      <c r="AB2150" s="11">
        <f t="shared" si="466"/>
        <v>4010</v>
      </c>
      <c r="AC2150" s="6">
        <f t="shared" si="467"/>
        <v>4665</v>
      </c>
      <c r="AD2150" s="9" t="s">
        <v>103</v>
      </c>
      <c r="AE2150" s="3" t="str">
        <f>IF(ISERROR(VLOOKUP($AD2150,技まとめ!$A$1:$F$380,6,FALSE)),"－",VLOOKUP($AD2150,技まとめ!$A$1:$F$380,6,FALSE))</f>
        <v>DR</v>
      </c>
      <c r="AF2150" s="3">
        <f>IF(ISERROR(VLOOKUP($AD2150,技まとめ!$A$1:$F$380,3,FALSE)),"－",VLOOKUP($AD2150,技まとめ!$A$1:$F$380,3,FALSE))</f>
        <v>56</v>
      </c>
      <c r="AG2150" s="3">
        <f>IF(ISERROR(VLOOKUP($AD2150,技まとめ!$A$1:$F$380,5,FALSE)),"－",VLOOKUP($AD2150,技まとめ!$A$1:$F$380,5,FALSE))</f>
        <v>39</v>
      </c>
      <c r="AH2150" s="3" t="str">
        <f>IF($E2150=IF(ISERROR(VLOOKUP($AD2150,技まとめ!$A$1:$F$380,4,FALSE)),"－",VLOOKUP($AD2150,技まとめ!$A$1:$F$380,4,FALSE)),"一致","")</f>
        <v/>
      </c>
      <c r="AI2150" s="9" t="s">
        <v>447</v>
      </c>
      <c r="AJ2150" s="3" t="str">
        <f>IF(ISERROR(VLOOKUP($AI2150,技まとめ!$A$1:$F$380,6,FALSE)),"－",VLOOKUP($AI2150,技まとめ!$A$1:$F$380,6,FALSE))</f>
        <v>BB</v>
      </c>
      <c r="AK2150" s="3">
        <f>IF(ISERROR(VLOOKUP($AI2150,技まとめ!$A$1:$F$380,3,FALSE)),"－",VLOOKUP($AI2150,技まとめ!$A$1:$F$380,3,FALSE))</f>
        <v>65</v>
      </c>
      <c r="AL2150" s="3">
        <f>IF(ISERROR(VLOOKUP($AI2150,技まとめ!$A$1:$F$380,5,FALSE)),"－",VLOOKUP($AI2150,技まとめ!$A$1:$F$380,5,FALSE))</f>
        <v>42</v>
      </c>
      <c r="AM2150" s="3" t="str">
        <f>IF($E2150=IF(ISERROR(VLOOKUP($AI2150,技まとめ!$A$1:$F$380,4,FALSE)),"－",VLOOKUP($AI2150,技まとめ!$A$1:$F$380,4,FALSE)),"一致","")</f>
        <v/>
      </c>
      <c r="AN2150" s="9" t="s">
        <v>283</v>
      </c>
      <c r="AO2150" s="3" t="str">
        <f>IF(ISERROR(VLOOKUP($AN2150,技まとめ!$A$1:$F$380,6,FALSE)),"－",VLOOKUP($AN2150,技まとめ!$A$1:$F$380,6,FALSE))</f>
        <v>NS</v>
      </c>
      <c r="AP2150" s="3">
        <f>IF(ISERROR(VLOOKUP($AN2150,技まとめ!$A$1:$F$380,3,FALSE)),"－",VLOOKUP($AN2150,技まとめ!$A$1:$F$380,3,FALSE))</f>
        <v>27</v>
      </c>
      <c r="AQ2150" s="3">
        <f>IF(ISERROR(VLOOKUP($AN2150,技まとめ!$A$1:$F$380,5,FALSE)),"－",VLOOKUP($AN2150,技まとめ!$A$1:$F$380,5,FALSE))</f>
        <v>20</v>
      </c>
      <c r="AR2150" s="3" t="str">
        <f>IF($E2150=IF(ISERROR(VLOOKUP($AN2150,技まとめ!$A$1:$F$380,4,FALSE)),"－",VLOOKUP($AN2150,技まとめ!$A$1:$F$380,4,FALSE)),"一致","")</f>
        <v/>
      </c>
      <c r="AS2150" s="9" t="s">
        <v>314</v>
      </c>
      <c r="AT2150" s="3" t="str">
        <f>IF(ISERROR(VLOOKUP($AS2150,技まとめ!$A$1:$F$380,6,FALSE)),"－",VLOOKUP($AS2150,技まとめ!$A$1:$F$380,6,FALSE))</f>
        <v>SC</v>
      </c>
      <c r="AU2150" s="3">
        <f>IF(ISERROR(VLOOKUP($AS2150,技まとめ!$A$1:$F$380,3,FALSE)),"－",VLOOKUP($AS2150,技まとめ!$A$1:$F$380,3,FALSE))</f>
        <v>79</v>
      </c>
      <c r="AV2150" s="3">
        <f>IF(ISERROR(VLOOKUP($AS2150,技まとめ!$A$1:$F$380,5,FALSE)),"－",VLOOKUP($AS2150,技まとめ!$A$1:$F$380,5,FALSE))</f>
        <v>43</v>
      </c>
      <c r="AW2150" s="3" t="str">
        <f>IF($E2150=IF(ISERROR(VLOOKUP($AS2150,技まとめ!$A$1:$F$380,4,FALSE)),"－",VLOOKUP($AS2150,技まとめ!$A$1:$F$380,4,FALSE)),"一致","")</f>
        <v/>
      </c>
      <c r="AX2150" s="12" t="str">
        <f t="shared" si="468"/>
        <v>まぼろしドリブルヘビーベイビーサイコショットミラージュシュート</v>
      </c>
      <c r="AY2150" s="12" t="str">
        <f t="shared" si="469"/>
        <v>まぼろしドリブルヘビーベイビーサイコショットミラージュシュート</v>
      </c>
      <c r="AZ2150" s="12" t="str">
        <f t="shared" si="470"/>
        <v>まぼろしドリブルヘビーベイビーサイコショットミラージュシュート</v>
      </c>
      <c r="BA2150" s="12" t="str">
        <f t="shared" si="471"/>
        <v>まぼろしドリブルヘビーベイビーサイコショットミラージュシュート</v>
      </c>
      <c r="BB2150" s="11" t="str">
        <f t="shared" si="472"/>
        <v>DRBBNSSC</v>
      </c>
      <c r="BC2150" s="11" t="str">
        <f t="shared" si="473"/>
        <v>DRBBNSSC</v>
      </c>
      <c r="BD2150" s="11" t="str">
        <f t="shared" si="474"/>
        <v>DRBBNSSC</v>
      </c>
      <c r="BE2150" s="11" t="str">
        <f t="shared" si="475"/>
        <v>DRBBNSSC</v>
      </c>
    </row>
    <row r="2151" spans="1:57" ht="11.25" hidden="1" customHeight="1">
      <c r="A2151" s="6">
        <v>2150</v>
      </c>
      <c r="B2151" s="7" t="s">
        <v>4670</v>
      </c>
      <c r="C2151" s="8" t="s">
        <v>4671</v>
      </c>
      <c r="D2151" s="7" t="s">
        <v>72</v>
      </c>
      <c r="E2151" s="7" t="s">
        <v>102</v>
      </c>
      <c r="F2151" s="7" t="s">
        <v>128</v>
      </c>
      <c r="G2151" s="9">
        <v>93</v>
      </c>
      <c r="H2151" s="9">
        <v>116</v>
      </c>
      <c r="I2151" s="9">
        <v>48</v>
      </c>
      <c r="J2151" s="9">
        <v>48</v>
      </c>
      <c r="K2151" s="9">
        <v>49</v>
      </c>
      <c r="L2151" s="9">
        <v>51</v>
      </c>
      <c r="M2151" s="9">
        <v>49</v>
      </c>
      <c r="N2151" s="9">
        <v>48</v>
      </c>
      <c r="O2151" s="9">
        <v>51</v>
      </c>
      <c r="P2151" s="9">
        <v>88</v>
      </c>
      <c r="Q2151" s="10">
        <v>98</v>
      </c>
      <c r="R2151" s="11">
        <v>51</v>
      </c>
      <c r="S2151" s="11">
        <v>1</v>
      </c>
      <c r="T2151" s="11">
        <v>101</v>
      </c>
      <c r="U2151" s="11">
        <v>99</v>
      </c>
      <c r="V2151" s="11">
        <v>1</v>
      </c>
      <c r="W2151" s="11">
        <v>101</v>
      </c>
      <c r="X2151" s="11">
        <f t="shared" si="462"/>
        <v>452</v>
      </c>
      <c r="Y2151" s="11">
        <f t="shared" si="463"/>
        <v>4430</v>
      </c>
      <c r="Z2151" s="11">
        <f t="shared" si="464"/>
        <v>2300</v>
      </c>
      <c r="AA2151" s="11">
        <f t="shared" si="465"/>
        <v>4050</v>
      </c>
      <c r="AB2151" s="11">
        <f t="shared" si="466"/>
        <v>4050</v>
      </c>
      <c r="AC2151" s="6">
        <f t="shared" si="467"/>
        <v>4800</v>
      </c>
      <c r="AD2151" s="9" t="s">
        <v>90</v>
      </c>
      <c r="AE2151" s="3" t="str">
        <f>IF(ISERROR(VLOOKUP($AD2151,技まとめ!$A$1:$F$380,6,FALSE)),"－",VLOOKUP($AD2151,技まとめ!$A$1:$F$380,6,FALSE))</f>
        <v>DR</v>
      </c>
      <c r="AF2151" s="3">
        <f>IF(ISERROR(VLOOKUP($AD2151,技まとめ!$A$1:$F$380,3,FALSE)),"－",VLOOKUP($AD2151,技まとめ!$A$1:$F$380,3,FALSE))</f>
        <v>46</v>
      </c>
      <c r="AG2151" s="3">
        <f>IF(ISERROR(VLOOKUP($AD2151,技まとめ!$A$1:$F$380,5,FALSE)),"－",VLOOKUP($AD2151,技まとめ!$A$1:$F$380,5,FALSE))</f>
        <v>33</v>
      </c>
      <c r="AH2151" s="3" t="str">
        <f>IF($E2151=IF(ISERROR(VLOOKUP($AD2151,技まとめ!$A$1:$F$380,4,FALSE)),"－",VLOOKUP($AD2151,技まとめ!$A$1:$F$380,4,FALSE)),"一致","")</f>
        <v/>
      </c>
      <c r="AI2151" s="9" t="s">
        <v>500</v>
      </c>
      <c r="AJ2151" s="3" t="str">
        <f>IF(ISERROR(VLOOKUP($AI2151,技まとめ!$A$1:$F$380,6,FALSE)),"－",VLOOKUP($AI2151,技まとめ!$A$1:$F$380,6,FALSE))</f>
        <v>SC</v>
      </c>
      <c r="AK2151" s="3">
        <f>IF(ISERROR(VLOOKUP($AI2151,技まとめ!$A$1:$F$380,3,FALSE)),"－",VLOOKUP($AI2151,技まとめ!$A$1:$F$380,3,FALSE))</f>
        <v>31</v>
      </c>
      <c r="AL2151" s="3">
        <f>IF(ISERROR(VLOOKUP($AI2151,技まとめ!$A$1:$F$380,5,FALSE)),"－",VLOOKUP($AI2151,技まとめ!$A$1:$F$380,5,FALSE))</f>
        <v>22</v>
      </c>
      <c r="AM2151" s="3" t="str">
        <f>IF($E2151=IF(ISERROR(VLOOKUP($AI2151,技まとめ!$A$1:$F$380,4,FALSE)),"－",VLOOKUP($AI2151,技まとめ!$A$1:$F$380,4,FALSE)),"一致","")</f>
        <v/>
      </c>
      <c r="AN2151" s="9" t="s">
        <v>283</v>
      </c>
      <c r="AO2151" s="3" t="str">
        <f>IF(ISERROR(VLOOKUP($AN2151,技まとめ!$A$1:$F$380,6,FALSE)),"－",VLOOKUP($AN2151,技まとめ!$A$1:$F$380,6,FALSE))</f>
        <v>NS</v>
      </c>
      <c r="AP2151" s="3">
        <f>IF(ISERROR(VLOOKUP($AN2151,技まとめ!$A$1:$F$380,3,FALSE)),"－",VLOOKUP($AN2151,技まとめ!$A$1:$F$380,3,FALSE))</f>
        <v>27</v>
      </c>
      <c r="AQ2151" s="3">
        <f>IF(ISERROR(VLOOKUP($AN2151,技まとめ!$A$1:$F$380,5,FALSE)),"－",VLOOKUP($AN2151,技まとめ!$A$1:$F$380,5,FALSE))</f>
        <v>20</v>
      </c>
      <c r="AR2151" s="3" t="str">
        <f>IF($E2151=IF(ISERROR(VLOOKUP($AN2151,技まとめ!$A$1:$F$380,4,FALSE)),"－",VLOOKUP($AN2151,技まとめ!$A$1:$F$380,4,FALSE)),"一致","")</f>
        <v/>
      </c>
      <c r="AS2151" s="9" t="s">
        <v>621</v>
      </c>
      <c r="AT2151" s="3" t="str">
        <f>IF(ISERROR(VLOOKUP($AS2151,技まとめ!$A$1:$F$380,6,FALSE)),"－",VLOOKUP($AS2151,技まとめ!$A$1:$F$380,6,FALSE))</f>
        <v>BB</v>
      </c>
      <c r="AU2151" s="3">
        <f>IF(ISERROR(VLOOKUP($AS2151,技まとめ!$A$1:$F$380,3,FALSE)),"－",VLOOKUP($AS2151,技まとめ!$A$1:$F$380,3,FALSE))</f>
        <v>92</v>
      </c>
      <c r="AV2151" s="3">
        <f>IF(ISERROR(VLOOKUP($AS2151,技まとめ!$A$1:$F$380,5,FALSE)),"－",VLOOKUP($AS2151,技まとめ!$A$1:$F$380,5,FALSE))</f>
        <v>53</v>
      </c>
      <c r="AW2151" s="3" t="str">
        <f>IF($E2151=IF(ISERROR(VLOOKUP($AS2151,技まとめ!$A$1:$F$380,4,FALSE)),"－",VLOOKUP($AS2151,技まとめ!$A$1:$F$380,4,FALSE)),"一致","")</f>
        <v/>
      </c>
      <c r="AX2151" s="12" t="str">
        <f t="shared" si="468"/>
        <v>モグラフェイントつちだるまサイコショットデーモンカット</v>
      </c>
      <c r="AY2151" s="12" t="str">
        <f t="shared" si="469"/>
        <v>モグラフェイントつちだるまサイコショットデーモンカット</v>
      </c>
      <c r="AZ2151" s="12" t="str">
        <f t="shared" si="470"/>
        <v>モグラフェイントつちだるまサイコショットデーモンカット</v>
      </c>
      <c r="BA2151" s="12" t="str">
        <f t="shared" si="471"/>
        <v>モグラフェイントつちだるまサイコショットデーモンカット</v>
      </c>
      <c r="BB2151" s="11" t="str">
        <f t="shared" si="472"/>
        <v>DRSCNSBB</v>
      </c>
      <c r="BC2151" s="11" t="str">
        <f t="shared" si="473"/>
        <v>DRSCNSBB</v>
      </c>
      <c r="BD2151" s="11" t="str">
        <f t="shared" si="474"/>
        <v>DRSCNSBB</v>
      </c>
      <c r="BE2151" s="11" t="str">
        <f t="shared" si="475"/>
        <v>DRSCNSBB</v>
      </c>
    </row>
    <row r="2152" spans="1:57" ht="11.25" hidden="1" customHeight="1">
      <c r="A2152" s="6">
        <v>2151</v>
      </c>
      <c r="B2152" s="7" t="s">
        <v>4672</v>
      </c>
      <c r="C2152" s="8" t="s">
        <v>4673</v>
      </c>
      <c r="D2152" s="7" t="s">
        <v>72</v>
      </c>
      <c r="E2152" s="7" t="s">
        <v>102</v>
      </c>
      <c r="F2152" s="7" t="s">
        <v>74</v>
      </c>
      <c r="G2152" s="9">
        <v>92</v>
      </c>
      <c r="H2152" s="9">
        <v>90</v>
      </c>
      <c r="I2152" s="9">
        <v>60</v>
      </c>
      <c r="J2152" s="9">
        <v>60</v>
      </c>
      <c r="K2152" s="9">
        <v>60</v>
      </c>
      <c r="L2152" s="9">
        <v>64</v>
      </c>
      <c r="M2152" s="9">
        <v>41</v>
      </c>
      <c r="N2152" s="9">
        <v>41</v>
      </c>
      <c r="O2152" s="9">
        <v>59</v>
      </c>
      <c r="P2152" s="9">
        <v>73</v>
      </c>
      <c r="Q2152" s="10">
        <v>110</v>
      </c>
      <c r="R2152" s="11">
        <v>52</v>
      </c>
      <c r="S2152" s="11">
        <v>1</v>
      </c>
      <c r="T2152" s="11">
        <v>114</v>
      </c>
      <c r="U2152" s="11">
        <v>91</v>
      </c>
      <c r="V2152" s="11">
        <v>1</v>
      </c>
      <c r="W2152" s="11">
        <v>109</v>
      </c>
      <c r="X2152" s="11">
        <f t="shared" si="462"/>
        <v>478</v>
      </c>
      <c r="Y2152" s="11">
        <f t="shared" si="463"/>
        <v>4950</v>
      </c>
      <c r="Z2152" s="11">
        <f t="shared" si="464"/>
        <v>2375</v>
      </c>
      <c r="AA2152" s="11">
        <f t="shared" si="465"/>
        <v>4545</v>
      </c>
      <c r="AB2152" s="11">
        <f t="shared" si="466"/>
        <v>4545</v>
      </c>
      <c r="AC2152" s="6">
        <f t="shared" si="467"/>
        <v>5365</v>
      </c>
      <c r="AD2152" s="9" t="s">
        <v>442</v>
      </c>
      <c r="AE2152" s="3" t="str">
        <f>IF(ISERROR(VLOOKUP($AD2152,技まとめ!$A$1:$F$380,6,FALSE)),"－",VLOOKUP($AD2152,技まとめ!$A$1:$F$380,6,FALSE))</f>
        <v>CA</v>
      </c>
      <c r="AF2152" s="3">
        <f>IF(ISERROR(VLOOKUP($AD2152,技まとめ!$A$1:$F$380,3,FALSE)),"－",VLOOKUP($AD2152,技まとめ!$A$1:$F$380,3,FALSE))</f>
        <v>75</v>
      </c>
      <c r="AG2152" s="3">
        <f>IF(ISERROR(VLOOKUP($AD2152,技まとめ!$A$1:$F$380,5,FALSE)),"－",VLOOKUP($AD2152,技まとめ!$A$1:$F$380,5,FALSE))</f>
        <v>45</v>
      </c>
      <c r="AH2152" s="3" t="str">
        <f>IF($E2152=IF(ISERROR(VLOOKUP($AD2152,技まとめ!$A$1:$F$380,4,FALSE)),"－",VLOOKUP($AD2152,技まとめ!$A$1:$F$380,4,FALSE)),"一致","")</f>
        <v/>
      </c>
      <c r="AI2152" s="9" t="s">
        <v>665</v>
      </c>
      <c r="AJ2152" s="3" t="str">
        <f>IF(ISERROR(VLOOKUP($AI2152,技まとめ!$A$1:$F$380,6,FALSE)),"－",VLOOKUP($AI2152,技まとめ!$A$1:$F$380,6,FALSE))</f>
        <v>CA</v>
      </c>
      <c r="AK2152" s="3">
        <f>IF(ISERROR(VLOOKUP($AI2152,技まとめ!$A$1:$F$380,3,FALSE)),"－",VLOOKUP($AI2152,技まとめ!$A$1:$F$380,3,FALSE))</f>
        <v>19</v>
      </c>
      <c r="AL2152" s="3">
        <f>IF(ISERROR(VLOOKUP($AI2152,技まとめ!$A$1:$F$380,5,FALSE)),"－",VLOOKUP($AI2152,技まとめ!$A$1:$F$380,5,FALSE))</f>
        <v>22</v>
      </c>
      <c r="AM2152" s="3" t="str">
        <f>IF($E2152=IF(ISERROR(VLOOKUP($AI2152,技まとめ!$A$1:$F$380,4,FALSE)),"－",VLOOKUP($AI2152,技まとめ!$A$1:$F$380,4,FALSE)),"一致","")</f>
        <v/>
      </c>
      <c r="AN2152" s="9" t="s">
        <v>326</v>
      </c>
      <c r="AO2152" s="3" t="str">
        <f>IF(ISERROR(VLOOKUP($AN2152,技まとめ!$A$1:$F$380,6,FALSE)),"－",VLOOKUP($AN2152,技まとめ!$A$1:$F$380,6,FALSE))</f>
        <v>BL</v>
      </c>
      <c r="AP2152" s="3">
        <f>IF(ISERROR(VLOOKUP($AN2152,技まとめ!$A$1:$F$380,3,FALSE)),"－",VLOOKUP($AN2152,技まとめ!$A$1:$F$380,3,FALSE))</f>
        <v>56</v>
      </c>
      <c r="AQ2152" s="3">
        <f>IF(ISERROR(VLOOKUP($AN2152,技まとめ!$A$1:$F$380,5,FALSE)),"－",VLOOKUP($AN2152,技まとめ!$A$1:$F$380,5,FALSE))</f>
        <v>39</v>
      </c>
      <c r="AR2152" s="3" t="str">
        <f>IF($E2152=IF(ISERROR(VLOOKUP($AN2152,技まとめ!$A$1:$F$380,4,FALSE)),"－",VLOOKUP($AN2152,技まとめ!$A$1:$F$380,4,FALSE)),"一致","")</f>
        <v/>
      </c>
      <c r="AS2152" s="9" t="s">
        <v>351</v>
      </c>
      <c r="AT2152" s="3" t="str">
        <f>IF(ISERROR(VLOOKUP($AS2152,技まとめ!$A$1:$F$380,6,FALSE)),"－",VLOOKUP($AS2152,技まとめ!$A$1:$F$380,6,FALSE))</f>
        <v>CA</v>
      </c>
      <c r="AU2152" s="3">
        <f>IF(ISERROR(VLOOKUP($AS2152,技まとめ!$A$1:$F$380,3,FALSE)),"－",VLOOKUP($AS2152,技まとめ!$A$1:$F$380,3,FALSE))</f>
        <v>92</v>
      </c>
      <c r="AV2152" s="3">
        <f>IF(ISERROR(VLOOKUP($AS2152,技まとめ!$A$1:$F$380,5,FALSE)),"－",VLOOKUP($AS2152,技まとめ!$A$1:$F$380,5,FALSE))</f>
        <v>50</v>
      </c>
      <c r="AW2152" s="3" t="str">
        <f>IF($E2152=IF(ISERROR(VLOOKUP($AS2152,技まとめ!$A$1:$F$380,4,FALSE)),"－",VLOOKUP($AS2152,技まとめ!$A$1:$F$380,4,FALSE)),"一致","")</f>
        <v/>
      </c>
      <c r="AX2152" s="12" t="str">
        <f t="shared" si="468"/>
        <v>フラッシュアッパートルネードキャッチパワーチャージギガントウォール</v>
      </c>
      <c r="AY2152" s="12" t="str">
        <f t="shared" si="469"/>
        <v>フラッシュアッパートルネードキャッチパワーチャージギガントウォール</v>
      </c>
      <c r="AZ2152" s="12" t="str">
        <f t="shared" si="470"/>
        <v>フラッシュアッパートルネードキャッチパワーチャージギガントウォール</v>
      </c>
      <c r="BA2152" s="12" t="str">
        <f t="shared" si="471"/>
        <v>フラッシュアッパートルネードキャッチパワーチャージギガントウォール</v>
      </c>
      <c r="BB2152" s="11" t="str">
        <f t="shared" si="472"/>
        <v>CACABLCA</v>
      </c>
      <c r="BC2152" s="11" t="str">
        <f t="shared" si="473"/>
        <v>CACABLCA</v>
      </c>
      <c r="BD2152" s="11" t="str">
        <f t="shared" si="474"/>
        <v>CACABLCA</v>
      </c>
      <c r="BE2152" s="11" t="str">
        <f t="shared" si="475"/>
        <v>CACABLCA</v>
      </c>
    </row>
    <row r="2153" spans="1:57" ht="11.25" hidden="1" customHeight="1">
      <c r="A2153" s="6">
        <v>2152</v>
      </c>
      <c r="B2153" s="7" t="s">
        <v>4674</v>
      </c>
      <c r="C2153" s="8" t="s">
        <v>4675</v>
      </c>
      <c r="D2153" s="7" t="s">
        <v>72</v>
      </c>
      <c r="E2153" s="7" t="s">
        <v>73</v>
      </c>
      <c r="F2153" s="7" t="s">
        <v>82</v>
      </c>
      <c r="G2153" s="9">
        <v>99</v>
      </c>
      <c r="H2153" s="9">
        <v>128</v>
      </c>
      <c r="I2153" s="9">
        <v>58</v>
      </c>
      <c r="J2153" s="9">
        <v>62</v>
      </c>
      <c r="K2153" s="9">
        <v>43</v>
      </c>
      <c r="L2153" s="9">
        <v>61</v>
      </c>
      <c r="M2153" s="9">
        <v>48</v>
      </c>
      <c r="N2153" s="9">
        <v>51</v>
      </c>
      <c r="O2153" s="9">
        <v>50</v>
      </c>
      <c r="P2153" s="9">
        <v>58</v>
      </c>
      <c r="Q2153" s="10">
        <v>108</v>
      </c>
      <c r="R2153" s="11">
        <v>32</v>
      </c>
      <c r="S2153" s="11">
        <v>1</v>
      </c>
      <c r="T2153" s="11">
        <v>111</v>
      </c>
      <c r="U2153" s="11">
        <v>98</v>
      </c>
      <c r="V2153" s="11">
        <v>1</v>
      </c>
      <c r="W2153" s="11">
        <v>100</v>
      </c>
      <c r="X2153" s="11">
        <f t="shared" si="462"/>
        <v>451</v>
      </c>
      <c r="Y2153" s="11">
        <f t="shared" si="463"/>
        <v>4825</v>
      </c>
      <c r="Z2153" s="11">
        <f t="shared" si="464"/>
        <v>1630</v>
      </c>
      <c r="AA2153" s="11">
        <f t="shared" si="465"/>
        <v>4395</v>
      </c>
      <c r="AB2153" s="11">
        <f t="shared" si="466"/>
        <v>4395</v>
      </c>
      <c r="AC2153" s="6">
        <f t="shared" si="467"/>
        <v>5100</v>
      </c>
      <c r="AD2153" s="9" t="s">
        <v>241</v>
      </c>
      <c r="AE2153" s="3" t="str">
        <f>IF(ISERROR(VLOOKUP($AD2153,技まとめ!$A$1:$F$380,6,FALSE)),"－",VLOOKUP($AD2153,技まとめ!$A$1:$F$380,6,FALSE))</f>
        <v>P1</v>
      </c>
      <c r="AF2153" s="3">
        <f>IF(ISERROR(VLOOKUP($AD2153,技まとめ!$A$1:$F$380,3,FALSE)),"－",VLOOKUP($AD2153,技まとめ!$A$1:$F$380,3,FALSE))</f>
        <v>52</v>
      </c>
      <c r="AG2153" s="3">
        <f>IF(ISERROR(VLOOKUP($AD2153,技まとめ!$A$1:$F$380,5,FALSE)),"－",VLOOKUP($AD2153,技まとめ!$A$1:$F$380,5,FALSE))</f>
        <v>35</v>
      </c>
      <c r="AH2153" s="3" t="str">
        <f>IF($E2153=IF(ISERROR(VLOOKUP($AD2153,技まとめ!$A$1:$F$380,4,FALSE)),"－",VLOOKUP($AD2153,技まとめ!$A$1:$F$380,4,FALSE)),"一致","")</f>
        <v/>
      </c>
      <c r="AI2153" s="9" t="s">
        <v>163</v>
      </c>
      <c r="AJ2153" s="3" t="str">
        <f>IF(ISERROR(VLOOKUP($AI2153,技まとめ!$A$1:$F$380,6,FALSE)),"－",VLOOKUP($AI2153,技まとめ!$A$1:$F$380,6,FALSE))</f>
        <v>BL</v>
      </c>
      <c r="AK2153" s="3">
        <f>IF(ISERROR(VLOOKUP($AI2153,技まとめ!$A$1:$F$380,3,FALSE)),"－",VLOOKUP($AI2153,技まとめ!$A$1:$F$380,3,FALSE))</f>
        <v>59</v>
      </c>
      <c r="AL2153" s="3">
        <f>IF(ISERROR(VLOOKUP($AI2153,技まとめ!$A$1:$F$380,5,FALSE)),"－",VLOOKUP($AI2153,技まとめ!$A$1:$F$380,5,FALSE))</f>
        <v>38</v>
      </c>
      <c r="AM2153" s="3" t="str">
        <f>IF($E2153=IF(ISERROR(VLOOKUP($AI2153,技まとめ!$A$1:$F$380,4,FALSE)),"－",VLOOKUP($AI2153,技まとめ!$A$1:$F$380,4,FALSE)),"一致","")</f>
        <v/>
      </c>
      <c r="AN2153" s="9" t="s">
        <v>173</v>
      </c>
      <c r="AO2153" s="3" t="str">
        <f>IF(ISERROR(VLOOKUP($AN2153,技まとめ!$A$1:$F$380,6,FALSE)),"－",VLOOKUP($AN2153,技まとめ!$A$1:$F$380,6,FALSE))</f>
        <v>DR</v>
      </c>
      <c r="AP2153" s="3">
        <f>IF(ISERROR(VLOOKUP($AN2153,技まとめ!$A$1:$F$380,3,FALSE)),"－",VLOOKUP($AN2153,技まとめ!$A$1:$F$380,3,FALSE))</f>
        <v>65</v>
      </c>
      <c r="AQ2153" s="3">
        <f>IF(ISERROR(VLOOKUP($AN2153,技まとめ!$A$1:$F$380,5,FALSE)),"－",VLOOKUP($AN2153,技まとめ!$A$1:$F$380,5,FALSE))</f>
        <v>42</v>
      </c>
      <c r="AR2153" s="3" t="str">
        <f>IF($E2153=IF(ISERROR(VLOOKUP($AN2153,技まとめ!$A$1:$F$380,4,FALSE)),"－",VLOOKUP($AN2153,技まとめ!$A$1:$F$380,4,FALSE)),"一致","")</f>
        <v/>
      </c>
      <c r="AS2153" s="9" t="s">
        <v>591</v>
      </c>
      <c r="AT2153" s="3" t="str">
        <f>IF(ISERROR(VLOOKUP($AS2153,技まとめ!$A$1:$F$380,6,FALSE)),"－",VLOOKUP($AS2153,技まとめ!$A$1:$F$380,6,FALSE))</f>
        <v>NS</v>
      </c>
      <c r="AU2153" s="3">
        <f>IF(ISERROR(VLOOKUP($AS2153,技まとめ!$A$1:$F$380,3,FALSE)),"－",VLOOKUP($AS2153,技まとめ!$A$1:$F$380,3,FALSE))</f>
        <v>85</v>
      </c>
      <c r="AV2153" s="3">
        <f>IF(ISERROR(VLOOKUP($AS2153,技まとめ!$A$1:$F$380,5,FALSE)),"－",VLOOKUP($AS2153,技まとめ!$A$1:$F$380,5,FALSE))</f>
        <v>46</v>
      </c>
      <c r="AW2153" s="3" t="str">
        <f>IF($E2153=IF(ISERROR(VLOOKUP($AS2153,技まとめ!$A$1:$F$380,4,FALSE)),"－",VLOOKUP($AS2153,技まとめ!$A$1:$F$380,4,FALSE)),"一致","")</f>
        <v/>
      </c>
      <c r="AX2153" s="12" t="str">
        <f t="shared" si="468"/>
        <v>ばくれつパンチサイクロンぶんしんフェイントディバインアロー</v>
      </c>
      <c r="AY2153" s="12" t="str">
        <f t="shared" si="469"/>
        <v>ばくれつパンチサイクロンぶんしんフェイントディバインアロー</v>
      </c>
      <c r="AZ2153" s="12" t="str">
        <f t="shared" si="470"/>
        <v>ばくれつパンチサイクロンぶんしんフェイントディバインアロー</v>
      </c>
      <c r="BA2153" s="12" t="str">
        <f t="shared" si="471"/>
        <v>ばくれつパンチサイクロンぶんしんフェイントディバインアロー</v>
      </c>
      <c r="BB2153" s="11" t="str">
        <f t="shared" si="472"/>
        <v>P1BLDRNS</v>
      </c>
      <c r="BC2153" s="11" t="str">
        <f t="shared" si="473"/>
        <v>P1BLDRNS</v>
      </c>
      <c r="BD2153" s="11" t="str">
        <f t="shared" si="474"/>
        <v>P1BLDRNS</v>
      </c>
      <c r="BE2153" s="11" t="str">
        <f t="shared" si="475"/>
        <v>P1BLDRNS</v>
      </c>
    </row>
    <row r="2154" spans="1:57" ht="11.25" hidden="1" customHeight="1">
      <c r="A2154" s="6">
        <v>2153</v>
      </c>
      <c r="B2154" s="7" t="s">
        <v>4676</v>
      </c>
      <c r="C2154" s="8" t="s">
        <v>4677</v>
      </c>
      <c r="D2154" s="7" t="s">
        <v>72</v>
      </c>
      <c r="E2154" s="7" t="s">
        <v>81</v>
      </c>
      <c r="F2154" s="7" t="s">
        <v>128</v>
      </c>
      <c r="G2154" s="9">
        <v>126</v>
      </c>
      <c r="H2154" s="9">
        <v>109</v>
      </c>
      <c r="I2154" s="9">
        <v>39</v>
      </c>
      <c r="J2154" s="9">
        <v>39</v>
      </c>
      <c r="K2154" s="9">
        <v>60</v>
      </c>
      <c r="L2154" s="9">
        <v>40</v>
      </c>
      <c r="M2154" s="9">
        <v>59</v>
      </c>
      <c r="N2154" s="9">
        <v>59</v>
      </c>
      <c r="O2154" s="9">
        <v>61</v>
      </c>
      <c r="P2154" s="9">
        <v>68</v>
      </c>
      <c r="Q2154" s="10">
        <v>89</v>
      </c>
      <c r="R2154" s="11">
        <v>44</v>
      </c>
      <c r="S2154" s="11">
        <v>1</v>
      </c>
      <c r="T2154" s="11">
        <v>90</v>
      </c>
      <c r="U2154" s="11">
        <v>109</v>
      </c>
      <c r="V2154" s="11">
        <v>1</v>
      </c>
      <c r="W2154" s="11">
        <v>111</v>
      </c>
      <c r="X2154" s="11">
        <f t="shared" si="462"/>
        <v>445</v>
      </c>
      <c r="Y2154" s="11">
        <f t="shared" si="463"/>
        <v>4120</v>
      </c>
      <c r="Z2154" s="11">
        <f t="shared" si="464"/>
        <v>2105</v>
      </c>
      <c r="AA2154" s="11">
        <f t="shared" si="465"/>
        <v>3715</v>
      </c>
      <c r="AB2154" s="11">
        <f t="shared" si="466"/>
        <v>3715</v>
      </c>
      <c r="AC2154" s="6">
        <f t="shared" si="467"/>
        <v>4375</v>
      </c>
      <c r="AD2154" s="9" t="s">
        <v>283</v>
      </c>
      <c r="AE2154" s="3" t="str">
        <f>IF(ISERROR(VLOOKUP($AD2154,技まとめ!$A$1:$F$380,6,FALSE)),"－",VLOOKUP($AD2154,技まとめ!$A$1:$F$380,6,FALSE))</f>
        <v>NS</v>
      </c>
      <c r="AF2154" s="3">
        <f>IF(ISERROR(VLOOKUP($AD2154,技まとめ!$A$1:$F$380,3,FALSE)),"－",VLOOKUP($AD2154,技まとめ!$A$1:$F$380,3,FALSE))</f>
        <v>27</v>
      </c>
      <c r="AG2154" s="3">
        <f>IF(ISERROR(VLOOKUP($AD2154,技まとめ!$A$1:$F$380,5,FALSE)),"－",VLOOKUP($AD2154,技まとめ!$A$1:$F$380,5,FALSE))</f>
        <v>20</v>
      </c>
      <c r="AH2154" s="3" t="str">
        <f>IF($E2154=IF(ISERROR(VLOOKUP($AD2154,技まとめ!$A$1:$F$380,4,FALSE)),"－",VLOOKUP($AD2154,技まとめ!$A$1:$F$380,4,FALSE)),"一致","")</f>
        <v/>
      </c>
      <c r="AI2154" s="9" t="s">
        <v>540</v>
      </c>
      <c r="AJ2154" s="3" t="str">
        <f>IF(ISERROR(VLOOKUP($AI2154,技まとめ!$A$1:$F$380,6,FALSE)),"－",VLOOKUP($AI2154,技まとめ!$A$1:$F$380,6,FALSE))</f>
        <v>BS</v>
      </c>
      <c r="AK2154" s="3">
        <f>IF(ISERROR(VLOOKUP($AI2154,技まとめ!$A$1:$F$380,3,FALSE)),"－",VLOOKUP($AI2154,技まとめ!$A$1:$F$380,3,FALSE))</f>
        <v>51</v>
      </c>
      <c r="AL2154" s="3">
        <f>IF(ISERROR(VLOOKUP($AI2154,技まとめ!$A$1:$F$380,5,FALSE)),"－",VLOOKUP($AI2154,技まとめ!$A$1:$F$380,5,FALSE))</f>
        <v>31</v>
      </c>
      <c r="AM2154" s="3" t="str">
        <f>IF($E2154=IF(ISERROR(VLOOKUP($AI2154,技まとめ!$A$1:$F$380,4,FALSE)),"－",VLOOKUP($AI2154,技まとめ!$A$1:$F$380,4,FALSE)),"一致","")</f>
        <v>一致</v>
      </c>
      <c r="AN2154" s="9" t="s">
        <v>615</v>
      </c>
      <c r="AO2154" s="3" t="str">
        <f>IF(ISERROR(VLOOKUP($AN2154,技まとめ!$A$1:$F$380,6,FALSE)),"－",VLOOKUP($AN2154,技まとめ!$A$1:$F$380,6,FALSE))</f>
        <v>DR</v>
      </c>
      <c r="AP2154" s="3">
        <f>IF(ISERROR(VLOOKUP($AN2154,技まとめ!$A$1:$F$380,3,FALSE)),"－",VLOOKUP($AN2154,技まとめ!$A$1:$F$380,3,FALSE))</f>
        <v>75</v>
      </c>
      <c r="AQ2154" s="3">
        <f>IF(ISERROR(VLOOKUP($AN2154,技まとめ!$A$1:$F$380,5,FALSE)),"－",VLOOKUP($AN2154,技まとめ!$A$1:$F$380,5,FALSE))</f>
        <v>47</v>
      </c>
      <c r="AR2154" s="3" t="str">
        <f>IF($E2154=IF(ISERROR(VLOOKUP($AN2154,技まとめ!$A$1:$F$380,4,FALSE)),"－",VLOOKUP($AN2154,技まとめ!$A$1:$F$380,4,FALSE)),"一致","")</f>
        <v/>
      </c>
      <c r="AS2154" s="9" t="s">
        <v>423</v>
      </c>
      <c r="AT2154" s="3" t="str">
        <f>IF(ISERROR(VLOOKUP($AS2154,技まとめ!$A$1:$F$380,6,FALSE)),"－",VLOOKUP($AS2154,技まとめ!$A$1:$F$380,6,FALSE))</f>
        <v>BL</v>
      </c>
      <c r="AU2154" s="3">
        <f>IF(ISERROR(VLOOKUP($AS2154,技まとめ!$A$1:$F$380,3,FALSE)),"－",VLOOKUP($AS2154,技まとめ!$A$1:$F$380,3,FALSE))</f>
        <v>13</v>
      </c>
      <c r="AV2154" s="3">
        <f>IF(ISERROR(VLOOKUP($AS2154,技まとめ!$A$1:$F$380,5,FALSE)),"－",VLOOKUP($AS2154,技まとめ!$A$1:$F$380,5,FALSE))</f>
        <v>20</v>
      </c>
      <c r="AW2154" s="3" t="str">
        <f>IF($E2154=IF(ISERROR(VLOOKUP($AS2154,技まとめ!$A$1:$F$380,4,FALSE)),"－",VLOOKUP($AS2154,技まとめ!$A$1:$F$380,4,FALSE)),"一致","")</f>
        <v>一致</v>
      </c>
      <c r="AX2154" s="12" t="str">
        <f t="shared" si="468"/>
        <v>サイコショットバックトルネードマタドールフェイントコイルターン</v>
      </c>
      <c r="AY2154" s="12" t="str">
        <f t="shared" si="469"/>
        <v>サイコショットバックトルネードマタドールフェイントコイルターン</v>
      </c>
      <c r="AZ2154" s="12" t="str">
        <f t="shared" si="470"/>
        <v>サイコショットバックトルネードマタドールフェイントコイルターン</v>
      </c>
      <c r="BA2154" s="12" t="str">
        <f t="shared" si="471"/>
        <v>サイコショットバックトルネードマタドールフェイントコイルターン</v>
      </c>
      <c r="BB2154" s="11" t="str">
        <f t="shared" si="472"/>
        <v>NSBSDRBL</v>
      </c>
      <c r="BC2154" s="11" t="str">
        <f t="shared" si="473"/>
        <v>NSBSDRBL</v>
      </c>
      <c r="BD2154" s="11" t="str">
        <f t="shared" si="474"/>
        <v>NSBSDRBL</v>
      </c>
      <c r="BE2154" s="11" t="str">
        <f t="shared" si="475"/>
        <v>NSBSDRBL</v>
      </c>
    </row>
    <row r="2155" spans="1:57" ht="11.25" hidden="1" customHeight="1">
      <c r="A2155" s="6">
        <v>2154</v>
      </c>
      <c r="B2155" s="7" t="s">
        <v>4678</v>
      </c>
      <c r="C2155" s="8" t="s">
        <v>4679</v>
      </c>
      <c r="D2155" s="7" t="s">
        <v>72</v>
      </c>
      <c r="E2155" s="7" t="s">
        <v>95</v>
      </c>
      <c r="F2155" s="7" t="s">
        <v>109</v>
      </c>
      <c r="G2155" s="9">
        <v>124</v>
      </c>
      <c r="H2155" s="9">
        <v>95</v>
      </c>
      <c r="I2155" s="9">
        <v>40</v>
      </c>
      <c r="J2155" s="9">
        <v>40</v>
      </c>
      <c r="K2155" s="9">
        <v>54</v>
      </c>
      <c r="L2155" s="9">
        <v>42</v>
      </c>
      <c r="M2155" s="9">
        <v>63</v>
      </c>
      <c r="N2155" s="9">
        <v>56</v>
      </c>
      <c r="O2155" s="9">
        <v>54</v>
      </c>
      <c r="P2155" s="9">
        <v>62</v>
      </c>
      <c r="Q2155" s="10">
        <v>90</v>
      </c>
      <c r="R2155" s="11">
        <v>30</v>
      </c>
      <c r="S2155" s="11">
        <v>1</v>
      </c>
      <c r="T2155" s="11">
        <v>92</v>
      </c>
      <c r="U2155" s="11">
        <v>113</v>
      </c>
      <c r="V2155" s="11">
        <v>1</v>
      </c>
      <c r="W2155" s="11">
        <v>104</v>
      </c>
      <c r="X2155" s="11">
        <f t="shared" si="462"/>
        <v>431</v>
      </c>
      <c r="Y2155" s="11">
        <f t="shared" si="463"/>
        <v>4125</v>
      </c>
      <c r="Z2155" s="11">
        <f t="shared" si="464"/>
        <v>1580</v>
      </c>
      <c r="AA2155" s="11">
        <f t="shared" si="465"/>
        <v>3750</v>
      </c>
      <c r="AB2155" s="11">
        <f t="shared" si="466"/>
        <v>3750</v>
      </c>
      <c r="AC2155" s="6">
        <f t="shared" si="467"/>
        <v>4350</v>
      </c>
      <c r="AD2155" s="9" t="s">
        <v>331</v>
      </c>
      <c r="AE2155" s="3" t="str">
        <f>IF(ISERROR(VLOOKUP($AD2155,技まとめ!$A$1:$F$380,6,FALSE)),"－",VLOOKUP($AD2155,技まとめ!$A$1:$F$380,6,FALSE))</f>
        <v>DR</v>
      </c>
      <c r="AF2155" s="3">
        <f>IF(ISERROR(VLOOKUP($AD2155,技まとめ!$A$1:$F$380,3,FALSE)),"－",VLOOKUP($AD2155,技まとめ!$A$1:$F$380,3,FALSE))</f>
        <v>77</v>
      </c>
      <c r="AG2155" s="3">
        <f>IF(ISERROR(VLOOKUP($AD2155,技まとめ!$A$1:$F$380,5,FALSE)),"－",VLOOKUP($AD2155,技まとめ!$A$1:$F$380,5,FALSE))</f>
        <v>47</v>
      </c>
      <c r="AH2155" s="3" t="str">
        <f>IF($E2155=IF(ISERROR(VLOOKUP($AD2155,技まとめ!$A$1:$F$380,4,FALSE)),"－",VLOOKUP($AD2155,技まとめ!$A$1:$F$380,4,FALSE)),"一致","")</f>
        <v/>
      </c>
      <c r="AI2155" s="9" t="s">
        <v>388</v>
      </c>
      <c r="AJ2155" s="3" t="str">
        <f>IF(ISERROR(VLOOKUP($AI2155,技まとめ!$A$1:$F$380,6,FALSE)),"－",VLOOKUP($AI2155,技まとめ!$A$1:$F$380,6,FALSE))</f>
        <v>NS</v>
      </c>
      <c r="AK2155" s="3">
        <f>IF(ISERROR(VLOOKUP($AI2155,技まとめ!$A$1:$F$380,3,FALSE)),"－",VLOOKUP($AI2155,技まとめ!$A$1:$F$380,3,FALSE))</f>
        <v>31</v>
      </c>
      <c r="AL2155" s="3">
        <f>IF(ISERROR(VLOOKUP($AI2155,技まとめ!$A$1:$F$380,5,FALSE)),"－",VLOOKUP($AI2155,技まとめ!$A$1:$F$380,5,FALSE))</f>
        <v>22</v>
      </c>
      <c r="AM2155" s="3" t="str">
        <f>IF($E2155=IF(ISERROR(VLOOKUP($AI2155,技まとめ!$A$1:$F$380,4,FALSE)),"－",VLOOKUP($AI2155,技まとめ!$A$1:$F$380,4,FALSE)),"一致","")</f>
        <v/>
      </c>
      <c r="AN2155" s="9" t="s">
        <v>112</v>
      </c>
      <c r="AO2155" s="3" t="str">
        <f>IF(ISERROR(VLOOKUP($AN2155,技まとめ!$A$1:$F$380,6,FALSE)),"－",VLOOKUP($AN2155,技まとめ!$A$1:$F$380,6,FALSE))</f>
        <v>BB</v>
      </c>
      <c r="AP2155" s="3">
        <f>IF(ISERROR(VLOOKUP($AN2155,技まとめ!$A$1:$F$380,3,FALSE)),"－",VLOOKUP($AN2155,技まとめ!$A$1:$F$380,3,FALSE))</f>
        <v>77</v>
      </c>
      <c r="AQ2155" s="3">
        <f>IF(ISERROR(VLOOKUP($AN2155,技まとめ!$A$1:$F$380,5,FALSE)),"－",VLOOKUP($AN2155,技まとめ!$A$1:$F$380,5,FALSE))</f>
        <v>47</v>
      </c>
      <c r="AR2155" s="3" t="str">
        <f>IF($E2155=IF(ISERROR(VLOOKUP($AN2155,技まとめ!$A$1:$F$380,4,FALSE)),"－",VLOOKUP($AN2155,技まとめ!$A$1:$F$380,4,FALSE)),"一致","")</f>
        <v/>
      </c>
      <c r="AS2155" s="9" t="s">
        <v>668</v>
      </c>
      <c r="AT2155" s="3" t="str">
        <f>IF(ISERROR(VLOOKUP($AS2155,技まとめ!$A$1:$F$380,6,FALSE)),"－",VLOOKUP($AS2155,技まとめ!$A$1:$F$380,6,FALSE))</f>
        <v>BL</v>
      </c>
      <c r="AU2155" s="3">
        <f>IF(ISERROR(VLOOKUP($AS2155,技まとめ!$A$1:$F$380,3,FALSE)),"－",VLOOKUP($AS2155,技まとめ!$A$1:$F$380,3,FALSE))</f>
        <v>46</v>
      </c>
      <c r="AV2155" s="3">
        <f>IF(ISERROR(VLOOKUP($AS2155,技まとめ!$A$1:$F$380,5,FALSE)),"－",VLOOKUP($AS2155,技まとめ!$A$1:$F$380,5,FALSE))</f>
        <v>33</v>
      </c>
      <c r="AW2155" s="3" t="str">
        <f>IF($E2155=IF(ISERROR(VLOOKUP($AS2155,技まとめ!$A$1:$F$380,4,FALSE)),"－",VLOOKUP($AS2155,技まとめ!$A$1:$F$380,4,FALSE)),"一致","")</f>
        <v/>
      </c>
      <c r="AX2155" s="12" t="str">
        <f t="shared" si="468"/>
        <v>ライトニングアクセルメテオアタックシューティングスターじばしりかえん</v>
      </c>
      <c r="AY2155" s="12" t="str">
        <f t="shared" si="469"/>
        <v>ライトニングアクセルメテオアタックシューティングスターじばしりかえん</v>
      </c>
      <c r="AZ2155" s="12" t="str">
        <f t="shared" si="470"/>
        <v>ライトニングアクセルメテオアタックシューティングスターじばしりかえん</v>
      </c>
      <c r="BA2155" s="12" t="str">
        <f t="shared" si="471"/>
        <v>ライトニングアクセルメテオアタックシューティングスターじばしりかえん</v>
      </c>
      <c r="BB2155" s="11" t="str">
        <f t="shared" si="472"/>
        <v>DRNSBBBL</v>
      </c>
      <c r="BC2155" s="11" t="str">
        <f t="shared" si="473"/>
        <v>DRNSBBBL</v>
      </c>
      <c r="BD2155" s="11" t="str">
        <f t="shared" si="474"/>
        <v>DRNSBBBL</v>
      </c>
      <c r="BE2155" s="11" t="str">
        <f t="shared" si="475"/>
        <v>DRNSBBBL</v>
      </c>
    </row>
    <row r="2156" spans="1:57" ht="11.25" hidden="1" customHeight="1">
      <c r="A2156" s="6">
        <v>2155</v>
      </c>
      <c r="B2156" s="7" t="s">
        <v>4680</v>
      </c>
      <c r="C2156" s="8" t="s">
        <v>4681</v>
      </c>
      <c r="D2156" s="7" t="s">
        <v>650</v>
      </c>
      <c r="E2156" s="7" t="s">
        <v>81</v>
      </c>
      <c r="F2156" s="7" t="s">
        <v>128</v>
      </c>
      <c r="G2156" s="9">
        <v>109</v>
      </c>
      <c r="H2156" s="9">
        <v>123</v>
      </c>
      <c r="I2156" s="9">
        <v>40</v>
      </c>
      <c r="J2156" s="9">
        <v>39</v>
      </c>
      <c r="K2156" s="9">
        <v>56</v>
      </c>
      <c r="L2156" s="9">
        <v>39</v>
      </c>
      <c r="M2156" s="9">
        <v>54</v>
      </c>
      <c r="N2156" s="9">
        <v>56</v>
      </c>
      <c r="O2156" s="9">
        <v>55</v>
      </c>
      <c r="P2156" s="9">
        <v>72</v>
      </c>
      <c r="Q2156" s="10">
        <v>90</v>
      </c>
      <c r="R2156" s="11">
        <v>41</v>
      </c>
      <c r="S2156" s="11">
        <v>1</v>
      </c>
      <c r="T2156" s="11">
        <v>89</v>
      </c>
      <c r="U2156" s="11">
        <v>104</v>
      </c>
      <c r="V2156" s="11">
        <v>1</v>
      </c>
      <c r="W2156" s="11">
        <v>105</v>
      </c>
      <c r="X2156" s="11">
        <f t="shared" si="462"/>
        <v>431</v>
      </c>
      <c r="Y2156" s="11">
        <f t="shared" si="463"/>
        <v>4130</v>
      </c>
      <c r="Z2156" s="11">
        <f t="shared" si="464"/>
        <v>1970</v>
      </c>
      <c r="AA2156" s="11">
        <f t="shared" si="465"/>
        <v>3650</v>
      </c>
      <c r="AB2156" s="11">
        <f t="shared" si="466"/>
        <v>3650</v>
      </c>
      <c r="AC2156" s="6">
        <f t="shared" si="467"/>
        <v>4290</v>
      </c>
      <c r="AD2156" s="9" t="s">
        <v>162</v>
      </c>
      <c r="AE2156" s="3" t="str">
        <f>IF(ISERROR(VLOOKUP($AD2156,技まとめ!$A$1:$F$380,6,FALSE)),"－",VLOOKUP($AD2156,技まとめ!$A$1:$F$380,6,FALSE))</f>
        <v>DR</v>
      </c>
      <c r="AF2156" s="3">
        <f>IF(ISERROR(VLOOKUP($AD2156,技まとめ!$A$1:$F$380,3,FALSE)),"－",VLOOKUP($AD2156,技まとめ!$A$1:$F$380,3,FALSE))</f>
        <v>56</v>
      </c>
      <c r="AG2156" s="3">
        <f>IF(ISERROR(VLOOKUP($AD2156,技まとめ!$A$1:$F$380,5,FALSE)),"－",VLOOKUP($AD2156,技まとめ!$A$1:$F$380,5,FALSE))</f>
        <v>25</v>
      </c>
      <c r="AH2156" s="3" t="str">
        <f>IF($E2156=IF(ISERROR(VLOOKUP($AD2156,技まとめ!$A$1:$F$380,4,FALSE)),"－",VLOOKUP($AD2156,技まとめ!$A$1:$F$380,4,FALSE)),"一致","")</f>
        <v/>
      </c>
      <c r="AI2156" s="9" t="s">
        <v>177</v>
      </c>
      <c r="AJ2156" s="3" t="str">
        <f>IF(ISERROR(VLOOKUP($AI2156,技まとめ!$A$1:$F$380,6,FALSE)),"－",VLOOKUP($AI2156,技まとめ!$A$1:$F$380,6,FALSE))</f>
        <v>DR</v>
      </c>
      <c r="AK2156" s="3">
        <f>IF(ISERROR(VLOOKUP($AI2156,技まとめ!$A$1:$F$380,3,FALSE)),"－",VLOOKUP($AI2156,技まとめ!$A$1:$F$380,3,FALSE))</f>
        <v>93</v>
      </c>
      <c r="AL2156" s="3">
        <f>IF(ISERROR(VLOOKUP($AI2156,技まとめ!$A$1:$F$380,5,FALSE)),"－",VLOOKUP($AI2156,技まとめ!$A$1:$F$380,5,FALSE))</f>
        <v>42</v>
      </c>
      <c r="AM2156" s="3" t="str">
        <f>IF($E2156=IF(ISERROR(VLOOKUP($AI2156,技まとめ!$A$1:$F$380,4,FALSE)),"－",VLOOKUP($AI2156,技まとめ!$A$1:$F$380,4,FALSE)),"一致","")</f>
        <v/>
      </c>
      <c r="AN2156" s="9" t="s">
        <v>295</v>
      </c>
      <c r="AO2156" s="3" t="str">
        <f>IF(ISERROR(VLOOKUP($AN2156,技まとめ!$A$1:$F$380,6,FALSE)),"－",VLOOKUP($AN2156,技まとめ!$A$1:$F$380,6,FALSE))</f>
        <v>DR</v>
      </c>
      <c r="AP2156" s="3">
        <f>IF(ISERROR(VLOOKUP($AN2156,技まとめ!$A$1:$F$380,3,FALSE)),"－",VLOOKUP($AN2156,技まとめ!$A$1:$F$380,3,FALSE))</f>
        <v>13</v>
      </c>
      <c r="AQ2156" s="3">
        <f>IF(ISERROR(VLOOKUP($AN2156,技まとめ!$A$1:$F$380,5,FALSE)),"－",VLOOKUP($AN2156,技まとめ!$A$1:$F$380,5,FALSE))</f>
        <v>20</v>
      </c>
      <c r="AR2156" s="3" t="str">
        <f>IF($E2156=IF(ISERROR(VLOOKUP($AN2156,技まとめ!$A$1:$F$380,4,FALSE)),"－",VLOOKUP($AN2156,技まとめ!$A$1:$F$380,4,FALSE)),"一致","")</f>
        <v/>
      </c>
      <c r="AS2156" s="9" t="s">
        <v>259</v>
      </c>
      <c r="AT2156" s="3" t="str">
        <f>IF(ISERROR(VLOOKUP($AS2156,技まとめ!$A$1:$F$380,6,FALSE)),"－",VLOOKUP($AS2156,技まとめ!$A$1:$F$380,6,FALSE))</f>
        <v>NS</v>
      </c>
      <c r="AU2156" s="3">
        <f>IF(ISERROR(VLOOKUP($AS2156,技まとめ!$A$1:$F$380,3,FALSE)),"－",VLOOKUP($AS2156,技まとめ!$A$1:$F$380,3,FALSE))</f>
        <v>64</v>
      </c>
      <c r="AV2156" s="3">
        <f>IF(ISERROR(VLOOKUP($AS2156,技まとめ!$A$1:$F$380,5,FALSE)),"－",VLOOKUP($AS2156,技まとめ!$A$1:$F$380,5,FALSE))</f>
        <v>37</v>
      </c>
      <c r="AW2156" s="3" t="str">
        <f>IF($E2156=IF(ISERROR(VLOOKUP($AS2156,技まとめ!$A$1:$F$380,4,FALSE)),"－",VLOOKUP($AS2156,技まとめ!$A$1:$F$380,4,FALSE)),"一致","")</f>
        <v/>
      </c>
      <c r="AX2156" s="12" t="str">
        <f t="shared" si="468"/>
        <v>ジャッジスルージャッジスルー２ダッシュアクセルアストロブレイク</v>
      </c>
      <c r="AY2156" s="12" t="str">
        <f t="shared" si="469"/>
        <v>ジャッジスルージャッジスルー２ダッシュアクセルアストロブレイク</v>
      </c>
      <c r="AZ2156" s="12" t="str">
        <f t="shared" si="470"/>
        <v>ジャッジスルージャッジスルー２ダッシュアクセルアストロブレイク</v>
      </c>
      <c r="BA2156" s="12" t="str">
        <f t="shared" si="471"/>
        <v>ジャッジスルージャッジスルー２ダッシュアクセルアストロブレイク</v>
      </c>
      <c r="BB2156" s="11" t="str">
        <f t="shared" si="472"/>
        <v>DRDRDRNS</v>
      </c>
      <c r="BC2156" s="11" t="str">
        <f t="shared" si="473"/>
        <v>DRDRDRNS</v>
      </c>
      <c r="BD2156" s="11" t="str">
        <f t="shared" si="474"/>
        <v>DRDRDRNS</v>
      </c>
      <c r="BE2156" s="11" t="str">
        <f t="shared" si="475"/>
        <v>DRDRDRNS</v>
      </c>
    </row>
    <row r="2157" spans="1:57" ht="11.25" hidden="1" customHeight="1">
      <c r="A2157" s="6">
        <v>2156</v>
      </c>
      <c r="B2157" s="7" t="s">
        <v>4682</v>
      </c>
      <c r="C2157" s="8" t="s">
        <v>4683</v>
      </c>
      <c r="D2157" s="7" t="s">
        <v>72</v>
      </c>
      <c r="E2157" s="7" t="s">
        <v>102</v>
      </c>
      <c r="F2157" s="7" t="s">
        <v>109</v>
      </c>
      <c r="G2157" s="9">
        <v>94</v>
      </c>
      <c r="H2157" s="9">
        <v>132</v>
      </c>
      <c r="I2157" s="9">
        <v>62</v>
      </c>
      <c r="J2157" s="9">
        <v>66</v>
      </c>
      <c r="K2157" s="9">
        <v>60</v>
      </c>
      <c r="L2157" s="9">
        <v>59</v>
      </c>
      <c r="M2157" s="9">
        <v>41</v>
      </c>
      <c r="N2157" s="9">
        <v>43</v>
      </c>
      <c r="O2157" s="9">
        <v>61</v>
      </c>
      <c r="P2157" s="9">
        <v>49</v>
      </c>
      <c r="Q2157" s="10">
        <v>112</v>
      </c>
      <c r="R2157" s="11">
        <v>36</v>
      </c>
      <c r="S2157" s="11">
        <v>1</v>
      </c>
      <c r="T2157" s="11">
        <v>109</v>
      </c>
      <c r="U2157" s="11">
        <v>91</v>
      </c>
      <c r="V2157" s="11">
        <v>1</v>
      </c>
      <c r="W2157" s="11">
        <v>111</v>
      </c>
      <c r="X2157" s="11">
        <f t="shared" si="462"/>
        <v>461</v>
      </c>
      <c r="Y2157" s="11">
        <f t="shared" si="463"/>
        <v>5040</v>
      </c>
      <c r="Z2157" s="11">
        <f t="shared" si="464"/>
        <v>1825</v>
      </c>
      <c r="AA2157" s="11">
        <f t="shared" si="465"/>
        <v>4380</v>
      </c>
      <c r="AB2157" s="11">
        <f t="shared" si="466"/>
        <v>4380</v>
      </c>
      <c r="AC2157" s="6">
        <f t="shared" si="467"/>
        <v>5095</v>
      </c>
      <c r="AD2157" s="9" t="s">
        <v>3893</v>
      </c>
      <c r="AE2157" s="3" t="str">
        <f>IF(ISERROR(VLOOKUP($AD2157,技まとめ!$A$1:$F$380,6,FALSE)),"－",VLOOKUP($AD2157,技まとめ!$A$1:$F$380,6,FALSE))</f>
        <v>NS</v>
      </c>
      <c r="AF2157" s="3">
        <f>IF(ISERROR(VLOOKUP($AD2157,技まとめ!$A$1:$F$380,3,FALSE)),"－",VLOOKUP($AD2157,技まとめ!$A$1:$F$380,3,FALSE))</f>
        <v>57</v>
      </c>
      <c r="AG2157" s="3">
        <f>IF(ISERROR(VLOOKUP($AD2157,技まとめ!$A$1:$F$380,5,FALSE)),"－",VLOOKUP($AD2157,技まとめ!$A$1:$F$380,5,FALSE))</f>
        <v>34</v>
      </c>
      <c r="AH2157" s="3" t="str">
        <f>IF($E2157=IF(ISERROR(VLOOKUP($AD2157,技まとめ!$A$1:$F$380,4,FALSE)),"－",VLOOKUP($AD2157,技まとめ!$A$1:$F$380,4,FALSE)),"一致","")</f>
        <v/>
      </c>
      <c r="AI2157" s="9" t="s">
        <v>75</v>
      </c>
      <c r="AJ2157" s="3" t="str">
        <f>IF(ISERROR(VLOOKUP($AI2157,技まとめ!$A$1:$F$380,6,FALSE)),"－",VLOOKUP($AI2157,技まとめ!$A$1:$F$380,6,FALSE))</f>
        <v>P2</v>
      </c>
      <c r="AK2157" s="3">
        <f>IF(ISERROR(VLOOKUP($AI2157,技まとめ!$A$1:$F$380,3,FALSE)),"－",VLOOKUP($AI2157,技まとめ!$A$1:$F$380,3,FALSE))</f>
        <v>64</v>
      </c>
      <c r="AL2157" s="3">
        <f>IF(ISERROR(VLOOKUP($AI2157,技まとめ!$A$1:$F$380,5,FALSE)),"－",VLOOKUP($AI2157,技まとめ!$A$1:$F$380,5,FALSE))</f>
        <v>37</v>
      </c>
      <c r="AM2157" s="3" t="str">
        <f>IF($E2157=IF(ISERROR(VLOOKUP($AI2157,技まとめ!$A$1:$F$380,4,FALSE)),"－",VLOOKUP($AI2157,技まとめ!$A$1:$F$380,4,FALSE)),"一致","")</f>
        <v/>
      </c>
      <c r="AN2157" s="9" t="s">
        <v>429</v>
      </c>
      <c r="AO2157" s="3" t="str">
        <f>IF(ISERROR(VLOOKUP($AN2157,技まとめ!$A$1:$F$380,6,FALSE)),"－",VLOOKUP($AN2157,技まとめ!$A$1:$F$380,6,FALSE))</f>
        <v>SC</v>
      </c>
      <c r="AP2157" s="3">
        <f>IF(ISERROR(VLOOKUP($AN2157,技まとめ!$A$1:$F$380,3,FALSE)),"－",VLOOKUP($AN2157,技まとめ!$A$1:$F$380,3,FALSE))</f>
        <v>77</v>
      </c>
      <c r="AQ2157" s="3">
        <f>IF(ISERROR(VLOOKUP($AN2157,技まとめ!$A$1:$F$380,5,FALSE)),"－",VLOOKUP($AN2157,技まとめ!$A$1:$F$380,5,FALSE))</f>
        <v>43</v>
      </c>
      <c r="AR2157" s="3" t="str">
        <f>IF($E2157=IF(ISERROR(VLOOKUP($AN2157,技まとめ!$A$1:$F$380,4,FALSE)),"－",VLOOKUP($AN2157,技まとめ!$A$1:$F$380,4,FALSE)),"一致","")</f>
        <v/>
      </c>
      <c r="AS2157" s="9" t="s">
        <v>116</v>
      </c>
      <c r="AT2157" s="3" t="str">
        <f>IF(ISERROR(VLOOKUP($AS2157,技まとめ!$A$1:$F$380,6,FALSE)),"－",VLOOKUP($AS2157,技まとめ!$A$1:$F$380,6,FALSE))</f>
        <v>DR</v>
      </c>
      <c r="AU2157" s="3">
        <f>IF(ISERROR(VLOOKUP($AS2157,技まとめ!$A$1:$F$380,3,FALSE)),"－",VLOOKUP($AS2157,技まとめ!$A$1:$F$380,3,FALSE))</f>
        <v>63</v>
      </c>
      <c r="AV2157" s="3">
        <f>IF(ISERROR(VLOOKUP($AS2157,技まとめ!$A$1:$F$380,5,FALSE)),"－",VLOOKUP($AS2157,技まとめ!$A$1:$F$380,5,FALSE))</f>
        <v>42</v>
      </c>
      <c r="AW2157" s="3" t="str">
        <f>IF($E2157=IF(ISERROR(VLOOKUP($AS2157,技まとめ!$A$1:$F$380,4,FALSE)),"－",VLOOKUP($AS2157,技まとめ!$A$1:$F$380,4,FALSE)),"一致","")</f>
        <v>一致</v>
      </c>
      <c r="AX2157" s="12" t="str">
        <f t="shared" si="468"/>
        <v>ジャンピングサンダーせいぎのてっけんパラディンストライクれっぷうダッシュ</v>
      </c>
      <c r="AY2157" s="12" t="str">
        <f t="shared" si="469"/>
        <v>ジャンピングサンダーせいぎのてっけんパラディンストライクれっぷうダッシュ</v>
      </c>
      <c r="AZ2157" s="12" t="str">
        <f t="shared" si="470"/>
        <v>ジャンピングサンダーせいぎのてっけんパラディンストライクれっぷうダッシュ</v>
      </c>
      <c r="BA2157" s="12" t="str">
        <f t="shared" si="471"/>
        <v>ジャンピングサンダーせいぎのてっけんパラディンストライクれっぷうダッシュ</v>
      </c>
      <c r="BB2157" s="11" t="str">
        <f t="shared" si="472"/>
        <v>NSP2SCDR</v>
      </c>
      <c r="BC2157" s="11" t="str">
        <f t="shared" si="473"/>
        <v>NSP2SCDR</v>
      </c>
      <c r="BD2157" s="11" t="str">
        <f t="shared" si="474"/>
        <v>NSP2SCDR</v>
      </c>
      <c r="BE2157" s="11" t="str">
        <f t="shared" si="475"/>
        <v>NSP2SCDR</v>
      </c>
    </row>
    <row r="2158" spans="1:57" ht="11.25" hidden="1" customHeight="1">
      <c r="A2158" s="6">
        <v>2157</v>
      </c>
      <c r="B2158" s="7" t="s">
        <v>4684</v>
      </c>
      <c r="C2158" s="8" t="s">
        <v>4685</v>
      </c>
      <c r="D2158" s="7" t="s">
        <v>72</v>
      </c>
      <c r="E2158" s="7" t="s">
        <v>95</v>
      </c>
      <c r="F2158" s="7" t="s">
        <v>128</v>
      </c>
      <c r="G2158" s="9">
        <v>118</v>
      </c>
      <c r="H2158" s="9">
        <v>99</v>
      </c>
      <c r="I2158" s="9">
        <v>63</v>
      </c>
      <c r="J2158" s="9">
        <v>65</v>
      </c>
      <c r="K2158" s="9">
        <v>56</v>
      </c>
      <c r="L2158" s="9">
        <v>53</v>
      </c>
      <c r="M2158" s="9">
        <v>56</v>
      </c>
      <c r="N2158" s="9">
        <v>56</v>
      </c>
      <c r="O2158" s="9">
        <v>57</v>
      </c>
      <c r="P2158" s="9">
        <v>16</v>
      </c>
      <c r="Q2158" s="10">
        <v>113</v>
      </c>
      <c r="R2158" s="11">
        <v>11</v>
      </c>
      <c r="S2158" s="11">
        <v>1</v>
      </c>
      <c r="T2158" s="11">
        <v>103</v>
      </c>
      <c r="U2158" s="11">
        <v>106</v>
      </c>
      <c r="V2158" s="11">
        <v>1</v>
      </c>
      <c r="W2158" s="11">
        <v>107</v>
      </c>
      <c r="X2158" s="11">
        <f t="shared" si="462"/>
        <v>442</v>
      </c>
      <c r="Y2158" s="11">
        <f t="shared" si="463"/>
        <v>5060</v>
      </c>
      <c r="Z2158" s="11">
        <f t="shared" si="464"/>
        <v>930</v>
      </c>
      <c r="AA2158" s="11">
        <f t="shared" si="465"/>
        <v>4150</v>
      </c>
      <c r="AB2158" s="11">
        <f t="shared" si="466"/>
        <v>4150</v>
      </c>
      <c r="AC2158" s="6">
        <f t="shared" si="467"/>
        <v>4710</v>
      </c>
      <c r="AD2158" s="9" t="s">
        <v>198</v>
      </c>
      <c r="AE2158" s="3" t="str">
        <f>IF(ISERROR(VLOOKUP($AD2158,技まとめ!$A$1:$F$380,6,FALSE)),"－",VLOOKUP($AD2158,技まとめ!$A$1:$F$380,6,FALSE))</f>
        <v>NS</v>
      </c>
      <c r="AF2158" s="3">
        <f>IF(ISERROR(VLOOKUP($AD2158,技まとめ!$A$1:$F$380,3,FALSE)),"－",VLOOKUP($AD2158,技まとめ!$A$1:$F$380,3,FALSE))</f>
        <v>94</v>
      </c>
      <c r="AG2158" s="3">
        <f>IF(ISERROR(VLOOKUP($AD2158,技まとめ!$A$1:$F$380,5,FALSE)),"－",VLOOKUP($AD2158,技まとめ!$A$1:$F$380,5,FALSE))</f>
        <v>52</v>
      </c>
      <c r="AH2158" s="3" t="str">
        <f>IF($E2158=IF(ISERROR(VLOOKUP($AD2158,技まとめ!$A$1:$F$380,4,FALSE)),"－",VLOOKUP($AD2158,技まとめ!$A$1:$F$380,4,FALSE)),"一致","")</f>
        <v>一致</v>
      </c>
      <c r="AI2158" s="9" t="s">
        <v>334</v>
      </c>
      <c r="AJ2158" s="3" t="str">
        <f>IF(ISERROR(VLOOKUP($AI2158,技まとめ!$A$1:$F$380,6,FALSE)),"－",VLOOKUP($AI2158,技まとめ!$A$1:$F$380,6,FALSE))</f>
        <v>DR</v>
      </c>
      <c r="AK2158" s="3">
        <f>IF(ISERROR(VLOOKUP($AI2158,技まとめ!$A$1:$F$380,3,FALSE)),"－",VLOOKUP($AI2158,技まとめ!$A$1:$F$380,3,FALSE))</f>
        <v>86</v>
      </c>
      <c r="AL2158" s="3">
        <f>IF(ISERROR(VLOOKUP($AI2158,技まとめ!$A$1:$F$380,5,FALSE)),"－",VLOOKUP($AI2158,技まとめ!$A$1:$F$380,5,FALSE))</f>
        <v>49</v>
      </c>
      <c r="AM2158" s="3" t="str">
        <f>IF($E2158=IF(ISERROR(VLOOKUP($AI2158,技まとめ!$A$1:$F$380,4,FALSE)),"－",VLOOKUP($AI2158,技まとめ!$A$1:$F$380,4,FALSE)),"一致","")</f>
        <v>一致</v>
      </c>
      <c r="AN2158" s="9" t="s">
        <v>2681</v>
      </c>
      <c r="AO2158" s="3" t="str">
        <f>IF(ISERROR(VLOOKUP($AN2158,技まとめ!$A$1:$F$380,6,FALSE)),"－",VLOOKUP($AN2158,技まとめ!$A$1:$F$380,6,FALSE))</f>
        <v>NS</v>
      </c>
      <c r="AP2158" s="3">
        <f>IF(ISERROR(VLOOKUP($AN2158,技まとめ!$A$1:$F$380,3,FALSE)),"－",VLOOKUP($AN2158,技まとめ!$A$1:$F$380,3,FALSE))</f>
        <v>117</v>
      </c>
      <c r="AQ2158" s="3">
        <f>IF(ISERROR(VLOOKUP($AN2158,技まとめ!$A$1:$F$380,5,FALSE)),"－",VLOOKUP($AN2158,技まとめ!$A$1:$F$380,5,FALSE))</f>
        <v>58</v>
      </c>
      <c r="AR2158" s="3" t="str">
        <f>IF($E2158=IF(ISERROR(VLOOKUP($AN2158,技まとめ!$A$1:$F$380,4,FALSE)),"－",VLOOKUP($AN2158,技まとめ!$A$1:$F$380,4,FALSE)),"一致","")</f>
        <v>一致</v>
      </c>
      <c r="AS2158" s="9" t="s">
        <v>599</v>
      </c>
      <c r="AT2158" s="3" t="str">
        <f>IF(ISERROR(VLOOKUP($AS2158,技まとめ!$A$1:$F$380,6,FALSE)),"－",VLOOKUP($AS2158,技まとめ!$A$1:$F$380,6,FALSE))</f>
        <v>－</v>
      </c>
      <c r="AU2158" s="3">
        <f>IF(ISERROR(VLOOKUP($AS2158,技まとめ!$A$1:$F$380,3,FALSE)),"－",VLOOKUP($AS2158,技まとめ!$A$1:$F$380,3,FALSE))</f>
        <v>0</v>
      </c>
      <c r="AV2158" s="3">
        <f>IF(ISERROR(VLOOKUP($AS2158,技まとめ!$A$1:$F$380,5,FALSE)),"－",VLOOKUP($AS2158,技まとめ!$A$1:$F$380,5,FALSE))</f>
        <v>0</v>
      </c>
      <c r="AW2158" s="3" t="str">
        <f>IF($E2158=IF(ISERROR(VLOOKUP($AS2158,技まとめ!$A$1:$F$380,4,FALSE)),"－",VLOOKUP($AS2158,技まとめ!$A$1:$F$380,4,FALSE)),"一致","")</f>
        <v/>
      </c>
      <c r="AX2158" s="12" t="str">
        <f t="shared" si="468"/>
        <v>こうていペンギン２ごうサザンクロスカットこうていペンギン１ごうシュートプラス</v>
      </c>
      <c r="AY2158" s="12" t="str">
        <f t="shared" si="469"/>
        <v>こうていペンギン２ごうサザンクロスカットこうていペンギン１ごうシュートプラス</v>
      </c>
      <c r="AZ2158" s="12" t="str">
        <f t="shared" si="470"/>
        <v>こうていペンギン２ごうサザンクロスカットこうていペンギン１ごうシュートプラス</v>
      </c>
      <c r="BA2158" s="12" t="str">
        <f t="shared" si="471"/>
        <v>こうていペンギン２ごうサザンクロスカットこうていペンギン１ごうシュートプラス</v>
      </c>
      <c r="BB2158" s="11" t="str">
        <f t="shared" si="472"/>
        <v>NSDRNS－</v>
      </c>
      <c r="BC2158" s="11" t="str">
        <f t="shared" si="473"/>
        <v>NSDRNS－</v>
      </c>
      <c r="BD2158" s="11" t="str">
        <f t="shared" si="474"/>
        <v>NSDRNS－</v>
      </c>
      <c r="BE2158" s="11" t="str">
        <f t="shared" si="475"/>
        <v>NSDRNS－</v>
      </c>
    </row>
    <row r="2159" spans="1:57" ht="11.25" hidden="1" customHeight="1">
      <c r="A2159" s="6">
        <v>2158</v>
      </c>
      <c r="B2159" s="7" t="s">
        <v>4686</v>
      </c>
      <c r="C2159" s="8" t="s">
        <v>4687</v>
      </c>
      <c r="D2159" s="7" t="s">
        <v>650</v>
      </c>
      <c r="E2159" s="7" t="s">
        <v>102</v>
      </c>
      <c r="F2159" s="7" t="s">
        <v>74</v>
      </c>
      <c r="G2159" s="9">
        <v>106</v>
      </c>
      <c r="H2159" s="9">
        <v>128</v>
      </c>
      <c r="I2159" s="9">
        <v>56</v>
      </c>
      <c r="J2159" s="9">
        <v>56</v>
      </c>
      <c r="K2159" s="9">
        <v>56</v>
      </c>
      <c r="L2159" s="9">
        <v>63</v>
      </c>
      <c r="M2159" s="9">
        <v>53</v>
      </c>
      <c r="N2159" s="9">
        <v>54</v>
      </c>
      <c r="O2159" s="9">
        <v>54</v>
      </c>
      <c r="P2159" s="9">
        <v>15</v>
      </c>
      <c r="Q2159" s="10">
        <v>106</v>
      </c>
      <c r="R2159" s="11">
        <v>1</v>
      </c>
      <c r="S2159" s="11">
        <v>1</v>
      </c>
      <c r="T2159" s="11">
        <v>113</v>
      </c>
      <c r="U2159" s="11">
        <v>103</v>
      </c>
      <c r="V2159" s="11">
        <v>1</v>
      </c>
      <c r="W2159" s="11">
        <v>102</v>
      </c>
      <c r="X2159" s="11">
        <f t="shared" si="462"/>
        <v>427</v>
      </c>
      <c r="Y2159" s="11">
        <f t="shared" si="463"/>
        <v>4755</v>
      </c>
      <c r="Z2159" s="11">
        <f t="shared" si="464"/>
        <v>555</v>
      </c>
      <c r="AA2159" s="11">
        <f t="shared" si="465"/>
        <v>4475</v>
      </c>
      <c r="AB2159" s="11">
        <f t="shared" si="466"/>
        <v>4475</v>
      </c>
      <c r="AC2159" s="6">
        <f t="shared" si="467"/>
        <v>5035</v>
      </c>
      <c r="AD2159" s="9" t="s">
        <v>776</v>
      </c>
      <c r="AE2159" s="3" t="str">
        <f>IF(ISERROR(VLOOKUP($AD2159,技まとめ!$A$1:$F$380,6,FALSE)),"－",VLOOKUP($AD2159,技まとめ!$A$1:$F$380,6,FALSE))</f>
        <v>P1</v>
      </c>
      <c r="AF2159" s="3">
        <f>IF(ISERROR(VLOOKUP($AD2159,技まとめ!$A$1:$F$380,3,FALSE)),"－",VLOOKUP($AD2159,技まとめ!$A$1:$F$380,3,FALSE))</f>
        <v>13</v>
      </c>
      <c r="AG2159" s="3">
        <f>IF(ISERROR(VLOOKUP($AD2159,技まとめ!$A$1:$F$380,5,FALSE)),"－",VLOOKUP($AD2159,技まとめ!$A$1:$F$380,5,FALSE))</f>
        <v>20</v>
      </c>
      <c r="AH2159" s="3" t="str">
        <f>IF($E2159=IF(ISERROR(VLOOKUP($AD2159,技まとめ!$A$1:$F$380,4,FALSE)),"－",VLOOKUP($AD2159,技まとめ!$A$1:$F$380,4,FALSE)),"一致","")</f>
        <v>一致</v>
      </c>
      <c r="AI2159" s="9" t="s">
        <v>152</v>
      </c>
      <c r="AJ2159" s="3" t="str">
        <f>IF(ISERROR(VLOOKUP($AI2159,技まとめ!$A$1:$F$380,6,FALSE)),"－",VLOOKUP($AI2159,技まとめ!$A$1:$F$380,6,FALSE))</f>
        <v>P1</v>
      </c>
      <c r="AK2159" s="3">
        <f>IF(ISERROR(VLOOKUP($AI2159,技まとめ!$A$1:$F$380,3,FALSE)),"－",VLOOKUP($AI2159,技まとめ!$A$1:$F$380,3,FALSE))</f>
        <v>88</v>
      </c>
      <c r="AL2159" s="3">
        <f>IF(ISERROR(VLOOKUP($AI2159,技まとめ!$A$1:$F$380,5,FALSE)),"－",VLOOKUP($AI2159,技まとめ!$A$1:$F$380,5,FALSE))</f>
        <v>50</v>
      </c>
      <c r="AM2159" s="3" t="str">
        <f>IF($E2159=IF(ISERROR(VLOOKUP($AI2159,技まとめ!$A$1:$F$380,4,FALSE)),"－",VLOOKUP($AI2159,技まとめ!$A$1:$F$380,4,FALSE)),"一致","")</f>
        <v>一致</v>
      </c>
      <c r="AN2159" s="9" t="s">
        <v>576</v>
      </c>
      <c r="AO2159" s="3" t="str">
        <f>IF(ISERROR(VLOOKUP($AN2159,技まとめ!$A$1:$F$380,6,FALSE)),"－",VLOOKUP($AN2159,技まとめ!$A$1:$F$380,6,FALSE))</f>
        <v>BB</v>
      </c>
      <c r="AP2159" s="3">
        <f>IF(ISERROR(VLOOKUP($AN2159,技まとめ!$A$1:$F$380,3,FALSE)),"－",VLOOKUP($AN2159,技まとめ!$A$1:$F$380,3,FALSE))</f>
        <v>72</v>
      </c>
      <c r="AQ2159" s="3">
        <f>IF(ISERROR(VLOOKUP($AN2159,技まとめ!$A$1:$F$380,5,FALSE)),"－",VLOOKUP($AN2159,技まとめ!$A$1:$F$380,5,FALSE))</f>
        <v>43</v>
      </c>
      <c r="AR2159" s="3" t="str">
        <f>IF($E2159=IF(ISERROR(VLOOKUP($AN2159,技まとめ!$A$1:$F$380,4,FALSE)),"－",VLOOKUP($AN2159,技まとめ!$A$1:$F$380,4,FALSE)),"一致","")</f>
        <v>一致</v>
      </c>
      <c r="AS2159" s="9" t="s">
        <v>978</v>
      </c>
      <c r="AT2159" s="3" t="str">
        <f>IF(ISERROR(VLOOKUP($AS2159,技まとめ!$A$1:$F$380,6,FALSE)),"－",VLOOKUP($AS2159,技まとめ!$A$1:$F$380,6,FALSE))</f>
        <v>－</v>
      </c>
      <c r="AU2159" s="3">
        <f>IF(ISERROR(VLOOKUP($AS2159,技まとめ!$A$1:$F$380,3,FALSE)),"－",VLOOKUP($AS2159,技まとめ!$A$1:$F$380,3,FALSE))</f>
        <v>0</v>
      </c>
      <c r="AV2159" s="3">
        <f>IF(ISERROR(VLOOKUP($AS2159,技まとめ!$A$1:$F$380,5,FALSE)),"－",VLOOKUP($AS2159,技まとめ!$A$1:$F$380,5,FALSE))</f>
        <v>0</v>
      </c>
      <c r="AW2159" s="3" t="str">
        <f>IF($E2159=IF(ISERROR(VLOOKUP($AS2159,技まとめ!$A$1:$F$380,4,FALSE)),"－",VLOOKUP($AS2159,技まとめ!$A$1:$F$380,4,FALSE)),"一致","")</f>
        <v/>
      </c>
      <c r="AX2159" s="12" t="str">
        <f t="shared" si="468"/>
        <v>ねっけつパンチドリルスマッシャーさばきのてっついキーパープラス</v>
      </c>
      <c r="AY2159" s="12" t="str">
        <f t="shared" si="469"/>
        <v>ねっけつパンチドリルスマッシャーさばきのてっついキーパープラス</v>
      </c>
      <c r="AZ2159" s="12" t="str">
        <f t="shared" si="470"/>
        <v>ねっけつパンチドリルスマッシャーさばきのてっついキーパープラス</v>
      </c>
      <c r="BA2159" s="12" t="str">
        <f t="shared" si="471"/>
        <v>ねっけつパンチドリルスマッシャーさばきのてっついキーパープラス</v>
      </c>
      <c r="BB2159" s="11" t="str">
        <f t="shared" si="472"/>
        <v>P1P1BB－</v>
      </c>
      <c r="BC2159" s="11" t="str">
        <f t="shared" si="473"/>
        <v>P1P1BB－</v>
      </c>
      <c r="BD2159" s="11" t="str">
        <f t="shared" si="474"/>
        <v>P1P1BB－</v>
      </c>
      <c r="BE2159" s="11" t="str">
        <f t="shared" si="475"/>
        <v>P1P1BB－</v>
      </c>
    </row>
    <row r="2160" spans="1:57" ht="11.25" hidden="1" customHeight="1">
      <c r="A2160" s="6">
        <v>2159</v>
      </c>
      <c r="B2160" s="7" t="s">
        <v>4688</v>
      </c>
      <c r="C2160" s="8" t="s">
        <v>4689</v>
      </c>
      <c r="D2160" s="7" t="s">
        <v>72</v>
      </c>
      <c r="E2160" s="7" t="s">
        <v>102</v>
      </c>
      <c r="F2160" s="7" t="s">
        <v>128</v>
      </c>
      <c r="G2160" s="9">
        <v>124</v>
      </c>
      <c r="H2160" s="9">
        <v>96</v>
      </c>
      <c r="I2160" s="9">
        <v>66</v>
      </c>
      <c r="J2160" s="9">
        <v>65</v>
      </c>
      <c r="K2160" s="9">
        <v>57</v>
      </c>
      <c r="L2160" s="9">
        <v>57</v>
      </c>
      <c r="M2160" s="9">
        <v>53</v>
      </c>
      <c r="N2160" s="9">
        <v>65</v>
      </c>
      <c r="O2160" s="9">
        <v>56</v>
      </c>
      <c r="P2160" s="9">
        <v>11</v>
      </c>
      <c r="Q2160" s="10">
        <v>116</v>
      </c>
      <c r="R2160" s="11">
        <v>16</v>
      </c>
      <c r="S2160" s="11">
        <v>1</v>
      </c>
      <c r="T2160" s="11">
        <v>107</v>
      </c>
      <c r="U2160" s="11">
        <v>103</v>
      </c>
      <c r="V2160" s="11">
        <v>1</v>
      </c>
      <c r="W2160" s="11">
        <v>106</v>
      </c>
      <c r="X2160" s="11">
        <f t="shared" si="462"/>
        <v>450</v>
      </c>
      <c r="Y2160" s="11">
        <f t="shared" si="463"/>
        <v>5175</v>
      </c>
      <c r="Z2160" s="11">
        <f t="shared" si="464"/>
        <v>1100</v>
      </c>
      <c r="AA2160" s="11">
        <f t="shared" si="465"/>
        <v>4285</v>
      </c>
      <c r="AB2160" s="11">
        <f t="shared" si="466"/>
        <v>4285</v>
      </c>
      <c r="AC2160" s="6">
        <f t="shared" si="467"/>
        <v>4890</v>
      </c>
      <c r="AD2160" s="9" t="s">
        <v>686</v>
      </c>
      <c r="AE2160" s="3" t="str">
        <f>IF(ISERROR(VLOOKUP($AD2160,技まとめ!$A$1:$F$380,6,FALSE)),"－",VLOOKUP($AD2160,技まとめ!$A$1:$F$380,6,FALSE))</f>
        <v>DR</v>
      </c>
      <c r="AF2160" s="3">
        <f>IF(ISERROR(VLOOKUP($AD2160,技まとめ!$A$1:$F$380,3,FALSE)),"－",VLOOKUP($AD2160,技まとめ!$A$1:$F$380,3,FALSE))</f>
        <v>34</v>
      </c>
      <c r="AG2160" s="3">
        <f>IF(ISERROR(VLOOKUP($AD2160,技まとめ!$A$1:$F$380,5,FALSE)),"－",VLOOKUP($AD2160,技まとめ!$A$1:$F$380,5,FALSE))</f>
        <v>27</v>
      </c>
      <c r="AH2160" s="3" t="str">
        <f>IF($E2160=IF(ISERROR(VLOOKUP($AD2160,技まとめ!$A$1:$F$380,4,FALSE)),"－",VLOOKUP($AD2160,技まとめ!$A$1:$F$380,4,FALSE)),"一致","")</f>
        <v>一致</v>
      </c>
      <c r="AI2160" s="9" t="s">
        <v>413</v>
      </c>
      <c r="AJ2160" s="3" t="str">
        <f>IF(ISERROR(VLOOKUP($AI2160,技まとめ!$A$1:$F$380,6,FALSE)),"－",VLOOKUP($AI2160,技まとめ!$A$1:$F$380,6,FALSE))</f>
        <v>BB</v>
      </c>
      <c r="AK2160" s="3">
        <f>IF(ISERROR(VLOOKUP($AI2160,技まとめ!$A$1:$F$380,3,FALSE)),"－",VLOOKUP($AI2160,技まとめ!$A$1:$F$380,3,FALSE))</f>
        <v>31</v>
      </c>
      <c r="AL2160" s="3">
        <f>IF(ISERROR(VLOOKUP($AI2160,技まとめ!$A$1:$F$380,5,FALSE)),"－",VLOOKUP($AI2160,技まとめ!$A$1:$F$380,5,FALSE))</f>
        <v>28</v>
      </c>
      <c r="AM2160" s="3" t="str">
        <f>IF($E2160=IF(ISERROR(VLOOKUP($AI2160,技まとめ!$A$1:$F$380,4,FALSE)),"－",VLOOKUP($AI2160,技まとめ!$A$1:$F$380,4,FALSE)),"一致","")</f>
        <v>一致</v>
      </c>
      <c r="AN2160" s="9" t="s">
        <v>363</v>
      </c>
      <c r="AO2160" s="3" t="str">
        <f>IF(ISERROR(VLOOKUP($AN2160,技まとめ!$A$1:$F$380,6,FALSE)),"－",VLOOKUP($AN2160,技まとめ!$A$1:$F$380,6,FALSE))</f>
        <v>BL</v>
      </c>
      <c r="AP2160" s="3">
        <f>IF(ISERROR(VLOOKUP($AN2160,技まとめ!$A$1:$F$380,3,FALSE)),"－",VLOOKUP($AN2160,技まとめ!$A$1:$F$380,3,FALSE))</f>
        <v>102</v>
      </c>
      <c r="AQ2160" s="3">
        <f>IF(ISERROR(VLOOKUP($AN2160,技まとめ!$A$1:$F$380,5,FALSE)),"－",VLOOKUP($AN2160,技まとめ!$A$1:$F$380,5,FALSE))</f>
        <v>57</v>
      </c>
      <c r="AR2160" s="3" t="str">
        <f>IF($E2160=IF(ISERROR(VLOOKUP($AN2160,技まとめ!$A$1:$F$380,4,FALSE)),"－",VLOOKUP($AN2160,技まとめ!$A$1:$F$380,4,FALSE)),"一致","")</f>
        <v>一致</v>
      </c>
      <c r="AS2160" s="9" t="s">
        <v>599</v>
      </c>
      <c r="AT2160" s="3" t="str">
        <f>IF(ISERROR(VLOOKUP($AS2160,技まとめ!$A$1:$F$380,6,FALSE)),"－",VLOOKUP($AS2160,技まとめ!$A$1:$F$380,6,FALSE))</f>
        <v>－</v>
      </c>
      <c r="AU2160" s="3">
        <f>IF(ISERROR(VLOOKUP($AS2160,技まとめ!$A$1:$F$380,3,FALSE)),"－",VLOOKUP($AS2160,技まとめ!$A$1:$F$380,3,FALSE))</f>
        <v>0</v>
      </c>
      <c r="AV2160" s="3">
        <f>IF(ISERROR(VLOOKUP($AS2160,技まとめ!$A$1:$F$380,5,FALSE)),"－",VLOOKUP($AS2160,技まとめ!$A$1:$F$380,5,FALSE))</f>
        <v>0</v>
      </c>
      <c r="AW2160" s="3" t="str">
        <f>IF($E2160=IF(ISERROR(VLOOKUP($AS2160,技まとめ!$A$1:$F$380,4,FALSE)),"－",VLOOKUP($AS2160,技まとめ!$A$1:$F$380,4,FALSE)),"一致","")</f>
        <v/>
      </c>
      <c r="AX2160" s="12" t="str">
        <f t="shared" si="468"/>
        <v>ヒートタックルスーパーしこふみマッドエクスプレスシュートプラス</v>
      </c>
      <c r="AY2160" s="12" t="str">
        <f t="shared" si="469"/>
        <v>ヒートタックルスーパーしこふみマッドエクスプレスシュートプラス</v>
      </c>
      <c r="AZ2160" s="12" t="str">
        <f t="shared" si="470"/>
        <v>ヒートタックルスーパーしこふみマッドエクスプレスシュートプラス</v>
      </c>
      <c r="BA2160" s="12" t="str">
        <f t="shared" si="471"/>
        <v>ヒートタックルスーパーしこふみマッドエクスプレスシュートプラス</v>
      </c>
      <c r="BB2160" s="11" t="str">
        <f t="shared" si="472"/>
        <v>DRBBBL－</v>
      </c>
      <c r="BC2160" s="11" t="str">
        <f t="shared" si="473"/>
        <v>DRBBBL－</v>
      </c>
      <c r="BD2160" s="11" t="str">
        <f t="shared" si="474"/>
        <v>DRBBBL－</v>
      </c>
      <c r="BE2160" s="11" t="str">
        <f t="shared" si="475"/>
        <v>DRBBBL－</v>
      </c>
    </row>
    <row r="2161" spans="1:57" ht="11.25" hidden="1" customHeight="1">
      <c r="A2161" s="6">
        <v>2160</v>
      </c>
      <c r="B2161" s="7" t="s">
        <v>4690</v>
      </c>
      <c r="C2161" s="8" t="s">
        <v>4691</v>
      </c>
      <c r="D2161" s="7" t="s">
        <v>72</v>
      </c>
      <c r="E2161" s="7" t="s">
        <v>95</v>
      </c>
      <c r="F2161" s="7" t="s">
        <v>109</v>
      </c>
      <c r="G2161" s="9">
        <v>123</v>
      </c>
      <c r="H2161" s="9">
        <v>97</v>
      </c>
      <c r="I2161" s="9">
        <v>55</v>
      </c>
      <c r="J2161" s="9">
        <v>57</v>
      </c>
      <c r="K2161" s="9">
        <v>56</v>
      </c>
      <c r="L2161" s="9">
        <v>57</v>
      </c>
      <c r="M2161" s="9">
        <v>63</v>
      </c>
      <c r="N2161" s="9">
        <v>57</v>
      </c>
      <c r="O2161" s="9">
        <v>65</v>
      </c>
      <c r="P2161" s="9">
        <v>11</v>
      </c>
      <c r="Q2161" s="11">
        <v>105</v>
      </c>
      <c r="R2161" s="11">
        <v>1</v>
      </c>
      <c r="S2161" s="11">
        <v>1</v>
      </c>
      <c r="T2161" s="11">
        <v>107</v>
      </c>
      <c r="U2161" s="11">
        <v>113</v>
      </c>
      <c r="V2161" s="11">
        <v>1</v>
      </c>
      <c r="W2161" s="11">
        <v>113</v>
      </c>
      <c r="X2161" s="11">
        <f t="shared" si="462"/>
        <v>441</v>
      </c>
      <c r="Y2161" s="11">
        <f t="shared" si="463"/>
        <v>4770</v>
      </c>
      <c r="Z2161" s="11">
        <f t="shared" si="464"/>
        <v>610</v>
      </c>
      <c r="AA2161" s="11">
        <f t="shared" si="465"/>
        <v>4320</v>
      </c>
      <c r="AB2161" s="11">
        <f t="shared" si="466"/>
        <v>4320</v>
      </c>
      <c r="AC2161" s="11">
        <f t="shared" si="467"/>
        <v>4850</v>
      </c>
      <c r="AD2161" s="9" t="s">
        <v>96</v>
      </c>
      <c r="AE2161" s="3" t="str">
        <f>IF(ISERROR(VLOOKUP($AD2161,技まとめ!$A$1:$F$380,6,FALSE)),"－",VLOOKUP($AD2161,技まとめ!$A$1:$F$380,6,FALSE))</f>
        <v>DR</v>
      </c>
      <c r="AF2161" s="3">
        <f>IF(ISERROR(VLOOKUP($AD2161,技まとめ!$A$1:$F$380,3,FALSE)),"－",VLOOKUP($AD2161,技まとめ!$A$1:$F$380,3,FALSE))</f>
        <v>52</v>
      </c>
      <c r="AG2161" s="3">
        <f>IF(ISERROR(VLOOKUP($AD2161,技まとめ!$A$1:$F$380,5,FALSE)),"－",VLOOKUP($AD2161,技まとめ!$A$1:$F$380,5,FALSE))</f>
        <v>36</v>
      </c>
      <c r="AH2161" s="3" t="str">
        <f>IF($E2161=IF(ISERROR(VLOOKUP($AD2161,技まとめ!$A$1:$F$380,4,FALSE)),"－",VLOOKUP($AD2161,技まとめ!$A$1:$F$380,4,FALSE)),"一致","")</f>
        <v>一致</v>
      </c>
      <c r="AI2161" s="9" t="s">
        <v>173</v>
      </c>
      <c r="AJ2161" s="3" t="str">
        <f>IF(ISERROR(VLOOKUP($AI2161,技まとめ!$A$1:$F$380,6,FALSE)),"－",VLOOKUP($AI2161,技まとめ!$A$1:$F$380,6,FALSE))</f>
        <v>DR</v>
      </c>
      <c r="AK2161" s="3">
        <f>IF(ISERROR(VLOOKUP($AI2161,技まとめ!$A$1:$F$380,3,FALSE)),"－",VLOOKUP($AI2161,技まとめ!$A$1:$F$380,3,FALSE))</f>
        <v>65</v>
      </c>
      <c r="AL2161" s="3">
        <f>IF(ISERROR(VLOOKUP($AI2161,技まとめ!$A$1:$F$380,5,FALSE)),"－",VLOOKUP($AI2161,技まとめ!$A$1:$F$380,5,FALSE))</f>
        <v>42</v>
      </c>
      <c r="AM2161" s="3" t="str">
        <f>IF($E2161=IF(ISERROR(VLOOKUP($AI2161,技まとめ!$A$1:$F$380,4,FALSE)),"－",VLOOKUP($AI2161,技まとめ!$A$1:$F$380,4,FALSE)),"一致","")</f>
        <v>一致</v>
      </c>
      <c r="AN2161" s="9" t="s">
        <v>314</v>
      </c>
      <c r="AO2161" s="3" t="str">
        <f>IF(ISERROR(VLOOKUP($AN2161,技まとめ!$A$1:$F$380,6,FALSE)),"－",VLOOKUP($AN2161,技まとめ!$A$1:$F$380,6,FALSE))</f>
        <v>SC</v>
      </c>
      <c r="AP2161" s="3">
        <f>IF(ISERROR(VLOOKUP($AN2161,技まとめ!$A$1:$F$380,3,FALSE)),"－",VLOOKUP($AN2161,技まとめ!$A$1:$F$380,3,FALSE))</f>
        <v>79</v>
      </c>
      <c r="AQ2161" s="3">
        <f>IF(ISERROR(VLOOKUP($AN2161,技まとめ!$A$1:$F$380,5,FALSE)),"－",VLOOKUP($AN2161,技まとめ!$A$1:$F$380,5,FALSE))</f>
        <v>43</v>
      </c>
      <c r="AR2161" s="3" t="str">
        <f>IF($E2161=IF(ISERROR(VLOOKUP($AN2161,技まとめ!$A$1:$F$380,4,FALSE)),"－",VLOOKUP($AN2161,技まとめ!$A$1:$F$380,4,FALSE)),"一致","")</f>
        <v>一致</v>
      </c>
      <c r="AS2161" s="9" t="s">
        <v>516</v>
      </c>
      <c r="AT2161" s="3" t="str">
        <f>IF(ISERROR(VLOOKUP($AS2161,技まとめ!$A$1:$F$380,6,FALSE)),"－",VLOOKUP($AS2161,技まとめ!$A$1:$F$380,6,FALSE))</f>
        <v>－</v>
      </c>
      <c r="AU2161" s="3">
        <f>IF(ISERROR(VLOOKUP($AS2161,技まとめ!$A$1:$F$380,3,FALSE)),"－",VLOOKUP($AS2161,技まとめ!$A$1:$F$380,3,FALSE))</f>
        <v>0</v>
      </c>
      <c r="AV2161" s="3">
        <f>IF(ISERROR(VLOOKUP($AS2161,技まとめ!$A$1:$F$380,5,FALSE)),"－",VLOOKUP($AS2161,技まとめ!$A$1:$F$380,5,FALSE))</f>
        <v>0</v>
      </c>
      <c r="AW2161" s="3" t="str">
        <f>IF($E2161=IF(ISERROR(VLOOKUP($AS2161,技まとめ!$A$1:$F$380,4,FALSE)),"－",VLOOKUP($AS2161,技まとめ!$A$1:$F$380,4,FALSE)),"一致","")</f>
        <v/>
      </c>
      <c r="AX2161" s="12" t="str">
        <f t="shared" si="468"/>
        <v>ワープドライブぶんしんフェイントミラージュシュートスピードプラス</v>
      </c>
      <c r="AY2161" s="12" t="str">
        <f t="shared" si="469"/>
        <v>ワープドライブぶんしんフェイントミラージュシュートスピードプラス</v>
      </c>
      <c r="AZ2161" s="12" t="str">
        <f t="shared" si="470"/>
        <v>ワープドライブぶんしんフェイントミラージュシュートスピードプラス</v>
      </c>
      <c r="BA2161" s="12" t="str">
        <f t="shared" si="471"/>
        <v>ワープドライブぶんしんフェイントミラージュシュートスピードプラス</v>
      </c>
      <c r="BB2161" s="11" t="str">
        <f t="shared" si="472"/>
        <v>DRDRSC－</v>
      </c>
      <c r="BC2161" s="11" t="str">
        <f t="shared" si="473"/>
        <v>DRDRSC－</v>
      </c>
      <c r="BD2161" s="11" t="str">
        <f t="shared" si="474"/>
        <v>DRDRSC－</v>
      </c>
      <c r="BE2161" s="11" t="str">
        <f t="shared" si="475"/>
        <v>DRDRSC－</v>
      </c>
    </row>
    <row r="2162" spans="1:57" ht="11.25" hidden="1" customHeight="1">
      <c r="A2162" s="6">
        <v>2161</v>
      </c>
      <c r="B2162" s="7" t="s">
        <v>4692</v>
      </c>
      <c r="C2162" s="8" t="s">
        <v>4693</v>
      </c>
      <c r="D2162" s="7" t="s">
        <v>72</v>
      </c>
      <c r="E2162" s="7" t="s">
        <v>73</v>
      </c>
      <c r="F2162" s="7" t="s">
        <v>109</v>
      </c>
      <c r="G2162" s="9">
        <v>110</v>
      </c>
      <c r="H2162" s="9">
        <v>110</v>
      </c>
      <c r="I2162" s="9">
        <v>56</v>
      </c>
      <c r="J2162" s="9">
        <v>65</v>
      </c>
      <c r="K2162" s="9">
        <v>64</v>
      </c>
      <c r="L2162" s="9">
        <v>57</v>
      </c>
      <c r="M2162" s="9">
        <v>54</v>
      </c>
      <c r="N2162" s="9">
        <v>57</v>
      </c>
      <c r="O2162" s="9">
        <v>54</v>
      </c>
      <c r="P2162" s="9">
        <v>11</v>
      </c>
      <c r="Q2162" s="11">
        <v>106</v>
      </c>
      <c r="R2162" s="11">
        <v>15</v>
      </c>
      <c r="S2162" s="11">
        <v>1</v>
      </c>
      <c r="T2162" s="11">
        <v>107</v>
      </c>
      <c r="U2162" s="11">
        <v>104</v>
      </c>
      <c r="V2162" s="11">
        <v>1</v>
      </c>
      <c r="W2162" s="11">
        <v>104</v>
      </c>
      <c r="X2162" s="11">
        <f t="shared" si="462"/>
        <v>438</v>
      </c>
      <c r="Y2162" s="11">
        <f t="shared" si="463"/>
        <v>4765</v>
      </c>
      <c r="Z2162" s="11">
        <f t="shared" si="464"/>
        <v>1055</v>
      </c>
      <c r="AA2162" s="11">
        <f t="shared" si="465"/>
        <v>4275</v>
      </c>
      <c r="AB2162" s="11">
        <f t="shared" si="466"/>
        <v>4275</v>
      </c>
      <c r="AC2162" s="11">
        <f t="shared" si="467"/>
        <v>4875</v>
      </c>
      <c r="AD2162" s="9" t="s">
        <v>118</v>
      </c>
      <c r="AE2162" s="3" t="str">
        <f>IF(ISERROR(VLOOKUP($AD2162,技まとめ!$A$1:$F$380,6,FALSE)),"－",VLOOKUP($AD2162,技まとめ!$A$1:$F$380,6,FALSE))</f>
        <v>BS</v>
      </c>
      <c r="AF2162" s="3">
        <f>IF(ISERROR(VLOOKUP($AD2162,技まとめ!$A$1:$F$380,3,FALSE)),"－",VLOOKUP($AD2162,技まとめ!$A$1:$F$380,3,FALSE))</f>
        <v>64</v>
      </c>
      <c r="AG2162" s="3">
        <f>IF(ISERROR(VLOOKUP($AD2162,技まとめ!$A$1:$F$380,5,FALSE)),"－",VLOOKUP($AD2162,技まとめ!$A$1:$F$380,5,FALSE))</f>
        <v>37</v>
      </c>
      <c r="AH2162" s="3" t="str">
        <f>IF($E2162=IF(ISERROR(VLOOKUP($AD2162,技まとめ!$A$1:$F$380,4,FALSE)),"－",VLOOKUP($AD2162,技まとめ!$A$1:$F$380,4,FALSE)),"一致","")</f>
        <v>一致</v>
      </c>
      <c r="AI2162" s="9" t="s">
        <v>236</v>
      </c>
      <c r="AJ2162" s="3" t="str">
        <f>IF(ISERROR(VLOOKUP($AI2162,技まとめ!$A$1:$F$380,6,FALSE)),"－",VLOOKUP($AI2162,技まとめ!$A$1:$F$380,6,FALSE))</f>
        <v>DR</v>
      </c>
      <c r="AK2162" s="3">
        <f>IF(ISERROR(VLOOKUP($AI2162,技まとめ!$A$1:$F$380,3,FALSE)),"－",VLOOKUP($AI2162,技まとめ!$A$1:$F$380,3,FALSE))</f>
        <v>65</v>
      </c>
      <c r="AL2162" s="3">
        <f>IF(ISERROR(VLOOKUP($AI2162,技まとめ!$A$1:$F$380,5,FALSE)),"－",VLOOKUP($AI2162,技まとめ!$A$1:$F$380,5,FALSE))</f>
        <v>42</v>
      </c>
      <c r="AM2162" s="3" t="str">
        <f>IF($E2162=IF(ISERROR(VLOOKUP($AI2162,技まとめ!$A$1:$F$380,4,FALSE)),"－",VLOOKUP($AI2162,技まとめ!$A$1:$F$380,4,FALSE)),"一致","")</f>
        <v>一致</v>
      </c>
      <c r="AN2162" s="9" t="s">
        <v>837</v>
      </c>
      <c r="AO2162" s="3" t="str">
        <f>IF(ISERROR(VLOOKUP($AN2162,技まとめ!$A$1:$F$380,6,FALSE)),"－",VLOOKUP($AN2162,技まとめ!$A$1:$F$380,6,FALSE))</f>
        <v>BL</v>
      </c>
      <c r="AP2162" s="3">
        <f>IF(ISERROR(VLOOKUP($AN2162,技まとめ!$A$1:$F$380,3,FALSE)),"－",VLOOKUP($AN2162,技まとめ!$A$1:$F$380,3,FALSE))</f>
        <v>104</v>
      </c>
      <c r="AQ2162" s="3">
        <f>IF(ISERROR(VLOOKUP($AN2162,技まとめ!$A$1:$F$380,5,FALSE)),"－",VLOOKUP($AN2162,技まとめ!$A$1:$F$380,5,FALSE))</f>
        <v>57</v>
      </c>
      <c r="AR2162" s="3" t="str">
        <f>IF($E2162=IF(ISERROR(VLOOKUP($AN2162,技まとめ!$A$1:$F$380,4,FALSE)),"－",VLOOKUP($AN2162,技まとめ!$A$1:$F$380,4,FALSE)),"一致","")</f>
        <v>一致</v>
      </c>
      <c r="AS2162" s="9" t="s">
        <v>516</v>
      </c>
      <c r="AT2162" s="3" t="str">
        <f>IF(ISERROR(VLOOKUP($AS2162,技まとめ!$A$1:$F$380,6,FALSE)),"－",VLOOKUP($AS2162,技まとめ!$A$1:$F$380,6,FALSE))</f>
        <v>－</v>
      </c>
      <c r="AU2162" s="3">
        <f>IF(ISERROR(VLOOKUP($AS2162,技まとめ!$A$1:$F$380,3,FALSE)),"－",VLOOKUP($AS2162,技まとめ!$A$1:$F$380,3,FALSE))</f>
        <v>0</v>
      </c>
      <c r="AV2162" s="3">
        <f>IF(ISERROR(VLOOKUP($AS2162,技まとめ!$A$1:$F$380,5,FALSE)),"－",VLOOKUP($AS2162,技まとめ!$A$1:$F$380,5,FALSE))</f>
        <v>0</v>
      </c>
      <c r="AW2162" s="3" t="str">
        <f>IF($E2162=IF(ISERROR(VLOOKUP($AS2162,技まとめ!$A$1:$F$380,4,FALSE)),"－",VLOOKUP($AS2162,技まとめ!$A$1:$F$380,4,FALSE)),"一致","")</f>
        <v/>
      </c>
      <c r="AX2162" s="12" t="str">
        <f t="shared" si="468"/>
        <v>クンフーアタックとうめいフェイントボディシールドスピードプラス</v>
      </c>
      <c r="AY2162" s="12" t="str">
        <f t="shared" si="469"/>
        <v>クンフーアタックとうめいフェイントボディシールドスピードプラス</v>
      </c>
      <c r="AZ2162" s="12" t="str">
        <f t="shared" si="470"/>
        <v>クンフーアタックとうめいフェイントボディシールドスピードプラス</v>
      </c>
      <c r="BA2162" s="12" t="str">
        <f t="shared" si="471"/>
        <v>クンフーアタックとうめいフェイントボディシールドスピードプラス</v>
      </c>
      <c r="BB2162" s="11" t="str">
        <f t="shared" si="472"/>
        <v>BSDRBL－</v>
      </c>
      <c r="BC2162" s="11" t="str">
        <f t="shared" si="473"/>
        <v>BSDRBL－</v>
      </c>
      <c r="BD2162" s="11" t="str">
        <f t="shared" si="474"/>
        <v>BSDRBL－</v>
      </c>
      <c r="BE2162" s="11" t="str">
        <f t="shared" si="475"/>
        <v>BSDRBL－</v>
      </c>
    </row>
    <row r="2163" spans="1:57" ht="11.25" hidden="1" customHeight="1">
      <c r="A2163" s="6">
        <v>2162</v>
      </c>
      <c r="B2163" s="7" t="s">
        <v>4694</v>
      </c>
      <c r="C2163" s="8" t="s">
        <v>4695</v>
      </c>
      <c r="D2163" s="7" t="s">
        <v>72</v>
      </c>
      <c r="E2163" s="7" t="s">
        <v>81</v>
      </c>
      <c r="F2163" s="7" t="s">
        <v>82</v>
      </c>
      <c r="G2163" s="9">
        <v>118</v>
      </c>
      <c r="H2163" s="9">
        <v>101</v>
      </c>
      <c r="I2163" s="9">
        <v>57</v>
      </c>
      <c r="J2163" s="9">
        <v>65</v>
      </c>
      <c r="K2163" s="9">
        <v>53</v>
      </c>
      <c r="L2163" s="9">
        <v>64</v>
      </c>
      <c r="M2163" s="9">
        <v>53</v>
      </c>
      <c r="N2163" s="9">
        <v>57</v>
      </c>
      <c r="O2163" s="9">
        <v>56</v>
      </c>
      <c r="P2163" s="9">
        <v>21</v>
      </c>
      <c r="Q2163" s="11">
        <v>107</v>
      </c>
      <c r="R2163" s="11">
        <v>14</v>
      </c>
      <c r="S2163" s="11">
        <v>1</v>
      </c>
      <c r="T2163" s="11">
        <v>114</v>
      </c>
      <c r="U2163" s="11">
        <v>103</v>
      </c>
      <c r="V2163" s="11">
        <v>1</v>
      </c>
      <c r="W2163" s="11">
        <v>106</v>
      </c>
      <c r="X2163" s="11">
        <f t="shared" si="462"/>
        <v>446</v>
      </c>
      <c r="Y2163" s="11">
        <f t="shared" si="463"/>
        <v>4815</v>
      </c>
      <c r="Z2163" s="11">
        <f t="shared" si="464"/>
        <v>1030</v>
      </c>
      <c r="AA2163" s="11">
        <f t="shared" si="465"/>
        <v>4530</v>
      </c>
      <c r="AB2163" s="11">
        <f t="shared" si="466"/>
        <v>4530</v>
      </c>
      <c r="AC2163" s="11">
        <f t="shared" si="467"/>
        <v>5160</v>
      </c>
      <c r="AD2163" s="9" t="s">
        <v>300</v>
      </c>
      <c r="AE2163" s="3" t="str">
        <f>IF(ISERROR(VLOOKUP($AD2163,技まとめ!$A$1:$F$380,6,FALSE)),"－",VLOOKUP($AD2163,技まとめ!$A$1:$F$380,6,FALSE))</f>
        <v>BB</v>
      </c>
      <c r="AF2163" s="3">
        <f>IF(ISERROR(VLOOKUP($AD2163,技まとめ!$A$1:$F$380,3,FALSE)),"－",VLOOKUP($AD2163,技まとめ!$A$1:$F$380,3,FALSE))</f>
        <v>49</v>
      </c>
      <c r="AG2163" s="3">
        <f>IF(ISERROR(VLOOKUP($AD2163,技まとめ!$A$1:$F$380,5,FALSE)),"－",VLOOKUP($AD2163,技まとめ!$A$1:$F$380,5,FALSE))</f>
        <v>32</v>
      </c>
      <c r="AH2163" s="3" t="str">
        <f>IF($E2163=IF(ISERROR(VLOOKUP($AD2163,技まとめ!$A$1:$F$380,4,FALSE)),"－",VLOOKUP($AD2163,技まとめ!$A$1:$F$380,4,FALSE)),"一致","")</f>
        <v>一致</v>
      </c>
      <c r="AI2163" s="9" t="s">
        <v>591</v>
      </c>
      <c r="AJ2163" s="3" t="str">
        <f>IF(ISERROR(VLOOKUP($AI2163,技まとめ!$A$1:$F$380,6,FALSE)),"－",VLOOKUP($AI2163,技まとめ!$A$1:$F$380,6,FALSE))</f>
        <v>NS</v>
      </c>
      <c r="AK2163" s="3">
        <f>IF(ISERROR(VLOOKUP($AI2163,技まとめ!$A$1:$F$380,3,FALSE)),"－",VLOOKUP($AI2163,技まとめ!$A$1:$F$380,3,FALSE))</f>
        <v>85</v>
      </c>
      <c r="AL2163" s="3">
        <f>IF(ISERROR(VLOOKUP($AI2163,技まとめ!$A$1:$F$380,5,FALSE)),"－",VLOOKUP($AI2163,技まとめ!$A$1:$F$380,5,FALSE))</f>
        <v>46</v>
      </c>
      <c r="AM2163" s="3" t="str">
        <f>IF($E2163=IF(ISERROR(VLOOKUP($AI2163,技まとめ!$A$1:$F$380,4,FALSE)),"－",VLOOKUP($AI2163,技まとめ!$A$1:$F$380,4,FALSE)),"一致","")</f>
        <v>一致</v>
      </c>
      <c r="AN2163" s="9" t="s">
        <v>808</v>
      </c>
      <c r="AO2163" s="3" t="str">
        <f>IF(ISERROR(VLOOKUP($AN2163,技まとめ!$A$1:$F$380,6,FALSE)),"－",VLOOKUP($AN2163,技まとめ!$A$1:$F$380,6,FALSE))</f>
        <v>BB</v>
      </c>
      <c r="AP2163" s="3">
        <f>IF(ISERROR(VLOOKUP($AN2163,技まとめ!$A$1:$F$380,3,FALSE)),"－",VLOOKUP($AN2163,技まとめ!$A$1:$F$380,3,FALSE))</f>
        <v>73</v>
      </c>
      <c r="AQ2163" s="3">
        <f>IF(ISERROR(VLOOKUP($AN2163,技まとめ!$A$1:$F$380,5,FALSE)),"－",VLOOKUP($AN2163,技まとめ!$A$1:$F$380,5,FALSE))</f>
        <v>44</v>
      </c>
      <c r="AR2163" s="3" t="str">
        <f>IF($E2163=IF(ISERROR(VLOOKUP($AN2163,技まとめ!$A$1:$F$380,4,FALSE)),"－",VLOOKUP($AN2163,技まとめ!$A$1:$F$380,4,FALSE)),"一致","")</f>
        <v>一致</v>
      </c>
      <c r="AS2163" s="9" t="s">
        <v>105</v>
      </c>
      <c r="AT2163" s="3" t="str">
        <f>IF(ISERROR(VLOOKUP($AS2163,技まとめ!$A$1:$F$380,6,FALSE)),"－",VLOOKUP($AS2163,技まとめ!$A$1:$F$380,6,FALSE))</f>
        <v>－</v>
      </c>
      <c r="AU2163" s="3">
        <f>IF(ISERROR(VLOOKUP($AS2163,技まとめ!$A$1:$F$380,3,FALSE)),"－",VLOOKUP($AS2163,技まとめ!$A$1:$F$380,3,FALSE))</f>
        <v>0</v>
      </c>
      <c r="AV2163" s="3">
        <f>IF(ISERROR(VLOOKUP($AS2163,技まとめ!$A$1:$F$380,5,FALSE)),"－",VLOOKUP($AS2163,技まとめ!$A$1:$F$380,5,FALSE))</f>
        <v>0</v>
      </c>
      <c r="AW2163" s="3" t="str">
        <f>IF($E2163=IF(ISERROR(VLOOKUP($AS2163,技まとめ!$A$1:$F$380,4,FALSE)),"－",VLOOKUP($AS2163,技まとめ!$A$1:$F$380,4,FALSE)),"一致","")</f>
        <v/>
      </c>
      <c r="AX2163" s="12" t="str">
        <f t="shared" si="468"/>
        <v>スピニングカットディバインアローしんくうまディフェンスプラス</v>
      </c>
      <c r="AY2163" s="12" t="str">
        <f t="shared" si="469"/>
        <v>スピニングカットディバインアローしんくうまディフェンスプラス</v>
      </c>
      <c r="AZ2163" s="12" t="str">
        <f t="shared" si="470"/>
        <v>スピニングカットディバインアローしんくうまディフェンスプラス</v>
      </c>
      <c r="BA2163" s="12" t="str">
        <f t="shared" si="471"/>
        <v>スピニングカットディバインアローしんくうまディフェンスプラス</v>
      </c>
      <c r="BB2163" s="11" t="str">
        <f t="shared" si="472"/>
        <v>BBNSBB－</v>
      </c>
      <c r="BC2163" s="11" t="str">
        <f t="shared" si="473"/>
        <v>BBNSBB－</v>
      </c>
      <c r="BD2163" s="11" t="str">
        <f t="shared" si="474"/>
        <v>BBNSBB－</v>
      </c>
      <c r="BE2163" s="11" t="str">
        <f t="shared" si="475"/>
        <v>BBNSBB－</v>
      </c>
    </row>
    <row r="2164" spans="1:57" ht="11.25" hidden="1" customHeight="1">
      <c r="A2164" s="6">
        <v>2163</v>
      </c>
      <c r="B2164" s="7" t="s">
        <v>4696</v>
      </c>
      <c r="C2164" s="8" t="s">
        <v>4697</v>
      </c>
      <c r="D2164" s="7" t="s">
        <v>650</v>
      </c>
      <c r="E2164" s="7" t="s">
        <v>95</v>
      </c>
      <c r="F2164" s="7" t="s">
        <v>128</v>
      </c>
      <c r="G2164" s="9">
        <v>138</v>
      </c>
      <c r="H2164" s="9">
        <v>120</v>
      </c>
      <c r="I2164" s="9">
        <v>44</v>
      </c>
      <c r="J2164" s="9">
        <v>77</v>
      </c>
      <c r="K2164" s="9">
        <v>58</v>
      </c>
      <c r="L2164" s="9">
        <v>53</v>
      </c>
      <c r="M2164" s="9">
        <v>56</v>
      </c>
      <c r="N2164" s="9">
        <v>68</v>
      </c>
      <c r="O2164" s="9">
        <v>64</v>
      </c>
      <c r="P2164" s="9">
        <v>5</v>
      </c>
      <c r="Q2164" s="11">
        <v>94</v>
      </c>
      <c r="R2164" s="11">
        <v>26</v>
      </c>
      <c r="S2164" s="11">
        <v>1</v>
      </c>
      <c r="T2164" s="11">
        <v>103</v>
      </c>
      <c r="U2164" s="11">
        <v>106</v>
      </c>
      <c r="V2164" s="11">
        <v>1</v>
      </c>
      <c r="W2164" s="11">
        <v>114</v>
      </c>
      <c r="X2164" s="11">
        <f t="shared" si="462"/>
        <v>445</v>
      </c>
      <c r="Y2164" s="11">
        <f t="shared" si="463"/>
        <v>4335</v>
      </c>
      <c r="Z2164" s="11">
        <f t="shared" si="464"/>
        <v>1490</v>
      </c>
      <c r="AA2164" s="11">
        <f t="shared" si="465"/>
        <v>4185</v>
      </c>
      <c r="AB2164" s="11">
        <f t="shared" si="466"/>
        <v>4185</v>
      </c>
      <c r="AC2164" s="11">
        <f t="shared" si="467"/>
        <v>4820</v>
      </c>
      <c r="AD2164" s="9" t="s">
        <v>469</v>
      </c>
      <c r="AE2164" s="3" t="str">
        <f>IF(ISERROR(VLOOKUP($AD2164,技まとめ!$A$1:$F$380,6,FALSE)),"－",VLOOKUP($AD2164,技まとめ!$A$1:$F$380,6,FALSE))</f>
        <v>SC</v>
      </c>
      <c r="AF2164" s="3">
        <f>IF(ISERROR(VLOOKUP($AD2164,技まとめ!$A$1:$F$380,3,FALSE)),"－",VLOOKUP($AD2164,技まとめ!$A$1:$F$380,3,FALSE))</f>
        <v>30</v>
      </c>
      <c r="AG2164" s="3">
        <f>IF(ISERROR(VLOOKUP($AD2164,技まとめ!$A$1:$F$380,5,FALSE)),"－",VLOOKUP($AD2164,技まとめ!$A$1:$F$380,5,FALSE))</f>
        <v>21</v>
      </c>
      <c r="AH2164" s="3" t="str">
        <f>IF($E2164=IF(ISERROR(VLOOKUP($AD2164,技まとめ!$A$1:$F$380,4,FALSE)),"－",VLOOKUP($AD2164,技まとめ!$A$1:$F$380,4,FALSE)),"一致","")</f>
        <v/>
      </c>
      <c r="AI2164" s="9" t="s">
        <v>372</v>
      </c>
      <c r="AJ2164" s="3" t="str">
        <f>IF(ISERROR(VLOOKUP($AI2164,技まとめ!$A$1:$F$380,6,FALSE)),"－",VLOOKUP($AI2164,技まとめ!$A$1:$F$380,6,FALSE))</f>
        <v>NS</v>
      </c>
      <c r="AK2164" s="3">
        <f>IF(ISERROR(VLOOKUP($AI2164,技まとめ!$A$1:$F$380,3,FALSE)),"－",VLOOKUP($AI2164,技まとめ!$A$1:$F$380,3,FALSE))</f>
        <v>75</v>
      </c>
      <c r="AL2164" s="3">
        <f>IF(ISERROR(VLOOKUP($AI2164,技まとめ!$A$1:$F$380,5,FALSE)),"－",VLOOKUP($AI2164,技まとめ!$A$1:$F$380,5,FALSE))</f>
        <v>43</v>
      </c>
      <c r="AM2164" s="3" t="str">
        <f>IF($E2164=IF(ISERROR(VLOOKUP($AI2164,技まとめ!$A$1:$F$380,4,FALSE)),"－",VLOOKUP($AI2164,技まとめ!$A$1:$F$380,4,FALSE)),"一致","")</f>
        <v/>
      </c>
      <c r="AN2164" s="9" t="s">
        <v>329</v>
      </c>
      <c r="AO2164" s="3" t="str">
        <f>IF(ISERROR(VLOOKUP($AN2164,技まとめ!$A$1:$F$380,6,FALSE)),"－",VLOOKUP($AN2164,技まとめ!$A$1:$F$380,6,FALSE))</f>
        <v>SC</v>
      </c>
      <c r="AP2164" s="3">
        <f>IF(ISERROR(VLOOKUP($AN2164,技まとめ!$A$1:$F$380,3,FALSE)),"－",VLOOKUP($AN2164,技まとめ!$A$1:$F$380,3,FALSE))</f>
        <v>23</v>
      </c>
      <c r="AQ2164" s="3">
        <f>IF(ISERROR(VLOOKUP($AN2164,技まとめ!$A$1:$F$380,5,FALSE)),"－",VLOOKUP($AN2164,技まとめ!$A$1:$F$380,5,FALSE))</f>
        <v>20</v>
      </c>
      <c r="AR2164" s="3" t="str">
        <f>IF($E2164=IF(ISERROR(VLOOKUP($AN2164,技まとめ!$A$1:$F$380,4,FALSE)),"－",VLOOKUP($AN2164,技まとめ!$A$1:$F$380,4,FALSE)),"一致","")</f>
        <v/>
      </c>
      <c r="AS2164" s="9" t="s">
        <v>230</v>
      </c>
      <c r="AT2164" s="3" t="str">
        <f>IF(ISERROR(VLOOKUP($AS2164,技まとめ!$A$1:$F$380,6,FALSE)),"－",VLOOKUP($AS2164,技まとめ!$A$1:$F$380,6,FALSE))</f>
        <v>BL</v>
      </c>
      <c r="AU2164" s="3">
        <f>IF(ISERROR(VLOOKUP($AS2164,技まとめ!$A$1:$F$380,3,FALSE)),"－",VLOOKUP($AS2164,技まとめ!$A$1:$F$380,3,FALSE))</f>
        <v>21</v>
      </c>
      <c r="AV2164" s="3">
        <f>IF(ISERROR(VLOOKUP($AS2164,技まとめ!$A$1:$F$380,5,FALSE)),"－",VLOOKUP($AS2164,技まとめ!$A$1:$F$380,5,FALSE))</f>
        <v>22</v>
      </c>
      <c r="AW2164" s="3" t="str">
        <f>IF($E2164=IF(ISERROR(VLOOKUP($AS2164,技まとめ!$A$1:$F$380,4,FALSE)),"－",VLOOKUP($AS2164,技まとめ!$A$1:$F$380,4,FALSE)),"一致","")</f>
        <v>一致</v>
      </c>
      <c r="AX2164" s="12" t="str">
        <f t="shared" si="468"/>
        <v>あびせげりガンショットスネークショットおんりょう</v>
      </c>
      <c r="AY2164" s="12" t="str">
        <f t="shared" si="469"/>
        <v>あびせげりガンショットスネークショットおんりょう</v>
      </c>
      <c r="AZ2164" s="12" t="str">
        <f t="shared" si="470"/>
        <v>あびせげりガンショットスネークショットおんりょう</v>
      </c>
      <c r="BA2164" s="12" t="str">
        <f t="shared" si="471"/>
        <v>あびせげりガンショットスネークショットおんりょう</v>
      </c>
      <c r="BB2164" s="11" t="str">
        <f t="shared" si="472"/>
        <v>SCNSSCBL</v>
      </c>
      <c r="BC2164" s="11" t="str">
        <f t="shared" si="473"/>
        <v>SCNSSCBL</v>
      </c>
      <c r="BD2164" s="11" t="str">
        <f t="shared" si="474"/>
        <v>SCNSSCBL</v>
      </c>
      <c r="BE2164" s="11" t="str">
        <f t="shared" si="475"/>
        <v>SCNSSCBL</v>
      </c>
    </row>
    <row r="2165" spans="1:57" ht="11.25" hidden="1" customHeight="1">
      <c r="A2165" s="6">
        <v>2164</v>
      </c>
      <c r="B2165" s="7" t="s">
        <v>4698</v>
      </c>
      <c r="C2165" s="8" t="s">
        <v>4699</v>
      </c>
      <c r="D2165" s="7" t="s">
        <v>72</v>
      </c>
      <c r="E2165" s="7" t="s">
        <v>95</v>
      </c>
      <c r="F2165" s="7" t="s">
        <v>109</v>
      </c>
      <c r="G2165" s="9">
        <v>145</v>
      </c>
      <c r="H2165" s="9">
        <v>103</v>
      </c>
      <c r="I2165" s="9">
        <v>41</v>
      </c>
      <c r="J2165" s="9">
        <v>88</v>
      </c>
      <c r="K2165" s="9">
        <v>46</v>
      </c>
      <c r="L2165" s="9">
        <v>49</v>
      </c>
      <c r="M2165" s="9">
        <v>67</v>
      </c>
      <c r="N2165" s="9">
        <v>71</v>
      </c>
      <c r="O2165" s="9">
        <v>60</v>
      </c>
      <c r="P2165" s="9">
        <v>8</v>
      </c>
      <c r="Q2165" s="11">
        <v>91</v>
      </c>
      <c r="R2165" s="11">
        <v>31</v>
      </c>
      <c r="S2165" s="11">
        <v>1</v>
      </c>
      <c r="T2165" s="11">
        <v>99</v>
      </c>
      <c r="U2165" s="11">
        <v>117</v>
      </c>
      <c r="V2165" s="11">
        <v>1</v>
      </c>
      <c r="W2165" s="11">
        <v>110</v>
      </c>
      <c r="X2165" s="11">
        <f t="shared" si="462"/>
        <v>450</v>
      </c>
      <c r="Y2165" s="11">
        <f t="shared" si="463"/>
        <v>4195</v>
      </c>
      <c r="Z2165" s="11">
        <f t="shared" si="464"/>
        <v>1645</v>
      </c>
      <c r="AA2165" s="11">
        <f t="shared" si="465"/>
        <v>4025</v>
      </c>
      <c r="AB2165" s="11">
        <f t="shared" si="466"/>
        <v>4025</v>
      </c>
      <c r="AC2165" s="11">
        <f t="shared" si="467"/>
        <v>4665</v>
      </c>
      <c r="AD2165" s="9" t="s">
        <v>221</v>
      </c>
      <c r="AE2165" s="3" t="str">
        <f>IF(ISERROR(VLOOKUP($AD2165,技まとめ!$A$1:$F$380,6,FALSE)),"－",VLOOKUP($AD2165,技まとめ!$A$1:$F$380,6,FALSE))</f>
        <v>DR</v>
      </c>
      <c r="AF2165" s="3">
        <f>IF(ISERROR(VLOOKUP($AD2165,技まとめ!$A$1:$F$380,3,FALSE)),"－",VLOOKUP($AD2165,技まとめ!$A$1:$F$380,3,FALSE))</f>
        <v>44</v>
      </c>
      <c r="AG2165" s="3">
        <f>IF(ISERROR(VLOOKUP($AD2165,技まとめ!$A$1:$F$380,5,FALSE)),"－",VLOOKUP($AD2165,技まとめ!$A$1:$F$380,5,FALSE))</f>
        <v>33</v>
      </c>
      <c r="AH2165" s="3" t="str">
        <f>IF($E2165=IF(ISERROR(VLOOKUP($AD2165,技まとめ!$A$1:$F$380,4,FALSE)),"－",VLOOKUP($AD2165,技まとめ!$A$1:$F$380,4,FALSE)),"一致","")</f>
        <v/>
      </c>
      <c r="AI2165" s="9" t="s">
        <v>369</v>
      </c>
      <c r="AJ2165" s="3" t="str">
        <f>IF(ISERROR(VLOOKUP($AI2165,技まとめ!$A$1:$F$380,6,FALSE)),"－",VLOOKUP($AI2165,技まとめ!$A$1:$F$380,6,FALSE))</f>
        <v>NS</v>
      </c>
      <c r="AK2165" s="3">
        <f>IF(ISERROR(VLOOKUP($AI2165,技まとめ!$A$1:$F$380,3,FALSE)),"－",VLOOKUP($AI2165,技まとめ!$A$1:$F$380,3,FALSE))</f>
        <v>90</v>
      </c>
      <c r="AL2165" s="3">
        <f>IF(ISERROR(VLOOKUP($AI2165,技まとめ!$A$1:$F$380,5,FALSE)),"－",VLOOKUP($AI2165,技まとめ!$A$1:$F$380,5,FALSE))</f>
        <v>49</v>
      </c>
      <c r="AM2165" s="3" t="str">
        <f>IF($E2165=IF(ISERROR(VLOOKUP($AI2165,技まとめ!$A$1:$F$380,4,FALSE)),"－",VLOOKUP($AI2165,技まとめ!$A$1:$F$380,4,FALSE)),"一致","")</f>
        <v/>
      </c>
      <c r="AN2165" s="9" t="s">
        <v>235</v>
      </c>
      <c r="AO2165" s="3" t="str">
        <f>IF(ISERROR(VLOOKUP($AN2165,技まとめ!$A$1:$F$380,6,FALSE)),"－",VLOOKUP($AN2165,技まとめ!$A$1:$F$380,6,FALSE))</f>
        <v>BL</v>
      </c>
      <c r="AP2165" s="3">
        <f>IF(ISERROR(VLOOKUP($AN2165,技まとめ!$A$1:$F$380,3,FALSE)),"－",VLOOKUP($AN2165,技まとめ!$A$1:$F$380,3,FALSE))</f>
        <v>18</v>
      </c>
      <c r="AQ2165" s="3">
        <f>IF(ISERROR(VLOOKUP($AN2165,技まとめ!$A$1:$F$380,5,FALSE)),"－",VLOOKUP($AN2165,技まとめ!$A$1:$F$380,5,FALSE))</f>
        <v>21</v>
      </c>
      <c r="AR2165" s="3" t="str">
        <f>IF($E2165=IF(ISERROR(VLOOKUP($AN2165,技まとめ!$A$1:$F$380,4,FALSE)),"－",VLOOKUP($AN2165,技まとめ!$A$1:$F$380,4,FALSE)),"一致","")</f>
        <v>一致</v>
      </c>
      <c r="AS2165" s="9" t="s">
        <v>182</v>
      </c>
      <c r="AT2165" s="3" t="str">
        <f>IF(ISERROR(VLOOKUP($AS2165,技まとめ!$A$1:$F$380,6,FALSE)),"－",VLOOKUP($AS2165,技まとめ!$A$1:$F$380,6,FALSE))</f>
        <v>SC</v>
      </c>
      <c r="AU2165" s="3">
        <f>IF(ISERROR(VLOOKUP($AS2165,技まとめ!$A$1:$F$380,3,FALSE)),"－",VLOOKUP($AS2165,技まとめ!$A$1:$F$380,3,FALSE))</f>
        <v>31</v>
      </c>
      <c r="AV2165" s="3">
        <f>IF(ISERROR(VLOOKUP($AS2165,技まとめ!$A$1:$F$380,5,FALSE)),"－",VLOOKUP($AS2165,技まとめ!$A$1:$F$380,5,FALSE))</f>
        <v>22</v>
      </c>
      <c r="AW2165" s="3" t="str">
        <f>IF($E2165=IF(ISERROR(VLOOKUP($AS2165,技まとめ!$A$1:$F$380,4,FALSE)),"－",VLOOKUP($AS2165,技まとめ!$A$1:$F$380,4,FALSE)),"一致","")</f>
        <v>一致</v>
      </c>
      <c r="AX2165" s="12" t="str">
        <f t="shared" si="468"/>
        <v>ならくおとしスリングショットドッペルゲンガーひゃくれつショット</v>
      </c>
      <c r="AY2165" s="12" t="str">
        <f t="shared" si="469"/>
        <v>ならくおとしスリングショットドッペルゲンガーひゃくれつショット</v>
      </c>
      <c r="AZ2165" s="12" t="str">
        <f t="shared" si="470"/>
        <v>ならくおとしスリングショットドッペルゲンガーひゃくれつショット</v>
      </c>
      <c r="BA2165" s="12" t="str">
        <f t="shared" si="471"/>
        <v>ならくおとしスリングショットドッペルゲンガーひゃくれつショット</v>
      </c>
      <c r="BB2165" s="11" t="str">
        <f t="shared" si="472"/>
        <v>DRNSBLSC</v>
      </c>
      <c r="BC2165" s="11" t="str">
        <f t="shared" si="473"/>
        <v>DRNSBLSC</v>
      </c>
      <c r="BD2165" s="11" t="str">
        <f t="shared" si="474"/>
        <v>DRNSBLSC</v>
      </c>
      <c r="BE2165" s="11" t="str">
        <f t="shared" si="475"/>
        <v>DRNSBLSC</v>
      </c>
    </row>
    <row r="2166" spans="1:57" ht="11.25" hidden="1" customHeight="1">
      <c r="A2166" s="6">
        <v>2165</v>
      </c>
      <c r="B2166" s="7" t="s">
        <v>4700</v>
      </c>
      <c r="C2166" s="8" t="s">
        <v>4701</v>
      </c>
      <c r="D2166" s="7" t="s">
        <v>72</v>
      </c>
      <c r="E2166" s="7" t="s">
        <v>73</v>
      </c>
      <c r="F2166" s="7" t="s">
        <v>74</v>
      </c>
      <c r="G2166" s="9">
        <v>144</v>
      </c>
      <c r="H2166" s="9">
        <v>118</v>
      </c>
      <c r="I2166" s="9">
        <v>42</v>
      </c>
      <c r="J2166" s="9">
        <v>81</v>
      </c>
      <c r="K2166" s="9">
        <v>49</v>
      </c>
      <c r="L2166" s="9">
        <v>54</v>
      </c>
      <c r="M2166" s="9">
        <v>65</v>
      </c>
      <c r="N2166" s="9">
        <v>71</v>
      </c>
      <c r="O2166" s="9">
        <v>62</v>
      </c>
      <c r="P2166" s="9">
        <v>9</v>
      </c>
      <c r="Q2166" s="11">
        <v>92</v>
      </c>
      <c r="R2166" s="11">
        <v>28</v>
      </c>
      <c r="S2166" s="11">
        <v>1</v>
      </c>
      <c r="T2166" s="11">
        <v>104</v>
      </c>
      <c r="U2166" s="11">
        <v>115</v>
      </c>
      <c r="V2166" s="11">
        <v>1</v>
      </c>
      <c r="W2166" s="11">
        <v>112</v>
      </c>
      <c r="X2166" s="11">
        <f t="shared" si="462"/>
        <v>453</v>
      </c>
      <c r="Y2166" s="11">
        <f t="shared" si="463"/>
        <v>4245</v>
      </c>
      <c r="Z2166" s="11">
        <f t="shared" si="464"/>
        <v>1550</v>
      </c>
      <c r="AA2166" s="11">
        <f t="shared" si="465"/>
        <v>4210</v>
      </c>
      <c r="AB2166" s="11">
        <f t="shared" si="466"/>
        <v>4210</v>
      </c>
      <c r="AC2166" s="11">
        <f t="shared" si="467"/>
        <v>4860</v>
      </c>
      <c r="AD2166" s="9" t="s">
        <v>776</v>
      </c>
      <c r="AE2166" s="3" t="str">
        <f>IF(ISERROR(VLOOKUP($AD2166,技まとめ!$A$1:$F$380,6,FALSE)),"－",VLOOKUP($AD2166,技まとめ!$A$1:$F$380,6,FALSE))</f>
        <v>P1</v>
      </c>
      <c r="AF2166" s="3">
        <f>IF(ISERROR(VLOOKUP($AD2166,技まとめ!$A$1:$F$380,3,FALSE)),"－",VLOOKUP($AD2166,技まとめ!$A$1:$F$380,3,FALSE))</f>
        <v>13</v>
      </c>
      <c r="AG2166" s="3">
        <f>IF(ISERROR(VLOOKUP($AD2166,技まとめ!$A$1:$F$380,5,FALSE)),"－",VLOOKUP($AD2166,技まとめ!$A$1:$F$380,5,FALSE))</f>
        <v>20</v>
      </c>
      <c r="AH2166" s="3" t="str">
        <f>IF($E2166=IF(ISERROR(VLOOKUP($AD2166,技まとめ!$A$1:$F$380,4,FALSE)),"－",VLOOKUP($AD2166,技まとめ!$A$1:$F$380,4,FALSE)),"一致","")</f>
        <v/>
      </c>
      <c r="AI2166" s="9" t="s">
        <v>242</v>
      </c>
      <c r="AJ2166" s="3" t="str">
        <f>IF(ISERROR(VLOOKUP($AI2166,技まとめ!$A$1:$F$380,6,FALSE)),"－",VLOOKUP($AI2166,技まとめ!$A$1:$F$380,6,FALSE))</f>
        <v>P2</v>
      </c>
      <c r="AK2166" s="3">
        <f>IF(ISERROR(VLOOKUP($AI2166,技まとめ!$A$1:$F$380,3,FALSE)),"－",VLOOKUP($AI2166,技まとめ!$A$1:$F$380,3,FALSE))</f>
        <v>65</v>
      </c>
      <c r="AL2166" s="3">
        <f>IF(ISERROR(VLOOKUP($AI2166,技まとめ!$A$1:$F$380,5,FALSE)),"－",VLOOKUP($AI2166,技まとめ!$A$1:$F$380,5,FALSE))</f>
        <v>40</v>
      </c>
      <c r="AM2166" s="3" t="str">
        <f>IF($E2166=IF(ISERROR(VLOOKUP($AI2166,技まとめ!$A$1:$F$380,4,FALSE)),"－",VLOOKUP($AI2166,技まとめ!$A$1:$F$380,4,FALSE)),"一致","")</f>
        <v/>
      </c>
      <c r="AN2166" s="9" t="s">
        <v>360</v>
      </c>
      <c r="AO2166" s="3" t="str">
        <f>IF(ISERROR(VLOOKUP($AN2166,技まとめ!$A$1:$F$380,6,FALSE)),"－",VLOOKUP($AN2166,技まとめ!$A$1:$F$380,6,FALSE))</f>
        <v>LS</v>
      </c>
      <c r="AP2166" s="3">
        <f>IF(ISERROR(VLOOKUP($AN2166,技まとめ!$A$1:$F$380,3,FALSE)),"－",VLOOKUP($AN2166,技まとめ!$A$1:$F$380,3,FALSE))</f>
        <v>64</v>
      </c>
      <c r="AQ2166" s="3">
        <f>IF(ISERROR(VLOOKUP($AN2166,技まとめ!$A$1:$F$380,5,FALSE)),"－",VLOOKUP($AN2166,技まとめ!$A$1:$F$380,5,FALSE))</f>
        <v>44</v>
      </c>
      <c r="AR2166" s="3" t="str">
        <f>IF($E2166=IF(ISERROR(VLOOKUP($AN2166,技まとめ!$A$1:$F$380,4,FALSE)),"－",VLOOKUP($AN2166,技まとめ!$A$1:$F$380,4,FALSE)),"一致","")</f>
        <v/>
      </c>
      <c r="AS2166" s="9" t="s">
        <v>382</v>
      </c>
      <c r="AT2166" s="3" t="str">
        <f>IF(ISERROR(VLOOKUP($AS2166,技まとめ!$A$1:$F$380,6,FALSE)),"－",VLOOKUP($AS2166,技まとめ!$A$1:$F$380,6,FALSE))</f>
        <v>LS</v>
      </c>
      <c r="AU2166" s="3">
        <f>IF(ISERROR(VLOOKUP($AS2166,技まとめ!$A$1:$F$380,3,FALSE)),"－",VLOOKUP($AS2166,技まとめ!$A$1:$F$380,3,FALSE))</f>
        <v>103</v>
      </c>
      <c r="AV2166" s="3">
        <f>IF(ISERROR(VLOOKUP($AS2166,技まとめ!$A$1:$F$380,5,FALSE)),"－",VLOOKUP($AS2166,技まとめ!$A$1:$F$380,5,FALSE))</f>
        <v>66</v>
      </c>
      <c r="AW2166" s="3" t="str">
        <f>IF($E2166=IF(ISERROR(VLOOKUP($AS2166,技まとめ!$A$1:$F$380,4,FALSE)),"－",VLOOKUP($AS2166,技まとめ!$A$1:$F$380,4,FALSE)),"一致","")</f>
        <v/>
      </c>
      <c r="AX2166" s="12" t="str">
        <f t="shared" si="468"/>
        <v>ねっけつパンチカウンターストライクアサルトシュートグングニル</v>
      </c>
      <c r="AY2166" s="12" t="str">
        <f t="shared" si="469"/>
        <v>ねっけつパンチカウンターストライクアサルトシュートグングニル</v>
      </c>
      <c r="AZ2166" s="12" t="str">
        <f t="shared" si="470"/>
        <v>ねっけつパンチカウンターストライクアサルトシュートグングニル</v>
      </c>
      <c r="BA2166" s="12" t="str">
        <f t="shared" si="471"/>
        <v>ねっけつパンチカウンターストライクアサルトシュートグングニル</v>
      </c>
      <c r="BB2166" s="11" t="str">
        <f t="shared" si="472"/>
        <v>P1P2LSLS</v>
      </c>
      <c r="BC2166" s="11" t="str">
        <f t="shared" si="473"/>
        <v>P1P2LSLS</v>
      </c>
      <c r="BD2166" s="11" t="str">
        <f t="shared" si="474"/>
        <v>P1P2LSLS</v>
      </c>
      <c r="BE2166" s="11" t="str">
        <f t="shared" si="475"/>
        <v>P1P2LSLS</v>
      </c>
    </row>
    <row r="2167" spans="1:57" ht="11.25" hidden="1" customHeight="1">
      <c r="A2167" s="6">
        <v>2166</v>
      </c>
      <c r="B2167" s="7" t="s">
        <v>4702</v>
      </c>
      <c r="C2167" s="8" t="s">
        <v>4703</v>
      </c>
      <c r="D2167" s="7" t="s">
        <v>72</v>
      </c>
      <c r="E2167" s="7" t="s">
        <v>81</v>
      </c>
      <c r="F2167" s="7" t="s">
        <v>109</v>
      </c>
      <c r="G2167" s="9">
        <v>149</v>
      </c>
      <c r="H2167" s="9">
        <v>98</v>
      </c>
      <c r="I2167" s="9">
        <v>46</v>
      </c>
      <c r="J2167" s="9">
        <v>85</v>
      </c>
      <c r="K2167" s="9">
        <v>43</v>
      </c>
      <c r="L2167" s="9">
        <v>65</v>
      </c>
      <c r="M2167" s="9">
        <v>58</v>
      </c>
      <c r="N2167" s="9">
        <v>70</v>
      </c>
      <c r="O2167" s="9">
        <v>60</v>
      </c>
      <c r="P2167" s="9">
        <v>5</v>
      </c>
      <c r="Q2167" s="11">
        <v>96</v>
      </c>
      <c r="R2167" s="11">
        <v>21</v>
      </c>
      <c r="S2167" s="11">
        <v>1</v>
      </c>
      <c r="T2167" s="11">
        <v>115</v>
      </c>
      <c r="U2167" s="11">
        <v>108</v>
      </c>
      <c r="V2167" s="11">
        <v>1</v>
      </c>
      <c r="W2167" s="11">
        <v>110</v>
      </c>
      <c r="X2167" s="11">
        <f t="shared" si="462"/>
        <v>452</v>
      </c>
      <c r="Y2167" s="11">
        <f t="shared" si="463"/>
        <v>4395</v>
      </c>
      <c r="Z2167" s="11">
        <f t="shared" si="464"/>
        <v>1295</v>
      </c>
      <c r="AA2167" s="11">
        <f t="shared" si="465"/>
        <v>4585</v>
      </c>
      <c r="AB2167" s="11">
        <f t="shared" si="466"/>
        <v>4585</v>
      </c>
      <c r="AC2167" s="11">
        <f t="shared" si="467"/>
        <v>5255</v>
      </c>
      <c r="AD2167" s="9" t="s">
        <v>426</v>
      </c>
      <c r="AE2167" s="3" t="str">
        <f>IF(ISERROR(VLOOKUP($AD2167,技まとめ!$A$1:$F$380,6,FALSE)),"－",VLOOKUP($AD2167,技まとめ!$A$1:$F$380,6,FALSE))</f>
        <v>NS</v>
      </c>
      <c r="AF2167" s="3">
        <f>IF(ISERROR(VLOOKUP($AD2167,技まとめ!$A$1:$F$380,3,FALSE)),"－",VLOOKUP($AD2167,技まとめ!$A$1:$F$380,3,FALSE))</f>
        <v>57</v>
      </c>
      <c r="AG2167" s="3">
        <f>IF(ISERROR(VLOOKUP($AD2167,技まとめ!$A$1:$F$380,5,FALSE)),"－",VLOOKUP($AD2167,技まとめ!$A$1:$F$380,5,FALSE))</f>
        <v>34</v>
      </c>
      <c r="AH2167" s="3" t="str">
        <f>IF($E2167=IF(ISERROR(VLOOKUP($AD2167,技まとめ!$A$1:$F$380,4,FALSE)),"－",VLOOKUP($AD2167,技まとめ!$A$1:$F$380,4,FALSE)),"一致","")</f>
        <v/>
      </c>
      <c r="AI2167" s="9" t="s">
        <v>784</v>
      </c>
      <c r="AJ2167" s="3" t="str">
        <f>IF(ISERROR(VLOOKUP($AI2167,技まとめ!$A$1:$F$380,6,FALSE)),"－",VLOOKUP($AI2167,技まとめ!$A$1:$F$380,6,FALSE))</f>
        <v>BL</v>
      </c>
      <c r="AK2167" s="3">
        <f>IF(ISERROR(VLOOKUP($AI2167,技まとめ!$A$1:$F$380,3,FALSE)),"－",VLOOKUP($AI2167,技まとめ!$A$1:$F$380,3,FALSE))</f>
        <v>71</v>
      </c>
      <c r="AL2167" s="3">
        <f>IF(ISERROR(VLOOKUP($AI2167,技まとめ!$A$1:$F$380,5,FALSE)),"－",VLOOKUP($AI2167,技まとめ!$A$1:$F$380,5,FALSE))</f>
        <v>44</v>
      </c>
      <c r="AM2167" s="3" t="str">
        <f>IF($E2167=IF(ISERROR(VLOOKUP($AI2167,技まとめ!$A$1:$F$380,4,FALSE)),"－",VLOOKUP($AI2167,技まとめ!$A$1:$F$380,4,FALSE)),"一致","")</f>
        <v/>
      </c>
      <c r="AN2167" s="9" t="s">
        <v>335</v>
      </c>
      <c r="AO2167" s="3" t="str">
        <f>IF(ISERROR(VLOOKUP($AN2167,技まとめ!$A$1:$F$380,6,FALSE)),"－",VLOOKUP($AN2167,技まとめ!$A$1:$F$380,6,FALSE))</f>
        <v>SC</v>
      </c>
      <c r="AP2167" s="3">
        <f>IF(ISERROR(VLOOKUP($AN2167,技まとめ!$A$1:$F$380,3,FALSE)),"－",VLOOKUP($AN2167,技まとめ!$A$1:$F$380,3,FALSE))</f>
        <v>51</v>
      </c>
      <c r="AQ2167" s="3">
        <f>IF(ISERROR(VLOOKUP($AN2167,技まとめ!$A$1:$F$380,5,FALSE)),"－",VLOOKUP($AN2167,技まとめ!$A$1:$F$380,5,FALSE))</f>
        <v>31</v>
      </c>
      <c r="AR2167" s="3" t="str">
        <f>IF($E2167=IF(ISERROR(VLOOKUP($AN2167,技まとめ!$A$1:$F$380,4,FALSE)),"－",VLOOKUP($AN2167,技まとめ!$A$1:$F$380,4,FALSE)),"一致","")</f>
        <v/>
      </c>
      <c r="AS2167" s="9" t="s">
        <v>97</v>
      </c>
      <c r="AT2167" s="3" t="str">
        <f>IF(ISERROR(VLOOKUP($AS2167,技まとめ!$A$1:$F$380,6,FALSE)),"－",VLOOKUP($AS2167,技まとめ!$A$1:$F$380,6,FALSE))</f>
        <v>BL</v>
      </c>
      <c r="AU2167" s="3">
        <f>IF(ISERROR(VLOOKUP($AS2167,技まとめ!$A$1:$F$380,3,FALSE)),"－",VLOOKUP($AS2167,技まとめ!$A$1:$F$380,3,FALSE))</f>
        <v>38</v>
      </c>
      <c r="AV2167" s="3">
        <f>IF(ISERROR(VLOOKUP($AS2167,技まとめ!$A$1:$F$380,5,FALSE)),"－",VLOOKUP($AS2167,技まとめ!$A$1:$F$380,5,FALSE))</f>
        <v>16</v>
      </c>
      <c r="AW2167" s="3" t="str">
        <f>IF($E2167=IF(ISERROR(VLOOKUP($AS2167,技まとめ!$A$1:$F$380,4,FALSE)),"－",VLOOKUP($AS2167,技まとめ!$A$1:$F$380,4,FALSE)),"一致","")</f>
        <v/>
      </c>
      <c r="AX2167" s="12" t="str">
        <f t="shared" si="468"/>
        <v>シャインドライブスニーキングレイドダイナマイトシュートうしろのしょうめん</v>
      </c>
      <c r="AY2167" s="12" t="str">
        <f t="shared" si="469"/>
        <v>シャインドライブスニーキングレイドダイナマイトシュートうしろのしょうめん</v>
      </c>
      <c r="AZ2167" s="12" t="str">
        <f t="shared" si="470"/>
        <v>シャインドライブスニーキングレイドダイナマイトシュートうしろのしょうめん</v>
      </c>
      <c r="BA2167" s="12" t="str">
        <f t="shared" si="471"/>
        <v>シャインドライブスニーキングレイドダイナマイトシュートうしろのしょうめん</v>
      </c>
      <c r="BB2167" s="11" t="str">
        <f t="shared" si="472"/>
        <v>NSBLSCBL</v>
      </c>
      <c r="BC2167" s="11" t="str">
        <f t="shared" si="473"/>
        <v>NSBLSCBL</v>
      </c>
      <c r="BD2167" s="11" t="str">
        <f t="shared" si="474"/>
        <v>NSBLSCBL</v>
      </c>
      <c r="BE2167" s="11" t="str">
        <f t="shared" si="475"/>
        <v>NSBLSCBL</v>
      </c>
    </row>
    <row r="2168" spans="1:57" ht="11.25" hidden="1" customHeight="1">
      <c r="A2168" s="6">
        <v>2167</v>
      </c>
      <c r="B2168" s="7" t="s">
        <v>4704</v>
      </c>
      <c r="C2168" s="8" t="s">
        <v>4705</v>
      </c>
      <c r="D2168" s="7" t="s">
        <v>72</v>
      </c>
      <c r="E2168" s="7" t="s">
        <v>102</v>
      </c>
      <c r="F2168" s="7" t="s">
        <v>128</v>
      </c>
      <c r="G2168" s="9">
        <v>144</v>
      </c>
      <c r="H2168" s="9">
        <v>102</v>
      </c>
      <c r="I2168" s="9">
        <v>43</v>
      </c>
      <c r="J2168" s="9">
        <v>87</v>
      </c>
      <c r="K2168" s="9">
        <v>46</v>
      </c>
      <c r="L2168" s="9">
        <v>56</v>
      </c>
      <c r="M2168" s="9">
        <v>53</v>
      </c>
      <c r="N2168" s="9">
        <v>71</v>
      </c>
      <c r="O2168" s="9">
        <v>76</v>
      </c>
      <c r="P2168" s="9">
        <v>6</v>
      </c>
      <c r="Q2168" s="11">
        <v>93</v>
      </c>
      <c r="R2168" s="11">
        <v>28</v>
      </c>
      <c r="S2168" s="11">
        <v>1</v>
      </c>
      <c r="T2168" s="11">
        <v>106</v>
      </c>
      <c r="U2168" s="11">
        <v>103</v>
      </c>
      <c r="V2168" s="11">
        <v>1</v>
      </c>
      <c r="W2168" s="11">
        <v>126</v>
      </c>
      <c r="X2168" s="11">
        <f t="shared" si="462"/>
        <v>458</v>
      </c>
      <c r="Y2168" s="11">
        <f t="shared" si="463"/>
        <v>4355</v>
      </c>
      <c r="Z2168" s="11">
        <f t="shared" si="464"/>
        <v>1620</v>
      </c>
      <c r="AA2168" s="11">
        <f t="shared" si="465"/>
        <v>4350</v>
      </c>
      <c r="AB2168" s="11">
        <f t="shared" si="466"/>
        <v>4350</v>
      </c>
      <c r="AC2168" s="11">
        <f t="shared" si="467"/>
        <v>5010</v>
      </c>
      <c r="AD2168" s="9" t="s">
        <v>576</v>
      </c>
      <c r="AE2168" s="3" t="str">
        <f>IF(ISERROR(VLOOKUP($AD2168,技まとめ!$A$1:$F$380,6,FALSE)),"－",VLOOKUP($AD2168,技まとめ!$A$1:$F$380,6,FALSE))</f>
        <v>BB</v>
      </c>
      <c r="AF2168" s="3">
        <f>IF(ISERROR(VLOOKUP($AD2168,技まとめ!$A$1:$F$380,3,FALSE)),"－",VLOOKUP($AD2168,技まとめ!$A$1:$F$380,3,FALSE))</f>
        <v>72</v>
      </c>
      <c r="AG2168" s="3">
        <f>IF(ISERROR(VLOOKUP($AD2168,技まとめ!$A$1:$F$380,5,FALSE)),"－",VLOOKUP($AD2168,技まとめ!$A$1:$F$380,5,FALSE))</f>
        <v>43</v>
      </c>
      <c r="AH2168" s="3" t="str">
        <f>IF($E2168=IF(ISERROR(VLOOKUP($AD2168,技まとめ!$A$1:$F$380,4,FALSE)),"－",VLOOKUP($AD2168,技まとめ!$A$1:$F$380,4,FALSE)),"一致","")</f>
        <v>一致</v>
      </c>
      <c r="AI2168" s="9" t="s">
        <v>83</v>
      </c>
      <c r="AJ2168" s="3" t="str">
        <f>IF(ISERROR(VLOOKUP($AI2168,技まとめ!$A$1:$F$380,6,FALSE)),"－",VLOOKUP($AI2168,技まとめ!$A$1:$F$380,6,FALSE))</f>
        <v>DR</v>
      </c>
      <c r="AK2168" s="3">
        <f>IF(ISERROR(VLOOKUP($AI2168,技まとめ!$A$1:$F$380,3,FALSE)),"－",VLOOKUP($AI2168,技まとめ!$A$1:$F$380,3,FALSE))</f>
        <v>13</v>
      </c>
      <c r="AL2168" s="3">
        <f>IF(ISERROR(VLOOKUP($AI2168,技まとめ!$A$1:$F$380,5,FALSE)),"－",VLOOKUP($AI2168,技まとめ!$A$1:$F$380,5,FALSE))</f>
        <v>20</v>
      </c>
      <c r="AM2168" s="3" t="str">
        <f>IF($E2168=IF(ISERROR(VLOOKUP($AI2168,技まとめ!$A$1:$F$380,4,FALSE)),"－",VLOOKUP($AI2168,技まとめ!$A$1:$F$380,4,FALSE)),"一致","")</f>
        <v/>
      </c>
      <c r="AN2168" s="9" t="s">
        <v>713</v>
      </c>
      <c r="AO2168" s="3" t="str">
        <f>IF(ISERROR(VLOOKUP($AN2168,技まとめ!$A$1:$F$380,6,FALSE)),"－",VLOOKUP($AN2168,技まとめ!$A$1:$F$380,6,FALSE))</f>
        <v>BB</v>
      </c>
      <c r="AP2168" s="3">
        <f>IF(ISERROR(VLOOKUP($AN2168,技まとめ!$A$1:$F$380,3,FALSE)),"－",VLOOKUP($AN2168,技まとめ!$A$1:$F$380,3,FALSE))</f>
        <v>59</v>
      </c>
      <c r="AQ2168" s="3">
        <f>IF(ISERROR(VLOOKUP($AN2168,技まとめ!$A$1:$F$380,5,FALSE)),"－",VLOOKUP($AN2168,技まとめ!$A$1:$F$380,5,FALSE))</f>
        <v>38</v>
      </c>
      <c r="AR2168" s="3" t="str">
        <f>IF($E2168=IF(ISERROR(VLOOKUP($AN2168,技まとめ!$A$1:$F$380,4,FALSE)),"－",VLOOKUP($AN2168,技まとめ!$A$1:$F$380,4,FALSE)),"一致","")</f>
        <v/>
      </c>
      <c r="AS2168" s="9" t="s">
        <v>440</v>
      </c>
      <c r="AT2168" s="3" t="str">
        <f>IF(ISERROR(VLOOKUP($AS2168,技まとめ!$A$1:$F$380,6,FALSE)),"－",VLOOKUP($AS2168,技まとめ!$A$1:$F$380,6,FALSE))</f>
        <v>CA</v>
      </c>
      <c r="AU2168" s="3">
        <f>IF(ISERROR(VLOOKUP($AS2168,技まとめ!$A$1:$F$380,3,FALSE)),"－",VLOOKUP($AS2168,技まとめ!$A$1:$F$380,3,FALSE))</f>
        <v>15</v>
      </c>
      <c r="AV2168" s="3">
        <f>IF(ISERROR(VLOOKUP($AS2168,技まとめ!$A$1:$F$380,5,FALSE)),"－",VLOOKUP($AS2168,技まとめ!$A$1:$F$380,5,FALSE))</f>
        <v>20</v>
      </c>
      <c r="AW2168" s="3" t="str">
        <f>IF($E2168=IF(ISERROR(VLOOKUP($AS2168,技まとめ!$A$1:$F$380,4,FALSE)),"－",VLOOKUP($AS2168,技まとめ!$A$1:$F$380,4,FALSE)),"一致","")</f>
        <v/>
      </c>
      <c r="AX2168" s="12" t="str">
        <f t="shared" si="468"/>
        <v>さばきのてっついしっぷうダッシュグラビテイションスワンダイブ</v>
      </c>
      <c r="AY2168" s="12" t="str">
        <f t="shared" si="469"/>
        <v>さばきのてっついしっぷうダッシュグラビテイションスワンダイブ</v>
      </c>
      <c r="AZ2168" s="12" t="str">
        <f t="shared" si="470"/>
        <v>さばきのてっついしっぷうダッシュグラビテイションスワンダイブ</v>
      </c>
      <c r="BA2168" s="12" t="str">
        <f t="shared" si="471"/>
        <v>さばきのてっついしっぷうダッシュグラビテイションスワンダイブ</v>
      </c>
      <c r="BB2168" s="11" t="str">
        <f t="shared" si="472"/>
        <v>BBDRBBCA</v>
      </c>
      <c r="BC2168" s="11" t="str">
        <f t="shared" si="473"/>
        <v>BBDRBBCA</v>
      </c>
      <c r="BD2168" s="11" t="str">
        <f t="shared" si="474"/>
        <v>BBDRBBCA</v>
      </c>
      <c r="BE2168" s="11" t="str">
        <f t="shared" si="475"/>
        <v>BBDRBBCA</v>
      </c>
    </row>
    <row r="2169" spans="1:57" ht="11.25" hidden="1" customHeight="1">
      <c r="A2169" s="6">
        <v>2168</v>
      </c>
      <c r="B2169" s="7" t="s">
        <v>4706</v>
      </c>
      <c r="C2169" s="8" t="s">
        <v>4707</v>
      </c>
      <c r="D2169" s="7" t="s">
        <v>72</v>
      </c>
      <c r="E2169" s="7" t="s">
        <v>102</v>
      </c>
      <c r="F2169" s="7" t="s">
        <v>82</v>
      </c>
      <c r="G2169" s="9">
        <v>147</v>
      </c>
      <c r="H2169" s="9">
        <v>107</v>
      </c>
      <c r="I2169" s="9">
        <v>45</v>
      </c>
      <c r="J2169" s="9">
        <v>81</v>
      </c>
      <c r="K2169" s="9">
        <v>42</v>
      </c>
      <c r="L2169" s="9">
        <v>66</v>
      </c>
      <c r="M2169" s="9">
        <v>53</v>
      </c>
      <c r="N2169" s="9">
        <v>71</v>
      </c>
      <c r="O2169" s="9">
        <v>62</v>
      </c>
      <c r="P2169" s="9">
        <v>0</v>
      </c>
      <c r="Q2169" s="11">
        <v>95</v>
      </c>
      <c r="R2169" s="11">
        <v>12</v>
      </c>
      <c r="S2169" s="11">
        <v>1</v>
      </c>
      <c r="T2169" s="11">
        <v>116</v>
      </c>
      <c r="U2169" s="11">
        <v>103</v>
      </c>
      <c r="V2169" s="11">
        <v>1</v>
      </c>
      <c r="W2169" s="11">
        <v>112</v>
      </c>
      <c r="X2169" s="11">
        <f t="shared" si="462"/>
        <v>440</v>
      </c>
      <c r="Y2169" s="11">
        <f t="shared" si="463"/>
        <v>4365</v>
      </c>
      <c r="Z2169" s="11">
        <f t="shared" si="464"/>
        <v>990</v>
      </c>
      <c r="AA2169" s="11">
        <f t="shared" si="465"/>
        <v>4630</v>
      </c>
      <c r="AB2169" s="11">
        <f t="shared" si="466"/>
        <v>4630</v>
      </c>
      <c r="AC2169" s="11">
        <f t="shared" si="467"/>
        <v>5260</v>
      </c>
      <c r="AD2169" s="9" t="s">
        <v>5015</v>
      </c>
      <c r="AE2169" s="3" t="str">
        <f>IF(ISERROR(VLOOKUP($AD2169,技まとめ!$A$1:$F$380,6,FALSE)),"－",VLOOKUP($AD2169,技まとめ!$A$1:$F$380,6,FALSE))</f>
        <v>－</v>
      </c>
      <c r="AF2169" s="3">
        <f>IF(ISERROR(VLOOKUP($AD2169,技まとめ!$A$1:$F$380,3,FALSE)),"－",VLOOKUP($AD2169,技まとめ!$A$1:$F$380,3,FALSE))</f>
        <v>0</v>
      </c>
      <c r="AG2169" s="3">
        <f>IF(ISERROR(VLOOKUP($AD2169,技まとめ!$A$1:$F$380,5,FALSE)),"－",VLOOKUP($AD2169,技まとめ!$A$1:$F$380,5,FALSE))</f>
        <v>0</v>
      </c>
      <c r="AH2169" s="3" t="str">
        <f>IF($E2169=IF(ISERROR(VLOOKUP($AD2169,技まとめ!$A$1:$F$380,4,FALSE)),"－",VLOOKUP($AD2169,技まとめ!$A$1:$F$380,4,FALSE)),"一致","")</f>
        <v/>
      </c>
      <c r="AI2169" s="9" t="s">
        <v>634</v>
      </c>
      <c r="AJ2169" s="3" t="str">
        <f>IF(ISERROR(VLOOKUP($AI2169,技まとめ!$A$1:$F$380,6,FALSE)),"－",VLOOKUP($AI2169,技まとめ!$A$1:$F$380,6,FALSE))</f>
        <v>DR</v>
      </c>
      <c r="AK2169" s="3">
        <f>IF(ISERROR(VLOOKUP($AI2169,技まとめ!$A$1:$F$380,3,FALSE)),"－",VLOOKUP($AI2169,技まとめ!$A$1:$F$380,3,FALSE))</f>
        <v>13</v>
      </c>
      <c r="AL2169" s="3">
        <f>IF(ISERROR(VLOOKUP($AI2169,技まとめ!$A$1:$F$380,5,FALSE)),"－",VLOOKUP($AI2169,技まとめ!$A$1:$F$380,5,FALSE))</f>
        <v>20</v>
      </c>
      <c r="AM2169" s="3" t="str">
        <f>IF($E2169=IF(ISERROR(VLOOKUP($AI2169,技まとめ!$A$1:$F$380,4,FALSE)),"－",VLOOKUP($AI2169,技まとめ!$A$1:$F$380,4,FALSE)),"一致","")</f>
        <v/>
      </c>
      <c r="AN2169" s="9" t="s">
        <v>635</v>
      </c>
      <c r="AO2169" s="3" t="str">
        <f>IF(ISERROR(VLOOKUP($AN2169,技まとめ!$A$1:$F$380,6,FALSE)),"－",VLOOKUP($AN2169,技まとめ!$A$1:$F$380,6,FALSE))</f>
        <v>DR</v>
      </c>
      <c r="AP2169" s="3">
        <f>IF(ISERROR(VLOOKUP($AN2169,技まとめ!$A$1:$F$380,3,FALSE)),"－",VLOOKUP($AN2169,技まとめ!$A$1:$F$380,3,FALSE))</f>
        <v>58</v>
      </c>
      <c r="AQ2169" s="3">
        <f>IF(ISERROR(VLOOKUP($AN2169,技まとめ!$A$1:$F$380,5,FALSE)),"－",VLOOKUP($AN2169,技まとめ!$A$1:$F$380,5,FALSE))</f>
        <v>39</v>
      </c>
      <c r="AR2169" s="3" t="str">
        <f>IF($E2169=IF(ISERROR(VLOOKUP($AN2169,技まとめ!$A$1:$F$380,4,FALSE)),"－",VLOOKUP($AN2169,技まとめ!$A$1:$F$380,4,FALSE)),"一致","")</f>
        <v/>
      </c>
      <c r="AS2169" s="9" t="s">
        <v>193</v>
      </c>
      <c r="AT2169" s="3" t="str">
        <f>IF(ISERROR(VLOOKUP($AS2169,技まとめ!$A$1:$F$380,6,FALSE)),"－",VLOOKUP($AS2169,技まとめ!$A$1:$F$380,6,FALSE))</f>
        <v>NS</v>
      </c>
      <c r="AU2169" s="3">
        <f>IF(ISERROR(VLOOKUP($AS2169,技まとめ!$A$1:$F$380,3,FALSE)),"－",VLOOKUP($AS2169,技まとめ!$A$1:$F$380,3,FALSE))</f>
        <v>66</v>
      </c>
      <c r="AV2169" s="3">
        <f>IF(ISERROR(VLOOKUP($AS2169,技まとめ!$A$1:$F$380,5,FALSE)),"－",VLOOKUP($AS2169,技まとめ!$A$1:$F$380,5,FALSE))</f>
        <v>37</v>
      </c>
      <c r="AW2169" s="3" t="str">
        <f>IF($E2169=IF(ISERROR(VLOOKUP($AS2169,技まとめ!$A$1:$F$380,4,FALSE)),"－",VLOOKUP($AS2169,技まとめ!$A$1:$F$380,4,FALSE)),"一致","")</f>
        <v>一致</v>
      </c>
      <c r="AX2169" s="12" t="str">
        <f t="shared" si="468"/>
        <v>みんなイケイケ！たまのりピエロオーロラドリブルツインブースト</v>
      </c>
      <c r="AY2169" s="12" t="str">
        <f t="shared" si="469"/>
        <v>みんなイケイケ！たまのりピエロオーロラドリブルツインブースト</v>
      </c>
      <c r="AZ2169" s="12" t="str">
        <f t="shared" si="470"/>
        <v>みんなイケイケ！たまのりピエロオーロラドリブルツインブースト</v>
      </c>
      <c r="BA2169" s="12" t="str">
        <f t="shared" si="471"/>
        <v>みんなイケイケ！たまのりピエロオーロラドリブルツインブースト</v>
      </c>
      <c r="BB2169" s="11" t="str">
        <f t="shared" si="472"/>
        <v>－DRDRNS</v>
      </c>
      <c r="BC2169" s="11" t="str">
        <f t="shared" si="473"/>
        <v>－DRDRNS</v>
      </c>
      <c r="BD2169" s="11" t="str">
        <f t="shared" si="474"/>
        <v>－DRDRNS</v>
      </c>
      <c r="BE2169" s="11" t="str">
        <f t="shared" si="475"/>
        <v>－DRDRNS</v>
      </c>
    </row>
    <row r="2170" spans="1:57" ht="11.25" hidden="1" customHeight="1">
      <c r="A2170" s="6">
        <v>2169</v>
      </c>
      <c r="B2170" s="7" t="s">
        <v>4708</v>
      </c>
      <c r="C2170" s="8" t="s">
        <v>4709</v>
      </c>
      <c r="D2170" s="7" t="s">
        <v>650</v>
      </c>
      <c r="E2170" s="7" t="s">
        <v>95</v>
      </c>
      <c r="F2170" s="7" t="s">
        <v>74</v>
      </c>
      <c r="G2170" s="9">
        <v>82</v>
      </c>
      <c r="H2170" s="9">
        <v>128</v>
      </c>
      <c r="I2170" s="9">
        <v>44</v>
      </c>
      <c r="J2170" s="9">
        <v>47</v>
      </c>
      <c r="K2170" s="9">
        <v>56</v>
      </c>
      <c r="L2170" s="9">
        <v>57</v>
      </c>
      <c r="M2170" s="9">
        <v>56</v>
      </c>
      <c r="N2170" s="9">
        <v>47</v>
      </c>
      <c r="O2170" s="9">
        <v>46</v>
      </c>
      <c r="P2170" s="9">
        <v>54</v>
      </c>
      <c r="Q2170" s="11">
        <v>94</v>
      </c>
      <c r="R2170" s="11">
        <v>22</v>
      </c>
      <c r="S2170" s="11">
        <v>1</v>
      </c>
      <c r="T2170" s="11">
        <v>107</v>
      </c>
      <c r="U2170" s="11">
        <v>106</v>
      </c>
      <c r="V2170" s="11">
        <v>1</v>
      </c>
      <c r="W2170" s="11">
        <v>96</v>
      </c>
      <c r="X2170" s="11">
        <f t="shared" si="462"/>
        <v>427</v>
      </c>
      <c r="Y2170" s="11">
        <f t="shared" si="463"/>
        <v>4245</v>
      </c>
      <c r="Z2170" s="11">
        <f t="shared" si="464"/>
        <v>1260</v>
      </c>
      <c r="AA2170" s="11">
        <f t="shared" si="465"/>
        <v>4235</v>
      </c>
      <c r="AB2170" s="11">
        <f t="shared" si="466"/>
        <v>4235</v>
      </c>
      <c r="AC2170" s="11">
        <f t="shared" si="467"/>
        <v>4870</v>
      </c>
      <c r="AD2170" s="9" t="s">
        <v>225</v>
      </c>
      <c r="AE2170" s="3" t="str">
        <f>IF(ISERROR(VLOOKUP($AD2170,技まとめ!$A$1:$F$380,6,FALSE)),"－",VLOOKUP($AD2170,技まとめ!$A$1:$F$380,6,FALSE))</f>
        <v>CA</v>
      </c>
      <c r="AF2170" s="3">
        <f>IF(ISERROR(VLOOKUP($AD2170,技まとめ!$A$1:$F$380,3,FALSE)),"－",VLOOKUP($AD2170,技まとめ!$A$1:$F$380,3,FALSE))</f>
        <v>17</v>
      </c>
      <c r="AG2170" s="3">
        <f>IF(ISERROR(VLOOKUP($AD2170,技まとめ!$A$1:$F$380,5,FALSE)),"－",VLOOKUP($AD2170,技まとめ!$A$1:$F$380,5,FALSE))</f>
        <v>20</v>
      </c>
      <c r="AH2170" s="3" t="str">
        <f>IF($E2170=IF(ISERROR(VLOOKUP($AD2170,技まとめ!$A$1:$F$380,4,FALSE)),"－",VLOOKUP($AD2170,技まとめ!$A$1:$F$380,4,FALSE)),"一致","")</f>
        <v>一致</v>
      </c>
      <c r="AI2170" s="9" t="s">
        <v>756</v>
      </c>
      <c r="AJ2170" s="3" t="str">
        <f>IF(ISERROR(VLOOKUP($AI2170,技まとめ!$A$1:$F$380,6,FALSE)),"－",VLOOKUP($AI2170,技まとめ!$A$1:$F$380,6,FALSE))</f>
        <v>BB</v>
      </c>
      <c r="AK2170" s="3">
        <f>IF(ISERROR(VLOOKUP($AI2170,技まとめ!$A$1:$F$380,3,FALSE)),"－",VLOOKUP($AI2170,技まとめ!$A$1:$F$380,3,FALSE))</f>
        <v>65</v>
      </c>
      <c r="AL2170" s="3">
        <f>IF(ISERROR(VLOOKUP($AI2170,技まとめ!$A$1:$F$380,5,FALSE)),"－",VLOOKUP($AI2170,技まとめ!$A$1:$F$380,5,FALSE))</f>
        <v>42</v>
      </c>
      <c r="AM2170" s="3" t="str">
        <f>IF($E2170=IF(ISERROR(VLOOKUP($AI2170,技まとめ!$A$1:$F$380,4,FALSE)),"－",VLOOKUP($AI2170,技まとめ!$A$1:$F$380,4,FALSE)),"一致","")</f>
        <v/>
      </c>
      <c r="AN2170" s="9" t="s">
        <v>662</v>
      </c>
      <c r="AO2170" s="3" t="str">
        <f>IF(ISERROR(VLOOKUP($AN2170,技まとめ!$A$1:$F$380,6,FALSE)),"－",VLOOKUP($AN2170,技まとめ!$A$1:$F$380,6,FALSE))</f>
        <v>CA</v>
      </c>
      <c r="AP2170" s="3">
        <f>IF(ISERROR(VLOOKUP($AN2170,技まとめ!$A$1:$F$380,3,FALSE)),"－",VLOOKUP($AN2170,技まとめ!$A$1:$F$380,3,FALSE))</f>
        <v>50</v>
      </c>
      <c r="AQ2170" s="3">
        <f>IF(ISERROR(VLOOKUP($AN2170,技まとめ!$A$1:$F$380,5,FALSE)),"－",VLOOKUP($AN2170,技まとめ!$A$1:$F$380,5,FALSE))</f>
        <v>35</v>
      </c>
      <c r="AR2170" s="3" t="str">
        <f>IF($E2170=IF(ISERROR(VLOOKUP($AN2170,技まとめ!$A$1:$F$380,4,FALSE)),"－",VLOOKUP($AN2170,技まとめ!$A$1:$F$380,4,FALSE)),"一致","")</f>
        <v/>
      </c>
      <c r="AS2170" s="9" t="s">
        <v>227</v>
      </c>
      <c r="AT2170" s="3" t="str">
        <f>IF(ISERROR(VLOOKUP($AS2170,技まとめ!$A$1:$F$380,6,FALSE)),"－",VLOOKUP($AS2170,技まとめ!$A$1:$F$380,6,FALSE))</f>
        <v>CA</v>
      </c>
      <c r="AU2170" s="3">
        <f>IF(ISERROR(VLOOKUP($AS2170,技まとめ!$A$1:$F$380,3,FALSE)),"－",VLOOKUP($AS2170,技まとめ!$A$1:$F$380,3,FALSE))</f>
        <v>60</v>
      </c>
      <c r="AV2170" s="3">
        <f>IF(ISERROR(VLOOKUP($AS2170,技まとめ!$A$1:$F$380,5,FALSE)),"－",VLOOKUP($AS2170,技まとめ!$A$1:$F$380,5,FALSE))</f>
        <v>37</v>
      </c>
      <c r="AW2170" s="3" t="str">
        <f>IF($E2170=IF(ISERROR(VLOOKUP($AS2170,技まとめ!$A$1:$F$380,4,FALSE)),"－",VLOOKUP($AS2170,技まとめ!$A$1:$F$380,4,FALSE)),"一致","")</f>
        <v/>
      </c>
      <c r="AX2170" s="12" t="str">
        <f t="shared" si="468"/>
        <v>キラーブレードボルケイノカットオーロラカーテンガラティーン</v>
      </c>
      <c r="AY2170" s="12" t="str">
        <f t="shared" si="469"/>
        <v>キラーブレードボルケイノカットオーロラカーテンガラティーン</v>
      </c>
      <c r="AZ2170" s="12" t="str">
        <f t="shared" si="470"/>
        <v>キラーブレードボルケイノカットオーロラカーテンガラティーン</v>
      </c>
      <c r="BA2170" s="12" t="str">
        <f t="shared" si="471"/>
        <v>キラーブレードボルケイノカットオーロラカーテンガラティーン</v>
      </c>
      <c r="BB2170" s="11" t="str">
        <f t="shared" si="472"/>
        <v>CABBCACA</v>
      </c>
      <c r="BC2170" s="11" t="str">
        <f t="shared" si="473"/>
        <v>CABBCACA</v>
      </c>
      <c r="BD2170" s="11" t="str">
        <f t="shared" si="474"/>
        <v>CABBCACA</v>
      </c>
      <c r="BE2170" s="11" t="str">
        <f t="shared" si="475"/>
        <v>CABBCACA</v>
      </c>
    </row>
    <row r="2171" spans="1:57" ht="11.25" hidden="1" customHeight="1">
      <c r="A2171" s="6">
        <v>2170</v>
      </c>
      <c r="B2171" s="7" t="s">
        <v>4710</v>
      </c>
      <c r="C2171" s="8" t="s">
        <v>4711</v>
      </c>
      <c r="D2171" s="7" t="s">
        <v>72</v>
      </c>
      <c r="E2171" s="7" t="s">
        <v>102</v>
      </c>
      <c r="F2171" s="7" t="s">
        <v>82</v>
      </c>
      <c r="G2171" s="9">
        <v>120</v>
      </c>
      <c r="H2171" s="9">
        <v>102</v>
      </c>
      <c r="I2171" s="9">
        <v>46</v>
      </c>
      <c r="J2171" s="9">
        <v>45</v>
      </c>
      <c r="K2171" s="9">
        <v>46</v>
      </c>
      <c r="L2171" s="9">
        <v>45</v>
      </c>
      <c r="M2171" s="9">
        <v>56</v>
      </c>
      <c r="N2171" s="9">
        <v>47</v>
      </c>
      <c r="O2171" s="9">
        <v>44</v>
      </c>
      <c r="P2171" s="9">
        <v>99</v>
      </c>
      <c r="Q2171" s="11">
        <v>96</v>
      </c>
      <c r="R2171" s="11">
        <v>55</v>
      </c>
      <c r="S2171" s="11">
        <v>1</v>
      </c>
      <c r="T2171" s="11">
        <v>95</v>
      </c>
      <c r="U2171" s="11">
        <v>106</v>
      </c>
      <c r="V2171" s="11">
        <v>1</v>
      </c>
      <c r="W2171" s="11">
        <v>94</v>
      </c>
      <c r="X2171" s="11">
        <f t="shared" si="462"/>
        <v>448</v>
      </c>
      <c r="Y2171" s="11">
        <f t="shared" si="463"/>
        <v>4315</v>
      </c>
      <c r="Z2171" s="11">
        <f t="shared" si="464"/>
        <v>2405</v>
      </c>
      <c r="AA2171" s="11">
        <f t="shared" si="465"/>
        <v>3805</v>
      </c>
      <c r="AB2171" s="11">
        <f t="shared" si="466"/>
        <v>3805</v>
      </c>
      <c r="AC2171" s="11">
        <f t="shared" si="467"/>
        <v>4545</v>
      </c>
      <c r="AD2171" s="9" t="s">
        <v>590</v>
      </c>
      <c r="AE2171" s="3" t="str">
        <f>IF(ISERROR(VLOOKUP($AD2171,技まとめ!$A$1:$F$380,6,FALSE)),"－",VLOOKUP($AD2171,技まとめ!$A$1:$F$380,6,FALSE))</f>
        <v>BL</v>
      </c>
      <c r="AF2171" s="3">
        <f>IF(ISERROR(VLOOKUP($AD2171,技まとめ!$A$1:$F$380,3,FALSE)),"－",VLOOKUP($AD2171,技まとめ!$A$1:$F$380,3,FALSE))</f>
        <v>27</v>
      </c>
      <c r="AG2171" s="3">
        <f>IF(ISERROR(VLOOKUP($AD2171,技まとめ!$A$1:$F$380,5,FALSE)),"－",VLOOKUP($AD2171,技まとめ!$A$1:$F$380,5,FALSE))</f>
        <v>25</v>
      </c>
      <c r="AH2171" s="3" t="str">
        <f>IF($E2171=IF(ISERROR(VLOOKUP($AD2171,技まとめ!$A$1:$F$380,4,FALSE)),"－",VLOOKUP($AD2171,技まとめ!$A$1:$F$380,4,FALSE)),"一致","")</f>
        <v>一致</v>
      </c>
      <c r="AI2171" s="9" t="s">
        <v>801</v>
      </c>
      <c r="AJ2171" s="3" t="str">
        <f>IF(ISERROR(VLOOKUP($AI2171,技まとめ!$A$1:$F$380,6,FALSE)),"－",VLOOKUP($AI2171,技まとめ!$A$1:$F$380,6,FALSE))</f>
        <v>CA</v>
      </c>
      <c r="AK2171" s="3">
        <f>IF(ISERROR(VLOOKUP($AI2171,技まとめ!$A$1:$F$380,3,FALSE)),"－",VLOOKUP($AI2171,技まとめ!$A$1:$F$380,3,FALSE))</f>
        <v>50</v>
      </c>
      <c r="AL2171" s="3">
        <f>IF(ISERROR(VLOOKUP($AI2171,技まとめ!$A$1:$F$380,5,FALSE)),"－",VLOOKUP($AI2171,技まとめ!$A$1:$F$380,5,FALSE))</f>
        <v>35</v>
      </c>
      <c r="AM2171" s="3" t="str">
        <f>IF($E2171=IF(ISERROR(VLOOKUP($AI2171,技まとめ!$A$1:$F$380,4,FALSE)),"－",VLOOKUP($AI2171,技まとめ!$A$1:$F$380,4,FALSE)),"一致","")</f>
        <v/>
      </c>
      <c r="AN2171" s="9" t="s">
        <v>756</v>
      </c>
      <c r="AO2171" s="3" t="str">
        <f>IF(ISERROR(VLOOKUP($AN2171,技まとめ!$A$1:$F$380,6,FALSE)),"－",VLOOKUP($AN2171,技まとめ!$A$1:$F$380,6,FALSE))</f>
        <v>BB</v>
      </c>
      <c r="AP2171" s="3">
        <f>IF(ISERROR(VLOOKUP($AN2171,技まとめ!$A$1:$F$380,3,FALSE)),"－",VLOOKUP($AN2171,技まとめ!$A$1:$F$380,3,FALSE))</f>
        <v>65</v>
      </c>
      <c r="AQ2171" s="3">
        <f>IF(ISERROR(VLOOKUP($AN2171,技まとめ!$A$1:$F$380,5,FALSE)),"－",VLOOKUP($AN2171,技まとめ!$A$1:$F$380,5,FALSE))</f>
        <v>42</v>
      </c>
      <c r="AR2171" s="3" t="str">
        <f>IF($E2171=IF(ISERROR(VLOOKUP($AN2171,技まとめ!$A$1:$F$380,4,FALSE)),"－",VLOOKUP($AN2171,技まとめ!$A$1:$F$380,4,FALSE)),"一致","")</f>
        <v>一致</v>
      </c>
      <c r="AS2171" s="9" t="s">
        <v>335</v>
      </c>
      <c r="AT2171" s="3" t="str">
        <f>IF(ISERROR(VLOOKUP($AS2171,技まとめ!$A$1:$F$380,6,FALSE)),"－",VLOOKUP($AS2171,技まとめ!$A$1:$F$380,6,FALSE))</f>
        <v>SC</v>
      </c>
      <c r="AU2171" s="3">
        <f>IF(ISERROR(VLOOKUP($AS2171,技まとめ!$A$1:$F$380,3,FALSE)),"－",VLOOKUP($AS2171,技まとめ!$A$1:$F$380,3,FALSE))</f>
        <v>51</v>
      </c>
      <c r="AV2171" s="3">
        <f>IF(ISERROR(VLOOKUP($AS2171,技まとめ!$A$1:$F$380,5,FALSE)),"－",VLOOKUP($AS2171,技まとめ!$A$1:$F$380,5,FALSE))</f>
        <v>31</v>
      </c>
      <c r="AW2171" s="3" t="str">
        <f>IF($E2171=IF(ISERROR(VLOOKUP($AS2171,技まとめ!$A$1:$F$380,4,FALSE)),"－",VLOOKUP($AS2171,技まとめ!$A$1:$F$380,4,FALSE)),"一致","")</f>
        <v>一致</v>
      </c>
      <c r="AX2171" s="12" t="str">
        <f t="shared" si="468"/>
        <v>フォトンフラッシュブラックホールボルケイノカットダイナマイトシュート</v>
      </c>
      <c r="AY2171" s="12" t="str">
        <f t="shared" si="469"/>
        <v>フォトンフラッシュブラックホールボルケイノカットダイナマイトシュート</v>
      </c>
      <c r="AZ2171" s="12" t="str">
        <f t="shared" si="470"/>
        <v>フォトンフラッシュブラックホールボルケイノカットダイナマイトシュート</v>
      </c>
      <c r="BA2171" s="12" t="str">
        <f t="shared" si="471"/>
        <v>フォトンフラッシュブラックホールボルケイノカットダイナマイトシュート</v>
      </c>
      <c r="BB2171" s="11" t="str">
        <f t="shared" si="472"/>
        <v>BLCABBSC</v>
      </c>
      <c r="BC2171" s="11" t="str">
        <f t="shared" si="473"/>
        <v>BLCABBSC</v>
      </c>
      <c r="BD2171" s="11" t="str">
        <f t="shared" si="474"/>
        <v>BLCABBSC</v>
      </c>
      <c r="BE2171" s="11" t="str">
        <f t="shared" si="475"/>
        <v>BLCABBSC</v>
      </c>
    </row>
    <row r="2172" spans="1:57" ht="11.25" hidden="1" customHeight="1">
      <c r="A2172" s="6">
        <v>2171</v>
      </c>
      <c r="B2172" s="7" t="s">
        <v>4712</v>
      </c>
      <c r="C2172" s="8" t="s">
        <v>4713</v>
      </c>
      <c r="D2172" s="7" t="s">
        <v>72</v>
      </c>
      <c r="E2172" s="7" t="s">
        <v>73</v>
      </c>
      <c r="F2172" s="7" t="s">
        <v>128</v>
      </c>
      <c r="G2172" s="9">
        <v>131</v>
      </c>
      <c r="H2172" s="9">
        <v>101</v>
      </c>
      <c r="I2172" s="9">
        <v>57</v>
      </c>
      <c r="J2172" s="9">
        <v>57</v>
      </c>
      <c r="K2172" s="9">
        <v>45</v>
      </c>
      <c r="L2172" s="9">
        <v>46</v>
      </c>
      <c r="M2172" s="9">
        <v>56</v>
      </c>
      <c r="N2172" s="9">
        <v>48</v>
      </c>
      <c r="O2172" s="9">
        <v>46</v>
      </c>
      <c r="P2172" s="9">
        <v>76</v>
      </c>
      <c r="Q2172" s="11">
        <v>107</v>
      </c>
      <c r="R2172" s="11">
        <v>44</v>
      </c>
      <c r="S2172" s="11">
        <v>1</v>
      </c>
      <c r="T2172" s="11">
        <v>96</v>
      </c>
      <c r="U2172" s="11">
        <v>106</v>
      </c>
      <c r="V2172" s="11">
        <v>1</v>
      </c>
      <c r="W2172" s="11">
        <v>96</v>
      </c>
      <c r="X2172" s="11">
        <f t="shared" si="462"/>
        <v>451</v>
      </c>
      <c r="Y2172" s="11">
        <f t="shared" si="463"/>
        <v>4765</v>
      </c>
      <c r="Z2172" s="11">
        <f t="shared" si="464"/>
        <v>2030</v>
      </c>
      <c r="AA2172" s="11">
        <f t="shared" si="465"/>
        <v>3850</v>
      </c>
      <c r="AB2172" s="11">
        <f t="shared" si="466"/>
        <v>3850</v>
      </c>
      <c r="AC2172" s="11">
        <f t="shared" si="467"/>
        <v>4540</v>
      </c>
      <c r="AD2172" s="9" t="s">
        <v>111</v>
      </c>
      <c r="AE2172" s="3" t="str">
        <f>IF(ISERROR(VLOOKUP($AD2172,技まとめ!$A$1:$F$380,6,FALSE)),"－",VLOOKUP($AD2172,技まとめ!$A$1:$F$380,6,FALSE))</f>
        <v>SC</v>
      </c>
      <c r="AF2172" s="3">
        <f>IF(ISERROR(VLOOKUP($AD2172,技まとめ!$A$1:$F$380,3,FALSE)),"－",VLOOKUP($AD2172,技まとめ!$A$1:$F$380,3,FALSE))</f>
        <v>23</v>
      </c>
      <c r="AG2172" s="3">
        <f>IF(ISERROR(VLOOKUP($AD2172,技まとめ!$A$1:$F$380,5,FALSE)),"－",VLOOKUP($AD2172,技まとめ!$A$1:$F$380,5,FALSE))</f>
        <v>20</v>
      </c>
      <c r="AH2172" s="3" t="str">
        <f>IF($E2172=IF(ISERROR(VLOOKUP($AD2172,技まとめ!$A$1:$F$380,4,FALSE)),"－",VLOOKUP($AD2172,技まとめ!$A$1:$F$380,4,FALSE)),"一致","")</f>
        <v/>
      </c>
      <c r="AI2172" s="9" t="s">
        <v>543</v>
      </c>
      <c r="AJ2172" s="3" t="str">
        <f>IF(ISERROR(VLOOKUP($AI2172,技まとめ!$A$1:$F$380,6,FALSE)),"－",VLOOKUP($AI2172,技まとめ!$A$1:$F$380,6,FALSE))</f>
        <v>SC</v>
      </c>
      <c r="AK2172" s="3">
        <f>IF(ISERROR(VLOOKUP($AI2172,技まとめ!$A$1:$F$380,3,FALSE)),"－",VLOOKUP($AI2172,技まとめ!$A$1:$F$380,3,FALSE))</f>
        <v>25</v>
      </c>
      <c r="AL2172" s="3">
        <f>IF(ISERROR(VLOOKUP($AI2172,技まとめ!$A$1:$F$380,5,FALSE)),"－",VLOOKUP($AI2172,技まとめ!$A$1:$F$380,5,FALSE))</f>
        <v>20</v>
      </c>
      <c r="AM2172" s="3" t="str">
        <f>IF($E2172=IF(ISERROR(VLOOKUP($AI2172,技まとめ!$A$1:$F$380,4,FALSE)),"－",VLOOKUP($AI2172,技まとめ!$A$1:$F$380,4,FALSE)),"一致","")</f>
        <v/>
      </c>
      <c r="AN2172" s="9" t="s">
        <v>710</v>
      </c>
      <c r="AO2172" s="3" t="str">
        <f>IF(ISERROR(VLOOKUP($AN2172,技まとめ!$A$1:$F$380,6,FALSE)),"－",VLOOKUP($AN2172,技まとめ!$A$1:$F$380,6,FALSE))</f>
        <v>DR</v>
      </c>
      <c r="AP2172" s="3">
        <f>IF(ISERROR(VLOOKUP($AN2172,技まとめ!$A$1:$F$380,3,FALSE)),"－",VLOOKUP($AN2172,技まとめ!$A$1:$F$380,3,FALSE))</f>
        <v>15</v>
      </c>
      <c r="AQ2172" s="3">
        <f>IF(ISERROR(VLOOKUP($AN2172,技まとめ!$A$1:$F$380,5,FALSE)),"－",VLOOKUP($AN2172,技まとめ!$A$1:$F$380,5,FALSE))</f>
        <v>20</v>
      </c>
      <c r="AR2172" s="3" t="str">
        <f>IF($E2172=IF(ISERROR(VLOOKUP($AN2172,技まとめ!$A$1:$F$380,4,FALSE)),"－",VLOOKUP($AN2172,技まとめ!$A$1:$F$380,4,FALSE)),"一致","")</f>
        <v/>
      </c>
      <c r="AS2172" s="9" t="s">
        <v>360</v>
      </c>
      <c r="AT2172" s="3" t="str">
        <f>IF(ISERROR(VLOOKUP($AS2172,技まとめ!$A$1:$F$380,6,FALSE)),"－",VLOOKUP($AS2172,技まとめ!$A$1:$F$380,6,FALSE))</f>
        <v>LS</v>
      </c>
      <c r="AU2172" s="3">
        <f>IF(ISERROR(VLOOKUP($AS2172,技まとめ!$A$1:$F$380,3,FALSE)),"－",VLOOKUP($AS2172,技まとめ!$A$1:$F$380,3,FALSE))</f>
        <v>64</v>
      </c>
      <c r="AV2172" s="3">
        <f>IF(ISERROR(VLOOKUP($AS2172,技まとめ!$A$1:$F$380,5,FALSE)),"－",VLOOKUP($AS2172,技まとめ!$A$1:$F$380,5,FALSE))</f>
        <v>44</v>
      </c>
      <c r="AW2172" s="3" t="str">
        <f>IF($E2172=IF(ISERROR(VLOOKUP($AS2172,技まとめ!$A$1:$F$380,4,FALSE)),"－",VLOOKUP($AS2172,技まとめ!$A$1:$F$380,4,FALSE)),"一致","")</f>
        <v/>
      </c>
      <c r="AX2172" s="12" t="str">
        <f t="shared" si="468"/>
        <v>ローリングキックスピニングシュートひとりワンツーアサルトシュート</v>
      </c>
      <c r="AY2172" s="12" t="str">
        <f t="shared" si="469"/>
        <v>ローリングキックスピニングシュートひとりワンツーアサルトシュート</v>
      </c>
      <c r="AZ2172" s="12" t="str">
        <f t="shared" si="470"/>
        <v>ローリングキックスピニングシュートひとりワンツーアサルトシュート</v>
      </c>
      <c r="BA2172" s="12" t="str">
        <f t="shared" si="471"/>
        <v>ローリングキックスピニングシュートひとりワンツーアサルトシュート</v>
      </c>
      <c r="BB2172" s="11" t="str">
        <f t="shared" si="472"/>
        <v>SCSCDRLS</v>
      </c>
      <c r="BC2172" s="11" t="str">
        <f t="shared" si="473"/>
        <v>SCSCDRLS</v>
      </c>
      <c r="BD2172" s="11" t="str">
        <f t="shared" si="474"/>
        <v>SCSCDRLS</v>
      </c>
      <c r="BE2172" s="11" t="str">
        <f t="shared" si="475"/>
        <v>SCSCDRLS</v>
      </c>
    </row>
    <row r="2173" spans="1:57" ht="11.25" hidden="1" customHeight="1">
      <c r="A2173" s="6">
        <v>2172</v>
      </c>
      <c r="B2173" s="7" t="s">
        <v>4714</v>
      </c>
      <c r="C2173" s="8" t="s">
        <v>232</v>
      </c>
      <c r="D2173" s="7" t="s">
        <v>72</v>
      </c>
      <c r="E2173" s="7" t="s">
        <v>102</v>
      </c>
      <c r="F2173" s="7" t="s">
        <v>82</v>
      </c>
      <c r="G2173" s="9">
        <v>88</v>
      </c>
      <c r="H2173" s="9">
        <v>138</v>
      </c>
      <c r="I2173" s="9">
        <v>44</v>
      </c>
      <c r="J2173" s="9">
        <v>55</v>
      </c>
      <c r="K2173" s="9">
        <v>54</v>
      </c>
      <c r="L2173" s="9">
        <v>65</v>
      </c>
      <c r="M2173" s="9">
        <v>40</v>
      </c>
      <c r="N2173" s="9">
        <v>56</v>
      </c>
      <c r="O2173" s="9">
        <v>57</v>
      </c>
      <c r="P2173" s="9">
        <v>49</v>
      </c>
      <c r="Q2173" s="11">
        <v>94</v>
      </c>
      <c r="R2173" s="11">
        <v>32</v>
      </c>
      <c r="S2173" s="11">
        <v>1</v>
      </c>
      <c r="T2173" s="11">
        <v>115</v>
      </c>
      <c r="U2173" s="11">
        <v>90</v>
      </c>
      <c r="V2173" s="11">
        <v>1</v>
      </c>
      <c r="W2173" s="11">
        <v>107</v>
      </c>
      <c r="X2173" s="11">
        <f t="shared" si="462"/>
        <v>440</v>
      </c>
      <c r="Y2173" s="11">
        <f t="shared" si="463"/>
        <v>4300</v>
      </c>
      <c r="Z2173" s="11">
        <f t="shared" si="464"/>
        <v>1665</v>
      </c>
      <c r="AA2173" s="11">
        <f t="shared" si="465"/>
        <v>4570</v>
      </c>
      <c r="AB2173" s="11">
        <f t="shared" si="466"/>
        <v>4570</v>
      </c>
      <c r="AC2173" s="11">
        <f t="shared" si="467"/>
        <v>5295</v>
      </c>
      <c r="AD2173" s="9" t="s">
        <v>232</v>
      </c>
      <c r="AE2173" s="3" t="str">
        <f>IF(ISERROR(VLOOKUP($AD2173,技まとめ!$A$1:$F$380,6,FALSE)),"－",VLOOKUP($AD2173,技まとめ!$A$1:$F$380,6,FALSE))</f>
        <v>DR</v>
      </c>
      <c r="AF2173" s="3">
        <f>IF(ISERROR(VLOOKUP($AD2173,技まとめ!$A$1:$F$380,3,FALSE)),"－",VLOOKUP($AD2173,技まとめ!$A$1:$F$380,3,FALSE))</f>
        <v>13</v>
      </c>
      <c r="AG2173" s="3">
        <f>IF(ISERROR(VLOOKUP($AD2173,技まとめ!$A$1:$F$380,5,FALSE)),"－",VLOOKUP($AD2173,技まとめ!$A$1:$F$380,5,FALSE))</f>
        <v>20</v>
      </c>
      <c r="AH2173" s="3" t="str">
        <f>IF($E2173=IF(ISERROR(VLOOKUP($AD2173,技まとめ!$A$1:$F$380,4,FALSE)),"－",VLOOKUP($AD2173,技まとめ!$A$1:$F$380,4,FALSE)),"一致","")</f>
        <v/>
      </c>
      <c r="AI2173" s="9" t="s">
        <v>231</v>
      </c>
      <c r="AJ2173" s="3" t="str">
        <f>IF(ISERROR(VLOOKUP($AI2173,技まとめ!$A$1:$F$380,6,FALSE)),"－",VLOOKUP($AI2173,技まとめ!$A$1:$F$380,6,FALSE))</f>
        <v>SC</v>
      </c>
      <c r="AK2173" s="3">
        <f>IF(ISERROR(VLOOKUP($AI2173,技まとめ!$A$1:$F$380,3,FALSE)),"－",VLOOKUP($AI2173,技まとめ!$A$1:$F$380,3,FALSE))</f>
        <v>28</v>
      </c>
      <c r="AL2173" s="3">
        <f>IF(ISERROR(VLOOKUP($AI2173,技まとめ!$A$1:$F$380,5,FALSE)),"－",VLOOKUP($AI2173,技まとめ!$A$1:$F$380,5,FALSE))</f>
        <v>21</v>
      </c>
      <c r="AM2173" s="3" t="str">
        <f>IF($E2173=IF(ISERROR(VLOOKUP($AI2173,技まとめ!$A$1:$F$380,4,FALSE)),"－",VLOOKUP($AI2173,技まとめ!$A$1:$F$380,4,FALSE)),"一致","")</f>
        <v/>
      </c>
      <c r="AN2173" s="9" t="s">
        <v>621</v>
      </c>
      <c r="AO2173" s="3" t="str">
        <f>IF(ISERROR(VLOOKUP($AN2173,技まとめ!$A$1:$F$380,6,FALSE)),"－",VLOOKUP($AN2173,技まとめ!$A$1:$F$380,6,FALSE))</f>
        <v>BB</v>
      </c>
      <c r="AP2173" s="3">
        <f>IF(ISERROR(VLOOKUP($AN2173,技まとめ!$A$1:$F$380,3,FALSE)),"－",VLOOKUP($AN2173,技まとめ!$A$1:$F$380,3,FALSE))</f>
        <v>92</v>
      </c>
      <c r="AQ2173" s="3">
        <f>IF(ISERROR(VLOOKUP($AN2173,技まとめ!$A$1:$F$380,5,FALSE)),"－",VLOOKUP($AN2173,技まとめ!$A$1:$F$380,5,FALSE))</f>
        <v>53</v>
      </c>
      <c r="AR2173" s="3" t="str">
        <f>IF($E2173=IF(ISERROR(VLOOKUP($AN2173,技まとめ!$A$1:$F$380,4,FALSE)),"－",VLOOKUP($AN2173,技まとめ!$A$1:$F$380,4,FALSE)),"一致","")</f>
        <v/>
      </c>
      <c r="AS2173" s="9" t="s">
        <v>269</v>
      </c>
      <c r="AT2173" s="3" t="str">
        <f>IF(ISERROR(VLOOKUP($AS2173,技まとめ!$A$1:$F$380,6,FALSE)),"－",VLOOKUP($AS2173,技まとめ!$A$1:$F$380,6,FALSE))</f>
        <v>DR</v>
      </c>
      <c r="AU2173" s="3">
        <f>IF(ISERROR(VLOOKUP($AS2173,技まとめ!$A$1:$F$380,3,FALSE)),"－",VLOOKUP($AS2173,技まとめ!$A$1:$F$380,3,FALSE))</f>
        <v>19</v>
      </c>
      <c r="AV2173" s="3">
        <f>IF(ISERROR(VLOOKUP($AS2173,技まとめ!$A$1:$F$380,5,FALSE)),"－",VLOOKUP($AS2173,技まとめ!$A$1:$F$380,5,FALSE))</f>
        <v>20</v>
      </c>
      <c r="AW2173" s="3" t="str">
        <f>IF($E2173=IF(ISERROR(VLOOKUP($AS2173,技まとめ!$A$1:$F$380,4,FALSE)),"－",VLOOKUP($AS2173,技まとめ!$A$1:$F$380,4,FALSE)),"一致","")</f>
        <v/>
      </c>
      <c r="AX2173" s="12" t="str">
        <f t="shared" si="468"/>
        <v>のろいファントムシュートデーモンカットどくぎりのじゅつ</v>
      </c>
      <c r="AY2173" s="12" t="str">
        <f t="shared" si="469"/>
        <v>のろいファントムシュートデーモンカットどくぎりのじゅつ</v>
      </c>
      <c r="AZ2173" s="12" t="str">
        <f t="shared" si="470"/>
        <v>のろいファントムシュートデーモンカットどくぎりのじゅつ</v>
      </c>
      <c r="BA2173" s="12" t="str">
        <f t="shared" si="471"/>
        <v>のろいファントムシュートデーモンカットどくぎりのじゅつ</v>
      </c>
      <c r="BB2173" s="11" t="str">
        <f t="shared" si="472"/>
        <v>DRSCBBDR</v>
      </c>
      <c r="BC2173" s="11" t="str">
        <f t="shared" si="473"/>
        <v>DRSCBBDR</v>
      </c>
      <c r="BD2173" s="11" t="str">
        <f t="shared" si="474"/>
        <v>DRSCBBDR</v>
      </c>
      <c r="BE2173" s="11" t="str">
        <f t="shared" si="475"/>
        <v>DRSCBBDR</v>
      </c>
    </row>
    <row r="2174" spans="1:57" ht="11.25" hidden="1" customHeight="1">
      <c r="A2174" s="6">
        <v>2173</v>
      </c>
      <c r="B2174" s="7" t="s">
        <v>4715</v>
      </c>
      <c r="C2174" s="8" t="s">
        <v>4716</v>
      </c>
      <c r="D2174" s="7" t="s">
        <v>72</v>
      </c>
      <c r="E2174" s="7" t="s">
        <v>102</v>
      </c>
      <c r="F2174" s="7" t="s">
        <v>109</v>
      </c>
      <c r="G2174" s="9">
        <v>94</v>
      </c>
      <c r="H2174" s="9">
        <v>120</v>
      </c>
      <c r="I2174" s="9">
        <v>62</v>
      </c>
      <c r="J2174" s="9">
        <v>62</v>
      </c>
      <c r="K2174" s="9">
        <v>43</v>
      </c>
      <c r="L2174" s="9">
        <v>39</v>
      </c>
      <c r="M2174" s="9">
        <v>42</v>
      </c>
      <c r="N2174" s="9">
        <v>39</v>
      </c>
      <c r="O2174" s="9">
        <v>42</v>
      </c>
      <c r="P2174" s="9">
        <v>96</v>
      </c>
      <c r="Q2174" s="11">
        <v>112</v>
      </c>
      <c r="R2174" s="11">
        <v>58</v>
      </c>
      <c r="S2174" s="11">
        <v>1</v>
      </c>
      <c r="T2174" s="11">
        <v>89</v>
      </c>
      <c r="U2174" s="11">
        <v>92</v>
      </c>
      <c r="V2174" s="11">
        <v>1</v>
      </c>
      <c r="W2174" s="11">
        <v>92</v>
      </c>
      <c r="X2174" s="11">
        <f t="shared" si="462"/>
        <v>445</v>
      </c>
      <c r="Y2174" s="11">
        <f t="shared" si="463"/>
        <v>4945</v>
      </c>
      <c r="Z2174" s="11">
        <f t="shared" si="464"/>
        <v>2500</v>
      </c>
      <c r="AA2174" s="11">
        <f t="shared" si="465"/>
        <v>3585</v>
      </c>
      <c r="AB2174" s="11">
        <f t="shared" si="466"/>
        <v>3585</v>
      </c>
      <c r="AC2174" s="11">
        <f t="shared" si="467"/>
        <v>4310</v>
      </c>
      <c r="AD2174" s="9" t="s">
        <v>323</v>
      </c>
      <c r="AE2174" s="3" t="str">
        <f>IF(ISERROR(VLOOKUP($AD2174,技まとめ!$A$1:$F$380,6,FALSE)),"－",VLOOKUP($AD2174,技まとめ!$A$1:$F$380,6,FALSE))</f>
        <v>DR</v>
      </c>
      <c r="AF2174" s="3">
        <f>IF(ISERROR(VLOOKUP($AD2174,技まとめ!$A$1:$F$380,3,FALSE)),"－",VLOOKUP($AD2174,技まとめ!$A$1:$F$380,3,FALSE))</f>
        <v>42</v>
      </c>
      <c r="AG2174" s="3">
        <f>IF(ISERROR(VLOOKUP($AD2174,技まとめ!$A$1:$F$380,5,FALSE)),"－",VLOOKUP($AD2174,技まとめ!$A$1:$F$380,5,FALSE))</f>
        <v>31</v>
      </c>
      <c r="AH2174" s="3" t="str">
        <f>IF($E2174=IF(ISERROR(VLOOKUP($AD2174,技まとめ!$A$1:$F$380,4,FALSE)),"－",VLOOKUP($AD2174,技まとめ!$A$1:$F$380,4,FALSE)),"一致","")</f>
        <v/>
      </c>
      <c r="AI2174" s="9" t="s">
        <v>389</v>
      </c>
      <c r="AJ2174" s="3" t="str">
        <f>IF(ISERROR(VLOOKUP($AI2174,技まとめ!$A$1:$F$380,6,FALSE)),"－",VLOOKUP($AI2174,技まとめ!$A$1:$F$380,6,FALSE))</f>
        <v>CA</v>
      </c>
      <c r="AK2174" s="3">
        <f>IF(ISERROR(VLOOKUP($AI2174,技まとめ!$A$1:$F$380,3,FALSE)),"－",VLOOKUP($AI2174,技まとめ!$A$1:$F$380,3,FALSE))</f>
        <v>54</v>
      </c>
      <c r="AL2174" s="3">
        <f>IF(ISERROR(VLOOKUP($AI2174,技まとめ!$A$1:$F$380,5,FALSE)),"－",VLOOKUP($AI2174,技まとめ!$A$1:$F$380,5,FALSE))</f>
        <v>35</v>
      </c>
      <c r="AM2174" s="3" t="str">
        <f>IF($E2174=IF(ISERROR(VLOOKUP($AI2174,技まとめ!$A$1:$F$380,4,FALSE)),"－",VLOOKUP($AI2174,技まとめ!$A$1:$F$380,4,FALSE)),"一致","")</f>
        <v/>
      </c>
      <c r="AN2174" s="9" t="s">
        <v>322</v>
      </c>
      <c r="AO2174" s="3" t="str">
        <f>IF(ISERROR(VLOOKUP($AN2174,技まとめ!$A$1:$F$380,6,FALSE)),"－",VLOOKUP($AN2174,技まとめ!$A$1:$F$380,6,FALSE))</f>
        <v>SC</v>
      </c>
      <c r="AP2174" s="3">
        <f>IF(ISERROR(VLOOKUP($AN2174,技まとめ!$A$1:$F$380,3,FALSE)),"－",VLOOKUP($AN2174,技まとめ!$A$1:$F$380,3,FALSE))</f>
        <v>25</v>
      </c>
      <c r="AQ2174" s="3">
        <f>IF(ISERROR(VLOOKUP($AN2174,技まとめ!$A$1:$F$380,5,FALSE)),"－",VLOOKUP($AN2174,技まとめ!$A$1:$F$380,5,FALSE))</f>
        <v>20</v>
      </c>
      <c r="AR2174" s="3" t="str">
        <f>IF($E2174=IF(ISERROR(VLOOKUP($AN2174,技まとめ!$A$1:$F$380,4,FALSE)),"－",VLOOKUP($AN2174,技まとめ!$A$1:$F$380,4,FALSE)),"一致","")</f>
        <v/>
      </c>
      <c r="AS2174" s="9" t="s">
        <v>560</v>
      </c>
      <c r="AT2174" s="3" t="str">
        <f>IF(ISERROR(VLOOKUP($AS2174,技まとめ!$A$1:$F$380,6,FALSE)),"－",VLOOKUP($AS2174,技まとめ!$A$1:$F$380,6,FALSE))</f>
        <v>BL</v>
      </c>
      <c r="AU2174" s="3">
        <f>IF(ISERROR(VLOOKUP($AS2174,技まとめ!$A$1:$F$380,3,FALSE)),"－",VLOOKUP($AS2174,技まとめ!$A$1:$F$380,3,FALSE))</f>
        <v>28</v>
      </c>
      <c r="AV2174" s="3">
        <f>IF(ISERROR(VLOOKUP($AS2174,技まとめ!$A$1:$F$380,5,FALSE)),"－",VLOOKUP($AS2174,技まとめ!$A$1:$F$380,5,FALSE))</f>
        <v>24</v>
      </c>
      <c r="AW2174" s="3" t="str">
        <f>IF($E2174=IF(ISERROR(VLOOKUP($AS2174,技まとめ!$A$1:$F$380,4,FALSE)),"－",VLOOKUP($AS2174,技まとめ!$A$1:$F$380,4,FALSE)),"一致","")</f>
        <v/>
      </c>
      <c r="AX2174" s="12" t="str">
        <f t="shared" si="468"/>
        <v>カンガルーキックドこんじょうキャッチターザンキックブレードアタック</v>
      </c>
      <c r="AY2174" s="12" t="str">
        <f t="shared" si="469"/>
        <v>カンガルーキックドこんじょうキャッチターザンキックブレードアタック</v>
      </c>
      <c r="AZ2174" s="12" t="str">
        <f t="shared" si="470"/>
        <v>カンガルーキックドこんじょうキャッチターザンキックブレードアタック</v>
      </c>
      <c r="BA2174" s="12" t="str">
        <f t="shared" si="471"/>
        <v>カンガルーキックドこんじょうキャッチターザンキックブレードアタック</v>
      </c>
      <c r="BB2174" s="11" t="str">
        <f t="shared" si="472"/>
        <v>DRCASCBL</v>
      </c>
      <c r="BC2174" s="11" t="str">
        <f t="shared" si="473"/>
        <v>DRCASCBL</v>
      </c>
      <c r="BD2174" s="11" t="str">
        <f t="shared" si="474"/>
        <v>DRCASCBL</v>
      </c>
      <c r="BE2174" s="11" t="str">
        <f t="shared" si="475"/>
        <v>DRCASCBL</v>
      </c>
    </row>
    <row r="2175" spans="1:57" ht="11.25" hidden="1" customHeight="1">
      <c r="A2175" s="6">
        <v>2174</v>
      </c>
      <c r="B2175" s="7" t="s">
        <v>4717</v>
      </c>
      <c r="C2175" s="8" t="s">
        <v>4718</v>
      </c>
      <c r="D2175" s="7" t="s">
        <v>72</v>
      </c>
      <c r="E2175" s="7" t="s">
        <v>81</v>
      </c>
      <c r="F2175" s="7" t="s">
        <v>128</v>
      </c>
      <c r="G2175" s="9">
        <v>94</v>
      </c>
      <c r="H2175" s="9">
        <v>116</v>
      </c>
      <c r="I2175" s="9">
        <v>40</v>
      </c>
      <c r="J2175" s="9">
        <v>62</v>
      </c>
      <c r="K2175" s="9">
        <v>60</v>
      </c>
      <c r="L2175" s="9">
        <v>61</v>
      </c>
      <c r="M2175" s="9">
        <v>42</v>
      </c>
      <c r="N2175" s="9">
        <v>41</v>
      </c>
      <c r="O2175" s="9">
        <v>39</v>
      </c>
      <c r="P2175" s="9">
        <v>80</v>
      </c>
      <c r="Q2175" s="11">
        <v>90</v>
      </c>
      <c r="R2175" s="11">
        <v>61</v>
      </c>
      <c r="S2175" s="11">
        <v>1</v>
      </c>
      <c r="T2175" s="11">
        <v>111</v>
      </c>
      <c r="U2175" s="11">
        <v>92</v>
      </c>
      <c r="V2175" s="11">
        <v>1</v>
      </c>
      <c r="W2175" s="11">
        <v>89</v>
      </c>
      <c r="X2175" s="11">
        <f t="shared" si="462"/>
        <v>445</v>
      </c>
      <c r="Y2175" s="11">
        <f t="shared" si="463"/>
        <v>4050</v>
      </c>
      <c r="Z2175" s="11">
        <f t="shared" si="464"/>
        <v>2590</v>
      </c>
      <c r="AA2175" s="11">
        <f t="shared" si="465"/>
        <v>4340</v>
      </c>
      <c r="AB2175" s="11">
        <f t="shared" si="466"/>
        <v>4340</v>
      </c>
      <c r="AC2175" s="11">
        <f t="shared" si="467"/>
        <v>5190</v>
      </c>
      <c r="AD2175" s="9" t="s">
        <v>182</v>
      </c>
      <c r="AE2175" s="3" t="str">
        <f>IF(ISERROR(VLOOKUP($AD2175,技まとめ!$A$1:$F$380,6,FALSE)),"－",VLOOKUP($AD2175,技まとめ!$A$1:$F$380,6,FALSE))</f>
        <v>SC</v>
      </c>
      <c r="AF2175" s="3">
        <f>IF(ISERROR(VLOOKUP($AD2175,技まとめ!$A$1:$F$380,3,FALSE)),"－",VLOOKUP($AD2175,技まとめ!$A$1:$F$380,3,FALSE))</f>
        <v>31</v>
      </c>
      <c r="AG2175" s="3">
        <f>IF(ISERROR(VLOOKUP($AD2175,技まとめ!$A$1:$F$380,5,FALSE)),"－",VLOOKUP($AD2175,技まとめ!$A$1:$F$380,5,FALSE))</f>
        <v>22</v>
      </c>
      <c r="AH2175" s="3" t="str">
        <f>IF($E2175=IF(ISERROR(VLOOKUP($AD2175,技まとめ!$A$1:$F$380,4,FALSE)),"－",VLOOKUP($AD2175,技まとめ!$A$1:$F$380,4,FALSE)),"一致","")</f>
        <v/>
      </c>
      <c r="AI2175" s="9" t="s">
        <v>83</v>
      </c>
      <c r="AJ2175" s="3" t="str">
        <f>IF(ISERROR(VLOOKUP($AI2175,技まとめ!$A$1:$F$380,6,FALSE)),"－",VLOOKUP($AI2175,技まとめ!$A$1:$F$380,6,FALSE))</f>
        <v>DR</v>
      </c>
      <c r="AK2175" s="3">
        <f>IF(ISERROR(VLOOKUP($AI2175,技まとめ!$A$1:$F$380,3,FALSE)),"－",VLOOKUP($AI2175,技まとめ!$A$1:$F$380,3,FALSE))</f>
        <v>13</v>
      </c>
      <c r="AL2175" s="3">
        <f>IF(ISERROR(VLOOKUP($AI2175,技まとめ!$A$1:$F$380,5,FALSE)),"－",VLOOKUP($AI2175,技まとめ!$A$1:$F$380,5,FALSE))</f>
        <v>20</v>
      </c>
      <c r="AM2175" s="3" t="str">
        <f>IF($E2175=IF(ISERROR(VLOOKUP($AI2175,技まとめ!$A$1:$F$380,4,FALSE)),"－",VLOOKUP($AI2175,技まとめ!$A$1:$F$380,4,FALSE)),"一致","")</f>
        <v>一致</v>
      </c>
      <c r="AN2175" s="9" t="s">
        <v>132</v>
      </c>
      <c r="AO2175" s="3" t="str">
        <f>IF(ISERROR(VLOOKUP($AN2175,技まとめ!$A$1:$F$380,6,FALSE)),"－",VLOOKUP($AN2175,技まとめ!$A$1:$F$380,6,FALSE))</f>
        <v>DR</v>
      </c>
      <c r="AP2175" s="3">
        <f>IF(ISERROR(VLOOKUP($AN2175,技まとめ!$A$1:$F$380,3,FALSE)),"－",VLOOKUP($AN2175,技まとめ!$A$1:$F$380,3,FALSE))</f>
        <v>78</v>
      </c>
      <c r="AQ2175" s="3">
        <f>IF(ISERROR(VLOOKUP($AN2175,技まとめ!$A$1:$F$380,5,FALSE)),"－",VLOOKUP($AN2175,技まとめ!$A$1:$F$380,5,FALSE))</f>
        <v>46</v>
      </c>
      <c r="AR2175" s="3" t="str">
        <f>IF($E2175=IF(ISERROR(VLOOKUP($AN2175,技まとめ!$A$1:$F$380,4,FALSE)),"－",VLOOKUP($AN2175,技まとめ!$A$1:$F$380,4,FALSE)),"一致","")</f>
        <v>一致</v>
      </c>
      <c r="AS2175" s="9" t="s">
        <v>129</v>
      </c>
      <c r="AT2175" s="3" t="str">
        <f>IF(ISERROR(VLOOKUP($AS2175,技まとめ!$A$1:$F$380,6,FALSE)),"－",VLOOKUP($AS2175,技まとめ!$A$1:$F$380,6,FALSE))</f>
        <v>BL</v>
      </c>
      <c r="AU2175" s="3">
        <f>IF(ISERROR(VLOOKUP($AS2175,技まとめ!$A$1:$F$380,3,FALSE)),"－",VLOOKUP($AS2175,技まとめ!$A$1:$F$380,3,FALSE))</f>
        <v>13</v>
      </c>
      <c r="AV2175" s="3">
        <f>IF(ISERROR(VLOOKUP($AS2175,技まとめ!$A$1:$F$380,5,FALSE)),"－",VLOOKUP($AS2175,技まとめ!$A$1:$F$380,5,FALSE))</f>
        <v>20</v>
      </c>
      <c r="AW2175" s="3" t="str">
        <f>IF($E2175=IF(ISERROR(VLOOKUP($AS2175,技まとめ!$A$1:$F$380,4,FALSE)),"－",VLOOKUP($AS2175,技まとめ!$A$1:$F$380,4,FALSE)),"一致","")</f>
        <v/>
      </c>
      <c r="AX2175" s="12" t="str">
        <f t="shared" si="468"/>
        <v>ひゃくれつショットしっぷうダッシュダッシュストームクイックドロウ</v>
      </c>
      <c r="AY2175" s="12" t="str">
        <f t="shared" si="469"/>
        <v>ひゃくれつショットしっぷうダッシュダッシュストームクイックドロウ</v>
      </c>
      <c r="AZ2175" s="12" t="str">
        <f t="shared" si="470"/>
        <v>ひゃくれつショットしっぷうダッシュダッシュストームクイックドロウ</v>
      </c>
      <c r="BA2175" s="12" t="str">
        <f t="shared" si="471"/>
        <v>ひゃくれつショットしっぷうダッシュダッシュストームクイックドロウ</v>
      </c>
      <c r="BB2175" s="11" t="str">
        <f t="shared" si="472"/>
        <v>SCDRDRBL</v>
      </c>
      <c r="BC2175" s="11" t="str">
        <f t="shared" si="473"/>
        <v>SCDRDRBL</v>
      </c>
      <c r="BD2175" s="11" t="str">
        <f t="shared" si="474"/>
        <v>SCDRDRBL</v>
      </c>
      <c r="BE2175" s="11" t="str">
        <f t="shared" si="475"/>
        <v>SCDRDRBL</v>
      </c>
    </row>
    <row r="2176" spans="1:57" ht="11.25" hidden="1" customHeight="1">
      <c r="A2176" s="6">
        <v>2175</v>
      </c>
      <c r="B2176" s="7" t="s">
        <v>4719</v>
      </c>
      <c r="C2176" s="8" t="s">
        <v>4720</v>
      </c>
      <c r="D2176" s="7" t="s">
        <v>72</v>
      </c>
      <c r="E2176" s="7" t="s">
        <v>73</v>
      </c>
      <c r="F2176" s="7" t="s">
        <v>128</v>
      </c>
      <c r="G2176" s="9">
        <v>93</v>
      </c>
      <c r="H2176" s="9">
        <v>116</v>
      </c>
      <c r="I2176" s="9">
        <v>48</v>
      </c>
      <c r="J2176" s="9">
        <v>51</v>
      </c>
      <c r="K2176" s="9">
        <v>53</v>
      </c>
      <c r="L2176" s="9">
        <v>49</v>
      </c>
      <c r="M2176" s="9">
        <v>65</v>
      </c>
      <c r="N2176" s="9">
        <v>50</v>
      </c>
      <c r="O2176" s="9">
        <v>48</v>
      </c>
      <c r="P2176" s="9">
        <v>55</v>
      </c>
      <c r="Q2176" s="11">
        <v>98</v>
      </c>
      <c r="R2176" s="11">
        <v>27</v>
      </c>
      <c r="S2176" s="11">
        <v>1</v>
      </c>
      <c r="T2176" s="11">
        <v>99</v>
      </c>
      <c r="U2176" s="11">
        <v>115</v>
      </c>
      <c r="V2176" s="11">
        <v>1</v>
      </c>
      <c r="W2176" s="11">
        <v>98</v>
      </c>
      <c r="X2176" s="11">
        <f t="shared" si="462"/>
        <v>439</v>
      </c>
      <c r="Y2176" s="11">
        <f t="shared" si="463"/>
        <v>4415</v>
      </c>
      <c r="Z2176" s="11">
        <f t="shared" si="464"/>
        <v>1445</v>
      </c>
      <c r="AA2176" s="11">
        <f t="shared" si="465"/>
        <v>3965</v>
      </c>
      <c r="AB2176" s="11">
        <f t="shared" si="466"/>
        <v>3965</v>
      </c>
      <c r="AC2176" s="11">
        <f t="shared" si="467"/>
        <v>4585</v>
      </c>
      <c r="AD2176" s="9" t="s">
        <v>329</v>
      </c>
      <c r="AE2176" s="3" t="str">
        <f>IF(ISERROR(VLOOKUP($AD2176,技まとめ!$A$1:$F$380,6,FALSE)),"－",VLOOKUP($AD2176,技まとめ!$A$1:$F$380,6,FALSE))</f>
        <v>SC</v>
      </c>
      <c r="AF2176" s="3">
        <f>IF(ISERROR(VLOOKUP($AD2176,技まとめ!$A$1:$F$380,3,FALSE)),"－",VLOOKUP($AD2176,技まとめ!$A$1:$F$380,3,FALSE))</f>
        <v>23</v>
      </c>
      <c r="AG2176" s="3">
        <f>IF(ISERROR(VLOOKUP($AD2176,技まとめ!$A$1:$F$380,5,FALSE)),"－",VLOOKUP($AD2176,技まとめ!$A$1:$F$380,5,FALSE))</f>
        <v>20</v>
      </c>
      <c r="AH2176" s="3" t="str">
        <f>IF($E2176=IF(ISERROR(VLOOKUP($AD2176,技まとめ!$A$1:$F$380,4,FALSE)),"－",VLOOKUP($AD2176,技まとめ!$A$1:$F$380,4,FALSE)),"一致","")</f>
        <v>一致</v>
      </c>
      <c r="AI2176" s="9" t="s">
        <v>314</v>
      </c>
      <c r="AJ2176" s="3" t="str">
        <f>IF(ISERROR(VLOOKUP($AI2176,技まとめ!$A$1:$F$380,6,FALSE)),"－",VLOOKUP($AI2176,技まとめ!$A$1:$F$380,6,FALSE))</f>
        <v>SC</v>
      </c>
      <c r="AK2176" s="3">
        <f>IF(ISERROR(VLOOKUP($AI2176,技まとめ!$A$1:$F$380,3,FALSE)),"－",VLOOKUP($AI2176,技まとめ!$A$1:$F$380,3,FALSE))</f>
        <v>79</v>
      </c>
      <c r="AL2176" s="3">
        <f>IF(ISERROR(VLOOKUP($AI2176,技まとめ!$A$1:$F$380,5,FALSE)),"－",VLOOKUP($AI2176,技まとめ!$A$1:$F$380,5,FALSE))</f>
        <v>43</v>
      </c>
      <c r="AM2176" s="3" t="str">
        <f>IF($E2176=IF(ISERROR(VLOOKUP($AI2176,技まとめ!$A$1:$F$380,4,FALSE)),"－",VLOOKUP($AI2176,技まとめ!$A$1:$F$380,4,FALSE)),"一致","")</f>
        <v/>
      </c>
      <c r="AN2176" s="9" t="s">
        <v>122</v>
      </c>
      <c r="AO2176" s="3" t="str">
        <f>IF(ISERROR(VLOOKUP($AN2176,技まとめ!$A$1:$F$380,6,FALSE)),"－",VLOOKUP($AN2176,技まとめ!$A$1:$F$380,6,FALSE))</f>
        <v>NS</v>
      </c>
      <c r="AP2176" s="3">
        <f>IF(ISERROR(VLOOKUP($AN2176,技まとめ!$A$1:$F$380,3,FALSE)),"－",VLOOKUP($AN2176,技まとめ!$A$1:$F$380,3,FALSE))</f>
        <v>25</v>
      </c>
      <c r="AQ2176" s="3">
        <f>IF(ISERROR(VLOOKUP($AN2176,技まとめ!$A$1:$F$380,5,FALSE)),"－",VLOOKUP($AN2176,技まとめ!$A$1:$F$380,5,FALSE))</f>
        <v>20</v>
      </c>
      <c r="AR2176" s="3" t="str">
        <f>IF($E2176=IF(ISERROR(VLOOKUP($AN2176,技まとめ!$A$1:$F$380,4,FALSE)),"－",VLOOKUP($AN2176,技まとめ!$A$1:$F$380,4,FALSE)),"一致","")</f>
        <v/>
      </c>
      <c r="AS2176" s="9" t="s">
        <v>235</v>
      </c>
      <c r="AT2176" s="3" t="str">
        <f>IF(ISERROR(VLOOKUP($AS2176,技まとめ!$A$1:$F$380,6,FALSE)),"－",VLOOKUP($AS2176,技まとめ!$A$1:$F$380,6,FALSE))</f>
        <v>BL</v>
      </c>
      <c r="AU2176" s="3">
        <f>IF(ISERROR(VLOOKUP($AS2176,技まとめ!$A$1:$F$380,3,FALSE)),"－",VLOOKUP($AS2176,技まとめ!$A$1:$F$380,3,FALSE))</f>
        <v>18</v>
      </c>
      <c r="AV2176" s="3">
        <f>IF(ISERROR(VLOOKUP($AS2176,技まとめ!$A$1:$F$380,5,FALSE)),"－",VLOOKUP($AS2176,技まとめ!$A$1:$F$380,5,FALSE))</f>
        <v>21</v>
      </c>
      <c r="AW2176" s="3" t="str">
        <f>IF($E2176=IF(ISERROR(VLOOKUP($AS2176,技まとめ!$A$1:$F$380,4,FALSE)),"－",VLOOKUP($AS2176,技まとめ!$A$1:$F$380,4,FALSE)),"一致","")</f>
        <v/>
      </c>
      <c r="AX2176" s="12" t="str">
        <f t="shared" si="468"/>
        <v>スネークショットミラージュシュートグレネードショットドッペルゲンガー</v>
      </c>
      <c r="AY2176" s="12" t="str">
        <f t="shared" si="469"/>
        <v>スネークショットミラージュシュートグレネードショットドッペルゲンガー</v>
      </c>
      <c r="AZ2176" s="12" t="str">
        <f t="shared" si="470"/>
        <v>スネークショットミラージュシュートグレネードショットドッペルゲンガー</v>
      </c>
      <c r="BA2176" s="12" t="str">
        <f t="shared" si="471"/>
        <v>スネークショットミラージュシュートグレネードショットドッペルゲンガー</v>
      </c>
      <c r="BB2176" s="11" t="str">
        <f t="shared" si="472"/>
        <v>SCSCNSBL</v>
      </c>
      <c r="BC2176" s="11" t="str">
        <f t="shared" si="473"/>
        <v>SCSCNSBL</v>
      </c>
      <c r="BD2176" s="11" t="str">
        <f t="shared" si="474"/>
        <v>SCSCNSBL</v>
      </c>
      <c r="BE2176" s="11" t="str">
        <f t="shared" si="475"/>
        <v>SCSCNSBL</v>
      </c>
    </row>
    <row r="2177" spans="1:57" ht="11.25" hidden="1" customHeight="1">
      <c r="A2177" s="6">
        <v>2176</v>
      </c>
      <c r="B2177" s="7" t="s">
        <v>4721</v>
      </c>
      <c r="C2177" s="8" t="s">
        <v>4722</v>
      </c>
      <c r="D2177" s="7" t="s">
        <v>72</v>
      </c>
      <c r="E2177" s="7" t="s">
        <v>95</v>
      </c>
      <c r="F2177" s="7" t="s">
        <v>82</v>
      </c>
      <c r="G2177" s="9">
        <v>114</v>
      </c>
      <c r="H2177" s="9">
        <v>109</v>
      </c>
      <c r="I2177" s="9">
        <v>49</v>
      </c>
      <c r="J2177" s="9">
        <v>50</v>
      </c>
      <c r="K2177" s="9">
        <v>53</v>
      </c>
      <c r="L2177" s="9">
        <v>51</v>
      </c>
      <c r="M2177" s="9">
        <v>54</v>
      </c>
      <c r="N2177" s="9">
        <v>53</v>
      </c>
      <c r="O2177" s="9">
        <v>57</v>
      </c>
      <c r="P2177" s="9">
        <v>67</v>
      </c>
      <c r="Q2177" s="11">
        <v>99</v>
      </c>
      <c r="R2177" s="11">
        <v>41</v>
      </c>
      <c r="S2177" s="11">
        <v>1</v>
      </c>
      <c r="T2177" s="11">
        <v>101</v>
      </c>
      <c r="U2177" s="11">
        <v>104</v>
      </c>
      <c r="V2177" s="11">
        <v>1</v>
      </c>
      <c r="W2177" s="11">
        <v>107</v>
      </c>
      <c r="X2177" s="11">
        <f t="shared" si="462"/>
        <v>454</v>
      </c>
      <c r="Y2177" s="11">
        <f t="shared" si="463"/>
        <v>4500</v>
      </c>
      <c r="Z2177" s="11">
        <f t="shared" si="464"/>
        <v>1980</v>
      </c>
      <c r="AA2177" s="11">
        <f t="shared" si="465"/>
        <v>4080</v>
      </c>
      <c r="AB2177" s="11">
        <f t="shared" si="466"/>
        <v>4080</v>
      </c>
      <c r="AC2177" s="11">
        <f t="shared" si="467"/>
        <v>4780</v>
      </c>
      <c r="AD2177" s="9" t="s">
        <v>638</v>
      </c>
      <c r="AE2177" s="3" t="str">
        <f>IF(ISERROR(VLOOKUP($AD2177,技まとめ!$A$1:$F$380,6,FALSE)),"－",VLOOKUP($AD2177,技まとめ!$A$1:$F$380,6,FALSE))</f>
        <v>BL</v>
      </c>
      <c r="AF2177" s="3">
        <f>IF(ISERROR(VLOOKUP($AD2177,技まとめ!$A$1:$F$380,3,FALSE)),"－",VLOOKUP($AD2177,技まとめ!$A$1:$F$380,3,FALSE))</f>
        <v>52</v>
      </c>
      <c r="AG2177" s="3">
        <f>IF(ISERROR(VLOOKUP($AD2177,技まとめ!$A$1:$F$380,5,FALSE)),"－",VLOOKUP($AD2177,技まとめ!$A$1:$F$380,5,FALSE))</f>
        <v>36</v>
      </c>
      <c r="AH2177" s="3" t="str">
        <f>IF($E2177=IF(ISERROR(VLOOKUP($AD2177,技まとめ!$A$1:$F$380,4,FALSE)),"－",VLOOKUP($AD2177,技まとめ!$A$1:$F$380,4,FALSE)),"一致","")</f>
        <v/>
      </c>
      <c r="AI2177" s="9" t="s">
        <v>580</v>
      </c>
      <c r="AJ2177" s="3" t="str">
        <f>IF(ISERROR(VLOOKUP($AI2177,技まとめ!$A$1:$F$380,6,FALSE)),"－",VLOOKUP($AI2177,技まとめ!$A$1:$F$380,6,FALSE))</f>
        <v>NS</v>
      </c>
      <c r="AK2177" s="3">
        <f>IF(ISERROR(VLOOKUP($AI2177,技まとめ!$A$1:$F$380,3,FALSE)),"－",VLOOKUP($AI2177,技まとめ!$A$1:$F$380,3,FALSE))</f>
        <v>81</v>
      </c>
      <c r="AL2177" s="3">
        <f>IF(ISERROR(VLOOKUP($AI2177,技まとめ!$A$1:$F$380,5,FALSE)),"－",VLOOKUP($AI2177,技まとめ!$A$1:$F$380,5,FALSE))</f>
        <v>46</v>
      </c>
      <c r="AM2177" s="3" t="str">
        <f>IF($E2177=IF(ISERROR(VLOOKUP($AI2177,技まとめ!$A$1:$F$380,4,FALSE)),"－",VLOOKUP($AI2177,技まとめ!$A$1:$F$380,4,FALSE)),"一致","")</f>
        <v/>
      </c>
      <c r="AN2177" s="9" t="s">
        <v>295</v>
      </c>
      <c r="AO2177" s="3" t="str">
        <f>IF(ISERROR(VLOOKUP($AN2177,技まとめ!$A$1:$F$380,6,FALSE)),"－",VLOOKUP($AN2177,技まとめ!$A$1:$F$380,6,FALSE))</f>
        <v>DR</v>
      </c>
      <c r="AP2177" s="3">
        <f>IF(ISERROR(VLOOKUP($AN2177,技まとめ!$A$1:$F$380,3,FALSE)),"－",VLOOKUP($AN2177,技まとめ!$A$1:$F$380,3,FALSE))</f>
        <v>13</v>
      </c>
      <c r="AQ2177" s="3">
        <f>IF(ISERROR(VLOOKUP($AN2177,技まとめ!$A$1:$F$380,5,FALSE)),"－",VLOOKUP($AN2177,技まとめ!$A$1:$F$380,5,FALSE))</f>
        <v>20</v>
      </c>
      <c r="AR2177" s="3" t="str">
        <f>IF($E2177=IF(ISERROR(VLOOKUP($AN2177,技まとめ!$A$1:$F$380,4,FALSE)),"－",VLOOKUP($AN2177,技まとめ!$A$1:$F$380,4,FALSE)),"一致","")</f>
        <v/>
      </c>
      <c r="AS2177" s="9" t="s">
        <v>111</v>
      </c>
      <c r="AT2177" s="3" t="str">
        <f>IF(ISERROR(VLOOKUP($AS2177,技まとめ!$A$1:$F$380,6,FALSE)),"－",VLOOKUP($AS2177,技まとめ!$A$1:$F$380,6,FALSE))</f>
        <v>SC</v>
      </c>
      <c r="AU2177" s="3">
        <f>IF(ISERROR(VLOOKUP($AS2177,技まとめ!$A$1:$F$380,3,FALSE)),"－",VLOOKUP($AS2177,技まとめ!$A$1:$F$380,3,FALSE))</f>
        <v>23</v>
      </c>
      <c r="AV2177" s="3">
        <f>IF(ISERROR(VLOOKUP($AS2177,技まとめ!$A$1:$F$380,5,FALSE)),"－",VLOOKUP($AS2177,技まとめ!$A$1:$F$380,5,FALSE))</f>
        <v>20</v>
      </c>
      <c r="AW2177" s="3" t="str">
        <f>IF($E2177=IF(ISERROR(VLOOKUP($AS2177,技まとめ!$A$1:$F$380,4,FALSE)),"－",VLOOKUP($AS2177,技まとめ!$A$1:$F$380,4,FALSE)),"一致","")</f>
        <v>一致</v>
      </c>
      <c r="AX2177" s="12" t="str">
        <f t="shared" si="468"/>
        <v>ジグザグフレイムヘルファイアダッシュアクセルローリングキック</v>
      </c>
      <c r="AY2177" s="12" t="str">
        <f t="shared" si="469"/>
        <v>ジグザグフレイムヘルファイアダッシュアクセルローリングキック</v>
      </c>
      <c r="AZ2177" s="12" t="str">
        <f t="shared" si="470"/>
        <v>ジグザグフレイムヘルファイアダッシュアクセルローリングキック</v>
      </c>
      <c r="BA2177" s="12" t="str">
        <f t="shared" si="471"/>
        <v>ジグザグフレイムヘルファイアダッシュアクセルローリングキック</v>
      </c>
      <c r="BB2177" s="11" t="str">
        <f t="shared" si="472"/>
        <v>BLNSDRSC</v>
      </c>
      <c r="BC2177" s="11" t="str">
        <f t="shared" si="473"/>
        <v>BLNSDRSC</v>
      </c>
      <c r="BD2177" s="11" t="str">
        <f t="shared" si="474"/>
        <v>BLNSDRSC</v>
      </c>
      <c r="BE2177" s="11" t="str">
        <f t="shared" si="475"/>
        <v>BLNSDRSC</v>
      </c>
    </row>
    <row r="2178" spans="1:57" ht="11.25" hidden="1" customHeight="1">
      <c r="A2178" s="6">
        <v>2177</v>
      </c>
      <c r="B2178" s="7" t="s">
        <v>4723</v>
      </c>
      <c r="C2178" s="8" t="s">
        <v>4724</v>
      </c>
      <c r="D2178" s="7" t="s">
        <v>72</v>
      </c>
      <c r="E2178" s="7" t="s">
        <v>102</v>
      </c>
      <c r="F2178" s="7" t="s">
        <v>109</v>
      </c>
      <c r="G2178" s="9">
        <v>91</v>
      </c>
      <c r="H2178" s="9">
        <v>127</v>
      </c>
      <c r="I2178" s="9">
        <v>54</v>
      </c>
      <c r="J2178" s="9">
        <v>56</v>
      </c>
      <c r="K2178" s="9">
        <v>41</v>
      </c>
      <c r="L2178" s="9">
        <v>54</v>
      </c>
      <c r="M2178" s="9">
        <v>41</v>
      </c>
      <c r="N2178" s="9">
        <v>42</v>
      </c>
      <c r="O2178" s="9">
        <v>40</v>
      </c>
      <c r="P2178" s="9">
        <v>83</v>
      </c>
      <c r="Q2178" s="11">
        <v>104</v>
      </c>
      <c r="R2178" s="11">
        <v>40</v>
      </c>
      <c r="S2178" s="11">
        <v>1</v>
      </c>
      <c r="T2178" s="11">
        <v>104</v>
      </c>
      <c r="U2178" s="11">
        <v>91</v>
      </c>
      <c r="V2178" s="11">
        <v>1</v>
      </c>
      <c r="W2178" s="11">
        <v>90</v>
      </c>
      <c r="X2178" s="11">
        <f t="shared" si="462"/>
        <v>431</v>
      </c>
      <c r="Y2178" s="11">
        <f t="shared" si="463"/>
        <v>4615</v>
      </c>
      <c r="Z2178" s="11">
        <f t="shared" si="464"/>
        <v>1860</v>
      </c>
      <c r="AA2178" s="11">
        <f t="shared" si="465"/>
        <v>4100</v>
      </c>
      <c r="AB2178" s="11">
        <f t="shared" si="466"/>
        <v>4100</v>
      </c>
      <c r="AC2178" s="11">
        <f t="shared" si="467"/>
        <v>4810</v>
      </c>
      <c r="AD2178" s="9" t="s">
        <v>347</v>
      </c>
      <c r="AE2178" s="3" t="str">
        <f>IF(ISERROR(VLOOKUP($AD2178,技まとめ!$A$1:$F$380,6,FALSE)),"－",VLOOKUP($AD2178,技まとめ!$A$1:$F$380,6,FALSE))</f>
        <v>DR</v>
      </c>
      <c r="AF2178" s="3">
        <f>IF(ISERROR(VLOOKUP($AD2178,技まとめ!$A$1:$F$380,3,FALSE)),"－",VLOOKUP($AD2178,技まとめ!$A$1:$F$380,3,FALSE))</f>
        <v>40</v>
      </c>
      <c r="AG2178" s="3">
        <f>IF(ISERROR(VLOOKUP($AD2178,技まとめ!$A$1:$F$380,5,FALSE)),"－",VLOOKUP($AD2178,技まとめ!$A$1:$F$380,5,FALSE))</f>
        <v>31</v>
      </c>
      <c r="AH2178" s="3" t="str">
        <f>IF($E2178=IF(ISERROR(VLOOKUP($AD2178,技まとめ!$A$1:$F$380,4,FALSE)),"－",VLOOKUP($AD2178,技まとめ!$A$1:$F$380,4,FALSE)),"一致","")</f>
        <v/>
      </c>
      <c r="AI2178" s="9" t="s">
        <v>248</v>
      </c>
      <c r="AJ2178" s="3" t="str">
        <f>IF(ISERROR(VLOOKUP($AI2178,技まとめ!$A$1:$F$380,6,FALSE)),"－",VLOOKUP($AI2178,技まとめ!$A$1:$F$380,6,FALSE))</f>
        <v>DR</v>
      </c>
      <c r="AK2178" s="3">
        <f>IF(ISERROR(VLOOKUP($AI2178,技まとめ!$A$1:$F$380,3,FALSE)),"－",VLOOKUP($AI2178,技まとめ!$A$1:$F$380,3,FALSE))</f>
        <v>53</v>
      </c>
      <c r="AL2178" s="3">
        <f>IF(ISERROR(VLOOKUP($AI2178,技まとめ!$A$1:$F$380,5,FALSE)),"－",VLOOKUP($AI2178,技まとめ!$A$1:$F$380,5,FALSE))</f>
        <v>35</v>
      </c>
      <c r="AM2178" s="3" t="str">
        <f>IF($E2178=IF(ISERROR(VLOOKUP($AI2178,技まとめ!$A$1:$F$380,4,FALSE)),"－",VLOOKUP($AI2178,技まとめ!$A$1:$F$380,4,FALSE)),"一致","")</f>
        <v/>
      </c>
      <c r="AN2178" s="9" t="s">
        <v>668</v>
      </c>
      <c r="AO2178" s="3" t="str">
        <f>IF(ISERROR(VLOOKUP($AN2178,技まとめ!$A$1:$F$380,6,FALSE)),"－",VLOOKUP($AN2178,技まとめ!$A$1:$F$380,6,FALSE))</f>
        <v>BL</v>
      </c>
      <c r="AP2178" s="3">
        <f>IF(ISERROR(VLOOKUP($AN2178,技まとめ!$A$1:$F$380,3,FALSE)),"－",VLOOKUP($AN2178,技まとめ!$A$1:$F$380,3,FALSE))</f>
        <v>46</v>
      </c>
      <c r="AQ2178" s="3">
        <f>IF(ISERROR(VLOOKUP($AN2178,技まとめ!$A$1:$F$380,5,FALSE)),"－",VLOOKUP($AN2178,技まとめ!$A$1:$F$380,5,FALSE))</f>
        <v>33</v>
      </c>
      <c r="AR2178" s="3" t="str">
        <f>IF($E2178=IF(ISERROR(VLOOKUP($AN2178,技まとめ!$A$1:$F$380,4,FALSE)),"－",VLOOKUP($AN2178,技まとめ!$A$1:$F$380,4,FALSE)),"一致","")</f>
        <v>一致</v>
      </c>
      <c r="AS2178" s="9" t="s">
        <v>168</v>
      </c>
      <c r="AT2178" s="3" t="str">
        <f>IF(ISERROR(VLOOKUP($AS2178,技まとめ!$A$1:$F$380,6,FALSE)),"－",VLOOKUP($AS2178,技まとめ!$A$1:$F$380,6,FALSE))</f>
        <v>BL</v>
      </c>
      <c r="AU2178" s="3">
        <f>IF(ISERROR(VLOOKUP($AS2178,技まとめ!$A$1:$F$380,3,FALSE)),"－",VLOOKUP($AS2178,技まとめ!$A$1:$F$380,3,FALSE))</f>
        <v>25</v>
      </c>
      <c r="AV2178" s="3">
        <f>IF(ISERROR(VLOOKUP($AS2178,技まとめ!$A$1:$F$380,5,FALSE)),"－",VLOOKUP($AS2178,技まとめ!$A$1:$F$380,5,FALSE))</f>
        <v>12</v>
      </c>
      <c r="AW2178" s="3" t="str">
        <f>IF($E2178=IF(ISERROR(VLOOKUP($AS2178,技まとめ!$A$1:$F$380,4,FALSE)),"－",VLOOKUP($AS2178,技まとめ!$A$1:$F$380,4,FALSE)),"一致","")</f>
        <v/>
      </c>
      <c r="AX2178" s="12" t="str">
        <f t="shared" si="468"/>
        <v>ざんぞうたつまきどくぎりじばしりかえんキラースライド</v>
      </c>
      <c r="AY2178" s="12" t="str">
        <f t="shared" si="469"/>
        <v>ざんぞうたつまきどくぎりじばしりかえんキラースライド</v>
      </c>
      <c r="AZ2178" s="12" t="str">
        <f t="shared" si="470"/>
        <v>ざんぞうたつまきどくぎりじばしりかえんキラースライド</v>
      </c>
      <c r="BA2178" s="12" t="str">
        <f t="shared" si="471"/>
        <v>ざんぞうたつまきどくぎりじばしりかえんキラースライド</v>
      </c>
      <c r="BB2178" s="11" t="str">
        <f t="shared" si="472"/>
        <v>DRDRBLBL</v>
      </c>
      <c r="BC2178" s="11" t="str">
        <f t="shared" si="473"/>
        <v>DRDRBLBL</v>
      </c>
      <c r="BD2178" s="11" t="str">
        <f t="shared" si="474"/>
        <v>DRDRBLBL</v>
      </c>
      <c r="BE2178" s="11" t="str">
        <f t="shared" si="475"/>
        <v>DRDRBLBL</v>
      </c>
    </row>
    <row r="2179" spans="1:57" ht="11.25" hidden="1" customHeight="1">
      <c r="A2179" s="6">
        <v>2178</v>
      </c>
      <c r="B2179" s="7" t="s">
        <v>4725</v>
      </c>
      <c r="C2179" s="8" t="s">
        <v>4726</v>
      </c>
      <c r="D2179" s="7" t="s">
        <v>72</v>
      </c>
      <c r="E2179" s="7" t="s">
        <v>102</v>
      </c>
      <c r="F2179" s="7" t="s">
        <v>109</v>
      </c>
      <c r="G2179" s="9">
        <v>114</v>
      </c>
      <c r="H2179" s="9">
        <v>105</v>
      </c>
      <c r="I2179" s="9">
        <v>54</v>
      </c>
      <c r="J2179" s="9">
        <v>56</v>
      </c>
      <c r="K2179" s="9">
        <v>53</v>
      </c>
      <c r="L2179" s="9">
        <v>54</v>
      </c>
      <c r="M2179" s="9">
        <v>53</v>
      </c>
      <c r="N2179" s="9">
        <v>57</v>
      </c>
      <c r="O2179" s="9">
        <v>56</v>
      </c>
      <c r="P2179" s="9">
        <v>41</v>
      </c>
      <c r="Q2179" s="11">
        <v>104</v>
      </c>
      <c r="R2179" s="11">
        <v>25</v>
      </c>
      <c r="S2179" s="11">
        <v>1</v>
      </c>
      <c r="T2179" s="11">
        <v>104</v>
      </c>
      <c r="U2179" s="11">
        <v>103</v>
      </c>
      <c r="V2179" s="11">
        <v>1</v>
      </c>
      <c r="W2179" s="11">
        <v>106</v>
      </c>
      <c r="X2179" s="11">
        <f t="shared" ref="X2179:X2242" si="476">SUM(Q2179:W2179)</f>
        <v>444</v>
      </c>
      <c r="Y2179" s="11">
        <f t="shared" ref="Y2179:Y2242" si="477">Q2179*40+V2179*5+W2179*5</f>
        <v>4695</v>
      </c>
      <c r="Z2179" s="11">
        <f t="shared" ref="Z2179:Z2242" si="478">R2179*35+S2179*5+V2179*5+W2179*5</f>
        <v>1415</v>
      </c>
      <c r="AA2179" s="11">
        <f t="shared" ref="AA2179:AA2242" si="479">T2179*35+S2179*5+V2179*5+W2179*5</f>
        <v>4180</v>
      </c>
      <c r="AB2179" s="11">
        <f t="shared" ref="AB2179:AB2242" si="480">T2179*35+V2179*10+W2179*5</f>
        <v>4180</v>
      </c>
      <c r="AC2179" s="11">
        <f t="shared" ref="AC2179:AC2242" si="481">T2179*40+R2179*5+W2179*5</f>
        <v>4815</v>
      </c>
      <c r="AD2179" s="9" t="s">
        <v>131</v>
      </c>
      <c r="AE2179" s="3" t="str">
        <f>IF(ISERROR(VLOOKUP($AD2179,技まとめ!$A$1:$F$380,6,FALSE)),"－",VLOOKUP($AD2179,技まとめ!$A$1:$F$380,6,FALSE))</f>
        <v>DR</v>
      </c>
      <c r="AF2179" s="3">
        <f>IF(ISERROR(VLOOKUP($AD2179,技まとめ!$A$1:$F$380,3,FALSE)),"－",VLOOKUP($AD2179,技まとめ!$A$1:$F$380,3,FALSE))</f>
        <v>33</v>
      </c>
      <c r="AG2179" s="3">
        <f>IF(ISERROR(VLOOKUP($AD2179,技まとめ!$A$1:$F$380,5,FALSE)),"－",VLOOKUP($AD2179,技まとめ!$A$1:$F$380,5,FALSE))</f>
        <v>28</v>
      </c>
      <c r="AH2179" s="3" t="str">
        <f>IF($E2179=IF(ISERROR(VLOOKUP($AD2179,技まとめ!$A$1:$F$380,4,FALSE)),"－",VLOOKUP($AD2179,技まとめ!$A$1:$F$380,4,FALSE)),"一致","")</f>
        <v/>
      </c>
      <c r="AI2179" s="9" t="s">
        <v>186</v>
      </c>
      <c r="AJ2179" s="3" t="str">
        <f>IF(ISERROR(VLOOKUP($AI2179,技まとめ!$A$1:$F$380,6,FALSE)),"－",VLOOKUP($AI2179,技まとめ!$A$1:$F$380,6,FALSE))</f>
        <v>DR</v>
      </c>
      <c r="AK2179" s="3">
        <f>IF(ISERROR(VLOOKUP($AI2179,技まとめ!$A$1:$F$380,3,FALSE)),"－",VLOOKUP($AI2179,技まとめ!$A$1:$F$380,3,FALSE))</f>
        <v>27</v>
      </c>
      <c r="AL2179" s="3">
        <f>IF(ISERROR(VLOOKUP($AI2179,技まとめ!$A$1:$F$380,5,FALSE)),"－",VLOOKUP($AI2179,技まとめ!$A$1:$F$380,5,FALSE))</f>
        <v>25</v>
      </c>
      <c r="AM2179" s="3" t="str">
        <f>IF($E2179=IF(ISERROR(VLOOKUP($AI2179,技まとめ!$A$1:$F$380,4,FALSE)),"－",VLOOKUP($AI2179,技まとめ!$A$1:$F$380,4,FALSE)),"一致","")</f>
        <v>一致</v>
      </c>
      <c r="AN2179" s="9" t="s">
        <v>586</v>
      </c>
      <c r="AO2179" s="3" t="str">
        <f>IF(ISERROR(VLOOKUP($AN2179,技まとめ!$A$1:$F$380,6,FALSE)),"－",VLOOKUP($AN2179,技まとめ!$A$1:$F$380,6,FALSE))</f>
        <v>BL</v>
      </c>
      <c r="AP2179" s="3">
        <f>IF(ISERROR(VLOOKUP($AN2179,技まとめ!$A$1:$F$380,3,FALSE)),"－",VLOOKUP($AN2179,技まとめ!$A$1:$F$380,3,FALSE))</f>
        <v>54</v>
      </c>
      <c r="AQ2179" s="3">
        <f>IF(ISERROR(VLOOKUP($AN2179,技まとめ!$A$1:$F$380,5,FALSE)),"－",VLOOKUP($AN2179,技まとめ!$A$1:$F$380,5,FALSE))</f>
        <v>36</v>
      </c>
      <c r="AR2179" s="3" t="str">
        <f>IF($E2179=IF(ISERROR(VLOOKUP($AN2179,技まとめ!$A$1:$F$380,4,FALSE)),"－",VLOOKUP($AN2179,技まとめ!$A$1:$F$380,4,FALSE)),"一致","")</f>
        <v/>
      </c>
      <c r="AS2179" s="9" t="s">
        <v>5060</v>
      </c>
      <c r="AT2179" s="3" t="str">
        <f>IF(ISERROR(VLOOKUP($AS2179,技まとめ!$A$1:$F$380,6,FALSE)),"－",VLOOKUP($AS2179,技まとめ!$A$1:$F$380,6,FALSE))</f>
        <v>DR</v>
      </c>
      <c r="AU2179" s="3">
        <f>IF(ISERROR(VLOOKUP($AS2179,技まとめ!$A$1:$F$380,3,FALSE)),"－",VLOOKUP($AS2179,技まとめ!$A$1:$F$380,3,FALSE))</f>
        <v>27</v>
      </c>
      <c r="AV2179" s="3">
        <f>IF(ISERROR(VLOOKUP($AS2179,技まとめ!$A$1:$F$380,5,FALSE)),"－",VLOOKUP($AS2179,技まとめ!$A$1:$F$380,5,FALSE))</f>
        <v>25</v>
      </c>
      <c r="AW2179" s="3" t="str">
        <f>IF($E2179=IF(ISERROR(VLOOKUP($AS2179,技まとめ!$A$1:$F$380,4,FALSE)),"－",VLOOKUP($AS2179,技まとめ!$A$1:$F$380,4,FALSE)),"一致","")</f>
        <v/>
      </c>
      <c r="AX2179" s="12" t="str">
        <f t="shared" ref="AX2179:AX2242" si="482">AD2179&amp;AI2179&amp;AN2179&amp;AS2179</f>
        <v>イリュージョンボールフーセンガムグレイブストーンスーパースキャン（Ｄ）</v>
      </c>
      <c r="AY2179" s="12" t="str">
        <f t="shared" ref="AY2179:AY2242" si="483">AD2179&amp;AI2179&amp;AN2179&amp;AS2179</f>
        <v>イリュージョンボールフーセンガムグレイブストーンスーパースキャン（Ｄ）</v>
      </c>
      <c r="AZ2179" s="12" t="str">
        <f t="shared" ref="AZ2179:AZ2242" si="484">AD2179&amp;AI2179&amp;AN2179&amp;AS2179</f>
        <v>イリュージョンボールフーセンガムグレイブストーンスーパースキャン（Ｄ）</v>
      </c>
      <c r="BA2179" s="12" t="str">
        <f t="shared" ref="BA2179:BA2242" si="485">AD2179&amp;AI2179&amp;AN2179&amp;AS2179</f>
        <v>イリュージョンボールフーセンガムグレイブストーンスーパースキャン（Ｄ）</v>
      </c>
      <c r="BB2179" s="11" t="str">
        <f t="shared" ref="BB2179:BB2242" si="486">AE2179&amp;AJ2179&amp;AO2179&amp;AT2179</f>
        <v>DRDRBLDR</v>
      </c>
      <c r="BC2179" s="11" t="str">
        <f t="shared" ref="BC2179:BC2242" si="487">AE2179&amp;AJ2179&amp;AO2179&amp;AT2179</f>
        <v>DRDRBLDR</v>
      </c>
      <c r="BD2179" s="11" t="str">
        <f t="shared" ref="BD2179:BD2242" si="488">AE2179&amp;AJ2179&amp;AO2179&amp;AT2179</f>
        <v>DRDRBLDR</v>
      </c>
      <c r="BE2179" s="11" t="str">
        <f t="shared" ref="BE2179:BE2242" si="489">AE2179&amp;AJ2179&amp;AO2179&amp;AT2179</f>
        <v>DRDRBLDR</v>
      </c>
    </row>
    <row r="2180" spans="1:57" ht="11.25" hidden="1" customHeight="1">
      <c r="A2180" s="6">
        <v>2179</v>
      </c>
      <c r="B2180" s="7" t="s">
        <v>4727</v>
      </c>
      <c r="C2180" s="8" t="s">
        <v>4728</v>
      </c>
      <c r="D2180" s="7" t="s">
        <v>650</v>
      </c>
      <c r="E2180" s="7" t="s">
        <v>81</v>
      </c>
      <c r="F2180" s="7" t="s">
        <v>128</v>
      </c>
      <c r="G2180" s="9">
        <v>75</v>
      </c>
      <c r="H2180" s="9">
        <v>140</v>
      </c>
      <c r="I2180" s="9">
        <v>51</v>
      </c>
      <c r="J2180" s="9">
        <v>50</v>
      </c>
      <c r="K2180" s="9">
        <v>65</v>
      </c>
      <c r="L2180" s="9">
        <v>51</v>
      </c>
      <c r="M2180" s="9">
        <v>64</v>
      </c>
      <c r="N2180" s="9">
        <v>41</v>
      </c>
      <c r="O2180" s="9">
        <v>41</v>
      </c>
      <c r="P2180" s="9">
        <v>63</v>
      </c>
      <c r="Q2180" s="11">
        <v>101</v>
      </c>
      <c r="R2180" s="11">
        <v>37</v>
      </c>
      <c r="S2180" s="11">
        <v>1</v>
      </c>
      <c r="T2180" s="11">
        <v>101</v>
      </c>
      <c r="U2180" s="11">
        <v>114</v>
      </c>
      <c r="V2180" s="11">
        <v>1</v>
      </c>
      <c r="W2180" s="11">
        <v>91</v>
      </c>
      <c r="X2180" s="11">
        <f t="shared" si="476"/>
        <v>446</v>
      </c>
      <c r="Y2180" s="11">
        <f t="shared" si="477"/>
        <v>4500</v>
      </c>
      <c r="Z2180" s="11">
        <f t="shared" si="478"/>
        <v>1760</v>
      </c>
      <c r="AA2180" s="11">
        <f t="shared" si="479"/>
        <v>4000</v>
      </c>
      <c r="AB2180" s="11">
        <f t="shared" si="480"/>
        <v>4000</v>
      </c>
      <c r="AC2180" s="11">
        <f t="shared" si="481"/>
        <v>4680</v>
      </c>
      <c r="AD2180" s="9" t="s">
        <v>111</v>
      </c>
      <c r="AE2180" s="3" t="str">
        <f>IF(ISERROR(VLOOKUP($AD2180,技まとめ!$A$1:$F$380,6,FALSE)),"－",VLOOKUP($AD2180,技まとめ!$A$1:$F$380,6,FALSE))</f>
        <v>SC</v>
      </c>
      <c r="AF2180" s="3">
        <f>IF(ISERROR(VLOOKUP($AD2180,技まとめ!$A$1:$F$380,3,FALSE)),"－",VLOOKUP($AD2180,技まとめ!$A$1:$F$380,3,FALSE))</f>
        <v>23</v>
      </c>
      <c r="AG2180" s="3">
        <f>IF(ISERROR(VLOOKUP($AD2180,技まとめ!$A$1:$F$380,5,FALSE)),"－",VLOOKUP($AD2180,技まとめ!$A$1:$F$380,5,FALSE))</f>
        <v>20</v>
      </c>
      <c r="AH2180" s="3" t="str">
        <f>IF($E2180=IF(ISERROR(VLOOKUP($AD2180,技まとめ!$A$1:$F$380,4,FALSE)),"－",VLOOKUP($AD2180,技まとめ!$A$1:$F$380,4,FALSE)),"一致","")</f>
        <v/>
      </c>
      <c r="AI2180" s="9" t="s">
        <v>322</v>
      </c>
      <c r="AJ2180" s="3" t="str">
        <f>IF(ISERROR(VLOOKUP($AI2180,技まとめ!$A$1:$F$380,6,FALSE)),"－",VLOOKUP($AI2180,技まとめ!$A$1:$F$380,6,FALSE))</f>
        <v>SC</v>
      </c>
      <c r="AK2180" s="3">
        <f>IF(ISERROR(VLOOKUP($AI2180,技まとめ!$A$1:$F$380,3,FALSE)),"－",VLOOKUP($AI2180,技まとめ!$A$1:$F$380,3,FALSE))</f>
        <v>25</v>
      </c>
      <c r="AL2180" s="3">
        <f>IF(ISERROR(VLOOKUP($AI2180,技まとめ!$A$1:$F$380,5,FALSE)),"－",VLOOKUP($AI2180,技まとめ!$A$1:$F$380,5,FALSE))</f>
        <v>20</v>
      </c>
      <c r="AM2180" s="3" t="str">
        <f>IF($E2180=IF(ISERROR(VLOOKUP($AI2180,技まとめ!$A$1:$F$380,4,FALSE)),"－",VLOOKUP($AI2180,技まとめ!$A$1:$F$380,4,FALSE)),"一致","")</f>
        <v/>
      </c>
      <c r="AN2180" s="9" t="s">
        <v>678</v>
      </c>
      <c r="AO2180" s="3" t="str">
        <f>IF(ISERROR(VLOOKUP($AN2180,技まとめ!$A$1:$F$380,6,FALSE)),"－",VLOOKUP($AN2180,技まとめ!$A$1:$F$380,6,FALSE))</f>
        <v>BS</v>
      </c>
      <c r="AP2180" s="3">
        <f>IF(ISERROR(VLOOKUP($AN2180,技まとめ!$A$1:$F$380,3,FALSE)),"－",VLOOKUP($AN2180,技まとめ!$A$1:$F$380,3,FALSE))</f>
        <v>57</v>
      </c>
      <c r="AQ2180" s="3">
        <f>IF(ISERROR(VLOOKUP($AN2180,技まとめ!$A$1:$F$380,5,FALSE)),"－",VLOOKUP($AN2180,技まとめ!$A$1:$F$380,5,FALSE))</f>
        <v>34</v>
      </c>
      <c r="AR2180" s="3" t="str">
        <f>IF($E2180=IF(ISERROR(VLOOKUP($AN2180,技まとめ!$A$1:$F$380,4,FALSE)),"－",VLOOKUP($AN2180,技まとめ!$A$1:$F$380,4,FALSE)),"一致","")</f>
        <v/>
      </c>
      <c r="AS2180" s="9" t="s">
        <v>99</v>
      </c>
      <c r="AT2180" s="3" t="str">
        <f>IF(ISERROR(VLOOKUP($AS2180,技まとめ!$A$1:$F$380,6,FALSE)),"－",VLOOKUP($AS2180,技まとめ!$A$1:$F$380,6,FALSE))</f>
        <v>DR</v>
      </c>
      <c r="AU2180" s="3">
        <f>IF(ISERROR(VLOOKUP($AS2180,技まとめ!$A$1:$F$380,3,FALSE)),"－",VLOOKUP($AS2180,技まとめ!$A$1:$F$380,3,FALSE))</f>
        <v>77</v>
      </c>
      <c r="AV2180" s="3">
        <f>IF(ISERROR(VLOOKUP($AS2180,技まとめ!$A$1:$F$380,5,FALSE)),"－",VLOOKUP($AS2180,技まとめ!$A$1:$F$380,5,FALSE))</f>
        <v>47</v>
      </c>
      <c r="AW2180" s="3" t="str">
        <f>IF($E2180=IF(ISERROR(VLOOKUP($AS2180,技まとめ!$A$1:$F$380,4,FALSE)),"－",VLOOKUP($AS2180,技まとめ!$A$1:$F$380,4,FALSE)),"一致","")</f>
        <v/>
      </c>
      <c r="AX2180" s="12" t="str">
        <f t="shared" si="482"/>
        <v>ローリングキックターザンキックダークトルネードＵ・ボート</v>
      </c>
      <c r="AY2180" s="12" t="str">
        <f t="shared" si="483"/>
        <v>ローリングキックターザンキックダークトルネードＵ・ボート</v>
      </c>
      <c r="AZ2180" s="12" t="str">
        <f t="shared" si="484"/>
        <v>ローリングキックターザンキックダークトルネードＵ・ボート</v>
      </c>
      <c r="BA2180" s="12" t="str">
        <f t="shared" si="485"/>
        <v>ローリングキックターザンキックダークトルネードＵ・ボート</v>
      </c>
      <c r="BB2180" s="11" t="str">
        <f t="shared" si="486"/>
        <v>SCSCBSDR</v>
      </c>
      <c r="BC2180" s="11" t="str">
        <f t="shared" si="487"/>
        <v>SCSCBSDR</v>
      </c>
      <c r="BD2180" s="11" t="str">
        <f t="shared" si="488"/>
        <v>SCSCBSDR</v>
      </c>
      <c r="BE2180" s="11" t="str">
        <f t="shared" si="489"/>
        <v>SCSCBSDR</v>
      </c>
    </row>
    <row r="2181" spans="1:57" ht="11.25" hidden="1" customHeight="1">
      <c r="A2181" s="6">
        <v>2180</v>
      </c>
      <c r="B2181" s="7" t="s">
        <v>4729</v>
      </c>
      <c r="C2181" s="8" t="s">
        <v>4730</v>
      </c>
      <c r="D2181" s="7" t="s">
        <v>72</v>
      </c>
      <c r="E2181" s="7" t="s">
        <v>95</v>
      </c>
      <c r="F2181" s="7" t="s">
        <v>82</v>
      </c>
      <c r="G2181" s="9">
        <v>109</v>
      </c>
      <c r="H2181" s="9">
        <v>114</v>
      </c>
      <c r="I2181" s="9">
        <v>53</v>
      </c>
      <c r="J2181" s="9">
        <v>57</v>
      </c>
      <c r="K2181" s="9">
        <v>54</v>
      </c>
      <c r="L2181" s="9">
        <v>53</v>
      </c>
      <c r="M2181" s="9">
        <v>56</v>
      </c>
      <c r="N2181" s="9">
        <v>50</v>
      </c>
      <c r="O2181" s="9">
        <v>56</v>
      </c>
      <c r="P2181" s="9">
        <v>56</v>
      </c>
      <c r="Q2181" s="11">
        <v>103</v>
      </c>
      <c r="R2181" s="11">
        <v>35</v>
      </c>
      <c r="S2181" s="11">
        <v>1</v>
      </c>
      <c r="T2181" s="11">
        <v>103</v>
      </c>
      <c r="U2181" s="11">
        <v>106</v>
      </c>
      <c r="V2181" s="11">
        <v>1</v>
      </c>
      <c r="W2181" s="11">
        <v>106</v>
      </c>
      <c r="X2181" s="11">
        <f t="shared" si="476"/>
        <v>455</v>
      </c>
      <c r="Y2181" s="11">
        <f t="shared" si="477"/>
        <v>4655</v>
      </c>
      <c r="Z2181" s="11">
        <f t="shared" si="478"/>
        <v>1765</v>
      </c>
      <c r="AA2181" s="11">
        <f t="shared" si="479"/>
        <v>4145</v>
      </c>
      <c r="AB2181" s="11">
        <f t="shared" si="480"/>
        <v>4145</v>
      </c>
      <c r="AC2181" s="11">
        <f t="shared" si="481"/>
        <v>4825</v>
      </c>
      <c r="AD2181" s="9" t="s">
        <v>454</v>
      </c>
      <c r="AE2181" s="3" t="str">
        <f>IF(ISERROR(VLOOKUP($AD2181,技まとめ!$A$1:$F$380,6,FALSE)),"－",VLOOKUP($AD2181,技まとめ!$A$1:$F$380,6,FALSE))</f>
        <v>BL</v>
      </c>
      <c r="AF2181" s="3">
        <f>IF(ISERROR(VLOOKUP($AD2181,技まとめ!$A$1:$F$380,3,FALSE)),"－",VLOOKUP($AD2181,技まとめ!$A$1:$F$380,3,FALSE))</f>
        <v>65</v>
      </c>
      <c r="AG2181" s="3">
        <f>IF(ISERROR(VLOOKUP($AD2181,技まとめ!$A$1:$F$380,5,FALSE)),"－",VLOOKUP($AD2181,技まとめ!$A$1:$F$380,5,FALSE))</f>
        <v>42</v>
      </c>
      <c r="AH2181" s="3" t="str">
        <f>IF($E2181=IF(ISERROR(VLOOKUP($AD2181,技まとめ!$A$1:$F$380,4,FALSE)),"－",VLOOKUP($AD2181,技まとめ!$A$1:$F$380,4,FALSE)),"一致","")</f>
        <v>一致</v>
      </c>
      <c r="AI2181" s="9" t="s">
        <v>309</v>
      </c>
      <c r="AJ2181" s="3" t="str">
        <f>IF(ISERROR(VLOOKUP($AI2181,技まとめ!$A$1:$F$380,6,FALSE)),"－",VLOOKUP($AI2181,技まとめ!$A$1:$F$380,6,FALSE))</f>
        <v>BB</v>
      </c>
      <c r="AK2181" s="3">
        <f>IF(ISERROR(VLOOKUP($AI2181,技まとめ!$A$1:$F$380,3,FALSE)),"－",VLOOKUP($AI2181,技まとめ!$A$1:$F$380,3,FALSE))</f>
        <v>23</v>
      </c>
      <c r="AL2181" s="3">
        <f>IF(ISERROR(VLOOKUP($AI2181,技まとめ!$A$1:$F$380,5,FALSE)),"－",VLOOKUP($AI2181,技まとめ!$A$1:$F$380,5,FALSE))</f>
        <v>20</v>
      </c>
      <c r="AM2181" s="3" t="str">
        <f>IF($E2181=IF(ISERROR(VLOOKUP($AI2181,技まとめ!$A$1:$F$380,4,FALSE)),"－",VLOOKUP($AI2181,技まとめ!$A$1:$F$380,4,FALSE)),"一致","")</f>
        <v/>
      </c>
      <c r="AN2181" s="9" t="s">
        <v>295</v>
      </c>
      <c r="AO2181" s="3" t="str">
        <f>IF(ISERROR(VLOOKUP($AN2181,技まとめ!$A$1:$F$380,6,FALSE)),"－",VLOOKUP($AN2181,技まとめ!$A$1:$F$380,6,FALSE))</f>
        <v>DR</v>
      </c>
      <c r="AP2181" s="3">
        <f>IF(ISERROR(VLOOKUP($AN2181,技まとめ!$A$1:$F$380,3,FALSE)),"－",VLOOKUP($AN2181,技まとめ!$A$1:$F$380,3,FALSE))</f>
        <v>13</v>
      </c>
      <c r="AQ2181" s="3">
        <f>IF(ISERROR(VLOOKUP($AN2181,技まとめ!$A$1:$F$380,5,FALSE)),"－",VLOOKUP($AN2181,技まとめ!$A$1:$F$380,5,FALSE))</f>
        <v>20</v>
      </c>
      <c r="AR2181" s="3" t="str">
        <f>IF($E2181=IF(ISERROR(VLOOKUP($AN2181,技まとめ!$A$1:$F$380,4,FALSE)),"－",VLOOKUP($AN2181,技まとめ!$A$1:$F$380,4,FALSE)),"一致","")</f>
        <v/>
      </c>
      <c r="AS2181" s="9" t="s">
        <v>508</v>
      </c>
      <c r="AT2181" s="3" t="str">
        <f>IF(ISERROR(VLOOKUP($AS2181,技まとめ!$A$1:$F$380,6,FALSE)),"－",VLOOKUP($AS2181,技まとめ!$A$1:$F$380,6,FALSE))</f>
        <v>SC</v>
      </c>
      <c r="AU2181" s="3">
        <f>IF(ISERROR(VLOOKUP($AS2181,技まとめ!$A$1:$F$380,3,FALSE)),"－",VLOOKUP($AS2181,技まとめ!$A$1:$F$380,3,FALSE))</f>
        <v>66</v>
      </c>
      <c r="AV2181" s="3">
        <f>IF(ISERROR(VLOOKUP($AS2181,技まとめ!$A$1:$F$380,5,FALSE)),"－",VLOOKUP($AS2181,技まとめ!$A$1:$F$380,5,FALSE))</f>
        <v>37</v>
      </c>
      <c r="AW2181" s="3" t="str">
        <f>IF($E2181=IF(ISERROR(VLOOKUP($AS2181,技まとめ!$A$1:$F$380,4,FALSE)),"－",VLOOKUP($AS2181,技まとめ!$A$1:$F$380,4,FALSE)),"一致","")</f>
        <v/>
      </c>
      <c r="AX2181" s="12" t="str">
        <f t="shared" si="482"/>
        <v>ぶんしんディフェンスホーントレインダッシュアクセルつうてんかくシュート</v>
      </c>
      <c r="AY2181" s="12" t="str">
        <f t="shared" si="483"/>
        <v>ぶんしんディフェンスホーントレインダッシュアクセルつうてんかくシュート</v>
      </c>
      <c r="AZ2181" s="12" t="str">
        <f t="shared" si="484"/>
        <v>ぶんしんディフェンスホーントレインダッシュアクセルつうてんかくシュート</v>
      </c>
      <c r="BA2181" s="12" t="str">
        <f t="shared" si="485"/>
        <v>ぶんしんディフェンスホーントレインダッシュアクセルつうてんかくシュート</v>
      </c>
      <c r="BB2181" s="11" t="str">
        <f t="shared" si="486"/>
        <v>BLBBDRSC</v>
      </c>
      <c r="BC2181" s="11" t="str">
        <f t="shared" si="487"/>
        <v>BLBBDRSC</v>
      </c>
      <c r="BD2181" s="11" t="str">
        <f t="shared" si="488"/>
        <v>BLBBDRSC</v>
      </c>
      <c r="BE2181" s="11" t="str">
        <f t="shared" si="489"/>
        <v>BLBBDRSC</v>
      </c>
    </row>
    <row r="2182" spans="1:57" ht="11.25" hidden="1" customHeight="1">
      <c r="A2182" s="6">
        <v>2181</v>
      </c>
      <c r="B2182" s="7" t="s">
        <v>4731</v>
      </c>
      <c r="C2182" s="8" t="s">
        <v>4732</v>
      </c>
      <c r="D2182" s="7" t="s">
        <v>72</v>
      </c>
      <c r="E2182" s="7" t="s">
        <v>102</v>
      </c>
      <c r="F2182" s="7" t="s">
        <v>109</v>
      </c>
      <c r="G2182" s="9">
        <v>118</v>
      </c>
      <c r="H2182" s="9">
        <v>99</v>
      </c>
      <c r="I2182" s="9">
        <v>54</v>
      </c>
      <c r="J2182" s="9">
        <v>53</v>
      </c>
      <c r="K2182" s="9">
        <v>55</v>
      </c>
      <c r="L2182" s="9">
        <v>57</v>
      </c>
      <c r="M2182" s="9">
        <v>57</v>
      </c>
      <c r="N2182" s="9">
        <v>56</v>
      </c>
      <c r="O2182" s="9">
        <v>57</v>
      </c>
      <c r="P2182" s="9">
        <v>23</v>
      </c>
      <c r="Q2182" s="11">
        <v>104</v>
      </c>
      <c r="R2182" s="11">
        <v>5</v>
      </c>
      <c r="S2182" s="11">
        <v>1</v>
      </c>
      <c r="T2182" s="11">
        <v>107</v>
      </c>
      <c r="U2182" s="11">
        <v>107</v>
      </c>
      <c r="V2182" s="11">
        <v>1</v>
      </c>
      <c r="W2182" s="11">
        <v>107</v>
      </c>
      <c r="X2182" s="11">
        <f t="shared" si="476"/>
        <v>432</v>
      </c>
      <c r="Y2182" s="11">
        <f t="shared" si="477"/>
        <v>4700</v>
      </c>
      <c r="Z2182" s="11">
        <f t="shared" si="478"/>
        <v>720</v>
      </c>
      <c r="AA2182" s="11">
        <f t="shared" si="479"/>
        <v>4290</v>
      </c>
      <c r="AB2182" s="11">
        <f t="shared" si="480"/>
        <v>4290</v>
      </c>
      <c r="AC2182" s="11">
        <f t="shared" si="481"/>
        <v>4840</v>
      </c>
      <c r="AD2182" s="9" t="s">
        <v>503</v>
      </c>
      <c r="AE2182" s="3" t="str">
        <f>IF(ISERROR(VLOOKUP($AD2182,技まとめ!$A$1:$F$380,6,FALSE)),"－",VLOOKUP($AD2182,技まとめ!$A$1:$F$380,6,FALSE))</f>
        <v>DR</v>
      </c>
      <c r="AF2182" s="3">
        <f>IF(ISERROR(VLOOKUP($AD2182,技まとめ!$A$1:$F$380,3,FALSE)),"－",VLOOKUP($AD2182,技まとめ!$A$1:$F$380,3,FALSE))</f>
        <v>68</v>
      </c>
      <c r="AG2182" s="3">
        <f>IF(ISERROR(VLOOKUP($AD2182,技まとめ!$A$1:$F$380,5,FALSE)),"－",VLOOKUP($AD2182,技まとめ!$A$1:$F$380,5,FALSE))</f>
        <v>41</v>
      </c>
      <c r="AH2182" s="3" t="str">
        <f>IF($E2182=IF(ISERROR(VLOOKUP($AD2182,技まとめ!$A$1:$F$380,4,FALSE)),"－",VLOOKUP($AD2182,技まとめ!$A$1:$F$380,4,FALSE)),"一致","")</f>
        <v/>
      </c>
      <c r="AI2182" s="9" t="s">
        <v>500</v>
      </c>
      <c r="AJ2182" s="3" t="str">
        <f>IF(ISERROR(VLOOKUP($AI2182,技まとめ!$A$1:$F$380,6,FALSE)),"－",VLOOKUP($AI2182,技まとめ!$A$1:$F$380,6,FALSE))</f>
        <v>SC</v>
      </c>
      <c r="AK2182" s="3">
        <f>IF(ISERROR(VLOOKUP($AI2182,技まとめ!$A$1:$F$380,3,FALSE)),"－",VLOOKUP($AI2182,技まとめ!$A$1:$F$380,3,FALSE))</f>
        <v>31</v>
      </c>
      <c r="AL2182" s="3">
        <f>IF(ISERROR(VLOOKUP($AI2182,技まとめ!$A$1:$F$380,5,FALSE)),"－",VLOOKUP($AI2182,技まとめ!$A$1:$F$380,5,FALSE))</f>
        <v>22</v>
      </c>
      <c r="AM2182" s="3" t="str">
        <f>IF($E2182=IF(ISERROR(VLOOKUP($AI2182,技まとめ!$A$1:$F$380,4,FALSE)),"－",VLOOKUP($AI2182,技まとめ!$A$1:$F$380,4,FALSE)),"一致","")</f>
        <v/>
      </c>
      <c r="AN2182" s="9" t="s">
        <v>845</v>
      </c>
      <c r="AO2182" s="3" t="str">
        <f>IF(ISERROR(VLOOKUP($AN2182,技まとめ!$A$1:$F$380,6,FALSE)),"－",VLOOKUP($AN2182,技まとめ!$A$1:$F$380,6,FALSE))</f>
        <v>BL</v>
      </c>
      <c r="AP2182" s="3">
        <f>IF(ISERROR(VLOOKUP($AN2182,技まとめ!$A$1:$F$380,3,FALSE)),"－",VLOOKUP($AN2182,技まとめ!$A$1:$F$380,3,FALSE))</f>
        <v>31</v>
      </c>
      <c r="AQ2182" s="3">
        <f>IF(ISERROR(VLOOKUP($AN2182,技まとめ!$A$1:$F$380,5,FALSE)),"－",VLOOKUP($AN2182,技まとめ!$A$1:$F$380,5,FALSE))</f>
        <v>28</v>
      </c>
      <c r="AR2182" s="3" t="str">
        <f>IF($E2182=IF(ISERROR(VLOOKUP($AN2182,技まとめ!$A$1:$F$380,4,FALSE)),"－",VLOOKUP($AN2182,技まとめ!$A$1:$F$380,4,FALSE)),"一致","")</f>
        <v/>
      </c>
      <c r="AS2182" s="9" t="s">
        <v>577</v>
      </c>
      <c r="AT2182" s="3" t="str">
        <f>IF(ISERROR(VLOOKUP($AS2182,技まとめ!$A$1:$F$380,6,FALSE)),"－",VLOOKUP($AS2182,技まとめ!$A$1:$F$380,6,FALSE))</f>
        <v>BL</v>
      </c>
      <c r="AU2182" s="3">
        <f>IF(ISERROR(VLOOKUP($AS2182,技まとめ!$A$1:$F$380,3,FALSE)),"－",VLOOKUP($AS2182,技まとめ!$A$1:$F$380,3,FALSE))</f>
        <v>78</v>
      </c>
      <c r="AV2182" s="3">
        <f>IF(ISERROR(VLOOKUP($AS2182,技まとめ!$A$1:$F$380,5,FALSE)),"－",VLOOKUP($AS2182,技まとめ!$A$1:$F$380,5,FALSE))</f>
        <v>46</v>
      </c>
      <c r="AW2182" s="3" t="str">
        <f>IF($E2182=IF(ISERROR(VLOOKUP($AS2182,技まとめ!$A$1:$F$380,4,FALSE)),"－",VLOOKUP($AS2182,技まとめ!$A$1:$F$380,4,FALSE)),"一致","")</f>
        <v/>
      </c>
      <c r="AX2182" s="12" t="str">
        <f t="shared" si="482"/>
        <v>オオウチワつちだるまアイスグランドデュアルストーム</v>
      </c>
      <c r="AY2182" s="12" t="str">
        <f t="shared" si="483"/>
        <v>オオウチワつちだるまアイスグランドデュアルストーム</v>
      </c>
      <c r="AZ2182" s="12" t="str">
        <f t="shared" si="484"/>
        <v>オオウチワつちだるまアイスグランドデュアルストーム</v>
      </c>
      <c r="BA2182" s="12" t="str">
        <f t="shared" si="485"/>
        <v>オオウチワつちだるまアイスグランドデュアルストーム</v>
      </c>
      <c r="BB2182" s="11" t="str">
        <f t="shared" si="486"/>
        <v>DRSCBLBL</v>
      </c>
      <c r="BC2182" s="11" t="str">
        <f t="shared" si="487"/>
        <v>DRSCBLBL</v>
      </c>
      <c r="BD2182" s="11" t="str">
        <f t="shared" si="488"/>
        <v>DRSCBLBL</v>
      </c>
      <c r="BE2182" s="11" t="str">
        <f t="shared" si="489"/>
        <v>DRSCBLBL</v>
      </c>
    </row>
    <row r="2183" spans="1:57" ht="11.25" hidden="1" customHeight="1">
      <c r="A2183" s="6">
        <v>2182</v>
      </c>
      <c r="B2183" s="7" t="s">
        <v>4733</v>
      </c>
      <c r="C2183" s="8" t="s">
        <v>4734</v>
      </c>
      <c r="D2183" s="7" t="s">
        <v>650</v>
      </c>
      <c r="E2183" s="7" t="s">
        <v>81</v>
      </c>
      <c r="F2183" s="7" t="s">
        <v>82</v>
      </c>
      <c r="G2183" s="9">
        <v>95</v>
      </c>
      <c r="H2183" s="9">
        <v>132</v>
      </c>
      <c r="I2183" s="9">
        <v>55</v>
      </c>
      <c r="J2183" s="9">
        <v>56</v>
      </c>
      <c r="K2183" s="9">
        <v>57</v>
      </c>
      <c r="L2183" s="9">
        <v>55</v>
      </c>
      <c r="M2183" s="9">
        <v>57</v>
      </c>
      <c r="N2183" s="9">
        <v>51</v>
      </c>
      <c r="O2183" s="9">
        <v>54</v>
      </c>
      <c r="P2183" s="9">
        <v>17</v>
      </c>
      <c r="Q2183" s="11">
        <v>105</v>
      </c>
      <c r="R2183" s="11">
        <v>1</v>
      </c>
      <c r="S2183" s="11">
        <v>1</v>
      </c>
      <c r="T2183" s="11">
        <v>105</v>
      </c>
      <c r="U2183" s="11">
        <v>107</v>
      </c>
      <c r="V2183" s="11">
        <v>1</v>
      </c>
      <c r="W2183" s="11">
        <v>102</v>
      </c>
      <c r="X2183" s="11">
        <f t="shared" si="476"/>
        <v>422</v>
      </c>
      <c r="Y2183" s="11">
        <f t="shared" si="477"/>
        <v>4715</v>
      </c>
      <c r="Z2183" s="11">
        <f t="shared" si="478"/>
        <v>555</v>
      </c>
      <c r="AA2183" s="11">
        <f t="shared" si="479"/>
        <v>4195</v>
      </c>
      <c r="AB2183" s="11">
        <f t="shared" si="480"/>
        <v>4195</v>
      </c>
      <c r="AC2183" s="11">
        <f t="shared" si="481"/>
        <v>4715</v>
      </c>
      <c r="AD2183" s="9" t="s">
        <v>423</v>
      </c>
      <c r="AE2183" s="3" t="str">
        <f>IF(ISERROR(VLOOKUP($AD2183,技まとめ!$A$1:$F$380,6,FALSE)),"－",VLOOKUP($AD2183,技まとめ!$A$1:$F$380,6,FALSE))</f>
        <v>BL</v>
      </c>
      <c r="AF2183" s="3">
        <f>IF(ISERROR(VLOOKUP($AD2183,技まとめ!$A$1:$F$380,3,FALSE)),"－",VLOOKUP($AD2183,技まとめ!$A$1:$F$380,3,FALSE))</f>
        <v>13</v>
      </c>
      <c r="AG2183" s="3">
        <f>IF(ISERROR(VLOOKUP($AD2183,技まとめ!$A$1:$F$380,5,FALSE)),"－",VLOOKUP($AD2183,技まとめ!$A$1:$F$380,5,FALSE))</f>
        <v>20</v>
      </c>
      <c r="AH2183" s="3" t="str">
        <f>IF($E2183=IF(ISERROR(VLOOKUP($AD2183,技まとめ!$A$1:$F$380,4,FALSE)),"－",VLOOKUP($AD2183,技まとめ!$A$1:$F$380,4,FALSE)),"一致","")</f>
        <v>一致</v>
      </c>
      <c r="AI2183" s="9" t="s">
        <v>638</v>
      </c>
      <c r="AJ2183" s="3" t="str">
        <f>IF(ISERROR(VLOOKUP($AI2183,技まとめ!$A$1:$F$380,6,FALSE)),"－",VLOOKUP($AI2183,技まとめ!$A$1:$F$380,6,FALSE))</f>
        <v>BL</v>
      </c>
      <c r="AK2183" s="3">
        <f>IF(ISERROR(VLOOKUP($AI2183,技まとめ!$A$1:$F$380,3,FALSE)),"－",VLOOKUP($AI2183,技まとめ!$A$1:$F$380,3,FALSE))</f>
        <v>52</v>
      </c>
      <c r="AL2183" s="3">
        <f>IF(ISERROR(VLOOKUP($AI2183,技まとめ!$A$1:$F$380,5,FALSE)),"－",VLOOKUP($AI2183,技まとめ!$A$1:$F$380,5,FALSE))</f>
        <v>36</v>
      </c>
      <c r="AM2183" s="3" t="str">
        <f>IF($E2183=IF(ISERROR(VLOOKUP($AI2183,技まとめ!$A$1:$F$380,4,FALSE)),"－",VLOOKUP($AI2183,技まとめ!$A$1:$F$380,4,FALSE)),"一致","")</f>
        <v/>
      </c>
      <c r="AN2183" s="9" t="s">
        <v>90</v>
      </c>
      <c r="AO2183" s="3" t="str">
        <f>IF(ISERROR(VLOOKUP($AN2183,技まとめ!$A$1:$F$380,6,FALSE)),"－",VLOOKUP($AN2183,技まとめ!$A$1:$F$380,6,FALSE))</f>
        <v>DR</v>
      </c>
      <c r="AP2183" s="3">
        <f>IF(ISERROR(VLOOKUP($AN2183,技まとめ!$A$1:$F$380,3,FALSE)),"－",VLOOKUP($AN2183,技まとめ!$A$1:$F$380,3,FALSE))</f>
        <v>46</v>
      </c>
      <c r="AQ2183" s="3">
        <f>IF(ISERROR(VLOOKUP($AN2183,技まとめ!$A$1:$F$380,5,FALSE)),"－",VLOOKUP($AN2183,技まとめ!$A$1:$F$380,5,FALSE))</f>
        <v>33</v>
      </c>
      <c r="AR2183" s="3" t="str">
        <f>IF($E2183=IF(ISERROR(VLOOKUP($AN2183,技まとめ!$A$1:$F$380,4,FALSE)),"－",VLOOKUP($AN2183,技まとめ!$A$1:$F$380,4,FALSE)),"一致","")</f>
        <v/>
      </c>
      <c r="AS2183" s="9" t="s">
        <v>104</v>
      </c>
      <c r="AT2183" s="3" t="str">
        <f>IF(ISERROR(VLOOKUP($AS2183,技まとめ!$A$1:$F$380,6,FALSE)),"－",VLOOKUP($AS2183,技まとめ!$A$1:$F$380,6,FALSE))</f>
        <v>LS</v>
      </c>
      <c r="AU2183" s="3">
        <f>IF(ISERROR(VLOOKUP($AS2183,技まとめ!$A$1:$F$380,3,FALSE)),"－",VLOOKUP($AS2183,技まとめ!$A$1:$F$380,3,FALSE))</f>
        <v>30</v>
      </c>
      <c r="AV2183" s="3">
        <f>IF(ISERROR(VLOOKUP($AS2183,技まとめ!$A$1:$F$380,5,FALSE)),"－",VLOOKUP($AS2183,技まとめ!$A$1:$F$380,5,FALSE))</f>
        <v>25</v>
      </c>
      <c r="AW2183" s="3" t="str">
        <f>IF($E2183=IF(ISERROR(VLOOKUP($AS2183,技まとめ!$A$1:$F$380,4,FALSE)),"－",VLOOKUP($AS2183,技まとめ!$A$1:$F$380,4,FALSE)),"一致","")</f>
        <v>一致</v>
      </c>
      <c r="AX2183" s="12" t="str">
        <f t="shared" si="482"/>
        <v>コイルターンジグザグフレイムモグラフェイントすいせいシュート</v>
      </c>
      <c r="AY2183" s="12" t="str">
        <f t="shared" si="483"/>
        <v>コイルターンジグザグフレイムモグラフェイントすいせいシュート</v>
      </c>
      <c r="AZ2183" s="12" t="str">
        <f t="shared" si="484"/>
        <v>コイルターンジグザグフレイムモグラフェイントすいせいシュート</v>
      </c>
      <c r="BA2183" s="12" t="str">
        <f t="shared" si="485"/>
        <v>コイルターンジグザグフレイムモグラフェイントすいせいシュート</v>
      </c>
      <c r="BB2183" s="11" t="str">
        <f t="shared" si="486"/>
        <v>BLBLDRLS</v>
      </c>
      <c r="BC2183" s="11" t="str">
        <f t="shared" si="487"/>
        <v>BLBLDRLS</v>
      </c>
      <c r="BD2183" s="11" t="str">
        <f t="shared" si="488"/>
        <v>BLBLDRLS</v>
      </c>
      <c r="BE2183" s="11" t="str">
        <f t="shared" si="489"/>
        <v>BLBLDRLS</v>
      </c>
    </row>
    <row r="2184" spans="1:57" ht="11.25" hidden="1" customHeight="1">
      <c r="A2184" s="6">
        <v>2183</v>
      </c>
      <c r="B2184" s="7" t="s">
        <v>4735</v>
      </c>
      <c r="C2184" s="8" t="s">
        <v>4736</v>
      </c>
      <c r="D2184" s="7" t="s">
        <v>72</v>
      </c>
      <c r="E2184" s="7" t="s">
        <v>95</v>
      </c>
      <c r="F2184" s="7" t="s">
        <v>74</v>
      </c>
      <c r="G2184" s="9">
        <v>118</v>
      </c>
      <c r="H2184" s="9">
        <v>102</v>
      </c>
      <c r="I2184" s="9">
        <v>65</v>
      </c>
      <c r="J2184" s="9">
        <v>66</v>
      </c>
      <c r="K2184" s="9">
        <v>56</v>
      </c>
      <c r="L2184" s="9">
        <v>54</v>
      </c>
      <c r="M2184" s="9">
        <v>57</v>
      </c>
      <c r="N2184" s="9">
        <v>56</v>
      </c>
      <c r="O2184" s="9">
        <v>56</v>
      </c>
      <c r="P2184" s="9">
        <v>11</v>
      </c>
      <c r="Q2184" s="11">
        <v>115</v>
      </c>
      <c r="R2184" s="11">
        <v>7</v>
      </c>
      <c r="S2184" s="11">
        <v>1</v>
      </c>
      <c r="T2184" s="11">
        <v>104</v>
      </c>
      <c r="U2184" s="11">
        <v>107</v>
      </c>
      <c r="V2184" s="11">
        <v>1</v>
      </c>
      <c r="W2184" s="11">
        <v>106</v>
      </c>
      <c r="X2184" s="11">
        <f t="shared" si="476"/>
        <v>441</v>
      </c>
      <c r="Y2184" s="11">
        <f t="shared" si="477"/>
        <v>5135</v>
      </c>
      <c r="Z2184" s="11">
        <f t="shared" si="478"/>
        <v>785</v>
      </c>
      <c r="AA2184" s="11">
        <f t="shared" si="479"/>
        <v>4180</v>
      </c>
      <c r="AB2184" s="11">
        <f t="shared" si="480"/>
        <v>4180</v>
      </c>
      <c r="AC2184" s="11">
        <f t="shared" si="481"/>
        <v>4725</v>
      </c>
      <c r="AD2184" s="9" t="s">
        <v>406</v>
      </c>
      <c r="AE2184" s="3" t="str">
        <f>IF(ISERROR(VLOOKUP($AD2184,技まとめ!$A$1:$F$380,6,FALSE)),"－",VLOOKUP($AD2184,技まとめ!$A$1:$F$380,6,FALSE))</f>
        <v>BS</v>
      </c>
      <c r="AF2184" s="3">
        <f>IF(ISERROR(VLOOKUP($AD2184,技まとめ!$A$1:$F$380,3,FALSE)),"－",VLOOKUP($AD2184,技まとめ!$A$1:$F$380,3,FALSE))</f>
        <v>59</v>
      </c>
      <c r="AG2184" s="3">
        <f>IF(ISERROR(VLOOKUP($AD2184,技まとめ!$A$1:$F$380,5,FALSE)),"－",VLOOKUP($AD2184,技まとめ!$A$1:$F$380,5,FALSE))</f>
        <v>34</v>
      </c>
      <c r="AH2184" s="3" t="str">
        <f>IF($E2184=IF(ISERROR(VLOOKUP($AD2184,技まとめ!$A$1:$F$380,4,FALSE)),"－",VLOOKUP($AD2184,技まとめ!$A$1:$F$380,4,FALSE)),"一致","")</f>
        <v/>
      </c>
      <c r="AI2184" s="9" t="s">
        <v>291</v>
      </c>
      <c r="AJ2184" s="3" t="str">
        <f>IF(ISERROR(VLOOKUP($AI2184,技まとめ!$A$1:$F$380,6,FALSE)),"－",VLOOKUP($AI2184,技まとめ!$A$1:$F$380,6,FALSE))</f>
        <v>P1</v>
      </c>
      <c r="AK2184" s="3">
        <f>IF(ISERROR(VLOOKUP($AI2184,技まとめ!$A$1:$F$380,3,FALSE)),"－",VLOOKUP($AI2184,技まとめ!$A$1:$F$380,3,FALSE))</f>
        <v>65</v>
      </c>
      <c r="AL2184" s="3">
        <f>IF(ISERROR(VLOOKUP($AI2184,技まとめ!$A$1:$F$380,5,FALSE)),"－",VLOOKUP($AI2184,技まとめ!$A$1:$F$380,5,FALSE))</f>
        <v>40</v>
      </c>
      <c r="AM2184" s="3" t="str">
        <f>IF($E2184=IF(ISERROR(VLOOKUP($AI2184,技まとめ!$A$1:$F$380,4,FALSE)),"－",VLOOKUP($AI2184,技まとめ!$A$1:$F$380,4,FALSE)),"一致","")</f>
        <v/>
      </c>
      <c r="AN2184" s="9" t="s">
        <v>957</v>
      </c>
      <c r="AO2184" s="3" t="str">
        <f>IF(ISERROR(VLOOKUP($AN2184,技まとめ!$A$1:$F$380,6,FALSE)),"－",VLOOKUP($AN2184,技まとめ!$A$1:$F$380,6,FALSE))</f>
        <v>CA</v>
      </c>
      <c r="AP2184" s="3">
        <f>IF(ISERROR(VLOOKUP($AN2184,技まとめ!$A$1:$F$380,3,FALSE)),"－",VLOOKUP($AN2184,技まとめ!$A$1:$F$380,3,FALSE))</f>
        <v>23</v>
      </c>
      <c r="AQ2184" s="3">
        <f>IF(ISERROR(VLOOKUP($AN2184,技まとめ!$A$1:$F$380,5,FALSE)),"－",VLOOKUP($AN2184,技まとめ!$A$1:$F$380,5,FALSE))</f>
        <v>22</v>
      </c>
      <c r="AR2184" s="3" t="str">
        <f>IF($E2184=IF(ISERROR(VLOOKUP($AN2184,技まとめ!$A$1:$F$380,4,FALSE)),"－",VLOOKUP($AN2184,技まとめ!$A$1:$F$380,4,FALSE)),"一致","")</f>
        <v/>
      </c>
      <c r="AS2184" s="9" t="s">
        <v>240</v>
      </c>
      <c r="AT2184" s="3" t="str">
        <f>IF(ISERROR(VLOOKUP($AS2184,技まとめ!$A$1:$F$380,6,FALSE)),"－",VLOOKUP($AS2184,技まとめ!$A$1:$F$380,6,FALSE))</f>
        <v>P1</v>
      </c>
      <c r="AU2184" s="3">
        <f>IF(ISERROR(VLOOKUP($AS2184,技まとめ!$A$1:$F$380,3,FALSE)),"－",VLOOKUP($AS2184,技まとめ!$A$1:$F$380,3,FALSE))</f>
        <v>83</v>
      </c>
      <c r="AV2184" s="3">
        <f>IF(ISERROR(VLOOKUP($AS2184,技まとめ!$A$1:$F$380,5,FALSE)),"－",VLOOKUP($AS2184,技まとめ!$A$1:$F$380,5,FALSE))</f>
        <v>47</v>
      </c>
      <c r="AW2184" s="3" t="str">
        <f>IF($E2184=IF(ISERROR(VLOOKUP($AS2184,技まとめ!$A$1:$F$380,4,FALSE)),"－",VLOOKUP($AS2184,技まとめ!$A$1:$F$380,4,FALSE)),"一致","")</f>
        <v/>
      </c>
      <c r="AX2184" s="12" t="str">
        <f t="shared" si="482"/>
        <v>ドこんじょうバットちゃぶだいがえしゴッドハンドダブルロケット</v>
      </c>
      <c r="AY2184" s="12" t="str">
        <f t="shared" si="483"/>
        <v>ドこんじょうバットちゃぶだいがえしゴッドハンドダブルロケット</v>
      </c>
      <c r="AZ2184" s="12" t="str">
        <f t="shared" si="484"/>
        <v>ドこんじょうバットちゃぶだいがえしゴッドハンドダブルロケット</v>
      </c>
      <c r="BA2184" s="12" t="str">
        <f t="shared" si="485"/>
        <v>ドこんじょうバットちゃぶだいがえしゴッドハンドダブルロケット</v>
      </c>
      <c r="BB2184" s="11" t="str">
        <f t="shared" si="486"/>
        <v>BSP1CAP1</v>
      </c>
      <c r="BC2184" s="11" t="str">
        <f t="shared" si="487"/>
        <v>BSP1CAP1</v>
      </c>
      <c r="BD2184" s="11" t="str">
        <f t="shared" si="488"/>
        <v>BSP1CAP1</v>
      </c>
      <c r="BE2184" s="11" t="str">
        <f t="shared" si="489"/>
        <v>BSP1CAP1</v>
      </c>
    </row>
    <row r="2185" spans="1:57" ht="11.25" hidden="1" customHeight="1">
      <c r="A2185" s="6">
        <v>2184</v>
      </c>
      <c r="B2185" s="7" t="s">
        <v>4737</v>
      </c>
      <c r="C2185" s="8" t="s">
        <v>4738</v>
      </c>
      <c r="D2185" s="7" t="s">
        <v>72</v>
      </c>
      <c r="E2185" s="7" t="s">
        <v>81</v>
      </c>
      <c r="F2185" s="7" t="s">
        <v>128</v>
      </c>
      <c r="G2185" s="9">
        <v>120</v>
      </c>
      <c r="H2185" s="9">
        <v>102</v>
      </c>
      <c r="I2185" s="9">
        <v>65</v>
      </c>
      <c r="J2185" s="9">
        <v>55</v>
      </c>
      <c r="K2185" s="9">
        <v>56</v>
      </c>
      <c r="L2185" s="9">
        <v>54</v>
      </c>
      <c r="M2185" s="9">
        <v>57</v>
      </c>
      <c r="N2185" s="9">
        <v>54</v>
      </c>
      <c r="O2185" s="9">
        <v>53</v>
      </c>
      <c r="P2185" s="9">
        <v>15</v>
      </c>
      <c r="Q2185" s="11">
        <v>115</v>
      </c>
      <c r="R2185" s="11">
        <v>1</v>
      </c>
      <c r="S2185" s="11">
        <v>1</v>
      </c>
      <c r="T2185" s="11">
        <v>104</v>
      </c>
      <c r="U2185" s="11">
        <v>107</v>
      </c>
      <c r="V2185" s="11">
        <v>1</v>
      </c>
      <c r="W2185" s="11">
        <v>100</v>
      </c>
      <c r="X2185" s="11">
        <f t="shared" si="476"/>
        <v>429</v>
      </c>
      <c r="Y2185" s="11">
        <f t="shared" si="477"/>
        <v>5105</v>
      </c>
      <c r="Z2185" s="11">
        <f t="shared" si="478"/>
        <v>545</v>
      </c>
      <c r="AA2185" s="11">
        <f t="shared" si="479"/>
        <v>4150</v>
      </c>
      <c r="AB2185" s="11">
        <f t="shared" si="480"/>
        <v>4150</v>
      </c>
      <c r="AC2185" s="11">
        <f t="shared" si="481"/>
        <v>4665</v>
      </c>
      <c r="AD2185" s="9" t="s">
        <v>122</v>
      </c>
      <c r="AE2185" s="3" t="str">
        <f>IF(ISERROR(VLOOKUP($AD2185,技まとめ!$A$1:$F$380,6,FALSE)),"－",VLOOKUP($AD2185,技まとめ!$A$1:$F$380,6,FALSE))</f>
        <v>NS</v>
      </c>
      <c r="AF2185" s="3">
        <f>IF(ISERROR(VLOOKUP($AD2185,技まとめ!$A$1:$F$380,3,FALSE)),"－",VLOOKUP($AD2185,技まとめ!$A$1:$F$380,3,FALSE))</f>
        <v>25</v>
      </c>
      <c r="AG2185" s="3">
        <f>IF(ISERROR(VLOOKUP($AD2185,技まとめ!$A$1:$F$380,5,FALSE)),"－",VLOOKUP($AD2185,技まとめ!$A$1:$F$380,5,FALSE))</f>
        <v>20</v>
      </c>
      <c r="AH2185" s="3" t="str">
        <f>IF($E2185=IF(ISERROR(VLOOKUP($AD2185,技まとめ!$A$1:$F$380,4,FALSE)),"－",VLOOKUP($AD2185,技まとめ!$A$1:$F$380,4,FALSE)),"一致","")</f>
        <v/>
      </c>
      <c r="AI2185" s="9" t="s">
        <v>158</v>
      </c>
      <c r="AJ2185" s="3" t="str">
        <f>IF(ISERROR(VLOOKUP($AI2185,技まとめ!$A$1:$F$380,6,FALSE)),"－",VLOOKUP($AI2185,技まとめ!$A$1:$F$380,6,FALSE))</f>
        <v>NS</v>
      </c>
      <c r="AK2185" s="3">
        <f>IF(ISERROR(VLOOKUP($AI2185,技まとめ!$A$1:$F$380,3,FALSE)),"－",VLOOKUP($AI2185,技まとめ!$A$1:$F$380,3,FALSE))</f>
        <v>70</v>
      </c>
      <c r="AL2185" s="3">
        <f>IF(ISERROR(VLOOKUP($AI2185,技まとめ!$A$1:$F$380,5,FALSE)),"－",VLOOKUP($AI2185,技まとめ!$A$1:$F$380,5,FALSE))</f>
        <v>40</v>
      </c>
      <c r="AM2185" s="3" t="str">
        <f>IF($E2185=IF(ISERROR(VLOOKUP($AI2185,技まとめ!$A$1:$F$380,4,FALSE)),"－",VLOOKUP($AI2185,技まとめ!$A$1:$F$380,4,FALSE)),"一致","")</f>
        <v/>
      </c>
      <c r="AN2185" s="9" t="s">
        <v>310</v>
      </c>
      <c r="AO2185" s="3" t="str">
        <f>IF(ISERROR(VLOOKUP($AN2185,技まとめ!$A$1:$F$380,6,FALSE)),"－",VLOOKUP($AN2185,技まとめ!$A$1:$F$380,6,FALSE))</f>
        <v>DR</v>
      </c>
      <c r="AP2185" s="3">
        <f>IF(ISERROR(VLOOKUP($AN2185,技まとめ!$A$1:$F$380,3,FALSE)),"－",VLOOKUP($AN2185,技まとめ!$A$1:$F$380,3,FALSE))</f>
        <v>65</v>
      </c>
      <c r="AQ2185" s="3">
        <f>IF(ISERROR(VLOOKUP($AN2185,技まとめ!$A$1:$F$380,5,FALSE)),"－",VLOOKUP($AN2185,技まとめ!$A$1:$F$380,5,FALSE))</f>
        <v>42</v>
      </c>
      <c r="AR2185" s="3" t="str">
        <f>IF($E2185=IF(ISERROR(VLOOKUP($AN2185,技まとめ!$A$1:$F$380,4,FALSE)),"－",VLOOKUP($AN2185,技まとめ!$A$1:$F$380,4,FALSE)),"一致","")</f>
        <v/>
      </c>
      <c r="AS2185" s="9" t="s">
        <v>236</v>
      </c>
      <c r="AT2185" s="3" t="str">
        <f>IF(ISERROR(VLOOKUP($AS2185,技まとめ!$A$1:$F$380,6,FALSE)),"－",VLOOKUP($AS2185,技まとめ!$A$1:$F$380,6,FALSE))</f>
        <v>DR</v>
      </c>
      <c r="AU2185" s="3">
        <f>IF(ISERROR(VLOOKUP($AS2185,技まとめ!$A$1:$F$380,3,FALSE)),"－",VLOOKUP($AS2185,技まとめ!$A$1:$F$380,3,FALSE))</f>
        <v>65</v>
      </c>
      <c r="AV2185" s="3">
        <f>IF(ISERROR(VLOOKUP($AS2185,技まとめ!$A$1:$F$380,5,FALSE)),"－",VLOOKUP($AS2185,技まとめ!$A$1:$F$380,5,FALSE))</f>
        <v>42</v>
      </c>
      <c r="AW2185" s="3" t="str">
        <f>IF($E2185=IF(ISERROR(VLOOKUP($AS2185,技まとめ!$A$1:$F$380,4,FALSE)),"－",VLOOKUP($AS2185,技まとめ!$A$1:$F$380,4,FALSE)),"一致","")</f>
        <v/>
      </c>
      <c r="AX2185" s="12" t="str">
        <f t="shared" si="482"/>
        <v>グレネードショットリフレクトバスターモグラシャッフルとうめいフェイント</v>
      </c>
      <c r="AY2185" s="12" t="str">
        <f t="shared" si="483"/>
        <v>グレネードショットリフレクトバスターモグラシャッフルとうめいフェイント</v>
      </c>
      <c r="AZ2185" s="12" t="str">
        <f t="shared" si="484"/>
        <v>グレネードショットリフレクトバスターモグラシャッフルとうめいフェイント</v>
      </c>
      <c r="BA2185" s="12" t="str">
        <f t="shared" si="485"/>
        <v>グレネードショットリフレクトバスターモグラシャッフルとうめいフェイント</v>
      </c>
      <c r="BB2185" s="11" t="str">
        <f t="shared" si="486"/>
        <v>NSNSDRDR</v>
      </c>
      <c r="BC2185" s="11" t="str">
        <f t="shared" si="487"/>
        <v>NSNSDRDR</v>
      </c>
      <c r="BD2185" s="11" t="str">
        <f t="shared" si="488"/>
        <v>NSNSDRDR</v>
      </c>
      <c r="BE2185" s="11" t="str">
        <f t="shared" si="489"/>
        <v>NSNSDRDR</v>
      </c>
    </row>
    <row r="2186" spans="1:57" ht="11.25" hidden="1" customHeight="1">
      <c r="A2186" s="6">
        <v>2185</v>
      </c>
      <c r="B2186" s="7" t="s">
        <v>4739</v>
      </c>
      <c r="C2186" s="8" t="s">
        <v>4740</v>
      </c>
      <c r="D2186" s="7" t="s">
        <v>72</v>
      </c>
      <c r="E2186" s="7" t="s">
        <v>73</v>
      </c>
      <c r="F2186" s="7" t="s">
        <v>128</v>
      </c>
      <c r="G2186" s="9">
        <v>107</v>
      </c>
      <c r="H2186" s="9">
        <v>128</v>
      </c>
      <c r="I2186" s="9">
        <v>48</v>
      </c>
      <c r="J2186" s="9">
        <v>50</v>
      </c>
      <c r="K2186" s="9">
        <v>51</v>
      </c>
      <c r="L2186" s="9">
        <v>50</v>
      </c>
      <c r="M2186" s="9">
        <v>59</v>
      </c>
      <c r="N2186" s="9">
        <v>51</v>
      </c>
      <c r="O2186" s="9">
        <v>61</v>
      </c>
      <c r="P2186" s="9">
        <v>43</v>
      </c>
      <c r="Q2186" s="11">
        <v>98</v>
      </c>
      <c r="R2186" s="11">
        <v>13</v>
      </c>
      <c r="S2186" s="11">
        <v>1</v>
      </c>
      <c r="T2186" s="11">
        <v>100</v>
      </c>
      <c r="U2186" s="11">
        <v>109</v>
      </c>
      <c r="V2186" s="11">
        <v>1</v>
      </c>
      <c r="W2186" s="11">
        <v>111</v>
      </c>
      <c r="X2186" s="11">
        <f t="shared" si="476"/>
        <v>433</v>
      </c>
      <c r="Y2186" s="11">
        <f t="shared" si="477"/>
        <v>4480</v>
      </c>
      <c r="Z2186" s="11">
        <f t="shared" si="478"/>
        <v>1020</v>
      </c>
      <c r="AA2186" s="11">
        <f t="shared" si="479"/>
        <v>4065</v>
      </c>
      <c r="AB2186" s="11">
        <f t="shared" si="480"/>
        <v>4065</v>
      </c>
      <c r="AC2186" s="11">
        <f t="shared" si="481"/>
        <v>4620</v>
      </c>
      <c r="AD2186" s="9" t="s">
        <v>388</v>
      </c>
      <c r="AE2186" s="3" t="str">
        <f>IF(ISERROR(VLOOKUP($AD2186,技まとめ!$A$1:$F$380,6,FALSE)),"－",VLOOKUP($AD2186,技まとめ!$A$1:$F$380,6,FALSE))</f>
        <v>NS</v>
      </c>
      <c r="AF2186" s="3">
        <f>IF(ISERROR(VLOOKUP($AD2186,技まとめ!$A$1:$F$380,3,FALSE)),"－",VLOOKUP($AD2186,技まとめ!$A$1:$F$380,3,FALSE))</f>
        <v>31</v>
      </c>
      <c r="AG2186" s="3">
        <f>IF(ISERROR(VLOOKUP($AD2186,技まとめ!$A$1:$F$380,5,FALSE)),"－",VLOOKUP($AD2186,技まとめ!$A$1:$F$380,5,FALSE))</f>
        <v>22</v>
      </c>
      <c r="AH2186" s="3" t="str">
        <f>IF($E2186=IF(ISERROR(VLOOKUP($AD2186,技まとめ!$A$1:$F$380,4,FALSE)),"－",VLOOKUP($AD2186,技まとめ!$A$1:$F$380,4,FALSE)),"一致","")</f>
        <v/>
      </c>
      <c r="AI2186" s="9" t="s">
        <v>263</v>
      </c>
      <c r="AJ2186" s="3" t="str">
        <f>IF(ISERROR(VLOOKUP($AI2186,技まとめ!$A$1:$F$380,6,FALSE)),"－",VLOOKUP($AI2186,技まとめ!$A$1:$F$380,6,FALSE))</f>
        <v>DR</v>
      </c>
      <c r="AK2186" s="3">
        <f>IF(ISERROR(VLOOKUP($AI2186,技まとめ!$A$1:$F$380,3,FALSE)),"－",VLOOKUP($AI2186,技まとめ!$A$1:$F$380,3,FALSE))</f>
        <v>16</v>
      </c>
      <c r="AL2186" s="3">
        <f>IF(ISERROR(VLOOKUP($AI2186,技まとめ!$A$1:$F$380,5,FALSE)),"－",VLOOKUP($AI2186,技まとめ!$A$1:$F$380,5,FALSE))</f>
        <v>21</v>
      </c>
      <c r="AM2186" s="3" t="str">
        <f>IF($E2186=IF(ISERROR(VLOOKUP($AI2186,技まとめ!$A$1:$F$380,4,FALSE)),"－",VLOOKUP($AI2186,技まとめ!$A$1:$F$380,4,FALSE)),"一致","")</f>
        <v/>
      </c>
      <c r="AN2186" s="9" t="s">
        <v>535</v>
      </c>
      <c r="AO2186" s="3" t="str">
        <f>IF(ISERROR(VLOOKUP($AN2186,技まとめ!$A$1:$F$380,6,FALSE)),"－",VLOOKUP($AN2186,技まとめ!$A$1:$F$380,6,FALSE))</f>
        <v>SC</v>
      </c>
      <c r="AP2186" s="3">
        <f>IF(ISERROR(VLOOKUP($AN2186,技まとめ!$A$1:$F$380,3,FALSE)),"－",VLOOKUP($AN2186,技まとめ!$A$1:$F$380,3,FALSE))</f>
        <v>77</v>
      </c>
      <c r="AQ2186" s="3">
        <f>IF(ISERROR(VLOOKUP($AN2186,技まとめ!$A$1:$F$380,5,FALSE)),"－",VLOOKUP($AN2186,技まとめ!$A$1:$F$380,5,FALSE))</f>
        <v>43</v>
      </c>
      <c r="AR2186" s="3" t="str">
        <f>IF($E2186=IF(ISERROR(VLOOKUP($AN2186,技まとめ!$A$1:$F$380,4,FALSE)),"－",VLOOKUP($AN2186,技まとめ!$A$1:$F$380,4,FALSE)),"一致","")</f>
        <v>一致</v>
      </c>
      <c r="AS2186" s="9" t="s">
        <v>420</v>
      </c>
      <c r="AT2186" s="3" t="str">
        <f>IF(ISERROR(VLOOKUP($AS2186,技まとめ!$A$1:$F$380,6,FALSE)),"－",VLOOKUP($AS2186,技まとめ!$A$1:$F$380,6,FALSE))</f>
        <v>BS</v>
      </c>
      <c r="AU2186" s="3">
        <f>IF(ISERROR(VLOOKUP($AS2186,技まとめ!$A$1:$F$380,3,FALSE)),"－",VLOOKUP($AS2186,技まとめ!$A$1:$F$380,3,FALSE))</f>
        <v>62</v>
      </c>
      <c r="AV2186" s="3">
        <f>IF(ISERROR(VLOOKUP($AS2186,技まとめ!$A$1:$F$380,5,FALSE)),"－",VLOOKUP($AS2186,技まとめ!$A$1:$F$380,5,FALSE))</f>
        <v>37</v>
      </c>
      <c r="AW2186" s="3" t="str">
        <f>IF($E2186=IF(ISERROR(VLOOKUP($AS2186,技まとめ!$A$1:$F$380,4,FALSE)),"－",VLOOKUP($AS2186,技まとめ!$A$1:$F$380,4,FALSE)),"一致","")</f>
        <v/>
      </c>
      <c r="AX2186" s="12" t="str">
        <f t="shared" si="482"/>
        <v>メテオアタックマジックエッフェルドライブイナズマおとし</v>
      </c>
      <c r="AY2186" s="12" t="str">
        <f t="shared" si="483"/>
        <v>メテオアタックマジックエッフェルドライブイナズマおとし</v>
      </c>
      <c r="AZ2186" s="12" t="str">
        <f t="shared" si="484"/>
        <v>メテオアタックマジックエッフェルドライブイナズマおとし</v>
      </c>
      <c r="BA2186" s="12" t="str">
        <f t="shared" si="485"/>
        <v>メテオアタックマジックエッフェルドライブイナズマおとし</v>
      </c>
      <c r="BB2186" s="11" t="str">
        <f t="shared" si="486"/>
        <v>NSDRSCBS</v>
      </c>
      <c r="BC2186" s="11" t="str">
        <f t="shared" si="487"/>
        <v>NSDRSCBS</v>
      </c>
      <c r="BD2186" s="11" t="str">
        <f t="shared" si="488"/>
        <v>NSDRSCBS</v>
      </c>
      <c r="BE2186" s="11" t="str">
        <f t="shared" si="489"/>
        <v>NSDRSCBS</v>
      </c>
    </row>
    <row r="2187" spans="1:57" ht="11.25" hidden="1" customHeight="1">
      <c r="A2187" s="6">
        <v>2186</v>
      </c>
      <c r="B2187" s="7" t="s">
        <v>4741</v>
      </c>
      <c r="C2187" s="8" t="s">
        <v>4742</v>
      </c>
      <c r="D2187" s="7" t="s">
        <v>72</v>
      </c>
      <c r="E2187" s="7" t="s">
        <v>81</v>
      </c>
      <c r="F2187" s="7" t="s">
        <v>109</v>
      </c>
      <c r="G2187" s="9">
        <v>119</v>
      </c>
      <c r="H2187" s="9">
        <v>101</v>
      </c>
      <c r="I2187" s="9">
        <v>63</v>
      </c>
      <c r="J2187" s="9">
        <v>67</v>
      </c>
      <c r="K2187" s="9">
        <v>57</v>
      </c>
      <c r="L2187" s="9">
        <v>41</v>
      </c>
      <c r="M2187" s="9">
        <v>56</v>
      </c>
      <c r="N2187" s="9">
        <v>39</v>
      </c>
      <c r="O2187" s="9">
        <v>57</v>
      </c>
      <c r="P2187" s="9">
        <v>43</v>
      </c>
      <c r="Q2187" s="11">
        <v>113</v>
      </c>
      <c r="R2187" s="11">
        <v>24</v>
      </c>
      <c r="S2187" s="11">
        <v>1</v>
      </c>
      <c r="T2187" s="11">
        <v>91</v>
      </c>
      <c r="U2187" s="11">
        <v>106</v>
      </c>
      <c r="V2187" s="11">
        <v>1</v>
      </c>
      <c r="W2187" s="11">
        <v>107</v>
      </c>
      <c r="X2187" s="11">
        <f t="shared" si="476"/>
        <v>443</v>
      </c>
      <c r="Y2187" s="11">
        <f t="shared" si="477"/>
        <v>5060</v>
      </c>
      <c r="Z2187" s="11">
        <f t="shared" si="478"/>
        <v>1385</v>
      </c>
      <c r="AA2187" s="11">
        <f t="shared" si="479"/>
        <v>3730</v>
      </c>
      <c r="AB2187" s="11">
        <f t="shared" si="480"/>
        <v>3730</v>
      </c>
      <c r="AC2187" s="11">
        <f t="shared" si="481"/>
        <v>4295</v>
      </c>
      <c r="AD2187" s="9" t="s">
        <v>123</v>
      </c>
      <c r="AE2187" s="3" t="str">
        <f>IF(ISERROR(VLOOKUP($AD2187,技まとめ!$A$1:$F$380,6,FALSE)),"－",VLOOKUP($AD2187,技まとめ!$A$1:$F$380,6,FALSE))</f>
        <v>DR</v>
      </c>
      <c r="AF2187" s="3">
        <f>IF(ISERROR(VLOOKUP($AD2187,技まとめ!$A$1:$F$380,3,FALSE)),"－",VLOOKUP($AD2187,技まとめ!$A$1:$F$380,3,FALSE))</f>
        <v>36</v>
      </c>
      <c r="AG2187" s="3">
        <f>IF(ISERROR(VLOOKUP($AD2187,技まとめ!$A$1:$F$380,5,FALSE)),"－",VLOOKUP($AD2187,技まとめ!$A$1:$F$380,5,FALSE))</f>
        <v>27</v>
      </c>
      <c r="AH2187" s="3" t="str">
        <f>IF($E2187=IF(ISERROR(VLOOKUP($AD2187,技まとめ!$A$1:$F$380,4,FALSE)),"－",VLOOKUP($AD2187,技まとめ!$A$1:$F$380,4,FALSE)),"一致","")</f>
        <v/>
      </c>
      <c r="AI2187" s="9" t="s">
        <v>83</v>
      </c>
      <c r="AJ2187" s="3" t="str">
        <f>IF(ISERROR(VLOOKUP($AI2187,技まとめ!$A$1:$F$380,6,FALSE)),"－",VLOOKUP($AI2187,技まとめ!$A$1:$F$380,6,FALSE))</f>
        <v>DR</v>
      </c>
      <c r="AK2187" s="3">
        <f>IF(ISERROR(VLOOKUP($AI2187,技まとめ!$A$1:$F$380,3,FALSE)),"－",VLOOKUP($AI2187,技まとめ!$A$1:$F$380,3,FALSE))</f>
        <v>13</v>
      </c>
      <c r="AL2187" s="3">
        <f>IF(ISERROR(VLOOKUP($AI2187,技まとめ!$A$1:$F$380,5,FALSE)),"－",VLOOKUP($AI2187,技まとめ!$A$1:$F$380,5,FALSE))</f>
        <v>20</v>
      </c>
      <c r="AM2187" s="3" t="str">
        <f>IF($E2187=IF(ISERROR(VLOOKUP($AI2187,技まとめ!$A$1:$F$380,4,FALSE)),"－",VLOOKUP($AI2187,技まとめ!$A$1:$F$380,4,FALSE)),"一致","")</f>
        <v>一致</v>
      </c>
      <c r="AN2187" s="9" t="s">
        <v>586</v>
      </c>
      <c r="AO2187" s="3" t="str">
        <f>IF(ISERROR(VLOOKUP($AN2187,技まとめ!$A$1:$F$380,6,FALSE)),"－",VLOOKUP($AN2187,技まとめ!$A$1:$F$380,6,FALSE))</f>
        <v>BL</v>
      </c>
      <c r="AP2187" s="3">
        <f>IF(ISERROR(VLOOKUP($AN2187,技まとめ!$A$1:$F$380,3,FALSE)),"－",VLOOKUP($AN2187,技まとめ!$A$1:$F$380,3,FALSE))</f>
        <v>54</v>
      </c>
      <c r="AQ2187" s="3">
        <f>IF(ISERROR(VLOOKUP($AN2187,技まとめ!$A$1:$F$380,5,FALSE)),"－",VLOOKUP($AN2187,技まとめ!$A$1:$F$380,5,FALSE))</f>
        <v>36</v>
      </c>
      <c r="AR2187" s="3" t="str">
        <f>IF($E2187=IF(ISERROR(VLOOKUP($AN2187,技まとめ!$A$1:$F$380,4,FALSE)),"－",VLOOKUP($AN2187,技まとめ!$A$1:$F$380,4,FALSE)),"一致","")</f>
        <v/>
      </c>
      <c r="AS2187" s="9" t="s">
        <v>309</v>
      </c>
      <c r="AT2187" s="3" t="str">
        <f>IF(ISERROR(VLOOKUP($AS2187,技まとめ!$A$1:$F$380,6,FALSE)),"－",VLOOKUP($AS2187,技まとめ!$A$1:$F$380,6,FALSE))</f>
        <v>BB</v>
      </c>
      <c r="AU2187" s="3">
        <f>IF(ISERROR(VLOOKUP($AS2187,技まとめ!$A$1:$F$380,3,FALSE)),"－",VLOOKUP($AS2187,技まとめ!$A$1:$F$380,3,FALSE))</f>
        <v>23</v>
      </c>
      <c r="AV2187" s="3">
        <f>IF(ISERROR(VLOOKUP($AS2187,技まとめ!$A$1:$F$380,5,FALSE)),"－",VLOOKUP($AS2187,技まとめ!$A$1:$F$380,5,FALSE))</f>
        <v>20</v>
      </c>
      <c r="AW2187" s="3" t="str">
        <f>IF($E2187=IF(ISERROR(VLOOKUP($AS2187,技まとめ!$A$1:$F$380,4,FALSE)),"－",VLOOKUP($AS2187,技まとめ!$A$1:$F$380,4,FALSE)),"一致","")</f>
        <v/>
      </c>
      <c r="AX2187" s="12" t="str">
        <f t="shared" si="482"/>
        <v>ごりむちゅうしっぷうダッシュグレイブストーンホーントレイン</v>
      </c>
      <c r="AY2187" s="12" t="str">
        <f t="shared" si="483"/>
        <v>ごりむちゅうしっぷうダッシュグレイブストーンホーントレイン</v>
      </c>
      <c r="AZ2187" s="12" t="str">
        <f t="shared" si="484"/>
        <v>ごりむちゅうしっぷうダッシュグレイブストーンホーントレイン</v>
      </c>
      <c r="BA2187" s="12" t="str">
        <f t="shared" si="485"/>
        <v>ごりむちゅうしっぷうダッシュグレイブストーンホーントレイン</v>
      </c>
      <c r="BB2187" s="11" t="str">
        <f t="shared" si="486"/>
        <v>DRDRBLBB</v>
      </c>
      <c r="BC2187" s="11" t="str">
        <f t="shared" si="487"/>
        <v>DRDRBLBB</v>
      </c>
      <c r="BD2187" s="11" t="str">
        <f t="shared" si="488"/>
        <v>DRDRBLBB</v>
      </c>
      <c r="BE2187" s="11" t="str">
        <f t="shared" si="489"/>
        <v>DRDRBLBB</v>
      </c>
    </row>
    <row r="2188" spans="1:57" ht="11.25" hidden="1" customHeight="1">
      <c r="A2188" s="6">
        <v>2187</v>
      </c>
      <c r="B2188" s="7" t="s">
        <v>4743</v>
      </c>
      <c r="C2188" s="8" t="s">
        <v>4744</v>
      </c>
      <c r="D2188" s="7" t="s">
        <v>72</v>
      </c>
      <c r="E2188" s="7" t="s">
        <v>95</v>
      </c>
      <c r="F2188" s="7" t="s">
        <v>128</v>
      </c>
      <c r="G2188" s="9">
        <v>118</v>
      </c>
      <c r="H2188" s="9">
        <v>105</v>
      </c>
      <c r="I2188" s="9">
        <v>60</v>
      </c>
      <c r="J2188" s="9">
        <v>48</v>
      </c>
      <c r="K2188" s="9">
        <v>52</v>
      </c>
      <c r="L2188" s="9">
        <v>48</v>
      </c>
      <c r="M2188" s="9">
        <v>50</v>
      </c>
      <c r="N2188" s="9">
        <v>48</v>
      </c>
      <c r="O2188" s="9">
        <v>50</v>
      </c>
      <c r="P2188" s="9">
        <v>74</v>
      </c>
      <c r="Q2188" s="11">
        <v>110</v>
      </c>
      <c r="R2188" s="11">
        <v>40</v>
      </c>
      <c r="S2188" s="11">
        <v>1</v>
      </c>
      <c r="T2188" s="11">
        <v>98</v>
      </c>
      <c r="U2188" s="11">
        <v>100</v>
      </c>
      <c r="V2188" s="11">
        <v>1</v>
      </c>
      <c r="W2188" s="11">
        <v>100</v>
      </c>
      <c r="X2188" s="11">
        <f t="shared" si="476"/>
        <v>450</v>
      </c>
      <c r="Y2188" s="11">
        <f t="shared" si="477"/>
        <v>4905</v>
      </c>
      <c r="Z2188" s="11">
        <f t="shared" si="478"/>
        <v>1910</v>
      </c>
      <c r="AA2188" s="11">
        <f t="shared" si="479"/>
        <v>3940</v>
      </c>
      <c r="AB2188" s="11">
        <f t="shared" si="480"/>
        <v>3940</v>
      </c>
      <c r="AC2188" s="11">
        <f t="shared" si="481"/>
        <v>4620</v>
      </c>
      <c r="AD2188" s="9" t="s">
        <v>570</v>
      </c>
      <c r="AE2188" s="3" t="str">
        <f>IF(ISERROR(VLOOKUP($AD2188,技まとめ!$A$1:$F$380,6,FALSE)),"－",VLOOKUP($AD2188,技まとめ!$A$1:$F$380,6,FALSE))</f>
        <v>BS</v>
      </c>
      <c r="AF2188" s="3">
        <f>IF(ISERROR(VLOOKUP($AD2188,技まとめ!$A$1:$F$380,3,FALSE)),"－",VLOOKUP($AD2188,技まとめ!$A$1:$F$380,3,FALSE))</f>
        <v>70</v>
      </c>
      <c r="AG2188" s="3">
        <f>IF(ISERROR(VLOOKUP($AD2188,技まとめ!$A$1:$F$380,5,FALSE)),"－",VLOOKUP($AD2188,技まとめ!$A$1:$F$380,5,FALSE))</f>
        <v>40</v>
      </c>
      <c r="AH2188" s="3" t="str">
        <f>IF($E2188=IF(ISERROR(VLOOKUP($AD2188,技まとめ!$A$1:$F$380,4,FALSE)),"－",VLOOKUP($AD2188,技まとめ!$A$1:$F$380,4,FALSE)),"一致","")</f>
        <v/>
      </c>
      <c r="AI2188" s="9" t="s">
        <v>164</v>
      </c>
      <c r="AJ2188" s="3" t="str">
        <f>IF(ISERROR(VLOOKUP($AI2188,技まとめ!$A$1:$F$380,6,FALSE)),"－",VLOOKUP($AI2188,技まとめ!$A$1:$F$380,6,FALSE))</f>
        <v>DR</v>
      </c>
      <c r="AK2188" s="3">
        <f>IF(ISERROR(VLOOKUP($AI2188,技まとめ!$A$1:$F$380,3,FALSE)),"－",VLOOKUP($AI2188,技まとめ!$A$1:$F$380,3,FALSE))</f>
        <v>58</v>
      </c>
      <c r="AL2188" s="3">
        <f>IF(ISERROR(VLOOKUP($AI2188,技まとめ!$A$1:$F$380,5,FALSE)),"－",VLOOKUP($AI2188,技まとめ!$A$1:$F$380,5,FALSE))</f>
        <v>39</v>
      </c>
      <c r="AM2188" s="3" t="str">
        <f>IF($E2188=IF(ISERROR(VLOOKUP($AI2188,技まとめ!$A$1:$F$380,4,FALSE)),"－",VLOOKUP($AI2188,技まとめ!$A$1:$F$380,4,FALSE)),"一致","")</f>
        <v/>
      </c>
      <c r="AN2188" s="9" t="s">
        <v>251</v>
      </c>
      <c r="AO2188" s="3" t="str">
        <f>IF(ISERROR(VLOOKUP($AN2188,技まとめ!$A$1:$F$380,6,FALSE)),"－",VLOOKUP($AN2188,技まとめ!$A$1:$F$380,6,FALSE))</f>
        <v>BL</v>
      </c>
      <c r="AP2188" s="3">
        <f>IF(ISERROR(VLOOKUP($AN2188,技まとめ!$A$1:$F$380,3,FALSE)),"－",VLOOKUP($AN2188,技まとめ!$A$1:$F$380,3,FALSE))</f>
        <v>46</v>
      </c>
      <c r="AQ2188" s="3">
        <f>IF(ISERROR(VLOOKUP($AN2188,技まとめ!$A$1:$F$380,5,FALSE)),"－",VLOOKUP($AN2188,技まとめ!$A$1:$F$380,5,FALSE))</f>
        <v>33</v>
      </c>
      <c r="AR2188" s="3" t="str">
        <f>IF($E2188=IF(ISERROR(VLOOKUP($AN2188,技まとめ!$A$1:$F$380,4,FALSE)),"－",VLOOKUP($AN2188,技まとめ!$A$1:$F$380,4,FALSE)),"一致","")</f>
        <v>一致</v>
      </c>
      <c r="AS2188" s="9" t="s">
        <v>1680</v>
      </c>
      <c r="AT2188" s="3" t="str">
        <f>IF(ISERROR(VLOOKUP($AS2188,技まとめ!$A$1:$F$380,6,FALSE)),"－",VLOOKUP($AS2188,技まとめ!$A$1:$F$380,6,FALSE))</f>
        <v>CA</v>
      </c>
      <c r="AU2188" s="3">
        <f>IF(ISERROR(VLOOKUP($AS2188,技まとめ!$A$1:$F$380,3,FALSE)),"－",VLOOKUP($AS2188,技まとめ!$A$1:$F$380,3,FALSE))</f>
        <v>65</v>
      </c>
      <c r="AV2188" s="3">
        <f>IF(ISERROR(VLOOKUP($AS2188,技まとめ!$A$1:$F$380,5,FALSE)),"－",VLOOKUP($AS2188,技まとめ!$A$1:$F$380,5,FALSE))</f>
        <v>40</v>
      </c>
      <c r="AW2188" s="3" t="str">
        <f>IF($E2188=IF(ISERROR(VLOOKUP($AS2188,技まとめ!$A$1:$F$380,4,FALSE)),"－",VLOOKUP($AS2188,技まとめ!$A$1:$F$380,4,FALSE)),"一致","")</f>
        <v/>
      </c>
      <c r="AX2188" s="12" t="str">
        <f t="shared" si="482"/>
        <v>イナズマ１ごうドッグランくものいとシュートラップ</v>
      </c>
      <c r="AY2188" s="12" t="str">
        <f t="shared" si="483"/>
        <v>イナズマ１ごうドッグランくものいとシュートラップ</v>
      </c>
      <c r="AZ2188" s="12" t="str">
        <f t="shared" si="484"/>
        <v>イナズマ１ごうドッグランくものいとシュートラップ</v>
      </c>
      <c r="BA2188" s="12" t="str">
        <f t="shared" si="485"/>
        <v>イナズマ１ごうドッグランくものいとシュートラップ</v>
      </c>
      <c r="BB2188" s="11" t="str">
        <f t="shared" si="486"/>
        <v>BSDRBLCA</v>
      </c>
      <c r="BC2188" s="11" t="str">
        <f t="shared" si="487"/>
        <v>BSDRBLCA</v>
      </c>
      <c r="BD2188" s="11" t="str">
        <f t="shared" si="488"/>
        <v>BSDRBLCA</v>
      </c>
      <c r="BE2188" s="11" t="str">
        <f t="shared" si="489"/>
        <v>BSDRBLCA</v>
      </c>
    </row>
    <row r="2189" spans="1:57" ht="11.25" hidden="1" customHeight="1">
      <c r="A2189" s="6">
        <v>2188</v>
      </c>
      <c r="B2189" s="7" t="s">
        <v>4745</v>
      </c>
      <c r="C2189" s="8" t="s">
        <v>4746</v>
      </c>
      <c r="D2189" s="7" t="s">
        <v>72</v>
      </c>
      <c r="E2189" s="7" t="s">
        <v>73</v>
      </c>
      <c r="F2189" s="7" t="s">
        <v>109</v>
      </c>
      <c r="G2189" s="9">
        <v>126</v>
      </c>
      <c r="H2189" s="9">
        <v>98</v>
      </c>
      <c r="I2189" s="9">
        <v>51</v>
      </c>
      <c r="J2189" s="9">
        <v>50</v>
      </c>
      <c r="K2189" s="9">
        <v>49</v>
      </c>
      <c r="L2189" s="9">
        <v>48</v>
      </c>
      <c r="M2189" s="9">
        <v>63</v>
      </c>
      <c r="N2189" s="9">
        <v>41</v>
      </c>
      <c r="O2189" s="9">
        <v>50</v>
      </c>
      <c r="P2189" s="9">
        <v>90</v>
      </c>
      <c r="Q2189" s="11">
        <v>101</v>
      </c>
      <c r="R2189" s="11">
        <v>48</v>
      </c>
      <c r="S2189" s="11">
        <v>1</v>
      </c>
      <c r="T2189" s="11">
        <v>98</v>
      </c>
      <c r="U2189" s="11">
        <v>113</v>
      </c>
      <c r="V2189" s="11">
        <v>1</v>
      </c>
      <c r="W2189" s="11">
        <v>100</v>
      </c>
      <c r="X2189" s="11">
        <f t="shared" si="476"/>
        <v>462</v>
      </c>
      <c r="Y2189" s="11">
        <f t="shared" si="477"/>
        <v>4545</v>
      </c>
      <c r="Z2189" s="11">
        <f t="shared" si="478"/>
        <v>2190</v>
      </c>
      <c r="AA2189" s="11">
        <f t="shared" si="479"/>
        <v>3940</v>
      </c>
      <c r="AB2189" s="11">
        <f t="shared" si="480"/>
        <v>3940</v>
      </c>
      <c r="AC2189" s="11">
        <f t="shared" si="481"/>
        <v>4660</v>
      </c>
      <c r="AD2189" s="9" t="s">
        <v>295</v>
      </c>
      <c r="AE2189" s="3" t="str">
        <f>IF(ISERROR(VLOOKUP($AD2189,技まとめ!$A$1:$F$380,6,FALSE)),"－",VLOOKUP($AD2189,技まとめ!$A$1:$F$380,6,FALSE))</f>
        <v>DR</v>
      </c>
      <c r="AF2189" s="3">
        <f>IF(ISERROR(VLOOKUP($AD2189,技まとめ!$A$1:$F$380,3,FALSE)),"－",VLOOKUP($AD2189,技まとめ!$A$1:$F$380,3,FALSE))</f>
        <v>13</v>
      </c>
      <c r="AG2189" s="3">
        <f>IF(ISERROR(VLOOKUP($AD2189,技まとめ!$A$1:$F$380,5,FALSE)),"－",VLOOKUP($AD2189,技まとめ!$A$1:$F$380,5,FALSE))</f>
        <v>20</v>
      </c>
      <c r="AH2189" s="3" t="str">
        <f>IF($E2189=IF(ISERROR(VLOOKUP($AD2189,技まとめ!$A$1:$F$380,4,FALSE)),"－",VLOOKUP($AD2189,技まとめ!$A$1:$F$380,4,FALSE)),"一致","")</f>
        <v>一致</v>
      </c>
      <c r="AI2189" s="9" t="s">
        <v>141</v>
      </c>
      <c r="AJ2189" s="3" t="str">
        <f>IF(ISERROR(VLOOKUP($AI2189,技まとめ!$A$1:$F$380,6,FALSE)),"－",VLOOKUP($AI2189,技まとめ!$A$1:$F$380,6,FALSE))</f>
        <v>SC</v>
      </c>
      <c r="AK2189" s="3">
        <f>IF(ISERROR(VLOOKUP($AI2189,技まとめ!$A$1:$F$380,3,FALSE)),"－",VLOOKUP($AI2189,技まとめ!$A$1:$F$380,3,FALSE))</f>
        <v>42</v>
      </c>
      <c r="AL2189" s="3">
        <f>IF(ISERROR(VLOOKUP($AI2189,技まとめ!$A$1:$F$380,5,FALSE)),"－",VLOOKUP($AI2189,技まとめ!$A$1:$F$380,5,FALSE))</f>
        <v>28</v>
      </c>
      <c r="AM2189" s="3" t="str">
        <f>IF($E2189=IF(ISERROR(VLOOKUP($AI2189,技まとめ!$A$1:$F$380,4,FALSE)),"－",VLOOKUP($AI2189,技まとめ!$A$1:$F$380,4,FALSE)),"一致","")</f>
        <v/>
      </c>
      <c r="AN2189" s="9" t="s">
        <v>875</v>
      </c>
      <c r="AO2189" s="3" t="str">
        <f>IF(ISERROR(VLOOKUP($AN2189,技まとめ!$A$1:$F$380,6,FALSE)),"－",VLOOKUP($AN2189,技まとめ!$A$1:$F$380,6,FALSE))</f>
        <v>DR</v>
      </c>
      <c r="AP2189" s="3">
        <f>IF(ISERROR(VLOOKUP($AN2189,技まとめ!$A$1:$F$380,3,FALSE)),"－",VLOOKUP($AN2189,技まとめ!$A$1:$F$380,3,FALSE))</f>
        <v>60</v>
      </c>
      <c r="AQ2189" s="3">
        <f>IF(ISERROR(VLOOKUP($AN2189,技まとめ!$A$1:$F$380,5,FALSE)),"－",VLOOKUP($AN2189,技まとめ!$A$1:$F$380,5,FALSE))</f>
        <v>39</v>
      </c>
      <c r="AR2189" s="3" t="str">
        <f>IF($E2189=IF(ISERROR(VLOOKUP($AN2189,技まとめ!$A$1:$F$380,4,FALSE)),"－",VLOOKUP($AN2189,技まとめ!$A$1:$F$380,4,FALSE)),"一致","")</f>
        <v>一致</v>
      </c>
      <c r="AS2189" s="9" t="s">
        <v>230</v>
      </c>
      <c r="AT2189" s="3" t="str">
        <f>IF(ISERROR(VLOOKUP($AS2189,技まとめ!$A$1:$F$380,6,FALSE)),"－",VLOOKUP($AS2189,技まとめ!$A$1:$F$380,6,FALSE))</f>
        <v>BL</v>
      </c>
      <c r="AU2189" s="3">
        <f>IF(ISERROR(VLOOKUP($AS2189,技まとめ!$A$1:$F$380,3,FALSE)),"－",VLOOKUP($AS2189,技まとめ!$A$1:$F$380,3,FALSE))</f>
        <v>21</v>
      </c>
      <c r="AV2189" s="3">
        <f>IF(ISERROR(VLOOKUP($AS2189,技まとめ!$A$1:$F$380,5,FALSE)),"－",VLOOKUP($AS2189,技まとめ!$A$1:$F$380,5,FALSE))</f>
        <v>22</v>
      </c>
      <c r="AW2189" s="3" t="str">
        <f>IF($E2189=IF(ISERROR(VLOOKUP($AS2189,技まとめ!$A$1:$F$380,4,FALSE)),"－",VLOOKUP($AS2189,技まとめ!$A$1:$F$380,4,FALSE)),"一致","")</f>
        <v/>
      </c>
      <c r="AX2189" s="12" t="str">
        <f t="shared" si="482"/>
        <v>ダッシュアクセルドラゴンクラッシュシザース・ボムおんりょう</v>
      </c>
      <c r="AY2189" s="12" t="str">
        <f t="shared" si="483"/>
        <v>ダッシュアクセルドラゴンクラッシュシザース・ボムおんりょう</v>
      </c>
      <c r="AZ2189" s="12" t="str">
        <f t="shared" si="484"/>
        <v>ダッシュアクセルドラゴンクラッシュシザース・ボムおんりょう</v>
      </c>
      <c r="BA2189" s="12" t="str">
        <f t="shared" si="485"/>
        <v>ダッシュアクセルドラゴンクラッシュシザース・ボムおんりょう</v>
      </c>
      <c r="BB2189" s="11" t="str">
        <f t="shared" si="486"/>
        <v>DRSCDRBL</v>
      </c>
      <c r="BC2189" s="11" t="str">
        <f t="shared" si="487"/>
        <v>DRSCDRBL</v>
      </c>
      <c r="BD2189" s="11" t="str">
        <f t="shared" si="488"/>
        <v>DRSCDRBL</v>
      </c>
      <c r="BE2189" s="11" t="str">
        <f t="shared" si="489"/>
        <v>DRSCDRBL</v>
      </c>
    </row>
    <row r="2190" spans="1:57" ht="11.25" hidden="1" customHeight="1">
      <c r="A2190" s="6">
        <v>2189</v>
      </c>
      <c r="B2190" s="7" t="s">
        <v>4747</v>
      </c>
      <c r="C2190" s="8" t="s">
        <v>4748</v>
      </c>
      <c r="D2190" s="7" t="s">
        <v>72</v>
      </c>
      <c r="E2190" s="7" t="s">
        <v>95</v>
      </c>
      <c r="F2190" s="7" t="s">
        <v>109</v>
      </c>
      <c r="G2190" s="9">
        <v>91</v>
      </c>
      <c r="H2190" s="9">
        <v>117</v>
      </c>
      <c r="I2190" s="9">
        <v>49</v>
      </c>
      <c r="J2190" s="9">
        <v>52</v>
      </c>
      <c r="K2190" s="9">
        <v>51</v>
      </c>
      <c r="L2190" s="9">
        <v>53</v>
      </c>
      <c r="M2190" s="9">
        <v>66</v>
      </c>
      <c r="N2190" s="9">
        <v>42</v>
      </c>
      <c r="O2190" s="9">
        <v>52</v>
      </c>
      <c r="P2190" s="9">
        <v>59</v>
      </c>
      <c r="Q2190" s="11">
        <v>99</v>
      </c>
      <c r="R2190" s="11">
        <v>22</v>
      </c>
      <c r="S2190" s="11">
        <v>1</v>
      </c>
      <c r="T2190" s="11">
        <v>103</v>
      </c>
      <c r="U2190" s="11">
        <v>116</v>
      </c>
      <c r="V2190" s="11">
        <v>1</v>
      </c>
      <c r="W2190" s="11">
        <v>102</v>
      </c>
      <c r="X2190" s="11">
        <f t="shared" si="476"/>
        <v>444</v>
      </c>
      <c r="Y2190" s="11">
        <f t="shared" si="477"/>
        <v>4475</v>
      </c>
      <c r="Z2190" s="11">
        <f t="shared" si="478"/>
        <v>1290</v>
      </c>
      <c r="AA2190" s="11">
        <f t="shared" si="479"/>
        <v>4125</v>
      </c>
      <c r="AB2190" s="11">
        <f t="shared" si="480"/>
        <v>4125</v>
      </c>
      <c r="AC2190" s="11">
        <f t="shared" si="481"/>
        <v>4740</v>
      </c>
      <c r="AD2190" s="9" t="s">
        <v>193</v>
      </c>
      <c r="AE2190" s="3" t="str">
        <f>IF(ISERROR(VLOOKUP($AD2190,技まとめ!$A$1:$F$380,6,FALSE)),"－",VLOOKUP($AD2190,技まとめ!$A$1:$F$380,6,FALSE))</f>
        <v>NS</v>
      </c>
      <c r="AF2190" s="3">
        <f>IF(ISERROR(VLOOKUP($AD2190,技まとめ!$A$1:$F$380,3,FALSE)),"－",VLOOKUP($AD2190,技まとめ!$A$1:$F$380,3,FALSE))</f>
        <v>66</v>
      </c>
      <c r="AG2190" s="3">
        <f>IF(ISERROR(VLOOKUP($AD2190,技まとめ!$A$1:$F$380,5,FALSE)),"－",VLOOKUP($AD2190,技まとめ!$A$1:$F$380,5,FALSE))</f>
        <v>37</v>
      </c>
      <c r="AH2190" s="3" t="str">
        <f>IF($E2190=IF(ISERROR(VLOOKUP($AD2190,技まとめ!$A$1:$F$380,4,FALSE)),"－",VLOOKUP($AD2190,技まとめ!$A$1:$F$380,4,FALSE)),"一致","")</f>
        <v/>
      </c>
      <c r="AI2190" s="9" t="s">
        <v>686</v>
      </c>
      <c r="AJ2190" s="3" t="str">
        <f>IF(ISERROR(VLOOKUP($AI2190,技まとめ!$A$1:$F$380,6,FALSE)),"－",VLOOKUP($AI2190,技まとめ!$A$1:$F$380,6,FALSE))</f>
        <v>DR</v>
      </c>
      <c r="AK2190" s="3">
        <f>IF(ISERROR(VLOOKUP($AI2190,技まとめ!$A$1:$F$380,3,FALSE)),"－",VLOOKUP($AI2190,技まとめ!$A$1:$F$380,3,FALSE))</f>
        <v>34</v>
      </c>
      <c r="AL2190" s="3">
        <f>IF(ISERROR(VLOOKUP($AI2190,技まとめ!$A$1:$F$380,5,FALSE)),"－",VLOOKUP($AI2190,技まとめ!$A$1:$F$380,5,FALSE))</f>
        <v>27</v>
      </c>
      <c r="AM2190" s="3" t="str">
        <f>IF($E2190=IF(ISERROR(VLOOKUP($AI2190,技まとめ!$A$1:$F$380,4,FALSE)),"－",VLOOKUP($AI2190,技まとめ!$A$1:$F$380,4,FALSE)),"一致","")</f>
        <v/>
      </c>
      <c r="AN2190" s="9" t="s">
        <v>177</v>
      </c>
      <c r="AO2190" s="3" t="str">
        <f>IF(ISERROR(VLOOKUP($AN2190,技まとめ!$A$1:$F$380,6,FALSE)),"－",VLOOKUP($AN2190,技まとめ!$A$1:$F$380,6,FALSE))</f>
        <v>DR</v>
      </c>
      <c r="AP2190" s="3">
        <f>IF(ISERROR(VLOOKUP($AN2190,技まとめ!$A$1:$F$380,3,FALSE)),"－",VLOOKUP($AN2190,技まとめ!$A$1:$F$380,3,FALSE))</f>
        <v>93</v>
      </c>
      <c r="AQ2190" s="3">
        <f>IF(ISERROR(VLOOKUP($AN2190,技まとめ!$A$1:$F$380,5,FALSE)),"－",VLOOKUP($AN2190,技まとめ!$A$1:$F$380,5,FALSE))</f>
        <v>42</v>
      </c>
      <c r="AR2190" s="3" t="str">
        <f>IF($E2190=IF(ISERROR(VLOOKUP($AN2190,技まとめ!$A$1:$F$380,4,FALSE)),"－",VLOOKUP($AN2190,技まとめ!$A$1:$F$380,4,FALSE)),"一致","")</f>
        <v/>
      </c>
      <c r="AS2190" s="9" t="s">
        <v>129</v>
      </c>
      <c r="AT2190" s="3" t="str">
        <f>IF(ISERROR(VLOOKUP($AS2190,技まとめ!$A$1:$F$380,6,FALSE)),"－",VLOOKUP($AS2190,技まとめ!$A$1:$F$380,6,FALSE))</f>
        <v>BL</v>
      </c>
      <c r="AU2190" s="3">
        <f>IF(ISERROR(VLOOKUP($AS2190,技まとめ!$A$1:$F$380,3,FALSE)),"－",VLOOKUP($AS2190,技まとめ!$A$1:$F$380,3,FALSE))</f>
        <v>13</v>
      </c>
      <c r="AV2190" s="3">
        <f>IF(ISERROR(VLOOKUP($AS2190,技まとめ!$A$1:$F$380,5,FALSE)),"－",VLOOKUP($AS2190,技まとめ!$A$1:$F$380,5,FALSE))</f>
        <v>20</v>
      </c>
      <c r="AW2190" s="3" t="str">
        <f>IF($E2190=IF(ISERROR(VLOOKUP($AS2190,技まとめ!$A$1:$F$380,4,FALSE)),"－",VLOOKUP($AS2190,技まとめ!$A$1:$F$380,4,FALSE)),"一致","")</f>
        <v>一致</v>
      </c>
      <c r="AX2190" s="12" t="str">
        <f t="shared" si="482"/>
        <v>ツインブーストヒートタックルジャッジスルー２クイックドロウ</v>
      </c>
      <c r="AY2190" s="12" t="str">
        <f t="shared" si="483"/>
        <v>ツインブーストヒートタックルジャッジスルー２クイックドロウ</v>
      </c>
      <c r="AZ2190" s="12" t="str">
        <f t="shared" si="484"/>
        <v>ツインブーストヒートタックルジャッジスルー２クイックドロウ</v>
      </c>
      <c r="BA2190" s="12" t="str">
        <f t="shared" si="485"/>
        <v>ツインブーストヒートタックルジャッジスルー２クイックドロウ</v>
      </c>
      <c r="BB2190" s="11" t="str">
        <f t="shared" si="486"/>
        <v>NSDRDRBL</v>
      </c>
      <c r="BC2190" s="11" t="str">
        <f t="shared" si="487"/>
        <v>NSDRDRBL</v>
      </c>
      <c r="BD2190" s="11" t="str">
        <f t="shared" si="488"/>
        <v>NSDRDRBL</v>
      </c>
      <c r="BE2190" s="11" t="str">
        <f t="shared" si="489"/>
        <v>NSDRDRBL</v>
      </c>
    </row>
    <row r="2191" spans="1:57" ht="11.25" hidden="1" customHeight="1">
      <c r="A2191" s="6">
        <v>2190</v>
      </c>
      <c r="B2191" s="7" t="s">
        <v>4749</v>
      </c>
      <c r="C2191" s="8" t="s">
        <v>4750</v>
      </c>
      <c r="D2191" s="7" t="s">
        <v>72</v>
      </c>
      <c r="E2191" s="7" t="s">
        <v>102</v>
      </c>
      <c r="F2191" s="7" t="s">
        <v>109</v>
      </c>
      <c r="G2191" s="9">
        <v>126</v>
      </c>
      <c r="H2191" s="9">
        <v>91</v>
      </c>
      <c r="I2191" s="9">
        <v>51</v>
      </c>
      <c r="J2191" s="9">
        <v>56</v>
      </c>
      <c r="K2191" s="9">
        <v>50</v>
      </c>
      <c r="L2191" s="9">
        <v>50</v>
      </c>
      <c r="M2191" s="9">
        <v>63</v>
      </c>
      <c r="N2191" s="9">
        <v>41</v>
      </c>
      <c r="O2191" s="9">
        <v>50</v>
      </c>
      <c r="P2191" s="9">
        <v>80</v>
      </c>
      <c r="Q2191" s="11">
        <v>101</v>
      </c>
      <c r="R2191" s="11">
        <v>45</v>
      </c>
      <c r="S2191" s="11">
        <v>1</v>
      </c>
      <c r="T2191" s="11">
        <v>100</v>
      </c>
      <c r="U2191" s="11">
        <v>113</v>
      </c>
      <c r="V2191" s="11">
        <v>1</v>
      </c>
      <c r="W2191" s="11">
        <v>100</v>
      </c>
      <c r="X2191" s="11">
        <f t="shared" si="476"/>
        <v>461</v>
      </c>
      <c r="Y2191" s="11">
        <f t="shared" si="477"/>
        <v>4545</v>
      </c>
      <c r="Z2191" s="11">
        <f t="shared" si="478"/>
        <v>2085</v>
      </c>
      <c r="AA2191" s="11">
        <f t="shared" si="479"/>
        <v>4010</v>
      </c>
      <c r="AB2191" s="11">
        <f t="shared" si="480"/>
        <v>4010</v>
      </c>
      <c r="AC2191" s="11">
        <f t="shared" si="481"/>
        <v>4725</v>
      </c>
      <c r="AD2191" s="9" t="s">
        <v>214</v>
      </c>
      <c r="AE2191" s="3" t="str">
        <f>IF(ISERROR(VLOOKUP($AD2191,技まとめ!$A$1:$F$380,6,FALSE)),"－",VLOOKUP($AD2191,技まとめ!$A$1:$F$380,6,FALSE))</f>
        <v>DR</v>
      </c>
      <c r="AF2191" s="3">
        <f>IF(ISERROR(VLOOKUP($AD2191,技まとめ!$A$1:$F$380,3,FALSE)),"－",VLOOKUP($AD2191,技まとめ!$A$1:$F$380,3,FALSE))</f>
        <v>27</v>
      </c>
      <c r="AG2191" s="3">
        <f>IF(ISERROR(VLOOKUP($AD2191,技まとめ!$A$1:$F$380,5,FALSE)),"－",VLOOKUP($AD2191,技まとめ!$A$1:$F$380,5,FALSE))</f>
        <v>25</v>
      </c>
      <c r="AH2191" s="3" t="str">
        <f>IF($E2191=IF(ISERROR(VLOOKUP($AD2191,技まとめ!$A$1:$F$380,4,FALSE)),"－",VLOOKUP($AD2191,技まとめ!$A$1:$F$380,4,FALSE)),"一致","")</f>
        <v/>
      </c>
      <c r="AI2191" s="9" t="s">
        <v>83</v>
      </c>
      <c r="AJ2191" s="3" t="str">
        <f>IF(ISERROR(VLOOKUP($AI2191,技まとめ!$A$1:$F$380,6,FALSE)),"－",VLOOKUP($AI2191,技まとめ!$A$1:$F$380,6,FALSE))</f>
        <v>DR</v>
      </c>
      <c r="AK2191" s="3">
        <f>IF(ISERROR(VLOOKUP($AI2191,技まとめ!$A$1:$F$380,3,FALSE)),"－",VLOOKUP($AI2191,技まとめ!$A$1:$F$380,3,FALSE))</f>
        <v>13</v>
      </c>
      <c r="AL2191" s="3">
        <f>IF(ISERROR(VLOOKUP($AI2191,技まとめ!$A$1:$F$380,5,FALSE)),"－",VLOOKUP($AI2191,技まとめ!$A$1:$F$380,5,FALSE))</f>
        <v>20</v>
      </c>
      <c r="AM2191" s="3" t="str">
        <f>IF($E2191=IF(ISERROR(VLOOKUP($AI2191,技まとめ!$A$1:$F$380,4,FALSE)),"－",VLOOKUP($AI2191,技まとめ!$A$1:$F$380,4,FALSE)),"一致","")</f>
        <v/>
      </c>
      <c r="AN2191" s="9" t="s">
        <v>163</v>
      </c>
      <c r="AO2191" s="3" t="str">
        <f>IF(ISERROR(VLOOKUP($AN2191,技まとめ!$A$1:$F$380,6,FALSE)),"－",VLOOKUP($AN2191,技まとめ!$A$1:$F$380,6,FALSE))</f>
        <v>BL</v>
      </c>
      <c r="AP2191" s="3">
        <f>IF(ISERROR(VLOOKUP($AN2191,技まとめ!$A$1:$F$380,3,FALSE)),"－",VLOOKUP($AN2191,技まとめ!$A$1:$F$380,3,FALSE))</f>
        <v>59</v>
      </c>
      <c r="AQ2191" s="3">
        <f>IF(ISERROR(VLOOKUP($AN2191,技まとめ!$A$1:$F$380,5,FALSE)),"－",VLOOKUP($AN2191,技まとめ!$A$1:$F$380,5,FALSE))</f>
        <v>38</v>
      </c>
      <c r="AR2191" s="3" t="str">
        <f>IF($E2191=IF(ISERROR(VLOOKUP($AN2191,技まとめ!$A$1:$F$380,4,FALSE)),"－",VLOOKUP($AN2191,技まとめ!$A$1:$F$380,4,FALSE)),"一致","")</f>
        <v/>
      </c>
      <c r="AS2191" s="9" t="s">
        <v>605</v>
      </c>
      <c r="AT2191" s="3" t="str">
        <f>IF(ISERROR(VLOOKUP($AS2191,技まとめ!$A$1:$F$380,6,FALSE)),"－",VLOOKUP($AS2191,技まとめ!$A$1:$F$380,6,FALSE))</f>
        <v>DR</v>
      </c>
      <c r="AU2191" s="3">
        <f>IF(ISERROR(VLOOKUP($AS2191,技まとめ!$A$1:$F$380,3,FALSE)),"－",VLOOKUP($AS2191,技まとめ!$A$1:$F$380,3,FALSE))</f>
        <v>102</v>
      </c>
      <c r="AV2191" s="3">
        <f>IF(ISERROR(VLOOKUP($AS2191,技まとめ!$A$1:$F$380,5,FALSE)),"－",VLOOKUP($AS2191,技まとめ!$A$1:$F$380,5,FALSE))</f>
        <v>57</v>
      </c>
      <c r="AW2191" s="3" t="str">
        <f>IF($E2191=IF(ISERROR(VLOOKUP($AS2191,技まとめ!$A$1:$F$380,4,FALSE)),"－",VLOOKUP($AS2191,技まとめ!$A$1:$F$380,4,FALSE)),"一致","")</f>
        <v>一致</v>
      </c>
      <c r="AX2191" s="12" t="str">
        <f t="shared" si="482"/>
        <v>ムーンサルトしっぷうダッシュサイクロンジ・イカロス</v>
      </c>
      <c r="AY2191" s="12" t="str">
        <f t="shared" si="483"/>
        <v>ムーンサルトしっぷうダッシュサイクロンジ・イカロス</v>
      </c>
      <c r="AZ2191" s="12" t="str">
        <f t="shared" si="484"/>
        <v>ムーンサルトしっぷうダッシュサイクロンジ・イカロス</v>
      </c>
      <c r="BA2191" s="12" t="str">
        <f t="shared" si="485"/>
        <v>ムーンサルトしっぷうダッシュサイクロンジ・イカロス</v>
      </c>
      <c r="BB2191" s="11" t="str">
        <f t="shared" si="486"/>
        <v>DRDRBLDR</v>
      </c>
      <c r="BC2191" s="11" t="str">
        <f t="shared" si="487"/>
        <v>DRDRBLDR</v>
      </c>
      <c r="BD2191" s="11" t="str">
        <f t="shared" si="488"/>
        <v>DRDRBLDR</v>
      </c>
      <c r="BE2191" s="11" t="str">
        <f t="shared" si="489"/>
        <v>DRDRBLDR</v>
      </c>
    </row>
    <row r="2192" spans="1:57" ht="11.25" hidden="1" customHeight="1">
      <c r="A2192" s="6">
        <v>2191</v>
      </c>
      <c r="B2192" s="7" t="s">
        <v>4751</v>
      </c>
      <c r="C2192" s="8" t="s">
        <v>4752</v>
      </c>
      <c r="D2192" s="7" t="s">
        <v>72</v>
      </c>
      <c r="E2192" s="7" t="s">
        <v>102</v>
      </c>
      <c r="F2192" s="7" t="s">
        <v>128</v>
      </c>
      <c r="G2192" s="9">
        <v>122</v>
      </c>
      <c r="H2192" s="9">
        <v>92</v>
      </c>
      <c r="I2192" s="9">
        <v>53</v>
      </c>
      <c r="J2192" s="9">
        <v>48</v>
      </c>
      <c r="K2192" s="9">
        <v>50</v>
      </c>
      <c r="L2192" s="9">
        <v>53</v>
      </c>
      <c r="M2192" s="9">
        <v>65</v>
      </c>
      <c r="N2192" s="9">
        <v>43</v>
      </c>
      <c r="O2192" s="9">
        <v>57</v>
      </c>
      <c r="P2192" s="9">
        <v>41</v>
      </c>
      <c r="Q2192" s="11">
        <v>103</v>
      </c>
      <c r="R2192" s="11">
        <v>1</v>
      </c>
      <c r="S2192" s="11">
        <v>1</v>
      </c>
      <c r="T2192" s="11">
        <v>103</v>
      </c>
      <c r="U2192" s="11">
        <v>115</v>
      </c>
      <c r="V2192" s="11">
        <v>1</v>
      </c>
      <c r="W2192" s="11">
        <v>106</v>
      </c>
      <c r="X2192" s="11">
        <f t="shared" si="476"/>
        <v>430</v>
      </c>
      <c r="Y2192" s="11">
        <f t="shared" si="477"/>
        <v>4655</v>
      </c>
      <c r="Z2192" s="11">
        <f t="shared" si="478"/>
        <v>575</v>
      </c>
      <c r="AA2192" s="11">
        <f t="shared" si="479"/>
        <v>4145</v>
      </c>
      <c r="AB2192" s="11">
        <f t="shared" si="480"/>
        <v>4145</v>
      </c>
      <c r="AC2192" s="11">
        <f t="shared" si="481"/>
        <v>4655</v>
      </c>
      <c r="AD2192" s="9" t="s">
        <v>322</v>
      </c>
      <c r="AE2192" s="3" t="str">
        <f>IF(ISERROR(VLOOKUP($AD2192,技まとめ!$A$1:$F$380,6,FALSE)),"－",VLOOKUP($AD2192,技まとめ!$A$1:$F$380,6,FALSE))</f>
        <v>SC</v>
      </c>
      <c r="AF2192" s="3">
        <f>IF(ISERROR(VLOOKUP($AD2192,技まとめ!$A$1:$F$380,3,FALSE)),"－",VLOOKUP($AD2192,技まとめ!$A$1:$F$380,3,FALSE))</f>
        <v>25</v>
      </c>
      <c r="AG2192" s="3">
        <f>IF(ISERROR(VLOOKUP($AD2192,技まとめ!$A$1:$F$380,5,FALSE)),"－",VLOOKUP($AD2192,技まとめ!$A$1:$F$380,5,FALSE))</f>
        <v>20</v>
      </c>
      <c r="AH2192" s="3" t="str">
        <f>IF($E2192=IF(ISERROR(VLOOKUP($AD2192,技まとめ!$A$1:$F$380,4,FALSE)),"－",VLOOKUP($AD2192,技まとめ!$A$1:$F$380,4,FALSE)),"一致","")</f>
        <v/>
      </c>
      <c r="AI2192" s="9" t="s">
        <v>500</v>
      </c>
      <c r="AJ2192" s="3" t="str">
        <f>IF(ISERROR(VLOOKUP($AI2192,技まとめ!$A$1:$F$380,6,FALSE)),"－",VLOOKUP($AI2192,技まとめ!$A$1:$F$380,6,FALSE))</f>
        <v>SC</v>
      </c>
      <c r="AK2192" s="3">
        <f>IF(ISERROR(VLOOKUP($AI2192,技まとめ!$A$1:$F$380,3,FALSE)),"－",VLOOKUP($AI2192,技まとめ!$A$1:$F$380,3,FALSE))</f>
        <v>31</v>
      </c>
      <c r="AL2192" s="3">
        <f>IF(ISERROR(VLOOKUP($AI2192,技まとめ!$A$1:$F$380,5,FALSE)),"－",VLOOKUP($AI2192,技まとめ!$A$1:$F$380,5,FALSE))</f>
        <v>22</v>
      </c>
      <c r="AM2192" s="3" t="str">
        <f>IF($E2192=IF(ISERROR(VLOOKUP($AI2192,技まとめ!$A$1:$F$380,4,FALSE)),"－",VLOOKUP($AI2192,技まとめ!$A$1:$F$380,4,FALSE)),"一致","")</f>
        <v/>
      </c>
      <c r="AN2192" s="9" t="s">
        <v>178</v>
      </c>
      <c r="AO2192" s="3" t="str">
        <f>IF(ISERROR(VLOOKUP($AN2192,技まとめ!$A$1:$F$380,6,FALSE)),"－",VLOOKUP($AN2192,技まとめ!$A$1:$F$380,6,FALSE))</f>
        <v>NS</v>
      </c>
      <c r="AP2192" s="3">
        <f>IF(ISERROR(VLOOKUP($AN2192,技まとめ!$A$1:$F$380,3,FALSE)),"－",VLOOKUP($AN2192,技まとめ!$A$1:$F$380,3,FALSE))</f>
        <v>38</v>
      </c>
      <c r="AQ2192" s="3">
        <f>IF(ISERROR(VLOOKUP($AN2192,技まとめ!$A$1:$F$380,5,FALSE)),"－",VLOOKUP($AN2192,技まとめ!$A$1:$F$380,5,FALSE))</f>
        <v>25</v>
      </c>
      <c r="AR2192" s="3" t="str">
        <f>IF($E2192=IF(ISERROR(VLOOKUP($AN2192,技まとめ!$A$1:$F$380,4,FALSE)),"－",VLOOKUP($AN2192,技まとめ!$A$1:$F$380,4,FALSE)),"一致","")</f>
        <v/>
      </c>
      <c r="AS2192" s="9" t="s">
        <v>318</v>
      </c>
      <c r="AT2192" s="3" t="str">
        <f>IF(ISERROR(VLOOKUP($AS2192,技まとめ!$A$1:$F$380,6,FALSE)),"－",VLOOKUP($AS2192,技まとめ!$A$1:$F$380,6,FALSE))</f>
        <v>LS</v>
      </c>
      <c r="AU2192" s="3">
        <f>IF(ISERROR(VLOOKUP($AS2192,技まとめ!$A$1:$F$380,3,FALSE)),"－",VLOOKUP($AS2192,技まとめ!$A$1:$F$380,3,FALSE))</f>
        <v>98</v>
      </c>
      <c r="AV2192" s="3">
        <f>IF(ISERROR(VLOOKUP($AS2192,技まとめ!$A$1:$F$380,5,FALSE)),"－",VLOOKUP($AS2192,技まとめ!$A$1:$F$380,5,FALSE))</f>
        <v>62</v>
      </c>
      <c r="AW2192" s="3" t="str">
        <f>IF($E2192=IF(ISERROR(VLOOKUP($AS2192,技まとめ!$A$1:$F$380,4,FALSE)),"－",VLOOKUP($AS2192,技まとめ!$A$1:$F$380,4,FALSE)),"一致","")</f>
        <v/>
      </c>
      <c r="AX2192" s="12" t="str">
        <f t="shared" si="482"/>
        <v>ターザンキックつちだるまフリーズショットイーグルバスター</v>
      </c>
      <c r="AY2192" s="12" t="str">
        <f t="shared" si="483"/>
        <v>ターザンキックつちだるまフリーズショットイーグルバスター</v>
      </c>
      <c r="AZ2192" s="12" t="str">
        <f t="shared" si="484"/>
        <v>ターザンキックつちだるまフリーズショットイーグルバスター</v>
      </c>
      <c r="BA2192" s="12" t="str">
        <f t="shared" si="485"/>
        <v>ターザンキックつちだるまフリーズショットイーグルバスター</v>
      </c>
      <c r="BB2192" s="11" t="str">
        <f t="shared" si="486"/>
        <v>SCSCNSLS</v>
      </c>
      <c r="BC2192" s="11" t="str">
        <f t="shared" si="487"/>
        <v>SCSCNSLS</v>
      </c>
      <c r="BD2192" s="11" t="str">
        <f t="shared" si="488"/>
        <v>SCSCNSLS</v>
      </c>
      <c r="BE2192" s="11" t="str">
        <f t="shared" si="489"/>
        <v>SCSCNSLS</v>
      </c>
    </row>
    <row r="2193" spans="1:57" ht="11.25" hidden="1" customHeight="1">
      <c r="A2193" s="6">
        <v>2192</v>
      </c>
      <c r="B2193" s="7" t="s">
        <v>4753</v>
      </c>
      <c r="C2193" s="8" t="s">
        <v>4754</v>
      </c>
      <c r="D2193" s="7" t="s">
        <v>72</v>
      </c>
      <c r="E2193" s="7" t="s">
        <v>102</v>
      </c>
      <c r="F2193" s="7" t="s">
        <v>109</v>
      </c>
      <c r="G2193" s="9">
        <v>123</v>
      </c>
      <c r="H2193" s="9">
        <v>110</v>
      </c>
      <c r="I2193" s="9">
        <v>58</v>
      </c>
      <c r="J2193" s="9">
        <v>60</v>
      </c>
      <c r="K2193" s="9">
        <v>40</v>
      </c>
      <c r="L2193" s="9">
        <v>41</v>
      </c>
      <c r="M2193" s="9">
        <v>41</v>
      </c>
      <c r="N2193" s="9">
        <v>40</v>
      </c>
      <c r="O2193" s="9">
        <v>40</v>
      </c>
      <c r="P2193" s="9">
        <v>104</v>
      </c>
      <c r="Q2193" s="11">
        <v>108</v>
      </c>
      <c r="R2193" s="11">
        <v>62</v>
      </c>
      <c r="S2193" s="11">
        <v>1</v>
      </c>
      <c r="T2193" s="11">
        <v>91</v>
      </c>
      <c r="U2193" s="11">
        <v>91</v>
      </c>
      <c r="V2193" s="11">
        <v>1</v>
      </c>
      <c r="W2193" s="11">
        <v>90</v>
      </c>
      <c r="X2193" s="11">
        <f t="shared" si="476"/>
        <v>444</v>
      </c>
      <c r="Y2193" s="11">
        <f t="shared" si="477"/>
        <v>4775</v>
      </c>
      <c r="Z2193" s="11">
        <f t="shared" si="478"/>
        <v>2630</v>
      </c>
      <c r="AA2193" s="11">
        <f t="shared" si="479"/>
        <v>3645</v>
      </c>
      <c r="AB2193" s="11">
        <f t="shared" si="480"/>
        <v>3645</v>
      </c>
      <c r="AC2193" s="11">
        <f t="shared" si="481"/>
        <v>4400</v>
      </c>
      <c r="AD2193" s="9" t="s">
        <v>801</v>
      </c>
      <c r="AE2193" s="3" t="str">
        <f>IF(ISERROR(VLOOKUP($AD2193,技まとめ!$A$1:$F$380,6,FALSE)),"－",VLOOKUP($AD2193,技まとめ!$A$1:$F$380,6,FALSE))</f>
        <v>CA</v>
      </c>
      <c r="AF2193" s="3">
        <f>IF(ISERROR(VLOOKUP($AD2193,技まとめ!$A$1:$F$380,3,FALSE)),"－",VLOOKUP($AD2193,技まとめ!$A$1:$F$380,3,FALSE))</f>
        <v>50</v>
      </c>
      <c r="AG2193" s="3">
        <f>IF(ISERROR(VLOOKUP($AD2193,技まとめ!$A$1:$F$380,5,FALSE)),"－",VLOOKUP($AD2193,技まとめ!$A$1:$F$380,5,FALSE))</f>
        <v>35</v>
      </c>
      <c r="AH2193" s="3" t="str">
        <f>IF($E2193=IF(ISERROR(VLOOKUP($AD2193,技まとめ!$A$1:$F$380,4,FALSE)),"－",VLOOKUP($AD2193,技まとめ!$A$1:$F$380,4,FALSE)),"一致","")</f>
        <v/>
      </c>
      <c r="AI2193" s="9" t="s">
        <v>323</v>
      </c>
      <c r="AJ2193" s="3" t="str">
        <f>IF(ISERROR(VLOOKUP($AI2193,技まとめ!$A$1:$F$380,6,FALSE)),"－",VLOOKUP($AI2193,技まとめ!$A$1:$F$380,6,FALSE))</f>
        <v>DR</v>
      </c>
      <c r="AK2193" s="3">
        <f>IF(ISERROR(VLOOKUP($AI2193,技まとめ!$A$1:$F$380,3,FALSE)),"－",VLOOKUP($AI2193,技まとめ!$A$1:$F$380,3,FALSE))</f>
        <v>42</v>
      </c>
      <c r="AL2193" s="3">
        <f>IF(ISERROR(VLOOKUP($AI2193,技まとめ!$A$1:$F$380,5,FALSE)),"－",VLOOKUP($AI2193,技まとめ!$A$1:$F$380,5,FALSE))</f>
        <v>31</v>
      </c>
      <c r="AM2193" s="3" t="str">
        <f>IF($E2193=IF(ISERROR(VLOOKUP($AI2193,技まとめ!$A$1:$F$380,4,FALSE)),"－",VLOOKUP($AI2193,技まとめ!$A$1:$F$380,4,FALSE)),"一致","")</f>
        <v/>
      </c>
      <c r="AN2193" s="9" t="s">
        <v>314</v>
      </c>
      <c r="AO2193" s="3" t="str">
        <f>IF(ISERROR(VLOOKUP($AN2193,技まとめ!$A$1:$F$380,6,FALSE)),"－",VLOOKUP($AN2193,技まとめ!$A$1:$F$380,6,FALSE))</f>
        <v>SC</v>
      </c>
      <c r="AP2193" s="3">
        <f>IF(ISERROR(VLOOKUP($AN2193,技まとめ!$A$1:$F$380,3,FALSE)),"－",VLOOKUP($AN2193,技まとめ!$A$1:$F$380,3,FALSE))</f>
        <v>79</v>
      </c>
      <c r="AQ2193" s="3">
        <f>IF(ISERROR(VLOOKUP($AN2193,技まとめ!$A$1:$F$380,5,FALSE)),"－",VLOOKUP($AN2193,技まとめ!$A$1:$F$380,5,FALSE))</f>
        <v>43</v>
      </c>
      <c r="AR2193" s="3" t="str">
        <f>IF($E2193=IF(ISERROR(VLOOKUP($AN2193,技まとめ!$A$1:$F$380,4,FALSE)),"－",VLOOKUP($AN2193,技まとめ!$A$1:$F$380,4,FALSE)),"一致","")</f>
        <v/>
      </c>
      <c r="AS2193" s="9" t="s">
        <v>124</v>
      </c>
      <c r="AT2193" s="3" t="str">
        <f>IF(ISERROR(VLOOKUP($AS2193,技まとめ!$A$1:$F$380,6,FALSE)),"－",VLOOKUP($AS2193,技まとめ!$A$1:$F$380,6,FALSE))</f>
        <v>BL</v>
      </c>
      <c r="AU2193" s="3">
        <f>IF(ISERROR(VLOOKUP($AS2193,技まとめ!$A$1:$F$380,3,FALSE)),"－",VLOOKUP($AS2193,技まとめ!$A$1:$F$380,3,FALSE))</f>
        <v>42</v>
      </c>
      <c r="AV2193" s="3">
        <f>IF(ISERROR(VLOOKUP($AS2193,技まとめ!$A$1:$F$380,5,FALSE)),"－",VLOOKUP($AS2193,技まとめ!$A$1:$F$380,5,FALSE))</f>
        <v>29</v>
      </c>
      <c r="AW2193" s="3" t="str">
        <f>IF($E2193=IF(ISERROR(VLOOKUP($AS2193,技まとめ!$A$1:$F$380,4,FALSE)),"－",VLOOKUP($AS2193,技まとめ!$A$1:$F$380,4,FALSE)),"一致","")</f>
        <v>一致</v>
      </c>
      <c r="AX2193" s="12" t="str">
        <f t="shared" si="482"/>
        <v>ブラックホールカンガルーキックミラージュシュートフェイクボンバー</v>
      </c>
      <c r="AY2193" s="12" t="str">
        <f t="shared" si="483"/>
        <v>ブラックホールカンガルーキックミラージュシュートフェイクボンバー</v>
      </c>
      <c r="AZ2193" s="12" t="str">
        <f t="shared" si="484"/>
        <v>ブラックホールカンガルーキックミラージュシュートフェイクボンバー</v>
      </c>
      <c r="BA2193" s="12" t="str">
        <f t="shared" si="485"/>
        <v>ブラックホールカンガルーキックミラージュシュートフェイクボンバー</v>
      </c>
      <c r="BB2193" s="11" t="str">
        <f t="shared" si="486"/>
        <v>CADRSCBL</v>
      </c>
      <c r="BC2193" s="11" t="str">
        <f t="shared" si="487"/>
        <v>CADRSCBL</v>
      </c>
      <c r="BD2193" s="11" t="str">
        <f t="shared" si="488"/>
        <v>CADRSCBL</v>
      </c>
      <c r="BE2193" s="11" t="str">
        <f t="shared" si="489"/>
        <v>CADRSCBL</v>
      </c>
    </row>
    <row r="2194" spans="1:57" ht="11.25" hidden="1" customHeight="1">
      <c r="A2194" s="6">
        <v>2193</v>
      </c>
      <c r="B2194" s="7" t="s">
        <v>4755</v>
      </c>
      <c r="C2194" s="8" t="s">
        <v>4756</v>
      </c>
      <c r="D2194" s="7" t="s">
        <v>72</v>
      </c>
      <c r="E2194" s="7" t="s">
        <v>73</v>
      </c>
      <c r="F2194" s="7" t="s">
        <v>128</v>
      </c>
      <c r="G2194" s="9">
        <v>93</v>
      </c>
      <c r="H2194" s="9">
        <v>124</v>
      </c>
      <c r="I2194" s="9">
        <v>62</v>
      </c>
      <c r="J2194" s="9">
        <v>53</v>
      </c>
      <c r="K2194" s="9">
        <v>51</v>
      </c>
      <c r="L2194" s="9">
        <v>53</v>
      </c>
      <c r="M2194" s="9">
        <v>60</v>
      </c>
      <c r="N2194" s="9">
        <v>53</v>
      </c>
      <c r="O2194" s="9">
        <v>50</v>
      </c>
      <c r="P2194" s="9">
        <v>32</v>
      </c>
      <c r="Q2194" s="11">
        <v>112</v>
      </c>
      <c r="R2194" s="11">
        <v>7</v>
      </c>
      <c r="S2194" s="11">
        <v>1</v>
      </c>
      <c r="T2194" s="11">
        <v>103</v>
      </c>
      <c r="U2194" s="11">
        <v>110</v>
      </c>
      <c r="V2194" s="11">
        <v>1</v>
      </c>
      <c r="W2194" s="11">
        <v>100</v>
      </c>
      <c r="X2194" s="11">
        <f t="shared" si="476"/>
        <v>434</v>
      </c>
      <c r="Y2194" s="11">
        <f t="shared" si="477"/>
        <v>4985</v>
      </c>
      <c r="Z2194" s="11">
        <f t="shared" si="478"/>
        <v>755</v>
      </c>
      <c r="AA2194" s="11">
        <f t="shared" si="479"/>
        <v>4115</v>
      </c>
      <c r="AB2194" s="11">
        <f t="shared" si="480"/>
        <v>4115</v>
      </c>
      <c r="AC2194" s="11">
        <f t="shared" si="481"/>
        <v>4655</v>
      </c>
      <c r="AD2194" s="9" t="s">
        <v>543</v>
      </c>
      <c r="AE2194" s="3" t="str">
        <f>IF(ISERROR(VLOOKUP($AD2194,技まとめ!$A$1:$F$380,6,FALSE)),"－",VLOOKUP($AD2194,技まとめ!$A$1:$F$380,6,FALSE))</f>
        <v>SC</v>
      </c>
      <c r="AF2194" s="3">
        <f>IF(ISERROR(VLOOKUP($AD2194,技まとめ!$A$1:$F$380,3,FALSE)),"－",VLOOKUP($AD2194,技まとめ!$A$1:$F$380,3,FALSE))</f>
        <v>25</v>
      </c>
      <c r="AG2194" s="3">
        <f>IF(ISERROR(VLOOKUP($AD2194,技まとめ!$A$1:$F$380,5,FALSE)),"－",VLOOKUP($AD2194,技まとめ!$A$1:$F$380,5,FALSE))</f>
        <v>20</v>
      </c>
      <c r="AH2194" s="3" t="str">
        <f>IF($E2194=IF(ISERROR(VLOOKUP($AD2194,技まとめ!$A$1:$F$380,4,FALSE)),"－",VLOOKUP($AD2194,技まとめ!$A$1:$F$380,4,FALSE)),"一致","")</f>
        <v/>
      </c>
      <c r="AI2194" s="9" t="s">
        <v>111</v>
      </c>
      <c r="AJ2194" s="3" t="str">
        <f>IF(ISERROR(VLOOKUP($AI2194,技まとめ!$A$1:$F$380,6,FALSE)),"－",VLOOKUP($AI2194,技まとめ!$A$1:$F$380,6,FALSE))</f>
        <v>SC</v>
      </c>
      <c r="AK2194" s="3">
        <f>IF(ISERROR(VLOOKUP($AI2194,技まとめ!$A$1:$F$380,3,FALSE)),"－",VLOOKUP($AI2194,技まとめ!$A$1:$F$380,3,FALSE))</f>
        <v>23</v>
      </c>
      <c r="AL2194" s="3">
        <f>IF(ISERROR(VLOOKUP($AI2194,技まとめ!$A$1:$F$380,5,FALSE)),"－",VLOOKUP($AI2194,技まとめ!$A$1:$F$380,5,FALSE))</f>
        <v>20</v>
      </c>
      <c r="AM2194" s="3" t="str">
        <f>IF($E2194=IF(ISERROR(VLOOKUP($AI2194,技まとめ!$A$1:$F$380,4,FALSE)),"－",VLOOKUP($AI2194,技まとめ!$A$1:$F$380,4,FALSE)),"一致","")</f>
        <v/>
      </c>
      <c r="AN2194" s="9" t="s">
        <v>277</v>
      </c>
      <c r="AO2194" s="3" t="str">
        <f>IF(ISERROR(VLOOKUP($AN2194,技まとめ!$A$1:$F$380,6,FALSE)),"－",VLOOKUP($AN2194,技まとめ!$A$1:$F$380,6,FALSE))</f>
        <v>DR</v>
      </c>
      <c r="AP2194" s="3">
        <f>IF(ISERROR(VLOOKUP($AN2194,技まとめ!$A$1:$F$380,3,FALSE)),"－",VLOOKUP($AN2194,技まとめ!$A$1:$F$380,3,FALSE))</f>
        <v>75</v>
      </c>
      <c r="AQ2194" s="3">
        <f>IF(ISERROR(VLOOKUP($AN2194,技まとめ!$A$1:$F$380,5,FALSE)),"－",VLOOKUP($AN2194,技まとめ!$A$1:$F$380,5,FALSE))</f>
        <v>47</v>
      </c>
      <c r="AR2194" s="3" t="str">
        <f>IF($E2194=IF(ISERROR(VLOOKUP($AN2194,技まとめ!$A$1:$F$380,4,FALSE)),"－",VLOOKUP($AN2194,技まとめ!$A$1:$F$380,4,FALSE)),"一致","")</f>
        <v/>
      </c>
      <c r="AS2194" s="9" t="s">
        <v>251</v>
      </c>
      <c r="AT2194" s="3" t="str">
        <f>IF(ISERROR(VLOOKUP($AS2194,技まとめ!$A$1:$F$380,6,FALSE)),"－",VLOOKUP($AS2194,技まとめ!$A$1:$F$380,6,FALSE))</f>
        <v>BL</v>
      </c>
      <c r="AU2194" s="3">
        <f>IF(ISERROR(VLOOKUP($AS2194,技まとめ!$A$1:$F$380,3,FALSE)),"－",VLOOKUP($AS2194,技まとめ!$A$1:$F$380,3,FALSE))</f>
        <v>46</v>
      </c>
      <c r="AV2194" s="3">
        <f>IF(ISERROR(VLOOKUP($AS2194,技まとめ!$A$1:$F$380,5,FALSE)),"－",VLOOKUP($AS2194,技まとめ!$A$1:$F$380,5,FALSE))</f>
        <v>33</v>
      </c>
      <c r="AW2194" s="3" t="str">
        <f>IF($E2194=IF(ISERROR(VLOOKUP($AS2194,技まとめ!$A$1:$F$380,4,FALSE)),"－",VLOOKUP($AS2194,技まとめ!$A$1:$F$380,4,FALSE)),"一致","")</f>
        <v/>
      </c>
      <c r="AX2194" s="12" t="str">
        <f t="shared" si="482"/>
        <v>スピニングシュートローリングキックあいきどうくものいと</v>
      </c>
      <c r="AY2194" s="12" t="str">
        <f t="shared" si="483"/>
        <v>スピニングシュートローリングキックあいきどうくものいと</v>
      </c>
      <c r="AZ2194" s="12" t="str">
        <f t="shared" si="484"/>
        <v>スピニングシュートローリングキックあいきどうくものいと</v>
      </c>
      <c r="BA2194" s="12" t="str">
        <f t="shared" si="485"/>
        <v>スピニングシュートローリングキックあいきどうくものいと</v>
      </c>
      <c r="BB2194" s="11" t="str">
        <f t="shared" si="486"/>
        <v>SCSCDRBL</v>
      </c>
      <c r="BC2194" s="11" t="str">
        <f t="shared" si="487"/>
        <v>SCSCDRBL</v>
      </c>
      <c r="BD2194" s="11" t="str">
        <f t="shared" si="488"/>
        <v>SCSCDRBL</v>
      </c>
      <c r="BE2194" s="11" t="str">
        <f t="shared" si="489"/>
        <v>SCSCDRBL</v>
      </c>
    </row>
    <row r="2195" spans="1:57" ht="11.25" hidden="1" customHeight="1">
      <c r="A2195" s="6">
        <v>2194</v>
      </c>
      <c r="B2195" s="7" t="s">
        <v>4757</v>
      </c>
      <c r="C2195" s="8" t="s">
        <v>4758</v>
      </c>
      <c r="D2195" s="7" t="s">
        <v>72</v>
      </c>
      <c r="E2195" s="7" t="s">
        <v>73</v>
      </c>
      <c r="F2195" s="7" t="s">
        <v>109</v>
      </c>
      <c r="G2195" s="9">
        <v>106</v>
      </c>
      <c r="H2195" s="9">
        <v>112</v>
      </c>
      <c r="I2195" s="9">
        <v>50</v>
      </c>
      <c r="J2195" s="9">
        <v>58</v>
      </c>
      <c r="K2195" s="9">
        <v>60</v>
      </c>
      <c r="L2195" s="9">
        <v>58</v>
      </c>
      <c r="M2195" s="9">
        <v>51</v>
      </c>
      <c r="N2195" s="9">
        <v>50</v>
      </c>
      <c r="O2195" s="9">
        <v>51</v>
      </c>
      <c r="P2195" s="9">
        <v>51</v>
      </c>
      <c r="Q2195" s="11">
        <v>100</v>
      </c>
      <c r="R2195" s="11">
        <v>37</v>
      </c>
      <c r="S2195" s="11">
        <v>1</v>
      </c>
      <c r="T2195" s="11">
        <v>108</v>
      </c>
      <c r="U2195" s="11">
        <v>101</v>
      </c>
      <c r="V2195" s="11">
        <v>1</v>
      </c>
      <c r="W2195" s="11">
        <v>101</v>
      </c>
      <c r="X2195" s="11">
        <f t="shared" si="476"/>
        <v>449</v>
      </c>
      <c r="Y2195" s="11">
        <f t="shared" si="477"/>
        <v>4510</v>
      </c>
      <c r="Z2195" s="11">
        <f t="shared" si="478"/>
        <v>1810</v>
      </c>
      <c r="AA2195" s="11">
        <f t="shared" si="479"/>
        <v>4295</v>
      </c>
      <c r="AB2195" s="11">
        <f t="shared" si="480"/>
        <v>4295</v>
      </c>
      <c r="AC2195" s="11">
        <f t="shared" si="481"/>
        <v>5010</v>
      </c>
      <c r="AD2195" s="9" t="s">
        <v>110</v>
      </c>
      <c r="AE2195" s="3" t="str">
        <f>IF(ISERROR(VLOOKUP($AD2195,技まとめ!$A$1:$F$380,6,FALSE)),"－",VLOOKUP($AD2195,技まとめ!$A$1:$F$380,6,FALSE))</f>
        <v>DR</v>
      </c>
      <c r="AF2195" s="3">
        <f>IF(ISERROR(VLOOKUP($AD2195,技まとめ!$A$1:$F$380,3,FALSE)),"－",VLOOKUP($AD2195,技まとめ!$A$1:$F$380,3,FALSE))</f>
        <v>34</v>
      </c>
      <c r="AG2195" s="3">
        <f>IF(ISERROR(VLOOKUP($AD2195,技まとめ!$A$1:$F$380,5,FALSE)),"－",VLOOKUP($AD2195,技まとめ!$A$1:$F$380,5,FALSE))</f>
        <v>27</v>
      </c>
      <c r="AH2195" s="3" t="str">
        <f>IF($E2195=IF(ISERROR(VLOOKUP($AD2195,技まとめ!$A$1:$F$380,4,FALSE)),"－",VLOOKUP($AD2195,技まとめ!$A$1:$F$380,4,FALSE)),"一致","")</f>
        <v/>
      </c>
      <c r="AI2195" s="9" t="s">
        <v>295</v>
      </c>
      <c r="AJ2195" s="3" t="str">
        <f>IF(ISERROR(VLOOKUP($AI2195,技まとめ!$A$1:$F$380,6,FALSE)),"－",VLOOKUP($AI2195,技まとめ!$A$1:$F$380,6,FALSE))</f>
        <v>DR</v>
      </c>
      <c r="AK2195" s="3">
        <f>IF(ISERROR(VLOOKUP($AI2195,技まとめ!$A$1:$F$380,3,FALSE)),"－",VLOOKUP($AI2195,技まとめ!$A$1:$F$380,3,FALSE))</f>
        <v>13</v>
      </c>
      <c r="AL2195" s="3">
        <f>IF(ISERROR(VLOOKUP($AI2195,技まとめ!$A$1:$F$380,5,FALSE)),"－",VLOOKUP($AI2195,技まとめ!$A$1:$F$380,5,FALSE))</f>
        <v>20</v>
      </c>
      <c r="AM2195" s="3" t="str">
        <f>IF($E2195=IF(ISERROR(VLOOKUP($AI2195,技まとめ!$A$1:$F$380,4,FALSE)),"－",VLOOKUP($AI2195,技まとめ!$A$1:$F$380,4,FALSE)),"一致","")</f>
        <v>一致</v>
      </c>
      <c r="AN2195" s="9" t="s">
        <v>236</v>
      </c>
      <c r="AO2195" s="3" t="str">
        <f>IF(ISERROR(VLOOKUP($AN2195,技まとめ!$A$1:$F$380,6,FALSE)),"－",VLOOKUP($AN2195,技まとめ!$A$1:$F$380,6,FALSE))</f>
        <v>DR</v>
      </c>
      <c r="AP2195" s="3">
        <f>IF(ISERROR(VLOOKUP($AN2195,技まとめ!$A$1:$F$380,3,FALSE)),"－",VLOOKUP($AN2195,技まとめ!$A$1:$F$380,3,FALSE))</f>
        <v>65</v>
      </c>
      <c r="AQ2195" s="3">
        <f>IF(ISERROR(VLOOKUP($AN2195,技まとめ!$A$1:$F$380,5,FALSE)),"－",VLOOKUP($AN2195,技まとめ!$A$1:$F$380,5,FALSE))</f>
        <v>42</v>
      </c>
      <c r="AR2195" s="3" t="str">
        <f>IF($E2195=IF(ISERROR(VLOOKUP($AN2195,技まとめ!$A$1:$F$380,4,FALSE)),"－",VLOOKUP($AN2195,技まとめ!$A$1:$F$380,4,FALSE)),"一致","")</f>
        <v>一致</v>
      </c>
      <c r="AS2195" s="9" t="s">
        <v>99</v>
      </c>
      <c r="AT2195" s="3" t="str">
        <f>IF(ISERROR(VLOOKUP($AS2195,技まとめ!$A$1:$F$380,6,FALSE)),"－",VLOOKUP($AS2195,技まとめ!$A$1:$F$380,6,FALSE))</f>
        <v>DR</v>
      </c>
      <c r="AU2195" s="3">
        <f>IF(ISERROR(VLOOKUP($AS2195,技まとめ!$A$1:$F$380,3,FALSE)),"－",VLOOKUP($AS2195,技まとめ!$A$1:$F$380,3,FALSE))</f>
        <v>77</v>
      </c>
      <c r="AV2195" s="3">
        <f>IF(ISERROR(VLOOKUP($AS2195,技まとめ!$A$1:$F$380,5,FALSE)),"－",VLOOKUP($AS2195,技まとめ!$A$1:$F$380,5,FALSE))</f>
        <v>47</v>
      </c>
      <c r="AW2195" s="3" t="str">
        <f>IF($E2195=IF(ISERROR(VLOOKUP($AS2195,技まとめ!$A$1:$F$380,4,FALSE)),"－",VLOOKUP($AS2195,技まとめ!$A$1:$F$380,4,FALSE)),"一致","")</f>
        <v>一致</v>
      </c>
      <c r="AX2195" s="12" t="str">
        <f t="shared" si="482"/>
        <v>ジグザグスパークダッシュアクセルとうめいフェイントＵ・ボート</v>
      </c>
      <c r="AY2195" s="12" t="str">
        <f t="shared" si="483"/>
        <v>ジグザグスパークダッシュアクセルとうめいフェイントＵ・ボート</v>
      </c>
      <c r="AZ2195" s="12" t="str">
        <f t="shared" si="484"/>
        <v>ジグザグスパークダッシュアクセルとうめいフェイントＵ・ボート</v>
      </c>
      <c r="BA2195" s="12" t="str">
        <f t="shared" si="485"/>
        <v>ジグザグスパークダッシュアクセルとうめいフェイントＵ・ボート</v>
      </c>
      <c r="BB2195" s="11" t="str">
        <f t="shared" si="486"/>
        <v>DRDRDRDR</v>
      </c>
      <c r="BC2195" s="11" t="str">
        <f t="shared" si="487"/>
        <v>DRDRDRDR</v>
      </c>
      <c r="BD2195" s="11" t="str">
        <f t="shared" si="488"/>
        <v>DRDRDRDR</v>
      </c>
      <c r="BE2195" s="11" t="str">
        <f t="shared" si="489"/>
        <v>DRDRDRDR</v>
      </c>
    </row>
    <row r="2196" spans="1:57" ht="11.25" hidden="1" customHeight="1">
      <c r="A2196" s="6">
        <v>2195</v>
      </c>
      <c r="B2196" s="7" t="s">
        <v>4759</v>
      </c>
      <c r="C2196" s="8" t="s">
        <v>4760</v>
      </c>
      <c r="D2196" s="7" t="s">
        <v>72</v>
      </c>
      <c r="E2196" s="7" t="s">
        <v>81</v>
      </c>
      <c r="F2196" s="7" t="s">
        <v>82</v>
      </c>
      <c r="G2196" s="9">
        <v>114</v>
      </c>
      <c r="H2196" s="9">
        <v>109</v>
      </c>
      <c r="I2196" s="9">
        <v>43</v>
      </c>
      <c r="J2196" s="9">
        <v>62</v>
      </c>
      <c r="K2196" s="9">
        <v>82</v>
      </c>
      <c r="L2196" s="9">
        <v>58</v>
      </c>
      <c r="M2196" s="9">
        <v>62</v>
      </c>
      <c r="N2196" s="9">
        <v>61</v>
      </c>
      <c r="O2196" s="9">
        <v>39</v>
      </c>
      <c r="P2196" s="9">
        <v>27</v>
      </c>
      <c r="Q2196" s="11">
        <v>93</v>
      </c>
      <c r="R2196" s="11">
        <v>50</v>
      </c>
      <c r="S2196" s="11">
        <v>1</v>
      </c>
      <c r="T2196" s="11">
        <v>108</v>
      </c>
      <c r="U2196" s="11">
        <v>112</v>
      </c>
      <c r="V2196" s="11">
        <v>1</v>
      </c>
      <c r="W2196" s="11">
        <v>89</v>
      </c>
      <c r="X2196" s="11">
        <f t="shared" si="476"/>
        <v>454</v>
      </c>
      <c r="Y2196" s="11">
        <f t="shared" si="477"/>
        <v>4170</v>
      </c>
      <c r="Z2196" s="11">
        <f t="shared" si="478"/>
        <v>2205</v>
      </c>
      <c r="AA2196" s="11">
        <f t="shared" si="479"/>
        <v>4235</v>
      </c>
      <c r="AB2196" s="11">
        <f t="shared" si="480"/>
        <v>4235</v>
      </c>
      <c r="AC2196" s="11">
        <f t="shared" si="481"/>
        <v>5015</v>
      </c>
      <c r="AD2196" s="9" t="s">
        <v>268</v>
      </c>
      <c r="AE2196" s="3" t="str">
        <f>IF(ISERROR(VLOOKUP($AD2196,技まとめ!$A$1:$F$380,6,FALSE)),"－",VLOOKUP($AD2196,技まとめ!$A$1:$F$380,6,FALSE))</f>
        <v>－</v>
      </c>
      <c r="AF2196" s="3">
        <f>IF(ISERROR(VLOOKUP($AD2196,技まとめ!$A$1:$F$380,3,FALSE)),"－",VLOOKUP($AD2196,技まとめ!$A$1:$F$380,3,FALSE))</f>
        <v>0</v>
      </c>
      <c r="AG2196" s="3">
        <f>IF(ISERROR(VLOOKUP($AD2196,技まとめ!$A$1:$F$380,5,FALSE)),"－",VLOOKUP($AD2196,技まとめ!$A$1:$F$380,5,FALSE))</f>
        <v>0</v>
      </c>
      <c r="AH2196" s="3" t="str">
        <f>IF($E2196=IF(ISERROR(VLOOKUP($AD2196,技まとめ!$A$1:$F$380,4,FALSE)),"－",VLOOKUP($AD2196,技まとめ!$A$1:$F$380,4,FALSE)),"一致","")</f>
        <v/>
      </c>
      <c r="AI2196" s="9" t="s">
        <v>589</v>
      </c>
      <c r="AJ2196" s="3" t="str">
        <f>IF(ISERROR(VLOOKUP($AI2196,技まとめ!$A$1:$F$380,6,FALSE)),"－",VLOOKUP($AI2196,技まとめ!$A$1:$F$380,6,FALSE))</f>
        <v>DR</v>
      </c>
      <c r="AK2196" s="3">
        <f>IF(ISERROR(VLOOKUP($AI2196,技まとめ!$A$1:$F$380,3,FALSE)),"－",VLOOKUP($AI2196,技まとめ!$A$1:$F$380,3,FALSE))</f>
        <v>83</v>
      </c>
      <c r="AL2196" s="3">
        <f>IF(ISERROR(VLOOKUP($AI2196,技まとめ!$A$1:$F$380,5,FALSE)),"－",VLOOKUP($AI2196,技まとめ!$A$1:$F$380,5,FALSE))</f>
        <v>50</v>
      </c>
      <c r="AM2196" s="3" t="str">
        <f>IF($E2196=IF(ISERROR(VLOOKUP($AI2196,技まとめ!$A$1:$F$380,4,FALSE)),"－",VLOOKUP($AI2196,技まとめ!$A$1:$F$380,4,FALSE)),"一致","")</f>
        <v>一致</v>
      </c>
      <c r="AN2196" s="9" t="s">
        <v>590</v>
      </c>
      <c r="AO2196" s="3" t="str">
        <f>IF(ISERROR(VLOOKUP($AN2196,技まとめ!$A$1:$F$380,6,FALSE)),"－",VLOOKUP($AN2196,技まとめ!$A$1:$F$380,6,FALSE))</f>
        <v>BL</v>
      </c>
      <c r="AP2196" s="3">
        <f>IF(ISERROR(VLOOKUP($AN2196,技まとめ!$A$1:$F$380,3,FALSE)),"－",VLOOKUP($AN2196,技まとめ!$A$1:$F$380,3,FALSE))</f>
        <v>27</v>
      </c>
      <c r="AQ2196" s="3">
        <f>IF(ISERROR(VLOOKUP($AN2196,技まとめ!$A$1:$F$380,5,FALSE)),"－",VLOOKUP($AN2196,技まとめ!$A$1:$F$380,5,FALSE))</f>
        <v>25</v>
      </c>
      <c r="AR2196" s="3" t="str">
        <f>IF($E2196=IF(ISERROR(VLOOKUP($AN2196,技まとめ!$A$1:$F$380,4,FALSE)),"－",VLOOKUP($AN2196,技まとめ!$A$1:$F$380,4,FALSE)),"一致","")</f>
        <v/>
      </c>
      <c r="AS2196" s="9" t="s">
        <v>260</v>
      </c>
      <c r="AT2196" s="3" t="str">
        <f>IF(ISERROR(VLOOKUP($AS2196,技まとめ!$A$1:$F$380,6,FALSE)),"－",VLOOKUP($AS2196,技まとめ!$A$1:$F$380,6,FALSE))</f>
        <v>NS</v>
      </c>
      <c r="AU2196" s="3">
        <f>IF(ISERROR(VLOOKUP($AS2196,技まとめ!$A$1:$F$380,3,FALSE)),"－",VLOOKUP($AS2196,技まとめ!$A$1:$F$380,3,FALSE))</f>
        <v>94</v>
      </c>
      <c r="AV2196" s="3">
        <f>IF(ISERROR(VLOOKUP($AS2196,技まとめ!$A$1:$F$380,5,FALSE)),"－",VLOOKUP($AS2196,技まとめ!$A$1:$F$380,5,FALSE))</f>
        <v>52</v>
      </c>
      <c r="AW2196" s="3" t="str">
        <f>IF($E2196=IF(ISERROR(VLOOKUP($AS2196,技まとめ!$A$1:$F$380,4,FALSE)),"－",VLOOKUP($AS2196,技まとめ!$A$1:$F$380,4,FALSE)),"一致","")</f>
        <v/>
      </c>
      <c r="AX2196" s="12" t="str">
        <f t="shared" si="482"/>
        <v>むぞくせいヘブンズタイムフォトンフラッシュデスゾーン</v>
      </c>
      <c r="AY2196" s="12" t="str">
        <f t="shared" si="483"/>
        <v>むぞくせいヘブンズタイムフォトンフラッシュデスゾーン</v>
      </c>
      <c r="AZ2196" s="12" t="str">
        <f t="shared" si="484"/>
        <v>むぞくせいヘブンズタイムフォトンフラッシュデスゾーン</v>
      </c>
      <c r="BA2196" s="12" t="str">
        <f t="shared" si="485"/>
        <v>むぞくせいヘブンズタイムフォトンフラッシュデスゾーン</v>
      </c>
      <c r="BB2196" s="11" t="str">
        <f t="shared" si="486"/>
        <v>－DRBLNS</v>
      </c>
      <c r="BC2196" s="11" t="str">
        <f t="shared" si="487"/>
        <v>－DRBLNS</v>
      </c>
      <c r="BD2196" s="11" t="str">
        <f t="shared" si="488"/>
        <v>－DRBLNS</v>
      </c>
      <c r="BE2196" s="11" t="str">
        <f t="shared" si="489"/>
        <v>－DRBLNS</v>
      </c>
    </row>
    <row r="2197" spans="1:57" ht="11.25" hidden="1" customHeight="1">
      <c r="A2197" s="6">
        <v>2196</v>
      </c>
      <c r="B2197" s="7" t="s">
        <v>4761</v>
      </c>
      <c r="C2197" s="8" t="s">
        <v>4762</v>
      </c>
      <c r="D2197" s="7" t="s">
        <v>72</v>
      </c>
      <c r="E2197" s="7" t="s">
        <v>102</v>
      </c>
      <c r="F2197" s="7" t="s">
        <v>128</v>
      </c>
      <c r="G2197" s="9">
        <v>122</v>
      </c>
      <c r="H2197" s="9">
        <v>97</v>
      </c>
      <c r="I2197" s="9">
        <v>60</v>
      </c>
      <c r="J2197" s="9">
        <v>57</v>
      </c>
      <c r="K2197" s="9">
        <v>54</v>
      </c>
      <c r="L2197" s="9">
        <v>57</v>
      </c>
      <c r="M2197" s="9">
        <v>54</v>
      </c>
      <c r="N2197" s="9">
        <v>39</v>
      </c>
      <c r="O2197" s="9">
        <v>57</v>
      </c>
      <c r="P2197" s="9">
        <v>41</v>
      </c>
      <c r="Q2197" s="11">
        <v>110</v>
      </c>
      <c r="R2197" s="11">
        <v>9</v>
      </c>
      <c r="S2197" s="11">
        <v>1</v>
      </c>
      <c r="T2197" s="11">
        <v>107</v>
      </c>
      <c r="U2197" s="11">
        <v>104</v>
      </c>
      <c r="V2197" s="11">
        <v>1</v>
      </c>
      <c r="W2197" s="11">
        <v>107</v>
      </c>
      <c r="X2197" s="11">
        <f t="shared" si="476"/>
        <v>439</v>
      </c>
      <c r="Y2197" s="11">
        <f t="shared" si="477"/>
        <v>4940</v>
      </c>
      <c r="Z2197" s="11">
        <f t="shared" si="478"/>
        <v>860</v>
      </c>
      <c r="AA2197" s="11">
        <f t="shared" si="479"/>
        <v>4290</v>
      </c>
      <c r="AB2197" s="11">
        <f t="shared" si="480"/>
        <v>4290</v>
      </c>
      <c r="AC2197" s="11">
        <f t="shared" si="481"/>
        <v>4860</v>
      </c>
      <c r="AD2197" s="9" t="s">
        <v>551</v>
      </c>
      <c r="AE2197" s="3" t="str">
        <f>IF(ISERROR(VLOOKUP($AD2197,技まとめ!$A$1:$F$380,6,FALSE)),"－",VLOOKUP($AD2197,技まとめ!$A$1:$F$380,6,FALSE))</f>
        <v>NS</v>
      </c>
      <c r="AF2197" s="3">
        <f>IF(ISERROR(VLOOKUP($AD2197,技まとめ!$A$1:$F$380,3,FALSE)),"－",VLOOKUP($AD2197,技まとめ!$A$1:$F$380,3,FALSE))</f>
        <v>101</v>
      </c>
      <c r="AG2197" s="3">
        <f>IF(ISERROR(VLOOKUP($AD2197,技まとめ!$A$1:$F$380,5,FALSE)),"－",VLOOKUP($AD2197,技まとめ!$A$1:$F$380,5,FALSE))</f>
        <v>55</v>
      </c>
      <c r="AH2197" s="3" t="str">
        <f>IF($E2197=IF(ISERROR(VLOOKUP($AD2197,技まとめ!$A$1:$F$380,4,FALSE)),"－",VLOOKUP($AD2197,技まとめ!$A$1:$F$380,4,FALSE)),"一致","")</f>
        <v>一致</v>
      </c>
      <c r="AI2197" s="9" t="s">
        <v>117</v>
      </c>
      <c r="AJ2197" s="3" t="str">
        <f>IF(ISERROR(VLOOKUP($AI2197,技まとめ!$A$1:$F$380,6,FALSE)),"－",VLOOKUP($AI2197,技まとめ!$A$1:$F$380,6,FALSE))</f>
        <v>SC</v>
      </c>
      <c r="AK2197" s="3">
        <f>IF(ISERROR(VLOOKUP($AI2197,技まとめ!$A$1:$F$380,3,FALSE)),"－",VLOOKUP($AI2197,技まとめ!$A$1:$F$380,3,FALSE))</f>
        <v>38</v>
      </c>
      <c r="AL2197" s="3">
        <f>IF(ISERROR(VLOOKUP($AI2197,技まとめ!$A$1:$F$380,5,FALSE)),"－",VLOOKUP($AI2197,技まとめ!$A$1:$F$380,5,FALSE))</f>
        <v>25</v>
      </c>
      <c r="AM2197" s="3" t="str">
        <f>IF($E2197=IF(ISERROR(VLOOKUP($AI2197,技まとめ!$A$1:$F$380,4,FALSE)),"－",VLOOKUP($AI2197,技まとめ!$A$1:$F$380,4,FALSE)),"一致","")</f>
        <v/>
      </c>
      <c r="AN2197" s="9" t="s">
        <v>118</v>
      </c>
      <c r="AO2197" s="3" t="str">
        <f>IF(ISERROR(VLOOKUP($AN2197,技まとめ!$A$1:$F$380,6,FALSE)),"－",VLOOKUP($AN2197,技まとめ!$A$1:$F$380,6,FALSE))</f>
        <v>BS</v>
      </c>
      <c r="AP2197" s="3">
        <f>IF(ISERROR(VLOOKUP($AN2197,技まとめ!$A$1:$F$380,3,FALSE)),"－",VLOOKUP($AN2197,技まとめ!$A$1:$F$380,3,FALSE))</f>
        <v>64</v>
      </c>
      <c r="AQ2197" s="3">
        <f>IF(ISERROR(VLOOKUP($AN2197,技まとめ!$A$1:$F$380,5,FALSE)),"－",VLOOKUP($AN2197,技まとめ!$A$1:$F$380,5,FALSE))</f>
        <v>37</v>
      </c>
      <c r="AR2197" s="3" t="str">
        <f>IF($E2197=IF(ISERROR(VLOOKUP($AN2197,技まとめ!$A$1:$F$380,4,FALSE)),"－",VLOOKUP($AN2197,技まとめ!$A$1:$F$380,4,FALSE)),"一致","")</f>
        <v/>
      </c>
      <c r="AS2197" s="9" t="s">
        <v>321</v>
      </c>
      <c r="AT2197" s="3" t="str">
        <f>IF(ISERROR(VLOOKUP($AS2197,技まとめ!$A$1:$F$380,6,FALSE)),"－",VLOOKUP($AS2197,技まとめ!$A$1:$F$380,6,FALSE))</f>
        <v>DR</v>
      </c>
      <c r="AU2197" s="3">
        <f>IF(ISERROR(VLOOKUP($AS2197,技まとめ!$A$1:$F$380,3,FALSE)),"－",VLOOKUP($AS2197,技まとめ!$A$1:$F$380,3,FALSE))</f>
        <v>13</v>
      </c>
      <c r="AV2197" s="3">
        <f>IF(ISERROR(VLOOKUP($AS2197,技まとめ!$A$1:$F$380,5,FALSE)),"－",VLOOKUP($AS2197,技まとめ!$A$1:$F$380,5,FALSE))</f>
        <v>20</v>
      </c>
      <c r="AW2197" s="3" t="str">
        <f>IF($E2197=IF(ISERROR(VLOOKUP($AS2197,技まとめ!$A$1:$F$380,4,FALSE)),"－",VLOOKUP($AS2197,技まとめ!$A$1:$F$380,4,FALSE)),"一致","")</f>
        <v/>
      </c>
      <c r="AX2197" s="12" t="str">
        <f t="shared" si="482"/>
        <v>トライアングルＺクルクルヘッドクンフーアタックモンキーターン</v>
      </c>
      <c r="AY2197" s="12" t="str">
        <f t="shared" si="483"/>
        <v>トライアングルＺクルクルヘッドクンフーアタックモンキーターン</v>
      </c>
      <c r="AZ2197" s="12" t="str">
        <f t="shared" si="484"/>
        <v>トライアングルＺクルクルヘッドクンフーアタックモンキーターン</v>
      </c>
      <c r="BA2197" s="12" t="str">
        <f t="shared" si="485"/>
        <v>トライアングルＺクルクルヘッドクンフーアタックモンキーターン</v>
      </c>
      <c r="BB2197" s="11" t="str">
        <f t="shared" si="486"/>
        <v>NSSCBSDR</v>
      </c>
      <c r="BC2197" s="11" t="str">
        <f t="shared" si="487"/>
        <v>NSSCBSDR</v>
      </c>
      <c r="BD2197" s="11" t="str">
        <f t="shared" si="488"/>
        <v>NSSCBSDR</v>
      </c>
      <c r="BE2197" s="11" t="str">
        <f t="shared" si="489"/>
        <v>NSSCBSDR</v>
      </c>
    </row>
    <row r="2198" spans="1:57" ht="11.25" hidden="1" customHeight="1">
      <c r="A2198" s="6">
        <v>2197</v>
      </c>
      <c r="B2198" s="7" t="s">
        <v>4763</v>
      </c>
      <c r="C2198" s="8" t="s">
        <v>4764</v>
      </c>
      <c r="D2198" s="7" t="s">
        <v>72</v>
      </c>
      <c r="E2198" s="7" t="s">
        <v>73</v>
      </c>
      <c r="F2198" s="7" t="s">
        <v>109</v>
      </c>
      <c r="G2198" s="9">
        <v>119</v>
      </c>
      <c r="H2198" s="9">
        <v>97</v>
      </c>
      <c r="I2198" s="9">
        <v>54</v>
      </c>
      <c r="J2198" s="9">
        <v>60</v>
      </c>
      <c r="K2198" s="9">
        <v>57</v>
      </c>
      <c r="L2198" s="9">
        <v>54</v>
      </c>
      <c r="M2198" s="9">
        <v>56</v>
      </c>
      <c r="N2198" s="9">
        <v>42</v>
      </c>
      <c r="O2198" s="9">
        <v>53</v>
      </c>
      <c r="P2198" s="9">
        <v>40</v>
      </c>
      <c r="Q2198" s="11">
        <v>104</v>
      </c>
      <c r="R2198" s="11">
        <v>17</v>
      </c>
      <c r="S2198" s="11">
        <v>1</v>
      </c>
      <c r="T2198" s="11">
        <v>104</v>
      </c>
      <c r="U2198" s="11">
        <v>106</v>
      </c>
      <c r="V2198" s="11">
        <v>1</v>
      </c>
      <c r="W2198" s="11">
        <v>103</v>
      </c>
      <c r="X2198" s="11">
        <f t="shared" si="476"/>
        <v>436</v>
      </c>
      <c r="Y2198" s="11">
        <f t="shared" si="477"/>
        <v>4680</v>
      </c>
      <c r="Z2198" s="11">
        <f t="shared" si="478"/>
        <v>1120</v>
      </c>
      <c r="AA2198" s="11">
        <f t="shared" si="479"/>
        <v>4165</v>
      </c>
      <c r="AB2198" s="11">
        <f t="shared" si="480"/>
        <v>4165</v>
      </c>
      <c r="AC2198" s="11">
        <f t="shared" si="481"/>
        <v>4760</v>
      </c>
      <c r="AD2198" s="9" t="s">
        <v>557</v>
      </c>
      <c r="AE2198" s="3" t="str">
        <f>IF(ISERROR(VLOOKUP($AD2198,技まとめ!$A$1:$F$380,6,FALSE)),"－",VLOOKUP($AD2198,技まとめ!$A$1:$F$380,6,FALSE))</f>
        <v>LS</v>
      </c>
      <c r="AF2198" s="3">
        <f>IF(ISERROR(VLOOKUP($AD2198,技まとめ!$A$1:$F$380,3,FALSE)),"－",VLOOKUP($AD2198,技まとめ!$A$1:$F$380,3,FALSE))</f>
        <v>101</v>
      </c>
      <c r="AG2198" s="3">
        <f>IF(ISERROR(VLOOKUP($AD2198,技まとめ!$A$1:$F$380,5,FALSE)),"－",VLOOKUP($AD2198,技まとめ!$A$1:$F$380,5,FALSE))</f>
        <v>66</v>
      </c>
      <c r="AH2198" s="3" t="str">
        <f>IF($E2198=IF(ISERROR(VLOOKUP($AD2198,技まとめ!$A$1:$F$380,4,FALSE)),"－",VLOOKUP($AD2198,技まとめ!$A$1:$F$380,4,FALSE)),"一致","")</f>
        <v/>
      </c>
      <c r="AI2198" s="9" t="s">
        <v>215</v>
      </c>
      <c r="AJ2198" s="3" t="str">
        <f>IF(ISERROR(VLOOKUP($AI2198,技まとめ!$A$1:$F$380,6,FALSE)),"－",VLOOKUP($AI2198,技まとめ!$A$1:$F$380,6,FALSE))</f>
        <v>DR</v>
      </c>
      <c r="AK2198" s="3">
        <f>IF(ISERROR(VLOOKUP($AI2198,技まとめ!$A$1:$F$380,3,FALSE)),"－",VLOOKUP($AI2198,技まとめ!$A$1:$F$380,3,FALSE))</f>
        <v>15</v>
      </c>
      <c r="AL2198" s="3">
        <f>IF(ISERROR(VLOOKUP($AI2198,技まとめ!$A$1:$F$380,5,FALSE)),"－",VLOOKUP($AI2198,技まとめ!$A$1:$F$380,5,FALSE))</f>
        <v>20</v>
      </c>
      <c r="AM2198" s="3" t="str">
        <f>IF($E2198=IF(ISERROR(VLOOKUP($AI2198,技まとめ!$A$1:$F$380,4,FALSE)),"－",VLOOKUP($AI2198,技まとめ!$A$1:$F$380,4,FALSE)),"一致","")</f>
        <v/>
      </c>
      <c r="AN2198" s="9" t="s">
        <v>481</v>
      </c>
      <c r="AO2198" s="3" t="str">
        <f>IF(ISERROR(VLOOKUP($AN2198,技まとめ!$A$1:$F$380,6,FALSE)),"－",VLOOKUP($AN2198,技まとめ!$A$1:$F$380,6,FALSE))</f>
        <v>SC</v>
      </c>
      <c r="AP2198" s="3">
        <f>IF(ISERROR(VLOOKUP($AN2198,技まとめ!$A$1:$F$380,3,FALSE)),"－",VLOOKUP($AN2198,技まとめ!$A$1:$F$380,3,FALSE))</f>
        <v>59</v>
      </c>
      <c r="AQ2198" s="3">
        <f>IF(ISERROR(VLOOKUP($AN2198,技まとめ!$A$1:$F$380,5,FALSE)),"－",VLOOKUP($AN2198,技まとめ!$A$1:$F$380,5,FALSE))</f>
        <v>34</v>
      </c>
      <c r="AR2198" s="3" t="str">
        <f>IF($E2198=IF(ISERROR(VLOOKUP($AN2198,技まとめ!$A$1:$F$380,4,FALSE)),"－",VLOOKUP($AN2198,技まとめ!$A$1:$F$380,4,FALSE)),"一致","")</f>
        <v/>
      </c>
      <c r="AS2198" s="9" t="s">
        <v>842</v>
      </c>
      <c r="AT2198" s="3" t="str">
        <f>IF(ISERROR(VLOOKUP($AS2198,技まとめ!$A$1:$F$380,6,FALSE)),"－",VLOOKUP($AS2198,技まとめ!$A$1:$F$380,6,FALSE))</f>
        <v>－</v>
      </c>
      <c r="AU2198" s="3">
        <f>IF(ISERROR(VLOOKUP($AS2198,技まとめ!$A$1:$F$380,3,FALSE)),"－",VLOOKUP($AS2198,技まとめ!$A$1:$F$380,3,FALSE))</f>
        <v>0</v>
      </c>
      <c r="AV2198" s="3">
        <f>IF(ISERROR(VLOOKUP($AS2198,技まとめ!$A$1:$F$380,5,FALSE)),"－",VLOOKUP($AS2198,技まとめ!$A$1:$F$380,5,FALSE))</f>
        <v>0</v>
      </c>
      <c r="AW2198" s="3" t="str">
        <f>IF($E2198=IF(ISERROR(VLOOKUP($AS2198,技まとめ!$A$1:$F$380,4,FALSE)),"－",VLOOKUP($AS2198,技まとめ!$A$1:$F$380,4,FALSE)),"一致","")</f>
        <v/>
      </c>
      <c r="AX2198" s="12" t="str">
        <f t="shared" si="482"/>
        <v>トリプルブーストたつまきせんぷうトカチェフボンバーなまける</v>
      </c>
      <c r="AY2198" s="12" t="str">
        <f t="shared" si="483"/>
        <v>トリプルブーストたつまきせんぷうトカチェフボンバーなまける</v>
      </c>
      <c r="AZ2198" s="12" t="str">
        <f t="shared" si="484"/>
        <v>トリプルブーストたつまきせんぷうトカチェフボンバーなまける</v>
      </c>
      <c r="BA2198" s="12" t="str">
        <f t="shared" si="485"/>
        <v>トリプルブーストたつまきせんぷうトカチェフボンバーなまける</v>
      </c>
      <c r="BB2198" s="11" t="str">
        <f t="shared" si="486"/>
        <v>LSDRSC－</v>
      </c>
      <c r="BC2198" s="11" t="str">
        <f t="shared" si="487"/>
        <v>LSDRSC－</v>
      </c>
      <c r="BD2198" s="11" t="str">
        <f t="shared" si="488"/>
        <v>LSDRSC－</v>
      </c>
      <c r="BE2198" s="11" t="str">
        <f t="shared" si="489"/>
        <v>LSDRSC－</v>
      </c>
    </row>
    <row r="2199" spans="1:57" ht="11.25" hidden="1" customHeight="1">
      <c r="A2199" s="6">
        <v>2198</v>
      </c>
      <c r="B2199" s="7" t="s">
        <v>4765</v>
      </c>
      <c r="C2199" s="8" t="s">
        <v>4766</v>
      </c>
      <c r="D2199" s="7" t="s">
        <v>72</v>
      </c>
      <c r="E2199" s="7" t="s">
        <v>81</v>
      </c>
      <c r="F2199" s="7" t="s">
        <v>82</v>
      </c>
      <c r="G2199" s="9">
        <v>118</v>
      </c>
      <c r="H2199" s="9">
        <v>101</v>
      </c>
      <c r="I2199" s="9">
        <v>55</v>
      </c>
      <c r="J2199" s="9">
        <v>53</v>
      </c>
      <c r="K2199" s="9">
        <v>53</v>
      </c>
      <c r="L2199" s="9">
        <v>62</v>
      </c>
      <c r="M2199" s="9">
        <v>54</v>
      </c>
      <c r="N2199" s="9">
        <v>43</v>
      </c>
      <c r="O2199" s="9">
        <v>53</v>
      </c>
      <c r="P2199" s="9">
        <v>46</v>
      </c>
      <c r="Q2199" s="11">
        <v>105</v>
      </c>
      <c r="R2199" s="11">
        <v>13</v>
      </c>
      <c r="S2199" s="11">
        <v>1</v>
      </c>
      <c r="T2199" s="11">
        <v>112</v>
      </c>
      <c r="U2199" s="11">
        <v>104</v>
      </c>
      <c r="V2199" s="11">
        <v>1</v>
      </c>
      <c r="W2199" s="11">
        <v>103</v>
      </c>
      <c r="X2199" s="11">
        <f t="shared" si="476"/>
        <v>439</v>
      </c>
      <c r="Y2199" s="11">
        <f t="shared" si="477"/>
        <v>4720</v>
      </c>
      <c r="Z2199" s="11">
        <f t="shared" si="478"/>
        <v>980</v>
      </c>
      <c r="AA2199" s="11">
        <f t="shared" si="479"/>
        <v>4445</v>
      </c>
      <c r="AB2199" s="11">
        <f t="shared" si="480"/>
        <v>4445</v>
      </c>
      <c r="AC2199" s="11">
        <f t="shared" si="481"/>
        <v>5060</v>
      </c>
      <c r="AD2199" s="9" t="s">
        <v>129</v>
      </c>
      <c r="AE2199" s="3" t="str">
        <f>IF(ISERROR(VLOOKUP($AD2199,技まとめ!$A$1:$F$380,6,FALSE)),"－",VLOOKUP($AD2199,技まとめ!$A$1:$F$380,6,FALSE))</f>
        <v>BL</v>
      </c>
      <c r="AF2199" s="3">
        <f>IF(ISERROR(VLOOKUP($AD2199,技まとめ!$A$1:$F$380,3,FALSE)),"－",VLOOKUP($AD2199,技まとめ!$A$1:$F$380,3,FALSE))</f>
        <v>13</v>
      </c>
      <c r="AG2199" s="3">
        <f>IF(ISERROR(VLOOKUP($AD2199,技まとめ!$A$1:$F$380,5,FALSE)),"－",VLOOKUP($AD2199,技まとめ!$A$1:$F$380,5,FALSE))</f>
        <v>20</v>
      </c>
      <c r="AH2199" s="3" t="str">
        <f>IF($E2199=IF(ISERROR(VLOOKUP($AD2199,技まとめ!$A$1:$F$380,4,FALSE)),"－",VLOOKUP($AD2199,技まとめ!$A$1:$F$380,4,FALSE)),"一致","")</f>
        <v/>
      </c>
      <c r="AI2199" s="9" t="s">
        <v>247</v>
      </c>
      <c r="AJ2199" s="3" t="str">
        <f>IF(ISERROR(VLOOKUP($AI2199,技まとめ!$A$1:$F$380,6,FALSE)),"－",VLOOKUP($AI2199,技まとめ!$A$1:$F$380,6,FALSE))</f>
        <v>NS</v>
      </c>
      <c r="AK2199" s="3">
        <f>IF(ISERROR(VLOOKUP($AI2199,技まとめ!$A$1:$F$380,3,FALSE)),"－",VLOOKUP($AI2199,技まとめ!$A$1:$F$380,3,FALSE))</f>
        <v>72</v>
      </c>
      <c r="AL2199" s="3">
        <f>IF(ISERROR(VLOOKUP($AI2199,技まとめ!$A$1:$F$380,5,FALSE)),"－",VLOOKUP($AI2199,技まとめ!$A$1:$F$380,5,FALSE))</f>
        <v>40</v>
      </c>
      <c r="AM2199" s="3" t="str">
        <f>IF($E2199=IF(ISERROR(VLOOKUP($AI2199,技まとめ!$A$1:$F$380,4,FALSE)),"－",VLOOKUP($AI2199,技まとめ!$A$1:$F$380,4,FALSE)),"一致","")</f>
        <v/>
      </c>
      <c r="AN2199" s="9" t="s">
        <v>295</v>
      </c>
      <c r="AO2199" s="3" t="str">
        <f>IF(ISERROR(VLOOKUP($AN2199,技まとめ!$A$1:$F$380,6,FALSE)),"－",VLOOKUP($AN2199,技まとめ!$A$1:$F$380,6,FALSE))</f>
        <v>DR</v>
      </c>
      <c r="AP2199" s="3">
        <f>IF(ISERROR(VLOOKUP($AN2199,技まとめ!$A$1:$F$380,3,FALSE)),"－",VLOOKUP($AN2199,技まとめ!$A$1:$F$380,3,FALSE))</f>
        <v>13</v>
      </c>
      <c r="AQ2199" s="3">
        <f>IF(ISERROR(VLOOKUP($AN2199,技まとめ!$A$1:$F$380,5,FALSE)),"－",VLOOKUP($AN2199,技まとめ!$A$1:$F$380,5,FALSE))</f>
        <v>20</v>
      </c>
      <c r="AR2199" s="3" t="str">
        <f>IF($E2199=IF(ISERROR(VLOOKUP($AN2199,技まとめ!$A$1:$F$380,4,FALSE)),"－",VLOOKUP($AN2199,技まとめ!$A$1:$F$380,4,FALSE)),"一致","")</f>
        <v/>
      </c>
      <c r="AS2199" s="9" t="s">
        <v>339</v>
      </c>
      <c r="AT2199" s="3" t="str">
        <f>IF(ISERROR(VLOOKUP($AS2199,技まとめ!$A$1:$F$380,6,FALSE)),"－",VLOOKUP($AS2199,技まとめ!$A$1:$F$380,6,FALSE))</f>
        <v>NS</v>
      </c>
      <c r="AU2199" s="3">
        <f>IF(ISERROR(VLOOKUP($AS2199,技まとめ!$A$1:$F$380,3,FALSE)),"－",VLOOKUP($AS2199,技まとめ!$A$1:$F$380,3,FALSE))</f>
        <v>42</v>
      </c>
      <c r="AV2199" s="3">
        <f>IF(ISERROR(VLOOKUP($AS2199,技まとめ!$A$1:$F$380,5,FALSE)),"－",VLOOKUP($AS2199,技まとめ!$A$1:$F$380,5,FALSE))</f>
        <v>28</v>
      </c>
      <c r="AW2199" s="3" t="str">
        <f>IF($E2199=IF(ISERROR(VLOOKUP($AS2199,技まとめ!$A$1:$F$380,4,FALSE)),"－",VLOOKUP($AS2199,技まとめ!$A$1:$F$380,4,FALSE)),"一致","")</f>
        <v/>
      </c>
      <c r="AX2199" s="12" t="str">
        <f t="shared" si="482"/>
        <v>クイックドロウガニメデプロトンダッシュアクセルラン・ボール・ラン</v>
      </c>
      <c r="AY2199" s="12" t="str">
        <f t="shared" si="483"/>
        <v>クイックドロウガニメデプロトンダッシュアクセルラン・ボール・ラン</v>
      </c>
      <c r="AZ2199" s="12" t="str">
        <f t="shared" si="484"/>
        <v>クイックドロウガニメデプロトンダッシュアクセルラン・ボール・ラン</v>
      </c>
      <c r="BA2199" s="12" t="str">
        <f t="shared" si="485"/>
        <v>クイックドロウガニメデプロトンダッシュアクセルラン・ボール・ラン</v>
      </c>
      <c r="BB2199" s="11" t="str">
        <f t="shared" si="486"/>
        <v>BLNSDRNS</v>
      </c>
      <c r="BC2199" s="11" t="str">
        <f t="shared" si="487"/>
        <v>BLNSDRNS</v>
      </c>
      <c r="BD2199" s="11" t="str">
        <f t="shared" si="488"/>
        <v>BLNSDRNS</v>
      </c>
      <c r="BE2199" s="11" t="str">
        <f t="shared" si="489"/>
        <v>BLNSDRNS</v>
      </c>
    </row>
    <row r="2200" spans="1:57" ht="11.25" hidden="1" customHeight="1">
      <c r="A2200" s="6">
        <v>2199</v>
      </c>
      <c r="B2200" s="7" t="s">
        <v>4767</v>
      </c>
      <c r="C2200" s="8" t="s">
        <v>4768</v>
      </c>
      <c r="D2200" s="7" t="s">
        <v>650</v>
      </c>
      <c r="E2200" s="7" t="s">
        <v>95</v>
      </c>
      <c r="F2200" s="7" t="s">
        <v>74</v>
      </c>
      <c r="G2200" s="9">
        <v>75</v>
      </c>
      <c r="H2200" s="9">
        <v>142</v>
      </c>
      <c r="I2200" s="9">
        <v>53</v>
      </c>
      <c r="J2200" s="9">
        <v>57</v>
      </c>
      <c r="K2200" s="9">
        <v>54</v>
      </c>
      <c r="L2200" s="9">
        <v>60</v>
      </c>
      <c r="M2200" s="9">
        <v>53</v>
      </c>
      <c r="N2200" s="9">
        <v>42</v>
      </c>
      <c r="O2200" s="9">
        <v>53</v>
      </c>
      <c r="P2200" s="9">
        <v>49</v>
      </c>
      <c r="Q2200" s="11">
        <v>103</v>
      </c>
      <c r="R2200" s="11">
        <v>20</v>
      </c>
      <c r="S2200" s="11">
        <v>1</v>
      </c>
      <c r="T2200" s="11">
        <v>110</v>
      </c>
      <c r="U2200" s="11">
        <v>103</v>
      </c>
      <c r="V2200" s="11">
        <v>1</v>
      </c>
      <c r="W2200" s="11">
        <v>103</v>
      </c>
      <c r="X2200" s="11">
        <f t="shared" si="476"/>
        <v>441</v>
      </c>
      <c r="Y2200" s="11">
        <f t="shared" si="477"/>
        <v>4640</v>
      </c>
      <c r="Z2200" s="11">
        <f t="shared" si="478"/>
        <v>1225</v>
      </c>
      <c r="AA2200" s="11">
        <f t="shared" si="479"/>
        <v>4375</v>
      </c>
      <c r="AB2200" s="11">
        <f t="shared" si="480"/>
        <v>4375</v>
      </c>
      <c r="AC2200" s="11">
        <f t="shared" si="481"/>
        <v>5015</v>
      </c>
      <c r="AD2200" s="9" t="s">
        <v>886</v>
      </c>
      <c r="AE2200" s="3" t="str">
        <f>IF(ISERROR(VLOOKUP($AD2200,技まとめ!$A$1:$F$380,6,FALSE)),"－",VLOOKUP($AD2200,技まとめ!$A$1:$F$380,6,FALSE))</f>
        <v>CA</v>
      </c>
      <c r="AF2200" s="3">
        <f>IF(ISERROR(VLOOKUP($AD2200,技まとめ!$A$1:$F$380,3,FALSE)),"－",VLOOKUP($AD2200,技まとめ!$A$1:$F$380,3,FALSE))</f>
        <v>58</v>
      </c>
      <c r="AG2200" s="3">
        <f>IF(ISERROR(VLOOKUP($AD2200,技まとめ!$A$1:$F$380,5,FALSE)),"－",VLOOKUP($AD2200,技まとめ!$A$1:$F$380,5,FALSE))</f>
        <v>37</v>
      </c>
      <c r="AH2200" s="3" t="str">
        <f>IF($E2200=IF(ISERROR(VLOOKUP($AD2200,技まとめ!$A$1:$F$380,4,FALSE)),"－",VLOOKUP($AD2200,技まとめ!$A$1:$F$380,4,FALSE)),"一致","")</f>
        <v/>
      </c>
      <c r="AI2200" s="9" t="s">
        <v>385</v>
      </c>
      <c r="AJ2200" s="3" t="str">
        <f>IF(ISERROR(VLOOKUP($AI2200,技まとめ!$A$1:$F$380,6,FALSE)),"－",VLOOKUP($AI2200,技まとめ!$A$1:$F$380,6,FALSE))</f>
        <v>CA</v>
      </c>
      <c r="AK2200" s="3">
        <f>IF(ISERROR(VLOOKUP($AI2200,技まとめ!$A$1:$F$380,3,FALSE)),"－",VLOOKUP($AI2200,技まとめ!$A$1:$F$380,3,FALSE))</f>
        <v>81</v>
      </c>
      <c r="AL2200" s="3">
        <f>IF(ISERROR(VLOOKUP($AI2200,技まとめ!$A$1:$F$380,5,FALSE)),"－",VLOOKUP($AI2200,技まとめ!$A$1:$F$380,5,FALSE))</f>
        <v>47</v>
      </c>
      <c r="AM2200" s="3" t="str">
        <f>IF($E2200=IF(ISERROR(VLOOKUP($AI2200,技まとめ!$A$1:$F$380,4,FALSE)),"－",VLOOKUP($AI2200,技まとめ!$A$1:$F$380,4,FALSE)),"一致","")</f>
        <v/>
      </c>
      <c r="AN2200" s="9" t="s">
        <v>226</v>
      </c>
      <c r="AO2200" s="3" t="str">
        <f>IF(ISERROR(VLOOKUP($AN2200,技まとめ!$A$1:$F$380,6,FALSE)),"－",VLOOKUP($AN2200,技まとめ!$A$1:$F$380,6,FALSE))</f>
        <v>CA</v>
      </c>
      <c r="AP2200" s="3">
        <f>IF(ISERROR(VLOOKUP($AN2200,技まとめ!$A$1:$F$380,3,FALSE)),"－",VLOOKUP($AN2200,技まとめ!$A$1:$F$380,3,FALSE))</f>
        <v>21</v>
      </c>
      <c r="AQ2200" s="3">
        <f>IF(ISERROR(VLOOKUP($AN2200,技まとめ!$A$1:$F$380,5,FALSE)),"－",VLOOKUP($AN2200,技まとめ!$A$1:$F$380,5,FALSE))</f>
        <v>22</v>
      </c>
      <c r="AR2200" s="3" t="str">
        <f>IF($E2200=IF(ISERROR(VLOOKUP($AN2200,技まとめ!$A$1:$F$380,4,FALSE)),"－",VLOOKUP($AN2200,技まとめ!$A$1:$F$380,4,FALSE)),"一致","")</f>
        <v>一致</v>
      </c>
      <c r="AS2200" s="9" t="s">
        <v>251</v>
      </c>
      <c r="AT2200" s="3" t="str">
        <f>IF(ISERROR(VLOOKUP($AS2200,技まとめ!$A$1:$F$380,6,FALSE)),"－",VLOOKUP($AS2200,技まとめ!$A$1:$F$380,6,FALSE))</f>
        <v>BL</v>
      </c>
      <c r="AU2200" s="3">
        <f>IF(ISERROR(VLOOKUP($AS2200,技まとめ!$A$1:$F$380,3,FALSE)),"－",VLOOKUP($AS2200,技まとめ!$A$1:$F$380,3,FALSE))</f>
        <v>46</v>
      </c>
      <c r="AV2200" s="3">
        <f>IF(ISERROR(VLOOKUP($AS2200,技まとめ!$A$1:$F$380,5,FALSE)),"－",VLOOKUP($AS2200,技まとめ!$A$1:$F$380,5,FALSE))</f>
        <v>33</v>
      </c>
      <c r="AW2200" s="3" t="str">
        <f>IF($E2200=IF(ISERROR(VLOOKUP($AS2200,技まとめ!$A$1:$F$380,4,FALSE)),"－",VLOOKUP($AS2200,技まとめ!$A$1:$F$380,4,FALSE)),"一致","")</f>
        <v>一致</v>
      </c>
      <c r="AX2200" s="12" t="str">
        <f t="shared" si="482"/>
        <v>かえんほうしゃトリプルディフェンスゆがむくうかんくものいと</v>
      </c>
      <c r="AY2200" s="12" t="str">
        <f t="shared" si="483"/>
        <v>かえんほうしゃトリプルディフェンスゆがむくうかんくものいと</v>
      </c>
      <c r="AZ2200" s="12" t="str">
        <f t="shared" si="484"/>
        <v>かえんほうしゃトリプルディフェンスゆがむくうかんくものいと</v>
      </c>
      <c r="BA2200" s="12" t="str">
        <f t="shared" si="485"/>
        <v>かえんほうしゃトリプルディフェンスゆがむくうかんくものいと</v>
      </c>
      <c r="BB2200" s="11" t="str">
        <f t="shared" si="486"/>
        <v>CACACABL</v>
      </c>
      <c r="BC2200" s="11" t="str">
        <f t="shared" si="487"/>
        <v>CACACABL</v>
      </c>
      <c r="BD2200" s="11" t="str">
        <f t="shared" si="488"/>
        <v>CACACABL</v>
      </c>
      <c r="BE2200" s="11" t="str">
        <f t="shared" si="489"/>
        <v>CACACABL</v>
      </c>
    </row>
    <row r="2201" spans="1:57" ht="11.25" hidden="1" customHeight="1">
      <c r="A2201" s="6">
        <v>2200</v>
      </c>
      <c r="B2201" s="7" t="s">
        <v>4769</v>
      </c>
      <c r="C2201" s="8" t="s">
        <v>4770</v>
      </c>
      <c r="D2201" s="7" t="s">
        <v>72</v>
      </c>
      <c r="E2201" s="7" t="s">
        <v>102</v>
      </c>
      <c r="F2201" s="7" t="s">
        <v>109</v>
      </c>
      <c r="G2201" s="9">
        <v>129</v>
      </c>
      <c r="H2201" s="9">
        <v>90</v>
      </c>
      <c r="I2201" s="9">
        <v>51</v>
      </c>
      <c r="J2201" s="9">
        <v>51</v>
      </c>
      <c r="K2201" s="9">
        <v>68</v>
      </c>
      <c r="L2201" s="9">
        <v>50</v>
      </c>
      <c r="M2201" s="9">
        <v>76</v>
      </c>
      <c r="N2201" s="9">
        <v>43</v>
      </c>
      <c r="O2201" s="9">
        <v>63</v>
      </c>
      <c r="P2201" s="9">
        <v>18</v>
      </c>
      <c r="Q2201" s="11">
        <v>101</v>
      </c>
      <c r="R2201" s="11">
        <v>1</v>
      </c>
      <c r="S2201" s="11">
        <v>1</v>
      </c>
      <c r="T2201" s="11">
        <v>100</v>
      </c>
      <c r="U2201" s="11">
        <v>126</v>
      </c>
      <c r="V2201" s="11">
        <v>1</v>
      </c>
      <c r="W2201" s="11">
        <v>110</v>
      </c>
      <c r="X2201" s="11">
        <f t="shared" si="476"/>
        <v>440</v>
      </c>
      <c r="Y2201" s="11">
        <f t="shared" si="477"/>
        <v>4595</v>
      </c>
      <c r="Z2201" s="11">
        <f t="shared" si="478"/>
        <v>595</v>
      </c>
      <c r="AA2201" s="11">
        <f t="shared" si="479"/>
        <v>4060</v>
      </c>
      <c r="AB2201" s="11">
        <f t="shared" si="480"/>
        <v>4060</v>
      </c>
      <c r="AC2201" s="11">
        <f t="shared" si="481"/>
        <v>4555</v>
      </c>
      <c r="AD2201" s="9" t="s">
        <v>148</v>
      </c>
      <c r="AE2201" s="3" t="str">
        <f>IF(ISERROR(VLOOKUP($AD2201,技まとめ!$A$1:$F$380,6,FALSE)),"－",VLOOKUP($AD2201,技まとめ!$A$1:$F$380,6,FALSE))</f>
        <v>SC</v>
      </c>
      <c r="AF2201" s="3">
        <f>IF(ISERROR(VLOOKUP($AD2201,技まとめ!$A$1:$F$380,3,FALSE)),"－",VLOOKUP($AD2201,技まとめ!$A$1:$F$380,3,FALSE))</f>
        <v>66</v>
      </c>
      <c r="AG2201" s="3">
        <f>IF(ISERROR(VLOOKUP($AD2201,技まとめ!$A$1:$F$380,5,FALSE)),"－",VLOOKUP($AD2201,技まとめ!$A$1:$F$380,5,FALSE))</f>
        <v>37</v>
      </c>
      <c r="AH2201" s="3" t="str">
        <f>IF($E2201=IF(ISERROR(VLOOKUP($AD2201,技まとめ!$A$1:$F$380,4,FALSE)),"－",VLOOKUP($AD2201,技まとめ!$A$1:$F$380,4,FALSE)),"一致","")</f>
        <v/>
      </c>
      <c r="AI2201" s="9" t="s">
        <v>710</v>
      </c>
      <c r="AJ2201" s="3" t="str">
        <f>IF(ISERROR(VLOOKUP($AI2201,技まとめ!$A$1:$F$380,6,FALSE)),"－",VLOOKUP($AI2201,技まとめ!$A$1:$F$380,6,FALSE))</f>
        <v>DR</v>
      </c>
      <c r="AK2201" s="3">
        <f>IF(ISERROR(VLOOKUP($AI2201,技まとめ!$A$1:$F$380,3,FALSE)),"－",VLOOKUP($AI2201,技まとめ!$A$1:$F$380,3,FALSE))</f>
        <v>15</v>
      </c>
      <c r="AL2201" s="3">
        <f>IF(ISERROR(VLOOKUP($AI2201,技まとめ!$A$1:$F$380,5,FALSE)),"－",VLOOKUP($AI2201,技まとめ!$A$1:$F$380,5,FALSE))</f>
        <v>20</v>
      </c>
      <c r="AM2201" s="3" t="str">
        <f>IF($E2201=IF(ISERROR(VLOOKUP($AI2201,技まとめ!$A$1:$F$380,4,FALSE)),"－",VLOOKUP($AI2201,技まとめ!$A$1:$F$380,4,FALSE)),"一致","")</f>
        <v>一致</v>
      </c>
      <c r="AN2201" s="9" t="s">
        <v>106</v>
      </c>
      <c r="AO2201" s="3" t="str">
        <f>IF(ISERROR(VLOOKUP($AN2201,技まとめ!$A$1:$F$380,6,FALSE)),"－",VLOOKUP($AN2201,技まとめ!$A$1:$F$380,6,FALSE))</f>
        <v>BL</v>
      </c>
      <c r="AP2201" s="3">
        <f>IF(ISERROR(VLOOKUP($AN2201,技まとめ!$A$1:$F$380,3,FALSE)),"－",VLOOKUP($AN2201,技まとめ!$A$1:$F$380,3,FALSE))</f>
        <v>77</v>
      </c>
      <c r="AQ2201" s="3">
        <f>IF(ISERROR(VLOOKUP($AN2201,技まとめ!$A$1:$F$380,5,FALSE)),"－",VLOOKUP($AN2201,技まとめ!$A$1:$F$380,5,FALSE))</f>
        <v>47</v>
      </c>
      <c r="AR2201" s="3" t="str">
        <f>IF($E2201=IF(ISERROR(VLOOKUP($AN2201,技まとめ!$A$1:$F$380,4,FALSE)),"－",VLOOKUP($AN2201,技まとめ!$A$1:$F$380,4,FALSE)),"一致","")</f>
        <v/>
      </c>
      <c r="AS2201" s="9" t="s">
        <v>235</v>
      </c>
      <c r="AT2201" s="3" t="str">
        <f>IF(ISERROR(VLOOKUP($AS2201,技まとめ!$A$1:$F$380,6,FALSE)),"－",VLOOKUP($AS2201,技まとめ!$A$1:$F$380,6,FALSE))</f>
        <v>BL</v>
      </c>
      <c r="AU2201" s="3">
        <f>IF(ISERROR(VLOOKUP($AS2201,技まとめ!$A$1:$F$380,3,FALSE)),"－",VLOOKUP($AS2201,技まとめ!$A$1:$F$380,3,FALSE))</f>
        <v>18</v>
      </c>
      <c r="AV2201" s="3">
        <f>IF(ISERROR(VLOOKUP($AS2201,技まとめ!$A$1:$F$380,5,FALSE)),"－",VLOOKUP($AS2201,技まとめ!$A$1:$F$380,5,FALSE))</f>
        <v>21</v>
      </c>
      <c r="AW2201" s="3" t="str">
        <f>IF($E2201=IF(ISERROR(VLOOKUP($AS2201,技まとめ!$A$1:$F$380,4,FALSE)),"－",VLOOKUP($AS2201,技まとめ!$A$1:$F$380,4,FALSE)),"一致","")</f>
        <v/>
      </c>
      <c r="AX2201" s="12" t="str">
        <f t="shared" si="482"/>
        <v>メガネクラッシュひとりワンツーブロックサーカスドッペルゲンガー</v>
      </c>
      <c r="AY2201" s="12" t="str">
        <f t="shared" si="483"/>
        <v>メガネクラッシュひとりワンツーブロックサーカスドッペルゲンガー</v>
      </c>
      <c r="AZ2201" s="12" t="str">
        <f t="shared" si="484"/>
        <v>メガネクラッシュひとりワンツーブロックサーカスドッペルゲンガー</v>
      </c>
      <c r="BA2201" s="12" t="str">
        <f t="shared" si="485"/>
        <v>メガネクラッシュひとりワンツーブロックサーカスドッペルゲンガー</v>
      </c>
      <c r="BB2201" s="11" t="str">
        <f t="shared" si="486"/>
        <v>SCDRBLBL</v>
      </c>
      <c r="BC2201" s="11" t="str">
        <f t="shared" si="487"/>
        <v>SCDRBLBL</v>
      </c>
      <c r="BD2201" s="11" t="str">
        <f t="shared" si="488"/>
        <v>SCDRBLBL</v>
      </c>
      <c r="BE2201" s="11" t="str">
        <f t="shared" si="489"/>
        <v>SCDRBLBL</v>
      </c>
    </row>
    <row r="2202" spans="1:57" ht="11.25" hidden="1" customHeight="1">
      <c r="A2202" s="6">
        <v>2201</v>
      </c>
      <c r="B2202" s="7" t="s">
        <v>4771</v>
      </c>
      <c r="C2202" s="8" t="s">
        <v>4772</v>
      </c>
      <c r="D2202" s="7" t="s">
        <v>72</v>
      </c>
      <c r="E2202" s="7" t="s">
        <v>95</v>
      </c>
      <c r="F2202" s="7" t="s">
        <v>74</v>
      </c>
      <c r="G2202" s="9">
        <v>94</v>
      </c>
      <c r="H2202" s="9">
        <v>115</v>
      </c>
      <c r="I2202" s="9">
        <v>51</v>
      </c>
      <c r="J2202" s="9">
        <v>54</v>
      </c>
      <c r="K2202" s="9">
        <v>67</v>
      </c>
      <c r="L2202" s="9">
        <v>54</v>
      </c>
      <c r="M2202" s="9">
        <v>73</v>
      </c>
      <c r="N2202" s="9">
        <v>42</v>
      </c>
      <c r="O2202" s="9">
        <v>51</v>
      </c>
      <c r="P2202" s="9">
        <v>33</v>
      </c>
      <c r="Q2202" s="11">
        <v>101</v>
      </c>
      <c r="R2202" s="11">
        <v>14</v>
      </c>
      <c r="S2202" s="11">
        <v>1</v>
      </c>
      <c r="T2202" s="11">
        <v>104</v>
      </c>
      <c r="U2202" s="11">
        <v>123</v>
      </c>
      <c r="V2202" s="11">
        <v>1</v>
      </c>
      <c r="W2202" s="11">
        <v>101</v>
      </c>
      <c r="X2202" s="11">
        <f t="shared" si="476"/>
        <v>445</v>
      </c>
      <c r="Y2202" s="11">
        <f t="shared" si="477"/>
        <v>4550</v>
      </c>
      <c r="Z2202" s="11">
        <f t="shared" si="478"/>
        <v>1005</v>
      </c>
      <c r="AA2202" s="11">
        <f t="shared" si="479"/>
        <v>4155</v>
      </c>
      <c r="AB2202" s="11">
        <f t="shared" si="480"/>
        <v>4155</v>
      </c>
      <c r="AC2202" s="11">
        <f t="shared" si="481"/>
        <v>4735</v>
      </c>
      <c r="AD2202" s="9" t="s">
        <v>665</v>
      </c>
      <c r="AE2202" s="3" t="str">
        <f>IF(ISERROR(VLOOKUP($AD2202,技まとめ!$A$1:$F$380,6,FALSE)),"－",VLOOKUP($AD2202,技まとめ!$A$1:$F$380,6,FALSE))</f>
        <v>CA</v>
      </c>
      <c r="AF2202" s="3">
        <f>IF(ISERROR(VLOOKUP($AD2202,技まとめ!$A$1:$F$380,3,FALSE)),"－",VLOOKUP($AD2202,技まとめ!$A$1:$F$380,3,FALSE))</f>
        <v>19</v>
      </c>
      <c r="AG2202" s="3">
        <f>IF(ISERROR(VLOOKUP($AD2202,技まとめ!$A$1:$F$380,5,FALSE)),"－",VLOOKUP($AD2202,技まとめ!$A$1:$F$380,5,FALSE))</f>
        <v>22</v>
      </c>
      <c r="AH2202" s="3" t="str">
        <f>IF($E2202=IF(ISERROR(VLOOKUP($AD2202,技まとめ!$A$1:$F$380,4,FALSE)),"－",VLOOKUP($AD2202,技まとめ!$A$1:$F$380,4,FALSE)),"一致","")</f>
        <v/>
      </c>
      <c r="AI2202" s="9" t="s">
        <v>801</v>
      </c>
      <c r="AJ2202" s="3" t="str">
        <f>IF(ISERROR(VLOOKUP($AI2202,技まとめ!$A$1:$F$380,6,FALSE)),"－",VLOOKUP($AI2202,技まとめ!$A$1:$F$380,6,FALSE))</f>
        <v>CA</v>
      </c>
      <c r="AK2202" s="3">
        <f>IF(ISERROR(VLOOKUP($AI2202,技まとめ!$A$1:$F$380,3,FALSE)),"－",VLOOKUP($AI2202,技まとめ!$A$1:$F$380,3,FALSE))</f>
        <v>50</v>
      </c>
      <c r="AL2202" s="3">
        <f>IF(ISERROR(VLOOKUP($AI2202,技まとめ!$A$1:$F$380,5,FALSE)),"－",VLOOKUP($AI2202,技まとめ!$A$1:$F$380,5,FALSE))</f>
        <v>35</v>
      </c>
      <c r="AM2202" s="3" t="str">
        <f>IF($E2202=IF(ISERROR(VLOOKUP($AI2202,技まとめ!$A$1:$F$380,4,FALSE)),"－",VLOOKUP($AI2202,技まとめ!$A$1:$F$380,4,FALSE)),"一致","")</f>
        <v>一致</v>
      </c>
      <c r="AN2202" s="9" t="s">
        <v>487</v>
      </c>
      <c r="AO2202" s="3" t="str">
        <f>IF(ISERROR(VLOOKUP($AN2202,技まとめ!$A$1:$F$380,6,FALSE)),"－",VLOOKUP($AN2202,技まとめ!$A$1:$F$380,6,FALSE))</f>
        <v>CA</v>
      </c>
      <c r="AP2202" s="3">
        <f>IF(ISERROR(VLOOKUP($AN2202,技まとめ!$A$1:$F$380,3,FALSE)),"－",VLOOKUP($AN2202,技まとめ!$A$1:$F$380,3,FALSE))</f>
        <v>33</v>
      </c>
      <c r="AQ2202" s="3">
        <f>IF(ISERROR(VLOOKUP($AN2202,技まとめ!$A$1:$F$380,5,FALSE)),"－",VLOOKUP($AN2202,技まとめ!$A$1:$F$380,5,FALSE))</f>
        <v>27</v>
      </c>
      <c r="AR2202" s="3" t="str">
        <f>IF($E2202=IF(ISERROR(VLOOKUP($AN2202,技まとめ!$A$1:$F$380,4,FALSE)),"－",VLOOKUP($AN2202,技まとめ!$A$1:$F$380,4,FALSE)),"一致","")</f>
        <v/>
      </c>
      <c r="AS2202" s="9" t="s">
        <v>309</v>
      </c>
      <c r="AT2202" s="3" t="str">
        <f>IF(ISERROR(VLOOKUP($AS2202,技まとめ!$A$1:$F$380,6,FALSE)),"－",VLOOKUP($AS2202,技まとめ!$A$1:$F$380,6,FALSE))</f>
        <v>BB</v>
      </c>
      <c r="AU2202" s="3">
        <f>IF(ISERROR(VLOOKUP($AS2202,技まとめ!$A$1:$F$380,3,FALSE)),"－",VLOOKUP($AS2202,技まとめ!$A$1:$F$380,3,FALSE))</f>
        <v>23</v>
      </c>
      <c r="AV2202" s="3">
        <f>IF(ISERROR(VLOOKUP($AS2202,技まとめ!$A$1:$F$380,5,FALSE)),"－",VLOOKUP($AS2202,技まとめ!$A$1:$F$380,5,FALSE))</f>
        <v>20</v>
      </c>
      <c r="AW2202" s="3" t="str">
        <f>IF($E2202=IF(ISERROR(VLOOKUP($AS2202,技まとめ!$A$1:$F$380,4,FALSE)),"－",VLOOKUP($AS2202,技まとめ!$A$1:$F$380,4,FALSE)),"一致","")</f>
        <v/>
      </c>
      <c r="AX2202" s="12" t="str">
        <f t="shared" si="482"/>
        <v>トルネードキャッチブラックホールこがらしホーントレイン</v>
      </c>
      <c r="AY2202" s="12" t="str">
        <f t="shared" si="483"/>
        <v>トルネードキャッチブラックホールこがらしホーントレイン</v>
      </c>
      <c r="AZ2202" s="12" t="str">
        <f t="shared" si="484"/>
        <v>トルネードキャッチブラックホールこがらしホーントレイン</v>
      </c>
      <c r="BA2202" s="12" t="str">
        <f t="shared" si="485"/>
        <v>トルネードキャッチブラックホールこがらしホーントレイン</v>
      </c>
      <c r="BB2202" s="11" t="str">
        <f t="shared" si="486"/>
        <v>CACACABB</v>
      </c>
      <c r="BC2202" s="11" t="str">
        <f t="shared" si="487"/>
        <v>CACACABB</v>
      </c>
      <c r="BD2202" s="11" t="str">
        <f t="shared" si="488"/>
        <v>CACACABB</v>
      </c>
      <c r="BE2202" s="11" t="str">
        <f t="shared" si="489"/>
        <v>CACACABB</v>
      </c>
    </row>
    <row r="2203" spans="1:57" ht="11.25" hidden="1" customHeight="1">
      <c r="A2203" s="6">
        <v>2202</v>
      </c>
      <c r="B2203" s="7" t="s">
        <v>4773</v>
      </c>
      <c r="C2203" s="8" t="s">
        <v>4774</v>
      </c>
      <c r="D2203" s="7" t="s">
        <v>72</v>
      </c>
      <c r="E2203" s="7" t="s">
        <v>81</v>
      </c>
      <c r="F2203" s="7" t="s">
        <v>82</v>
      </c>
      <c r="G2203" s="9">
        <v>98</v>
      </c>
      <c r="H2203" s="9">
        <v>120</v>
      </c>
      <c r="I2203" s="9">
        <v>53</v>
      </c>
      <c r="J2203" s="9">
        <v>56</v>
      </c>
      <c r="K2203" s="9">
        <v>70</v>
      </c>
      <c r="L2203" s="9">
        <v>53</v>
      </c>
      <c r="M2203" s="9">
        <v>73</v>
      </c>
      <c r="N2203" s="9">
        <v>49</v>
      </c>
      <c r="O2203" s="9">
        <v>51</v>
      </c>
      <c r="P2203" s="9">
        <v>17</v>
      </c>
      <c r="Q2203" s="11">
        <v>103</v>
      </c>
      <c r="R2203" s="11">
        <v>10</v>
      </c>
      <c r="S2203" s="11">
        <v>1</v>
      </c>
      <c r="T2203" s="11">
        <v>103</v>
      </c>
      <c r="U2203" s="11">
        <v>123</v>
      </c>
      <c r="V2203" s="11">
        <v>1</v>
      </c>
      <c r="W2203" s="11">
        <v>101</v>
      </c>
      <c r="X2203" s="11">
        <f t="shared" si="476"/>
        <v>442</v>
      </c>
      <c r="Y2203" s="11">
        <f t="shared" si="477"/>
        <v>4630</v>
      </c>
      <c r="Z2203" s="11">
        <f t="shared" si="478"/>
        <v>865</v>
      </c>
      <c r="AA2203" s="11">
        <f t="shared" si="479"/>
        <v>4120</v>
      </c>
      <c r="AB2203" s="11">
        <f t="shared" si="480"/>
        <v>4120</v>
      </c>
      <c r="AC2203" s="11">
        <f t="shared" si="481"/>
        <v>4675</v>
      </c>
      <c r="AD2203" s="9" t="s">
        <v>173</v>
      </c>
      <c r="AE2203" s="3" t="str">
        <f>IF(ISERROR(VLOOKUP($AD2203,技まとめ!$A$1:$F$380,6,FALSE)),"－",VLOOKUP($AD2203,技まとめ!$A$1:$F$380,6,FALSE))</f>
        <v>DR</v>
      </c>
      <c r="AF2203" s="3">
        <f>IF(ISERROR(VLOOKUP($AD2203,技まとめ!$A$1:$F$380,3,FALSE)),"－",VLOOKUP($AD2203,技まとめ!$A$1:$F$380,3,FALSE))</f>
        <v>65</v>
      </c>
      <c r="AG2203" s="3">
        <f>IF(ISERROR(VLOOKUP($AD2203,技まとめ!$A$1:$F$380,5,FALSE)),"－",VLOOKUP($AD2203,技まとめ!$A$1:$F$380,5,FALSE))</f>
        <v>42</v>
      </c>
      <c r="AH2203" s="3" t="str">
        <f>IF($E2203=IF(ISERROR(VLOOKUP($AD2203,技まとめ!$A$1:$F$380,4,FALSE)),"－",VLOOKUP($AD2203,技まとめ!$A$1:$F$380,4,FALSE)),"一致","")</f>
        <v/>
      </c>
      <c r="AI2203" s="9" t="s">
        <v>124</v>
      </c>
      <c r="AJ2203" s="3" t="str">
        <f>IF(ISERROR(VLOOKUP($AI2203,技まとめ!$A$1:$F$380,6,FALSE)),"－",VLOOKUP($AI2203,技まとめ!$A$1:$F$380,6,FALSE))</f>
        <v>BL</v>
      </c>
      <c r="AK2203" s="3">
        <f>IF(ISERROR(VLOOKUP($AI2203,技まとめ!$A$1:$F$380,3,FALSE)),"－",VLOOKUP($AI2203,技まとめ!$A$1:$F$380,3,FALSE))</f>
        <v>42</v>
      </c>
      <c r="AL2203" s="3">
        <f>IF(ISERROR(VLOOKUP($AI2203,技まとめ!$A$1:$F$380,5,FALSE)),"－",VLOOKUP($AI2203,技まとめ!$A$1:$F$380,5,FALSE))</f>
        <v>29</v>
      </c>
      <c r="AM2203" s="3" t="str">
        <f>IF($E2203=IF(ISERROR(VLOOKUP($AI2203,技まとめ!$A$1:$F$380,4,FALSE)),"－",VLOOKUP($AI2203,技まとめ!$A$1:$F$380,4,FALSE)),"一致","")</f>
        <v/>
      </c>
      <c r="AN2203" s="9" t="s">
        <v>590</v>
      </c>
      <c r="AO2203" s="3" t="str">
        <f>IF(ISERROR(VLOOKUP($AN2203,技まとめ!$A$1:$F$380,6,FALSE)),"－",VLOOKUP($AN2203,技まとめ!$A$1:$F$380,6,FALSE))</f>
        <v>BL</v>
      </c>
      <c r="AP2203" s="3">
        <f>IF(ISERROR(VLOOKUP($AN2203,技まとめ!$A$1:$F$380,3,FALSE)),"－",VLOOKUP($AN2203,技まとめ!$A$1:$F$380,3,FALSE))</f>
        <v>27</v>
      </c>
      <c r="AQ2203" s="3">
        <f>IF(ISERROR(VLOOKUP($AN2203,技まとめ!$A$1:$F$380,5,FALSE)),"－",VLOOKUP($AN2203,技まとめ!$A$1:$F$380,5,FALSE))</f>
        <v>25</v>
      </c>
      <c r="AR2203" s="3" t="str">
        <f>IF($E2203=IF(ISERROR(VLOOKUP($AN2203,技まとめ!$A$1:$F$380,4,FALSE)),"－",VLOOKUP($AN2203,技まとめ!$A$1:$F$380,4,FALSE)),"一致","")</f>
        <v/>
      </c>
      <c r="AS2203" s="9" t="s">
        <v>398</v>
      </c>
      <c r="AT2203" s="3" t="str">
        <f>IF(ISERROR(VLOOKUP($AS2203,技まとめ!$A$1:$F$380,6,FALSE)),"－",VLOOKUP($AS2203,技まとめ!$A$1:$F$380,6,FALSE))</f>
        <v>BB</v>
      </c>
      <c r="AU2203" s="3">
        <f>IF(ISERROR(VLOOKUP($AS2203,技まとめ!$A$1:$F$380,3,FALSE)),"－",VLOOKUP($AS2203,技まとめ!$A$1:$F$380,3,FALSE))</f>
        <v>71</v>
      </c>
      <c r="AV2203" s="3">
        <f>IF(ISERROR(VLOOKUP($AS2203,技まとめ!$A$1:$F$380,5,FALSE)),"－",VLOOKUP($AS2203,技まとめ!$A$1:$F$380,5,FALSE))</f>
        <v>44</v>
      </c>
      <c r="AW2203" s="3" t="str">
        <f>IF($E2203=IF(ISERROR(VLOOKUP($AS2203,技まとめ!$A$1:$F$380,4,FALSE)),"－",VLOOKUP($AS2203,技まとめ!$A$1:$F$380,4,FALSE)),"一致","")</f>
        <v/>
      </c>
      <c r="AX2203" s="12" t="str">
        <f t="shared" si="482"/>
        <v>ぶんしんフェイントフェイクボンバーフォトンフラッシュアイアンウォール</v>
      </c>
      <c r="AY2203" s="12" t="str">
        <f t="shared" si="483"/>
        <v>ぶんしんフェイントフェイクボンバーフォトンフラッシュアイアンウォール</v>
      </c>
      <c r="AZ2203" s="12" t="str">
        <f t="shared" si="484"/>
        <v>ぶんしんフェイントフェイクボンバーフォトンフラッシュアイアンウォール</v>
      </c>
      <c r="BA2203" s="12" t="str">
        <f t="shared" si="485"/>
        <v>ぶんしんフェイントフェイクボンバーフォトンフラッシュアイアンウォール</v>
      </c>
      <c r="BB2203" s="11" t="str">
        <f t="shared" si="486"/>
        <v>DRBLBLBB</v>
      </c>
      <c r="BC2203" s="11" t="str">
        <f t="shared" si="487"/>
        <v>DRBLBLBB</v>
      </c>
      <c r="BD2203" s="11" t="str">
        <f t="shared" si="488"/>
        <v>DRBLBLBB</v>
      </c>
      <c r="BE2203" s="11" t="str">
        <f t="shared" si="489"/>
        <v>DRBLBLBB</v>
      </c>
    </row>
    <row r="2204" spans="1:57" ht="11.25" hidden="1" customHeight="1">
      <c r="A2204" s="6">
        <v>2203</v>
      </c>
      <c r="B2204" s="7" t="s">
        <v>4775</v>
      </c>
      <c r="C2204" s="8" t="s">
        <v>4776</v>
      </c>
      <c r="D2204" s="7" t="s">
        <v>650</v>
      </c>
      <c r="E2204" s="7" t="s">
        <v>73</v>
      </c>
      <c r="F2204" s="7" t="s">
        <v>128</v>
      </c>
      <c r="G2204" s="9">
        <v>109</v>
      </c>
      <c r="H2204" s="9">
        <v>118</v>
      </c>
      <c r="I2204" s="9">
        <v>55</v>
      </c>
      <c r="J2204" s="9">
        <v>48</v>
      </c>
      <c r="K2204" s="9">
        <v>69</v>
      </c>
      <c r="L2204" s="9">
        <v>50</v>
      </c>
      <c r="M2204" s="9">
        <v>72</v>
      </c>
      <c r="N2204" s="9">
        <v>47</v>
      </c>
      <c r="O2204" s="9">
        <v>57</v>
      </c>
      <c r="P2204" s="9">
        <v>29</v>
      </c>
      <c r="Q2204" s="11">
        <v>105</v>
      </c>
      <c r="R2204" s="11">
        <v>11</v>
      </c>
      <c r="S2204" s="11">
        <v>1</v>
      </c>
      <c r="T2204" s="11">
        <v>100</v>
      </c>
      <c r="U2204" s="11">
        <v>122</v>
      </c>
      <c r="V2204" s="11">
        <v>1</v>
      </c>
      <c r="W2204" s="11">
        <v>107</v>
      </c>
      <c r="X2204" s="11">
        <f t="shared" si="476"/>
        <v>447</v>
      </c>
      <c r="Y2204" s="11">
        <f t="shared" si="477"/>
        <v>4740</v>
      </c>
      <c r="Z2204" s="11">
        <f t="shared" si="478"/>
        <v>930</v>
      </c>
      <c r="AA2204" s="11">
        <f t="shared" si="479"/>
        <v>4045</v>
      </c>
      <c r="AB2204" s="11">
        <f t="shared" si="480"/>
        <v>4045</v>
      </c>
      <c r="AC2204" s="11">
        <f t="shared" si="481"/>
        <v>4590</v>
      </c>
      <c r="AD2204" s="9" t="s">
        <v>710</v>
      </c>
      <c r="AE2204" s="3" t="str">
        <f>IF(ISERROR(VLOOKUP($AD2204,技まとめ!$A$1:$F$380,6,FALSE)),"－",VLOOKUP($AD2204,技まとめ!$A$1:$F$380,6,FALSE))</f>
        <v>DR</v>
      </c>
      <c r="AF2204" s="3">
        <f>IF(ISERROR(VLOOKUP($AD2204,技まとめ!$A$1:$F$380,3,FALSE)),"－",VLOOKUP($AD2204,技まとめ!$A$1:$F$380,3,FALSE))</f>
        <v>15</v>
      </c>
      <c r="AG2204" s="3">
        <f>IF(ISERROR(VLOOKUP($AD2204,技まとめ!$A$1:$F$380,5,FALSE)),"－",VLOOKUP($AD2204,技まとめ!$A$1:$F$380,5,FALSE))</f>
        <v>20</v>
      </c>
      <c r="AH2204" s="3" t="str">
        <f>IF($E2204=IF(ISERROR(VLOOKUP($AD2204,技まとめ!$A$1:$F$380,4,FALSE)),"－",VLOOKUP($AD2204,技まとめ!$A$1:$F$380,4,FALSE)),"一致","")</f>
        <v/>
      </c>
      <c r="AI2204" s="9" t="s">
        <v>388</v>
      </c>
      <c r="AJ2204" s="3" t="str">
        <f>IF(ISERROR(VLOOKUP($AI2204,技まとめ!$A$1:$F$380,6,FALSE)),"－",VLOOKUP($AI2204,技まとめ!$A$1:$F$380,6,FALSE))</f>
        <v>NS</v>
      </c>
      <c r="AK2204" s="3">
        <f>IF(ISERROR(VLOOKUP($AI2204,技まとめ!$A$1:$F$380,3,FALSE)),"－",VLOOKUP($AI2204,技まとめ!$A$1:$F$380,3,FALSE))</f>
        <v>31</v>
      </c>
      <c r="AL2204" s="3">
        <f>IF(ISERROR(VLOOKUP($AI2204,技まとめ!$A$1:$F$380,5,FALSE)),"－",VLOOKUP($AI2204,技まとめ!$A$1:$F$380,5,FALSE))</f>
        <v>22</v>
      </c>
      <c r="AM2204" s="3" t="str">
        <f>IF($E2204=IF(ISERROR(VLOOKUP($AI2204,技まとめ!$A$1:$F$380,4,FALSE)),"－",VLOOKUP($AI2204,技まとめ!$A$1:$F$380,4,FALSE)),"一致","")</f>
        <v/>
      </c>
      <c r="AN2204" s="9" t="s">
        <v>210</v>
      </c>
      <c r="AO2204" s="3" t="str">
        <f>IF(ISERROR(VLOOKUP($AN2204,技まとめ!$A$1:$F$380,6,FALSE)),"－",VLOOKUP($AN2204,技まとめ!$A$1:$F$380,6,FALSE))</f>
        <v>NS</v>
      </c>
      <c r="AP2204" s="3">
        <f>IF(ISERROR(VLOOKUP($AN2204,技まとめ!$A$1:$F$380,3,FALSE)),"－",VLOOKUP($AN2204,技まとめ!$A$1:$F$380,3,FALSE))</f>
        <v>25</v>
      </c>
      <c r="AQ2204" s="3">
        <f>IF(ISERROR(VLOOKUP($AN2204,技まとめ!$A$1:$F$380,5,FALSE)),"－",VLOOKUP($AN2204,技まとめ!$A$1:$F$380,5,FALSE))</f>
        <v>20</v>
      </c>
      <c r="AR2204" s="3" t="str">
        <f>IF($E2204=IF(ISERROR(VLOOKUP($AN2204,技まとめ!$A$1:$F$380,4,FALSE)),"－",VLOOKUP($AN2204,技まとめ!$A$1:$F$380,4,FALSE)),"一致","")</f>
        <v/>
      </c>
      <c r="AS2204" s="9" t="s">
        <v>727</v>
      </c>
      <c r="AT2204" s="3" t="str">
        <f>IF(ISERROR(VLOOKUP($AS2204,技まとめ!$A$1:$F$380,6,FALSE)),"－",VLOOKUP($AS2204,技まとめ!$A$1:$F$380,6,FALSE))</f>
        <v>BS</v>
      </c>
      <c r="AU2204" s="3">
        <f>IF(ISERROR(VLOOKUP($AS2204,技まとめ!$A$1:$F$380,3,FALSE)),"－",VLOOKUP($AS2204,技まとめ!$A$1:$F$380,3,FALSE))</f>
        <v>90</v>
      </c>
      <c r="AV2204" s="3">
        <f>IF(ISERROR(VLOOKUP($AS2204,技まとめ!$A$1:$F$380,5,FALSE)),"－",VLOOKUP($AS2204,技まとめ!$A$1:$F$380,5,FALSE))</f>
        <v>49</v>
      </c>
      <c r="AW2204" s="3" t="str">
        <f>IF($E2204=IF(ISERROR(VLOOKUP($AS2204,技まとめ!$A$1:$F$380,4,FALSE)),"－",VLOOKUP($AS2204,技まとめ!$A$1:$F$380,4,FALSE)),"一致","")</f>
        <v/>
      </c>
      <c r="AX2204" s="12" t="str">
        <f t="shared" si="482"/>
        <v>ひとりワンツーメテオアタックスパイラルショットりゅうせいブレード</v>
      </c>
      <c r="AY2204" s="12" t="str">
        <f t="shared" si="483"/>
        <v>ひとりワンツーメテオアタックスパイラルショットりゅうせいブレード</v>
      </c>
      <c r="AZ2204" s="12" t="str">
        <f t="shared" si="484"/>
        <v>ひとりワンツーメテオアタックスパイラルショットりゅうせいブレード</v>
      </c>
      <c r="BA2204" s="12" t="str">
        <f t="shared" si="485"/>
        <v>ひとりワンツーメテオアタックスパイラルショットりゅうせいブレード</v>
      </c>
      <c r="BB2204" s="11" t="str">
        <f t="shared" si="486"/>
        <v>DRNSNSBS</v>
      </c>
      <c r="BC2204" s="11" t="str">
        <f t="shared" si="487"/>
        <v>DRNSNSBS</v>
      </c>
      <c r="BD2204" s="11" t="str">
        <f t="shared" si="488"/>
        <v>DRNSNSBS</v>
      </c>
      <c r="BE2204" s="11" t="str">
        <f t="shared" si="489"/>
        <v>DRNSNSBS</v>
      </c>
    </row>
    <row r="2205" spans="1:57" ht="11.25" hidden="1" customHeight="1">
      <c r="A2205" s="6">
        <v>2204</v>
      </c>
      <c r="B2205" s="7" t="s">
        <v>4777</v>
      </c>
      <c r="C2205" s="8" t="s">
        <v>4778</v>
      </c>
      <c r="D2205" s="7" t="s">
        <v>72</v>
      </c>
      <c r="E2205" s="7" t="s">
        <v>102</v>
      </c>
      <c r="F2205" s="7" t="s">
        <v>74</v>
      </c>
      <c r="G2205" s="9">
        <v>100</v>
      </c>
      <c r="H2205" s="9">
        <v>130</v>
      </c>
      <c r="I2205" s="9">
        <v>55</v>
      </c>
      <c r="J2205" s="9">
        <v>53</v>
      </c>
      <c r="K2205" s="9">
        <v>57</v>
      </c>
      <c r="L2205" s="9">
        <v>63</v>
      </c>
      <c r="M2205" s="9">
        <v>55</v>
      </c>
      <c r="N2205" s="9">
        <v>53</v>
      </c>
      <c r="O2205" s="9">
        <v>65</v>
      </c>
      <c r="P2205" s="9">
        <v>11</v>
      </c>
      <c r="Q2205" s="11">
        <v>105</v>
      </c>
      <c r="R2205" s="11">
        <v>1</v>
      </c>
      <c r="S2205" s="11">
        <v>1</v>
      </c>
      <c r="T2205" s="11">
        <v>113</v>
      </c>
      <c r="U2205" s="11">
        <v>105</v>
      </c>
      <c r="V2205" s="11">
        <v>1</v>
      </c>
      <c r="W2205" s="11">
        <v>106</v>
      </c>
      <c r="X2205" s="11">
        <f t="shared" si="476"/>
        <v>432</v>
      </c>
      <c r="Y2205" s="11">
        <f t="shared" si="477"/>
        <v>4735</v>
      </c>
      <c r="Z2205" s="11">
        <f t="shared" si="478"/>
        <v>575</v>
      </c>
      <c r="AA2205" s="11">
        <f t="shared" si="479"/>
        <v>4495</v>
      </c>
      <c r="AB2205" s="11">
        <f t="shared" si="480"/>
        <v>4495</v>
      </c>
      <c r="AC2205" s="11">
        <f t="shared" si="481"/>
        <v>5055</v>
      </c>
      <c r="AD2205" s="9" t="s">
        <v>401</v>
      </c>
      <c r="AE2205" s="3" t="str">
        <f>IF(ISERROR(VLOOKUP($AD2205,技まとめ!$A$1:$F$380,6,FALSE)),"－",VLOOKUP($AD2205,技まとめ!$A$1:$F$380,6,FALSE))</f>
        <v>CA</v>
      </c>
      <c r="AF2205" s="3">
        <f>IF(ISERROR(VLOOKUP($AD2205,技まとめ!$A$1:$F$380,3,FALSE)),"－",VLOOKUP($AD2205,技まとめ!$A$1:$F$380,3,FALSE))</f>
        <v>48</v>
      </c>
      <c r="AG2205" s="3">
        <f>IF(ISERROR(VLOOKUP($AD2205,技まとめ!$A$1:$F$380,5,FALSE)),"－",VLOOKUP($AD2205,技まとめ!$A$1:$F$380,5,FALSE))</f>
        <v>32</v>
      </c>
      <c r="AH2205" s="3" t="str">
        <f>IF($E2205=IF(ISERROR(VLOOKUP($AD2205,技まとめ!$A$1:$F$380,4,FALSE)),"－",VLOOKUP($AD2205,技まとめ!$A$1:$F$380,4,FALSE)),"一致","")</f>
        <v/>
      </c>
      <c r="AI2205" s="9" t="s">
        <v>1172</v>
      </c>
      <c r="AJ2205" s="3" t="str">
        <f>IF(ISERROR(VLOOKUP($AI2205,技まとめ!$A$1:$F$380,6,FALSE)),"－",VLOOKUP($AI2205,技まとめ!$A$1:$F$380,6,FALSE))</f>
        <v>P2</v>
      </c>
      <c r="AK2205" s="3">
        <f>IF(ISERROR(VLOOKUP($AI2205,技まとめ!$A$1:$F$380,3,FALSE)),"－",VLOOKUP($AI2205,技まとめ!$A$1:$F$380,3,FALSE))</f>
        <v>104</v>
      </c>
      <c r="AL2205" s="3">
        <f>IF(ISERROR(VLOOKUP($AI2205,技まとめ!$A$1:$F$380,5,FALSE)),"－",VLOOKUP($AI2205,技まとめ!$A$1:$F$380,5,FALSE))</f>
        <v>55</v>
      </c>
      <c r="AM2205" s="3" t="str">
        <f>IF($E2205=IF(ISERROR(VLOOKUP($AI2205,技まとめ!$A$1:$F$380,4,FALSE)),"－",VLOOKUP($AI2205,技まとめ!$A$1:$F$380,4,FALSE)),"一致","")</f>
        <v>一致</v>
      </c>
      <c r="AN2205" s="9" t="s">
        <v>590</v>
      </c>
      <c r="AO2205" s="3" t="str">
        <f>IF(ISERROR(VLOOKUP($AN2205,技まとめ!$A$1:$F$380,6,FALSE)),"－",VLOOKUP($AN2205,技まとめ!$A$1:$F$380,6,FALSE))</f>
        <v>BL</v>
      </c>
      <c r="AP2205" s="3">
        <f>IF(ISERROR(VLOOKUP($AN2205,技まとめ!$A$1:$F$380,3,FALSE)),"－",VLOOKUP($AN2205,技まとめ!$A$1:$F$380,3,FALSE))</f>
        <v>27</v>
      </c>
      <c r="AQ2205" s="3">
        <f>IF(ISERROR(VLOOKUP($AN2205,技まとめ!$A$1:$F$380,5,FALSE)),"－",VLOOKUP($AN2205,技まとめ!$A$1:$F$380,5,FALSE))</f>
        <v>25</v>
      </c>
      <c r="AR2205" s="3" t="str">
        <f>IF($E2205=IF(ISERROR(VLOOKUP($AN2205,技まとめ!$A$1:$F$380,4,FALSE)),"－",VLOOKUP($AN2205,技まとめ!$A$1:$F$380,4,FALSE)),"一致","")</f>
        <v>一致</v>
      </c>
      <c r="AS2205" s="9" t="s">
        <v>156</v>
      </c>
      <c r="AT2205" s="3" t="str">
        <f>IF(ISERROR(VLOOKUP($AS2205,技まとめ!$A$1:$F$380,6,FALSE)),"－",VLOOKUP($AS2205,技まとめ!$A$1:$F$380,6,FALSE))</f>
        <v>BB</v>
      </c>
      <c r="AU2205" s="3">
        <f>IF(ISERROR(VLOOKUP($AS2205,技まとめ!$A$1:$F$380,3,FALSE)),"－",VLOOKUP($AS2205,技まとめ!$A$1:$F$380,3,FALSE))</f>
        <v>17</v>
      </c>
      <c r="AV2205" s="3">
        <f>IF(ISERROR(VLOOKUP($AS2205,技まとめ!$A$1:$F$380,5,FALSE)),"－",VLOOKUP($AS2205,技まとめ!$A$1:$F$380,5,FALSE))</f>
        <v>20</v>
      </c>
      <c r="AW2205" s="3" t="str">
        <f>IF($E2205=IF(ISERROR(VLOOKUP($AS2205,技まとめ!$A$1:$F$380,4,FALSE)),"－",VLOOKUP($AS2205,技まとめ!$A$1:$F$380,4,FALSE)),"一致","")</f>
        <v>一致</v>
      </c>
      <c r="AX2205" s="12" t="str">
        <f t="shared" si="482"/>
        <v>ゴールずらしミリオンハンズフォトンフラッシュジャイアントスピン</v>
      </c>
      <c r="AY2205" s="12" t="str">
        <f t="shared" si="483"/>
        <v>ゴールずらしミリオンハンズフォトンフラッシュジャイアントスピン</v>
      </c>
      <c r="AZ2205" s="12" t="str">
        <f t="shared" si="484"/>
        <v>ゴールずらしミリオンハンズフォトンフラッシュジャイアントスピン</v>
      </c>
      <c r="BA2205" s="12" t="str">
        <f t="shared" si="485"/>
        <v>ゴールずらしミリオンハンズフォトンフラッシュジャイアントスピン</v>
      </c>
      <c r="BB2205" s="11" t="str">
        <f t="shared" si="486"/>
        <v>CAP2BLBB</v>
      </c>
      <c r="BC2205" s="11" t="str">
        <f t="shared" si="487"/>
        <v>CAP2BLBB</v>
      </c>
      <c r="BD2205" s="11" t="str">
        <f t="shared" si="488"/>
        <v>CAP2BLBB</v>
      </c>
      <c r="BE2205" s="11" t="str">
        <f t="shared" si="489"/>
        <v>CAP2BLBB</v>
      </c>
    </row>
    <row r="2206" spans="1:57" ht="11.25" hidden="1" customHeight="1">
      <c r="A2206" s="6">
        <v>2205</v>
      </c>
      <c r="B2206" s="7" t="s">
        <v>4779</v>
      </c>
      <c r="C2206" s="8" t="s">
        <v>4780</v>
      </c>
      <c r="D2206" s="7" t="s">
        <v>72</v>
      </c>
      <c r="E2206" s="7" t="s">
        <v>73</v>
      </c>
      <c r="F2206" s="7" t="s">
        <v>82</v>
      </c>
      <c r="G2206" s="9">
        <v>98</v>
      </c>
      <c r="H2206" s="9">
        <v>133</v>
      </c>
      <c r="I2206" s="9">
        <v>51</v>
      </c>
      <c r="J2206" s="9">
        <v>49</v>
      </c>
      <c r="K2206" s="9">
        <v>49</v>
      </c>
      <c r="L2206" s="9">
        <v>48</v>
      </c>
      <c r="M2206" s="9">
        <v>42</v>
      </c>
      <c r="N2206" s="9">
        <v>39</v>
      </c>
      <c r="O2206" s="9">
        <v>51</v>
      </c>
      <c r="P2206" s="9">
        <v>73</v>
      </c>
      <c r="Q2206" s="11">
        <v>101</v>
      </c>
      <c r="R2206" s="11">
        <v>28</v>
      </c>
      <c r="S2206" s="11">
        <v>1</v>
      </c>
      <c r="T2206" s="11">
        <v>98</v>
      </c>
      <c r="U2206" s="11">
        <v>92</v>
      </c>
      <c r="V2206" s="11">
        <v>1</v>
      </c>
      <c r="W2206" s="11">
        <v>101</v>
      </c>
      <c r="X2206" s="11">
        <f t="shared" si="476"/>
        <v>422</v>
      </c>
      <c r="Y2206" s="11">
        <f t="shared" si="477"/>
        <v>4550</v>
      </c>
      <c r="Z2206" s="11">
        <f t="shared" si="478"/>
        <v>1495</v>
      </c>
      <c r="AA2206" s="11">
        <f t="shared" si="479"/>
        <v>3945</v>
      </c>
      <c r="AB2206" s="11">
        <f t="shared" si="480"/>
        <v>3945</v>
      </c>
      <c r="AC2206" s="11">
        <f t="shared" si="481"/>
        <v>4565</v>
      </c>
      <c r="AD2206" s="9" t="s">
        <v>129</v>
      </c>
      <c r="AE2206" s="3" t="str">
        <f>IF(ISERROR(VLOOKUP($AD2206,技まとめ!$A$1:$F$380,6,FALSE)),"－",VLOOKUP($AD2206,技まとめ!$A$1:$F$380,6,FALSE))</f>
        <v>BL</v>
      </c>
      <c r="AF2206" s="3">
        <f>IF(ISERROR(VLOOKUP($AD2206,技まとめ!$A$1:$F$380,3,FALSE)),"－",VLOOKUP($AD2206,技まとめ!$A$1:$F$380,3,FALSE))</f>
        <v>13</v>
      </c>
      <c r="AG2206" s="3">
        <f>IF(ISERROR(VLOOKUP($AD2206,技まとめ!$A$1:$F$380,5,FALSE)),"－",VLOOKUP($AD2206,技まとめ!$A$1:$F$380,5,FALSE))</f>
        <v>20</v>
      </c>
      <c r="AH2206" s="3" t="str">
        <f>IF($E2206=IF(ISERROR(VLOOKUP($AD2206,技まとめ!$A$1:$F$380,4,FALSE)),"－",VLOOKUP($AD2206,技まとめ!$A$1:$F$380,4,FALSE)),"一致","")</f>
        <v/>
      </c>
      <c r="AI2206" s="9" t="s">
        <v>103</v>
      </c>
      <c r="AJ2206" s="3" t="str">
        <f>IF(ISERROR(VLOOKUP($AI2206,技まとめ!$A$1:$F$380,6,FALSE)),"－",VLOOKUP($AI2206,技まとめ!$A$1:$F$380,6,FALSE))</f>
        <v>DR</v>
      </c>
      <c r="AK2206" s="3">
        <f>IF(ISERROR(VLOOKUP($AI2206,技まとめ!$A$1:$F$380,3,FALSE)),"－",VLOOKUP($AI2206,技まとめ!$A$1:$F$380,3,FALSE))</f>
        <v>56</v>
      </c>
      <c r="AL2206" s="3">
        <f>IF(ISERROR(VLOOKUP($AI2206,技まとめ!$A$1:$F$380,5,FALSE)),"－",VLOOKUP($AI2206,技まとめ!$A$1:$F$380,5,FALSE))</f>
        <v>39</v>
      </c>
      <c r="AM2206" s="3" t="str">
        <f>IF($E2206=IF(ISERROR(VLOOKUP($AI2206,技まとめ!$A$1:$F$380,4,FALSE)),"－",VLOOKUP($AI2206,技まとめ!$A$1:$F$380,4,FALSE)),"一致","")</f>
        <v/>
      </c>
      <c r="AN2206" s="9" t="s">
        <v>96</v>
      </c>
      <c r="AO2206" s="3" t="str">
        <f>IF(ISERROR(VLOOKUP($AN2206,技まとめ!$A$1:$F$380,6,FALSE)),"－",VLOOKUP($AN2206,技まとめ!$A$1:$F$380,6,FALSE))</f>
        <v>DR</v>
      </c>
      <c r="AP2206" s="3">
        <f>IF(ISERROR(VLOOKUP($AN2206,技まとめ!$A$1:$F$380,3,FALSE)),"－",VLOOKUP($AN2206,技まとめ!$A$1:$F$380,3,FALSE))</f>
        <v>52</v>
      </c>
      <c r="AQ2206" s="3">
        <f>IF(ISERROR(VLOOKUP($AN2206,技まとめ!$A$1:$F$380,5,FALSE)),"－",VLOOKUP($AN2206,技まとめ!$A$1:$F$380,5,FALSE))</f>
        <v>36</v>
      </c>
      <c r="AR2206" s="3" t="str">
        <f>IF($E2206=IF(ISERROR(VLOOKUP($AN2206,技まとめ!$A$1:$F$380,4,FALSE)),"－",VLOOKUP($AN2206,技まとめ!$A$1:$F$380,4,FALSE)),"一致","")</f>
        <v/>
      </c>
      <c r="AS2206" s="9" t="s">
        <v>169</v>
      </c>
      <c r="AT2206" s="3" t="str">
        <f>IF(ISERROR(VLOOKUP($AS2206,技まとめ!$A$1:$F$380,6,FALSE)),"－",VLOOKUP($AS2206,技まとめ!$A$1:$F$380,6,FALSE))</f>
        <v>DR</v>
      </c>
      <c r="AU2206" s="3">
        <f>IF(ISERROR(VLOOKUP($AS2206,技まとめ!$A$1:$F$380,3,FALSE)),"－",VLOOKUP($AS2206,技まとめ!$A$1:$F$380,3,FALSE))</f>
        <v>71</v>
      </c>
      <c r="AV2206" s="3">
        <f>IF(ISERROR(VLOOKUP($AS2206,技まとめ!$A$1:$F$380,5,FALSE)),"－",VLOOKUP($AS2206,技まとめ!$A$1:$F$380,5,FALSE))</f>
        <v>44</v>
      </c>
      <c r="AW2206" s="3" t="str">
        <f>IF($E2206=IF(ISERROR(VLOOKUP($AS2206,技まとめ!$A$1:$F$380,4,FALSE)),"－",VLOOKUP($AS2206,技まとめ!$A$1:$F$380,4,FALSE)),"一致","")</f>
        <v/>
      </c>
      <c r="AX2206" s="12" t="str">
        <f t="shared" si="482"/>
        <v>クイックドロウまぼろしドリブルワープドライブエコーボール</v>
      </c>
      <c r="AY2206" s="12" t="str">
        <f t="shared" si="483"/>
        <v>クイックドロウまぼろしドリブルワープドライブエコーボール</v>
      </c>
      <c r="AZ2206" s="12" t="str">
        <f t="shared" si="484"/>
        <v>クイックドロウまぼろしドリブルワープドライブエコーボール</v>
      </c>
      <c r="BA2206" s="12" t="str">
        <f t="shared" si="485"/>
        <v>クイックドロウまぼろしドリブルワープドライブエコーボール</v>
      </c>
      <c r="BB2206" s="11" t="str">
        <f t="shared" si="486"/>
        <v>BLDRDRDR</v>
      </c>
      <c r="BC2206" s="11" t="str">
        <f t="shared" si="487"/>
        <v>BLDRDRDR</v>
      </c>
      <c r="BD2206" s="11" t="str">
        <f t="shared" si="488"/>
        <v>BLDRDRDR</v>
      </c>
      <c r="BE2206" s="11" t="str">
        <f t="shared" si="489"/>
        <v>BLDRDRDR</v>
      </c>
    </row>
    <row r="2207" spans="1:57" ht="11.25" hidden="1" customHeight="1">
      <c r="A2207" s="6">
        <v>2206</v>
      </c>
      <c r="B2207" s="7" t="s">
        <v>4781</v>
      </c>
      <c r="C2207" s="8" t="s">
        <v>4782</v>
      </c>
      <c r="D2207" s="7" t="s">
        <v>72</v>
      </c>
      <c r="E2207" s="7" t="s">
        <v>95</v>
      </c>
      <c r="F2207" s="7" t="s">
        <v>109</v>
      </c>
      <c r="G2207" s="9">
        <v>94</v>
      </c>
      <c r="H2207" s="9">
        <v>132</v>
      </c>
      <c r="I2207" s="9">
        <v>51</v>
      </c>
      <c r="J2207" s="9">
        <v>51</v>
      </c>
      <c r="K2207" s="9">
        <v>48</v>
      </c>
      <c r="L2207" s="9">
        <v>50</v>
      </c>
      <c r="M2207" s="9">
        <v>41</v>
      </c>
      <c r="N2207" s="9">
        <v>39</v>
      </c>
      <c r="O2207" s="9">
        <v>51</v>
      </c>
      <c r="P2207" s="9">
        <v>71</v>
      </c>
      <c r="Q2207" s="11">
        <v>101</v>
      </c>
      <c r="R2207" s="11">
        <v>27</v>
      </c>
      <c r="S2207" s="11">
        <v>1</v>
      </c>
      <c r="T2207" s="11">
        <v>100</v>
      </c>
      <c r="U2207" s="11">
        <v>91</v>
      </c>
      <c r="V2207" s="11">
        <v>1</v>
      </c>
      <c r="W2207" s="11">
        <v>101</v>
      </c>
      <c r="X2207" s="11">
        <f t="shared" si="476"/>
        <v>422</v>
      </c>
      <c r="Y2207" s="11">
        <f t="shared" si="477"/>
        <v>4550</v>
      </c>
      <c r="Z2207" s="11">
        <f t="shared" si="478"/>
        <v>1460</v>
      </c>
      <c r="AA2207" s="11">
        <f t="shared" si="479"/>
        <v>4015</v>
      </c>
      <c r="AB2207" s="11">
        <f t="shared" si="480"/>
        <v>4015</v>
      </c>
      <c r="AC2207" s="11">
        <f t="shared" si="481"/>
        <v>4640</v>
      </c>
      <c r="AD2207" s="9" t="s">
        <v>255</v>
      </c>
      <c r="AE2207" s="3" t="str">
        <f>IF(ISERROR(VLOOKUP($AD2207,技まとめ!$A$1:$F$380,6,FALSE)),"－",VLOOKUP($AD2207,技まとめ!$A$1:$F$380,6,FALSE))</f>
        <v>DR</v>
      </c>
      <c r="AF2207" s="3">
        <f>IF(ISERROR(VLOOKUP($AD2207,技まとめ!$A$1:$F$380,3,FALSE)),"－",VLOOKUP($AD2207,技まとめ!$A$1:$F$380,3,FALSE))</f>
        <v>52</v>
      </c>
      <c r="AG2207" s="3">
        <f>IF(ISERROR(VLOOKUP($AD2207,技まとめ!$A$1:$F$380,5,FALSE)),"－",VLOOKUP($AD2207,技まとめ!$A$1:$F$380,5,FALSE))</f>
        <v>36</v>
      </c>
      <c r="AH2207" s="3" t="str">
        <f>IF($E2207=IF(ISERROR(VLOOKUP($AD2207,技まとめ!$A$1:$F$380,4,FALSE)),"－",VLOOKUP($AD2207,技まとめ!$A$1:$F$380,4,FALSE)),"一致","")</f>
        <v/>
      </c>
      <c r="AI2207" s="9" t="s">
        <v>186</v>
      </c>
      <c r="AJ2207" s="3" t="str">
        <f>IF(ISERROR(VLOOKUP($AI2207,技まとめ!$A$1:$F$380,6,FALSE)),"－",VLOOKUP($AI2207,技まとめ!$A$1:$F$380,6,FALSE))</f>
        <v>DR</v>
      </c>
      <c r="AK2207" s="3">
        <f>IF(ISERROR(VLOOKUP($AI2207,技まとめ!$A$1:$F$380,3,FALSE)),"－",VLOOKUP($AI2207,技まとめ!$A$1:$F$380,3,FALSE))</f>
        <v>27</v>
      </c>
      <c r="AL2207" s="3">
        <f>IF(ISERROR(VLOOKUP($AI2207,技まとめ!$A$1:$F$380,5,FALSE)),"－",VLOOKUP($AI2207,技まとめ!$A$1:$F$380,5,FALSE))</f>
        <v>25</v>
      </c>
      <c r="AM2207" s="3" t="str">
        <f>IF($E2207=IF(ISERROR(VLOOKUP($AI2207,技まとめ!$A$1:$F$380,4,FALSE)),"－",VLOOKUP($AI2207,技まとめ!$A$1:$F$380,4,FALSE)),"一致","")</f>
        <v/>
      </c>
      <c r="AN2207" s="9" t="s">
        <v>481</v>
      </c>
      <c r="AO2207" s="3" t="str">
        <f>IF(ISERROR(VLOOKUP($AN2207,技まとめ!$A$1:$F$380,6,FALSE)),"－",VLOOKUP($AN2207,技まとめ!$A$1:$F$380,6,FALSE))</f>
        <v>SC</v>
      </c>
      <c r="AP2207" s="3">
        <f>IF(ISERROR(VLOOKUP($AN2207,技まとめ!$A$1:$F$380,3,FALSE)),"－",VLOOKUP($AN2207,技まとめ!$A$1:$F$380,3,FALSE))</f>
        <v>59</v>
      </c>
      <c r="AQ2207" s="3">
        <f>IF(ISERROR(VLOOKUP($AN2207,技まとめ!$A$1:$F$380,5,FALSE)),"－",VLOOKUP($AN2207,技まとめ!$A$1:$F$380,5,FALSE))</f>
        <v>34</v>
      </c>
      <c r="AR2207" s="3" t="str">
        <f>IF($E2207=IF(ISERROR(VLOOKUP($AN2207,技まとめ!$A$1:$F$380,4,FALSE)),"－",VLOOKUP($AN2207,技まとめ!$A$1:$F$380,4,FALSE)),"一致","")</f>
        <v>一致</v>
      </c>
      <c r="AS2207" s="9" t="s">
        <v>5011</v>
      </c>
      <c r="AT2207" s="3" t="str">
        <f>IF(ISERROR(VLOOKUP($AS2207,技まとめ!$A$1:$F$380,6,FALSE)),"－",VLOOKUP($AS2207,技まとめ!$A$1:$F$380,6,FALSE))</f>
        <v>－</v>
      </c>
      <c r="AU2207" s="3">
        <f>IF(ISERROR(VLOOKUP($AS2207,技まとめ!$A$1:$F$380,3,FALSE)),"－",VLOOKUP($AS2207,技まとめ!$A$1:$F$380,3,FALSE))</f>
        <v>0</v>
      </c>
      <c r="AV2207" s="3">
        <f>IF(ISERROR(VLOOKUP($AS2207,技まとめ!$A$1:$F$380,5,FALSE)),"－",VLOOKUP($AS2207,技まとめ!$A$1:$F$380,5,FALSE))</f>
        <v>0</v>
      </c>
      <c r="AW2207" s="3" t="str">
        <f>IF($E2207=IF(ISERROR(VLOOKUP($AS2207,技まとめ!$A$1:$F$380,4,FALSE)),"－",VLOOKUP($AS2207,技まとめ!$A$1:$F$380,4,FALSE)),"一致","")</f>
        <v/>
      </c>
      <c r="AX2207" s="12" t="str">
        <f t="shared" si="482"/>
        <v>カマイタチフーセンガムトカチェフボンバーイケイケ！</v>
      </c>
      <c r="AY2207" s="12" t="str">
        <f t="shared" si="483"/>
        <v>カマイタチフーセンガムトカチェフボンバーイケイケ！</v>
      </c>
      <c r="AZ2207" s="12" t="str">
        <f t="shared" si="484"/>
        <v>カマイタチフーセンガムトカチェフボンバーイケイケ！</v>
      </c>
      <c r="BA2207" s="12" t="str">
        <f t="shared" si="485"/>
        <v>カマイタチフーセンガムトカチェフボンバーイケイケ！</v>
      </c>
      <c r="BB2207" s="11" t="str">
        <f t="shared" si="486"/>
        <v>DRDRSC－</v>
      </c>
      <c r="BC2207" s="11" t="str">
        <f t="shared" si="487"/>
        <v>DRDRSC－</v>
      </c>
      <c r="BD2207" s="11" t="str">
        <f t="shared" si="488"/>
        <v>DRDRSC－</v>
      </c>
      <c r="BE2207" s="11" t="str">
        <f t="shared" si="489"/>
        <v>DRDRSC－</v>
      </c>
    </row>
    <row r="2208" spans="1:57" ht="11.25" hidden="1" customHeight="1">
      <c r="A2208" s="6">
        <v>2207</v>
      </c>
      <c r="B2208" s="7" t="s">
        <v>4783</v>
      </c>
      <c r="C2208" s="8" t="s">
        <v>4784</v>
      </c>
      <c r="D2208" s="7" t="s">
        <v>72</v>
      </c>
      <c r="E2208" s="7" t="s">
        <v>81</v>
      </c>
      <c r="F2208" s="7" t="s">
        <v>128</v>
      </c>
      <c r="G2208" s="9">
        <v>96</v>
      </c>
      <c r="H2208" s="9">
        <v>134</v>
      </c>
      <c r="I2208" s="9">
        <v>48</v>
      </c>
      <c r="J2208" s="9">
        <v>51</v>
      </c>
      <c r="K2208" s="9">
        <v>53</v>
      </c>
      <c r="L2208" s="9">
        <v>51</v>
      </c>
      <c r="M2208" s="9">
        <v>65</v>
      </c>
      <c r="N2208" s="9">
        <v>41</v>
      </c>
      <c r="O2208" s="9">
        <v>51</v>
      </c>
      <c r="P2208" s="9">
        <v>53</v>
      </c>
      <c r="Q2208" s="11">
        <v>98</v>
      </c>
      <c r="R2208" s="11">
        <v>16</v>
      </c>
      <c r="S2208" s="11">
        <v>1</v>
      </c>
      <c r="T2208" s="11">
        <v>101</v>
      </c>
      <c r="U2208" s="11">
        <v>115</v>
      </c>
      <c r="V2208" s="11">
        <v>1</v>
      </c>
      <c r="W2208" s="11">
        <v>101</v>
      </c>
      <c r="X2208" s="11">
        <f t="shared" si="476"/>
        <v>433</v>
      </c>
      <c r="Y2208" s="11">
        <f t="shared" si="477"/>
        <v>4430</v>
      </c>
      <c r="Z2208" s="11">
        <f t="shared" si="478"/>
        <v>1075</v>
      </c>
      <c r="AA2208" s="11">
        <f t="shared" si="479"/>
        <v>4050</v>
      </c>
      <c r="AB2208" s="11">
        <f t="shared" si="480"/>
        <v>4050</v>
      </c>
      <c r="AC2208" s="11">
        <f t="shared" si="481"/>
        <v>4625</v>
      </c>
      <c r="AD2208" s="9" t="s">
        <v>500</v>
      </c>
      <c r="AE2208" s="3" t="str">
        <f>IF(ISERROR(VLOOKUP($AD2208,技まとめ!$A$1:$F$380,6,FALSE)),"－",VLOOKUP($AD2208,技まとめ!$A$1:$F$380,6,FALSE))</f>
        <v>SC</v>
      </c>
      <c r="AF2208" s="3">
        <f>IF(ISERROR(VLOOKUP($AD2208,技まとめ!$A$1:$F$380,3,FALSE)),"－",VLOOKUP($AD2208,技まとめ!$A$1:$F$380,3,FALSE))</f>
        <v>31</v>
      </c>
      <c r="AG2208" s="3">
        <f>IF(ISERROR(VLOOKUP($AD2208,技まとめ!$A$1:$F$380,5,FALSE)),"－",VLOOKUP($AD2208,技まとめ!$A$1:$F$380,5,FALSE))</f>
        <v>22</v>
      </c>
      <c r="AH2208" s="3" t="str">
        <f>IF($E2208=IF(ISERROR(VLOOKUP($AD2208,技まとめ!$A$1:$F$380,4,FALSE)),"－",VLOOKUP($AD2208,技まとめ!$A$1:$F$380,4,FALSE)),"一致","")</f>
        <v/>
      </c>
      <c r="AI2208" s="9" t="s">
        <v>540</v>
      </c>
      <c r="AJ2208" s="3" t="str">
        <f>IF(ISERROR(VLOOKUP($AI2208,技まとめ!$A$1:$F$380,6,FALSE)),"－",VLOOKUP($AI2208,技まとめ!$A$1:$F$380,6,FALSE))</f>
        <v>BS</v>
      </c>
      <c r="AK2208" s="3">
        <f>IF(ISERROR(VLOOKUP($AI2208,技まとめ!$A$1:$F$380,3,FALSE)),"－",VLOOKUP($AI2208,技まとめ!$A$1:$F$380,3,FALSE))</f>
        <v>51</v>
      </c>
      <c r="AL2208" s="3">
        <f>IF(ISERROR(VLOOKUP($AI2208,技まとめ!$A$1:$F$380,5,FALSE)),"－",VLOOKUP($AI2208,技まとめ!$A$1:$F$380,5,FALSE))</f>
        <v>31</v>
      </c>
      <c r="AM2208" s="3" t="str">
        <f>IF($E2208=IF(ISERROR(VLOOKUP($AI2208,技まとめ!$A$1:$F$380,4,FALSE)),"－",VLOOKUP($AI2208,技まとめ!$A$1:$F$380,4,FALSE)),"一致","")</f>
        <v>一致</v>
      </c>
      <c r="AN2208" s="9" t="s">
        <v>247</v>
      </c>
      <c r="AO2208" s="3" t="str">
        <f>IF(ISERROR(VLOOKUP($AN2208,技まとめ!$A$1:$F$380,6,FALSE)),"－",VLOOKUP($AN2208,技まとめ!$A$1:$F$380,6,FALSE))</f>
        <v>NS</v>
      </c>
      <c r="AP2208" s="3">
        <f>IF(ISERROR(VLOOKUP($AN2208,技まとめ!$A$1:$F$380,3,FALSE)),"－",VLOOKUP($AN2208,技まとめ!$A$1:$F$380,3,FALSE))</f>
        <v>72</v>
      </c>
      <c r="AQ2208" s="3">
        <f>IF(ISERROR(VLOOKUP($AN2208,技まとめ!$A$1:$F$380,5,FALSE)),"－",VLOOKUP($AN2208,技まとめ!$A$1:$F$380,5,FALSE))</f>
        <v>40</v>
      </c>
      <c r="AR2208" s="3" t="str">
        <f>IF($E2208=IF(ISERROR(VLOOKUP($AN2208,技まとめ!$A$1:$F$380,4,FALSE)),"－",VLOOKUP($AN2208,技まとめ!$A$1:$F$380,4,FALSE)),"一致","")</f>
        <v/>
      </c>
      <c r="AS2208" s="9" t="s">
        <v>169</v>
      </c>
      <c r="AT2208" s="3" t="str">
        <f>IF(ISERROR(VLOOKUP($AS2208,技まとめ!$A$1:$F$380,6,FALSE)),"－",VLOOKUP($AS2208,技まとめ!$A$1:$F$380,6,FALSE))</f>
        <v>DR</v>
      </c>
      <c r="AU2208" s="3">
        <f>IF(ISERROR(VLOOKUP($AS2208,技まとめ!$A$1:$F$380,3,FALSE)),"－",VLOOKUP($AS2208,技まとめ!$A$1:$F$380,3,FALSE))</f>
        <v>71</v>
      </c>
      <c r="AV2208" s="3">
        <f>IF(ISERROR(VLOOKUP($AS2208,技まとめ!$A$1:$F$380,5,FALSE)),"－",VLOOKUP($AS2208,技まとめ!$A$1:$F$380,5,FALSE))</f>
        <v>44</v>
      </c>
      <c r="AW2208" s="3" t="str">
        <f>IF($E2208=IF(ISERROR(VLOOKUP($AS2208,技まとめ!$A$1:$F$380,4,FALSE)),"－",VLOOKUP($AS2208,技まとめ!$A$1:$F$380,4,FALSE)),"一致","")</f>
        <v/>
      </c>
      <c r="AX2208" s="12" t="str">
        <f t="shared" si="482"/>
        <v>つちだるまバックトルネードガニメデプロトンエコーボール</v>
      </c>
      <c r="AY2208" s="12" t="str">
        <f t="shared" si="483"/>
        <v>つちだるまバックトルネードガニメデプロトンエコーボール</v>
      </c>
      <c r="AZ2208" s="12" t="str">
        <f t="shared" si="484"/>
        <v>つちだるまバックトルネードガニメデプロトンエコーボール</v>
      </c>
      <c r="BA2208" s="12" t="str">
        <f t="shared" si="485"/>
        <v>つちだるまバックトルネードガニメデプロトンエコーボール</v>
      </c>
      <c r="BB2208" s="11" t="str">
        <f t="shared" si="486"/>
        <v>SCBSNSDR</v>
      </c>
      <c r="BC2208" s="11" t="str">
        <f t="shared" si="487"/>
        <v>SCBSNSDR</v>
      </c>
      <c r="BD2208" s="11" t="str">
        <f t="shared" si="488"/>
        <v>SCBSNSDR</v>
      </c>
      <c r="BE2208" s="11" t="str">
        <f t="shared" si="489"/>
        <v>SCBSNSDR</v>
      </c>
    </row>
    <row r="2209" spans="1:57" ht="11.25" hidden="1" customHeight="1">
      <c r="A2209" s="6">
        <v>2208</v>
      </c>
      <c r="B2209" s="7" t="s">
        <v>4785</v>
      </c>
      <c r="C2209" s="8" t="s">
        <v>4786</v>
      </c>
      <c r="D2209" s="7" t="s">
        <v>72</v>
      </c>
      <c r="E2209" s="7" t="s">
        <v>95</v>
      </c>
      <c r="F2209" s="7" t="s">
        <v>82</v>
      </c>
      <c r="G2209" s="9">
        <v>104</v>
      </c>
      <c r="H2209" s="9">
        <v>119</v>
      </c>
      <c r="I2209" s="9">
        <v>53</v>
      </c>
      <c r="J2209" s="9">
        <v>53</v>
      </c>
      <c r="K2209" s="9">
        <v>56</v>
      </c>
      <c r="L2209" s="9">
        <v>54</v>
      </c>
      <c r="M2209" s="9">
        <v>48</v>
      </c>
      <c r="N2209" s="9">
        <v>48</v>
      </c>
      <c r="O2209" s="9">
        <v>51</v>
      </c>
      <c r="P2209" s="9">
        <v>57</v>
      </c>
      <c r="Q2209" s="11">
        <v>103</v>
      </c>
      <c r="R2209" s="11">
        <v>32</v>
      </c>
      <c r="S2209" s="11">
        <v>1</v>
      </c>
      <c r="T2209" s="11">
        <v>104</v>
      </c>
      <c r="U2209" s="11">
        <v>98</v>
      </c>
      <c r="V2209" s="11">
        <v>1</v>
      </c>
      <c r="W2209" s="11">
        <v>101</v>
      </c>
      <c r="X2209" s="11">
        <f t="shared" si="476"/>
        <v>440</v>
      </c>
      <c r="Y2209" s="11">
        <f t="shared" si="477"/>
        <v>4630</v>
      </c>
      <c r="Z2209" s="11">
        <f t="shared" si="478"/>
        <v>1635</v>
      </c>
      <c r="AA2209" s="11">
        <f t="shared" si="479"/>
        <v>4155</v>
      </c>
      <c r="AB2209" s="11">
        <f t="shared" si="480"/>
        <v>4155</v>
      </c>
      <c r="AC2209" s="11">
        <f t="shared" si="481"/>
        <v>4825</v>
      </c>
      <c r="AD2209" s="9" t="s">
        <v>1070</v>
      </c>
      <c r="AE2209" s="3" t="str">
        <f>IF(ISERROR(VLOOKUP($AD2209,技まとめ!$A$1:$F$380,6,FALSE)),"－",VLOOKUP($AD2209,技まとめ!$A$1:$F$380,6,FALSE))</f>
        <v>BB</v>
      </c>
      <c r="AF2209" s="3">
        <f>IF(ISERROR(VLOOKUP($AD2209,技まとめ!$A$1:$F$380,3,FALSE)),"－",VLOOKUP($AD2209,技まとめ!$A$1:$F$380,3,FALSE))</f>
        <v>78</v>
      </c>
      <c r="AG2209" s="3">
        <f>IF(ISERROR(VLOOKUP($AD2209,技まとめ!$A$1:$F$380,5,FALSE)),"－",VLOOKUP($AD2209,技まとめ!$A$1:$F$380,5,FALSE))</f>
        <v>46</v>
      </c>
      <c r="AH2209" s="3" t="str">
        <f>IF($E2209=IF(ISERROR(VLOOKUP($AD2209,技まとめ!$A$1:$F$380,4,FALSE)),"－",VLOOKUP($AD2209,技まとめ!$A$1:$F$380,4,FALSE)),"一致","")</f>
        <v>一致</v>
      </c>
      <c r="AI2209" s="9" t="s">
        <v>608</v>
      </c>
      <c r="AJ2209" s="3" t="str">
        <f>IF(ISERROR(VLOOKUP($AI2209,技まとめ!$A$1:$F$380,6,FALSE)),"－",VLOOKUP($AI2209,技まとめ!$A$1:$F$380,6,FALSE))</f>
        <v>BL</v>
      </c>
      <c r="AK2209" s="3">
        <f>IF(ISERROR(VLOOKUP($AI2209,技まとめ!$A$1:$F$380,3,FALSE)),"－",VLOOKUP($AI2209,技まとめ!$A$1:$F$380,3,FALSE))</f>
        <v>83</v>
      </c>
      <c r="AL2209" s="3">
        <f>IF(ISERROR(VLOOKUP($AI2209,技まとめ!$A$1:$F$380,5,FALSE)),"－",VLOOKUP($AI2209,技まとめ!$A$1:$F$380,5,FALSE))</f>
        <v>50</v>
      </c>
      <c r="AM2209" s="3" t="str">
        <f>IF($E2209=IF(ISERROR(VLOOKUP($AI2209,技まとめ!$A$1:$F$380,4,FALSE)),"－",VLOOKUP($AI2209,技まとめ!$A$1:$F$380,4,FALSE)),"一致","")</f>
        <v/>
      </c>
      <c r="AN2209" s="9" t="s">
        <v>123</v>
      </c>
      <c r="AO2209" s="3" t="str">
        <f>IF(ISERROR(VLOOKUP($AN2209,技まとめ!$A$1:$F$380,6,FALSE)),"－",VLOOKUP($AN2209,技まとめ!$A$1:$F$380,6,FALSE))</f>
        <v>DR</v>
      </c>
      <c r="AP2209" s="3">
        <f>IF(ISERROR(VLOOKUP($AN2209,技まとめ!$A$1:$F$380,3,FALSE)),"－",VLOOKUP($AN2209,技まとめ!$A$1:$F$380,3,FALSE))</f>
        <v>36</v>
      </c>
      <c r="AQ2209" s="3">
        <f>IF(ISERROR(VLOOKUP($AN2209,技まとめ!$A$1:$F$380,5,FALSE)),"－",VLOOKUP($AN2209,技まとめ!$A$1:$F$380,5,FALSE))</f>
        <v>27</v>
      </c>
      <c r="AR2209" s="3" t="str">
        <f>IF($E2209=IF(ISERROR(VLOOKUP($AN2209,技まとめ!$A$1:$F$380,4,FALSE)),"－",VLOOKUP($AN2209,技まとめ!$A$1:$F$380,4,FALSE)),"一致","")</f>
        <v/>
      </c>
      <c r="AS2209" s="9" t="s">
        <v>83</v>
      </c>
      <c r="AT2209" s="3" t="str">
        <f>IF(ISERROR(VLOOKUP($AS2209,技まとめ!$A$1:$F$380,6,FALSE)),"－",VLOOKUP($AS2209,技まとめ!$A$1:$F$380,6,FALSE))</f>
        <v>DR</v>
      </c>
      <c r="AU2209" s="3">
        <f>IF(ISERROR(VLOOKUP($AS2209,技まとめ!$A$1:$F$380,3,FALSE)),"－",VLOOKUP($AS2209,技まとめ!$A$1:$F$380,3,FALSE))</f>
        <v>13</v>
      </c>
      <c r="AV2209" s="3">
        <f>IF(ISERROR(VLOOKUP($AS2209,技まとめ!$A$1:$F$380,5,FALSE)),"－",VLOOKUP($AS2209,技まとめ!$A$1:$F$380,5,FALSE))</f>
        <v>20</v>
      </c>
      <c r="AW2209" s="3" t="str">
        <f>IF($E2209=IF(ISERROR(VLOOKUP($AS2209,技まとめ!$A$1:$F$380,4,FALSE)),"－",VLOOKUP($AS2209,技まとめ!$A$1:$F$380,4,FALSE)),"一致","")</f>
        <v/>
      </c>
      <c r="AX2209" s="12" t="str">
        <f t="shared" si="482"/>
        <v>アステロイドベルトプラネットシールドごりむちゅうしっぷうダッシュ</v>
      </c>
      <c r="AY2209" s="12" t="str">
        <f t="shared" si="483"/>
        <v>アステロイドベルトプラネットシールドごりむちゅうしっぷうダッシュ</v>
      </c>
      <c r="AZ2209" s="12" t="str">
        <f t="shared" si="484"/>
        <v>アステロイドベルトプラネットシールドごりむちゅうしっぷうダッシュ</v>
      </c>
      <c r="BA2209" s="12" t="str">
        <f t="shared" si="485"/>
        <v>アステロイドベルトプラネットシールドごりむちゅうしっぷうダッシュ</v>
      </c>
      <c r="BB2209" s="11" t="str">
        <f t="shared" si="486"/>
        <v>BBBLDRDR</v>
      </c>
      <c r="BC2209" s="11" t="str">
        <f t="shared" si="487"/>
        <v>BBBLDRDR</v>
      </c>
      <c r="BD2209" s="11" t="str">
        <f t="shared" si="488"/>
        <v>BBBLDRDR</v>
      </c>
      <c r="BE2209" s="11" t="str">
        <f t="shared" si="489"/>
        <v>BBBLDRDR</v>
      </c>
    </row>
    <row r="2210" spans="1:57" ht="11.25" hidden="1" customHeight="1">
      <c r="A2210" s="6">
        <v>2209</v>
      </c>
      <c r="B2210" s="7" t="s">
        <v>4787</v>
      </c>
      <c r="C2210" s="8" t="s">
        <v>4788</v>
      </c>
      <c r="D2210" s="7" t="s">
        <v>72</v>
      </c>
      <c r="E2210" s="7" t="s">
        <v>95</v>
      </c>
      <c r="F2210" s="7" t="s">
        <v>109</v>
      </c>
      <c r="G2210" s="9">
        <v>120</v>
      </c>
      <c r="H2210" s="9">
        <v>101</v>
      </c>
      <c r="I2210" s="9">
        <v>45</v>
      </c>
      <c r="J2210" s="9">
        <v>44</v>
      </c>
      <c r="K2210" s="9">
        <v>47</v>
      </c>
      <c r="L2210" s="9">
        <v>44</v>
      </c>
      <c r="M2210" s="9">
        <v>56</v>
      </c>
      <c r="N2210" s="9">
        <v>45</v>
      </c>
      <c r="O2210" s="9">
        <v>46</v>
      </c>
      <c r="P2210" s="9">
        <v>113</v>
      </c>
      <c r="Q2210" s="11">
        <v>95</v>
      </c>
      <c r="R2210" s="11">
        <v>67</v>
      </c>
      <c r="S2210" s="11">
        <v>1</v>
      </c>
      <c r="T2210" s="11">
        <v>94</v>
      </c>
      <c r="U2210" s="11">
        <v>106</v>
      </c>
      <c r="V2210" s="11">
        <v>1</v>
      </c>
      <c r="W2210" s="11">
        <v>96</v>
      </c>
      <c r="X2210" s="11">
        <f t="shared" si="476"/>
        <v>460</v>
      </c>
      <c r="Y2210" s="11">
        <f t="shared" si="477"/>
        <v>4285</v>
      </c>
      <c r="Z2210" s="11">
        <f t="shared" si="478"/>
        <v>2835</v>
      </c>
      <c r="AA2210" s="11">
        <f t="shared" si="479"/>
        <v>3780</v>
      </c>
      <c r="AB2210" s="11">
        <f t="shared" si="480"/>
        <v>3780</v>
      </c>
      <c r="AC2210" s="11">
        <f t="shared" si="481"/>
        <v>4575</v>
      </c>
      <c r="AD2210" s="9" t="s">
        <v>263</v>
      </c>
      <c r="AE2210" s="3" t="str">
        <f>IF(ISERROR(VLOOKUP($AD2210,技まとめ!$A$1:$F$380,6,FALSE)),"－",VLOOKUP($AD2210,技まとめ!$A$1:$F$380,6,FALSE))</f>
        <v>DR</v>
      </c>
      <c r="AF2210" s="3">
        <f>IF(ISERROR(VLOOKUP($AD2210,技まとめ!$A$1:$F$380,3,FALSE)),"－",VLOOKUP($AD2210,技まとめ!$A$1:$F$380,3,FALSE))</f>
        <v>16</v>
      </c>
      <c r="AG2210" s="3">
        <f>IF(ISERROR(VLOOKUP($AD2210,技まとめ!$A$1:$F$380,5,FALSE)),"－",VLOOKUP($AD2210,技まとめ!$A$1:$F$380,5,FALSE))</f>
        <v>21</v>
      </c>
      <c r="AH2210" s="3" t="str">
        <f>IF($E2210=IF(ISERROR(VLOOKUP($AD2210,技まとめ!$A$1:$F$380,4,FALSE)),"－",VLOOKUP($AD2210,技まとめ!$A$1:$F$380,4,FALSE)),"一致","")</f>
        <v>一致</v>
      </c>
      <c r="AI2210" s="9" t="s">
        <v>329</v>
      </c>
      <c r="AJ2210" s="3" t="str">
        <f>IF(ISERROR(VLOOKUP($AI2210,技まとめ!$A$1:$F$380,6,FALSE)),"－",VLOOKUP($AI2210,技まとめ!$A$1:$F$380,6,FALSE))</f>
        <v>SC</v>
      </c>
      <c r="AK2210" s="3">
        <f>IF(ISERROR(VLOOKUP($AI2210,技まとめ!$A$1:$F$380,3,FALSE)),"－",VLOOKUP($AI2210,技まとめ!$A$1:$F$380,3,FALSE))</f>
        <v>23</v>
      </c>
      <c r="AL2210" s="3">
        <f>IF(ISERROR(VLOOKUP($AI2210,技まとめ!$A$1:$F$380,5,FALSE)),"－",VLOOKUP($AI2210,技まとめ!$A$1:$F$380,5,FALSE))</f>
        <v>20</v>
      </c>
      <c r="AM2210" s="3" t="str">
        <f>IF($E2210=IF(ISERROR(VLOOKUP($AI2210,技まとめ!$A$1:$F$380,4,FALSE)),"－",VLOOKUP($AI2210,技まとめ!$A$1:$F$380,4,FALSE)),"一致","")</f>
        <v/>
      </c>
      <c r="AN2210" s="9" t="s">
        <v>591</v>
      </c>
      <c r="AO2210" s="3" t="str">
        <f>IF(ISERROR(VLOOKUP($AN2210,技まとめ!$A$1:$F$380,6,FALSE)),"－",VLOOKUP($AN2210,技まとめ!$A$1:$F$380,6,FALSE))</f>
        <v>NS</v>
      </c>
      <c r="AP2210" s="3">
        <f>IF(ISERROR(VLOOKUP($AN2210,技まとめ!$A$1:$F$380,3,FALSE)),"－",VLOOKUP($AN2210,技まとめ!$A$1:$F$380,3,FALSE))</f>
        <v>85</v>
      </c>
      <c r="AQ2210" s="3">
        <f>IF(ISERROR(VLOOKUP($AN2210,技まとめ!$A$1:$F$380,5,FALSE)),"－",VLOOKUP($AN2210,技まとめ!$A$1:$F$380,5,FALSE))</f>
        <v>46</v>
      </c>
      <c r="AR2210" s="3" t="str">
        <f>IF($E2210=IF(ISERROR(VLOOKUP($AN2210,技まとめ!$A$1:$F$380,4,FALSE)),"－",VLOOKUP($AN2210,技まとめ!$A$1:$F$380,4,FALSE)),"一致","")</f>
        <v/>
      </c>
      <c r="AS2210" s="9" t="s">
        <v>305</v>
      </c>
      <c r="AT2210" s="3" t="str">
        <f>IF(ISERROR(VLOOKUP($AS2210,技まとめ!$A$1:$F$380,6,FALSE)),"－",VLOOKUP($AS2210,技まとめ!$A$1:$F$380,6,FALSE))</f>
        <v>BL</v>
      </c>
      <c r="AU2210" s="3">
        <f>IF(ISERROR(VLOOKUP($AS2210,技まとめ!$A$1:$F$380,3,FALSE)),"－",VLOOKUP($AS2210,技まとめ!$A$1:$F$380,3,FALSE))</f>
        <v>41</v>
      </c>
      <c r="AV2210" s="3">
        <f>IF(ISERROR(VLOOKUP($AS2210,技まとめ!$A$1:$F$380,5,FALSE)),"－",VLOOKUP($AS2210,技まとめ!$A$1:$F$380,5,FALSE))</f>
        <v>30</v>
      </c>
      <c r="AW2210" s="3" t="str">
        <f>IF($E2210=IF(ISERROR(VLOOKUP($AS2210,技まとめ!$A$1:$F$380,4,FALSE)),"－",VLOOKUP($AS2210,技まとめ!$A$1:$F$380,4,FALSE)),"一致","")</f>
        <v>一致</v>
      </c>
      <c r="AX2210" s="12" t="str">
        <f t="shared" si="482"/>
        <v>マジックスネークショットディバインアローフェイクボール</v>
      </c>
      <c r="AY2210" s="12" t="str">
        <f t="shared" si="483"/>
        <v>マジックスネークショットディバインアローフェイクボール</v>
      </c>
      <c r="AZ2210" s="12" t="str">
        <f t="shared" si="484"/>
        <v>マジックスネークショットディバインアローフェイクボール</v>
      </c>
      <c r="BA2210" s="12" t="str">
        <f t="shared" si="485"/>
        <v>マジックスネークショットディバインアローフェイクボール</v>
      </c>
      <c r="BB2210" s="11" t="str">
        <f t="shared" si="486"/>
        <v>DRSCNSBL</v>
      </c>
      <c r="BC2210" s="11" t="str">
        <f t="shared" si="487"/>
        <v>DRSCNSBL</v>
      </c>
      <c r="BD2210" s="11" t="str">
        <f t="shared" si="488"/>
        <v>DRSCNSBL</v>
      </c>
      <c r="BE2210" s="11" t="str">
        <f t="shared" si="489"/>
        <v>DRSCNSBL</v>
      </c>
    </row>
    <row r="2211" spans="1:57" ht="11.25" hidden="1" customHeight="1">
      <c r="A2211" s="6">
        <v>2210</v>
      </c>
      <c r="B2211" s="7" t="s">
        <v>4789</v>
      </c>
      <c r="C2211" s="8" t="s">
        <v>4790</v>
      </c>
      <c r="D2211" s="7" t="s">
        <v>650</v>
      </c>
      <c r="E2211" s="7" t="s">
        <v>73</v>
      </c>
      <c r="F2211" s="7" t="s">
        <v>74</v>
      </c>
      <c r="G2211" s="9">
        <v>119</v>
      </c>
      <c r="H2211" s="9">
        <v>118</v>
      </c>
      <c r="I2211" s="9">
        <v>48</v>
      </c>
      <c r="J2211" s="9">
        <v>49</v>
      </c>
      <c r="K2211" s="9">
        <v>53</v>
      </c>
      <c r="L2211" s="9">
        <v>48</v>
      </c>
      <c r="M2211" s="9">
        <v>53</v>
      </c>
      <c r="N2211" s="9">
        <v>62</v>
      </c>
      <c r="O2211" s="9">
        <v>51</v>
      </c>
      <c r="P2211" s="9">
        <v>39</v>
      </c>
      <c r="Q2211" s="11">
        <v>98</v>
      </c>
      <c r="R2211" s="11">
        <v>21</v>
      </c>
      <c r="S2211" s="11">
        <v>1</v>
      </c>
      <c r="T2211" s="11">
        <v>98</v>
      </c>
      <c r="U2211" s="11">
        <v>103</v>
      </c>
      <c r="V2211" s="11">
        <v>1</v>
      </c>
      <c r="W2211" s="11">
        <v>101</v>
      </c>
      <c r="X2211" s="11">
        <f t="shared" si="476"/>
        <v>423</v>
      </c>
      <c r="Y2211" s="11">
        <f t="shared" si="477"/>
        <v>4430</v>
      </c>
      <c r="Z2211" s="11">
        <f t="shared" si="478"/>
        <v>1250</v>
      </c>
      <c r="AA2211" s="11">
        <f t="shared" si="479"/>
        <v>3945</v>
      </c>
      <c r="AB2211" s="11">
        <f t="shared" si="480"/>
        <v>3945</v>
      </c>
      <c r="AC2211" s="11">
        <f t="shared" si="481"/>
        <v>4530</v>
      </c>
      <c r="AD2211" s="9" t="s">
        <v>713</v>
      </c>
      <c r="AE2211" s="3" t="str">
        <f>IF(ISERROR(VLOOKUP($AD2211,技まとめ!$A$1:$F$380,6,FALSE)),"－",VLOOKUP($AD2211,技まとめ!$A$1:$F$380,6,FALSE))</f>
        <v>BB</v>
      </c>
      <c r="AF2211" s="3">
        <f>IF(ISERROR(VLOOKUP($AD2211,技まとめ!$A$1:$F$380,3,FALSE)),"－",VLOOKUP($AD2211,技まとめ!$A$1:$F$380,3,FALSE))</f>
        <v>59</v>
      </c>
      <c r="AG2211" s="3">
        <f>IF(ISERROR(VLOOKUP($AD2211,技まとめ!$A$1:$F$380,5,FALSE)),"－",VLOOKUP($AD2211,技まとめ!$A$1:$F$380,5,FALSE))</f>
        <v>38</v>
      </c>
      <c r="AH2211" s="3" t="str">
        <f>IF($E2211=IF(ISERROR(VLOOKUP($AD2211,技まとめ!$A$1:$F$380,4,FALSE)),"－",VLOOKUP($AD2211,技まとめ!$A$1:$F$380,4,FALSE)),"一致","")</f>
        <v>一致</v>
      </c>
      <c r="AI2211" s="9" t="s">
        <v>662</v>
      </c>
      <c r="AJ2211" s="3" t="str">
        <f>IF(ISERROR(VLOOKUP($AI2211,技まとめ!$A$1:$F$380,6,FALSE)),"－",VLOOKUP($AI2211,技まとめ!$A$1:$F$380,6,FALSE))</f>
        <v>CA</v>
      </c>
      <c r="AK2211" s="3">
        <f>IF(ISERROR(VLOOKUP($AI2211,技まとめ!$A$1:$F$380,3,FALSE)),"－",VLOOKUP($AI2211,技まとめ!$A$1:$F$380,3,FALSE))</f>
        <v>50</v>
      </c>
      <c r="AL2211" s="3">
        <f>IF(ISERROR(VLOOKUP($AI2211,技まとめ!$A$1:$F$380,5,FALSE)),"－",VLOOKUP($AI2211,技まとめ!$A$1:$F$380,5,FALSE))</f>
        <v>35</v>
      </c>
      <c r="AM2211" s="3" t="str">
        <f>IF($E2211=IF(ISERROR(VLOOKUP($AI2211,技まとめ!$A$1:$F$380,4,FALSE)),"－",VLOOKUP($AI2211,技まとめ!$A$1:$F$380,4,FALSE)),"一致","")</f>
        <v/>
      </c>
      <c r="AN2211" s="9" t="s">
        <v>235</v>
      </c>
      <c r="AO2211" s="3" t="str">
        <f>IF(ISERROR(VLOOKUP($AN2211,技まとめ!$A$1:$F$380,6,FALSE)),"－",VLOOKUP($AN2211,技まとめ!$A$1:$F$380,6,FALSE))</f>
        <v>BL</v>
      </c>
      <c r="AP2211" s="3">
        <f>IF(ISERROR(VLOOKUP($AN2211,技まとめ!$A$1:$F$380,3,FALSE)),"－",VLOOKUP($AN2211,技まとめ!$A$1:$F$380,3,FALSE))</f>
        <v>18</v>
      </c>
      <c r="AQ2211" s="3">
        <f>IF(ISERROR(VLOOKUP($AN2211,技まとめ!$A$1:$F$380,5,FALSE)),"－",VLOOKUP($AN2211,技まとめ!$A$1:$F$380,5,FALSE))</f>
        <v>21</v>
      </c>
      <c r="AR2211" s="3" t="str">
        <f>IF($E2211=IF(ISERROR(VLOOKUP($AN2211,技まとめ!$A$1:$F$380,4,FALSE)),"－",VLOOKUP($AN2211,技まとめ!$A$1:$F$380,4,FALSE)),"一致","")</f>
        <v/>
      </c>
      <c r="AS2211" s="9" t="s">
        <v>693</v>
      </c>
      <c r="AT2211" s="3" t="str">
        <f>IF(ISERROR(VLOOKUP($AS2211,技まとめ!$A$1:$F$380,6,FALSE)),"－",VLOOKUP($AS2211,技まとめ!$A$1:$F$380,6,FALSE))</f>
        <v>CA</v>
      </c>
      <c r="AU2211" s="3">
        <f>IF(ISERROR(VLOOKUP($AS2211,技まとめ!$A$1:$F$380,3,FALSE)),"－",VLOOKUP($AS2211,技まとめ!$A$1:$F$380,3,FALSE))</f>
        <v>69</v>
      </c>
      <c r="AV2211" s="3">
        <f>IF(ISERROR(VLOOKUP($AS2211,技まとめ!$A$1:$F$380,5,FALSE)),"－",VLOOKUP($AS2211,技まとめ!$A$1:$F$380,5,FALSE))</f>
        <v>42</v>
      </c>
      <c r="AW2211" s="3" t="str">
        <f>IF($E2211=IF(ISERROR(VLOOKUP($AS2211,技まとめ!$A$1:$F$380,4,FALSE)),"－",VLOOKUP($AS2211,技まとめ!$A$1:$F$380,4,FALSE)),"一致","")</f>
        <v/>
      </c>
      <c r="AX2211" s="12" t="str">
        <f t="shared" si="482"/>
        <v>グラビテイションオーロラカーテンドッペルゲンガーストームライダー</v>
      </c>
      <c r="AY2211" s="12" t="str">
        <f t="shared" si="483"/>
        <v>グラビテイションオーロラカーテンドッペルゲンガーストームライダー</v>
      </c>
      <c r="AZ2211" s="12" t="str">
        <f t="shared" si="484"/>
        <v>グラビテイションオーロラカーテンドッペルゲンガーストームライダー</v>
      </c>
      <c r="BA2211" s="12" t="str">
        <f t="shared" si="485"/>
        <v>グラビテイションオーロラカーテンドッペルゲンガーストームライダー</v>
      </c>
      <c r="BB2211" s="11" t="str">
        <f t="shared" si="486"/>
        <v>BBCABLCA</v>
      </c>
      <c r="BC2211" s="11" t="str">
        <f t="shared" si="487"/>
        <v>BBCABLCA</v>
      </c>
      <c r="BD2211" s="11" t="str">
        <f t="shared" si="488"/>
        <v>BBCABLCA</v>
      </c>
      <c r="BE2211" s="11" t="str">
        <f t="shared" si="489"/>
        <v>BBCABLCA</v>
      </c>
    </row>
    <row r="2212" spans="1:57" ht="11.25" hidden="1" customHeight="1">
      <c r="A2212" s="6">
        <v>2211</v>
      </c>
      <c r="B2212" s="7" t="s">
        <v>4791</v>
      </c>
      <c r="C2212" s="8" t="s">
        <v>4792</v>
      </c>
      <c r="D2212" s="7" t="s">
        <v>72</v>
      </c>
      <c r="E2212" s="7" t="s">
        <v>102</v>
      </c>
      <c r="F2212" s="7" t="s">
        <v>109</v>
      </c>
      <c r="G2212" s="9">
        <v>81</v>
      </c>
      <c r="H2212" s="9">
        <v>108</v>
      </c>
      <c r="I2212" s="9">
        <v>66</v>
      </c>
      <c r="J2212" s="9">
        <v>56</v>
      </c>
      <c r="K2212" s="9">
        <v>57</v>
      </c>
      <c r="L2212" s="9">
        <v>57</v>
      </c>
      <c r="M2212" s="9">
        <v>57</v>
      </c>
      <c r="N2212" s="9">
        <v>87</v>
      </c>
      <c r="O2212" s="9">
        <v>53</v>
      </c>
      <c r="P2212" s="9">
        <v>24</v>
      </c>
      <c r="Q2212" s="11">
        <v>116</v>
      </c>
      <c r="R2212" s="11">
        <v>42</v>
      </c>
      <c r="S2212" s="11">
        <v>1</v>
      </c>
      <c r="T2212" s="11">
        <v>107</v>
      </c>
      <c r="U2212" s="11">
        <v>107</v>
      </c>
      <c r="V2212" s="11">
        <v>1</v>
      </c>
      <c r="W2212" s="11">
        <v>103</v>
      </c>
      <c r="X2212" s="11">
        <f t="shared" si="476"/>
        <v>477</v>
      </c>
      <c r="Y2212" s="11">
        <f t="shared" si="477"/>
        <v>5160</v>
      </c>
      <c r="Z2212" s="11">
        <f t="shared" si="478"/>
        <v>1995</v>
      </c>
      <c r="AA2212" s="11">
        <f t="shared" si="479"/>
        <v>4270</v>
      </c>
      <c r="AB2212" s="11">
        <f t="shared" si="480"/>
        <v>4270</v>
      </c>
      <c r="AC2212" s="11">
        <f t="shared" si="481"/>
        <v>5005</v>
      </c>
      <c r="AD2212" s="9" t="s">
        <v>503</v>
      </c>
      <c r="AE2212" s="3" t="str">
        <f>IF(ISERROR(VLOOKUP($AD2212,技まとめ!$A$1:$F$380,6,FALSE)),"－",VLOOKUP($AD2212,技まとめ!$A$1:$F$380,6,FALSE))</f>
        <v>DR</v>
      </c>
      <c r="AF2212" s="3">
        <f>IF(ISERROR(VLOOKUP($AD2212,技まとめ!$A$1:$F$380,3,FALSE)),"－",VLOOKUP($AD2212,技まとめ!$A$1:$F$380,3,FALSE))</f>
        <v>68</v>
      </c>
      <c r="AG2212" s="3">
        <f>IF(ISERROR(VLOOKUP($AD2212,技まとめ!$A$1:$F$380,5,FALSE)),"－",VLOOKUP($AD2212,技まとめ!$A$1:$F$380,5,FALSE))</f>
        <v>41</v>
      </c>
      <c r="AH2212" s="3" t="str">
        <f>IF($E2212=IF(ISERROR(VLOOKUP($AD2212,技まとめ!$A$1:$F$380,4,FALSE)),"－",VLOOKUP($AD2212,技まとめ!$A$1:$F$380,4,FALSE)),"一致","")</f>
        <v/>
      </c>
      <c r="AI2212" s="9" t="s">
        <v>875</v>
      </c>
      <c r="AJ2212" s="3" t="str">
        <f>IF(ISERROR(VLOOKUP($AI2212,技まとめ!$A$1:$F$380,6,FALSE)),"－",VLOOKUP($AI2212,技まとめ!$A$1:$F$380,6,FALSE))</f>
        <v>DR</v>
      </c>
      <c r="AK2212" s="3">
        <f>IF(ISERROR(VLOOKUP($AI2212,技まとめ!$A$1:$F$380,3,FALSE)),"－",VLOOKUP($AI2212,技まとめ!$A$1:$F$380,3,FALSE))</f>
        <v>60</v>
      </c>
      <c r="AL2212" s="3">
        <f>IF(ISERROR(VLOOKUP($AI2212,技まとめ!$A$1:$F$380,5,FALSE)),"－",VLOOKUP($AI2212,技まとめ!$A$1:$F$380,5,FALSE))</f>
        <v>39</v>
      </c>
      <c r="AM2212" s="3" t="str">
        <f>IF($E2212=IF(ISERROR(VLOOKUP($AI2212,技まとめ!$A$1:$F$380,4,FALSE)),"－",VLOOKUP($AI2212,技まとめ!$A$1:$F$380,4,FALSE)),"一致","")</f>
        <v/>
      </c>
      <c r="AN2212" s="9" t="s">
        <v>193</v>
      </c>
      <c r="AO2212" s="3" t="str">
        <f>IF(ISERROR(VLOOKUP($AN2212,技まとめ!$A$1:$F$380,6,FALSE)),"－",VLOOKUP($AN2212,技まとめ!$A$1:$F$380,6,FALSE))</f>
        <v>NS</v>
      </c>
      <c r="AP2212" s="3">
        <f>IF(ISERROR(VLOOKUP($AN2212,技まとめ!$A$1:$F$380,3,FALSE)),"－",VLOOKUP($AN2212,技まとめ!$A$1:$F$380,3,FALSE))</f>
        <v>66</v>
      </c>
      <c r="AQ2212" s="3">
        <f>IF(ISERROR(VLOOKUP($AN2212,技まとめ!$A$1:$F$380,5,FALSE)),"－",VLOOKUP($AN2212,技まとめ!$A$1:$F$380,5,FALSE))</f>
        <v>37</v>
      </c>
      <c r="AR2212" s="3" t="str">
        <f>IF($E2212=IF(ISERROR(VLOOKUP($AN2212,技まとめ!$A$1:$F$380,4,FALSE)),"－",VLOOKUP($AN2212,技まとめ!$A$1:$F$380,4,FALSE)),"一致","")</f>
        <v>一致</v>
      </c>
      <c r="AS2212" s="9" t="s">
        <v>577</v>
      </c>
      <c r="AT2212" s="3" t="str">
        <f>IF(ISERROR(VLOOKUP($AS2212,技まとめ!$A$1:$F$380,6,FALSE)),"－",VLOOKUP($AS2212,技まとめ!$A$1:$F$380,6,FALSE))</f>
        <v>BL</v>
      </c>
      <c r="AU2212" s="3">
        <f>IF(ISERROR(VLOOKUP($AS2212,技まとめ!$A$1:$F$380,3,FALSE)),"－",VLOOKUP($AS2212,技まとめ!$A$1:$F$380,3,FALSE))</f>
        <v>78</v>
      </c>
      <c r="AV2212" s="3">
        <f>IF(ISERROR(VLOOKUP($AS2212,技まとめ!$A$1:$F$380,5,FALSE)),"－",VLOOKUP($AS2212,技まとめ!$A$1:$F$380,5,FALSE))</f>
        <v>46</v>
      </c>
      <c r="AW2212" s="3" t="str">
        <f>IF($E2212=IF(ISERROR(VLOOKUP($AS2212,技まとめ!$A$1:$F$380,4,FALSE)),"－",VLOOKUP($AS2212,技まとめ!$A$1:$F$380,4,FALSE)),"一致","")</f>
        <v/>
      </c>
      <c r="AX2212" s="12" t="str">
        <f t="shared" si="482"/>
        <v>オオウチワシザース・ボムツインブーストデュアルストーム</v>
      </c>
      <c r="AY2212" s="12" t="str">
        <f t="shared" si="483"/>
        <v>オオウチワシザース・ボムツインブーストデュアルストーム</v>
      </c>
      <c r="AZ2212" s="12" t="str">
        <f t="shared" si="484"/>
        <v>オオウチワシザース・ボムツインブーストデュアルストーム</v>
      </c>
      <c r="BA2212" s="12" t="str">
        <f t="shared" si="485"/>
        <v>オオウチワシザース・ボムツインブーストデュアルストーム</v>
      </c>
      <c r="BB2212" s="11" t="str">
        <f t="shared" si="486"/>
        <v>DRDRNSBL</v>
      </c>
      <c r="BC2212" s="11" t="str">
        <f t="shared" si="487"/>
        <v>DRDRNSBL</v>
      </c>
      <c r="BD2212" s="11" t="str">
        <f t="shared" si="488"/>
        <v>DRDRNSBL</v>
      </c>
      <c r="BE2212" s="11" t="str">
        <f t="shared" si="489"/>
        <v>DRDRNSBL</v>
      </c>
    </row>
    <row r="2213" spans="1:57" ht="11.25" hidden="1" customHeight="1">
      <c r="A2213" s="6">
        <v>2212</v>
      </c>
      <c r="B2213" s="7" t="s">
        <v>4793</v>
      </c>
      <c r="C2213" s="8" t="s">
        <v>4794</v>
      </c>
      <c r="D2213" s="7" t="s">
        <v>650</v>
      </c>
      <c r="E2213" s="7" t="s">
        <v>73</v>
      </c>
      <c r="F2213" s="7" t="s">
        <v>109</v>
      </c>
      <c r="G2213" s="9">
        <v>85</v>
      </c>
      <c r="H2213" s="9">
        <v>130</v>
      </c>
      <c r="I2213" s="9">
        <v>47</v>
      </c>
      <c r="J2213" s="9">
        <v>54</v>
      </c>
      <c r="K2213" s="9">
        <v>44</v>
      </c>
      <c r="L2213" s="9">
        <v>45</v>
      </c>
      <c r="M2213" s="9">
        <v>54</v>
      </c>
      <c r="N2213" s="9">
        <v>44</v>
      </c>
      <c r="O2213" s="9">
        <v>45</v>
      </c>
      <c r="P2213" s="9">
        <v>76</v>
      </c>
      <c r="Q2213" s="11">
        <v>97</v>
      </c>
      <c r="R2213" s="11">
        <v>36</v>
      </c>
      <c r="S2213" s="11">
        <v>1</v>
      </c>
      <c r="T2213" s="11">
        <v>95</v>
      </c>
      <c r="U2213" s="11">
        <v>104</v>
      </c>
      <c r="V2213" s="11">
        <v>1</v>
      </c>
      <c r="W2213" s="11">
        <v>95</v>
      </c>
      <c r="X2213" s="11">
        <f t="shared" si="476"/>
        <v>429</v>
      </c>
      <c r="Y2213" s="11">
        <f t="shared" si="477"/>
        <v>4360</v>
      </c>
      <c r="Z2213" s="11">
        <f t="shared" si="478"/>
        <v>1745</v>
      </c>
      <c r="AA2213" s="11">
        <f t="shared" si="479"/>
        <v>3810</v>
      </c>
      <c r="AB2213" s="11">
        <f t="shared" si="480"/>
        <v>3810</v>
      </c>
      <c r="AC2213" s="11">
        <f t="shared" si="481"/>
        <v>4455</v>
      </c>
      <c r="AD2213" s="9" t="s">
        <v>635</v>
      </c>
      <c r="AE2213" s="3" t="str">
        <f>IF(ISERROR(VLOOKUP($AD2213,技まとめ!$A$1:$F$380,6,FALSE)),"－",VLOOKUP($AD2213,技まとめ!$A$1:$F$380,6,FALSE))</f>
        <v>DR</v>
      </c>
      <c r="AF2213" s="3">
        <f>IF(ISERROR(VLOOKUP($AD2213,技まとめ!$A$1:$F$380,3,FALSE)),"－",VLOOKUP($AD2213,技まとめ!$A$1:$F$380,3,FALSE))</f>
        <v>58</v>
      </c>
      <c r="AG2213" s="3">
        <f>IF(ISERROR(VLOOKUP($AD2213,技まとめ!$A$1:$F$380,5,FALSE)),"－",VLOOKUP($AD2213,技まとめ!$A$1:$F$380,5,FALSE))</f>
        <v>39</v>
      </c>
      <c r="AH2213" s="3" t="str">
        <f>IF($E2213=IF(ISERROR(VLOOKUP($AD2213,技まとめ!$A$1:$F$380,4,FALSE)),"－",VLOOKUP($AD2213,技まとめ!$A$1:$F$380,4,FALSE)),"一致","")</f>
        <v/>
      </c>
      <c r="AI2213" s="9" t="s">
        <v>554</v>
      </c>
      <c r="AJ2213" s="3" t="str">
        <f>IF(ISERROR(VLOOKUP($AI2213,技まとめ!$A$1:$F$380,6,FALSE)),"－",VLOOKUP($AI2213,技まとめ!$A$1:$F$380,6,FALSE))</f>
        <v>BL</v>
      </c>
      <c r="AK2213" s="3">
        <f>IF(ISERROR(VLOOKUP($AI2213,技まとめ!$A$1:$F$380,3,FALSE)),"－",VLOOKUP($AI2213,技まとめ!$A$1:$F$380,3,FALSE))</f>
        <v>65</v>
      </c>
      <c r="AL2213" s="3">
        <f>IF(ISERROR(VLOOKUP($AI2213,技まとめ!$A$1:$F$380,5,FALSE)),"－",VLOOKUP($AI2213,技まとめ!$A$1:$F$380,5,FALSE))</f>
        <v>42</v>
      </c>
      <c r="AM2213" s="3" t="str">
        <f>IF($E2213=IF(ISERROR(VLOOKUP($AI2213,技まとめ!$A$1:$F$380,4,FALSE)),"－",VLOOKUP($AI2213,技まとめ!$A$1:$F$380,4,FALSE)),"一致","")</f>
        <v/>
      </c>
      <c r="AN2213" s="9" t="s">
        <v>429</v>
      </c>
      <c r="AO2213" s="3" t="str">
        <f>IF(ISERROR(VLOOKUP($AN2213,技まとめ!$A$1:$F$380,6,FALSE)),"－",VLOOKUP($AN2213,技まとめ!$A$1:$F$380,6,FALSE))</f>
        <v>SC</v>
      </c>
      <c r="AP2213" s="3">
        <f>IF(ISERROR(VLOOKUP($AN2213,技まとめ!$A$1:$F$380,3,FALSE)),"－",VLOOKUP($AN2213,技まとめ!$A$1:$F$380,3,FALSE))</f>
        <v>77</v>
      </c>
      <c r="AQ2213" s="3">
        <f>IF(ISERROR(VLOOKUP($AN2213,技まとめ!$A$1:$F$380,5,FALSE)),"－",VLOOKUP($AN2213,技まとめ!$A$1:$F$380,5,FALSE))</f>
        <v>43</v>
      </c>
      <c r="AR2213" s="3" t="str">
        <f>IF($E2213=IF(ISERROR(VLOOKUP($AN2213,技まとめ!$A$1:$F$380,4,FALSE)),"－",VLOOKUP($AN2213,技まとめ!$A$1:$F$380,4,FALSE)),"一致","")</f>
        <v>一致</v>
      </c>
      <c r="AS2213" s="9" t="s">
        <v>210</v>
      </c>
      <c r="AT2213" s="3" t="str">
        <f>IF(ISERROR(VLOOKUP($AS2213,技まとめ!$A$1:$F$380,6,FALSE)),"－",VLOOKUP($AS2213,技まとめ!$A$1:$F$380,6,FALSE))</f>
        <v>NS</v>
      </c>
      <c r="AU2213" s="3">
        <f>IF(ISERROR(VLOOKUP($AS2213,技まとめ!$A$1:$F$380,3,FALSE)),"－",VLOOKUP($AS2213,技まとめ!$A$1:$F$380,3,FALSE))</f>
        <v>25</v>
      </c>
      <c r="AV2213" s="3">
        <f>IF(ISERROR(VLOOKUP($AS2213,技まとめ!$A$1:$F$380,5,FALSE)),"－",VLOOKUP($AS2213,技まとめ!$A$1:$F$380,5,FALSE))</f>
        <v>20</v>
      </c>
      <c r="AW2213" s="3" t="str">
        <f>IF($E2213=IF(ISERROR(VLOOKUP($AS2213,技まとめ!$A$1:$F$380,4,FALSE)),"－",VLOOKUP($AS2213,技まとめ!$A$1:$F$380,4,FALSE)),"一致","")</f>
        <v/>
      </c>
      <c r="AX2213" s="12" t="str">
        <f t="shared" si="482"/>
        <v>オーロラドリブルローリングスライドパラディンストライクスパイラルショット</v>
      </c>
      <c r="AY2213" s="12" t="str">
        <f t="shared" si="483"/>
        <v>オーロラドリブルローリングスライドパラディンストライクスパイラルショット</v>
      </c>
      <c r="AZ2213" s="12" t="str">
        <f t="shared" si="484"/>
        <v>オーロラドリブルローリングスライドパラディンストライクスパイラルショット</v>
      </c>
      <c r="BA2213" s="12" t="str">
        <f t="shared" si="485"/>
        <v>オーロラドリブルローリングスライドパラディンストライクスパイラルショット</v>
      </c>
      <c r="BB2213" s="11" t="str">
        <f t="shared" si="486"/>
        <v>DRBLSCNS</v>
      </c>
      <c r="BC2213" s="11" t="str">
        <f t="shared" si="487"/>
        <v>DRBLSCNS</v>
      </c>
      <c r="BD2213" s="11" t="str">
        <f t="shared" si="488"/>
        <v>DRBLSCNS</v>
      </c>
      <c r="BE2213" s="11" t="str">
        <f t="shared" si="489"/>
        <v>DRBLSCNS</v>
      </c>
    </row>
    <row r="2214" spans="1:57" ht="11.25" hidden="1" customHeight="1">
      <c r="A2214" s="6">
        <v>2213</v>
      </c>
      <c r="B2214" s="7" t="s">
        <v>4795</v>
      </c>
      <c r="C2214" s="8" t="s">
        <v>4796</v>
      </c>
      <c r="D2214" s="7" t="s">
        <v>650</v>
      </c>
      <c r="E2214" s="7" t="s">
        <v>102</v>
      </c>
      <c r="F2214" s="7" t="s">
        <v>82</v>
      </c>
      <c r="G2214" s="9">
        <v>127</v>
      </c>
      <c r="H2214" s="9">
        <v>120</v>
      </c>
      <c r="I2214" s="9">
        <v>45</v>
      </c>
      <c r="J2214" s="9">
        <v>48</v>
      </c>
      <c r="K2214" s="9">
        <v>47</v>
      </c>
      <c r="L2214" s="9">
        <v>47</v>
      </c>
      <c r="M2214" s="9">
        <v>44</v>
      </c>
      <c r="N2214" s="9">
        <v>65</v>
      </c>
      <c r="O2214" s="9">
        <v>44</v>
      </c>
      <c r="P2214" s="9">
        <v>59</v>
      </c>
      <c r="Q2214" s="11">
        <v>95</v>
      </c>
      <c r="R2214" s="11">
        <v>37</v>
      </c>
      <c r="S2214" s="11">
        <v>1</v>
      </c>
      <c r="T2214" s="11">
        <v>97</v>
      </c>
      <c r="U2214" s="11">
        <v>94</v>
      </c>
      <c r="V2214" s="11">
        <v>1</v>
      </c>
      <c r="W2214" s="11">
        <v>94</v>
      </c>
      <c r="X2214" s="11">
        <f t="shared" si="476"/>
        <v>419</v>
      </c>
      <c r="Y2214" s="11">
        <f t="shared" si="477"/>
        <v>4275</v>
      </c>
      <c r="Z2214" s="11">
        <f t="shared" si="478"/>
        <v>1775</v>
      </c>
      <c r="AA2214" s="11">
        <f t="shared" si="479"/>
        <v>3875</v>
      </c>
      <c r="AB2214" s="11">
        <f t="shared" si="480"/>
        <v>3875</v>
      </c>
      <c r="AC2214" s="11">
        <f t="shared" si="481"/>
        <v>4535</v>
      </c>
      <c r="AD2214" s="9" t="s">
        <v>718</v>
      </c>
      <c r="AE2214" s="3" t="str">
        <f>IF(ISERROR(VLOOKUP($AD2214,技まとめ!$A$1:$F$380,6,FALSE)),"－",VLOOKUP($AD2214,技まとめ!$A$1:$F$380,6,FALSE))</f>
        <v>BL</v>
      </c>
      <c r="AF2214" s="3">
        <f>IF(ISERROR(VLOOKUP($AD2214,技まとめ!$A$1:$F$380,3,FALSE)),"－",VLOOKUP($AD2214,技まとめ!$A$1:$F$380,3,FALSE))</f>
        <v>58</v>
      </c>
      <c r="AG2214" s="3">
        <f>IF(ISERROR(VLOOKUP($AD2214,技まとめ!$A$1:$F$380,5,FALSE)),"－",VLOOKUP($AD2214,技まとめ!$A$1:$F$380,5,FALSE))</f>
        <v>39</v>
      </c>
      <c r="AH2214" s="3" t="str">
        <f>IF($E2214=IF(ISERROR(VLOOKUP($AD2214,技まとめ!$A$1:$F$380,4,FALSE)),"－",VLOOKUP($AD2214,技まとめ!$A$1:$F$380,4,FALSE)),"一致","")</f>
        <v/>
      </c>
      <c r="AI2214" s="9" t="s">
        <v>98</v>
      </c>
      <c r="AJ2214" s="3" t="str">
        <f>IF(ISERROR(VLOOKUP($AI2214,技まとめ!$A$1:$F$380,6,FALSE)),"－",VLOOKUP($AI2214,技まとめ!$A$1:$F$380,6,FALSE))</f>
        <v>BL</v>
      </c>
      <c r="AK2214" s="3">
        <f>IF(ISERROR(VLOOKUP($AI2214,技まとめ!$A$1:$F$380,3,FALSE)),"－",VLOOKUP($AI2214,技まとめ!$A$1:$F$380,3,FALSE))</f>
        <v>58</v>
      </c>
      <c r="AL2214" s="3">
        <f>IF(ISERROR(VLOOKUP($AI2214,技まとめ!$A$1:$F$380,5,FALSE)),"－",VLOOKUP($AI2214,技まとめ!$A$1:$F$380,5,FALSE))</f>
        <v>39</v>
      </c>
      <c r="AM2214" s="3" t="str">
        <f>IF($E2214=IF(ISERROR(VLOOKUP($AI2214,技まとめ!$A$1:$F$380,4,FALSE)),"－",VLOOKUP($AI2214,技まとめ!$A$1:$F$380,4,FALSE)),"一致","")</f>
        <v/>
      </c>
      <c r="AN2214" s="9" t="s">
        <v>426</v>
      </c>
      <c r="AO2214" s="3" t="str">
        <f>IF(ISERROR(VLOOKUP($AN2214,技まとめ!$A$1:$F$380,6,FALSE)),"－",VLOOKUP($AN2214,技まとめ!$A$1:$F$380,6,FALSE))</f>
        <v>NS</v>
      </c>
      <c r="AP2214" s="3">
        <f>IF(ISERROR(VLOOKUP($AN2214,技まとめ!$A$1:$F$380,3,FALSE)),"－",VLOOKUP($AN2214,技まとめ!$A$1:$F$380,3,FALSE))</f>
        <v>57</v>
      </c>
      <c r="AQ2214" s="3">
        <f>IF(ISERROR(VLOOKUP($AN2214,技まとめ!$A$1:$F$380,5,FALSE)),"－",VLOOKUP($AN2214,技まとめ!$A$1:$F$380,5,FALSE))</f>
        <v>34</v>
      </c>
      <c r="AR2214" s="3" t="str">
        <f>IF($E2214=IF(ISERROR(VLOOKUP($AN2214,技まとめ!$A$1:$F$380,4,FALSE)),"－",VLOOKUP($AN2214,技まとめ!$A$1:$F$380,4,FALSE)),"一致","")</f>
        <v>一致</v>
      </c>
      <c r="AS2214" s="9" t="s">
        <v>269</v>
      </c>
      <c r="AT2214" s="3" t="str">
        <f>IF(ISERROR(VLOOKUP($AS2214,技まとめ!$A$1:$F$380,6,FALSE)),"－",VLOOKUP($AS2214,技まとめ!$A$1:$F$380,6,FALSE))</f>
        <v>DR</v>
      </c>
      <c r="AU2214" s="3">
        <f>IF(ISERROR(VLOOKUP($AS2214,技まとめ!$A$1:$F$380,3,FALSE)),"－",VLOOKUP($AS2214,技まとめ!$A$1:$F$380,3,FALSE))</f>
        <v>19</v>
      </c>
      <c r="AV2214" s="3">
        <f>IF(ISERROR(VLOOKUP($AS2214,技まとめ!$A$1:$F$380,5,FALSE)),"－",VLOOKUP($AS2214,技まとめ!$A$1:$F$380,5,FALSE))</f>
        <v>20</v>
      </c>
      <c r="AW2214" s="3" t="str">
        <f>IF($E2214=IF(ISERROR(VLOOKUP($AS2214,技まとめ!$A$1:$F$380,4,FALSE)),"－",VLOOKUP($AS2214,技まとめ!$A$1:$F$380,4,FALSE)),"一致","")</f>
        <v/>
      </c>
      <c r="AX2214" s="12" t="str">
        <f t="shared" si="482"/>
        <v>グッドスメルかげぬいシャインドライブどくぎりのじゅつ</v>
      </c>
      <c r="AY2214" s="12" t="str">
        <f t="shared" si="483"/>
        <v>グッドスメルかげぬいシャインドライブどくぎりのじゅつ</v>
      </c>
      <c r="AZ2214" s="12" t="str">
        <f t="shared" si="484"/>
        <v>グッドスメルかげぬいシャインドライブどくぎりのじゅつ</v>
      </c>
      <c r="BA2214" s="12" t="str">
        <f t="shared" si="485"/>
        <v>グッドスメルかげぬいシャインドライブどくぎりのじゅつ</v>
      </c>
      <c r="BB2214" s="11" t="str">
        <f t="shared" si="486"/>
        <v>BLBLNSDR</v>
      </c>
      <c r="BC2214" s="11" t="str">
        <f t="shared" si="487"/>
        <v>BLBLNSDR</v>
      </c>
      <c r="BD2214" s="11" t="str">
        <f t="shared" si="488"/>
        <v>BLBLNSDR</v>
      </c>
      <c r="BE2214" s="11" t="str">
        <f t="shared" si="489"/>
        <v>BLBLNSDR</v>
      </c>
    </row>
    <row r="2215" spans="1:57" ht="11.25" hidden="1" customHeight="1">
      <c r="A2215" s="6">
        <v>2214</v>
      </c>
      <c r="B2215" s="7" t="s">
        <v>4797</v>
      </c>
      <c r="C2215" s="8" t="s">
        <v>4798</v>
      </c>
      <c r="D2215" s="7" t="s">
        <v>72</v>
      </c>
      <c r="E2215" s="7" t="s">
        <v>102</v>
      </c>
      <c r="F2215" s="7" t="s">
        <v>74</v>
      </c>
      <c r="G2215" s="9">
        <v>117</v>
      </c>
      <c r="H2215" s="9">
        <v>97</v>
      </c>
      <c r="I2215" s="9">
        <v>53</v>
      </c>
      <c r="J2215" s="9">
        <v>54</v>
      </c>
      <c r="K2215" s="9">
        <v>56</v>
      </c>
      <c r="L2215" s="9">
        <v>58</v>
      </c>
      <c r="M2215" s="9">
        <v>56</v>
      </c>
      <c r="N2215" s="9">
        <v>54</v>
      </c>
      <c r="O2215" s="9">
        <v>57</v>
      </c>
      <c r="P2215" s="9">
        <v>48</v>
      </c>
      <c r="Q2215" s="11">
        <v>103</v>
      </c>
      <c r="R2215" s="11">
        <v>30</v>
      </c>
      <c r="S2215" s="11">
        <v>1</v>
      </c>
      <c r="T2215" s="11">
        <v>108</v>
      </c>
      <c r="U2215" s="11">
        <v>106</v>
      </c>
      <c r="V2215" s="11">
        <v>1</v>
      </c>
      <c r="W2215" s="11">
        <v>107</v>
      </c>
      <c r="X2215" s="11">
        <f t="shared" si="476"/>
        <v>456</v>
      </c>
      <c r="Y2215" s="11">
        <f t="shared" si="477"/>
        <v>4660</v>
      </c>
      <c r="Z2215" s="11">
        <f t="shared" si="478"/>
        <v>1595</v>
      </c>
      <c r="AA2215" s="11">
        <f t="shared" si="479"/>
        <v>4325</v>
      </c>
      <c r="AB2215" s="11">
        <f t="shared" si="480"/>
        <v>4325</v>
      </c>
      <c r="AC2215" s="11">
        <f t="shared" si="481"/>
        <v>5005</v>
      </c>
      <c r="AD2215" s="9" t="s">
        <v>274</v>
      </c>
      <c r="AE2215" s="3" t="str">
        <f>IF(ISERROR(VLOOKUP($AD2215,技まとめ!$A$1:$F$380,6,FALSE)),"－",VLOOKUP($AD2215,技まとめ!$A$1:$F$380,6,FALSE))</f>
        <v>P1</v>
      </c>
      <c r="AF2215" s="3">
        <f>IF(ISERROR(VLOOKUP($AD2215,技まとめ!$A$1:$F$380,3,FALSE)),"－",VLOOKUP($AD2215,技まとめ!$A$1:$F$380,3,FALSE))</f>
        <v>27</v>
      </c>
      <c r="AG2215" s="3">
        <f>IF(ISERROR(VLOOKUP($AD2215,技まとめ!$A$1:$F$380,5,FALSE)),"－",VLOOKUP($AD2215,技まとめ!$A$1:$F$380,5,FALSE))</f>
        <v>25</v>
      </c>
      <c r="AH2215" s="3" t="str">
        <f>IF($E2215=IF(ISERROR(VLOOKUP($AD2215,技まとめ!$A$1:$F$380,4,FALSE)),"－",VLOOKUP($AD2215,技まとめ!$A$1:$F$380,4,FALSE)),"一致","")</f>
        <v>一致</v>
      </c>
      <c r="AI2215" s="9" t="s">
        <v>1680</v>
      </c>
      <c r="AJ2215" s="3" t="str">
        <f>IF(ISERROR(VLOOKUP($AI2215,技まとめ!$A$1:$F$380,6,FALSE)),"－",VLOOKUP($AI2215,技まとめ!$A$1:$F$380,6,FALSE))</f>
        <v>CA</v>
      </c>
      <c r="AK2215" s="3">
        <f>IF(ISERROR(VLOOKUP($AI2215,技まとめ!$A$1:$F$380,3,FALSE)),"－",VLOOKUP($AI2215,技まとめ!$A$1:$F$380,3,FALSE))</f>
        <v>65</v>
      </c>
      <c r="AL2215" s="3">
        <f>IF(ISERROR(VLOOKUP($AI2215,技まとめ!$A$1:$F$380,5,FALSE)),"－",VLOOKUP($AI2215,技まとめ!$A$1:$F$380,5,FALSE))</f>
        <v>40</v>
      </c>
      <c r="AM2215" s="3" t="str">
        <f>IF($E2215=IF(ISERROR(VLOOKUP($AI2215,技まとめ!$A$1:$F$380,4,FALSE)),"－",VLOOKUP($AI2215,技まとめ!$A$1:$F$380,4,FALSE)),"一致","")</f>
        <v>一致</v>
      </c>
      <c r="AN2215" s="9" t="s">
        <v>203</v>
      </c>
      <c r="AO2215" s="3" t="str">
        <f>IF(ISERROR(VLOOKUP($AN2215,技まとめ!$A$1:$F$380,6,FALSE)),"－",VLOOKUP($AN2215,技まとめ!$A$1:$F$380,6,FALSE))</f>
        <v>P1</v>
      </c>
      <c r="AP2215" s="3">
        <f>IF(ISERROR(VLOOKUP($AN2215,技まとめ!$A$1:$F$380,3,FALSE)),"－",VLOOKUP($AN2215,技まとめ!$A$1:$F$380,3,FALSE))</f>
        <v>46</v>
      </c>
      <c r="AQ2215" s="3">
        <f>IF(ISERROR(VLOOKUP($AN2215,技まとめ!$A$1:$F$380,5,FALSE)),"－",VLOOKUP($AN2215,技まとめ!$A$1:$F$380,5,FALSE))</f>
        <v>32</v>
      </c>
      <c r="AR2215" s="3" t="str">
        <f>IF($E2215=IF(ISERROR(VLOOKUP($AN2215,技まとめ!$A$1:$F$380,4,FALSE)),"－",VLOOKUP($AN2215,技まとめ!$A$1:$F$380,4,FALSE)),"一致","")</f>
        <v>一致</v>
      </c>
      <c r="AS2215" s="9" t="s">
        <v>251</v>
      </c>
      <c r="AT2215" s="3" t="str">
        <f>IF(ISERROR(VLOOKUP($AS2215,技まとめ!$A$1:$F$380,6,FALSE)),"－",VLOOKUP($AS2215,技まとめ!$A$1:$F$380,6,FALSE))</f>
        <v>BL</v>
      </c>
      <c r="AU2215" s="3">
        <f>IF(ISERROR(VLOOKUP($AS2215,技まとめ!$A$1:$F$380,3,FALSE)),"－",VLOOKUP($AS2215,技まとめ!$A$1:$F$380,3,FALSE))</f>
        <v>46</v>
      </c>
      <c r="AV2215" s="3">
        <f>IF(ISERROR(VLOOKUP($AS2215,技まとめ!$A$1:$F$380,5,FALSE)),"－",VLOOKUP($AS2215,技まとめ!$A$1:$F$380,5,FALSE))</f>
        <v>33</v>
      </c>
      <c r="AW2215" s="3" t="str">
        <f>IF($E2215=IF(ISERROR(VLOOKUP($AS2215,技まとめ!$A$1:$F$380,4,FALSE)),"－",VLOOKUP($AS2215,技まとめ!$A$1:$F$380,4,FALSE)),"一致","")</f>
        <v/>
      </c>
      <c r="AX2215" s="12" t="str">
        <f t="shared" si="482"/>
        <v>ロケットこぶしシュートラップフルパワーシールドくものいと</v>
      </c>
      <c r="AY2215" s="12" t="str">
        <f t="shared" si="483"/>
        <v>ロケットこぶしシュートラップフルパワーシールドくものいと</v>
      </c>
      <c r="AZ2215" s="12" t="str">
        <f t="shared" si="484"/>
        <v>ロケットこぶしシュートラップフルパワーシールドくものいと</v>
      </c>
      <c r="BA2215" s="12" t="str">
        <f t="shared" si="485"/>
        <v>ロケットこぶしシュートラップフルパワーシールドくものいと</v>
      </c>
      <c r="BB2215" s="11" t="str">
        <f t="shared" si="486"/>
        <v>P1CAP1BL</v>
      </c>
      <c r="BC2215" s="11" t="str">
        <f t="shared" si="487"/>
        <v>P1CAP1BL</v>
      </c>
      <c r="BD2215" s="11" t="str">
        <f t="shared" si="488"/>
        <v>P1CAP1BL</v>
      </c>
      <c r="BE2215" s="11" t="str">
        <f t="shared" si="489"/>
        <v>P1CAP1BL</v>
      </c>
    </row>
    <row r="2216" spans="1:57" ht="11.25" hidden="1" customHeight="1">
      <c r="A2216" s="6">
        <v>2215</v>
      </c>
      <c r="B2216" s="7" t="s">
        <v>4799</v>
      </c>
      <c r="C2216" s="8" t="s">
        <v>4800</v>
      </c>
      <c r="D2216" s="7" t="s">
        <v>650</v>
      </c>
      <c r="E2216" s="7" t="s">
        <v>73</v>
      </c>
      <c r="F2216" s="7" t="s">
        <v>128</v>
      </c>
      <c r="G2216" s="9">
        <v>128</v>
      </c>
      <c r="H2216" s="9">
        <v>140</v>
      </c>
      <c r="I2216" s="9">
        <v>51</v>
      </c>
      <c r="J2216" s="9">
        <v>52</v>
      </c>
      <c r="K2216" s="9">
        <v>51</v>
      </c>
      <c r="L2216" s="9">
        <v>50</v>
      </c>
      <c r="M2216" s="9">
        <v>58</v>
      </c>
      <c r="N2216" s="9">
        <v>48</v>
      </c>
      <c r="O2216" s="9">
        <v>51</v>
      </c>
      <c r="P2216" s="9">
        <v>37</v>
      </c>
      <c r="Q2216" s="11">
        <v>101</v>
      </c>
      <c r="R2216" s="11">
        <v>6</v>
      </c>
      <c r="S2216" s="11">
        <v>1</v>
      </c>
      <c r="T2216" s="11">
        <v>100</v>
      </c>
      <c r="U2216" s="11">
        <v>108</v>
      </c>
      <c r="V2216" s="11">
        <v>1</v>
      </c>
      <c r="W2216" s="11">
        <v>101</v>
      </c>
      <c r="X2216" s="11">
        <f t="shared" si="476"/>
        <v>418</v>
      </c>
      <c r="Y2216" s="11">
        <f t="shared" si="477"/>
        <v>4550</v>
      </c>
      <c r="Z2216" s="11">
        <f t="shared" si="478"/>
        <v>725</v>
      </c>
      <c r="AA2216" s="11">
        <f t="shared" si="479"/>
        <v>4015</v>
      </c>
      <c r="AB2216" s="11">
        <f t="shared" si="480"/>
        <v>4015</v>
      </c>
      <c r="AC2216" s="11">
        <f t="shared" si="481"/>
        <v>4535</v>
      </c>
      <c r="AD2216" s="9" t="s">
        <v>346</v>
      </c>
      <c r="AE2216" s="3" t="str">
        <f>IF(ISERROR(VLOOKUP($AD2216,技まとめ!$A$1:$F$380,6,FALSE)),"－",VLOOKUP($AD2216,技まとめ!$A$1:$F$380,6,FALSE))</f>
        <v>LS</v>
      </c>
      <c r="AF2216" s="3">
        <f>IF(ISERROR(VLOOKUP($AD2216,技まとめ!$A$1:$F$380,3,FALSE)),"－",VLOOKUP($AD2216,技まとめ!$A$1:$F$380,3,FALSE))</f>
        <v>51</v>
      </c>
      <c r="AG2216" s="3">
        <f>IF(ISERROR(VLOOKUP($AD2216,技まとめ!$A$1:$F$380,5,FALSE)),"－",VLOOKUP($AD2216,技まとめ!$A$1:$F$380,5,FALSE))</f>
        <v>37</v>
      </c>
      <c r="AH2216" s="3" t="str">
        <f>IF($E2216=IF(ISERROR(VLOOKUP($AD2216,技まとめ!$A$1:$F$380,4,FALSE)),"－",VLOOKUP($AD2216,技まとめ!$A$1:$F$380,4,FALSE)),"一致","")</f>
        <v>一致</v>
      </c>
      <c r="AI2216" s="9" t="s">
        <v>182</v>
      </c>
      <c r="AJ2216" s="3" t="str">
        <f>IF(ISERROR(VLOOKUP($AI2216,技まとめ!$A$1:$F$380,6,FALSE)),"－",VLOOKUP($AI2216,技まとめ!$A$1:$F$380,6,FALSE))</f>
        <v>SC</v>
      </c>
      <c r="AK2216" s="3">
        <f>IF(ISERROR(VLOOKUP($AI2216,技まとめ!$A$1:$F$380,3,FALSE)),"－",VLOOKUP($AI2216,技まとめ!$A$1:$F$380,3,FALSE))</f>
        <v>31</v>
      </c>
      <c r="AL2216" s="3">
        <f>IF(ISERROR(VLOOKUP($AI2216,技まとめ!$A$1:$F$380,5,FALSE)),"－",VLOOKUP($AI2216,技まとめ!$A$1:$F$380,5,FALSE))</f>
        <v>22</v>
      </c>
      <c r="AM2216" s="3" t="str">
        <f>IF($E2216=IF(ISERROR(VLOOKUP($AI2216,技まとめ!$A$1:$F$380,4,FALSE)),"－",VLOOKUP($AI2216,技まとめ!$A$1:$F$380,4,FALSE)),"一致","")</f>
        <v/>
      </c>
      <c r="AN2216" s="9" t="s">
        <v>295</v>
      </c>
      <c r="AO2216" s="3" t="str">
        <f>IF(ISERROR(VLOOKUP($AN2216,技まとめ!$A$1:$F$380,6,FALSE)),"－",VLOOKUP($AN2216,技まとめ!$A$1:$F$380,6,FALSE))</f>
        <v>DR</v>
      </c>
      <c r="AP2216" s="3">
        <f>IF(ISERROR(VLOOKUP($AN2216,技まとめ!$A$1:$F$380,3,FALSE)),"－",VLOOKUP($AN2216,技まとめ!$A$1:$F$380,3,FALSE))</f>
        <v>13</v>
      </c>
      <c r="AQ2216" s="3">
        <f>IF(ISERROR(VLOOKUP($AN2216,技まとめ!$A$1:$F$380,5,FALSE)),"－",VLOOKUP($AN2216,技まとめ!$A$1:$F$380,5,FALSE))</f>
        <v>20</v>
      </c>
      <c r="AR2216" s="3" t="str">
        <f>IF($E2216=IF(ISERROR(VLOOKUP($AN2216,技まとめ!$A$1:$F$380,4,FALSE)),"－",VLOOKUP($AN2216,技まとめ!$A$1:$F$380,4,FALSE)),"一致","")</f>
        <v>一致</v>
      </c>
      <c r="AS2216" s="9" t="s">
        <v>302</v>
      </c>
      <c r="AT2216" s="3" t="str">
        <f>IF(ISERROR(VLOOKUP($AS2216,技まとめ!$A$1:$F$380,6,FALSE)),"－",VLOOKUP($AS2216,技まとめ!$A$1:$F$380,6,FALSE))</f>
        <v>DR</v>
      </c>
      <c r="AU2216" s="3">
        <f>IF(ISERROR(VLOOKUP($AS2216,技まとめ!$A$1:$F$380,3,FALSE)),"－",VLOOKUP($AS2216,技まとめ!$A$1:$F$380,3,FALSE))</f>
        <v>90</v>
      </c>
      <c r="AV2216" s="3">
        <f>IF(ISERROR(VLOOKUP($AS2216,技まとめ!$A$1:$F$380,5,FALSE)),"－",VLOOKUP($AS2216,技まとめ!$A$1:$F$380,5,FALSE))</f>
        <v>53</v>
      </c>
      <c r="AW2216" s="3" t="str">
        <f>IF($E2216=IF(ISERROR(VLOOKUP($AS2216,技まとめ!$A$1:$F$380,4,FALSE)),"－",VLOOKUP($AS2216,技まとめ!$A$1:$F$380,4,FALSE)),"一致","")</f>
        <v/>
      </c>
      <c r="AX2216" s="12" t="str">
        <f t="shared" si="482"/>
        <v>レインボーループひゃくれつショットダッシュアクセルウォーターベール</v>
      </c>
      <c r="AY2216" s="12" t="str">
        <f t="shared" si="483"/>
        <v>レインボーループひゃくれつショットダッシュアクセルウォーターベール</v>
      </c>
      <c r="AZ2216" s="12" t="str">
        <f t="shared" si="484"/>
        <v>レインボーループひゃくれつショットダッシュアクセルウォーターベール</v>
      </c>
      <c r="BA2216" s="12" t="str">
        <f t="shared" si="485"/>
        <v>レインボーループひゃくれつショットダッシュアクセルウォーターベール</v>
      </c>
      <c r="BB2216" s="11" t="str">
        <f t="shared" si="486"/>
        <v>LSSCDRDR</v>
      </c>
      <c r="BC2216" s="11" t="str">
        <f t="shared" si="487"/>
        <v>LSSCDRDR</v>
      </c>
      <c r="BD2216" s="11" t="str">
        <f t="shared" si="488"/>
        <v>LSSCDRDR</v>
      </c>
      <c r="BE2216" s="11" t="str">
        <f t="shared" si="489"/>
        <v>LSSCDRDR</v>
      </c>
    </row>
    <row r="2217" spans="1:57" ht="11.25" hidden="1" customHeight="1">
      <c r="A2217" s="6">
        <v>2216</v>
      </c>
      <c r="B2217" s="7" t="s">
        <v>4801</v>
      </c>
      <c r="C2217" s="8" t="s">
        <v>4802</v>
      </c>
      <c r="D2217" s="7" t="s">
        <v>650</v>
      </c>
      <c r="E2217" s="7" t="s">
        <v>102</v>
      </c>
      <c r="F2217" s="7" t="s">
        <v>128</v>
      </c>
      <c r="G2217" s="9">
        <v>94</v>
      </c>
      <c r="H2217" s="9">
        <v>133</v>
      </c>
      <c r="I2217" s="9">
        <v>50</v>
      </c>
      <c r="J2217" s="9">
        <v>53</v>
      </c>
      <c r="K2217" s="9">
        <v>50</v>
      </c>
      <c r="L2217" s="9">
        <v>48</v>
      </c>
      <c r="M2217" s="9">
        <v>50</v>
      </c>
      <c r="N2217" s="9">
        <v>53</v>
      </c>
      <c r="O2217" s="9">
        <v>51</v>
      </c>
      <c r="P2217" s="9">
        <v>63</v>
      </c>
      <c r="Q2217" s="11">
        <v>100</v>
      </c>
      <c r="R2217" s="11">
        <v>37</v>
      </c>
      <c r="S2217" s="11">
        <v>1</v>
      </c>
      <c r="T2217" s="11">
        <v>98</v>
      </c>
      <c r="U2217" s="11">
        <v>100</v>
      </c>
      <c r="V2217" s="11">
        <v>1</v>
      </c>
      <c r="W2217" s="11">
        <v>101</v>
      </c>
      <c r="X2217" s="11">
        <f t="shared" si="476"/>
        <v>438</v>
      </c>
      <c r="Y2217" s="11">
        <f t="shared" si="477"/>
        <v>4510</v>
      </c>
      <c r="Z2217" s="11">
        <f t="shared" si="478"/>
        <v>1810</v>
      </c>
      <c r="AA2217" s="11">
        <f t="shared" si="479"/>
        <v>3945</v>
      </c>
      <c r="AB2217" s="11">
        <f t="shared" si="480"/>
        <v>3945</v>
      </c>
      <c r="AC2217" s="11">
        <f t="shared" si="481"/>
        <v>4610</v>
      </c>
      <c r="AD2217" s="9" t="s">
        <v>388</v>
      </c>
      <c r="AE2217" s="3" t="str">
        <f>IF(ISERROR(VLOOKUP($AD2217,技まとめ!$A$1:$F$380,6,FALSE)),"－",VLOOKUP($AD2217,技まとめ!$A$1:$F$380,6,FALSE))</f>
        <v>NS</v>
      </c>
      <c r="AF2217" s="3">
        <f>IF(ISERROR(VLOOKUP($AD2217,技まとめ!$A$1:$F$380,3,FALSE)),"－",VLOOKUP($AD2217,技まとめ!$A$1:$F$380,3,FALSE))</f>
        <v>31</v>
      </c>
      <c r="AG2217" s="3">
        <f>IF(ISERROR(VLOOKUP($AD2217,技まとめ!$A$1:$F$380,5,FALSE)),"－",VLOOKUP($AD2217,技まとめ!$A$1:$F$380,5,FALSE))</f>
        <v>22</v>
      </c>
      <c r="AH2217" s="3" t="str">
        <f>IF($E2217=IF(ISERROR(VLOOKUP($AD2217,技まとめ!$A$1:$F$380,4,FALSE)),"－",VLOOKUP($AD2217,技まとめ!$A$1:$F$380,4,FALSE)),"一致","")</f>
        <v>一致</v>
      </c>
      <c r="AI2217" s="9" t="s">
        <v>500</v>
      </c>
      <c r="AJ2217" s="3" t="str">
        <f>IF(ISERROR(VLOOKUP($AI2217,技まとめ!$A$1:$F$380,6,FALSE)),"－",VLOOKUP($AI2217,技まとめ!$A$1:$F$380,6,FALSE))</f>
        <v>SC</v>
      </c>
      <c r="AK2217" s="3">
        <f>IF(ISERROR(VLOOKUP($AI2217,技まとめ!$A$1:$F$380,3,FALSE)),"－",VLOOKUP($AI2217,技まとめ!$A$1:$F$380,3,FALSE))</f>
        <v>31</v>
      </c>
      <c r="AL2217" s="3">
        <f>IF(ISERROR(VLOOKUP($AI2217,技まとめ!$A$1:$F$380,5,FALSE)),"－",VLOOKUP($AI2217,技まとめ!$A$1:$F$380,5,FALSE))</f>
        <v>22</v>
      </c>
      <c r="AM2217" s="3" t="str">
        <f>IF($E2217=IF(ISERROR(VLOOKUP($AI2217,技まとめ!$A$1:$F$380,4,FALSE)),"－",VLOOKUP($AI2217,技まとめ!$A$1:$F$380,4,FALSE)),"一致","")</f>
        <v/>
      </c>
      <c r="AN2217" s="9" t="s">
        <v>671</v>
      </c>
      <c r="AO2217" s="3" t="str">
        <f>IF(ISERROR(VLOOKUP($AN2217,技まとめ!$A$1:$F$380,6,FALSE)),"－",VLOOKUP($AN2217,技まとめ!$A$1:$F$380,6,FALSE))</f>
        <v>BL</v>
      </c>
      <c r="AP2217" s="3">
        <f>IF(ISERROR(VLOOKUP($AN2217,技まとめ!$A$1:$F$380,3,FALSE)),"－",VLOOKUP($AN2217,技まとめ!$A$1:$F$380,3,FALSE))</f>
        <v>56</v>
      </c>
      <c r="AQ2217" s="3">
        <f>IF(ISERROR(VLOOKUP($AN2217,技まとめ!$A$1:$F$380,5,FALSE)),"－",VLOOKUP($AN2217,技まとめ!$A$1:$F$380,5,FALSE))</f>
        <v>39</v>
      </c>
      <c r="AR2217" s="3" t="str">
        <f>IF($E2217=IF(ISERROR(VLOOKUP($AN2217,技まとめ!$A$1:$F$380,4,FALSE)),"－",VLOOKUP($AN2217,技まとめ!$A$1:$F$380,4,FALSE)),"一致","")</f>
        <v>一致</v>
      </c>
      <c r="AS2217" s="9" t="s">
        <v>323</v>
      </c>
      <c r="AT2217" s="3" t="str">
        <f>IF(ISERROR(VLOOKUP($AS2217,技まとめ!$A$1:$F$380,6,FALSE)),"－",VLOOKUP($AS2217,技まとめ!$A$1:$F$380,6,FALSE))</f>
        <v>DR</v>
      </c>
      <c r="AU2217" s="3">
        <f>IF(ISERROR(VLOOKUP($AS2217,技まとめ!$A$1:$F$380,3,FALSE)),"－",VLOOKUP($AS2217,技まとめ!$A$1:$F$380,3,FALSE))</f>
        <v>42</v>
      </c>
      <c r="AV2217" s="3">
        <f>IF(ISERROR(VLOOKUP($AS2217,技まとめ!$A$1:$F$380,5,FALSE)),"－",VLOOKUP($AS2217,技まとめ!$A$1:$F$380,5,FALSE))</f>
        <v>31</v>
      </c>
      <c r="AW2217" s="3" t="str">
        <f>IF($E2217=IF(ISERROR(VLOOKUP($AS2217,技まとめ!$A$1:$F$380,4,FALSE)),"－",VLOOKUP($AS2217,技まとめ!$A$1:$F$380,4,FALSE)),"一致","")</f>
        <v/>
      </c>
      <c r="AX2217" s="12" t="str">
        <f t="shared" si="482"/>
        <v>メテオアタックつちだるまフレイムダンスカンガルーキック</v>
      </c>
      <c r="AY2217" s="12" t="str">
        <f t="shared" si="483"/>
        <v>メテオアタックつちだるまフレイムダンスカンガルーキック</v>
      </c>
      <c r="AZ2217" s="12" t="str">
        <f t="shared" si="484"/>
        <v>メテオアタックつちだるまフレイムダンスカンガルーキック</v>
      </c>
      <c r="BA2217" s="12" t="str">
        <f t="shared" si="485"/>
        <v>メテオアタックつちだるまフレイムダンスカンガルーキック</v>
      </c>
      <c r="BB2217" s="11" t="str">
        <f t="shared" si="486"/>
        <v>NSSCBLDR</v>
      </c>
      <c r="BC2217" s="11" t="str">
        <f t="shared" si="487"/>
        <v>NSSCBLDR</v>
      </c>
      <c r="BD2217" s="11" t="str">
        <f t="shared" si="488"/>
        <v>NSSCBLDR</v>
      </c>
      <c r="BE2217" s="11" t="str">
        <f t="shared" si="489"/>
        <v>NSSCBLDR</v>
      </c>
    </row>
    <row r="2218" spans="1:57" ht="11.25" hidden="1" customHeight="1">
      <c r="A2218" s="6">
        <v>2217</v>
      </c>
      <c r="B2218" s="7" t="s">
        <v>4803</v>
      </c>
      <c r="C2218" s="8" t="s">
        <v>4804</v>
      </c>
      <c r="D2218" s="7" t="s">
        <v>650</v>
      </c>
      <c r="E2218" s="7" t="s">
        <v>95</v>
      </c>
      <c r="F2218" s="7" t="s">
        <v>109</v>
      </c>
      <c r="G2218" s="9">
        <v>87</v>
      </c>
      <c r="H2218" s="9">
        <v>134</v>
      </c>
      <c r="I2218" s="9">
        <v>48</v>
      </c>
      <c r="J2218" s="9">
        <v>50</v>
      </c>
      <c r="K2218" s="9">
        <v>51</v>
      </c>
      <c r="L2218" s="9">
        <v>50</v>
      </c>
      <c r="M2218" s="9">
        <v>50</v>
      </c>
      <c r="N2218" s="9">
        <v>46</v>
      </c>
      <c r="O2218" s="9">
        <v>48</v>
      </c>
      <c r="P2218" s="9">
        <v>68</v>
      </c>
      <c r="Q2218" s="11">
        <v>98</v>
      </c>
      <c r="R2218" s="11">
        <v>33</v>
      </c>
      <c r="S2218" s="11">
        <v>1</v>
      </c>
      <c r="T2218" s="11">
        <v>100</v>
      </c>
      <c r="U2218" s="11">
        <v>100</v>
      </c>
      <c r="V2218" s="11">
        <v>1</v>
      </c>
      <c r="W2218" s="11">
        <v>98</v>
      </c>
      <c r="X2218" s="11">
        <f t="shared" si="476"/>
        <v>431</v>
      </c>
      <c r="Y2218" s="11">
        <f t="shared" si="477"/>
        <v>4415</v>
      </c>
      <c r="Z2218" s="11">
        <f t="shared" si="478"/>
        <v>1655</v>
      </c>
      <c r="AA2218" s="11">
        <f t="shared" si="479"/>
        <v>4000</v>
      </c>
      <c r="AB2218" s="11">
        <f t="shared" si="480"/>
        <v>4000</v>
      </c>
      <c r="AC2218" s="11">
        <f t="shared" si="481"/>
        <v>4655</v>
      </c>
      <c r="AD2218" s="9" t="s">
        <v>148</v>
      </c>
      <c r="AE2218" s="3" t="str">
        <f>IF(ISERROR(VLOOKUP($AD2218,技まとめ!$A$1:$F$380,6,FALSE)),"－",VLOOKUP($AD2218,技まとめ!$A$1:$F$380,6,FALSE))</f>
        <v>SC</v>
      </c>
      <c r="AF2218" s="3">
        <f>IF(ISERROR(VLOOKUP($AD2218,技まとめ!$A$1:$F$380,3,FALSE)),"－",VLOOKUP($AD2218,技まとめ!$A$1:$F$380,3,FALSE))</f>
        <v>66</v>
      </c>
      <c r="AG2218" s="3">
        <f>IF(ISERROR(VLOOKUP($AD2218,技まとめ!$A$1:$F$380,5,FALSE)),"－",VLOOKUP($AD2218,技まとめ!$A$1:$F$380,5,FALSE))</f>
        <v>37</v>
      </c>
      <c r="AH2218" s="3" t="str">
        <f>IF($E2218=IF(ISERROR(VLOOKUP($AD2218,技まとめ!$A$1:$F$380,4,FALSE)),"－",VLOOKUP($AD2218,技まとめ!$A$1:$F$380,4,FALSE)),"一致","")</f>
        <v/>
      </c>
      <c r="AI2218" s="9" t="s">
        <v>744</v>
      </c>
      <c r="AJ2218" s="3" t="str">
        <f>IF(ISERROR(VLOOKUP($AI2218,技まとめ!$A$1:$F$380,6,FALSE)),"－",VLOOKUP($AI2218,技まとめ!$A$1:$F$380,6,FALSE))</f>
        <v>DR</v>
      </c>
      <c r="AK2218" s="3">
        <f>IF(ISERROR(VLOOKUP($AI2218,技まとめ!$A$1:$F$380,3,FALSE)),"－",VLOOKUP($AI2218,技まとめ!$A$1:$F$380,3,FALSE))</f>
        <v>40</v>
      </c>
      <c r="AL2218" s="3">
        <f>IF(ISERROR(VLOOKUP($AI2218,技まとめ!$A$1:$F$380,5,FALSE)),"－",VLOOKUP($AI2218,技まとめ!$A$1:$F$380,5,FALSE))</f>
        <v>31</v>
      </c>
      <c r="AM2218" s="3" t="str">
        <f>IF($E2218=IF(ISERROR(VLOOKUP($AI2218,技まとめ!$A$1:$F$380,4,FALSE)),"－",VLOOKUP($AI2218,技まとめ!$A$1:$F$380,4,FALSE)),"一致","")</f>
        <v/>
      </c>
      <c r="AN2218" s="9" t="s">
        <v>414</v>
      </c>
      <c r="AO2218" s="3" t="str">
        <f>IF(ISERROR(VLOOKUP($AN2218,技まとめ!$A$1:$F$380,6,FALSE)),"－",VLOOKUP($AN2218,技まとめ!$A$1:$F$380,6,FALSE))</f>
        <v>DR</v>
      </c>
      <c r="AP2218" s="3">
        <f>IF(ISERROR(VLOOKUP($AN2218,技まとめ!$A$1:$F$380,3,FALSE)),"－",VLOOKUP($AN2218,技まとめ!$A$1:$F$380,3,FALSE))</f>
        <v>69</v>
      </c>
      <c r="AQ2218" s="3">
        <f>IF(ISERROR(VLOOKUP($AN2218,技まとめ!$A$1:$F$380,5,FALSE)),"－",VLOOKUP($AN2218,技まとめ!$A$1:$F$380,5,FALSE))</f>
        <v>44</v>
      </c>
      <c r="AR2218" s="3" t="str">
        <f>IF($E2218=IF(ISERROR(VLOOKUP($AN2218,技まとめ!$A$1:$F$380,4,FALSE)),"－",VLOOKUP($AN2218,技まとめ!$A$1:$F$380,4,FALSE)),"一致","")</f>
        <v/>
      </c>
      <c r="AS2218" s="9" t="s">
        <v>235</v>
      </c>
      <c r="AT2218" s="3" t="str">
        <f>IF(ISERROR(VLOOKUP($AS2218,技まとめ!$A$1:$F$380,6,FALSE)),"－",VLOOKUP($AS2218,技まとめ!$A$1:$F$380,6,FALSE))</f>
        <v>BL</v>
      </c>
      <c r="AU2218" s="3">
        <f>IF(ISERROR(VLOOKUP($AS2218,技まとめ!$A$1:$F$380,3,FALSE)),"－",VLOOKUP($AS2218,技まとめ!$A$1:$F$380,3,FALSE))</f>
        <v>18</v>
      </c>
      <c r="AV2218" s="3">
        <f>IF(ISERROR(VLOOKUP($AS2218,技まとめ!$A$1:$F$380,5,FALSE)),"－",VLOOKUP($AS2218,技まとめ!$A$1:$F$380,5,FALSE))</f>
        <v>21</v>
      </c>
      <c r="AW2218" s="3" t="str">
        <f>IF($E2218=IF(ISERROR(VLOOKUP($AS2218,技まとめ!$A$1:$F$380,4,FALSE)),"－",VLOOKUP($AS2218,技まとめ!$A$1:$F$380,4,FALSE)),"一致","")</f>
        <v>一致</v>
      </c>
      <c r="AX2218" s="12" t="str">
        <f t="shared" si="482"/>
        <v>メガネクラッシュリボンシャワーライアーショットドッペルゲンガー</v>
      </c>
      <c r="AY2218" s="12" t="str">
        <f t="shared" si="483"/>
        <v>メガネクラッシュリボンシャワーライアーショットドッペルゲンガー</v>
      </c>
      <c r="AZ2218" s="12" t="str">
        <f t="shared" si="484"/>
        <v>メガネクラッシュリボンシャワーライアーショットドッペルゲンガー</v>
      </c>
      <c r="BA2218" s="12" t="str">
        <f t="shared" si="485"/>
        <v>メガネクラッシュリボンシャワーライアーショットドッペルゲンガー</v>
      </c>
      <c r="BB2218" s="11" t="str">
        <f t="shared" si="486"/>
        <v>SCDRDRBL</v>
      </c>
      <c r="BC2218" s="11" t="str">
        <f t="shared" si="487"/>
        <v>SCDRDRBL</v>
      </c>
      <c r="BD2218" s="11" t="str">
        <f t="shared" si="488"/>
        <v>SCDRDRBL</v>
      </c>
      <c r="BE2218" s="11" t="str">
        <f t="shared" si="489"/>
        <v>SCDRDRBL</v>
      </c>
    </row>
    <row r="2219" spans="1:57" ht="11.25" hidden="1" customHeight="1">
      <c r="A2219" s="6">
        <v>2218</v>
      </c>
      <c r="B2219" s="7" t="s">
        <v>4805</v>
      </c>
      <c r="C2219" s="8" t="s">
        <v>4806</v>
      </c>
      <c r="D2219" s="7" t="s">
        <v>72</v>
      </c>
      <c r="E2219" s="7" t="s">
        <v>81</v>
      </c>
      <c r="F2219" s="7" t="s">
        <v>74</v>
      </c>
      <c r="G2219" s="9">
        <v>108</v>
      </c>
      <c r="H2219" s="9">
        <v>118</v>
      </c>
      <c r="I2219" s="9">
        <v>55</v>
      </c>
      <c r="J2219" s="9">
        <v>55</v>
      </c>
      <c r="K2219" s="9">
        <v>56</v>
      </c>
      <c r="L2219" s="9">
        <v>63</v>
      </c>
      <c r="M2219" s="9">
        <v>53</v>
      </c>
      <c r="N2219" s="9">
        <v>51</v>
      </c>
      <c r="O2219" s="9">
        <v>51</v>
      </c>
      <c r="P2219" s="9">
        <v>49</v>
      </c>
      <c r="Q2219" s="11">
        <v>105</v>
      </c>
      <c r="R2219" s="11">
        <v>29</v>
      </c>
      <c r="S2219" s="11">
        <v>1</v>
      </c>
      <c r="T2219" s="11">
        <v>113</v>
      </c>
      <c r="U2219" s="11">
        <v>103</v>
      </c>
      <c r="V2219" s="11">
        <v>1</v>
      </c>
      <c r="W2219" s="11">
        <v>101</v>
      </c>
      <c r="X2219" s="11">
        <f t="shared" si="476"/>
        <v>453</v>
      </c>
      <c r="Y2219" s="11">
        <f t="shared" si="477"/>
        <v>4710</v>
      </c>
      <c r="Z2219" s="11">
        <f t="shared" si="478"/>
        <v>1530</v>
      </c>
      <c r="AA2219" s="11">
        <f t="shared" si="479"/>
        <v>4470</v>
      </c>
      <c r="AB2219" s="11">
        <f t="shared" si="480"/>
        <v>4470</v>
      </c>
      <c r="AC2219" s="11">
        <f t="shared" si="481"/>
        <v>5170</v>
      </c>
      <c r="AD2219" s="9" t="s">
        <v>665</v>
      </c>
      <c r="AE2219" s="3" t="str">
        <f>IF(ISERROR(VLOOKUP($AD2219,技まとめ!$A$1:$F$380,6,FALSE)),"－",VLOOKUP($AD2219,技まとめ!$A$1:$F$380,6,FALSE))</f>
        <v>CA</v>
      </c>
      <c r="AF2219" s="3">
        <f>IF(ISERROR(VLOOKUP($AD2219,技まとめ!$A$1:$F$380,3,FALSE)),"－",VLOOKUP($AD2219,技まとめ!$A$1:$F$380,3,FALSE))</f>
        <v>19</v>
      </c>
      <c r="AG2219" s="3">
        <f>IF(ISERROR(VLOOKUP($AD2219,技まとめ!$A$1:$F$380,5,FALSE)),"－",VLOOKUP($AD2219,技まとめ!$A$1:$F$380,5,FALSE))</f>
        <v>22</v>
      </c>
      <c r="AH2219" s="3" t="str">
        <f>IF($E2219=IF(ISERROR(VLOOKUP($AD2219,技まとめ!$A$1:$F$380,4,FALSE)),"－",VLOOKUP($AD2219,技まとめ!$A$1:$F$380,4,FALSE)),"一致","")</f>
        <v>一致</v>
      </c>
      <c r="AI2219" s="9" t="s">
        <v>693</v>
      </c>
      <c r="AJ2219" s="3" t="str">
        <f>IF(ISERROR(VLOOKUP($AI2219,技まとめ!$A$1:$F$380,6,FALSE)),"－",VLOOKUP($AI2219,技まとめ!$A$1:$F$380,6,FALSE))</f>
        <v>CA</v>
      </c>
      <c r="AK2219" s="3">
        <f>IF(ISERROR(VLOOKUP($AI2219,技まとめ!$A$1:$F$380,3,FALSE)),"－",VLOOKUP($AI2219,技まとめ!$A$1:$F$380,3,FALSE))</f>
        <v>69</v>
      </c>
      <c r="AL2219" s="3">
        <f>IF(ISERROR(VLOOKUP($AI2219,技まとめ!$A$1:$F$380,5,FALSE)),"－",VLOOKUP($AI2219,技まとめ!$A$1:$F$380,5,FALSE))</f>
        <v>42</v>
      </c>
      <c r="AM2219" s="3" t="str">
        <f>IF($E2219=IF(ISERROR(VLOOKUP($AI2219,技まとめ!$A$1:$F$380,4,FALSE)),"－",VLOOKUP($AI2219,技まとめ!$A$1:$F$380,4,FALSE)),"一致","")</f>
        <v>一致</v>
      </c>
      <c r="AN2219" s="9" t="s">
        <v>204</v>
      </c>
      <c r="AO2219" s="3" t="str">
        <f>IF(ISERROR(VLOOKUP($AN2219,技まとめ!$A$1:$F$380,6,FALSE)),"－",VLOOKUP($AN2219,技まとめ!$A$1:$F$380,6,FALSE))</f>
        <v>CA</v>
      </c>
      <c r="AP2219" s="3">
        <f>IF(ISERROR(VLOOKUP($AN2219,技まとめ!$A$1:$F$380,3,FALSE)),"－",VLOOKUP($AN2219,技まとめ!$A$1:$F$380,3,FALSE))</f>
        <v>85</v>
      </c>
      <c r="AQ2219" s="3">
        <f>IF(ISERROR(VLOOKUP($AN2219,技まとめ!$A$1:$F$380,5,FALSE)),"－",VLOOKUP($AN2219,技まとめ!$A$1:$F$380,5,FALSE))</f>
        <v>47</v>
      </c>
      <c r="AR2219" s="3" t="str">
        <f>IF($E2219=IF(ISERROR(VLOOKUP($AN2219,技まとめ!$A$1:$F$380,4,FALSE)),"－",VLOOKUP($AN2219,技まとめ!$A$1:$F$380,4,FALSE)),"一致","")</f>
        <v/>
      </c>
      <c r="AS2219" s="9" t="s">
        <v>230</v>
      </c>
      <c r="AT2219" s="3" t="str">
        <f>IF(ISERROR(VLOOKUP($AS2219,技まとめ!$A$1:$F$380,6,FALSE)),"－",VLOOKUP($AS2219,技まとめ!$A$1:$F$380,6,FALSE))</f>
        <v>BL</v>
      </c>
      <c r="AU2219" s="3">
        <f>IF(ISERROR(VLOOKUP($AS2219,技まとめ!$A$1:$F$380,3,FALSE)),"－",VLOOKUP($AS2219,技まとめ!$A$1:$F$380,3,FALSE))</f>
        <v>21</v>
      </c>
      <c r="AV2219" s="3">
        <f>IF(ISERROR(VLOOKUP($AS2219,技まとめ!$A$1:$F$380,5,FALSE)),"－",VLOOKUP($AS2219,技まとめ!$A$1:$F$380,5,FALSE))</f>
        <v>22</v>
      </c>
      <c r="AW2219" s="3" t="str">
        <f>IF($E2219=IF(ISERROR(VLOOKUP($AS2219,技まとめ!$A$1:$F$380,4,FALSE)),"－",VLOOKUP($AS2219,技まとめ!$A$1:$F$380,4,FALSE)),"一致","")</f>
        <v/>
      </c>
      <c r="AX2219" s="12" t="str">
        <f t="shared" si="482"/>
        <v>トルネードキャッチストームライダービッグスパイダーおんりょう</v>
      </c>
      <c r="AY2219" s="12" t="str">
        <f t="shared" si="483"/>
        <v>トルネードキャッチストームライダービッグスパイダーおんりょう</v>
      </c>
      <c r="AZ2219" s="12" t="str">
        <f t="shared" si="484"/>
        <v>トルネードキャッチストームライダービッグスパイダーおんりょう</v>
      </c>
      <c r="BA2219" s="12" t="str">
        <f t="shared" si="485"/>
        <v>トルネードキャッチストームライダービッグスパイダーおんりょう</v>
      </c>
      <c r="BB2219" s="11" t="str">
        <f t="shared" si="486"/>
        <v>CACACABL</v>
      </c>
      <c r="BC2219" s="11" t="str">
        <f t="shared" si="487"/>
        <v>CACACABL</v>
      </c>
      <c r="BD2219" s="11" t="str">
        <f t="shared" si="488"/>
        <v>CACACABL</v>
      </c>
      <c r="BE2219" s="11" t="str">
        <f t="shared" si="489"/>
        <v>CACACABL</v>
      </c>
    </row>
    <row r="2220" spans="1:57" ht="11.25" hidden="1" customHeight="1">
      <c r="A2220" s="6">
        <v>2219</v>
      </c>
      <c r="B2220" s="7" t="s">
        <v>4807</v>
      </c>
      <c r="C2220" s="8" t="s">
        <v>4808</v>
      </c>
      <c r="D2220" s="7" t="s">
        <v>72</v>
      </c>
      <c r="E2220" s="7" t="s">
        <v>102</v>
      </c>
      <c r="F2220" s="7" t="s">
        <v>109</v>
      </c>
      <c r="G2220" s="9">
        <v>109</v>
      </c>
      <c r="H2220" s="9">
        <v>114</v>
      </c>
      <c r="I2220" s="9">
        <v>56</v>
      </c>
      <c r="J2220" s="9">
        <v>63</v>
      </c>
      <c r="K2220" s="9">
        <v>66</v>
      </c>
      <c r="L2220" s="9">
        <v>53</v>
      </c>
      <c r="M2220" s="9">
        <v>55</v>
      </c>
      <c r="N2220" s="9">
        <v>48</v>
      </c>
      <c r="O2220" s="9">
        <v>51</v>
      </c>
      <c r="P2220" s="9">
        <v>49</v>
      </c>
      <c r="Q2220" s="11">
        <v>106</v>
      </c>
      <c r="R2220" s="11">
        <v>44</v>
      </c>
      <c r="S2220" s="11">
        <v>1</v>
      </c>
      <c r="T2220" s="11">
        <v>103</v>
      </c>
      <c r="U2220" s="11">
        <v>105</v>
      </c>
      <c r="V2220" s="11">
        <v>1</v>
      </c>
      <c r="W2220" s="11">
        <v>101</v>
      </c>
      <c r="X2220" s="11">
        <f t="shared" si="476"/>
        <v>461</v>
      </c>
      <c r="Y2220" s="11">
        <f t="shared" si="477"/>
        <v>4750</v>
      </c>
      <c r="Z2220" s="11">
        <f t="shared" si="478"/>
        <v>2055</v>
      </c>
      <c r="AA2220" s="11">
        <f t="shared" si="479"/>
        <v>4120</v>
      </c>
      <c r="AB2220" s="11">
        <f t="shared" si="480"/>
        <v>4120</v>
      </c>
      <c r="AC2220" s="11">
        <f t="shared" si="481"/>
        <v>4845</v>
      </c>
      <c r="AD2220" s="9" t="s">
        <v>104</v>
      </c>
      <c r="AE2220" s="3" t="str">
        <f>IF(ISERROR(VLOOKUP($AD2220,技まとめ!$A$1:$F$380,6,FALSE)),"－",VLOOKUP($AD2220,技まとめ!$A$1:$F$380,6,FALSE))</f>
        <v>LS</v>
      </c>
      <c r="AF2220" s="3">
        <f>IF(ISERROR(VLOOKUP($AD2220,技まとめ!$A$1:$F$380,3,FALSE)),"－",VLOOKUP($AD2220,技まとめ!$A$1:$F$380,3,FALSE))</f>
        <v>30</v>
      </c>
      <c r="AG2220" s="3">
        <f>IF(ISERROR(VLOOKUP($AD2220,技まとめ!$A$1:$F$380,5,FALSE)),"－",VLOOKUP($AD2220,技まとめ!$A$1:$F$380,5,FALSE))</f>
        <v>25</v>
      </c>
      <c r="AH2220" s="3" t="str">
        <f>IF($E2220=IF(ISERROR(VLOOKUP($AD2220,技まとめ!$A$1:$F$380,4,FALSE)),"－",VLOOKUP($AD2220,技まとめ!$A$1:$F$380,4,FALSE)),"一致","")</f>
        <v/>
      </c>
      <c r="AI2220" s="9" t="s">
        <v>346</v>
      </c>
      <c r="AJ2220" s="3" t="str">
        <f>IF(ISERROR(VLOOKUP($AI2220,技まとめ!$A$1:$F$380,6,FALSE)),"－",VLOOKUP($AI2220,技まとめ!$A$1:$F$380,6,FALSE))</f>
        <v>LS</v>
      </c>
      <c r="AK2220" s="3">
        <f>IF(ISERROR(VLOOKUP($AI2220,技まとめ!$A$1:$F$380,3,FALSE)),"－",VLOOKUP($AI2220,技まとめ!$A$1:$F$380,3,FALSE))</f>
        <v>51</v>
      </c>
      <c r="AL2220" s="3">
        <f>IF(ISERROR(VLOOKUP($AI2220,技まとめ!$A$1:$F$380,5,FALSE)),"－",VLOOKUP($AI2220,技まとめ!$A$1:$F$380,5,FALSE))</f>
        <v>37</v>
      </c>
      <c r="AM2220" s="3" t="str">
        <f>IF($E2220=IF(ISERROR(VLOOKUP($AI2220,技まとめ!$A$1:$F$380,4,FALSE)),"－",VLOOKUP($AI2220,技まとめ!$A$1:$F$380,4,FALSE)),"一致","")</f>
        <v/>
      </c>
      <c r="AN2220" s="9" t="s">
        <v>395</v>
      </c>
      <c r="AO2220" s="3" t="str">
        <f>IF(ISERROR(VLOOKUP($AN2220,技まとめ!$A$1:$F$380,6,FALSE)),"－",VLOOKUP($AN2220,技まとめ!$A$1:$F$380,6,FALSE))</f>
        <v>LS</v>
      </c>
      <c r="AP2220" s="3">
        <f>IF(ISERROR(VLOOKUP($AN2220,技まとめ!$A$1:$F$380,3,FALSE)),"－",VLOOKUP($AN2220,技まとめ!$A$1:$F$380,3,FALSE))</f>
        <v>81</v>
      </c>
      <c r="AQ2220" s="3">
        <f>IF(ISERROR(VLOOKUP($AN2220,技まとめ!$A$1:$F$380,5,FALSE)),"－",VLOOKUP($AN2220,技まとめ!$A$1:$F$380,5,FALSE))</f>
        <v>55</v>
      </c>
      <c r="AR2220" s="3" t="str">
        <f>IF($E2220=IF(ISERROR(VLOOKUP($AN2220,技まとめ!$A$1:$F$380,4,FALSE)),"－",VLOOKUP($AN2220,技まとめ!$A$1:$F$380,4,FALSE)),"一致","")</f>
        <v/>
      </c>
      <c r="AS2220" s="9" t="s">
        <v>557</v>
      </c>
      <c r="AT2220" s="3" t="str">
        <f>IF(ISERROR(VLOOKUP($AS2220,技まとめ!$A$1:$F$380,6,FALSE)),"－",VLOOKUP($AS2220,技まとめ!$A$1:$F$380,6,FALSE))</f>
        <v>LS</v>
      </c>
      <c r="AU2220" s="3">
        <f>IF(ISERROR(VLOOKUP($AS2220,技まとめ!$A$1:$F$380,3,FALSE)),"－",VLOOKUP($AS2220,技まとめ!$A$1:$F$380,3,FALSE))</f>
        <v>101</v>
      </c>
      <c r="AV2220" s="3">
        <f>IF(ISERROR(VLOOKUP($AS2220,技まとめ!$A$1:$F$380,5,FALSE)),"－",VLOOKUP($AS2220,技まとめ!$A$1:$F$380,5,FALSE))</f>
        <v>66</v>
      </c>
      <c r="AW2220" s="3" t="str">
        <f>IF($E2220=IF(ISERROR(VLOOKUP($AS2220,技まとめ!$A$1:$F$380,4,FALSE)),"－",VLOOKUP($AS2220,技まとめ!$A$1:$F$380,4,FALSE)),"一致","")</f>
        <v>一致</v>
      </c>
      <c r="AX2220" s="12" t="str">
        <f t="shared" si="482"/>
        <v>すいせいシュートレインボーループドこんじょうクラブトリプルブースト</v>
      </c>
      <c r="AY2220" s="12" t="str">
        <f t="shared" si="483"/>
        <v>すいせいシュートレインボーループドこんじょうクラブトリプルブースト</v>
      </c>
      <c r="AZ2220" s="12" t="str">
        <f t="shared" si="484"/>
        <v>すいせいシュートレインボーループドこんじょうクラブトリプルブースト</v>
      </c>
      <c r="BA2220" s="12" t="str">
        <f t="shared" si="485"/>
        <v>すいせいシュートレインボーループドこんじょうクラブトリプルブースト</v>
      </c>
      <c r="BB2220" s="11" t="str">
        <f t="shared" si="486"/>
        <v>LSLSLSLS</v>
      </c>
      <c r="BC2220" s="11" t="str">
        <f t="shared" si="487"/>
        <v>LSLSLSLS</v>
      </c>
      <c r="BD2220" s="11" t="str">
        <f t="shared" si="488"/>
        <v>LSLSLSLS</v>
      </c>
      <c r="BE2220" s="11" t="str">
        <f t="shared" si="489"/>
        <v>LSLSLSLS</v>
      </c>
    </row>
    <row r="2221" spans="1:57" ht="11.25" hidden="1" customHeight="1">
      <c r="A2221" s="6">
        <v>2220</v>
      </c>
      <c r="B2221" s="7" t="s">
        <v>4809</v>
      </c>
      <c r="C2221" s="8" t="s">
        <v>4810</v>
      </c>
      <c r="D2221" s="7" t="s">
        <v>72</v>
      </c>
      <c r="E2221" s="7" t="s">
        <v>81</v>
      </c>
      <c r="F2221" s="7" t="s">
        <v>128</v>
      </c>
      <c r="G2221" s="9">
        <v>121</v>
      </c>
      <c r="H2221" s="9">
        <v>95</v>
      </c>
      <c r="I2221" s="9">
        <v>65</v>
      </c>
      <c r="J2221" s="9">
        <v>53</v>
      </c>
      <c r="K2221" s="9">
        <v>53</v>
      </c>
      <c r="L2221" s="9">
        <v>64</v>
      </c>
      <c r="M2221" s="9">
        <v>57</v>
      </c>
      <c r="N2221" s="9">
        <v>51</v>
      </c>
      <c r="O2221" s="9">
        <v>50</v>
      </c>
      <c r="P2221" s="9">
        <v>48</v>
      </c>
      <c r="Q2221" s="11">
        <v>115</v>
      </c>
      <c r="R2221" s="11">
        <v>23</v>
      </c>
      <c r="S2221" s="11">
        <v>1</v>
      </c>
      <c r="T2221" s="11">
        <v>114</v>
      </c>
      <c r="U2221" s="11">
        <v>107</v>
      </c>
      <c r="V2221" s="11">
        <v>1</v>
      </c>
      <c r="W2221" s="11">
        <v>100</v>
      </c>
      <c r="X2221" s="11">
        <f t="shared" si="476"/>
        <v>461</v>
      </c>
      <c r="Y2221" s="11">
        <f t="shared" si="477"/>
        <v>5105</v>
      </c>
      <c r="Z2221" s="11">
        <f t="shared" si="478"/>
        <v>1315</v>
      </c>
      <c r="AA2221" s="11">
        <f t="shared" si="479"/>
        <v>4500</v>
      </c>
      <c r="AB2221" s="11">
        <f t="shared" si="480"/>
        <v>4500</v>
      </c>
      <c r="AC2221" s="11">
        <f t="shared" si="481"/>
        <v>5175</v>
      </c>
      <c r="AD2221" s="9" t="s">
        <v>210</v>
      </c>
      <c r="AE2221" s="3" t="str">
        <f>IF(ISERROR(VLOOKUP($AD2221,技まとめ!$A$1:$F$380,6,FALSE)),"－",VLOOKUP($AD2221,技まとめ!$A$1:$F$380,6,FALSE))</f>
        <v>NS</v>
      </c>
      <c r="AF2221" s="3">
        <f>IF(ISERROR(VLOOKUP($AD2221,技まとめ!$A$1:$F$380,3,FALSE)),"－",VLOOKUP($AD2221,技まとめ!$A$1:$F$380,3,FALSE))</f>
        <v>25</v>
      </c>
      <c r="AG2221" s="3">
        <f>IF(ISERROR(VLOOKUP($AD2221,技まとめ!$A$1:$F$380,5,FALSE)),"－",VLOOKUP($AD2221,技まとめ!$A$1:$F$380,5,FALSE))</f>
        <v>20</v>
      </c>
      <c r="AH2221" s="3" t="str">
        <f>IF($E2221=IF(ISERROR(VLOOKUP($AD2221,技まとめ!$A$1:$F$380,4,FALSE)),"－",VLOOKUP($AD2221,技まとめ!$A$1:$F$380,4,FALSE)),"一致","")</f>
        <v>一致</v>
      </c>
      <c r="AI2221" s="9" t="s">
        <v>99</v>
      </c>
      <c r="AJ2221" s="3" t="str">
        <f>IF(ISERROR(VLOOKUP($AI2221,技まとめ!$A$1:$F$380,6,FALSE)),"－",VLOOKUP($AI2221,技まとめ!$A$1:$F$380,6,FALSE))</f>
        <v>DR</v>
      </c>
      <c r="AK2221" s="3">
        <f>IF(ISERROR(VLOOKUP($AI2221,技まとめ!$A$1:$F$380,3,FALSE)),"－",VLOOKUP($AI2221,技まとめ!$A$1:$F$380,3,FALSE))</f>
        <v>77</v>
      </c>
      <c r="AL2221" s="3">
        <f>IF(ISERROR(VLOOKUP($AI2221,技まとめ!$A$1:$F$380,5,FALSE)),"－",VLOOKUP($AI2221,技まとめ!$A$1:$F$380,5,FALSE))</f>
        <v>47</v>
      </c>
      <c r="AM2221" s="3" t="str">
        <f>IF($E2221=IF(ISERROR(VLOOKUP($AI2221,技まとめ!$A$1:$F$380,4,FALSE)),"－",VLOOKUP($AI2221,技まとめ!$A$1:$F$380,4,FALSE)),"一致","")</f>
        <v/>
      </c>
      <c r="AN2221" s="9" t="s">
        <v>83</v>
      </c>
      <c r="AO2221" s="3" t="str">
        <f>IF(ISERROR(VLOOKUP($AN2221,技まとめ!$A$1:$F$380,6,FALSE)),"－",VLOOKUP($AN2221,技まとめ!$A$1:$F$380,6,FALSE))</f>
        <v>DR</v>
      </c>
      <c r="AP2221" s="3">
        <f>IF(ISERROR(VLOOKUP($AN2221,技まとめ!$A$1:$F$380,3,FALSE)),"－",VLOOKUP($AN2221,技まとめ!$A$1:$F$380,3,FALSE))</f>
        <v>13</v>
      </c>
      <c r="AQ2221" s="3">
        <f>IF(ISERROR(VLOOKUP($AN2221,技まとめ!$A$1:$F$380,5,FALSE)),"－",VLOOKUP($AN2221,技まとめ!$A$1:$F$380,5,FALSE))</f>
        <v>20</v>
      </c>
      <c r="AR2221" s="3" t="str">
        <f>IF($E2221=IF(ISERROR(VLOOKUP($AN2221,技まとめ!$A$1:$F$380,4,FALSE)),"－",VLOOKUP($AN2221,技まとめ!$A$1:$F$380,4,FALSE)),"一致","")</f>
        <v>一致</v>
      </c>
      <c r="AS2221" s="9" t="s">
        <v>301</v>
      </c>
      <c r="AT2221" s="3" t="str">
        <f>IF(ISERROR(VLOOKUP($AS2221,技まとめ!$A$1:$F$380,6,FALSE)),"－",VLOOKUP($AS2221,技まとめ!$A$1:$F$380,6,FALSE))</f>
        <v>LS</v>
      </c>
      <c r="AU2221" s="3">
        <f>IF(ISERROR(VLOOKUP($AS2221,技まとめ!$A$1:$F$380,3,FALSE)),"－",VLOOKUP($AS2221,技まとめ!$A$1:$F$380,3,FALSE))</f>
        <v>55</v>
      </c>
      <c r="AV2221" s="3">
        <f>IF(ISERROR(VLOOKUP($AS2221,技まとめ!$A$1:$F$380,5,FALSE)),"－",VLOOKUP($AS2221,技まとめ!$A$1:$F$380,5,FALSE))</f>
        <v>40</v>
      </c>
      <c r="AW2221" s="3" t="str">
        <f>IF($E2221=IF(ISERROR(VLOOKUP($AS2221,技まとめ!$A$1:$F$380,4,FALSE)),"－",VLOOKUP($AS2221,技まとめ!$A$1:$F$380,4,FALSE)),"一致","")</f>
        <v>一致</v>
      </c>
      <c r="AX2221" s="12" t="str">
        <f t="shared" si="482"/>
        <v>スパイラルショットＵ・ボートしっぷうダッシュツナミブースト</v>
      </c>
      <c r="AY2221" s="12" t="str">
        <f t="shared" si="483"/>
        <v>スパイラルショットＵ・ボートしっぷうダッシュツナミブースト</v>
      </c>
      <c r="AZ2221" s="12" t="str">
        <f t="shared" si="484"/>
        <v>スパイラルショットＵ・ボートしっぷうダッシュツナミブースト</v>
      </c>
      <c r="BA2221" s="12" t="str">
        <f t="shared" si="485"/>
        <v>スパイラルショットＵ・ボートしっぷうダッシュツナミブースト</v>
      </c>
      <c r="BB2221" s="11" t="str">
        <f t="shared" si="486"/>
        <v>NSDRDRLS</v>
      </c>
      <c r="BC2221" s="11" t="str">
        <f t="shared" si="487"/>
        <v>NSDRDRLS</v>
      </c>
      <c r="BD2221" s="11" t="str">
        <f t="shared" si="488"/>
        <v>NSDRDRLS</v>
      </c>
      <c r="BE2221" s="11" t="str">
        <f t="shared" si="489"/>
        <v>NSDRDRLS</v>
      </c>
    </row>
    <row r="2222" spans="1:57" ht="11.25" hidden="1" customHeight="1">
      <c r="A2222" s="6">
        <v>2221</v>
      </c>
      <c r="B2222" s="7" t="s">
        <v>4811</v>
      </c>
      <c r="C2222" s="8" t="s">
        <v>4812</v>
      </c>
      <c r="D2222" s="7" t="s">
        <v>72</v>
      </c>
      <c r="E2222" s="7" t="s">
        <v>95</v>
      </c>
      <c r="F2222" s="7" t="s">
        <v>109</v>
      </c>
      <c r="G2222" s="9">
        <v>122</v>
      </c>
      <c r="H2222" s="9">
        <v>120</v>
      </c>
      <c r="I2222" s="9">
        <v>55</v>
      </c>
      <c r="J2222" s="9">
        <v>57</v>
      </c>
      <c r="K2222" s="9">
        <v>53</v>
      </c>
      <c r="L2222" s="9">
        <v>53</v>
      </c>
      <c r="M2222" s="9">
        <v>54</v>
      </c>
      <c r="N2222" s="9">
        <v>55</v>
      </c>
      <c r="O2222" s="9">
        <v>54</v>
      </c>
      <c r="P2222" s="9">
        <v>42</v>
      </c>
      <c r="Q2222" s="11">
        <v>105</v>
      </c>
      <c r="R2222" s="11">
        <v>25</v>
      </c>
      <c r="S2222" s="11">
        <v>1</v>
      </c>
      <c r="T2222" s="11">
        <v>103</v>
      </c>
      <c r="U2222" s="11">
        <v>104</v>
      </c>
      <c r="V2222" s="11">
        <v>1</v>
      </c>
      <c r="W2222" s="11">
        <v>104</v>
      </c>
      <c r="X2222" s="11">
        <f t="shared" si="476"/>
        <v>443</v>
      </c>
      <c r="Y2222" s="11">
        <f t="shared" si="477"/>
        <v>4725</v>
      </c>
      <c r="Z2222" s="11">
        <f t="shared" si="478"/>
        <v>1405</v>
      </c>
      <c r="AA2222" s="11">
        <f t="shared" si="479"/>
        <v>4135</v>
      </c>
      <c r="AB2222" s="11">
        <f t="shared" si="480"/>
        <v>4135</v>
      </c>
      <c r="AC2222" s="11">
        <f t="shared" si="481"/>
        <v>4765</v>
      </c>
      <c r="AD2222" s="9" t="s">
        <v>232</v>
      </c>
      <c r="AE2222" s="3" t="str">
        <f>IF(ISERROR(VLOOKUP($AD2222,技まとめ!$A$1:$F$380,6,FALSE)),"－",VLOOKUP($AD2222,技まとめ!$A$1:$F$380,6,FALSE))</f>
        <v>DR</v>
      </c>
      <c r="AF2222" s="3">
        <f>IF(ISERROR(VLOOKUP($AD2222,技まとめ!$A$1:$F$380,3,FALSE)),"－",VLOOKUP($AD2222,技まとめ!$A$1:$F$380,3,FALSE))</f>
        <v>13</v>
      </c>
      <c r="AG2222" s="3">
        <f>IF(ISERROR(VLOOKUP($AD2222,技まとめ!$A$1:$F$380,5,FALSE)),"－",VLOOKUP($AD2222,技まとめ!$A$1:$F$380,5,FALSE))</f>
        <v>20</v>
      </c>
      <c r="AH2222" s="3" t="str">
        <f>IF($E2222=IF(ISERROR(VLOOKUP($AD2222,技まとめ!$A$1:$F$380,4,FALSE)),"－",VLOOKUP($AD2222,技まとめ!$A$1:$F$380,4,FALSE)),"一致","")</f>
        <v>一致</v>
      </c>
      <c r="AI2222" s="9" t="s">
        <v>251</v>
      </c>
      <c r="AJ2222" s="3" t="str">
        <f>IF(ISERROR(VLOOKUP($AI2222,技まとめ!$A$1:$F$380,6,FALSE)),"－",VLOOKUP($AI2222,技まとめ!$A$1:$F$380,6,FALSE))</f>
        <v>BL</v>
      </c>
      <c r="AK2222" s="3">
        <f>IF(ISERROR(VLOOKUP($AI2222,技まとめ!$A$1:$F$380,3,FALSE)),"－",VLOOKUP($AI2222,技まとめ!$A$1:$F$380,3,FALSE))</f>
        <v>46</v>
      </c>
      <c r="AL2222" s="3">
        <f>IF(ISERROR(VLOOKUP($AI2222,技まとめ!$A$1:$F$380,5,FALSE)),"－",VLOOKUP($AI2222,技まとめ!$A$1:$F$380,5,FALSE))</f>
        <v>33</v>
      </c>
      <c r="AM2222" s="3" t="str">
        <f>IF($E2222=IF(ISERROR(VLOOKUP($AI2222,技まとめ!$A$1:$F$380,4,FALSE)),"－",VLOOKUP($AI2222,技まとめ!$A$1:$F$380,4,FALSE)),"一致","")</f>
        <v>一致</v>
      </c>
      <c r="AN2222" s="9" t="s">
        <v>283</v>
      </c>
      <c r="AO2222" s="3" t="str">
        <f>IF(ISERROR(VLOOKUP($AN2222,技まとめ!$A$1:$F$380,6,FALSE)),"－",VLOOKUP($AN2222,技まとめ!$A$1:$F$380,6,FALSE))</f>
        <v>NS</v>
      </c>
      <c r="AP2222" s="3">
        <f>IF(ISERROR(VLOOKUP($AN2222,技まとめ!$A$1:$F$380,3,FALSE)),"－",VLOOKUP($AN2222,技まとめ!$A$1:$F$380,3,FALSE))</f>
        <v>27</v>
      </c>
      <c r="AQ2222" s="3">
        <f>IF(ISERROR(VLOOKUP($AN2222,技まとめ!$A$1:$F$380,5,FALSE)),"－",VLOOKUP($AN2222,技まとめ!$A$1:$F$380,5,FALSE))</f>
        <v>20</v>
      </c>
      <c r="AR2222" s="3" t="str">
        <f>IF($E2222=IF(ISERROR(VLOOKUP($AN2222,技まとめ!$A$1:$F$380,4,FALSE)),"－",VLOOKUP($AN2222,技まとめ!$A$1:$F$380,4,FALSE)),"一致","")</f>
        <v>一致</v>
      </c>
      <c r="AS2222" s="9" t="s">
        <v>608</v>
      </c>
      <c r="AT2222" s="3" t="str">
        <f>IF(ISERROR(VLOOKUP($AS2222,技まとめ!$A$1:$F$380,6,FALSE)),"－",VLOOKUP($AS2222,技まとめ!$A$1:$F$380,6,FALSE))</f>
        <v>BL</v>
      </c>
      <c r="AU2222" s="3">
        <f>IF(ISERROR(VLOOKUP($AS2222,技まとめ!$A$1:$F$380,3,FALSE)),"－",VLOOKUP($AS2222,技まとめ!$A$1:$F$380,3,FALSE))</f>
        <v>83</v>
      </c>
      <c r="AV2222" s="3">
        <f>IF(ISERROR(VLOOKUP($AS2222,技まとめ!$A$1:$F$380,5,FALSE)),"－",VLOOKUP($AS2222,技まとめ!$A$1:$F$380,5,FALSE))</f>
        <v>50</v>
      </c>
      <c r="AW2222" s="3" t="str">
        <f>IF($E2222=IF(ISERROR(VLOOKUP($AS2222,技まとめ!$A$1:$F$380,4,FALSE)),"－",VLOOKUP($AS2222,技まとめ!$A$1:$F$380,4,FALSE)),"一致","")</f>
        <v/>
      </c>
      <c r="AX2222" s="12" t="str">
        <f t="shared" si="482"/>
        <v>のろいくものいとサイコショットプラネットシールド</v>
      </c>
      <c r="AY2222" s="12" t="str">
        <f t="shared" si="483"/>
        <v>のろいくものいとサイコショットプラネットシールド</v>
      </c>
      <c r="AZ2222" s="12" t="str">
        <f t="shared" si="484"/>
        <v>のろいくものいとサイコショットプラネットシールド</v>
      </c>
      <c r="BA2222" s="12" t="str">
        <f t="shared" si="485"/>
        <v>のろいくものいとサイコショットプラネットシールド</v>
      </c>
      <c r="BB2222" s="11" t="str">
        <f t="shared" si="486"/>
        <v>DRBLNSBL</v>
      </c>
      <c r="BC2222" s="11" t="str">
        <f t="shared" si="487"/>
        <v>DRBLNSBL</v>
      </c>
      <c r="BD2222" s="11" t="str">
        <f t="shared" si="488"/>
        <v>DRBLNSBL</v>
      </c>
      <c r="BE2222" s="11" t="str">
        <f t="shared" si="489"/>
        <v>DRBLNSBL</v>
      </c>
    </row>
    <row r="2223" spans="1:57" ht="11.25" hidden="1" customHeight="1">
      <c r="A2223" s="6">
        <v>2222</v>
      </c>
      <c r="B2223" s="7" t="s">
        <v>4813</v>
      </c>
      <c r="C2223" s="8" t="s">
        <v>4814</v>
      </c>
      <c r="D2223" s="7" t="s">
        <v>650</v>
      </c>
      <c r="E2223" s="7" t="s">
        <v>81</v>
      </c>
      <c r="F2223" s="7" t="s">
        <v>128</v>
      </c>
      <c r="G2223" s="9">
        <v>91</v>
      </c>
      <c r="H2223" s="9">
        <v>135</v>
      </c>
      <c r="I2223" s="9">
        <v>54</v>
      </c>
      <c r="J2223" s="9">
        <v>57</v>
      </c>
      <c r="K2223" s="9">
        <v>57</v>
      </c>
      <c r="L2223" s="9">
        <v>53</v>
      </c>
      <c r="M2223" s="9">
        <v>56</v>
      </c>
      <c r="N2223" s="9">
        <v>48</v>
      </c>
      <c r="O2223" s="9">
        <v>57</v>
      </c>
      <c r="P2223" s="9">
        <v>41</v>
      </c>
      <c r="Q2223" s="11">
        <v>104</v>
      </c>
      <c r="R2223" s="11">
        <v>21</v>
      </c>
      <c r="S2223" s="11">
        <v>1</v>
      </c>
      <c r="T2223" s="11">
        <v>103</v>
      </c>
      <c r="U2223" s="11">
        <v>106</v>
      </c>
      <c r="V2223" s="11">
        <v>1</v>
      </c>
      <c r="W2223" s="11">
        <v>107</v>
      </c>
      <c r="X2223" s="11">
        <f t="shared" si="476"/>
        <v>443</v>
      </c>
      <c r="Y2223" s="11">
        <f t="shared" si="477"/>
        <v>4700</v>
      </c>
      <c r="Z2223" s="11">
        <f t="shared" si="478"/>
        <v>1280</v>
      </c>
      <c r="AA2223" s="11">
        <f t="shared" si="479"/>
        <v>4150</v>
      </c>
      <c r="AB2223" s="11">
        <f t="shared" si="480"/>
        <v>4150</v>
      </c>
      <c r="AC2223" s="11">
        <f t="shared" si="481"/>
        <v>4760</v>
      </c>
      <c r="AD2223" s="9" t="s">
        <v>111</v>
      </c>
      <c r="AE2223" s="3" t="str">
        <f>IF(ISERROR(VLOOKUP($AD2223,技まとめ!$A$1:$F$380,6,FALSE)),"－",VLOOKUP($AD2223,技まとめ!$A$1:$F$380,6,FALSE))</f>
        <v>SC</v>
      </c>
      <c r="AF2223" s="3">
        <f>IF(ISERROR(VLOOKUP($AD2223,技まとめ!$A$1:$F$380,3,FALSE)),"－",VLOOKUP($AD2223,技まとめ!$A$1:$F$380,3,FALSE))</f>
        <v>23</v>
      </c>
      <c r="AG2223" s="3">
        <f>IF(ISERROR(VLOOKUP($AD2223,技まとめ!$A$1:$F$380,5,FALSE)),"－",VLOOKUP($AD2223,技まとめ!$A$1:$F$380,5,FALSE))</f>
        <v>20</v>
      </c>
      <c r="AH2223" s="3" t="str">
        <f>IF($E2223=IF(ISERROR(VLOOKUP($AD2223,技まとめ!$A$1:$F$380,4,FALSE)),"－",VLOOKUP($AD2223,技まとめ!$A$1:$F$380,4,FALSE)),"一致","")</f>
        <v/>
      </c>
      <c r="AI2223" s="9" t="s">
        <v>546</v>
      </c>
      <c r="AJ2223" s="3" t="str">
        <f>IF(ISERROR(VLOOKUP($AI2223,技まとめ!$A$1:$F$380,6,FALSE)),"－",VLOOKUP($AI2223,技まとめ!$A$1:$F$380,6,FALSE))</f>
        <v>NS</v>
      </c>
      <c r="AK2223" s="3">
        <f>IF(ISERROR(VLOOKUP($AI2223,技まとめ!$A$1:$F$380,3,FALSE)),"－",VLOOKUP($AI2223,技まとめ!$A$1:$F$380,3,FALSE))</f>
        <v>88</v>
      </c>
      <c r="AL2223" s="3">
        <f>IF(ISERROR(VLOOKUP($AI2223,技まとめ!$A$1:$F$380,5,FALSE)),"－",VLOOKUP($AI2223,技まとめ!$A$1:$F$380,5,FALSE))</f>
        <v>49</v>
      </c>
      <c r="AM2223" s="3" t="str">
        <f>IF($E2223=IF(ISERROR(VLOOKUP($AI2223,技まとめ!$A$1:$F$380,4,FALSE)),"－",VLOOKUP($AI2223,技まとめ!$A$1:$F$380,4,FALSE)),"一致","")</f>
        <v>一致</v>
      </c>
      <c r="AN2223" s="9" t="s">
        <v>2573</v>
      </c>
      <c r="AO2223" s="3" t="str">
        <f>IF(ISERROR(VLOOKUP($AN2223,技まとめ!$A$1:$F$380,6,FALSE)),"－",VLOOKUP($AN2223,技まとめ!$A$1:$F$380,6,FALSE))</f>
        <v>BB</v>
      </c>
      <c r="AP2223" s="3">
        <f>IF(ISERROR(VLOOKUP($AN2223,技まとめ!$A$1:$F$380,3,FALSE)),"－",VLOOKUP($AN2223,技まとめ!$A$1:$F$380,3,FALSE))</f>
        <v>63</v>
      </c>
      <c r="AQ2223" s="3">
        <f>IF(ISERROR(VLOOKUP($AN2223,技まとめ!$A$1:$F$380,5,FALSE)),"－",VLOOKUP($AN2223,技まとめ!$A$1:$F$380,5,FALSE))</f>
        <v>42</v>
      </c>
      <c r="AR2223" s="3" t="str">
        <f>IF($E2223=IF(ISERROR(VLOOKUP($AN2223,技まとめ!$A$1:$F$380,4,FALSE)),"－",VLOOKUP($AN2223,技まとめ!$A$1:$F$380,4,FALSE)),"一致","")</f>
        <v>一致</v>
      </c>
      <c r="AS2223" s="9" t="s">
        <v>718</v>
      </c>
      <c r="AT2223" s="3" t="str">
        <f>IF(ISERROR(VLOOKUP($AS2223,技まとめ!$A$1:$F$380,6,FALSE)),"－",VLOOKUP($AS2223,技まとめ!$A$1:$F$380,6,FALSE))</f>
        <v>BL</v>
      </c>
      <c r="AU2223" s="3">
        <f>IF(ISERROR(VLOOKUP($AS2223,技まとめ!$A$1:$F$380,3,FALSE)),"－",VLOOKUP($AS2223,技まとめ!$A$1:$F$380,3,FALSE))</f>
        <v>58</v>
      </c>
      <c r="AV2223" s="3">
        <f>IF(ISERROR(VLOOKUP($AS2223,技まとめ!$A$1:$F$380,5,FALSE)),"－",VLOOKUP($AS2223,技まとめ!$A$1:$F$380,5,FALSE))</f>
        <v>39</v>
      </c>
      <c r="AW2223" s="3" t="str">
        <f>IF($E2223=IF(ISERROR(VLOOKUP($AS2223,技まとめ!$A$1:$F$380,4,FALSE)),"－",VLOOKUP($AS2223,技まとめ!$A$1:$F$380,4,FALSE)),"一致","")</f>
        <v/>
      </c>
      <c r="AX2223" s="12" t="str">
        <f t="shared" si="482"/>
        <v>ローリングキックレボリューションＶザ・タワーグッドスメル</v>
      </c>
      <c r="AY2223" s="12" t="str">
        <f t="shared" si="483"/>
        <v>ローリングキックレボリューションＶザ・タワーグッドスメル</v>
      </c>
      <c r="AZ2223" s="12" t="str">
        <f t="shared" si="484"/>
        <v>ローリングキックレボリューションＶザ・タワーグッドスメル</v>
      </c>
      <c r="BA2223" s="12" t="str">
        <f t="shared" si="485"/>
        <v>ローリングキックレボリューションＶザ・タワーグッドスメル</v>
      </c>
      <c r="BB2223" s="11" t="str">
        <f t="shared" si="486"/>
        <v>SCNSBBBL</v>
      </c>
      <c r="BC2223" s="11" t="str">
        <f t="shared" si="487"/>
        <v>SCNSBBBL</v>
      </c>
      <c r="BD2223" s="11" t="str">
        <f t="shared" si="488"/>
        <v>SCNSBBBL</v>
      </c>
      <c r="BE2223" s="11" t="str">
        <f t="shared" si="489"/>
        <v>SCNSBBBL</v>
      </c>
    </row>
    <row r="2224" spans="1:57" ht="11.25" hidden="1" customHeight="1">
      <c r="A2224" s="6">
        <v>2223</v>
      </c>
      <c r="B2224" s="7" t="s">
        <v>4815</v>
      </c>
      <c r="C2224" s="8" t="s">
        <v>4816</v>
      </c>
      <c r="D2224" s="7" t="s">
        <v>72</v>
      </c>
      <c r="E2224" s="7" t="s">
        <v>95</v>
      </c>
      <c r="F2224" s="7" t="s">
        <v>82</v>
      </c>
      <c r="G2224" s="9">
        <v>114</v>
      </c>
      <c r="H2224" s="9">
        <v>100</v>
      </c>
      <c r="I2224" s="9">
        <v>54</v>
      </c>
      <c r="J2224" s="9">
        <v>62</v>
      </c>
      <c r="K2224" s="9">
        <v>55</v>
      </c>
      <c r="L2224" s="9">
        <v>62</v>
      </c>
      <c r="M2224" s="9">
        <v>57</v>
      </c>
      <c r="N2224" s="9">
        <v>57</v>
      </c>
      <c r="O2224" s="9">
        <v>59</v>
      </c>
      <c r="P2224" s="9">
        <v>11</v>
      </c>
      <c r="Q2224" s="11">
        <v>104</v>
      </c>
      <c r="R2224" s="11">
        <v>3</v>
      </c>
      <c r="S2224" s="11">
        <v>1</v>
      </c>
      <c r="T2224" s="11">
        <v>112</v>
      </c>
      <c r="U2224" s="11">
        <v>107</v>
      </c>
      <c r="V2224" s="11">
        <v>1</v>
      </c>
      <c r="W2224" s="11">
        <v>109</v>
      </c>
      <c r="X2224" s="11">
        <f t="shared" si="476"/>
        <v>437</v>
      </c>
      <c r="Y2224" s="11">
        <f t="shared" si="477"/>
        <v>4710</v>
      </c>
      <c r="Z2224" s="11">
        <f t="shared" si="478"/>
        <v>660</v>
      </c>
      <c r="AA2224" s="11">
        <f t="shared" si="479"/>
        <v>4475</v>
      </c>
      <c r="AB2224" s="11">
        <f t="shared" si="480"/>
        <v>4475</v>
      </c>
      <c r="AC2224" s="11">
        <f t="shared" si="481"/>
        <v>5040</v>
      </c>
      <c r="AD2224" s="9" t="s">
        <v>317</v>
      </c>
      <c r="AE2224" s="3" t="str">
        <f>IF(ISERROR(VLOOKUP($AD2224,技まとめ!$A$1:$F$380,6,FALSE)),"－",VLOOKUP($AD2224,技まとめ!$A$1:$F$380,6,FALSE))</f>
        <v>SC</v>
      </c>
      <c r="AF2224" s="3">
        <f>IF(ISERROR(VLOOKUP($AD2224,技まとめ!$A$1:$F$380,3,FALSE)),"－",VLOOKUP($AD2224,技まとめ!$A$1:$F$380,3,FALSE))</f>
        <v>31</v>
      </c>
      <c r="AG2224" s="3">
        <f>IF(ISERROR(VLOOKUP($AD2224,技まとめ!$A$1:$F$380,5,FALSE)),"－",VLOOKUP($AD2224,技まとめ!$A$1:$F$380,5,FALSE))</f>
        <v>22</v>
      </c>
      <c r="AH2224" s="3" t="str">
        <f>IF($E2224=IF(ISERROR(VLOOKUP($AD2224,技まとめ!$A$1:$F$380,4,FALSE)),"－",VLOOKUP($AD2224,技まとめ!$A$1:$F$380,4,FALSE)),"一致","")</f>
        <v/>
      </c>
      <c r="AI2224" s="9" t="s">
        <v>273</v>
      </c>
      <c r="AJ2224" s="3" t="str">
        <f>IF(ISERROR(VLOOKUP($AI2224,技まとめ!$A$1:$F$380,6,FALSE)),"－",VLOOKUP($AI2224,技まとめ!$A$1:$F$380,6,FALSE))</f>
        <v>BL</v>
      </c>
      <c r="AK2224" s="3">
        <f>IF(ISERROR(VLOOKUP($AI2224,技まとめ!$A$1:$F$380,3,FALSE)),"－",VLOOKUP($AI2224,技まとめ!$A$1:$F$380,3,FALSE))</f>
        <v>17</v>
      </c>
      <c r="AL2224" s="3">
        <f>IF(ISERROR(VLOOKUP($AI2224,技まとめ!$A$1:$F$380,5,FALSE)),"－",VLOOKUP($AI2224,技まとめ!$A$1:$F$380,5,FALSE))</f>
        <v>20</v>
      </c>
      <c r="AM2224" s="3" t="str">
        <f>IF($E2224=IF(ISERROR(VLOOKUP($AI2224,技まとめ!$A$1:$F$380,4,FALSE)),"－",VLOOKUP($AI2224,技まとめ!$A$1:$F$380,4,FALSE)),"一致","")</f>
        <v/>
      </c>
      <c r="AN2224" s="9" t="s">
        <v>90</v>
      </c>
      <c r="AO2224" s="3" t="str">
        <f>IF(ISERROR(VLOOKUP($AN2224,技まとめ!$A$1:$F$380,6,FALSE)),"－",VLOOKUP($AN2224,技まとめ!$A$1:$F$380,6,FALSE))</f>
        <v>DR</v>
      </c>
      <c r="AP2224" s="3">
        <f>IF(ISERROR(VLOOKUP($AN2224,技まとめ!$A$1:$F$380,3,FALSE)),"－",VLOOKUP($AN2224,技まとめ!$A$1:$F$380,3,FALSE))</f>
        <v>46</v>
      </c>
      <c r="AQ2224" s="3">
        <f>IF(ISERROR(VLOOKUP($AN2224,技まとめ!$A$1:$F$380,5,FALSE)),"－",VLOOKUP($AN2224,技まとめ!$A$1:$F$380,5,FALSE))</f>
        <v>33</v>
      </c>
      <c r="AR2224" s="3" t="str">
        <f>IF($E2224=IF(ISERROR(VLOOKUP($AN2224,技まとめ!$A$1:$F$380,4,FALSE)),"－",VLOOKUP($AN2224,技まとめ!$A$1:$F$380,4,FALSE)),"一致","")</f>
        <v/>
      </c>
      <c r="AS2224" s="9" t="s">
        <v>99</v>
      </c>
      <c r="AT2224" s="3" t="str">
        <f>IF(ISERROR(VLOOKUP($AS2224,技まとめ!$A$1:$F$380,6,FALSE)),"－",VLOOKUP($AS2224,技まとめ!$A$1:$F$380,6,FALSE))</f>
        <v>DR</v>
      </c>
      <c r="AU2224" s="3">
        <f>IF(ISERROR(VLOOKUP($AS2224,技まとめ!$A$1:$F$380,3,FALSE)),"－",VLOOKUP($AS2224,技まとめ!$A$1:$F$380,3,FALSE))</f>
        <v>77</v>
      </c>
      <c r="AV2224" s="3">
        <f>IF(ISERROR(VLOOKUP($AS2224,技まとめ!$A$1:$F$380,5,FALSE)),"－",VLOOKUP($AS2224,技まとめ!$A$1:$F$380,5,FALSE))</f>
        <v>47</v>
      </c>
      <c r="AW2224" s="3" t="str">
        <f>IF($E2224=IF(ISERROR(VLOOKUP($AS2224,技まとめ!$A$1:$F$380,4,FALSE)),"－",VLOOKUP($AS2224,技まとめ!$A$1:$F$380,4,FALSE)),"一致","")</f>
        <v/>
      </c>
      <c r="AX2224" s="12" t="str">
        <f t="shared" si="482"/>
        <v>コンドルダイブしこふみモグラフェイントＵ・ボート</v>
      </c>
      <c r="AY2224" s="12" t="str">
        <f t="shared" si="483"/>
        <v>コンドルダイブしこふみモグラフェイントＵ・ボート</v>
      </c>
      <c r="AZ2224" s="12" t="str">
        <f t="shared" si="484"/>
        <v>コンドルダイブしこふみモグラフェイントＵ・ボート</v>
      </c>
      <c r="BA2224" s="12" t="str">
        <f t="shared" si="485"/>
        <v>コンドルダイブしこふみモグラフェイントＵ・ボート</v>
      </c>
      <c r="BB2224" s="11" t="str">
        <f t="shared" si="486"/>
        <v>SCBLDRDR</v>
      </c>
      <c r="BC2224" s="11" t="str">
        <f t="shared" si="487"/>
        <v>SCBLDRDR</v>
      </c>
      <c r="BD2224" s="11" t="str">
        <f t="shared" si="488"/>
        <v>SCBLDRDR</v>
      </c>
      <c r="BE2224" s="11" t="str">
        <f t="shared" si="489"/>
        <v>SCBLDRDR</v>
      </c>
    </row>
    <row r="2225" spans="1:57" ht="11.25" hidden="1" customHeight="1">
      <c r="A2225" s="6">
        <v>2224</v>
      </c>
      <c r="B2225" s="7" t="s">
        <v>4817</v>
      </c>
      <c r="C2225" s="8" t="s">
        <v>4818</v>
      </c>
      <c r="D2225" s="7" t="s">
        <v>72</v>
      </c>
      <c r="E2225" s="7" t="s">
        <v>73</v>
      </c>
      <c r="F2225" s="7" t="s">
        <v>128</v>
      </c>
      <c r="G2225" s="9">
        <v>120</v>
      </c>
      <c r="H2225" s="9">
        <v>92</v>
      </c>
      <c r="I2225" s="9">
        <v>61</v>
      </c>
      <c r="J2225" s="9">
        <v>48</v>
      </c>
      <c r="K2225" s="9">
        <v>51</v>
      </c>
      <c r="L2225" s="9">
        <v>54</v>
      </c>
      <c r="M2225" s="9">
        <v>58</v>
      </c>
      <c r="N2225" s="9">
        <v>48</v>
      </c>
      <c r="O2225" s="9">
        <v>51</v>
      </c>
      <c r="P2225" s="9">
        <v>50</v>
      </c>
      <c r="Q2225" s="11">
        <v>111</v>
      </c>
      <c r="R2225" s="11">
        <v>15</v>
      </c>
      <c r="S2225" s="11">
        <v>1</v>
      </c>
      <c r="T2225" s="11">
        <v>104</v>
      </c>
      <c r="U2225" s="11">
        <v>108</v>
      </c>
      <c r="V2225" s="11">
        <v>1</v>
      </c>
      <c r="W2225" s="11">
        <v>101</v>
      </c>
      <c r="X2225" s="11">
        <f t="shared" si="476"/>
        <v>441</v>
      </c>
      <c r="Y2225" s="11">
        <f t="shared" si="477"/>
        <v>4950</v>
      </c>
      <c r="Z2225" s="11">
        <f t="shared" si="478"/>
        <v>1040</v>
      </c>
      <c r="AA2225" s="11">
        <f t="shared" si="479"/>
        <v>4155</v>
      </c>
      <c r="AB2225" s="11">
        <f t="shared" si="480"/>
        <v>4155</v>
      </c>
      <c r="AC2225" s="11">
        <f t="shared" si="481"/>
        <v>4740</v>
      </c>
      <c r="AD2225" s="9" t="s">
        <v>469</v>
      </c>
      <c r="AE2225" s="3" t="str">
        <f>IF(ISERROR(VLOOKUP($AD2225,技まとめ!$A$1:$F$380,6,FALSE)),"－",VLOOKUP($AD2225,技まとめ!$A$1:$F$380,6,FALSE))</f>
        <v>SC</v>
      </c>
      <c r="AF2225" s="3">
        <f>IF(ISERROR(VLOOKUP($AD2225,技まとめ!$A$1:$F$380,3,FALSE)),"－",VLOOKUP($AD2225,技まとめ!$A$1:$F$380,3,FALSE))</f>
        <v>30</v>
      </c>
      <c r="AG2225" s="3">
        <f>IF(ISERROR(VLOOKUP($AD2225,技まとめ!$A$1:$F$380,5,FALSE)),"－",VLOOKUP($AD2225,技まとめ!$A$1:$F$380,5,FALSE))</f>
        <v>21</v>
      </c>
      <c r="AH2225" s="3" t="str">
        <f>IF($E2225=IF(ISERROR(VLOOKUP($AD2225,技まとめ!$A$1:$F$380,4,FALSE)),"－",VLOOKUP($AD2225,技まとめ!$A$1:$F$380,4,FALSE)),"一致","")</f>
        <v/>
      </c>
      <c r="AI2225" s="9" t="s">
        <v>638</v>
      </c>
      <c r="AJ2225" s="3" t="str">
        <f>IF(ISERROR(VLOOKUP($AI2225,技まとめ!$A$1:$F$380,6,FALSE)),"－",VLOOKUP($AI2225,技まとめ!$A$1:$F$380,6,FALSE))</f>
        <v>BL</v>
      </c>
      <c r="AK2225" s="3">
        <f>IF(ISERROR(VLOOKUP($AI2225,技まとめ!$A$1:$F$380,3,FALSE)),"－",VLOOKUP($AI2225,技まとめ!$A$1:$F$380,3,FALSE))</f>
        <v>52</v>
      </c>
      <c r="AL2225" s="3">
        <f>IF(ISERROR(VLOOKUP($AI2225,技まとめ!$A$1:$F$380,5,FALSE)),"－",VLOOKUP($AI2225,技まとめ!$A$1:$F$380,5,FALSE))</f>
        <v>36</v>
      </c>
      <c r="AM2225" s="3" t="str">
        <f>IF($E2225=IF(ISERROR(VLOOKUP($AI2225,技まとめ!$A$1:$F$380,4,FALSE)),"－",VLOOKUP($AI2225,技まとめ!$A$1:$F$380,4,FALSE)),"一致","")</f>
        <v/>
      </c>
      <c r="AN2225" s="9" t="s">
        <v>756</v>
      </c>
      <c r="AO2225" s="3" t="str">
        <f>IF(ISERROR(VLOOKUP($AN2225,技まとめ!$A$1:$F$380,6,FALSE)),"－",VLOOKUP($AN2225,技まとめ!$A$1:$F$380,6,FALSE))</f>
        <v>BB</v>
      </c>
      <c r="AP2225" s="3">
        <f>IF(ISERROR(VLOOKUP($AN2225,技まとめ!$A$1:$F$380,3,FALSE)),"－",VLOOKUP($AN2225,技まとめ!$A$1:$F$380,3,FALSE))</f>
        <v>65</v>
      </c>
      <c r="AQ2225" s="3">
        <f>IF(ISERROR(VLOOKUP($AN2225,技まとめ!$A$1:$F$380,5,FALSE)),"－",VLOOKUP($AN2225,技まとめ!$A$1:$F$380,5,FALSE))</f>
        <v>42</v>
      </c>
      <c r="AR2225" s="3" t="str">
        <f>IF($E2225=IF(ISERROR(VLOOKUP($AN2225,技まとめ!$A$1:$F$380,4,FALSE)),"－",VLOOKUP($AN2225,技まとめ!$A$1:$F$380,4,FALSE)),"一致","")</f>
        <v/>
      </c>
      <c r="AS2225" s="9" t="s">
        <v>90</v>
      </c>
      <c r="AT2225" s="3" t="str">
        <f>IF(ISERROR(VLOOKUP($AS2225,技まとめ!$A$1:$F$380,6,FALSE)),"－",VLOOKUP($AS2225,技まとめ!$A$1:$F$380,6,FALSE))</f>
        <v>DR</v>
      </c>
      <c r="AU2225" s="3">
        <f>IF(ISERROR(VLOOKUP($AS2225,技まとめ!$A$1:$F$380,3,FALSE)),"－",VLOOKUP($AS2225,技まとめ!$A$1:$F$380,3,FALSE))</f>
        <v>46</v>
      </c>
      <c r="AV2225" s="3">
        <f>IF(ISERROR(VLOOKUP($AS2225,技まとめ!$A$1:$F$380,5,FALSE)),"－",VLOOKUP($AS2225,技まとめ!$A$1:$F$380,5,FALSE))</f>
        <v>33</v>
      </c>
      <c r="AW2225" s="3" t="str">
        <f>IF($E2225=IF(ISERROR(VLOOKUP($AS2225,技まとめ!$A$1:$F$380,4,FALSE)),"－",VLOOKUP($AS2225,技まとめ!$A$1:$F$380,4,FALSE)),"一致","")</f>
        <v>一致</v>
      </c>
      <c r="AX2225" s="12" t="str">
        <f t="shared" si="482"/>
        <v>あびせげりジグザグフレイムボルケイノカットモグラフェイント</v>
      </c>
      <c r="AY2225" s="12" t="str">
        <f t="shared" si="483"/>
        <v>あびせげりジグザグフレイムボルケイノカットモグラフェイント</v>
      </c>
      <c r="AZ2225" s="12" t="str">
        <f t="shared" si="484"/>
        <v>あびせげりジグザグフレイムボルケイノカットモグラフェイント</v>
      </c>
      <c r="BA2225" s="12" t="str">
        <f t="shared" si="485"/>
        <v>あびせげりジグザグフレイムボルケイノカットモグラフェイント</v>
      </c>
      <c r="BB2225" s="11" t="str">
        <f t="shared" si="486"/>
        <v>SCBLBBDR</v>
      </c>
      <c r="BC2225" s="11" t="str">
        <f t="shared" si="487"/>
        <v>SCBLBBDR</v>
      </c>
      <c r="BD2225" s="11" t="str">
        <f t="shared" si="488"/>
        <v>SCBLBBDR</v>
      </c>
      <c r="BE2225" s="11" t="str">
        <f t="shared" si="489"/>
        <v>SCBLBBDR</v>
      </c>
    </row>
    <row r="2226" spans="1:57" ht="11.25" hidden="1" customHeight="1">
      <c r="A2226" s="6">
        <v>2225</v>
      </c>
      <c r="B2226" s="7" t="s">
        <v>4819</v>
      </c>
      <c r="C2226" s="8" t="s">
        <v>4820</v>
      </c>
      <c r="D2226" s="7" t="s">
        <v>72</v>
      </c>
      <c r="E2226" s="7" t="s">
        <v>102</v>
      </c>
      <c r="F2226" s="7" t="s">
        <v>128</v>
      </c>
      <c r="G2226" s="9">
        <v>93</v>
      </c>
      <c r="H2226" s="9">
        <v>126</v>
      </c>
      <c r="I2226" s="9">
        <v>57</v>
      </c>
      <c r="J2226" s="9">
        <v>56</v>
      </c>
      <c r="K2226" s="9">
        <v>51</v>
      </c>
      <c r="L2226" s="9">
        <v>54</v>
      </c>
      <c r="M2226" s="9">
        <v>60</v>
      </c>
      <c r="N2226" s="9">
        <v>53</v>
      </c>
      <c r="O2226" s="9">
        <v>51</v>
      </c>
      <c r="P2226" s="9">
        <v>50</v>
      </c>
      <c r="Q2226" s="11">
        <v>107</v>
      </c>
      <c r="R2226" s="11">
        <v>28</v>
      </c>
      <c r="S2226" s="11">
        <v>1</v>
      </c>
      <c r="T2226" s="11">
        <v>104</v>
      </c>
      <c r="U2226" s="11">
        <v>110</v>
      </c>
      <c r="V2226" s="11">
        <v>1</v>
      </c>
      <c r="W2226" s="11">
        <v>101</v>
      </c>
      <c r="X2226" s="11">
        <f t="shared" si="476"/>
        <v>452</v>
      </c>
      <c r="Y2226" s="11">
        <f t="shared" si="477"/>
        <v>4790</v>
      </c>
      <c r="Z2226" s="11">
        <f t="shared" si="478"/>
        <v>1495</v>
      </c>
      <c r="AA2226" s="11">
        <f t="shared" si="479"/>
        <v>4155</v>
      </c>
      <c r="AB2226" s="11">
        <f t="shared" si="480"/>
        <v>4155</v>
      </c>
      <c r="AC2226" s="11">
        <f t="shared" si="481"/>
        <v>4805</v>
      </c>
      <c r="AD2226" s="9" t="s">
        <v>148</v>
      </c>
      <c r="AE2226" s="3" t="str">
        <f>IF(ISERROR(VLOOKUP($AD2226,技まとめ!$A$1:$F$380,6,FALSE)),"－",VLOOKUP($AD2226,技まとめ!$A$1:$F$380,6,FALSE))</f>
        <v>SC</v>
      </c>
      <c r="AF2226" s="3">
        <f>IF(ISERROR(VLOOKUP($AD2226,技まとめ!$A$1:$F$380,3,FALSE)),"－",VLOOKUP($AD2226,技まとめ!$A$1:$F$380,3,FALSE))</f>
        <v>66</v>
      </c>
      <c r="AG2226" s="3">
        <f>IF(ISERROR(VLOOKUP($AD2226,技まとめ!$A$1:$F$380,5,FALSE)),"－",VLOOKUP($AD2226,技まとめ!$A$1:$F$380,5,FALSE))</f>
        <v>37</v>
      </c>
      <c r="AH2226" s="3" t="str">
        <f>IF($E2226=IF(ISERROR(VLOOKUP($AD2226,技まとめ!$A$1:$F$380,4,FALSE)),"－",VLOOKUP($AD2226,技まとめ!$A$1:$F$380,4,FALSE)),"一致","")</f>
        <v/>
      </c>
      <c r="AI2226" s="9" t="s">
        <v>322</v>
      </c>
      <c r="AJ2226" s="3" t="str">
        <f>IF(ISERROR(VLOOKUP($AI2226,技まとめ!$A$1:$F$380,6,FALSE)),"－",VLOOKUP($AI2226,技まとめ!$A$1:$F$380,6,FALSE))</f>
        <v>SC</v>
      </c>
      <c r="AK2226" s="3">
        <f>IF(ISERROR(VLOOKUP($AI2226,技まとめ!$A$1:$F$380,3,FALSE)),"－",VLOOKUP($AI2226,技まとめ!$A$1:$F$380,3,FALSE))</f>
        <v>25</v>
      </c>
      <c r="AL2226" s="3">
        <f>IF(ISERROR(VLOOKUP($AI2226,技まとめ!$A$1:$F$380,5,FALSE)),"－",VLOOKUP($AI2226,技まとめ!$A$1:$F$380,5,FALSE))</f>
        <v>20</v>
      </c>
      <c r="AM2226" s="3" t="str">
        <f>IF($E2226=IF(ISERROR(VLOOKUP($AI2226,技まとめ!$A$1:$F$380,4,FALSE)),"－",VLOOKUP($AI2226,技まとめ!$A$1:$F$380,4,FALSE)),"一致","")</f>
        <v/>
      </c>
      <c r="AN2226" s="9" t="s">
        <v>286</v>
      </c>
      <c r="AO2226" s="3" t="str">
        <f>IF(ISERROR(VLOOKUP($AN2226,技まとめ!$A$1:$F$380,6,FALSE)),"－",VLOOKUP($AN2226,技まとめ!$A$1:$F$380,6,FALSE))</f>
        <v>DR</v>
      </c>
      <c r="AP2226" s="3">
        <f>IF(ISERROR(VLOOKUP($AN2226,技まとめ!$A$1:$F$380,3,FALSE)),"－",VLOOKUP($AN2226,技まとめ!$A$1:$F$380,3,FALSE))</f>
        <v>80</v>
      </c>
      <c r="AQ2226" s="3">
        <f>IF(ISERROR(VLOOKUP($AN2226,技まとめ!$A$1:$F$380,5,FALSE)),"－",VLOOKUP($AN2226,技まとめ!$A$1:$F$380,5,FALSE))</f>
        <v>46</v>
      </c>
      <c r="AR2226" s="3" t="str">
        <f>IF($E2226=IF(ISERROR(VLOOKUP($AN2226,技まとめ!$A$1:$F$380,4,FALSE)),"－",VLOOKUP($AN2226,技まとめ!$A$1:$F$380,4,FALSE)),"一致","")</f>
        <v/>
      </c>
      <c r="AS2226" s="9" t="s">
        <v>1555</v>
      </c>
      <c r="AT2226" s="3" t="str">
        <f>IF(ISERROR(VLOOKUP($AS2226,技まとめ!$A$1:$F$380,6,FALSE)),"－",VLOOKUP($AS2226,技まとめ!$A$1:$F$380,6,FALSE))</f>
        <v>DR</v>
      </c>
      <c r="AU2226" s="3">
        <f>IF(ISERROR(VLOOKUP($AS2226,技まとめ!$A$1:$F$380,3,FALSE)),"－",VLOOKUP($AS2226,技まとめ!$A$1:$F$380,3,FALSE))</f>
        <v>102</v>
      </c>
      <c r="AV2226" s="3">
        <f>IF(ISERROR(VLOOKUP($AS2226,技まとめ!$A$1:$F$380,5,FALSE)),"－",VLOOKUP($AS2226,技まとめ!$A$1:$F$380,5,FALSE))</f>
        <v>57</v>
      </c>
      <c r="AW2226" s="3" t="str">
        <f>IF($E2226=IF(ISERROR(VLOOKUP($AS2226,技まとめ!$A$1:$F$380,4,FALSE)),"－",VLOOKUP($AS2226,技まとめ!$A$1:$F$380,4,FALSE)),"一致","")</f>
        <v/>
      </c>
      <c r="AX2226" s="12" t="str">
        <f t="shared" si="482"/>
        <v>メガネクラッシュターザンキックじごくぐるまトリプルダッシュ</v>
      </c>
      <c r="AY2226" s="12" t="str">
        <f t="shared" si="483"/>
        <v>メガネクラッシュターザンキックじごくぐるまトリプルダッシュ</v>
      </c>
      <c r="AZ2226" s="12" t="str">
        <f t="shared" si="484"/>
        <v>メガネクラッシュターザンキックじごくぐるまトリプルダッシュ</v>
      </c>
      <c r="BA2226" s="12" t="str">
        <f t="shared" si="485"/>
        <v>メガネクラッシュターザンキックじごくぐるまトリプルダッシュ</v>
      </c>
      <c r="BB2226" s="11" t="str">
        <f t="shared" si="486"/>
        <v>SCSCDRDR</v>
      </c>
      <c r="BC2226" s="11" t="str">
        <f t="shared" si="487"/>
        <v>SCSCDRDR</v>
      </c>
      <c r="BD2226" s="11" t="str">
        <f t="shared" si="488"/>
        <v>SCSCDRDR</v>
      </c>
      <c r="BE2226" s="11" t="str">
        <f t="shared" si="489"/>
        <v>SCSCDRDR</v>
      </c>
    </row>
    <row r="2227" spans="1:57" ht="11.25" hidden="1" customHeight="1">
      <c r="A2227" s="6">
        <v>2226</v>
      </c>
      <c r="B2227" s="7" t="s">
        <v>4821</v>
      </c>
      <c r="C2227" s="8" t="s">
        <v>4822</v>
      </c>
      <c r="D2227" s="7" t="s">
        <v>650</v>
      </c>
      <c r="E2227" s="7" t="s">
        <v>73</v>
      </c>
      <c r="F2227" s="7" t="s">
        <v>128</v>
      </c>
      <c r="G2227" s="9">
        <v>75</v>
      </c>
      <c r="H2227" s="9">
        <v>137</v>
      </c>
      <c r="I2227" s="9">
        <v>39</v>
      </c>
      <c r="J2227" s="9">
        <v>41</v>
      </c>
      <c r="K2227" s="9">
        <v>40</v>
      </c>
      <c r="L2227" s="9">
        <v>41</v>
      </c>
      <c r="M2227" s="9">
        <v>41</v>
      </c>
      <c r="N2227" s="9">
        <v>39</v>
      </c>
      <c r="O2227" s="9">
        <v>39</v>
      </c>
      <c r="P2227" s="9">
        <v>136</v>
      </c>
      <c r="Q2227" s="11">
        <v>89</v>
      </c>
      <c r="R2227" s="11">
        <v>74</v>
      </c>
      <c r="S2227" s="11">
        <v>1</v>
      </c>
      <c r="T2227" s="11">
        <v>91</v>
      </c>
      <c r="U2227" s="11">
        <v>91</v>
      </c>
      <c r="V2227" s="11">
        <v>1</v>
      </c>
      <c r="W2227" s="11">
        <v>89</v>
      </c>
      <c r="X2227" s="11">
        <f t="shared" si="476"/>
        <v>436</v>
      </c>
      <c r="Y2227" s="11">
        <f t="shared" si="477"/>
        <v>4010</v>
      </c>
      <c r="Z2227" s="11">
        <f t="shared" si="478"/>
        <v>3045</v>
      </c>
      <c r="AA2227" s="11">
        <f t="shared" si="479"/>
        <v>3640</v>
      </c>
      <c r="AB2227" s="11">
        <f t="shared" si="480"/>
        <v>3640</v>
      </c>
      <c r="AC2227" s="11">
        <f t="shared" si="481"/>
        <v>4455</v>
      </c>
      <c r="AD2227" s="9" t="s">
        <v>104</v>
      </c>
      <c r="AE2227" s="3" t="str">
        <f>IF(ISERROR(VLOOKUP($AD2227,技まとめ!$A$1:$F$380,6,FALSE)),"－",VLOOKUP($AD2227,技まとめ!$A$1:$F$380,6,FALSE))</f>
        <v>LS</v>
      </c>
      <c r="AF2227" s="3">
        <f>IF(ISERROR(VLOOKUP($AD2227,技まとめ!$A$1:$F$380,3,FALSE)),"－",VLOOKUP($AD2227,技まとめ!$A$1:$F$380,3,FALSE))</f>
        <v>30</v>
      </c>
      <c r="AG2227" s="3">
        <f>IF(ISERROR(VLOOKUP($AD2227,技まとめ!$A$1:$F$380,5,FALSE)),"－",VLOOKUP($AD2227,技まとめ!$A$1:$F$380,5,FALSE))</f>
        <v>25</v>
      </c>
      <c r="AH2227" s="3" t="str">
        <f>IF($E2227=IF(ISERROR(VLOOKUP($AD2227,技まとめ!$A$1:$F$380,4,FALSE)),"－",VLOOKUP($AD2227,技まとめ!$A$1:$F$380,4,FALSE)),"一致","")</f>
        <v/>
      </c>
      <c r="AI2227" s="9" t="s">
        <v>330</v>
      </c>
      <c r="AJ2227" s="3" t="str">
        <f>IF(ISERROR(VLOOKUP($AI2227,技まとめ!$A$1:$F$380,6,FALSE)),"－",VLOOKUP($AI2227,技まとめ!$A$1:$F$380,6,FALSE))</f>
        <v>SC</v>
      </c>
      <c r="AK2227" s="3">
        <f>IF(ISERROR(VLOOKUP($AI2227,技まとめ!$A$1:$F$380,3,FALSE)),"－",VLOOKUP($AI2227,技まとめ!$A$1:$F$380,3,FALSE))</f>
        <v>44</v>
      </c>
      <c r="AL2227" s="3">
        <f>IF(ISERROR(VLOOKUP($AI2227,技まとめ!$A$1:$F$380,5,FALSE)),"－",VLOOKUP($AI2227,技まとめ!$A$1:$F$380,5,FALSE))</f>
        <v>28</v>
      </c>
      <c r="AM2227" s="3" t="str">
        <f>IF($E2227=IF(ISERROR(VLOOKUP($AI2227,技まとめ!$A$1:$F$380,4,FALSE)),"－",VLOOKUP($AI2227,技まとめ!$A$1:$F$380,4,FALSE)),"一致","")</f>
        <v/>
      </c>
      <c r="AN2227" s="9" t="s">
        <v>169</v>
      </c>
      <c r="AO2227" s="3" t="str">
        <f>IF(ISERROR(VLOOKUP($AN2227,技まとめ!$A$1:$F$380,6,FALSE)),"－",VLOOKUP($AN2227,技まとめ!$A$1:$F$380,6,FALSE))</f>
        <v>DR</v>
      </c>
      <c r="AP2227" s="3">
        <f>IF(ISERROR(VLOOKUP($AN2227,技まとめ!$A$1:$F$380,3,FALSE)),"－",VLOOKUP($AN2227,技まとめ!$A$1:$F$380,3,FALSE))</f>
        <v>71</v>
      </c>
      <c r="AQ2227" s="3">
        <f>IF(ISERROR(VLOOKUP($AN2227,技まとめ!$A$1:$F$380,5,FALSE)),"－",VLOOKUP($AN2227,技まとめ!$A$1:$F$380,5,FALSE))</f>
        <v>44</v>
      </c>
      <c r="AR2227" s="3" t="str">
        <f>IF($E2227=IF(ISERROR(VLOOKUP($AN2227,技まとめ!$A$1:$F$380,4,FALSE)),"－",VLOOKUP($AN2227,技まとめ!$A$1:$F$380,4,FALSE)),"一致","")</f>
        <v/>
      </c>
      <c r="AS2227" s="9" t="s">
        <v>346</v>
      </c>
      <c r="AT2227" s="3" t="str">
        <f>IF(ISERROR(VLOOKUP($AS2227,技まとめ!$A$1:$F$380,6,FALSE)),"－",VLOOKUP($AS2227,技まとめ!$A$1:$F$380,6,FALSE))</f>
        <v>LS</v>
      </c>
      <c r="AU2227" s="3">
        <f>IF(ISERROR(VLOOKUP($AS2227,技まとめ!$A$1:$F$380,3,FALSE)),"－",VLOOKUP($AS2227,技まとめ!$A$1:$F$380,3,FALSE))</f>
        <v>51</v>
      </c>
      <c r="AV2227" s="3">
        <f>IF(ISERROR(VLOOKUP($AS2227,技まとめ!$A$1:$F$380,5,FALSE)),"－",VLOOKUP($AS2227,技まとめ!$A$1:$F$380,5,FALSE))</f>
        <v>37</v>
      </c>
      <c r="AW2227" s="3" t="str">
        <f>IF($E2227=IF(ISERROR(VLOOKUP($AS2227,技まとめ!$A$1:$F$380,4,FALSE)),"－",VLOOKUP($AS2227,技まとめ!$A$1:$F$380,4,FALSE)),"一致","")</f>
        <v>一致</v>
      </c>
      <c r="AX2227" s="12" t="str">
        <f t="shared" si="482"/>
        <v>すいせいシュートクロスドライブエコーボールレインボーループ</v>
      </c>
      <c r="AY2227" s="12" t="str">
        <f t="shared" si="483"/>
        <v>すいせいシュートクロスドライブエコーボールレインボーループ</v>
      </c>
      <c r="AZ2227" s="12" t="str">
        <f t="shared" si="484"/>
        <v>すいせいシュートクロスドライブエコーボールレインボーループ</v>
      </c>
      <c r="BA2227" s="12" t="str">
        <f t="shared" si="485"/>
        <v>すいせいシュートクロスドライブエコーボールレインボーループ</v>
      </c>
      <c r="BB2227" s="11" t="str">
        <f t="shared" si="486"/>
        <v>LSSCDRLS</v>
      </c>
      <c r="BC2227" s="11" t="str">
        <f t="shared" si="487"/>
        <v>LSSCDRLS</v>
      </c>
      <c r="BD2227" s="11" t="str">
        <f t="shared" si="488"/>
        <v>LSSCDRLS</v>
      </c>
      <c r="BE2227" s="11" t="str">
        <f t="shared" si="489"/>
        <v>LSSCDRLS</v>
      </c>
    </row>
    <row r="2228" spans="1:57" ht="11.25" customHeight="1">
      <c r="A2228" s="6">
        <v>2227</v>
      </c>
      <c r="B2228" s="7" t="s">
        <v>4823</v>
      </c>
      <c r="C2228" s="8" t="s">
        <v>4824</v>
      </c>
      <c r="D2228" s="7" t="s">
        <v>72</v>
      </c>
      <c r="E2228" s="7" t="s">
        <v>73</v>
      </c>
      <c r="F2228" s="7" t="s">
        <v>82</v>
      </c>
      <c r="G2228" s="9">
        <v>140</v>
      </c>
      <c r="H2228" s="9">
        <v>99</v>
      </c>
      <c r="I2228" s="9">
        <v>56</v>
      </c>
      <c r="J2228" s="9">
        <v>76</v>
      </c>
      <c r="K2228" s="9">
        <v>67</v>
      </c>
      <c r="L2228" s="9">
        <v>73</v>
      </c>
      <c r="M2228" s="9">
        <v>57</v>
      </c>
      <c r="N2228" s="9">
        <v>42</v>
      </c>
      <c r="O2228" s="9">
        <v>55</v>
      </c>
      <c r="P2228" s="9">
        <v>14</v>
      </c>
      <c r="Q2228" s="11">
        <v>106</v>
      </c>
      <c r="R2228" s="11">
        <v>17</v>
      </c>
      <c r="S2228" s="11">
        <v>1</v>
      </c>
      <c r="T2228" s="11">
        <v>123</v>
      </c>
      <c r="U2228" s="11">
        <v>107</v>
      </c>
      <c r="V2228" s="11">
        <v>1</v>
      </c>
      <c r="W2228" s="11">
        <v>105</v>
      </c>
      <c r="X2228" s="11">
        <f t="shared" si="476"/>
        <v>460</v>
      </c>
      <c r="Y2228" s="11">
        <f t="shared" si="477"/>
        <v>4770</v>
      </c>
      <c r="Z2228" s="11">
        <f t="shared" si="478"/>
        <v>1130</v>
      </c>
      <c r="AA2228" s="11">
        <f t="shared" si="479"/>
        <v>4840</v>
      </c>
      <c r="AB2228" s="11">
        <f t="shared" si="480"/>
        <v>4840</v>
      </c>
      <c r="AC2228" s="11">
        <f t="shared" si="481"/>
        <v>5530</v>
      </c>
      <c r="AD2228" s="9" t="s">
        <v>235</v>
      </c>
      <c r="AE2228" s="3" t="str">
        <f>IF(ISERROR(VLOOKUP($AD2228,技まとめ!$A$1:$F$380,6,FALSE)),"－",VLOOKUP($AD2228,技まとめ!$A$1:$F$380,6,FALSE))</f>
        <v>BL</v>
      </c>
      <c r="AF2228" s="3">
        <f>IF(ISERROR(VLOOKUP($AD2228,技まとめ!$A$1:$F$380,3,FALSE)),"－",VLOOKUP($AD2228,技まとめ!$A$1:$F$380,3,FALSE))</f>
        <v>18</v>
      </c>
      <c r="AG2228" s="3">
        <f>IF(ISERROR(VLOOKUP($AD2228,技まとめ!$A$1:$F$380,5,FALSE)),"－",VLOOKUP($AD2228,技まとめ!$A$1:$F$380,5,FALSE))</f>
        <v>21</v>
      </c>
      <c r="AH2228" s="3" t="str">
        <f>IF($E2228=IF(ISERROR(VLOOKUP($AD2228,技まとめ!$A$1:$F$380,4,FALSE)),"－",VLOOKUP($AD2228,技まとめ!$A$1:$F$380,4,FALSE)),"一致","")</f>
        <v/>
      </c>
      <c r="AI2228" s="9" t="s">
        <v>710</v>
      </c>
      <c r="AJ2228" s="3" t="str">
        <f>IF(ISERROR(VLOOKUP($AI2228,技まとめ!$A$1:$F$380,6,FALSE)),"－",VLOOKUP($AI2228,技まとめ!$A$1:$F$380,6,FALSE))</f>
        <v>DR</v>
      </c>
      <c r="AK2228" s="3">
        <f>IF(ISERROR(VLOOKUP($AI2228,技まとめ!$A$1:$F$380,3,FALSE)),"－",VLOOKUP($AI2228,技まとめ!$A$1:$F$380,3,FALSE))</f>
        <v>15</v>
      </c>
      <c r="AL2228" s="3">
        <f>IF(ISERROR(VLOOKUP($AI2228,技まとめ!$A$1:$F$380,5,FALSE)),"－",VLOOKUP($AI2228,技まとめ!$A$1:$F$380,5,FALSE))</f>
        <v>20</v>
      </c>
      <c r="AM2228" s="3" t="str">
        <f>IF($E2228=IF(ISERROR(VLOOKUP($AI2228,技まとめ!$A$1:$F$380,4,FALSE)),"－",VLOOKUP($AI2228,技まとめ!$A$1:$F$380,4,FALSE)),"一致","")</f>
        <v/>
      </c>
      <c r="AN2228" s="9" t="s">
        <v>560</v>
      </c>
      <c r="AO2228" s="3" t="str">
        <f>IF(ISERROR(VLOOKUP($AN2228,技まとめ!$A$1:$F$380,6,FALSE)),"－",VLOOKUP($AN2228,技まとめ!$A$1:$F$380,6,FALSE))</f>
        <v>BL</v>
      </c>
      <c r="AP2228" s="3">
        <f>IF(ISERROR(VLOOKUP($AN2228,技まとめ!$A$1:$F$380,3,FALSE)),"－",VLOOKUP($AN2228,技まとめ!$A$1:$F$380,3,FALSE))</f>
        <v>28</v>
      </c>
      <c r="AQ2228" s="3">
        <f>IF(ISERROR(VLOOKUP($AN2228,技まとめ!$A$1:$F$380,5,FALSE)),"－",VLOOKUP($AN2228,技まとめ!$A$1:$F$380,5,FALSE))</f>
        <v>24</v>
      </c>
      <c r="AR2228" s="3" t="str">
        <f>IF($E2228=IF(ISERROR(VLOOKUP($AN2228,技まとめ!$A$1:$F$380,4,FALSE)),"－",VLOOKUP($AN2228,技まとめ!$A$1:$F$380,4,FALSE)),"一致","")</f>
        <v/>
      </c>
      <c r="AS2228" s="9" t="s">
        <v>5007</v>
      </c>
      <c r="AT2228" s="3" t="str">
        <f>IF(ISERROR(VLOOKUP($AS2228,技まとめ!$A$1:$F$380,6,FALSE)),"－",VLOOKUP($AS2228,技まとめ!$A$1:$F$380,6,FALSE))</f>
        <v>－</v>
      </c>
      <c r="AU2228" s="3">
        <f>IF(ISERROR(VLOOKUP($AS2228,技まとめ!$A$1:$F$380,3,FALSE)),"－",VLOOKUP($AS2228,技まとめ!$A$1:$F$380,3,FALSE))</f>
        <v>0</v>
      </c>
      <c r="AV2228" s="3">
        <f>IF(ISERROR(VLOOKUP($AS2228,技まとめ!$A$1:$F$380,5,FALSE)),"－",VLOOKUP($AS2228,技まとめ!$A$1:$F$380,5,FALSE))</f>
        <v>0</v>
      </c>
      <c r="AW2228" s="3" t="str">
        <f>IF($E2228=IF(ISERROR(VLOOKUP($AS2228,技まとめ!$A$1:$F$380,4,FALSE)),"－",VLOOKUP($AS2228,技まとめ!$A$1:$F$380,4,FALSE)),"一致","")</f>
        <v/>
      </c>
      <c r="AX2228" s="12" t="str">
        <f t="shared" si="482"/>
        <v>ドッペルゲンガーひとりワンツーブレードアタックちょうわざ！</v>
      </c>
      <c r="AY2228" s="12" t="str">
        <f t="shared" si="483"/>
        <v>ドッペルゲンガーひとりワンツーブレードアタックちょうわざ！</v>
      </c>
      <c r="AZ2228" s="12" t="str">
        <f t="shared" si="484"/>
        <v>ドッペルゲンガーひとりワンツーブレードアタックちょうわざ！</v>
      </c>
      <c r="BA2228" s="12" t="str">
        <f t="shared" si="485"/>
        <v>ドッペルゲンガーひとりワンツーブレードアタックちょうわざ！</v>
      </c>
      <c r="BB2228" s="11" t="str">
        <f t="shared" si="486"/>
        <v>BLDRBL－</v>
      </c>
      <c r="BC2228" s="11" t="str">
        <f t="shared" si="487"/>
        <v>BLDRBL－</v>
      </c>
      <c r="BD2228" s="11" t="str">
        <f t="shared" si="488"/>
        <v>BLDRBL－</v>
      </c>
      <c r="BE2228" s="11" t="str">
        <f t="shared" si="489"/>
        <v>BLDRBL－</v>
      </c>
    </row>
    <row r="2229" spans="1:57" ht="11.25" hidden="1" customHeight="1">
      <c r="A2229" s="6">
        <v>2228</v>
      </c>
      <c r="B2229" s="7" t="s">
        <v>4825</v>
      </c>
      <c r="C2229" s="8" t="s">
        <v>4826</v>
      </c>
      <c r="D2229" s="7" t="s">
        <v>72</v>
      </c>
      <c r="E2229" s="7" t="s">
        <v>102</v>
      </c>
      <c r="F2229" s="7" t="s">
        <v>74</v>
      </c>
      <c r="G2229" s="9">
        <v>132</v>
      </c>
      <c r="H2229" s="9">
        <v>109</v>
      </c>
      <c r="I2229" s="9">
        <v>63</v>
      </c>
      <c r="J2229" s="9">
        <v>66</v>
      </c>
      <c r="K2229" s="9">
        <v>60</v>
      </c>
      <c r="L2229" s="9">
        <v>75</v>
      </c>
      <c r="M2229" s="9">
        <v>48</v>
      </c>
      <c r="N2229" s="9">
        <v>52</v>
      </c>
      <c r="O2229" s="9">
        <v>68</v>
      </c>
      <c r="P2229" s="9">
        <v>10</v>
      </c>
      <c r="Q2229" s="11">
        <v>113</v>
      </c>
      <c r="R2229" s="11">
        <v>6</v>
      </c>
      <c r="S2229" s="11">
        <v>1</v>
      </c>
      <c r="T2229" s="11">
        <v>125</v>
      </c>
      <c r="U2229" s="11">
        <v>98</v>
      </c>
      <c r="V2229" s="11">
        <v>1</v>
      </c>
      <c r="W2229" s="11">
        <v>118</v>
      </c>
      <c r="X2229" s="11">
        <f t="shared" si="476"/>
        <v>462</v>
      </c>
      <c r="Y2229" s="11">
        <f t="shared" si="477"/>
        <v>5115</v>
      </c>
      <c r="Z2229" s="11">
        <f t="shared" si="478"/>
        <v>810</v>
      </c>
      <c r="AA2229" s="11">
        <f t="shared" si="479"/>
        <v>4975</v>
      </c>
      <c r="AB2229" s="11">
        <f t="shared" si="480"/>
        <v>4975</v>
      </c>
      <c r="AC2229" s="11">
        <f t="shared" si="481"/>
        <v>5620</v>
      </c>
      <c r="AD2229" s="9" t="s">
        <v>226</v>
      </c>
      <c r="AE2229" s="3" t="str">
        <f>IF(ISERROR(VLOOKUP($AD2229,技まとめ!$A$1:$F$380,6,FALSE)),"－",VLOOKUP($AD2229,技まとめ!$A$1:$F$380,6,FALSE))</f>
        <v>CA</v>
      </c>
      <c r="AF2229" s="3">
        <f>IF(ISERROR(VLOOKUP($AD2229,技まとめ!$A$1:$F$380,3,FALSE)),"－",VLOOKUP($AD2229,技まとめ!$A$1:$F$380,3,FALSE))</f>
        <v>21</v>
      </c>
      <c r="AG2229" s="3">
        <f>IF(ISERROR(VLOOKUP($AD2229,技まとめ!$A$1:$F$380,5,FALSE)),"－",VLOOKUP($AD2229,技まとめ!$A$1:$F$380,5,FALSE))</f>
        <v>22</v>
      </c>
      <c r="AH2229" s="3" t="str">
        <f>IF($E2229=IF(ISERROR(VLOOKUP($AD2229,技まとめ!$A$1:$F$380,4,FALSE)),"－",VLOOKUP($AD2229,技まとめ!$A$1:$F$380,4,FALSE)),"一致","")</f>
        <v/>
      </c>
      <c r="AI2229" s="9" t="s">
        <v>490</v>
      </c>
      <c r="AJ2229" s="3" t="str">
        <f>IF(ISERROR(VLOOKUP($AI2229,技まとめ!$A$1:$F$380,6,FALSE)),"－",VLOOKUP($AI2229,技まとめ!$A$1:$F$380,6,FALSE))</f>
        <v>P1</v>
      </c>
      <c r="AK2229" s="3">
        <f>IF(ISERROR(VLOOKUP($AI2229,技まとめ!$A$1:$F$380,3,FALSE)),"－",VLOOKUP($AI2229,技まとめ!$A$1:$F$380,3,FALSE))</f>
        <v>18</v>
      </c>
      <c r="AL2229" s="3">
        <f>IF(ISERROR(VLOOKUP($AI2229,技まとめ!$A$1:$F$380,5,FALSE)),"－",VLOOKUP($AI2229,技まとめ!$A$1:$F$380,5,FALSE))</f>
        <v>21</v>
      </c>
      <c r="AM2229" s="3" t="str">
        <f>IF($E2229=IF(ISERROR(VLOOKUP($AI2229,技まとめ!$A$1:$F$380,4,FALSE)),"－",VLOOKUP($AI2229,技まとめ!$A$1:$F$380,4,FALSE)),"一致","")</f>
        <v/>
      </c>
      <c r="AN2229" s="9" t="s">
        <v>292</v>
      </c>
      <c r="AO2229" s="3" t="str">
        <f>IF(ISERROR(VLOOKUP($AN2229,技まとめ!$A$1:$F$380,6,FALSE)),"－",VLOOKUP($AN2229,技まとめ!$A$1:$F$380,6,FALSE))</f>
        <v>CA</v>
      </c>
      <c r="AP2229" s="3">
        <f>IF(ISERROR(VLOOKUP($AN2229,技まとめ!$A$1:$F$380,3,FALSE)),"－",VLOOKUP($AN2229,技まとめ!$A$1:$F$380,3,FALSE))</f>
        <v>90</v>
      </c>
      <c r="AQ2229" s="3">
        <f>IF(ISERROR(VLOOKUP($AN2229,技まとめ!$A$1:$F$380,5,FALSE)),"－",VLOOKUP($AN2229,技まとめ!$A$1:$F$380,5,FALSE))</f>
        <v>50</v>
      </c>
      <c r="AR2229" s="3" t="str">
        <f>IF($E2229=IF(ISERROR(VLOOKUP($AN2229,技まとめ!$A$1:$F$380,4,FALSE)),"－",VLOOKUP($AN2229,技まとめ!$A$1:$F$380,4,FALSE)),"一致","")</f>
        <v>一致</v>
      </c>
      <c r="AS2229" s="9" t="s">
        <v>5012</v>
      </c>
      <c r="AT2229" s="3" t="str">
        <f>IF(ISERROR(VLOOKUP($AS2229,技まとめ!$A$1:$F$380,6,FALSE)),"－",VLOOKUP($AS2229,技まとめ!$A$1:$F$380,6,FALSE))</f>
        <v>－</v>
      </c>
      <c r="AU2229" s="3">
        <f>IF(ISERROR(VLOOKUP($AS2229,技まとめ!$A$1:$F$380,3,FALSE)),"－",VLOOKUP($AS2229,技まとめ!$A$1:$F$380,3,FALSE))</f>
        <v>0</v>
      </c>
      <c r="AV2229" s="3">
        <f>IF(ISERROR(VLOOKUP($AS2229,技まとめ!$A$1:$F$380,5,FALSE)),"－",VLOOKUP($AS2229,技まとめ!$A$1:$F$380,5,FALSE))</f>
        <v>0</v>
      </c>
      <c r="AW2229" s="3" t="str">
        <f>IF($E2229=IF(ISERROR(VLOOKUP($AS2229,技まとめ!$A$1:$F$380,4,FALSE)),"－",VLOOKUP($AS2229,技まとめ!$A$1:$F$380,4,FALSE)),"一致","")</f>
        <v/>
      </c>
      <c r="AX2229" s="12" t="str">
        <f t="shared" si="482"/>
        <v>ゆがむくうかんまきわりチョップバーンアウトクリティカル！</v>
      </c>
      <c r="AY2229" s="12" t="str">
        <f t="shared" si="483"/>
        <v>ゆがむくうかんまきわりチョップバーンアウトクリティカル！</v>
      </c>
      <c r="AZ2229" s="12" t="str">
        <f t="shared" si="484"/>
        <v>ゆがむくうかんまきわりチョップバーンアウトクリティカル！</v>
      </c>
      <c r="BA2229" s="12" t="str">
        <f t="shared" si="485"/>
        <v>ゆがむくうかんまきわりチョップバーンアウトクリティカル！</v>
      </c>
      <c r="BB2229" s="11" t="str">
        <f t="shared" si="486"/>
        <v>CAP1CA－</v>
      </c>
      <c r="BC2229" s="11" t="str">
        <f t="shared" si="487"/>
        <v>CAP1CA－</v>
      </c>
      <c r="BD2229" s="11" t="str">
        <f t="shared" si="488"/>
        <v>CAP1CA－</v>
      </c>
      <c r="BE2229" s="11" t="str">
        <f t="shared" si="489"/>
        <v>CAP1CA－</v>
      </c>
    </row>
    <row r="2230" spans="1:57" ht="11.25" hidden="1" customHeight="1">
      <c r="A2230" s="6">
        <v>2229</v>
      </c>
      <c r="B2230" s="7" t="s">
        <v>4827</v>
      </c>
      <c r="C2230" s="8" t="s">
        <v>4828</v>
      </c>
      <c r="D2230" s="7" t="s">
        <v>72</v>
      </c>
      <c r="E2230" s="7" t="s">
        <v>81</v>
      </c>
      <c r="F2230" s="7" t="s">
        <v>109</v>
      </c>
      <c r="G2230" s="9">
        <v>128</v>
      </c>
      <c r="H2230" s="9">
        <v>105</v>
      </c>
      <c r="I2230" s="9">
        <v>70</v>
      </c>
      <c r="J2230" s="9">
        <v>66</v>
      </c>
      <c r="K2230" s="9">
        <v>70</v>
      </c>
      <c r="L2230" s="9">
        <v>65</v>
      </c>
      <c r="M2230" s="9">
        <v>61</v>
      </c>
      <c r="N2230" s="9">
        <v>48</v>
      </c>
      <c r="O2230" s="9">
        <v>48</v>
      </c>
      <c r="P2230" s="9">
        <v>20</v>
      </c>
      <c r="Q2230" s="11">
        <v>120</v>
      </c>
      <c r="R2230" s="11">
        <v>22</v>
      </c>
      <c r="S2230" s="11">
        <v>1</v>
      </c>
      <c r="T2230" s="11">
        <v>115</v>
      </c>
      <c r="U2230" s="11">
        <v>111</v>
      </c>
      <c r="V2230" s="11">
        <v>1</v>
      </c>
      <c r="W2230" s="11">
        <v>98</v>
      </c>
      <c r="X2230" s="11">
        <f t="shared" si="476"/>
        <v>468</v>
      </c>
      <c r="Y2230" s="11">
        <f t="shared" si="477"/>
        <v>5295</v>
      </c>
      <c r="Z2230" s="11">
        <f t="shared" si="478"/>
        <v>1270</v>
      </c>
      <c r="AA2230" s="11">
        <f t="shared" si="479"/>
        <v>4525</v>
      </c>
      <c r="AB2230" s="11">
        <f t="shared" si="480"/>
        <v>4525</v>
      </c>
      <c r="AC2230" s="11">
        <f t="shared" si="481"/>
        <v>5200</v>
      </c>
      <c r="AD2230" s="9" t="s">
        <v>295</v>
      </c>
      <c r="AE2230" s="3" t="str">
        <f>IF(ISERROR(VLOOKUP($AD2230,技まとめ!$A$1:$F$380,6,FALSE)),"－",VLOOKUP($AD2230,技まとめ!$A$1:$F$380,6,FALSE))</f>
        <v>DR</v>
      </c>
      <c r="AF2230" s="3">
        <f>IF(ISERROR(VLOOKUP($AD2230,技まとめ!$A$1:$F$380,3,FALSE)),"－",VLOOKUP($AD2230,技まとめ!$A$1:$F$380,3,FALSE))</f>
        <v>13</v>
      </c>
      <c r="AG2230" s="3">
        <f>IF(ISERROR(VLOOKUP($AD2230,技まとめ!$A$1:$F$380,5,FALSE)),"－",VLOOKUP($AD2230,技まとめ!$A$1:$F$380,5,FALSE))</f>
        <v>20</v>
      </c>
      <c r="AH2230" s="3" t="str">
        <f>IF($E2230=IF(ISERROR(VLOOKUP($AD2230,技まとめ!$A$1:$F$380,4,FALSE)),"－",VLOOKUP($AD2230,技まとめ!$A$1:$F$380,4,FALSE)),"一致","")</f>
        <v/>
      </c>
      <c r="AI2230" s="9" t="s">
        <v>710</v>
      </c>
      <c r="AJ2230" s="3" t="str">
        <f>IF(ISERROR(VLOOKUP($AI2230,技まとめ!$A$1:$F$380,6,FALSE)),"－",VLOOKUP($AI2230,技まとめ!$A$1:$F$380,6,FALSE))</f>
        <v>DR</v>
      </c>
      <c r="AK2230" s="3">
        <f>IF(ISERROR(VLOOKUP($AI2230,技まとめ!$A$1:$F$380,3,FALSE)),"－",VLOOKUP($AI2230,技まとめ!$A$1:$F$380,3,FALSE))</f>
        <v>15</v>
      </c>
      <c r="AL2230" s="3">
        <f>IF(ISERROR(VLOOKUP($AI2230,技まとめ!$A$1:$F$380,5,FALSE)),"－",VLOOKUP($AI2230,技まとめ!$A$1:$F$380,5,FALSE))</f>
        <v>20</v>
      </c>
      <c r="AM2230" s="3" t="str">
        <f>IF($E2230=IF(ISERROR(VLOOKUP($AI2230,技まとめ!$A$1:$F$380,4,FALSE)),"－",VLOOKUP($AI2230,技まとめ!$A$1:$F$380,4,FALSE)),"一致","")</f>
        <v/>
      </c>
      <c r="AN2230" s="9" t="s">
        <v>156</v>
      </c>
      <c r="AO2230" s="3" t="str">
        <f>IF(ISERROR(VLOOKUP($AN2230,技まとめ!$A$1:$F$380,6,FALSE)),"－",VLOOKUP($AN2230,技まとめ!$A$1:$F$380,6,FALSE))</f>
        <v>BB</v>
      </c>
      <c r="AP2230" s="3">
        <f>IF(ISERROR(VLOOKUP($AN2230,技まとめ!$A$1:$F$380,3,FALSE)),"－",VLOOKUP($AN2230,技まとめ!$A$1:$F$380,3,FALSE))</f>
        <v>17</v>
      </c>
      <c r="AQ2230" s="3">
        <f>IF(ISERROR(VLOOKUP($AN2230,技まとめ!$A$1:$F$380,5,FALSE)),"－",VLOOKUP($AN2230,技まとめ!$A$1:$F$380,5,FALSE))</f>
        <v>20</v>
      </c>
      <c r="AR2230" s="3" t="str">
        <f>IF($E2230=IF(ISERROR(VLOOKUP($AN2230,技まとめ!$A$1:$F$380,4,FALSE)),"－",VLOOKUP($AN2230,技まとめ!$A$1:$F$380,4,FALSE)),"一致","")</f>
        <v/>
      </c>
      <c r="AS2230" s="9" t="s">
        <v>5012</v>
      </c>
      <c r="AT2230" s="3" t="str">
        <f>IF(ISERROR(VLOOKUP($AS2230,技まとめ!$A$1:$F$380,6,FALSE)),"－",VLOOKUP($AS2230,技まとめ!$A$1:$F$380,6,FALSE))</f>
        <v>－</v>
      </c>
      <c r="AU2230" s="3">
        <f>IF(ISERROR(VLOOKUP($AS2230,技まとめ!$A$1:$F$380,3,FALSE)),"－",VLOOKUP($AS2230,技まとめ!$A$1:$F$380,3,FALSE))</f>
        <v>0</v>
      </c>
      <c r="AV2230" s="3">
        <f>IF(ISERROR(VLOOKUP($AS2230,技まとめ!$A$1:$F$380,5,FALSE)),"－",VLOOKUP($AS2230,技まとめ!$A$1:$F$380,5,FALSE))</f>
        <v>0</v>
      </c>
      <c r="AW2230" s="3" t="str">
        <f>IF($E2230=IF(ISERROR(VLOOKUP($AS2230,技まとめ!$A$1:$F$380,4,FALSE)),"－",VLOOKUP($AS2230,技まとめ!$A$1:$F$380,4,FALSE)),"一致","")</f>
        <v/>
      </c>
      <c r="AX2230" s="12" t="str">
        <f t="shared" si="482"/>
        <v>ダッシュアクセルひとりワンツージャイアントスピンクリティカル！</v>
      </c>
      <c r="AY2230" s="12" t="str">
        <f t="shared" si="483"/>
        <v>ダッシュアクセルひとりワンツージャイアントスピンクリティカル！</v>
      </c>
      <c r="AZ2230" s="12" t="str">
        <f t="shared" si="484"/>
        <v>ダッシュアクセルひとりワンツージャイアントスピンクリティカル！</v>
      </c>
      <c r="BA2230" s="12" t="str">
        <f t="shared" si="485"/>
        <v>ダッシュアクセルひとりワンツージャイアントスピンクリティカル！</v>
      </c>
      <c r="BB2230" s="11" t="str">
        <f t="shared" si="486"/>
        <v>DRDRBB－</v>
      </c>
      <c r="BC2230" s="11" t="str">
        <f t="shared" si="487"/>
        <v>DRDRBB－</v>
      </c>
      <c r="BD2230" s="11" t="str">
        <f t="shared" si="488"/>
        <v>DRDRBB－</v>
      </c>
      <c r="BE2230" s="11" t="str">
        <f t="shared" si="489"/>
        <v>DRDRBB－</v>
      </c>
    </row>
    <row r="2231" spans="1:57" ht="11.25" customHeight="1">
      <c r="A2231" s="6">
        <v>2230</v>
      </c>
      <c r="B2231" s="7" t="s">
        <v>4829</v>
      </c>
      <c r="C2231" s="8" t="s">
        <v>4830</v>
      </c>
      <c r="D2231" s="7" t="s">
        <v>72</v>
      </c>
      <c r="E2231" s="7" t="s">
        <v>102</v>
      </c>
      <c r="F2231" s="7" t="s">
        <v>128</v>
      </c>
      <c r="G2231" s="9">
        <v>130</v>
      </c>
      <c r="H2231" s="9">
        <v>111</v>
      </c>
      <c r="I2231" s="9">
        <v>66</v>
      </c>
      <c r="J2231" s="9">
        <v>65</v>
      </c>
      <c r="K2231" s="9">
        <v>51</v>
      </c>
      <c r="L2231" s="9">
        <v>67</v>
      </c>
      <c r="M2231" s="9">
        <v>60</v>
      </c>
      <c r="N2231" s="9">
        <v>64</v>
      </c>
      <c r="O2231" s="9">
        <v>61</v>
      </c>
      <c r="P2231" s="9">
        <v>12</v>
      </c>
      <c r="Q2231" s="11">
        <v>116</v>
      </c>
      <c r="R2231" s="11">
        <v>10</v>
      </c>
      <c r="S2231" s="11">
        <v>1</v>
      </c>
      <c r="T2231" s="11">
        <v>117</v>
      </c>
      <c r="U2231" s="11">
        <v>110</v>
      </c>
      <c r="V2231" s="11">
        <v>1</v>
      </c>
      <c r="W2231" s="11">
        <v>111</v>
      </c>
      <c r="X2231" s="11">
        <f t="shared" si="476"/>
        <v>466</v>
      </c>
      <c r="Y2231" s="11">
        <f t="shared" si="477"/>
        <v>5200</v>
      </c>
      <c r="Z2231" s="11">
        <f t="shared" si="478"/>
        <v>915</v>
      </c>
      <c r="AA2231" s="11">
        <f t="shared" si="479"/>
        <v>4660</v>
      </c>
      <c r="AB2231" s="11">
        <f t="shared" si="480"/>
        <v>4660</v>
      </c>
      <c r="AC2231" s="11">
        <f t="shared" si="481"/>
        <v>5285</v>
      </c>
      <c r="AD2231" s="9" t="s">
        <v>369</v>
      </c>
      <c r="AE2231" s="3" t="str">
        <f>IF(ISERROR(VLOOKUP($AD2231,技まとめ!$A$1:$F$380,6,FALSE)),"－",VLOOKUP($AD2231,技まとめ!$A$1:$F$380,6,FALSE))</f>
        <v>NS</v>
      </c>
      <c r="AF2231" s="3">
        <f>IF(ISERROR(VLOOKUP($AD2231,技まとめ!$A$1:$F$380,3,FALSE)),"－",VLOOKUP($AD2231,技まとめ!$A$1:$F$380,3,FALSE))</f>
        <v>90</v>
      </c>
      <c r="AG2231" s="3">
        <f>IF(ISERROR(VLOOKUP($AD2231,技まとめ!$A$1:$F$380,5,FALSE)),"－",VLOOKUP($AD2231,技まとめ!$A$1:$F$380,5,FALSE))</f>
        <v>49</v>
      </c>
      <c r="AH2231" s="3" t="str">
        <f>IF($E2231=IF(ISERROR(VLOOKUP($AD2231,技まとめ!$A$1:$F$380,4,FALSE)),"－",VLOOKUP($AD2231,技まとめ!$A$1:$F$380,4,FALSE)),"一致","")</f>
        <v/>
      </c>
      <c r="AI2231" s="9" t="s">
        <v>469</v>
      </c>
      <c r="AJ2231" s="3" t="str">
        <f>IF(ISERROR(VLOOKUP($AI2231,技まとめ!$A$1:$F$380,6,FALSE)),"－",VLOOKUP($AI2231,技まとめ!$A$1:$F$380,6,FALSE))</f>
        <v>SC</v>
      </c>
      <c r="AK2231" s="3">
        <f>IF(ISERROR(VLOOKUP($AI2231,技まとめ!$A$1:$F$380,3,FALSE)),"－",VLOOKUP($AI2231,技まとめ!$A$1:$F$380,3,FALSE))</f>
        <v>30</v>
      </c>
      <c r="AL2231" s="3">
        <f>IF(ISERROR(VLOOKUP($AI2231,技まとめ!$A$1:$F$380,5,FALSE)),"－",VLOOKUP($AI2231,技まとめ!$A$1:$F$380,5,FALSE))</f>
        <v>21</v>
      </c>
      <c r="AM2231" s="3" t="str">
        <f>IF($E2231=IF(ISERROR(VLOOKUP($AI2231,技まとめ!$A$1:$F$380,4,FALSE)),"－",VLOOKUP($AI2231,技まとめ!$A$1:$F$380,4,FALSE)),"一致","")</f>
        <v>一致</v>
      </c>
      <c r="AN2231" s="9" t="s">
        <v>104</v>
      </c>
      <c r="AO2231" s="3" t="str">
        <f>IF(ISERROR(VLOOKUP($AN2231,技まとめ!$A$1:$F$380,6,FALSE)),"－",VLOOKUP($AN2231,技まとめ!$A$1:$F$380,6,FALSE))</f>
        <v>LS</v>
      </c>
      <c r="AP2231" s="3">
        <f>IF(ISERROR(VLOOKUP($AN2231,技まとめ!$A$1:$F$380,3,FALSE)),"－",VLOOKUP($AN2231,技まとめ!$A$1:$F$380,3,FALSE))</f>
        <v>30</v>
      </c>
      <c r="AQ2231" s="3">
        <f>IF(ISERROR(VLOOKUP($AN2231,技まとめ!$A$1:$F$380,5,FALSE)),"－",VLOOKUP($AN2231,技まとめ!$A$1:$F$380,5,FALSE))</f>
        <v>25</v>
      </c>
      <c r="AR2231" s="3" t="str">
        <f>IF($E2231=IF(ISERROR(VLOOKUP($AN2231,技まとめ!$A$1:$F$380,4,FALSE)),"－",VLOOKUP($AN2231,技まとめ!$A$1:$F$380,4,FALSE)),"一致","")</f>
        <v/>
      </c>
      <c r="AS2231" s="9" t="s">
        <v>5007</v>
      </c>
      <c r="AT2231" s="3" t="str">
        <f>IF(ISERROR(VLOOKUP($AS2231,技まとめ!$A$1:$F$380,6,FALSE)),"－",VLOOKUP($AS2231,技まとめ!$A$1:$F$380,6,FALSE))</f>
        <v>－</v>
      </c>
      <c r="AU2231" s="3">
        <f>IF(ISERROR(VLOOKUP($AS2231,技まとめ!$A$1:$F$380,3,FALSE)),"－",VLOOKUP($AS2231,技まとめ!$A$1:$F$380,3,FALSE))</f>
        <v>0</v>
      </c>
      <c r="AV2231" s="3">
        <f>IF(ISERROR(VLOOKUP($AS2231,技まとめ!$A$1:$F$380,5,FALSE)),"－",VLOOKUP($AS2231,技まとめ!$A$1:$F$380,5,FALSE))</f>
        <v>0</v>
      </c>
      <c r="AW2231" s="3" t="str">
        <f>IF($E2231=IF(ISERROR(VLOOKUP($AS2231,技まとめ!$A$1:$F$380,4,FALSE)),"－",VLOOKUP($AS2231,技まとめ!$A$1:$F$380,4,FALSE)),"一致","")</f>
        <v/>
      </c>
      <c r="AX2231" s="12" t="str">
        <f t="shared" si="482"/>
        <v>スリングショットあびせげりすいせいシュートちょうわざ！</v>
      </c>
      <c r="AY2231" s="12" t="str">
        <f t="shared" si="483"/>
        <v>スリングショットあびせげりすいせいシュートちょうわざ！</v>
      </c>
      <c r="AZ2231" s="12" t="str">
        <f t="shared" si="484"/>
        <v>スリングショットあびせげりすいせいシュートちょうわざ！</v>
      </c>
      <c r="BA2231" s="12" t="str">
        <f t="shared" si="485"/>
        <v>スリングショットあびせげりすいせいシュートちょうわざ！</v>
      </c>
      <c r="BB2231" s="11" t="str">
        <f t="shared" si="486"/>
        <v>NSSCLS－</v>
      </c>
      <c r="BC2231" s="11" t="str">
        <f t="shared" si="487"/>
        <v>NSSCLS－</v>
      </c>
      <c r="BD2231" s="11" t="str">
        <f t="shared" si="488"/>
        <v>NSSCLS－</v>
      </c>
      <c r="BE2231" s="11" t="str">
        <f t="shared" si="489"/>
        <v>NSSCLS－</v>
      </c>
    </row>
    <row r="2232" spans="1:57" ht="11.25" hidden="1" customHeight="1">
      <c r="A2232" s="6">
        <v>2231</v>
      </c>
      <c r="B2232" s="7" t="s">
        <v>4831</v>
      </c>
      <c r="C2232" s="8" t="s">
        <v>4832</v>
      </c>
      <c r="D2232" s="7" t="s">
        <v>72</v>
      </c>
      <c r="E2232" s="7" t="s">
        <v>95</v>
      </c>
      <c r="F2232" s="7" t="s">
        <v>128</v>
      </c>
      <c r="G2232" s="9">
        <v>108</v>
      </c>
      <c r="H2232" s="9">
        <v>107</v>
      </c>
      <c r="I2232" s="9">
        <v>38</v>
      </c>
      <c r="J2232" s="9">
        <v>44</v>
      </c>
      <c r="K2232" s="9">
        <v>86</v>
      </c>
      <c r="L2232" s="9">
        <v>57</v>
      </c>
      <c r="M2232" s="9">
        <v>89</v>
      </c>
      <c r="N2232" s="9">
        <v>57</v>
      </c>
      <c r="O2232" s="9">
        <v>53</v>
      </c>
      <c r="P2232" s="9">
        <v>6</v>
      </c>
      <c r="Q2232" s="11">
        <v>88</v>
      </c>
      <c r="R2232" s="11">
        <v>11</v>
      </c>
      <c r="S2232" s="11">
        <v>1</v>
      </c>
      <c r="T2232" s="11">
        <v>107</v>
      </c>
      <c r="U2232" s="11">
        <v>139</v>
      </c>
      <c r="V2232" s="11">
        <v>1</v>
      </c>
      <c r="W2232" s="11">
        <v>103</v>
      </c>
      <c r="X2232" s="11">
        <f t="shared" si="476"/>
        <v>450</v>
      </c>
      <c r="Y2232" s="11">
        <f t="shared" si="477"/>
        <v>4040</v>
      </c>
      <c r="Z2232" s="11">
        <f t="shared" si="478"/>
        <v>910</v>
      </c>
      <c r="AA2232" s="11">
        <f t="shared" si="479"/>
        <v>4270</v>
      </c>
      <c r="AB2232" s="11">
        <f t="shared" si="480"/>
        <v>4270</v>
      </c>
      <c r="AC2232" s="11">
        <f t="shared" si="481"/>
        <v>4850</v>
      </c>
      <c r="AD2232" s="9" t="s">
        <v>500</v>
      </c>
      <c r="AE2232" s="3" t="str">
        <f>IF(ISERROR(VLOOKUP($AD2232,技まとめ!$A$1:$F$380,6,FALSE)),"－",VLOOKUP($AD2232,技まとめ!$A$1:$F$380,6,FALSE))</f>
        <v>SC</v>
      </c>
      <c r="AF2232" s="3">
        <f>IF(ISERROR(VLOOKUP($AD2232,技まとめ!$A$1:$F$380,3,FALSE)),"－",VLOOKUP($AD2232,技まとめ!$A$1:$F$380,3,FALSE))</f>
        <v>31</v>
      </c>
      <c r="AG2232" s="3">
        <f>IF(ISERROR(VLOOKUP($AD2232,技まとめ!$A$1:$F$380,5,FALSE)),"－",VLOOKUP($AD2232,技まとめ!$A$1:$F$380,5,FALSE))</f>
        <v>22</v>
      </c>
      <c r="AH2232" s="3" t="str">
        <f>IF($E2232=IF(ISERROR(VLOOKUP($AD2232,技まとめ!$A$1:$F$380,4,FALSE)),"－",VLOOKUP($AD2232,技まとめ!$A$1:$F$380,4,FALSE)),"一致","")</f>
        <v/>
      </c>
      <c r="AI2232" s="9" t="s">
        <v>336</v>
      </c>
      <c r="AJ2232" s="3" t="str">
        <f>IF(ISERROR(VLOOKUP($AI2232,技まとめ!$A$1:$F$380,6,FALSE)),"－",VLOOKUP($AI2232,技まとめ!$A$1:$F$380,6,FALSE))</f>
        <v>SC</v>
      </c>
      <c r="AK2232" s="3">
        <f>IF(ISERROR(VLOOKUP($AI2232,技まとめ!$A$1:$F$380,3,FALSE)),"－",VLOOKUP($AI2232,技まとめ!$A$1:$F$380,3,FALSE))</f>
        <v>83</v>
      </c>
      <c r="AL2232" s="3">
        <f>IF(ISERROR(VLOOKUP($AI2232,技まとめ!$A$1:$F$380,5,FALSE)),"－",VLOOKUP($AI2232,技まとめ!$A$1:$F$380,5,FALSE))</f>
        <v>46</v>
      </c>
      <c r="AM2232" s="3" t="str">
        <f>IF($E2232=IF(ISERROR(VLOOKUP($AI2232,技まとめ!$A$1:$F$380,4,FALSE)),"－",VLOOKUP($AI2232,技まとめ!$A$1:$F$380,4,FALSE)),"一致","")</f>
        <v>一致</v>
      </c>
      <c r="AN2232" s="9" t="s">
        <v>125</v>
      </c>
      <c r="AO2232" s="3" t="str">
        <f>IF(ISERROR(VLOOKUP($AN2232,技まとめ!$A$1:$F$380,6,FALSE)),"－",VLOOKUP($AN2232,技まとめ!$A$1:$F$380,6,FALSE))</f>
        <v>NS</v>
      </c>
      <c r="AP2232" s="3">
        <f>IF(ISERROR(VLOOKUP($AN2232,技まとめ!$A$1:$F$380,3,FALSE)),"－",VLOOKUP($AN2232,技まとめ!$A$1:$F$380,3,FALSE))</f>
        <v>81</v>
      </c>
      <c r="AQ2232" s="3">
        <f>IF(ISERROR(VLOOKUP($AN2232,技まとめ!$A$1:$F$380,5,FALSE)),"－",VLOOKUP($AN2232,技まとめ!$A$1:$F$380,5,FALSE))</f>
        <v>46</v>
      </c>
      <c r="AR2232" s="3" t="str">
        <f>IF($E2232=IF(ISERROR(VLOOKUP($AN2232,技まとめ!$A$1:$F$380,4,FALSE)),"－",VLOOKUP($AN2232,技まとめ!$A$1:$F$380,4,FALSE)),"一致","")</f>
        <v/>
      </c>
      <c r="AS2232" s="9" t="s">
        <v>309</v>
      </c>
      <c r="AT2232" s="3" t="str">
        <f>IF(ISERROR(VLOOKUP($AS2232,技まとめ!$A$1:$F$380,6,FALSE)),"－",VLOOKUP($AS2232,技まとめ!$A$1:$F$380,6,FALSE))</f>
        <v>BB</v>
      </c>
      <c r="AU2232" s="3">
        <f>IF(ISERROR(VLOOKUP($AS2232,技まとめ!$A$1:$F$380,3,FALSE)),"－",VLOOKUP($AS2232,技まとめ!$A$1:$F$380,3,FALSE))</f>
        <v>23</v>
      </c>
      <c r="AV2232" s="3">
        <f>IF(ISERROR(VLOOKUP($AS2232,技まとめ!$A$1:$F$380,5,FALSE)),"－",VLOOKUP($AS2232,技まとめ!$A$1:$F$380,5,FALSE))</f>
        <v>20</v>
      </c>
      <c r="AW2232" s="3" t="str">
        <f>IF($E2232=IF(ISERROR(VLOOKUP($AS2232,技まとめ!$A$1:$F$380,4,FALSE)),"－",VLOOKUP($AS2232,技まとめ!$A$1:$F$380,4,FALSE)),"一致","")</f>
        <v/>
      </c>
      <c r="AX2232" s="12" t="str">
        <f t="shared" si="482"/>
        <v>つちだるまぶんしんシュートドラゴントルネードホーントレイン</v>
      </c>
      <c r="AY2232" s="12" t="str">
        <f t="shared" si="483"/>
        <v>つちだるまぶんしんシュートドラゴントルネードホーントレイン</v>
      </c>
      <c r="AZ2232" s="12" t="str">
        <f t="shared" si="484"/>
        <v>つちだるまぶんしんシュートドラゴントルネードホーントレイン</v>
      </c>
      <c r="BA2232" s="12" t="str">
        <f t="shared" si="485"/>
        <v>つちだるまぶんしんシュートドラゴントルネードホーントレイン</v>
      </c>
      <c r="BB2232" s="11" t="str">
        <f t="shared" si="486"/>
        <v>SCSCNSBB</v>
      </c>
      <c r="BC2232" s="11" t="str">
        <f t="shared" si="487"/>
        <v>SCSCNSBB</v>
      </c>
      <c r="BD2232" s="11" t="str">
        <f t="shared" si="488"/>
        <v>SCSCNSBB</v>
      </c>
      <c r="BE2232" s="11" t="str">
        <f t="shared" si="489"/>
        <v>SCSCNSBB</v>
      </c>
    </row>
    <row r="2233" spans="1:57" ht="11.25" hidden="1" customHeight="1">
      <c r="A2233" s="6">
        <v>2232</v>
      </c>
      <c r="B2233" s="7" t="s">
        <v>4833</v>
      </c>
      <c r="C2233" s="8" t="s">
        <v>4834</v>
      </c>
      <c r="D2233" s="7" t="s">
        <v>72</v>
      </c>
      <c r="E2233" s="7" t="s">
        <v>95</v>
      </c>
      <c r="F2233" s="7" t="s">
        <v>82</v>
      </c>
      <c r="G2233" s="9">
        <v>106</v>
      </c>
      <c r="H2233" s="9">
        <v>104</v>
      </c>
      <c r="I2233" s="9">
        <v>43</v>
      </c>
      <c r="J2233" s="9">
        <v>37</v>
      </c>
      <c r="K2233" s="9">
        <v>83</v>
      </c>
      <c r="L2233" s="9">
        <v>53</v>
      </c>
      <c r="M2233" s="9">
        <v>90</v>
      </c>
      <c r="N2233" s="9">
        <v>57</v>
      </c>
      <c r="O2233" s="9">
        <v>56</v>
      </c>
      <c r="P2233" s="9">
        <v>6</v>
      </c>
      <c r="Q2233" s="11">
        <v>93</v>
      </c>
      <c r="R2233" s="11">
        <v>1</v>
      </c>
      <c r="S2233" s="11">
        <v>1</v>
      </c>
      <c r="T2233" s="11">
        <v>103</v>
      </c>
      <c r="U2233" s="11">
        <v>140</v>
      </c>
      <c r="V2233" s="11">
        <v>1</v>
      </c>
      <c r="W2233" s="11">
        <v>106</v>
      </c>
      <c r="X2233" s="11">
        <f t="shared" si="476"/>
        <v>445</v>
      </c>
      <c r="Y2233" s="11">
        <f t="shared" si="477"/>
        <v>4255</v>
      </c>
      <c r="Z2233" s="11">
        <f t="shared" si="478"/>
        <v>575</v>
      </c>
      <c r="AA2233" s="11">
        <f t="shared" si="479"/>
        <v>4145</v>
      </c>
      <c r="AB2233" s="11">
        <f t="shared" si="480"/>
        <v>4145</v>
      </c>
      <c r="AC2233" s="11">
        <f t="shared" si="481"/>
        <v>4655</v>
      </c>
      <c r="AD2233" s="9" t="s">
        <v>451</v>
      </c>
      <c r="AE2233" s="3" t="str">
        <f>IF(ISERROR(VLOOKUP($AD2233,技まとめ!$A$1:$F$380,6,FALSE)),"－",VLOOKUP($AD2233,技まとめ!$A$1:$F$380,6,FALSE))</f>
        <v>CA</v>
      </c>
      <c r="AF2233" s="3">
        <f>IF(ISERROR(VLOOKUP($AD2233,技まとめ!$A$1:$F$380,3,FALSE)),"－",VLOOKUP($AD2233,技まとめ!$A$1:$F$380,3,FALSE))</f>
        <v>77</v>
      </c>
      <c r="AG2233" s="3">
        <f>IF(ISERROR(VLOOKUP($AD2233,技まとめ!$A$1:$F$380,5,FALSE)),"－",VLOOKUP($AD2233,技まとめ!$A$1:$F$380,5,FALSE))</f>
        <v>45</v>
      </c>
      <c r="AH2233" s="3" t="str">
        <f>IF($E2233=IF(ISERROR(VLOOKUP($AD2233,技まとめ!$A$1:$F$380,4,FALSE)),"－",VLOOKUP($AD2233,技まとめ!$A$1:$F$380,4,FALSE)),"一致","")</f>
        <v>一致</v>
      </c>
      <c r="AI2233" s="9" t="s">
        <v>773</v>
      </c>
      <c r="AJ2233" s="3" t="str">
        <f>IF(ISERROR(VLOOKUP($AI2233,技まとめ!$A$1:$F$380,6,FALSE)),"－",VLOOKUP($AI2233,技まとめ!$A$1:$F$380,6,FALSE))</f>
        <v>BB</v>
      </c>
      <c r="AK2233" s="3">
        <f>IF(ISERROR(VLOOKUP($AI2233,技まとめ!$A$1:$F$380,3,FALSE)),"－",VLOOKUP($AI2233,技まとめ!$A$1:$F$380,3,FALSE))</f>
        <v>71</v>
      </c>
      <c r="AL2233" s="3">
        <f>IF(ISERROR(VLOOKUP($AI2233,技まとめ!$A$1:$F$380,5,FALSE)),"－",VLOOKUP($AI2233,技まとめ!$A$1:$F$380,5,FALSE))</f>
        <v>44</v>
      </c>
      <c r="AM2233" s="3" t="str">
        <f>IF($E2233=IF(ISERROR(VLOOKUP($AI2233,技まとめ!$A$1:$F$380,4,FALSE)),"－",VLOOKUP($AI2233,技まとめ!$A$1:$F$380,4,FALSE)),"一致","")</f>
        <v/>
      </c>
      <c r="AN2233" s="9" t="s">
        <v>710</v>
      </c>
      <c r="AO2233" s="3" t="str">
        <f>IF(ISERROR(VLOOKUP($AN2233,技まとめ!$A$1:$F$380,6,FALSE)),"－",VLOOKUP($AN2233,技まとめ!$A$1:$F$380,6,FALSE))</f>
        <v>DR</v>
      </c>
      <c r="AP2233" s="3">
        <f>IF(ISERROR(VLOOKUP($AN2233,技まとめ!$A$1:$F$380,3,FALSE)),"－",VLOOKUP($AN2233,技まとめ!$A$1:$F$380,3,FALSE))</f>
        <v>15</v>
      </c>
      <c r="AQ2233" s="3">
        <f>IF(ISERROR(VLOOKUP($AN2233,技まとめ!$A$1:$F$380,5,FALSE)),"－",VLOOKUP($AN2233,技まとめ!$A$1:$F$380,5,FALSE))</f>
        <v>20</v>
      </c>
      <c r="AR2233" s="3" t="str">
        <f>IF($E2233=IF(ISERROR(VLOOKUP($AN2233,技まとめ!$A$1:$F$380,4,FALSE)),"－",VLOOKUP($AN2233,技まとめ!$A$1:$F$380,4,FALSE)),"一致","")</f>
        <v/>
      </c>
      <c r="AS2233" s="9" t="s">
        <v>516</v>
      </c>
      <c r="AT2233" s="3" t="str">
        <f>IF(ISERROR(VLOOKUP($AS2233,技まとめ!$A$1:$F$380,6,FALSE)),"－",VLOOKUP($AS2233,技まとめ!$A$1:$F$380,6,FALSE))</f>
        <v>－</v>
      </c>
      <c r="AU2233" s="3">
        <f>IF(ISERROR(VLOOKUP($AS2233,技まとめ!$A$1:$F$380,3,FALSE)),"－",VLOOKUP($AS2233,技まとめ!$A$1:$F$380,3,FALSE))</f>
        <v>0</v>
      </c>
      <c r="AV2233" s="3">
        <f>IF(ISERROR(VLOOKUP($AS2233,技まとめ!$A$1:$F$380,5,FALSE)),"－",VLOOKUP($AS2233,技まとめ!$A$1:$F$380,5,FALSE))</f>
        <v>0</v>
      </c>
      <c r="AW2233" s="3" t="str">
        <f>IF($E2233=IF(ISERROR(VLOOKUP($AS2233,技まとめ!$A$1:$F$380,4,FALSE)),"－",VLOOKUP($AS2233,技まとめ!$A$1:$F$380,4,FALSE)),"一致","")</f>
        <v/>
      </c>
      <c r="AX2233" s="12" t="str">
        <f t="shared" si="482"/>
        <v>ぶんしんブロックせんぷうじんひとりワンツースピードプラス</v>
      </c>
      <c r="AY2233" s="12" t="str">
        <f t="shared" si="483"/>
        <v>ぶんしんブロックせんぷうじんひとりワンツースピードプラス</v>
      </c>
      <c r="AZ2233" s="12" t="str">
        <f t="shared" si="484"/>
        <v>ぶんしんブロックせんぷうじんひとりワンツースピードプラス</v>
      </c>
      <c r="BA2233" s="12" t="str">
        <f t="shared" si="485"/>
        <v>ぶんしんブロックせんぷうじんひとりワンツースピードプラス</v>
      </c>
      <c r="BB2233" s="11" t="str">
        <f t="shared" si="486"/>
        <v>CABBDR－</v>
      </c>
      <c r="BC2233" s="11" t="str">
        <f t="shared" si="487"/>
        <v>CABBDR－</v>
      </c>
      <c r="BD2233" s="11" t="str">
        <f t="shared" si="488"/>
        <v>CABBDR－</v>
      </c>
      <c r="BE2233" s="11" t="str">
        <f t="shared" si="489"/>
        <v>CABBDR－</v>
      </c>
    </row>
    <row r="2234" spans="1:57" ht="11.25" hidden="1" customHeight="1">
      <c r="A2234" s="6">
        <v>2233</v>
      </c>
      <c r="B2234" s="7" t="s">
        <v>4835</v>
      </c>
      <c r="C2234" s="8" t="s">
        <v>4836</v>
      </c>
      <c r="D2234" s="7" t="s">
        <v>72</v>
      </c>
      <c r="E2234" s="7" t="s">
        <v>81</v>
      </c>
      <c r="F2234" s="7" t="s">
        <v>109</v>
      </c>
      <c r="G2234" s="9">
        <v>107</v>
      </c>
      <c r="H2234" s="9">
        <v>95</v>
      </c>
      <c r="I2234" s="9">
        <v>28</v>
      </c>
      <c r="J2234" s="9">
        <v>50</v>
      </c>
      <c r="K2234" s="9">
        <v>84</v>
      </c>
      <c r="L2234" s="9">
        <v>54</v>
      </c>
      <c r="M2234" s="9">
        <v>89</v>
      </c>
      <c r="N2234" s="9">
        <v>53</v>
      </c>
      <c r="O2234" s="9">
        <v>57</v>
      </c>
      <c r="P2234" s="9">
        <v>15</v>
      </c>
      <c r="Q2234" s="11">
        <v>78</v>
      </c>
      <c r="R2234" s="11">
        <v>20</v>
      </c>
      <c r="S2234" s="11">
        <v>1</v>
      </c>
      <c r="T2234" s="11">
        <v>104</v>
      </c>
      <c r="U2234" s="11">
        <v>139</v>
      </c>
      <c r="V2234" s="11">
        <v>1</v>
      </c>
      <c r="W2234" s="11">
        <v>107</v>
      </c>
      <c r="X2234" s="11">
        <f t="shared" si="476"/>
        <v>450</v>
      </c>
      <c r="Y2234" s="11">
        <f t="shared" si="477"/>
        <v>3660</v>
      </c>
      <c r="Z2234" s="11">
        <f t="shared" si="478"/>
        <v>1245</v>
      </c>
      <c r="AA2234" s="11">
        <f t="shared" si="479"/>
        <v>4185</v>
      </c>
      <c r="AB2234" s="11">
        <f t="shared" si="480"/>
        <v>4185</v>
      </c>
      <c r="AC2234" s="11">
        <f t="shared" si="481"/>
        <v>4795</v>
      </c>
      <c r="AD2234" s="9" t="s">
        <v>668</v>
      </c>
      <c r="AE2234" s="3" t="str">
        <f>IF(ISERROR(VLOOKUP($AD2234,技まとめ!$A$1:$F$380,6,FALSE)),"－",VLOOKUP($AD2234,技まとめ!$A$1:$F$380,6,FALSE))</f>
        <v>BL</v>
      </c>
      <c r="AF2234" s="3">
        <f>IF(ISERROR(VLOOKUP($AD2234,技まとめ!$A$1:$F$380,3,FALSE)),"－",VLOOKUP($AD2234,技まとめ!$A$1:$F$380,3,FALSE))</f>
        <v>46</v>
      </c>
      <c r="AG2234" s="3">
        <f>IF(ISERROR(VLOOKUP($AD2234,技まとめ!$A$1:$F$380,5,FALSE)),"－",VLOOKUP($AD2234,技まとめ!$A$1:$F$380,5,FALSE))</f>
        <v>33</v>
      </c>
      <c r="AH2234" s="3" t="str">
        <f>IF($E2234=IF(ISERROR(VLOOKUP($AD2234,技まとめ!$A$1:$F$380,4,FALSE)),"－",VLOOKUP($AD2234,技まとめ!$A$1:$F$380,4,FALSE)),"一致","")</f>
        <v/>
      </c>
      <c r="AI2234" s="9" t="s">
        <v>500</v>
      </c>
      <c r="AJ2234" s="3" t="str">
        <f>IF(ISERROR(VLOOKUP($AI2234,技まとめ!$A$1:$F$380,6,FALSE)),"－",VLOOKUP($AI2234,技まとめ!$A$1:$F$380,6,FALSE))</f>
        <v>SC</v>
      </c>
      <c r="AK2234" s="3">
        <f>IF(ISERROR(VLOOKUP($AI2234,技まとめ!$A$1:$F$380,3,FALSE)),"－",VLOOKUP($AI2234,技まとめ!$A$1:$F$380,3,FALSE))</f>
        <v>31</v>
      </c>
      <c r="AL2234" s="3">
        <f>IF(ISERROR(VLOOKUP($AI2234,技まとめ!$A$1:$F$380,5,FALSE)),"－",VLOOKUP($AI2234,技まとめ!$A$1:$F$380,5,FALSE))</f>
        <v>22</v>
      </c>
      <c r="AM2234" s="3" t="str">
        <f>IF($E2234=IF(ISERROR(VLOOKUP($AI2234,技まとめ!$A$1:$F$380,4,FALSE)),"－",VLOOKUP($AI2234,技まとめ!$A$1:$F$380,4,FALSE)),"一致","")</f>
        <v/>
      </c>
      <c r="AN2234" s="9" t="s">
        <v>98</v>
      </c>
      <c r="AO2234" s="3" t="str">
        <f>IF(ISERROR(VLOOKUP($AN2234,技まとめ!$A$1:$F$380,6,FALSE)),"－",VLOOKUP($AN2234,技まとめ!$A$1:$F$380,6,FALSE))</f>
        <v>BL</v>
      </c>
      <c r="AP2234" s="3">
        <f>IF(ISERROR(VLOOKUP($AN2234,技まとめ!$A$1:$F$380,3,FALSE)),"－",VLOOKUP($AN2234,技まとめ!$A$1:$F$380,3,FALSE))</f>
        <v>58</v>
      </c>
      <c r="AQ2234" s="3">
        <f>IF(ISERROR(VLOOKUP($AN2234,技まとめ!$A$1:$F$380,5,FALSE)),"－",VLOOKUP($AN2234,技まとめ!$A$1:$F$380,5,FALSE))</f>
        <v>39</v>
      </c>
      <c r="AR2234" s="3" t="str">
        <f>IF($E2234=IF(ISERROR(VLOOKUP($AN2234,技まとめ!$A$1:$F$380,4,FALSE)),"－",VLOOKUP($AN2234,技まとめ!$A$1:$F$380,4,FALSE)),"一致","")</f>
        <v/>
      </c>
      <c r="AS2234" s="9" t="s">
        <v>309</v>
      </c>
      <c r="AT2234" s="3" t="str">
        <f>IF(ISERROR(VLOOKUP($AS2234,技まとめ!$A$1:$F$380,6,FALSE)),"－",VLOOKUP($AS2234,技まとめ!$A$1:$F$380,6,FALSE))</f>
        <v>BB</v>
      </c>
      <c r="AU2234" s="3">
        <f>IF(ISERROR(VLOOKUP($AS2234,技まとめ!$A$1:$F$380,3,FALSE)),"－",VLOOKUP($AS2234,技まとめ!$A$1:$F$380,3,FALSE))</f>
        <v>23</v>
      </c>
      <c r="AV2234" s="3">
        <f>IF(ISERROR(VLOOKUP($AS2234,技まとめ!$A$1:$F$380,5,FALSE)),"－",VLOOKUP($AS2234,技まとめ!$A$1:$F$380,5,FALSE))</f>
        <v>20</v>
      </c>
      <c r="AW2234" s="3" t="str">
        <f>IF($E2234=IF(ISERROR(VLOOKUP($AS2234,技まとめ!$A$1:$F$380,4,FALSE)),"－",VLOOKUP($AS2234,技まとめ!$A$1:$F$380,4,FALSE)),"一致","")</f>
        <v/>
      </c>
      <c r="AX2234" s="12" t="str">
        <f t="shared" si="482"/>
        <v>じばしりかえんつちだるまかげぬいホーントレイン</v>
      </c>
      <c r="AY2234" s="12" t="str">
        <f t="shared" si="483"/>
        <v>じばしりかえんつちだるまかげぬいホーントレイン</v>
      </c>
      <c r="AZ2234" s="12" t="str">
        <f t="shared" si="484"/>
        <v>じばしりかえんつちだるまかげぬいホーントレイン</v>
      </c>
      <c r="BA2234" s="12" t="str">
        <f t="shared" si="485"/>
        <v>じばしりかえんつちだるまかげぬいホーントレイン</v>
      </c>
      <c r="BB2234" s="11" t="str">
        <f t="shared" si="486"/>
        <v>BLSCBLBB</v>
      </c>
      <c r="BC2234" s="11" t="str">
        <f t="shared" si="487"/>
        <v>BLSCBLBB</v>
      </c>
      <c r="BD2234" s="11" t="str">
        <f t="shared" si="488"/>
        <v>BLSCBLBB</v>
      </c>
      <c r="BE2234" s="11" t="str">
        <f t="shared" si="489"/>
        <v>BLSCBLBB</v>
      </c>
    </row>
    <row r="2235" spans="1:57" ht="11.25" hidden="1" customHeight="1">
      <c r="A2235" s="6">
        <v>2234</v>
      </c>
      <c r="B2235" s="7" t="s">
        <v>4837</v>
      </c>
      <c r="C2235" s="8" t="s">
        <v>4838</v>
      </c>
      <c r="D2235" s="7" t="s">
        <v>72</v>
      </c>
      <c r="E2235" s="7" t="s">
        <v>73</v>
      </c>
      <c r="F2235" s="7" t="s">
        <v>82</v>
      </c>
      <c r="G2235" s="9">
        <v>102</v>
      </c>
      <c r="H2235" s="9">
        <v>87</v>
      </c>
      <c r="I2235" s="9">
        <v>36</v>
      </c>
      <c r="J2235" s="9">
        <v>33</v>
      </c>
      <c r="K2235" s="9">
        <v>86</v>
      </c>
      <c r="L2235" s="9">
        <v>56</v>
      </c>
      <c r="M2235" s="9">
        <v>97</v>
      </c>
      <c r="N2235" s="9">
        <v>57</v>
      </c>
      <c r="O2235" s="9">
        <v>55</v>
      </c>
      <c r="P2235" s="9">
        <v>13</v>
      </c>
      <c r="Q2235" s="11">
        <v>86</v>
      </c>
      <c r="R2235" s="11">
        <v>7</v>
      </c>
      <c r="S2235" s="11">
        <v>1</v>
      </c>
      <c r="T2235" s="11">
        <v>106</v>
      </c>
      <c r="U2235" s="11">
        <v>147</v>
      </c>
      <c r="V2235" s="11">
        <v>1</v>
      </c>
      <c r="W2235" s="11">
        <v>105</v>
      </c>
      <c r="X2235" s="11">
        <f t="shared" si="476"/>
        <v>453</v>
      </c>
      <c r="Y2235" s="11">
        <f t="shared" si="477"/>
        <v>3970</v>
      </c>
      <c r="Z2235" s="11">
        <f t="shared" si="478"/>
        <v>780</v>
      </c>
      <c r="AA2235" s="11">
        <f t="shared" si="479"/>
        <v>4245</v>
      </c>
      <c r="AB2235" s="11">
        <f t="shared" si="480"/>
        <v>4245</v>
      </c>
      <c r="AC2235" s="11">
        <f t="shared" si="481"/>
        <v>4800</v>
      </c>
      <c r="AD2235" s="9" t="s">
        <v>124</v>
      </c>
      <c r="AE2235" s="3" t="str">
        <f>IF(ISERROR(VLOOKUP($AD2235,技まとめ!$A$1:$F$380,6,FALSE)),"－",VLOOKUP($AD2235,技まとめ!$A$1:$F$380,6,FALSE))</f>
        <v>BL</v>
      </c>
      <c r="AF2235" s="3">
        <f>IF(ISERROR(VLOOKUP($AD2235,技まとめ!$A$1:$F$380,3,FALSE)),"－",VLOOKUP($AD2235,技まとめ!$A$1:$F$380,3,FALSE))</f>
        <v>42</v>
      </c>
      <c r="AG2235" s="3">
        <f>IF(ISERROR(VLOOKUP($AD2235,技まとめ!$A$1:$F$380,5,FALSE)),"－",VLOOKUP($AD2235,技まとめ!$A$1:$F$380,5,FALSE))</f>
        <v>29</v>
      </c>
      <c r="AH2235" s="3" t="str">
        <f>IF($E2235=IF(ISERROR(VLOOKUP($AD2235,技まとめ!$A$1:$F$380,4,FALSE)),"－",VLOOKUP($AD2235,技まとめ!$A$1:$F$380,4,FALSE)),"一致","")</f>
        <v/>
      </c>
      <c r="AI2235" s="9" t="s">
        <v>560</v>
      </c>
      <c r="AJ2235" s="3" t="str">
        <f>IF(ISERROR(VLOOKUP($AI2235,技まとめ!$A$1:$F$380,6,FALSE)),"－",VLOOKUP($AI2235,技まとめ!$A$1:$F$380,6,FALSE))</f>
        <v>BL</v>
      </c>
      <c r="AK2235" s="3">
        <f>IF(ISERROR(VLOOKUP($AI2235,技まとめ!$A$1:$F$380,3,FALSE)),"－",VLOOKUP($AI2235,技まとめ!$A$1:$F$380,3,FALSE))</f>
        <v>28</v>
      </c>
      <c r="AL2235" s="3">
        <f>IF(ISERROR(VLOOKUP($AI2235,技まとめ!$A$1:$F$380,5,FALSE)),"－",VLOOKUP($AI2235,技まとめ!$A$1:$F$380,5,FALSE))</f>
        <v>24</v>
      </c>
      <c r="AM2235" s="3" t="str">
        <f>IF($E2235=IF(ISERROR(VLOOKUP($AI2235,技まとめ!$A$1:$F$380,4,FALSE)),"－",VLOOKUP($AI2235,技まとめ!$A$1:$F$380,4,FALSE)),"一致","")</f>
        <v/>
      </c>
      <c r="AN2235" s="9" t="s">
        <v>251</v>
      </c>
      <c r="AO2235" s="3" t="str">
        <f>IF(ISERROR(VLOOKUP($AN2235,技まとめ!$A$1:$F$380,6,FALSE)),"－",VLOOKUP($AN2235,技まとめ!$A$1:$F$380,6,FALSE))</f>
        <v>BL</v>
      </c>
      <c r="AP2235" s="3">
        <f>IF(ISERROR(VLOOKUP($AN2235,技まとめ!$A$1:$F$380,3,FALSE)),"－",VLOOKUP($AN2235,技まとめ!$A$1:$F$380,3,FALSE))</f>
        <v>46</v>
      </c>
      <c r="AQ2235" s="3">
        <f>IF(ISERROR(VLOOKUP($AN2235,技まとめ!$A$1:$F$380,5,FALSE)),"－",VLOOKUP($AN2235,技まとめ!$A$1:$F$380,5,FALSE))</f>
        <v>33</v>
      </c>
      <c r="AR2235" s="3" t="str">
        <f>IF($E2235=IF(ISERROR(VLOOKUP($AN2235,技まとめ!$A$1:$F$380,4,FALSE)),"－",VLOOKUP($AN2235,技まとめ!$A$1:$F$380,4,FALSE)),"一致","")</f>
        <v/>
      </c>
      <c r="AS2235" s="9" t="s">
        <v>83</v>
      </c>
      <c r="AT2235" s="3" t="str">
        <f>IF(ISERROR(VLOOKUP($AS2235,技まとめ!$A$1:$F$380,6,FALSE)),"－",VLOOKUP($AS2235,技まとめ!$A$1:$F$380,6,FALSE))</f>
        <v>DR</v>
      </c>
      <c r="AU2235" s="3">
        <f>IF(ISERROR(VLOOKUP($AS2235,技まとめ!$A$1:$F$380,3,FALSE)),"－",VLOOKUP($AS2235,技まとめ!$A$1:$F$380,3,FALSE))</f>
        <v>13</v>
      </c>
      <c r="AV2235" s="3">
        <f>IF(ISERROR(VLOOKUP($AS2235,技まとめ!$A$1:$F$380,5,FALSE)),"－",VLOOKUP($AS2235,技まとめ!$A$1:$F$380,5,FALSE))</f>
        <v>20</v>
      </c>
      <c r="AW2235" s="3" t="str">
        <f>IF($E2235=IF(ISERROR(VLOOKUP($AS2235,技まとめ!$A$1:$F$380,4,FALSE)),"－",VLOOKUP($AS2235,技まとめ!$A$1:$F$380,4,FALSE)),"一致","")</f>
        <v/>
      </c>
      <c r="AX2235" s="12" t="str">
        <f t="shared" si="482"/>
        <v>フェイクボンバーブレードアタックくものいとしっぷうダッシュ</v>
      </c>
      <c r="AY2235" s="12" t="str">
        <f t="shared" si="483"/>
        <v>フェイクボンバーブレードアタックくものいとしっぷうダッシュ</v>
      </c>
      <c r="AZ2235" s="12" t="str">
        <f t="shared" si="484"/>
        <v>フェイクボンバーブレードアタックくものいとしっぷうダッシュ</v>
      </c>
      <c r="BA2235" s="12" t="str">
        <f t="shared" si="485"/>
        <v>フェイクボンバーブレードアタックくものいとしっぷうダッシュ</v>
      </c>
      <c r="BB2235" s="11" t="str">
        <f t="shared" si="486"/>
        <v>BLBLBLDR</v>
      </c>
      <c r="BC2235" s="11" t="str">
        <f t="shared" si="487"/>
        <v>BLBLBLDR</v>
      </c>
      <c r="BD2235" s="11" t="str">
        <f t="shared" si="488"/>
        <v>BLBLBLDR</v>
      </c>
      <c r="BE2235" s="11" t="str">
        <f t="shared" si="489"/>
        <v>BLBLBLDR</v>
      </c>
    </row>
    <row r="2236" spans="1:57" ht="11.25" hidden="1" customHeight="1">
      <c r="A2236" s="6">
        <v>2235</v>
      </c>
      <c r="B2236" s="7" t="s">
        <v>4839</v>
      </c>
      <c r="C2236" s="8" t="s">
        <v>4840</v>
      </c>
      <c r="D2236" s="7" t="s">
        <v>72</v>
      </c>
      <c r="E2236" s="7" t="s">
        <v>102</v>
      </c>
      <c r="F2236" s="7" t="s">
        <v>74</v>
      </c>
      <c r="G2236" s="9">
        <v>88</v>
      </c>
      <c r="H2236" s="9">
        <v>200</v>
      </c>
      <c r="I2236" s="9">
        <v>29</v>
      </c>
      <c r="J2236" s="9">
        <v>30</v>
      </c>
      <c r="K2236" s="9">
        <v>28</v>
      </c>
      <c r="L2236" s="9">
        <v>40</v>
      </c>
      <c r="M2236" s="9">
        <v>32</v>
      </c>
      <c r="N2236" s="9">
        <v>21</v>
      </c>
      <c r="O2236" s="9">
        <v>31</v>
      </c>
      <c r="P2236" s="9">
        <v>14</v>
      </c>
      <c r="Q2236" s="11">
        <v>79</v>
      </c>
      <c r="R2236" s="11">
        <v>1</v>
      </c>
      <c r="S2236" s="11">
        <v>1</v>
      </c>
      <c r="T2236" s="11">
        <v>90</v>
      </c>
      <c r="U2236" s="11">
        <v>82</v>
      </c>
      <c r="V2236" s="11">
        <v>1</v>
      </c>
      <c r="W2236" s="11">
        <v>-9</v>
      </c>
      <c r="X2236" s="11">
        <f t="shared" si="476"/>
        <v>245</v>
      </c>
      <c r="Y2236" s="11">
        <f t="shared" si="477"/>
        <v>3120</v>
      </c>
      <c r="Z2236" s="11">
        <f t="shared" si="478"/>
        <v>0</v>
      </c>
      <c r="AA2236" s="11">
        <f t="shared" si="479"/>
        <v>3115</v>
      </c>
      <c r="AB2236" s="11">
        <f t="shared" si="480"/>
        <v>3115</v>
      </c>
      <c r="AC2236" s="11">
        <f t="shared" si="481"/>
        <v>3560</v>
      </c>
      <c r="AD2236" s="9" t="s">
        <v>451</v>
      </c>
      <c r="AE2236" s="3" t="str">
        <f>IF(ISERROR(VLOOKUP($AD2236,技まとめ!$A$1:$F$380,6,FALSE)),"－",VLOOKUP($AD2236,技まとめ!$A$1:$F$380,6,FALSE))</f>
        <v>CA</v>
      </c>
      <c r="AF2236" s="3">
        <f>IF(ISERROR(VLOOKUP($AD2236,技まとめ!$A$1:$F$380,3,FALSE)),"－",VLOOKUP($AD2236,技まとめ!$A$1:$F$380,3,FALSE))</f>
        <v>77</v>
      </c>
      <c r="AG2236" s="3">
        <f>IF(ISERROR(VLOOKUP($AD2236,技まとめ!$A$1:$F$380,5,FALSE)),"－",VLOOKUP($AD2236,技まとめ!$A$1:$F$380,5,FALSE))</f>
        <v>45</v>
      </c>
      <c r="AH2236" s="3" t="str">
        <f>IF($E2236=IF(ISERROR(VLOOKUP($AD2236,技まとめ!$A$1:$F$380,4,FALSE)),"－",VLOOKUP($AD2236,技まとめ!$A$1:$F$380,4,FALSE)),"一致","")</f>
        <v/>
      </c>
      <c r="AI2236" s="9" t="s">
        <v>292</v>
      </c>
      <c r="AJ2236" s="3" t="str">
        <f>IF(ISERROR(VLOOKUP($AI2236,技まとめ!$A$1:$F$380,6,FALSE)),"－",VLOOKUP($AI2236,技まとめ!$A$1:$F$380,6,FALSE))</f>
        <v>CA</v>
      </c>
      <c r="AK2236" s="3">
        <f>IF(ISERROR(VLOOKUP($AI2236,技まとめ!$A$1:$F$380,3,FALSE)),"－",VLOOKUP($AI2236,技まとめ!$A$1:$F$380,3,FALSE))</f>
        <v>90</v>
      </c>
      <c r="AL2236" s="3">
        <f>IF(ISERROR(VLOOKUP($AI2236,技まとめ!$A$1:$F$380,5,FALSE)),"－",VLOOKUP($AI2236,技まとめ!$A$1:$F$380,5,FALSE))</f>
        <v>50</v>
      </c>
      <c r="AM2236" s="3" t="str">
        <f>IF($E2236=IF(ISERROR(VLOOKUP($AI2236,技まとめ!$A$1:$F$380,4,FALSE)),"－",VLOOKUP($AI2236,技まとめ!$A$1:$F$380,4,FALSE)),"一致","")</f>
        <v>一致</v>
      </c>
      <c r="AN2236" s="9" t="s">
        <v>1334</v>
      </c>
      <c r="AO2236" s="3" t="str">
        <f>IF(ISERROR(VLOOKUP($AN2236,技まとめ!$A$1:$F$380,6,FALSE)),"－",VLOOKUP($AN2236,技まとめ!$A$1:$F$380,6,FALSE))</f>
        <v>DR</v>
      </c>
      <c r="AP2236" s="3">
        <f>IF(ISERROR(VLOOKUP($AN2236,技まとめ!$A$1:$F$380,3,FALSE)),"－",VLOOKUP($AN2236,技まとめ!$A$1:$F$380,3,FALSE))</f>
        <v>90</v>
      </c>
      <c r="AQ2236" s="3">
        <f>IF(ISERROR(VLOOKUP($AN2236,技まとめ!$A$1:$F$380,5,FALSE)),"－",VLOOKUP($AN2236,技まとめ!$A$1:$F$380,5,FALSE))</f>
        <v>53</v>
      </c>
      <c r="AR2236" s="3" t="str">
        <f>IF($E2236=IF(ISERROR(VLOOKUP($AN2236,技まとめ!$A$1:$F$380,4,FALSE)),"－",VLOOKUP($AN2236,技まとめ!$A$1:$F$380,4,FALSE)),"一致","")</f>
        <v>一致</v>
      </c>
      <c r="AS2236" s="9" t="s">
        <v>878</v>
      </c>
      <c r="AT2236" s="3" t="str">
        <f>IF(ISERROR(VLOOKUP($AS2236,技まとめ!$A$1:$F$380,6,FALSE)),"－",VLOOKUP($AS2236,技まとめ!$A$1:$F$380,6,FALSE))</f>
        <v>CA</v>
      </c>
      <c r="AU2236" s="3">
        <f>IF(ISERROR(VLOOKUP($AS2236,技まとめ!$A$1:$F$380,3,FALSE)),"－",VLOOKUP($AS2236,技まとめ!$A$1:$F$380,3,FALSE))</f>
        <v>98</v>
      </c>
      <c r="AV2236" s="3">
        <f>IF(ISERROR(VLOOKUP($AS2236,技まとめ!$A$1:$F$380,5,FALSE)),"－",VLOOKUP($AS2236,技まとめ!$A$1:$F$380,5,FALSE))</f>
        <v>50</v>
      </c>
      <c r="AW2236" s="3" t="str">
        <f>IF($E2236=IF(ISERROR(VLOOKUP($AS2236,技まとめ!$A$1:$F$380,4,FALSE)),"－",VLOOKUP($AS2236,技まとめ!$A$1:$F$380,4,FALSE)),"一致","")</f>
        <v/>
      </c>
      <c r="AX2236" s="12" t="str">
        <f t="shared" si="482"/>
        <v>ぶんしんブロックバーンアウトフレイムベールムゲン・ザ・ハンド</v>
      </c>
      <c r="AY2236" s="12" t="str">
        <f t="shared" si="483"/>
        <v>ぶんしんブロックバーンアウトフレイムベールムゲン・ザ・ハンド</v>
      </c>
      <c r="AZ2236" s="12" t="str">
        <f t="shared" si="484"/>
        <v>ぶんしんブロックバーンアウトフレイムベールムゲン・ザ・ハンド</v>
      </c>
      <c r="BA2236" s="12" t="str">
        <f t="shared" si="485"/>
        <v>ぶんしんブロックバーンアウトフレイムベールムゲン・ザ・ハンド</v>
      </c>
      <c r="BB2236" s="11" t="str">
        <f t="shared" si="486"/>
        <v>CACADRCA</v>
      </c>
      <c r="BC2236" s="11" t="str">
        <f t="shared" si="487"/>
        <v>CACADRCA</v>
      </c>
      <c r="BD2236" s="11" t="str">
        <f t="shared" si="488"/>
        <v>CACADRCA</v>
      </c>
      <c r="BE2236" s="11" t="str">
        <f t="shared" si="489"/>
        <v>CACADRCA</v>
      </c>
    </row>
    <row r="2237" spans="1:57" ht="11.25" customHeight="1">
      <c r="A2237" s="6">
        <v>2236</v>
      </c>
      <c r="B2237" s="7" t="s">
        <v>4841</v>
      </c>
      <c r="C2237" s="8" t="s">
        <v>4842</v>
      </c>
      <c r="D2237" s="7" t="s">
        <v>72</v>
      </c>
      <c r="E2237" s="7" t="s">
        <v>95</v>
      </c>
      <c r="F2237" s="7" t="s">
        <v>128</v>
      </c>
      <c r="G2237" s="9">
        <v>150</v>
      </c>
      <c r="H2237" s="9">
        <v>31</v>
      </c>
      <c r="I2237" s="9">
        <v>100</v>
      </c>
      <c r="J2237" s="9">
        <v>72</v>
      </c>
      <c r="K2237" s="9">
        <v>80</v>
      </c>
      <c r="L2237" s="9">
        <v>39</v>
      </c>
      <c r="M2237" s="9">
        <v>64</v>
      </c>
      <c r="N2237" s="9">
        <v>43</v>
      </c>
      <c r="O2237" s="9">
        <v>48</v>
      </c>
      <c r="P2237" s="9">
        <v>4</v>
      </c>
      <c r="Q2237" s="11">
        <v>150</v>
      </c>
      <c r="R2237" s="11">
        <v>17</v>
      </c>
      <c r="S2237" s="11">
        <v>1</v>
      </c>
      <c r="T2237" s="11">
        <v>89</v>
      </c>
      <c r="U2237" s="11">
        <v>114</v>
      </c>
      <c r="V2237" s="11">
        <v>1</v>
      </c>
      <c r="W2237" s="11">
        <v>98</v>
      </c>
      <c r="X2237" s="11">
        <f t="shared" si="476"/>
        <v>470</v>
      </c>
      <c r="Y2237" s="11">
        <f t="shared" si="477"/>
        <v>6495</v>
      </c>
      <c r="Z2237" s="11">
        <f t="shared" si="478"/>
        <v>1095</v>
      </c>
      <c r="AA2237" s="11">
        <f t="shared" si="479"/>
        <v>3615</v>
      </c>
      <c r="AB2237" s="11">
        <f t="shared" si="480"/>
        <v>3615</v>
      </c>
      <c r="AC2237" s="11">
        <f t="shared" si="481"/>
        <v>4135</v>
      </c>
      <c r="AD2237" s="9" t="s">
        <v>5012</v>
      </c>
      <c r="AE2237" s="3" t="str">
        <f>IF(ISERROR(VLOOKUP($AD2237,技まとめ!$A$1:$F$380,6,FALSE)),"－",VLOOKUP($AD2237,技まとめ!$A$1:$F$380,6,FALSE))</f>
        <v>－</v>
      </c>
      <c r="AF2237" s="3">
        <f>IF(ISERROR(VLOOKUP($AD2237,技まとめ!$A$1:$F$380,3,FALSE)),"－",VLOOKUP($AD2237,技まとめ!$A$1:$F$380,3,FALSE))</f>
        <v>0</v>
      </c>
      <c r="AG2237" s="3">
        <f>IF(ISERROR(VLOOKUP($AD2237,技まとめ!$A$1:$F$380,5,FALSE)),"－",VLOOKUP($AD2237,技まとめ!$A$1:$F$380,5,FALSE))</f>
        <v>0</v>
      </c>
      <c r="AH2237" s="3" t="str">
        <f>IF($E2237=IF(ISERROR(VLOOKUP($AD2237,技まとめ!$A$1:$F$380,4,FALSE)),"－",VLOOKUP($AD2237,技まとめ!$A$1:$F$380,4,FALSE)),"一致","")</f>
        <v/>
      </c>
      <c r="AI2237" s="9" t="s">
        <v>5007</v>
      </c>
      <c r="AJ2237" s="3" t="str">
        <f>IF(ISERROR(VLOOKUP($AI2237,技まとめ!$A$1:$F$380,6,FALSE)),"－",VLOOKUP($AI2237,技まとめ!$A$1:$F$380,6,FALSE))</f>
        <v>－</v>
      </c>
      <c r="AK2237" s="3">
        <f>IF(ISERROR(VLOOKUP($AI2237,技まとめ!$A$1:$F$380,3,FALSE)),"－",VLOOKUP($AI2237,技まとめ!$A$1:$F$380,3,FALSE))</f>
        <v>0</v>
      </c>
      <c r="AL2237" s="3">
        <f>IF(ISERROR(VLOOKUP($AI2237,技まとめ!$A$1:$F$380,5,FALSE)),"－",VLOOKUP($AI2237,技まとめ!$A$1:$F$380,5,FALSE))</f>
        <v>0</v>
      </c>
      <c r="AM2237" s="3" t="str">
        <f>IF($E2237=IF(ISERROR(VLOOKUP($AI2237,技まとめ!$A$1:$F$380,4,FALSE)),"－",VLOOKUP($AI2237,技まとめ!$A$1:$F$380,4,FALSE)),"一致","")</f>
        <v/>
      </c>
      <c r="AN2237" s="9" t="s">
        <v>516</v>
      </c>
      <c r="AO2237" s="3" t="str">
        <f>IF(ISERROR(VLOOKUP($AN2237,技まとめ!$A$1:$F$380,6,FALSE)),"－",VLOOKUP($AN2237,技まとめ!$A$1:$F$380,6,FALSE))</f>
        <v>－</v>
      </c>
      <c r="AP2237" s="3">
        <f>IF(ISERROR(VLOOKUP($AN2237,技まとめ!$A$1:$F$380,3,FALSE)),"－",VLOOKUP($AN2237,技まとめ!$A$1:$F$380,3,FALSE))</f>
        <v>0</v>
      </c>
      <c r="AQ2237" s="3">
        <f>IF(ISERROR(VLOOKUP($AN2237,技まとめ!$A$1:$F$380,5,FALSE)),"－",VLOOKUP($AN2237,技まとめ!$A$1:$F$380,5,FALSE))</f>
        <v>0</v>
      </c>
      <c r="AR2237" s="3" t="str">
        <f>IF($E2237=IF(ISERROR(VLOOKUP($AN2237,技まとめ!$A$1:$F$380,4,FALSE)),"－",VLOOKUP($AN2237,技まとめ!$A$1:$F$380,4,FALSE)),"一致","")</f>
        <v/>
      </c>
      <c r="AS2237" s="9" t="s">
        <v>347</v>
      </c>
      <c r="AT2237" s="3" t="str">
        <f>IF(ISERROR(VLOOKUP($AS2237,技まとめ!$A$1:$F$380,6,FALSE)),"－",VLOOKUP($AS2237,技まとめ!$A$1:$F$380,6,FALSE))</f>
        <v>DR</v>
      </c>
      <c r="AU2237" s="3">
        <f>IF(ISERROR(VLOOKUP($AS2237,技まとめ!$A$1:$F$380,3,FALSE)),"－",VLOOKUP($AS2237,技まとめ!$A$1:$F$380,3,FALSE))</f>
        <v>40</v>
      </c>
      <c r="AV2237" s="3">
        <f>IF(ISERROR(VLOOKUP($AS2237,技まとめ!$A$1:$F$380,5,FALSE)),"－",VLOOKUP($AS2237,技まとめ!$A$1:$F$380,5,FALSE))</f>
        <v>31</v>
      </c>
      <c r="AW2237" s="3" t="str">
        <f>IF($E2237=IF(ISERROR(VLOOKUP($AS2237,技まとめ!$A$1:$F$380,4,FALSE)),"－",VLOOKUP($AS2237,技まとめ!$A$1:$F$380,4,FALSE)),"一致","")</f>
        <v>一致</v>
      </c>
      <c r="AX2237" s="12" t="str">
        <f t="shared" si="482"/>
        <v>クリティカル！ちょうわざ！スピードプラスざんぞう</v>
      </c>
      <c r="AY2237" s="12" t="str">
        <f t="shared" si="483"/>
        <v>クリティカル！ちょうわざ！スピードプラスざんぞう</v>
      </c>
      <c r="AZ2237" s="12" t="str">
        <f t="shared" si="484"/>
        <v>クリティカル！ちょうわざ！スピードプラスざんぞう</v>
      </c>
      <c r="BA2237" s="12" t="str">
        <f t="shared" si="485"/>
        <v>クリティカル！ちょうわざ！スピードプラスざんぞう</v>
      </c>
      <c r="BB2237" s="11" t="str">
        <f t="shared" si="486"/>
        <v>－－－DR</v>
      </c>
      <c r="BC2237" s="11" t="str">
        <f t="shared" si="487"/>
        <v>－－－DR</v>
      </c>
      <c r="BD2237" s="11" t="str">
        <f t="shared" si="488"/>
        <v>－－－DR</v>
      </c>
      <c r="BE2237" s="11" t="str">
        <f t="shared" si="489"/>
        <v>－－－DR</v>
      </c>
    </row>
    <row r="2238" spans="1:57" ht="11.25" customHeight="1">
      <c r="A2238" s="6">
        <v>2237</v>
      </c>
      <c r="B2238" s="7" t="s">
        <v>4843</v>
      </c>
      <c r="C2238" s="8" t="s">
        <v>4844</v>
      </c>
      <c r="D2238" s="7" t="s">
        <v>72</v>
      </c>
      <c r="E2238" s="7" t="s">
        <v>102</v>
      </c>
      <c r="F2238" s="7" t="s">
        <v>128</v>
      </c>
      <c r="G2238" s="9">
        <v>148</v>
      </c>
      <c r="H2238" s="9">
        <v>32</v>
      </c>
      <c r="I2238" s="9">
        <v>79</v>
      </c>
      <c r="J2238" s="9">
        <v>90</v>
      </c>
      <c r="K2238" s="9">
        <v>43</v>
      </c>
      <c r="L2238" s="9">
        <v>78</v>
      </c>
      <c r="M2238" s="9">
        <v>65</v>
      </c>
      <c r="N2238" s="9">
        <v>41</v>
      </c>
      <c r="O2238" s="9">
        <v>51</v>
      </c>
      <c r="P2238" s="9">
        <v>5</v>
      </c>
      <c r="Q2238" s="11">
        <v>129</v>
      </c>
      <c r="R2238" s="11">
        <v>1</v>
      </c>
      <c r="S2238" s="11">
        <v>1</v>
      </c>
      <c r="T2238" s="11">
        <v>128</v>
      </c>
      <c r="U2238" s="11">
        <v>115</v>
      </c>
      <c r="V2238" s="11">
        <v>1</v>
      </c>
      <c r="W2238" s="11">
        <v>97</v>
      </c>
      <c r="X2238" s="11">
        <f t="shared" si="476"/>
        <v>472</v>
      </c>
      <c r="Y2238" s="11">
        <f t="shared" si="477"/>
        <v>5650</v>
      </c>
      <c r="Z2238" s="11">
        <f t="shared" si="478"/>
        <v>530</v>
      </c>
      <c r="AA2238" s="11">
        <f t="shared" si="479"/>
        <v>4975</v>
      </c>
      <c r="AB2238" s="11">
        <f t="shared" si="480"/>
        <v>4975</v>
      </c>
      <c r="AC2238" s="11">
        <f t="shared" si="481"/>
        <v>5610</v>
      </c>
      <c r="AD2238" s="9" t="s">
        <v>1115</v>
      </c>
      <c r="AE2238" s="3" t="str">
        <f>IF(ISERROR(VLOOKUP($AD2238,技まとめ!$A$1:$F$380,6,FALSE)),"－",VLOOKUP($AD2238,技まとめ!$A$1:$F$380,6,FALSE))</f>
        <v>－</v>
      </c>
      <c r="AF2238" s="3">
        <f>IF(ISERROR(VLOOKUP($AD2238,技まとめ!$A$1:$F$380,3,FALSE)),"－",VLOOKUP($AD2238,技まとめ!$A$1:$F$380,3,FALSE))</f>
        <v>0</v>
      </c>
      <c r="AG2238" s="3">
        <f>IF(ISERROR(VLOOKUP($AD2238,技まとめ!$A$1:$F$380,5,FALSE)),"－",VLOOKUP($AD2238,技まとめ!$A$1:$F$380,5,FALSE))</f>
        <v>0</v>
      </c>
      <c r="AH2238" s="3" t="str">
        <f>IF($E2238=IF(ISERROR(VLOOKUP($AD2238,技まとめ!$A$1:$F$380,4,FALSE)),"－",VLOOKUP($AD2238,技まとめ!$A$1:$F$380,4,FALSE)),"一致","")</f>
        <v/>
      </c>
      <c r="AI2238" s="9" t="s">
        <v>5007</v>
      </c>
      <c r="AJ2238" s="3" t="str">
        <f>IF(ISERROR(VLOOKUP($AI2238,技まとめ!$A$1:$F$380,6,FALSE)),"－",VLOOKUP($AI2238,技まとめ!$A$1:$F$380,6,FALSE))</f>
        <v>－</v>
      </c>
      <c r="AK2238" s="3">
        <f>IF(ISERROR(VLOOKUP($AI2238,技まとめ!$A$1:$F$380,3,FALSE)),"－",VLOOKUP($AI2238,技まとめ!$A$1:$F$380,3,FALSE))</f>
        <v>0</v>
      </c>
      <c r="AL2238" s="3">
        <f>IF(ISERROR(VLOOKUP($AI2238,技まとめ!$A$1:$F$380,5,FALSE)),"－",VLOOKUP($AI2238,技まとめ!$A$1:$F$380,5,FALSE))</f>
        <v>0</v>
      </c>
      <c r="AM2238" s="3" t="str">
        <f>IF($E2238=IF(ISERROR(VLOOKUP($AI2238,技まとめ!$A$1:$F$380,4,FALSE)),"－",VLOOKUP($AI2238,技まとめ!$A$1:$F$380,4,FALSE)),"一致","")</f>
        <v/>
      </c>
      <c r="AN2238" s="9" t="s">
        <v>599</v>
      </c>
      <c r="AO2238" s="3" t="str">
        <f>IF(ISERROR(VLOOKUP($AN2238,技まとめ!$A$1:$F$380,6,FALSE)),"－",VLOOKUP($AN2238,技まとめ!$A$1:$F$380,6,FALSE))</f>
        <v>－</v>
      </c>
      <c r="AP2238" s="3">
        <f>IF(ISERROR(VLOOKUP($AN2238,技まとめ!$A$1:$F$380,3,FALSE)),"－",VLOOKUP($AN2238,技まとめ!$A$1:$F$380,3,FALSE))</f>
        <v>0</v>
      </c>
      <c r="AQ2238" s="3">
        <f>IF(ISERROR(VLOOKUP($AN2238,技まとめ!$A$1:$F$380,5,FALSE)),"－",VLOOKUP($AN2238,技まとめ!$A$1:$F$380,5,FALSE))</f>
        <v>0</v>
      </c>
      <c r="AR2238" s="3" t="str">
        <f>IF($E2238=IF(ISERROR(VLOOKUP($AN2238,技まとめ!$A$1:$F$380,4,FALSE)),"－",VLOOKUP($AN2238,技まとめ!$A$1:$F$380,4,FALSE)),"一致","")</f>
        <v/>
      </c>
      <c r="AS2238" s="9" t="s">
        <v>668</v>
      </c>
      <c r="AT2238" s="3" t="str">
        <f>IF(ISERROR(VLOOKUP($AS2238,技まとめ!$A$1:$F$380,6,FALSE)),"－",VLOOKUP($AS2238,技まとめ!$A$1:$F$380,6,FALSE))</f>
        <v>BL</v>
      </c>
      <c r="AU2238" s="3">
        <f>IF(ISERROR(VLOOKUP($AS2238,技まとめ!$A$1:$F$380,3,FALSE)),"－",VLOOKUP($AS2238,技まとめ!$A$1:$F$380,3,FALSE))</f>
        <v>46</v>
      </c>
      <c r="AV2238" s="3">
        <f>IF(ISERROR(VLOOKUP($AS2238,技まとめ!$A$1:$F$380,5,FALSE)),"－",VLOOKUP($AS2238,技まとめ!$A$1:$F$380,5,FALSE))</f>
        <v>33</v>
      </c>
      <c r="AW2238" s="3" t="str">
        <f>IF($E2238=IF(ISERROR(VLOOKUP($AS2238,技まとめ!$A$1:$F$380,4,FALSE)),"－",VLOOKUP($AS2238,技まとめ!$A$1:$F$380,4,FALSE)),"一致","")</f>
        <v>一致</v>
      </c>
      <c r="AX2238" s="12" t="str">
        <f t="shared" si="482"/>
        <v>ぞくせいきょうかちょうわざ！シュートプラスじばしりかえん</v>
      </c>
      <c r="AY2238" s="12" t="str">
        <f t="shared" si="483"/>
        <v>ぞくせいきょうかちょうわざ！シュートプラスじばしりかえん</v>
      </c>
      <c r="AZ2238" s="12" t="str">
        <f t="shared" si="484"/>
        <v>ぞくせいきょうかちょうわざ！シュートプラスじばしりかえん</v>
      </c>
      <c r="BA2238" s="12" t="str">
        <f t="shared" si="485"/>
        <v>ぞくせいきょうかちょうわざ！シュートプラスじばしりかえん</v>
      </c>
      <c r="BB2238" s="11" t="str">
        <f t="shared" si="486"/>
        <v>－－－BL</v>
      </c>
      <c r="BC2238" s="11" t="str">
        <f t="shared" si="487"/>
        <v>－－－BL</v>
      </c>
      <c r="BD2238" s="11" t="str">
        <f t="shared" si="488"/>
        <v>－－－BL</v>
      </c>
      <c r="BE2238" s="11" t="str">
        <f t="shared" si="489"/>
        <v>－－－BL</v>
      </c>
    </row>
    <row r="2239" spans="1:57" ht="11.25" customHeight="1">
      <c r="A2239" s="6">
        <v>2238</v>
      </c>
      <c r="B2239" s="7" t="s">
        <v>4845</v>
      </c>
      <c r="C2239" s="8" t="s">
        <v>4846</v>
      </c>
      <c r="D2239" s="7" t="s">
        <v>72</v>
      </c>
      <c r="E2239" s="7" t="s">
        <v>73</v>
      </c>
      <c r="F2239" s="7" t="s">
        <v>128</v>
      </c>
      <c r="G2239" s="9">
        <v>144</v>
      </c>
      <c r="H2239" s="9">
        <v>32</v>
      </c>
      <c r="I2239" s="9">
        <v>88</v>
      </c>
      <c r="J2239" s="9">
        <v>80</v>
      </c>
      <c r="K2239" s="9">
        <v>39</v>
      </c>
      <c r="L2239" s="9">
        <v>82</v>
      </c>
      <c r="M2239" s="9">
        <v>65</v>
      </c>
      <c r="N2239" s="9">
        <v>41</v>
      </c>
      <c r="O2239" s="9">
        <v>51</v>
      </c>
      <c r="P2239" s="9">
        <v>5</v>
      </c>
      <c r="Q2239" s="11">
        <v>138</v>
      </c>
      <c r="R2239" s="11">
        <v>1</v>
      </c>
      <c r="S2239" s="11">
        <v>1</v>
      </c>
      <c r="T2239" s="11">
        <v>132</v>
      </c>
      <c r="U2239" s="11">
        <v>115</v>
      </c>
      <c r="V2239" s="11">
        <v>1</v>
      </c>
      <c r="W2239" s="11">
        <v>83</v>
      </c>
      <c r="X2239" s="11">
        <f t="shared" si="476"/>
        <v>471</v>
      </c>
      <c r="Y2239" s="11">
        <f t="shared" si="477"/>
        <v>5940</v>
      </c>
      <c r="Z2239" s="11">
        <f t="shared" si="478"/>
        <v>460</v>
      </c>
      <c r="AA2239" s="11">
        <f t="shared" si="479"/>
        <v>5045</v>
      </c>
      <c r="AB2239" s="11">
        <f t="shared" si="480"/>
        <v>5045</v>
      </c>
      <c r="AC2239" s="11">
        <f t="shared" si="481"/>
        <v>5700</v>
      </c>
      <c r="AD2239" s="9" t="s">
        <v>5016</v>
      </c>
      <c r="AE2239" s="3" t="str">
        <f>IF(ISERROR(VLOOKUP($AD2239,技まとめ!$A$1:$F$380,6,FALSE)),"－",VLOOKUP($AD2239,技まとめ!$A$1:$F$380,6,FALSE))</f>
        <v>－</v>
      </c>
      <c r="AF2239" s="3">
        <f>IF(ISERROR(VLOOKUP($AD2239,技まとめ!$A$1:$F$380,3,FALSE)),"－",VLOOKUP($AD2239,技まとめ!$A$1:$F$380,3,FALSE))</f>
        <v>0</v>
      </c>
      <c r="AG2239" s="3">
        <f>IF(ISERROR(VLOOKUP($AD2239,技まとめ!$A$1:$F$380,5,FALSE)),"－",VLOOKUP($AD2239,技まとめ!$A$1:$F$380,5,FALSE))</f>
        <v>0</v>
      </c>
      <c r="AH2239" s="3" t="str">
        <f>IF($E2239=IF(ISERROR(VLOOKUP($AD2239,技まとめ!$A$1:$F$380,4,FALSE)),"－",VLOOKUP($AD2239,技まとめ!$A$1:$F$380,4,FALSE)),"一致","")</f>
        <v/>
      </c>
      <c r="AI2239" s="9" t="s">
        <v>5007</v>
      </c>
      <c r="AJ2239" s="3" t="str">
        <f>IF(ISERROR(VLOOKUP($AI2239,技まとめ!$A$1:$F$380,6,FALSE)),"－",VLOOKUP($AI2239,技まとめ!$A$1:$F$380,6,FALSE))</f>
        <v>－</v>
      </c>
      <c r="AK2239" s="3">
        <f>IF(ISERROR(VLOOKUP($AI2239,技まとめ!$A$1:$F$380,3,FALSE)),"－",VLOOKUP($AI2239,技まとめ!$A$1:$F$380,3,FALSE))</f>
        <v>0</v>
      </c>
      <c r="AL2239" s="3">
        <f>IF(ISERROR(VLOOKUP($AI2239,技まとめ!$A$1:$F$380,5,FALSE)),"－",VLOOKUP($AI2239,技まとめ!$A$1:$F$380,5,FALSE))</f>
        <v>0</v>
      </c>
      <c r="AM2239" s="3" t="str">
        <f>IF($E2239=IF(ISERROR(VLOOKUP($AI2239,技まとめ!$A$1:$F$380,4,FALSE)),"－",VLOOKUP($AI2239,技まとめ!$A$1:$F$380,4,FALSE)),"一致","")</f>
        <v/>
      </c>
      <c r="AN2239" s="9" t="s">
        <v>516</v>
      </c>
      <c r="AO2239" s="3" t="str">
        <f>IF(ISERROR(VLOOKUP($AN2239,技まとめ!$A$1:$F$380,6,FALSE)),"－",VLOOKUP($AN2239,技まとめ!$A$1:$F$380,6,FALSE))</f>
        <v>－</v>
      </c>
      <c r="AP2239" s="3">
        <f>IF(ISERROR(VLOOKUP($AN2239,技まとめ!$A$1:$F$380,3,FALSE)),"－",VLOOKUP($AN2239,技まとめ!$A$1:$F$380,3,FALSE))</f>
        <v>0</v>
      </c>
      <c r="AQ2239" s="3">
        <f>IF(ISERROR(VLOOKUP($AN2239,技まとめ!$A$1:$F$380,5,FALSE)),"－",VLOOKUP($AN2239,技まとめ!$A$1:$F$380,5,FALSE))</f>
        <v>0</v>
      </c>
      <c r="AR2239" s="3" t="str">
        <f>IF($E2239=IF(ISERROR(VLOOKUP($AN2239,技まとめ!$A$1:$F$380,4,FALSE)),"－",VLOOKUP($AN2239,技まとめ!$A$1:$F$380,4,FALSE)),"一致","")</f>
        <v/>
      </c>
      <c r="AS2239" s="9" t="s">
        <v>1629</v>
      </c>
      <c r="AT2239" s="3" t="str">
        <f>IF(ISERROR(VLOOKUP($AS2239,技まとめ!$A$1:$F$380,6,FALSE)),"－",VLOOKUP($AS2239,技まとめ!$A$1:$F$380,6,FALSE))</f>
        <v>NS</v>
      </c>
      <c r="AU2239" s="3">
        <f>IF(ISERROR(VLOOKUP($AS2239,技まとめ!$A$1:$F$380,3,FALSE)),"－",VLOOKUP($AS2239,技まとめ!$A$1:$F$380,3,FALSE))</f>
        <v>68</v>
      </c>
      <c r="AV2239" s="3">
        <f>IF(ISERROR(VLOOKUP($AS2239,技まとめ!$A$1:$F$380,5,FALSE)),"－",VLOOKUP($AS2239,技まとめ!$A$1:$F$380,5,FALSE))</f>
        <v>40</v>
      </c>
      <c r="AW2239" s="3" t="str">
        <f>IF($E2239=IF(ISERROR(VLOOKUP($AS2239,技まとめ!$A$1:$F$380,4,FALSE)),"－",VLOOKUP($AS2239,技まとめ!$A$1:$F$380,4,FALSE)),"一致","")</f>
        <v>一致</v>
      </c>
      <c r="AX2239" s="12" t="str">
        <f t="shared" si="482"/>
        <v>ラッキー！ちょうわざ！スピードプラスタイガードライブ</v>
      </c>
      <c r="AY2239" s="12" t="str">
        <f t="shared" si="483"/>
        <v>ラッキー！ちょうわざ！スピードプラスタイガードライブ</v>
      </c>
      <c r="AZ2239" s="12" t="str">
        <f t="shared" si="484"/>
        <v>ラッキー！ちょうわざ！スピードプラスタイガードライブ</v>
      </c>
      <c r="BA2239" s="12" t="str">
        <f t="shared" si="485"/>
        <v>ラッキー！ちょうわざ！スピードプラスタイガードライブ</v>
      </c>
      <c r="BB2239" s="11" t="str">
        <f t="shared" si="486"/>
        <v>－－－NS</v>
      </c>
      <c r="BC2239" s="11" t="str">
        <f t="shared" si="487"/>
        <v>－－－NS</v>
      </c>
      <c r="BD2239" s="11" t="str">
        <f t="shared" si="488"/>
        <v>－－－NS</v>
      </c>
      <c r="BE2239" s="11" t="str">
        <f t="shared" si="489"/>
        <v>－－－NS</v>
      </c>
    </row>
    <row r="2240" spans="1:57" ht="11.25" hidden="1" customHeight="1">
      <c r="A2240" s="6">
        <v>2239</v>
      </c>
      <c r="B2240" s="7" t="s">
        <v>4847</v>
      </c>
      <c r="C2240" s="8" t="s">
        <v>4848</v>
      </c>
      <c r="D2240" s="7" t="s">
        <v>650</v>
      </c>
      <c r="E2240" s="7" t="s">
        <v>102</v>
      </c>
      <c r="F2240" s="7" t="s">
        <v>82</v>
      </c>
      <c r="G2240" s="9">
        <v>90</v>
      </c>
      <c r="H2240" s="9">
        <v>113</v>
      </c>
      <c r="I2240" s="9">
        <v>51</v>
      </c>
      <c r="J2240" s="9">
        <v>48</v>
      </c>
      <c r="K2240" s="9">
        <v>65</v>
      </c>
      <c r="L2240" s="9">
        <v>62</v>
      </c>
      <c r="M2240" s="9">
        <v>49</v>
      </c>
      <c r="N2240" s="9">
        <v>50</v>
      </c>
      <c r="O2240" s="9">
        <v>66</v>
      </c>
      <c r="P2240" s="9">
        <v>17</v>
      </c>
      <c r="Q2240" s="11">
        <v>101</v>
      </c>
      <c r="R2240" s="11">
        <v>1</v>
      </c>
      <c r="S2240" s="11">
        <v>1</v>
      </c>
      <c r="T2240" s="11">
        <v>112</v>
      </c>
      <c r="U2240" s="11">
        <v>99</v>
      </c>
      <c r="V2240" s="11">
        <v>1</v>
      </c>
      <c r="W2240" s="11">
        <v>113</v>
      </c>
      <c r="X2240" s="11">
        <f t="shared" si="476"/>
        <v>428</v>
      </c>
      <c r="Y2240" s="11">
        <f t="shared" si="477"/>
        <v>4610</v>
      </c>
      <c r="Z2240" s="11">
        <f t="shared" si="478"/>
        <v>610</v>
      </c>
      <c r="AA2240" s="11">
        <f t="shared" si="479"/>
        <v>4495</v>
      </c>
      <c r="AB2240" s="11">
        <f t="shared" si="480"/>
        <v>4495</v>
      </c>
      <c r="AC2240" s="11">
        <f t="shared" si="481"/>
        <v>5050</v>
      </c>
      <c r="AD2240" s="9" t="s">
        <v>230</v>
      </c>
      <c r="AE2240" s="3" t="str">
        <f>IF(ISERROR(VLOOKUP($AD2240,技まとめ!$A$1:$F$380,6,FALSE)),"－",VLOOKUP($AD2240,技まとめ!$A$1:$F$380,6,FALSE))</f>
        <v>BL</v>
      </c>
      <c r="AF2240" s="3">
        <f>IF(ISERROR(VLOOKUP($AD2240,技まとめ!$A$1:$F$380,3,FALSE)),"－",VLOOKUP($AD2240,技まとめ!$A$1:$F$380,3,FALSE))</f>
        <v>21</v>
      </c>
      <c r="AG2240" s="3">
        <f>IF(ISERROR(VLOOKUP($AD2240,技まとめ!$A$1:$F$380,5,FALSE)),"－",VLOOKUP($AD2240,技まとめ!$A$1:$F$380,5,FALSE))</f>
        <v>22</v>
      </c>
      <c r="AH2240" s="3" t="str">
        <f>IF($E2240=IF(ISERROR(VLOOKUP($AD2240,技まとめ!$A$1:$F$380,4,FALSE)),"－",VLOOKUP($AD2240,技まとめ!$A$1:$F$380,4,FALSE)),"一致","")</f>
        <v/>
      </c>
      <c r="AI2240" s="9" t="s">
        <v>221</v>
      </c>
      <c r="AJ2240" s="3" t="str">
        <f>IF(ISERROR(VLOOKUP($AI2240,技まとめ!$A$1:$F$380,6,FALSE)),"－",VLOOKUP($AI2240,技まとめ!$A$1:$F$380,6,FALSE))</f>
        <v>DR</v>
      </c>
      <c r="AK2240" s="3">
        <f>IF(ISERROR(VLOOKUP($AI2240,技まとめ!$A$1:$F$380,3,FALSE)),"－",VLOOKUP($AI2240,技まとめ!$A$1:$F$380,3,FALSE))</f>
        <v>44</v>
      </c>
      <c r="AL2240" s="3">
        <f>IF(ISERROR(VLOOKUP($AI2240,技まとめ!$A$1:$F$380,5,FALSE)),"－",VLOOKUP($AI2240,技まとめ!$A$1:$F$380,5,FALSE))</f>
        <v>33</v>
      </c>
      <c r="AM2240" s="3" t="str">
        <f>IF($E2240=IF(ISERROR(VLOOKUP($AI2240,技まとめ!$A$1:$F$380,4,FALSE)),"－",VLOOKUP($AI2240,技まとめ!$A$1:$F$380,4,FALSE)),"一致","")</f>
        <v>一致</v>
      </c>
      <c r="AN2240" s="9" t="s">
        <v>590</v>
      </c>
      <c r="AO2240" s="3" t="str">
        <f>IF(ISERROR(VLOOKUP($AN2240,技まとめ!$A$1:$F$380,6,FALSE)),"－",VLOOKUP($AN2240,技まとめ!$A$1:$F$380,6,FALSE))</f>
        <v>BL</v>
      </c>
      <c r="AP2240" s="3">
        <f>IF(ISERROR(VLOOKUP($AN2240,技まとめ!$A$1:$F$380,3,FALSE)),"－",VLOOKUP($AN2240,技まとめ!$A$1:$F$380,3,FALSE))</f>
        <v>27</v>
      </c>
      <c r="AQ2240" s="3">
        <f>IF(ISERROR(VLOOKUP($AN2240,技まとめ!$A$1:$F$380,5,FALSE)),"－",VLOOKUP($AN2240,技まとめ!$A$1:$F$380,5,FALSE))</f>
        <v>25</v>
      </c>
      <c r="AR2240" s="3" t="str">
        <f>IF($E2240=IF(ISERROR(VLOOKUP($AN2240,技まとめ!$A$1:$F$380,4,FALSE)),"－",VLOOKUP($AN2240,技まとめ!$A$1:$F$380,4,FALSE)),"一致","")</f>
        <v>一致</v>
      </c>
      <c r="AS2240" s="9" t="s">
        <v>591</v>
      </c>
      <c r="AT2240" s="3" t="str">
        <f>IF(ISERROR(VLOOKUP($AS2240,技まとめ!$A$1:$F$380,6,FALSE)),"－",VLOOKUP($AS2240,技まとめ!$A$1:$F$380,6,FALSE))</f>
        <v>NS</v>
      </c>
      <c r="AU2240" s="3">
        <f>IF(ISERROR(VLOOKUP($AS2240,技まとめ!$A$1:$F$380,3,FALSE)),"－",VLOOKUP($AS2240,技まとめ!$A$1:$F$380,3,FALSE))</f>
        <v>85</v>
      </c>
      <c r="AV2240" s="3">
        <f>IF(ISERROR(VLOOKUP($AS2240,技まとめ!$A$1:$F$380,5,FALSE)),"－",VLOOKUP($AS2240,技まとめ!$A$1:$F$380,5,FALSE))</f>
        <v>46</v>
      </c>
      <c r="AW2240" s="3" t="str">
        <f>IF($E2240=IF(ISERROR(VLOOKUP($AS2240,技まとめ!$A$1:$F$380,4,FALSE)),"－",VLOOKUP($AS2240,技まとめ!$A$1:$F$380,4,FALSE)),"一致","")</f>
        <v/>
      </c>
      <c r="AX2240" s="12" t="str">
        <f t="shared" si="482"/>
        <v>おんりょうならくおとしフォトンフラッシュディバインアロー</v>
      </c>
      <c r="AY2240" s="12" t="str">
        <f t="shared" si="483"/>
        <v>おんりょうならくおとしフォトンフラッシュディバインアロー</v>
      </c>
      <c r="AZ2240" s="12" t="str">
        <f t="shared" si="484"/>
        <v>おんりょうならくおとしフォトンフラッシュディバインアロー</v>
      </c>
      <c r="BA2240" s="12" t="str">
        <f t="shared" si="485"/>
        <v>おんりょうならくおとしフォトンフラッシュディバインアロー</v>
      </c>
      <c r="BB2240" s="11" t="str">
        <f t="shared" si="486"/>
        <v>BLDRBLNS</v>
      </c>
      <c r="BC2240" s="11" t="str">
        <f t="shared" si="487"/>
        <v>BLDRBLNS</v>
      </c>
      <c r="BD2240" s="11" t="str">
        <f t="shared" si="488"/>
        <v>BLDRBLNS</v>
      </c>
      <c r="BE2240" s="11" t="str">
        <f t="shared" si="489"/>
        <v>BLDRBLNS</v>
      </c>
    </row>
    <row r="2241" spans="1:57" ht="11.25" hidden="1" customHeight="1">
      <c r="A2241" s="6">
        <v>2240</v>
      </c>
      <c r="B2241" s="7" t="s">
        <v>4849</v>
      </c>
      <c r="C2241" s="8" t="s">
        <v>4850</v>
      </c>
      <c r="D2241" s="7" t="s">
        <v>650</v>
      </c>
      <c r="E2241" s="7" t="s">
        <v>81</v>
      </c>
      <c r="F2241" s="7" t="s">
        <v>109</v>
      </c>
      <c r="G2241" s="9">
        <v>96</v>
      </c>
      <c r="H2241" s="9">
        <v>117</v>
      </c>
      <c r="I2241" s="9">
        <v>51</v>
      </c>
      <c r="J2241" s="9">
        <v>59</v>
      </c>
      <c r="K2241" s="9">
        <v>63</v>
      </c>
      <c r="L2241" s="9">
        <v>50</v>
      </c>
      <c r="M2241" s="9">
        <v>51</v>
      </c>
      <c r="N2241" s="9">
        <v>50</v>
      </c>
      <c r="O2241" s="9">
        <v>63</v>
      </c>
      <c r="P2241" s="9">
        <v>18</v>
      </c>
      <c r="Q2241" s="11">
        <v>101</v>
      </c>
      <c r="R2241" s="11">
        <v>8</v>
      </c>
      <c r="S2241" s="11">
        <v>1</v>
      </c>
      <c r="T2241" s="11">
        <v>100</v>
      </c>
      <c r="U2241" s="11">
        <v>101</v>
      </c>
      <c r="V2241" s="11">
        <v>1</v>
      </c>
      <c r="W2241" s="11">
        <v>113</v>
      </c>
      <c r="X2241" s="11">
        <f t="shared" si="476"/>
        <v>425</v>
      </c>
      <c r="Y2241" s="11">
        <f t="shared" si="477"/>
        <v>4610</v>
      </c>
      <c r="Z2241" s="11">
        <f t="shared" si="478"/>
        <v>855</v>
      </c>
      <c r="AA2241" s="11">
        <f t="shared" si="479"/>
        <v>4075</v>
      </c>
      <c r="AB2241" s="11">
        <f t="shared" si="480"/>
        <v>4075</v>
      </c>
      <c r="AC2241" s="11">
        <f t="shared" si="481"/>
        <v>4605</v>
      </c>
      <c r="AD2241" s="9" t="s">
        <v>726</v>
      </c>
      <c r="AE2241" s="3" t="str">
        <f>IF(ISERROR(VLOOKUP($AD2241,技まとめ!$A$1:$F$380,6,FALSE)),"－",VLOOKUP($AD2241,技まとめ!$A$1:$F$380,6,FALSE))</f>
        <v>DR</v>
      </c>
      <c r="AF2241" s="3">
        <f>IF(ISERROR(VLOOKUP($AD2241,技まとめ!$A$1:$F$380,3,FALSE)),"－",VLOOKUP($AD2241,技まとめ!$A$1:$F$380,3,FALSE))</f>
        <v>60</v>
      </c>
      <c r="AG2241" s="3">
        <f>IF(ISERROR(VLOOKUP($AD2241,技まとめ!$A$1:$F$380,5,FALSE)),"－",VLOOKUP($AD2241,技まとめ!$A$1:$F$380,5,FALSE))</f>
        <v>39</v>
      </c>
      <c r="AH2241" s="3" t="str">
        <f>IF($E2241=IF(ISERROR(VLOOKUP($AD2241,技まとめ!$A$1:$F$380,4,FALSE)),"－",VLOOKUP($AD2241,技まとめ!$A$1:$F$380,4,FALSE)),"一致","")</f>
        <v/>
      </c>
      <c r="AI2241" s="9" t="s">
        <v>346</v>
      </c>
      <c r="AJ2241" s="3" t="str">
        <f>IF(ISERROR(VLOOKUP($AI2241,技まとめ!$A$1:$F$380,6,FALSE)),"－",VLOOKUP($AI2241,技まとめ!$A$1:$F$380,6,FALSE))</f>
        <v>LS</v>
      </c>
      <c r="AK2241" s="3">
        <f>IF(ISERROR(VLOOKUP($AI2241,技まとめ!$A$1:$F$380,3,FALSE)),"－",VLOOKUP($AI2241,技まとめ!$A$1:$F$380,3,FALSE))</f>
        <v>51</v>
      </c>
      <c r="AL2241" s="3">
        <f>IF(ISERROR(VLOOKUP($AI2241,技まとめ!$A$1:$F$380,5,FALSE)),"－",VLOOKUP($AI2241,技まとめ!$A$1:$F$380,5,FALSE))</f>
        <v>37</v>
      </c>
      <c r="AM2241" s="3" t="str">
        <f>IF($E2241=IF(ISERROR(VLOOKUP($AI2241,技まとめ!$A$1:$F$380,4,FALSE)),"－",VLOOKUP($AI2241,技まとめ!$A$1:$F$380,4,FALSE)),"一致","")</f>
        <v/>
      </c>
      <c r="AN2241" s="9" t="s">
        <v>141</v>
      </c>
      <c r="AO2241" s="3" t="str">
        <f>IF(ISERROR(VLOOKUP($AN2241,技まとめ!$A$1:$F$380,6,FALSE)),"－",VLOOKUP($AN2241,技まとめ!$A$1:$F$380,6,FALSE))</f>
        <v>SC</v>
      </c>
      <c r="AP2241" s="3">
        <f>IF(ISERROR(VLOOKUP($AN2241,技まとめ!$A$1:$F$380,3,FALSE)),"－",VLOOKUP($AN2241,技まとめ!$A$1:$F$380,3,FALSE))</f>
        <v>42</v>
      </c>
      <c r="AQ2241" s="3">
        <f>IF(ISERROR(VLOOKUP($AN2241,技まとめ!$A$1:$F$380,5,FALSE)),"－",VLOOKUP($AN2241,技まとめ!$A$1:$F$380,5,FALSE))</f>
        <v>28</v>
      </c>
      <c r="AR2241" s="3" t="str">
        <f>IF($E2241=IF(ISERROR(VLOOKUP($AN2241,技まとめ!$A$1:$F$380,4,FALSE)),"－",VLOOKUP($AN2241,技まとめ!$A$1:$F$380,4,FALSE)),"一致","")</f>
        <v/>
      </c>
      <c r="AS2241" s="9" t="s">
        <v>131</v>
      </c>
      <c r="AT2241" s="3" t="str">
        <f>IF(ISERROR(VLOOKUP($AS2241,技まとめ!$A$1:$F$380,6,FALSE)),"－",VLOOKUP($AS2241,技まとめ!$A$1:$F$380,6,FALSE))</f>
        <v>DR</v>
      </c>
      <c r="AU2241" s="3">
        <f>IF(ISERROR(VLOOKUP($AS2241,技まとめ!$A$1:$F$380,3,FALSE)),"－",VLOOKUP($AS2241,技まとめ!$A$1:$F$380,3,FALSE))</f>
        <v>33</v>
      </c>
      <c r="AV2241" s="3">
        <f>IF(ISERROR(VLOOKUP($AS2241,技まとめ!$A$1:$F$380,5,FALSE)),"－",VLOOKUP($AS2241,技まとめ!$A$1:$F$380,5,FALSE))</f>
        <v>28</v>
      </c>
      <c r="AW2241" s="3" t="str">
        <f>IF($E2241=IF(ISERROR(VLOOKUP($AS2241,技まとめ!$A$1:$F$380,4,FALSE)),"－",VLOOKUP($AS2241,技まとめ!$A$1:$F$380,4,FALSE)),"一致","")</f>
        <v/>
      </c>
      <c r="AX2241" s="12" t="str">
        <f t="shared" si="482"/>
        <v>プリマドンナレインボーループドラゴンクラッシュイリュージョンボール</v>
      </c>
      <c r="AY2241" s="12" t="str">
        <f t="shared" si="483"/>
        <v>プリマドンナレインボーループドラゴンクラッシュイリュージョンボール</v>
      </c>
      <c r="AZ2241" s="12" t="str">
        <f t="shared" si="484"/>
        <v>プリマドンナレインボーループドラゴンクラッシュイリュージョンボール</v>
      </c>
      <c r="BA2241" s="12" t="str">
        <f t="shared" si="485"/>
        <v>プリマドンナレインボーループドラゴンクラッシュイリュージョンボール</v>
      </c>
      <c r="BB2241" s="11" t="str">
        <f t="shared" si="486"/>
        <v>DRLSSCDR</v>
      </c>
      <c r="BC2241" s="11" t="str">
        <f t="shared" si="487"/>
        <v>DRLSSCDR</v>
      </c>
      <c r="BD2241" s="11" t="str">
        <f t="shared" si="488"/>
        <v>DRLSSCDR</v>
      </c>
      <c r="BE2241" s="11" t="str">
        <f t="shared" si="489"/>
        <v>DRLSSCDR</v>
      </c>
    </row>
    <row r="2242" spans="1:57" ht="11.25" hidden="1" customHeight="1">
      <c r="A2242" s="6">
        <v>2241</v>
      </c>
      <c r="B2242" s="7" t="s">
        <v>4851</v>
      </c>
      <c r="C2242" s="8" t="s">
        <v>4852</v>
      </c>
      <c r="D2242" s="7" t="s">
        <v>650</v>
      </c>
      <c r="E2242" s="7" t="s">
        <v>95</v>
      </c>
      <c r="F2242" s="7" t="s">
        <v>109</v>
      </c>
      <c r="G2242" s="9">
        <v>99</v>
      </c>
      <c r="H2242" s="9">
        <v>118</v>
      </c>
      <c r="I2242" s="9">
        <v>51</v>
      </c>
      <c r="J2242" s="9">
        <v>60</v>
      </c>
      <c r="K2242" s="9">
        <v>66</v>
      </c>
      <c r="L2242" s="9">
        <v>51</v>
      </c>
      <c r="M2242" s="9">
        <v>51</v>
      </c>
      <c r="N2242" s="9">
        <v>48</v>
      </c>
      <c r="O2242" s="9">
        <v>66</v>
      </c>
      <c r="P2242" s="9">
        <v>13</v>
      </c>
      <c r="Q2242" s="11">
        <v>101</v>
      </c>
      <c r="R2242" s="11">
        <v>5</v>
      </c>
      <c r="S2242" s="11">
        <v>1</v>
      </c>
      <c r="T2242" s="11">
        <v>101</v>
      </c>
      <c r="U2242" s="11">
        <v>101</v>
      </c>
      <c r="V2242" s="11">
        <v>1</v>
      </c>
      <c r="W2242" s="11">
        <v>116</v>
      </c>
      <c r="X2242" s="11">
        <f t="shared" si="476"/>
        <v>426</v>
      </c>
      <c r="Y2242" s="11">
        <f t="shared" si="477"/>
        <v>4625</v>
      </c>
      <c r="Z2242" s="11">
        <f t="shared" si="478"/>
        <v>765</v>
      </c>
      <c r="AA2242" s="11">
        <f t="shared" si="479"/>
        <v>4125</v>
      </c>
      <c r="AB2242" s="11">
        <f t="shared" si="480"/>
        <v>4125</v>
      </c>
      <c r="AC2242" s="11">
        <f t="shared" si="481"/>
        <v>4645</v>
      </c>
      <c r="AD2242" s="9" t="s">
        <v>426</v>
      </c>
      <c r="AE2242" s="3" t="str">
        <f>IF(ISERROR(VLOOKUP($AD2242,技まとめ!$A$1:$F$380,6,FALSE)),"－",VLOOKUP($AD2242,技まとめ!$A$1:$F$380,6,FALSE))</f>
        <v>NS</v>
      </c>
      <c r="AF2242" s="3">
        <f>IF(ISERROR(VLOOKUP($AD2242,技まとめ!$A$1:$F$380,3,FALSE)),"－",VLOOKUP($AD2242,技まとめ!$A$1:$F$380,3,FALSE))</f>
        <v>57</v>
      </c>
      <c r="AG2242" s="3">
        <f>IF(ISERROR(VLOOKUP($AD2242,技まとめ!$A$1:$F$380,5,FALSE)),"－",VLOOKUP($AD2242,技まとめ!$A$1:$F$380,5,FALSE))</f>
        <v>34</v>
      </c>
      <c r="AH2242" s="3" t="str">
        <f>IF($E2242=IF(ISERROR(VLOOKUP($AD2242,技まとめ!$A$1:$F$380,4,FALSE)),"－",VLOOKUP($AD2242,技まとめ!$A$1:$F$380,4,FALSE)),"一致","")</f>
        <v/>
      </c>
      <c r="AI2242" s="9" t="s">
        <v>263</v>
      </c>
      <c r="AJ2242" s="3" t="str">
        <f>IF(ISERROR(VLOOKUP($AI2242,技まとめ!$A$1:$F$380,6,FALSE)),"－",VLOOKUP($AI2242,技まとめ!$A$1:$F$380,6,FALSE))</f>
        <v>DR</v>
      </c>
      <c r="AK2242" s="3">
        <f>IF(ISERROR(VLOOKUP($AI2242,技まとめ!$A$1:$F$380,3,FALSE)),"－",VLOOKUP($AI2242,技まとめ!$A$1:$F$380,3,FALSE))</f>
        <v>16</v>
      </c>
      <c r="AL2242" s="3">
        <f>IF(ISERROR(VLOOKUP($AI2242,技まとめ!$A$1:$F$380,5,FALSE)),"－",VLOOKUP($AI2242,技まとめ!$A$1:$F$380,5,FALSE))</f>
        <v>21</v>
      </c>
      <c r="AM2242" s="3" t="str">
        <f>IF($E2242=IF(ISERROR(VLOOKUP($AI2242,技まとめ!$A$1:$F$380,4,FALSE)),"－",VLOOKUP($AI2242,技まとめ!$A$1:$F$380,4,FALSE)),"一致","")</f>
        <v>一致</v>
      </c>
      <c r="AN2242" s="9" t="s">
        <v>110</v>
      </c>
      <c r="AO2242" s="3" t="str">
        <f>IF(ISERROR(VLOOKUP($AN2242,技まとめ!$A$1:$F$380,6,FALSE)),"－",VLOOKUP($AN2242,技まとめ!$A$1:$F$380,6,FALSE))</f>
        <v>DR</v>
      </c>
      <c r="AP2242" s="3">
        <f>IF(ISERROR(VLOOKUP($AN2242,技まとめ!$A$1:$F$380,3,FALSE)),"－",VLOOKUP($AN2242,技まとめ!$A$1:$F$380,3,FALSE))</f>
        <v>34</v>
      </c>
      <c r="AQ2242" s="3">
        <f>IF(ISERROR(VLOOKUP($AN2242,技まとめ!$A$1:$F$380,5,FALSE)),"－",VLOOKUP($AN2242,技まとめ!$A$1:$F$380,5,FALSE))</f>
        <v>27</v>
      </c>
      <c r="AR2242" s="3" t="str">
        <f>IF($E2242=IF(ISERROR(VLOOKUP($AN2242,技まとめ!$A$1:$F$380,4,FALSE)),"－",VLOOKUP($AN2242,技まとめ!$A$1:$F$380,4,FALSE)),"一致","")</f>
        <v/>
      </c>
      <c r="AS2242" s="9" t="s">
        <v>718</v>
      </c>
      <c r="AT2242" s="3" t="str">
        <f>IF(ISERROR(VLOOKUP($AS2242,技まとめ!$A$1:$F$380,6,FALSE)),"－",VLOOKUP($AS2242,技まとめ!$A$1:$F$380,6,FALSE))</f>
        <v>BL</v>
      </c>
      <c r="AU2242" s="3">
        <f>IF(ISERROR(VLOOKUP($AS2242,技まとめ!$A$1:$F$380,3,FALSE)),"－",VLOOKUP($AS2242,技まとめ!$A$1:$F$380,3,FALSE))</f>
        <v>58</v>
      </c>
      <c r="AV2242" s="3">
        <f>IF(ISERROR(VLOOKUP($AS2242,技まとめ!$A$1:$F$380,5,FALSE)),"－",VLOOKUP($AS2242,技まとめ!$A$1:$F$380,5,FALSE))</f>
        <v>39</v>
      </c>
      <c r="AW2242" s="3" t="str">
        <f>IF($E2242=IF(ISERROR(VLOOKUP($AS2242,技まとめ!$A$1:$F$380,4,FALSE)),"－",VLOOKUP($AS2242,技まとめ!$A$1:$F$380,4,FALSE)),"一致","")</f>
        <v>一致</v>
      </c>
      <c r="AX2242" s="12" t="str">
        <f t="shared" si="482"/>
        <v>シャインドライブマジックジグザグスパークグッドスメル</v>
      </c>
      <c r="AY2242" s="12" t="str">
        <f t="shared" si="483"/>
        <v>シャインドライブマジックジグザグスパークグッドスメル</v>
      </c>
      <c r="AZ2242" s="12" t="str">
        <f t="shared" si="484"/>
        <v>シャインドライブマジックジグザグスパークグッドスメル</v>
      </c>
      <c r="BA2242" s="12" t="str">
        <f t="shared" si="485"/>
        <v>シャインドライブマジックジグザグスパークグッドスメル</v>
      </c>
      <c r="BB2242" s="11" t="str">
        <f t="shared" si="486"/>
        <v>NSDRDRBL</v>
      </c>
      <c r="BC2242" s="11" t="str">
        <f t="shared" si="487"/>
        <v>NSDRDRBL</v>
      </c>
      <c r="BD2242" s="11" t="str">
        <f t="shared" si="488"/>
        <v>NSDRDRBL</v>
      </c>
      <c r="BE2242" s="11" t="str">
        <f t="shared" si="489"/>
        <v>NSDRDRBL</v>
      </c>
    </row>
    <row r="2243" spans="1:57" ht="11.25" hidden="1" customHeight="1">
      <c r="A2243" s="6">
        <v>2242</v>
      </c>
      <c r="B2243" s="7" t="s">
        <v>4853</v>
      </c>
      <c r="C2243" s="8" t="s">
        <v>4854</v>
      </c>
      <c r="D2243" s="7" t="s">
        <v>650</v>
      </c>
      <c r="E2243" s="7" t="s">
        <v>73</v>
      </c>
      <c r="F2243" s="7" t="s">
        <v>128</v>
      </c>
      <c r="G2243" s="9">
        <v>93</v>
      </c>
      <c r="H2243" s="9">
        <v>111</v>
      </c>
      <c r="I2243" s="9">
        <v>62</v>
      </c>
      <c r="J2243" s="9">
        <v>53</v>
      </c>
      <c r="K2243" s="9">
        <v>65</v>
      </c>
      <c r="L2243" s="9">
        <v>49</v>
      </c>
      <c r="M2243" s="9">
        <v>51</v>
      </c>
      <c r="N2243" s="9">
        <v>50</v>
      </c>
      <c r="O2243" s="9">
        <v>63</v>
      </c>
      <c r="P2243" s="9">
        <v>11</v>
      </c>
      <c r="Q2243" s="11">
        <v>112</v>
      </c>
      <c r="R2243" s="11">
        <v>1</v>
      </c>
      <c r="S2243" s="11">
        <v>1</v>
      </c>
      <c r="T2243" s="11">
        <v>99</v>
      </c>
      <c r="U2243" s="11">
        <v>101</v>
      </c>
      <c r="V2243" s="11">
        <v>1</v>
      </c>
      <c r="W2243" s="11">
        <v>109</v>
      </c>
      <c r="X2243" s="11">
        <f t="shared" ref="X2243:X2306" si="490">SUM(Q2243:W2243)</f>
        <v>424</v>
      </c>
      <c r="Y2243" s="11">
        <f t="shared" ref="Y2243:Y2281" si="491">Q2243*40+V2243*5+W2243*5</f>
        <v>5030</v>
      </c>
      <c r="Z2243" s="11">
        <f t="shared" ref="Z2243:Z2281" si="492">R2243*35+S2243*5+V2243*5+W2243*5</f>
        <v>590</v>
      </c>
      <c r="AA2243" s="11">
        <f t="shared" ref="AA2243:AA2281" si="493">T2243*35+S2243*5+V2243*5+W2243*5</f>
        <v>4020</v>
      </c>
      <c r="AB2243" s="11">
        <f t="shared" ref="AB2243:AB2281" si="494">T2243*35+V2243*10+W2243*5</f>
        <v>4020</v>
      </c>
      <c r="AC2243" s="11">
        <f t="shared" ref="AC2243:AC2281" si="495">T2243*40+R2243*5+W2243*5</f>
        <v>4510</v>
      </c>
      <c r="AD2243" s="9" t="s">
        <v>500</v>
      </c>
      <c r="AE2243" s="3" t="str">
        <f>IF(ISERROR(VLOOKUP($AD2243,技まとめ!$A$1:$F$380,6,FALSE)),"－",VLOOKUP($AD2243,技まとめ!$A$1:$F$380,6,FALSE))</f>
        <v>SC</v>
      </c>
      <c r="AF2243" s="3">
        <f>IF(ISERROR(VLOOKUP($AD2243,技まとめ!$A$1:$F$380,3,FALSE)),"－",VLOOKUP($AD2243,技まとめ!$A$1:$F$380,3,FALSE))</f>
        <v>31</v>
      </c>
      <c r="AG2243" s="3">
        <f>IF(ISERROR(VLOOKUP($AD2243,技まとめ!$A$1:$F$380,5,FALSE)),"－",VLOOKUP($AD2243,技まとめ!$A$1:$F$380,5,FALSE))</f>
        <v>22</v>
      </c>
      <c r="AH2243" s="3" t="str">
        <f>IF($E2243=IF(ISERROR(VLOOKUP($AD2243,技まとめ!$A$1:$F$380,4,FALSE)),"－",VLOOKUP($AD2243,技まとめ!$A$1:$F$380,4,FALSE)),"一致","")</f>
        <v>一致</v>
      </c>
      <c r="AI2243" s="9" t="s">
        <v>329</v>
      </c>
      <c r="AJ2243" s="3" t="str">
        <f>IF(ISERROR(VLOOKUP($AI2243,技まとめ!$A$1:$F$380,6,FALSE)),"－",VLOOKUP($AI2243,技まとめ!$A$1:$F$380,6,FALSE))</f>
        <v>SC</v>
      </c>
      <c r="AK2243" s="3">
        <f>IF(ISERROR(VLOOKUP($AI2243,技まとめ!$A$1:$F$380,3,FALSE)),"－",VLOOKUP($AI2243,技まとめ!$A$1:$F$380,3,FALSE))</f>
        <v>23</v>
      </c>
      <c r="AL2243" s="3">
        <f>IF(ISERROR(VLOOKUP($AI2243,技まとめ!$A$1:$F$380,5,FALSE)),"－",VLOOKUP($AI2243,技まとめ!$A$1:$F$380,5,FALSE))</f>
        <v>20</v>
      </c>
      <c r="AM2243" s="3" t="str">
        <f>IF($E2243=IF(ISERROR(VLOOKUP($AI2243,技まとめ!$A$1:$F$380,4,FALSE)),"－",VLOOKUP($AI2243,技まとめ!$A$1:$F$380,4,FALSE)),"一致","")</f>
        <v>一致</v>
      </c>
      <c r="AN2243" s="9" t="s">
        <v>2573</v>
      </c>
      <c r="AO2243" s="3" t="str">
        <f>IF(ISERROR(VLOOKUP($AN2243,技まとめ!$A$1:$F$380,6,FALSE)),"－",VLOOKUP($AN2243,技まとめ!$A$1:$F$380,6,FALSE))</f>
        <v>BB</v>
      </c>
      <c r="AP2243" s="3">
        <f>IF(ISERROR(VLOOKUP($AN2243,技まとめ!$A$1:$F$380,3,FALSE)),"－",VLOOKUP($AN2243,技まとめ!$A$1:$F$380,3,FALSE))</f>
        <v>63</v>
      </c>
      <c r="AQ2243" s="3">
        <f>IF(ISERROR(VLOOKUP($AN2243,技まとめ!$A$1:$F$380,5,FALSE)),"－",VLOOKUP($AN2243,技まとめ!$A$1:$F$380,5,FALSE))</f>
        <v>42</v>
      </c>
      <c r="AR2243" s="3" t="str">
        <f>IF($E2243=IF(ISERROR(VLOOKUP($AN2243,技まとめ!$A$1:$F$380,4,FALSE)),"－",VLOOKUP($AN2243,技まとめ!$A$1:$F$380,4,FALSE)),"一致","")</f>
        <v/>
      </c>
      <c r="AS2243" s="9" t="s">
        <v>744</v>
      </c>
      <c r="AT2243" s="3" t="str">
        <f>IF(ISERROR(VLOOKUP($AS2243,技まとめ!$A$1:$F$380,6,FALSE)),"－",VLOOKUP($AS2243,技まとめ!$A$1:$F$380,6,FALSE))</f>
        <v>DR</v>
      </c>
      <c r="AU2243" s="3">
        <f>IF(ISERROR(VLOOKUP($AS2243,技まとめ!$A$1:$F$380,3,FALSE)),"－",VLOOKUP($AS2243,技まとめ!$A$1:$F$380,3,FALSE))</f>
        <v>40</v>
      </c>
      <c r="AV2243" s="3">
        <f>IF(ISERROR(VLOOKUP($AS2243,技まとめ!$A$1:$F$380,5,FALSE)),"－",VLOOKUP($AS2243,技まとめ!$A$1:$F$380,5,FALSE))</f>
        <v>31</v>
      </c>
      <c r="AW2243" s="3" t="str">
        <f>IF($E2243=IF(ISERROR(VLOOKUP($AS2243,技まとめ!$A$1:$F$380,4,FALSE)),"－",VLOOKUP($AS2243,技まとめ!$A$1:$F$380,4,FALSE)),"一致","")</f>
        <v/>
      </c>
      <c r="AX2243" s="12" t="str">
        <f t="shared" ref="AX2243:AX2281" si="496">AD2243&amp;AI2243&amp;AN2243&amp;AS2243</f>
        <v>つちだるまスネークショットザ・タワーリボンシャワー</v>
      </c>
      <c r="AY2243" s="12" t="str">
        <f t="shared" ref="AY2243:AY2281" si="497">AD2243&amp;AI2243&amp;AN2243&amp;AS2243</f>
        <v>つちだるまスネークショットザ・タワーリボンシャワー</v>
      </c>
      <c r="AZ2243" s="12" t="str">
        <f t="shared" ref="AZ2243:AZ2281" si="498">AD2243&amp;AI2243&amp;AN2243&amp;AS2243</f>
        <v>つちだるまスネークショットザ・タワーリボンシャワー</v>
      </c>
      <c r="BA2243" s="12" t="str">
        <f t="shared" ref="BA2243:BA2281" si="499">AD2243&amp;AI2243&amp;AN2243&amp;AS2243</f>
        <v>つちだるまスネークショットザ・タワーリボンシャワー</v>
      </c>
      <c r="BB2243" s="11" t="str">
        <f t="shared" ref="BB2243:BB2281" si="500">AE2243&amp;AJ2243&amp;AO2243&amp;AT2243</f>
        <v>SCSCBBDR</v>
      </c>
      <c r="BC2243" s="11" t="str">
        <f t="shared" ref="BC2243:BC2281" si="501">AE2243&amp;AJ2243&amp;AO2243&amp;AT2243</f>
        <v>SCSCBBDR</v>
      </c>
      <c r="BD2243" s="11" t="str">
        <f t="shared" ref="BD2243:BD2281" si="502">AE2243&amp;AJ2243&amp;AO2243&amp;AT2243</f>
        <v>SCSCBBDR</v>
      </c>
      <c r="BE2243" s="11" t="str">
        <f t="shared" ref="BE2243:BE2281" si="503">AE2243&amp;AJ2243&amp;AO2243&amp;AT2243</f>
        <v>SCSCBBDR</v>
      </c>
    </row>
    <row r="2244" spans="1:57" ht="11.25" hidden="1" customHeight="1">
      <c r="A2244" s="6">
        <v>2243</v>
      </c>
      <c r="B2244" s="7" t="s">
        <v>4855</v>
      </c>
      <c r="C2244" s="8" t="s">
        <v>4856</v>
      </c>
      <c r="D2244" s="7" t="s">
        <v>72</v>
      </c>
      <c r="E2244" s="7" t="s">
        <v>102</v>
      </c>
      <c r="F2244" s="7" t="s">
        <v>109</v>
      </c>
      <c r="G2244" s="9">
        <v>122</v>
      </c>
      <c r="H2244" s="9">
        <v>97</v>
      </c>
      <c r="I2244" s="9">
        <v>53</v>
      </c>
      <c r="J2244" s="9">
        <v>56</v>
      </c>
      <c r="K2244" s="9">
        <v>57</v>
      </c>
      <c r="L2244" s="9">
        <v>56</v>
      </c>
      <c r="M2244" s="9">
        <v>57</v>
      </c>
      <c r="N2244" s="9">
        <v>42</v>
      </c>
      <c r="O2244" s="9">
        <v>53</v>
      </c>
      <c r="P2244" s="9">
        <v>53</v>
      </c>
      <c r="Q2244" s="11">
        <v>103</v>
      </c>
      <c r="R2244" s="11">
        <v>26</v>
      </c>
      <c r="S2244" s="11">
        <v>1</v>
      </c>
      <c r="T2244" s="11">
        <v>106</v>
      </c>
      <c r="U2244" s="11">
        <v>107</v>
      </c>
      <c r="V2244" s="11">
        <v>1</v>
      </c>
      <c r="W2244" s="11">
        <v>103</v>
      </c>
      <c r="X2244" s="11">
        <f t="shared" si="490"/>
        <v>447</v>
      </c>
      <c r="Y2244" s="11">
        <f t="shared" si="491"/>
        <v>4640</v>
      </c>
      <c r="Z2244" s="11">
        <f t="shared" si="492"/>
        <v>1435</v>
      </c>
      <c r="AA2244" s="11">
        <f t="shared" si="493"/>
        <v>4235</v>
      </c>
      <c r="AB2244" s="11">
        <f t="shared" si="494"/>
        <v>4235</v>
      </c>
      <c r="AC2244" s="11">
        <f t="shared" si="495"/>
        <v>4885</v>
      </c>
      <c r="AD2244" s="9" t="s">
        <v>401</v>
      </c>
      <c r="AE2244" s="3" t="str">
        <f>IF(ISERROR(VLOOKUP($AD2244,技まとめ!$A$1:$F$380,6,FALSE)),"－",VLOOKUP($AD2244,技まとめ!$A$1:$F$380,6,FALSE))</f>
        <v>CA</v>
      </c>
      <c r="AF2244" s="3">
        <f>IF(ISERROR(VLOOKUP($AD2244,技まとめ!$A$1:$F$380,3,FALSE)),"－",VLOOKUP($AD2244,技まとめ!$A$1:$F$380,3,FALSE))</f>
        <v>48</v>
      </c>
      <c r="AG2244" s="3">
        <f>IF(ISERROR(VLOOKUP($AD2244,技まとめ!$A$1:$F$380,5,FALSE)),"－",VLOOKUP($AD2244,技まとめ!$A$1:$F$380,5,FALSE))</f>
        <v>32</v>
      </c>
      <c r="AH2244" s="3" t="str">
        <f>IF($E2244=IF(ISERROR(VLOOKUP($AD2244,技まとめ!$A$1:$F$380,4,FALSE)),"－",VLOOKUP($AD2244,技まとめ!$A$1:$F$380,4,FALSE)),"一致","")</f>
        <v/>
      </c>
      <c r="AI2244" s="9" t="s">
        <v>263</v>
      </c>
      <c r="AJ2244" s="3" t="str">
        <f>IF(ISERROR(VLOOKUP($AI2244,技まとめ!$A$1:$F$380,6,FALSE)),"－",VLOOKUP($AI2244,技まとめ!$A$1:$F$380,6,FALSE))</f>
        <v>DR</v>
      </c>
      <c r="AK2244" s="3">
        <f>IF(ISERROR(VLOOKUP($AI2244,技まとめ!$A$1:$F$380,3,FALSE)),"－",VLOOKUP($AI2244,技まとめ!$A$1:$F$380,3,FALSE))</f>
        <v>16</v>
      </c>
      <c r="AL2244" s="3">
        <f>IF(ISERROR(VLOOKUP($AI2244,技まとめ!$A$1:$F$380,5,FALSE)),"－",VLOOKUP($AI2244,技まとめ!$A$1:$F$380,5,FALSE))</f>
        <v>21</v>
      </c>
      <c r="AM2244" s="3" t="str">
        <f>IF($E2244=IF(ISERROR(VLOOKUP($AI2244,技まとめ!$A$1:$F$380,4,FALSE)),"－",VLOOKUP($AI2244,技まとめ!$A$1:$F$380,4,FALSE)),"一致","")</f>
        <v/>
      </c>
      <c r="AN2244" s="9" t="s">
        <v>122</v>
      </c>
      <c r="AO2244" s="3" t="str">
        <f>IF(ISERROR(VLOOKUP($AN2244,技まとめ!$A$1:$F$380,6,FALSE)),"－",VLOOKUP($AN2244,技まとめ!$A$1:$F$380,6,FALSE))</f>
        <v>NS</v>
      </c>
      <c r="AP2244" s="3">
        <f>IF(ISERROR(VLOOKUP($AN2244,技まとめ!$A$1:$F$380,3,FALSE)),"－",VLOOKUP($AN2244,技まとめ!$A$1:$F$380,3,FALSE))</f>
        <v>25</v>
      </c>
      <c r="AQ2244" s="3">
        <f>IF(ISERROR(VLOOKUP($AN2244,技まとめ!$A$1:$F$380,5,FALSE)),"－",VLOOKUP($AN2244,技まとめ!$A$1:$F$380,5,FALSE))</f>
        <v>20</v>
      </c>
      <c r="AR2244" s="3" t="str">
        <f>IF($E2244=IF(ISERROR(VLOOKUP($AN2244,技まとめ!$A$1:$F$380,4,FALSE)),"－",VLOOKUP($AN2244,技まとめ!$A$1:$F$380,4,FALSE)),"一致","")</f>
        <v>一致</v>
      </c>
      <c r="AS2244" s="9" t="s">
        <v>5010</v>
      </c>
      <c r="AT2244" s="3" t="str">
        <f>IF(ISERROR(VLOOKUP($AS2244,技まとめ!$A$1:$F$380,6,FALSE)),"－",VLOOKUP($AS2244,技まとめ!$A$1:$F$380,6,FALSE))</f>
        <v>－</v>
      </c>
      <c r="AU2244" s="3">
        <f>IF(ISERROR(VLOOKUP($AS2244,技まとめ!$A$1:$F$380,3,FALSE)),"－",VLOOKUP($AS2244,技まとめ!$A$1:$F$380,3,FALSE))</f>
        <v>0</v>
      </c>
      <c r="AV2244" s="3">
        <f>IF(ISERROR(VLOOKUP($AS2244,技まとめ!$A$1:$F$380,5,FALSE)),"－",VLOOKUP($AS2244,技まとめ!$A$1:$F$380,5,FALSE))</f>
        <v>0</v>
      </c>
      <c r="AW2244" s="3" t="str">
        <f>IF($E2244=IF(ISERROR(VLOOKUP($AS2244,技まとめ!$A$1:$F$380,4,FALSE)),"－",VLOOKUP($AS2244,技まとめ!$A$1:$F$380,4,FALSE)),"一致","")</f>
        <v/>
      </c>
      <c r="AX2244" s="12" t="str">
        <f t="shared" si="496"/>
        <v>ゴールずらしマジックグレネードショットイカサマ！</v>
      </c>
      <c r="AY2244" s="12" t="str">
        <f t="shared" si="497"/>
        <v>ゴールずらしマジックグレネードショットイカサマ！</v>
      </c>
      <c r="AZ2244" s="12" t="str">
        <f t="shared" si="498"/>
        <v>ゴールずらしマジックグレネードショットイカサマ！</v>
      </c>
      <c r="BA2244" s="12" t="str">
        <f t="shared" si="499"/>
        <v>ゴールずらしマジックグレネードショットイカサマ！</v>
      </c>
      <c r="BB2244" s="11" t="str">
        <f t="shared" si="500"/>
        <v>CADRNS－</v>
      </c>
      <c r="BC2244" s="11" t="str">
        <f t="shared" si="501"/>
        <v>CADRNS－</v>
      </c>
      <c r="BD2244" s="11" t="str">
        <f t="shared" si="502"/>
        <v>CADRNS－</v>
      </c>
      <c r="BE2244" s="11" t="str">
        <f t="shared" si="503"/>
        <v>CADRNS－</v>
      </c>
    </row>
    <row r="2245" spans="1:57" ht="11.25" hidden="1" customHeight="1">
      <c r="A2245" s="6">
        <v>2244</v>
      </c>
      <c r="B2245" s="7" t="s">
        <v>4857</v>
      </c>
      <c r="C2245" s="8" t="s">
        <v>4858</v>
      </c>
      <c r="D2245" s="7" t="s">
        <v>72</v>
      </c>
      <c r="E2245" s="7" t="s">
        <v>95</v>
      </c>
      <c r="F2245" s="7" t="s">
        <v>128</v>
      </c>
      <c r="G2245" s="9">
        <v>119</v>
      </c>
      <c r="H2245" s="9">
        <v>102</v>
      </c>
      <c r="I2245" s="9">
        <v>64</v>
      </c>
      <c r="J2245" s="9">
        <v>58</v>
      </c>
      <c r="K2245" s="9">
        <v>56</v>
      </c>
      <c r="L2245" s="9">
        <v>56</v>
      </c>
      <c r="M2245" s="9">
        <v>57</v>
      </c>
      <c r="N2245" s="9">
        <v>41</v>
      </c>
      <c r="O2245" s="9">
        <v>53</v>
      </c>
      <c r="P2245" s="9">
        <v>48</v>
      </c>
      <c r="Q2245" s="11">
        <v>114</v>
      </c>
      <c r="R2245" s="11">
        <v>21</v>
      </c>
      <c r="S2245" s="11">
        <v>1</v>
      </c>
      <c r="T2245" s="11">
        <v>106</v>
      </c>
      <c r="U2245" s="11">
        <v>107</v>
      </c>
      <c r="V2245" s="11">
        <v>1</v>
      </c>
      <c r="W2245" s="11">
        <v>103</v>
      </c>
      <c r="X2245" s="11">
        <f t="shared" si="490"/>
        <v>453</v>
      </c>
      <c r="Y2245" s="11">
        <f t="shared" si="491"/>
        <v>5080</v>
      </c>
      <c r="Z2245" s="11">
        <f t="shared" si="492"/>
        <v>1260</v>
      </c>
      <c r="AA2245" s="11">
        <f t="shared" si="493"/>
        <v>4235</v>
      </c>
      <c r="AB2245" s="11">
        <f t="shared" si="494"/>
        <v>4235</v>
      </c>
      <c r="AC2245" s="11">
        <f t="shared" si="495"/>
        <v>4860</v>
      </c>
      <c r="AD2245" s="9" t="s">
        <v>500</v>
      </c>
      <c r="AE2245" s="3" t="str">
        <f>IF(ISERROR(VLOOKUP($AD2245,技まとめ!$A$1:$F$380,6,FALSE)),"－",VLOOKUP($AD2245,技まとめ!$A$1:$F$380,6,FALSE))</f>
        <v>SC</v>
      </c>
      <c r="AF2245" s="3">
        <f>IF(ISERROR(VLOOKUP($AD2245,技まとめ!$A$1:$F$380,3,FALSE)),"－",VLOOKUP($AD2245,技まとめ!$A$1:$F$380,3,FALSE))</f>
        <v>31</v>
      </c>
      <c r="AG2245" s="3">
        <f>IF(ISERROR(VLOOKUP($AD2245,技まとめ!$A$1:$F$380,5,FALSE)),"－",VLOOKUP($AD2245,技まとめ!$A$1:$F$380,5,FALSE))</f>
        <v>22</v>
      </c>
      <c r="AH2245" s="3" t="str">
        <f>IF($E2245=IF(ISERROR(VLOOKUP($AD2245,技まとめ!$A$1:$F$380,4,FALSE)),"－",VLOOKUP($AD2245,技まとめ!$A$1:$F$380,4,FALSE)),"一致","")</f>
        <v/>
      </c>
      <c r="AI2245" s="9" t="s">
        <v>406</v>
      </c>
      <c r="AJ2245" s="3" t="str">
        <f>IF(ISERROR(VLOOKUP($AI2245,技まとめ!$A$1:$F$380,6,FALSE)),"－",VLOOKUP($AI2245,技まとめ!$A$1:$F$380,6,FALSE))</f>
        <v>BS</v>
      </c>
      <c r="AK2245" s="3">
        <f>IF(ISERROR(VLOOKUP($AI2245,技まとめ!$A$1:$F$380,3,FALSE)),"－",VLOOKUP($AI2245,技まとめ!$A$1:$F$380,3,FALSE))</f>
        <v>59</v>
      </c>
      <c r="AL2245" s="3">
        <f>IF(ISERROR(VLOOKUP($AI2245,技まとめ!$A$1:$F$380,5,FALSE)),"－",VLOOKUP($AI2245,技まとめ!$A$1:$F$380,5,FALSE))</f>
        <v>34</v>
      </c>
      <c r="AM2245" s="3" t="str">
        <f>IF($E2245=IF(ISERROR(VLOOKUP($AI2245,技まとめ!$A$1:$F$380,4,FALSE)),"－",VLOOKUP($AI2245,技まとめ!$A$1:$F$380,4,FALSE)),"一致","")</f>
        <v/>
      </c>
      <c r="AN2245" s="9" t="s">
        <v>930</v>
      </c>
      <c r="AO2245" s="3" t="str">
        <f>IF(ISERROR(VLOOKUP($AN2245,技まとめ!$A$1:$F$380,6,FALSE)),"－",VLOOKUP($AN2245,技まとめ!$A$1:$F$380,6,FALSE))</f>
        <v>CA</v>
      </c>
      <c r="AP2245" s="3">
        <f>IF(ISERROR(VLOOKUP($AN2245,技まとめ!$A$1:$F$380,3,FALSE)),"－",VLOOKUP($AN2245,技まとめ!$A$1:$F$380,3,FALSE))</f>
        <v>44</v>
      </c>
      <c r="AQ2245" s="3">
        <f>IF(ISERROR(VLOOKUP($AN2245,技まとめ!$A$1:$F$380,5,FALSE)),"－",VLOOKUP($AN2245,技まとめ!$A$1:$F$380,5,FALSE))</f>
        <v>32</v>
      </c>
      <c r="AR2245" s="3" t="str">
        <f>IF($E2245=IF(ISERROR(VLOOKUP($AN2245,技まとめ!$A$1:$F$380,4,FALSE)),"－",VLOOKUP($AN2245,技まとめ!$A$1:$F$380,4,FALSE)),"一致","")</f>
        <v/>
      </c>
      <c r="AS2245" s="9" t="s">
        <v>164</v>
      </c>
      <c r="AT2245" s="3" t="str">
        <f>IF(ISERROR(VLOOKUP($AS2245,技まとめ!$A$1:$F$380,6,FALSE)),"－",VLOOKUP($AS2245,技まとめ!$A$1:$F$380,6,FALSE))</f>
        <v>DR</v>
      </c>
      <c r="AU2245" s="3">
        <f>IF(ISERROR(VLOOKUP($AS2245,技まとめ!$A$1:$F$380,3,FALSE)),"－",VLOOKUP($AS2245,技まとめ!$A$1:$F$380,3,FALSE))</f>
        <v>58</v>
      </c>
      <c r="AV2245" s="3">
        <f>IF(ISERROR(VLOOKUP($AS2245,技まとめ!$A$1:$F$380,5,FALSE)),"－",VLOOKUP($AS2245,技まとめ!$A$1:$F$380,5,FALSE))</f>
        <v>39</v>
      </c>
      <c r="AW2245" s="3" t="str">
        <f>IF($E2245=IF(ISERROR(VLOOKUP($AS2245,技まとめ!$A$1:$F$380,4,FALSE)),"－",VLOOKUP($AS2245,技まとめ!$A$1:$F$380,4,FALSE)),"一致","")</f>
        <v/>
      </c>
      <c r="AX2245" s="12" t="str">
        <f t="shared" si="496"/>
        <v>つちだるまドこんじょうバットマジン・ザ・ハンドドッグラン</v>
      </c>
      <c r="AY2245" s="12" t="str">
        <f t="shared" si="497"/>
        <v>つちだるまドこんじょうバットマジン・ザ・ハンドドッグラン</v>
      </c>
      <c r="AZ2245" s="12" t="str">
        <f t="shared" si="498"/>
        <v>つちだるまドこんじょうバットマジン・ザ・ハンドドッグラン</v>
      </c>
      <c r="BA2245" s="12" t="str">
        <f t="shared" si="499"/>
        <v>つちだるまドこんじょうバットマジン・ザ・ハンドドッグラン</v>
      </c>
      <c r="BB2245" s="11" t="str">
        <f t="shared" si="500"/>
        <v>SCBSCADR</v>
      </c>
      <c r="BC2245" s="11" t="str">
        <f t="shared" si="501"/>
        <v>SCBSCADR</v>
      </c>
      <c r="BD2245" s="11" t="str">
        <f t="shared" si="502"/>
        <v>SCBSCADR</v>
      </c>
      <c r="BE2245" s="11" t="str">
        <f t="shared" si="503"/>
        <v>SCBSCADR</v>
      </c>
    </row>
    <row r="2246" spans="1:57" ht="11.25" hidden="1" customHeight="1">
      <c r="A2246" s="6">
        <v>2245</v>
      </c>
      <c r="B2246" s="7" t="s">
        <v>4859</v>
      </c>
      <c r="C2246" s="8" t="s">
        <v>4860</v>
      </c>
      <c r="D2246" s="7" t="s">
        <v>72</v>
      </c>
      <c r="E2246" s="7" t="s">
        <v>73</v>
      </c>
      <c r="F2246" s="7" t="s">
        <v>109</v>
      </c>
      <c r="G2246" s="9">
        <v>127</v>
      </c>
      <c r="H2246" s="9">
        <v>97</v>
      </c>
      <c r="I2246" s="9">
        <v>64</v>
      </c>
      <c r="J2246" s="9">
        <v>54</v>
      </c>
      <c r="K2246" s="9">
        <v>56</v>
      </c>
      <c r="L2246" s="9">
        <v>54</v>
      </c>
      <c r="M2246" s="9">
        <v>53</v>
      </c>
      <c r="N2246" s="9">
        <v>65</v>
      </c>
      <c r="O2246" s="9">
        <v>54</v>
      </c>
      <c r="P2246" s="9">
        <v>25</v>
      </c>
      <c r="Q2246" s="11">
        <v>114</v>
      </c>
      <c r="R2246" s="11">
        <v>18</v>
      </c>
      <c r="S2246" s="11">
        <v>1</v>
      </c>
      <c r="T2246" s="11">
        <v>104</v>
      </c>
      <c r="U2246" s="11">
        <v>103</v>
      </c>
      <c r="V2246" s="11">
        <v>1</v>
      </c>
      <c r="W2246" s="11">
        <v>104</v>
      </c>
      <c r="X2246" s="11">
        <f t="shared" si="490"/>
        <v>445</v>
      </c>
      <c r="Y2246" s="11">
        <f t="shared" si="491"/>
        <v>5085</v>
      </c>
      <c r="Z2246" s="11">
        <f t="shared" si="492"/>
        <v>1160</v>
      </c>
      <c r="AA2246" s="11">
        <f t="shared" si="493"/>
        <v>4170</v>
      </c>
      <c r="AB2246" s="11">
        <f t="shared" si="494"/>
        <v>4170</v>
      </c>
      <c r="AC2246" s="11">
        <f t="shared" si="495"/>
        <v>4770</v>
      </c>
      <c r="AD2246" s="9" t="s">
        <v>395</v>
      </c>
      <c r="AE2246" s="3" t="str">
        <f>IF(ISERROR(VLOOKUP($AD2246,技まとめ!$A$1:$F$380,6,FALSE)),"－",VLOOKUP($AD2246,技まとめ!$A$1:$F$380,6,FALSE))</f>
        <v>LS</v>
      </c>
      <c r="AF2246" s="3">
        <f>IF(ISERROR(VLOOKUP($AD2246,技まとめ!$A$1:$F$380,3,FALSE)),"－",VLOOKUP($AD2246,技まとめ!$A$1:$F$380,3,FALSE))</f>
        <v>81</v>
      </c>
      <c r="AG2246" s="3">
        <f>IF(ISERROR(VLOOKUP($AD2246,技まとめ!$A$1:$F$380,5,FALSE)),"－",VLOOKUP($AD2246,技まとめ!$A$1:$F$380,5,FALSE))</f>
        <v>55</v>
      </c>
      <c r="AH2246" s="3" t="str">
        <f>IF($E2246=IF(ISERROR(VLOOKUP($AD2246,技まとめ!$A$1:$F$380,4,FALSE)),"－",VLOOKUP($AD2246,技まとめ!$A$1:$F$380,4,FALSE)),"一致","")</f>
        <v>一致</v>
      </c>
      <c r="AI2246" s="9" t="s">
        <v>875</v>
      </c>
      <c r="AJ2246" s="3" t="str">
        <f>IF(ISERROR(VLOOKUP($AI2246,技まとめ!$A$1:$F$380,6,FALSE)),"－",VLOOKUP($AI2246,技まとめ!$A$1:$F$380,6,FALSE))</f>
        <v>DR</v>
      </c>
      <c r="AK2246" s="3">
        <f>IF(ISERROR(VLOOKUP($AI2246,技まとめ!$A$1:$F$380,3,FALSE)),"－",VLOOKUP($AI2246,技まとめ!$A$1:$F$380,3,FALSE))</f>
        <v>60</v>
      </c>
      <c r="AL2246" s="3">
        <f>IF(ISERROR(VLOOKUP($AI2246,技まとめ!$A$1:$F$380,5,FALSE)),"－",VLOOKUP($AI2246,技まとめ!$A$1:$F$380,5,FALSE))</f>
        <v>39</v>
      </c>
      <c r="AM2246" s="3" t="str">
        <f>IF($E2246=IF(ISERROR(VLOOKUP($AI2246,技まとめ!$A$1:$F$380,4,FALSE)),"－",VLOOKUP($AI2246,技まとめ!$A$1:$F$380,4,FALSE)),"一致","")</f>
        <v>一致</v>
      </c>
      <c r="AN2246" s="9" t="s">
        <v>119</v>
      </c>
      <c r="AO2246" s="3" t="str">
        <f>IF(ISERROR(VLOOKUP($AN2246,技まとめ!$A$1:$F$380,6,FALSE)),"－",VLOOKUP($AN2246,技まとめ!$A$1:$F$380,6,FALSE))</f>
        <v>NS</v>
      </c>
      <c r="AP2246" s="3">
        <f>IF(ISERROR(VLOOKUP($AN2246,技まとめ!$A$1:$F$380,3,FALSE)),"－",VLOOKUP($AN2246,技まとめ!$A$1:$F$380,3,FALSE))</f>
        <v>85</v>
      </c>
      <c r="AQ2246" s="3">
        <f>IF(ISERROR(VLOOKUP($AN2246,技まとめ!$A$1:$F$380,5,FALSE)),"－",VLOOKUP($AN2246,技まとめ!$A$1:$F$380,5,FALSE))</f>
        <v>46</v>
      </c>
      <c r="AR2246" s="3" t="str">
        <f>IF($E2246=IF(ISERROR(VLOOKUP($AN2246,技まとめ!$A$1:$F$380,4,FALSE)),"－",VLOOKUP($AN2246,技まとめ!$A$1:$F$380,4,FALSE)),"一致","")</f>
        <v>一致</v>
      </c>
      <c r="AS2246" s="9" t="s">
        <v>2422</v>
      </c>
      <c r="AT2246" s="3" t="str">
        <f>IF(ISERROR(VLOOKUP($AS2246,技まとめ!$A$1:$F$380,6,FALSE)),"－",VLOOKUP($AS2246,技まとめ!$A$1:$F$380,6,FALSE))</f>
        <v>－</v>
      </c>
      <c r="AU2246" s="3">
        <f>IF(ISERROR(VLOOKUP($AS2246,技まとめ!$A$1:$F$380,3,FALSE)),"－",VLOOKUP($AS2246,技まとめ!$A$1:$F$380,3,FALSE))</f>
        <v>0</v>
      </c>
      <c r="AV2246" s="3">
        <f>IF(ISERROR(VLOOKUP($AS2246,技まとめ!$A$1:$F$380,5,FALSE)),"－",VLOOKUP($AS2246,技まとめ!$A$1:$F$380,5,FALSE))</f>
        <v>0</v>
      </c>
      <c r="AW2246" s="3" t="str">
        <f>IF($E2246=IF(ISERROR(VLOOKUP($AS2246,技まとめ!$A$1:$F$380,4,FALSE)),"－",VLOOKUP($AS2246,技まとめ!$A$1:$F$380,4,FALSE)),"一致","")</f>
        <v/>
      </c>
      <c r="AX2246" s="12" t="str">
        <f t="shared" si="496"/>
        <v>ドこんじょうクラブシザース・ボムドラゴングランドオフェンスプラス</v>
      </c>
      <c r="AY2246" s="12" t="str">
        <f t="shared" si="497"/>
        <v>ドこんじょうクラブシザース・ボムドラゴングランドオフェンスプラス</v>
      </c>
      <c r="AZ2246" s="12" t="str">
        <f t="shared" si="498"/>
        <v>ドこんじょうクラブシザース・ボムドラゴングランドオフェンスプラス</v>
      </c>
      <c r="BA2246" s="12" t="str">
        <f t="shared" si="499"/>
        <v>ドこんじょうクラブシザース・ボムドラゴングランドオフェンスプラス</v>
      </c>
      <c r="BB2246" s="11" t="str">
        <f t="shared" si="500"/>
        <v>LSDRNS－</v>
      </c>
      <c r="BC2246" s="11" t="str">
        <f t="shared" si="501"/>
        <v>LSDRNS－</v>
      </c>
      <c r="BD2246" s="11" t="str">
        <f t="shared" si="502"/>
        <v>LSDRNS－</v>
      </c>
      <c r="BE2246" s="11" t="str">
        <f t="shared" si="503"/>
        <v>LSDRNS－</v>
      </c>
    </row>
    <row r="2247" spans="1:57" ht="11.25" hidden="1" customHeight="1">
      <c r="A2247" s="6">
        <v>2246</v>
      </c>
      <c r="B2247" s="7" t="s">
        <v>4861</v>
      </c>
      <c r="C2247" s="8" t="s">
        <v>4862</v>
      </c>
      <c r="D2247" s="7" t="s">
        <v>72</v>
      </c>
      <c r="E2247" s="7" t="s">
        <v>81</v>
      </c>
      <c r="F2247" s="7" t="s">
        <v>74</v>
      </c>
      <c r="G2247" s="9">
        <v>108</v>
      </c>
      <c r="H2247" s="9">
        <v>105</v>
      </c>
      <c r="I2247" s="9">
        <v>56</v>
      </c>
      <c r="J2247" s="9">
        <v>57</v>
      </c>
      <c r="K2247" s="9">
        <v>54</v>
      </c>
      <c r="L2247" s="9">
        <v>67</v>
      </c>
      <c r="M2247" s="9">
        <v>63</v>
      </c>
      <c r="N2247" s="9">
        <v>56</v>
      </c>
      <c r="O2247" s="9">
        <v>56</v>
      </c>
      <c r="P2247" s="9">
        <v>11</v>
      </c>
      <c r="Q2247" s="11">
        <v>106</v>
      </c>
      <c r="R2247" s="11">
        <v>1</v>
      </c>
      <c r="S2247" s="11">
        <v>1</v>
      </c>
      <c r="T2247" s="11">
        <v>117</v>
      </c>
      <c r="U2247" s="11">
        <v>113</v>
      </c>
      <c r="V2247" s="11">
        <v>1</v>
      </c>
      <c r="W2247" s="11">
        <v>101</v>
      </c>
      <c r="X2247" s="11">
        <f t="shared" si="490"/>
        <v>440</v>
      </c>
      <c r="Y2247" s="11">
        <f t="shared" si="491"/>
        <v>4750</v>
      </c>
      <c r="Z2247" s="11">
        <f t="shared" si="492"/>
        <v>550</v>
      </c>
      <c r="AA2247" s="11">
        <f t="shared" si="493"/>
        <v>4610</v>
      </c>
      <c r="AB2247" s="11">
        <f t="shared" si="494"/>
        <v>4610</v>
      </c>
      <c r="AC2247" s="11">
        <f t="shared" si="495"/>
        <v>5190</v>
      </c>
      <c r="AD2247" s="9" t="s">
        <v>1406</v>
      </c>
      <c r="AE2247" s="3" t="str">
        <f>IF(ISERROR(VLOOKUP($AD2247,技まとめ!$A$1:$F$380,6,FALSE)),"－",VLOOKUP($AD2247,技まとめ!$A$1:$F$380,6,FALSE))</f>
        <v>CA</v>
      </c>
      <c r="AF2247" s="3">
        <f>IF(ISERROR(VLOOKUP($AD2247,技まとめ!$A$1:$F$380,3,FALSE)),"－",VLOOKUP($AD2247,技まとめ!$A$1:$F$380,3,FALSE))</f>
        <v>56</v>
      </c>
      <c r="AG2247" s="3">
        <f>IF(ISERROR(VLOOKUP($AD2247,技まとめ!$A$1:$F$380,5,FALSE)),"－",VLOOKUP($AD2247,技まとめ!$A$1:$F$380,5,FALSE))</f>
        <v>37</v>
      </c>
      <c r="AH2247" s="3" t="str">
        <f>IF($E2247=IF(ISERROR(VLOOKUP($AD2247,技まとめ!$A$1:$F$380,4,FALSE)),"－",VLOOKUP($AD2247,技まとめ!$A$1:$F$380,4,FALSE)),"一致","")</f>
        <v>一致</v>
      </c>
      <c r="AI2247" s="9" t="s">
        <v>163</v>
      </c>
      <c r="AJ2247" s="3" t="str">
        <f>IF(ISERROR(VLOOKUP($AI2247,技まとめ!$A$1:$F$380,6,FALSE)),"－",VLOOKUP($AI2247,技まとめ!$A$1:$F$380,6,FALSE))</f>
        <v>BL</v>
      </c>
      <c r="AK2247" s="3">
        <f>IF(ISERROR(VLOOKUP($AI2247,技まとめ!$A$1:$F$380,3,FALSE)),"－",VLOOKUP($AI2247,技まとめ!$A$1:$F$380,3,FALSE))</f>
        <v>59</v>
      </c>
      <c r="AL2247" s="3">
        <f>IF(ISERROR(VLOOKUP($AI2247,技まとめ!$A$1:$F$380,5,FALSE)),"－",VLOOKUP($AI2247,技まとめ!$A$1:$F$380,5,FALSE))</f>
        <v>38</v>
      </c>
      <c r="AM2247" s="3" t="str">
        <f>IF($E2247=IF(ISERROR(VLOOKUP($AI2247,技まとめ!$A$1:$F$380,4,FALSE)),"－",VLOOKUP($AI2247,技まとめ!$A$1:$F$380,4,FALSE)),"一致","")</f>
        <v>一致</v>
      </c>
      <c r="AN2247" s="9" t="s">
        <v>573</v>
      </c>
      <c r="AO2247" s="3" t="str">
        <f>IF(ISERROR(VLOOKUP($AN2247,技まとめ!$A$1:$F$380,6,FALSE)),"－",VLOOKUP($AN2247,技まとめ!$A$1:$F$380,6,FALSE))</f>
        <v>P2</v>
      </c>
      <c r="AP2247" s="3">
        <f>IF(ISERROR(VLOOKUP($AN2247,技まとめ!$A$1:$F$380,3,FALSE)),"－",VLOOKUP($AN2247,技まとめ!$A$1:$F$380,3,FALSE))</f>
        <v>71</v>
      </c>
      <c r="AQ2247" s="3">
        <f>IF(ISERROR(VLOOKUP($AN2247,技まとめ!$A$1:$F$380,5,FALSE)),"－",VLOOKUP($AN2247,技まとめ!$A$1:$F$380,5,FALSE))</f>
        <v>42</v>
      </c>
      <c r="AR2247" s="3" t="str">
        <f>IF($E2247=IF(ISERROR(VLOOKUP($AN2247,技まとめ!$A$1:$F$380,4,FALSE)),"－",VLOOKUP($AN2247,技まとめ!$A$1:$F$380,4,FALSE)),"一致","")</f>
        <v>一致</v>
      </c>
      <c r="AS2247" s="9" t="s">
        <v>978</v>
      </c>
      <c r="AT2247" s="3" t="str">
        <f>IF(ISERROR(VLOOKUP($AS2247,技まとめ!$A$1:$F$380,6,FALSE)),"－",VLOOKUP($AS2247,技まとめ!$A$1:$F$380,6,FALSE))</f>
        <v>－</v>
      </c>
      <c r="AU2247" s="3">
        <f>IF(ISERROR(VLOOKUP($AS2247,技まとめ!$A$1:$F$380,3,FALSE)),"－",VLOOKUP($AS2247,技まとめ!$A$1:$F$380,3,FALSE))</f>
        <v>0</v>
      </c>
      <c r="AV2247" s="3">
        <f>IF(ISERROR(VLOOKUP($AS2247,技まとめ!$A$1:$F$380,5,FALSE)),"－",VLOOKUP($AS2247,技まとめ!$A$1:$F$380,5,FALSE))</f>
        <v>0</v>
      </c>
      <c r="AW2247" s="3" t="str">
        <f>IF($E2247=IF(ISERROR(VLOOKUP($AS2247,技まとめ!$A$1:$F$380,4,FALSE)),"－",VLOOKUP($AS2247,技まとめ!$A$1:$F$380,4,FALSE)),"一致","")</f>
        <v/>
      </c>
      <c r="AX2247" s="12" t="str">
        <f t="shared" si="496"/>
        <v>グレートバリアリーフサイクロンつなみウォールキーパープラス</v>
      </c>
      <c r="AY2247" s="12" t="str">
        <f t="shared" si="497"/>
        <v>グレートバリアリーフサイクロンつなみウォールキーパープラス</v>
      </c>
      <c r="AZ2247" s="12" t="str">
        <f t="shared" si="498"/>
        <v>グレートバリアリーフサイクロンつなみウォールキーパープラス</v>
      </c>
      <c r="BA2247" s="12" t="str">
        <f t="shared" si="499"/>
        <v>グレートバリアリーフサイクロンつなみウォールキーパープラス</v>
      </c>
      <c r="BB2247" s="11" t="str">
        <f t="shared" si="500"/>
        <v>CABLP2－</v>
      </c>
      <c r="BC2247" s="11" t="str">
        <f t="shared" si="501"/>
        <v>CABLP2－</v>
      </c>
      <c r="BD2247" s="11" t="str">
        <f t="shared" si="502"/>
        <v>CABLP2－</v>
      </c>
      <c r="BE2247" s="11" t="str">
        <f t="shared" si="503"/>
        <v>CABLP2－</v>
      </c>
    </row>
    <row r="2248" spans="1:57" ht="11.25" hidden="1" customHeight="1">
      <c r="A2248" s="6">
        <v>2247</v>
      </c>
      <c r="B2248" s="7" t="s">
        <v>4863</v>
      </c>
      <c r="C2248" s="8" t="s">
        <v>4864</v>
      </c>
      <c r="D2248" s="7" t="s">
        <v>72</v>
      </c>
      <c r="E2248" s="7" t="s">
        <v>73</v>
      </c>
      <c r="F2248" s="7" t="s">
        <v>128</v>
      </c>
      <c r="G2248" s="9">
        <v>107</v>
      </c>
      <c r="H2248" s="9">
        <v>119</v>
      </c>
      <c r="I2248" s="9">
        <v>66</v>
      </c>
      <c r="J2248" s="9">
        <v>57</v>
      </c>
      <c r="K2248" s="9">
        <v>56</v>
      </c>
      <c r="L2248" s="9">
        <v>53</v>
      </c>
      <c r="M2248" s="9">
        <v>54</v>
      </c>
      <c r="N2248" s="9">
        <v>57</v>
      </c>
      <c r="O2248" s="9">
        <v>57</v>
      </c>
      <c r="P2248" s="9">
        <v>18</v>
      </c>
      <c r="Q2248" s="11">
        <v>116</v>
      </c>
      <c r="R2248" s="11">
        <v>6</v>
      </c>
      <c r="S2248" s="11">
        <v>1</v>
      </c>
      <c r="T2248" s="11">
        <v>103</v>
      </c>
      <c r="U2248" s="11">
        <v>104</v>
      </c>
      <c r="V2248" s="11">
        <v>1</v>
      </c>
      <c r="W2248" s="11">
        <v>107</v>
      </c>
      <c r="X2248" s="11">
        <f t="shared" si="490"/>
        <v>438</v>
      </c>
      <c r="Y2248" s="11">
        <f t="shared" si="491"/>
        <v>5180</v>
      </c>
      <c r="Z2248" s="11">
        <f t="shared" si="492"/>
        <v>755</v>
      </c>
      <c r="AA2248" s="11">
        <f t="shared" si="493"/>
        <v>4150</v>
      </c>
      <c r="AB2248" s="11">
        <f t="shared" si="494"/>
        <v>4150</v>
      </c>
      <c r="AC2248" s="11">
        <f t="shared" si="495"/>
        <v>4685</v>
      </c>
      <c r="AD2248" s="9" t="s">
        <v>1001</v>
      </c>
      <c r="AE2248" s="3" t="str">
        <f>IF(ISERROR(VLOOKUP($AD2248,技まとめ!$A$1:$F$380,6,FALSE)),"－",VLOOKUP($AD2248,技まとめ!$A$1:$F$380,6,FALSE))</f>
        <v>DR</v>
      </c>
      <c r="AF2248" s="3">
        <f>IF(ISERROR(VLOOKUP($AD2248,技まとめ!$A$1:$F$380,3,FALSE)),"－",VLOOKUP($AD2248,技まとめ!$A$1:$F$380,3,FALSE))</f>
        <v>83</v>
      </c>
      <c r="AG2248" s="3">
        <f>IF(ISERROR(VLOOKUP($AD2248,技まとめ!$A$1:$F$380,5,FALSE)),"－",VLOOKUP($AD2248,技まとめ!$A$1:$F$380,5,FALSE))</f>
        <v>50</v>
      </c>
      <c r="AH2248" s="3" t="str">
        <f>IF($E2248=IF(ISERROR(VLOOKUP($AD2248,技まとめ!$A$1:$F$380,4,FALSE)),"－",VLOOKUP($AD2248,技まとめ!$A$1:$F$380,4,FALSE)),"一致","")</f>
        <v>一致</v>
      </c>
      <c r="AI2248" s="9" t="s">
        <v>323</v>
      </c>
      <c r="AJ2248" s="3" t="str">
        <f>IF(ISERROR(VLOOKUP($AI2248,技まとめ!$A$1:$F$380,6,FALSE)),"－",VLOOKUP($AI2248,技まとめ!$A$1:$F$380,6,FALSE))</f>
        <v>DR</v>
      </c>
      <c r="AK2248" s="3">
        <f>IF(ISERROR(VLOOKUP($AI2248,技まとめ!$A$1:$F$380,3,FALSE)),"－",VLOOKUP($AI2248,技まとめ!$A$1:$F$380,3,FALSE))</f>
        <v>42</v>
      </c>
      <c r="AL2248" s="3">
        <f>IF(ISERROR(VLOOKUP($AI2248,技まとめ!$A$1:$F$380,5,FALSE)),"－",VLOOKUP($AI2248,技まとめ!$A$1:$F$380,5,FALSE))</f>
        <v>31</v>
      </c>
      <c r="AM2248" s="3" t="str">
        <f>IF($E2248=IF(ISERROR(VLOOKUP($AI2248,技まとめ!$A$1:$F$380,4,FALSE)),"－",VLOOKUP($AI2248,技まとめ!$A$1:$F$380,4,FALSE)),"一致","")</f>
        <v>一致</v>
      </c>
      <c r="AN2248" s="9" t="s">
        <v>369</v>
      </c>
      <c r="AO2248" s="3" t="str">
        <f>IF(ISERROR(VLOOKUP($AN2248,技まとめ!$A$1:$F$380,6,FALSE)),"－",VLOOKUP($AN2248,技まとめ!$A$1:$F$380,6,FALSE))</f>
        <v>NS</v>
      </c>
      <c r="AP2248" s="3">
        <f>IF(ISERROR(VLOOKUP($AN2248,技まとめ!$A$1:$F$380,3,FALSE)),"－",VLOOKUP($AN2248,技まとめ!$A$1:$F$380,3,FALSE))</f>
        <v>90</v>
      </c>
      <c r="AQ2248" s="3">
        <f>IF(ISERROR(VLOOKUP($AN2248,技まとめ!$A$1:$F$380,5,FALSE)),"－",VLOOKUP($AN2248,技まとめ!$A$1:$F$380,5,FALSE))</f>
        <v>49</v>
      </c>
      <c r="AR2248" s="3" t="str">
        <f>IF($E2248=IF(ISERROR(VLOOKUP($AN2248,技まとめ!$A$1:$F$380,4,FALSE)),"－",VLOOKUP($AN2248,技まとめ!$A$1:$F$380,4,FALSE)),"一致","")</f>
        <v>一致</v>
      </c>
      <c r="AS2248" s="9" t="s">
        <v>516</v>
      </c>
      <c r="AT2248" s="3" t="str">
        <f>IF(ISERROR(VLOOKUP($AS2248,技まとめ!$A$1:$F$380,6,FALSE)),"－",VLOOKUP($AS2248,技まとめ!$A$1:$F$380,6,FALSE))</f>
        <v>－</v>
      </c>
      <c r="AU2248" s="3">
        <f>IF(ISERROR(VLOOKUP($AS2248,技まとめ!$A$1:$F$380,3,FALSE)),"－",VLOOKUP($AS2248,技まとめ!$A$1:$F$380,3,FALSE))</f>
        <v>0</v>
      </c>
      <c r="AV2248" s="3">
        <f>IF(ISERROR(VLOOKUP($AS2248,技まとめ!$A$1:$F$380,5,FALSE)),"－",VLOOKUP($AS2248,技まとめ!$A$1:$F$380,5,FALSE))</f>
        <v>0</v>
      </c>
      <c r="AW2248" s="3" t="str">
        <f>IF($E2248=IF(ISERROR(VLOOKUP($AS2248,技まとめ!$A$1:$F$380,4,FALSE)),"－",VLOOKUP($AS2248,技まとめ!$A$1:$F$380,4,FALSE)),"一致","")</f>
        <v/>
      </c>
      <c r="AX2248" s="12" t="str">
        <f t="shared" si="496"/>
        <v>ニニンサンキャクカンガルーキックスリングショットスピードプラス</v>
      </c>
      <c r="AY2248" s="12" t="str">
        <f t="shared" si="497"/>
        <v>ニニンサンキャクカンガルーキックスリングショットスピードプラス</v>
      </c>
      <c r="AZ2248" s="12" t="str">
        <f t="shared" si="498"/>
        <v>ニニンサンキャクカンガルーキックスリングショットスピードプラス</v>
      </c>
      <c r="BA2248" s="12" t="str">
        <f t="shared" si="499"/>
        <v>ニニンサンキャクカンガルーキックスリングショットスピードプラス</v>
      </c>
      <c r="BB2248" s="11" t="str">
        <f t="shared" si="500"/>
        <v>DRDRNS－</v>
      </c>
      <c r="BC2248" s="11" t="str">
        <f t="shared" si="501"/>
        <v>DRDRNS－</v>
      </c>
      <c r="BD2248" s="11" t="str">
        <f t="shared" si="502"/>
        <v>DRDRNS－</v>
      </c>
      <c r="BE2248" s="11" t="str">
        <f t="shared" si="503"/>
        <v>DRDRNS－</v>
      </c>
    </row>
    <row r="2249" spans="1:57" ht="11.25" hidden="1" customHeight="1">
      <c r="A2249" s="6">
        <v>2248</v>
      </c>
      <c r="B2249" s="7" t="s">
        <v>4865</v>
      </c>
      <c r="C2249" s="8" t="s">
        <v>4866</v>
      </c>
      <c r="D2249" s="7" t="s">
        <v>650</v>
      </c>
      <c r="E2249" s="7" t="s">
        <v>102</v>
      </c>
      <c r="F2249" s="7" t="s">
        <v>128</v>
      </c>
      <c r="G2249" s="9">
        <v>101</v>
      </c>
      <c r="H2249" s="9">
        <v>127</v>
      </c>
      <c r="I2249" s="9">
        <v>57</v>
      </c>
      <c r="J2249" s="9">
        <v>65</v>
      </c>
      <c r="K2249" s="9">
        <v>57</v>
      </c>
      <c r="L2249" s="9">
        <v>53</v>
      </c>
      <c r="M2249" s="9">
        <v>53</v>
      </c>
      <c r="N2249" s="9">
        <v>56</v>
      </c>
      <c r="O2249" s="9">
        <v>53</v>
      </c>
      <c r="P2249" s="9">
        <v>22</v>
      </c>
      <c r="Q2249" s="11">
        <v>107</v>
      </c>
      <c r="R2249" s="11">
        <v>18</v>
      </c>
      <c r="S2249" s="11">
        <v>1</v>
      </c>
      <c r="T2249" s="11">
        <v>103</v>
      </c>
      <c r="U2249" s="11">
        <v>103</v>
      </c>
      <c r="V2249" s="11">
        <v>1</v>
      </c>
      <c r="W2249" s="11">
        <v>103</v>
      </c>
      <c r="X2249" s="11">
        <f t="shared" si="490"/>
        <v>436</v>
      </c>
      <c r="Y2249" s="11">
        <f t="shared" si="491"/>
        <v>4800</v>
      </c>
      <c r="Z2249" s="11">
        <f t="shared" si="492"/>
        <v>1155</v>
      </c>
      <c r="AA2249" s="11">
        <f t="shared" si="493"/>
        <v>4130</v>
      </c>
      <c r="AB2249" s="11">
        <f t="shared" si="494"/>
        <v>4130</v>
      </c>
      <c r="AC2249" s="11">
        <f t="shared" si="495"/>
        <v>4725</v>
      </c>
      <c r="AD2249" s="9" t="s">
        <v>469</v>
      </c>
      <c r="AE2249" s="3" t="str">
        <f>IF(ISERROR(VLOOKUP($AD2249,技まとめ!$A$1:$F$380,6,FALSE)),"－",VLOOKUP($AD2249,技まとめ!$A$1:$F$380,6,FALSE))</f>
        <v>SC</v>
      </c>
      <c r="AF2249" s="3">
        <f>IF(ISERROR(VLOOKUP($AD2249,技まとめ!$A$1:$F$380,3,FALSE)),"－",VLOOKUP($AD2249,技まとめ!$A$1:$F$380,3,FALSE))</f>
        <v>30</v>
      </c>
      <c r="AG2249" s="3">
        <f>IF(ISERROR(VLOOKUP($AD2249,技まとめ!$A$1:$F$380,5,FALSE)),"－",VLOOKUP($AD2249,技まとめ!$A$1:$F$380,5,FALSE))</f>
        <v>21</v>
      </c>
      <c r="AH2249" s="3" t="str">
        <f>IF($E2249=IF(ISERROR(VLOOKUP($AD2249,技まとめ!$A$1:$F$380,4,FALSE)),"－",VLOOKUP($AD2249,技まとめ!$A$1:$F$380,4,FALSE)),"一致","")</f>
        <v>一致</v>
      </c>
      <c r="AI2249" s="9" t="s">
        <v>727</v>
      </c>
      <c r="AJ2249" s="3" t="str">
        <f>IF(ISERROR(VLOOKUP($AI2249,技まとめ!$A$1:$F$380,6,FALSE)),"－",VLOOKUP($AI2249,技まとめ!$A$1:$F$380,6,FALSE))</f>
        <v>BS</v>
      </c>
      <c r="AK2249" s="3">
        <f>IF(ISERROR(VLOOKUP($AI2249,技まとめ!$A$1:$F$380,3,FALSE)),"－",VLOOKUP($AI2249,技まとめ!$A$1:$F$380,3,FALSE))</f>
        <v>90</v>
      </c>
      <c r="AL2249" s="3">
        <f>IF(ISERROR(VLOOKUP($AI2249,技まとめ!$A$1:$F$380,5,FALSE)),"－",VLOOKUP($AI2249,技まとめ!$A$1:$F$380,5,FALSE))</f>
        <v>49</v>
      </c>
      <c r="AM2249" s="3" t="str">
        <f>IF($E2249=IF(ISERROR(VLOOKUP($AI2249,技まとめ!$A$1:$F$380,4,FALSE)),"－",VLOOKUP($AI2249,技まとめ!$A$1:$F$380,4,FALSE)),"一致","")</f>
        <v>一致</v>
      </c>
      <c r="AN2249" s="9" t="s">
        <v>605</v>
      </c>
      <c r="AO2249" s="3" t="str">
        <f>IF(ISERROR(VLOOKUP($AN2249,技まとめ!$A$1:$F$380,6,FALSE)),"－",VLOOKUP($AN2249,技まとめ!$A$1:$F$380,6,FALSE))</f>
        <v>DR</v>
      </c>
      <c r="AP2249" s="3">
        <f>IF(ISERROR(VLOOKUP($AN2249,技まとめ!$A$1:$F$380,3,FALSE)),"－",VLOOKUP($AN2249,技まとめ!$A$1:$F$380,3,FALSE))</f>
        <v>102</v>
      </c>
      <c r="AQ2249" s="3">
        <f>IF(ISERROR(VLOOKUP($AN2249,技まとめ!$A$1:$F$380,5,FALSE)),"－",VLOOKUP($AN2249,技まとめ!$A$1:$F$380,5,FALSE))</f>
        <v>57</v>
      </c>
      <c r="AR2249" s="3" t="str">
        <f>IF($E2249=IF(ISERROR(VLOOKUP($AN2249,技まとめ!$A$1:$F$380,4,FALSE)),"－",VLOOKUP($AN2249,技まとめ!$A$1:$F$380,4,FALSE)),"一致","")</f>
        <v>一致</v>
      </c>
      <c r="AS2249" s="9" t="s">
        <v>599</v>
      </c>
      <c r="AT2249" s="3" t="str">
        <f>IF(ISERROR(VLOOKUP($AS2249,技まとめ!$A$1:$F$380,6,FALSE)),"－",VLOOKUP($AS2249,技まとめ!$A$1:$F$380,6,FALSE))</f>
        <v>－</v>
      </c>
      <c r="AU2249" s="3">
        <f>IF(ISERROR(VLOOKUP($AS2249,技まとめ!$A$1:$F$380,3,FALSE)),"－",VLOOKUP($AS2249,技まとめ!$A$1:$F$380,3,FALSE))</f>
        <v>0</v>
      </c>
      <c r="AV2249" s="3">
        <f>IF(ISERROR(VLOOKUP($AS2249,技まとめ!$A$1:$F$380,5,FALSE)),"－",VLOOKUP($AS2249,技まとめ!$A$1:$F$380,5,FALSE))</f>
        <v>0</v>
      </c>
      <c r="AW2249" s="3" t="str">
        <f>IF($E2249=IF(ISERROR(VLOOKUP($AS2249,技まとめ!$A$1:$F$380,4,FALSE)),"－",VLOOKUP($AS2249,技まとめ!$A$1:$F$380,4,FALSE)),"一致","")</f>
        <v/>
      </c>
      <c r="AX2249" s="12" t="str">
        <f t="shared" si="496"/>
        <v>あびせげりりゅうせいブレードジ・イカロスシュートプラス</v>
      </c>
      <c r="AY2249" s="12" t="str">
        <f t="shared" si="497"/>
        <v>あびせげりりゅうせいブレードジ・イカロスシュートプラス</v>
      </c>
      <c r="AZ2249" s="12" t="str">
        <f t="shared" si="498"/>
        <v>あびせげりりゅうせいブレードジ・イカロスシュートプラス</v>
      </c>
      <c r="BA2249" s="12" t="str">
        <f t="shared" si="499"/>
        <v>あびせげりりゅうせいブレードジ・イカロスシュートプラス</v>
      </c>
      <c r="BB2249" s="11" t="str">
        <f t="shared" si="500"/>
        <v>SCBSDR－</v>
      </c>
      <c r="BC2249" s="11" t="str">
        <f t="shared" si="501"/>
        <v>SCBSDR－</v>
      </c>
      <c r="BD2249" s="11" t="str">
        <f t="shared" si="502"/>
        <v>SCBSDR－</v>
      </c>
      <c r="BE2249" s="11" t="str">
        <f t="shared" si="503"/>
        <v>SCBSDR－</v>
      </c>
    </row>
    <row r="2250" spans="1:57" ht="11.25" hidden="1" customHeight="1">
      <c r="A2250" s="6">
        <v>2249</v>
      </c>
      <c r="B2250" s="7" t="s">
        <v>4867</v>
      </c>
      <c r="C2250" s="8" t="s">
        <v>4868</v>
      </c>
      <c r="D2250" s="7" t="s">
        <v>72</v>
      </c>
      <c r="E2250" s="7" t="s">
        <v>73</v>
      </c>
      <c r="F2250" s="7" t="s">
        <v>82</v>
      </c>
      <c r="G2250" s="9">
        <v>107</v>
      </c>
      <c r="H2250" s="9">
        <v>100</v>
      </c>
      <c r="I2250" s="9">
        <v>55</v>
      </c>
      <c r="J2250" s="9">
        <v>54</v>
      </c>
      <c r="K2250" s="9">
        <v>66</v>
      </c>
      <c r="L2250" s="9">
        <v>53</v>
      </c>
      <c r="M2250" s="9">
        <v>65</v>
      </c>
      <c r="N2250" s="9">
        <v>65</v>
      </c>
      <c r="O2250" s="9">
        <v>53</v>
      </c>
      <c r="P2250" s="9">
        <v>11</v>
      </c>
      <c r="Q2250" s="11">
        <v>105</v>
      </c>
      <c r="R2250" s="11">
        <v>14</v>
      </c>
      <c r="S2250" s="11">
        <v>1</v>
      </c>
      <c r="T2250" s="11">
        <v>103</v>
      </c>
      <c r="U2250" s="11">
        <v>115</v>
      </c>
      <c r="V2250" s="11">
        <v>1</v>
      </c>
      <c r="W2250" s="11">
        <v>103</v>
      </c>
      <c r="X2250" s="11">
        <f t="shared" si="490"/>
        <v>442</v>
      </c>
      <c r="Y2250" s="11">
        <f t="shared" si="491"/>
        <v>4720</v>
      </c>
      <c r="Z2250" s="11">
        <f t="shared" si="492"/>
        <v>1015</v>
      </c>
      <c r="AA2250" s="11">
        <f t="shared" si="493"/>
        <v>4130</v>
      </c>
      <c r="AB2250" s="11">
        <f t="shared" si="494"/>
        <v>4130</v>
      </c>
      <c r="AC2250" s="11">
        <f t="shared" si="495"/>
        <v>4705</v>
      </c>
      <c r="AD2250" s="9" t="s">
        <v>407</v>
      </c>
      <c r="AE2250" s="3" t="str">
        <f>IF(ISERROR(VLOOKUP($AD2250,技まとめ!$A$1:$F$380,6,FALSE)),"－",VLOOKUP($AD2250,技まとめ!$A$1:$F$380,6,FALSE))</f>
        <v>BL</v>
      </c>
      <c r="AF2250" s="3">
        <f>IF(ISERROR(VLOOKUP($AD2250,技まとめ!$A$1:$F$380,3,FALSE)),"－",VLOOKUP($AD2250,技まとめ!$A$1:$F$380,3,FALSE))</f>
        <v>85</v>
      </c>
      <c r="AG2250" s="3">
        <f>IF(ISERROR(VLOOKUP($AD2250,技まとめ!$A$1:$F$380,5,FALSE)),"－",VLOOKUP($AD2250,技まとめ!$A$1:$F$380,5,FALSE))</f>
        <v>50</v>
      </c>
      <c r="AH2250" s="3" t="str">
        <f>IF($E2250=IF(ISERROR(VLOOKUP($AD2250,技まとめ!$A$1:$F$380,4,FALSE)),"－",VLOOKUP($AD2250,技まとめ!$A$1:$F$380,4,FALSE)),"一致","")</f>
        <v/>
      </c>
      <c r="AI2250" s="9" t="s">
        <v>417</v>
      </c>
      <c r="AJ2250" s="3" t="str">
        <f>IF(ISERROR(VLOOKUP($AI2250,技まとめ!$A$1:$F$380,6,FALSE)),"－",VLOOKUP($AI2250,技まとめ!$A$1:$F$380,6,FALSE))</f>
        <v>BL</v>
      </c>
      <c r="AK2250" s="3">
        <f>IF(ISERROR(VLOOKUP($AI2250,技まとめ!$A$1:$F$380,3,FALSE)),"－",VLOOKUP($AI2250,技まとめ!$A$1:$F$380,3,FALSE))</f>
        <v>50</v>
      </c>
      <c r="AL2250" s="3">
        <f>IF(ISERROR(VLOOKUP($AI2250,技まとめ!$A$1:$F$380,5,FALSE)),"－",VLOOKUP($AI2250,技まとめ!$A$1:$F$380,5,FALSE))</f>
        <v>36</v>
      </c>
      <c r="AM2250" s="3" t="str">
        <f>IF($E2250=IF(ISERROR(VLOOKUP($AI2250,技まとめ!$A$1:$F$380,4,FALSE)),"－",VLOOKUP($AI2250,技まとめ!$A$1:$F$380,4,FALSE)),"一致","")</f>
        <v/>
      </c>
      <c r="AN2250" s="9" t="s">
        <v>301</v>
      </c>
      <c r="AO2250" s="3" t="str">
        <f>IF(ISERROR(VLOOKUP($AN2250,技まとめ!$A$1:$F$380,6,FALSE)),"－",VLOOKUP($AN2250,技まとめ!$A$1:$F$380,6,FALSE))</f>
        <v>LS</v>
      </c>
      <c r="AP2250" s="3">
        <f>IF(ISERROR(VLOOKUP($AN2250,技まとめ!$A$1:$F$380,3,FALSE)),"－",VLOOKUP($AN2250,技まとめ!$A$1:$F$380,3,FALSE))</f>
        <v>55</v>
      </c>
      <c r="AQ2250" s="3">
        <f>IF(ISERROR(VLOOKUP($AN2250,技まとめ!$A$1:$F$380,5,FALSE)),"－",VLOOKUP($AN2250,技まとめ!$A$1:$F$380,5,FALSE))</f>
        <v>40</v>
      </c>
      <c r="AR2250" s="3" t="str">
        <f>IF($E2250=IF(ISERROR(VLOOKUP($AN2250,技まとめ!$A$1:$F$380,4,FALSE)),"－",VLOOKUP($AN2250,技まとめ!$A$1:$F$380,4,FALSE)),"一致","")</f>
        <v/>
      </c>
      <c r="AS2250" s="9" t="s">
        <v>105</v>
      </c>
      <c r="AT2250" s="3" t="str">
        <f>IF(ISERROR(VLOOKUP($AS2250,技まとめ!$A$1:$F$380,6,FALSE)),"－",VLOOKUP($AS2250,技まとめ!$A$1:$F$380,6,FALSE))</f>
        <v>－</v>
      </c>
      <c r="AU2250" s="3">
        <f>IF(ISERROR(VLOOKUP($AS2250,技まとめ!$A$1:$F$380,3,FALSE)),"－",VLOOKUP($AS2250,技まとめ!$A$1:$F$380,3,FALSE))</f>
        <v>0</v>
      </c>
      <c r="AV2250" s="3">
        <f>IF(ISERROR(VLOOKUP($AS2250,技まとめ!$A$1:$F$380,5,FALSE)),"－",VLOOKUP($AS2250,技まとめ!$A$1:$F$380,5,FALSE))</f>
        <v>0</v>
      </c>
      <c r="AW2250" s="3" t="str">
        <f>IF($E2250=IF(ISERROR(VLOOKUP($AS2250,技まとめ!$A$1:$F$380,4,FALSE)),"－",VLOOKUP($AS2250,技まとめ!$A$1:$F$380,4,FALSE)),"一致","")</f>
        <v/>
      </c>
      <c r="AX2250" s="12" t="str">
        <f t="shared" si="496"/>
        <v>ホエールガードデザートストームツナミブーストディフェンスプラス</v>
      </c>
      <c r="AY2250" s="12" t="str">
        <f t="shared" si="497"/>
        <v>ホエールガードデザートストームツナミブーストディフェンスプラス</v>
      </c>
      <c r="AZ2250" s="12" t="str">
        <f t="shared" si="498"/>
        <v>ホエールガードデザートストームツナミブーストディフェンスプラス</v>
      </c>
      <c r="BA2250" s="12" t="str">
        <f t="shared" si="499"/>
        <v>ホエールガードデザートストームツナミブーストディフェンスプラス</v>
      </c>
      <c r="BB2250" s="11" t="str">
        <f t="shared" si="500"/>
        <v>BLBLLS－</v>
      </c>
      <c r="BC2250" s="11" t="str">
        <f t="shared" si="501"/>
        <v>BLBLLS－</v>
      </c>
      <c r="BD2250" s="11" t="str">
        <f t="shared" si="502"/>
        <v>BLBLLS－</v>
      </c>
      <c r="BE2250" s="11" t="str">
        <f t="shared" si="503"/>
        <v>BLBLLS－</v>
      </c>
    </row>
    <row r="2251" spans="1:57" ht="11.25" hidden="1" customHeight="1">
      <c r="A2251" s="6">
        <v>2250</v>
      </c>
      <c r="B2251" s="7" t="s">
        <v>4869</v>
      </c>
      <c r="C2251" s="8" t="s">
        <v>4870</v>
      </c>
      <c r="D2251" s="7" t="s">
        <v>650</v>
      </c>
      <c r="E2251" s="7" t="s">
        <v>95</v>
      </c>
      <c r="F2251" s="7" t="s">
        <v>109</v>
      </c>
      <c r="G2251" s="9">
        <v>109</v>
      </c>
      <c r="H2251" s="9">
        <v>117</v>
      </c>
      <c r="I2251" s="9">
        <v>54</v>
      </c>
      <c r="J2251" s="9">
        <v>53</v>
      </c>
      <c r="K2251" s="9">
        <v>54</v>
      </c>
      <c r="L2251" s="9">
        <v>54</v>
      </c>
      <c r="M2251" s="9">
        <v>56</v>
      </c>
      <c r="N2251" s="9">
        <v>56</v>
      </c>
      <c r="O2251" s="9">
        <v>56</v>
      </c>
      <c r="P2251" s="9">
        <v>27</v>
      </c>
      <c r="Q2251" s="11">
        <v>104</v>
      </c>
      <c r="R2251" s="11">
        <v>8</v>
      </c>
      <c r="S2251" s="11">
        <v>1</v>
      </c>
      <c r="T2251" s="11">
        <v>104</v>
      </c>
      <c r="U2251" s="11">
        <v>106</v>
      </c>
      <c r="V2251" s="11">
        <v>1</v>
      </c>
      <c r="W2251" s="11">
        <v>106</v>
      </c>
      <c r="X2251" s="11">
        <f t="shared" si="490"/>
        <v>430</v>
      </c>
      <c r="Y2251" s="11">
        <f t="shared" si="491"/>
        <v>4695</v>
      </c>
      <c r="Z2251" s="11">
        <f t="shared" si="492"/>
        <v>820</v>
      </c>
      <c r="AA2251" s="11">
        <f t="shared" si="493"/>
        <v>4180</v>
      </c>
      <c r="AB2251" s="11">
        <f t="shared" si="494"/>
        <v>4180</v>
      </c>
      <c r="AC2251" s="11">
        <f t="shared" si="495"/>
        <v>4730</v>
      </c>
      <c r="AD2251" s="9" t="s">
        <v>1187</v>
      </c>
      <c r="AE2251" s="3" t="str">
        <f>IF(ISERROR(VLOOKUP($AD2251,技まとめ!$A$1:$F$380,6,FALSE)),"－",VLOOKUP($AD2251,技まとめ!$A$1:$F$380,6,FALSE))</f>
        <v>DR</v>
      </c>
      <c r="AF2251" s="3">
        <f>IF(ISERROR(VLOOKUP($AD2251,技まとめ!$A$1:$F$380,3,FALSE)),"－",VLOOKUP($AD2251,技まとめ!$A$1:$F$380,3,FALSE))</f>
        <v>90</v>
      </c>
      <c r="AG2251" s="3">
        <f>IF(ISERROR(VLOOKUP($AD2251,技まとめ!$A$1:$F$380,5,FALSE)),"－",VLOOKUP($AD2251,技まとめ!$A$1:$F$380,5,FALSE))</f>
        <v>53</v>
      </c>
      <c r="AH2251" s="3" t="str">
        <f>IF($E2251=IF(ISERROR(VLOOKUP($AD2251,技まとめ!$A$1:$F$380,4,FALSE)),"－",VLOOKUP($AD2251,技まとめ!$A$1:$F$380,4,FALSE)),"一致","")</f>
        <v>一致</v>
      </c>
      <c r="AI2251" s="9" t="s">
        <v>437</v>
      </c>
      <c r="AJ2251" s="3" t="str">
        <f>IF(ISERROR(VLOOKUP($AI2251,技まとめ!$A$1:$F$380,6,FALSE)),"－",VLOOKUP($AI2251,技まとめ!$A$1:$F$380,6,FALSE))</f>
        <v>NS</v>
      </c>
      <c r="AK2251" s="3">
        <f>IF(ISERROR(VLOOKUP($AI2251,技まとめ!$A$1:$F$380,3,FALSE)),"－",VLOOKUP($AI2251,技まとめ!$A$1:$F$380,3,FALSE))</f>
        <v>83</v>
      </c>
      <c r="AL2251" s="3">
        <f>IF(ISERROR(VLOOKUP($AI2251,技まとめ!$A$1:$F$380,5,FALSE)),"－",VLOOKUP($AI2251,技まとめ!$A$1:$F$380,5,FALSE))</f>
        <v>46</v>
      </c>
      <c r="AM2251" s="3" t="str">
        <f>IF($E2251=IF(ISERROR(VLOOKUP($AI2251,技まとめ!$A$1:$F$380,4,FALSE)),"－",VLOOKUP($AI2251,技まとめ!$A$1:$F$380,4,FALSE)),"一致","")</f>
        <v>一致</v>
      </c>
      <c r="AN2251" s="9" t="s">
        <v>280</v>
      </c>
      <c r="AO2251" s="3" t="str">
        <f>IF(ISERROR(VLOOKUP($AN2251,技まとめ!$A$1:$F$380,6,FALSE)),"－",VLOOKUP($AN2251,技まとめ!$A$1:$F$380,6,FALSE))</f>
        <v>SC</v>
      </c>
      <c r="AP2251" s="3">
        <f>IF(ISERROR(VLOOKUP($AN2251,技まとめ!$A$1:$F$380,3,FALSE)),"－",VLOOKUP($AN2251,技まとめ!$A$1:$F$380,3,FALSE))</f>
        <v>98</v>
      </c>
      <c r="AQ2251" s="3">
        <f>IF(ISERROR(VLOOKUP($AN2251,技まとめ!$A$1:$F$380,5,FALSE)),"－",VLOOKUP($AN2251,技まとめ!$A$1:$F$380,5,FALSE))</f>
        <v>52</v>
      </c>
      <c r="AR2251" s="3" t="str">
        <f>IF($E2251=IF(ISERROR(VLOOKUP($AN2251,技まとめ!$A$1:$F$380,4,FALSE)),"－",VLOOKUP($AN2251,技まとめ!$A$1:$F$380,4,FALSE)),"一致","")</f>
        <v>一致</v>
      </c>
      <c r="AS2251" s="9" t="s">
        <v>516</v>
      </c>
      <c r="AT2251" s="3" t="str">
        <f>IF(ISERROR(VLOOKUP($AS2251,技まとめ!$A$1:$F$380,6,FALSE)),"－",VLOOKUP($AS2251,技まとめ!$A$1:$F$380,6,FALSE))</f>
        <v>－</v>
      </c>
      <c r="AU2251" s="3">
        <f>IF(ISERROR(VLOOKUP($AS2251,技まとめ!$A$1:$F$380,3,FALSE)),"－",VLOOKUP($AS2251,技まとめ!$A$1:$F$380,3,FALSE))</f>
        <v>0</v>
      </c>
      <c r="AV2251" s="3">
        <f>IF(ISERROR(VLOOKUP($AS2251,技まとめ!$A$1:$F$380,5,FALSE)),"－",VLOOKUP($AS2251,技まとめ!$A$1:$F$380,5,FALSE))</f>
        <v>0</v>
      </c>
      <c r="AW2251" s="3" t="str">
        <f>IF($E2251=IF(ISERROR(VLOOKUP($AS2251,技まとめ!$A$1:$F$380,4,FALSE)),"－",VLOOKUP($AS2251,技まとめ!$A$1:$F$380,4,FALSE)),"一致","")</f>
        <v/>
      </c>
      <c r="AX2251" s="12" t="str">
        <f t="shared" si="496"/>
        <v>デュアルパスデュアルストライクユニバースブラストスピードプラス</v>
      </c>
      <c r="AY2251" s="12" t="str">
        <f t="shared" si="497"/>
        <v>デュアルパスデュアルストライクユニバースブラストスピードプラス</v>
      </c>
      <c r="AZ2251" s="12" t="str">
        <f t="shared" si="498"/>
        <v>デュアルパスデュアルストライクユニバースブラストスピードプラス</v>
      </c>
      <c r="BA2251" s="12" t="str">
        <f t="shared" si="499"/>
        <v>デュアルパスデュアルストライクユニバースブラストスピードプラス</v>
      </c>
      <c r="BB2251" s="11" t="str">
        <f t="shared" si="500"/>
        <v>DRNSSC－</v>
      </c>
      <c r="BC2251" s="11" t="str">
        <f t="shared" si="501"/>
        <v>DRNSSC－</v>
      </c>
      <c r="BD2251" s="11" t="str">
        <f t="shared" si="502"/>
        <v>DRNSSC－</v>
      </c>
      <c r="BE2251" s="11" t="str">
        <f t="shared" si="503"/>
        <v>DRNSSC－</v>
      </c>
    </row>
    <row r="2252" spans="1:57" ht="11.25" hidden="1" customHeight="1">
      <c r="A2252" s="6">
        <v>2251</v>
      </c>
      <c r="B2252" s="7" t="s">
        <v>4871</v>
      </c>
      <c r="C2252" s="8" t="s">
        <v>4872</v>
      </c>
      <c r="D2252" s="7" t="s">
        <v>72</v>
      </c>
      <c r="E2252" s="7" t="s">
        <v>81</v>
      </c>
      <c r="F2252" s="7" t="s">
        <v>109</v>
      </c>
      <c r="G2252" s="9">
        <v>120</v>
      </c>
      <c r="H2252" s="9">
        <v>120</v>
      </c>
      <c r="I2252" s="9">
        <v>33</v>
      </c>
      <c r="J2252" s="9">
        <v>88</v>
      </c>
      <c r="K2252" s="9">
        <v>56</v>
      </c>
      <c r="L2252" s="9">
        <v>54</v>
      </c>
      <c r="M2252" s="9">
        <v>63</v>
      </c>
      <c r="N2252" s="9">
        <v>54</v>
      </c>
      <c r="O2252" s="9">
        <v>66</v>
      </c>
      <c r="P2252" s="9">
        <v>31</v>
      </c>
      <c r="Q2252" s="11">
        <v>83</v>
      </c>
      <c r="R2252" s="11">
        <v>47</v>
      </c>
      <c r="S2252" s="11">
        <v>1</v>
      </c>
      <c r="T2252" s="11">
        <v>104</v>
      </c>
      <c r="U2252" s="11">
        <v>113</v>
      </c>
      <c r="V2252" s="11">
        <v>1</v>
      </c>
      <c r="W2252" s="11">
        <v>116</v>
      </c>
      <c r="X2252" s="11">
        <f t="shared" si="490"/>
        <v>465</v>
      </c>
      <c r="Y2252" s="11">
        <f t="shared" si="491"/>
        <v>3905</v>
      </c>
      <c r="Z2252" s="11">
        <f t="shared" si="492"/>
        <v>2235</v>
      </c>
      <c r="AA2252" s="11">
        <f t="shared" si="493"/>
        <v>4230</v>
      </c>
      <c r="AB2252" s="11">
        <f t="shared" si="494"/>
        <v>4230</v>
      </c>
      <c r="AC2252" s="11">
        <f t="shared" si="495"/>
        <v>4975</v>
      </c>
      <c r="AD2252" s="9" t="s">
        <v>334</v>
      </c>
      <c r="AE2252" s="3" t="str">
        <f>IF(ISERROR(VLOOKUP($AD2252,技まとめ!$A$1:$F$380,6,FALSE)),"－",VLOOKUP($AD2252,技まとめ!$A$1:$F$380,6,FALSE))</f>
        <v>DR</v>
      </c>
      <c r="AF2252" s="3">
        <f>IF(ISERROR(VLOOKUP($AD2252,技まとめ!$A$1:$F$380,3,FALSE)),"－",VLOOKUP($AD2252,技まとめ!$A$1:$F$380,3,FALSE))</f>
        <v>86</v>
      </c>
      <c r="AG2252" s="3">
        <f>IF(ISERROR(VLOOKUP($AD2252,技まとめ!$A$1:$F$380,5,FALSE)),"－",VLOOKUP($AD2252,技まとめ!$A$1:$F$380,5,FALSE))</f>
        <v>49</v>
      </c>
      <c r="AH2252" s="3" t="str">
        <f>IF($E2252=IF(ISERROR(VLOOKUP($AD2252,技まとめ!$A$1:$F$380,4,FALSE)),"－",VLOOKUP($AD2252,技まとめ!$A$1:$F$380,4,FALSE)),"一致","")</f>
        <v/>
      </c>
      <c r="AI2252" s="9" t="s">
        <v>591</v>
      </c>
      <c r="AJ2252" s="3" t="str">
        <f>IF(ISERROR(VLOOKUP($AI2252,技まとめ!$A$1:$F$380,6,FALSE)),"－",VLOOKUP($AI2252,技まとめ!$A$1:$F$380,6,FALSE))</f>
        <v>NS</v>
      </c>
      <c r="AK2252" s="3">
        <f>IF(ISERROR(VLOOKUP($AI2252,技まとめ!$A$1:$F$380,3,FALSE)),"－",VLOOKUP($AI2252,技まとめ!$A$1:$F$380,3,FALSE))</f>
        <v>85</v>
      </c>
      <c r="AL2252" s="3">
        <f>IF(ISERROR(VLOOKUP($AI2252,技まとめ!$A$1:$F$380,5,FALSE)),"－",VLOOKUP($AI2252,技まとめ!$A$1:$F$380,5,FALSE))</f>
        <v>46</v>
      </c>
      <c r="AM2252" s="3" t="str">
        <f>IF($E2252=IF(ISERROR(VLOOKUP($AI2252,技まとめ!$A$1:$F$380,4,FALSE)),"－",VLOOKUP($AI2252,技まとめ!$A$1:$F$380,4,FALSE)),"一致","")</f>
        <v>一致</v>
      </c>
      <c r="AN2252" s="9" t="s">
        <v>1216</v>
      </c>
      <c r="AO2252" s="3" t="str">
        <f>IF(ISERROR(VLOOKUP($AN2252,技まとめ!$A$1:$F$380,6,FALSE)),"－",VLOOKUP($AN2252,技まとめ!$A$1:$F$380,6,FALSE))</f>
        <v>LS</v>
      </c>
      <c r="AP2252" s="3">
        <f>IF(ISERROR(VLOOKUP($AN2252,技まとめ!$A$1:$F$380,3,FALSE)),"－",VLOOKUP($AN2252,技まとめ!$A$1:$F$380,3,FALSE))</f>
        <v>105</v>
      </c>
      <c r="AQ2252" s="3">
        <f>IF(ISERROR(VLOOKUP($AN2252,技まとめ!$A$1:$F$380,5,FALSE)),"－",VLOOKUP($AN2252,技まとめ!$A$1:$F$380,5,FALSE))</f>
        <v>66</v>
      </c>
      <c r="AR2252" s="3" t="str">
        <f>IF($E2252=IF(ISERROR(VLOOKUP($AN2252,技まとめ!$A$1:$F$380,4,FALSE)),"－",VLOOKUP($AN2252,技まとめ!$A$1:$F$380,4,FALSE)),"一致","")</f>
        <v>一致</v>
      </c>
      <c r="AS2252" s="9" t="s">
        <v>410</v>
      </c>
      <c r="AT2252" s="3" t="str">
        <f>IF(ISERROR(VLOOKUP($AS2252,技まとめ!$A$1:$F$380,6,FALSE)),"－",VLOOKUP($AS2252,技まとめ!$A$1:$F$380,6,FALSE))</f>
        <v>NS</v>
      </c>
      <c r="AU2252" s="3">
        <f>IF(ISERROR(VLOOKUP($AS2252,技まとめ!$A$1:$F$380,3,FALSE)),"－",VLOOKUP($AS2252,技まとめ!$A$1:$F$380,3,FALSE))</f>
        <v>127</v>
      </c>
      <c r="AV2252" s="3">
        <f>IF(ISERROR(VLOOKUP($AS2252,技まとめ!$A$1:$F$380,5,FALSE)),"－",VLOOKUP($AS2252,技まとめ!$A$1:$F$380,5,FALSE))</f>
        <v>64</v>
      </c>
      <c r="AW2252" s="3" t="str">
        <f>IF($E2252=IF(ISERROR(VLOOKUP($AS2252,技まとめ!$A$1:$F$380,4,FALSE)),"－",VLOOKUP($AS2252,技まとめ!$A$1:$F$380,4,FALSE)),"一致","")</f>
        <v/>
      </c>
      <c r="AX2252" s="12" t="str">
        <f t="shared" si="496"/>
        <v>サザンクロスカットディバインアローエクスカリバージ・アース</v>
      </c>
      <c r="AY2252" s="12" t="str">
        <f t="shared" si="497"/>
        <v>サザンクロスカットディバインアローエクスカリバージ・アース</v>
      </c>
      <c r="AZ2252" s="12" t="str">
        <f t="shared" si="498"/>
        <v>サザンクロスカットディバインアローエクスカリバージ・アース</v>
      </c>
      <c r="BA2252" s="12" t="str">
        <f t="shared" si="499"/>
        <v>サザンクロスカットディバインアローエクスカリバージ・アース</v>
      </c>
      <c r="BB2252" s="11" t="str">
        <f t="shared" si="500"/>
        <v>DRNSLSNS</v>
      </c>
      <c r="BC2252" s="11" t="str">
        <f t="shared" si="501"/>
        <v>DRNSLSNS</v>
      </c>
      <c r="BD2252" s="11" t="str">
        <f t="shared" si="502"/>
        <v>DRNSLSNS</v>
      </c>
      <c r="BE2252" s="11" t="str">
        <f t="shared" si="503"/>
        <v>DRNSLSNS</v>
      </c>
    </row>
    <row r="2253" spans="1:57" ht="11.25" hidden="1" customHeight="1">
      <c r="A2253" s="6">
        <v>2252</v>
      </c>
      <c r="B2253" s="7" t="s">
        <v>4873</v>
      </c>
      <c r="C2253" s="8" t="s">
        <v>4874</v>
      </c>
      <c r="D2253" s="7" t="s">
        <v>72</v>
      </c>
      <c r="E2253" s="7" t="s">
        <v>102</v>
      </c>
      <c r="F2253" s="7" t="s">
        <v>128</v>
      </c>
      <c r="G2253" s="9">
        <v>106</v>
      </c>
      <c r="H2253" s="9">
        <v>106</v>
      </c>
      <c r="I2253" s="9">
        <v>82</v>
      </c>
      <c r="J2253" s="9">
        <v>65</v>
      </c>
      <c r="K2253" s="9">
        <v>56</v>
      </c>
      <c r="L2253" s="9">
        <v>36</v>
      </c>
      <c r="M2253" s="9">
        <v>52</v>
      </c>
      <c r="N2253" s="9">
        <v>53</v>
      </c>
      <c r="O2253" s="9">
        <v>66</v>
      </c>
      <c r="P2253" s="9">
        <v>28</v>
      </c>
      <c r="Q2253" s="11">
        <v>132</v>
      </c>
      <c r="R2253" s="11">
        <v>20</v>
      </c>
      <c r="S2253" s="11">
        <v>1</v>
      </c>
      <c r="T2253" s="11">
        <v>86</v>
      </c>
      <c r="U2253" s="11">
        <v>102</v>
      </c>
      <c r="V2253" s="11">
        <v>1</v>
      </c>
      <c r="W2253" s="11">
        <v>116</v>
      </c>
      <c r="X2253" s="11">
        <f t="shared" si="490"/>
        <v>458</v>
      </c>
      <c r="Y2253" s="11">
        <f t="shared" si="491"/>
        <v>5865</v>
      </c>
      <c r="Z2253" s="11">
        <f t="shared" si="492"/>
        <v>1290</v>
      </c>
      <c r="AA2253" s="11">
        <f t="shared" si="493"/>
        <v>3600</v>
      </c>
      <c r="AB2253" s="11">
        <f t="shared" si="494"/>
        <v>3600</v>
      </c>
      <c r="AC2253" s="11">
        <f t="shared" si="495"/>
        <v>4120</v>
      </c>
      <c r="AD2253" s="9" t="s">
        <v>406</v>
      </c>
      <c r="AE2253" s="3" t="str">
        <f>IF(ISERROR(VLOOKUP($AD2253,技まとめ!$A$1:$F$380,6,FALSE)),"－",VLOOKUP($AD2253,技まとめ!$A$1:$F$380,6,FALSE))</f>
        <v>BS</v>
      </c>
      <c r="AF2253" s="3">
        <f>IF(ISERROR(VLOOKUP($AD2253,技まとめ!$A$1:$F$380,3,FALSE)),"－",VLOOKUP($AD2253,技まとめ!$A$1:$F$380,3,FALSE))</f>
        <v>59</v>
      </c>
      <c r="AG2253" s="3">
        <f>IF(ISERROR(VLOOKUP($AD2253,技まとめ!$A$1:$F$380,5,FALSE)),"－",VLOOKUP($AD2253,技まとめ!$A$1:$F$380,5,FALSE))</f>
        <v>34</v>
      </c>
      <c r="AH2253" s="3" t="str">
        <f>IF($E2253=IF(ISERROR(VLOOKUP($AD2253,技まとめ!$A$1:$F$380,4,FALSE)),"－",VLOOKUP($AD2253,技まとめ!$A$1:$F$380,4,FALSE)),"一致","")</f>
        <v>一致</v>
      </c>
      <c r="AI2253" s="9" t="s">
        <v>326</v>
      </c>
      <c r="AJ2253" s="3" t="str">
        <f>IF(ISERROR(VLOOKUP($AI2253,技まとめ!$A$1:$F$380,6,FALSE)),"－",VLOOKUP($AI2253,技まとめ!$A$1:$F$380,6,FALSE))</f>
        <v>BL</v>
      </c>
      <c r="AK2253" s="3">
        <f>IF(ISERROR(VLOOKUP($AI2253,技まとめ!$A$1:$F$380,3,FALSE)),"－",VLOOKUP($AI2253,技まとめ!$A$1:$F$380,3,FALSE))</f>
        <v>56</v>
      </c>
      <c r="AL2253" s="3">
        <f>IF(ISERROR(VLOOKUP($AI2253,技まとめ!$A$1:$F$380,5,FALSE)),"－",VLOOKUP($AI2253,技まとめ!$A$1:$F$380,5,FALSE))</f>
        <v>39</v>
      </c>
      <c r="AM2253" s="3" t="str">
        <f>IF($E2253=IF(ISERROR(VLOOKUP($AI2253,技まとめ!$A$1:$F$380,4,FALSE)),"－",VLOOKUP($AI2253,技まとめ!$A$1:$F$380,4,FALSE)),"一致","")</f>
        <v/>
      </c>
      <c r="AN2253" s="9" t="s">
        <v>429</v>
      </c>
      <c r="AO2253" s="3" t="str">
        <f>IF(ISERROR(VLOOKUP($AN2253,技まとめ!$A$1:$F$380,6,FALSE)),"－",VLOOKUP($AN2253,技まとめ!$A$1:$F$380,6,FALSE))</f>
        <v>SC</v>
      </c>
      <c r="AP2253" s="3">
        <f>IF(ISERROR(VLOOKUP($AN2253,技まとめ!$A$1:$F$380,3,FALSE)),"－",VLOOKUP($AN2253,技まとめ!$A$1:$F$380,3,FALSE))</f>
        <v>77</v>
      </c>
      <c r="AQ2253" s="3">
        <f>IF(ISERROR(VLOOKUP($AN2253,技まとめ!$A$1:$F$380,5,FALSE)),"－",VLOOKUP($AN2253,技まとめ!$A$1:$F$380,5,FALSE))</f>
        <v>43</v>
      </c>
      <c r="AR2253" s="3" t="str">
        <f>IF($E2253=IF(ISERROR(VLOOKUP($AN2253,技まとめ!$A$1:$F$380,4,FALSE)),"－",VLOOKUP($AN2253,技まとめ!$A$1:$F$380,4,FALSE)),"一致","")</f>
        <v/>
      </c>
      <c r="AS2253" s="9" t="s">
        <v>576</v>
      </c>
      <c r="AT2253" s="3" t="str">
        <f>IF(ISERROR(VLOOKUP($AS2253,技まとめ!$A$1:$F$380,6,FALSE)),"－",VLOOKUP($AS2253,技まとめ!$A$1:$F$380,6,FALSE))</f>
        <v>BB</v>
      </c>
      <c r="AU2253" s="3">
        <f>IF(ISERROR(VLOOKUP($AS2253,技まとめ!$A$1:$F$380,3,FALSE)),"－",VLOOKUP($AS2253,技まとめ!$A$1:$F$380,3,FALSE))</f>
        <v>72</v>
      </c>
      <c r="AV2253" s="3">
        <f>IF(ISERROR(VLOOKUP($AS2253,技まとめ!$A$1:$F$380,5,FALSE)),"－",VLOOKUP($AS2253,技まとめ!$A$1:$F$380,5,FALSE))</f>
        <v>43</v>
      </c>
      <c r="AW2253" s="3" t="str">
        <f>IF($E2253=IF(ISERROR(VLOOKUP($AS2253,技まとめ!$A$1:$F$380,4,FALSE)),"－",VLOOKUP($AS2253,技まとめ!$A$1:$F$380,4,FALSE)),"一致","")</f>
        <v>一致</v>
      </c>
      <c r="AX2253" s="12" t="str">
        <f t="shared" si="496"/>
        <v>ドこんじょうバットパワーチャージパラディンストライクさばきのてっつい</v>
      </c>
      <c r="AY2253" s="12" t="str">
        <f t="shared" si="497"/>
        <v>ドこんじょうバットパワーチャージパラディンストライクさばきのてっつい</v>
      </c>
      <c r="AZ2253" s="12" t="str">
        <f t="shared" si="498"/>
        <v>ドこんじょうバットパワーチャージパラディンストライクさばきのてっつい</v>
      </c>
      <c r="BA2253" s="12" t="str">
        <f t="shared" si="499"/>
        <v>ドこんじょうバットパワーチャージパラディンストライクさばきのてっつい</v>
      </c>
      <c r="BB2253" s="11" t="str">
        <f t="shared" si="500"/>
        <v>BSBLSCBB</v>
      </c>
      <c r="BC2253" s="11" t="str">
        <f t="shared" si="501"/>
        <v>BSBLSCBB</v>
      </c>
      <c r="BD2253" s="11" t="str">
        <f t="shared" si="502"/>
        <v>BSBLSCBB</v>
      </c>
      <c r="BE2253" s="11" t="str">
        <f t="shared" si="503"/>
        <v>BSBLSCBB</v>
      </c>
    </row>
    <row r="2254" spans="1:57" ht="11.25" hidden="1" customHeight="1">
      <c r="A2254" s="6">
        <v>2253</v>
      </c>
      <c r="B2254" s="7" t="s">
        <v>4875</v>
      </c>
      <c r="C2254" s="8" t="s">
        <v>4876</v>
      </c>
      <c r="D2254" s="7" t="s">
        <v>650</v>
      </c>
      <c r="E2254" s="7" t="s">
        <v>95</v>
      </c>
      <c r="F2254" s="7" t="s">
        <v>82</v>
      </c>
      <c r="G2254" s="9">
        <v>74</v>
      </c>
      <c r="H2254" s="9">
        <v>155</v>
      </c>
      <c r="I2254" s="9">
        <v>56</v>
      </c>
      <c r="J2254" s="9">
        <v>58</v>
      </c>
      <c r="K2254" s="9">
        <v>53</v>
      </c>
      <c r="L2254" s="9">
        <v>58</v>
      </c>
      <c r="M2254" s="9">
        <v>56</v>
      </c>
      <c r="N2254" s="9">
        <v>50</v>
      </c>
      <c r="O2254" s="9">
        <v>56</v>
      </c>
      <c r="P2254" s="9">
        <v>21</v>
      </c>
      <c r="Q2254" s="11">
        <v>106</v>
      </c>
      <c r="R2254" s="11">
        <v>1</v>
      </c>
      <c r="S2254" s="11">
        <v>1</v>
      </c>
      <c r="T2254" s="11">
        <v>108</v>
      </c>
      <c r="U2254" s="11">
        <v>106</v>
      </c>
      <c r="V2254" s="11">
        <v>1</v>
      </c>
      <c r="W2254" s="11">
        <v>105</v>
      </c>
      <c r="X2254" s="11">
        <f t="shared" si="490"/>
        <v>428</v>
      </c>
      <c r="Y2254" s="11">
        <f t="shared" si="491"/>
        <v>4770</v>
      </c>
      <c r="Z2254" s="11">
        <f t="shared" si="492"/>
        <v>570</v>
      </c>
      <c r="AA2254" s="11">
        <f t="shared" si="493"/>
        <v>4315</v>
      </c>
      <c r="AB2254" s="11">
        <f t="shared" si="494"/>
        <v>4315</v>
      </c>
      <c r="AC2254" s="11">
        <f t="shared" si="495"/>
        <v>4850</v>
      </c>
      <c r="AD2254" s="9" t="s">
        <v>263</v>
      </c>
      <c r="AE2254" s="3" t="str">
        <f>IF(ISERROR(VLOOKUP($AD2254,技まとめ!$A$1:$F$380,6,FALSE)),"－",VLOOKUP($AD2254,技まとめ!$A$1:$F$380,6,FALSE))</f>
        <v>DR</v>
      </c>
      <c r="AF2254" s="3">
        <f>IF(ISERROR(VLOOKUP($AD2254,技まとめ!$A$1:$F$380,3,FALSE)),"－",VLOOKUP($AD2254,技まとめ!$A$1:$F$380,3,FALSE))</f>
        <v>16</v>
      </c>
      <c r="AG2254" s="3">
        <f>IF(ISERROR(VLOOKUP($AD2254,技まとめ!$A$1:$F$380,5,FALSE)),"－",VLOOKUP($AD2254,技まとめ!$A$1:$F$380,5,FALSE))</f>
        <v>21</v>
      </c>
      <c r="AH2254" s="3" t="str">
        <f>IF($E2254=IF(ISERROR(VLOOKUP($AD2254,技まとめ!$A$1:$F$380,4,FALSE)),"－",VLOOKUP($AD2254,技まとめ!$A$1:$F$380,4,FALSE)),"一致","")</f>
        <v>一致</v>
      </c>
      <c r="AI2254" s="9" t="s">
        <v>2573</v>
      </c>
      <c r="AJ2254" s="3" t="str">
        <f>IF(ISERROR(VLOOKUP($AI2254,技まとめ!$A$1:$F$380,6,FALSE)),"－",VLOOKUP($AI2254,技まとめ!$A$1:$F$380,6,FALSE))</f>
        <v>BB</v>
      </c>
      <c r="AK2254" s="3">
        <f>IF(ISERROR(VLOOKUP($AI2254,技まとめ!$A$1:$F$380,3,FALSE)),"－",VLOOKUP($AI2254,技まとめ!$A$1:$F$380,3,FALSE))</f>
        <v>63</v>
      </c>
      <c r="AL2254" s="3">
        <f>IF(ISERROR(VLOOKUP($AI2254,技まとめ!$A$1:$F$380,5,FALSE)),"－",VLOOKUP($AI2254,技まとめ!$A$1:$F$380,5,FALSE))</f>
        <v>42</v>
      </c>
      <c r="AM2254" s="3" t="str">
        <f>IF($E2254=IF(ISERROR(VLOOKUP($AI2254,技まとめ!$A$1:$F$380,4,FALSE)),"－",VLOOKUP($AI2254,技まとめ!$A$1:$F$380,4,FALSE)),"一致","")</f>
        <v/>
      </c>
      <c r="AN2254" s="9" t="s">
        <v>270</v>
      </c>
      <c r="AO2254" s="3" t="str">
        <f>IF(ISERROR(VLOOKUP($AN2254,技まとめ!$A$1:$F$380,6,FALSE)),"－",VLOOKUP($AN2254,技まとめ!$A$1:$F$380,6,FALSE))</f>
        <v>BB</v>
      </c>
      <c r="AP2254" s="3">
        <f>IF(ISERROR(VLOOKUP($AN2254,技まとめ!$A$1:$F$380,3,FALSE)),"－",VLOOKUP($AN2254,技まとめ!$A$1:$F$380,3,FALSE))</f>
        <v>92</v>
      </c>
      <c r="AQ2254" s="3">
        <f>IF(ISERROR(VLOOKUP($AN2254,技まとめ!$A$1:$F$380,5,FALSE)),"－",VLOOKUP($AN2254,技まとめ!$A$1:$F$380,5,FALSE))</f>
        <v>53</v>
      </c>
      <c r="AR2254" s="3" t="str">
        <f>IF($E2254=IF(ISERROR(VLOOKUP($AN2254,技まとめ!$A$1:$F$380,4,FALSE)),"－",VLOOKUP($AN2254,技まとめ!$A$1:$F$380,4,FALSE)),"一致","")</f>
        <v/>
      </c>
      <c r="AS2254" s="9" t="s">
        <v>142</v>
      </c>
      <c r="AT2254" s="3" t="str">
        <f>IF(ISERROR(VLOOKUP($AS2254,技まとめ!$A$1:$F$380,6,FALSE)),"－",VLOOKUP($AS2254,技まとめ!$A$1:$F$380,6,FALSE))</f>
        <v>SC</v>
      </c>
      <c r="AU2254" s="3">
        <f>IF(ISERROR(VLOOKUP($AS2254,技まとめ!$A$1:$F$380,3,FALSE)),"－",VLOOKUP($AS2254,技まとめ!$A$1:$F$380,3,FALSE))</f>
        <v>105</v>
      </c>
      <c r="AV2254" s="3">
        <f>IF(ISERROR(VLOOKUP($AS2254,技まとめ!$A$1:$F$380,5,FALSE)),"－",VLOOKUP($AS2254,技まとめ!$A$1:$F$380,5,FALSE))</f>
        <v>55</v>
      </c>
      <c r="AW2254" s="3" t="str">
        <f>IF($E2254=IF(ISERROR(VLOOKUP($AS2254,技まとめ!$A$1:$F$380,4,FALSE)),"－",VLOOKUP($AS2254,技まとめ!$A$1:$F$380,4,FALSE)),"一致","")</f>
        <v>一致</v>
      </c>
      <c r="AX2254" s="12" t="str">
        <f t="shared" si="496"/>
        <v>マジックザ・タワーバーバリアンのたてドラゴンスレイヤー</v>
      </c>
      <c r="AY2254" s="12" t="str">
        <f t="shared" si="497"/>
        <v>マジックザ・タワーバーバリアンのたてドラゴンスレイヤー</v>
      </c>
      <c r="AZ2254" s="12" t="str">
        <f t="shared" si="498"/>
        <v>マジックザ・タワーバーバリアンのたてドラゴンスレイヤー</v>
      </c>
      <c r="BA2254" s="12" t="str">
        <f t="shared" si="499"/>
        <v>マジックザ・タワーバーバリアンのたてドラゴンスレイヤー</v>
      </c>
      <c r="BB2254" s="11" t="str">
        <f t="shared" si="500"/>
        <v>DRBBBBSC</v>
      </c>
      <c r="BC2254" s="11" t="str">
        <f t="shared" si="501"/>
        <v>DRBBBBSC</v>
      </c>
      <c r="BD2254" s="11" t="str">
        <f t="shared" si="502"/>
        <v>DRBBBBSC</v>
      </c>
      <c r="BE2254" s="11" t="str">
        <f t="shared" si="503"/>
        <v>DRBBBBSC</v>
      </c>
    </row>
    <row r="2255" spans="1:57" ht="11.25" hidden="1" customHeight="1">
      <c r="A2255" s="6">
        <v>2254</v>
      </c>
      <c r="B2255" s="7" t="s">
        <v>4877</v>
      </c>
      <c r="C2255" s="8" t="s">
        <v>4878</v>
      </c>
      <c r="D2255" s="7" t="s">
        <v>72</v>
      </c>
      <c r="E2255" s="7" t="s">
        <v>73</v>
      </c>
      <c r="F2255" s="7" t="s">
        <v>82</v>
      </c>
      <c r="G2255" s="9">
        <v>98</v>
      </c>
      <c r="H2255" s="9">
        <v>99</v>
      </c>
      <c r="I2255" s="9">
        <v>57</v>
      </c>
      <c r="J2255" s="9">
        <v>38</v>
      </c>
      <c r="K2255" s="9">
        <v>86</v>
      </c>
      <c r="L2255" s="9">
        <v>50</v>
      </c>
      <c r="M2255" s="9">
        <v>66</v>
      </c>
      <c r="N2255" s="9">
        <v>50</v>
      </c>
      <c r="O2255" s="9">
        <v>65</v>
      </c>
      <c r="P2255" s="9">
        <v>13</v>
      </c>
      <c r="Q2255" s="11">
        <v>107</v>
      </c>
      <c r="R2255" s="11">
        <v>5</v>
      </c>
      <c r="S2255" s="11">
        <v>1</v>
      </c>
      <c r="T2255" s="11">
        <v>100</v>
      </c>
      <c r="U2255" s="11">
        <v>116</v>
      </c>
      <c r="V2255" s="11">
        <v>1</v>
      </c>
      <c r="W2255" s="11">
        <v>115</v>
      </c>
      <c r="X2255" s="11">
        <f t="shared" si="490"/>
        <v>445</v>
      </c>
      <c r="Y2255" s="11">
        <f t="shared" si="491"/>
        <v>4860</v>
      </c>
      <c r="Z2255" s="11">
        <f t="shared" si="492"/>
        <v>760</v>
      </c>
      <c r="AA2255" s="11">
        <f t="shared" si="493"/>
        <v>4085</v>
      </c>
      <c r="AB2255" s="11">
        <f t="shared" si="494"/>
        <v>4085</v>
      </c>
      <c r="AC2255" s="11">
        <f t="shared" si="495"/>
        <v>4600</v>
      </c>
      <c r="AD2255" s="9" t="s">
        <v>98</v>
      </c>
      <c r="AE2255" s="3" t="str">
        <f>IF(ISERROR(VLOOKUP($AD2255,技まとめ!$A$1:$F$380,6,FALSE)),"－",VLOOKUP($AD2255,技まとめ!$A$1:$F$380,6,FALSE))</f>
        <v>BL</v>
      </c>
      <c r="AF2255" s="3">
        <f>IF(ISERROR(VLOOKUP($AD2255,技まとめ!$A$1:$F$380,3,FALSE)),"－",VLOOKUP($AD2255,技まとめ!$A$1:$F$380,3,FALSE))</f>
        <v>58</v>
      </c>
      <c r="AG2255" s="3">
        <f>IF(ISERROR(VLOOKUP($AD2255,技まとめ!$A$1:$F$380,5,FALSE)),"－",VLOOKUP($AD2255,技まとめ!$A$1:$F$380,5,FALSE))</f>
        <v>39</v>
      </c>
      <c r="AH2255" s="3" t="str">
        <f>IF($E2255=IF(ISERROR(VLOOKUP($AD2255,技まとめ!$A$1:$F$380,4,FALSE)),"－",VLOOKUP($AD2255,技まとめ!$A$1:$F$380,4,FALSE)),"一致","")</f>
        <v/>
      </c>
      <c r="AI2255" s="9" t="s">
        <v>417</v>
      </c>
      <c r="AJ2255" s="3" t="str">
        <f>IF(ISERROR(VLOOKUP($AI2255,技まとめ!$A$1:$F$380,6,FALSE)),"－",VLOOKUP($AI2255,技まとめ!$A$1:$F$380,6,FALSE))</f>
        <v>BL</v>
      </c>
      <c r="AK2255" s="3">
        <f>IF(ISERROR(VLOOKUP($AI2255,技まとめ!$A$1:$F$380,3,FALSE)),"－",VLOOKUP($AI2255,技まとめ!$A$1:$F$380,3,FALSE))</f>
        <v>50</v>
      </c>
      <c r="AL2255" s="3">
        <f>IF(ISERROR(VLOOKUP($AI2255,技まとめ!$A$1:$F$380,5,FALSE)),"－",VLOOKUP($AI2255,技まとめ!$A$1:$F$380,5,FALSE))</f>
        <v>36</v>
      </c>
      <c r="AM2255" s="3" t="str">
        <f>IF($E2255=IF(ISERROR(VLOOKUP($AI2255,技まとめ!$A$1:$F$380,4,FALSE)),"－",VLOOKUP($AI2255,技まとめ!$A$1:$F$380,4,FALSE)),"一致","")</f>
        <v/>
      </c>
      <c r="AN2255" s="9" t="s">
        <v>84</v>
      </c>
      <c r="AO2255" s="3" t="str">
        <f>IF(ISERROR(VLOOKUP($AN2255,技まとめ!$A$1:$F$380,6,FALSE)),"－",VLOOKUP($AN2255,技まとめ!$A$1:$F$380,6,FALSE))</f>
        <v>DR</v>
      </c>
      <c r="AP2255" s="3">
        <f>IF(ISERROR(VLOOKUP($AN2255,技まとめ!$A$1:$F$380,3,FALSE)),"－",VLOOKUP($AN2255,技まとめ!$A$1:$F$380,3,FALSE))</f>
        <v>92</v>
      </c>
      <c r="AQ2255" s="3">
        <f>IF(ISERROR(VLOOKUP($AN2255,技まとめ!$A$1:$F$380,5,FALSE)),"－",VLOOKUP($AN2255,技まとめ!$A$1:$F$380,5,FALSE))</f>
        <v>53</v>
      </c>
      <c r="AR2255" s="3" t="str">
        <f>IF($E2255=IF(ISERROR(VLOOKUP($AN2255,技まとめ!$A$1:$F$380,4,FALSE)),"－",VLOOKUP($AN2255,技まとめ!$A$1:$F$380,4,FALSE)),"一致","")</f>
        <v/>
      </c>
      <c r="AS2255" s="9" t="s">
        <v>179</v>
      </c>
      <c r="AT2255" s="3" t="str">
        <f>IF(ISERROR(VLOOKUP($AS2255,技まとめ!$A$1:$F$380,6,FALSE)),"－",VLOOKUP($AS2255,技まとめ!$A$1:$F$380,6,FALSE))</f>
        <v>LS</v>
      </c>
      <c r="AU2255" s="3">
        <f>IF(ISERROR(VLOOKUP($AS2255,技まとめ!$A$1:$F$380,3,FALSE)),"－",VLOOKUP($AS2255,技まとめ!$A$1:$F$380,3,FALSE))</f>
        <v>94</v>
      </c>
      <c r="AV2255" s="3">
        <f>IF(ISERROR(VLOOKUP($AS2255,技まとめ!$A$1:$F$380,5,FALSE)),"－",VLOOKUP($AS2255,技まとめ!$A$1:$F$380,5,FALSE))</f>
        <v>62</v>
      </c>
      <c r="AW2255" s="3" t="str">
        <f>IF($E2255=IF(ISERROR(VLOOKUP($AS2255,技まとめ!$A$1:$F$380,4,FALSE)),"－",VLOOKUP($AS2255,技まとめ!$A$1:$F$380,4,FALSE)),"一致","")</f>
        <v>一致</v>
      </c>
      <c r="AX2255" s="12" t="str">
        <f t="shared" si="496"/>
        <v>かげぬいデザートストームふうじんのまいグラディウスアーチ</v>
      </c>
      <c r="AY2255" s="12" t="str">
        <f t="shared" si="497"/>
        <v>かげぬいデザートストームふうじんのまいグラディウスアーチ</v>
      </c>
      <c r="AZ2255" s="12" t="str">
        <f t="shared" si="498"/>
        <v>かげぬいデザートストームふうじんのまいグラディウスアーチ</v>
      </c>
      <c r="BA2255" s="12" t="str">
        <f t="shared" si="499"/>
        <v>かげぬいデザートストームふうじんのまいグラディウスアーチ</v>
      </c>
      <c r="BB2255" s="11" t="str">
        <f t="shared" si="500"/>
        <v>BLBLDRLS</v>
      </c>
      <c r="BC2255" s="11" t="str">
        <f t="shared" si="501"/>
        <v>BLBLDRLS</v>
      </c>
      <c r="BD2255" s="11" t="str">
        <f t="shared" si="502"/>
        <v>BLBLDRLS</v>
      </c>
      <c r="BE2255" s="11" t="str">
        <f t="shared" si="503"/>
        <v>BLBLDRLS</v>
      </c>
    </row>
    <row r="2256" spans="1:57" ht="11.25" hidden="1" customHeight="1">
      <c r="A2256" s="6">
        <v>2255</v>
      </c>
      <c r="B2256" s="7" t="s">
        <v>4879</v>
      </c>
      <c r="C2256" s="8" t="s">
        <v>4880</v>
      </c>
      <c r="D2256" s="7" t="s">
        <v>72</v>
      </c>
      <c r="E2256" s="7" t="s">
        <v>102</v>
      </c>
      <c r="F2256" s="7" t="s">
        <v>109</v>
      </c>
      <c r="G2256" s="9">
        <v>121</v>
      </c>
      <c r="H2256" s="9">
        <v>97</v>
      </c>
      <c r="I2256" s="9">
        <v>63</v>
      </c>
      <c r="J2256" s="9">
        <v>57</v>
      </c>
      <c r="K2256" s="9">
        <v>51</v>
      </c>
      <c r="L2256" s="9">
        <v>87</v>
      </c>
      <c r="M2256" s="9">
        <v>31</v>
      </c>
      <c r="N2256" s="9">
        <v>59</v>
      </c>
      <c r="O2256" s="9">
        <v>64</v>
      </c>
      <c r="P2256" s="9">
        <v>16</v>
      </c>
      <c r="Q2256" s="11">
        <v>113</v>
      </c>
      <c r="R2256" s="11">
        <v>1</v>
      </c>
      <c r="S2256" s="11">
        <v>1</v>
      </c>
      <c r="T2256" s="11">
        <v>137</v>
      </c>
      <c r="U2256" s="11">
        <v>81</v>
      </c>
      <c r="V2256" s="11">
        <v>1</v>
      </c>
      <c r="W2256" s="11">
        <v>114</v>
      </c>
      <c r="X2256" s="11">
        <f t="shared" si="490"/>
        <v>448</v>
      </c>
      <c r="Y2256" s="11">
        <f t="shared" si="491"/>
        <v>5095</v>
      </c>
      <c r="Z2256" s="11">
        <f t="shared" si="492"/>
        <v>615</v>
      </c>
      <c r="AA2256" s="11">
        <f t="shared" si="493"/>
        <v>5375</v>
      </c>
      <c r="AB2256" s="11">
        <f t="shared" si="494"/>
        <v>5375</v>
      </c>
      <c r="AC2256" s="11">
        <f t="shared" si="495"/>
        <v>6055</v>
      </c>
      <c r="AD2256" s="9" t="s">
        <v>5008</v>
      </c>
      <c r="AE2256" s="3" t="str">
        <f>IF(ISERROR(VLOOKUP($AD2256,技まとめ!$A$1:$F$380,6,FALSE)),"－",VLOOKUP($AD2256,技まとめ!$A$1:$F$380,6,FALSE))</f>
        <v>－</v>
      </c>
      <c r="AF2256" s="3">
        <f>IF(ISERROR(VLOOKUP($AD2256,技まとめ!$A$1:$F$380,3,FALSE)),"－",VLOOKUP($AD2256,技まとめ!$A$1:$F$380,3,FALSE))</f>
        <v>0</v>
      </c>
      <c r="AG2256" s="3">
        <f>IF(ISERROR(VLOOKUP($AD2256,技まとめ!$A$1:$F$380,5,FALSE)),"－",VLOOKUP($AD2256,技まとめ!$A$1:$F$380,5,FALSE))</f>
        <v>0</v>
      </c>
      <c r="AH2256" s="3" t="str">
        <f>IF($E2256=IF(ISERROR(VLOOKUP($AD2256,技まとめ!$A$1:$F$380,4,FALSE)),"－",VLOOKUP($AD2256,技まとめ!$A$1:$F$380,4,FALSE)),"一致","")</f>
        <v/>
      </c>
      <c r="AI2256" s="9" t="s">
        <v>469</v>
      </c>
      <c r="AJ2256" s="3" t="str">
        <f>IF(ISERROR(VLOOKUP($AI2256,技まとめ!$A$1:$F$380,6,FALSE)),"－",VLOOKUP($AI2256,技まとめ!$A$1:$F$380,6,FALSE))</f>
        <v>SC</v>
      </c>
      <c r="AK2256" s="3">
        <f>IF(ISERROR(VLOOKUP($AI2256,技まとめ!$A$1:$F$380,3,FALSE)),"－",VLOOKUP($AI2256,技まとめ!$A$1:$F$380,3,FALSE))</f>
        <v>30</v>
      </c>
      <c r="AL2256" s="3">
        <f>IF(ISERROR(VLOOKUP($AI2256,技まとめ!$A$1:$F$380,5,FALSE)),"－",VLOOKUP($AI2256,技まとめ!$A$1:$F$380,5,FALSE))</f>
        <v>21</v>
      </c>
      <c r="AM2256" s="3" t="str">
        <f>IF($E2256=IF(ISERROR(VLOOKUP($AI2256,技まとめ!$A$1:$F$380,4,FALSE)),"－",VLOOKUP($AI2256,技まとめ!$A$1:$F$380,4,FALSE)),"一致","")</f>
        <v>一致</v>
      </c>
      <c r="AN2256" s="9" t="s">
        <v>118</v>
      </c>
      <c r="AO2256" s="3" t="str">
        <f>IF(ISERROR(VLOOKUP($AN2256,技まとめ!$A$1:$F$380,6,FALSE)),"－",VLOOKUP($AN2256,技まとめ!$A$1:$F$380,6,FALSE))</f>
        <v>BS</v>
      </c>
      <c r="AP2256" s="3">
        <f>IF(ISERROR(VLOOKUP($AN2256,技まとめ!$A$1:$F$380,3,FALSE)),"－",VLOOKUP($AN2256,技まとめ!$A$1:$F$380,3,FALSE))</f>
        <v>64</v>
      </c>
      <c r="AQ2256" s="3">
        <f>IF(ISERROR(VLOOKUP($AN2256,技まとめ!$A$1:$F$380,5,FALSE)),"－",VLOOKUP($AN2256,技まとめ!$A$1:$F$380,5,FALSE))</f>
        <v>37</v>
      </c>
      <c r="AR2256" s="3" t="str">
        <f>IF($E2256=IF(ISERROR(VLOOKUP($AN2256,技まとめ!$A$1:$F$380,4,FALSE)),"－",VLOOKUP($AN2256,技まとめ!$A$1:$F$380,4,FALSE)),"一致","")</f>
        <v/>
      </c>
      <c r="AS2256" s="9" t="s">
        <v>1629</v>
      </c>
      <c r="AT2256" s="3" t="str">
        <f>IF(ISERROR(VLOOKUP($AS2256,技まとめ!$A$1:$F$380,6,FALSE)),"－",VLOOKUP($AS2256,技まとめ!$A$1:$F$380,6,FALSE))</f>
        <v>NS</v>
      </c>
      <c r="AU2256" s="3">
        <f>IF(ISERROR(VLOOKUP($AS2256,技まとめ!$A$1:$F$380,3,FALSE)),"－",VLOOKUP($AS2256,技まとめ!$A$1:$F$380,3,FALSE))</f>
        <v>68</v>
      </c>
      <c r="AV2256" s="3">
        <f>IF(ISERROR(VLOOKUP($AS2256,技まとめ!$A$1:$F$380,5,FALSE)),"－",VLOOKUP($AS2256,技まとめ!$A$1:$F$380,5,FALSE))</f>
        <v>40</v>
      </c>
      <c r="AW2256" s="3" t="str">
        <f>IF($E2256=IF(ISERROR(VLOOKUP($AS2256,技まとめ!$A$1:$F$380,4,FALSE)),"－",VLOOKUP($AS2256,技まとめ!$A$1:$F$380,4,FALSE)),"一致","")</f>
        <v/>
      </c>
      <c r="AX2256" s="12" t="str">
        <f t="shared" si="496"/>
        <v>こんしん！あびせげりクンフーアタックタイガードライブ</v>
      </c>
      <c r="AY2256" s="12" t="str">
        <f t="shared" si="497"/>
        <v>こんしん！あびせげりクンフーアタックタイガードライブ</v>
      </c>
      <c r="AZ2256" s="12" t="str">
        <f t="shared" si="498"/>
        <v>こんしん！あびせげりクンフーアタックタイガードライブ</v>
      </c>
      <c r="BA2256" s="12" t="str">
        <f t="shared" si="499"/>
        <v>こんしん！あびせげりクンフーアタックタイガードライブ</v>
      </c>
      <c r="BB2256" s="11" t="str">
        <f t="shared" si="500"/>
        <v>－SCBSNS</v>
      </c>
      <c r="BC2256" s="11" t="str">
        <f t="shared" si="501"/>
        <v>－SCBSNS</v>
      </c>
      <c r="BD2256" s="11" t="str">
        <f t="shared" si="502"/>
        <v>－SCBSNS</v>
      </c>
      <c r="BE2256" s="11" t="str">
        <f t="shared" si="503"/>
        <v>－SCBSNS</v>
      </c>
    </row>
    <row r="2257" spans="1:57" ht="11.25" hidden="1" customHeight="1">
      <c r="A2257" s="6">
        <v>2256</v>
      </c>
      <c r="B2257" s="7" t="s">
        <v>4881</v>
      </c>
      <c r="C2257" s="8" t="s">
        <v>4882</v>
      </c>
      <c r="D2257" s="7" t="s">
        <v>650</v>
      </c>
      <c r="E2257" s="7" t="s">
        <v>95</v>
      </c>
      <c r="F2257" s="7" t="s">
        <v>74</v>
      </c>
      <c r="G2257" s="9">
        <v>73</v>
      </c>
      <c r="H2257" s="9">
        <v>128</v>
      </c>
      <c r="I2257" s="9">
        <v>50</v>
      </c>
      <c r="J2257" s="9">
        <v>51</v>
      </c>
      <c r="K2257" s="9">
        <v>55</v>
      </c>
      <c r="L2257" s="9">
        <v>83</v>
      </c>
      <c r="M2257" s="9">
        <v>56</v>
      </c>
      <c r="N2257" s="9">
        <v>40</v>
      </c>
      <c r="O2257" s="9">
        <v>28</v>
      </c>
      <c r="P2257" s="9">
        <v>55</v>
      </c>
      <c r="Q2257" s="11">
        <v>100</v>
      </c>
      <c r="R2257" s="11">
        <v>19</v>
      </c>
      <c r="S2257" s="11">
        <v>1</v>
      </c>
      <c r="T2257" s="11">
        <v>133</v>
      </c>
      <c r="U2257" s="11">
        <v>106</v>
      </c>
      <c r="V2257" s="11">
        <v>1</v>
      </c>
      <c r="W2257" s="11">
        <v>78</v>
      </c>
      <c r="X2257" s="11">
        <f t="shared" si="490"/>
        <v>438</v>
      </c>
      <c r="Y2257" s="11">
        <f t="shared" si="491"/>
        <v>4395</v>
      </c>
      <c r="Z2257" s="11">
        <f t="shared" si="492"/>
        <v>1065</v>
      </c>
      <c r="AA2257" s="11">
        <f t="shared" si="493"/>
        <v>5055</v>
      </c>
      <c r="AB2257" s="11">
        <f t="shared" si="494"/>
        <v>5055</v>
      </c>
      <c r="AC2257" s="11">
        <f t="shared" si="495"/>
        <v>5805</v>
      </c>
      <c r="AD2257" s="9" t="s">
        <v>662</v>
      </c>
      <c r="AE2257" s="3" t="str">
        <f>IF(ISERROR(VLOOKUP($AD2257,技まとめ!$A$1:$F$380,6,FALSE)),"－",VLOOKUP($AD2257,技まとめ!$A$1:$F$380,6,FALSE))</f>
        <v>CA</v>
      </c>
      <c r="AF2257" s="3">
        <f>IF(ISERROR(VLOOKUP($AD2257,技まとめ!$A$1:$F$380,3,FALSE)),"－",VLOOKUP($AD2257,技まとめ!$A$1:$F$380,3,FALSE))</f>
        <v>50</v>
      </c>
      <c r="AG2257" s="3">
        <f>IF(ISERROR(VLOOKUP($AD2257,技まとめ!$A$1:$F$380,5,FALSE)),"－",VLOOKUP($AD2257,技まとめ!$A$1:$F$380,5,FALSE))</f>
        <v>35</v>
      </c>
      <c r="AH2257" s="3" t="str">
        <f>IF($E2257=IF(ISERROR(VLOOKUP($AD2257,技まとめ!$A$1:$F$380,4,FALSE)),"－",VLOOKUP($AD2257,技まとめ!$A$1:$F$380,4,FALSE)),"一致","")</f>
        <v/>
      </c>
      <c r="AI2257" s="9" t="s">
        <v>718</v>
      </c>
      <c r="AJ2257" s="3" t="str">
        <f>IF(ISERROR(VLOOKUP($AI2257,技まとめ!$A$1:$F$380,6,FALSE)),"－",VLOOKUP($AI2257,技まとめ!$A$1:$F$380,6,FALSE))</f>
        <v>BL</v>
      </c>
      <c r="AK2257" s="3">
        <f>IF(ISERROR(VLOOKUP($AI2257,技まとめ!$A$1:$F$380,3,FALSE)),"－",VLOOKUP($AI2257,技まとめ!$A$1:$F$380,3,FALSE))</f>
        <v>58</v>
      </c>
      <c r="AL2257" s="3">
        <f>IF(ISERROR(VLOOKUP($AI2257,技まとめ!$A$1:$F$380,5,FALSE)),"－",VLOOKUP($AI2257,技まとめ!$A$1:$F$380,5,FALSE))</f>
        <v>39</v>
      </c>
      <c r="AM2257" s="3" t="str">
        <f>IF($E2257=IF(ISERROR(VLOOKUP($AI2257,技まとめ!$A$1:$F$380,4,FALSE)),"－",VLOOKUP($AI2257,技まとめ!$A$1:$F$380,4,FALSE)),"一致","")</f>
        <v>一致</v>
      </c>
      <c r="AN2257" s="9" t="s">
        <v>615</v>
      </c>
      <c r="AO2257" s="3" t="str">
        <f>IF(ISERROR(VLOOKUP($AN2257,技まとめ!$A$1:$F$380,6,FALSE)),"－",VLOOKUP($AN2257,技まとめ!$A$1:$F$380,6,FALSE))</f>
        <v>DR</v>
      </c>
      <c r="AP2257" s="3">
        <f>IF(ISERROR(VLOOKUP($AN2257,技まとめ!$A$1:$F$380,3,FALSE)),"－",VLOOKUP($AN2257,技まとめ!$A$1:$F$380,3,FALSE))</f>
        <v>75</v>
      </c>
      <c r="AQ2257" s="3">
        <f>IF(ISERROR(VLOOKUP($AN2257,技まとめ!$A$1:$F$380,5,FALSE)),"－",VLOOKUP($AN2257,技まとめ!$A$1:$F$380,5,FALSE))</f>
        <v>47</v>
      </c>
      <c r="AR2257" s="3" t="str">
        <f>IF($E2257=IF(ISERROR(VLOOKUP($AN2257,技まとめ!$A$1:$F$380,4,FALSE)),"－",VLOOKUP($AN2257,技まとめ!$A$1:$F$380,4,FALSE)),"一致","")</f>
        <v>一致</v>
      </c>
      <c r="AS2257" s="9" t="s">
        <v>5014</v>
      </c>
      <c r="AT2257" s="3" t="str">
        <f>IF(ISERROR(VLOOKUP($AS2257,技まとめ!$A$1:$F$380,6,FALSE)),"－",VLOOKUP($AS2257,技まとめ!$A$1:$F$380,6,FALSE))</f>
        <v>－</v>
      </c>
      <c r="AU2257" s="3">
        <f>IF(ISERROR(VLOOKUP($AS2257,技まとめ!$A$1:$F$380,3,FALSE)),"－",VLOOKUP($AS2257,技まとめ!$A$1:$F$380,3,FALSE))</f>
        <v>0</v>
      </c>
      <c r="AV2257" s="3">
        <f>IF(ISERROR(VLOOKUP($AS2257,技まとめ!$A$1:$F$380,5,FALSE)),"－",VLOOKUP($AS2257,技まとめ!$A$1:$F$380,5,FALSE))</f>
        <v>0</v>
      </c>
      <c r="AW2257" s="3" t="str">
        <f>IF($E2257=IF(ISERROR(VLOOKUP($AS2257,技まとめ!$A$1:$F$380,4,FALSE)),"－",VLOOKUP($AS2257,技まとめ!$A$1:$F$380,4,FALSE)),"一致","")</f>
        <v/>
      </c>
      <c r="AX2257" s="12" t="str">
        <f t="shared" si="496"/>
        <v>オーロラカーテングッドスメルマタドールフェイントふっかつ！</v>
      </c>
      <c r="AY2257" s="12" t="str">
        <f t="shared" si="497"/>
        <v>オーロラカーテングッドスメルマタドールフェイントふっかつ！</v>
      </c>
      <c r="AZ2257" s="12" t="str">
        <f t="shared" si="498"/>
        <v>オーロラカーテングッドスメルマタドールフェイントふっかつ！</v>
      </c>
      <c r="BA2257" s="12" t="str">
        <f t="shared" si="499"/>
        <v>オーロラカーテングッドスメルマタドールフェイントふっかつ！</v>
      </c>
      <c r="BB2257" s="11" t="str">
        <f t="shared" si="500"/>
        <v>CABLDR－</v>
      </c>
      <c r="BC2257" s="11" t="str">
        <f t="shared" si="501"/>
        <v>CABLDR－</v>
      </c>
      <c r="BD2257" s="11" t="str">
        <f t="shared" si="502"/>
        <v>CABLDR－</v>
      </c>
      <c r="BE2257" s="11" t="str">
        <f t="shared" si="503"/>
        <v>CABLDR－</v>
      </c>
    </row>
    <row r="2258" spans="1:57" ht="11.25" hidden="1" customHeight="1">
      <c r="A2258" s="6">
        <v>2257</v>
      </c>
      <c r="B2258" s="7" t="s">
        <v>4883</v>
      </c>
      <c r="C2258" s="8" t="s">
        <v>4884</v>
      </c>
      <c r="D2258" s="7" t="s">
        <v>72</v>
      </c>
      <c r="E2258" s="7" t="s">
        <v>81</v>
      </c>
      <c r="F2258" s="7" t="s">
        <v>82</v>
      </c>
      <c r="G2258" s="9">
        <v>103</v>
      </c>
      <c r="H2258" s="9">
        <v>117</v>
      </c>
      <c r="I2258" s="9">
        <v>49</v>
      </c>
      <c r="J2258" s="9">
        <v>52</v>
      </c>
      <c r="K2258" s="9">
        <v>51</v>
      </c>
      <c r="L2258" s="9">
        <v>49</v>
      </c>
      <c r="M2258" s="9">
        <v>62</v>
      </c>
      <c r="N2258" s="9">
        <v>53</v>
      </c>
      <c r="O2258" s="9">
        <v>51</v>
      </c>
      <c r="P2258" s="9">
        <v>58</v>
      </c>
      <c r="Q2258" s="11">
        <v>99</v>
      </c>
      <c r="R2258" s="11">
        <v>32</v>
      </c>
      <c r="S2258" s="11">
        <v>1</v>
      </c>
      <c r="T2258" s="11">
        <v>99</v>
      </c>
      <c r="U2258" s="11">
        <v>112</v>
      </c>
      <c r="V2258" s="11">
        <v>1</v>
      </c>
      <c r="W2258" s="11">
        <v>101</v>
      </c>
      <c r="X2258" s="11">
        <f t="shared" si="490"/>
        <v>445</v>
      </c>
      <c r="Y2258" s="11">
        <f t="shared" si="491"/>
        <v>4470</v>
      </c>
      <c r="Z2258" s="11">
        <f t="shared" si="492"/>
        <v>1635</v>
      </c>
      <c r="AA2258" s="11">
        <f t="shared" si="493"/>
        <v>3980</v>
      </c>
      <c r="AB2258" s="11">
        <f t="shared" si="494"/>
        <v>3980</v>
      </c>
      <c r="AC2258" s="11">
        <f t="shared" si="495"/>
        <v>4625</v>
      </c>
      <c r="AD2258" s="9" t="s">
        <v>487</v>
      </c>
      <c r="AE2258" s="3" t="str">
        <f>IF(ISERROR(VLOOKUP($AD2258,技まとめ!$A$1:$F$380,6,FALSE)),"－",VLOOKUP($AD2258,技まとめ!$A$1:$F$380,6,FALSE))</f>
        <v>CA</v>
      </c>
      <c r="AF2258" s="3">
        <f>IF(ISERROR(VLOOKUP($AD2258,技まとめ!$A$1:$F$380,3,FALSE)),"－",VLOOKUP($AD2258,技まとめ!$A$1:$F$380,3,FALSE))</f>
        <v>33</v>
      </c>
      <c r="AG2258" s="3">
        <f>IF(ISERROR(VLOOKUP($AD2258,技まとめ!$A$1:$F$380,5,FALSE)),"－",VLOOKUP($AD2258,技まとめ!$A$1:$F$380,5,FALSE))</f>
        <v>27</v>
      </c>
      <c r="AH2258" s="3" t="str">
        <f>IF($E2258=IF(ISERROR(VLOOKUP($AD2258,技まとめ!$A$1:$F$380,4,FALSE)),"－",VLOOKUP($AD2258,技まとめ!$A$1:$F$380,4,FALSE)),"一致","")</f>
        <v>一致</v>
      </c>
      <c r="AI2258" s="9" t="s">
        <v>347</v>
      </c>
      <c r="AJ2258" s="3" t="str">
        <f>IF(ISERROR(VLOOKUP($AI2258,技まとめ!$A$1:$F$380,6,FALSE)),"－",VLOOKUP($AI2258,技まとめ!$A$1:$F$380,6,FALSE))</f>
        <v>DR</v>
      </c>
      <c r="AK2258" s="3">
        <f>IF(ISERROR(VLOOKUP($AI2258,技まとめ!$A$1:$F$380,3,FALSE)),"－",VLOOKUP($AI2258,技まとめ!$A$1:$F$380,3,FALSE))</f>
        <v>40</v>
      </c>
      <c r="AL2258" s="3">
        <f>IF(ISERROR(VLOOKUP($AI2258,技まとめ!$A$1:$F$380,5,FALSE)),"－",VLOOKUP($AI2258,技まとめ!$A$1:$F$380,5,FALSE))</f>
        <v>31</v>
      </c>
      <c r="AM2258" s="3" t="str">
        <f>IF($E2258=IF(ISERROR(VLOOKUP($AI2258,技まとめ!$A$1:$F$380,4,FALSE)),"－",VLOOKUP($AI2258,技まとめ!$A$1:$F$380,4,FALSE)),"一致","")</f>
        <v/>
      </c>
      <c r="AN2258" s="9" t="s">
        <v>269</v>
      </c>
      <c r="AO2258" s="3" t="str">
        <f>IF(ISERROR(VLOOKUP($AN2258,技まとめ!$A$1:$F$380,6,FALSE)),"－",VLOOKUP($AN2258,技まとめ!$A$1:$F$380,6,FALSE))</f>
        <v>DR</v>
      </c>
      <c r="AP2258" s="3">
        <f>IF(ISERROR(VLOOKUP($AN2258,技まとめ!$A$1:$F$380,3,FALSE)),"－",VLOOKUP($AN2258,技まとめ!$A$1:$F$380,3,FALSE))</f>
        <v>19</v>
      </c>
      <c r="AQ2258" s="3">
        <f>IF(ISERROR(VLOOKUP($AN2258,技まとめ!$A$1:$F$380,5,FALSE)),"－",VLOOKUP($AN2258,技まとめ!$A$1:$F$380,5,FALSE))</f>
        <v>20</v>
      </c>
      <c r="AR2258" s="3" t="str">
        <f>IF($E2258=IF(ISERROR(VLOOKUP($AN2258,技まとめ!$A$1:$F$380,4,FALSE)),"－",VLOOKUP($AN2258,技まとめ!$A$1:$F$380,4,FALSE)),"一致","")</f>
        <v>一致</v>
      </c>
      <c r="AS2258" s="9" t="s">
        <v>634</v>
      </c>
      <c r="AT2258" s="3" t="str">
        <f>IF(ISERROR(VLOOKUP($AS2258,技まとめ!$A$1:$F$380,6,FALSE)),"－",VLOOKUP($AS2258,技まとめ!$A$1:$F$380,6,FALSE))</f>
        <v>DR</v>
      </c>
      <c r="AU2258" s="3">
        <f>IF(ISERROR(VLOOKUP($AS2258,技まとめ!$A$1:$F$380,3,FALSE)),"－",VLOOKUP($AS2258,技まとめ!$A$1:$F$380,3,FALSE))</f>
        <v>13</v>
      </c>
      <c r="AV2258" s="3">
        <f>IF(ISERROR(VLOOKUP($AS2258,技まとめ!$A$1:$F$380,5,FALSE)),"－",VLOOKUP($AS2258,技まとめ!$A$1:$F$380,5,FALSE))</f>
        <v>20</v>
      </c>
      <c r="AW2258" s="3" t="str">
        <f>IF($E2258=IF(ISERROR(VLOOKUP($AS2258,技まとめ!$A$1:$F$380,4,FALSE)),"－",VLOOKUP($AS2258,技まとめ!$A$1:$F$380,4,FALSE)),"一致","")</f>
        <v>一致</v>
      </c>
      <c r="AX2258" s="12" t="str">
        <f t="shared" si="496"/>
        <v>こがらしざんぞうどくぎりのじゅつたまのりピエロ</v>
      </c>
      <c r="AY2258" s="12" t="str">
        <f t="shared" si="497"/>
        <v>こがらしざんぞうどくぎりのじゅつたまのりピエロ</v>
      </c>
      <c r="AZ2258" s="12" t="str">
        <f t="shared" si="498"/>
        <v>こがらしざんぞうどくぎりのじゅつたまのりピエロ</v>
      </c>
      <c r="BA2258" s="12" t="str">
        <f t="shared" si="499"/>
        <v>こがらしざんぞうどくぎりのじゅつたまのりピエロ</v>
      </c>
      <c r="BB2258" s="11" t="str">
        <f t="shared" si="500"/>
        <v>CADRDRDR</v>
      </c>
      <c r="BC2258" s="11" t="str">
        <f t="shared" si="501"/>
        <v>CADRDRDR</v>
      </c>
      <c r="BD2258" s="11" t="str">
        <f t="shared" si="502"/>
        <v>CADRDRDR</v>
      </c>
      <c r="BE2258" s="11" t="str">
        <f t="shared" si="503"/>
        <v>CADRDRDR</v>
      </c>
    </row>
    <row r="2259" spans="1:57" ht="11.25" hidden="1" customHeight="1">
      <c r="A2259" s="6">
        <v>2258</v>
      </c>
      <c r="B2259" s="7" t="s">
        <v>4885</v>
      </c>
      <c r="C2259" s="8" t="s">
        <v>4886</v>
      </c>
      <c r="D2259" s="7" t="s">
        <v>72</v>
      </c>
      <c r="E2259" s="7" t="s">
        <v>95</v>
      </c>
      <c r="F2259" s="7" t="s">
        <v>128</v>
      </c>
      <c r="G2259" s="9">
        <v>109</v>
      </c>
      <c r="H2259" s="9">
        <v>109</v>
      </c>
      <c r="I2259" s="9">
        <v>57</v>
      </c>
      <c r="J2259" s="9">
        <v>54</v>
      </c>
      <c r="K2259" s="9">
        <v>53</v>
      </c>
      <c r="L2259" s="9">
        <v>49</v>
      </c>
      <c r="M2259" s="9">
        <v>48</v>
      </c>
      <c r="N2259" s="9">
        <v>50</v>
      </c>
      <c r="O2259" s="9">
        <v>57</v>
      </c>
      <c r="P2259" s="9">
        <v>44</v>
      </c>
      <c r="Q2259" s="11">
        <v>107</v>
      </c>
      <c r="R2259" s="11">
        <v>19</v>
      </c>
      <c r="S2259" s="11">
        <v>1</v>
      </c>
      <c r="T2259" s="11">
        <v>99</v>
      </c>
      <c r="U2259" s="11">
        <v>98</v>
      </c>
      <c r="V2259" s="11">
        <v>1</v>
      </c>
      <c r="W2259" s="11">
        <v>107</v>
      </c>
      <c r="X2259" s="11">
        <f t="shared" si="490"/>
        <v>432</v>
      </c>
      <c r="Y2259" s="11">
        <f t="shared" si="491"/>
        <v>4820</v>
      </c>
      <c r="Z2259" s="11">
        <f t="shared" si="492"/>
        <v>1210</v>
      </c>
      <c r="AA2259" s="11">
        <f t="shared" si="493"/>
        <v>4010</v>
      </c>
      <c r="AB2259" s="11">
        <f t="shared" si="494"/>
        <v>4010</v>
      </c>
      <c r="AC2259" s="11">
        <f t="shared" si="495"/>
        <v>4590</v>
      </c>
      <c r="AD2259" s="9" t="s">
        <v>543</v>
      </c>
      <c r="AE2259" s="3" t="str">
        <f>IF(ISERROR(VLOOKUP($AD2259,技まとめ!$A$1:$F$380,6,FALSE)),"－",VLOOKUP($AD2259,技まとめ!$A$1:$F$380,6,FALSE))</f>
        <v>SC</v>
      </c>
      <c r="AF2259" s="3">
        <f>IF(ISERROR(VLOOKUP($AD2259,技まとめ!$A$1:$F$380,3,FALSE)),"－",VLOOKUP($AD2259,技まとめ!$A$1:$F$380,3,FALSE))</f>
        <v>25</v>
      </c>
      <c r="AG2259" s="3">
        <f>IF(ISERROR(VLOOKUP($AD2259,技まとめ!$A$1:$F$380,5,FALSE)),"－",VLOOKUP($AD2259,技まとめ!$A$1:$F$380,5,FALSE))</f>
        <v>20</v>
      </c>
      <c r="AH2259" s="3" t="str">
        <f>IF($E2259=IF(ISERROR(VLOOKUP($AD2259,技まとめ!$A$1:$F$380,4,FALSE)),"－",VLOOKUP($AD2259,技まとめ!$A$1:$F$380,4,FALSE)),"一致","")</f>
        <v/>
      </c>
      <c r="AI2259" s="9" t="s">
        <v>735</v>
      </c>
      <c r="AJ2259" s="3" t="str">
        <f>IF(ISERROR(VLOOKUP($AI2259,技まとめ!$A$1:$F$380,6,FALSE)),"－",VLOOKUP($AI2259,技まとめ!$A$1:$F$380,6,FALSE))</f>
        <v>SC</v>
      </c>
      <c r="AK2259" s="3">
        <f>IF(ISERROR(VLOOKUP($AI2259,技まとめ!$A$1:$F$380,3,FALSE)),"－",VLOOKUP($AI2259,技まとめ!$A$1:$F$380,3,FALSE))</f>
        <v>51</v>
      </c>
      <c r="AL2259" s="3">
        <f>IF(ISERROR(VLOOKUP($AI2259,技まとめ!$A$1:$F$380,5,FALSE)),"－",VLOOKUP($AI2259,技まとめ!$A$1:$F$380,5,FALSE))</f>
        <v>31</v>
      </c>
      <c r="AM2259" s="3" t="str">
        <f>IF($E2259=IF(ISERROR(VLOOKUP($AI2259,技まとめ!$A$1:$F$380,4,FALSE)),"－",VLOOKUP($AI2259,技まとめ!$A$1:$F$380,4,FALSE)),"一致","")</f>
        <v/>
      </c>
      <c r="AN2259" s="9" t="s">
        <v>122</v>
      </c>
      <c r="AO2259" s="3" t="str">
        <f>IF(ISERROR(VLOOKUP($AN2259,技まとめ!$A$1:$F$380,6,FALSE)),"－",VLOOKUP($AN2259,技まとめ!$A$1:$F$380,6,FALSE))</f>
        <v>NS</v>
      </c>
      <c r="AP2259" s="3">
        <f>IF(ISERROR(VLOOKUP($AN2259,技まとめ!$A$1:$F$380,3,FALSE)),"－",VLOOKUP($AN2259,技まとめ!$A$1:$F$380,3,FALSE))</f>
        <v>25</v>
      </c>
      <c r="AQ2259" s="3">
        <f>IF(ISERROR(VLOOKUP($AN2259,技まとめ!$A$1:$F$380,5,FALSE)),"－",VLOOKUP($AN2259,技まとめ!$A$1:$F$380,5,FALSE))</f>
        <v>20</v>
      </c>
      <c r="AR2259" s="3" t="str">
        <f>IF($E2259=IF(ISERROR(VLOOKUP($AN2259,技まとめ!$A$1:$F$380,4,FALSE)),"－",VLOOKUP($AN2259,技まとめ!$A$1:$F$380,4,FALSE)),"一致","")</f>
        <v/>
      </c>
      <c r="AS2259" s="9" t="s">
        <v>1134</v>
      </c>
      <c r="AT2259" s="3" t="str">
        <f>IF(ISERROR(VLOOKUP($AS2259,技まとめ!$A$1:$F$380,6,FALSE)),"－",VLOOKUP($AS2259,技まとめ!$A$1:$F$380,6,FALSE))</f>
        <v>NS</v>
      </c>
      <c r="AU2259" s="3">
        <f>IF(ISERROR(VLOOKUP($AS2259,技まとめ!$A$1:$F$380,3,FALSE)),"－",VLOOKUP($AS2259,技まとめ!$A$1:$F$380,3,FALSE))</f>
        <v>70</v>
      </c>
      <c r="AV2259" s="3">
        <f>IF(ISERROR(VLOOKUP($AS2259,技まとめ!$A$1:$F$380,5,FALSE)),"－",VLOOKUP($AS2259,技まとめ!$A$1:$F$380,5,FALSE))</f>
        <v>40</v>
      </c>
      <c r="AW2259" s="3" t="str">
        <f>IF($E2259=IF(ISERROR(VLOOKUP($AS2259,技まとめ!$A$1:$F$380,4,FALSE)),"－",VLOOKUP($AS2259,技まとめ!$A$1:$F$380,4,FALSE)),"一致","")</f>
        <v/>
      </c>
      <c r="AX2259" s="12" t="str">
        <f t="shared" si="496"/>
        <v>スピニングシュートダブルグレネードグレネードショットメガロドン</v>
      </c>
      <c r="AY2259" s="12" t="str">
        <f t="shared" si="497"/>
        <v>スピニングシュートダブルグレネードグレネードショットメガロドン</v>
      </c>
      <c r="AZ2259" s="12" t="str">
        <f t="shared" si="498"/>
        <v>スピニングシュートダブルグレネードグレネードショットメガロドン</v>
      </c>
      <c r="BA2259" s="12" t="str">
        <f t="shared" si="499"/>
        <v>スピニングシュートダブルグレネードグレネードショットメガロドン</v>
      </c>
      <c r="BB2259" s="11" t="str">
        <f t="shared" si="500"/>
        <v>SCSCNSNS</v>
      </c>
      <c r="BC2259" s="11" t="str">
        <f t="shared" si="501"/>
        <v>SCSCNSNS</v>
      </c>
      <c r="BD2259" s="11" t="str">
        <f t="shared" si="502"/>
        <v>SCSCNSNS</v>
      </c>
      <c r="BE2259" s="11" t="str">
        <f t="shared" si="503"/>
        <v>SCSCNSNS</v>
      </c>
    </row>
    <row r="2260" spans="1:57" ht="11.25" hidden="1" customHeight="1">
      <c r="A2260" s="6">
        <v>2259</v>
      </c>
      <c r="B2260" s="7" t="s">
        <v>4887</v>
      </c>
      <c r="C2260" s="8" t="s">
        <v>4888</v>
      </c>
      <c r="D2260" s="7" t="s">
        <v>72</v>
      </c>
      <c r="E2260" s="7" t="s">
        <v>81</v>
      </c>
      <c r="F2260" s="7" t="s">
        <v>82</v>
      </c>
      <c r="G2260" s="9">
        <v>108</v>
      </c>
      <c r="H2260" s="9">
        <v>119</v>
      </c>
      <c r="I2260" s="9">
        <v>56</v>
      </c>
      <c r="J2260" s="9">
        <v>53</v>
      </c>
      <c r="K2260" s="9">
        <v>51</v>
      </c>
      <c r="L2260" s="9">
        <v>54</v>
      </c>
      <c r="M2260" s="9">
        <v>48</v>
      </c>
      <c r="N2260" s="9">
        <v>51</v>
      </c>
      <c r="O2260" s="9">
        <v>51</v>
      </c>
      <c r="P2260" s="9">
        <v>71</v>
      </c>
      <c r="Q2260" s="11">
        <v>106</v>
      </c>
      <c r="R2260" s="11">
        <v>44</v>
      </c>
      <c r="S2260" s="11">
        <v>1</v>
      </c>
      <c r="T2260" s="11">
        <v>104</v>
      </c>
      <c r="U2260" s="11">
        <v>98</v>
      </c>
      <c r="V2260" s="11">
        <v>1</v>
      </c>
      <c r="W2260" s="11">
        <v>101</v>
      </c>
      <c r="X2260" s="11">
        <f t="shared" si="490"/>
        <v>455</v>
      </c>
      <c r="Y2260" s="11">
        <f t="shared" si="491"/>
        <v>4750</v>
      </c>
      <c r="Z2260" s="11">
        <f t="shared" si="492"/>
        <v>2055</v>
      </c>
      <c r="AA2260" s="11">
        <f t="shared" si="493"/>
        <v>4155</v>
      </c>
      <c r="AB2260" s="11">
        <f t="shared" si="494"/>
        <v>4155</v>
      </c>
      <c r="AC2260" s="11">
        <f t="shared" si="495"/>
        <v>4885</v>
      </c>
      <c r="AD2260" s="9" t="s">
        <v>269</v>
      </c>
      <c r="AE2260" s="3" t="str">
        <f>IF(ISERROR(VLOOKUP($AD2260,技まとめ!$A$1:$F$380,6,FALSE)),"－",VLOOKUP($AD2260,技まとめ!$A$1:$F$380,6,FALSE))</f>
        <v>DR</v>
      </c>
      <c r="AF2260" s="3">
        <f>IF(ISERROR(VLOOKUP($AD2260,技まとめ!$A$1:$F$380,3,FALSE)),"－",VLOOKUP($AD2260,技まとめ!$A$1:$F$380,3,FALSE))</f>
        <v>19</v>
      </c>
      <c r="AG2260" s="3">
        <f>IF(ISERROR(VLOOKUP($AD2260,技まとめ!$A$1:$F$380,5,FALSE)),"－",VLOOKUP($AD2260,技まとめ!$A$1:$F$380,5,FALSE))</f>
        <v>20</v>
      </c>
      <c r="AH2260" s="3" t="str">
        <f>IF($E2260=IF(ISERROR(VLOOKUP($AD2260,技まとめ!$A$1:$F$380,4,FALSE)),"－",VLOOKUP($AD2260,技まとめ!$A$1:$F$380,4,FALSE)),"一致","")</f>
        <v>一致</v>
      </c>
      <c r="AI2260" s="9" t="s">
        <v>295</v>
      </c>
      <c r="AJ2260" s="3" t="str">
        <f>IF(ISERROR(VLOOKUP($AI2260,技まとめ!$A$1:$F$380,6,FALSE)),"－",VLOOKUP($AI2260,技まとめ!$A$1:$F$380,6,FALSE))</f>
        <v>DR</v>
      </c>
      <c r="AK2260" s="3">
        <f>IF(ISERROR(VLOOKUP($AI2260,技まとめ!$A$1:$F$380,3,FALSE)),"－",VLOOKUP($AI2260,技まとめ!$A$1:$F$380,3,FALSE))</f>
        <v>13</v>
      </c>
      <c r="AL2260" s="3">
        <f>IF(ISERROR(VLOOKUP($AI2260,技まとめ!$A$1:$F$380,5,FALSE)),"－",VLOOKUP($AI2260,技まとめ!$A$1:$F$380,5,FALSE))</f>
        <v>20</v>
      </c>
      <c r="AM2260" s="3" t="str">
        <f>IF($E2260=IF(ISERROR(VLOOKUP($AI2260,技まとめ!$A$1:$F$380,4,FALSE)),"－",VLOOKUP($AI2260,技まとめ!$A$1:$F$380,4,FALSE)),"一致","")</f>
        <v/>
      </c>
      <c r="AN2260" s="9" t="s">
        <v>162</v>
      </c>
      <c r="AO2260" s="3" t="str">
        <f>IF(ISERROR(VLOOKUP($AN2260,技まとめ!$A$1:$F$380,6,FALSE)),"－",VLOOKUP($AN2260,技まとめ!$A$1:$F$380,6,FALSE))</f>
        <v>DR</v>
      </c>
      <c r="AP2260" s="3">
        <f>IF(ISERROR(VLOOKUP($AN2260,技まとめ!$A$1:$F$380,3,FALSE)),"－",VLOOKUP($AN2260,技まとめ!$A$1:$F$380,3,FALSE))</f>
        <v>56</v>
      </c>
      <c r="AQ2260" s="3">
        <f>IF(ISERROR(VLOOKUP($AN2260,技まとめ!$A$1:$F$380,5,FALSE)),"－",VLOOKUP($AN2260,技まとめ!$A$1:$F$380,5,FALSE))</f>
        <v>25</v>
      </c>
      <c r="AR2260" s="3" t="str">
        <f>IF($E2260=IF(ISERROR(VLOOKUP($AN2260,技まとめ!$A$1:$F$380,4,FALSE)),"－",VLOOKUP($AN2260,技まとめ!$A$1:$F$380,4,FALSE)),"一致","")</f>
        <v/>
      </c>
      <c r="AS2260" s="9" t="s">
        <v>83</v>
      </c>
      <c r="AT2260" s="3" t="str">
        <f>IF(ISERROR(VLOOKUP($AS2260,技まとめ!$A$1:$F$380,6,FALSE)),"－",VLOOKUP($AS2260,技まとめ!$A$1:$F$380,6,FALSE))</f>
        <v>DR</v>
      </c>
      <c r="AU2260" s="3">
        <f>IF(ISERROR(VLOOKUP($AS2260,技まとめ!$A$1:$F$380,3,FALSE)),"－",VLOOKUP($AS2260,技まとめ!$A$1:$F$380,3,FALSE))</f>
        <v>13</v>
      </c>
      <c r="AV2260" s="3">
        <f>IF(ISERROR(VLOOKUP($AS2260,技まとめ!$A$1:$F$380,5,FALSE)),"－",VLOOKUP($AS2260,技まとめ!$A$1:$F$380,5,FALSE))</f>
        <v>20</v>
      </c>
      <c r="AW2260" s="3" t="str">
        <f>IF($E2260=IF(ISERROR(VLOOKUP($AS2260,技まとめ!$A$1:$F$380,4,FALSE)),"－",VLOOKUP($AS2260,技まとめ!$A$1:$F$380,4,FALSE)),"一致","")</f>
        <v>一致</v>
      </c>
      <c r="AX2260" s="12" t="str">
        <f t="shared" si="496"/>
        <v>どくぎりのじゅつダッシュアクセルジャッジスルーしっぷうダッシュ</v>
      </c>
      <c r="AY2260" s="12" t="str">
        <f t="shared" si="497"/>
        <v>どくぎりのじゅつダッシュアクセルジャッジスルーしっぷうダッシュ</v>
      </c>
      <c r="AZ2260" s="12" t="str">
        <f t="shared" si="498"/>
        <v>どくぎりのじゅつダッシュアクセルジャッジスルーしっぷうダッシュ</v>
      </c>
      <c r="BA2260" s="12" t="str">
        <f t="shared" si="499"/>
        <v>どくぎりのじゅつダッシュアクセルジャッジスルーしっぷうダッシュ</v>
      </c>
      <c r="BB2260" s="11" t="str">
        <f t="shared" si="500"/>
        <v>DRDRDRDR</v>
      </c>
      <c r="BC2260" s="11" t="str">
        <f t="shared" si="501"/>
        <v>DRDRDRDR</v>
      </c>
      <c r="BD2260" s="11" t="str">
        <f t="shared" si="502"/>
        <v>DRDRDRDR</v>
      </c>
      <c r="BE2260" s="11" t="str">
        <f t="shared" si="503"/>
        <v>DRDRDRDR</v>
      </c>
    </row>
    <row r="2261" spans="1:57" ht="11.25" hidden="1" customHeight="1">
      <c r="A2261" s="6">
        <v>2260</v>
      </c>
      <c r="B2261" s="7" t="s">
        <v>4889</v>
      </c>
      <c r="C2261" s="8" t="s">
        <v>4890</v>
      </c>
      <c r="D2261" s="7" t="s">
        <v>72</v>
      </c>
      <c r="E2261" s="7" t="s">
        <v>102</v>
      </c>
      <c r="F2261" s="7" t="s">
        <v>82</v>
      </c>
      <c r="G2261" s="9">
        <v>124</v>
      </c>
      <c r="H2261" s="9">
        <v>94</v>
      </c>
      <c r="I2261" s="9">
        <v>53</v>
      </c>
      <c r="J2261" s="9">
        <v>49</v>
      </c>
      <c r="K2261" s="9">
        <v>50</v>
      </c>
      <c r="L2261" s="9">
        <v>50</v>
      </c>
      <c r="M2261" s="9">
        <v>52</v>
      </c>
      <c r="N2261" s="9">
        <v>49</v>
      </c>
      <c r="O2261" s="9">
        <v>59</v>
      </c>
      <c r="P2261" s="9">
        <v>47</v>
      </c>
      <c r="Q2261" s="11">
        <v>103</v>
      </c>
      <c r="R2261" s="11">
        <v>13</v>
      </c>
      <c r="S2261" s="11">
        <v>1</v>
      </c>
      <c r="T2261" s="11">
        <v>100</v>
      </c>
      <c r="U2261" s="11">
        <v>102</v>
      </c>
      <c r="V2261" s="11">
        <v>1</v>
      </c>
      <c r="W2261" s="11">
        <v>109</v>
      </c>
      <c r="X2261" s="11">
        <f t="shared" si="490"/>
        <v>429</v>
      </c>
      <c r="Y2261" s="11">
        <f t="shared" si="491"/>
        <v>4670</v>
      </c>
      <c r="Z2261" s="11">
        <f t="shared" si="492"/>
        <v>1010</v>
      </c>
      <c r="AA2261" s="11">
        <f t="shared" si="493"/>
        <v>4055</v>
      </c>
      <c r="AB2261" s="11">
        <f t="shared" si="494"/>
        <v>4055</v>
      </c>
      <c r="AC2261" s="11">
        <f t="shared" si="495"/>
        <v>4610</v>
      </c>
      <c r="AD2261" s="9" t="s">
        <v>5010</v>
      </c>
      <c r="AE2261" s="3" t="str">
        <f>IF(ISERROR(VLOOKUP($AD2261,技まとめ!$A$1:$F$380,6,FALSE)),"－",VLOOKUP($AD2261,技まとめ!$A$1:$F$380,6,FALSE))</f>
        <v>－</v>
      </c>
      <c r="AF2261" s="3">
        <f>IF(ISERROR(VLOOKUP($AD2261,技まとめ!$A$1:$F$380,3,FALSE)),"－",VLOOKUP($AD2261,技まとめ!$A$1:$F$380,3,FALSE))</f>
        <v>0</v>
      </c>
      <c r="AG2261" s="3">
        <f>IF(ISERROR(VLOOKUP($AD2261,技まとめ!$A$1:$F$380,5,FALSE)),"－",VLOOKUP($AD2261,技まとめ!$A$1:$F$380,5,FALSE))</f>
        <v>0</v>
      </c>
      <c r="AH2261" s="3" t="str">
        <f>IF($E2261=IF(ISERROR(VLOOKUP($AD2261,技まとめ!$A$1:$F$380,4,FALSE)),"－",VLOOKUP($AD2261,技まとめ!$A$1:$F$380,4,FALSE)),"一致","")</f>
        <v/>
      </c>
      <c r="AI2261" s="9" t="s">
        <v>263</v>
      </c>
      <c r="AJ2261" s="3" t="str">
        <f>IF(ISERROR(VLOOKUP($AI2261,技まとめ!$A$1:$F$380,6,FALSE)),"－",VLOOKUP($AI2261,技まとめ!$A$1:$F$380,6,FALSE))</f>
        <v>DR</v>
      </c>
      <c r="AK2261" s="3">
        <f>IF(ISERROR(VLOOKUP($AI2261,技まとめ!$A$1:$F$380,3,FALSE)),"－",VLOOKUP($AI2261,技まとめ!$A$1:$F$380,3,FALSE))</f>
        <v>16</v>
      </c>
      <c r="AL2261" s="3">
        <f>IF(ISERROR(VLOOKUP($AI2261,技まとめ!$A$1:$F$380,5,FALSE)),"－",VLOOKUP($AI2261,技まとめ!$A$1:$F$380,5,FALSE))</f>
        <v>21</v>
      </c>
      <c r="AM2261" s="3" t="str">
        <f>IF($E2261=IF(ISERROR(VLOOKUP($AI2261,技まとめ!$A$1:$F$380,4,FALSE)),"－",VLOOKUP($AI2261,技まとめ!$A$1:$F$380,4,FALSE)),"一致","")</f>
        <v/>
      </c>
      <c r="AN2261" s="9" t="s">
        <v>168</v>
      </c>
      <c r="AO2261" s="3" t="str">
        <f>IF(ISERROR(VLOOKUP($AN2261,技まとめ!$A$1:$F$380,6,FALSE)),"－",VLOOKUP($AN2261,技まとめ!$A$1:$F$380,6,FALSE))</f>
        <v>BL</v>
      </c>
      <c r="AP2261" s="3">
        <f>IF(ISERROR(VLOOKUP($AN2261,技まとめ!$A$1:$F$380,3,FALSE)),"－",VLOOKUP($AN2261,技まとめ!$A$1:$F$380,3,FALSE))</f>
        <v>25</v>
      </c>
      <c r="AQ2261" s="3">
        <f>IF(ISERROR(VLOOKUP($AN2261,技まとめ!$A$1:$F$380,5,FALSE)),"－",VLOOKUP($AN2261,技まとめ!$A$1:$F$380,5,FALSE))</f>
        <v>12</v>
      </c>
      <c r="AR2261" s="3" t="str">
        <f>IF($E2261=IF(ISERROR(VLOOKUP($AN2261,技まとめ!$A$1:$F$380,4,FALSE)),"－",VLOOKUP($AN2261,技まとめ!$A$1:$F$380,4,FALSE)),"一致","")</f>
        <v/>
      </c>
      <c r="AS2261" s="9" t="s">
        <v>414</v>
      </c>
      <c r="AT2261" s="3" t="str">
        <f>IF(ISERROR(VLOOKUP($AS2261,技まとめ!$A$1:$F$380,6,FALSE)),"－",VLOOKUP($AS2261,技まとめ!$A$1:$F$380,6,FALSE))</f>
        <v>DR</v>
      </c>
      <c r="AU2261" s="3">
        <f>IF(ISERROR(VLOOKUP($AS2261,技まとめ!$A$1:$F$380,3,FALSE)),"－",VLOOKUP($AS2261,技まとめ!$A$1:$F$380,3,FALSE))</f>
        <v>69</v>
      </c>
      <c r="AV2261" s="3">
        <f>IF(ISERROR(VLOOKUP($AS2261,技まとめ!$A$1:$F$380,5,FALSE)),"－",VLOOKUP($AS2261,技まとめ!$A$1:$F$380,5,FALSE))</f>
        <v>44</v>
      </c>
      <c r="AW2261" s="3" t="str">
        <f>IF($E2261=IF(ISERROR(VLOOKUP($AS2261,技まとめ!$A$1:$F$380,4,FALSE)),"－",VLOOKUP($AS2261,技まとめ!$A$1:$F$380,4,FALSE)),"一致","")</f>
        <v>一致</v>
      </c>
      <c r="AX2261" s="12" t="str">
        <f t="shared" si="496"/>
        <v>イカサマ！マジックキラースライドライアーショット</v>
      </c>
      <c r="AY2261" s="12" t="str">
        <f t="shared" si="497"/>
        <v>イカサマ！マジックキラースライドライアーショット</v>
      </c>
      <c r="AZ2261" s="12" t="str">
        <f t="shared" si="498"/>
        <v>イカサマ！マジックキラースライドライアーショット</v>
      </c>
      <c r="BA2261" s="12" t="str">
        <f t="shared" si="499"/>
        <v>イカサマ！マジックキラースライドライアーショット</v>
      </c>
      <c r="BB2261" s="11" t="str">
        <f t="shared" si="500"/>
        <v>－DRBLDR</v>
      </c>
      <c r="BC2261" s="11" t="str">
        <f t="shared" si="501"/>
        <v>－DRBLDR</v>
      </c>
      <c r="BD2261" s="11" t="str">
        <f t="shared" si="502"/>
        <v>－DRBLDR</v>
      </c>
      <c r="BE2261" s="11" t="str">
        <f t="shared" si="503"/>
        <v>－DRBLDR</v>
      </c>
    </row>
    <row r="2262" spans="1:57" ht="11.25" hidden="1" customHeight="1">
      <c r="A2262" s="6">
        <v>2261</v>
      </c>
      <c r="B2262" s="7" t="s">
        <v>4891</v>
      </c>
      <c r="C2262" s="8" t="s">
        <v>4892</v>
      </c>
      <c r="D2262" s="7" t="s">
        <v>72</v>
      </c>
      <c r="E2262" s="7" t="s">
        <v>73</v>
      </c>
      <c r="F2262" s="7" t="s">
        <v>109</v>
      </c>
      <c r="G2262" s="9">
        <v>120</v>
      </c>
      <c r="H2262" s="9">
        <v>102</v>
      </c>
      <c r="I2262" s="9">
        <v>52</v>
      </c>
      <c r="J2262" s="9">
        <v>58</v>
      </c>
      <c r="K2262" s="9">
        <v>48</v>
      </c>
      <c r="L2262" s="9">
        <v>52</v>
      </c>
      <c r="M2262" s="9">
        <v>53</v>
      </c>
      <c r="N2262" s="9">
        <v>50</v>
      </c>
      <c r="O2262" s="9">
        <v>53</v>
      </c>
      <c r="P2262" s="9">
        <v>58</v>
      </c>
      <c r="Q2262" s="11">
        <v>102</v>
      </c>
      <c r="R2262" s="11">
        <v>32</v>
      </c>
      <c r="S2262" s="11">
        <v>1</v>
      </c>
      <c r="T2262" s="11">
        <v>102</v>
      </c>
      <c r="U2262" s="11">
        <v>103</v>
      </c>
      <c r="V2262" s="11">
        <v>1</v>
      </c>
      <c r="W2262" s="11">
        <v>103</v>
      </c>
      <c r="X2262" s="11">
        <f t="shared" si="490"/>
        <v>444</v>
      </c>
      <c r="Y2262" s="11">
        <f t="shared" si="491"/>
        <v>4600</v>
      </c>
      <c r="Z2262" s="11">
        <f t="shared" si="492"/>
        <v>1645</v>
      </c>
      <c r="AA2262" s="11">
        <f t="shared" si="493"/>
        <v>4095</v>
      </c>
      <c r="AB2262" s="11">
        <f t="shared" si="494"/>
        <v>4095</v>
      </c>
      <c r="AC2262" s="11">
        <f t="shared" si="495"/>
        <v>4755</v>
      </c>
      <c r="AD2262" s="9" t="s">
        <v>83</v>
      </c>
      <c r="AE2262" s="3" t="str">
        <f>IF(ISERROR(VLOOKUP($AD2262,技まとめ!$A$1:$F$380,6,FALSE)),"－",VLOOKUP($AD2262,技まとめ!$A$1:$F$380,6,FALSE))</f>
        <v>DR</v>
      </c>
      <c r="AF2262" s="3">
        <f>IF(ISERROR(VLOOKUP($AD2262,技まとめ!$A$1:$F$380,3,FALSE)),"－",VLOOKUP($AD2262,技まとめ!$A$1:$F$380,3,FALSE))</f>
        <v>13</v>
      </c>
      <c r="AG2262" s="3">
        <f>IF(ISERROR(VLOOKUP($AD2262,技まとめ!$A$1:$F$380,5,FALSE)),"－",VLOOKUP($AD2262,技まとめ!$A$1:$F$380,5,FALSE))</f>
        <v>20</v>
      </c>
      <c r="AH2262" s="3" t="str">
        <f>IF($E2262=IF(ISERROR(VLOOKUP($AD2262,技まとめ!$A$1:$F$380,4,FALSE)),"－",VLOOKUP($AD2262,技まとめ!$A$1:$F$380,4,FALSE)),"一致","")</f>
        <v/>
      </c>
      <c r="AI2262" s="9" t="s">
        <v>710</v>
      </c>
      <c r="AJ2262" s="3" t="str">
        <f>IF(ISERROR(VLOOKUP($AI2262,技まとめ!$A$1:$F$380,6,FALSE)),"－",VLOOKUP($AI2262,技まとめ!$A$1:$F$380,6,FALSE))</f>
        <v>DR</v>
      </c>
      <c r="AK2262" s="3">
        <f>IF(ISERROR(VLOOKUP($AI2262,技まとめ!$A$1:$F$380,3,FALSE)),"－",VLOOKUP($AI2262,技まとめ!$A$1:$F$380,3,FALSE))</f>
        <v>15</v>
      </c>
      <c r="AL2262" s="3">
        <f>IF(ISERROR(VLOOKUP($AI2262,技まとめ!$A$1:$F$380,5,FALSE)),"－",VLOOKUP($AI2262,技まとめ!$A$1:$F$380,5,FALSE))</f>
        <v>20</v>
      </c>
      <c r="AM2262" s="3" t="str">
        <f>IF($E2262=IF(ISERROR(VLOOKUP($AI2262,技まとめ!$A$1:$F$380,4,FALSE)),"－",VLOOKUP($AI2262,技まとめ!$A$1:$F$380,4,FALSE)),"一致","")</f>
        <v/>
      </c>
      <c r="AN2262" s="9" t="s">
        <v>586</v>
      </c>
      <c r="AO2262" s="3" t="str">
        <f>IF(ISERROR(VLOOKUP($AN2262,技まとめ!$A$1:$F$380,6,FALSE)),"－",VLOOKUP($AN2262,技まとめ!$A$1:$F$380,6,FALSE))</f>
        <v>BL</v>
      </c>
      <c r="AP2262" s="3">
        <f>IF(ISERROR(VLOOKUP($AN2262,技まとめ!$A$1:$F$380,3,FALSE)),"－",VLOOKUP($AN2262,技まとめ!$A$1:$F$380,3,FALSE))</f>
        <v>54</v>
      </c>
      <c r="AQ2262" s="3">
        <f>IF(ISERROR(VLOOKUP($AN2262,技まとめ!$A$1:$F$380,5,FALSE)),"－",VLOOKUP($AN2262,技まとめ!$A$1:$F$380,5,FALSE))</f>
        <v>36</v>
      </c>
      <c r="AR2262" s="3" t="str">
        <f>IF($E2262=IF(ISERROR(VLOOKUP($AN2262,技まとめ!$A$1:$F$380,4,FALSE)),"－",VLOOKUP($AN2262,技まとめ!$A$1:$F$380,4,FALSE)),"一致","")</f>
        <v>一致</v>
      </c>
      <c r="AS2262" s="9" t="s">
        <v>227</v>
      </c>
      <c r="AT2262" s="3" t="str">
        <f>IF(ISERROR(VLOOKUP($AS2262,技まとめ!$A$1:$F$380,6,FALSE)),"－",VLOOKUP($AS2262,技まとめ!$A$1:$F$380,6,FALSE))</f>
        <v>CA</v>
      </c>
      <c r="AU2262" s="3">
        <f>IF(ISERROR(VLOOKUP($AS2262,技まとめ!$A$1:$F$380,3,FALSE)),"－",VLOOKUP($AS2262,技まとめ!$A$1:$F$380,3,FALSE))</f>
        <v>60</v>
      </c>
      <c r="AV2262" s="3">
        <f>IF(ISERROR(VLOOKUP($AS2262,技まとめ!$A$1:$F$380,5,FALSE)),"－",VLOOKUP($AS2262,技まとめ!$A$1:$F$380,5,FALSE))</f>
        <v>37</v>
      </c>
      <c r="AW2262" s="3" t="str">
        <f>IF($E2262=IF(ISERROR(VLOOKUP($AS2262,技まとめ!$A$1:$F$380,4,FALSE)),"－",VLOOKUP($AS2262,技まとめ!$A$1:$F$380,4,FALSE)),"一致","")</f>
        <v/>
      </c>
      <c r="AX2262" s="12" t="str">
        <f t="shared" si="496"/>
        <v>しっぷうダッシュひとりワンツーグレイブストーンガラティーン</v>
      </c>
      <c r="AY2262" s="12" t="str">
        <f t="shared" si="497"/>
        <v>しっぷうダッシュひとりワンツーグレイブストーンガラティーン</v>
      </c>
      <c r="AZ2262" s="12" t="str">
        <f t="shared" si="498"/>
        <v>しっぷうダッシュひとりワンツーグレイブストーンガラティーン</v>
      </c>
      <c r="BA2262" s="12" t="str">
        <f t="shared" si="499"/>
        <v>しっぷうダッシュひとりワンツーグレイブストーンガラティーン</v>
      </c>
      <c r="BB2262" s="11" t="str">
        <f t="shared" si="500"/>
        <v>DRDRBLCA</v>
      </c>
      <c r="BC2262" s="11" t="str">
        <f t="shared" si="501"/>
        <v>DRDRBLCA</v>
      </c>
      <c r="BD2262" s="11" t="str">
        <f t="shared" si="502"/>
        <v>DRDRBLCA</v>
      </c>
      <c r="BE2262" s="11" t="str">
        <f t="shared" si="503"/>
        <v>DRDRBLCA</v>
      </c>
    </row>
    <row r="2263" spans="1:57" ht="11.25" hidden="1" customHeight="1">
      <c r="A2263" s="6">
        <v>2262</v>
      </c>
      <c r="B2263" s="7" t="s">
        <v>4893</v>
      </c>
      <c r="C2263" s="8" t="s">
        <v>4894</v>
      </c>
      <c r="D2263" s="7" t="s">
        <v>72</v>
      </c>
      <c r="E2263" s="7" t="s">
        <v>95</v>
      </c>
      <c r="F2263" s="7" t="s">
        <v>109</v>
      </c>
      <c r="G2263" s="9">
        <v>120</v>
      </c>
      <c r="H2263" s="9">
        <v>98</v>
      </c>
      <c r="I2263" s="9">
        <v>53</v>
      </c>
      <c r="J2263" s="9">
        <v>65</v>
      </c>
      <c r="K2263" s="9">
        <v>50</v>
      </c>
      <c r="L2263" s="9">
        <v>48</v>
      </c>
      <c r="M2263" s="9">
        <v>56</v>
      </c>
      <c r="N2263" s="9">
        <v>50</v>
      </c>
      <c r="O2263" s="9">
        <v>54</v>
      </c>
      <c r="P2263" s="9">
        <v>35</v>
      </c>
      <c r="Q2263" s="11">
        <v>103</v>
      </c>
      <c r="R2263" s="11">
        <v>18</v>
      </c>
      <c r="S2263" s="11">
        <v>1</v>
      </c>
      <c r="T2263" s="11">
        <v>98</v>
      </c>
      <c r="U2263" s="11">
        <v>106</v>
      </c>
      <c r="V2263" s="11">
        <v>1</v>
      </c>
      <c r="W2263" s="11">
        <v>104</v>
      </c>
      <c r="X2263" s="11">
        <f t="shared" si="490"/>
        <v>431</v>
      </c>
      <c r="Y2263" s="11">
        <f t="shared" si="491"/>
        <v>4645</v>
      </c>
      <c r="Z2263" s="11">
        <f t="shared" si="492"/>
        <v>1160</v>
      </c>
      <c r="AA2263" s="11">
        <f t="shared" si="493"/>
        <v>3960</v>
      </c>
      <c r="AB2263" s="11">
        <f t="shared" si="494"/>
        <v>3960</v>
      </c>
      <c r="AC2263" s="11">
        <f t="shared" si="495"/>
        <v>4530</v>
      </c>
      <c r="AD2263" s="9" t="s">
        <v>269</v>
      </c>
      <c r="AE2263" s="3" t="str">
        <f>IF(ISERROR(VLOOKUP($AD2263,技まとめ!$A$1:$F$380,6,FALSE)),"－",VLOOKUP($AD2263,技まとめ!$A$1:$F$380,6,FALSE))</f>
        <v>DR</v>
      </c>
      <c r="AF2263" s="3">
        <f>IF(ISERROR(VLOOKUP($AD2263,技まとめ!$A$1:$F$380,3,FALSE)),"－",VLOOKUP($AD2263,技まとめ!$A$1:$F$380,3,FALSE))</f>
        <v>19</v>
      </c>
      <c r="AG2263" s="3">
        <f>IF(ISERROR(VLOOKUP($AD2263,技まとめ!$A$1:$F$380,5,FALSE)),"－",VLOOKUP($AD2263,技まとめ!$A$1:$F$380,5,FALSE))</f>
        <v>20</v>
      </c>
      <c r="AH2263" s="3" t="str">
        <f>IF($E2263=IF(ISERROR(VLOOKUP($AD2263,技まとめ!$A$1:$F$380,4,FALSE)),"－",VLOOKUP($AD2263,技まとめ!$A$1:$F$380,4,FALSE)),"一致","")</f>
        <v/>
      </c>
      <c r="AI2263" s="9" t="s">
        <v>988</v>
      </c>
      <c r="AJ2263" s="3" t="str">
        <f>IF(ISERROR(VLOOKUP($AI2263,技まとめ!$A$1:$F$380,6,FALSE)),"－",VLOOKUP($AI2263,技まとめ!$A$1:$F$380,6,FALSE))</f>
        <v>CA</v>
      </c>
      <c r="AK2263" s="3">
        <f>IF(ISERROR(VLOOKUP($AI2263,技まとめ!$A$1:$F$380,3,FALSE)),"－",VLOOKUP($AI2263,技まとめ!$A$1:$F$380,3,FALSE))</f>
        <v>65</v>
      </c>
      <c r="AL2263" s="3">
        <f>IF(ISERROR(VLOOKUP($AI2263,技まとめ!$A$1:$F$380,5,FALSE)),"－",VLOOKUP($AI2263,技まとめ!$A$1:$F$380,5,FALSE))</f>
        <v>40</v>
      </c>
      <c r="AM2263" s="3" t="str">
        <f>IF($E2263=IF(ISERROR(VLOOKUP($AI2263,技まとめ!$A$1:$F$380,4,FALSE)),"－",VLOOKUP($AI2263,技まとめ!$A$1:$F$380,4,FALSE)),"一致","")</f>
        <v>一致</v>
      </c>
      <c r="AN2263" s="9" t="s">
        <v>174</v>
      </c>
      <c r="AO2263" s="3" t="str">
        <f>IF(ISERROR(VLOOKUP($AN2263,技まとめ!$A$1:$F$380,6,FALSE)),"－",VLOOKUP($AN2263,技まとめ!$A$1:$F$380,6,FALSE))</f>
        <v>BL</v>
      </c>
      <c r="AP2263" s="3">
        <f>IF(ISERROR(VLOOKUP($AN2263,技まとめ!$A$1:$F$380,3,FALSE)),"－",VLOOKUP($AN2263,技まとめ!$A$1:$F$380,3,FALSE))</f>
        <v>102</v>
      </c>
      <c r="AQ2263" s="3">
        <f>IF(ISERROR(VLOOKUP($AN2263,技まとめ!$A$1:$F$380,5,FALSE)),"－",VLOOKUP($AN2263,技まとめ!$A$1:$F$380,5,FALSE))</f>
        <v>57</v>
      </c>
      <c r="AR2263" s="3" t="str">
        <f>IF($E2263=IF(ISERROR(VLOOKUP($AN2263,技まとめ!$A$1:$F$380,4,FALSE)),"－",VLOOKUP($AN2263,技まとめ!$A$1:$F$380,4,FALSE)),"一致","")</f>
        <v>一致</v>
      </c>
      <c r="AS2263" s="9" t="s">
        <v>235</v>
      </c>
      <c r="AT2263" s="3" t="str">
        <f>IF(ISERROR(VLOOKUP($AS2263,技まとめ!$A$1:$F$380,6,FALSE)),"－",VLOOKUP($AS2263,技まとめ!$A$1:$F$380,6,FALSE))</f>
        <v>BL</v>
      </c>
      <c r="AU2263" s="3">
        <f>IF(ISERROR(VLOOKUP($AS2263,技まとめ!$A$1:$F$380,3,FALSE)),"－",VLOOKUP($AS2263,技まとめ!$A$1:$F$380,3,FALSE))</f>
        <v>18</v>
      </c>
      <c r="AV2263" s="3">
        <f>IF(ISERROR(VLOOKUP($AS2263,技まとめ!$A$1:$F$380,5,FALSE)),"－",VLOOKUP($AS2263,技まとめ!$A$1:$F$380,5,FALSE))</f>
        <v>21</v>
      </c>
      <c r="AW2263" s="3" t="str">
        <f>IF($E2263=IF(ISERROR(VLOOKUP($AS2263,技まとめ!$A$1:$F$380,4,FALSE)),"－",VLOOKUP($AS2263,技まとめ!$A$1:$F$380,4,FALSE)),"一致","")</f>
        <v>一致</v>
      </c>
      <c r="AX2263" s="12" t="str">
        <f t="shared" si="496"/>
        <v>どくぎりのじゅつワームホールシグマゾーンドッペルゲンガー</v>
      </c>
      <c r="AY2263" s="12" t="str">
        <f t="shared" si="497"/>
        <v>どくぎりのじゅつワームホールシグマゾーンドッペルゲンガー</v>
      </c>
      <c r="AZ2263" s="12" t="str">
        <f t="shared" si="498"/>
        <v>どくぎりのじゅつワームホールシグマゾーンドッペルゲンガー</v>
      </c>
      <c r="BA2263" s="12" t="str">
        <f t="shared" si="499"/>
        <v>どくぎりのじゅつワームホールシグマゾーンドッペルゲンガー</v>
      </c>
      <c r="BB2263" s="11" t="str">
        <f t="shared" si="500"/>
        <v>DRCABLBL</v>
      </c>
      <c r="BC2263" s="11" t="str">
        <f t="shared" si="501"/>
        <v>DRCABLBL</v>
      </c>
      <c r="BD2263" s="11" t="str">
        <f t="shared" si="502"/>
        <v>DRCABLBL</v>
      </c>
      <c r="BE2263" s="11" t="str">
        <f t="shared" si="503"/>
        <v>DRCABLBL</v>
      </c>
    </row>
    <row r="2264" spans="1:57" ht="11.25" hidden="1" customHeight="1">
      <c r="A2264" s="6">
        <v>2263</v>
      </c>
      <c r="B2264" s="7" t="s">
        <v>4895</v>
      </c>
      <c r="C2264" s="8" t="s">
        <v>4896</v>
      </c>
      <c r="D2264" s="7" t="s">
        <v>72</v>
      </c>
      <c r="E2264" s="7" t="s">
        <v>102</v>
      </c>
      <c r="F2264" s="7" t="s">
        <v>82</v>
      </c>
      <c r="G2264" s="9">
        <v>115</v>
      </c>
      <c r="H2264" s="9">
        <v>107</v>
      </c>
      <c r="I2264" s="9">
        <v>42</v>
      </c>
      <c r="J2264" s="9">
        <v>40</v>
      </c>
      <c r="K2264" s="9">
        <v>56</v>
      </c>
      <c r="L2264" s="9">
        <v>39</v>
      </c>
      <c r="M2264" s="9">
        <v>56</v>
      </c>
      <c r="N2264" s="9">
        <v>54</v>
      </c>
      <c r="O2264" s="9">
        <v>53</v>
      </c>
      <c r="P2264" s="9">
        <v>82</v>
      </c>
      <c r="Q2264" s="11">
        <v>92</v>
      </c>
      <c r="R2264" s="11">
        <v>50</v>
      </c>
      <c r="S2264" s="11">
        <v>1</v>
      </c>
      <c r="T2264" s="11">
        <v>89</v>
      </c>
      <c r="U2264" s="11">
        <v>106</v>
      </c>
      <c r="V2264" s="11">
        <v>1</v>
      </c>
      <c r="W2264" s="11">
        <v>103</v>
      </c>
      <c r="X2264" s="11">
        <f t="shared" si="490"/>
        <v>442</v>
      </c>
      <c r="Y2264" s="11">
        <f t="shared" si="491"/>
        <v>4200</v>
      </c>
      <c r="Z2264" s="11">
        <f t="shared" si="492"/>
        <v>2275</v>
      </c>
      <c r="AA2264" s="11">
        <f t="shared" si="493"/>
        <v>3640</v>
      </c>
      <c r="AB2264" s="11">
        <f t="shared" si="494"/>
        <v>3640</v>
      </c>
      <c r="AC2264" s="11">
        <f t="shared" si="495"/>
        <v>4325</v>
      </c>
      <c r="AD2264" s="9" t="s">
        <v>363</v>
      </c>
      <c r="AE2264" s="3" t="str">
        <f>IF(ISERROR(VLOOKUP($AD2264,技まとめ!$A$1:$F$380,6,FALSE)),"－",VLOOKUP($AD2264,技まとめ!$A$1:$F$380,6,FALSE))</f>
        <v>BL</v>
      </c>
      <c r="AF2264" s="3">
        <f>IF(ISERROR(VLOOKUP($AD2264,技まとめ!$A$1:$F$380,3,FALSE)),"－",VLOOKUP($AD2264,技まとめ!$A$1:$F$380,3,FALSE))</f>
        <v>102</v>
      </c>
      <c r="AG2264" s="3">
        <f>IF(ISERROR(VLOOKUP($AD2264,技まとめ!$A$1:$F$380,5,FALSE)),"－",VLOOKUP($AD2264,技まとめ!$A$1:$F$380,5,FALSE))</f>
        <v>57</v>
      </c>
      <c r="AH2264" s="3" t="str">
        <f>IF($E2264=IF(ISERROR(VLOOKUP($AD2264,技まとめ!$A$1:$F$380,4,FALSE)),"－",VLOOKUP($AD2264,技まとめ!$A$1:$F$380,4,FALSE)),"一致","")</f>
        <v>一致</v>
      </c>
      <c r="AI2264" s="9" t="s">
        <v>638</v>
      </c>
      <c r="AJ2264" s="3" t="str">
        <f>IF(ISERROR(VLOOKUP($AI2264,技まとめ!$A$1:$F$380,6,FALSE)),"－",VLOOKUP($AI2264,技まとめ!$A$1:$F$380,6,FALSE))</f>
        <v>BL</v>
      </c>
      <c r="AK2264" s="3">
        <f>IF(ISERROR(VLOOKUP($AI2264,技まとめ!$A$1:$F$380,3,FALSE)),"－",VLOOKUP($AI2264,技まとめ!$A$1:$F$380,3,FALSE))</f>
        <v>52</v>
      </c>
      <c r="AL2264" s="3">
        <f>IF(ISERROR(VLOOKUP($AI2264,技まとめ!$A$1:$F$380,5,FALSE)),"－",VLOOKUP($AI2264,技まとめ!$A$1:$F$380,5,FALSE))</f>
        <v>36</v>
      </c>
      <c r="AM2264" s="3" t="str">
        <f>IF($E2264=IF(ISERROR(VLOOKUP($AI2264,技まとめ!$A$1:$F$380,4,FALSE)),"－",VLOOKUP($AI2264,技まとめ!$A$1:$F$380,4,FALSE)),"一致","")</f>
        <v>一致</v>
      </c>
      <c r="AN2264" s="9" t="s">
        <v>269</v>
      </c>
      <c r="AO2264" s="3" t="str">
        <f>IF(ISERROR(VLOOKUP($AN2264,技まとめ!$A$1:$F$380,6,FALSE)),"－",VLOOKUP($AN2264,技まとめ!$A$1:$F$380,6,FALSE))</f>
        <v>DR</v>
      </c>
      <c r="AP2264" s="3">
        <f>IF(ISERROR(VLOOKUP($AN2264,技まとめ!$A$1:$F$380,3,FALSE)),"－",VLOOKUP($AN2264,技まとめ!$A$1:$F$380,3,FALSE))</f>
        <v>19</v>
      </c>
      <c r="AQ2264" s="3">
        <f>IF(ISERROR(VLOOKUP($AN2264,技まとめ!$A$1:$F$380,5,FALSE)),"－",VLOOKUP($AN2264,技まとめ!$A$1:$F$380,5,FALSE))</f>
        <v>20</v>
      </c>
      <c r="AR2264" s="3" t="str">
        <f>IF($E2264=IF(ISERROR(VLOOKUP($AN2264,技まとめ!$A$1:$F$380,4,FALSE)),"－",VLOOKUP($AN2264,技まとめ!$A$1:$F$380,4,FALSE)),"一致","")</f>
        <v/>
      </c>
      <c r="AS2264" s="9" t="s">
        <v>215</v>
      </c>
      <c r="AT2264" s="3" t="str">
        <f>IF(ISERROR(VLOOKUP($AS2264,技まとめ!$A$1:$F$380,6,FALSE)),"－",VLOOKUP($AS2264,技まとめ!$A$1:$F$380,6,FALSE))</f>
        <v>DR</v>
      </c>
      <c r="AU2264" s="3">
        <f>IF(ISERROR(VLOOKUP($AS2264,技まとめ!$A$1:$F$380,3,FALSE)),"－",VLOOKUP($AS2264,技まとめ!$A$1:$F$380,3,FALSE))</f>
        <v>15</v>
      </c>
      <c r="AV2264" s="3">
        <f>IF(ISERROR(VLOOKUP($AS2264,技まとめ!$A$1:$F$380,5,FALSE)),"－",VLOOKUP($AS2264,技まとめ!$A$1:$F$380,5,FALSE))</f>
        <v>20</v>
      </c>
      <c r="AW2264" s="3" t="str">
        <f>IF($E2264=IF(ISERROR(VLOOKUP($AS2264,技まとめ!$A$1:$F$380,4,FALSE)),"－",VLOOKUP($AS2264,技まとめ!$A$1:$F$380,4,FALSE)),"一致","")</f>
        <v/>
      </c>
      <c r="AX2264" s="12" t="str">
        <f t="shared" si="496"/>
        <v>マッドエクスプレスジグザグフレイムどくぎりのじゅつたつまきせんぷう</v>
      </c>
      <c r="AY2264" s="12" t="str">
        <f t="shared" si="497"/>
        <v>マッドエクスプレスジグザグフレイムどくぎりのじゅつたつまきせんぷう</v>
      </c>
      <c r="AZ2264" s="12" t="str">
        <f t="shared" si="498"/>
        <v>マッドエクスプレスジグザグフレイムどくぎりのじゅつたつまきせんぷう</v>
      </c>
      <c r="BA2264" s="12" t="str">
        <f t="shared" si="499"/>
        <v>マッドエクスプレスジグザグフレイムどくぎりのじゅつたつまきせんぷう</v>
      </c>
      <c r="BB2264" s="11" t="str">
        <f t="shared" si="500"/>
        <v>BLBLDRDR</v>
      </c>
      <c r="BC2264" s="11" t="str">
        <f t="shared" si="501"/>
        <v>BLBLDRDR</v>
      </c>
      <c r="BD2264" s="11" t="str">
        <f t="shared" si="502"/>
        <v>BLBLDRDR</v>
      </c>
      <c r="BE2264" s="11" t="str">
        <f t="shared" si="503"/>
        <v>BLBLDRDR</v>
      </c>
    </row>
    <row r="2265" spans="1:57" ht="11.25" hidden="1" customHeight="1">
      <c r="A2265" s="6">
        <v>2264</v>
      </c>
      <c r="B2265" s="7" t="s">
        <v>4897</v>
      </c>
      <c r="C2265" s="8" t="s">
        <v>4898</v>
      </c>
      <c r="D2265" s="7" t="s">
        <v>72</v>
      </c>
      <c r="E2265" s="7" t="s">
        <v>102</v>
      </c>
      <c r="F2265" s="7" t="s">
        <v>128</v>
      </c>
      <c r="G2265" s="9">
        <v>133</v>
      </c>
      <c r="H2265" s="9">
        <v>101</v>
      </c>
      <c r="I2265" s="9">
        <v>51</v>
      </c>
      <c r="J2265" s="9">
        <v>57</v>
      </c>
      <c r="K2265" s="9">
        <v>51</v>
      </c>
      <c r="L2265" s="9">
        <v>56</v>
      </c>
      <c r="M2265" s="9">
        <v>48</v>
      </c>
      <c r="N2265" s="9">
        <v>51</v>
      </c>
      <c r="O2265" s="9">
        <v>49</v>
      </c>
      <c r="P2265" s="9">
        <v>70</v>
      </c>
      <c r="Q2265" s="11">
        <v>101</v>
      </c>
      <c r="R2265" s="11">
        <v>47</v>
      </c>
      <c r="S2265" s="11">
        <v>1</v>
      </c>
      <c r="T2265" s="11">
        <v>106</v>
      </c>
      <c r="U2265" s="11">
        <v>98</v>
      </c>
      <c r="V2265" s="11">
        <v>1</v>
      </c>
      <c r="W2265" s="11">
        <v>99</v>
      </c>
      <c r="X2265" s="11">
        <f t="shared" si="490"/>
        <v>453</v>
      </c>
      <c r="Y2265" s="11">
        <f t="shared" si="491"/>
        <v>4540</v>
      </c>
      <c r="Z2265" s="11">
        <f t="shared" si="492"/>
        <v>2150</v>
      </c>
      <c r="AA2265" s="11">
        <f t="shared" si="493"/>
        <v>4215</v>
      </c>
      <c r="AB2265" s="11">
        <f t="shared" si="494"/>
        <v>4215</v>
      </c>
      <c r="AC2265" s="11">
        <f t="shared" si="495"/>
        <v>4970</v>
      </c>
      <c r="AD2265" s="9" t="s">
        <v>317</v>
      </c>
      <c r="AE2265" s="3" t="str">
        <f>IF(ISERROR(VLOOKUP($AD2265,技まとめ!$A$1:$F$380,6,FALSE)),"－",VLOOKUP($AD2265,技まとめ!$A$1:$F$380,6,FALSE))</f>
        <v>SC</v>
      </c>
      <c r="AF2265" s="3">
        <f>IF(ISERROR(VLOOKUP($AD2265,技まとめ!$A$1:$F$380,3,FALSE)),"－",VLOOKUP($AD2265,技まとめ!$A$1:$F$380,3,FALSE))</f>
        <v>31</v>
      </c>
      <c r="AG2265" s="3">
        <f>IF(ISERROR(VLOOKUP($AD2265,技まとめ!$A$1:$F$380,5,FALSE)),"－",VLOOKUP($AD2265,技まとめ!$A$1:$F$380,5,FALSE))</f>
        <v>22</v>
      </c>
      <c r="AH2265" s="3" t="str">
        <f>IF($E2265=IF(ISERROR(VLOOKUP($AD2265,技まとめ!$A$1:$F$380,4,FALSE)),"－",VLOOKUP($AD2265,技まとめ!$A$1:$F$380,4,FALSE)),"一致","")</f>
        <v/>
      </c>
      <c r="AI2265" s="9" t="s">
        <v>540</v>
      </c>
      <c r="AJ2265" s="3" t="str">
        <f>IF(ISERROR(VLOOKUP($AI2265,技まとめ!$A$1:$F$380,6,FALSE)),"－",VLOOKUP($AI2265,技まとめ!$A$1:$F$380,6,FALSE))</f>
        <v>BS</v>
      </c>
      <c r="AK2265" s="3">
        <f>IF(ISERROR(VLOOKUP($AI2265,技まとめ!$A$1:$F$380,3,FALSE)),"－",VLOOKUP($AI2265,技まとめ!$A$1:$F$380,3,FALSE))</f>
        <v>51</v>
      </c>
      <c r="AL2265" s="3">
        <f>IF(ISERROR(VLOOKUP($AI2265,技まとめ!$A$1:$F$380,5,FALSE)),"－",VLOOKUP($AI2265,技まとめ!$A$1:$F$380,5,FALSE))</f>
        <v>31</v>
      </c>
      <c r="AM2265" s="3" t="str">
        <f>IF($E2265=IF(ISERROR(VLOOKUP($AI2265,技まとめ!$A$1:$F$380,4,FALSE)),"－",VLOOKUP($AI2265,技まとめ!$A$1:$F$380,4,FALSE)),"一致","")</f>
        <v/>
      </c>
      <c r="AN2265" s="9" t="s">
        <v>845</v>
      </c>
      <c r="AO2265" s="3" t="str">
        <f>IF(ISERROR(VLOOKUP($AN2265,技まとめ!$A$1:$F$380,6,FALSE)),"－",VLOOKUP($AN2265,技まとめ!$A$1:$F$380,6,FALSE))</f>
        <v>BL</v>
      </c>
      <c r="AP2265" s="3">
        <f>IF(ISERROR(VLOOKUP($AN2265,技まとめ!$A$1:$F$380,3,FALSE)),"－",VLOOKUP($AN2265,技まとめ!$A$1:$F$380,3,FALSE))</f>
        <v>31</v>
      </c>
      <c r="AQ2265" s="3">
        <f>IF(ISERROR(VLOOKUP($AN2265,技まとめ!$A$1:$F$380,5,FALSE)),"－",VLOOKUP($AN2265,技まとめ!$A$1:$F$380,5,FALSE))</f>
        <v>28</v>
      </c>
      <c r="AR2265" s="3" t="str">
        <f>IF($E2265=IF(ISERROR(VLOOKUP($AN2265,技まとめ!$A$1:$F$380,4,FALSE)),"－",VLOOKUP($AN2265,技まとめ!$A$1:$F$380,4,FALSE)),"一致","")</f>
        <v/>
      </c>
      <c r="AS2265" s="9" t="s">
        <v>1357</v>
      </c>
      <c r="AT2265" s="3" t="str">
        <f>IF(ISERROR(VLOOKUP($AS2265,技まとめ!$A$1:$F$380,6,FALSE)),"－",VLOOKUP($AS2265,技まとめ!$A$1:$F$380,6,FALSE))</f>
        <v>SC</v>
      </c>
      <c r="AU2265" s="3">
        <f>IF(ISERROR(VLOOKUP($AS2265,技まとめ!$A$1:$F$380,3,FALSE)),"－",VLOOKUP($AS2265,技まとめ!$A$1:$F$380,3,FALSE))</f>
        <v>94</v>
      </c>
      <c r="AV2265" s="3">
        <f>IF(ISERROR(VLOOKUP($AS2265,技まとめ!$A$1:$F$380,5,FALSE)),"－",VLOOKUP($AS2265,技まとめ!$A$1:$F$380,5,FALSE))</f>
        <v>52</v>
      </c>
      <c r="AW2265" s="3" t="str">
        <f>IF($E2265=IF(ISERROR(VLOOKUP($AS2265,技まとめ!$A$1:$F$380,4,FALSE)),"－",VLOOKUP($AS2265,技まとめ!$A$1:$F$380,4,FALSE)),"一致","")</f>
        <v/>
      </c>
      <c r="AX2265" s="12" t="str">
        <f t="shared" si="496"/>
        <v>コンドルダイブバックトルネードアイスグランドノーザンインパクト</v>
      </c>
      <c r="AY2265" s="12" t="str">
        <f t="shared" si="497"/>
        <v>コンドルダイブバックトルネードアイスグランドノーザンインパクト</v>
      </c>
      <c r="AZ2265" s="12" t="str">
        <f t="shared" si="498"/>
        <v>コンドルダイブバックトルネードアイスグランドノーザンインパクト</v>
      </c>
      <c r="BA2265" s="12" t="str">
        <f t="shared" si="499"/>
        <v>コンドルダイブバックトルネードアイスグランドノーザンインパクト</v>
      </c>
      <c r="BB2265" s="11" t="str">
        <f t="shared" si="500"/>
        <v>SCBSBLSC</v>
      </c>
      <c r="BC2265" s="11" t="str">
        <f t="shared" si="501"/>
        <v>SCBSBLSC</v>
      </c>
      <c r="BD2265" s="11" t="str">
        <f t="shared" si="502"/>
        <v>SCBSBLSC</v>
      </c>
      <c r="BE2265" s="11" t="str">
        <f t="shared" si="503"/>
        <v>SCBSBLSC</v>
      </c>
    </row>
    <row r="2266" spans="1:57" ht="11.25" hidden="1" customHeight="1">
      <c r="A2266" s="6">
        <v>2265</v>
      </c>
      <c r="B2266" s="7" t="s">
        <v>4899</v>
      </c>
      <c r="C2266" s="8" t="s">
        <v>4900</v>
      </c>
      <c r="D2266" s="7" t="s">
        <v>72</v>
      </c>
      <c r="E2266" s="7" t="s">
        <v>102</v>
      </c>
      <c r="F2266" s="7" t="s">
        <v>128</v>
      </c>
      <c r="G2266" s="9">
        <v>110</v>
      </c>
      <c r="H2266" s="9">
        <v>90</v>
      </c>
      <c r="I2266" s="9">
        <v>51</v>
      </c>
      <c r="J2266" s="9">
        <v>49</v>
      </c>
      <c r="K2266" s="9">
        <v>49</v>
      </c>
      <c r="L2266" s="9">
        <v>50</v>
      </c>
      <c r="M2266" s="9">
        <v>59</v>
      </c>
      <c r="N2266" s="9">
        <v>51</v>
      </c>
      <c r="O2266" s="9">
        <v>53</v>
      </c>
      <c r="P2266" s="9">
        <v>55</v>
      </c>
      <c r="Q2266" s="11">
        <v>101</v>
      </c>
      <c r="R2266" s="11">
        <v>22</v>
      </c>
      <c r="S2266" s="11">
        <v>1</v>
      </c>
      <c r="T2266" s="11">
        <v>100</v>
      </c>
      <c r="U2266" s="11">
        <v>109</v>
      </c>
      <c r="V2266" s="11">
        <v>1</v>
      </c>
      <c r="W2266" s="11">
        <v>103</v>
      </c>
      <c r="X2266" s="11">
        <f t="shared" si="490"/>
        <v>437</v>
      </c>
      <c r="Y2266" s="11">
        <f t="shared" si="491"/>
        <v>4560</v>
      </c>
      <c r="Z2266" s="11">
        <f t="shared" si="492"/>
        <v>1295</v>
      </c>
      <c r="AA2266" s="11">
        <f t="shared" si="493"/>
        <v>4025</v>
      </c>
      <c r="AB2266" s="11">
        <f t="shared" si="494"/>
        <v>4025</v>
      </c>
      <c r="AC2266" s="11">
        <f t="shared" si="495"/>
        <v>4625</v>
      </c>
      <c r="AD2266" s="9" t="s">
        <v>469</v>
      </c>
      <c r="AE2266" s="3" t="str">
        <f>IF(ISERROR(VLOOKUP($AD2266,技まとめ!$A$1:$F$380,6,FALSE)),"－",VLOOKUP($AD2266,技まとめ!$A$1:$F$380,6,FALSE))</f>
        <v>SC</v>
      </c>
      <c r="AF2266" s="3">
        <f>IF(ISERROR(VLOOKUP($AD2266,技まとめ!$A$1:$F$380,3,FALSE)),"－",VLOOKUP($AD2266,技まとめ!$A$1:$F$380,3,FALSE))</f>
        <v>30</v>
      </c>
      <c r="AG2266" s="3">
        <f>IF(ISERROR(VLOOKUP($AD2266,技まとめ!$A$1:$F$380,5,FALSE)),"－",VLOOKUP($AD2266,技まとめ!$A$1:$F$380,5,FALSE))</f>
        <v>21</v>
      </c>
      <c r="AH2266" s="3" t="str">
        <f>IF($E2266=IF(ISERROR(VLOOKUP($AD2266,技まとめ!$A$1:$F$380,4,FALSE)),"－",VLOOKUP($AD2266,技まとめ!$A$1:$F$380,4,FALSE)),"一致","")</f>
        <v>一致</v>
      </c>
      <c r="AI2266" s="9" t="s">
        <v>104</v>
      </c>
      <c r="AJ2266" s="3" t="str">
        <f>IF(ISERROR(VLOOKUP($AI2266,技まとめ!$A$1:$F$380,6,FALSE)),"－",VLOOKUP($AI2266,技まとめ!$A$1:$F$380,6,FALSE))</f>
        <v>LS</v>
      </c>
      <c r="AK2266" s="3">
        <f>IF(ISERROR(VLOOKUP($AI2266,技まとめ!$A$1:$F$380,3,FALSE)),"－",VLOOKUP($AI2266,技まとめ!$A$1:$F$380,3,FALSE))</f>
        <v>30</v>
      </c>
      <c r="AL2266" s="3">
        <f>IF(ISERROR(VLOOKUP($AI2266,技まとめ!$A$1:$F$380,5,FALSE)),"－",VLOOKUP($AI2266,技まとめ!$A$1:$F$380,5,FALSE))</f>
        <v>25</v>
      </c>
      <c r="AM2266" s="3" t="str">
        <f>IF($E2266=IF(ISERROR(VLOOKUP($AI2266,技まとめ!$A$1:$F$380,4,FALSE)),"－",VLOOKUP($AI2266,技まとめ!$A$1:$F$380,4,FALSE)),"一致","")</f>
        <v/>
      </c>
      <c r="AN2266" s="9" t="s">
        <v>330</v>
      </c>
      <c r="AO2266" s="3" t="str">
        <f>IF(ISERROR(VLOOKUP($AN2266,技まとめ!$A$1:$F$380,6,FALSE)),"－",VLOOKUP($AN2266,技まとめ!$A$1:$F$380,6,FALSE))</f>
        <v>SC</v>
      </c>
      <c r="AP2266" s="3">
        <f>IF(ISERROR(VLOOKUP($AN2266,技まとめ!$A$1:$F$380,3,FALSE)),"－",VLOOKUP($AN2266,技まとめ!$A$1:$F$380,3,FALSE))</f>
        <v>44</v>
      </c>
      <c r="AQ2266" s="3">
        <f>IF(ISERROR(VLOOKUP($AN2266,技まとめ!$A$1:$F$380,5,FALSE)),"－",VLOOKUP($AN2266,技まとめ!$A$1:$F$380,5,FALSE))</f>
        <v>28</v>
      </c>
      <c r="AR2266" s="3" t="str">
        <f>IF($E2266=IF(ISERROR(VLOOKUP($AN2266,技まとめ!$A$1:$F$380,4,FALSE)),"－",VLOOKUP($AN2266,技まとめ!$A$1:$F$380,4,FALSE)),"一致","")</f>
        <v/>
      </c>
      <c r="AS2266" s="9" t="s">
        <v>351</v>
      </c>
      <c r="AT2266" s="3" t="str">
        <f>IF(ISERROR(VLOOKUP($AS2266,技まとめ!$A$1:$F$380,6,FALSE)),"－",VLOOKUP($AS2266,技まとめ!$A$1:$F$380,6,FALSE))</f>
        <v>CA</v>
      </c>
      <c r="AU2266" s="3">
        <f>IF(ISERROR(VLOOKUP($AS2266,技まとめ!$A$1:$F$380,3,FALSE)),"－",VLOOKUP($AS2266,技まとめ!$A$1:$F$380,3,FALSE))</f>
        <v>92</v>
      </c>
      <c r="AV2266" s="3">
        <f>IF(ISERROR(VLOOKUP($AS2266,技まとめ!$A$1:$F$380,5,FALSE)),"－",VLOOKUP($AS2266,技まとめ!$A$1:$F$380,5,FALSE))</f>
        <v>50</v>
      </c>
      <c r="AW2266" s="3" t="str">
        <f>IF($E2266=IF(ISERROR(VLOOKUP($AS2266,技まとめ!$A$1:$F$380,4,FALSE)),"－",VLOOKUP($AS2266,技まとめ!$A$1:$F$380,4,FALSE)),"一致","")</f>
        <v/>
      </c>
      <c r="AX2266" s="12" t="str">
        <f t="shared" si="496"/>
        <v>あびせげりすいせいシュートクロスドライブギガントウォール</v>
      </c>
      <c r="AY2266" s="12" t="str">
        <f t="shared" si="497"/>
        <v>あびせげりすいせいシュートクロスドライブギガントウォール</v>
      </c>
      <c r="AZ2266" s="12" t="str">
        <f t="shared" si="498"/>
        <v>あびせげりすいせいシュートクロスドライブギガントウォール</v>
      </c>
      <c r="BA2266" s="12" t="str">
        <f t="shared" si="499"/>
        <v>あびせげりすいせいシュートクロスドライブギガントウォール</v>
      </c>
      <c r="BB2266" s="11" t="str">
        <f t="shared" si="500"/>
        <v>SCLSSCCA</v>
      </c>
      <c r="BC2266" s="11" t="str">
        <f t="shared" si="501"/>
        <v>SCLSSCCA</v>
      </c>
      <c r="BD2266" s="11" t="str">
        <f t="shared" si="502"/>
        <v>SCLSSCCA</v>
      </c>
      <c r="BE2266" s="11" t="str">
        <f t="shared" si="503"/>
        <v>SCLSSCCA</v>
      </c>
    </row>
    <row r="2267" spans="1:57" ht="11.25" hidden="1" customHeight="1">
      <c r="A2267" s="6">
        <v>2266</v>
      </c>
      <c r="B2267" s="7" t="s">
        <v>4901</v>
      </c>
      <c r="C2267" s="8" t="s">
        <v>4902</v>
      </c>
      <c r="D2267" s="7" t="s">
        <v>72</v>
      </c>
      <c r="E2267" s="7" t="s">
        <v>102</v>
      </c>
      <c r="F2267" s="7" t="s">
        <v>128</v>
      </c>
      <c r="G2267" s="9">
        <v>94</v>
      </c>
      <c r="H2267" s="9">
        <v>132</v>
      </c>
      <c r="I2267" s="9">
        <v>63</v>
      </c>
      <c r="J2267" s="9">
        <v>66</v>
      </c>
      <c r="K2267" s="9">
        <v>49</v>
      </c>
      <c r="L2267" s="9">
        <v>64</v>
      </c>
      <c r="M2267" s="9">
        <v>51</v>
      </c>
      <c r="N2267" s="9">
        <v>39</v>
      </c>
      <c r="O2267" s="9">
        <v>48</v>
      </c>
      <c r="P2267" s="9">
        <v>52</v>
      </c>
      <c r="Q2267" s="11">
        <v>113</v>
      </c>
      <c r="R2267" s="11">
        <v>24</v>
      </c>
      <c r="S2267" s="11">
        <v>1</v>
      </c>
      <c r="T2267" s="11">
        <v>114</v>
      </c>
      <c r="U2267" s="11">
        <v>101</v>
      </c>
      <c r="V2267" s="11">
        <v>1</v>
      </c>
      <c r="W2267" s="11">
        <v>98</v>
      </c>
      <c r="X2267" s="11">
        <f t="shared" si="490"/>
        <v>452</v>
      </c>
      <c r="Y2267" s="11">
        <f t="shared" si="491"/>
        <v>5015</v>
      </c>
      <c r="Z2267" s="11">
        <f t="shared" si="492"/>
        <v>1340</v>
      </c>
      <c r="AA2267" s="11">
        <f t="shared" si="493"/>
        <v>4490</v>
      </c>
      <c r="AB2267" s="11">
        <f t="shared" si="494"/>
        <v>4490</v>
      </c>
      <c r="AC2267" s="11">
        <f t="shared" si="495"/>
        <v>5170</v>
      </c>
      <c r="AD2267" s="9" t="s">
        <v>500</v>
      </c>
      <c r="AE2267" s="3" t="str">
        <f>IF(ISERROR(VLOOKUP($AD2267,技まとめ!$A$1:$F$380,6,FALSE)),"－",VLOOKUP($AD2267,技まとめ!$A$1:$F$380,6,FALSE))</f>
        <v>SC</v>
      </c>
      <c r="AF2267" s="3">
        <f>IF(ISERROR(VLOOKUP($AD2267,技まとめ!$A$1:$F$380,3,FALSE)),"－",VLOOKUP($AD2267,技まとめ!$A$1:$F$380,3,FALSE))</f>
        <v>31</v>
      </c>
      <c r="AG2267" s="3">
        <f>IF(ISERROR(VLOOKUP($AD2267,技まとめ!$A$1:$F$380,5,FALSE)),"－",VLOOKUP($AD2267,技まとめ!$A$1:$F$380,5,FALSE))</f>
        <v>22</v>
      </c>
      <c r="AH2267" s="3" t="str">
        <f>IF($E2267=IF(ISERROR(VLOOKUP($AD2267,技まとめ!$A$1:$F$380,4,FALSE)),"－",VLOOKUP($AD2267,技まとめ!$A$1:$F$380,4,FALSE)),"一致","")</f>
        <v/>
      </c>
      <c r="AI2267" s="9" t="s">
        <v>1213</v>
      </c>
      <c r="AJ2267" s="3" t="str">
        <f>IF(ISERROR(VLOOKUP($AI2267,技まとめ!$A$1:$F$380,6,FALSE)),"－",VLOOKUP($AI2267,技まとめ!$A$1:$F$380,6,FALSE))</f>
        <v>NS</v>
      </c>
      <c r="AK2267" s="3">
        <f>IF(ISERROR(VLOOKUP($AI2267,技まとめ!$A$1:$F$380,3,FALSE)),"－",VLOOKUP($AI2267,技まとめ!$A$1:$F$380,3,FALSE))</f>
        <v>64</v>
      </c>
      <c r="AL2267" s="3">
        <f>IF(ISERROR(VLOOKUP($AI2267,技まとめ!$A$1:$F$380,5,FALSE)),"－",VLOOKUP($AI2267,技まとめ!$A$1:$F$380,5,FALSE))</f>
        <v>37</v>
      </c>
      <c r="AM2267" s="3" t="str">
        <f>IF($E2267=IF(ISERROR(VLOOKUP($AI2267,技まとめ!$A$1:$F$380,4,FALSE)),"－",VLOOKUP($AI2267,技まとめ!$A$1:$F$380,4,FALSE)),"一致","")</f>
        <v/>
      </c>
      <c r="AN2267" s="9" t="s">
        <v>469</v>
      </c>
      <c r="AO2267" s="3" t="str">
        <f>IF(ISERROR(VLOOKUP($AN2267,技まとめ!$A$1:$F$380,6,FALSE)),"－",VLOOKUP($AN2267,技まとめ!$A$1:$F$380,6,FALSE))</f>
        <v>SC</v>
      </c>
      <c r="AP2267" s="3">
        <f>IF(ISERROR(VLOOKUP($AN2267,技まとめ!$A$1:$F$380,3,FALSE)),"－",VLOOKUP($AN2267,技まとめ!$A$1:$F$380,3,FALSE))</f>
        <v>30</v>
      </c>
      <c r="AQ2267" s="3">
        <f>IF(ISERROR(VLOOKUP($AN2267,技まとめ!$A$1:$F$380,5,FALSE)),"－",VLOOKUP($AN2267,技まとめ!$A$1:$F$380,5,FALSE))</f>
        <v>21</v>
      </c>
      <c r="AR2267" s="3" t="str">
        <f>IF($E2267=IF(ISERROR(VLOOKUP($AN2267,技まとめ!$A$1:$F$380,4,FALSE)),"－",VLOOKUP($AN2267,技まとめ!$A$1:$F$380,4,FALSE)),"一致","")</f>
        <v>一致</v>
      </c>
      <c r="AS2267" s="9" t="s">
        <v>263</v>
      </c>
      <c r="AT2267" s="3" t="str">
        <f>IF(ISERROR(VLOOKUP($AS2267,技まとめ!$A$1:$F$380,6,FALSE)),"－",VLOOKUP($AS2267,技まとめ!$A$1:$F$380,6,FALSE))</f>
        <v>DR</v>
      </c>
      <c r="AU2267" s="3">
        <f>IF(ISERROR(VLOOKUP($AS2267,技まとめ!$A$1:$F$380,3,FALSE)),"－",VLOOKUP($AS2267,技まとめ!$A$1:$F$380,3,FALSE))</f>
        <v>16</v>
      </c>
      <c r="AV2267" s="3">
        <f>IF(ISERROR(VLOOKUP($AS2267,技まとめ!$A$1:$F$380,5,FALSE)),"－",VLOOKUP($AS2267,技まとめ!$A$1:$F$380,5,FALSE))</f>
        <v>21</v>
      </c>
      <c r="AW2267" s="3" t="str">
        <f>IF($E2267=IF(ISERROR(VLOOKUP($AS2267,技まとめ!$A$1:$F$380,4,FALSE)),"－",VLOOKUP($AS2267,技まとめ!$A$1:$F$380,4,FALSE)),"一致","")</f>
        <v/>
      </c>
      <c r="AX2267" s="12" t="str">
        <f t="shared" si="496"/>
        <v>つちだるまセキュリティショットあびせげりマジック</v>
      </c>
      <c r="AY2267" s="12" t="str">
        <f t="shared" si="497"/>
        <v>つちだるまセキュリティショットあびせげりマジック</v>
      </c>
      <c r="AZ2267" s="12" t="str">
        <f t="shared" si="498"/>
        <v>つちだるまセキュリティショットあびせげりマジック</v>
      </c>
      <c r="BA2267" s="12" t="str">
        <f t="shared" si="499"/>
        <v>つちだるまセキュリティショットあびせげりマジック</v>
      </c>
      <c r="BB2267" s="11" t="str">
        <f t="shared" si="500"/>
        <v>SCNSSCDR</v>
      </c>
      <c r="BC2267" s="11" t="str">
        <f t="shared" si="501"/>
        <v>SCNSSCDR</v>
      </c>
      <c r="BD2267" s="11" t="str">
        <f t="shared" si="502"/>
        <v>SCNSSCDR</v>
      </c>
      <c r="BE2267" s="11" t="str">
        <f t="shared" si="503"/>
        <v>SCNSSCDR</v>
      </c>
    </row>
    <row r="2268" spans="1:57" ht="11.25" hidden="1" customHeight="1">
      <c r="A2268" s="6">
        <v>2267</v>
      </c>
      <c r="B2268" s="7" t="s">
        <v>4903</v>
      </c>
      <c r="C2268" s="8" t="s">
        <v>4904</v>
      </c>
      <c r="D2268" s="7" t="s">
        <v>72</v>
      </c>
      <c r="E2268" s="7" t="s">
        <v>95</v>
      </c>
      <c r="F2268" s="7" t="s">
        <v>128</v>
      </c>
      <c r="G2268" s="9">
        <v>124</v>
      </c>
      <c r="H2268" s="9">
        <v>97</v>
      </c>
      <c r="I2268" s="9">
        <v>66</v>
      </c>
      <c r="J2268" s="9">
        <v>57</v>
      </c>
      <c r="K2268" s="9">
        <v>57</v>
      </c>
      <c r="L2268" s="9">
        <v>56</v>
      </c>
      <c r="M2268" s="9">
        <v>53</v>
      </c>
      <c r="N2268" s="9">
        <v>51</v>
      </c>
      <c r="O2268" s="9">
        <v>54</v>
      </c>
      <c r="P2268" s="9">
        <v>24</v>
      </c>
      <c r="Q2268" s="11">
        <v>116</v>
      </c>
      <c r="R2268" s="11">
        <v>7</v>
      </c>
      <c r="S2268" s="11">
        <v>1</v>
      </c>
      <c r="T2268" s="11">
        <v>106</v>
      </c>
      <c r="U2268" s="11">
        <v>103</v>
      </c>
      <c r="V2268" s="11">
        <v>1</v>
      </c>
      <c r="W2268" s="11">
        <v>104</v>
      </c>
      <c r="X2268" s="11">
        <f t="shared" si="490"/>
        <v>438</v>
      </c>
      <c r="Y2268" s="11">
        <f t="shared" si="491"/>
        <v>5165</v>
      </c>
      <c r="Z2268" s="11">
        <f t="shared" si="492"/>
        <v>775</v>
      </c>
      <c r="AA2268" s="11">
        <f t="shared" si="493"/>
        <v>4240</v>
      </c>
      <c r="AB2268" s="11">
        <f t="shared" si="494"/>
        <v>4240</v>
      </c>
      <c r="AC2268" s="11">
        <f t="shared" si="495"/>
        <v>4795</v>
      </c>
      <c r="AD2268" s="9" t="s">
        <v>190</v>
      </c>
      <c r="AE2268" s="3" t="str">
        <f>IF(ISERROR(VLOOKUP($AD2268,技まとめ!$A$1:$F$380,6,FALSE)),"－",VLOOKUP($AD2268,技まとめ!$A$1:$F$380,6,FALSE))</f>
        <v>BS</v>
      </c>
      <c r="AF2268" s="3">
        <f>IF(ISERROR(VLOOKUP($AD2268,技まとめ!$A$1:$F$380,3,FALSE)),"－",VLOOKUP($AD2268,技まとめ!$A$1:$F$380,3,FALSE))</f>
        <v>75</v>
      </c>
      <c r="AG2268" s="3">
        <f>IF(ISERROR(VLOOKUP($AD2268,技まとめ!$A$1:$F$380,5,FALSE)),"－",VLOOKUP($AD2268,技まとめ!$A$1:$F$380,5,FALSE))</f>
        <v>43</v>
      </c>
      <c r="AH2268" s="3" t="str">
        <f>IF($E2268=IF(ISERROR(VLOOKUP($AD2268,技まとめ!$A$1:$F$380,4,FALSE)),"－",VLOOKUP($AD2268,技まとめ!$A$1:$F$380,4,FALSE)),"一致","")</f>
        <v>一致</v>
      </c>
      <c r="AI2268" s="9" t="s">
        <v>178</v>
      </c>
      <c r="AJ2268" s="3" t="str">
        <f>IF(ISERROR(VLOOKUP($AI2268,技まとめ!$A$1:$F$380,6,FALSE)),"－",VLOOKUP($AI2268,技まとめ!$A$1:$F$380,6,FALSE))</f>
        <v>NS</v>
      </c>
      <c r="AK2268" s="3">
        <f>IF(ISERROR(VLOOKUP($AI2268,技まとめ!$A$1:$F$380,3,FALSE)),"－",VLOOKUP($AI2268,技まとめ!$A$1:$F$380,3,FALSE))</f>
        <v>38</v>
      </c>
      <c r="AL2268" s="3">
        <f>IF(ISERROR(VLOOKUP($AI2268,技まとめ!$A$1:$F$380,5,FALSE)),"－",VLOOKUP($AI2268,技まとめ!$A$1:$F$380,5,FALSE))</f>
        <v>25</v>
      </c>
      <c r="AM2268" s="3" t="str">
        <f>IF($E2268=IF(ISERROR(VLOOKUP($AI2268,技まとめ!$A$1:$F$380,4,FALSE)),"－",VLOOKUP($AI2268,技まとめ!$A$1:$F$380,4,FALSE)),"一致","")</f>
        <v>一致</v>
      </c>
      <c r="AN2268" s="9" t="s">
        <v>845</v>
      </c>
      <c r="AO2268" s="3" t="str">
        <f>IF(ISERROR(VLOOKUP($AN2268,技まとめ!$A$1:$F$380,6,FALSE)),"－",VLOOKUP($AN2268,技まとめ!$A$1:$F$380,6,FALSE))</f>
        <v>BL</v>
      </c>
      <c r="AP2268" s="3">
        <f>IF(ISERROR(VLOOKUP($AN2268,技まとめ!$A$1:$F$380,3,FALSE)),"－",VLOOKUP($AN2268,技まとめ!$A$1:$F$380,3,FALSE))</f>
        <v>31</v>
      </c>
      <c r="AQ2268" s="3">
        <f>IF(ISERROR(VLOOKUP($AN2268,技まとめ!$A$1:$F$380,5,FALSE)),"－",VLOOKUP($AN2268,技まとめ!$A$1:$F$380,5,FALSE))</f>
        <v>28</v>
      </c>
      <c r="AR2268" s="3" t="str">
        <f>IF($E2268=IF(ISERROR(VLOOKUP($AN2268,技まとめ!$A$1:$F$380,4,FALSE)),"－",VLOOKUP($AN2268,技まとめ!$A$1:$F$380,4,FALSE)),"一致","")</f>
        <v/>
      </c>
      <c r="AS2268" s="9" t="s">
        <v>163</v>
      </c>
      <c r="AT2268" s="3" t="str">
        <f>IF(ISERROR(VLOOKUP($AS2268,技まとめ!$A$1:$F$380,6,FALSE)),"－",VLOOKUP($AS2268,技まとめ!$A$1:$F$380,6,FALSE))</f>
        <v>BL</v>
      </c>
      <c r="AU2268" s="3">
        <f>IF(ISERROR(VLOOKUP($AS2268,技まとめ!$A$1:$F$380,3,FALSE)),"－",VLOOKUP($AS2268,技まとめ!$A$1:$F$380,3,FALSE))</f>
        <v>59</v>
      </c>
      <c r="AV2268" s="3">
        <f>IF(ISERROR(VLOOKUP($AS2268,技まとめ!$A$1:$F$380,5,FALSE)),"－",VLOOKUP($AS2268,技まとめ!$A$1:$F$380,5,FALSE))</f>
        <v>38</v>
      </c>
      <c r="AW2268" s="3" t="str">
        <f>IF($E2268=IF(ISERROR(VLOOKUP($AS2268,技まとめ!$A$1:$F$380,4,FALSE)),"－",VLOOKUP($AS2268,技まとめ!$A$1:$F$380,4,FALSE)),"一致","")</f>
        <v/>
      </c>
      <c r="AX2268" s="12" t="str">
        <f t="shared" si="496"/>
        <v>にひゃくれつショットフリーズショットアイスグランドサイクロン</v>
      </c>
      <c r="AY2268" s="12" t="str">
        <f t="shared" si="497"/>
        <v>にひゃくれつショットフリーズショットアイスグランドサイクロン</v>
      </c>
      <c r="AZ2268" s="12" t="str">
        <f t="shared" si="498"/>
        <v>にひゃくれつショットフリーズショットアイスグランドサイクロン</v>
      </c>
      <c r="BA2268" s="12" t="str">
        <f t="shared" si="499"/>
        <v>にひゃくれつショットフリーズショットアイスグランドサイクロン</v>
      </c>
      <c r="BB2268" s="11" t="str">
        <f t="shared" si="500"/>
        <v>BSNSBLBL</v>
      </c>
      <c r="BC2268" s="11" t="str">
        <f t="shared" si="501"/>
        <v>BSNSBLBL</v>
      </c>
      <c r="BD2268" s="11" t="str">
        <f t="shared" si="502"/>
        <v>BSNSBLBL</v>
      </c>
      <c r="BE2268" s="11" t="str">
        <f t="shared" si="503"/>
        <v>BSNSBLBL</v>
      </c>
    </row>
    <row r="2269" spans="1:57" ht="11.25" hidden="1" customHeight="1">
      <c r="A2269" s="6">
        <v>2268</v>
      </c>
      <c r="B2269" s="7" t="s">
        <v>4905</v>
      </c>
      <c r="C2269" s="8" t="s">
        <v>4906</v>
      </c>
      <c r="D2269" s="7" t="s">
        <v>72</v>
      </c>
      <c r="E2269" s="7" t="s">
        <v>95</v>
      </c>
      <c r="F2269" s="7" t="s">
        <v>74</v>
      </c>
      <c r="G2269" s="9">
        <v>121</v>
      </c>
      <c r="H2269" s="9">
        <v>101</v>
      </c>
      <c r="I2269" s="9">
        <v>56</v>
      </c>
      <c r="J2269" s="9">
        <v>56</v>
      </c>
      <c r="K2269" s="9">
        <v>54</v>
      </c>
      <c r="L2269" s="9">
        <v>63</v>
      </c>
      <c r="M2269" s="9">
        <v>55</v>
      </c>
      <c r="N2269" s="9">
        <v>53</v>
      </c>
      <c r="O2269" s="9">
        <v>56</v>
      </c>
      <c r="P2269" s="9">
        <v>22</v>
      </c>
      <c r="Q2269" s="11">
        <v>106</v>
      </c>
      <c r="R2269" s="11">
        <v>3</v>
      </c>
      <c r="S2269" s="11">
        <v>1</v>
      </c>
      <c r="T2269" s="11">
        <v>113</v>
      </c>
      <c r="U2269" s="11">
        <v>105</v>
      </c>
      <c r="V2269" s="11">
        <v>1</v>
      </c>
      <c r="W2269" s="11">
        <v>106</v>
      </c>
      <c r="X2269" s="11">
        <f t="shared" si="490"/>
        <v>435</v>
      </c>
      <c r="Y2269" s="11">
        <f t="shared" si="491"/>
        <v>4775</v>
      </c>
      <c r="Z2269" s="11">
        <f t="shared" si="492"/>
        <v>645</v>
      </c>
      <c r="AA2269" s="11">
        <f t="shared" si="493"/>
        <v>4495</v>
      </c>
      <c r="AB2269" s="11">
        <f t="shared" si="494"/>
        <v>4495</v>
      </c>
      <c r="AC2269" s="11">
        <f t="shared" si="495"/>
        <v>5065</v>
      </c>
      <c r="AD2269" s="9" t="s">
        <v>776</v>
      </c>
      <c r="AE2269" s="3" t="str">
        <f>IF(ISERROR(VLOOKUP($AD2269,技まとめ!$A$1:$F$380,6,FALSE)),"－",VLOOKUP($AD2269,技まとめ!$A$1:$F$380,6,FALSE))</f>
        <v>P1</v>
      </c>
      <c r="AF2269" s="3">
        <f>IF(ISERROR(VLOOKUP($AD2269,技まとめ!$A$1:$F$380,3,FALSE)),"－",VLOOKUP($AD2269,技まとめ!$A$1:$F$380,3,FALSE))</f>
        <v>13</v>
      </c>
      <c r="AG2269" s="3">
        <f>IF(ISERROR(VLOOKUP($AD2269,技まとめ!$A$1:$F$380,5,FALSE)),"－",VLOOKUP($AD2269,技まとめ!$A$1:$F$380,5,FALSE))</f>
        <v>20</v>
      </c>
      <c r="AH2269" s="3" t="str">
        <f>IF($E2269=IF(ISERROR(VLOOKUP($AD2269,技まとめ!$A$1:$F$380,4,FALSE)),"－",VLOOKUP($AD2269,技まとめ!$A$1:$F$380,4,FALSE)),"一致","")</f>
        <v/>
      </c>
      <c r="AI2269" s="9" t="s">
        <v>255</v>
      </c>
      <c r="AJ2269" s="3" t="str">
        <f>IF(ISERROR(VLOOKUP($AI2269,技まとめ!$A$1:$F$380,6,FALSE)),"－",VLOOKUP($AI2269,技まとめ!$A$1:$F$380,6,FALSE))</f>
        <v>DR</v>
      </c>
      <c r="AK2269" s="3">
        <f>IF(ISERROR(VLOOKUP($AI2269,技まとめ!$A$1:$F$380,3,FALSE)),"－",VLOOKUP($AI2269,技まとめ!$A$1:$F$380,3,FALSE))</f>
        <v>52</v>
      </c>
      <c r="AL2269" s="3">
        <f>IF(ISERROR(VLOOKUP($AI2269,技まとめ!$A$1:$F$380,5,FALSE)),"－",VLOOKUP($AI2269,技まとめ!$A$1:$F$380,5,FALSE))</f>
        <v>36</v>
      </c>
      <c r="AM2269" s="3" t="str">
        <f>IF($E2269=IF(ISERROR(VLOOKUP($AI2269,技まとめ!$A$1:$F$380,4,FALSE)),"－",VLOOKUP($AI2269,技まとめ!$A$1:$F$380,4,FALSE)),"一致","")</f>
        <v/>
      </c>
      <c r="AN2269" s="9" t="s">
        <v>168</v>
      </c>
      <c r="AO2269" s="3" t="str">
        <f>IF(ISERROR(VLOOKUP($AN2269,技まとめ!$A$1:$F$380,6,FALSE)),"－",VLOOKUP($AN2269,技まとめ!$A$1:$F$380,6,FALSE))</f>
        <v>BL</v>
      </c>
      <c r="AP2269" s="3">
        <f>IF(ISERROR(VLOOKUP($AN2269,技まとめ!$A$1:$F$380,3,FALSE)),"－",VLOOKUP($AN2269,技まとめ!$A$1:$F$380,3,FALSE))</f>
        <v>25</v>
      </c>
      <c r="AQ2269" s="3">
        <f>IF(ISERROR(VLOOKUP($AN2269,技まとめ!$A$1:$F$380,5,FALSE)),"－",VLOOKUP($AN2269,技まとめ!$A$1:$F$380,5,FALSE))</f>
        <v>12</v>
      </c>
      <c r="AR2269" s="3" t="str">
        <f>IF($E2269=IF(ISERROR(VLOOKUP($AN2269,技まとめ!$A$1:$F$380,4,FALSE)),"－",VLOOKUP($AN2269,技まとめ!$A$1:$F$380,4,FALSE)),"一致","")</f>
        <v>一致</v>
      </c>
      <c r="AS2269" s="9" t="s">
        <v>297</v>
      </c>
      <c r="AT2269" s="3" t="str">
        <f>IF(ISERROR(VLOOKUP($AS2269,技まとめ!$A$1:$F$380,6,FALSE)),"－",VLOOKUP($AS2269,技まとめ!$A$1:$F$380,6,FALSE))</f>
        <v>DR</v>
      </c>
      <c r="AU2269" s="3">
        <f>IF(ISERROR(VLOOKUP($AS2269,技まとめ!$A$1:$F$380,3,FALSE)),"－",VLOOKUP($AS2269,技まとめ!$A$1:$F$380,3,FALSE))</f>
        <v>106</v>
      </c>
      <c r="AV2269" s="3">
        <f>IF(ISERROR(VLOOKUP($AS2269,技まとめ!$A$1:$F$380,5,FALSE)),"－",VLOOKUP($AS2269,技まとめ!$A$1:$F$380,5,FALSE))</f>
        <v>57</v>
      </c>
      <c r="AW2269" s="3" t="str">
        <f>IF($E2269=IF(ISERROR(VLOOKUP($AS2269,技まとめ!$A$1:$F$380,4,FALSE)),"－",VLOOKUP($AS2269,技まとめ!$A$1:$F$380,4,FALSE)),"一致","")</f>
        <v/>
      </c>
      <c r="AX2269" s="12" t="str">
        <f t="shared" si="496"/>
        <v>ねっけつパンチカマイタチキラースライドブーストグライダー</v>
      </c>
      <c r="AY2269" s="12" t="str">
        <f t="shared" si="497"/>
        <v>ねっけつパンチカマイタチキラースライドブーストグライダー</v>
      </c>
      <c r="AZ2269" s="12" t="str">
        <f t="shared" si="498"/>
        <v>ねっけつパンチカマイタチキラースライドブーストグライダー</v>
      </c>
      <c r="BA2269" s="12" t="str">
        <f t="shared" si="499"/>
        <v>ねっけつパンチカマイタチキラースライドブーストグライダー</v>
      </c>
      <c r="BB2269" s="11" t="str">
        <f t="shared" si="500"/>
        <v>P1DRBLDR</v>
      </c>
      <c r="BC2269" s="11" t="str">
        <f t="shared" si="501"/>
        <v>P1DRBLDR</v>
      </c>
      <c r="BD2269" s="11" t="str">
        <f t="shared" si="502"/>
        <v>P1DRBLDR</v>
      </c>
      <c r="BE2269" s="11" t="str">
        <f t="shared" si="503"/>
        <v>P1DRBLDR</v>
      </c>
    </row>
    <row r="2270" spans="1:57" ht="11.25" hidden="1" customHeight="1">
      <c r="A2270" s="6">
        <v>2269</v>
      </c>
      <c r="B2270" s="7" t="s">
        <v>4907</v>
      </c>
      <c r="C2270" s="8" t="s">
        <v>4908</v>
      </c>
      <c r="D2270" s="7" t="s">
        <v>72</v>
      </c>
      <c r="E2270" s="7" t="s">
        <v>102</v>
      </c>
      <c r="F2270" s="7" t="s">
        <v>128</v>
      </c>
      <c r="G2270" s="9">
        <v>144</v>
      </c>
      <c r="H2270" s="9">
        <v>72</v>
      </c>
      <c r="I2270" s="9">
        <v>83</v>
      </c>
      <c r="J2270" s="9">
        <v>77</v>
      </c>
      <c r="K2270" s="9">
        <v>44</v>
      </c>
      <c r="L2270" s="9">
        <v>34</v>
      </c>
      <c r="M2270" s="9">
        <v>58</v>
      </c>
      <c r="N2270" s="9">
        <v>59</v>
      </c>
      <c r="O2270" s="9">
        <v>56</v>
      </c>
      <c r="P2270" s="9">
        <v>9</v>
      </c>
      <c r="Q2270" s="11">
        <v>133</v>
      </c>
      <c r="R2270" s="11">
        <v>7</v>
      </c>
      <c r="S2270" s="11">
        <v>1</v>
      </c>
      <c r="T2270" s="11">
        <v>84</v>
      </c>
      <c r="U2270" s="11">
        <v>108</v>
      </c>
      <c r="V2270" s="11">
        <v>1</v>
      </c>
      <c r="W2270" s="11">
        <v>106</v>
      </c>
      <c r="X2270" s="11">
        <f t="shared" si="490"/>
        <v>440</v>
      </c>
      <c r="Y2270" s="11">
        <f t="shared" si="491"/>
        <v>5855</v>
      </c>
      <c r="Z2270" s="11">
        <f t="shared" si="492"/>
        <v>785</v>
      </c>
      <c r="AA2270" s="11">
        <f t="shared" si="493"/>
        <v>3480</v>
      </c>
      <c r="AB2270" s="11">
        <f t="shared" si="494"/>
        <v>3480</v>
      </c>
      <c r="AC2270" s="11">
        <f t="shared" si="495"/>
        <v>3925</v>
      </c>
      <c r="AD2270" s="9" t="s">
        <v>163</v>
      </c>
      <c r="AE2270" s="3" t="str">
        <f>IF(ISERROR(VLOOKUP($AD2270,技まとめ!$A$1:$F$380,6,FALSE)),"－",VLOOKUP($AD2270,技まとめ!$A$1:$F$380,6,FALSE))</f>
        <v>BL</v>
      </c>
      <c r="AF2270" s="3">
        <f>IF(ISERROR(VLOOKUP($AD2270,技まとめ!$A$1:$F$380,3,FALSE)),"－",VLOOKUP($AD2270,技まとめ!$A$1:$F$380,3,FALSE))</f>
        <v>59</v>
      </c>
      <c r="AG2270" s="3">
        <f>IF(ISERROR(VLOOKUP($AD2270,技まとめ!$A$1:$F$380,5,FALSE)),"－",VLOOKUP($AD2270,技まとめ!$A$1:$F$380,5,FALSE))</f>
        <v>38</v>
      </c>
      <c r="AH2270" s="3" t="str">
        <f>IF($E2270=IF(ISERROR(VLOOKUP($AD2270,技まとめ!$A$1:$F$380,4,FALSE)),"－",VLOOKUP($AD2270,技まとめ!$A$1:$F$380,4,FALSE)),"一致","")</f>
        <v/>
      </c>
      <c r="AI2270" s="9" t="s">
        <v>165</v>
      </c>
      <c r="AJ2270" s="3" t="str">
        <f>IF(ISERROR(VLOOKUP($AI2270,技まとめ!$A$1:$F$380,6,FALSE)),"－",VLOOKUP($AI2270,技まとめ!$A$1:$F$380,6,FALSE))</f>
        <v>BL</v>
      </c>
      <c r="AK2270" s="3">
        <f>IF(ISERROR(VLOOKUP($AI2270,技まとめ!$A$1:$F$380,3,FALSE)),"－",VLOOKUP($AI2270,技まとめ!$A$1:$F$380,3,FALSE))</f>
        <v>78</v>
      </c>
      <c r="AL2270" s="3">
        <f>IF(ISERROR(VLOOKUP($AI2270,技まとめ!$A$1:$F$380,5,FALSE)),"－",VLOOKUP($AI2270,技まとめ!$A$1:$F$380,5,FALSE))</f>
        <v>46</v>
      </c>
      <c r="AM2270" s="3" t="str">
        <f>IF($E2270=IF(ISERROR(VLOOKUP($AI2270,技まとめ!$A$1:$F$380,4,FALSE)),"－",VLOOKUP($AI2270,技まとめ!$A$1:$F$380,4,FALSE)),"一致","")</f>
        <v/>
      </c>
      <c r="AN2270" s="9" t="s">
        <v>111</v>
      </c>
      <c r="AO2270" s="3" t="str">
        <f>IF(ISERROR(VLOOKUP($AN2270,技まとめ!$A$1:$F$380,6,FALSE)),"－",VLOOKUP($AN2270,技まとめ!$A$1:$F$380,6,FALSE))</f>
        <v>SC</v>
      </c>
      <c r="AP2270" s="3">
        <f>IF(ISERROR(VLOOKUP($AN2270,技まとめ!$A$1:$F$380,3,FALSE)),"－",VLOOKUP($AN2270,技まとめ!$A$1:$F$380,3,FALSE))</f>
        <v>23</v>
      </c>
      <c r="AQ2270" s="3">
        <f>IF(ISERROR(VLOOKUP($AN2270,技まとめ!$A$1:$F$380,5,FALSE)),"－",VLOOKUP($AN2270,技まとめ!$A$1:$F$380,5,FALSE))</f>
        <v>20</v>
      </c>
      <c r="AR2270" s="3" t="str">
        <f>IF($E2270=IF(ISERROR(VLOOKUP($AN2270,技まとめ!$A$1:$F$380,4,FALSE)),"－",VLOOKUP($AN2270,技まとめ!$A$1:$F$380,4,FALSE)),"一致","")</f>
        <v/>
      </c>
      <c r="AS2270" s="9" t="s">
        <v>395</v>
      </c>
      <c r="AT2270" s="3" t="str">
        <f>IF(ISERROR(VLOOKUP($AS2270,技まとめ!$A$1:$F$380,6,FALSE)),"－",VLOOKUP($AS2270,技まとめ!$A$1:$F$380,6,FALSE))</f>
        <v>LS</v>
      </c>
      <c r="AU2270" s="3">
        <f>IF(ISERROR(VLOOKUP($AS2270,技まとめ!$A$1:$F$380,3,FALSE)),"－",VLOOKUP($AS2270,技まとめ!$A$1:$F$380,3,FALSE))</f>
        <v>81</v>
      </c>
      <c r="AV2270" s="3">
        <f>IF(ISERROR(VLOOKUP($AS2270,技まとめ!$A$1:$F$380,5,FALSE)),"－",VLOOKUP($AS2270,技まとめ!$A$1:$F$380,5,FALSE))</f>
        <v>55</v>
      </c>
      <c r="AW2270" s="3" t="str">
        <f>IF($E2270=IF(ISERROR(VLOOKUP($AS2270,技まとめ!$A$1:$F$380,4,FALSE)),"－",VLOOKUP($AS2270,技まとめ!$A$1:$F$380,4,FALSE)),"一致","")</f>
        <v/>
      </c>
      <c r="AX2270" s="12" t="str">
        <f t="shared" si="496"/>
        <v>サイクロンダブルサイクロンローリングキックドこんじょうクラブ</v>
      </c>
      <c r="AY2270" s="12" t="str">
        <f t="shared" si="497"/>
        <v>サイクロンダブルサイクロンローリングキックドこんじょうクラブ</v>
      </c>
      <c r="AZ2270" s="12" t="str">
        <f t="shared" si="498"/>
        <v>サイクロンダブルサイクロンローリングキックドこんじょうクラブ</v>
      </c>
      <c r="BA2270" s="12" t="str">
        <f t="shared" si="499"/>
        <v>サイクロンダブルサイクロンローリングキックドこんじょうクラブ</v>
      </c>
      <c r="BB2270" s="11" t="str">
        <f t="shared" si="500"/>
        <v>BLBLSCLS</v>
      </c>
      <c r="BC2270" s="11" t="str">
        <f t="shared" si="501"/>
        <v>BLBLSCLS</v>
      </c>
      <c r="BD2270" s="11" t="str">
        <f t="shared" si="502"/>
        <v>BLBLSCLS</v>
      </c>
      <c r="BE2270" s="11" t="str">
        <f t="shared" si="503"/>
        <v>BLBLSCLS</v>
      </c>
    </row>
    <row r="2271" spans="1:57" ht="11.25" hidden="1" customHeight="1">
      <c r="A2271" s="6">
        <v>2270</v>
      </c>
      <c r="B2271" s="7" t="s">
        <v>4909</v>
      </c>
      <c r="C2271" s="8" t="s">
        <v>4910</v>
      </c>
      <c r="D2271" s="7" t="s">
        <v>72</v>
      </c>
      <c r="E2271" s="7" t="s">
        <v>102</v>
      </c>
      <c r="F2271" s="7" t="s">
        <v>82</v>
      </c>
      <c r="G2271" s="9">
        <v>140</v>
      </c>
      <c r="H2271" s="9">
        <v>75</v>
      </c>
      <c r="I2271" s="9">
        <v>86</v>
      </c>
      <c r="J2271" s="9">
        <v>70</v>
      </c>
      <c r="K2271" s="9">
        <v>31</v>
      </c>
      <c r="L2271" s="9">
        <v>44</v>
      </c>
      <c r="M2271" s="9">
        <v>56</v>
      </c>
      <c r="N2271" s="9">
        <v>57</v>
      </c>
      <c r="O2271" s="9">
        <v>56</v>
      </c>
      <c r="P2271" s="9">
        <v>22</v>
      </c>
      <c r="Q2271" s="11">
        <v>136</v>
      </c>
      <c r="R2271" s="11">
        <v>1</v>
      </c>
      <c r="S2271" s="11">
        <v>1</v>
      </c>
      <c r="T2271" s="11">
        <v>94</v>
      </c>
      <c r="U2271" s="11">
        <v>106</v>
      </c>
      <c r="V2271" s="11">
        <v>1</v>
      </c>
      <c r="W2271" s="11">
        <v>103</v>
      </c>
      <c r="X2271" s="11">
        <f t="shared" si="490"/>
        <v>442</v>
      </c>
      <c r="Y2271" s="11">
        <f t="shared" si="491"/>
        <v>5960</v>
      </c>
      <c r="Z2271" s="11">
        <f t="shared" si="492"/>
        <v>560</v>
      </c>
      <c r="AA2271" s="11">
        <f t="shared" si="493"/>
        <v>3815</v>
      </c>
      <c r="AB2271" s="11">
        <f t="shared" si="494"/>
        <v>3815</v>
      </c>
      <c r="AC2271" s="11">
        <f t="shared" si="495"/>
        <v>4280</v>
      </c>
      <c r="AD2271" s="9" t="s">
        <v>89</v>
      </c>
      <c r="AE2271" s="3" t="str">
        <f>IF(ISERROR(VLOOKUP($AD2271,技まとめ!$A$1:$F$380,6,FALSE)),"－",VLOOKUP($AD2271,技まとめ!$A$1:$F$380,6,FALSE))</f>
        <v>BB</v>
      </c>
      <c r="AF2271" s="3">
        <f>IF(ISERROR(VLOOKUP($AD2271,技まとめ!$A$1:$F$380,3,FALSE)),"－",VLOOKUP($AD2271,技まとめ!$A$1:$F$380,3,FALSE))</f>
        <v>43</v>
      </c>
      <c r="AG2271" s="3">
        <f>IF(ISERROR(VLOOKUP($AD2271,技まとめ!$A$1:$F$380,5,FALSE)),"－",VLOOKUP($AD2271,技まとめ!$A$1:$F$380,5,FALSE))</f>
        <v>30</v>
      </c>
      <c r="AH2271" s="3" t="str">
        <f>IF($E2271=IF(ISERROR(VLOOKUP($AD2271,技まとめ!$A$1:$F$380,4,FALSE)),"－",VLOOKUP($AD2271,技まとめ!$A$1:$F$380,4,FALSE)),"一致","")</f>
        <v/>
      </c>
      <c r="AI2271" s="9" t="s">
        <v>286</v>
      </c>
      <c r="AJ2271" s="3" t="str">
        <f>IF(ISERROR(VLOOKUP($AI2271,技まとめ!$A$1:$F$380,6,FALSE)),"－",VLOOKUP($AI2271,技まとめ!$A$1:$F$380,6,FALSE))</f>
        <v>DR</v>
      </c>
      <c r="AK2271" s="3">
        <f>IF(ISERROR(VLOOKUP($AI2271,技まとめ!$A$1:$F$380,3,FALSE)),"－",VLOOKUP($AI2271,技まとめ!$A$1:$F$380,3,FALSE))</f>
        <v>80</v>
      </c>
      <c r="AL2271" s="3">
        <f>IF(ISERROR(VLOOKUP($AI2271,技まとめ!$A$1:$F$380,5,FALSE)),"－",VLOOKUP($AI2271,技まとめ!$A$1:$F$380,5,FALSE))</f>
        <v>46</v>
      </c>
      <c r="AM2271" s="3" t="str">
        <f>IF($E2271=IF(ISERROR(VLOOKUP($AI2271,技まとめ!$A$1:$F$380,4,FALSE)),"－",VLOOKUP($AI2271,技まとめ!$A$1:$F$380,4,FALSE)),"一致","")</f>
        <v/>
      </c>
      <c r="AN2271" s="9" t="s">
        <v>326</v>
      </c>
      <c r="AO2271" s="3" t="str">
        <f>IF(ISERROR(VLOOKUP($AN2271,技まとめ!$A$1:$F$380,6,FALSE)),"－",VLOOKUP($AN2271,技まとめ!$A$1:$F$380,6,FALSE))</f>
        <v>BL</v>
      </c>
      <c r="AP2271" s="3">
        <f>IF(ISERROR(VLOOKUP($AN2271,技まとめ!$A$1:$F$380,3,FALSE)),"－",VLOOKUP($AN2271,技まとめ!$A$1:$F$380,3,FALSE))</f>
        <v>56</v>
      </c>
      <c r="AQ2271" s="3">
        <f>IF(ISERROR(VLOOKUP($AN2271,技まとめ!$A$1:$F$380,5,FALSE)),"－",VLOOKUP($AN2271,技まとめ!$A$1:$F$380,5,FALSE))</f>
        <v>39</v>
      </c>
      <c r="AR2271" s="3" t="str">
        <f>IF($E2271=IF(ISERROR(VLOOKUP($AN2271,技まとめ!$A$1:$F$380,4,FALSE)),"－",VLOOKUP($AN2271,技まとめ!$A$1:$F$380,4,FALSE)),"一致","")</f>
        <v/>
      </c>
      <c r="AS2271" s="9" t="s">
        <v>225</v>
      </c>
      <c r="AT2271" s="3" t="str">
        <f>IF(ISERROR(VLOOKUP($AS2271,技まとめ!$A$1:$F$380,6,FALSE)),"－",VLOOKUP($AS2271,技まとめ!$A$1:$F$380,6,FALSE))</f>
        <v>CA</v>
      </c>
      <c r="AU2271" s="3">
        <f>IF(ISERROR(VLOOKUP($AS2271,技まとめ!$A$1:$F$380,3,FALSE)),"－",VLOOKUP($AS2271,技まとめ!$A$1:$F$380,3,FALSE))</f>
        <v>17</v>
      </c>
      <c r="AV2271" s="3">
        <f>IF(ISERROR(VLOOKUP($AS2271,技まとめ!$A$1:$F$380,5,FALSE)),"－",VLOOKUP($AS2271,技まとめ!$A$1:$F$380,5,FALSE))</f>
        <v>20</v>
      </c>
      <c r="AW2271" s="3" t="str">
        <f>IF($E2271=IF(ISERROR(VLOOKUP($AS2271,技まとめ!$A$1:$F$380,4,FALSE)),"－",VLOOKUP($AS2271,技まとめ!$A$1:$F$380,4,FALSE)),"一致","")</f>
        <v/>
      </c>
      <c r="AX2271" s="12" t="str">
        <f t="shared" si="496"/>
        <v>ザ・ウォールじごくぐるまパワーチャージキラーブレード</v>
      </c>
      <c r="AY2271" s="12" t="str">
        <f t="shared" si="497"/>
        <v>ザ・ウォールじごくぐるまパワーチャージキラーブレード</v>
      </c>
      <c r="AZ2271" s="12" t="str">
        <f t="shared" si="498"/>
        <v>ザ・ウォールじごくぐるまパワーチャージキラーブレード</v>
      </c>
      <c r="BA2271" s="12" t="str">
        <f t="shared" si="499"/>
        <v>ザ・ウォールじごくぐるまパワーチャージキラーブレード</v>
      </c>
      <c r="BB2271" s="11" t="str">
        <f t="shared" si="500"/>
        <v>BBDRBLCA</v>
      </c>
      <c r="BC2271" s="11" t="str">
        <f t="shared" si="501"/>
        <v>BBDRBLCA</v>
      </c>
      <c r="BD2271" s="11" t="str">
        <f t="shared" si="502"/>
        <v>BBDRBLCA</v>
      </c>
      <c r="BE2271" s="11" t="str">
        <f t="shared" si="503"/>
        <v>BBDRBLCA</v>
      </c>
    </row>
    <row r="2272" spans="1:57" ht="11.25" hidden="1" customHeight="1">
      <c r="A2272" s="6">
        <v>2271</v>
      </c>
      <c r="B2272" s="7" t="s">
        <v>4911</v>
      </c>
      <c r="C2272" s="8" t="s">
        <v>4912</v>
      </c>
      <c r="D2272" s="7" t="s">
        <v>72</v>
      </c>
      <c r="E2272" s="7" t="s">
        <v>73</v>
      </c>
      <c r="F2272" s="7" t="s">
        <v>109</v>
      </c>
      <c r="G2272" s="9">
        <v>142</v>
      </c>
      <c r="H2272" s="9">
        <v>74</v>
      </c>
      <c r="I2272" s="9">
        <v>82</v>
      </c>
      <c r="J2272" s="9">
        <v>72</v>
      </c>
      <c r="K2272" s="9">
        <v>34</v>
      </c>
      <c r="L2272" s="9">
        <v>42</v>
      </c>
      <c r="M2272" s="9">
        <v>53</v>
      </c>
      <c r="N2272" s="9">
        <v>61</v>
      </c>
      <c r="O2272" s="9">
        <v>53</v>
      </c>
      <c r="P2272" s="9">
        <v>28</v>
      </c>
      <c r="Q2272" s="11">
        <v>132</v>
      </c>
      <c r="R2272" s="11">
        <v>13</v>
      </c>
      <c r="S2272" s="11">
        <v>1</v>
      </c>
      <c r="T2272" s="11">
        <v>92</v>
      </c>
      <c r="U2272" s="11">
        <v>103</v>
      </c>
      <c r="V2272" s="11">
        <v>1</v>
      </c>
      <c r="W2272" s="11">
        <v>103</v>
      </c>
      <c r="X2272" s="11">
        <f t="shared" si="490"/>
        <v>445</v>
      </c>
      <c r="Y2272" s="11">
        <f t="shared" si="491"/>
        <v>5800</v>
      </c>
      <c r="Z2272" s="11">
        <f t="shared" si="492"/>
        <v>980</v>
      </c>
      <c r="AA2272" s="11">
        <f t="shared" si="493"/>
        <v>3745</v>
      </c>
      <c r="AB2272" s="11">
        <f t="shared" si="494"/>
        <v>3745</v>
      </c>
      <c r="AC2272" s="11">
        <f t="shared" si="495"/>
        <v>4260</v>
      </c>
      <c r="AD2272" s="9" t="s">
        <v>247</v>
      </c>
      <c r="AE2272" s="3" t="str">
        <f>IF(ISERROR(VLOOKUP($AD2272,技まとめ!$A$1:$F$380,6,FALSE)),"－",VLOOKUP($AD2272,技まとめ!$A$1:$F$380,6,FALSE))</f>
        <v>NS</v>
      </c>
      <c r="AF2272" s="3">
        <f>IF(ISERROR(VLOOKUP($AD2272,技まとめ!$A$1:$F$380,3,FALSE)),"－",VLOOKUP($AD2272,技まとめ!$A$1:$F$380,3,FALSE))</f>
        <v>72</v>
      </c>
      <c r="AG2272" s="3">
        <f>IF(ISERROR(VLOOKUP($AD2272,技まとめ!$A$1:$F$380,5,FALSE)),"－",VLOOKUP($AD2272,技まとめ!$A$1:$F$380,5,FALSE))</f>
        <v>40</v>
      </c>
      <c r="AH2272" s="3" t="str">
        <f>IF($E2272=IF(ISERROR(VLOOKUP($AD2272,技まとめ!$A$1:$F$380,4,FALSE)),"－",VLOOKUP($AD2272,技まとめ!$A$1:$F$380,4,FALSE)),"一致","")</f>
        <v/>
      </c>
      <c r="AI2272" s="9" t="s">
        <v>215</v>
      </c>
      <c r="AJ2272" s="3" t="str">
        <f>IF(ISERROR(VLOOKUP($AI2272,技まとめ!$A$1:$F$380,6,FALSE)),"－",VLOOKUP($AI2272,技まとめ!$A$1:$F$380,6,FALSE))</f>
        <v>DR</v>
      </c>
      <c r="AK2272" s="3">
        <f>IF(ISERROR(VLOOKUP($AI2272,技まとめ!$A$1:$F$380,3,FALSE)),"－",VLOOKUP($AI2272,技まとめ!$A$1:$F$380,3,FALSE))</f>
        <v>15</v>
      </c>
      <c r="AL2272" s="3">
        <f>IF(ISERROR(VLOOKUP($AI2272,技まとめ!$A$1:$F$380,5,FALSE)),"－",VLOOKUP($AI2272,技まとめ!$A$1:$F$380,5,FALSE))</f>
        <v>20</v>
      </c>
      <c r="AM2272" s="3" t="str">
        <f>IF($E2272=IF(ISERROR(VLOOKUP($AI2272,技まとめ!$A$1:$F$380,4,FALSE)),"－",VLOOKUP($AI2272,技まとめ!$A$1:$F$380,4,FALSE)),"一致","")</f>
        <v/>
      </c>
      <c r="AN2272" s="9" t="s">
        <v>503</v>
      </c>
      <c r="AO2272" s="3" t="str">
        <f>IF(ISERROR(VLOOKUP($AN2272,技まとめ!$A$1:$F$380,6,FALSE)),"－",VLOOKUP($AN2272,技まとめ!$A$1:$F$380,6,FALSE))</f>
        <v>DR</v>
      </c>
      <c r="AP2272" s="3">
        <f>IF(ISERROR(VLOOKUP($AN2272,技まとめ!$A$1:$F$380,3,FALSE)),"－",VLOOKUP($AN2272,技まとめ!$A$1:$F$380,3,FALSE))</f>
        <v>68</v>
      </c>
      <c r="AQ2272" s="3">
        <f>IF(ISERROR(VLOOKUP($AN2272,技まとめ!$A$1:$F$380,5,FALSE)),"－",VLOOKUP($AN2272,技まとめ!$A$1:$F$380,5,FALSE))</f>
        <v>41</v>
      </c>
      <c r="AR2272" s="3" t="str">
        <f>IF($E2272=IF(ISERROR(VLOOKUP($AN2272,技まとめ!$A$1:$F$380,4,FALSE)),"－",VLOOKUP($AN2272,技まとめ!$A$1:$F$380,4,FALSE)),"一致","")</f>
        <v/>
      </c>
      <c r="AS2272" s="9" t="s">
        <v>168</v>
      </c>
      <c r="AT2272" s="3" t="str">
        <f>IF(ISERROR(VLOOKUP($AS2272,技まとめ!$A$1:$F$380,6,FALSE)),"－",VLOOKUP($AS2272,技まとめ!$A$1:$F$380,6,FALSE))</f>
        <v>BL</v>
      </c>
      <c r="AU2272" s="3">
        <f>IF(ISERROR(VLOOKUP($AS2272,技まとめ!$A$1:$F$380,3,FALSE)),"－",VLOOKUP($AS2272,技まとめ!$A$1:$F$380,3,FALSE))</f>
        <v>25</v>
      </c>
      <c r="AV2272" s="3">
        <f>IF(ISERROR(VLOOKUP($AS2272,技まとめ!$A$1:$F$380,5,FALSE)),"－",VLOOKUP($AS2272,技まとめ!$A$1:$F$380,5,FALSE))</f>
        <v>12</v>
      </c>
      <c r="AW2272" s="3" t="str">
        <f>IF($E2272=IF(ISERROR(VLOOKUP($AS2272,技まとめ!$A$1:$F$380,4,FALSE)),"－",VLOOKUP($AS2272,技まとめ!$A$1:$F$380,4,FALSE)),"一致","")</f>
        <v/>
      </c>
      <c r="AX2272" s="12" t="str">
        <f t="shared" si="496"/>
        <v>ガニメデプロトンたつまきせんぷうオオウチワキラースライド</v>
      </c>
      <c r="AY2272" s="12" t="str">
        <f t="shared" si="497"/>
        <v>ガニメデプロトンたつまきせんぷうオオウチワキラースライド</v>
      </c>
      <c r="AZ2272" s="12" t="str">
        <f t="shared" si="498"/>
        <v>ガニメデプロトンたつまきせんぷうオオウチワキラースライド</v>
      </c>
      <c r="BA2272" s="12" t="str">
        <f t="shared" si="499"/>
        <v>ガニメデプロトンたつまきせんぷうオオウチワキラースライド</v>
      </c>
      <c r="BB2272" s="11" t="str">
        <f t="shared" si="500"/>
        <v>NSDRDRBL</v>
      </c>
      <c r="BC2272" s="11" t="str">
        <f t="shared" si="501"/>
        <v>NSDRDRBL</v>
      </c>
      <c r="BD2272" s="11" t="str">
        <f t="shared" si="502"/>
        <v>NSDRDRBL</v>
      </c>
      <c r="BE2272" s="11" t="str">
        <f t="shared" si="503"/>
        <v>NSDRDRBL</v>
      </c>
    </row>
    <row r="2273" spans="1:57" ht="11.25" hidden="1" customHeight="1">
      <c r="A2273" s="6">
        <v>2272</v>
      </c>
      <c r="B2273" s="7" t="s">
        <v>4913</v>
      </c>
      <c r="C2273" s="8" t="s">
        <v>4914</v>
      </c>
      <c r="D2273" s="7" t="s">
        <v>72</v>
      </c>
      <c r="E2273" s="7" t="s">
        <v>81</v>
      </c>
      <c r="F2273" s="7" t="s">
        <v>82</v>
      </c>
      <c r="G2273" s="9">
        <v>143</v>
      </c>
      <c r="H2273" s="9">
        <v>74</v>
      </c>
      <c r="I2273" s="9">
        <v>83</v>
      </c>
      <c r="J2273" s="9">
        <v>74</v>
      </c>
      <c r="K2273" s="9">
        <v>44</v>
      </c>
      <c r="L2273" s="9">
        <v>42</v>
      </c>
      <c r="M2273" s="9">
        <v>56</v>
      </c>
      <c r="N2273" s="9">
        <v>52</v>
      </c>
      <c r="O2273" s="9">
        <v>57</v>
      </c>
      <c r="P2273" s="9">
        <v>19</v>
      </c>
      <c r="Q2273" s="11">
        <v>133</v>
      </c>
      <c r="R2273" s="11">
        <v>7</v>
      </c>
      <c r="S2273" s="11">
        <v>1</v>
      </c>
      <c r="T2273" s="11">
        <v>92</v>
      </c>
      <c r="U2273" s="11">
        <v>106</v>
      </c>
      <c r="V2273" s="11">
        <v>1</v>
      </c>
      <c r="W2273" s="11">
        <v>107</v>
      </c>
      <c r="X2273" s="11">
        <f t="shared" si="490"/>
        <v>447</v>
      </c>
      <c r="Y2273" s="11">
        <f t="shared" si="491"/>
        <v>5860</v>
      </c>
      <c r="Z2273" s="11">
        <f t="shared" si="492"/>
        <v>790</v>
      </c>
      <c r="AA2273" s="11">
        <f t="shared" si="493"/>
        <v>3765</v>
      </c>
      <c r="AB2273" s="11">
        <f t="shared" si="494"/>
        <v>3765</v>
      </c>
      <c r="AC2273" s="11">
        <f t="shared" si="495"/>
        <v>4250</v>
      </c>
      <c r="AD2273" s="9" t="s">
        <v>301</v>
      </c>
      <c r="AE2273" s="3" t="str">
        <f>IF(ISERROR(VLOOKUP($AD2273,技まとめ!$A$1:$F$380,6,FALSE)),"－",VLOOKUP($AD2273,技まとめ!$A$1:$F$380,6,FALSE))</f>
        <v>LS</v>
      </c>
      <c r="AF2273" s="3">
        <f>IF(ISERROR(VLOOKUP($AD2273,技まとめ!$A$1:$F$380,3,FALSE)),"－",VLOOKUP($AD2273,技まとめ!$A$1:$F$380,3,FALSE))</f>
        <v>55</v>
      </c>
      <c r="AG2273" s="3">
        <f>IF(ISERROR(VLOOKUP($AD2273,技まとめ!$A$1:$F$380,5,FALSE)),"－",VLOOKUP($AD2273,技まとめ!$A$1:$F$380,5,FALSE))</f>
        <v>40</v>
      </c>
      <c r="AH2273" s="3" t="str">
        <f>IF($E2273=IF(ISERROR(VLOOKUP($AD2273,技まとめ!$A$1:$F$380,4,FALSE)),"－",VLOOKUP($AD2273,技まとめ!$A$1:$F$380,4,FALSE)),"一致","")</f>
        <v>一致</v>
      </c>
      <c r="AI2273" s="9" t="s">
        <v>164</v>
      </c>
      <c r="AJ2273" s="3" t="str">
        <f>IF(ISERROR(VLOOKUP($AI2273,技まとめ!$A$1:$F$380,6,FALSE)),"－",VLOOKUP($AI2273,技まとめ!$A$1:$F$380,6,FALSE))</f>
        <v>DR</v>
      </c>
      <c r="AK2273" s="3">
        <f>IF(ISERROR(VLOOKUP($AI2273,技まとめ!$A$1:$F$380,3,FALSE)),"－",VLOOKUP($AI2273,技まとめ!$A$1:$F$380,3,FALSE))</f>
        <v>58</v>
      </c>
      <c r="AL2273" s="3">
        <f>IF(ISERROR(VLOOKUP($AI2273,技まとめ!$A$1:$F$380,5,FALSE)),"－",VLOOKUP($AI2273,技まとめ!$A$1:$F$380,5,FALSE))</f>
        <v>39</v>
      </c>
      <c r="AM2273" s="3" t="str">
        <f>IF($E2273=IF(ISERROR(VLOOKUP($AI2273,技まとめ!$A$1:$F$380,4,FALSE)),"－",VLOOKUP($AI2273,技まとめ!$A$1:$F$380,4,FALSE)),"一致","")</f>
        <v/>
      </c>
      <c r="AN2273" s="9" t="s">
        <v>269</v>
      </c>
      <c r="AO2273" s="3" t="str">
        <f>IF(ISERROR(VLOOKUP($AN2273,技まとめ!$A$1:$F$380,6,FALSE)),"－",VLOOKUP($AN2273,技まとめ!$A$1:$F$380,6,FALSE))</f>
        <v>DR</v>
      </c>
      <c r="AP2273" s="3">
        <f>IF(ISERROR(VLOOKUP($AN2273,技まとめ!$A$1:$F$380,3,FALSE)),"－",VLOOKUP($AN2273,技まとめ!$A$1:$F$380,3,FALSE))</f>
        <v>19</v>
      </c>
      <c r="AQ2273" s="3">
        <f>IF(ISERROR(VLOOKUP($AN2273,技まとめ!$A$1:$F$380,5,FALSE)),"－",VLOOKUP($AN2273,技まとめ!$A$1:$F$380,5,FALSE))</f>
        <v>20</v>
      </c>
      <c r="AR2273" s="3" t="str">
        <f>IF($E2273=IF(ISERROR(VLOOKUP($AN2273,技まとめ!$A$1:$F$380,4,FALSE)),"－",VLOOKUP($AN2273,技まとめ!$A$1:$F$380,4,FALSE)),"一致","")</f>
        <v>一致</v>
      </c>
      <c r="AS2273" s="9" t="s">
        <v>1134</v>
      </c>
      <c r="AT2273" s="3" t="str">
        <f>IF(ISERROR(VLOOKUP($AS2273,技まとめ!$A$1:$F$380,6,FALSE)),"－",VLOOKUP($AS2273,技まとめ!$A$1:$F$380,6,FALSE))</f>
        <v>NS</v>
      </c>
      <c r="AU2273" s="3">
        <f>IF(ISERROR(VLOOKUP($AS2273,技まとめ!$A$1:$F$380,3,FALSE)),"－",VLOOKUP($AS2273,技まとめ!$A$1:$F$380,3,FALSE))</f>
        <v>70</v>
      </c>
      <c r="AV2273" s="3">
        <f>IF(ISERROR(VLOOKUP($AS2273,技まとめ!$A$1:$F$380,5,FALSE)),"－",VLOOKUP($AS2273,技まとめ!$A$1:$F$380,5,FALSE))</f>
        <v>40</v>
      </c>
      <c r="AW2273" s="3" t="str">
        <f>IF($E2273=IF(ISERROR(VLOOKUP($AS2273,技まとめ!$A$1:$F$380,4,FALSE)),"－",VLOOKUP($AS2273,技まとめ!$A$1:$F$380,4,FALSE)),"一致","")</f>
        <v>一致</v>
      </c>
      <c r="AX2273" s="12" t="str">
        <f t="shared" si="496"/>
        <v>ツナミブーストドッグランどくぎりのじゅつメガロドン</v>
      </c>
      <c r="AY2273" s="12" t="str">
        <f t="shared" si="497"/>
        <v>ツナミブーストドッグランどくぎりのじゅつメガロドン</v>
      </c>
      <c r="AZ2273" s="12" t="str">
        <f t="shared" si="498"/>
        <v>ツナミブーストドッグランどくぎりのじゅつメガロドン</v>
      </c>
      <c r="BA2273" s="12" t="str">
        <f t="shared" si="499"/>
        <v>ツナミブーストドッグランどくぎりのじゅつメガロドン</v>
      </c>
      <c r="BB2273" s="11" t="str">
        <f t="shared" si="500"/>
        <v>LSDRDRNS</v>
      </c>
      <c r="BC2273" s="11" t="str">
        <f t="shared" si="501"/>
        <v>LSDRDRNS</v>
      </c>
      <c r="BD2273" s="11" t="str">
        <f t="shared" si="502"/>
        <v>LSDRDRNS</v>
      </c>
      <c r="BE2273" s="11" t="str">
        <f t="shared" si="503"/>
        <v>LSDRDRNS</v>
      </c>
    </row>
    <row r="2274" spans="1:57" ht="11.25" hidden="1" customHeight="1">
      <c r="A2274" s="6">
        <v>2273</v>
      </c>
      <c r="B2274" s="7" t="s">
        <v>4915</v>
      </c>
      <c r="C2274" s="8" t="s">
        <v>4916</v>
      </c>
      <c r="D2274" s="7" t="s">
        <v>72</v>
      </c>
      <c r="E2274" s="7" t="s">
        <v>102</v>
      </c>
      <c r="F2274" s="7" t="s">
        <v>128</v>
      </c>
      <c r="G2274" s="9">
        <v>144</v>
      </c>
      <c r="H2274" s="9">
        <v>73</v>
      </c>
      <c r="I2274" s="9">
        <v>80</v>
      </c>
      <c r="J2274" s="9">
        <v>77</v>
      </c>
      <c r="K2274" s="9">
        <v>42</v>
      </c>
      <c r="L2274" s="9">
        <v>38</v>
      </c>
      <c r="M2274" s="9">
        <v>58</v>
      </c>
      <c r="N2274" s="9">
        <v>50</v>
      </c>
      <c r="O2274" s="9">
        <v>57</v>
      </c>
      <c r="P2274" s="9">
        <v>20</v>
      </c>
      <c r="Q2274" s="11">
        <v>130</v>
      </c>
      <c r="R2274" s="11">
        <v>7</v>
      </c>
      <c r="S2274" s="11">
        <v>1</v>
      </c>
      <c r="T2274" s="11">
        <v>88</v>
      </c>
      <c r="U2274" s="11">
        <v>108</v>
      </c>
      <c r="V2274" s="11">
        <v>1</v>
      </c>
      <c r="W2274" s="11">
        <v>107</v>
      </c>
      <c r="X2274" s="11">
        <f t="shared" si="490"/>
        <v>442</v>
      </c>
      <c r="Y2274" s="11">
        <f t="shared" si="491"/>
        <v>5740</v>
      </c>
      <c r="Z2274" s="11">
        <f t="shared" si="492"/>
        <v>790</v>
      </c>
      <c r="AA2274" s="11">
        <f t="shared" si="493"/>
        <v>3625</v>
      </c>
      <c r="AB2274" s="11">
        <f t="shared" si="494"/>
        <v>3625</v>
      </c>
      <c r="AC2274" s="11">
        <f t="shared" si="495"/>
        <v>4090</v>
      </c>
      <c r="AD2274" s="9" t="s">
        <v>104</v>
      </c>
      <c r="AE2274" s="3" t="str">
        <f>IF(ISERROR(VLOOKUP($AD2274,技まとめ!$A$1:$F$380,6,FALSE)),"－",VLOOKUP($AD2274,技まとめ!$A$1:$F$380,6,FALSE))</f>
        <v>LS</v>
      </c>
      <c r="AF2274" s="3">
        <f>IF(ISERROR(VLOOKUP($AD2274,技まとめ!$A$1:$F$380,3,FALSE)),"－",VLOOKUP($AD2274,技まとめ!$A$1:$F$380,3,FALSE))</f>
        <v>30</v>
      </c>
      <c r="AG2274" s="3">
        <f>IF(ISERROR(VLOOKUP($AD2274,技まとめ!$A$1:$F$380,5,FALSE)),"－",VLOOKUP($AD2274,技まとめ!$A$1:$F$380,5,FALSE))</f>
        <v>25</v>
      </c>
      <c r="AH2274" s="3" t="str">
        <f>IF($E2274=IF(ISERROR(VLOOKUP($AD2274,技まとめ!$A$1:$F$380,4,FALSE)),"－",VLOOKUP($AD2274,技まとめ!$A$1:$F$380,4,FALSE)),"一致","")</f>
        <v/>
      </c>
      <c r="AI2274" s="9" t="s">
        <v>406</v>
      </c>
      <c r="AJ2274" s="3" t="str">
        <f>IF(ISERROR(VLOOKUP($AI2274,技まとめ!$A$1:$F$380,6,FALSE)),"－",VLOOKUP($AI2274,技まとめ!$A$1:$F$380,6,FALSE))</f>
        <v>BS</v>
      </c>
      <c r="AK2274" s="3">
        <f>IF(ISERROR(VLOOKUP($AI2274,技まとめ!$A$1:$F$380,3,FALSE)),"－",VLOOKUP($AI2274,技まとめ!$A$1:$F$380,3,FALSE))</f>
        <v>59</v>
      </c>
      <c r="AL2274" s="3">
        <f>IF(ISERROR(VLOOKUP($AI2274,技まとめ!$A$1:$F$380,5,FALSE)),"－",VLOOKUP($AI2274,技まとめ!$A$1:$F$380,5,FALSE))</f>
        <v>34</v>
      </c>
      <c r="AM2274" s="3" t="str">
        <f>IF($E2274=IF(ISERROR(VLOOKUP($AI2274,技まとめ!$A$1:$F$380,4,FALSE)),"－",VLOOKUP($AI2274,技まとめ!$A$1:$F$380,4,FALSE)),"一致","")</f>
        <v>一致</v>
      </c>
      <c r="AN2274" s="9" t="s">
        <v>89</v>
      </c>
      <c r="AO2274" s="3" t="str">
        <f>IF(ISERROR(VLOOKUP($AN2274,技まとめ!$A$1:$F$380,6,FALSE)),"－",VLOOKUP($AN2274,技まとめ!$A$1:$F$380,6,FALSE))</f>
        <v>BB</v>
      </c>
      <c r="AP2274" s="3">
        <f>IF(ISERROR(VLOOKUP($AN2274,技まとめ!$A$1:$F$380,3,FALSE)),"－",VLOOKUP($AN2274,技まとめ!$A$1:$F$380,3,FALSE))</f>
        <v>43</v>
      </c>
      <c r="AQ2274" s="3">
        <f>IF(ISERROR(VLOOKUP($AN2274,技まとめ!$A$1:$F$380,5,FALSE)),"－",VLOOKUP($AN2274,技まとめ!$A$1:$F$380,5,FALSE))</f>
        <v>30</v>
      </c>
      <c r="AR2274" s="3" t="str">
        <f>IF($E2274=IF(ISERROR(VLOOKUP($AN2274,技まとめ!$A$1:$F$380,4,FALSE)),"－",VLOOKUP($AN2274,技まとめ!$A$1:$F$380,4,FALSE)),"一致","")</f>
        <v/>
      </c>
      <c r="AS2274" s="9" t="s">
        <v>273</v>
      </c>
      <c r="AT2274" s="3" t="str">
        <f>IF(ISERROR(VLOOKUP($AS2274,技まとめ!$A$1:$F$380,6,FALSE)),"－",VLOOKUP($AS2274,技まとめ!$A$1:$F$380,6,FALSE))</f>
        <v>BL</v>
      </c>
      <c r="AU2274" s="3">
        <f>IF(ISERROR(VLOOKUP($AS2274,技まとめ!$A$1:$F$380,3,FALSE)),"－",VLOOKUP($AS2274,技まとめ!$A$1:$F$380,3,FALSE))</f>
        <v>17</v>
      </c>
      <c r="AV2274" s="3">
        <f>IF(ISERROR(VLOOKUP($AS2274,技まとめ!$A$1:$F$380,5,FALSE)),"－",VLOOKUP($AS2274,技まとめ!$A$1:$F$380,5,FALSE))</f>
        <v>20</v>
      </c>
      <c r="AW2274" s="3" t="str">
        <f>IF($E2274=IF(ISERROR(VLOOKUP($AS2274,技まとめ!$A$1:$F$380,4,FALSE)),"－",VLOOKUP($AS2274,技まとめ!$A$1:$F$380,4,FALSE)),"一致","")</f>
        <v/>
      </c>
      <c r="AX2274" s="12" t="str">
        <f t="shared" si="496"/>
        <v>すいせいシュートドこんじょうバットザ・ウォールしこふみ</v>
      </c>
      <c r="AY2274" s="12" t="str">
        <f t="shared" si="497"/>
        <v>すいせいシュートドこんじょうバットザ・ウォールしこふみ</v>
      </c>
      <c r="AZ2274" s="12" t="str">
        <f t="shared" si="498"/>
        <v>すいせいシュートドこんじょうバットザ・ウォールしこふみ</v>
      </c>
      <c r="BA2274" s="12" t="str">
        <f t="shared" si="499"/>
        <v>すいせいシュートドこんじょうバットザ・ウォールしこふみ</v>
      </c>
      <c r="BB2274" s="11" t="str">
        <f t="shared" si="500"/>
        <v>LSBSBBBL</v>
      </c>
      <c r="BC2274" s="11" t="str">
        <f t="shared" si="501"/>
        <v>LSBSBBBL</v>
      </c>
      <c r="BD2274" s="11" t="str">
        <f t="shared" si="502"/>
        <v>LSBSBBBL</v>
      </c>
      <c r="BE2274" s="11" t="str">
        <f t="shared" si="503"/>
        <v>LSBSBBBL</v>
      </c>
    </row>
    <row r="2275" spans="1:57" ht="11.25" hidden="1" customHeight="1">
      <c r="A2275" s="6">
        <v>2274</v>
      </c>
      <c r="B2275" s="7" t="s">
        <v>4917</v>
      </c>
      <c r="C2275" s="8" t="s">
        <v>4918</v>
      </c>
      <c r="D2275" s="7" t="s">
        <v>72</v>
      </c>
      <c r="E2275" s="7" t="s">
        <v>102</v>
      </c>
      <c r="F2275" s="7" t="s">
        <v>74</v>
      </c>
      <c r="G2275" s="9">
        <v>124</v>
      </c>
      <c r="H2275" s="9">
        <v>78</v>
      </c>
      <c r="I2275" s="9">
        <v>50</v>
      </c>
      <c r="J2275" s="9">
        <v>49</v>
      </c>
      <c r="K2275" s="9">
        <v>43</v>
      </c>
      <c r="L2275" s="9">
        <v>50</v>
      </c>
      <c r="M2275" s="9">
        <v>85</v>
      </c>
      <c r="N2275" s="9">
        <v>80</v>
      </c>
      <c r="O2275" s="9">
        <v>46</v>
      </c>
      <c r="P2275" s="9">
        <v>12</v>
      </c>
      <c r="Q2275" s="11">
        <v>100</v>
      </c>
      <c r="R2275" s="11">
        <v>2</v>
      </c>
      <c r="S2275" s="11">
        <v>1</v>
      </c>
      <c r="T2275" s="11">
        <v>100</v>
      </c>
      <c r="U2275" s="11">
        <v>135</v>
      </c>
      <c r="V2275" s="11">
        <v>1</v>
      </c>
      <c r="W2275" s="11">
        <v>96</v>
      </c>
      <c r="X2275" s="11">
        <f t="shared" si="490"/>
        <v>435</v>
      </c>
      <c r="Y2275" s="11">
        <f t="shared" si="491"/>
        <v>4485</v>
      </c>
      <c r="Z2275" s="11">
        <f t="shared" si="492"/>
        <v>560</v>
      </c>
      <c r="AA2275" s="11">
        <f t="shared" si="493"/>
        <v>3990</v>
      </c>
      <c r="AB2275" s="11">
        <f t="shared" si="494"/>
        <v>3990</v>
      </c>
      <c r="AC2275" s="11">
        <f t="shared" si="495"/>
        <v>4490</v>
      </c>
      <c r="AD2275" s="9" t="s">
        <v>441</v>
      </c>
      <c r="AE2275" s="3" t="str">
        <f>IF(ISERROR(VLOOKUP($AD2275,技まとめ!$A$1:$F$380,6,FALSE)),"－",VLOOKUP($AD2275,技まとめ!$A$1:$F$380,6,FALSE))</f>
        <v>CA</v>
      </c>
      <c r="AF2275" s="3">
        <f>IF(ISERROR(VLOOKUP($AD2275,技まとめ!$A$1:$F$380,3,FALSE)),"－",VLOOKUP($AD2275,技まとめ!$A$1:$F$380,3,FALSE))</f>
        <v>18</v>
      </c>
      <c r="AG2275" s="3">
        <f>IF(ISERROR(VLOOKUP($AD2275,技まとめ!$A$1:$F$380,5,FALSE)),"－",VLOOKUP($AD2275,技まとめ!$A$1:$F$380,5,FALSE))</f>
        <v>21</v>
      </c>
      <c r="AH2275" s="3" t="str">
        <f>IF($E2275=IF(ISERROR(VLOOKUP($AD2275,技まとめ!$A$1:$F$380,4,FALSE)),"－",VLOOKUP($AD2275,技まとめ!$A$1:$F$380,4,FALSE)),"一致","")</f>
        <v>一致</v>
      </c>
      <c r="AI2275" s="9" t="s">
        <v>326</v>
      </c>
      <c r="AJ2275" s="3" t="str">
        <f>IF(ISERROR(VLOOKUP($AI2275,技まとめ!$A$1:$F$380,6,FALSE)),"－",VLOOKUP($AI2275,技まとめ!$A$1:$F$380,6,FALSE))</f>
        <v>BL</v>
      </c>
      <c r="AK2275" s="3">
        <f>IF(ISERROR(VLOOKUP($AI2275,技まとめ!$A$1:$F$380,3,FALSE)),"－",VLOOKUP($AI2275,技まとめ!$A$1:$F$380,3,FALSE))</f>
        <v>56</v>
      </c>
      <c r="AL2275" s="3">
        <f>IF(ISERROR(VLOOKUP($AI2275,技まとめ!$A$1:$F$380,5,FALSE)),"－",VLOOKUP($AI2275,技まとめ!$A$1:$F$380,5,FALSE))</f>
        <v>39</v>
      </c>
      <c r="AM2275" s="3" t="str">
        <f>IF($E2275=IF(ISERROR(VLOOKUP($AI2275,技まとめ!$A$1:$F$380,4,FALSE)),"－",VLOOKUP($AI2275,技まとめ!$A$1:$F$380,4,FALSE)),"一致","")</f>
        <v/>
      </c>
      <c r="AN2275" s="9" t="s">
        <v>693</v>
      </c>
      <c r="AO2275" s="3" t="str">
        <f>IF(ISERROR(VLOOKUP($AN2275,技まとめ!$A$1:$F$380,6,FALSE)),"－",VLOOKUP($AN2275,技まとめ!$A$1:$F$380,6,FALSE))</f>
        <v>CA</v>
      </c>
      <c r="AP2275" s="3">
        <f>IF(ISERROR(VLOOKUP($AN2275,技まとめ!$A$1:$F$380,3,FALSE)),"－",VLOOKUP($AN2275,技まとめ!$A$1:$F$380,3,FALSE))</f>
        <v>69</v>
      </c>
      <c r="AQ2275" s="3">
        <f>IF(ISERROR(VLOOKUP($AN2275,技まとめ!$A$1:$F$380,5,FALSE)),"－",VLOOKUP($AN2275,技まとめ!$A$1:$F$380,5,FALSE))</f>
        <v>42</v>
      </c>
      <c r="AR2275" s="3" t="str">
        <f>IF($E2275=IF(ISERROR(VLOOKUP($AN2275,技まとめ!$A$1:$F$380,4,FALSE)),"－",VLOOKUP($AN2275,技まとめ!$A$1:$F$380,4,FALSE)),"一致","")</f>
        <v/>
      </c>
      <c r="AS2275" s="9" t="s">
        <v>331</v>
      </c>
      <c r="AT2275" s="3" t="str">
        <f>IF(ISERROR(VLOOKUP($AS2275,技まとめ!$A$1:$F$380,6,FALSE)),"－",VLOOKUP($AS2275,技まとめ!$A$1:$F$380,6,FALSE))</f>
        <v>DR</v>
      </c>
      <c r="AU2275" s="3">
        <f>IF(ISERROR(VLOOKUP($AS2275,技まとめ!$A$1:$F$380,3,FALSE)),"－",VLOOKUP($AS2275,技まとめ!$A$1:$F$380,3,FALSE))</f>
        <v>77</v>
      </c>
      <c r="AV2275" s="3">
        <f>IF(ISERROR(VLOOKUP($AS2275,技まとめ!$A$1:$F$380,5,FALSE)),"－",VLOOKUP($AS2275,技まとめ!$A$1:$F$380,5,FALSE))</f>
        <v>47</v>
      </c>
      <c r="AW2275" s="3" t="str">
        <f>IF($E2275=IF(ISERROR(VLOOKUP($AS2275,技まとめ!$A$1:$F$380,4,FALSE)),"－",VLOOKUP($AS2275,技まとめ!$A$1:$F$380,4,FALSE)),"一致","")</f>
        <v>一致</v>
      </c>
      <c r="AX2275" s="12" t="str">
        <f t="shared" si="496"/>
        <v>プレッシャーパンチパワーチャージストームライダーライトニングアクセル</v>
      </c>
      <c r="AY2275" s="12" t="str">
        <f t="shared" si="497"/>
        <v>プレッシャーパンチパワーチャージストームライダーライトニングアクセル</v>
      </c>
      <c r="AZ2275" s="12" t="str">
        <f t="shared" si="498"/>
        <v>プレッシャーパンチパワーチャージストームライダーライトニングアクセル</v>
      </c>
      <c r="BA2275" s="12" t="str">
        <f t="shared" si="499"/>
        <v>プレッシャーパンチパワーチャージストームライダーライトニングアクセル</v>
      </c>
      <c r="BB2275" s="11" t="str">
        <f t="shared" si="500"/>
        <v>CABLCADR</v>
      </c>
      <c r="BC2275" s="11" t="str">
        <f t="shared" si="501"/>
        <v>CABLCADR</v>
      </c>
      <c r="BD2275" s="11" t="str">
        <f t="shared" si="502"/>
        <v>CABLCADR</v>
      </c>
      <c r="BE2275" s="11" t="str">
        <f t="shared" si="503"/>
        <v>CABLCADR</v>
      </c>
    </row>
    <row r="2276" spans="1:57" ht="11.25" hidden="1" customHeight="1">
      <c r="A2276" s="6">
        <v>2275</v>
      </c>
      <c r="B2276" s="7" t="s">
        <v>4919</v>
      </c>
      <c r="C2276" s="8" t="s">
        <v>4920</v>
      </c>
      <c r="D2276" s="7" t="s">
        <v>72</v>
      </c>
      <c r="E2276" s="7" t="s">
        <v>81</v>
      </c>
      <c r="F2276" s="7" t="s">
        <v>82</v>
      </c>
      <c r="G2276" s="9">
        <v>122</v>
      </c>
      <c r="H2276" s="9">
        <v>78</v>
      </c>
      <c r="I2276" s="9">
        <v>44</v>
      </c>
      <c r="J2276" s="9">
        <v>46</v>
      </c>
      <c r="K2276" s="9">
        <v>44</v>
      </c>
      <c r="L2276" s="9">
        <v>49</v>
      </c>
      <c r="M2276" s="9">
        <v>85</v>
      </c>
      <c r="N2276" s="9">
        <v>80</v>
      </c>
      <c r="O2276" s="9">
        <v>43</v>
      </c>
      <c r="P2276" s="9">
        <v>19</v>
      </c>
      <c r="Q2276" s="11">
        <v>94</v>
      </c>
      <c r="R2276" s="11">
        <v>7</v>
      </c>
      <c r="S2276" s="11">
        <v>1</v>
      </c>
      <c r="T2276" s="11">
        <v>99</v>
      </c>
      <c r="U2276" s="11">
        <v>135</v>
      </c>
      <c r="V2276" s="11">
        <v>1</v>
      </c>
      <c r="W2276" s="11">
        <v>93</v>
      </c>
      <c r="X2276" s="11">
        <f t="shared" si="490"/>
        <v>430</v>
      </c>
      <c r="Y2276" s="11">
        <f t="shared" si="491"/>
        <v>4230</v>
      </c>
      <c r="Z2276" s="11">
        <f t="shared" si="492"/>
        <v>720</v>
      </c>
      <c r="AA2276" s="11">
        <f t="shared" si="493"/>
        <v>3940</v>
      </c>
      <c r="AB2276" s="11">
        <f t="shared" si="494"/>
        <v>3940</v>
      </c>
      <c r="AC2276" s="11">
        <f t="shared" si="495"/>
        <v>4460</v>
      </c>
      <c r="AD2276" s="9" t="s">
        <v>417</v>
      </c>
      <c r="AE2276" s="3" t="str">
        <f>IF(ISERROR(VLOOKUP($AD2276,技まとめ!$A$1:$F$380,6,FALSE)),"－",VLOOKUP($AD2276,技まとめ!$A$1:$F$380,6,FALSE))</f>
        <v>BL</v>
      </c>
      <c r="AF2276" s="3">
        <f>IF(ISERROR(VLOOKUP($AD2276,技まとめ!$A$1:$F$380,3,FALSE)),"－",VLOOKUP($AD2276,技まとめ!$A$1:$F$380,3,FALSE))</f>
        <v>50</v>
      </c>
      <c r="AG2276" s="3">
        <f>IF(ISERROR(VLOOKUP($AD2276,技まとめ!$A$1:$F$380,5,FALSE)),"－",VLOOKUP($AD2276,技まとめ!$A$1:$F$380,5,FALSE))</f>
        <v>36</v>
      </c>
      <c r="AH2276" s="3" t="str">
        <f>IF($E2276=IF(ISERROR(VLOOKUP($AD2276,技まとめ!$A$1:$F$380,4,FALSE)),"－",VLOOKUP($AD2276,技まとめ!$A$1:$F$380,4,FALSE)),"一致","")</f>
        <v>一致</v>
      </c>
      <c r="AI2276" s="9" t="s">
        <v>586</v>
      </c>
      <c r="AJ2276" s="3" t="str">
        <f>IF(ISERROR(VLOOKUP($AI2276,技まとめ!$A$1:$F$380,6,FALSE)),"－",VLOOKUP($AI2276,技まとめ!$A$1:$F$380,6,FALSE))</f>
        <v>BL</v>
      </c>
      <c r="AK2276" s="3">
        <f>IF(ISERROR(VLOOKUP($AI2276,技まとめ!$A$1:$F$380,3,FALSE)),"－",VLOOKUP($AI2276,技まとめ!$A$1:$F$380,3,FALSE))</f>
        <v>54</v>
      </c>
      <c r="AL2276" s="3">
        <f>IF(ISERROR(VLOOKUP($AI2276,技まとめ!$A$1:$F$380,5,FALSE)),"－",VLOOKUP($AI2276,技まとめ!$A$1:$F$380,5,FALSE))</f>
        <v>36</v>
      </c>
      <c r="AM2276" s="3" t="str">
        <f>IF($E2276=IF(ISERROR(VLOOKUP($AI2276,技まとめ!$A$1:$F$380,4,FALSE)),"－",VLOOKUP($AI2276,技まとめ!$A$1:$F$380,4,FALSE)),"一致","")</f>
        <v/>
      </c>
      <c r="AN2276" s="9" t="s">
        <v>331</v>
      </c>
      <c r="AO2276" s="3" t="str">
        <f>IF(ISERROR(VLOOKUP($AN2276,技まとめ!$A$1:$F$380,6,FALSE)),"－",VLOOKUP($AN2276,技まとめ!$A$1:$F$380,6,FALSE))</f>
        <v>DR</v>
      </c>
      <c r="AP2276" s="3">
        <f>IF(ISERROR(VLOOKUP($AN2276,技まとめ!$A$1:$F$380,3,FALSE)),"－",VLOOKUP($AN2276,技まとめ!$A$1:$F$380,3,FALSE))</f>
        <v>77</v>
      </c>
      <c r="AQ2276" s="3">
        <f>IF(ISERROR(VLOOKUP($AN2276,技まとめ!$A$1:$F$380,5,FALSE)),"－",VLOOKUP($AN2276,技まとめ!$A$1:$F$380,5,FALSE))</f>
        <v>47</v>
      </c>
      <c r="AR2276" s="3" t="str">
        <f>IF($E2276=IF(ISERROR(VLOOKUP($AN2276,技まとめ!$A$1:$F$380,4,FALSE)),"－",VLOOKUP($AN2276,技まとめ!$A$1:$F$380,4,FALSE)),"一致","")</f>
        <v/>
      </c>
      <c r="AS2276" s="9" t="s">
        <v>634</v>
      </c>
      <c r="AT2276" s="3" t="str">
        <f>IF(ISERROR(VLOOKUP($AS2276,技まとめ!$A$1:$F$380,6,FALSE)),"－",VLOOKUP($AS2276,技まとめ!$A$1:$F$380,6,FALSE))</f>
        <v>DR</v>
      </c>
      <c r="AU2276" s="3">
        <f>IF(ISERROR(VLOOKUP($AS2276,技まとめ!$A$1:$F$380,3,FALSE)),"－",VLOOKUP($AS2276,技まとめ!$A$1:$F$380,3,FALSE))</f>
        <v>13</v>
      </c>
      <c r="AV2276" s="3">
        <f>IF(ISERROR(VLOOKUP($AS2276,技まとめ!$A$1:$F$380,5,FALSE)),"－",VLOOKUP($AS2276,技まとめ!$A$1:$F$380,5,FALSE))</f>
        <v>20</v>
      </c>
      <c r="AW2276" s="3" t="str">
        <f>IF($E2276=IF(ISERROR(VLOOKUP($AS2276,技まとめ!$A$1:$F$380,4,FALSE)),"－",VLOOKUP($AS2276,技まとめ!$A$1:$F$380,4,FALSE)),"一致","")</f>
        <v>一致</v>
      </c>
      <c r="AX2276" s="12" t="str">
        <f t="shared" si="496"/>
        <v>デザートストームグレイブストーンライトニングアクセルたまのりピエロ</v>
      </c>
      <c r="AY2276" s="12" t="str">
        <f t="shared" si="497"/>
        <v>デザートストームグレイブストーンライトニングアクセルたまのりピエロ</v>
      </c>
      <c r="AZ2276" s="12" t="str">
        <f t="shared" si="498"/>
        <v>デザートストームグレイブストーンライトニングアクセルたまのりピエロ</v>
      </c>
      <c r="BA2276" s="12" t="str">
        <f t="shared" si="499"/>
        <v>デザートストームグレイブストーンライトニングアクセルたまのりピエロ</v>
      </c>
      <c r="BB2276" s="11" t="str">
        <f t="shared" si="500"/>
        <v>BLBLDRDR</v>
      </c>
      <c r="BC2276" s="11" t="str">
        <f t="shared" si="501"/>
        <v>BLBLDRDR</v>
      </c>
      <c r="BD2276" s="11" t="str">
        <f t="shared" si="502"/>
        <v>BLBLDRDR</v>
      </c>
      <c r="BE2276" s="11" t="str">
        <f t="shared" si="503"/>
        <v>BLBLDRDR</v>
      </c>
    </row>
    <row r="2277" spans="1:57" ht="11.25" hidden="1" customHeight="1">
      <c r="A2277" s="6">
        <v>2276</v>
      </c>
      <c r="B2277" s="7" t="s">
        <v>4921</v>
      </c>
      <c r="C2277" s="8" t="s">
        <v>4922</v>
      </c>
      <c r="D2277" s="7" t="s">
        <v>72</v>
      </c>
      <c r="E2277" s="7" t="s">
        <v>81</v>
      </c>
      <c r="F2277" s="7" t="s">
        <v>109</v>
      </c>
      <c r="G2277" s="9">
        <v>121</v>
      </c>
      <c r="H2277" s="9">
        <v>74</v>
      </c>
      <c r="I2277" s="9">
        <v>49</v>
      </c>
      <c r="J2277" s="9">
        <v>48</v>
      </c>
      <c r="K2277" s="9">
        <v>43</v>
      </c>
      <c r="L2277" s="9">
        <v>49</v>
      </c>
      <c r="M2277" s="9">
        <v>85</v>
      </c>
      <c r="N2277" s="9">
        <v>78</v>
      </c>
      <c r="O2277" s="9">
        <v>50</v>
      </c>
      <c r="P2277" s="9">
        <v>10</v>
      </c>
      <c r="Q2277" s="11">
        <v>99</v>
      </c>
      <c r="R2277" s="11">
        <v>1</v>
      </c>
      <c r="S2277" s="11">
        <v>1</v>
      </c>
      <c r="T2277" s="11">
        <v>99</v>
      </c>
      <c r="U2277" s="11">
        <v>135</v>
      </c>
      <c r="V2277" s="11">
        <v>1</v>
      </c>
      <c r="W2277" s="11">
        <v>96</v>
      </c>
      <c r="X2277" s="11">
        <f t="shared" si="490"/>
        <v>432</v>
      </c>
      <c r="Y2277" s="11">
        <f t="shared" si="491"/>
        <v>4445</v>
      </c>
      <c r="Z2277" s="11">
        <f t="shared" si="492"/>
        <v>525</v>
      </c>
      <c r="AA2277" s="11">
        <f t="shared" si="493"/>
        <v>3955</v>
      </c>
      <c r="AB2277" s="11">
        <f t="shared" si="494"/>
        <v>3955</v>
      </c>
      <c r="AC2277" s="11">
        <f t="shared" si="495"/>
        <v>4445</v>
      </c>
      <c r="AD2277" s="9" t="s">
        <v>295</v>
      </c>
      <c r="AE2277" s="3" t="str">
        <f>IF(ISERROR(VLOOKUP($AD2277,技まとめ!$A$1:$F$380,6,FALSE)),"－",VLOOKUP($AD2277,技まとめ!$A$1:$F$380,6,FALSE))</f>
        <v>DR</v>
      </c>
      <c r="AF2277" s="3">
        <f>IF(ISERROR(VLOOKUP($AD2277,技まとめ!$A$1:$F$380,3,FALSE)),"－",VLOOKUP($AD2277,技まとめ!$A$1:$F$380,3,FALSE))</f>
        <v>13</v>
      </c>
      <c r="AG2277" s="3">
        <f>IF(ISERROR(VLOOKUP($AD2277,技まとめ!$A$1:$F$380,5,FALSE)),"－",VLOOKUP($AD2277,技まとめ!$A$1:$F$380,5,FALSE))</f>
        <v>20</v>
      </c>
      <c r="AH2277" s="3" t="str">
        <f>IF($E2277=IF(ISERROR(VLOOKUP($AD2277,技まとめ!$A$1:$F$380,4,FALSE)),"－",VLOOKUP($AD2277,技まとめ!$A$1:$F$380,4,FALSE)),"一致","")</f>
        <v/>
      </c>
      <c r="AI2277" s="9" t="s">
        <v>339</v>
      </c>
      <c r="AJ2277" s="3" t="str">
        <f>IF(ISERROR(VLOOKUP($AI2277,技まとめ!$A$1:$F$380,6,FALSE)),"－",VLOOKUP($AI2277,技まとめ!$A$1:$F$380,6,FALSE))</f>
        <v>NS</v>
      </c>
      <c r="AK2277" s="3">
        <f>IF(ISERROR(VLOOKUP($AI2277,技まとめ!$A$1:$F$380,3,FALSE)),"－",VLOOKUP($AI2277,技まとめ!$A$1:$F$380,3,FALSE))</f>
        <v>42</v>
      </c>
      <c r="AL2277" s="3">
        <f>IF(ISERROR(VLOOKUP($AI2277,技まとめ!$A$1:$F$380,5,FALSE)),"－",VLOOKUP($AI2277,技まとめ!$A$1:$F$380,5,FALSE))</f>
        <v>28</v>
      </c>
      <c r="AM2277" s="3" t="str">
        <f>IF($E2277=IF(ISERROR(VLOOKUP($AI2277,技まとめ!$A$1:$F$380,4,FALSE)),"－",VLOOKUP($AI2277,技まとめ!$A$1:$F$380,4,FALSE)),"一致","")</f>
        <v/>
      </c>
      <c r="AN2277" s="9" t="s">
        <v>1555</v>
      </c>
      <c r="AO2277" s="3" t="str">
        <f>IF(ISERROR(VLOOKUP($AN2277,技まとめ!$A$1:$F$380,6,FALSE)),"－",VLOOKUP($AN2277,技まとめ!$A$1:$F$380,6,FALSE))</f>
        <v>DR</v>
      </c>
      <c r="AP2277" s="3">
        <f>IF(ISERROR(VLOOKUP($AN2277,技まとめ!$A$1:$F$380,3,FALSE)),"－",VLOOKUP($AN2277,技まとめ!$A$1:$F$380,3,FALSE))</f>
        <v>102</v>
      </c>
      <c r="AQ2277" s="3">
        <f>IF(ISERROR(VLOOKUP($AN2277,技まとめ!$A$1:$F$380,5,FALSE)),"－",VLOOKUP($AN2277,技まとめ!$A$1:$F$380,5,FALSE))</f>
        <v>57</v>
      </c>
      <c r="AR2277" s="3" t="str">
        <f>IF($E2277=IF(ISERROR(VLOOKUP($AN2277,技まとめ!$A$1:$F$380,4,FALSE)),"－",VLOOKUP($AN2277,技まとめ!$A$1:$F$380,4,FALSE)),"一致","")</f>
        <v/>
      </c>
      <c r="AS2277" s="9" t="s">
        <v>83</v>
      </c>
      <c r="AT2277" s="3" t="str">
        <f>IF(ISERROR(VLOOKUP($AS2277,技まとめ!$A$1:$F$380,6,FALSE)),"－",VLOOKUP($AS2277,技まとめ!$A$1:$F$380,6,FALSE))</f>
        <v>DR</v>
      </c>
      <c r="AU2277" s="3">
        <f>IF(ISERROR(VLOOKUP($AS2277,技まとめ!$A$1:$F$380,3,FALSE)),"－",VLOOKUP($AS2277,技まとめ!$A$1:$F$380,3,FALSE))</f>
        <v>13</v>
      </c>
      <c r="AV2277" s="3">
        <f>IF(ISERROR(VLOOKUP($AS2277,技まとめ!$A$1:$F$380,5,FALSE)),"－",VLOOKUP($AS2277,技まとめ!$A$1:$F$380,5,FALSE))</f>
        <v>20</v>
      </c>
      <c r="AW2277" s="3" t="str">
        <f>IF($E2277=IF(ISERROR(VLOOKUP($AS2277,技まとめ!$A$1:$F$380,4,FALSE)),"－",VLOOKUP($AS2277,技まとめ!$A$1:$F$380,4,FALSE)),"一致","")</f>
        <v>一致</v>
      </c>
      <c r="AX2277" s="12" t="str">
        <f t="shared" si="496"/>
        <v>ダッシュアクセルラン・ボール・ラントリプルダッシュしっぷうダッシュ</v>
      </c>
      <c r="AY2277" s="12" t="str">
        <f t="shared" si="497"/>
        <v>ダッシュアクセルラン・ボール・ラントリプルダッシュしっぷうダッシュ</v>
      </c>
      <c r="AZ2277" s="12" t="str">
        <f t="shared" si="498"/>
        <v>ダッシュアクセルラン・ボール・ラントリプルダッシュしっぷうダッシュ</v>
      </c>
      <c r="BA2277" s="12" t="str">
        <f t="shared" si="499"/>
        <v>ダッシュアクセルラン・ボール・ラントリプルダッシュしっぷうダッシュ</v>
      </c>
      <c r="BB2277" s="11" t="str">
        <f t="shared" si="500"/>
        <v>DRNSDRDR</v>
      </c>
      <c r="BC2277" s="11" t="str">
        <f t="shared" si="501"/>
        <v>DRNSDRDR</v>
      </c>
      <c r="BD2277" s="11" t="str">
        <f t="shared" si="502"/>
        <v>DRNSDRDR</v>
      </c>
      <c r="BE2277" s="11" t="str">
        <f t="shared" si="503"/>
        <v>DRNSDRDR</v>
      </c>
    </row>
    <row r="2278" spans="1:57" ht="11.25" hidden="1" customHeight="1">
      <c r="A2278" s="6">
        <v>2277</v>
      </c>
      <c r="B2278" s="7" t="s">
        <v>4923</v>
      </c>
      <c r="C2278" s="8" t="s">
        <v>4924</v>
      </c>
      <c r="D2278" s="7" t="s">
        <v>72</v>
      </c>
      <c r="E2278" s="7" t="s">
        <v>73</v>
      </c>
      <c r="F2278" s="7" t="s">
        <v>109</v>
      </c>
      <c r="G2278" s="9">
        <v>130</v>
      </c>
      <c r="H2278" s="9">
        <v>74</v>
      </c>
      <c r="I2278" s="9">
        <v>46</v>
      </c>
      <c r="J2278" s="9">
        <v>51</v>
      </c>
      <c r="K2278" s="9">
        <v>43</v>
      </c>
      <c r="L2278" s="9">
        <v>47</v>
      </c>
      <c r="M2278" s="9">
        <v>86</v>
      </c>
      <c r="N2278" s="9">
        <v>80</v>
      </c>
      <c r="O2278" s="9">
        <v>47</v>
      </c>
      <c r="P2278" s="9">
        <v>5</v>
      </c>
      <c r="Q2278" s="11">
        <v>96</v>
      </c>
      <c r="R2278" s="11">
        <v>1</v>
      </c>
      <c r="S2278" s="11">
        <v>1</v>
      </c>
      <c r="T2278" s="11">
        <v>97</v>
      </c>
      <c r="U2278" s="11">
        <v>136</v>
      </c>
      <c r="V2278" s="11">
        <v>1</v>
      </c>
      <c r="W2278" s="11">
        <v>93</v>
      </c>
      <c r="X2278" s="11">
        <f t="shared" si="490"/>
        <v>425</v>
      </c>
      <c r="Y2278" s="11">
        <f t="shared" si="491"/>
        <v>4310</v>
      </c>
      <c r="Z2278" s="11">
        <f t="shared" si="492"/>
        <v>510</v>
      </c>
      <c r="AA2278" s="11">
        <f t="shared" si="493"/>
        <v>3870</v>
      </c>
      <c r="AB2278" s="11">
        <f t="shared" si="494"/>
        <v>3870</v>
      </c>
      <c r="AC2278" s="11">
        <f t="shared" si="495"/>
        <v>4350</v>
      </c>
      <c r="AD2278" s="9" t="s">
        <v>96</v>
      </c>
      <c r="AE2278" s="3" t="str">
        <f>IF(ISERROR(VLOOKUP($AD2278,技まとめ!$A$1:$F$380,6,FALSE)),"－",VLOOKUP($AD2278,技まとめ!$A$1:$F$380,6,FALSE))</f>
        <v>DR</v>
      </c>
      <c r="AF2278" s="3">
        <f>IF(ISERROR(VLOOKUP($AD2278,技まとめ!$A$1:$F$380,3,FALSE)),"－",VLOOKUP($AD2278,技まとめ!$A$1:$F$380,3,FALSE))</f>
        <v>52</v>
      </c>
      <c r="AG2278" s="3">
        <f>IF(ISERROR(VLOOKUP($AD2278,技まとめ!$A$1:$F$380,5,FALSE)),"－",VLOOKUP($AD2278,技まとめ!$A$1:$F$380,5,FALSE))</f>
        <v>36</v>
      </c>
      <c r="AH2278" s="3" t="str">
        <f>IF($E2278=IF(ISERROR(VLOOKUP($AD2278,技まとめ!$A$1:$F$380,4,FALSE)),"－",VLOOKUP($AD2278,技まとめ!$A$1:$F$380,4,FALSE)),"一致","")</f>
        <v/>
      </c>
      <c r="AI2278" s="9" t="s">
        <v>169</v>
      </c>
      <c r="AJ2278" s="3" t="str">
        <f>IF(ISERROR(VLOOKUP($AI2278,技まとめ!$A$1:$F$380,6,FALSE)),"－",VLOOKUP($AI2278,技まとめ!$A$1:$F$380,6,FALSE))</f>
        <v>DR</v>
      </c>
      <c r="AK2278" s="3">
        <f>IF(ISERROR(VLOOKUP($AI2278,技まとめ!$A$1:$F$380,3,FALSE)),"－",VLOOKUP($AI2278,技まとめ!$A$1:$F$380,3,FALSE))</f>
        <v>71</v>
      </c>
      <c r="AL2278" s="3">
        <f>IF(ISERROR(VLOOKUP($AI2278,技まとめ!$A$1:$F$380,5,FALSE)),"－",VLOOKUP($AI2278,技まとめ!$A$1:$F$380,5,FALSE))</f>
        <v>44</v>
      </c>
      <c r="AM2278" s="3" t="str">
        <f>IF($E2278=IF(ISERROR(VLOOKUP($AI2278,技まとめ!$A$1:$F$380,4,FALSE)),"－",VLOOKUP($AI2278,技まとめ!$A$1:$F$380,4,FALSE)),"一致","")</f>
        <v/>
      </c>
      <c r="AN2278" s="9" t="s">
        <v>295</v>
      </c>
      <c r="AO2278" s="3" t="str">
        <f>IF(ISERROR(VLOOKUP($AN2278,技まとめ!$A$1:$F$380,6,FALSE)),"－",VLOOKUP($AN2278,技まとめ!$A$1:$F$380,6,FALSE))</f>
        <v>DR</v>
      </c>
      <c r="AP2278" s="3">
        <f>IF(ISERROR(VLOOKUP($AN2278,技まとめ!$A$1:$F$380,3,FALSE)),"－",VLOOKUP($AN2278,技まとめ!$A$1:$F$380,3,FALSE))</f>
        <v>13</v>
      </c>
      <c r="AQ2278" s="3">
        <f>IF(ISERROR(VLOOKUP($AN2278,技まとめ!$A$1:$F$380,5,FALSE)),"－",VLOOKUP($AN2278,技まとめ!$A$1:$F$380,5,FALSE))</f>
        <v>20</v>
      </c>
      <c r="AR2278" s="3" t="str">
        <f>IF($E2278=IF(ISERROR(VLOOKUP($AN2278,技まとめ!$A$1:$F$380,4,FALSE)),"－",VLOOKUP($AN2278,技まとめ!$A$1:$F$380,4,FALSE)),"一致","")</f>
        <v>一致</v>
      </c>
      <c r="AS2278" s="9" t="s">
        <v>309</v>
      </c>
      <c r="AT2278" s="3" t="str">
        <f>IF(ISERROR(VLOOKUP($AS2278,技まとめ!$A$1:$F$380,6,FALSE)),"－",VLOOKUP($AS2278,技まとめ!$A$1:$F$380,6,FALSE))</f>
        <v>BB</v>
      </c>
      <c r="AU2278" s="3">
        <f>IF(ISERROR(VLOOKUP($AS2278,技まとめ!$A$1:$F$380,3,FALSE)),"－",VLOOKUP($AS2278,技まとめ!$A$1:$F$380,3,FALSE))</f>
        <v>23</v>
      </c>
      <c r="AV2278" s="3">
        <f>IF(ISERROR(VLOOKUP($AS2278,技まとめ!$A$1:$F$380,5,FALSE)),"－",VLOOKUP($AS2278,技まとめ!$A$1:$F$380,5,FALSE))</f>
        <v>20</v>
      </c>
      <c r="AW2278" s="3" t="str">
        <f>IF($E2278=IF(ISERROR(VLOOKUP($AS2278,技まとめ!$A$1:$F$380,4,FALSE)),"－",VLOOKUP($AS2278,技まとめ!$A$1:$F$380,4,FALSE)),"一致","")</f>
        <v>一致</v>
      </c>
      <c r="AX2278" s="12" t="str">
        <f t="shared" si="496"/>
        <v>ワープドライブエコーボールダッシュアクセルホーントレイン</v>
      </c>
      <c r="AY2278" s="12" t="str">
        <f t="shared" si="497"/>
        <v>ワープドライブエコーボールダッシュアクセルホーントレイン</v>
      </c>
      <c r="AZ2278" s="12" t="str">
        <f t="shared" si="498"/>
        <v>ワープドライブエコーボールダッシュアクセルホーントレイン</v>
      </c>
      <c r="BA2278" s="12" t="str">
        <f t="shared" si="499"/>
        <v>ワープドライブエコーボールダッシュアクセルホーントレイン</v>
      </c>
      <c r="BB2278" s="11" t="str">
        <f t="shared" si="500"/>
        <v>DRDRDRBB</v>
      </c>
      <c r="BC2278" s="11" t="str">
        <f t="shared" si="501"/>
        <v>DRDRDRBB</v>
      </c>
      <c r="BD2278" s="11" t="str">
        <f t="shared" si="502"/>
        <v>DRDRDRBB</v>
      </c>
      <c r="BE2278" s="11" t="str">
        <f t="shared" si="503"/>
        <v>DRDRDRBB</v>
      </c>
    </row>
    <row r="2279" spans="1:57" ht="11.25" hidden="1" customHeight="1">
      <c r="A2279" s="6">
        <v>2278</v>
      </c>
      <c r="B2279" s="7" t="s">
        <v>4925</v>
      </c>
      <c r="C2279" s="8" t="s">
        <v>4926</v>
      </c>
      <c r="D2279" s="7" t="s">
        <v>72</v>
      </c>
      <c r="E2279" s="7" t="s">
        <v>95</v>
      </c>
      <c r="F2279" s="7" t="s">
        <v>128</v>
      </c>
      <c r="G2279" s="9">
        <v>124</v>
      </c>
      <c r="H2279" s="9">
        <v>75</v>
      </c>
      <c r="I2279" s="9">
        <v>52</v>
      </c>
      <c r="J2279" s="9">
        <v>46</v>
      </c>
      <c r="K2279" s="9">
        <v>46</v>
      </c>
      <c r="L2279" s="9">
        <v>45</v>
      </c>
      <c r="M2279" s="9">
        <v>86</v>
      </c>
      <c r="N2279" s="9">
        <v>80</v>
      </c>
      <c r="O2279" s="9">
        <v>46</v>
      </c>
      <c r="P2279" s="9">
        <v>8</v>
      </c>
      <c r="Q2279" s="11">
        <v>102</v>
      </c>
      <c r="R2279" s="11">
        <v>1</v>
      </c>
      <c r="S2279" s="11">
        <v>1</v>
      </c>
      <c r="T2279" s="11">
        <v>95</v>
      </c>
      <c r="U2279" s="11">
        <v>136</v>
      </c>
      <c r="V2279" s="11">
        <v>1</v>
      </c>
      <c r="W2279" s="11">
        <v>93</v>
      </c>
      <c r="X2279" s="11">
        <f t="shared" si="490"/>
        <v>429</v>
      </c>
      <c r="Y2279" s="11">
        <f t="shared" si="491"/>
        <v>4550</v>
      </c>
      <c r="Z2279" s="11">
        <f t="shared" si="492"/>
        <v>510</v>
      </c>
      <c r="AA2279" s="11">
        <f t="shared" si="493"/>
        <v>3800</v>
      </c>
      <c r="AB2279" s="11">
        <f t="shared" si="494"/>
        <v>3800</v>
      </c>
      <c r="AC2279" s="11">
        <f t="shared" si="495"/>
        <v>4270</v>
      </c>
      <c r="AD2279" s="9" t="s">
        <v>330</v>
      </c>
      <c r="AE2279" s="3" t="str">
        <f>IF(ISERROR(VLOOKUP($AD2279,技まとめ!$A$1:$F$380,6,FALSE)),"－",VLOOKUP($AD2279,技まとめ!$A$1:$F$380,6,FALSE))</f>
        <v>SC</v>
      </c>
      <c r="AF2279" s="3">
        <f>IF(ISERROR(VLOOKUP($AD2279,技まとめ!$A$1:$F$380,3,FALSE)),"－",VLOOKUP($AD2279,技まとめ!$A$1:$F$380,3,FALSE))</f>
        <v>44</v>
      </c>
      <c r="AG2279" s="3">
        <f>IF(ISERROR(VLOOKUP($AD2279,技まとめ!$A$1:$F$380,5,FALSE)),"－",VLOOKUP($AD2279,技まとめ!$A$1:$F$380,5,FALSE))</f>
        <v>28</v>
      </c>
      <c r="AH2279" s="3" t="str">
        <f>IF($E2279=IF(ISERROR(VLOOKUP($AD2279,技まとめ!$A$1:$F$380,4,FALSE)),"－",VLOOKUP($AD2279,技まとめ!$A$1:$F$380,4,FALSE)),"一致","")</f>
        <v/>
      </c>
      <c r="AI2279" s="9" t="s">
        <v>334</v>
      </c>
      <c r="AJ2279" s="3" t="str">
        <f>IF(ISERROR(VLOOKUP($AI2279,技まとめ!$A$1:$F$380,6,FALSE)),"－",VLOOKUP($AI2279,技まとめ!$A$1:$F$380,6,FALSE))</f>
        <v>DR</v>
      </c>
      <c r="AK2279" s="3">
        <f>IF(ISERROR(VLOOKUP($AI2279,技まとめ!$A$1:$F$380,3,FALSE)),"－",VLOOKUP($AI2279,技まとめ!$A$1:$F$380,3,FALSE))</f>
        <v>86</v>
      </c>
      <c r="AL2279" s="3">
        <f>IF(ISERROR(VLOOKUP($AI2279,技まとめ!$A$1:$F$380,5,FALSE)),"－",VLOOKUP($AI2279,技まとめ!$A$1:$F$380,5,FALSE))</f>
        <v>49</v>
      </c>
      <c r="AM2279" s="3" t="str">
        <f>IF($E2279=IF(ISERROR(VLOOKUP($AI2279,技まとめ!$A$1:$F$380,4,FALSE)),"－",VLOOKUP($AI2279,技まとめ!$A$1:$F$380,4,FALSE)),"一致","")</f>
        <v>一致</v>
      </c>
      <c r="AN2279" s="9" t="s">
        <v>295</v>
      </c>
      <c r="AO2279" s="3" t="str">
        <f>IF(ISERROR(VLOOKUP($AN2279,技まとめ!$A$1:$F$380,6,FALSE)),"－",VLOOKUP($AN2279,技まとめ!$A$1:$F$380,6,FALSE))</f>
        <v>DR</v>
      </c>
      <c r="AP2279" s="3">
        <f>IF(ISERROR(VLOOKUP($AN2279,技まとめ!$A$1:$F$380,3,FALSE)),"－",VLOOKUP($AN2279,技まとめ!$A$1:$F$380,3,FALSE))</f>
        <v>13</v>
      </c>
      <c r="AQ2279" s="3">
        <f>IF(ISERROR(VLOOKUP($AN2279,技まとめ!$A$1:$F$380,5,FALSE)),"－",VLOOKUP($AN2279,技まとめ!$A$1:$F$380,5,FALSE))</f>
        <v>20</v>
      </c>
      <c r="AR2279" s="3" t="str">
        <f>IF($E2279=IF(ISERROR(VLOOKUP($AN2279,技まとめ!$A$1:$F$380,4,FALSE)),"－",VLOOKUP($AN2279,技まとめ!$A$1:$F$380,4,FALSE)),"一致","")</f>
        <v/>
      </c>
      <c r="AS2279" s="9" t="s">
        <v>168</v>
      </c>
      <c r="AT2279" s="3" t="str">
        <f>IF(ISERROR(VLOOKUP($AS2279,技まとめ!$A$1:$F$380,6,FALSE)),"－",VLOOKUP($AS2279,技まとめ!$A$1:$F$380,6,FALSE))</f>
        <v>BL</v>
      </c>
      <c r="AU2279" s="3">
        <f>IF(ISERROR(VLOOKUP($AS2279,技まとめ!$A$1:$F$380,3,FALSE)),"－",VLOOKUP($AS2279,技まとめ!$A$1:$F$380,3,FALSE))</f>
        <v>25</v>
      </c>
      <c r="AV2279" s="3">
        <f>IF(ISERROR(VLOOKUP($AS2279,技まとめ!$A$1:$F$380,5,FALSE)),"－",VLOOKUP($AS2279,技まとめ!$A$1:$F$380,5,FALSE))</f>
        <v>12</v>
      </c>
      <c r="AW2279" s="3" t="str">
        <f>IF($E2279=IF(ISERROR(VLOOKUP($AS2279,技まとめ!$A$1:$F$380,4,FALSE)),"－",VLOOKUP($AS2279,技まとめ!$A$1:$F$380,4,FALSE)),"一致","")</f>
        <v>一致</v>
      </c>
      <c r="AX2279" s="12" t="str">
        <f t="shared" si="496"/>
        <v>クロスドライブサザンクロスカットダッシュアクセルキラースライド</v>
      </c>
      <c r="AY2279" s="12" t="str">
        <f t="shared" si="497"/>
        <v>クロスドライブサザンクロスカットダッシュアクセルキラースライド</v>
      </c>
      <c r="AZ2279" s="12" t="str">
        <f t="shared" si="498"/>
        <v>クロスドライブサザンクロスカットダッシュアクセルキラースライド</v>
      </c>
      <c r="BA2279" s="12" t="str">
        <f t="shared" si="499"/>
        <v>クロスドライブサザンクロスカットダッシュアクセルキラースライド</v>
      </c>
      <c r="BB2279" s="11" t="str">
        <f t="shared" si="500"/>
        <v>SCDRDRBL</v>
      </c>
      <c r="BC2279" s="11" t="str">
        <f t="shared" si="501"/>
        <v>SCDRDRBL</v>
      </c>
      <c r="BD2279" s="11" t="str">
        <f t="shared" si="502"/>
        <v>SCDRDRBL</v>
      </c>
      <c r="BE2279" s="11" t="str">
        <f t="shared" si="503"/>
        <v>SCDRDRBL</v>
      </c>
    </row>
    <row r="2280" spans="1:57" ht="11.25" hidden="1" customHeight="1">
      <c r="A2280" s="6">
        <v>2279</v>
      </c>
      <c r="B2280" s="7" t="s">
        <v>4927</v>
      </c>
      <c r="C2280" s="8" t="s">
        <v>4928</v>
      </c>
      <c r="D2280" s="7" t="s">
        <v>72</v>
      </c>
      <c r="E2280" s="7" t="s">
        <v>95</v>
      </c>
      <c r="F2280" s="7" t="s">
        <v>128</v>
      </c>
      <c r="G2280" s="9">
        <v>123</v>
      </c>
      <c r="H2280" s="9">
        <v>95</v>
      </c>
      <c r="I2280" s="9">
        <v>46</v>
      </c>
      <c r="J2280" s="9">
        <v>53</v>
      </c>
      <c r="K2280" s="9">
        <v>40</v>
      </c>
      <c r="L2280" s="9">
        <v>45</v>
      </c>
      <c r="M2280" s="9">
        <v>93</v>
      </c>
      <c r="N2280" s="9">
        <v>81</v>
      </c>
      <c r="O2280" s="9">
        <v>46</v>
      </c>
      <c r="P2280" s="9">
        <v>8</v>
      </c>
      <c r="Q2280" s="11">
        <v>96</v>
      </c>
      <c r="R2280" s="11">
        <v>1</v>
      </c>
      <c r="S2280" s="11">
        <v>1</v>
      </c>
      <c r="T2280" s="11">
        <v>95</v>
      </c>
      <c r="U2280" s="11">
        <v>143</v>
      </c>
      <c r="V2280" s="11">
        <v>1</v>
      </c>
      <c r="W2280" s="11">
        <v>95</v>
      </c>
      <c r="X2280" s="11">
        <f t="shared" si="490"/>
        <v>432</v>
      </c>
      <c r="Y2280" s="11">
        <f t="shared" si="491"/>
        <v>4320</v>
      </c>
      <c r="Z2280" s="11">
        <f t="shared" si="492"/>
        <v>520</v>
      </c>
      <c r="AA2280" s="11">
        <f t="shared" si="493"/>
        <v>3810</v>
      </c>
      <c r="AB2280" s="11">
        <f t="shared" si="494"/>
        <v>3810</v>
      </c>
      <c r="AC2280" s="11">
        <f t="shared" si="495"/>
        <v>4280</v>
      </c>
      <c r="AD2280" s="9" t="s">
        <v>193</v>
      </c>
      <c r="AE2280" s="3" t="str">
        <f>IF(ISERROR(VLOOKUP($AD2280,技まとめ!$A$1:$F$380,6,FALSE)),"－",VLOOKUP($AD2280,技まとめ!$A$1:$F$380,6,FALSE))</f>
        <v>NS</v>
      </c>
      <c r="AF2280" s="3">
        <f>IF(ISERROR(VLOOKUP($AD2280,技まとめ!$A$1:$F$380,3,FALSE)),"－",VLOOKUP($AD2280,技まとめ!$A$1:$F$380,3,FALSE))</f>
        <v>66</v>
      </c>
      <c r="AG2280" s="3">
        <f>IF(ISERROR(VLOOKUP($AD2280,技まとめ!$A$1:$F$380,5,FALSE)),"－",VLOOKUP($AD2280,技まとめ!$A$1:$F$380,5,FALSE))</f>
        <v>37</v>
      </c>
      <c r="AH2280" s="3" t="str">
        <f>IF($E2280=IF(ISERROR(VLOOKUP($AD2280,技まとめ!$A$1:$F$380,4,FALSE)),"－",VLOOKUP($AD2280,技まとめ!$A$1:$F$380,4,FALSE)),"一致","")</f>
        <v/>
      </c>
      <c r="AI2280" s="9" t="s">
        <v>116</v>
      </c>
      <c r="AJ2280" s="3" t="str">
        <f>IF(ISERROR(VLOOKUP($AI2280,技まとめ!$A$1:$F$380,6,FALSE)),"－",VLOOKUP($AI2280,技まとめ!$A$1:$F$380,6,FALSE))</f>
        <v>DR</v>
      </c>
      <c r="AK2280" s="3">
        <f>IF(ISERROR(VLOOKUP($AI2280,技まとめ!$A$1:$F$380,3,FALSE)),"－",VLOOKUP($AI2280,技まとめ!$A$1:$F$380,3,FALSE))</f>
        <v>63</v>
      </c>
      <c r="AL2280" s="3">
        <f>IF(ISERROR(VLOOKUP($AI2280,技まとめ!$A$1:$F$380,5,FALSE)),"－",VLOOKUP($AI2280,技まとめ!$A$1:$F$380,5,FALSE))</f>
        <v>42</v>
      </c>
      <c r="AM2280" s="3" t="str">
        <f>IF($E2280=IF(ISERROR(VLOOKUP($AI2280,技まとめ!$A$1:$F$380,4,FALSE)),"－",VLOOKUP($AI2280,技まとめ!$A$1:$F$380,4,FALSE)),"一致","")</f>
        <v/>
      </c>
      <c r="AN2280" s="9" t="s">
        <v>710</v>
      </c>
      <c r="AO2280" s="3" t="str">
        <f>IF(ISERROR(VLOOKUP($AN2280,技まとめ!$A$1:$F$380,6,FALSE)),"－",VLOOKUP($AN2280,技まとめ!$A$1:$F$380,6,FALSE))</f>
        <v>DR</v>
      </c>
      <c r="AP2280" s="3">
        <f>IF(ISERROR(VLOOKUP($AN2280,技まとめ!$A$1:$F$380,3,FALSE)),"－",VLOOKUP($AN2280,技まとめ!$A$1:$F$380,3,FALSE))</f>
        <v>15</v>
      </c>
      <c r="AQ2280" s="3">
        <f>IF(ISERROR(VLOOKUP($AN2280,技まとめ!$A$1:$F$380,5,FALSE)),"－",VLOOKUP($AN2280,技まとめ!$A$1:$F$380,5,FALSE))</f>
        <v>20</v>
      </c>
      <c r="AR2280" s="3" t="str">
        <f>IF($E2280=IF(ISERROR(VLOOKUP($AN2280,技まとめ!$A$1:$F$380,4,FALSE)),"－",VLOOKUP($AN2280,技まとめ!$A$1:$F$380,4,FALSE)),"一致","")</f>
        <v/>
      </c>
      <c r="AS2280" s="9" t="s">
        <v>130</v>
      </c>
      <c r="AT2280" s="3" t="str">
        <f>IF(ISERROR(VLOOKUP($AS2280,技まとめ!$A$1:$F$380,6,FALSE)),"－",VLOOKUP($AS2280,技まとめ!$A$1:$F$380,6,FALSE))</f>
        <v>－</v>
      </c>
      <c r="AU2280" s="3">
        <f>IF(ISERROR(VLOOKUP($AS2280,技まとめ!$A$1:$F$380,3,FALSE)),"－",VLOOKUP($AS2280,技まとめ!$A$1:$F$380,3,FALSE))</f>
        <v>0</v>
      </c>
      <c r="AV2280" s="3">
        <f>IF(ISERROR(VLOOKUP($AS2280,技まとめ!$A$1:$F$380,5,FALSE)),"－",VLOOKUP($AS2280,技まとめ!$A$1:$F$380,5,FALSE))</f>
        <v>0</v>
      </c>
      <c r="AW2280" s="3" t="str">
        <f>IF($E2280=IF(ISERROR(VLOOKUP($AS2280,技まとめ!$A$1:$F$380,4,FALSE)),"－",VLOOKUP($AS2280,技まとめ!$A$1:$F$380,4,FALSE)),"一致","")</f>
        <v/>
      </c>
      <c r="AX2280" s="12" t="str">
        <f t="shared" si="496"/>
        <v>ツインブーストれっぷうダッシュひとりワンツースピードフォース</v>
      </c>
      <c r="AY2280" s="12" t="str">
        <f t="shared" si="497"/>
        <v>ツインブーストれっぷうダッシュひとりワンツースピードフォース</v>
      </c>
      <c r="AZ2280" s="12" t="str">
        <f t="shared" si="498"/>
        <v>ツインブーストれっぷうダッシュひとりワンツースピードフォース</v>
      </c>
      <c r="BA2280" s="12" t="str">
        <f t="shared" si="499"/>
        <v>ツインブーストれっぷうダッシュひとりワンツースピードフォース</v>
      </c>
      <c r="BB2280" s="11" t="str">
        <f t="shared" si="500"/>
        <v>NSDRDR－</v>
      </c>
      <c r="BC2280" s="11" t="str">
        <f t="shared" si="501"/>
        <v>NSDRDR－</v>
      </c>
      <c r="BD2280" s="11" t="str">
        <f t="shared" si="502"/>
        <v>NSDRDR－</v>
      </c>
      <c r="BE2280" s="11" t="str">
        <f t="shared" si="503"/>
        <v>NSDRDR－</v>
      </c>
    </row>
    <row r="2281" spans="1:57" ht="11.25" hidden="1" customHeight="1">
      <c r="A2281" s="6">
        <v>2280</v>
      </c>
      <c r="B2281" s="7" t="s">
        <v>4929</v>
      </c>
      <c r="C2281" s="8" t="s">
        <v>4930</v>
      </c>
      <c r="D2281" s="7" t="s">
        <v>72</v>
      </c>
      <c r="E2281" s="7" t="s">
        <v>95</v>
      </c>
      <c r="F2281" s="7" t="s">
        <v>128</v>
      </c>
      <c r="G2281" s="9">
        <v>107</v>
      </c>
      <c r="H2281" s="9">
        <v>128</v>
      </c>
      <c r="I2281" s="9">
        <v>56</v>
      </c>
      <c r="J2281" s="9">
        <v>49</v>
      </c>
      <c r="K2281" s="9">
        <v>65</v>
      </c>
      <c r="L2281" s="9">
        <v>42</v>
      </c>
      <c r="M2281" s="9">
        <v>57</v>
      </c>
      <c r="N2281" s="9">
        <v>49</v>
      </c>
      <c r="O2281" s="9">
        <v>56</v>
      </c>
      <c r="P2281" s="9">
        <v>54</v>
      </c>
      <c r="Q2281" s="11">
        <v>106</v>
      </c>
      <c r="R2281" s="11">
        <v>35</v>
      </c>
      <c r="S2281" s="11">
        <v>1</v>
      </c>
      <c r="T2281" s="11">
        <v>92</v>
      </c>
      <c r="U2281" s="11">
        <v>107</v>
      </c>
      <c r="V2281" s="11">
        <v>1</v>
      </c>
      <c r="W2281" s="11">
        <v>106</v>
      </c>
      <c r="X2281" s="11">
        <f t="shared" si="490"/>
        <v>448</v>
      </c>
      <c r="Y2281" s="11">
        <f t="shared" si="491"/>
        <v>4775</v>
      </c>
      <c r="Z2281" s="11">
        <f t="shared" si="492"/>
        <v>1765</v>
      </c>
      <c r="AA2281" s="11">
        <f t="shared" si="493"/>
        <v>3760</v>
      </c>
      <c r="AB2281" s="11">
        <f t="shared" si="494"/>
        <v>3760</v>
      </c>
      <c r="AC2281" s="11">
        <f t="shared" si="495"/>
        <v>4385</v>
      </c>
      <c r="AD2281" s="9" t="s">
        <v>169</v>
      </c>
      <c r="AE2281" s="3" t="str">
        <f>IF(ISERROR(VLOOKUP($AD2281,技まとめ!$A$1:$F$380,6,FALSE)),"－",VLOOKUP($AD2281,技まとめ!$A$1:$F$380,6,FALSE))</f>
        <v>DR</v>
      </c>
      <c r="AF2281" s="3">
        <f>IF(ISERROR(VLOOKUP($AD2281,技まとめ!$A$1:$F$380,3,FALSE)),"－",VLOOKUP($AD2281,技まとめ!$A$1:$F$380,3,FALSE))</f>
        <v>71</v>
      </c>
      <c r="AG2281" s="3">
        <f>IF(ISERROR(VLOOKUP($AD2281,技まとめ!$A$1:$F$380,5,FALSE)),"－",VLOOKUP($AD2281,技まとめ!$A$1:$F$380,5,FALSE))</f>
        <v>44</v>
      </c>
      <c r="AH2281" s="3" t="str">
        <f>IF($E2281=IF(ISERROR(VLOOKUP($AD2281,技まとめ!$A$1:$F$380,4,FALSE)),"－",VLOOKUP($AD2281,技まとめ!$A$1:$F$380,4,FALSE)),"一致","")</f>
        <v>一致</v>
      </c>
      <c r="AI2281" s="9" t="s">
        <v>198</v>
      </c>
      <c r="AJ2281" s="3" t="str">
        <f>IF(ISERROR(VLOOKUP($AI2281,技まとめ!$A$1:$F$380,6,FALSE)),"－",VLOOKUP($AI2281,技まとめ!$A$1:$F$380,6,FALSE))</f>
        <v>NS</v>
      </c>
      <c r="AK2281" s="3">
        <f>IF(ISERROR(VLOOKUP($AI2281,技まとめ!$A$1:$F$380,3,FALSE)),"－",VLOOKUP($AI2281,技まとめ!$A$1:$F$380,3,FALSE))</f>
        <v>94</v>
      </c>
      <c r="AL2281" s="3">
        <f>IF(ISERROR(VLOOKUP($AI2281,技まとめ!$A$1:$F$380,5,FALSE)),"－",VLOOKUP($AI2281,技まとめ!$A$1:$F$380,5,FALSE))</f>
        <v>52</v>
      </c>
      <c r="AM2281" s="3" t="str">
        <f>IF($E2281=IF(ISERROR(VLOOKUP($AI2281,技まとめ!$A$1:$F$380,4,FALSE)),"－",VLOOKUP($AI2281,技まとめ!$A$1:$F$380,4,FALSE)),"一致","")</f>
        <v>一致</v>
      </c>
      <c r="AN2281" s="9" t="s">
        <v>5015</v>
      </c>
      <c r="AO2281" s="3" t="str">
        <f>IF(ISERROR(VLOOKUP($AN2281,技まとめ!$A$1:$F$380,6,FALSE)),"－",VLOOKUP($AN2281,技まとめ!$A$1:$F$380,6,FALSE))</f>
        <v>－</v>
      </c>
      <c r="AP2281" s="3">
        <f>IF(ISERROR(VLOOKUP($AN2281,技まとめ!$A$1:$F$380,3,FALSE)),"－",VLOOKUP($AN2281,技まとめ!$A$1:$F$380,3,FALSE))</f>
        <v>0</v>
      </c>
      <c r="AQ2281" s="3">
        <f>IF(ISERROR(VLOOKUP($AN2281,技まとめ!$A$1:$F$380,5,FALSE)),"－",VLOOKUP($AN2281,技まとめ!$A$1:$F$380,5,FALSE))</f>
        <v>0</v>
      </c>
      <c r="AR2281" s="3" t="str">
        <f>IF($E2281=IF(ISERROR(VLOOKUP($AN2281,技まとめ!$A$1:$F$380,4,FALSE)),"－",VLOOKUP($AN2281,技まとめ!$A$1:$F$380,4,FALSE)),"一致","")</f>
        <v/>
      </c>
      <c r="AS2281" s="9" t="s">
        <v>5012</v>
      </c>
      <c r="AT2281" s="3" t="str">
        <f>IF(ISERROR(VLOOKUP($AS2281,技まとめ!$A$1:$F$380,6,FALSE)),"－",VLOOKUP($AS2281,技まとめ!$A$1:$F$380,6,FALSE))</f>
        <v>－</v>
      </c>
      <c r="AU2281" s="3">
        <f>IF(ISERROR(VLOOKUP($AS2281,技まとめ!$A$1:$F$380,3,FALSE)),"－",VLOOKUP($AS2281,技まとめ!$A$1:$F$380,3,FALSE))</f>
        <v>0</v>
      </c>
      <c r="AV2281" s="3">
        <f>IF(ISERROR(VLOOKUP($AS2281,技まとめ!$A$1:$F$380,5,FALSE)),"－",VLOOKUP($AS2281,技まとめ!$A$1:$F$380,5,FALSE))</f>
        <v>0</v>
      </c>
      <c r="AW2281" s="3" t="str">
        <f>IF($E2281=IF(ISERROR(VLOOKUP($AS2281,技まとめ!$A$1:$F$380,4,FALSE)),"－",VLOOKUP($AS2281,技まとめ!$A$1:$F$380,4,FALSE)),"一致","")</f>
        <v/>
      </c>
      <c r="AX2281" s="12" t="str">
        <f t="shared" si="496"/>
        <v>エコーボールこうていペンギン２ごうみんなイケイケ！クリティカル！</v>
      </c>
      <c r="AY2281" s="12" t="str">
        <f t="shared" si="497"/>
        <v>エコーボールこうていペンギン２ごうみんなイケイケ！クリティカル！</v>
      </c>
      <c r="AZ2281" s="12" t="str">
        <f t="shared" si="498"/>
        <v>エコーボールこうていペンギン２ごうみんなイケイケ！クリティカル！</v>
      </c>
      <c r="BA2281" s="12" t="str">
        <f t="shared" si="499"/>
        <v>エコーボールこうていペンギン２ごうみんなイケイケ！クリティカル！</v>
      </c>
      <c r="BB2281" s="11" t="str">
        <f t="shared" si="500"/>
        <v>DRNS－－</v>
      </c>
      <c r="BC2281" s="11" t="str">
        <f t="shared" si="501"/>
        <v>DRNS－－</v>
      </c>
      <c r="BD2281" s="11" t="str">
        <f t="shared" si="502"/>
        <v>DRNS－－</v>
      </c>
      <c r="BE2281" s="11" t="str">
        <f t="shared" si="503"/>
        <v>DRNS－－</v>
      </c>
    </row>
  </sheetData>
  <autoFilter ref="A2:BE2281" xr:uid="{00000000-0009-0000-0000-000002000000}">
    <filterColumn colId="49">
      <filters>
        <filter val="ウェルカムバックグレートバリアリーフライアーショットちょうわざ！"/>
        <filter val="クリティカル！ちょうわざ！スピードプラスざんぞう"/>
        <filter val="ジャイアントスピンちょうわざ！パワーチャージガイアブレイク"/>
        <filter val="スーパーしこふみターザンキックちょうわざ！リフレクトバスター"/>
        <filter val="スニーキングレイドパワーチャージジグザグフレイムちょうわざ！"/>
        <filter val="スリングショットあびせげりすいせいシュートちょうわざ！"/>
        <filter val="ぞくせいきょうかちょうわざ！シュートプラスじばしりかえん"/>
        <filter val="ちょうわざ！カードバスターれっぷうダッシュＸブラスト"/>
        <filter val="ちょうわざ！ガニメデプロトンさばきのてっついスーパーノヴァ"/>
        <filter val="ちょうわざ！キラーブレードばくれつパンチつなみウォール"/>
        <filter val="ちょうわざ！クンフーアタックたつまきせんぷうばくねつストーム"/>
        <filter val="ちょうわざ！サンダービーストスーパーしこふみロックウォールダム"/>
        <filter val="ちょうわざ！シュートラップダブルロケットまおう・ザ・ハンド"/>
        <filter val="ちょうわざ！スーパーエラシコブレイブショットブロックサーカス"/>
        <filter val="ちょうわざ！スーパーしこふみメガクェイクハリケーンアロー"/>
        <filter val="ちょうわざ！スーパースキャン（Ｄ）サイクロンクロスファイア（風）"/>
        <filter val="ちょうわざ！スピードフォースダークフェニックスエクスカリバー"/>
        <filter val="ちょうわざ！ダークトルネードデスゾーン２かげぬい"/>
        <filter val="ちょうわざ！ダッシュアクセルボルケイノカットトライアングルＺ"/>
        <filter val="ちょうわざ！ちゃぶだいがえしつなみウォールグレートバリアリーフ"/>
        <filter val="ちょうわざ！ちゃぶだいがえしドッグランせいぎのてっけん"/>
        <filter val="ちょうわざ！つなみウォールギガントウォールストーンプリズン"/>
        <filter val="ちょうわざ！つむじぶんしんブロックふうじんのまい"/>
        <filter val="ちょうわざ！パワーチャージほのおのかざみどりアトミックフレア"/>
        <filter val="ちょうわざ！ブラックホールワームホールドリルスマッシャー"/>
        <filter val="ちょうわざ！プロファイルゾーンセキュリティショットドッグラン"/>
        <filter val="ちょうわざ！メガトンヘッドにひゃくれつショットしんくうま"/>
        <filter val="ちょうわざ！メガロドンつなみウォールちゃぶだいがえし"/>
        <filter val="デュアルストームトカチェフボンバーハーヴェストちょうわざ！"/>
        <filter val="ドッペルゲンガーひとりワンツーブレードアタックちょうわざ！"/>
        <filter val="メガトンヘッドモグラシャッフルちょうわざ！スーパーエラシコ"/>
        <filter val="ユニコーンブーストレボリューションＶフーセンガムちょうわざ！"/>
        <filter val="ラッキー！ちょうわざ！スピードプラスタイガードライブ"/>
      </filters>
    </filterColumn>
    <sortState xmlns:xlrd2="http://schemas.microsoft.com/office/spreadsheetml/2017/richdata2" ref="A4:BE2281">
      <sortCondition ref="A2:A2281"/>
    </sortState>
  </autoFilter>
  <mergeCells count="37">
    <mergeCell ref="BC1:BC2"/>
    <mergeCell ref="BD1:BD2"/>
    <mergeCell ref="BE1:BE2"/>
    <mergeCell ref="AS1:AS2"/>
    <mergeCell ref="AT1:AT2"/>
    <mergeCell ref="AU1:AU2"/>
    <mergeCell ref="AW1:AW2"/>
    <mergeCell ref="AX1:AX2"/>
    <mergeCell ref="BB1:BB2"/>
    <mergeCell ref="AY1:AY2"/>
    <mergeCell ref="AZ1:AZ2"/>
    <mergeCell ref="BA1:BA2"/>
    <mergeCell ref="AV1:AV2"/>
    <mergeCell ref="AR1:AR2"/>
    <mergeCell ref="AD1:AD2"/>
    <mergeCell ref="AE1:AE2"/>
    <mergeCell ref="AF1:AF2"/>
    <mergeCell ref="AH1:AH2"/>
    <mergeCell ref="AI1:AI2"/>
    <mergeCell ref="AJ1:AJ2"/>
    <mergeCell ref="AK1:AK2"/>
    <mergeCell ref="AM1:AM2"/>
    <mergeCell ref="AN1:AN2"/>
    <mergeCell ref="AO1:AO2"/>
    <mergeCell ref="AP1:AP2"/>
    <mergeCell ref="AG1:AG2"/>
    <mergeCell ref="AL1:AL2"/>
    <mergeCell ref="AQ1:AQ2"/>
    <mergeCell ref="G1:P1"/>
    <mergeCell ref="Q1:X1"/>
    <mergeCell ref="Y1:AC1"/>
    <mergeCell ref="A1:A2"/>
    <mergeCell ref="B1:B2"/>
    <mergeCell ref="C1:C2"/>
    <mergeCell ref="D1:D2"/>
    <mergeCell ref="E1:E2"/>
    <mergeCell ref="F1:F2"/>
  </mergeCells>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2"/>
  <dimension ref="A1:AX380"/>
  <sheetViews>
    <sheetView topLeftCell="A343" zoomScaleNormal="100" workbookViewId="0">
      <selection activeCell="H363" sqref="H363"/>
    </sheetView>
  </sheetViews>
  <sheetFormatPr defaultRowHeight="11.25"/>
  <cols>
    <col min="1" max="1" width="18.875" style="1" bestFit="1" customWidth="1"/>
    <col min="2" max="4" width="4.5" style="1" bestFit="1" customWidth="1"/>
    <col min="5" max="5" width="3" style="1" bestFit="1" customWidth="1"/>
    <col min="6" max="6" width="4.5" style="1" bestFit="1" customWidth="1"/>
    <col min="7" max="7" width="3.75" style="1" bestFit="1" customWidth="1"/>
    <col min="8" max="8" width="8.25" style="1" bestFit="1" customWidth="1"/>
    <col min="9" max="9" width="21.375" style="1" bestFit="1" customWidth="1"/>
    <col min="10" max="10" width="6" style="1" bestFit="1" customWidth="1"/>
    <col min="11" max="11" width="4.5" style="1" bestFit="1" customWidth="1"/>
    <col min="12" max="12" width="18.875" style="1" bestFit="1" customWidth="1"/>
    <col min="13" max="13" width="6.75" style="1" bestFit="1" customWidth="1"/>
    <col min="14" max="14" width="5.25" style="1" hidden="1" customWidth="1"/>
    <col min="15" max="15" width="3" style="1" hidden="1" customWidth="1"/>
    <col min="16" max="16" width="11.25" style="1" customWidth="1"/>
    <col min="17" max="17" width="8.25" style="1" bestFit="1" customWidth="1"/>
    <col min="18" max="18" width="10.5" style="1" bestFit="1" customWidth="1"/>
    <col min="19" max="16384" width="9" style="1"/>
  </cols>
  <sheetData>
    <row r="1" spans="1:50" ht="22.5">
      <c r="A1" s="2" t="s">
        <v>4931</v>
      </c>
      <c r="B1" s="2" t="s">
        <v>4932</v>
      </c>
      <c r="C1" s="13" t="s">
        <v>4933</v>
      </c>
      <c r="D1" s="2" t="s">
        <v>4934</v>
      </c>
      <c r="E1" s="2" t="s">
        <v>4935</v>
      </c>
      <c r="F1" s="2" t="s">
        <v>4936</v>
      </c>
      <c r="G1" s="2" t="s">
        <v>4937</v>
      </c>
      <c r="H1" s="2" t="s">
        <v>4938</v>
      </c>
      <c r="I1" s="2" t="s">
        <v>4939</v>
      </c>
      <c r="J1" s="2" t="s">
        <v>4940</v>
      </c>
      <c r="K1" s="2" t="s">
        <v>4941</v>
      </c>
      <c r="L1" s="2" t="s">
        <v>5425</v>
      </c>
      <c r="M1" s="2" t="s">
        <v>5426</v>
      </c>
      <c r="N1" s="13" t="s">
        <v>5432</v>
      </c>
      <c r="O1" s="2" t="s">
        <v>4935</v>
      </c>
      <c r="P1" s="13" t="s">
        <v>5434</v>
      </c>
      <c r="Q1" s="2" t="s">
        <v>5429</v>
      </c>
      <c r="R1" s="13" t="s">
        <v>5431</v>
      </c>
      <c r="S1" s="2" t="s">
        <v>5430</v>
      </c>
    </row>
    <row r="2" spans="1:50">
      <c r="A2" s="9" t="s">
        <v>4996</v>
      </c>
      <c r="B2" s="9">
        <v>120</v>
      </c>
      <c r="C2" s="9">
        <f t="shared" ref="C2:C65" si="0">B2+IF(J2="G",14,8)+IF(K2="普",2,IF(K2="遅",4,0))</f>
        <v>136</v>
      </c>
      <c r="D2" s="9" t="s">
        <v>73</v>
      </c>
      <c r="E2" s="9">
        <v>80</v>
      </c>
      <c r="F2" s="9" t="s">
        <v>4959</v>
      </c>
      <c r="G2" s="9"/>
      <c r="H2" s="9"/>
      <c r="I2" s="9" t="s">
        <v>4975</v>
      </c>
      <c r="J2" s="9" t="s">
        <v>4964</v>
      </c>
      <c r="K2" s="9" t="s">
        <v>4948</v>
      </c>
      <c r="L2" s="9" t="s">
        <v>5083</v>
      </c>
      <c r="M2" s="9" t="str">
        <f t="shared" ref="M2:M65" si="1">IF(D2="山","Earth",IF(D2="風","Wind",IF(D2="火","Fire","Wood")))</f>
        <v>Earth</v>
      </c>
      <c r="N2" s="9">
        <f t="shared" ref="N2:N65" si="2">B2</f>
        <v>120</v>
      </c>
      <c r="O2" s="9">
        <v>80</v>
      </c>
      <c r="P2" s="9">
        <f>C2</f>
        <v>136</v>
      </c>
      <c r="Q2" s="9" t="str">
        <f t="shared" ref="Q2:Q65" si="3">F2</f>
        <v>LS</v>
      </c>
      <c r="R2" s="9" t="str">
        <f t="shared" ref="R2:R65" si="4">J2</f>
        <v>G</v>
      </c>
      <c r="S2" s="9" t="str">
        <f t="shared" ref="S2:S65" si="5">IF(K2="普","Medium",IF(K2="早","Fast","Slow"))</f>
        <v>Medium</v>
      </c>
    </row>
    <row r="3" spans="1:50">
      <c r="A3" s="9" t="s">
        <v>4995</v>
      </c>
      <c r="B3" s="9">
        <v>120</v>
      </c>
      <c r="C3" s="9">
        <f t="shared" si="0"/>
        <v>136</v>
      </c>
      <c r="D3" s="9" t="s">
        <v>73</v>
      </c>
      <c r="E3" s="9">
        <v>67</v>
      </c>
      <c r="F3" s="9" t="s">
        <v>4956</v>
      </c>
      <c r="G3" s="9"/>
      <c r="H3" s="9"/>
      <c r="I3" s="9" t="s">
        <v>4975</v>
      </c>
      <c r="J3" s="9" t="s">
        <v>4964</v>
      </c>
      <c r="K3" s="9" t="s">
        <v>4948</v>
      </c>
      <c r="L3" s="9" t="s">
        <v>5084</v>
      </c>
      <c r="M3" s="9" t="str">
        <f t="shared" si="1"/>
        <v>Earth</v>
      </c>
      <c r="N3" s="9">
        <f t="shared" si="2"/>
        <v>120</v>
      </c>
      <c r="O3" s="9">
        <v>67</v>
      </c>
      <c r="P3" s="9">
        <f t="shared" ref="P3:P66" si="6">C3</f>
        <v>136</v>
      </c>
      <c r="Q3" s="9" t="str">
        <f t="shared" si="3"/>
        <v>NS</v>
      </c>
      <c r="R3" s="9" t="str">
        <f t="shared" si="4"/>
        <v>G</v>
      </c>
      <c r="S3" s="9" t="str">
        <f t="shared" si="5"/>
        <v>Medium</v>
      </c>
    </row>
    <row r="4" spans="1:50">
      <c r="A4" s="9" t="s">
        <v>4993</v>
      </c>
      <c r="B4" s="9">
        <v>120</v>
      </c>
      <c r="C4" s="9">
        <f t="shared" si="0"/>
        <v>136</v>
      </c>
      <c r="D4" s="9" t="s">
        <v>102</v>
      </c>
      <c r="E4" s="9">
        <v>67</v>
      </c>
      <c r="F4" s="9" t="s">
        <v>4956</v>
      </c>
      <c r="G4" s="9"/>
      <c r="H4" s="9"/>
      <c r="I4" s="9" t="s">
        <v>4975</v>
      </c>
      <c r="J4" s="9" t="s">
        <v>4964</v>
      </c>
      <c r="K4" s="9" t="s">
        <v>4948</v>
      </c>
      <c r="L4" s="9" t="s">
        <v>5085</v>
      </c>
      <c r="M4" s="9" t="str">
        <f t="shared" si="1"/>
        <v>Fire</v>
      </c>
      <c r="N4" s="9">
        <f t="shared" si="2"/>
        <v>120</v>
      </c>
      <c r="O4" s="9">
        <v>67</v>
      </c>
      <c r="P4" s="9">
        <f t="shared" si="6"/>
        <v>136</v>
      </c>
      <c r="Q4" s="9" t="str">
        <f t="shared" si="3"/>
        <v>NS</v>
      </c>
      <c r="R4" s="9" t="str">
        <f t="shared" si="4"/>
        <v>G</v>
      </c>
      <c r="S4" s="9" t="str">
        <f t="shared" si="5"/>
        <v>Medium</v>
      </c>
    </row>
    <row r="5" spans="1:50">
      <c r="A5" s="9" t="s">
        <v>149</v>
      </c>
      <c r="B5" s="9">
        <v>120</v>
      </c>
      <c r="C5" s="9">
        <f t="shared" si="0"/>
        <v>134</v>
      </c>
      <c r="D5" s="9" t="s">
        <v>95</v>
      </c>
      <c r="E5" s="9">
        <v>67</v>
      </c>
      <c r="F5" s="9" t="s">
        <v>4956</v>
      </c>
      <c r="G5" s="9"/>
      <c r="H5" s="9"/>
      <c r="I5" s="9" t="s">
        <v>4991</v>
      </c>
      <c r="J5" s="9" t="s">
        <v>4964</v>
      </c>
      <c r="K5" s="9" t="s">
        <v>4944</v>
      </c>
      <c r="L5" s="9" t="s">
        <v>5086</v>
      </c>
      <c r="M5" s="9" t="str">
        <f t="shared" si="1"/>
        <v>Wood</v>
      </c>
      <c r="N5" s="9">
        <f t="shared" si="2"/>
        <v>120</v>
      </c>
      <c r="O5" s="9">
        <v>67</v>
      </c>
      <c r="P5" s="9">
        <f t="shared" si="6"/>
        <v>134</v>
      </c>
      <c r="Q5" s="9" t="str">
        <f t="shared" si="3"/>
        <v>NS</v>
      </c>
      <c r="R5" s="9" t="str">
        <f t="shared" si="4"/>
        <v>G</v>
      </c>
      <c r="S5" s="9" t="str">
        <f t="shared" si="5"/>
        <v>Fast</v>
      </c>
    </row>
    <row r="6" spans="1:50">
      <c r="A6" s="9" t="s">
        <v>5026</v>
      </c>
      <c r="B6" s="9">
        <v>120</v>
      </c>
      <c r="C6" s="9">
        <f t="shared" si="0"/>
        <v>132</v>
      </c>
      <c r="D6" s="9" t="s">
        <v>95</v>
      </c>
      <c r="E6" s="9">
        <v>67</v>
      </c>
      <c r="F6" s="9" t="s">
        <v>4956</v>
      </c>
      <c r="G6" s="9"/>
      <c r="H6" s="9"/>
      <c r="I6" s="9" t="s">
        <v>4992</v>
      </c>
      <c r="J6" s="9" t="s">
        <v>4947</v>
      </c>
      <c r="K6" s="9" t="s">
        <v>4950</v>
      </c>
      <c r="L6" s="9" t="s">
        <v>5427</v>
      </c>
      <c r="M6" s="9" t="str">
        <f t="shared" si="1"/>
        <v>Wood</v>
      </c>
      <c r="N6" s="9">
        <f t="shared" si="2"/>
        <v>120</v>
      </c>
      <c r="O6" s="9">
        <v>67</v>
      </c>
      <c r="P6" s="9">
        <f t="shared" si="6"/>
        <v>132</v>
      </c>
      <c r="Q6" s="9" t="str">
        <f t="shared" si="3"/>
        <v>NS</v>
      </c>
      <c r="R6" s="9" t="str">
        <f t="shared" si="4"/>
        <v>V</v>
      </c>
      <c r="S6" s="9" t="str">
        <f t="shared" si="5"/>
        <v>Slow</v>
      </c>
    </row>
    <row r="7" spans="1:50">
      <c r="A7" s="9" t="s">
        <v>4286</v>
      </c>
      <c r="B7" s="9">
        <v>120</v>
      </c>
      <c r="C7" s="9">
        <f t="shared" si="0"/>
        <v>132</v>
      </c>
      <c r="D7" s="9" t="s">
        <v>73</v>
      </c>
      <c r="E7" s="9">
        <v>67</v>
      </c>
      <c r="F7" s="9" t="s">
        <v>4956</v>
      </c>
      <c r="G7" s="9"/>
      <c r="H7" s="9"/>
      <c r="I7" s="9" t="s">
        <v>4994</v>
      </c>
      <c r="J7" s="9" t="s">
        <v>4947</v>
      </c>
      <c r="K7" s="9" t="s">
        <v>4950</v>
      </c>
      <c r="L7" s="9" t="s">
        <v>5427</v>
      </c>
      <c r="M7" s="9" t="str">
        <f t="shared" si="1"/>
        <v>Earth</v>
      </c>
      <c r="N7" s="9">
        <f t="shared" si="2"/>
        <v>120</v>
      </c>
      <c r="O7" s="9">
        <v>67</v>
      </c>
      <c r="P7" s="9">
        <f t="shared" si="6"/>
        <v>132</v>
      </c>
      <c r="Q7" s="9" t="str">
        <f t="shared" si="3"/>
        <v>NS</v>
      </c>
      <c r="R7" s="9" t="str">
        <f t="shared" si="4"/>
        <v>V</v>
      </c>
      <c r="S7" s="9" t="str">
        <f t="shared" si="5"/>
        <v>Slow</v>
      </c>
    </row>
    <row r="8" spans="1:50">
      <c r="A8" s="9" t="s">
        <v>138</v>
      </c>
      <c r="B8" s="9">
        <v>113</v>
      </c>
      <c r="C8" s="9">
        <f t="shared" si="0"/>
        <v>131</v>
      </c>
      <c r="D8" s="9" t="s">
        <v>102</v>
      </c>
      <c r="E8" s="9">
        <v>76</v>
      </c>
      <c r="F8" s="9" t="s">
        <v>4959</v>
      </c>
      <c r="G8" s="9"/>
      <c r="H8" s="9"/>
      <c r="I8" s="9" t="s">
        <v>4975</v>
      </c>
      <c r="J8" s="9" t="s">
        <v>4964</v>
      </c>
      <c r="K8" s="9" t="s">
        <v>4950</v>
      </c>
      <c r="L8" s="9" t="s">
        <v>5082</v>
      </c>
      <c r="M8" s="9" t="str">
        <f t="shared" si="1"/>
        <v>Fire</v>
      </c>
      <c r="N8" s="9">
        <f t="shared" si="2"/>
        <v>113</v>
      </c>
      <c r="O8" s="9">
        <v>76</v>
      </c>
      <c r="P8" s="9">
        <f t="shared" si="6"/>
        <v>131</v>
      </c>
      <c r="Q8" s="9" t="str">
        <f t="shared" si="3"/>
        <v>LS</v>
      </c>
      <c r="R8" s="9" t="str">
        <f t="shared" si="4"/>
        <v>G</v>
      </c>
      <c r="S8" s="9" t="str">
        <f t="shared" si="5"/>
        <v>Slow</v>
      </c>
      <c r="AW8" s="1" t="s">
        <v>52</v>
      </c>
      <c r="AX8" s="1" t="s">
        <v>53</v>
      </c>
    </row>
    <row r="9" spans="1:50">
      <c r="A9" s="9" t="s">
        <v>5043</v>
      </c>
      <c r="B9" s="9">
        <v>120</v>
      </c>
      <c r="C9" s="9">
        <f t="shared" si="0"/>
        <v>130</v>
      </c>
      <c r="D9" s="9" t="s">
        <v>81</v>
      </c>
      <c r="E9" s="9">
        <v>67</v>
      </c>
      <c r="F9" s="9" t="s">
        <v>4956</v>
      </c>
      <c r="G9" s="9"/>
      <c r="H9" s="9" t="s">
        <v>4987</v>
      </c>
      <c r="I9" s="9" t="s">
        <v>4977</v>
      </c>
      <c r="J9" s="9" t="s">
        <v>4943</v>
      </c>
      <c r="K9" s="9" t="s">
        <v>4948</v>
      </c>
      <c r="L9" s="9" t="s">
        <v>5428</v>
      </c>
      <c r="M9" s="9" t="str">
        <f>IF(D9="山","Earth",IF(D9="風","Wind",IF(D9="火","Fire","Wood")))</f>
        <v>Wind</v>
      </c>
      <c r="N9" s="9">
        <f t="shared" si="2"/>
        <v>120</v>
      </c>
      <c r="O9" s="9">
        <v>67</v>
      </c>
      <c r="P9" s="9">
        <f t="shared" si="6"/>
        <v>130</v>
      </c>
      <c r="Q9" s="9" t="str">
        <f t="shared" si="3"/>
        <v>NS</v>
      </c>
      <c r="R9" s="9" t="str">
        <f t="shared" si="4"/>
        <v>真</v>
      </c>
      <c r="S9" s="9" t="str">
        <f>IF(K9="普","Medium",IF(K9="早","Fast","Slow"))</f>
        <v>Medium</v>
      </c>
    </row>
    <row r="10" spans="1:50">
      <c r="A10" s="9" t="s">
        <v>2468</v>
      </c>
      <c r="B10" s="9">
        <v>120</v>
      </c>
      <c r="C10" s="9">
        <f t="shared" si="0"/>
        <v>130</v>
      </c>
      <c r="D10" s="9" t="s">
        <v>102</v>
      </c>
      <c r="E10" s="9">
        <v>67</v>
      </c>
      <c r="F10" s="9" t="s">
        <v>4956</v>
      </c>
      <c r="G10" s="9"/>
      <c r="H10" s="9"/>
      <c r="I10" s="9"/>
      <c r="J10" s="9" t="s">
        <v>4947</v>
      </c>
      <c r="K10" s="9" t="s">
        <v>4948</v>
      </c>
      <c r="L10" s="9" t="s">
        <v>5087</v>
      </c>
      <c r="M10" s="9" t="str">
        <f t="shared" si="1"/>
        <v>Fire</v>
      </c>
      <c r="N10" s="9">
        <f t="shared" si="2"/>
        <v>120</v>
      </c>
      <c r="O10" s="9">
        <v>67</v>
      </c>
      <c r="P10" s="9">
        <f t="shared" si="6"/>
        <v>130</v>
      </c>
      <c r="Q10" s="9" t="str">
        <f t="shared" si="3"/>
        <v>NS</v>
      </c>
      <c r="R10" s="9" t="str">
        <f t="shared" si="4"/>
        <v>V</v>
      </c>
      <c r="S10" s="9" t="str">
        <f t="shared" si="5"/>
        <v>Medium</v>
      </c>
    </row>
    <row r="11" spans="1:50">
      <c r="A11" s="9" t="s">
        <v>5044</v>
      </c>
      <c r="B11" s="9">
        <v>120</v>
      </c>
      <c r="C11" s="9">
        <f t="shared" si="0"/>
        <v>130</v>
      </c>
      <c r="D11" s="9" t="s">
        <v>102</v>
      </c>
      <c r="E11" s="9">
        <v>67</v>
      </c>
      <c r="F11" s="9" t="s">
        <v>4956</v>
      </c>
      <c r="G11" s="9"/>
      <c r="H11" s="9" t="s">
        <v>4989</v>
      </c>
      <c r="I11" s="9" t="s">
        <v>4965</v>
      </c>
      <c r="J11" s="9" t="s">
        <v>4943</v>
      </c>
      <c r="K11" s="9" t="s">
        <v>4948</v>
      </c>
      <c r="L11" s="9" t="s">
        <v>5428</v>
      </c>
      <c r="M11" s="9" t="str">
        <f t="shared" si="1"/>
        <v>Fire</v>
      </c>
      <c r="N11" s="9">
        <f t="shared" si="2"/>
        <v>120</v>
      </c>
      <c r="O11" s="9">
        <v>67</v>
      </c>
      <c r="P11" s="9">
        <f t="shared" si="6"/>
        <v>130</v>
      </c>
      <c r="Q11" s="9" t="str">
        <f t="shared" si="3"/>
        <v>NS</v>
      </c>
      <c r="R11" s="9" t="str">
        <f t="shared" si="4"/>
        <v>真</v>
      </c>
      <c r="S11" s="9" t="str">
        <f t="shared" si="5"/>
        <v>Medium</v>
      </c>
    </row>
    <row r="12" spans="1:50">
      <c r="A12" s="9" t="s">
        <v>4988</v>
      </c>
      <c r="B12" s="9">
        <v>113</v>
      </c>
      <c r="C12" s="9">
        <f t="shared" si="0"/>
        <v>129</v>
      </c>
      <c r="D12" s="9" t="s">
        <v>95</v>
      </c>
      <c r="E12" s="9">
        <v>64</v>
      </c>
      <c r="F12" s="9" t="s">
        <v>4956</v>
      </c>
      <c r="G12" s="9"/>
      <c r="H12" s="9"/>
      <c r="I12" s="9" t="s">
        <v>4975</v>
      </c>
      <c r="J12" s="9" t="s">
        <v>4964</v>
      </c>
      <c r="K12" s="9" t="s">
        <v>4948</v>
      </c>
      <c r="L12" s="9" t="s">
        <v>5088</v>
      </c>
      <c r="M12" s="9" t="str">
        <f t="shared" si="1"/>
        <v>Wood</v>
      </c>
      <c r="N12" s="9">
        <f t="shared" si="2"/>
        <v>113</v>
      </c>
      <c r="O12" s="9">
        <v>64</v>
      </c>
      <c r="P12" s="9">
        <f t="shared" si="6"/>
        <v>129</v>
      </c>
      <c r="Q12" s="9" t="str">
        <f t="shared" si="3"/>
        <v>NS</v>
      </c>
      <c r="R12" s="9" t="str">
        <f t="shared" si="4"/>
        <v>G</v>
      </c>
      <c r="S12" s="9" t="str">
        <f t="shared" si="5"/>
        <v>Medium</v>
      </c>
    </row>
    <row r="13" spans="1:50">
      <c r="A13" s="9" t="s">
        <v>604</v>
      </c>
      <c r="B13" s="9">
        <v>113</v>
      </c>
      <c r="C13" s="9">
        <f t="shared" si="0"/>
        <v>129</v>
      </c>
      <c r="D13" s="9" t="s">
        <v>81</v>
      </c>
      <c r="E13" s="9">
        <v>64</v>
      </c>
      <c r="F13" s="9" t="s">
        <v>4956</v>
      </c>
      <c r="G13" s="9"/>
      <c r="H13" s="9"/>
      <c r="I13" s="9"/>
      <c r="J13" s="9" t="s">
        <v>4964</v>
      </c>
      <c r="K13" s="9" t="s">
        <v>4948</v>
      </c>
      <c r="L13" s="9" t="s">
        <v>5089</v>
      </c>
      <c r="M13" s="9" t="str">
        <f t="shared" si="1"/>
        <v>Wind</v>
      </c>
      <c r="N13" s="9">
        <f t="shared" si="2"/>
        <v>113</v>
      </c>
      <c r="O13" s="9">
        <v>64</v>
      </c>
      <c r="P13" s="9">
        <f t="shared" si="6"/>
        <v>129</v>
      </c>
      <c r="Q13" s="9" t="str">
        <f t="shared" si="3"/>
        <v>NS</v>
      </c>
      <c r="R13" s="9" t="str">
        <f t="shared" si="4"/>
        <v>G</v>
      </c>
      <c r="S13" s="9" t="str">
        <f t="shared" si="5"/>
        <v>Medium</v>
      </c>
    </row>
    <row r="14" spans="1:50">
      <c r="A14" s="9" t="s">
        <v>759</v>
      </c>
      <c r="B14" s="9">
        <v>113</v>
      </c>
      <c r="C14" s="9">
        <f t="shared" si="0"/>
        <v>127</v>
      </c>
      <c r="D14" s="9" t="s">
        <v>95</v>
      </c>
      <c r="E14" s="9">
        <v>64</v>
      </c>
      <c r="F14" s="9" t="s">
        <v>4956</v>
      </c>
      <c r="G14" s="9"/>
      <c r="H14" s="9"/>
      <c r="I14" s="9" t="s">
        <v>4975</v>
      </c>
      <c r="J14" s="9" t="s">
        <v>4964</v>
      </c>
      <c r="K14" s="9" t="s">
        <v>4944</v>
      </c>
      <c r="L14" s="9" t="s">
        <v>5090</v>
      </c>
      <c r="M14" s="9" t="str">
        <f t="shared" si="1"/>
        <v>Wood</v>
      </c>
      <c r="N14" s="9">
        <f t="shared" si="2"/>
        <v>113</v>
      </c>
      <c r="O14" s="9">
        <v>64</v>
      </c>
      <c r="P14" s="9">
        <f t="shared" si="6"/>
        <v>127</v>
      </c>
      <c r="Q14" s="9" t="str">
        <f t="shared" si="3"/>
        <v>NS</v>
      </c>
      <c r="R14" s="9" t="str">
        <f t="shared" si="4"/>
        <v>G</v>
      </c>
      <c r="S14" s="9" t="str">
        <f t="shared" si="5"/>
        <v>Fast</v>
      </c>
    </row>
    <row r="15" spans="1:50">
      <c r="A15" s="9" t="s">
        <v>410</v>
      </c>
      <c r="B15" s="9">
        <v>113</v>
      </c>
      <c r="C15" s="9">
        <f t="shared" si="0"/>
        <v>127</v>
      </c>
      <c r="D15" s="9" t="s">
        <v>73</v>
      </c>
      <c r="E15" s="9">
        <v>64</v>
      </c>
      <c r="F15" s="9" t="s">
        <v>4956</v>
      </c>
      <c r="G15" s="9"/>
      <c r="H15" s="9"/>
      <c r="I15" s="9" t="s">
        <v>4975</v>
      </c>
      <c r="J15" s="9" t="s">
        <v>4964</v>
      </c>
      <c r="K15" s="9" t="s">
        <v>4944</v>
      </c>
      <c r="L15" s="9" t="s">
        <v>5091</v>
      </c>
      <c r="M15" s="9" t="str">
        <f t="shared" si="1"/>
        <v>Earth</v>
      </c>
      <c r="N15" s="9">
        <f t="shared" si="2"/>
        <v>113</v>
      </c>
      <c r="O15" s="9">
        <v>64</v>
      </c>
      <c r="P15" s="9">
        <f t="shared" si="6"/>
        <v>127</v>
      </c>
      <c r="Q15" s="9" t="str">
        <f t="shared" si="3"/>
        <v>NS</v>
      </c>
      <c r="R15" s="9" t="str">
        <f t="shared" si="4"/>
        <v>G</v>
      </c>
      <c r="S15" s="9" t="str">
        <f t="shared" si="5"/>
        <v>Fast</v>
      </c>
    </row>
    <row r="16" spans="1:50">
      <c r="A16" s="9" t="s">
        <v>2835</v>
      </c>
      <c r="B16" s="9">
        <v>113</v>
      </c>
      <c r="C16" s="9">
        <f t="shared" si="0"/>
        <v>125</v>
      </c>
      <c r="D16" s="9" t="s">
        <v>73</v>
      </c>
      <c r="E16" s="9">
        <v>76</v>
      </c>
      <c r="F16" s="9" t="s">
        <v>4959</v>
      </c>
      <c r="G16" s="9"/>
      <c r="H16" s="9"/>
      <c r="I16" s="9"/>
      <c r="J16" s="9" t="s">
        <v>4943</v>
      </c>
      <c r="K16" s="9" t="s">
        <v>4950</v>
      </c>
      <c r="L16" s="9" t="s">
        <v>5092</v>
      </c>
      <c r="M16" s="9" t="str">
        <f t="shared" si="1"/>
        <v>Earth</v>
      </c>
      <c r="N16" s="9">
        <f t="shared" si="2"/>
        <v>113</v>
      </c>
      <c r="O16" s="9">
        <v>76</v>
      </c>
      <c r="P16" s="9">
        <f t="shared" si="6"/>
        <v>125</v>
      </c>
      <c r="Q16" s="9" t="str">
        <f t="shared" si="3"/>
        <v>LS</v>
      </c>
      <c r="R16" s="9" t="str">
        <f t="shared" si="4"/>
        <v>真</v>
      </c>
      <c r="S16" s="9" t="str">
        <f t="shared" si="5"/>
        <v>Slow</v>
      </c>
    </row>
    <row r="17" spans="1:19">
      <c r="A17" s="9" t="s">
        <v>1945</v>
      </c>
      <c r="B17" s="9">
        <v>113</v>
      </c>
      <c r="C17" s="9">
        <f t="shared" si="0"/>
        <v>125</v>
      </c>
      <c r="D17" s="9" t="s">
        <v>102</v>
      </c>
      <c r="E17" s="9">
        <v>64</v>
      </c>
      <c r="F17" s="9" t="s">
        <v>4956</v>
      </c>
      <c r="G17" s="9"/>
      <c r="H17" s="9"/>
      <c r="I17" s="9" t="s">
        <v>4975</v>
      </c>
      <c r="J17" s="9" t="s">
        <v>4947</v>
      </c>
      <c r="K17" s="9" t="s">
        <v>4950</v>
      </c>
      <c r="L17" s="17" t="s">
        <v>5093</v>
      </c>
      <c r="M17" s="9" t="str">
        <f t="shared" si="1"/>
        <v>Fire</v>
      </c>
      <c r="N17" s="9">
        <f t="shared" si="2"/>
        <v>113</v>
      </c>
      <c r="O17" s="9">
        <v>64</v>
      </c>
      <c r="P17" s="9">
        <f t="shared" si="6"/>
        <v>125</v>
      </c>
      <c r="Q17" s="9" t="str">
        <f t="shared" si="3"/>
        <v>NS</v>
      </c>
      <c r="R17" s="9" t="str">
        <f t="shared" si="4"/>
        <v>V</v>
      </c>
      <c r="S17" s="9" t="str">
        <f t="shared" si="5"/>
        <v>Slow</v>
      </c>
    </row>
    <row r="18" spans="1:19">
      <c r="A18" s="9" t="s">
        <v>5056</v>
      </c>
      <c r="B18" s="9">
        <v>113</v>
      </c>
      <c r="C18" s="9">
        <f t="shared" si="0"/>
        <v>123</v>
      </c>
      <c r="D18" s="9" t="s">
        <v>81</v>
      </c>
      <c r="E18" s="9">
        <v>64</v>
      </c>
      <c r="F18" s="9" t="s">
        <v>4956</v>
      </c>
      <c r="G18" s="9"/>
      <c r="H18" s="9" t="s">
        <v>4987</v>
      </c>
      <c r="I18" s="9" t="s">
        <v>4977</v>
      </c>
      <c r="J18" s="9" t="s">
        <v>4943</v>
      </c>
      <c r="K18" s="9" t="s">
        <v>4948</v>
      </c>
      <c r="L18" s="9" t="s">
        <v>5433</v>
      </c>
      <c r="M18" s="9" t="str">
        <f t="shared" si="1"/>
        <v>Wind</v>
      </c>
      <c r="N18" s="9">
        <f t="shared" si="2"/>
        <v>113</v>
      </c>
      <c r="O18" s="9">
        <v>64</v>
      </c>
      <c r="P18" s="9">
        <f t="shared" si="6"/>
        <v>123</v>
      </c>
      <c r="Q18" s="9" t="str">
        <f t="shared" si="3"/>
        <v>NS</v>
      </c>
      <c r="R18" s="9" t="str">
        <f t="shared" si="4"/>
        <v>真</v>
      </c>
      <c r="S18" s="9" t="str">
        <f t="shared" si="5"/>
        <v>Medium</v>
      </c>
    </row>
    <row r="19" spans="1:19">
      <c r="A19" s="9" t="s">
        <v>2516</v>
      </c>
      <c r="B19" s="9">
        <v>113</v>
      </c>
      <c r="C19" s="9">
        <f t="shared" si="0"/>
        <v>123</v>
      </c>
      <c r="D19" s="9" t="s">
        <v>102</v>
      </c>
      <c r="E19" s="9">
        <v>64</v>
      </c>
      <c r="F19" s="9" t="s">
        <v>4956</v>
      </c>
      <c r="G19" s="9"/>
      <c r="H19" s="9"/>
      <c r="I19" s="9" t="s">
        <v>4975</v>
      </c>
      <c r="J19" s="9" t="s">
        <v>4947</v>
      </c>
      <c r="K19" s="9" t="s">
        <v>4948</v>
      </c>
      <c r="L19" s="9" t="s">
        <v>5094</v>
      </c>
      <c r="M19" s="9" t="str">
        <f t="shared" si="1"/>
        <v>Fire</v>
      </c>
      <c r="N19" s="9">
        <f t="shared" si="2"/>
        <v>113</v>
      </c>
      <c r="O19" s="9">
        <v>64</v>
      </c>
      <c r="P19" s="9">
        <f t="shared" si="6"/>
        <v>123</v>
      </c>
      <c r="Q19" s="9" t="str">
        <f t="shared" si="3"/>
        <v>NS</v>
      </c>
      <c r="R19" s="9" t="str">
        <f t="shared" si="4"/>
        <v>V</v>
      </c>
      <c r="S19" s="9" t="str">
        <f t="shared" si="5"/>
        <v>Medium</v>
      </c>
    </row>
    <row r="20" spans="1:19">
      <c r="A20" s="9" t="s">
        <v>5057</v>
      </c>
      <c r="B20" s="9">
        <v>113</v>
      </c>
      <c r="C20" s="9">
        <f t="shared" si="0"/>
        <v>123</v>
      </c>
      <c r="D20" s="9" t="s">
        <v>102</v>
      </c>
      <c r="E20" s="9">
        <v>64</v>
      </c>
      <c r="F20" s="9" t="s">
        <v>4956</v>
      </c>
      <c r="G20" s="9"/>
      <c r="H20" s="9" t="s">
        <v>4989</v>
      </c>
      <c r="I20" s="9" t="s">
        <v>4990</v>
      </c>
      <c r="J20" s="9" t="s">
        <v>4943</v>
      </c>
      <c r="K20" s="9" t="s">
        <v>4948</v>
      </c>
      <c r="L20" s="9" t="s">
        <v>5433</v>
      </c>
      <c r="M20" s="9" t="str">
        <f t="shared" si="1"/>
        <v>Fire</v>
      </c>
      <c r="N20" s="9">
        <f t="shared" si="2"/>
        <v>113</v>
      </c>
      <c r="O20" s="9">
        <v>64</v>
      </c>
      <c r="P20" s="9">
        <f t="shared" si="6"/>
        <v>123</v>
      </c>
      <c r="Q20" s="9" t="str">
        <f t="shared" si="3"/>
        <v>NS</v>
      </c>
      <c r="R20" s="9" t="str">
        <f t="shared" si="4"/>
        <v>真</v>
      </c>
      <c r="S20" s="9" t="str">
        <f t="shared" si="5"/>
        <v>Medium</v>
      </c>
    </row>
    <row r="21" spans="1:19">
      <c r="A21" s="9" t="s">
        <v>2393</v>
      </c>
      <c r="B21" s="9">
        <v>105</v>
      </c>
      <c r="C21" s="9">
        <f t="shared" si="0"/>
        <v>123</v>
      </c>
      <c r="D21" s="9" t="s">
        <v>102</v>
      </c>
      <c r="E21" s="9">
        <v>60</v>
      </c>
      <c r="F21" s="9" t="s">
        <v>4949</v>
      </c>
      <c r="G21" s="9"/>
      <c r="H21" s="9"/>
      <c r="I21" s="9"/>
      <c r="J21" s="9" t="s">
        <v>4964</v>
      </c>
      <c r="K21" s="9" t="s">
        <v>4950</v>
      </c>
      <c r="L21" s="9" t="s">
        <v>5095</v>
      </c>
      <c r="M21" s="9" t="str">
        <f t="shared" si="1"/>
        <v>Fire</v>
      </c>
      <c r="N21" s="9">
        <f t="shared" si="2"/>
        <v>105</v>
      </c>
      <c r="O21" s="9">
        <v>60</v>
      </c>
      <c r="P21" s="9">
        <f t="shared" si="6"/>
        <v>123</v>
      </c>
      <c r="Q21" s="9" t="str">
        <f t="shared" si="3"/>
        <v>CA</v>
      </c>
      <c r="R21" s="9" t="str">
        <f t="shared" si="4"/>
        <v>G</v>
      </c>
      <c r="S21" s="9" t="str">
        <f t="shared" si="5"/>
        <v>Slow</v>
      </c>
    </row>
    <row r="22" spans="1:19">
      <c r="A22" s="9" t="s">
        <v>2694</v>
      </c>
      <c r="B22" s="9">
        <v>105</v>
      </c>
      <c r="C22" s="9">
        <f t="shared" si="0"/>
        <v>123</v>
      </c>
      <c r="D22" s="9" t="s">
        <v>95</v>
      </c>
      <c r="E22" s="9">
        <v>60</v>
      </c>
      <c r="F22" s="9" t="s">
        <v>4949</v>
      </c>
      <c r="G22" s="9"/>
      <c r="H22" s="9"/>
      <c r="I22" s="9"/>
      <c r="J22" s="9" t="s">
        <v>4964</v>
      </c>
      <c r="K22" s="9" t="s">
        <v>4950</v>
      </c>
      <c r="L22" s="9" t="s">
        <v>5096</v>
      </c>
      <c r="M22" s="9" t="str">
        <f t="shared" si="1"/>
        <v>Wood</v>
      </c>
      <c r="N22" s="9">
        <f t="shared" si="2"/>
        <v>105</v>
      </c>
      <c r="O22" s="9">
        <v>60</v>
      </c>
      <c r="P22" s="9">
        <f t="shared" si="6"/>
        <v>123</v>
      </c>
      <c r="Q22" s="9" t="str">
        <f t="shared" si="3"/>
        <v>CA</v>
      </c>
      <c r="R22" s="9" t="str">
        <f t="shared" si="4"/>
        <v>G</v>
      </c>
      <c r="S22" s="9" t="str">
        <f t="shared" si="5"/>
        <v>Slow</v>
      </c>
    </row>
    <row r="23" spans="1:19">
      <c r="A23" s="9" t="s">
        <v>4986</v>
      </c>
      <c r="B23" s="9">
        <v>106</v>
      </c>
      <c r="C23" s="9">
        <f t="shared" si="0"/>
        <v>122</v>
      </c>
      <c r="D23" s="9" t="s">
        <v>81</v>
      </c>
      <c r="E23" s="9">
        <v>61</v>
      </c>
      <c r="F23" s="9" t="s">
        <v>4955</v>
      </c>
      <c r="G23" s="9"/>
      <c r="H23" s="9"/>
      <c r="I23" s="9" t="s">
        <v>4965</v>
      </c>
      <c r="J23" s="9" t="s">
        <v>4964</v>
      </c>
      <c r="K23" s="9" t="s">
        <v>4948</v>
      </c>
      <c r="L23" s="9" t="s">
        <v>5097</v>
      </c>
      <c r="M23" s="9" t="str">
        <f t="shared" si="1"/>
        <v>Wind</v>
      </c>
      <c r="N23" s="9">
        <f t="shared" si="2"/>
        <v>106</v>
      </c>
      <c r="O23" s="9">
        <v>61</v>
      </c>
      <c r="P23" s="9">
        <f t="shared" si="6"/>
        <v>122</v>
      </c>
      <c r="Q23" s="9" t="str">
        <f t="shared" si="3"/>
        <v>SC</v>
      </c>
      <c r="R23" s="9" t="str">
        <f t="shared" si="4"/>
        <v>G</v>
      </c>
      <c r="S23" s="9" t="str">
        <f t="shared" si="5"/>
        <v>Medium</v>
      </c>
    </row>
    <row r="24" spans="1:19">
      <c r="A24" s="9" t="s">
        <v>4985</v>
      </c>
      <c r="B24" s="9">
        <v>105</v>
      </c>
      <c r="C24" s="9">
        <f t="shared" si="0"/>
        <v>121</v>
      </c>
      <c r="D24" s="9" t="s">
        <v>73</v>
      </c>
      <c r="E24" s="9">
        <v>60</v>
      </c>
      <c r="F24" s="9" t="s">
        <v>4949</v>
      </c>
      <c r="G24" s="9"/>
      <c r="H24" s="9"/>
      <c r="I24" s="9"/>
      <c r="J24" s="9" t="s">
        <v>4964</v>
      </c>
      <c r="K24" s="9" t="s">
        <v>4948</v>
      </c>
      <c r="L24" s="9" t="s">
        <v>5098</v>
      </c>
      <c r="M24" s="9" t="str">
        <f t="shared" si="1"/>
        <v>Earth</v>
      </c>
      <c r="N24" s="9">
        <f t="shared" si="2"/>
        <v>105</v>
      </c>
      <c r="O24" s="9">
        <v>60</v>
      </c>
      <c r="P24" s="9">
        <f t="shared" si="6"/>
        <v>121</v>
      </c>
      <c r="Q24" s="9" t="str">
        <f t="shared" si="3"/>
        <v>CA</v>
      </c>
      <c r="R24" s="9" t="str">
        <f t="shared" si="4"/>
        <v>G</v>
      </c>
      <c r="S24" s="9" t="str">
        <f t="shared" si="5"/>
        <v>Medium</v>
      </c>
    </row>
    <row r="25" spans="1:19">
      <c r="A25" s="9" t="s">
        <v>187</v>
      </c>
      <c r="B25" s="9">
        <v>106</v>
      </c>
      <c r="C25" s="9">
        <f t="shared" si="0"/>
        <v>120</v>
      </c>
      <c r="D25" s="9" t="s">
        <v>95</v>
      </c>
      <c r="E25" s="9">
        <v>61</v>
      </c>
      <c r="F25" s="9" t="s">
        <v>4956</v>
      </c>
      <c r="G25" s="9"/>
      <c r="H25" s="9"/>
      <c r="I25" s="9" t="s">
        <v>4975</v>
      </c>
      <c r="J25" s="9" t="s">
        <v>4964</v>
      </c>
      <c r="K25" s="9" t="s">
        <v>4944</v>
      </c>
      <c r="L25" s="9" t="s">
        <v>5099</v>
      </c>
      <c r="M25" s="9" t="str">
        <f t="shared" si="1"/>
        <v>Wood</v>
      </c>
      <c r="N25" s="9">
        <f t="shared" si="2"/>
        <v>106</v>
      </c>
      <c r="O25" s="9">
        <v>61</v>
      </c>
      <c r="P25" s="9">
        <f t="shared" si="6"/>
        <v>120</v>
      </c>
      <c r="Q25" s="9" t="str">
        <f t="shared" si="3"/>
        <v>NS</v>
      </c>
      <c r="R25" s="9" t="str">
        <f t="shared" si="4"/>
        <v>G</v>
      </c>
      <c r="S25" s="9" t="str">
        <f t="shared" si="5"/>
        <v>Fast</v>
      </c>
    </row>
    <row r="26" spans="1:19">
      <c r="A26" s="9" t="s">
        <v>4228</v>
      </c>
      <c r="B26" s="9">
        <v>105</v>
      </c>
      <c r="C26" s="9">
        <f t="shared" si="0"/>
        <v>119</v>
      </c>
      <c r="D26" s="9" t="s">
        <v>81</v>
      </c>
      <c r="E26" s="9">
        <v>60</v>
      </c>
      <c r="F26" s="9" t="s">
        <v>4966</v>
      </c>
      <c r="G26" s="9"/>
      <c r="H26" s="9" t="s">
        <v>4952</v>
      </c>
      <c r="I26" s="9"/>
      <c r="J26" s="9" t="s">
        <v>4964</v>
      </c>
      <c r="K26" s="9" t="s">
        <v>4944</v>
      </c>
      <c r="L26" s="9" t="s">
        <v>5100</v>
      </c>
      <c r="M26" s="9" t="str">
        <f t="shared" si="1"/>
        <v>Wind</v>
      </c>
      <c r="N26" s="9">
        <f t="shared" si="2"/>
        <v>105</v>
      </c>
      <c r="O26" s="9">
        <v>60</v>
      </c>
      <c r="P26" s="9">
        <f t="shared" si="6"/>
        <v>119</v>
      </c>
      <c r="Q26" s="9" t="str">
        <f t="shared" si="3"/>
        <v>P2</v>
      </c>
      <c r="R26" s="9" t="str">
        <f t="shared" si="4"/>
        <v>G</v>
      </c>
      <c r="S26" s="9" t="str">
        <f t="shared" si="5"/>
        <v>Fast</v>
      </c>
    </row>
    <row r="27" spans="1:19">
      <c r="A27" s="9" t="s">
        <v>4273</v>
      </c>
      <c r="B27" s="9">
        <v>105</v>
      </c>
      <c r="C27" s="9">
        <f t="shared" si="0"/>
        <v>117</v>
      </c>
      <c r="D27" s="9" t="s">
        <v>95</v>
      </c>
      <c r="E27" s="9">
        <v>60</v>
      </c>
      <c r="F27" s="9" t="s">
        <v>4949</v>
      </c>
      <c r="G27" s="9"/>
      <c r="H27" s="9"/>
      <c r="I27" s="9"/>
      <c r="J27" s="9" t="s">
        <v>4947</v>
      </c>
      <c r="K27" s="9" t="s">
        <v>4950</v>
      </c>
      <c r="L27" s="9" t="s">
        <v>5101</v>
      </c>
      <c r="M27" s="9" t="str">
        <f t="shared" si="1"/>
        <v>Wood</v>
      </c>
      <c r="N27" s="9">
        <f t="shared" si="2"/>
        <v>105</v>
      </c>
      <c r="O27" s="9">
        <v>60</v>
      </c>
      <c r="P27" s="9">
        <f t="shared" si="6"/>
        <v>117</v>
      </c>
      <c r="Q27" s="9" t="str">
        <f t="shared" si="3"/>
        <v>CA</v>
      </c>
      <c r="R27" s="9" t="str">
        <f t="shared" si="4"/>
        <v>V</v>
      </c>
      <c r="S27" s="9" t="str">
        <f t="shared" si="5"/>
        <v>Slow</v>
      </c>
    </row>
    <row r="28" spans="1:19">
      <c r="A28" s="9" t="s">
        <v>618</v>
      </c>
      <c r="B28" s="9">
        <v>105</v>
      </c>
      <c r="C28" s="9">
        <f t="shared" si="0"/>
        <v>117</v>
      </c>
      <c r="D28" s="9" t="s">
        <v>81</v>
      </c>
      <c r="E28" s="9">
        <v>60</v>
      </c>
      <c r="F28" s="9" t="s">
        <v>4966</v>
      </c>
      <c r="G28" s="9"/>
      <c r="H28" s="9"/>
      <c r="I28" s="9"/>
      <c r="J28" s="9" t="s">
        <v>4943</v>
      </c>
      <c r="K28" s="9" t="s">
        <v>4950</v>
      </c>
      <c r="L28" s="9" t="s">
        <v>5102</v>
      </c>
      <c r="M28" s="9" t="str">
        <f t="shared" si="1"/>
        <v>Wind</v>
      </c>
      <c r="N28" s="9">
        <f t="shared" si="2"/>
        <v>105</v>
      </c>
      <c r="O28" s="9">
        <v>60</v>
      </c>
      <c r="P28" s="9">
        <f t="shared" si="6"/>
        <v>117</v>
      </c>
      <c r="Q28" s="9" t="str">
        <f t="shared" si="3"/>
        <v>P2</v>
      </c>
      <c r="R28" s="9" t="str">
        <f t="shared" si="4"/>
        <v>真</v>
      </c>
      <c r="S28" s="9" t="str">
        <f t="shared" si="5"/>
        <v>Slow</v>
      </c>
    </row>
    <row r="29" spans="1:19">
      <c r="A29" s="9" t="s">
        <v>4258</v>
      </c>
      <c r="B29" s="9">
        <v>105</v>
      </c>
      <c r="C29" s="9">
        <f t="shared" si="0"/>
        <v>117</v>
      </c>
      <c r="D29" s="9" t="s">
        <v>81</v>
      </c>
      <c r="E29" s="9">
        <v>60</v>
      </c>
      <c r="F29" s="9" t="s">
        <v>4949</v>
      </c>
      <c r="G29" s="9"/>
      <c r="H29" s="9"/>
      <c r="I29" s="9"/>
      <c r="J29" s="9" t="s">
        <v>4947</v>
      </c>
      <c r="K29" s="9" t="s">
        <v>4950</v>
      </c>
      <c r="L29" s="9" t="s">
        <v>5103</v>
      </c>
      <c r="M29" s="9" t="str">
        <f t="shared" si="1"/>
        <v>Wind</v>
      </c>
      <c r="N29" s="9">
        <f t="shared" si="2"/>
        <v>105</v>
      </c>
      <c r="O29" s="9">
        <v>60</v>
      </c>
      <c r="P29" s="9">
        <f t="shared" si="6"/>
        <v>117</v>
      </c>
      <c r="Q29" s="9" t="str">
        <f t="shared" si="3"/>
        <v>CA</v>
      </c>
      <c r="R29" s="9" t="str">
        <f t="shared" si="4"/>
        <v>V</v>
      </c>
      <c r="S29" s="9" t="str">
        <f t="shared" si="5"/>
        <v>Slow</v>
      </c>
    </row>
    <row r="30" spans="1:19">
      <c r="A30" s="9" t="s">
        <v>2681</v>
      </c>
      <c r="B30" s="9">
        <v>99</v>
      </c>
      <c r="C30" s="9">
        <f t="shared" si="0"/>
        <v>117</v>
      </c>
      <c r="D30" s="9" t="s">
        <v>95</v>
      </c>
      <c r="E30" s="9">
        <v>58</v>
      </c>
      <c r="F30" s="9" t="s">
        <v>4956</v>
      </c>
      <c r="G30" s="9"/>
      <c r="H30" s="9"/>
      <c r="I30" s="9"/>
      <c r="J30" s="9" t="s">
        <v>4964</v>
      </c>
      <c r="K30" s="9" t="s">
        <v>4950</v>
      </c>
      <c r="L30" s="9" t="s">
        <v>5104</v>
      </c>
      <c r="M30" s="9" t="str">
        <f t="shared" si="1"/>
        <v>Wood</v>
      </c>
      <c r="N30" s="9">
        <f t="shared" si="2"/>
        <v>99</v>
      </c>
      <c r="O30" s="9">
        <v>58</v>
      </c>
      <c r="P30" s="9">
        <f t="shared" si="6"/>
        <v>117</v>
      </c>
      <c r="Q30" s="9" t="str">
        <f t="shared" si="3"/>
        <v>NS</v>
      </c>
      <c r="R30" s="9" t="str">
        <f t="shared" si="4"/>
        <v>G</v>
      </c>
      <c r="S30" s="9" t="str">
        <f t="shared" si="5"/>
        <v>Slow</v>
      </c>
    </row>
    <row r="31" spans="1:19">
      <c r="A31" s="9" t="s">
        <v>4573</v>
      </c>
      <c r="B31" s="9">
        <v>106</v>
      </c>
      <c r="C31" s="9">
        <f t="shared" si="0"/>
        <v>114</v>
      </c>
      <c r="D31" s="9" t="s">
        <v>81</v>
      </c>
      <c r="E31" s="9">
        <v>61</v>
      </c>
      <c r="F31" s="9" t="s">
        <v>4956</v>
      </c>
      <c r="G31" s="9"/>
      <c r="H31" s="9" t="s">
        <v>4952</v>
      </c>
      <c r="I31" s="9" t="s">
        <v>4975</v>
      </c>
      <c r="J31" s="9" t="s">
        <v>4947</v>
      </c>
      <c r="K31" s="9" t="s">
        <v>4944</v>
      </c>
      <c r="L31" s="9" t="s">
        <v>5105</v>
      </c>
      <c r="M31" s="9" t="str">
        <f t="shared" si="1"/>
        <v>Wind</v>
      </c>
      <c r="N31" s="9">
        <f t="shared" si="2"/>
        <v>106</v>
      </c>
      <c r="O31" s="9">
        <v>61</v>
      </c>
      <c r="P31" s="9">
        <f t="shared" si="6"/>
        <v>114</v>
      </c>
      <c r="Q31" s="9" t="str">
        <f t="shared" si="3"/>
        <v>NS</v>
      </c>
      <c r="R31" s="9" t="str">
        <f t="shared" si="4"/>
        <v>V</v>
      </c>
      <c r="S31" s="9" t="str">
        <f t="shared" si="5"/>
        <v>Fast</v>
      </c>
    </row>
    <row r="32" spans="1:19">
      <c r="A32" s="9" t="s">
        <v>513</v>
      </c>
      <c r="B32" s="9">
        <v>106</v>
      </c>
      <c r="C32" s="9">
        <f t="shared" si="0"/>
        <v>114</v>
      </c>
      <c r="D32" s="9" t="s">
        <v>73</v>
      </c>
      <c r="E32" s="9">
        <v>61</v>
      </c>
      <c r="F32" s="9" t="s">
        <v>4956</v>
      </c>
      <c r="G32" s="9"/>
      <c r="H32" s="9"/>
      <c r="I32" s="9" t="s">
        <v>4975</v>
      </c>
      <c r="J32" s="9" t="s">
        <v>4943</v>
      </c>
      <c r="K32" s="9" t="s">
        <v>4944</v>
      </c>
      <c r="L32" s="9" t="s">
        <v>5106</v>
      </c>
      <c r="M32" s="9" t="str">
        <f t="shared" si="1"/>
        <v>Earth</v>
      </c>
      <c r="N32" s="9">
        <f t="shared" si="2"/>
        <v>106</v>
      </c>
      <c r="O32" s="9">
        <v>61</v>
      </c>
      <c r="P32" s="9">
        <f t="shared" si="6"/>
        <v>114</v>
      </c>
      <c r="Q32" s="9" t="str">
        <f t="shared" si="3"/>
        <v>NS</v>
      </c>
      <c r="R32" s="9" t="str">
        <f t="shared" si="4"/>
        <v>真</v>
      </c>
      <c r="S32" s="9" t="str">
        <f t="shared" si="5"/>
        <v>Fast</v>
      </c>
    </row>
    <row r="33" spans="1:19">
      <c r="A33" s="9" t="s">
        <v>2465</v>
      </c>
      <c r="B33" s="9">
        <v>106</v>
      </c>
      <c r="C33" s="9">
        <f t="shared" si="0"/>
        <v>114</v>
      </c>
      <c r="D33" s="9" t="s">
        <v>95</v>
      </c>
      <c r="E33" s="9">
        <v>61</v>
      </c>
      <c r="F33" s="9" t="s">
        <v>4956</v>
      </c>
      <c r="G33" s="9"/>
      <c r="H33" s="9"/>
      <c r="I33" s="9" t="s">
        <v>4975</v>
      </c>
      <c r="J33" s="9" t="s">
        <v>4947</v>
      </c>
      <c r="K33" s="9" t="s">
        <v>4944</v>
      </c>
      <c r="L33" s="9" t="s">
        <v>5107</v>
      </c>
      <c r="M33" s="9" t="str">
        <f t="shared" si="1"/>
        <v>Wood</v>
      </c>
      <c r="N33" s="9">
        <f t="shared" si="2"/>
        <v>106</v>
      </c>
      <c r="O33" s="9">
        <v>61</v>
      </c>
      <c r="P33" s="9">
        <f t="shared" si="6"/>
        <v>114</v>
      </c>
      <c r="Q33" s="9" t="str">
        <f t="shared" si="3"/>
        <v>NS</v>
      </c>
      <c r="R33" s="9" t="str">
        <f t="shared" si="4"/>
        <v>V</v>
      </c>
      <c r="S33" s="9" t="str">
        <f t="shared" si="5"/>
        <v>Fast</v>
      </c>
    </row>
    <row r="34" spans="1:19">
      <c r="A34" s="9" t="s">
        <v>199</v>
      </c>
      <c r="B34" s="9">
        <v>106</v>
      </c>
      <c r="C34" s="9">
        <f t="shared" si="0"/>
        <v>114</v>
      </c>
      <c r="D34" s="9" t="s">
        <v>81</v>
      </c>
      <c r="E34" s="9">
        <v>61</v>
      </c>
      <c r="F34" s="9" t="s">
        <v>4956</v>
      </c>
      <c r="G34" s="9"/>
      <c r="H34" s="9"/>
      <c r="I34" s="9" t="s">
        <v>4975</v>
      </c>
      <c r="J34" s="9" t="s">
        <v>4947</v>
      </c>
      <c r="K34" s="9" t="s">
        <v>4944</v>
      </c>
      <c r="L34" s="9" t="s">
        <v>5108</v>
      </c>
      <c r="M34" s="9" t="str">
        <f t="shared" si="1"/>
        <v>Wind</v>
      </c>
      <c r="N34" s="9">
        <f t="shared" si="2"/>
        <v>106</v>
      </c>
      <c r="O34" s="9">
        <v>61</v>
      </c>
      <c r="P34" s="9">
        <f t="shared" si="6"/>
        <v>114</v>
      </c>
      <c r="Q34" s="9" t="str">
        <f t="shared" si="3"/>
        <v>NS</v>
      </c>
      <c r="R34" s="9" t="str">
        <f t="shared" si="4"/>
        <v>V</v>
      </c>
      <c r="S34" s="9" t="str">
        <f t="shared" si="5"/>
        <v>Fast</v>
      </c>
    </row>
    <row r="35" spans="1:19">
      <c r="A35" s="9" t="s">
        <v>768</v>
      </c>
      <c r="B35" s="9">
        <v>106</v>
      </c>
      <c r="C35" s="9">
        <f t="shared" si="0"/>
        <v>114</v>
      </c>
      <c r="D35" s="9" t="s">
        <v>95</v>
      </c>
      <c r="E35" s="9">
        <v>61</v>
      </c>
      <c r="F35" s="9" t="s">
        <v>4956</v>
      </c>
      <c r="G35" s="9"/>
      <c r="H35" s="9"/>
      <c r="I35" s="9" t="s">
        <v>4975</v>
      </c>
      <c r="J35" s="9" t="s">
        <v>4943</v>
      </c>
      <c r="K35" s="9" t="s">
        <v>4944</v>
      </c>
      <c r="L35" s="9" t="s">
        <v>5109</v>
      </c>
      <c r="M35" s="9" t="str">
        <f t="shared" si="1"/>
        <v>Wood</v>
      </c>
      <c r="N35" s="9">
        <f t="shared" si="2"/>
        <v>106</v>
      </c>
      <c r="O35" s="9">
        <v>61</v>
      </c>
      <c r="P35" s="9">
        <f t="shared" si="6"/>
        <v>114</v>
      </c>
      <c r="Q35" s="9" t="str">
        <f t="shared" si="3"/>
        <v>NS</v>
      </c>
      <c r="R35" s="9" t="str">
        <f t="shared" si="4"/>
        <v>真</v>
      </c>
      <c r="S35" s="9" t="str">
        <f t="shared" si="5"/>
        <v>Fast</v>
      </c>
    </row>
    <row r="36" spans="1:19">
      <c r="A36" s="9" t="s">
        <v>76</v>
      </c>
      <c r="B36" s="9">
        <v>98</v>
      </c>
      <c r="C36" s="9">
        <f t="shared" si="0"/>
        <v>114</v>
      </c>
      <c r="D36" s="9" t="s">
        <v>73</v>
      </c>
      <c r="E36" s="9">
        <v>57</v>
      </c>
      <c r="F36" s="9" t="s">
        <v>4949</v>
      </c>
      <c r="G36" s="9"/>
      <c r="H36" s="9"/>
      <c r="I36" s="9"/>
      <c r="J36" s="9" t="s">
        <v>4964</v>
      </c>
      <c r="K36" s="9" t="s">
        <v>4948</v>
      </c>
      <c r="L36" s="9" t="s">
        <v>5110</v>
      </c>
      <c r="M36" s="9" t="str">
        <f t="shared" si="1"/>
        <v>Earth</v>
      </c>
      <c r="N36" s="9">
        <f t="shared" si="2"/>
        <v>98</v>
      </c>
      <c r="O36" s="9">
        <v>57</v>
      </c>
      <c r="P36" s="9">
        <f t="shared" si="6"/>
        <v>114</v>
      </c>
      <c r="Q36" s="9" t="str">
        <f t="shared" si="3"/>
        <v>CA</v>
      </c>
      <c r="R36" s="9" t="str">
        <f t="shared" si="4"/>
        <v>G</v>
      </c>
      <c r="S36" s="9" t="str">
        <f t="shared" si="5"/>
        <v>Medium</v>
      </c>
    </row>
    <row r="37" spans="1:19">
      <c r="A37" s="9" t="s">
        <v>1143</v>
      </c>
      <c r="B37" s="9">
        <v>98</v>
      </c>
      <c r="C37" s="9">
        <f t="shared" si="0"/>
        <v>112</v>
      </c>
      <c r="D37" s="9" t="s">
        <v>102</v>
      </c>
      <c r="E37" s="9">
        <v>57</v>
      </c>
      <c r="F37" s="9" t="s">
        <v>4949</v>
      </c>
      <c r="G37" s="9"/>
      <c r="H37" s="9"/>
      <c r="I37" s="9"/>
      <c r="J37" s="9" t="s">
        <v>4964</v>
      </c>
      <c r="K37" s="9" t="s">
        <v>4944</v>
      </c>
      <c r="L37" s="9" t="s">
        <v>5111</v>
      </c>
      <c r="M37" s="9" t="str">
        <f t="shared" si="1"/>
        <v>Fire</v>
      </c>
      <c r="N37" s="9">
        <f t="shared" si="2"/>
        <v>98</v>
      </c>
      <c r="O37" s="9">
        <v>57</v>
      </c>
      <c r="P37" s="9">
        <f t="shared" si="6"/>
        <v>112</v>
      </c>
      <c r="Q37" s="9" t="str">
        <f t="shared" si="3"/>
        <v>CA</v>
      </c>
      <c r="R37" s="9" t="str">
        <f t="shared" si="4"/>
        <v>G</v>
      </c>
      <c r="S37" s="9" t="str">
        <f t="shared" si="5"/>
        <v>Fast</v>
      </c>
    </row>
    <row r="38" spans="1:19">
      <c r="A38" s="9" t="s">
        <v>4279</v>
      </c>
      <c r="B38" s="9">
        <v>99</v>
      </c>
      <c r="C38" s="9">
        <f t="shared" si="0"/>
        <v>111</v>
      </c>
      <c r="D38" s="9" t="s">
        <v>95</v>
      </c>
      <c r="E38" s="9">
        <v>58</v>
      </c>
      <c r="F38" s="9" t="s">
        <v>4956</v>
      </c>
      <c r="G38" s="9"/>
      <c r="H38" s="9"/>
      <c r="I38" s="9"/>
      <c r="J38" s="9" t="s">
        <v>4943</v>
      </c>
      <c r="K38" s="9" t="s">
        <v>4950</v>
      </c>
      <c r="L38" s="17" t="s">
        <v>5112</v>
      </c>
      <c r="M38" s="9" t="str">
        <f t="shared" si="1"/>
        <v>Wood</v>
      </c>
      <c r="N38" s="9">
        <f t="shared" si="2"/>
        <v>99</v>
      </c>
      <c r="O38" s="9">
        <v>58</v>
      </c>
      <c r="P38" s="9">
        <f t="shared" si="6"/>
        <v>111</v>
      </c>
      <c r="Q38" s="9" t="str">
        <f t="shared" si="3"/>
        <v>NS</v>
      </c>
      <c r="R38" s="9" t="str">
        <f t="shared" si="4"/>
        <v>真</v>
      </c>
      <c r="S38" s="9" t="str">
        <f t="shared" si="5"/>
        <v>Slow</v>
      </c>
    </row>
    <row r="39" spans="1:19">
      <c r="A39" s="9" t="s">
        <v>4983</v>
      </c>
      <c r="B39" s="9">
        <v>99</v>
      </c>
      <c r="C39" s="9">
        <f t="shared" si="0"/>
        <v>111</v>
      </c>
      <c r="D39" s="9" t="s">
        <v>102</v>
      </c>
      <c r="E39" s="9">
        <v>58</v>
      </c>
      <c r="F39" s="9" t="s">
        <v>4956</v>
      </c>
      <c r="G39" s="9"/>
      <c r="H39" s="9"/>
      <c r="I39" s="9"/>
      <c r="J39" s="9" t="s">
        <v>4947</v>
      </c>
      <c r="K39" s="9" t="s">
        <v>4950</v>
      </c>
      <c r="L39" s="9" t="s">
        <v>5113</v>
      </c>
      <c r="M39" s="9" t="str">
        <f t="shared" si="1"/>
        <v>Fire</v>
      </c>
      <c r="N39" s="9">
        <f t="shared" si="2"/>
        <v>99</v>
      </c>
      <c r="O39" s="9">
        <v>58</v>
      </c>
      <c r="P39" s="9">
        <f t="shared" si="6"/>
        <v>111</v>
      </c>
      <c r="Q39" s="9" t="str">
        <f t="shared" si="3"/>
        <v>NS</v>
      </c>
      <c r="R39" s="9" t="str">
        <f t="shared" si="4"/>
        <v>V</v>
      </c>
      <c r="S39" s="9" t="str">
        <f t="shared" si="5"/>
        <v>Slow</v>
      </c>
    </row>
    <row r="40" spans="1:19">
      <c r="A40" s="9" t="s">
        <v>4982</v>
      </c>
      <c r="B40" s="9">
        <v>99</v>
      </c>
      <c r="C40" s="9">
        <f t="shared" si="0"/>
        <v>111</v>
      </c>
      <c r="D40" s="9" t="s">
        <v>102</v>
      </c>
      <c r="E40" s="9">
        <v>58</v>
      </c>
      <c r="F40" s="9" t="s">
        <v>4955</v>
      </c>
      <c r="G40" s="9"/>
      <c r="H40" s="9"/>
      <c r="I40" s="9"/>
      <c r="J40" s="9" t="s">
        <v>4943</v>
      </c>
      <c r="K40" s="9" t="s">
        <v>4950</v>
      </c>
      <c r="L40" s="9" t="s">
        <v>5114</v>
      </c>
      <c r="M40" s="9" t="str">
        <f t="shared" si="1"/>
        <v>Fire</v>
      </c>
      <c r="N40" s="9">
        <f t="shared" si="2"/>
        <v>99</v>
      </c>
      <c r="O40" s="9">
        <v>58</v>
      </c>
      <c r="P40" s="9">
        <f t="shared" si="6"/>
        <v>111</v>
      </c>
      <c r="Q40" s="9" t="str">
        <f t="shared" si="3"/>
        <v>SC</v>
      </c>
      <c r="R40" s="9" t="str">
        <f t="shared" si="4"/>
        <v>真</v>
      </c>
      <c r="S40" s="9" t="str">
        <f t="shared" si="5"/>
        <v>Slow</v>
      </c>
    </row>
    <row r="41" spans="1:19">
      <c r="A41" s="9" t="s">
        <v>2191</v>
      </c>
      <c r="B41" s="9">
        <v>99</v>
      </c>
      <c r="C41" s="9">
        <f t="shared" si="0"/>
        <v>109</v>
      </c>
      <c r="D41" s="9" t="s">
        <v>81</v>
      </c>
      <c r="E41" s="9">
        <v>58</v>
      </c>
      <c r="F41" s="9" t="s">
        <v>4956</v>
      </c>
      <c r="G41" s="9"/>
      <c r="H41" s="9"/>
      <c r="I41" s="9" t="s">
        <v>4965</v>
      </c>
      <c r="J41" s="9" t="s">
        <v>4947</v>
      </c>
      <c r="K41" s="9" t="s">
        <v>4948</v>
      </c>
      <c r="L41" s="9" t="s">
        <v>5115</v>
      </c>
      <c r="M41" s="9" t="str">
        <f t="shared" si="1"/>
        <v>Wind</v>
      </c>
      <c r="N41" s="9">
        <f t="shared" si="2"/>
        <v>99</v>
      </c>
      <c r="O41" s="9">
        <v>58</v>
      </c>
      <c r="P41" s="9">
        <f t="shared" si="6"/>
        <v>109</v>
      </c>
      <c r="Q41" s="9" t="str">
        <f t="shared" si="3"/>
        <v>NS</v>
      </c>
      <c r="R41" s="9" t="str">
        <f t="shared" si="4"/>
        <v>V</v>
      </c>
      <c r="S41" s="9" t="str">
        <f t="shared" si="5"/>
        <v>Medium</v>
      </c>
    </row>
    <row r="42" spans="1:19">
      <c r="A42" s="9" t="s">
        <v>3716</v>
      </c>
      <c r="B42" s="9">
        <v>99</v>
      </c>
      <c r="C42" s="9">
        <f t="shared" si="0"/>
        <v>109</v>
      </c>
      <c r="D42" s="9" t="s">
        <v>95</v>
      </c>
      <c r="E42" s="9">
        <v>58</v>
      </c>
      <c r="F42" s="9" t="s">
        <v>4956</v>
      </c>
      <c r="G42" s="9"/>
      <c r="H42" s="9"/>
      <c r="I42" s="9"/>
      <c r="J42" s="9" t="s">
        <v>4947</v>
      </c>
      <c r="K42" s="9" t="s">
        <v>4948</v>
      </c>
      <c r="L42" s="9" t="s">
        <v>5117</v>
      </c>
      <c r="M42" s="9" t="str">
        <f t="shared" si="1"/>
        <v>Wood</v>
      </c>
      <c r="N42" s="9">
        <f t="shared" si="2"/>
        <v>99</v>
      </c>
      <c r="O42" s="9">
        <v>58</v>
      </c>
      <c r="P42" s="9">
        <f t="shared" si="6"/>
        <v>109</v>
      </c>
      <c r="Q42" s="9" t="str">
        <f t="shared" si="3"/>
        <v>NS</v>
      </c>
      <c r="R42" s="9" t="str">
        <f t="shared" si="4"/>
        <v>V</v>
      </c>
      <c r="S42" s="9" t="str">
        <f t="shared" si="5"/>
        <v>Medium</v>
      </c>
    </row>
    <row r="43" spans="1:19">
      <c r="A43" s="9" t="s">
        <v>3719</v>
      </c>
      <c r="B43" s="9">
        <v>99</v>
      </c>
      <c r="C43" s="9">
        <f t="shared" si="0"/>
        <v>109</v>
      </c>
      <c r="D43" s="9" t="s">
        <v>95</v>
      </c>
      <c r="E43" s="9">
        <v>58</v>
      </c>
      <c r="F43" s="9" t="s">
        <v>4956</v>
      </c>
      <c r="G43" s="9"/>
      <c r="H43" s="9"/>
      <c r="I43" s="9"/>
      <c r="J43" s="9" t="s">
        <v>4943</v>
      </c>
      <c r="K43" s="9" t="s">
        <v>4948</v>
      </c>
      <c r="L43" s="9" t="s">
        <v>5116</v>
      </c>
      <c r="M43" s="9" t="str">
        <f t="shared" si="1"/>
        <v>Wood</v>
      </c>
      <c r="N43" s="9">
        <f t="shared" si="2"/>
        <v>99</v>
      </c>
      <c r="O43" s="9">
        <v>58</v>
      </c>
      <c r="P43" s="9">
        <f t="shared" si="6"/>
        <v>109</v>
      </c>
      <c r="Q43" s="9" t="str">
        <f t="shared" si="3"/>
        <v>NS</v>
      </c>
      <c r="R43" s="9" t="str">
        <f t="shared" si="4"/>
        <v>真</v>
      </c>
      <c r="S43" s="9" t="str">
        <f t="shared" si="5"/>
        <v>Medium</v>
      </c>
    </row>
    <row r="44" spans="1:19">
      <c r="A44" s="9" t="s">
        <v>1572</v>
      </c>
      <c r="B44" s="9">
        <v>99</v>
      </c>
      <c r="C44" s="9">
        <f t="shared" si="0"/>
        <v>109</v>
      </c>
      <c r="D44" s="9" t="s">
        <v>73</v>
      </c>
      <c r="E44" s="9">
        <v>58</v>
      </c>
      <c r="F44" s="9" t="s">
        <v>4955</v>
      </c>
      <c r="G44" s="9"/>
      <c r="H44" s="9"/>
      <c r="I44" s="9" t="s">
        <v>4965</v>
      </c>
      <c r="J44" s="9" t="s">
        <v>4943</v>
      </c>
      <c r="K44" s="9" t="s">
        <v>4948</v>
      </c>
      <c r="L44" s="9" t="s">
        <v>5118</v>
      </c>
      <c r="M44" s="9" t="str">
        <f t="shared" si="1"/>
        <v>Earth</v>
      </c>
      <c r="N44" s="9">
        <f t="shared" si="2"/>
        <v>99</v>
      </c>
      <c r="O44" s="9">
        <v>58</v>
      </c>
      <c r="P44" s="9">
        <f t="shared" si="6"/>
        <v>109</v>
      </c>
      <c r="Q44" s="9" t="str">
        <f t="shared" si="3"/>
        <v>SC</v>
      </c>
      <c r="R44" s="9" t="str">
        <f t="shared" si="4"/>
        <v>真</v>
      </c>
      <c r="S44" s="9" t="str">
        <f t="shared" si="5"/>
        <v>Medium</v>
      </c>
    </row>
    <row r="45" spans="1:19">
      <c r="A45" s="9" t="s">
        <v>377</v>
      </c>
      <c r="B45" s="9">
        <v>99</v>
      </c>
      <c r="C45" s="9">
        <f t="shared" si="0"/>
        <v>109</v>
      </c>
      <c r="D45" s="9" t="s">
        <v>102</v>
      </c>
      <c r="E45" s="9">
        <v>58</v>
      </c>
      <c r="F45" s="9" t="s">
        <v>4956</v>
      </c>
      <c r="G45" s="9"/>
      <c r="H45" s="9"/>
      <c r="I45" s="9"/>
      <c r="J45" s="9" t="s">
        <v>4947</v>
      </c>
      <c r="K45" s="9" t="s">
        <v>4948</v>
      </c>
      <c r="L45" s="9" t="s">
        <v>5119</v>
      </c>
      <c r="M45" s="9" t="str">
        <f t="shared" si="1"/>
        <v>Fire</v>
      </c>
      <c r="N45" s="9">
        <f t="shared" si="2"/>
        <v>99</v>
      </c>
      <c r="O45" s="9">
        <v>58</v>
      </c>
      <c r="P45" s="9">
        <f t="shared" si="6"/>
        <v>109</v>
      </c>
      <c r="Q45" s="9" t="str">
        <f t="shared" si="3"/>
        <v>NS</v>
      </c>
      <c r="R45" s="9" t="str">
        <f t="shared" si="4"/>
        <v>V</v>
      </c>
      <c r="S45" s="9" t="str">
        <f t="shared" si="5"/>
        <v>Medium</v>
      </c>
    </row>
    <row r="46" spans="1:19">
      <c r="A46" s="9" t="s">
        <v>4264</v>
      </c>
      <c r="B46" s="9">
        <v>99</v>
      </c>
      <c r="C46" s="9">
        <f t="shared" si="0"/>
        <v>107</v>
      </c>
      <c r="D46" s="9" t="s">
        <v>73</v>
      </c>
      <c r="E46" s="9">
        <v>69</v>
      </c>
      <c r="F46" s="9" t="s">
        <v>4959</v>
      </c>
      <c r="G46" s="9"/>
      <c r="H46" s="9"/>
      <c r="I46" s="9"/>
      <c r="J46" s="9" t="s">
        <v>4943</v>
      </c>
      <c r="K46" s="9" t="s">
        <v>4944</v>
      </c>
      <c r="L46" s="9" t="s">
        <v>5120</v>
      </c>
      <c r="M46" s="9" t="str">
        <f t="shared" si="1"/>
        <v>Earth</v>
      </c>
      <c r="N46" s="9">
        <f t="shared" si="2"/>
        <v>99</v>
      </c>
      <c r="O46" s="9">
        <v>69</v>
      </c>
      <c r="P46" s="9">
        <f t="shared" si="6"/>
        <v>107</v>
      </c>
      <c r="Q46" s="9" t="str">
        <f t="shared" si="3"/>
        <v>LS</v>
      </c>
      <c r="R46" s="9" t="str">
        <f t="shared" si="4"/>
        <v>真</v>
      </c>
      <c r="S46" s="9" t="str">
        <f t="shared" si="5"/>
        <v>Fast</v>
      </c>
    </row>
    <row r="47" spans="1:19">
      <c r="A47" s="9" t="s">
        <v>86</v>
      </c>
      <c r="B47" s="9">
        <v>99</v>
      </c>
      <c r="C47" s="9">
        <f t="shared" si="0"/>
        <v>107</v>
      </c>
      <c r="D47" s="9" t="s">
        <v>81</v>
      </c>
      <c r="E47" s="9">
        <v>58</v>
      </c>
      <c r="F47" s="9" t="s">
        <v>4956</v>
      </c>
      <c r="G47" s="9"/>
      <c r="H47" s="9"/>
      <c r="I47" s="9" t="s">
        <v>4979</v>
      </c>
      <c r="J47" s="9" t="s">
        <v>4947</v>
      </c>
      <c r="K47" s="9" t="s">
        <v>4944</v>
      </c>
      <c r="L47" s="9" t="s">
        <v>5120</v>
      </c>
      <c r="M47" s="9" t="str">
        <f t="shared" si="1"/>
        <v>Wind</v>
      </c>
      <c r="N47" s="9">
        <f t="shared" si="2"/>
        <v>99</v>
      </c>
      <c r="O47" s="9">
        <v>58</v>
      </c>
      <c r="P47" s="9">
        <f t="shared" si="6"/>
        <v>107</v>
      </c>
      <c r="Q47" s="9" t="str">
        <f t="shared" si="3"/>
        <v>NS</v>
      </c>
      <c r="R47" s="9" t="str">
        <f t="shared" si="4"/>
        <v>V</v>
      </c>
      <c r="S47" s="9" t="str">
        <f t="shared" si="5"/>
        <v>Fast</v>
      </c>
    </row>
    <row r="48" spans="1:19">
      <c r="A48" s="9" t="s">
        <v>3421</v>
      </c>
      <c r="B48" s="9">
        <v>99</v>
      </c>
      <c r="C48" s="9">
        <f t="shared" si="0"/>
        <v>107</v>
      </c>
      <c r="D48" s="9" t="s">
        <v>102</v>
      </c>
      <c r="E48" s="9">
        <v>58</v>
      </c>
      <c r="F48" s="9" t="s">
        <v>4956</v>
      </c>
      <c r="G48" s="9"/>
      <c r="H48" s="9"/>
      <c r="I48" s="9" t="s">
        <v>4984</v>
      </c>
      <c r="J48" s="9" t="s">
        <v>4947</v>
      </c>
      <c r="K48" s="9" t="s">
        <v>4944</v>
      </c>
      <c r="L48" s="17" t="s">
        <v>5121</v>
      </c>
      <c r="M48" s="9" t="str">
        <f t="shared" si="1"/>
        <v>Fire</v>
      </c>
      <c r="N48" s="9">
        <f t="shared" si="2"/>
        <v>99</v>
      </c>
      <c r="O48" s="9">
        <v>58</v>
      </c>
      <c r="P48" s="9">
        <f t="shared" si="6"/>
        <v>107</v>
      </c>
      <c r="Q48" s="9" t="str">
        <f t="shared" si="3"/>
        <v>NS</v>
      </c>
      <c r="R48" s="9" t="str">
        <f t="shared" si="4"/>
        <v>V</v>
      </c>
      <c r="S48" s="9" t="str">
        <f t="shared" si="5"/>
        <v>Fast</v>
      </c>
    </row>
    <row r="49" spans="1:19">
      <c r="A49" s="9" t="s">
        <v>472</v>
      </c>
      <c r="B49" s="9">
        <v>94</v>
      </c>
      <c r="C49" s="9">
        <f t="shared" si="0"/>
        <v>106</v>
      </c>
      <c r="D49" s="9" t="s">
        <v>73</v>
      </c>
      <c r="E49" s="9">
        <v>57</v>
      </c>
      <c r="F49" s="9" t="s">
        <v>4951</v>
      </c>
      <c r="G49" s="9">
        <v>10</v>
      </c>
      <c r="H49" s="9"/>
      <c r="I49" s="9"/>
      <c r="J49" s="9" t="s">
        <v>4947</v>
      </c>
      <c r="K49" s="9" t="s">
        <v>4950</v>
      </c>
      <c r="L49" s="9" t="s">
        <v>5122</v>
      </c>
      <c r="M49" s="9" t="str">
        <f t="shared" si="1"/>
        <v>Earth</v>
      </c>
      <c r="N49" s="9">
        <f t="shared" si="2"/>
        <v>94</v>
      </c>
      <c r="O49" s="9">
        <v>57</v>
      </c>
      <c r="P49" s="9">
        <f t="shared" si="6"/>
        <v>106</v>
      </c>
      <c r="Q49" s="9" t="str">
        <f t="shared" si="3"/>
        <v>BL</v>
      </c>
      <c r="R49" s="9" t="str">
        <f t="shared" si="4"/>
        <v>V</v>
      </c>
      <c r="S49" s="9" t="str">
        <f t="shared" si="5"/>
        <v>Slow</v>
      </c>
    </row>
    <row r="50" spans="1:19">
      <c r="A50" s="9" t="s">
        <v>195</v>
      </c>
      <c r="B50" s="9">
        <v>94</v>
      </c>
      <c r="C50" s="9">
        <f t="shared" si="0"/>
        <v>106</v>
      </c>
      <c r="D50" s="9" t="s">
        <v>95</v>
      </c>
      <c r="E50" s="9">
        <v>57</v>
      </c>
      <c r="F50" s="9" t="s">
        <v>28</v>
      </c>
      <c r="G50" s="9">
        <v>10</v>
      </c>
      <c r="H50" s="9"/>
      <c r="I50" s="9" t="s">
        <v>4965</v>
      </c>
      <c r="J50" s="9" t="s">
        <v>4947</v>
      </c>
      <c r="K50" s="9" t="s">
        <v>4950</v>
      </c>
      <c r="L50" s="9" t="s">
        <v>5123</v>
      </c>
      <c r="M50" s="9" t="str">
        <f t="shared" si="1"/>
        <v>Wood</v>
      </c>
      <c r="N50" s="9">
        <f t="shared" si="2"/>
        <v>94</v>
      </c>
      <c r="O50" s="9">
        <v>57</v>
      </c>
      <c r="P50" s="9">
        <f t="shared" si="6"/>
        <v>106</v>
      </c>
      <c r="Q50" s="9" t="str">
        <f t="shared" si="3"/>
        <v>DR</v>
      </c>
      <c r="R50" s="9" t="str">
        <f t="shared" si="4"/>
        <v>V</v>
      </c>
      <c r="S50" s="9" t="str">
        <f t="shared" si="5"/>
        <v>Slow</v>
      </c>
    </row>
    <row r="51" spans="1:19">
      <c r="A51" s="9" t="s">
        <v>297</v>
      </c>
      <c r="B51" s="9">
        <v>94</v>
      </c>
      <c r="C51" s="9">
        <f t="shared" si="0"/>
        <v>106</v>
      </c>
      <c r="D51" s="9" t="s">
        <v>102</v>
      </c>
      <c r="E51" s="9">
        <v>57</v>
      </c>
      <c r="F51" s="9" t="s">
        <v>28</v>
      </c>
      <c r="G51" s="9">
        <v>10</v>
      </c>
      <c r="H51" s="9"/>
      <c r="I51" s="9" t="s">
        <v>4975</v>
      </c>
      <c r="J51" s="9" t="s">
        <v>4947</v>
      </c>
      <c r="K51" s="9" t="s">
        <v>4950</v>
      </c>
      <c r="L51" s="9" t="s">
        <v>5124</v>
      </c>
      <c r="M51" s="9" t="str">
        <f t="shared" si="1"/>
        <v>Fire</v>
      </c>
      <c r="N51" s="9">
        <f t="shared" si="2"/>
        <v>94</v>
      </c>
      <c r="O51" s="9">
        <v>57</v>
      </c>
      <c r="P51" s="9">
        <f t="shared" si="6"/>
        <v>106</v>
      </c>
      <c r="Q51" s="9" t="str">
        <f t="shared" si="3"/>
        <v>DR</v>
      </c>
      <c r="R51" s="9" t="str">
        <f t="shared" si="4"/>
        <v>V</v>
      </c>
      <c r="S51" s="9" t="str">
        <f t="shared" si="5"/>
        <v>Slow</v>
      </c>
    </row>
    <row r="52" spans="1:19">
      <c r="A52" s="9" t="s">
        <v>254</v>
      </c>
      <c r="B52" s="9">
        <v>94</v>
      </c>
      <c r="C52" s="9">
        <f t="shared" si="0"/>
        <v>106</v>
      </c>
      <c r="D52" s="9" t="s">
        <v>81</v>
      </c>
      <c r="E52" s="9">
        <v>57</v>
      </c>
      <c r="F52" s="9" t="s">
        <v>29</v>
      </c>
      <c r="G52" s="9">
        <v>10</v>
      </c>
      <c r="H52" s="9"/>
      <c r="I52" s="9"/>
      <c r="J52" s="9" t="s">
        <v>4943</v>
      </c>
      <c r="K52" s="9" t="s">
        <v>4950</v>
      </c>
      <c r="L52" s="9" t="s">
        <v>5125</v>
      </c>
      <c r="M52" s="9" t="str">
        <f t="shared" si="1"/>
        <v>Wind</v>
      </c>
      <c r="N52" s="9">
        <f t="shared" si="2"/>
        <v>94</v>
      </c>
      <c r="O52" s="9">
        <v>57</v>
      </c>
      <c r="P52" s="9">
        <f t="shared" si="6"/>
        <v>106</v>
      </c>
      <c r="Q52" s="9" t="str">
        <f t="shared" si="3"/>
        <v>BL</v>
      </c>
      <c r="R52" s="9" t="str">
        <f t="shared" si="4"/>
        <v>真</v>
      </c>
      <c r="S52" s="9" t="str">
        <f t="shared" si="5"/>
        <v>Slow</v>
      </c>
    </row>
    <row r="53" spans="1:19">
      <c r="A53" s="9" t="s">
        <v>183</v>
      </c>
      <c r="B53" s="9">
        <v>94</v>
      </c>
      <c r="C53" s="9">
        <f t="shared" si="0"/>
        <v>106</v>
      </c>
      <c r="D53" s="9" t="s">
        <v>102</v>
      </c>
      <c r="E53" s="9">
        <v>48</v>
      </c>
      <c r="F53" s="9" t="s">
        <v>28</v>
      </c>
      <c r="G53" s="9">
        <v>40</v>
      </c>
      <c r="H53" s="9"/>
      <c r="I53" s="9" t="s">
        <v>4981</v>
      </c>
      <c r="J53" s="9" t="s">
        <v>4943</v>
      </c>
      <c r="K53" s="9" t="s">
        <v>4950</v>
      </c>
      <c r="L53" s="9" t="s">
        <v>5126</v>
      </c>
      <c r="M53" s="9" t="str">
        <f t="shared" si="1"/>
        <v>Fire</v>
      </c>
      <c r="N53" s="9">
        <f t="shared" si="2"/>
        <v>94</v>
      </c>
      <c r="O53" s="9">
        <v>48</v>
      </c>
      <c r="P53" s="9">
        <f t="shared" si="6"/>
        <v>106</v>
      </c>
      <c r="Q53" s="9" t="str">
        <f t="shared" si="3"/>
        <v>DR</v>
      </c>
      <c r="R53" s="9" t="str">
        <f t="shared" si="4"/>
        <v>真</v>
      </c>
      <c r="S53" s="9" t="str">
        <f t="shared" si="5"/>
        <v>Slow</v>
      </c>
    </row>
    <row r="54" spans="1:19">
      <c r="A54" s="9" t="s">
        <v>1216</v>
      </c>
      <c r="B54" s="9">
        <v>93</v>
      </c>
      <c r="C54" s="9">
        <f t="shared" si="0"/>
        <v>105</v>
      </c>
      <c r="D54" s="9" t="s">
        <v>81</v>
      </c>
      <c r="E54" s="9">
        <v>66</v>
      </c>
      <c r="F54" s="9" t="s">
        <v>4959</v>
      </c>
      <c r="G54" s="9"/>
      <c r="H54" s="9"/>
      <c r="I54" s="9"/>
      <c r="J54" s="9" t="s">
        <v>4943</v>
      </c>
      <c r="K54" s="9" t="s">
        <v>4950</v>
      </c>
      <c r="L54" s="9" t="s">
        <v>5127</v>
      </c>
      <c r="M54" s="9" t="str">
        <f t="shared" si="1"/>
        <v>Wind</v>
      </c>
      <c r="N54" s="9">
        <f t="shared" si="2"/>
        <v>93</v>
      </c>
      <c r="O54" s="9">
        <v>66</v>
      </c>
      <c r="P54" s="9">
        <f t="shared" si="6"/>
        <v>105</v>
      </c>
      <c r="Q54" s="9" t="str">
        <f t="shared" si="3"/>
        <v>LS</v>
      </c>
      <c r="R54" s="9" t="str">
        <f t="shared" si="4"/>
        <v>真</v>
      </c>
      <c r="S54" s="9" t="str">
        <f t="shared" si="5"/>
        <v>Slow</v>
      </c>
    </row>
    <row r="55" spans="1:19">
      <c r="A55" s="9" t="s">
        <v>113</v>
      </c>
      <c r="B55" s="9">
        <v>93</v>
      </c>
      <c r="C55" s="9">
        <f t="shared" si="0"/>
        <v>105</v>
      </c>
      <c r="D55" s="9" t="s">
        <v>73</v>
      </c>
      <c r="E55" s="9">
        <v>55</v>
      </c>
      <c r="F55" s="9" t="s">
        <v>4955</v>
      </c>
      <c r="G55" s="9"/>
      <c r="H55" s="9"/>
      <c r="I55" s="9"/>
      <c r="J55" s="9" t="s">
        <v>4943</v>
      </c>
      <c r="K55" s="9" t="s">
        <v>4950</v>
      </c>
      <c r="L55" s="9" t="s">
        <v>5128</v>
      </c>
      <c r="M55" s="9" t="str">
        <f t="shared" si="1"/>
        <v>Earth</v>
      </c>
      <c r="N55" s="9">
        <f t="shared" si="2"/>
        <v>93</v>
      </c>
      <c r="O55" s="9">
        <v>55</v>
      </c>
      <c r="P55" s="9">
        <f t="shared" si="6"/>
        <v>105</v>
      </c>
      <c r="Q55" s="9" t="str">
        <f t="shared" si="3"/>
        <v>SC</v>
      </c>
      <c r="R55" s="9" t="str">
        <f t="shared" si="4"/>
        <v>真</v>
      </c>
      <c r="S55" s="9" t="str">
        <f t="shared" si="5"/>
        <v>Slow</v>
      </c>
    </row>
    <row r="56" spans="1:19">
      <c r="A56" s="9" t="s">
        <v>142</v>
      </c>
      <c r="B56" s="9">
        <v>93</v>
      </c>
      <c r="C56" s="9">
        <f t="shared" si="0"/>
        <v>105</v>
      </c>
      <c r="D56" s="9" t="s">
        <v>95</v>
      </c>
      <c r="E56" s="9">
        <v>55</v>
      </c>
      <c r="F56" s="9" t="s">
        <v>4955</v>
      </c>
      <c r="G56" s="9"/>
      <c r="H56" s="9"/>
      <c r="I56" s="9"/>
      <c r="J56" s="9" t="s">
        <v>4947</v>
      </c>
      <c r="K56" s="9" t="s">
        <v>4950</v>
      </c>
      <c r="L56" s="9" t="s">
        <v>5129</v>
      </c>
      <c r="M56" s="9" t="str">
        <f t="shared" si="1"/>
        <v>Wood</v>
      </c>
      <c r="N56" s="9">
        <f t="shared" si="2"/>
        <v>93</v>
      </c>
      <c r="O56" s="9">
        <v>55</v>
      </c>
      <c r="P56" s="9">
        <f t="shared" si="6"/>
        <v>105</v>
      </c>
      <c r="Q56" s="9" t="str">
        <f t="shared" si="3"/>
        <v>SC</v>
      </c>
      <c r="R56" s="9" t="str">
        <f t="shared" si="4"/>
        <v>V</v>
      </c>
      <c r="S56" s="9" t="str">
        <f t="shared" si="5"/>
        <v>Slow</v>
      </c>
    </row>
    <row r="57" spans="1:19">
      <c r="A57" s="9" t="s">
        <v>144</v>
      </c>
      <c r="B57" s="9">
        <v>93</v>
      </c>
      <c r="C57" s="9">
        <f t="shared" si="0"/>
        <v>105</v>
      </c>
      <c r="D57" s="9" t="s">
        <v>81</v>
      </c>
      <c r="E57" s="9">
        <v>55</v>
      </c>
      <c r="F57" s="9" t="s">
        <v>4956</v>
      </c>
      <c r="G57" s="9"/>
      <c r="H57" s="9"/>
      <c r="I57" s="9" t="s">
        <v>4979</v>
      </c>
      <c r="J57" s="9" t="s">
        <v>4947</v>
      </c>
      <c r="K57" s="9" t="s">
        <v>4950</v>
      </c>
      <c r="L57" s="9" t="s">
        <v>5130</v>
      </c>
      <c r="M57" s="9" t="str">
        <f t="shared" si="1"/>
        <v>Wind</v>
      </c>
      <c r="N57" s="9">
        <f t="shared" si="2"/>
        <v>93</v>
      </c>
      <c r="O57" s="9">
        <v>55</v>
      </c>
      <c r="P57" s="9">
        <f t="shared" si="6"/>
        <v>105</v>
      </c>
      <c r="Q57" s="9" t="str">
        <f t="shared" si="3"/>
        <v>NS</v>
      </c>
      <c r="R57" s="9" t="str">
        <f t="shared" si="4"/>
        <v>V</v>
      </c>
      <c r="S57" s="9" t="str">
        <f t="shared" si="5"/>
        <v>Slow</v>
      </c>
    </row>
    <row r="58" spans="1:19">
      <c r="A58" s="9" t="s">
        <v>2513</v>
      </c>
      <c r="B58" s="9">
        <v>93</v>
      </c>
      <c r="C58" s="9">
        <f t="shared" si="0"/>
        <v>105</v>
      </c>
      <c r="D58" s="9" t="s">
        <v>102</v>
      </c>
      <c r="E58" s="9">
        <v>55</v>
      </c>
      <c r="F58" s="9" t="s">
        <v>4956</v>
      </c>
      <c r="G58" s="9"/>
      <c r="H58" s="9"/>
      <c r="I58" s="9" t="s">
        <v>4975</v>
      </c>
      <c r="J58" s="9" t="s">
        <v>4947</v>
      </c>
      <c r="K58" s="9" t="s">
        <v>4950</v>
      </c>
      <c r="L58" s="9" t="s">
        <v>5131</v>
      </c>
      <c r="M58" s="9" t="str">
        <f t="shared" si="1"/>
        <v>Fire</v>
      </c>
      <c r="N58" s="9">
        <f t="shared" si="2"/>
        <v>93</v>
      </c>
      <c r="O58" s="9">
        <v>55</v>
      </c>
      <c r="P58" s="9">
        <f t="shared" si="6"/>
        <v>105</v>
      </c>
      <c r="Q58" s="9" t="str">
        <f t="shared" si="3"/>
        <v>NS</v>
      </c>
      <c r="R58" s="9" t="str">
        <f t="shared" si="4"/>
        <v>V</v>
      </c>
      <c r="S58" s="9" t="str">
        <f t="shared" si="5"/>
        <v>Slow</v>
      </c>
    </row>
    <row r="59" spans="1:19">
      <c r="A59" s="9" t="s">
        <v>791</v>
      </c>
      <c r="B59" s="9">
        <v>93</v>
      </c>
      <c r="C59" s="9">
        <f t="shared" si="0"/>
        <v>105</v>
      </c>
      <c r="D59" s="9" t="s">
        <v>102</v>
      </c>
      <c r="E59" s="9">
        <v>55</v>
      </c>
      <c r="F59" s="9" t="s">
        <v>4955</v>
      </c>
      <c r="G59" s="9"/>
      <c r="H59" s="9"/>
      <c r="I59" s="9"/>
      <c r="J59" s="9" t="s">
        <v>4947</v>
      </c>
      <c r="K59" s="9" t="s">
        <v>4950</v>
      </c>
      <c r="L59" s="9" t="s">
        <v>5132</v>
      </c>
      <c r="M59" s="9" t="str">
        <f t="shared" si="1"/>
        <v>Fire</v>
      </c>
      <c r="N59" s="9">
        <f t="shared" si="2"/>
        <v>93</v>
      </c>
      <c r="O59" s="9">
        <v>55</v>
      </c>
      <c r="P59" s="9">
        <f t="shared" si="6"/>
        <v>105</v>
      </c>
      <c r="Q59" s="9" t="str">
        <f t="shared" si="3"/>
        <v>SC</v>
      </c>
      <c r="R59" s="9" t="str">
        <f t="shared" si="4"/>
        <v>V</v>
      </c>
      <c r="S59" s="9" t="str">
        <f t="shared" si="5"/>
        <v>Slow</v>
      </c>
    </row>
    <row r="60" spans="1:19">
      <c r="A60" s="9" t="s">
        <v>837</v>
      </c>
      <c r="B60" s="9">
        <v>94</v>
      </c>
      <c r="C60" s="9">
        <f t="shared" si="0"/>
        <v>104</v>
      </c>
      <c r="D60" s="9" t="s">
        <v>73</v>
      </c>
      <c r="E60" s="9">
        <v>57</v>
      </c>
      <c r="F60" s="9" t="s">
        <v>4951</v>
      </c>
      <c r="G60" s="9">
        <v>10</v>
      </c>
      <c r="H60" s="9"/>
      <c r="I60" s="9"/>
      <c r="J60" s="9" t="s">
        <v>4943</v>
      </c>
      <c r="K60" s="9" t="s">
        <v>4948</v>
      </c>
      <c r="L60" s="9" t="s">
        <v>5133</v>
      </c>
      <c r="M60" s="9" t="str">
        <f t="shared" si="1"/>
        <v>Earth</v>
      </c>
      <c r="N60" s="9">
        <f t="shared" si="2"/>
        <v>94</v>
      </c>
      <c r="O60" s="9">
        <v>57</v>
      </c>
      <c r="P60" s="9">
        <f t="shared" si="6"/>
        <v>104</v>
      </c>
      <c r="Q60" s="9" t="str">
        <f t="shared" si="3"/>
        <v>BL</v>
      </c>
      <c r="R60" s="9" t="str">
        <f t="shared" si="4"/>
        <v>真</v>
      </c>
      <c r="S60" s="9" t="str">
        <f t="shared" si="5"/>
        <v>Medium</v>
      </c>
    </row>
    <row r="61" spans="1:19">
      <c r="A61" s="9" t="s">
        <v>641</v>
      </c>
      <c r="B61" s="9">
        <v>94</v>
      </c>
      <c r="C61" s="9">
        <f t="shared" si="0"/>
        <v>104</v>
      </c>
      <c r="D61" s="9" t="s">
        <v>81</v>
      </c>
      <c r="E61" s="9">
        <v>57</v>
      </c>
      <c r="F61" s="9" t="s">
        <v>28</v>
      </c>
      <c r="G61" s="9">
        <v>10</v>
      </c>
      <c r="H61" s="9"/>
      <c r="I61" s="9" t="s">
        <v>4965</v>
      </c>
      <c r="J61" s="9" t="s">
        <v>4947</v>
      </c>
      <c r="K61" s="9" t="s">
        <v>4948</v>
      </c>
      <c r="L61" s="9" t="s">
        <v>5134</v>
      </c>
      <c r="M61" s="9" t="str">
        <f t="shared" si="1"/>
        <v>Wind</v>
      </c>
      <c r="N61" s="9">
        <f t="shared" si="2"/>
        <v>94</v>
      </c>
      <c r="O61" s="9">
        <v>57</v>
      </c>
      <c r="P61" s="9">
        <f t="shared" si="6"/>
        <v>104</v>
      </c>
      <c r="Q61" s="9" t="str">
        <f t="shared" si="3"/>
        <v>DR</v>
      </c>
      <c r="R61" s="9" t="str">
        <f t="shared" si="4"/>
        <v>V</v>
      </c>
      <c r="S61" s="9" t="str">
        <f t="shared" si="5"/>
        <v>Medium</v>
      </c>
    </row>
    <row r="62" spans="1:19">
      <c r="A62" s="9" t="s">
        <v>2581</v>
      </c>
      <c r="B62" s="9">
        <v>94</v>
      </c>
      <c r="C62" s="9">
        <f t="shared" si="0"/>
        <v>104</v>
      </c>
      <c r="D62" s="9" t="s">
        <v>81</v>
      </c>
      <c r="E62" s="9">
        <v>57</v>
      </c>
      <c r="F62" s="9" t="s">
        <v>29</v>
      </c>
      <c r="G62" s="9">
        <v>10</v>
      </c>
      <c r="H62" s="9" t="s">
        <v>4962</v>
      </c>
      <c r="I62" s="9"/>
      <c r="J62" s="9" t="s">
        <v>4943</v>
      </c>
      <c r="K62" s="9" t="s">
        <v>4948</v>
      </c>
      <c r="L62" s="9" t="s">
        <v>5135</v>
      </c>
      <c r="M62" s="9" t="str">
        <f t="shared" si="1"/>
        <v>Wind</v>
      </c>
      <c r="N62" s="9">
        <f t="shared" si="2"/>
        <v>94</v>
      </c>
      <c r="O62" s="9">
        <v>57</v>
      </c>
      <c r="P62" s="9">
        <f t="shared" si="6"/>
        <v>104</v>
      </c>
      <c r="Q62" s="9" t="str">
        <f t="shared" si="3"/>
        <v>BL</v>
      </c>
      <c r="R62" s="9" t="str">
        <f t="shared" si="4"/>
        <v>真</v>
      </c>
      <c r="S62" s="9" t="str">
        <f t="shared" si="5"/>
        <v>Medium</v>
      </c>
    </row>
    <row r="63" spans="1:19">
      <c r="A63" s="9" t="s">
        <v>1172</v>
      </c>
      <c r="B63" s="9">
        <v>92</v>
      </c>
      <c r="C63" s="9">
        <f t="shared" si="0"/>
        <v>104</v>
      </c>
      <c r="D63" s="9" t="s">
        <v>102</v>
      </c>
      <c r="E63" s="9">
        <v>55</v>
      </c>
      <c r="F63" s="9" t="s">
        <v>4966</v>
      </c>
      <c r="G63" s="9"/>
      <c r="H63" s="9"/>
      <c r="I63" s="9"/>
      <c r="J63" s="9" t="s">
        <v>4947</v>
      </c>
      <c r="K63" s="9" t="s">
        <v>4950</v>
      </c>
      <c r="L63" s="9" t="s">
        <v>5136</v>
      </c>
      <c r="M63" s="9" t="str">
        <f t="shared" si="1"/>
        <v>Fire</v>
      </c>
      <c r="N63" s="9">
        <f t="shared" si="2"/>
        <v>92</v>
      </c>
      <c r="O63" s="9">
        <v>55</v>
      </c>
      <c r="P63" s="9">
        <f t="shared" si="6"/>
        <v>104</v>
      </c>
      <c r="Q63" s="9" t="str">
        <f t="shared" si="3"/>
        <v>P2</v>
      </c>
      <c r="R63" s="9" t="str">
        <f t="shared" si="4"/>
        <v>V</v>
      </c>
      <c r="S63" s="9" t="str">
        <f t="shared" si="5"/>
        <v>Slow</v>
      </c>
    </row>
    <row r="64" spans="1:19">
      <c r="A64" s="9" t="s">
        <v>311</v>
      </c>
      <c r="B64" s="9">
        <v>86</v>
      </c>
      <c r="C64" s="9">
        <f t="shared" si="0"/>
        <v>104</v>
      </c>
      <c r="D64" s="9" t="s">
        <v>102</v>
      </c>
      <c r="E64" s="9">
        <v>52</v>
      </c>
      <c r="F64" s="9" t="s">
        <v>4949</v>
      </c>
      <c r="G64" s="9"/>
      <c r="H64" s="9"/>
      <c r="I64" s="9"/>
      <c r="J64" s="9" t="s">
        <v>4964</v>
      </c>
      <c r="K64" s="9" t="s">
        <v>4950</v>
      </c>
      <c r="L64" s="9" t="s">
        <v>5137</v>
      </c>
      <c r="M64" s="9" t="str">
        <f t="shared" si="1"/>
        <v>Fire</v>
      </c>
      <c r="N64" s="9">
        <f t="shared" si="2"/>
        <v>86</v>
      </c>
      <c r="O64" s="9">
        <v>52</v>
      </c>
      <c r="P64" s="9">
        <f t="shared" si="6"/>
        <v>104</v>
      </c>
      <c r="Q64" s="9" t="str">
        <f t="shared" si="3"/>
        <v>CA</v>
      </c>
      <c r="R64" s="9" t="str">
        <f t="shared" si="4"/>
        <v>G</v>
      </c>
      <c r="S64" s="9" t="str">
        <f t="shared" si="5"/>
        <v>Slow</v>
      </c>
    </row>
    <row r="65" spans="1:19">
      <c r="A65" s="9" t="s">
        <v>382</v>
      </c>
      <c r="B65" s="9">
        <v>93</v>
      </c>
      <c r="C65" s="9">
        <f t="shared" si="0"/>
        <v>103</v>
      </c>
      <c r="D65" s="9" t="s">
        <v>81</v>
      </c>
      <c r="E65" s="9">
        <v>66</v>
      </c>
      <c r="F65" s="9" t="s">
        <v>4959</v>
      </c>
      <c r="G65" s="9"/>
      <c r="H65" s="9"/>
      <c r="I65" s="9"/>
      <c r="J65" s="9" t="s">
        <v>4947</v>
      </c>
      <c r="K65" s="9" t="s">
        <v>4948</v>
      </c>
      <c r="L65" s="9" t="s">
        <v>5138</v>
      </c>
      <c r="M65" s="9" t="str">
        <f t="shared" si="1"/>
        <v>Wind</v>
      </c>
      <c r="N65" s="9">
        <f t="shared" si="2"/>
        <v>93</v>
      </c>
      <c r="O65" s="9">
        <v>66</v>
      </c>
      <c r="P65" s="9">
        <f t="shared" si="6"/>
        <v>103</v>
      </c>
      <c r="Q65" s="9" t="str">
        <f t="shared" si="3"/>
        <v>LS</v>
      </c>
      <c r="R65" s="9" t="str">
        <f t="shared" si="4"/>
        <v>V</v>
      </c>
      <c r="S65" s="9" t="str">
        <f t="shared" si="5"/>
        <v>Medium</v>
      </c>
    </row>
    <row r="66" spans="1:19">
      <c r="A66" s="9" t="s">
        <v>647</v>
      </c>
      <c r="B66" s="9">
        <v>93</v>
      </c>
      <c r="C66" s="9">
        <f t="shared" ref="C66:C129" si="7">B66+IF(J66="G",14,8)+IF(K66="普",2,IF(K66="遅",4,0))</f>
        <v>103</v>
      </c>
      <c r="D66" s="9" t="s">
        <v>73</v>
      </c>
      <c r="E66" s="9">
        <v>55</v>
      </c>
      <c r="F66" s="9" t="s">
        <v>4956</v>
      </c>
      <c r="G66" s="9"/>
      <c r="H66" s="9"/>
      <c r="I66" s="9"/>
      <c r="J66" s="9" t="s">
        <v>4947</v>
      </c>
      <c r="K66" s="9" t="s">
        <v>4948</v>
      </c>
      <c r="L66" s="9" t="s">
        <v>5139</v>
      </c>
      <c r="M66" s="9" t="str">
        <f t="shared" ref="M66:M129" si="8">IF(D66="山","Earth",IF(D66="風","Wind",IF(D66="火","Fire","Wood")))</f>
        <v>Earth</v>
      </c>
      <c r="N66" s="9">
        <f t="shared" ref="N66:N129" si="9">B66</f>
        <v>93</v>
      </c>
      <c r="O66" s="9">
        <v>55</v>
      </c>
      <c r="P66" s="9">
        <f t="shared" si="6"/>
        <v>103</v>
      </c>
      <c r="Q66" s="9" t="str">
        <f t="shared" ref="Q66:Q129" si="10">F66</f>
        <v>NS</v>
      </c>
      <c r="R66" s="9" t="str">
        <f t="shared" ref="R66:R129" si="11">J66</f>
        <v>V</v>
      </c>
      <c r="S66" s="9" t="str">
        <f t="shared" ref="S66:S129" si="12">IF(K66="普","Medium",IF(K66="早","Fast","Slow"))</f>
        <v>Medium</v>
      </c>
    </row>
    <row r="67" spans="1:19">
      <c r="A67" s="9" t="s">
        <v>745</v>
      </c>
      <c r="B67" s="9">
        <v>93</v>
      </c>
      <c r="C67" s="9">
        <f t="shared" si="7"/>
        <v>103</v>
      </c>
      <c r="D67" s="9" t="s">
        <v>95</v>
      </c>
      <c r="E67" s="9">
        <v>55</v>
      </c>
      <c r="F67" s="9" t="s">
        <v>4963</v>
      </c>
      <c r="G67" s="9"/>
      <c r="H67" s="9"/>
      <c r="I67" s="9" t="s">
        <v>4980</v>
      </c>
      <c r="J67" s="9" t="s">
        <v>4947</v>
      </c>
      <c r="K67" s="9" t="s">
        <v>4948</v>
      </c>
      <c r="L67" s="9" t="s">
        <v>5140</v>
      </c>
      <c r="M67" s="9" t="str">
        <f t="shared" si="8"/>
        <v>Wood</v>
      </c>
      <c r="N67" s="9">
        <f t="shared" si="9"/>
        <v>93</v>
      </c>
      <c r="O67" s="9">
        <v>55</v>
      </c>
      <c r="P67" s="9">
        <f t="shared" ref="P67:P130" si="13">C67</f>
        <v>103</v>
      </c>
      <c r="Q67" s="9" t="str">
        <f t="shared" si="10"/>
        <v>BS</v>
      </c>
      <c r="R67" s="9" t="str">
        <f t="shared" si="11"/>
        <v>V</v>
      </c>
      <c r="S67" s="9" t="str">
        <f t="shared" si="12"/>
        <v>Medium</v>
      </c>
    </row>
    <row r="68" spans="1:19">
      <c r="A68" s="9" t="s">
        <v>532</v>
      </c>
      <c r="B68" s="9">
        <v>93</v>
      </c>
      <c r="C68" s="9">
        <f t="shared" si="7"/>
        <v>103</v>
      </c>
      <c r="D68" s="9" t="s">
        <v>81</v>
      </c>
      <c r="E68" s="9">
        <v>55</v>
      </c>
      <c r="F68" s="9" t="s">
        <v>4956</v>
      </c>
      <c r="G68" s="9"/>
      <c r="H68" s="9"/>
      <c r="I68" s="9" t="s">
        <v>4975</v>
      </c>
      <c r="J68" s="9" t="s">
        <v>4943</v>
      </c>
      <c r="K68" s="9" t="s">
        <v>4948</v>
      </c>
      <c r="L68" s="9" t="s">
        <v>5141</v>
      </c>
      <c r="M68" s="9" t="str">
        <f t="shared" si="8"/>
        <v>Wind</v>
      </c>
      <c r="N68" s="9">
        <f t="shared" si="9"/>
        <v>93</v>
      </c>
      <c r="O68" s="9">
        <v>55</v>
      </c>
      <c r="P68" s="9">
        <f t="shared" si="13"/>
        <v>103</v>
      </c>
      <c r="Q68" s="9" t="str">
        <f t="shared" si="10"/>
        <v>NS</v>
      </c>
      <c r="R68" s="9" t="str">
        <f t="shared" si="11"/>
        <v>真</v>
      </c>
      <c r="S68" s="9" t="str">
        <f t="shared" si="12"/>
        <v>Medium</v>
      </c>
    </row>
    <row r="69" spans="1:19">
      <c r="A69" s="9" t="s">
        <v>207</v>
      </c>
      <c r="B69" s="9">
        <v>93</v>
      </c>
      <c r="C69" s="9">
        <f t="shared" si="7"/>
        <v>103</v>
      </c>
      <c r="D69" s="9" t="s">
        <v>102</v>
      </c>
      <c r="E69" s="9">
        <v>55</v>
      </c>
      <c r="F69" s="9" t="s">
        <v>4956</v>
      </c>
      <c r="G69" s="9"/>
      <c r="H69" s="9"/>
      <c r="I69" s="9" t="s">
        <v>4972</v>
      </c>
      <c r="J69" s="9" t="s">
        <v>4943</v>
      </c>
      <c r="K69" s="9" t="s">
        <v>4948</v>
      </c>
      <c r="L69" s="9" t="s">
        <v>5142</v>
      </c>
      <c r="M69" s="9" t="str">
        <f t="shared" si="8"/>
        <v>Fire</v>
      </c>
      <c r="N69" s="9">
        <f t="shared" si="9"/>
        <v>93</v>
      </c>
      <c r="O69" s="9">
        <v>55</v>
      </c>
      <c r="P69" s="9">
        <f t="shared" si="13"/>
        <v>103</v>
      </c>
      <c r="Q69" s="9" t="str">
        <f t="shared" si="10"/>
        <v>NS</v>
      </c>
      <c r="R69" s="9" t="str">
        <f t="shared" si="11"/>
        <v>真</v>
      </c>
      <c r="S69" s="9" t="str">
        <f t="shared" si="12"/>
        <v>Medium</v>
      </c>
    </row>
    <row r="70" spans="1:19">
      <c r="A70" s="9" t="s">
        <v>605</v>
      </c>
      <c r="B70" s="9">
        <v>94</v>
      </c>
      <c r="C70" s="9">
        <f t="shared" si="7"/>
        <v>102</v>
      </c>
      <c r="D70" s="9" t="s">
        <v>102</v>
      </c>
      <c r="E70" s="9">
        <v>57</v>
      </c>
      <c r="F70" s="9" t="s">
        <v>28</v>
      </c>
      <c r="G70" s="9">
        <v>10</v>
      </c>
      <c r="H70" s="9"/>
      <c r="I70" s="9" t="s">
        <v>4965</v>
      </c>
      <c r="J70" s="9" t="s">
        <v>4947</v>
      </c>
      <c r="K70" s="9" t="s">
        <v>4944</v>
      </c>
      <c r="L70" s="9" t="s">
        <v>5143</v>
      </c>
      <c r="M70" s="9" t="str">
        <f t="shared" si="8"/>
        <v>Fire</v>
      </c>
      <c r="N70" s="9">
        <f t="shared" si="9"/>
        <v>94</v>
      </c>
      <c r="O70" s="9">
        <v>57</v>
      </c>
      <c r="P70" s="9">
        <f t="shared" si="13"/>
        <v>102</v>
      </c>
      <c r="Q70" s="9" t="str">
        <f t="shared" si="10"/>
        <v>DR</v>
      </c>
      <c r="R70" s="9" t="str">
        <f t="shared" si="11"/>
        <v>V</v>
      </c>
      <c r="S70" s="9" t="str">
        <f t="shared" si="12"/>
        <v>Fast</v>
      </c>
    </row>
    <row r="71" spans="1:19">
      <c r="A71" s="9" t="s">
        <v>363</v>
      </c>
      <c r="B71" s="9">
        <v>94</v>
      </c>
      <c r="C71" s="9">
        <f t="shared" si="7"/>
        <v>102</v>
      </c>
      <c r="D71" s="9" t="s">
        <v>102</v>
      </c>
      <c r="E71" s="9">
        <v>57</v>
      </c>
      <c r="F71" s="9" t="s">
        <v>4958</v>
      </c>
      <c r="G71" s="9">
        <v>10</v>
      </c>
      <c r="H71" s="9"/>
      <c r="I71" s="9"/>
      <c r="J71" s="9" t="s">
        <v>4943</v>
      </c>
      <c r="K71" s="9" t="s">
        <v>4944</v>
      </c>
      <c r="L71" s="9" t="s">
        <v>5144</v>
      </c>
      <c r="M71" s="9" t="str">
        <f t="shared" si="8"/>
        <v>Fire</v>
      </c>
      <c r="N71" s="9">
        <f t="shared" si="9"/>
        <v>94</v>
      </c>
      <c r="O71" s="9">
        <v>57</v>
      </c>
      <c r="P71" s="9">
        <f t="shared" si="13"/>
        <v>102</v>
      </c>
      <c r="Q71" s="9" t="str">
        <f t="shared" si="10"/>
        <v>BL</v>
      </c>
      <c r="R71" s="9" t="str">
        <f t="shared" si="11"/>
        <v>真</v>
      </c>
      <c r="S71" s="9" t="str">
        <f t="shared" si="12"/>
        <v>Fast</v>
      </c>
    </row>
    <row r="72" spans="1:19">
      <c r="A72" s="9" t="s">
        <v>174</v>
      </c>
      <c r="B72" s="9">
        <v>94</v>
      </c>
      <c r="C72" s="9">
        <f t="shared" si="7"/>
        <v>102</v>
      </c>
      <c r="D72" s="9" t="s">
        <v>95</v>
      </c>
      <c r="E72" s="9">
        <v>57</v>
      </c>
      <c r="F72" s="9" t="s">
        <v>29</v>
      </c>
      <c r="G72" s="9">
        <v>10</v>
      </c>
      <c r="H72" s="9"/>
      <c r="I72" s="9"/>
      <c r="J72" s="9" t="s">
        <v>4943</v>
      </c>
      <c r="K72" s="9" t="s">
        <v>4944</v>
      </c>
      <c r="L72" s="9" t="s">
        <v>5145</v>
      </c>
      <c r="M72" s="9" t="str">
        <f t="shared" si="8"/>
        <v>Wood</v>
      </c>
      <c r="N72" s="9">
        <f t="shared" si="9"/>
        <v>94</v>
      </c>
      <c r="O72" s="9">
        <v>57</v>
      </c>
      <c r="P72" s="9">
        <f t="shared" si="13"/>
        <v>102</v>
      </c>
      <c r="Q72" s="9" t="str">
        <f t="shared" si="10"/>
        <v>BL</v>
      </c>
      <c r="R72" s="9" t="str">
        <f t="shared" si="11"/>
        <v>真</v>
      </c>
      <c r="S72" s="9" t="str">
        <f t="shared" si="12"/>
        <v>Fast</v>
      </c>
    </row>
    <row r="73" spans="1:19">
      <c r="A73" s="9" t="s">
        <v>1555</v>
      </c>
      <c r="B73" s="9">
        <v>94</v>
      </c>
      <c r="C73" s="9">
        <f t="shared" si="7"/>
        <v>102</v>
      </c>
      <c r="D73" s="9" t="s">
        <v>73</v>
      </c>
      <c r="E73" s="9">
        <v>57</v>
      </c>
      <c r="F73" s="9" t="s">
        <v>4957</v>
      </c>
      <c r="G73" s="9">
        <v>10</v>
      </c>
      <c r="H73" s="9"/>
      <c r="I73" s="9" t="s">
        <v>4975</v>
      </c>
      <c r="J73" s="9" t="s">
        <v>4943</v>
      </c>
      <c r="K73" s="9" t="s">
        <v>4944</v>
      </c>
      <c r="L73" s="9" t="s">
        <v>5146</v>
      </c>
      <c r="M73" s="9" t="str">
        <f t="shared" si="8"/>
        <v>Earth</v>
      </c>
      <c r="N73" s="9">
        <f t="shared" si="9"/>
        <v>94</v>
      </c>
      <c r="O73" s="9">
        <v>57</v>
      </c>
      <c r="P73" s="9">
        <f t="shared" si="13"/>
        <v>102</v>
      </c>
      <c r="Q73" s="9" t="str">
        <f t="shared" si="10"/>
        <v>DR</v>
      </c>
      <c r="R73" s="9" t="str">
        <f t="shared" si="11"/>
        <v>真</v>
      </c>
      <c r="S73" s="9" t="str">
        <f t="shared" si="12"/>
        <v>Fast</v>
      </c>
    </row>
    <row r="74" spans="1:19">
      <c r="A74" s="9" t="s">
        <v>153</v>
      </c>
      <c r="B74" s="9">
        <v>92</v>
      </c>
      <c r="C74" s="9">
        <f t="shared" si="7"/>
        <v>102</v>
      </c>
      <c r="D74" s="9" t="s">
        <v>73</v>
      </c>
      <c r="E74" s="9">
        <v>55</v>
      </c>
      <c r="F74" s="9" t="s">
        <v>4949</v>
      </c>
      <c r="G74" s="9"/>
      <c r="H74" s="9"/>
      <c r="I74" s="9"/>
      <c r="J74" s="9" t="s">
        <v>4943</v>
      </c>
      <c r="K74" s="9" t="s">
        <v>4948</v>
      </c>
      <c r="L74" s="9" t="s">
        <v>5147</v>
      </c>
      <c r="M74" s="9" t="str">
        <f t="shared" si="8"/>
        <v>Earth</v>
      </c>
      <c r="N74" s="9">
        <f t="shared" si="9"/>
        <v>92</v>
      </c>
      <c r="O74" s="9">
        <v>55</v>
      </c>
      <c r="P74" s="9">
        <f t="shared" si="13"/>
        <v>102</v>
      </c>
      <c r="Q74" s="9" t="str">
        <f t="shared" si="10"/>
        <v>CA</v>
      </c>
      <c r="R74" s="9" t="str">
        <f t="shared" si="11"/>
        <v>真</v>
      </c>
      <c r="S74" s="9" t="str">
        <f t="shared" si="12"/>
        <v>Medium</v>
      </c>
    </row>
    <row r="75" spans="1:19">
      <c r="A75" s="9" t="s">
        <v>265</v>
      </c>
      <c r="B75" s="9">
        <v>86</v>
      </c>
      <c r="C75" s="9">
        <f t="shared" si="7"/>
        <v>102</v>
      </c>
      <c r="D75" s="9" t="s">
        <v>81</v>
      </c>
      <c r="E75" s="9">
        <v>52</v>
      </c>
      <c r="F75" s="9" t="s">
        <v>4956</v>
      </c>
      <c r="G75" s="9"/>
      <c r="H75" s="9"/>
      <c r="I75" s="9"/>
      <c r="J75" s="9" t="s">
        <v>4964</v>
      </c>
      <c r="K75" s="9" t="s">
        <v>4948</v>
      </c>
      <c r="L75" s="9" t="s">
        <v>5464</v>
      </c>
      <c r="M75" s="9" t="str">
        <f t="shared" si="8"/>
        <v>Wind</v>
      </c>
      <c r="N75" s="9">
        <f t="shared" si="9"/>
        <v>86</v>
      </c>
      <c r="O75" s="9">
        <v>52</v>
      </c>
      <c r="P75" s="9">
        <f t="shared" si="13"/>
        <v>102</v>
      </c>
      <c r="Q75" s="9" t="str">
        <f t="shared" si="10"/>
        <v>NS</v>
      </c>
      <c r="R75" s="9" t="str">
        <f t="shared" si="11"/>
        <v>G</v>
      </c>
      <c r="S75" s="9" t="str">
        <f t="shared" si="12"/>
        <v>Medium</v>
      </c>
    </row>
    <row r="76" spans="1:19">
      <c r="A76" s="9" t="s">
        <v>557</v>
      </c>
      <c r="B76" s="9">
        <v>93</v>
      </c>
      <c r="C76" s="9">
        <f t="shared" si="7"/>
        <v>101</v>
      </c>
      <c r="D76" s="9" t="s">
        <v>102</v>
      </c>
      <c r="E76" s="9">
        <v>66</v>
      </c>
      <c r="F76" s="9" t="s">
        <v>4959</v>
      </c>
      <c r="G76" s="9"/>
      <c r="H76" s="9"/>
      <c r="I76" s="9" t="s">
        <v>4975</v>
      </c>
      <c r="J76" s="9" t="s">
        <v>4943</v>
      </c>
      <c r="K76" s="9" t="s">
        <v>4944</v>
      </c>
      <c r="L76" s="9" t="s">
        <v>5148</v>
      </c>
      <c r="M76" s="9" t="str">
        <f t="shared" si="8"/>
        <v>Fire</v>
      </c>
      <c r="N76" s="9">
        <f t="shared" si="9"/>
        <v>93</v>
      </c>
      <c r="O76" s="9">
        <v>66</v>
      </c>
      <c r="P76" s="9">
        <f t="shared" si="13"/>
        <v>101</v>
      </c>
      <c r="Q76" s="9" t="str">
        <f t="shared" si="10"/>
        <v>LS</v>
      </c>
      <c r="R76" s="9" t="str">
        <f t="shared" si="11"/>
        <v>真</v>
      </c>
      <c r="S76" s="9" t="str">
        <f t="shared" si="12"/>
        <v>Fast</v>
      </c>
    </row>
    <row r="77" spans="1:19" ht="12">
      <c r="A77" s="9" t="s">
        <v>4978</v>
      </c>
      <c r="B77" s="9">
        <v>93</v>
      </c>
      <c r="C77" s="9">
        <f t="shared" si="7"/>
        <v>101</v>
      </c>
      <c r="D77" s="9" t="s">
        <v>73</v>
      </c>
      <c r="E77" s="9">
        <v>55</v>
      </c>
      <c r="F77" s="9" t="s">
        <v>4955</v>
      </c>
      <c r="G77" s="9"/>
      <c r="H77" s="9"/>
      <c r="I77" s="9"/>
      <c r="J77" s="9" t="s">
        <v>4947</v>
      </c>
      <c r="K77" s="9" t="s">
        <v>4944</v>
      </c>
      <c r="L77" s="18" t="s">
        <v>5149</v>
      </c>
      <c r="M77" s="9" t="str">
        <f t="shared" si="8"/>
        <v>Earth</v>
      </c>
      <c r="N77" s="9">
        <f t="shared" si="9"/>
        <v>93</v>
      </c>
      <c r="O77" s="9">
        <v>55</v>
      </c>
      <c r="P77" s="9">
        <f t="shared" si="13"/>
        <v>101</v>
      </c>
      <c r="Q77" s="9" t="str">
        <f t="shared" si="10"/>
        <v>SC</v>
      </c>
      <c r="R77" s="9" t="str">
        <f t="shared" si="11"/>
        <v>V</v>
      </c>
      <c r="S77" s="9" t="str">
        <f t="shared" si="12"/>
        <v>Fast</v>
      </c>
    </row>
    <row r="78" spans="1:19">
      <c r="A78" s="9" t="s">
        <v>551</v>
      </c>
      <c r="B78" s="9">
        <v>93</v>
      </c>
      <c r="C78" s="9">
        <f t="shared" si="7"/>
        <v>101</v>
      </c>
      <c r="D78" s="9" t="s">
        <v>102</v>
      </c>
      <c r="E78" s="9">
        <v>55</v>
      </c>
      <c r="F78" s="9" t="s">
        <v>4956</v>
      </c>
      <c r="G78" s="9"/>
      <c r="H78" s="9"/>
      <c r="I78" s="9" t="s">
        <v>4975</v>
      </c>
      <c r="J78" s="9" t="s">
        <v>4943</v>
      </c>
      <c r="K78" s="9" t="s">
        <v>4944</v>
      </c>
      <c r="L78" s="9" t="s">
        <v>5150</v>
      </c>
      <c r="M78" s="9" t="str">
        <f t="shared" si="8"/>
        <v>Fire</v>
      </c>
      <c r="N78" s="9">
        <f t="shared" si="9"/>
        <v>93</v>
      </c>
      <c r="O78" s="9">
        <v>55</v>
      </c>
      <c r="P78" s="9">
        <f t="shared" si="13"/>
        <v>101</v>
      </c>
      <c r="Q78" s="9" t="str">
        <f t="shared" si="10"/>
        <v>NS</v>
      </c>
      <c r="R78" s="9" t="str">
        <f t="shared" si="11"/>
        <v>真</v>
      </c>
      <c r="S78" s="9" t="str">
        <f t="shared" si="12"/>
        <v>Fast</v>
      </c>
    </row>
    <row r="79" spans="1:19">
      <c r="A79" s="9" t="s">
        <v>318</v>
      </c>
      <c r="B79" s="9">
        <v>86</v>
      </c>
      <c r="C79" s="9">
        <f t="shared" si="7"/>
        <v>98</v>
      </c>
      <c r="D79" s="9" t="s">
        <v>73</v>
      </c>
      <c r="E79" s="9">
        <v>62</v>
      </c>
      <c r="F79" s="9" t="s">
        <v>4959</v>
      </c>
      <c r="G79" s="9"/>
      <c r="H79" s="9" t="s">
        <v>4946</v>
      </c>
      <c r="I79" s="9" t="s">
        <v>4975</v>
      </c>
      <c r="J79" s="9" t="s">
        <v>4947</v>
      </c>
      <c r="K79" s="9" t="s">
        <v>4950</v>
      </c>
      <c r="L79" s="9" t="s">
        <v>5151</v>
      </c>
      <c r="M79" s="9" t="str">
        <f t="shared" si="8"/>
        <v>Earth</v>
      </c>
      <c r="N79" s="9">
        <f t="shared" si="9"/>
        <v>86</v>
      </c>
      <c r="O79" s="9">
        <v>62</v>
      </c>
      <c r="P79" s="9">
        <f t="shared" si="13"/>
        <v>98</v>
      </c>
      <c r="Q79" s="9" t="str">
        <f t="shared" si="10"/>
        <v>LS</v>
      </c>
      <c r="R79" s="9" t="str">
        <f t="shared" si="11"/>
        <v>V</v>
      </c>
      <c r="S79" s="9" t="str">
        <f t="shared" si="12"/>
        <v>Slow</v>
      </c>
    </row>
    <row r="80" spans="1:19">
      <c r="A80" s="9" t="s">
        <v>92</v>
      </c>
      <c r="B80" s="9">
        <v>86</v>
      </c>
      <c r="C80" s="9">
        <f t="shared" si="7"/>
        <v>98</v>
      </c>
      <c r="D80" s="9" t="s">
        <v>73</v>
      </c>
      <c r="E80" s="9">
        <v>56</v>
      </c>
      <c r="F80" s="9" t="s">
        <v>4954</v>
      </c>
      <c r="G80" s="9">
        <v>1</v>
      </c>
      <c r="H80" s="9" t="s">
        <v>4952</v>
      </c>
      <c r="I80" s="9"/>
      <c r="J80" s="9" t="s">
        <v>4947</v>
      </c>
      <c r="K80" s="9" t="s">
        <v>4950</v>
      </c>
      <c r="L80" s="9" t="s">
        <v>5152</v>
      </c>
      <c r="M80" s="9" t="str">
        <f t="shared" si="8"/>
        <v>Earth</v>
      </c>
      <c r="N80" s="9">
        <f t="shared" si="9"/>
        <v>86</v>
      </c>
      <c r="O80" s="9">
        <v>56</v>
      </c>
      <c r="P80" s="9">
        <f t="shared" si="13"/>
        <v>98</v>
      </c>
      <c r="Q80" s="9" t="str">
        <f t="shared" si="10"/>
        <v>BB</v>
      </c>
      <c r="R80" s="9" t="str">
        <f t="shared" si="11"/>
        <v>V</v>
      </c>
      <c r="S80" s="9" t="str">
        <f t="shared" si="12"/>
        <v>Slow</v>
      </c>
    </row>
    <row r="81" spans="1:19">
      <c r="A81" s="9" t="s">
        <v>280</v>
      </c>
      <c r="B81" s="9">
        <v>86</v>
      </c>
      <c r="C81" s="9">
        <f t="shared" si="7"/>
        <v>98</v>
      </c>
      <c r="D81" s="9" t="s">
        <v>95</v>
      </c>
      <c r="E81" s="9">
        <v>52</v>
      </c>
      <c r="F81" s="9" t="s">
        <v>4955</v>
      </c>
      <c r="G81" s="9"/>
      <c r="H81" s="9"/>
      <c r="I81" s="9" t="s">
        <v>4965</v>
      </c>
      <c r="J81" s="9" t="s">
        <v>4947</v>
      </c>
      <c r="K81" s="9" t="s">
        <v>4950</v>
      </c>
      <c r="L81" s="9" t="s">
        <v>5153</v>
      </c>
      <c r="M81" s="9" t="str">
        <f t="shared" si="8"/>
        <v>Wood</v>
      </c>
      <c r="N81" s="9">
        <f t="shared" si="9"/>
        <v>86</v>
      </c>
      <c r="O81" s="9">
        <v>52</v>
      </c>
      <c r="P81" s="9">
        <f t="shared" si="13"/>
        <v>98</v>
      </c>
      <c r="Q81" s="9" t="str">
        <f t="shared" si="10"/>
        <v>SC</v>
      </c>
      <c r="R81" s="9" t="str">
        <f t="shared" si="11"/>
        <v>V</v>
      </c>
      <c r="S81" s="9" t="str">
        <f t="shared" si="12"/>
        <v>Slow</v>
      </c>
    </row>
    <row r="82" spans="1:19">
      <c r="A82" s="9" t="s">
        <v>878</v>
      </c>
      <c r="B82" s="9">
        <v>80</v>
      </c>
      <c r="C82" s="9">
        <f t="shared" si="7"/>
        <v>98</v>
      </c>
      <c r="D82" s="9" t="s">
        <v>95</v>
      </c>
      <c r="E82" s="9">
        <v>50</v>
      </c>
      <c r="F82" s="9" t="s">
        <v>4949</v>
      </c>
      <c r="G82" s="9"/>
      <c r="H82" s="9"/>
      <c r="I82" s="9"/>
      <c r="J82" s="9" t="s">
        <v>4964</v>
      </c>
      <c r="K82" s="9" t="s">
        <v>4950</v>
      </c>
      <c r="L82" s="9" t="s">
        <v>5154</v>
      </c>
      <c r="M82" s="9" t="str">
        <f t="shared" si="8"/>
        <v>Wood</v>
      </c>
      <c r="N82" s="9">
        <f t="shared" si="9"/>
        <v>80</v>
      </c>
      <c r="O82" s="9">
        <v>50</v>
      </c>
      <c r="P82" s="9">
        <f t="shared" si="13"/>
        <v>98</v>
      </c>
      <c r="Q82" s="9" t="str">
        <f t="shared" si="10"/>
        <v>CA</v>
      </c>
      <c r="R82" s="9" t="str">
        <f t="shared" si="11"/>
        <v>G</v>
      </c>
      <c r="S82" s="9" t="str">
        <f t="shared" si="12"/>
        <v>Slow</v>
      </c>
    </row>
    <row r="83" spans="1:19">
      <c r="A83" s="9" t="s">
        <v>4242</v>
      </c>
      <c r="B83" s="9">
        <v>86</v>
      </c>
      <c r="C83" s="9">
        <f t="shared" si="7"/>
        <v>96</v>
      </c>
      <c r="D83" s="9" t="s">
        <v>102</v>
      </c>
      <c r="E83" s="9">
        <v>62</v>
      </c>
      <c r="F83" s="9" t="s">
        <v>4959</v>
      </c>
      <c r="G83" s="9"/>
      <c r="H83" s="9"/>
      <c r="I83" s="9"/>
      <c r="J83" s="9" t="s">
        <v>4947</v>
      </c>
      <c r="K83" s="9" t="s">
        <v>4948</v>
      </c>
      <c r="L83" s="9" t="s">
        <v>5155</v>
      </c>
      <c r="M83" s="9" t="str">
        <f t="shared" si="8"/>
        <v>Fire</v>
      </c>
      <c r="N83" s="9">
        <f t="shared" si="9"/>
        <v>86</v>
      </c>
      <c r="O83" s="9">
        <v>62</v>
      </c>
      <c r="P83" s="9">
        <f t="shared" si="13"/>
        <v>96</v>
      </c>
      <c r="Q83" s="9" t="str">
        <f t="shared" si="10"/>
        <v>LS</v>
      </c>
      <c r="R83" s="9" t="str">
        <f t="shared" si="11"/>
        <v>V</v>
      </c>
      <c r="S83" s="9" t="str">
        <f t="shared" si="12"/>
        <v>Medium</v>
      </c>
    </row>
    <row r="84" spans="1:19">
      <c r="A84" s="9" t="s">
        <v>296</v>
      </c>
      <c r="B84" s="9">
        <v>86</v>
      </c>
      <c r="C84" s="9">
        <f t="shared" si="7"/>
        <v>96</v>
      </c>
      <c r="D84" s="9" t="s">
        <v>102</v>
      </c>
      <c r="E84" s="9">
        <v>62</v>
      </c>
      <c r="F84" s="9" t="s">
        <v>4959</v>
      </c>
      <c r="G84" s="9"/>
      <c r="H84" s="9"/>
      <c r="I84" s="9" t="s">
        <v>4977</v>
      </c>
      <c r="J84" s="9" t="s">
        <v>4947</v>
      </c>
      <c r="K84" s="9" t="s">
        <v>4948</v>
      </c>
      <c r="L84" s="9" t="s">
        <v>5157</v>
      </c>
      <c r="M84" s="9" t="str">
        <f t="shared" si="8"/>
        <v>Fire</v>
      </c>
      <c r="N84" s="9">
        <f t="shared" si="9"/>
        <v>86</v>
      </c>
      <c r="O84" s="9">
        <v>62</v>
      </c>
      <c r="P84" s="9">
        <f t="shared" si="13"/>
        <v>96</v>
      </c>
      <c r="Q84" s="9" t="str">
        <f t="shared" si="10"/>
        <v>LS</v>
      </c>
      <c r="R84" s="9" t="str">
        <f t="shared" si="11"/>
        <v>V</v>
      </c>
      <c r="S84" s="9" t="str">
        <f t="shared" si="12"/>
        <v>Medium</v>
      </c>
    </row>
    <row r="85" spans="1:19">
      <c r="A85" s="9" t="s">
        <v>159</v>
      </c>
      <c r="B85" s="9">
        <v>86</v>
      </c>
      <c r="C85" s="9">
        <f t="shared" si="7"/>
        <v>96</v>
      </c>
      <c r="D85" s="9" t="s">
        <v>73</v>
      </c>
      <c r="E85" s="9">
        <v>56</v>
      </c>
      <c r="F85" s="9" t="s">
        <v>4954</v>
      </c>
      <c r="G85" s="9">
        <v>1</v>
      </c>
      <c r="H85" s="9"/>
      <c r="I85" s="9"/>
      <c r="J85" s="9" t="s">
        <v>4943</v>
      </c>
      <c r="K85" s="9" t="s">
        <v>4948</v>
      </c>
      <c r="L85" s="9" t="s">
        <v>5156</v>
      </c>
      <c r="M85" s="9" t="str">
        <f t="shared" si="8"/>
        <v>Earth</v>
      </c>
      <c r="N85" s="9">
        <f t="shared" si="9"/>
        <v>86</v>
      </c>
      <c r="O85" s="9">
        <v>56</v>
      </c>
      <c r="P85" s="9">
        <f t="shared" si="13"/>
        <v>96</v>
      </c>
      <c r="Q85" s="9" t="str">
        <f t="shared" si="10"/>
        <v>BB</v>
      </c>
      <c r="R85" s="9" t="str">
        <f t="shared" si="11"/>
        <v>真</v>
      </c>
      <c r="S85" s="9" t="str">
        <f t="shared" si="12"/>
        <v>Medium</v>
      </c>
    </row>
    <row r="86" spans="1:19">
      <c r="A86" s="9" t="s">
        <v>4248</v>
      </c>
      <c r="B86" s="9">
        <v>86</v>
      </c>
      <c r="C86" s="9">
        <f t="shared" si="7"/>
        <v>96</v>
      </c>
      <c r="D86" s="9" t="s">
        <v>81</v>
      </c>
      <c r="E86" s="9">
        <v>56</v>
      </c>
      <c r="F86" s="9" t="s">
        <v>28</v>
      </c>
      <c r="G86" s="9">
        <v>1</v>
      </c>
      <c r="H86" s="9"/>
      <c r="I86" s="9"/>
      <c r="J86" s="9" t="s">
        <v>4947</v>
      </c>
      <c r="K86" s="9" t="s">
        <v>4948</v>
      </c>
      <c r="L86" s="9" t="s">
        <v>5158</v>
      </c>
      <c r="M86" s="9" t="str">
        <f t="shared" si="8"/>
        <v>Wind</v>
      </c>
      <c r="N86" s="9">
        <f t="shared" si="9"/>
        <v>86</v>
      </c>
      <c r="O86" s="9">
        <v>56</v>
      </c>
      <c r="P86" s="9">
        <f t="shared" si="13"/>
        <v>96</v>
      </c>
      <c r="Q86" s="9" t="str">
        <f t="shared" si="10"/>
        <v>DR</v>
      </c>
      <c r="R86" s="9" t="str">
        <f t="shared" si="11"/>
        <v>V</v>
      </c>
      <c r="S86" s="9" t="str">
        <f t="shared" si="12"/>
        <v>Medium</v>
      </c>
    </row>
    <row r="87" spans="1:19">
      <c r="A87" s="9" t="s">
        <v>4243</v>
      </c>
      <c r="B87" s="9">
        <v>86</v>
      </c>
      <c r="C87" s="9">
        <f t="shared" si="7"/>
        <v>96</v>
      </c>
      <c r="D87" s="9" t="s">
        <v>95</v>
      </c>
      <c r="E87" s="9">
        <v>56</v>
      </c>
      <c r="F87" s="9" t="s">
        <v>28</v>
      </c>
      <c r="G87" s="9">
        <v>1</v>
      </c>
      <c r="H87" s="9"/>
      <c r="I87" s="9"/>
      <c r="J87" s="9" t="s">
        <v>4947</v>
      </c>
      <c r="K87" s="9" t="s">
        <v>4948</v>
      </c>
      <c r="L87" s="9" t="s">
        <v>5159</v>
      </c>
      <c r="M87" s="9" t="str">
        <f t="shared" si="8"/>
        <v>Wood</v>
      </c>
      <c r="N87" s="9">
        <f t="shared" si="9"/>
        <v>86</v>
      </c>
      <c r="O87" s="9">
        <v>56</v>
      </c>
      <c r="P87" s="9">
        <f t="shared" si="13"/>
        <v>96</v>
      </c>
      <c r="Q87" s="9" t="str">
        <f t="shared" si="10"/>
        <v>DR</v>
      </c>
      <c r="R87" s="9" t="str">
        <f t="shared" si="11"/>
        <v>V</v>
      </c>
      <c r="S87" s="9" t="str">
        <f t="shared" si="12"/>
        <v>Medium</v>
      </c>
    </row>
    <row r="88" spans="1:19">
      <c r="A88" s="9" t="s">
        <v>603</v>
      </c>
      <c r="B88" s="9">
        <v>86</v>
      </c>
      <c r="C88" s="9">
        <f t="shared" si="7"/>
        <v>96</v>
      </c>
      <c r="D88" s="9" t="s">
        <v>81</v>
      </c>
      <c r="E88" s="9">
        <v>52</v>
      </c>
      <c r="F88" s="9" t="s">
        <v>4956</v>
      </c>
      <c r="G88" s="9"/>
      <c r="H88" s="9"/>
      <c r="I88" s="9"/>
      <c r="J88" s="9" t="s">
        <v>4943</v>
      </c>
      <c r="K88" s="9" t="s">
        <v>4948</v>
      </c>
      <c r="L88" s="9" t="s">
        <v>5160</v>
      </c>
      <c r="M88" s="9" t="str">
        <f t="shared" si="8"/>
        <v>Wind</v>
      </c>
      <c r="N88" s="9">
        <f t="shared" si="9"/>
        <v>86</v>
      </c>
      <c r="O88" s="9">
        <v>52</v>
      </c>
      <c r="P88" s="9">
        <f t="shared" si="13"/>
        <v>96</v>
      </c>
      <c r="Q88" s="9" t="str">
        <f t="shared" si="10"/>
        <v>NS</v>
      </c>
      <c r="R88" s="9" t="str">
        <f t="shared" si="11"/>
        <v>真</v>
      </c>
      <c r="S88" s="9" t="str">
        <f t="shared" si="12"/>
        <v>Medium</v>
      </c>
    </row>
    <row r="89" spans="1:19">
      <c r="A89" s="9" t="s">
        <v>889</v>
      </c>
      <c r="B89" s="9">
        <v>86</v>
      </c>
      <c r="C89" s="9">
        <f t="shared" si="7"/>
        <v>96</v>
      </c>
      <c r="D89" s="9" t="s">
        <v>81</v>
      </c>
      <c r="E89" s="9">
        <v>52</v>
      </c>
      <c r="F89" s="9" t="s">
        <v>4949</v>
      </c>
      <c r="G89" s="9"/>
      <c r="H89" s="9"/>
      <c r="I89" s="9"/>
      <c r="J89" s="9" t="s">
        <v>4947</v>
      </c>
      <c r="K89" s="9" t="s">
        <v>4948</v>
      </c>
      <c r="L89" s="9" t="s">
        <v>5161</v>
      </c>
      <c r="M89" s="9" t="str">
        <f t="shared" si="8"/>
        <v>Wind</v>
      </c>
      <c r="N89" s="9">
        <f t="shared" si="9"/>
        <v>86</v>
      </c>
      <c r="O89" s="9">
        <v>52</v>
      </c>
      <c r="P89" s="9">
        <f t="shared" si="13"/>
        <v>96</v>
      </c>
      <c r="Q89" s="9" t="str">
        <f t="shared" si="10"/>
        <v>CA</v>
      </c>
      <c r="R89" s="9" t="str">
        <f t="shared" si="11"/>
        <v>V</v>
      </c>
      <c r="S89" s="9" t="str">
        <f t="shared" si="12"/>
        <v>Medium</v>
      </c>
    </row>
    <row r="90" spans="1:19">
      <c r="A90" s="9" t="s">
        <v>179</v>
      </c>
      <c r="B90" s="9">
        <v>86</v>
      </c>
      <c r="C90" s="9">
        <f t="shared" si="7"/>
        <v>94</v>
      </c>
      <c r="D90" s="9" t="s">
        <v>73</v>
      </c>
      <c r="E90" s="9">
        <v>62</v>
      </c>
      <c r="F90" s="9" t="s">
        <v>4959</v>
      </c>
      <c r="G90" s="9"/>
      <c r="H90" s="9"/>
      <c r="I90" s="9"/>
      <c r="J90" s="9" t="s">
        <v>4943</v>
      </c>
      <c r="K90" s="9" t="s">
        <v>4944</v>
      </c>
      <c r="L90" s="9" t="s">
        <v>5162</v>
      </c>
      <c r="M90" s="9" t="str">
        <f t="shared" si="8"/>
        <v>Earth</v>
      </c>
      <c r="N90" s="9">
        <f t="shared" si="9"/>
        <v>86</v>
      </c>
      <c r="O90" s="9">
        <v>62</v>
      </c>
      <c r="P90" s="9">
        <f t="shared" si="13"/>
        <v>94</v>
      </c>
      <c r="Q90" s="9" t="str">
        <f t="shared" si="10"/>
        <v>LS</v>
      </c>
      <c r="R90" s="9" t="str">
        <f t="shared" si="11"/>
        <v>真</v>
      </c>
      <c r="S90" s="9" t="str">
        <f t="shared" si="12"/>
        <v>Fast</v>
      </c>
    </row>
    <row r="91" spans="1:19">
      <c r="A91" s="9" t="s">
        <v>4262</v>
      </c>
      <c r="B91" s="9">
        <v>86</v>
      </c>
      <c r="C91" s="9">
        <f t="shared" si="7"/>
        <v>94</v>
      </c>
      <c r="D91" s="9" t="s">
        <v>81</v>
      </c>
      <c r="E91" s="9">
        <v>56</v>
      </c>
      <c r="F91" s="9" t="s">
        <v>4953</v>
      </c>
      <c r="G91" s="9">
        <v>1</v>
      </c>
      <c r="H91" s="9"/>
      <c r="I91" s="9"/>
      <c r="J91" s="9" t="s">
        <v>4947</v>
      </c>
      <c r="K91" s="9" t="s">
        <v>4944</v>
      </c>
      <c r="L91" s="9" t="s">
        <v>5163</v>
      </c>
      <c r="M91" s="9" t="str">
        <f t="shared" si="8"/>
        <v>Wind</v>
      </c>
      <c r="N91" s="9">
        <f t="shared" si="9"/>
        <v>86</v>
      </c>
      <c r="O91" s="9">
        <v>56</v>
      </c>
      <c r="P91" s="9">
        <f t="shared" si="13"/>
        <v>94</v>
      </c>
      <c r="Q91" s="9" t="str">
        <f t="shared" si="10"/>
        <v>BL</v>
      </c>
      <c r="R91" s="9" t="str">
        <f t="shared" si="11"/>
        <v>V</v>
      </c>
      <c r="S91" s="9" t="str">
        <f t="shared" si="12"/>
        <v>Fast</v>
      </c>
    </row>
    <row r="92" spans="1:19">
      <c r="A92" s="9" t="s">
        <v>4275</v>
      </c>
      <c r="B92" s="9">
        <v>86</v>
      </c>
      <c r="C92" s="9">
        <f t="shared" si="7"/>
        <v>94</v>
      </c>
      <c r="D92" s="9" t="s">
        <v>95</v>
      </c>
      <c r="E92" s="9">
        <v>56</v>
      </c>
      <c r="F92" s="9" t="s">
        <v>29</v>
      </c>
      <c r="G92" s="9">
        <v>1</v>
      </c>
      <c r="H92" s="9"/>
      <c r="I92" s="9"/>
      <c r="J92" s="9" t="s">
        <v>4947</v>
      </c>
      <c r="K92" s="9" t="s">
        <v>4944</v>
      </c>
      <c r="L92" s="9" t="s">
        <v>5164</v>
      </c>
      <c r="M92" s="9" t="str">
        <f t="shared" si="8"/>
        <v>Wood</v>
      </c>
      <c r="N92" s="9">
        <f t="shared" si="9"/>
        <v>86</v>
      </c>
      <c r="O92" s="9">
        <v>56</v>
      </c>
      <c r="P92" s="9">
        <f t="shared" si="13"/>
        <v>94</v>
      </c>
      <c r="Q92" s="9" t="str">
        <f t="shared" si="10"/>
        <v>BL</v>
      </c>
      <c r="R92" s="9" t="str">
        <f t="shared" si="11"/>
        <v>V</v>
      </c>
      <c r="S92" s="9" t="str">
        <f t="shared" si="12"/>
        <v>Fast</v>
      </c>
    </row>
    <row r="93" spans="1:19">
      <c r="A93" s="9" t="s">
        <v>1940</v>
      </c>
      <c r="B93" s="9">
        <v>86</v>
      </c>
      <c r="C93" s="9">
        <f t="shared" si="7"/>
        <v>94</v>
      </c>
      <c r="D93" s="9" t="s">
        <v>73</v>
      </c>
      <c r="E93" s="9">
        <v>56</v>
      </c>
      <c r="F93" s="9" t="s">
        <v>28</v>
      </c>
      <c r="G93" s="9">
        <v>1</v>
      </c>
      <c r="H93" s="9"/>
      <c r="I93" s="9"/>
      <c r="J93" s="9" t="s">
        <v>4947</v>
      </c>
      <c r="K93" s="9" t="s">
        <v>4944</v>
      </c>
      <c r="L93" s="9" t="s">
        <v>5165</v>
      </c>
      <c r="M93" s="9" t="str">
        <f t="shared" si="8"/>
        <v>Earth</v>
      </c>
      <c r="N93" s="9">
        <f t="shared" si="9"/>
        <v>86</v>
      </c>
      <c r="O93" s="9">
        <v>56</v>
      </c>
      <c r="P93" s="9">
        <f t="shared" si="13"/>
        <v>94</v>
      </c>
      <c r="Q93" s="9" t="str">
        <f t="shared" si="10"/>
        <v>DR</v>
      </c>
      <c r="R93" s="9" t="str">
        <f t="shared" si="11"/>
        <v>V</v>
      </c>
      <c r="S93" s="9" t="str">
        <f t="shared" si="12"/>
        <v>Fast</v>
      </c>
    </row>
    <row r="94" spans="1:19">
      <c r="A94" s="9" t="s">
        <v>78</v>
      </c>
      <c r="B94" s="9">
        <v>86</v>
      </c>
      <c r="C94" s="9">
        <f t="shared" si="7"/>
        <v>94</v>
      </c>
      <c r="D94" s="9" t="s">
        <v>95</v>
      </c>
      <c r="E94" s="9">
        <v>52</v>
      </c>
      <c r="F94" s="9" t="s">
        <v>4949</v>
      </c>
      <c r="G94" s="9"/>
      <c r="H94" s="9"/>
      <c r="I94" s="9"/>
      <c r="J94" s="9" t="s">
        <v>4943</v>
      </c>
      <c r="K94" s="9" t="s">
        <v>4944</v>
      </c>
      <c r="L94" s="9" t="s">
        <v>5166</v>
      </c>
      <c r="M94" s="9" t="str">
        <f t="shared" si="8"/>
        <v>Wood</v>
      </c>
      <c r="N94" s="9">
        <f t="shared" si="9"/>
        <v>86</v>
      </c>
      <c r="O94" s="9">
        <v>52</v>
      </c>
      <c r="P94" s="9">
        <f t="shared" si="13"/>
        <v>94</v>
      </c>
      <c r="Q94" s="9" t="str">
        <f t="shared" si="10"/>
        <v>CA</v>
      </c>
      <c r="R94" s="9" t="str">
        <f t="shared" si="11"/>
        <v>真</v>
      </c>
      <c r="S94" s="9" t="str">
        <f t="shared" si="12"/>
        <v>Fast</v>
      </c>
    </row>
    <row r="95" spans="1:19">
      <c r="A95" s="9" t="s">
        <v>2399</v>
      </c>
      <c r="B95" s="9">
        <v>86</v>
      </c>
      <c r="C95" s="9">
        <f t="shared" si="7"/>
        <v>94</v>
      </c>
      <c r="D95" s="9" t="s">
        <v>81</v>
      </c>
      <c r="E95" s="9">
        <v>52</v>
      </c>
      <c r="F95" s="9" t="s">
        <v>4956</v>
      </c>
      <c r="G95" s="9"/>
      <c r="H95" s="9"/>
      <c r="I95" s="9" t="s">
        <v>4976</v>
      </c>
      <c r="J95" s="9" t="s">
        <v>4947</v>
      </c>
      <c r="K95" s="9" t="s">
        <v>4944</v>
      </c>
      <c r="L95" s="9" t="s">
        <v>5167</v>
      </c>
      <c r="M95" s="9" t="str">
        <f t="shared" si="8"/>
        <v>Wind</v>
      </c>
      <c r="N95" s="9">
        <f t="shared" si="9"/>
        <v>86</v>
      </c>
      <c r="O95" s="9">
        <v>52</v>
      </c>
      <c r="P95" s="9">
        <f t="shared" si="13"/>
        <v>94</v>
      </c>
      <c r="Q95" s="9" t="str">
        <f t="shared" si="10"/>
        <v>NS</v>
      </c>
      <c r="R95" s="9" t="str">
        <f t="shared" si="11"/>
        <v>V</v>
      </c>
      <c r="S95" s="9" t="str">
        <f t="shared" si="12"/>
        <v>Fast</v>
      </c>
    </row>
    <row r="96" spans="1:19">
      <c r="A96" s="9" t="s">
        <v>198</v>
      </c>
      <c r="B96" s="9">
        <v>86</v>
      </c>
      <c r="C96" s="9">
        <f t="shared" si="7"/>
        <v>94</v>
      </c>
      <c r="D96" s="9" t="s">
        <v>95</v>
      </c>
      <c r="E96" s="9">
        <v>52</v>
      </c>
      <c r="F96" s="9" t="s">
        <v>4956</v>
      </c>
      <c r="G96" s="9"/>
      <c r="H96" s="9"/>
      <c r="I96" s="9" t="s">
        <v>4975</v>
      </c>
      <c r="J96" s="9" t="s">
        <v>4947</v>
      </c>
      <c r="K96" s="9" t="s">
        <v>4944</v>
      </c>
      <c r="L96" s="9" t="s">
        <v>5168</v>
      </c>
      <c r="M96" s="9" t="str">
        <f t="shared" si="8"/>
        <v>Wood</v>
      </c>
      <c r="N96" s="9">
        <f t="shared" si="9"/>
        <v>86</v>
      </c>
      <c r="O96" s="9">
        <v>52</v>
      </c>
      <c r="P96" s="9">
        <f t="shared" si="13"/>
        <v>94</v>
      </c>
      <c r="Q96" s="9" t="str">
        <f t="shared" si="10"/>
        <v>NS</v>
      </c>
      <c r="R96" s="9" t="str">
        <f t="shared" si="11"/>
        <v>V</v>
      </c>
      <c r="S96" s="9" t="str">
        <f t="shared" si="12"/>
        <v>Fast</v>
      </c>
    </row>
    <row r="97" spans="1:19">
      <c r="A97" s="9" t="s">
        <v>260</v>
      </c>
      <c r="B97" s="9">
        <v>86</v>
      </c>
      <c r="C97" s="9">
        <f t="shared" si="7"/>
        <v>94</v>
      </c>
      <c r="D97" s="9" t="s">
        <v>95</v>
      </c>
      <c r="E97" s="9">
        <v>52</v>
      </c>
      <c r="F97" s="9" t="s">
        <v>4956</v>
      </c>
      <c r="G97" s="9"/>
      <c r="H97" s="9"/>
      <c r="I97" s="9" t="s">
        <v>4975</v>
      </c>
      <c r="J97" s="9" t="s">
        <v>4943</v>
      </c>
      <c r="K97" s="9" t="s">
        <v>4944</v>
      </c>
      <c r="L97" s="9" t="s">
        <v>5169</v>
      </c>
      <c r="M97" s="9" t="str">
        <f t="shared" si="8"/>
        <v>Wood</v>
      </c>
      <c r="N97" s="9">
        <f t="shared" si="9"/>
        <v>86</v>
      </c>
      <c r="O97" s="9">
        <v>52</v>
      </c>
      <c r="P97" s="9">
        <f t="shared" si="13"/>
        <v>94</v>
      </c>
      <c r="Q97" s="9" t="str">
        <f t="shared" si="10"/>
        <v>NS</v>
      </c>
      <c r="R97" s="9" t="str">
        <f t="shared" si="11"/>
        <v>真</v>
      </c>
      <c r="S97" s="9" t="str">
        <f t="shared" si="12"/>
        <v>Fast</v>
      </c>
    </row>
    <row r="98" spans="1:19">
      <c r="A98" s="9" t="s">
        <v>1357</v>
      </c>
      <c r="B98" s="9">
        <v>86</v>
      </c>
      <c r="C98" s="9">
        <f t="shared" si="7"/>
        <v>94</v>
      </c>
      <c r="D98" s="9" t="s">
        <v>81</v>
      </c>
      <c r="E98" s="9">
        <v>52</v>
      </c>
      <c r="F98" s="9" t="s">
        <v>4955</v>
      </c>
      <c r="G98" s="9"/>
      <c r="H98" s="9"/>
      <c r="I98" s="9"/>
      <c r="J98" s="9" t="s">
        <v>4947</v>
      </c>
      <c r="K98" s="9" t="s">
        <v>4944</v>
      </c>
      <c r="L98" s="9" t="s">
        <v>5170</v>
      </c>
      <c r="M98" s="9" t="str">
        <f t="shared" si="8"/>
        <v>Wind</v>
      </c>
      <c r="N98" s="9">
        <f t="shared" si="9"/>
        <v>86</v>
      </c>
      <c r="O98" s="9">
        <v>52</v>
      </c>
      <c r="P98" s="9">
        <f t="shared" si="13"/>
        <v>94</v>
      </c>
      <c r="Q98" s="9" t="str">
        <f t="shared" si="10"/>
        <v>SC</v>
      </c>
      <c r="R98" s="9" t="str">
        <f t="shared" si="11"/>
        <v>V</v>
      </c>
      <c r="S98" s="9" t="str">
        <f t="shared" si="12"/>
        <v>Fast</v>
      </c>
    </row>
    <row r="99" spans="1:19">
      <c r="A99" s="9" t="s">
        <v>864</v>
      </c>
      <c r="B99" s="9">
        <v>86</v>
      </c>
      <c r="C99" s="9">
        <f t="shared" si="7"/>
        <v>94</v>
      </c>
      <c r="D99" s="9" t="s">
        <v>102</v>
      </c>
      <c r="E99" s="9">
        <v>52</v>
      </c>
      <c r="F99" s="9" t="s">
        <v>4963</v>
      </c>
      <c r="G99" s="9"/>
      <c r="H99" s="9"/>
      <c r="I99" s="9"/>
      <c r="J99" s="9" t="s">
        <v>4947</v>
      </c>
      <c r="K99" s="9" t="s">
        <v>4944</v>
      </c>
      <c r="L99" s="9" t="s">
        <v>5171</v>
      </c>
      <c r="M99" s="9" t="str">
        <f t="shared" si="8"/>
        <v>Fire</v>
      </c>
      <c r="N99" s="9">
        <f t="shared" si="9"/>
        <v>86</v>
      </c>
      <c r="O99" s="9">
        <v>52</v>
      </c>
      <c r="P99" s="9">
        <f t="shared" si="13"/>
        <v>94</v>
      </c>
      <c r="Q99" s="9" t="str">
        <f t="shared" si="10"/>
        <v>BS</v>
      </c>
      <c r="R99" s="9" t="str">
        <f t="shared" si="11"/>
        <v>V</v>
      </c>
      <c r="S99" s="9" t="str">
        <f t="shared" si="12"/>
        <v>Fast</v>
      </c>
    </row>
    <row r="100" spans="1:19">
      <c r="A100" s="9" t="s">
        <v>137</v>
      </c>
      <c r="B100" s="9">
        <v>86</v>
      </c>
      <c r="C100" s="9">
        <f t="shared" si="7"/>
        <v>94</v>
      </c>
      <c r="D100" s="9" t="s">
        <v>102</v>
      </c>
      <c r="E100" s="9">
        <v>52</v>
      </c>
      <c r="F100" s="9" t="s">
        <v>4955</v>
      </c>
      <c r="G100" s="9"/>
      <c r="H100" s="9"/>
      <c r="I100" s="9"/>
      <c r="J100" s="9" t="s">
        <v>4943</v>
      </c>
      <c r="K100" s="9" t="s">
        <v>4944</v>
      </c>
      <c r="L100" s="9" t="s">
        <v>5172</v>
      </c>
      <c r="M100" s="9" t="str">
        <f t="shared" si="8"/>
        <v>Fire</v>
      </c>
      <c r="N100" s="9">
        <f t="shared" si="9"/>
        <v>86</v>
      </c>
      <c r="O100" s="9">
        <v>52</v>
      </c>
      <c r="P100" s="9">
        <f t="shared" si="13"/>
        <v>94</v>
      </c>
      <c r="Q100" s="9" t="str">
        <f t="shared" si="10"/>
        <v>SC</v>
      </c>
      <c r="R100" s="9" t="str">
        <f t="shared" si="11"/>
        <v>真</v>
      </c>
      <c r="S100" s="9" t="str">
        <f t="shared" si="12"/>
        <v>Fast</v>
      </c>
    </row>
    <row r="101" spans="1:19">
      <c r="A101" s="9" t="s">
        <v>493</v>
      </c>
      <c r="B101" s="9">
        <v>81</v>
      </c>
      <c r="C101" s="9">
        <f t="shared" si="7"/>
        <v>93</v>
      </c>
      <c r="D101" s="9" t="s">
        <v>73</v>
      </c>
      <c r="E101" s="9">
        <v>52</v>
      </c>
      <c r="F101" s="9" t="s">
        <v>4951</v>
      </c>
      <c r="G101" s="9">
        <v>5</v>
      </c>
      <c r="H101" s="9"/>
      <c r="I101" s="9"/>
      <c r="J101" s="9" t="s">
        <v>4947</v>
      </c>
      <c r="K101" s="9" t="s">
        <v>4950</v>
      </c>
      <c r="L101" s="9" t="s">
        <v>5173</v>
      </c>
      <c r="M101" s="9" t="str">
        <f t="shared" si="8"/>
        <v>Earth</v>
      </c>
      <c r="N101" s="9">
        <f t="shared" si="9"/>
        <v>81</v>
      </c>
      <c r="O101" s="9">
        <v>52</v>
      </c>
      <c r="P101" s="9">
        <f t="shared" si="13"/>
        <v>93</v>
      </c>
      <c r="Q101" s="9" t="str">
        <f t="shared" si="10"/>
        <v>BL</v>
      </c>
      <c r="R101" s="9" t="str">
        <f t="shared" si="11"/>
        <v>V</v>
      </c>
      <c r="S101" s="9" t="str">
        <f t="shared" si="12"/>
        <v>Slow</v>
      </c>
    </row>
    <row r="102" spans="1:19">
      <c r="A102" s="9" t="s">
        <v>177</v>
      </c>
      <c r="B102" s="9">
        <v>81</v>
      </c>
      <c r="C102" s="9">
        <f t="shared" si="7"/>
        <v>93</v>
      </c>
      <c r="D102" s="9" t="s">
        <v>102</v>
      </c>
      <c r="E102" s="9">
        <v>42</v>
      </c>
      <c r="F102" s="9" t="s">
        <v>28</v>
      </c>
      <c r="G102" s="9">
        <v>40</v>
      </c>
      <c r="H102" s="9"/>
      <c r="I102" s="9"/>
      <c r="J102" s="9" t="s">
        <v>4943</v>
      </c>
      <c r="K102" s="9" t="s">
        <v>4950</v>
      </c>
      <c r="L102" s="9" t="s">
        <v>5174</v>
      </c>
      <c r="M102" s="9" t="str">
        <f t="shared" si="8"/>
        <v>Fire</v>
      </c>
      <c r="N102" s="9">
        <f t="shared" si="9"/>
        <v>81</v>
      </c>
      <c r="O102" s="9">
        <v>42</v>
      </c>
      <c r="P102" s="9">
        <f t="shared" si="13"/>
        <v>93</v>
      </c>
      <c r="Q102" s="9" t="str">
        <f t="shared" si="10"/>
        <v>DR</v>
      </c>
      <c r="R102" s="9" t="str">
        <f t="shared" si="11"/>
        <v>真</v>
      </c>
      <c r="S102" s="9" t="str">
        <f t="shared" si="12"/>
        <v>Slow</v>
      </c>
    </row>
    <row r="103" spans="1:19">
      <c r="A103" s="9" t="s">
        <v>270</v>
      </c>
      <c r="B103" s="9">
        <v>80</v>
      </c>
      <c r="C103" s="9">
        <f t="shared" si="7"/>
        <v>92</v>
      </c>
      <c r="D103" s="9" t="s">
        <v>73</v>
      </c>
      <c r="E103" s="9">
        <v>53</v>
      </c>
      <c r="F103" s="9" t="s">
        <v>4954</v>
      </c>
      <c r="G103" s="9">
        <v>1</v>
      </c>
      <c r="H103" s="9"/>
      <c r="I103" s="9"/>
      <c r="J103" s="9" t="s">
        <v>4947</v>
      </c>
      <c r="K103" s="9" t="s">
        <v>4950</v>
      </c>
      <c r="L103" s="9" t="s">
        <v>5175</v>
      </c>
      <c r="M103" s="9" t="str">
        <f t="shared" si="8"/>
        <v>Earth</v>
      </c>
      <c r="N103" s="9">
        <f t="shared" si="9"/>
        <v>80</v>
      </c>
      <c r="O103" s="9">
        <v>53</v>
      </c>
      <c r="P103" s="9">
        <f t="shared" si="13"/>
        <v>92</v>
      </c>
      <c r="Q103" s="9" t="str">
        <f t="shared" si="10"/>
        <v>BB</v>
      </c>
      <c r="R103" s="9" t="str">
        <f t="shared" si="11"/>
        <v>V</v>
      </c>
      <c r="S103" s="9" t="str">
        <f t="shared" si="12"/>
        <v>Slow</v>
      </c>
    </row>
    <row r="104" spans="1:19">
      <c r="A104" s="9" t="s">
        <v>621</v>
      </c>
      <c r="B104" s="9">
        <v>80</v>
      </c>
      <c r="C104" s="9">
        <f t="shared" si="7"/>
        <v>92</v>
      </c>
      <c r="D104" s="9" t="s">
        <v>95</v>
      </c>
      <c r="E104" s="9">
        <v>53</v>
      </c>
      <c r="F104" s="9" t="s">
        <v>4954</v>
      </c>
      <c r="G104" s="9">
        <v>1</v>
      </c>
      <c r="H104" s="9"/>
      <c r="I104" s="9"/>
      <c r="J104" s="9" t="s">
        <v>4947</v>
      </c>
      <c r="K104" s="9" t="s">
        <v>4950</v>
      </c>
      <c r="L104" s="9" t="s">
        <v>5176</v>
      </c>
      <c r="M104" s="9" t="str">
        <f t="shared" si="8"/>
        <v>Wood</v>
      </c>
      <c r="N104" s="9">
        <f t="shared" si="9"/>
        <v>80</v>
      </c>
      <c r="O104" s="9">
        <v>53</v>
      </c>
      <c r="P104" s="9">
        <f t="shared" si="13"/>
        <v>92</v>
      </c>
      <c r="Q104" s="9" t="str">
        <f t="shared" si="10"/>
        <v>BB</v>
      </c>
      <c r="R104" s="9" t="str">
        <f t="shared" si="11"/>
        <v>V</v>
      </c>
      <c r="S104" s="9" t="str">
        <f t="shared" si="12"/>
        <v>Slow</v>
      </c>
    </row>
    <row r="105" spans="1:19">
      <c r="A105" s="9" t="s">
        <v>84</v>
      </c>
      <c r="B105" s="9">
        <v>80</v>
      </c>
      <c r="C105" s="9">
        <f t="shared" si="7"/>
        <v>92</v>
      </c>
      <c r="D105" s="9" t="s">
        <v>81</v>
      </c>
      <c r="E105" s="9">
        <v>53</v>
      </c>
      <c r="F105" s="9" t="s">
        <v>4957</v>
      </c>
      <c r="G105" s="9">
        <v>1</v>
      </c>
      <c r="H105" s="9"/>
      <c r="I105" s="9"/>
      <c r="J105" s="9" t="s">
        <v>4943</v>
      </c>
      <c r="K105" s="9" t="s">
        <v>4950</v>
      </c>
      <c r="L105" s="9" t="s">
        <v>5177</v>
      </c>
      <c r="M105" s="9" t="str">
        <f t="shared" si="8"/>
        <v>Wind</v>
      </c>
      <c r="N105" s="9">
        <f t="shared" si="9"/>
        <v>80</v>
      </c>
      <c r="O105" s="9">
        <v>53</v>
      </c>
      <c r="P105" s="9">
        <f t="shared" si="13"/>
        <v>92</v>
      </c>
      <c r="Q105" s="9" t="str">
        <f t="shared" si="10"/>
        <v>DR</v>
      </c>
      <c r="R105" s="9" t="str">
        <f t="shared" si="11"/>
        <v>真</v>
      </c>
      <c r="S105" s="9" t="str">
        <f t="shared" si="12"/>
        <v>Slow</v>
      </c>
    </row>
    <row r="106" spans="1:19">
      <c r="A106" s="9" t="s">
        <v>91</v>
      </c>
      <c r="B106" s="9">
        <v>80</v>
      </c>
      <c r="C106" s="9">
        <f t="shared" si="7"/>
        <v>92</v>
      </c>
      <c r="D106" s="9" t="s">
        <v>95</v>
      </c>
      <c r="E106" s="9">
        <v>53</v>
      </c>
      <c r="F106" s="9" t="s">
        <v>4954</v>
      </c>
      <c r="G106" s="9">
        <v>1</v>
      </c>
      <c r="H106" s="9" t="s">
        <v>4952</v>
      </c>
      <c r="I106" s="9"/>
      <c r="J106" s="9" t="s">
        <v>4947</v>
      </c>
      <c r="K106" s="9" t="s">
        <v>4950</v>
      </c>
      <c r="L106" s="9" t="s">
        <v>5178</v>
      </c>
      <c r="M106" s="9" t="str">
        <f t="shared" si="8"/>
        <v>Wood</v>
      </c>
      <c r="N106" s="9">
        <f t="shared" si="9"/>
        <v>80</v>
      </c>
      <c r="O106" s="9">
        <v>53</v>
      </c>
      <c r="P106" s="9">
        <f t="shared" si="13"/>
        <v>92</v>
      </c>
      <c r="Q106" s="9" t="str">
        <f t="shared" si="10"/>
        <v>BB</v>
      </c>
      <c r="R106" s="9" t="str">
        <f t="shared" si="11"/>
        <v>V</v>
      </c>
      <c r="S106" s="9" t="str">
        <f t="shared" si="12"/>
        <v>Slow</v>
      </c>
    </row>
    <row r="107" spans="1:19">
      <c r="A107" s="9" t="s">
        <v>351</v>
      </c>
      <c r="B107" s="9">
        <v>80</v>
      </c>
      <c r="C107" s="9">
        <f t="shared" si="7"/>
        <v>92</v>
      </c>
      <c r="D107" s="9" t="s">
        <v>73</v>
      </c>
      <c r="E107" s="9">
        <v>50</v>
      </c>
      <c r="F107" s="9" t="s">
        <v>4949</v>
      </c>
      <c r="G107" s="9"/>
      <c r="H107" s="9"/>
      <c r="I107" s="9"/>
      <c r="J107" s="9" t="s">
        <v>4943</v>
      </c>
      <c r="K107" s="9" t="s">
        <v>4950</v>
      </c>
      <c r="L107" s="9" t="s">
        <v>5179</v>
      </c>
      <c r="M107" s="9" t="str">
        <f t="shared" si="8"/>
        <v>Earth</v>
      </c>
      <c r="N107" s="9">
        <f t="shared" si="9"/>
        <v>80</v>
      </c>
      <c r="O107" s="9">
        <v>50</v>
      </c>
      <c r="P107" s="9">
        <f t="shared" si="13"/>
        <v>92</v>
      </c>
      <c r="Q107" s="9" t="str">
        <f t="shared" si="10"/>
        <v>CA</v>
      </c>
      <c r="R107" s="9" t="str">
        <f t="shared" si="11"/>
        <v>真</v>
      </c>
      <c r="S107" s="9" t="str">
        <f t="shared" si="12"/>
        <v>Slow</v>
      </c>
    </row>
    <row r="108" spans="1:19">
      <c r="A108" s="9" t="s">
        <v>794</v>
      </c>
      <c r="B108" s="9">
        <v>80</v>
      </c>
      <c r="C108" s="9">
        <f t="shared" si="7"/>
        <v>92</v>
      </c>
      <c r="D108" s="9" t="s">
        <v>81</v>
      </c>
      <c r="E108" s="9">
        <v>49</v>
      </c>
      <c r="F108" s="9" t="s">
        <v>4956</v>
      </c>
      <c r="G108" s="9"/>
      <c r="H108" s="9"/>
      <c r="I108" s="9" t="s">
        <v>4965</v>
      </c>
      <c r="J108" s="9" t="s">
        <v>4943</v>
      </c>
      <c r="K108" s="9" t="s">
        <v>4950</v>
      </c>
      <c r="L108" s="9" t="s">
        <v>5180</v>
      </c>
      <c r="M108" s="9" t="str">
        <f t="shared" si="8"/>
        <v>Wind</v>
      </c>
      <c r="N108" s="9">
        <f t="shared" si="9"/>
        <v>80</v>
      </c>
      <c r="O108" s="9">
        <v>49</v>
      </c>
      <c r="P108" s="9">
        <f t="shared" si="13"/>
        <v>92</v>
      </c>
      <c r="Q108" s="9" t="str">
        <f t="shared" si="10"/>
        <v>NS</v>
      </c>
      <c r="R108" s="9" t="str">
        <f t="shared" si="11"/>
        <v>真</v>
      </c>
      <c r="S108" s="9" t="str">
        <f t="shared" si="12"/>
        <v>Slow</v>
      </c>
    </row>
    <row r="109" spans="1:19">
      <c r="A109" s="9" t="s">
        <v>2580</v>
      </c>
      <c r="B109" s="9">
        <v>80</v>
      </c>
      <c r="C109" s="9">
        <f t="shared" si="7"/>
        <v>92</v>
      </c>
      <c r="D109" s="9" t="s">
        <v>73</v>
      </c>
      <c r="E109" s="9">
        <v>49</v>
      </c>
      <c r="F109" s="9" t="s">
        <v>4963</v>
      </c>
      <c r="G109" s="9"/>
      <c r="H109" s="9" t="s">
        <v>4962</v>
      </c>
      <c r="I109" s="9" t="s">
        <v>4965</v>
      </c>
      <c r="J109" s="9" t="s">
        <v>4947</v>
      </c>
      <c r="K109" s="9" t="s">
        <v>4950</v>
      </c>
      <c r="L109" s="9" t="s">
        <v>5181</v>
      </c>
      <c r="M109" s="9" t="str">
        <f t="shared" si="8"/>
        <v>Earth</v>
      </c>
      <c r="N109" s="9">
        <f t="shared" si="9"/>
        <v>80</v>
      </c>
      <c r="O109" s="9">
        <v>49</v>
      </c>
      <c r="P109" s="9">
        <f t="shared" si="13"/>
        <v>92</v>
      </c>
      <c r="Q109" s="9" t="str">
        <f t="shared" si="10"/>
        <v>BS</v>
      </c>
      <c r="R109" s="9" t="str">
        <f t="shared" si="11"/>
        <v>V</v>
      </c>
      <c r="S109" s="9" t="str">
        <f t="shared" si="12"/>
        <v>Slow</v>
      </c>
    </row>
    <row r="110" spans="1:19">
      <c r="A110" s="9" t="s">
        <v>302</v>
      </c>
      <c r="B110" s="9">
        <v>80</v>
      </c>
      <c r="C110" s="9">
        <f t="shared" si="7"/>
        <v>90</v>
      </c>
      <c r="D110" s="9" t="s">
        <v>81</v>
      </c>
      <c r="E110" s="9">
        <v>53</v>
      </c>
      <c r="F110" s="9" t="s">
        <v>28</v>
      </c>
      <c r="G110" s="9">
        <v>1</v>
      </c>
      <c r="H110" s="9"/>
      <c r="I110" s="9"/>
      <c r="J110" s="9" t="s">
        <v>4947</v>
      </c>
      <c r="K110" s="9" t="s">
        <v>4948</v>
      </c>
      <c r="L110" s="17" t="s">
        <v>5182</v>
      </c>
      <c r="M110" s="9" t="str">
        <f t="shared" si="8"/>
        <v>Wind</v>
      </c>
      <c r="N110" s="9">
        <f t="shared" si="9"/>
        <v>80</v>
      </c>
      <c r="O110" s="9">
        <v>53</v>
      </c>
      <c r="P110" s="9">
        <f t="shared" si="13"/>
        <v>90</v>
      </c>
      <c r="Q110" s="9" t="str">
        <f t="shared" si="10"/>
        <v>DR</v>
      </c>
      <c r="R110" s="9" t="str">
        <f t="shared" si="11"/>
        <v>V</v>
      </c>
      <c r="S110" s="9" t="str">
        <f t="shared" si="12"/>
        <v>Medium</v>
      </c>
    </row>
    <row r="111" spans="1:19">
      <c r="A111" s="9" t="s">
        <v>2136</v>
      </c>
      <c r="B111" s="9">
        <v>80</v>
      </c>
      <c r="C111" s="9">
        <f t="shared" si="7"/>
        <v>90</v>
      </c>
      <c r="D111" s="9" t="s">
        <v>102</v>
      </c>
      <c r="E111" s="9">
        <v>53</v>
      </c>
      <c r="F111" s="9" t="s">
        <v>29</v>
      </c>
      <c r="G111" s="9">
        <v>1</v>
      </c>
      <c r="H111" s="9"/>
      <c r="I111" s="9"/>
      <c r="J111" s="9" t="s">
        <v>4943</v>
      </c>
      <c r="K111" s="9" t="s">
        <v>4948</v>
      </c>
      <c r="L111" s="9" t="s">
        <v>5183</v>
      </c>
      <c r="M111" s="9" t="str">
        <f t="shared" si="8"/>
        <v>Fire</v>
      </c>
      <c r="N111" s="9">
        <f t="shared" si="9"/>
        <v>80</v>
      </c>
      <c r="O111" s="9">
        <v>53</v>
      </c>
      <c r="P111" s="9">
        <f t="shared" si="13"/>
        <v>90</v>
      </c>
      <c r="Q111" s="9" t="str">
        <f t="shared" si="10"/>
        <v>BL</v>
      </c>
      <c r="R111" s="9" t="str">
        <f t="shared" si="11"/>
        <v>真</v>
      </c>
      <c r="S111" s="9" t="str">
        <f t="shared" si="12"/>
        <v>Medium</v>
      </c>
    </row>
    <row r="112" spans="1:19">
      <c r="A112" s="9" t="s">
        <v>1334</v>
      </c>
      <c r="B112" s="9">
        <v>80</v>
      </c>
      <c r="C112" s="9">
        <f t="shared" si="7"/>
        <v>90</v>
      </c>
      <c r="D112" s="9" t="s">
        <v>102</v>
      </c>
      <c r="E112" s="9">
        <v>53</v>
      </c>
      <c r="F112" s="9" t="s">
        <v>28</v>
      </c>
      <c r="G112" s="9">
        <v>1</v>
      </c>
      <c r="H112" s="9"/>
      <c r="I112" s="9"/>
      <c r="J112" s="9" t="s">
        <v>4947</v>
      </c>
      <c r="K112" s="9" t="s">
        <v>4948</v>
      </c>
      <c r="L112" s="9" t="s">
        <v>5184</v>
      </c>
      <c r="M112" s="9" t="str">
        <f t="shared" si="8"/>
        <v>Fire</v>
      </c>
      <c r="N112" s="9">
        <f t="shared" si="9"/>
        <v>80</v>
      </c>
      <c r="O112" s="9">
        <v>53</v>
      </c>
      <c r="P112" s="9">
        <f t="shared" si="13"/>
        <v>90</v>
      </c>
      <c r="Q112" s="9" t="str">
        <f t="shared" si="10"/>
        <v>DR</v>
      </c>
      <c r="R112" s="9" t="str">
        <f t="shared" si="11"/>
        <v>V</v>
      </c>
      <c r="S112" s="9" t="str">
        <f t="shared" si="12"/>
        <v>Medium</v>
      </c>
    </row>
    <row r="113" spans="1:19">
      <c r="A113" s="9" t="s">
        <v>1187</v>
      </c>
      <c r="B113" s="9">
        <v>80</v>
      </c>
      <c r="C113" s="9">
        <f t="shared" si="7"/>
        <v>90</v>
      </c>
      <c r="D113" s="9" t="s">
        <v>95</v>
      </c>
      <c r="E113" s="9">
        <v>53</v>
      </c>
      <c r="F113" s="9" t="s">
        <v>4957</v>
      </c>
      <c r="G113" s="9">
        <v>1</v>
      </c>
      <c r="H113" s="9"/>
      <c r="I113" s="9" t="s">
        <v>4965</v>
      </c>
      <c r="J113" s="9" t="s">
        <v>4947</v>
      </c>
      <c r="K113" s="9" t="s">
        <v>4948</v>
      </c>
      <c r="L113" s="9" t="s">
        <v>5185</v>
      </c>
      <c r="M113" s="9" t="str">
        <f t="shared" si="8"/>
        <v>Wood</v>
      </c>
      <c r="N113" s="9">
        <f t="shared" si="9"/>
        <v>80</v>
      </c>
      <c r="O113" s="9">
        <v>53</v>
      </c>
      <c r="P113" s="9">
        <f t="shared" si="13"/>
        <v>90</v>
      </c>
      <c r="Q113" s="9" t="str">
        <f t="shared" si="10"/>
        <v>DR</v>
      </c>
      <c r="R113" s="9" t="str">
        <f t="shared" si="11"/>
        <v>V</v>
      </c>
      <c r="S113" s="9" t="str">
        <f t="shared" si="12"/>
        <v>Medium</v>
      </c>
    </row>
    <row r="114" spans="1:19">
      <c r="A114" s="9" t="s">
        <v>1429</v>
      </c>
      <c r="B114" s="9">
        <v>80</v>
      </c>
      <c r="C114" s="9">
        <f t="shared" si="7"/>
        <v>90</v>
      </c>
      <c r="D114" s="9" t="s">
        <v>81</v>
      </c>
      <c r="E114" s="9">
        <v>53</v>
      </c>
      <c r="F114" s="9" t="s">
        <v>29</v>
      </c>
      <c r="G114" s="9">
        <v>1</v>
      </c>
      <c r="H114" s="9"/>
      <c r="I114" s="9"/>
      <c r="J114" s="9" t="s">
        <v>4943</v>
      </c>
      <c r="K114" s="9" t="s">
        <v>4948</v>
      </c>
      <c r="L114" s="9" t="s">
        <v>5186</v>
      </c>
      <c r="M114" s="9" t="str">
        <f t="shared" si="8"/>
        <v>Wind</v>
      </c>
      <c r="N114" s="9">
        <f t="shared" si="9"/>
        <v>80</v>
      </c>
      <c r="O114" s="9">
        <v>53</v>
      </c>
      <c r="P114" s="9">
        <f t="shared" si="13"/>
        <v>90</v>
      </c>
      <c r="Q114" s="9" t="str">
        <f t="shared" si="10"/>
        <v>BL</v>
      </c>
      <c r="R114" s="9" t="str">
        <f t="shared" si="11"/>
        <v>真</v>
      </c>
      <c r="S114" s="9" t="str">
        <f t="shared" si="12"/>
        <v>Medium</v>
      </c>
    </row>
    <row r="115" spans="1:19">
      <c r="A115" s="9" t="s">
        <v>1675</v>
      </c>
      <c r="B115" s="9">
        <v>80</v>
      </c>
      <c r="C115" s="9">
        <f t="shared" si="7"/>
        <v>90</v>
      </c>
      <c r="D115" s="9" t="s">
        <v>81</v>
      </c>
      <c r="E115" s="9">
        <v>50</v>
      </c>
      <c r="F115" s="9" t="s">
        <v>4949</v>
      </c>
      <c r="G115" s="9"/>
      <c r="H115" s="9"/>
      <c r="I115" s="9"/>
      <c r="J115" s="9" t="s">
        <v>4947</v>
      </c>
      <c r="K115" s="9" t="s">
        <v>4948</v>
      </c>
      <c r="L115" s="9" t="s">
        <v>5187</v>
      </c>
      <c r="M115" s="9" t="str">
        <f t="shared" si="8"/>
        <v>Wind</v>
      </c>
      <c r="N115" s="9">
        <f t="shared" si="9"/>
        <v>80</v>
      </c>
      <c r="O115" s="9">
        <v>50</v>
      </c>
      <c r="P115" s="9">
        <f t="shared" si="13"/>
        <v>90</v>
      </c>
      <c r="Q115" s="9" t="str">
        <f t="shared" si="10"/>
        <v>CA</v>
      </c>
      <c r="R115" s="9" t="str">
        <f t="shared" si="11"/>
        <v>V</v>
      </c>
      <c r="S115" s="9" t="str">
        <f t="shared" si="12"/>
        <v>Medium</v>
      </c>
    </row>
    <row r="116" spans="1:19">
      <c r="A116" s="9" t="s">
        <v>292</v>
      </c>
      <c r="B116" s="9">
        <v>80</v>
      </c>
      <c r="C116" s="9">
        <f t="shared" si="7"/>
        <v>90</v>
      </c>
      <c r="D116" s="9" t="s">
        <v>102</v>
      </c>
      <c r="E116" s="9">
        <v>50</v>
      </c>
      <c r="F116" s="9" t="s">
        <v>4949</v>
      </c>
      <c r="G116" s="9"/>
      <c r="H116" s="9"/>
      <c r="I116" s="9"/>
      <c r="J116" s="9" t="s">
        <v>4947</v>
      </c>
      <c r="K116" s="9" t="s">
        <v>4948</v>
      </c>
      <c r="L116" s="9" t="s">
        <v>5188</v>
      </c>
      <c r="M116" s="9" t="str">
        <f t="shared" si="8"/>
        <v>Fire</v>
      </c>
      <c r="N116" s="9">
        <f t="shared" si="9"/>
        <v>80</v>
      </c>
      <c r="O116" s="9">
        <v>50</v>
      </c>
      <c r="P116" s="9">
        <f t="shared" si="13"/>
        <v>90</v>
      </c>
      <c r="Q116" s="9" t="str">
        <f t="shared" si="10"/>
        <v>CA</v>
      </c>
      <c r="R116" s="9" t="str">
        <f t="shared" si="11"/>
        <v>V</v>
      </c>
      <c r="S116" s="9" t="str">
        <f t="shared" si="12"/>
        <v>Medium</v>
      </c>
    </row>
    <row r="117" spans="1:19">
      <c r="A117" s="9" t="s">
        <v>1192</v>
      </c>
      <c r="B117" s="9">
        <v>80</v>
      </c>
      <c r="C117" s="9">
        <f t="shared" si="7"/>
        <v>90</v>
      </c>
      <c r="D117" s="9" t="s">
        <v>95</v>
      </c>
      <c r="E117" s="9">
        <v>49</v>
      </c>
      <c r="F117" s="9" t="s">
        <v>4955</v>
      </c>
      <c r="G117" s="9"/>
      <c r="H117" s="9"/>
      <c r="I117" s="9"/>
      <c r="J117" s="9" t="s">
        <v>4947</v>
      </c>
      <c r="K117" s="9" t="s">
        <v>4948</v>
      </c>
      <c r="L117" s="9" t="s">
        <v>5189</v>
      </c>
      <c r="M117" s="9" t="str">
        <f t="shared" si="8"/>
        <v>Wood</v>
      </c>
      <c r="N117" s="9">
        <f t="shared" si="9"/>
        <v>80</v>
      </c>
      <c r="O117" s="9">
        <v>49</v>
      </c>
      <c r="P117" s="9">
        <f t="shared" si="13"/>
        <v>90</v>
      </c>
      <c r="Q117" s="9" t="str">
        <f t="shared" si="10"/>
        <v>SC</v>
      </c>
      <c r="R117" s="9" t="str">
        <f t="shared" si="11"/>
        <v>V</v>
      </c>
      <c r="S117" s="9" t="str">
        <f t="shared" si="12"/>
        <v>Medium</v>
      </c>
    </row>
    <row r="118" spans="1:19">
      <c r="A118" s="9" t="s">
        <v>85</v>
      </c>
      <c r="B118" s="9">
        <v>80</v>
      </c>
      <c r="C118" s="9">
        <f t="shared" si="7"/>
        <v>90</v>
      </c>
      <c r="D118" s="9" t="s">
        <v>81</v>
      </c>
      <c r="E118" s="9">
        <v>49</v>
      </c>
      <c r="F118" s="9" t="s">
        <v>4955</v>
      </c>
      <c r="G118" s="9"/>
      <c r="H118" s="9"/>
      <c r="I118" s="9" t="s">
        <v>4965</v>
      </c>
      <c r="J118" s="9" t="s">
        <v>4947</v>
      </c>
      <c r="K118" s="9" t="s">
        <v>4948</v>
      </c>
      <c r="L118" s="9" t="s">
        <v>5190</v>
      </c>
      <c r="M118" s="9" t="str">
        <f t="shared" si="8"/>
        <v>Wind</v>
      </c>
      <c r="N118" s="9">
        <f t="shared" si="9"/>
        <v>80</v>
      </c>
      <c r="O118" s="9">
        <v>49</v>
      </c>
      <c r="P118" s="9">
        <f t="shared" si="13"/>
        <v>90</v>
      </c>
      <c r="Q118" s="9" t="str">
        <f t="shared" si="10"/>
        <v>SC</v>
      </c>
      <c r="R118" s="9" t="str">
        <f t="shared" si="11"/>
        <v>V</v>
      </c>
      <c r="S118" s="9" t="str">
        <f t="shared" si="12"/>
        <v>Medium</v>
      </c>
    </row>
    <row r="119" spans="1:19">
      <c r="A119" s="9" t="s">
        <v>369</v>
      </c>
      <c r="B119" s="9">
        <v>80</v>
      </c>
      <c r="C119" s="9">
        <f t="shared" si="7"/>
        <v>90</v>
      </c>
      <c r="D119" s="9" t="s">
        <v>73</v>
      </c>
      <c r="E119" s="9">
        <v>49</v>
      </c>
      <c r="F119" s="9" t="s">
        <v>4956</v>
      </c>
      <c r="G119" s="9"/>
      <c r="H119" s="9"/>
      <c r="I119" s="9" t="s">
        <v>4975</v>
      </c>
      <c r="J119" s="9" t="s">
        <v>4947</v>
      </c>
      <c r="K119" s="9" t="s">
        <v>4948</v>
      </c>
      <c r="L119" s="17" t="s">
        <v>5191</v>
      </c>
      <c r="M119" s="9" t="str">
        <f t="shared" si="8"/>
        <v>Earth</v>
      </c>
      <c r="N119" s="9">
        <f t="shared" si="9"/>
        <v>80</v>
      </c>
      <c r="O119" s="9">
        <v>49</v>
      </c>
      <c r="P119" s="9">
        <f t="shared" si="13"/>
        <v>90</v>
      </c>
      <c r="Q119" s="9" t="str">
        <f t="shared" si="10"/>
        <v>NS</v>
      </c>
      <c r="R119" s="9" t="str">
        <f t="shared" si="11"/>
        <v>V</v>
      </c>
      <c r="S119" s="9" t="str">
        <f t="shared" si="12"/>
        <v>Medium</v>
      </c>
    </row>
    <row r="120" spans="1:19">
      <c r="A120" s="9" t="s">
        <v>727</v>
      </c>
      <c r="B120" s="9">
        <v>80</v>
      </c>
      <c r="C120" s="9">
        <f t="shared" si="7"/>
        <v>90</v>
      </c>
      <c r="D120" s="9" t="s">
        <v>102</v>
      </c>
      <c r="E120" s="9">
        <v>49</v>
      </c>
      <c r="F120" s="9" t="s">
        <v>4963</v>
      </c>
      <c r="G120" s="9"/>
      <c r="H120" s="9"/>
      <c r="I120" s="9"/>
      <c r="J120" s="9" t="s">
        <v>4947</v>
      </c>
      <c r="K120" s="9" t="s">
        <v>4948</v>
      </c>
      <c r="L120" s="9" t="s">
        <v>5192</v>
      </c>
      <c r="M120" s="9" t="str">
        <f t="shared" si="8"/>
        <v>Fire</v>
      </c>
      <c r="N120" s="9">
        <f t="shared" si="9"/>
        <v>80</v>
      </c>
      <c r="O120" s="9">
        <v>49</v>
      </c>
      <c r="P120" s="9">
        <f t="shared" si="13"/>
        <v>90</v>
      </c>
      <c r="Q120" s="9" t="str">
        <f t="shared" si="10"/>
        <v>BS</v>
      </c>
      <c r="R120" s="9" t="str">
        <f t="shared" si="11"/>
        <v>V</v>
      </c>
      <c r="S120" s="9" t="str">
        <f t="shared" si="12"/>
        <v>Medium</v>
      </c>
    </row>
    <row r="121" spans="1:19">
      <c r="A121" s="9" t="s">
        <v>136</v>
      </c>
      <c r="B121" s="9">
        <v>73</v>
      </c>
      <c r="C121" s="9">
        <f t="shared" si="7"/>
        <v>89</v>
      </c>
      <c r="D121" s="9" t="s">
        <v>102</v>
      </c>
      <c r="E121" s="9">
        <v>46</v>
      </c>
      <c r="F121" s="9" t="s">
        <v>4956</v>
      </c>
      <c r="G121" s="9"/>
      <c r="H121" s="9"/>
      <c r="I121" s="9"/>
      <c r="J121" s="9" t="s">
        <v>4964</v>
      </c>
      <c r="K121" s="9" t="s">
        <v>4948</v>
      </c>
      <c r="L121" s="9" t="s">
        <v>5193</v>
      </c>
      <c r="M121" s="9" t="str">
        <f t="shared" si="8"/>
        <v>Fire</v>
      </c>
      <c r="N121" s="9">
        <f t="shared" si="9"/>
        <v>73</v>
      </c>
      <c r="O121" s="9">
        <v>46</v>
      </c>
      <c r="P121" s="9">
        <f t="shared" si="13"/>
        <v>89</v>
      </c>
      <c r="Q121" s="9" t="str">
        <f t="shared" si="10"/>
        <v>NS</v>
      </c>
      <c r="R121" s="9" t="str">
        <f t="shared" si="11"/>
        <v>G</v>
      </c>
      <c r="S121" s="9" t="str">
        <f t="shared" si="12"/>
        <v>Medium</v>
      </c>
    </row>
    <row r="122" spans="1:19">
      <c r="A122" s="9" t="s">
        <v>152</v>
      </c>
      <c r="B122" s="9">
        <v>80</v>
      </c>
      <c r="C122" s="9">
        <f t="shared" si="7"/>
        <v>88</v>
      </c>
      <c r="D122" s="9" t="s">
        <v>102</v>
      </c>
      <c r="E122" s="9">
        <v>50</v>
      </c>
      <c r="F122" s="9" t="s">
        <v>4942</v>
      </c>
      <c r="G122" s="9"/>
      <c r="H122" s="9"/>
      <c r="I122" s="9"/>
      <c r="J122" s="9" t="s">
        <v>4947</v>
      </c>
      <c r="K122" s="9" t="s">
        <v>4944</v>
      </c>
      <c r="L122" s="9" t="s">
        <v>5194</v>
      </c>
      <c r="M122" s="9" t="str">
        <f t="shared" si="8"/>
        <v>Fire</v>
      </c>
      <c r="N122" s="9">
        <f t="shared" si="9"/>
        <v>80</v>
      </c>
      <c r="O122" s="9">
        <v>50</v>
      </c>
      <c r="P122" s="9">
        <f t="shared" si="13"/>
        <v>88</v>
      </c>
      <c r="Q122" s="9" t="str">
        <f t="shared" si="10"/>
        <v>P1</v>
      </c>
      <c r="R122" s="9" t="str">
        <f t="shared" si="11"/>
        <v>V</v>
      </c>
      <c r="S122" s="9" t="str">
        <f t="shared" si="12"/>
        <v>Fast</v>
      </c>
    </row>
    <row r="123" spans="1:19">
      <c r="A123" s="9" t="s">
        <v>683</v>
      </c>
      <c r="B123" s="9">
        <v>80</v>
      </c>
      <c r="C123" s="9">
        <f t="shared" si="7"/>
        <v>88</v>
      </c>
      <c r="D123" s="9" t="s">
        <v>95</v>
      </c>
      <c r="E123" s="9">
        <v>49</v>
      </c>
      <c r="F123" s="9" t="s">
        <v>4955</v>
      </c>
      <c r="G123" s="9"/>
      <c r="H123" s="9"/>
      <c r="I123" s="9"/>
      <c r="J123" s="9" t="s">
        <v>4943</v>
      </c>
      <c r="K123" s="9" t="s">
        <v>4944</v>
      </c>
      <c r="L123" s="9" t="s">
        <v>5195</v>
      </c>
      <c r="M123" s="9" t="str">
        <f t="shared" si="8"/>
        <v>Wood</v>
      </c>
      <c r="N123" s="9">
        <f t="shared" si="9"/>
        <v>80</v>
      </c>
      <c r="O123" s="9">
        <v>49</v>
      </c>
      <c r="P123" s="9">
        <f t="shared" si="13"/>
        <v>88</v>
      </c>
      <c r="Q123" s="9" t="str">
        <f t="shared" si="10"/>
        <v>SC</v>
      </c>
      <c r="R123" s="9" t="str">
        <f t="shared" si="11"/>
        <v>真</v>
      </c>
      <c r="S123" s="9" t="str">
        <f t="shared" si="12"/>
        <v>Fast</v>
      </c>
    </row>
    <row r="124" spans="1:19">
      <c r="A124" s="9" t="s">
        <v>4974</v>
      </c>
      <c r="B124" s="9">
        <v>80</v>
      </c>
      <c r="C124" s="9">
        <f t="shared" si="7"/>
        <v>88</v>
      </c>
      <c r="D124" s="9" t="s">
        <v>81</v>
      </c>
      <c r="E124" s="9">
        <v>49</v>
      </c>
      <c r="F124" s="9" t="s">
        <v>4956</v>
      </c>
      <c r="G124" s="9"/>
      <c r="H124" s="9"/>
      <c r="I124" s="9" t="s">
        <v>4965</v>
      </c>
      <c r="J124" s="9" t="s">
        <v>4943</v>
      </c>
      <c r="K124" s="9" t="s">
        <v>4944</v>
      </c>
      <c r="L124" s="9" t="s">
        <v>5196</v>
      </c>
      <c r="M124" s="9" t="str">
        <f t="shared" si="8"/>
        <v>Wind</v>
      </c>
      <c r="N124" s="9">
        <f t="shared" si="9"/>
        <v>80</v>
      </c>
      <c r="O124" s="9">
        <v>49</v>
      </c>
      <c r="P124" s="9">
        <f t="shared" si="13"/>
        <v>88</v>
      </c>
      <c r="Q124" s="9" t="str">
        <f t="shared" si="10"/>
        <v>NS</v>
      </c>
      <c r="R124" s="9" t="str">
        <f t="shared" si="11"/>
        <v>真</v>
      </c>
      <c r="S124" s="9" t="str">
        <f t="shared" si="12"/>
        <v>Fast</v>
      </c>
    </row>
    <row r="125" spans="1:19">
      <c r="A125" s="9" t="s">
        <v>143</v>
      </c>
      <c r="B125" s="9">
        <v>80</v>
      </c>
      <c r="C125" s="9">
        <f t="shared" si="7"/>
        <v>88</v>
      </c>
      <c r="D125" s="9" t="s">
        <v>95</v>
      </c>
      <c r="E125" s="9">
        <v>49</v>
      </c>
      <c r="F125" s="9" t="s">
        <v>4956</v>
      </c>
      <c r="G125" s="9"/>
      <c r="H125" s="9"/>
      <c r="I125" s="9"/>
      <c r="J125" s="9" t="s">
        <v>4947</v>
      </c>
      <c r="K125" s="9" t="s">
        <v>4944</v>
      </c>
      <c r="L125" s="9" t="s">
        <v>5197</v>
      </c>
      <c r="M125" s="9" t="str">
        <f t="shared" si="8"/>
        <v>Wood</v>
      </c>
      <c r="N125" s="9">
        <f t="shared" si="9"/>
        <v>80</v>
      </c>
      <c r="O125" s="9">
        <v>49</v>
      </c>
      <c r="P125" s="9">
        <f t="shared" si="13"/>
        <v>88</v>
      </c>
      <c r="Q125" s="9" t="str">
        <f t="shared" si="10"/>
        <v>NS</v>
      </c>
      <c r="R125" s="9" t="str">
        <f t="shared" si="11"/>
        <v>V</v>
      </c>
      <c r="S125" s="9" t="str">
        <f t="shared" si="12"/>
        <v>Fast</v>
      </c>
    </row>
    <row r="126" spans="1:19">
      <c r="A126" s="9" t="s">
        <v>334</v>
      </c>
      <c r="B126" s="9">
        <v>74</v>
      </c>
      <c r="C126" s="9">
        <f t="shared" si="7"/>
        <v>86</v>
      </c>
      <c r="D126" s="9" t="s">
        <v>95</v>
      </c>
      <c r="E126" s="9">
        <v>49</v>
      </c>
      <c r="F126" s="9" t="s">
        <v>28</v>
      </c>
      <c r="G126" s="9">
        <v>5</v>
      </c>
      <c r="H126" s="9"/>
      <c r="I126" s="9"/>
      <c r="J126" s="9" t="s">
        <v>4943</v>
      </c>
      <c r="K126" s="9" t="s">
        <v>4950</v>
      </c>
      <c r="L126" s="9" t="s">
        <v>5198</v>
      </c>
      <c r="M126" s="9" t="str">
        <f t="shared" si="8"/>
        <v>Wood</v>
      </c>
      <c r="N126" s="9">
        <f t="shared" si="9"/>
        <v>74</v>
      </c>
      <c r="O126" s="9">
        <v>49</v>
      </c>
      <c r="P126" s="9">
        <f t="shared" si="13"/>
        <v>86</v>
      </c>
      <c r="Q126" s="9" t="str">
        <f t="shared" si="10"/>
        <v>DR</v>
      </c>
      <c r="R126" s="9" t="str">
        <f t="shared" si="11"/>
        <v>真</v>
      </c>
      <c r="S126" s="9" t="str">
        <f t="shared" si="12"/>
        <v>Slow</v>
      </c>
    </row>
    <row r="127" spans="1:19">
      <c r="A127" s="9" t="s">
        <v>657</v>
      </c>
      <c r="B127" s="9">
        <v>73</v>
      </c>
      <c r="C127" s="9">
        <f t="shared" si="7"/>
        <v>85</v>
      </c>
      <c r="D127" s="9" t="s">
        <v>73</v>
      </c>
      <c r="E127" s="9">
        <v>50</v>
      </c>
      <c r="F127" s="9" t="s">
        <v>4954</v>
      </c>
      <c r="G127" s="9">
        <v>1</v>
      </c>
      <c r="H127" s="9" t="s">
        <v>4952</v>
      </c>
      <c r="I127" s="9"/>
      <c r="J127" s="9" t="s">
        <v>4943</v>
      </c>
      <c r="K127" s="9" t="s">
        <v>4950</v>
      </c>
      <c r="L127" s="9" t="s">
        <v>5199</v>
      </c>
      <c r="M127" s="9" t="str">
        <f t="shared" si="8"/>
        <v>Earth</v>
      </c>
      <c r="N127" s="9">
        <f t="shared" si="9"/>
        <v>73</v>
      </c>
      <c r="O127" s="9">
        <v>50</v>
      </c>
      <c r="P127" s="9">
        <f t="shared" si="13"/>
        <v>85</v>
      </c>
      <c r="Q127" s="9" t="str">
        <f t="shared" si="10"/>
        <v>BB</v>
      </c>
      <c r="R127" s="9" t="str">
        <f t="shared" si="11"/>
        <v>真</v>
      </c>
      <c r="S127" s="9" t="str">
        <f t="shared" si="12"/>
        <v>Slow</v>
      </c>
    </row>
    <row r="128" spans="1:19">
      <c r="A128" s="9" t="s">
        <v>407</v>
      </c>
      <c r="B128" s="9">
        <v>73</v>
      </c>
      <c r="C128" s="9">
        <f t="shared" si="7"/>
        <v>85</v>
      </c>
      <c r="D128" s="9" t="s">
        <v>81</v>
      </c>
      <c r="E128" s="9">
        <v>50</v>
      </c>
      <c r="F128" s="9" t="s">
        <v>4960</v>
      </c>
      <c r="G128" s="9">
        <v>1</v>
      </c>
      <c r="H128" s="9"/>
      <c r="I128" s="9"/>
      <c r="J128" s="9" t="s">
        <v>4947</v>
      </c>
      <c r="K128" s="9" t="s">
        <v>4950</v>
      </c>
      <c r="L128" s="9" t="s">
        <v>5200</v>
      </c>
      <c r="M128" s="9" t="str">
        <f t="shared" si="8"/>
        <v>Wind</v>
      </c>
      <c r="N128" s="9">
        <f t="shared" si="9"/>
        <v>73</v>
      </c>
      <c r="O128" s="9">
        <v>50</v>
      </c>
      <c r="P128" s="9">
        <f t="shared" si="13"/>
        <v>85</v>
      </c>
      <c r="Q128" s="9" t="str">
        <f t="shared" si="10"/>
        <v>BL</v>
      </c>
      <c r="R128" s="9" t="str">
        <f t="shared" si="11"/>
        <v>V</v>
      </c>
      <c r="S128" s="9" t="str">
        <f t="shared" si="12"/>
        <v>Slow</v>
      </c>
    </row>
    <row r="129" spans="1:19">
      <c r="A129" s="9" t="s">
        <v>204</v>
      </c>
      <c r="B129" s="9">
        <v>73</v>
      </c>
      <c r="C129" s="9">
        <f t="shared" si="7"/>
        <v>85</v>
      </c>
      <c r="D129" s="9" t="s">
        <v>95</v>
      </c>
      <c r="E129" s="9">
        <v>47</v>
      </c>
      <c r="F129" s="9" t="s">
        <v>4949</v>
      </c>
      <c r="G129" s="9"/>
      <c r="H129" s="9"/>
      <c r="I129" s="9"/>
      <c r="J129" s="9" t="s">
        <v>4947</v>
      </c>
      <c r="K129" s="9" t="s">
        <v>4950</v>
      </c>
      <c r="L129" s="17" t="s">
        <v>5201</v>
      </c>
      <c r="M129" s="9" t="str">
        <f t="shared" si="8"/>
        <v>Wood</v>
      </c>
      <c r="N129" s="9">
        <f t="shared" si="9"/>
        <v>73</v>
      </c>
      <c r="O129" s="9">
        <v>47</v>
      </c>
      <c r="P129" s="9">
        <f t="shared" si="13"/>
        <v>85</v>
      </c>
      <c r="Q129" s="9" t="str">
        <f t="shared" si="10"/>
        <v>CA</v>
      </c>
      <c r="R129" s="9" t="str">
        <f t="shared" si="11"/>
        <v>V</v>
      </c>
      <c r="S129" s="9" t="str">
        <f t="shared" si="12"/>
        <v>Slow</v>
      </c>
    </row>
    <row r="130" spans="1:19">
      <c r="A130" s="9" t="s">
        <v>591</v>
      </c>
      <c r="B130" s="9">
        <v>73</v>
      </c>
      <c r="C130" s="9">
        <f t="shared" ref="C130:C193" si="14">B130+IF(J130="G",14,8)+IF(K130="普",2,IF(K130="遅",4,0))</f>
        <v>85</v>
      </c>
      <c r="D130" s="9" t="s">
        <v>81</v>
      </c>
      <c r="E130" s="9">
        <v>46</v>
      </c>
      <c r="F130" s="9" t="s">
        <v>4956</v>
      </c>
      <c r="G130" s="9"/>
      <c r="H130" s="9"/>
      <c r="I130" s="9"/>
      <c r="J130" s="9" t="s">
        <v>4943</v>
      </c>
      <c r="K130" s="9" t="s">
        <v>4950</v>
      </c>
      <c r="L130" s="9" t="s">
        <v>5202</v>
      </c>
      <c r="M130" s="9" t="str">
        <f t="shared" ref="M130:M193" si="15">IF(D130="山","Earth",IF(D130="風","Wind",IF(D130="火","Fire","Wood")))</f>
        <v>Wind</v>
      </c>
      <c r="N130" s="9">
        <f t="shared" ref="N130:N193" si="16">B130</f>
        <v>73</v>
      </c>
      <c r="O130" s="9">
        <v>46</v>
      </c>
      <c r="P130" s="9">
        <f t="shared" si="13"/>
        <v>85</v>
      </c>
      <c r="Q130" s="9" t="str">
        <f t="shared" ref="Q130:Q193" si="17">F130</f>
        <v>NS</v>
      </c>
      <c r="R130" s="9" t="str">
        <f t="shared" ref="R130:R193" si="18">J130</f>
        <v>真</v>
      </c>
      <c r="S130" s="9" t="str">
        <f t="shared" ref="S130:S193" si="19">IF(K130="普","Medium",IF(K130="早","Fast","Slow"))</f>
        <v>Slow</v>
      </c>
    </row>
    <row r="131" spans="1:19">
      <c r="A131" s="9" t="s">
        <v>119</v>
      </c>
      <c r="B131" s="9">
        <v>73</v>
      </c>
      <c r="C131" s="9">
        <f t="shared" si="14"/>
        <v>85</v>
      </c>
      <c r="D131" s="9" t="s">
        <v>73</v>
      </c>
      <c r="E131" s="9">
        <v>46</v>
      </c>
      <c r="F131" s="9" t="s">
        <v>4956</v>
      </c>
      <c r="G131" s="9"/>
      <c r="H131" s="9"/>
      <c r="I131" s="9"/>
      <c r="J131" s="9" t="s">
        <v>4943</v>
      </c>
      <c r="K131" s="9" t="s">
        <v>4950</v>
      </c>
      <c r="L131" s="17" t="s">
        <v>5203</v>
      </c>
      <c r="M131" s="9" t="str">
        <f t="shared" si="15"/>
        <v>Earth</v>
      </c>
      <c r="N131" s="9">
        <f t="shared" si="16"/>
        <v>73</v>
      </c>
      <c r="O131" s="9">
        <v>46</v>
      </c>
      <c r="P131" s="9">
        <f t="shared" ref="P131:P194" si="20">C131</f>
        <v>85</v>
      </c>
      <c r="Q131" s="9" t="str">
        <f t="shared" si="17"/>
        <v>NS</v>
      </c>
      <c r="R131" s="9" t="str">
        <f t="shared" si="18"/>
        <v>真</v>
      </c>
      <c r="S131" s="9" t="str">
        <f t="shared" si="19"/>
        <v>Slow</v>
      </c>
    </row>
    <row r="132" spans="1:19">
      <c r="A132" s="9" t="s">
        <v>529</v>
      </c>
      <c r="B132" s="9">
        <v>73</v>
      </c>
      <c r="C132" s="9">
        <f t="shared" si="14"/>
        <v>83</v>
      </c>
      <c r="D132" s="9" t="s">
        <v>73</v>
      </c>
      <c r="E132" s="9">
        <v>50</v>
      </c>
      <c r="F132" s="9" t="s">
        <v>4954</v>
      </c>
      <c r="G132" s="9">
        <v>1</v>
      </c>
      <c r="H132" s="9" t="s">
        <v>4952</v>
      </c>
      <c r="I132" s="9"/>
      <c r="J132" s="9" t="s">
        <v>4943</v>
      </c>
      <c r="K132" s="9" t="s">
        <v>4948</v>
      </c>
      <c r="L132" s="9" t="s">
        <v>5204</v>
      </c>
      <c r="M132" s="9" t="str">
        <f t="shared" si="15"/>
        <v>Earth</v>
      </c>
      <c r="N132" s="9">
        <f t="shared" si="16"/>
        <v>73</v>
      </c>
      <c r="O132" s="9">
        <v>50</v>
      </c>
      <c r="P132" s="9">
        <f t="shared" si="20"/>
        <v>83</v>
      </c>
      <c r="Q132" s="9" t="str">
        <f t="shared" si="17"/>
        <v>BB</v>
      </c>
      <c r="R132" s="9" t="str">
        <f t="shared" si="18"/>
        <v>真</v>
      </c>
      <c r="S132" s="9" t="str">
        <f t="shared" si="19"/>
        <v>Medium</v>
      </c>
    </row>
    <row r="133" spans="1:19">
      <c r="A133" s="9" t="s">
        <v>608</v>
      </c>
      <c r="B133" s="9">
        <v>73</v>
      </c>
      <c r="C133" s="9">
        <f t="shared" si="14"/>
        <v>83</v>
      </c>
      <c r="D133" s="9" t="s">
        <v>102</v>
      </c>
      <c r="E133" s="9">
        <v>50</v>
      </c>
      <c r="F133" s="9" t="s">
        <v>29</v>
      </c>
      <c r="G133" s="9">
        <v>1</v>
      </c>
      <c r="H133" s="9"/>
      <c r="I133" s="9"/>
      <c r="J133" s="9" t="s">
        <v>4943</v>
      </c>
      <c r="K133" s="9" t="s">
        <v>4948</v>
      </c>
      <c r="L133" s="9" t="s">
        <v>5205</v>
      </c>
      <c r="M133" s="9" t="str">
        <f t="shared" si="15"/>
        <v>Fire</v>
      </c>
      <c r="N133" s="9">
        <f t="shared" si="16"/>
        <v>73</v>
      </c>
      <c r="O133" s="9">
        <v>50</v>
      </c>
      <c r="P133" s="9">
        <f t="shared" si="20"/>
        <v>83</v>
      </c>
      <c r="Q133" s="9" t="str">
        <f t="shared" si="17"/>
        <v>BL</v>
      </c>
      <c r="R133" s="9" t="str">
        <f t="shared" si="18"/>
        <v>真</v>
      </c>
      <c r="S133" s="9" t="str">
        <f t="shared" si="19"/>
        <v>Medium</v>
      </c>
    </row>
    <row r="134" spans="1:19">
      <c r="A134" s="9" t="s">
        <v>1001</v>
      </c>
      <c r="B134" s="9">
        <v>73</v>
      </c>
      <c r="C134" s="9">
        <f t="shared" si="14"/>
        <v>83</v>
      </c>
      <c r="D134" s="9" t="s">
        <v>73</v>
      </c>
      <c r="E134" s="9">
        <v>50</v>
      </c>
      <c r="F134" s="9" t="s">
        <v>28</v>
      </c>
      <c r="G134" s="9">
        <v>1</v>
      </c>
      <c r="H134" s="9"/>
      <c r="I134" s="9" t="s">
        <v>4965</v>
      </c>
      <c r="J134" s="9" t="s">
        <v>4947</v>
      </c>
      <c r="K134" s="9" t="s">
        <v>4948</v>
      </c>
      <c r="L134" s="9" t="s">
        <v>5206</v>
      </c>
      <c r="M134" s="9" t="str">
        <f t="shared" si="15"/>
        <v>Earth</v>
      </c>
      <c r="N134" s="9">
        <f t="shared" si="16"/>
        <v>73</v>
      </c>
      <c r="O134" s="9">
        <v>50</v>
      </c>
      <c r="P134" s="9">
        <f t="shared" si="20"/>
        <v>83</v>
      </c>
      <c r="Q134" s="9" t="str">
        <f t="shared" si="17"/>
        <v>DR</v>
      </c>
      <c r="R134" s="9" t="str">
        <f t="shared" si="18"/>
        <v>V</v>
      </c>
      <c r="S134" s="9" t="str">
        <f t="shared" si="19"/>
        <v>Medium</v>
      </c>
    </row>
    <row r="135" spans="1:19">
      <c r="A135" s="9" t="s">
        <v>589</v>
      </c>
      <c r="B135" s="9">
        <v>73</v>
      </c>
      <c r="C135" s="9">
        <f t="shared" si="14"/>
        <v>83</v>
      </c>
      <c r="D135" s="9" t="s">
        <v>81</v>
      </c>
      <c r="E135" s="9">
        <v>50</v>
      </c>
      <c r="F135" s="9" t="s">
        <v>28</v>
      </c>
      <c r="G135" s="9">
        <v>1</v>
      </c>
      <c r="H135" s="9"/>
      <c r="I135" s="9"/>
      <c r="J135" s="9" t="s">
        <v>4943</v>
      </c>
      <c r="K135" s="9" t="s">
        <v>4948</v>
      </c>
      <c r="L135" s="9" t="s">
        <v>5207</v>
      </c>
      <c r="M135" s="9" t="str">
        <f t="shared" si="15"/>
        <v>Wind</v>
      </c>
      <c r="N135" s="9">
        <f t="shared" si="16"/>
        <v>73</v>
      </c>
      <c r="O135" s="9">
        <v>50</v>
      </c>
      <c r="P135" s="9">
        <f t="shared" si="20"/>
        <v>83</v>
      </c>
      <c r="Q135" s="9" t="str">
        <f t="shared" si="17"/>
        <v>DR</v>
      </c>
      <c r="R135" s="9" t="str">
        <f t="shared" si="18"/>
        <v>真</v>
      </c>
      <c r="S135" s="9" t="str">
        <f t="shared" si="19"/>
        <v>Medium</v>
      </c>
    </row>
    <row r="136" spans="1:19">
      <c r="A136" s="9" t="s">
        <v>482</v>
      </c>
      <c r="B136" s="9">
        <v>75</v>
      </c>
      <c r="C136" s="9">
        <f t="shared" si="14"/>
        <v>83</v>
      </c>
      <c r="D136" s="9" t="s">
        <v>95</v>
      </c>
      <c r="E136" s="9">
        <v>48</v>
      </c>
      <c r="F136" s="9" t="s">
        <v>4953</v>
      </c>
      <c r="G136" s="9">
        <v>10</v>
      </c>
      <c r="H136" s="9"/>
      <c r="I136" s="9"/>
      <c r="J136" s="9" t="s">
        <v>4947</v>
      </c>
      <c r="K136" s="9" t="s">
        <v>4944</v>
      </c>
      <c r="L136" s="17" t="s">
        <v>5208</v>
      </c>
      <c r="M136" s="9" t="str">
        <f t="shared" si="15"/>
        <v>Wood</v>
      </c>
      <c r="N136" s="9">
        <f t="shared" si="16"/>
        <v>75</v>
      </c>
      <c r="O136" s="9">
        <v>48</v>
      </c>
      <c r="P136" s="9">
        <f t="shared" si="20"/>
        <v>83</v>
      </c>
      <c r="Q136" s="9" t="str">
        <f t="shared" si="17"/>
        <v>BL</v>
      </c>
      <c r="R136" s="9" t="str">
        <f t="shared" si="18"/>
        <v>V</v>
      </c>
      <c r="S136" s="9" t="str">
        <f t="shared" si="19"/>
        <v>Fast</v>
      </c>
    </row>
    <row r="137" spans="1:19">
      <c r="A137" s="9" t="s">
        <v>240</v>
      </c>
      <c r="B137" s="9">
        <v>73</v>
      </c>
      <c r="C137" s="9">
        <f t="shared" si="14"/>
        <v>83</v>
      </c>
      <c r="D137" s="9" t="s">
        <v>102</v>
      </c>
      <c r="E137" s="9">
        <v>47</v>
      </c>
      <c r="F137" s="9" t="s">
        <v>4942</v>
      </c>
      <c r="G137" s="9"/>
      <c r="H137" s="9"/>
      <c r="I137" s="9"/>
      <c r="J137" s="9" t="s">
        <v>4947</v>
      </c>
      <c r="K137" s="9" t="s">
        <v>4948</v>
      </c>
      <c r="L137" s="9" t="s">
        <v>5209</v>
      </c>
      <c r="M137" s="9" t="str">
        <f t="shared" si="15"/>
        <v>Fire</v>
      </c>
      <c r="N137" s="9">
        <f t="shared" si="16"/>
        <v>73</v>
      </c>
      <c r="O137" s="9">
        <v>47</v>
      </c>
      <c r="P137" s="9">
        <f t="shared" si="20"/>
        <v>83</v>
      </c>
      <c r="Q137" s="9" t="str">
        <f t="shared" si="17"/>
        <v>P1</v>
      </c>
      <c r="R137" s="9" t="str">
        <f t="shared" si="18"/>
        <v>V</v>
      </c>
      <c r="S137" s="9" t="str">
        <f t="shared" si="19"/>
        <v>Medium</v>
      </c>
    </row>
    <row r="138" spans="1:19">
      <c r="A138" s="9" t="s">
        <v>883</v>
      </c>
      <c r="B138" s="9">
        <v>73</v>
      </c>
      <c r="C138" s="9">
        <f t="shared" si="14"/>
        <v>83</v>
      </c>
      <c r="D138" s="9" t="s">
        <v>95</v>
      </c>
      <c r="E138" s="9">
        <v>47</v>
      </c>
      <c r="F138" s="9" t="s">
        <v>4949</v>
      </c>
      <c r="G138" s="9"/>
      <c r="H138" s="9"/>
      <c r="I138" s="9"/>
      <c r="J138" s="9" t="s">
        <v>4947</v>
      </c>
      <c r="K138" s="9" t="s">
        <v>4948</v>
      </c>
      <c r="L138" s="9" t="s">
        <v>5210</v>
      </c>
      <c r="M138" s="9" t="str">
        <f t="shared" si="15"/>
        <v>Wood</v>
      </c>
      <c r="N138" s="9">
        <f t="shared" si="16"/>
        <v>73</v>
      </c>
      <c r="O138" s="9">
        <v>47</v>
      </c>
      <c r="P138" s="9">
        <f t="shared" si="20"/>
        <v>83</v>
      </c>
      <c r="Q138" s="9" t="str">
        <f t="shared" si="17"/>
        <v>CA</v>
      </c>
      <c r="R138" s="9" t="str">
        <f t="shared" si="18"/>
        <v>V</v>
      </c>
      <c r="S138" s="9" t="str">
        <f t="shared" si="19"/>
        <v>Medium</v>
      </c>
    </row>
    <row r="139" spans="1:19">
      <c r="A139" s="9" t="s">
        <v>437</v>
      </c>
      <c r="B139" s="9">
        <v>73</v>
      </c>
      <c r="C139" s="9">
        <f t="shared" si="14"/>
        <v>83</v>
      </c>
      <c r="D139" s="9" t="s">
        <v>95</v>
      </c>
      <c r="E139" s="9">
        <v>46</v>
      </c>
      <c r="F139" s="9" t="s">
        <v>4956</v>
      </c>
      <c r="G139" s="9"/>
      <c r="H139" s="9"/>
      <c r="I139" s="9" t="s">
        <v>4965</v>
      </c>
      <c r="J139" s="9" t="s">
        <v>4947</v>
      </c>
      <c r="K139" s="9" t="s">
        <v>4948</v>
      </c>
      <c r="L139" s="9" t="s">
        <v>5211</v>
      </c>
      <c r="M139" s="9" t="str">
        <f t="shared" si="15"/>
        <v>Wood</v>
      </c>
      <c r="N139" s="9">
        <f t="shared" si="16"/>
        <v>73</v>
      </c>
      <c r="O139" s="9">
        <v>46</v>
      </c>
      <c r="P139" s="9">
        <f t="shared" si="20"/>
        <v>83</v>
      </c>
      <c r="Q139" s="9" t="str">
        <f t="shared" si="17"/>
        <v>NS</v>
      </c>
      <c r="R139" s="9" t="str">
        <f t="shared" si="18"/>
        <v>V</v>
      </c>
      <c r="S139" s="9" t="str">
        <f t="shared" si="19"/>
        <v>Medium</v>
      </c>
    </row>
    <row r="140" spans="1:19">
      <c r="A140" s="9" t="s">
        <v>336</v>
      </c>
      <c r="B140" s="9">
        <v>73</v>
      </c>
      <c r="C140" s="9">
        <f t="shared" si="14"/>
        <v>83</v>
      </c>
      <c r="D140" s="9" t="s">
        <v>95</v>
      </c>
      <c r="E140" s="9">
        <v>46</v>
      </c>
      <c r="F140" s="9" t="s">
        <v>4955</v>
      </c>
      <c r="G140" s="9"/>
      <c r="H140" s="9"/>
      <c r="I140" s="9"/>
      <c r="J140" s="9" t="s">
        <v>4947</v>
      </c>
      <c r="K140" s="9" t="s">
        <v>4948</v>
      </c>
      <c r="L140" s="9" t="s">
        <v>5212</v>
      </c>
      <c r="M140" s="9" t="str">
        <f t="shared" si="15"/>
        <v>Wood</v>
      </c>
      <c r="N140" s="9">
        <f t="shared" si="16"/>
        <v>73</v>
      </c>
      <c r="O140" s="9">
        <v>46</v>
      </c>
      <c r="P140" s="9">
        <f t="shared" si="20"/>
        <v>83</v>
      </c>
      <c r="Q140" s="9" t="str">
        <f t="shared" si="17"/>
        <v>SC</v>
      </c>
      <c r="R140" s="9" t="str">
        <f t="shared" si="18"/>
        <v>V</v>
      </c>
      <c r="S140" s="9" t="str">
        <f t="shared" si="19"/>
        <v>Medium</v>
      </c>
    </row>
    <row r="141" spans="1:19">
      <c r="A141" s="9" t="s">
        <v>730</v>
      </c>
      <c r="B141" s="9">
        <v>73</v>
      </c>
      <c r="C141" s="9">
        <f t="shared" si="14"/>
        <v>83</v>
      </c>
      <c r="D141" s="9" t="s">
        <v>102</v>
      </c>
      <c r="E141" s="9">
        <v>46</v>
      </c>
      <c r="F141" s="9" t="s">
        <v>4963</v>
      </c>
      <c r="G141" s="9"/>
      <c r="H141" s="9"/>
      <c r="I141" s="9"/>
      <c r="J141" s="9" t="s">
        <v>4947</v>
      </c>
      <c r="K141" s="9" t="s">
        <v>4948</v>
      </c>
      <c r="L141" s="9" t="s">
        <v>5213</v>
      </c>
      <c r="M141" s="9" t="str">
        <f t="shared" si="15"/>
        <v>Fire</v>
      </c>
      <c r="N141" s="9">
        <f t="shared" si="16"/>
        <v>73</v>
      </c>
      <c r="O141" s="9">
        <v>46</v>
      </c>
      <c r="P141" s="9">
        <f t="shared" si="20"/>
        <v>83</v>
      </c>
      <c r="Q141" s="9" t="str">
        <f t="shared" si="17"/>
        <v>BS</v>
      </c>
      <c r="R141" s="9" t="str">
        <f t="shared" si="18"/>
        <v>V</v>
      </c>
      <c r="S141" s="9" t="str">
        <f t="shared" si="19"/>
        <v>Medium</v>
      </c>
    </row>
    <row r="142" spans="1:19">
      <c r="A142" s="9" t="s">
        <v>395</v>
      </c>
      <c r="B142" s="9">
        <v>73</v>
      </c>
      <c r="C142" s="9">
        <f t="shared" si="14"/>
        <v>81</v>
      </c>
      <c r="D142" s="9" t="s">
        <v>73</v>
      </c>
      <c r="E142" s="9">
        <v>55</v>
      </c>
      <c r="F142" s="9" t="s">
        <v>4959</v>
      </c>
      <c r="G142" s="9"/>
      <c r="H142" s="9" t="s">
        <v>4973</v>
      </c>
      <c r="I142" s="9" t="s">
        <v>4965</v>
      </c>
      <c r="J142" s="9" t="s">
        <v>4943</v>
      </c>
      <c r="K142" s="9" t="s">
        <v>4944</v>
      </c>
      <c r="L142" s="9" t="s">
        <v>5214</v>
      </c>
      <c r="M142" s="9" t="str">
        <f t="shared" si="15"/>
        <v>Earth</v>
      </c>
      <c r="N142" s="9">
        <f t="shared" si="16"/>
        <v>73</v>
      </c>
      <c r="O142" s="9">
        <v>55</v>
      </c>
      <c r="P142" s="9">
        <f t="shared" si="20"/>
        <v>81</v>
      </c>
      <c r="Q142" s="9" t="str">
        <f t="shared" si="17"/>
        <v>LS</v>
      </c>
      <c r="R142" s="9" t="str">
        <f t="shared" si="18"/>
        <v>真</v>
      </c>
      <c r="S142" s="9" t="str">
        <f t="shared" si="19"/>
        <v>Fast</v>
      </c>
    </row>
    <row r="143" spans="1:19">
      <c r="A143" s="9" t="s">
        <v>4230</v>
      </c>
      <c r="B143" s="9">
        <v>73</v>
      </c>
      <c r="C143" s="9">
        <f t="shared" si="14"/>
        <v>81</v>
      </c>
      <c r="D143" s="9" t="s">
        <v>81</v>
      </c>
      <c r="E143" s="9">
        <v>47</v>
      </c>
      <c r="F143" s="9" t="s">
        <v>4949</v>
      </c>
      <c r="G143" s="9"/>
      <c r="H143" s="9"/>
      <c r="I143" s="9"/>
      <c r="J143" s="9" t="s">
        <v>4943</v>
      </c>
      <c r="K143" s="9" t="s">
        <v>4944</v>
      </c>
      <c r="L143" s="9" t="s">
        <v>5215</v>
      </c>
      <c r="M143" s="9" t="str">
        <f t="shared" si="15"/>
        <v>Wind</v>
      </c>
      <c r="N143" s="9">
        <f t="shared" si="16"/>
        <v>73</v>
      </c>
      <c r="O143" s="9">
        <v>47</v>
      </c>
      <c r="P143" s="9">
        <f t="shared" si="20"/>
        <v>81</v>
      </c>
      <c r="Q143" s="9" t="str">
        <f t="shared" si="17"/>
        <v>CA</v>
      </c>
      <c r="R143" s="9" t="str">
        <f t="shared" si="18"/>
        <v>真</v>
      </c>
      <c r="S143" s="9" t="str">
        <f t="shared" si="19"/>
        <v>Fast</v>
      </c>
    </row>
    <row r="144" spans="1:19">
      <c r="A144" s="9" t="s">
        <v>385</v>
      </c>
      <c r="B144" s="9">
        <v>73</v>
      </c>
      <c r="C144" s="9">
        <f t="shared" si="14"/>
        <v>81</v>
      </c>
      <c r="D144" s="9" t="s">
        <v>73</v>
      </c>
      <c r="E144" s="9">
        <v>47</v>
      </c>
      <c r="F144" s="9" t="s">
        <v>4949</v>
      </c>
      <c r="G144" s="9"/>
      <c r="H144" s="9"/>
      <c r="I144" s="9"/>
      <c r="J144" s="9" t="s">
        <v>4947</v>
      </c>
      <c r="K144" s="9" t="s">
        <v>4944</v>
      </c>
      <c r="L144" s="9" t="s">
        <v>5216</v>
      </c>
      <c r="M144" s="9" t="str">
        <f t="shared" si="15"/>
        <v>Earth</v>
      </c>
      <c r="N144" s="9">
        <f t="shared" si="16"/>
        <v>73</v>
      </c>
      <c r="O144" s="9">
        <v>47</v>
      </c>
      <c r="P144" s="9">
        <f t="shared" si="20"/>
        <v>81</v>
      </c>
      <c r="Q144" s="9" t="str">
        <f t="shared" si="17"/>
        <v>CA</v>
      </c>
      <c r="R144" s="9" t="str">
        <f t="shared" si="18"/>
        <v>V</v>
      </c>
      <c r="S144" s="9" t="str">
        <f t="shared" si="19"/>
        <v>Fast</v>
      </c>
    </row>
    <row r="145" spans="1:19">
      <c r="A145" s="9" t="s">
        <v>2384</v>
      </c>
      <c r="B145" s="9">
        <v>73</v>
      </c>
      <c r="C145" s="9">
        <f t="shared" si="14"/>
        <v>81</v>
      </c>
      <c r="D145" s="9" t="s">
        <v>81</v>
      </c>
      <c r="E145" s="9">
        <v>46</v>
      </c>
      <c r="F145" s="9" t="s">
        <v>4956</v>
      </c>
      <c r="G145" s="9"/>
      <c r="H145" s="9"/>
      <c r="I145" s="9"/>
      <c r="J145" s="9" t="s">
        <v>4947</v>
      </c>
      <c r="K145" s="9" t="s">
        <v>4944</v>
      </c>
      <c r="L145" s="9" t="s">
        <v>5217</v>
      </c>
      <c r="M145" s="9" t="str">
        <f t="shared" si="15"/>
        <v>Wind</v>
      </c>
      <c r="N145" s="9">
        <f t="shared" si="16"/>
        <v>73</v>
      </c>
      <c r="O145" s="9">
        <v>46</v>
      </c>
      <c r="P145" s="9">
        <f t="shared" si="20"/>
        <v>81</v>
      </c>
      <c r="Q145" s="9" t="str">
        <f t="shared" si="17"/>
        <v>NS</v>
      </c>
      <c r="R145" s="9" t="str">
        <f t="shared" si="18"/>
        <v>V</v>
      </c>
      <c r="S145" s="9" t="str">
        <f t="shared" si="19"/>
        <v>Fast</v>
      </c>
    </row>
    <row r="146" spans="1:19">
      <c r="A146" s="9" t="s">
        <v>4237</v>
      </c>
      <c r="B146" s="9">
        <v>73</v>
      </c>
      <c r="C146" s="9">
        <f t="shared" si="14"/>
        <v>81</v>
      </c>
      <c r="D146" s="9" t="s">
        <v>95</v>
      </c>
      <c r="E146" s="9">
        <v>46</v>
      </c>
      <c r="F146" s="9" t="s">
        <v>4956</v>
      </c>
      <c r="G146" s="9"/>
      <c r="H146" s="9"/>
      <c r="I146" s="9"/>
      <c r="J146" s="9" t="s">
        <v>4947</v>
      </c>
      <c r="K146" s="9" t="s">
        <v>4944</v>
      </c>
      <c r="L146" s="9" t="s">
        <v>5218</v>
      </c>
      <c r="M146" s="9" t="str">
        <f t="shared" si="15"/>
        <v>Wood</v>
      </c>
      <c r="N146" s="9">
        <f t="shared" si="16"/>
        <v>73</v>
      </c>
      <c r="O146" s="9">
        <v>46</v>
      </c>
      <c r="P146" s="9">
        <f t="shared" si="20"/>
        <v>81</v>
      </c>
      <c r="Q146" s="9" t="str">
        <f t="shared" si="17"/>
        <v>NS</v>
      </c>
      <c r="R146" s="9" t="str">
        <f t="shared" si="18"/>
        <v>V</v>
      </c>
      <c r="S146" s="9" t="str">
        <f t="shared" si="19"/>
        <v>Fast</v>
      </c>
    </row>
    <row r="147" spans="1:19">
      <c r="A147" s="9" t="s">
        <v>125</v>
      </c>
      <c r="B147" s="9">
        <v>73</v>
      </c>
      <c r="C147" s="9">
        <f t="shared" si="14"/>
        <v>81</v>
      </c>
      <c r="D147" s="9" t="s">
        <v>102</v>
      </c>
      <c r="E147" s="9">
        <v>46</v>
      </c>
      <c r="F147" s="9" t="s">
        <v>4956</v>
      </c>
      <c r="G147" s="9"/>
      <c r="H147" s="9"/>
      <c r="I147" s="9" t="s">
        <v>4972</v>
      </c>
      <c r="J147" s="9" t="s">
        <v>4943</v>
      </c>
      <c r="K147" s="9" t="s">
        <v>4944</v>
      </c>
      <c r="L147" s="9" t="s">
        <v>5219</v>
      </c>
      <c r="M147" s="9" t="str">
        <f t="shared" si="15"/>
        <v>Fire</v>
      </c>
      <c r="N147" s="9">
        <f t="shared" si="16"/>
        <v>73</v>
      </c>
      <c r="O147" s="9">
        <v>46</v>
      </c>
      <c r="P147" s="9">
        <f t="shared" si="20"/>
        <v>81</v>
      </c>
      <c r="Q147" s="9" t="str">
        <f t="shared" si="17"/>
        <v>NS</v>
      </c>
      <c r="R147" s="9" t="str">
        <f t="shared" si="18"/>
        <v>真</v>
      </c>
      <c r="S147" s="9" t="str">
        <f t="shared" si="19"/>
        <v>Fast</v>
      </c>
    </row>
    <row r="148" spans="1:19">
      <c r="A148" s="9" t="s">
        <v>580</v>
      </c>
      <c r="B148" s="9">
        <v>73</v>
      </c>
      <c r="C148" s="9">
        <f t="shared" si="14"/>
        <v>81</v>
      </c>
      <c r="D148" s="9" t="s">
        <v>102</v>
      </c>
      <c r="E148" s="9">
        <v>46</v>
      </c>
      <c r="F148" s="9" t="s">
        <v>4956</v>
      </c>
      <c r="G148" s="9"/>
      <c r="H148" s="9"/>
      <c r="I148" s="9"/>
      <c r="J148" s="9" t="s">
        <v>4943</v>
      </c>
      <c r="K148" s="9" t="s">
        <v>4944</v>
      </c>
      <c r="L148" s="9" t="s">
        <v>5220</v>
      </c>
      <c r="M148" s="9" t="str">
        <f t="shared" si="15"/>
        <v>Fire</v>
      </c>
      <c r="N148" s="9">
        <f t="shared" si="16"/>
        <v>73</v>
      </c>
      <c r="O148" s="9">
        <v>46</v>
      </c>
      <c r="P148" s="9">
        <f t="shared" si="20"/>
        <v>81</v>
      </c>
      <c r="Q148" s="9" t="str">
        <f t="shared" si="17"/>
        <v>NS</v>
      </c>
      <c r="R148" s="9" t="str">
        <f t="shared" si="18"/>
        <v>真</v>
      </c>
      <c r="S148" s="9" t="str">
        <f t="shared" si="19"/>
        <v>Fast</v>
      </c>
    </row>
    <row r="149" spans="1:19">
      <c r="A149" s="9" t="s">
        <v>286</v>
      </c>
      <c r="B149" s="9">
        <v>68</v>
      </c>
      <c r="C149" s="9">
        <f t="shared" si="14"/>
        <v>80</v>
      </c>
      <c r="D149" s="9" t="s">
        <v>73</v>
      </c>
      <c r="E149" s="9">
        <v>46</v>
      </c>
      <c r="F149" s="9" t="s">
        <v>4957</v>
      </c>
      <c r="G149" s="9">
        <v>5</v>
      </c>
      <c r="H149" s="9"/>
      <c r="I149" s="9" t="s">
        <v>4965</v>
      </c>
      <c r="J149" s="9" t="s">
        <v>4947</v>
      </c>
      <c r="K149" s="9" t="s">
        <v>4950</v>
      </c>
      <c r="L149" s="9" t="s">
        <v>5221</v>
      </c>
      <c r="M149" s="9" t="str">
        <f t="shared" si="15"/>
        <v>Earth</v>
      </c>
      <c r="N149" s="9">
        <f t="shared" si="16"/>
        <v>68</v>
      </c>
      <c r="O149" s="9">
        <v>46</v>
      </c>
      <c r="P149" s="9">
        <f t="shared" si="20"/>
        <v>80</v>
      </c>
      <c r="Q149" s="9" t="str">
        <f t="shared" si="17"/>
        <v>DR</v>
      </c>
      <c r="R149" s="9" t="str">
        <f t="shared" si="18"/>
        <v>V</v>
      </c>
      <c r="S149" s="9" t="str">
        <f t="shared" si="19"/>
        <v>Slow</v>
      </c>
    </row>
    <row r="150" spans="1:19">
      <c r="A150" s="9" t="s">
        <v>314</v>
      </c>
      <c r="B150" s="9">
        <v>67</v>
      </c>
      <c r="C150" s="9">
        <f t="shared" si="14"/>
        <v>79</v>
      </c>
      <c r="D150" s="9" t="s">
        <v>95</v>
      </c>
      <c r="E150" s="9">
        <v>43</v>
      </c>
      <c r="F150" s="9" t="s">
        <v>4955</v>
      </c>
      <c r="G150" s="9"/>
      <c r="H150" s="9"/>
      <c r="I150" s="9"/>
      <c r="J150" s="9" t="s">
        <v>4943</v>
      </c>
      <c r="K150" s="9" t="s">
        <v>4950</v>
      </c>
      <c r="L150" s="9" t="s">
        <v>5222</v>
      </c>
      <c r="M150" s="9" t="str">
        <f t="shared" si="15"/>
        <v>Wood</v>
      </c>
      <c r="N150" s="9">
        <f t="shared" si="16"/>
        <v>67</v>
      </c>
      <c r="O150" s="9">
        <v>43</v>
      </c>
      <c r="P150" s="9">
        <f t="shared" si="20"/>
        <v>79</v>
      </c>
      <c r="Q150" s="9" t="str">
        <f t="shared" si="17"/>
        <v>SC</v>
      </c>
      <c r="R150" s="9" t="str">
        <f t="shared" si="18"/>
        <v>真</v>
      </c>
      <c r="S150" s="9" t="str">
        <f t="shared" si="19"/>
        <v>Slow</v>
      </c>
    </row>
    <row r="151" spans="1:19">
      <c r="A151" s="9" t="s">
        <v>1070</v>
      </c>
      <c r="B151" s="9">
        <v>68</v>
      </c>
      <c r="C151" s="9">
        <f t="shared" si="14"/>
        <v>78</v>
      </c>
      <c r="D151" s="9" t="s">
        <v>95</v>
      </c>
      <c r="E151" s="9">
        <v>46</v>
      </c>
      <c r="F151" s="9" t="s">
        <v>4954</v>
      </c>
      <c r="G151" s="9">
        <v>5</v>
      </c>
      <c r="H151" s="9"/>
      <c r="I151" s="9"/>
      <c r="J151" s="9" t="s">
        <v>4943</v>
      </c>
      <c r="K151" s="9" t="s">
        <v>4948</v>
      </c>
      <c r="L151" s="9" t="s">
        <v>5223</v>
      </c>
      <c r="M151" s="9" t="str">
        <f t="shared" si="15"/>
        <v>Wood</v>
      </c>
      <c r="N151" s="9">
        <f t="shared" si="16"/>
        <v>68</v>
      </c>
      <c r="O151" s="9">
        <v>46</v>
      </c>
      <c r="P151" s="9">
        <f t="shared" si="20"/>
        <v>78</v>
      </c>
      <c r="Q151" s="9" t="str">
        <f t="shared" si="17"/>
        <v>BB</v>
      </c>
      <c r="R151" s="9" t="str">
        <f t="shared" si="18"/>
        <v>真</v>
      </c>
      <c r="S151" s="9" t="str">
        <f t="shared" si="19"/>
        <v>Medium</v>
      </c>
    </row>
    <row r="152" spans="1:19">
      <c r="A152" s="9" t="s">
        <v>132</v>
      </c>
      <c r="B152" s="9">
        <v>68</v>
      </c>
      <c r="C152" s="9">
        <f t="shared" si="14"/>
        <v>78</v>
      </c>
      <c r="D152" s="9" t="s">
        <v>81</v>
      </c>
      <c r="E152" s="9">
        <v>46</v>
      </c>
      <c r="F152" s="9" t="s">
        <v>28</v>
      </c>
      <c r="G152" s="9">
        <v>5</v>
      </c>
      <c r="H152" s="9"/>
      <c r="I152" s="9"/>
      <c r="J152" s="9" t="s">
        <v>4947</v>
      </c>
      <c r="K152" s="9" t="s">
        <v>4948</v>
      </c>
      <c r="L152" s="9" t="s">
        <v>5224</v>
      </c>
      <c r="M152" s="9" t="str">
        <f t="shared" si="15"/>
        <v>Wind</v>
      </c>
      <c r="N152" s="9">
        <f t="shared" si="16"/>
        <v>68</v>
      </c>
      <c r="O152" s="9">
        <v>46</v>
      </c>
      <c r="P152" s="9">
        <f t="shared" si="20"/>
        <v>78</v>
      </c>
      <c r="Q152" s="9" t="str">
        <f t="shared" si="17"/>
        <v>DR</v>
      </c>
      <c r="R152" s="9" t="str">
        <f t="shared" si="18"/>
        <v>V</v>
      </c>
      <c r="S152" s="9" t="str">
        <f t="shared" si="19"/>
        <v>Medium</v>
      </c>
    </row>
    <row r="153" spans="1:19">
      <c r="A153" s="9" t="s">
        <v>165</v>
      </c>
      <c r="B153" s="9">
        <v>68</v>
      </c>
      <c r="C153" s="9">
        <f t="shared" si="14"/>
        <v>78</v>
      </c>
      <c r="D153" s="9" t="s">
        <v>81</v>
      </c>
      <c r="E153" s="9">
        <v>46</v>
      </c>
      <c r="F153" s="9" t="s">
        <v>29</v>
      </c>
      <c r="G153" s="9">
        <v>5</v>
      </c>
      <c r="H153" s="9"/>
      <c r="I153" s="9"/>
      <c r="J153" s="9" t="s">
        <v>4943</v>
      </c>
      <c r="K153" s="9" t="s">
        <v>4948</v>
      </c>
      <c r="L153" s="9" t="s">
        <v>5225</v>
      </c>
      <c r="M153" s="9" t="str">
        <f t="shared" si="15"/>
        <v>Wind</v>
      </c>
      <c r="N153" s="9">
        <f t="shared" si="16"/>
        <v>68</v>
      </c>
      <c r="O153" s="9">
        <v>46</v>
      </c>
      <c r="P153" s="9">
        <f t="shared" si="20"/>
        <v>78</v>
      </c>
      <c r="Q153" s="9" t="str">
        <f t="shared" si="17"/>
        <v>BL</v>
      </c>
      <c r="R153" s="9" t="str">
        <f t="shared" si="18"/>
        <v>真</v>
      </c>
      <c r="S153" s="9" t="str">
        <f t="shared" si="19"/>
        <v>Medium</v>
      </c>
    </row>
    <row r="154" spans="1:19">
      <c r="A154" s="9" t="s">
        <v>577</v>
      </c>
      <c r="B154" s="9">
        <v>68</v>
      </c>
      <c r="C154" s="9">
        <f t="shared" si="14"/>
        <v>78</v>
      </c>
      <c r="D154" s="9" t="s">
        <v>95</v>
      </c>
      <c r="E154" s="9">
        <v>46</v>
      </c>
      <c r="F154" s="9" t="s">
        <v>29</v>
      </c>
      <c r="G154" s="9">
        <v>5</v>
      </c>
      <c r="H154" s="9"/>
      <c r="I154" s="9"/>
      <c r="J154" s="9" t="s">
        <v>4947</v>
      </c>
      <c r="K154" s="9" t="s">
        <v>4948</v>
      </c>
      <c r="L154" s="9" t="s">
        <v>5226</v>
      </c>
      <c r="M154" s="9" t="str">
        <f t="shared" si="15"/>
        <v>Wood</v>
      </c>
      <c r="N154" s="9">
        <f t="shared" si="16"/>
        <v>68</v>
      </c>
      <c r="O154" s="9">
        <v>46</v>
      </c>
      <c r="P154" s="9">
        <f t="shared" si="20"/>
        <v>78</v>
      </c>
      <c r="Q154" s="9" t="str">
        <f t="shared" si="17"/>
        <v>BL</v>
      </c>
      <c r="R154" s="9" t="str">
        <f t="shared" si="18"/>
        <v>V</v>
      </c>
      <c r="S154" s="9" t="str">
        <f t="shared" si="19"/>
        <v>Medium</v>
      </c>
    </row>
    <row r="155" spans="1:19">
      <c r="A155" s="9" t="s">
        <v>99</v>
      </c>
      <c r="B155" s="9">
        <v>67</v>
      </c>
      <c r="C155" s="9">
        <f t="shared" si="14"/>
        <v>77</v>
      </c>
      <c r="D155" s="9" t="s">
        <v>73</v>
      </c>
      <c r="E155" s="9">
        <v>47</v>
      </c>
      <c r="F155" s="9" t="s">
        <v>4957</v>
      </c>
      <c r="G155" s="9">
        <v>1</v>
      </c>
      <c r="H155" s="9"/>
      <c r="I155" s="9"/>
      <c r="J155" s="9" t="s">
        <v>4947</v>
      </c>
      <c r="K155" s="9" t="s">
        <v>4948</v>
      </c>
      <c r="L155" s="9" t="s">
        <v>5227</v>
      </c>
      <c r="M155" s="9" t="str">
        <f t="shared" si="15"/>
        <v>Earth</v>
      </c>
      <c r="N155" s="9">
        <f t="shared" si="16"/>
        <v>67</v>
      </c>
      <c r="O155" s="9">
        <v>47</v>
      </c>
      <c r="P155" s="9">
        <f t="shared" si="20"/>
        <v>77</v>
      </c>
      <c r="Q155" s="9" t="str">
        <f t="shared" si="17"/>
        <v>DR</v>
      </c>
      <c r="R155" s="9" t="str">
        <f t="shared" si="18"/>
        <v>V</v>
      </c>
      <c r="S155" s="9" t="str">
        <f t="shared" si="19"/>
        <v>Medium</v>
      </c>
    </row>
    <row r="156" spans="1:19">
      <c r="A156" s="9" t="s">
        <v>106</v>
      </c>
      <c r="B156" s="9">
        <v>67</v>
      </c>
      <c r="C156" s="9">
        <f t="shared" si="14"/>
        <v>77</v>
      </c>
      <c r="D156" s="9" t="s">
        <v>73</v>
      </c>
      <c r="E156" s="9">
        <v>47</v>
      </c>
      <c r="F156" s="9" t="s">
        <v>4951</v>
      </c>
      <c r="G156" s="9">
        <v>1</v>
      </c>
      <c r="H156" s="9"/>
      <c r="I156" s="9"/>
      <c r="J156" s="9" t="s">
        <v>4943</v>
      </c>
      <c r="K156" s="9" t="s">
        <v>4948</v>
      </c>
      <c r="L156" s="9" t="s">
        <v>5228</v>
      </c>
      <c r="M156" s="9" t="str">
        <f t="shared" si="15"/>
        <v>Earth</v>
      </c>
      <c r="N156" s="9">
        <f t="shared" si="16"/>
        <v>67</v>
      </c>
      <c r="O156" s="9">
        <v>47</v>
      </c>
      <c r="P156" s="9">
        <f t="shared" si="20"/>
        <v>77</v>
      </c>
      <c r="Q156" s="9" t="str">
        <f t="shared" si="17"/>
        <v>BL</v>
      </c>
      <c r="R156" s="9" t="str">
        <f t="shared" si="18"/>
        <v>真</v>
      </c>
      <c r="S156" s="9" t="str">
        <f t="shared" si="19"/>
        <v>Medium</v>
      </c>
    </row>
    <row r="157" spans="1:19">
      <c r="A157" s="9" t="s">
        <v>112</v>
      </c>
      <c r="B157" s="9">
        <v>67</v>
      </c>
      <c r="C157" s="9">
        <f t="shared" si="14"/>
        <v>77</v>
      </c>
      <c r="D157" s="9" t="s">
        <v>102</v>
      </c>
      <c r="E157" s="9">
        <v>47</v>
      </c>
      <c r="F157" s="9" t="s">
        <v>4954</v>
      </c>
      <c r="G157" s="9">
        <v>1</v>
      </c>
      <c r="H157" s="9"/>
      <c r="I157" s="9"/>
      <c r="J157" s="9" t="s">
        <v>4943</v>
      </c>
      <c r="K157" s="9" t="s">
        <v>4948</v>
      </c>
      <c r="L157" s="9" t="s">
        <v>5229</v>
      </c>
      <c r="M157" s="9" t="str">
        <f t="shared" si="15"/>
        <v>Fire</v>
      </c>
      <c r="N157" s="9">
        <f t="shared" si="16"/>
        <v>67</v>
      </c>
      <c r="O157" s="9">
        <v>47</v>
      </c>
      <c r="P157" s="9">
        <f t="shared" si="20"/>
        <v>77</v>
      </c>
      <c r="Q157" s="9" t="str">
        <f t="shared" si="17"/>
        <v>BB</v>
      </c>
      <c r="R157" s="9" t="str">
        <f t="shared" si="18"/>
        <v>真</v>
      </c>
      <c r="S157" s="9" t="str">
        <f t="shared" si="19"/>
        <v>Medium</v>
      </c>
    </row>
    <row r="158" spans="1:19">
      <c r="A158" s="9" t="s">
        <v>216</v>
      </c>
      <c r="B158" s="9">
        <v>67</v>
      </c>
      <c r="C158" s="9">
        <f t="shared" si="14"/>
        <v>77</v>
      </c>
      <c r="D158" s="9" t="s">
        <v>102</v>
      </c>
      <c r="E158" s="9">
        <v>47</v>
      </c>
      <c r="F158" s="9" t="s">
        <v>28</v>
      </c>
      <c r="G158" s="9">
        <v>1</v>
      </c>
      <c r="H158" s="9"/>
      <c r="I158" s="9" t="s">
        <v>4971</v>
      </c>
      <c r="J158" s="9" t="s">
        <v>4947</v>
      </c>
      <c r="K158" s="9" t="s">
        <v>4948</v>
      </c>
      <c r="L158" s="9" t="s">
        <v>5230</v>
      </c>
      <c r="M158" s="9" t="str">
        <f t="shared" si="15"/>
        <v>Fire</v>
      </c>
      <c r="N158" s="9">
        <f t="shared" si="16"/>
        <v>67</v>
      </c>
      <c r="O158" s="9">
        <v>47</v>
      </c>
      <c r="P158" s="9">
        <f t="shared" si="20"/>
        <v>77</v>
      </c>
      <c r="Q158" s="9" t="str">
        <f t="shared" si="17"/>
        <v>DR</v>
      </c>
      <c r="R158" s="9" t="str">
        <f t="shared" si="18"/>
        <v>V</v>
      </c>
      <c r="S158" s="9" t="str">
        <f t="shared" si="19"/>
        <v>Medium</v>
      </c>
    </row>
    <row r="159" spans="1:19">
      <c r="A159" s="9" t="s">
        <v>331</v>
      </c>
      <c r="B159" s="9">
        <v>67</v>
      </c>
      <c r="C159" s="9">
        <f t="shared" si="14"/>
        <v>77</v>
      </c>
      <c r="D159" s="9" t="s">
        <v>102</v>
      </c>
      <c r="E159" s="9">
        <v>47</v>
      </c>
      <c r="F159" s="9" t="s">
        <v>28</v>
      </c>
      <c r="G159" s="9">
        <v>1</v>
      </c>
      <c r="H159" s="9"/>
      <c r="I159" s="9"/>
      <c r="J159" s="9" t="s">
        <v>4947</v>
      </c>
      <c r="K159" s="9" t="s">
        <v>4948</v>
      </c>
      <c r="L159" s="9" t="s">
        <v>5231</v>
      </c>
      <c r="M159" s="9" t="str">
        <f t="shared" si="15"/>
        <v>Fire</v>
      </c>
      <c r="N159" s="9">
        <f t="shared" si="16"/>
        <v>67</v>
      </c>
      <c r="O159" s="9">
        <v>47</v>
      </c>
      <c r="P159" s="9">
        <f t="shared" si="20"/>
        <v>77</v>
      </c>
      <c r="Q159" s="9" t="str">
        <f t="shared" si="17"/>
        <v>DR</v>
      </c>
      <c r="R159" s="9" t="str">
        <f t="shared" si="18"/>
        <v>V</v>
      </c>
      <c r="S159" s="9" t="str">
        <f t="shared" si="19"/>
        <v>Medium</v>
      </c>
    </row>
    <row r="160" spans="1:19">
      <c r="A160" s="9" t="s">
        <v>5232</v>
      </c>
      <c r="B160" s="9">
        <v>67</v>
      </c>
      <c r="C160" s="9">
        <f t="shared" si="14"/>
        <v>77</v>
      </c>
      <c r="D160" s="9" t="s">
        <v>73</v>
      </c>
      <c r="E160" s="9">
        <v>45</v>
      </c>
      <c r="F160" s="9" t="s">
        <v>4949</v>
      </c>
      <c r="G160" s="9"/>
      <c r="H160" s="9"/>
      <c r="I160" s="9"/>
      <c r="J160" s="9" t="s">
        <v>4947</v>
      </c>
      <c r="K160" s="9" t="s">
        <v>4948</v>
      </c>
      <c r="L160" s="9" t="s">
        <v>5233</v>
      </c>
      <c r="M160" s="9" t="str">
        <f t="shared" si="15"/>
        <v>Earth</v>
      </c>
      <c r="N160" s="9">
        <f t="shared" si="16"/>
        <v>67</v>
      </c>
      <c r="O160" s="9">
        <v>45</v>
      </c>
      <c r="P160" s="9">
        <f t="shared" si="20"/>
        <v>77</v>
      </c>
      <c r="Q160" s="9" t="str">
        <f t="shared" si="17"/>
        <v>CA</v>
      </c>
      <c r="R160" s="9" t="str">
        <f t="shared" si="18"/>
        <v>V</v>
      </c>
      <c r="S160" s="9" t="str">
        <f t="shared" si="19"/>
        <v>Medium</v>
      </c>
    </row>
    <row r="161" spans="1:19">
      <c r="A161" s="9" t="s">
        <v>451</v>
      </c>
      <c r="B161" s="9">
        <v>67</v>
      </c>
      <c r="C161" s="9">
        <f t="shared" si="14"/>
        <v>77</v>
      </c>
      <c r="D161" s="9" t="s">
        <v>95</v>
      </c>
      <c r="E161" s="9">
        <v>45</v>
      </c>
      <c r="F161" s="9" t="s">
        <v>4949</v>
      </c>
      <c r="G161" s="9"/>
      <c r="H161" s="9"/>
      <c r="I161" s="9"/>
      <c r="J161" s="9" t="s">
        <v>4947</v>
      </c>
      <c r="K161" s="9" t="s">
        <v>4948</v>
      </c>
      <c r="L161" s="17" t="s">
        <v>5234</v>
      </c>
      <c r="M161" s="9" t="str">
        <f t="shared" si="15"/>
        <v>Wood</v>
      </c>
      <c r="N161" s="9">
        <f t="shared" si="16"/>
        <v>67</v>
      </c>
      <c r="O161" s="9">
        <v>45</v>
      </c>
      <c r="P161" s="9">
        <f t="shared" si="20"/>
        <v>77</v>
      </c>
      <c r="Q161" s="9" t="str">
        <f t="shared" si="17"/>
        <v>CA</v>
      </c>
      <c r="R161" s="9" t="str">
        <f t="shared" si="18"/>
        <v>V</v>
      </c>
      <c r="S161" s="9" t="str">
        <f t="shared" si="19"/>
        <v>Medium</v>
      </c>
    </row>
    <row r="162" spans="1:19">
      <c r="A162" s="9" t="s">
        <v>535</v>
      </c>
      <c r="B162" s="9">
        <v>67</v>
      </c>
      <c r="C162" s="9">
        <f t="shared" si="14"/>
        <v>77</v>
      </c>
      <c r="D162" s="9" t="s">
        <v>73</v>
      </c>
      <c r="E162" s="9">
        <v>43</v>
      </c>
      <c r="F162" s="9" t="s">
        <v>4955</v>
      </c>
      <c r="G162" s="9"/>
      <c r="H162" s="9"/>
      <c r="I162" s="9"/>
      <c r="J162" s="9" t="s">
        <v>4947</v>
      </c>
      <c r="K162" s="9" t="s">
        <v>4948</v>
      </c>
      <c r="L162" s="9" t="s">
        <v>5235</v>
      </c>
      <c r="M162" s="9" t="str">
        <f t="shared" si="15"/>
        <v>Earth</v>
      </c>
      <c r="N162" s="9">
        <f t="shared" si="16"/>
        <v>67</v>
      </c>
      <c r="O162" s="9">
        <v>43</v>
      </c>
      <c r="P162" s="9">
        <f t="shared" si="20"/>
        <v>77</v>
      </c>
      <c r="Q162" s="9" t="str">
        <f t="shared" si="17"/>
        <v>SC</v>
      </c>
      <c r="R162" s="9" t="str">
        <f t="shared" si="18"/>
        <v>V</v>
      </c>
      <c r="S162" s="9" t="str">
        <f t="shared" si="19"/>
        <v>Medium</v>
      </c>
    </row>
    <row r="163" spans="1:19">
      <c r="A163" s="9" t="s">
        <v>429</v>
      </c>
      <c r="B163" s="9">
        <v>67</v>
      </c>
      <c r="C163" s="9">
        <f t="shared" si="14"/>
        <v>77</v>
      </c>
      <c r="D163" s="9" t="s">
        <v>73</v>
      </c>
      <c r="E163" s="9">
        <v>43</v>
      </c>
      <c r="F163" s="9" t="s">
        <v>4955</v>
      </c>
      <c r="G163" s="9"/>
      <c r="H163" s="9"/>
      <c r="I163" s="9"/>
      <c r="J163" s="9" t="s">
        <v>4943</v>
      </c>
      <c r="K163" s="9" t="s">
        <v>4948</v>
      </c>
      <c r="L163" s="9" t="s">
        <v>5236</v>
      </c>
      <c r="M163" s="9" t="str">
        <f t="shared" si="15"/>
        <v>Earth</v>
      </c>
      <c r="N163" s="9">
        <f t="shared" si="16"/>
        <v>67</v>
      </c>
      <c r="O163" s="9">
        <v>43</v>
      </c>
      <c r="P163" s="9">
        <f t="shared" si="20"/>
        <v>77</v>
      </c>
      <c r="Q163" s="9" t="str">
        <f t="shared" si="17"/>
        <v>SC</v>
      </c>
      <c r="R163" s="9" t="str">
        <f t="shared" si="18"/>
        <v>真</v>
      </c>
      <c r="S163" s="9" t="str">
        <f t="shared" si="19"/>
        <v>Medium</v>
      </c>
    </row>
    <row r="164" spans="1:19">
      <c r="A164" s="9" t="s">
        <v>277</v>
      </c>
      <c r="B164" s="9">
        <v>67</v>
      </c>
      <c r="C164" s="9">
        <f t="shared" si="14"/>
        <v>75</v>
      </c>
      <c r="D164" s="9" t="s">
        <v>81</v>
      </c>
      <c r="E164" s="9">
        <v>47</v>
      </c>
      <c r="F164" s="9" t="s">
        <v>28</v>
      </c>
      <c r="G164" s="9">
        <v>1</v>
      </c>
      <c r="H164" s="9" t="s">
        <v>4969</v>
      </c>
      <c r="I164" s="9" t="s">
        <v>4970</v>
      </c>
      <c r="J164" s="9" t="s">
        <v>4947</v>
      </c>
      <c r="K164" s="9" t="s">
        <v>4944</v>
      </c>
      <c r="L164" s="9" t="s">
        <v>5237</v>
      </c>
      <c r="M164" s="9" t="str">
        <f t="shared" si="15"/>
        <v>Wind</v>
      </c>
      <c r="N164" s="9">
        <f t="shared" si="16"/>
        <v>67</v>
      </c>
      <c r="O164" s="9">
        <v>47</v>
      </c>
      <c r="P164" s="9">
        <f t="shared" si="20"/>
        <v>75</v>
      </c>
      <c r="Q164" s="9" t="str">
        <f t="shared" si="17"/>
        <v>DR</v>
      </c>
      <c r="R164" s="9" t="str">
        <f t="shared" si="18"/>
        <v>V</v>
      </c>
      <c r="S164" s="9" t="str">
        <f t="shared" si="19"/>
        <v>Fast</v>
      </c>
    </row>
    <row r="165" spans="1:19">
      <c r="A165" s="9" t="s">
        <v>981</v>
      </c>
      <c r="B165" s="9">
        <v>67</v>
      </c>
      <c r="C165" s="9">
        <f t="shared" si="14"/>
        <v>75</v>
      </c>
      <c r="D165" s="9" t="s">
        <v>81</v>
      </c>
      <c r="E165" s="9">
        <v>47</v>
      </c>
      <c r="F165" s="9" t="s">
        <v>29</v>
      </c>
      <c r="G165" s="9">
        <v>1</v>
      </c>
      <c r="H165" s="9"/>
      <c r="I165" s="9"/>
      <c r="J165" s="9" t="s">
        <v>4943</v>
      </c>
      <c r="K165" s="9" t="s">
        <v>4944</v>
      </c>
      <c r="L165" s="17" t="s">
        <v>5238</v>
      </c>
      <c r="M165" s="9" t="str">
        <f t="shared" si="15"/>
        <v>Wind</v>
      </c>
      <c r="N165" s="9">
        <f t="shared" si="16"/>
        <v>67</v>
      </c>
      <c r="O165" s="9">
        <v>47</v>
      </c>
      <c r="P165" s="9">
        <f t="shared" si="20"/>
        <v>75</v>
      </c>
      <c r="Q165" s="9" t="str">
        <f t="shared" si="17"/>
        <v>BL</v>
      </c>
      <c r="R165" s="9" t="str">
        <f t="shared" si="18"/>
        <v>真</v>
      </c>
      <c r="S165" s="9" t="str">
        <f t="shared" si="19"/>
        <v>Fast</v>
      </c>
    </row>
    <row r="166" spans="1:19">
      <c r="A166" s="9" t="s">
        <v>615</v>
      </c>
      <c r="B166" s="9">
        <v>67</v>
      </c>
      <c r="C166" s="9">
        <f t="shared" si="14"/>
        <v>75</v>
      </c>
      <c r="D166" s="9" t="s">
        <v>95</v>
      </c>
      <c r="E166" s="9">
        <v>47</v>
      </c>
      <c r="F166" s="9" t="s">
        <v>28</v>
      </c>
      <c r="G166" s="9">
        <v>1</v>
      </c>
      <c r="H166" s="9"/>
      <c r="I166" s="9"/>
      <c r="J166" s="9" t="s">
        <v>4943</v>
      </c>
      <c r="K166" s="9" t="s">
        <v>4944</v>
      </c>
      <c r="L166" s="9" t="s">
        <v>5239</v>
      </c>
      <c r="M166" s="9" t="str">
        <f t="shared" si="15"/>
        <v>Wood</v>
      </c>
      <c r="N166" s="9">
        <f t="shared" si="16"/>
        <v>67</v>
      </c>
      <c r="O166" s="9">
        <v>47</v>
      </c>
      <c r="P166" s="9">
        <f t="shared" si="20"/>
        <v>75</v>
      </c>
      <c r="Q166" s="9" t="str">
        <f t="shared" si="17"/>
        <v>DR</v>
      </c>
      <c r="R166" s="9" t="str">
        <f t="shared" si="18"/>
        <v>真</v>
      </c>
      <c r="S166" s="9" t="str">
        <f t="shared" si="19"/>
        <v>Fast</v>
      </c>
    </row>
    <row r="167" spans="1:19">
      <c r="A167" s="9" t="s">
        <v>4050</v>
      </c>
      <c r="B167" s="9">
        <v>67</v>
      </c>
      <c r="C167" s="9">
        <f t="shared" si="14"/>
        <v>75</v>
      </c>
      <c r="D167" s="9" t="s">
        <v>102</v>
      </c>
      <c r="E167" s="9">
        <v>45</v>
      </c>
      <c r="F167" s="9" t="s">
        <v>4949</v>
      </c>
      <c r="G167" s="9"/>
      <c r="H167" s="9"/>
      <c r="I167" s="9"/>
      <c r="J167" s="9" t="s">
        <v>4943</v>
      </c>
      <c r="K167" s="9" t="s">
        <v>4944</v>
      </c>
      <c r="L167" s="17" t="s">
        <v>5240</v>
      </c>
      <c r="M167" s="9" t="str">
        <f t="shared" si="15"/>
        <v>Fire</v>
      </c>
      <c r="N167" s="9">
        <f t="shared" si="16"/>
        <v>67</v>
      </c>
      <c r="O167" s="9">
        <v>45</v>
      </c>
      <c r="P167" s="9">
        <f t="shared" si="20"/>
        <v>75</v>
      </c>
      <c r="Q167" s="9" t="str">
        <f t="shared" si="17"/>
        <v>CA</v>
      </c>
      <c r="R167" s="9" t="str">
        <f t="shared" si="18"/>
        <v>真</v>
      </c>
      <c r="S167" s="9" t="str">
        <f t="shared" si="19"/>
        <v>Fast</v>
      </c>
    </row>
    <row r="168" spans="1:19">
      <c r="A168" s="9" t="s">
        <v>4229</v>
      </c>
      <c r="B168" s="9">
        <v>67</v>
      </c>
      <c r="C168" s="9">
        <f t="shared" si="14"/>
        <v>75</v>
      </c>
      <c r="D168" s="9" t="s">
        <v>81</v>
      </c>
      <c r="E168" s="9">
        <v>45</v>
      </c>
      <c r="F168" s="9" t="s">
        <v>4949</v>
      </c>
      <c r="G168" s="9"/>
      <c r="H168" s="9"/>
      <c r="I168" s="9"/>
      <c r="J168" s="9" t="s">
        <v>4943</v>
      </c>
      <c r="K168" s="9" t="s">
        <v>4944</v>
      </c>
      <c r="L168" s="9" t="s">
        <v>5241</v>
      </c>
      <c r="M168" s="9" t="str">
        <f t="shared" si="15"/>
        <v>Wind</v>
      </c>
      <c r="N168" s="9">
        <f t="shared" si="16"/>
        <v>67</v>
      </c>
      <c r="O168" s="9">
        <v>45</v>
      </c>
      <c r="P168" s="9">
        <f t="shared" si="20"/>
        <v>75</v>
      </c>
      <c r="Q168" s="9" t="str">
        <f t="shared" si="17"/>
        <v>CA</v>
      </c>
      <c r="R168" s="9" t="str">
        <f t="shared" si="18"/>
        <v>真</v>
      </c>
      <c r="S168" s="9" t="str">
        <f t="shared" si="19"/>
        <v>Fast</v>
      </c>
    </row>
    <row r="169" spans="1:19">
      <c r="A169" s="9" t="s">
        <v>442</v>
      </c>
      <c r="B169" s="9">
        <v>67</v>
      </c>
      <c r="C169" s="9">
        <f t="shared" si="14"/>
        <v>75</v>
      </c>
      <c r="D169" s="9" t="s">
        <v>73</v>
      </c>
      <c r="E169" s="9">
        <v>45</v>
      </c>
      <c r="F169" s="9" t="s">
        <v>4949</v>
      </c>
      <c r="G169" s="9"/>
      <c r="H169" s="9"/>
      <c r="I169" s="9"/>
      <c r="J169" s="9" t="s">
        <v>4947</v>
      </c>
      <c r="K169" s="9" t="s">
        <v>4944</v>
      </c>
      <c r="L169" s="9" t="s">
        <v>5242</v>
      </c>
      <c r="M169" s="9" t="str">
        <f t="shared" si="15"/>
        <v>Earth</v>
      </c>
      <c r="N169" s="9">
        <f t="shared" si="16"/>
        <v>67</v>
      </c>
      <c r="O169" s="9">
        <v>45</v>
      </c>
      <c r="P169" s="9">
        <f t="shared" si="20"/>
        <v>75</v>
      </c>
      <c r="Q169" s="9" t="str">
        <f t="shared" si="17"/>
        <v>CA</v>
      </c>
      <c r="R169" s="9" t="str">
        <f t="shared" si="18"/>
        <v>V</v>
      </c>
      <c r="S169" s="9" t="str">
        <f t="shared" si="19"/>
        <v>Fast</v>
      </c>
    </row>
    <row r="170" spans="1:19">
      <c r="A170" s="9" t="s">
        <v>2402</v>
      </c>
      <c r="B170" s="9">
        <v>67</v>
      </c>
      <c r="C170" s="9">
        <f t="shared" si="14"/>
        <v>75</v>
      </c>
      <c r="D170" s="9" t="s">
        <v>95</v>
      </c>
      <c r="E170" s="9">
        <v>43</v>
      </c>
      <c r="F170" s="9" t="s">
        <v>4956</v>
      </c>
      <c r="G170" s="9"/>
      <c r="H170" s="9"/>
      <c r="I170" s="9"/>
      <c r="J170" s="9" t="s">
        <v>4947</v>
      </c>
      <c r="K170" s="9" t="s">
        <v>4944</v>
      </c>
      <c r="L170" s="9" t="s">
        <v>5243</v>
      </c>
      <c r="M170" s="9" t="str">
        <f t="shared" si="15"/>
        <v>Wood</v>
      </c>
      <c r="N170" s="9">
        <f t="shared" si="16"/>
        <v>67</v>
      </c>
      <c r="O170" s="9">
        <v>43</v>
      </c>
      <c r="P170" s="9">
        <f t="shared" si="20"/>
        <v>75</v>
      </c>
      <c r="Q170" s="9" t="str">
        <f t="shared" si="17"/>
        <v>NS</v>
      </c>
      <c r="R170" s="9" t="str">
        <f t="shared" si="18"/>
        <v>V</v>
      </c>
      <c r="S170" s="9" t="str">
        <f t="shared" si="19"/>
        <v>Fast</v>
      </c>
    </row>
    <row r="171" spans="1:19">
      <c r="A171" s="9" t="s">
        <v>190</v>
      </c>
      <c r="B171" s="9">
        <v>67</v>
      </c>
      <c r="C171" s="9">
        <f t="shared" si="14"/>
        <v>75</v>
      </c>
      <c r="D171" s="9" t="s">
        <v>95</v>
      </c>
      <c r="E171" s="9">
        <v>43</v>
      </c>
      <c r="F171" s="9" t="s">
        <v>4963</v>
      </c>
      <c r="G171" s="9"/>
      <c r="H171" s="9"/>
      <c r="I171" s="9" t="s">
        <v>4965</v>
      </c>
      <c r="J171" s="9" t="s">
        <v>4947</v>
      </c>
      <c r="K171" s="9" t="s">
        <v>4944</v>
      </c>
      <c r="L171" s="9" t="s">
        <v>5244</v>
      </c>
      <c r="M171" s="9" t="str">
        <f t="shared" si="15"/>
        <v>Wood</v>
      </c>
      <c r="N171" s="9">
        <f t="shared" si="16"/>
        <v>67</v>
      </c>
      <c r="O171" s="9">
        <v>43</v>
      </c>
      <c r="P171" s="9">
        <f t="shared" si="20"/>
        <v>75</v>
      </c>
      <c r="Q171" s="9" t="str">
        <f t="shared" si="17"/>
        <v>BS</v>
      </c>
      <c r="R171" s="9" t="str">
        <f t="shared" si="18"/>
        <v>V</v>
      </c>
      <c r="S171" s="9" t="str">
        <f t="shared" si="19"/>
        <v>Fast</v>
      </c>
    </row>
    <row r="172" spans="1:19">
      <c r="A172" s="9" t="s">
        <v>372</v>
      </c>
      <c r="B172" s="9">
        <v>67</v>
      </c>
      <c r="C172" s="9">
        <f t="shared" si="14"/>
        <v>75</v>
      </c>
      <c r="D172" s="9" t="s">
        <v>102</v>
      </c>
      <c r="E172" s="9">
        <v>43</v>
      </c>
      <c r="F172" s="9" t="s">
        <v>4956</v>
      </c>
      <c r="G172" s="9"/>
      <c r="H172" s="9"/>
      <c r="I172" s="9"/>
      <c r="J172" s="9" t="s">
        <v>4943</v>
      </c>
      <c r="K172" s="9" t="s">
        <v>4944</v>
      </c>
      <c r="L172" s="9" t="s">
        <v>5245</v>
      </c>
      <c r="M172" s="9" t="str">
        <f t="shared" si="15"/>
        <v>Fire</v>
      </c>
      <c r="N172" s="9">
        <f t="shared" si="16"/>
        <v>67</v>
      </c>
      <c r="O172" s="9">
        <v>43</v>
      </c>
      <c r="P172" s="9">
        <f t="shared" si="20"/>
        <v>75</v>
      </c>
      <c r="Q172" s="9" t="str">
        <f t="shared" si="17"/>
        <v>NS</v>
      </c>
      <c r="R172" s="9" t="str">
        <f t="shared" si="18"/>
        <v>真</v>
      </c>
      <c r="S172" s="9" t="str">
        <f t="shared" si="19"/>
        <v>Fast</v>
      </c>
    </row>
    <row r="173" spans="1:19">
      <c r="A173" s="9" t="s">
        <v>808</v>
      </c>
      <c r="B173" s="9">
        <v>61</v>
      </c>
      <c r="C173" s="9">
        <f t="shared" si="14"/>
        <v>73</v>
      </c>
      <c r="D173" s="9" t="s">
        <v>81</v>
      </c>
      <c r="E173" s="9">
        <v>44</v>
      </c>
      <c r="F173" s="9" t="s">
        <v>4954</v>
      </c>
      <c r="G173" s="9">
        <v>1</v>
      </c>
      <c r="H173" s="9"/>
      <c r="I173" s="9"/>
      <c r="J173" s="9" t="s">
        <v>4947</v>
      </c>
      <c r="K173" s="9" t="s">
        <v>4950</v>
      </c>
      <c r="L173" s="17" t="s">
        <v>5246</v>
      </c>
      <c r="M173" s="9" t="str">
        <f t="shared" si="15"/>
        <v>Wind</v>
      </c>
      <c r="N173" s="9">
        <f t="shared" si="16"/>
        <v>61</v>
      </c>
      <c r="O173" s="9">
        <v>44</v>
      </c>
      <c r="P173" s="9">
        <f t="shared" si="20"/>
        <v>73</v>
      </c>
      <c r="Q173" s="9" t="str">
        <f t="shared" si="17"/>
        <v>BB</v>
      </c>
      <c r="R173" s="9" t="str">
        <f t="shared" si="18"/>
        <v>V</v>
      </c>
      <c r="S173" s="9" t="str">
        <f t="shared" si="19"/>
        <v>Slow</v>
      </c>
    </row>
    <row r="174" spans="1:19">
      <c r="A174" s="9" t="s">
        <v>4189</v>
      </c>
      <c r="B174" s="9">
        <v>61</v>
      </c>
      <c r="C174" s="9">
        <f t="shared" si="14"/>
        <v>73</v>
      </c>
      <c r="D174" s="9" t="s">
        <v>73</v>
      </c>
      <c r="E174" s="9">
        <v>42</v>
      </c>
      <c r="F174" s="9" t="s">
        <v>4942</v>
      </c>
      <c r="G174" s="9"/>
      <c r="H174" s="9"/>
      <c r="I174" s="9"/>
      <c r="J174" s="9" t="s">
        <v>4943</v>
      </c>
      <c r="K174" s="9" t="s">
        <v>4950</v>
      </c>
      <c r="L174" s="9" t="s">
        <v>5247</v>
      </c>
      <c r="M174" s="9" t="str">
        <f t="shared" si="15"/>
        <v>Earth</v>
      </c>
      <c r="N174" s="9">
        <f t="shared" si="16"/>
        <v>61</v>
      </c>
      <c r="O174" s="9">
        <v>42</v>
      </c>
      <c r="P174" s="9">
        <f t="shared" si="20"/>
        <v>73</v>
      </c>
      <c r="Q174" s="9" t="str">
        <f t="shared" si="17"/>
        <v>P1</v>
      </c>
      <c r="R174" s="9" t="str">
        <f t="shared" si="18"/>
        <v>真</v>
      </c>
      <c r="S174" s="9" t="str">
        <f t="shared" si="19"/>
        <v>Slow</v>
      </c>
    </row>
    <row r="175" spans="1:19">
      <c r="A175" s="9" t="s">
        <v>594</v>
      </c>
      <c r="B175" s="9">
        <v>61</v>
      </c>
      <c r="C175" s="9">
        <f t="shared" si="14"/>
        <v>73</v>
      </c>
      <c r="D175" s="9" t="s">
        <v>73</v>
      </c>
      <c r="E175" s="9">
        <v>42</v>
      </c>
      <c r="F175" s="9" t="s">
        <v>4942</v>
      </c>
      <c r="G175" s="9"/>
      <c r="H175" s="9"/>
      <c r="I175" s="9"/>
      <c r="J175" s="9" t="s">
        <v>4943</v>
      </c>
      <c r="K175" s="9" t="s">
        <v>4950</v>
      </c>
      <c r="L175" s="9" t="s">
        <v>5248</v>
      </c>
      <c r="M175" s="9" t="str">
        <f t="shared" si="15"/>
        <v>Earth</v>
      </c>
      <c r="N175" s="9">
        <f t="shared" si="16"/>
        <v>61</v>
      </c>
      <c r="O175" s="9">
        <v>42</v>
      </c>
      <c r="P175" s="9">
        <f t="shared" si="20"/>
        <v>73</v>
      </c>
      <c r="Q175" s="9" t="str">
        <f t="shared" si="17"/>
        <v>P1</v>
      </c>
      <c r="R175" s="9" t="str">
        <f t="shared" si="18"/>
        <v>真</v>
      </c>
      <c r="S175" s="9" t="str">
        <f t="shared" si="19"/>
        <v>Slow</v>
      </c>
    </row>
    <row r="176" spans="1:19">
      <c r="A176" s="9" t="s">
        <v>576</v>
      </c>
      <c r="B176" s="9">
        <v>62</v>
      </c>
      <c r="C176" s="9">
        <f t="shared" si="14"/>
        <v>72</v>
      </c>
      <c r="D176" s="9" t="s">
        <v>102</v>
      </c>
      <c r="E176" s="9">
        <v>43</v>
      </c>
      <c r="F176" s="9" t="s">
        <v>4954</v>
      </c>
      <c r="G176" s="9">
        <v>5</v>
      </c>
      <c r="H176" s="9"/>
      <c r="I176" s="9"/>
      <c r="J176" s="9" t="s">
        <v>4943</v>
      </c>
      <c r="K176" s="9" t="s">
        <v>4948</v>
      </c>
      <c r="L176" s="9" t="s">
        <v>5249</v>
      </c>
      <c r="M176" s="9" t="str">
        <f t="shared" si="15"/>
        <v>Fire</v>
      </c>
      <c r="N176" s="9">
        <f t="shared" si="16"/>
        <v>62</v>
      </c>
      <c r="O176" s="9">
        <v>43</v>
      </c>
      <c r="P176" s="9">
        <f t="shared" si="20"/>
        <v>72</v>
      </c>
      <c r="Q176" s="9" t="str">
        <f t="shared" si="17"/>
        <v>BB</v>
      </c>
      <c r="R176" s="9" t="str">
        <f t="shared" si="18"/>
        <v>真</v>
      </c>
      <c r="S176" s="9" t="str">
        <f t="shared" si="19"/>
        <v>Medium</v>
      </c>
    </row>
    <row r="177" spans="1:19">
      <c r="A177" s="9" t="s">
        <v>247</v>
      </c>
      <c r="B177" s="9">
        <v>60</v>
      </c>
      <c r="C177" s="9">
        <f t="shared" si="14"/>
        <v>72</v>
      </c>
      <c r="D177" s="9" t="s">
        <v>95</v>
      </c>
      <c r="E177" s="9">
        <v>40</v>
      </c>
      <c r="F177" s="9" t="s">
        <v>4956</v>
      </c>
      <c r="G177" s="9"/>
      <c r="H177" s="9"/>
      <c r="I177" s="9"/>
      <c r="J177" s="9" t="s">
        <v>4943</v>
      </c>
      <c r="K177" s="9" t="s">
        <v>4950</v>
      </c>
      <c r="L177" s="9" t="s">
        <v>5250</v>
      </c>
      <c r="M177" s="9" t="str">
        <f t="shared" si="15"/>
        <v>Wood</v>
      </c>
      <c r="N177" s="9">
        <f t="shared" si="16"/>
        <v>60</v>
      </c>
      <c r="O177" s="9">
        <v>40</v>
      </c>
      <c r="P177" s="9">
        <f t="shared" si="20"/>
        <v>72</v>
      </c>
      <c r="Q177" s="9" t="str">
        <f t="shared" si="17"/>
        <v>NS</v>
      </c>
      <c r="R177" s="9" t="str">
        <f t="shared" si="18"/>
        <v>真</v>
      </c>
      <c r="S177" s="9" t="str">
        <f t="shared" si="19"/>
        <v>Slow</v>
      </c>
    </row>
    <row r="178" spans="1:19">
      <c r="A178" s="9" t="s">
        <v>169</v>
      </c>
      <c r="B178" s="9">
        <v>61</v>
      </c>
      <c r="C178" s="9">
        <f t="shared" si="14"/>
        <v>71</v>
      </c>
      <c r="D178" s="9" t="s">
        <v>95</v>
      </c>
      <c r="E178" s="9">
        <v>44</v>
      </c>
      <c r="F178" s="9" t="s">
        <v>28</v>
      </c>
      <c r="G178" s="9">
        <v>1</v>
      </c>
      <c r="H178" s="9"/>
      <c r="I178" s="9"/>
      <c r="J178" s="9" t="s">
        <v>4947</v>
      </c>
      <c r="K178" s="9" t="s">
        <v>4948</v>
      </c>
      <c r="L178" s="9" t="s">
        <v>5251</v>
      </c>
      <c r="M178" s="9" t="str">
        <f t="shared" si="15"/>
        <v>Wood</v>
      </c>
      <c r="N178" s="9">
        <f t="shared" si="16"/>
        <v>61</v>
      </c>
      <c r="O178" s="9">
        <v>44</v>
      </c>
      <c r="P178" s="9">
        <f t="shared" si="20"/>
        <v>71</v>
      </c>
      <c r="Q178" s="9" t="str">
        <f t="shared" si="17"/>
        <v>DR</v>
      </c>
      <c r="R178" s="9" t="str">
        <f t="shared" si="18"/>
        <v>V</v>
      </c>
      <c r="S178" s="9" t="str">
        <f t="shared" si="19"/>
        <v>Medium</v>
      </c>
    </row>
    <row r="179" spans="1:19">
      <c r="A179" s="9" t="s">
        <v>398</v>
      </c>
      <c r="B179" s="9">
        <v>61</v>
      </c>
      <c r="C179" s="9">
        <f t="shared" si="14"/>
        <v>71</v>
      </c>
      <c r="D179" s="9" t="s">
        <v>73</v>
      </c>
      <c r="E179" s="9">
        <v>44</v>
      </c>
      <c r="F179" s="9" t="s">
        <v>4954</v>
      </c>
      <c r="G179" s="9">
        <v>1</v>
      </c>
      <c r="H179" s="9"/>
      <c r="I179" s="9"/>
      <c r="J179" s="9" t="s">
        <v>4943</v>
      </c>
      <c r="K179" s="9" t="s">
        <v>4948</v>
      </c>
      <c r="L179" s="9" t="s">
        <v>5252</v>
      </c>
      <c r="M179" s="9" t="str">
        <f t="shared" si="15"/>
        <v>Earth</v>
      </c>
      <c r="N179" s="9">
        <f t="shared" si="16"/>
        <v>61</v>
      </c>
      <c r="O179" s="9">
        <v>44</v>
      </c>
      <c r="P179" s="9">
        <f t="shared" si="20"/>
        <v>71</v>
      </c>
      <c r="Q179" s="9" t="str">
        <f t="shared" si="17"/>
        <v>BB</v>
      </c>
      <c r="R179" s="9" t="str">
        <f t="shared" si="18"/>
        <v>真</v>
      </c>
      <c r="S179" s="9" t="str">
        <f t="shared" si="19"/>
        <v>Medium</v>
      </c>
    </row>
    <row r="180" spans="1:19">
      <c r="A180" s="9" t="s">
        <v>585</v>
      </c>
      <c r="B180" s="9">
        <v>61</v>
      </c>
      <c r="C180" s="9">
        <f t="shared" si="14"/>
        <v>71</v>
      </c>
      <c r="D180" s="9" t="s">
        <v>73</v>
      </c>
      <c r="E180" s="9">
        <v>44</v>
      </c>
      <c r="F180" s="9" t="s">
        <v>4951</v>
      </c>
      <c r="G180" s="9">
        <v>1</v>
      </c>
      <c r="H180" s="9" t="s">
        <v>4952</v>
      </c>
      <c r="I180" s="9"/>
      <c r="J180" s="9" t="s">
        <v>4947</v>
      </c>
      <c r="K180" s="9" t="s">
        <v>4948</v>
      </c>
      <c r="L180" s="9" t="s">
        <v>5253</v>
      </c>
      <c r="M180" s="9" t="str">
        <f t="shared" si="15"/>
        <v>Earth</v>
      </c>
      <c r="N180" s="9">
        <f t="shared" si="16"/>
        <v>61</v>
      </c>
      <c r="O180" s="9">
        <v>44</v>
      </c>
      <c r="P180" s="9">
        <f t="shared" si="20"/>
        <v>71</v>
      </c>
      <c r="Q180" s="9" t="str">
        <f t="shared" si="17"/>
        <v>BL</v>
      </c>
      <c r="R180" s="9" t="str">
        <f t="shared" si="18"/>
        <v>V</v>
      </c>
      <c r="S180" s="9" t="str">
        <f t="shared" si="19"/>
        <v>Medium</v>
      </c>
    </row>
    <row r="181" spans="1:19">
      <c r="A181" s="9" t="s">
        <v>784</v>
      </c>
      <c r="B181" s="9">
        <v>61</v>
      </c>
      <c r="C181" s="9">
        <f t="shared" si="14"/>
        <v>71</v>
      </c>
      <c r="D181" s="9" t="s">
        <v>95</v>
      </c>
      <c r="E181" s="9">
        <v>44</v>
      </c>
      <c r="F181" s="9" t="s">
        <v>29</v>
      </c>
      <c r="G181" s="9">
        <v>1</v>
      </c>
      <c r="H181" s="9"/>
      <c r="I181" s="9"/>
      <c r="J181" s="9" t="s">
        <v>4943</v>
      </c>
      <c r="K181" s="9" t="s">
        <v>4948</v>
      </c>
      <c r="L181" s="9" t="s">
        <v>5254</v>
      </c>
      <c r="M181" s="9" t="str">
        <f t="shared" si="15"/>
        <v>Wood</v>
      </c>
      <c r="N181" s="9">
        <f t="shared" si="16"/>
        <v>61</v>
      </c>
      <c r="O181" s="9">
        <v>44</v>
      </c>
      <c r="P181" s="9">
        <f t="shared" si="20"/>
        <v>71</v>
      </c>
      <c r="Q181" s="9" t="str">
        <f t="shared" si="17"/>
        <v>BL</v>
      </c>
      <c r="R181" s="9" t="str">
        <f t="shared" si="18"/>
        <v>真</v>
      </c>
      <c r="S181" s="9" t="str">
        <f t="shared" si="19"/>
        <v>Medium</v>
      </c>
    </row>
    <row r="182" spans="1:19">
      <c r="A182" s="9" t="s">
        <v>773</v>
      </c>
      <c r="B182" s="9">
        <v>61</v>
      </c>
      <c r="C182" s="9">
        <f t="shared" si="14"/>
        <v>71</v>
      </c>
      <c r="D182" s="9" t="s">
        <v>81</v>
      </c>
      <c r="E182" s="9">
        <v>44</v>
      </c>
      <c r="F182" s="9" t="s">
        <v>4954</v>
      </c>
      <c r="G182" s="9">
        <v>1</v>
      </c>
      <c r="H182" s="9"/>
      <c r="I182" s="9"/>
      <c r="J182" s="9" t="s">
        <v>4943</v>
      </c>
      <c r="K182" s="9" t="s">
        <v>4948</v>
      </c>
      <c r="L182" s="9" t="s">
        <v>5255</v>
      </c>
      <c r="M182" s="9" t="str">
        <f t="shared" si="15"/>
        <v>Wind</v>
      </c>
      <c r="N182" s="9">
        <f t="shared" si="16"/>
        <v>61</v>
      </c>
      <c r="O182" s="9">
        <v>44</v>
      </c>
      <c r="P182" s="9">
        <f t="shared" si="20"/>
        <v>71</v>
      </c>
      <c r="Q182" s="9" t="str">
        <f t="shared" si="17"/>
        <v>BB</v>
      </c>
      <c r="R182" s="9" t="str">
        <f t="shared" si="18"/>
        <v>真</v>
      </c>
      <c r="S182" s="9" t="str">
        <f t="shared" si="19"/>
        <v>Medium</v>
      </c>
    </row>
    <row r="183" spans="1:19">
      <c r="A183" s="9" t="s">
        <v>77</v>
      </c>
      <c r="B183" s="9">
        <v>61</v>
      </c>
      <c r="C183" s="9">
        <f t="shared" si="14"/>
        <v>71</v>
      </c>
      <c r="D183" s="9" t="s">
        <v>73</v>
      </c>
      <c r="E183" s="9">
        <v>42</v>
      </c>
      <c r="F183" s="9" t="s">
        <v>4949</v>
      </c>
      <c r="G183" s="9"/>
      <c r="H183" s="9"/>
      <c r="I183" s="9"/>
      <c r="J183" s="9" t="s">
        <v>4947</v>
      </c>
      <c r="K183" s="9" t="s">
        <v>4948</v>
      </c>
      <c r="L183" s="9" t="s">
        <v>5256</v>
      </c>
      <c r="M183" s="9" t="str">
        <f t="shared" si="15"/>
        <v>Earth</v>
      </c>
      <c r="N183" s="9">
        <f t="shared" si="16"/>
        <v>61</v>
      </c>
      <c r="O183" s="9">
        <v>42</v>
      </c>
      <c r="P183" s="9">
        <f t="shared" si="20"/>
        <v>71</v>
      </c>
      <c r="Q183" s="9" t="str">
        <f t="shared" si="17"/>
        <v>CA</v>
      </c>
      <c r="R183" s="9" t="str">
        <f t="shared" si="18"/>
        <v>V</v>
      </c>
      <c r="S183" s="9" t="str">
        <f t="shared" si="19"/>
        <v>Medium</v>
      </c>
    </row>
    <row r="184" spans="1:19">
      <c r="A184" s="9" t="s">
        <v>834</v>
      </c>
      <c r="B184" s="9">
        <v>61</v>
      </c>
      <c r="C184" s="9">
        <f t="shared" si="14"/>
        <v>71</v>
      </c>
      <c r="D184" s="9" t="s">
        <v>102</v>
      </c>
      <c r="E184" s="9">
        <v>42</v>
      </c>
      <c r="F184" s="9" t="s">
        <v>4942</v>
      </c>
      <c r="G184" s="9"/>
      <c r="H184" s="9"/>
      <c r="I184" s="9"/>
      <c r="J184" s="9" t="s">
        <v>4943</v>
      </c>
      <c r="K184" s="9" t="s">
        <v>4948</v>
      </c>
      <c r="L184" s="9" t="s">
        <v>5257</v>
      </c>
      <c r="M184" s="9" t="str">
        <f t="shared" si="15"/>
        <v>Fire</v>
      </c>
      <c r="N184" s="9">
        <f t="shared" si="16"/>
        <v>61</v>
      </c>
      <c r="O184" s="9">
        <v>42</v>
      </c>
      <c r="P184" s="9">
        <f t="shared" si="20"/>
        <v>71</v>
      </c>
      <c r="Q184" s="9" t="str">
        <f t="shared" si="17"/>
        <v>P1</v>
      </c>
      <c r="R184" s="9" t="str">
        <f t="shared" si="18"/>
        <v>真</v>
      </c>
      <c r="S184" s="9" t="str">
        <f t="shared" si="19"/>
        <v>Medium</v>
      </c>
    </row>
    <row r="185" spans="1:19">
      <c r="A185" s="9" t="s">
        <v>573</v>
      </c>
      <c r="B185" s="9">
        <v>61</v>
      </c>
      <c r="C185" s="9">
        <f t="shared" si="14"/>
        <v>71</v>
      </c>
      <c r="D185" s="9" t="s">
        <v>81</v>
      </c>
      <c r="E185" s="9">
        <v>42</v>
      </c>
      <c r="F185" s="9" t="s">
        <v>4966</v>
      </c>
      <c r="G185" s="9"/>
      <c r="H185" s="9"/>
      <c r="I185" s="9"/>
      <c r="J185" s="9" t="s">
        <v>4947</v>
      </c>
      <c r="K185" s="9" t="s">
        <v>4948</v>
      </c>
      <c r="L185" s="9" t="s">
        <v>5258</v>
      </c>
      <c r="M185" s="9" t="str">
        <f t="shared" si="15"/>
        <v>Wind</v>
      </c>
      <c r="N185" s="9">
        <f t="shared" si="16"/>
        <v>61</v>
      </c>
      <c r="O185" s="9">
        <v>42</v>
      </c>
      <c r="P185" s="9">
        <f t="shared" si="20"/>
        <v>71</v>
      </c>
      <c r="Q185" s="9" t="str">
        <f t="shared" si="17"/>
        <v>P2</v>
      </c>
      <c r="R185" s="9" t="str">
        <f t="shared" si="18"/>
        <v>V</v>
      </c>
      <c r="S185" s="9" t="str">
        <f t="shared" si="19"/>
        <v>Medium</v>
      </c>
    </row>
    <row r="186" spans="1:19">
      <c r="A186" s="9" t="s">
        <v>570</v>
      </c>
      <c r="B186" s="9">
        <v>60</v>
      </c>
      <c r="C186" s="9">
        <f t="shared" si="14"/>
        <v>70</v>
      </c>
      <c r="D186" s="9" t="s">
        <v>81</v>
      </c>
      <c r="E186" s="9">
        <v>40</v>
      </c>
      <c r="F186" s="9" t="s">
        <v>4963</v>
      </c>
      <c r="G186" s="9"/>
      <c r="H186" s="9"/>
      <c r="I186" s="9" t="s">
        <v>4965</v>
      </c>
      <c r="J186" s="9" t="s">
        <v>4947</v>
      </c>
      <c r="K186" s="9" t="s">
        <v>4948</v>
      </c>
      <c r="L186" s="9" t="s">
        <v>5259</v>
      </c>
      <c r="M186" s="9" t="str">
        <f t="shared" si="15"/>
        <v>Wind</v>
      </c>
      <c r="N186" s="9">
        <f t="shared" si="16"/>
        <v>60</v>
      </c>
      <c r="O186" s="9">
        <v>40</v>
      </c>
      <c r="P186" s="9">
        <f t="shared" si="20"/>
        <v>70</v>
      </c>
      <c r="Q186" s="9" t="str">
        <f t="shared" si="17"/>
        <v>BS</v>
      </c>
      <c r="R186" s="9" t="str">
        <f t="shared" si="18"/>
        <v>V</v>
      </c>
      <c r="S186" s="9" t="str">
        <f t="shared" si="19"/>
        <v>Medium</v>
      </c>
    </row>
    <row r="187" spans="1:19">
      <c r="A187" s="9" t="s">
        <v>158</v>
      </c>
      <c r="B187" s="9">
        <v>60</v>
      </c>
      <c r="C187" s="9">
        <f t="shared" si="14"/>
        <v>70</v>
      </c>
      <c r="D187" s="9" t="s">
        <v>73</v>
      </c>
      <c r="E187" s="9">
        <v>40</v>
      </c>
      <c r="F187" s="9" t="s">
        <v>4956</v>
      </c>
      <c r="G187" s="9"/>
      <c r="H187" s="9"/>
      <c r="I187" s="9"/>
      <c r="J187" s="9" t="s">
        <v>4947</v>
      </c>
      <c r="K187" s="9" t="s">
        <v>4948</v>
      </c>
      <c r="L187" s="9" t="s">
        <v>5260</v>
      </c>
      <c r="M187" s="9" t="str">
        <f t="shared" si="15"/>
        <v>Earth</v>
      </c>
      <c r="N187" s="9">
        <f t="shared" si="16"/>
        <v>60</v>
      </c>
      <c r="O187" s="9">
        <v>40</v>
      </c>
      <c r="P187" s="9">
        <f t="shared" si="20"/>
        <v>70</v>
      </c>
      <c r="Q187" s="9" t="str">
        <f t="shared" si="17"/>
        <v>NS</v>
      </c>
      <c r="R187" s="9" t="str">
        <f t="shared" si="18"/>
        <v>V</v>
      </c>
      <c r="S187" s="9" t="str">
        <f t="shared" si="19"/>
        <v>Medium</v>
      </c>
    </row>
    <row r="188" spans="1:19">
      <c r="A188" s="9" t="s">
        <v>1134</v>
      </c>
      <c r="B188" s="9">
        <v>60</v>
      </c>
      <c r="C188" s="9">
        <f t="shared" si="14"/>
        <v>70</v>
      </c>
      <c r="D188" s="9" t="s">
        <v>81</v>
      </c>
      <c r="E188" s="9">
        <v>40</v>
      </c>
      <c r="F188" s="9" t="s">
        <v>4956</v>
      </c>
      <c r="G188" s="9"/>
      <c r="H188" s="9"/>
      <c r="I188" s="9"/>
      <c r="J188" s="9" t="s">
        <v>4943</v>
      </c>
      <c r="K188" s="9" t="s">
        <v>4948</v>
      </c>
      <c r="L188" s="17" t="s">
        <v>5261</v>
      </c>
      <c r="M188" s="9" t="str">
        <f t="shared" si="15"/>
        <v>Wind</v>
      </c>
      <c r="N188" s="9">
        <f t="shared" si="16"/>
        <v>60</v>
      </c>
      <c r="O188" s="9">
        <v>40</v>
      </c>
      <c r="P188" s="9">
        <f t="shared" si="20"/>
        <v>70</v>
      </c>
      <c r="Q188" s="9" t="str">
        <f t="shared" si="17"/>
        <v>NS</v>
      </c>
      <c r="R188" s="9" t="str">
        <f t="shared" si="18"/>
        <v>真</v>
      </c>
      <c r="S188" s="9" t="str">
        <f t="shared" si="19"/>
        <v>Medium</v>
      </c>
    </row>
    <row r="189" spans="1:19">
      <c r="A189" s="9" t="s">
        <v>264</v>
      </c>
      <c r="B189" s="9">
        <v>61</v>
      </c>
      <c r="C189" s="9">
        <f t="shared" si="14"/>
        <v>69</v>
      </c>
      <c r="D189" s="9" t="s">
        <v>95</v>
      </c>
      <c r="E189" s="9">
        <v>44</v>
      </c>
      <c r="F189" s="9" t="s">
        <v>28</v>
      </c>
      <c r="G189" s="9">
        <v>1</v>
      </c>
      <c r="H189" s="9"/>
      <c r="I189" s="9"/>
      <c r="J189" s="9" t="s">
        <v>4947</v>
      </c>
      <c r="K189" s="9" t="s">
        <v>4944</v>
      </c>
      <c r="L189" s="9" t="s">
        <v>5262</v>
      </c>
      <c r="M189" s="9" t="str">
        <f t="shared" si="15"/>
        <v>Wood</v>
      </c>
      <c r="N189" s="9">
        <f t="shared" si="16"/>
        <v>61</v>
      </c>
      <c r="O189" s="9">
        <v>44</v>
      </c>
      <c r="P189" s="9">
        <f t="shared" si="20"/>
        <v>69</v>
      </c>
      <c r="Q189" s="9" t="str">
        <f t="shared" si="17"/>
        <v>DR</v>
      </c>
      <c r="R189" s="9" t="str">
        <f t="shared" si="18"/>
        <v>V</v>
      </c>
      <c r="S189" s="9" t="str">
        <f t="shared" si="19"/>
        <v>Fast</v>
      </c>
    </row>
    <row r="190" spans="1:19">
      <c r="A190" s="9" t="s">
        <v>414</v>
      </c>
      <c r="B190" s="9">
        <v>61</v>
      </c>
      <c r="C190" s="9">
        <f t="shared" si="14"/>
        <v>69</v>
      </c>
      <c r="D190" s="9" t="s">
        <v>102</v>
      </c>
      <c r="E190" s="9">
        <v>44</v>
      </c>
      <c r="F190" s="9" t="s">
        <v>28</v>
      </c>
      <c r="G190" s="9">
        <v>1</v>
      </c>
      <c r="H190" s="9"/>
      <c r="I190" s="9"/>
      <c r="J190" s="9" t="s">
        <v>4943</v>
      </c>
      <c r="K190" s="9" t="s">
        <v>4944</v>
      </c>
      <c r="L190" s="9" t="s">
        <v>5263</v>
      </c>
      <c r="M190" s="9" t="str">
        <f t="shared" si="15"/>
        <v>Fire</v>
      </c>
      <c r="N190" s="9">
        <f t="shared" si="16"/>
        <v>61</v>
      </c>
      <c r="O190" s="9">
        <v>44</v>
      </c>
      <c r="P190" s="9">
        <f t="shared" si="20"/>
        <v>69</v>
      </c>
      <c r="Q190" s="9" t="str">
        <f t="shared" si="17"/>
        <v>DR</v>
      </c>
      <c r="R190" s="9" t="str">
        <f t="shared" si="18"/>
        <v>真</v>
      </c>
      <c r="S190" s="9" t="str">
        <f t="shared" si="19"/>
        <v>Fast</v>
      </c>
    </row>
    <row r="191" spans="1:19">
      <c r="A191" s="9" t="s">
        <v>2808</v>
      </c>
      <c r="B191" s="9">
        <v>61</v>
      </c>
      <c r="C191" s="9">
        <f t="shared" si="14"/>
        <v>69</v>
      </c>
      <c r="D191" s="9" t="s">
        <v>81</v>
      </c>
      <c r="E191" s="9">
        <v>44</v>
      </c>
      <c r="F191" s="9" t="s">
        <v>28</v>
      </c>
      <c r="G191" s="9">
        <v>1</v>
      </c>
      <c r="H191" s="9"/>
      <c r="I191" s="9"/>
      <c r="J191" s="9" t="s">
        <v>4943</v>
      </c>
      <c r="K191" s="9" t="s">
        <v>4944</v>
      </c>
      <c r="L191" s="17" t="s">
        <v>5264</v>
      </c>
      <c r="M191" s="9" t="str">
        <f t="shared" si="15"/>
        <v>Wind</v>
      </c>
      <c r="N191" s="9">
        <f t="shared" si="16"/>
        <v>61</v>
      </c>
      <c r="O191" s="9">
        <v>44</v>
      </c>
      <c r="P191" s="9">
        <f t="shared" si="20"/>
        <v>69</v>
      </c>
      <c r="Q191" s="9" t="str">
        <f t="shared" si="17"/>
        <v>DR</v>
      </c>
      <c r="R191" s="9" t="str">
        <f t="shared" si="18"/>
        <v>真</v>
      </c>
      <c r="S191" s="9" t="str">
        <f t="shared" si="19"/>
        <v>Fast</v>
      </c>
    </row>
    <row r="192" spans="1:19">
      <c r="A192" s="9" t="s">
        <v>693</v>
      </c>
      <c r="B192" s="9">
        <v>61</v>
      </c>
      <c r="C192" s="9">
        <f t="shared" si="14"/>
        <v>69</v>
      </c>
      <c r="D192" s="9" t="s">
        <v>81</v>
      </c>
      <c r="E192" s="9">
        <v>42</v>
      </c>
      <c r="F192" s="9" t="s">
        <v>4949</v>
      </c>
      <c r="G192" s="9"/>
      <c r="H192" s="9"/>
      <c r="I192" s="9"/>
      <c r="J192" s="9" t="s">
        <v>4947</v>
      </c>
      <c r="K192" s="9" t="s">
        <v>4944</v>
      </c>
      <c r="L192" s="17" t="s">
        <v>5265</v>
      </c>
      <c r="M192" s="9" t="str">
        <f t="shared" si="15"/>
        <v>Wind</v>
      </c>
      <c r="N192" s="9">
        <f t="shared" si="16"/>
        <v>61</v>
      </c>
      <c r="O192" s="9">
        <v>42</v>
      </c>
      <c r="P192" s="9">
        <f t="shared" si="20"/>
        <v>69</v>
      </c>
      <c r="Q192" s="9" t="str">
        <f t="shared" si="17"/>
        <v>CA</v>
      </c>
      <c r="R192" s="9" t="str">
        <f t="shared" si="18"/>
        <v>V</v>
      </c>
      <c r="S192" s="9" t="str">
        <f t="shared" si="19"/>
        <v>Fast</v>
      </c>
    </row>
    <row r="193" spans="1:19">
      <c r="A193" s="9" t="s">
        <v>5009</v>
      </c>
      <c r="B193" s="9">
        <v>60</v>
      </c>
      <c r="C193" s="9">
        <f t="shared" si="14"/>
        <v>68</v>
      </c>
      <c r="D193" s="9" t="s">
        <v>102</v>
      </c>
      <c r="E193" s="9">
        <v>48</v>
      </c>
      <c r="F193" s="9" t="s">
        <v>4959</v>
      </c>
      <c r="G193" s="9"/>
      <c r="H193" s="9"/>
      <c r="I193" s="9"/>
      <c r="J193" s="9" t="s">
        <v>4943</v>
      </c>
      <c r="K193" s="9" t="s">
        <v>4944</v>
      </c>
      <c r="L193" s="9" t="s">
        <v>5266</v>
      </c>
      <c r="M193" s="9" t="str">
        <f t="shared" si="15"/>
        <v>Fire</v>
      </c>
      <c r="N193" s="9">
        <f t="shared" si="16"/>
        <v>60</v>
      </c>
      <c r="O193" s="9">
        <v>48</v>
      </c>
      <c r="P193" s="9">
        <f t="shared" si="20"/>
        <v>68</v>
      </c>
      <c r="Q193" s="9" t="str">
        <f t="shared" si="17"/>
        <v>LS</v>
      </c>
      <c r="R193" s="9" t="str">
        <f t="shared" si="18"/>
        <v>真</v>
      </c>
      <c r="S193" s="9" t="str">
        <f t="shared" si="19"/>
        <v>Fast</v>
      </c>
    </row>
    <row r="194" spans="1:19">
      <c r="A194" s="9" t="s">
        <v>503</v>
      </c>
      <c r="B194" s="9">
        <v>56</v>
      </c>
      <c r="C194" s="9">
        <f t="shared" ref="C194:C257" si="21">B194+IF(J194="G",14,8)+IF(K194="普",2,IF(K194="遅",4,0))</f>
        <v>68</v>
      </c>
      <c r="D194" s="9" t="s">
        <v>81</v>
      </c>
      <c r="E194" s="9">
        <v>41</v>
      </c>
      <c r="F194" s="9" t="s">
        <v>4957</v>
      </c>
      <c r="G194" s="9">
        <v>5</v>
      </c>
      <c r="H194" s="9"/>
      <c r="I194" s="9"/>
      <c r="J194" s="9" t="s">
        <v>4943</v>
      </c>
      <c r="K194" s="9" t="s">
        <v>4950</v>
      </c>
      <c r="L194" s="9" t="s">
        <v>5267</v>
      </c>
      <c r="M194" s="9" t="str">
        <f t="shared" ref="M194:M257" si="22">IF(D194="山","Earth",IF(D194="風","Wind",IF(D194="火","Fire","Wood")))</f>
        <v>Wind</v>
      </c>
      <c r="N194" s="9">
        <f t="shared" ref="N194:N257" si="23">B194</f>
        <v>56</v>
      </c>
      <c r="O194" s="9">
        <v>41</v>
      </c>
      <c r="P194" s="9">
        <f t="shared" si="20"/>
        <v>68</v>
      </c>
      <c r="Q194" s="9" t="str">
        <f t="shared" ref="Q194:Q257" si="24">F194</f>
        <v>DR</v>
      </c>
      <c r="R194" s="9" t="str">
        <f t="shared" ref="R194:R257" si="25">J194</f>
        <v>真</v>
      </c>
      <c r="S194" s="9" t="str">
        <f t="shared" ref="S194:S257" si="26">IF(K194="普","Medium",IF(K194="早","Fast","Slow"))</f>
        <v>Slow</v>
      </c>
    </row>
    <row r="195" spans="1:19">
      <c r="A195" s="9" t="s">
        <v>1629</v>
      </c>
      <c r="B195" s="9">
        <v>60</v>
      </c>
      <c r="C195" s="9">
        <f t="shared" si="21"/>
        <v>68</v>
      </c>
      <c r="D195" s="9" t="s">
        <v>73</v>
      </c>
      <c r="E195" s="9">
        <v>40</v>
      </c>
      <c r="F195" s="9" t="s">
        <v>4956</v>
      </c>
      <c r="G195" s="9"/>
      <c r="H195" s="9"/>
      <c r="I195" s="9"/>
      <c r="J195" s="9" t="s">
        <v>4947</v>
      </c>
      <c r="K195" s="9" t="s">
        <v>4944</v>
      </c>
      <c r="L195" s="9" t="s">
        <v>5268</v>
      </c>
      <c r="M195" s="9" t="str">
        <f t="shared" si="22"/>
        <v>Earth</v>
      </c>
      <c r="N195" s="9">
        <f t="shared" si="23"/>
        <v>60</v>
      </c>
      <c r="O195" s="9">
        <v>40</v>
      </c>
      <c r="P195" s="9">
        <f t="shared" ref="P195:P258" si="27">C195</f>
        <v>68</v>
      </c>
      <c r="Q195" s="9" t="str">
        <f t="shared" si="24"/>
        <v>NS</v>
      </c>
      <c r="R195" s="9" t="str">
        <f t="shared" si="25"/>
        <v>V</v>
      </c>
      <c r="S195" s="9" t="str">
        <f t="shared" si="26"/>
        <v>Fast</v>
      </c>
    </row>
    <row r="196" spans="1:19">
      <c r="A196" s="9" t="s">
        <v>148</v>
      </c>
      <c r="B196" s="9">
        <v>54</v>
      </c>
      <c r="C196" s="9">
        <f t="shared" si="21"/>
        <v>66</v>
      </c>
      <c r="D196" s="9" t="s">
        <v>73</v>
      </c>
      <c r="E196" s="9">
        <v>37</v>
      </c>
      <c r="F196" s="9" t="s">
        <v>4955</v>
      </c>
      <c r="G196" s="9"/>
      <c r="H196" s="9"/>
      <c r="I196" s="9" t="s">
        <v>4965</v>
      </c>
      <c r="J196" s="9" t="s">
        <v>4943</v>
      </c>
      <c r="K196" s="9" t="s">
        <v>4950</v>
      </c>
      <c r="L196" s="9" t="s">
        <v>5269</v>
      </c>
      <c r="M196" s="9" t="str">
        <f t="shared" si="22"/>
        <v>Earth</v>
      </c>
      <c r="N196" s="9">
        <f t="shared" si="23"/>
        <v>54</v>
      </c>
      <c r="O196" s="9">
        <v>37</v>
      </c>
      <c r="P196" s="9">
        <f t="shared" si="27"/>
        <v>66</v>
      </c>
      <c r="Q196" s="9" t="str">
        <f t="shared" si="24"/>
        <v>SC</v>
      </c>
      <c r="R196" s="9" t="str">
        <f t="shared" si="25"/>
        <v>真</v>
      </c>
      <c r="S196" s="9" t="str">
        <f t="shared" si="26"/>
        <v>Slow</v>
      </c>
    </row>
    <row r="197" spans="1:19">
      <c r="A197" s="9" t="s">
        <v>193</v>
      </c>
      <c r="B197" s="9">
        <v>54</v>
      </c>
      <c r="C197" s="9">
        <f t="shared" si="21"/>
        <v>66</v>
      </c>
      <c r="D197" s="9" t="s">
        <v>102</v>
      </c>
      <c r="E197" s="9">
        <v>37</v>
      </c>
      <c r="F197" s="9" t="s">
        <v>4956</v>
      </c>
      <c r="G197" s="9"/>
      <c r="H197" s="9"/>
      <c r="I197" s="9" t="s">
        <v>4965</v>
      </c>
      <c r="J197" s="9" t="s">
        <v>4943</v>
      </c>
      <c r="K197" s="9" t="s">
        <v>4950</v>
      </c>
      <c r="L197" s="9" t="s">
        <v>5270</v>
      </c>
      <c r="M197" s="9" t="str">
        <f t="shared" si="22"/>
        <v>Fire</v>
      </c>
      <c r="N197" s="9">
        <f t="shared" si="23"/>
        <v>54</v>
      </c>
      <c r="O197" s="9">
        <v>37</v>
      </c>
      <c r="P197" s="9">
        <f t="shared" si="27"/>
        <v>66</v>
      </c>
      <c r="Q197" s="9" t="str">
        <f t="shared" si="24"/>
        <v>NS</v>
      </c>
      <c r="R197" s="9" t="str">
        <f t="shared" si="25"/>
        <v>真</v>
      </c>
      <c r="S197" s="9" t="str">
        <f t="shared" si="26"/>
        <v>Slow</v>
      </c>
    </row>
    <row r="198" spans="1:19">
      <c r="A198" s="9" t="s">
        <v>508</v>
      </c>
      <c r="B198" s="9">
        <v>54</v>
      </c>
      <c r="C198" s="9">
        <f t="shared" si="21"/>
        <v>66</v>
      </c>
      <c r="D198" s="9" t="s">
        <v>102</v>
      </c>
      <c r="E198" s="9">
        <v>37</v>
      </c>
      <c r="F198" s="9" t="s">
        <v>4955</v>
      </c>
      <c r="G198" s="9"/>
      <c r="H198" s="9"/>
      <c r="I198" s="9"/>
      <c r="J198" s="9" t="s">
        <v>4943</v>
      </c>
      <c r="K198" s="9" t="s">
        <v>4950</v>
      </c>
      <c r="L198" s="9" t="s">
        <v>5271</v>
      </c>
      <c r="M198" s="9" t="str">
        <f t="shared" si="22"/>
        <v>Fire</v>
      </c>
      <c r="N198" s="9">
        <f t="shared" si="23"/>
        <v>54</v>
      </c>
      <c r="O198" s="9">
        <v>37</v>
      </c>
      <c r="P198" s="9">
        <f t="shared" si="27"/>
        <v>66</v>
      </c>
      <c r="Q198" s="9" t="str">
        <f t="shared" si="24"/>
        <v>SC</v>
      </c>
      <c r="R198" s="9" t="str">
        <f t="shared" si="25"/>
        <v>真</v>
      </c>
      <c r="S198" s="9" t="str">
        <f t="shared" si="26"/>
        <v>Slow</v>
      </c>
    </row>
    <row r="199" spans="1:19">
      <c r="A199" s="9" t="s">
        <v>756</v>
      </c>
      <c r="B199" s="9">
        <v>55</v>
      </c>
      <c r="C199" s="9">
        <f t="shared" si="21"/>
        <v>65</v>
      </c>
      <c r="D199" s="9" t="s">
        <v>102</v>
      </c>
      <c r="E199" s="9">
        <v>42</v>
      </c>
      <c r="F199" s="9" t="s">
        <v>4954</v>
      </c>
      <c r="G199" s="9">
        <v>1</v>
      </c>
      <c r="H199" s="9"/>
      <c r="I199" s="9"/>
      <c r="J199" s="9" t="s">
        <v>4947</v>
      </c>
      <c r="K199" s="9" t="s">
        <v>4948</v>
      </c>
      <c r="L199" s="9" t="s">
        <v>5272</v>
      </c>
      <c r="M199" s="9" t="str">
        <f t="shared" si="22"/>
        <v>Fire</v>
      </c>
      <c r="N199" s="9">
        <f t="shared" si="23"/>
        <v>55</v>
      </c>
      <c r="O199" s="9">
        <v>42</v>
      </c>
      <c r="P199" s="9">
        <f t="shared" si="27"/>
        <v>65</v>
      </c>
      <c r="Q199" s="9" t="str">
        <f t="shared" si="24"/>
        <v>BB</v>
      </c>
      <c r="R199" s="9" t="str">
        <f t="shared" si="25"/>
        <v>V</v>
      </c>
      <c r="S199" s="9" t="str">
        <f t="shared" si="26"/>
        <v>Medium</v>
      </c>
    </row>
    <row r="200" spans="1:19">
      <c r="A200" s="9" t="s">
        <v>554</v>
      </c>
      <c r="B200" s="9">
        <v>55</v>
      </c>
      <c r="C200" s="9">
        <f t="shared" si="21"/>
        <v>65</v>
      </c>
      <c r="D200" s="9" t="s">
        <v>102</v>
      </c>
      <c r="E200" s="9">
        <v>42</v>
      </c>
      <c r="F200" s="9" t="s">
        <v>29</v>
      </c>
      <c r="G200" s="9">
        <v>1</v>
      </c>
      <c r="H200" s="9"/>
      <c r="I200" s="9"/>
      <c r="J200" s="9" t="s">
        <v>4943</v>
      </c>
      <c r="K200" s="9" t="s">
        <v>4948</v>
      </c>
      <c r="L200" s="9" t="s">
        <v>5273</v>
      </c>
      <c r="M200" s="9" t="str">
        <f t="shared" si="22"/>
        <v>Fire</v>
      </c>
      <c r="N200" s="9">
        <f t="shared" si="23"/>
        <v>55</v>
      </c>
      <c r="O200" s="9">
        <v>42</v>
      </c>
      <c r="P200" s="9">
        <f t="shared" si="27"/>
        <v>65</v>
      </c>
      <c r="Q200" s="9" t="str">
        <f t="shared" si="24"/>
        <v>BL</v>
      </c>
      <c r="R200" s="9" t="str">
        <f t="shared" si="25"/>
        <v>真</v>
      </c>
      <c r="S200" s="9" t="str">
        <f t="shared" si="26"/>
        <v>Medium</v>
      </c>
    </row>
    <row r="201" spans="1:19">
      <c r="A201" s="9" t="s">
        <v>236</v>
      </c>
      <c r="B201" s="9">
        <v>55</v>
      </c>
      <c r="C201" s="9">
        <f t="shared" si="21"/>
        <v>65</v>
      </c>
      <c r="D201" s="9" t="s">
        <v>73</v>
      </c>
      <c r="E201" s="9">
        <v>42</v>
      </c>
      <c r="F201" s="9" t="s">
        <v>28</v>
      </c>
      <c r="G201" s="9">
        <v>1</v>
      </c>
      <c r="H201" s="9"/>
      <c r="I201" s="9"/>
      <c r="J201" s="9" t="s">
        <v>4943</v>
      </c>
      <c r="K201" s="9" t="s">
        <v>4948</v>
      </c>
      <c r="L201" s="9" t="s">
        <v>5274</v>
      </c>
      <c r="M201" s="9" t="str">
        <f t="shared" si="22"/>
        <v>Earth</v>
      </c>
      <c r="N201" s="9">
        <f t="shared" si="23"/>
        <v>55</v>
      </c>
      <c r="O201" s="9">
        <v>42</v>
      </c>
      <c r="P201" s="9">
        <f t="shared" si="27"/>
        <v>65</v>
      </c>
      <c r="Q201" s="9" t="str">
        <f t="shared" si="24"/>
        <v>DR</v>
      </c>
      <c r="R201" s="9" t="str">
        <f t="shared" si="25"/>
        <v>真</v>
      </c>
      <c r="S201" s="9" t="str">
        <f t="shared" si="26"/>
        <v>Medium</v>
      </c>
    </row>
    <row r="202" spans="1:19">
      <c r="A202" s="9" t="s">
        <v>434</v>
      </c>
      <c r="B202" s="9">
        <v>55</v>
      </c>
      <c r="C202" s="9">
        <f t="shared" si="21"/>
        <v>65</v>
      </c>
      <c r="D202" s="9" t="s">
        <v>73</v>
      </c>
      <c r="E202" s="9">
        <v>42</v>
      </c>
      <c r="F202" s="9" t="s">
        <v>4951</v>
      </c>
      <c r="G202" s="9">
        <v>1</v>
      </c>
      <c r="H202" s="9"/>
      <c r="I202" s="9"/>
      <c r="J202" s="9" t="s">
        <v>4943</v>
      </c>
      <c r="K202" s="9" t="s">
        <v>4948</v>
      </c>
      <c r="L202" s="9" t="s">
        <v>5275</v>
      </c>
      <c r="M202" s="9" t="str">
        <f t="shared" si="22"/>
        <v>Earth</v>
      </c>
      <c r="N202" s="9">
        <f t="shared" si="23"/>
        <v>55</v>
      </c>
      <c r="O202" s="9">
        <v>42</v>
      </c>
      <c r="P202" s="9">
        <f t="shared" si="27"/>
        <v>65</v>
      </c>
      <c r="Q202" s="9" t="str">
        <f t="shared" si="24"/>
        <v>BL</v>
      </c>
      <c r="R202" s="9" t="str">
        <f t="shared" si="25"/>
        <v>真</v>
      </c>
      <c r="S202" s="9" t="str">
        <f t="shared" si="26"/>
        <v>Medium</v>
      </c>
    </row>
    <row r="203" spans="1:19">
      <c r="A203" s="9" t="s">
        <v>447</v>
      </c>
      <c r="B203" s="9">
        <v>55</v>
      </c>
      <c r="C203" s="9">
        <f t="shared" si="21"/>
        <v>65</v>
      </c>
      <c r="D203" s="9" t="s">
        <v>73</v>
      </c>
      <c r="E203" s="9">
        <v>42</v>
      </c>
      <c r="F203" s="9" t="s">
        <v>4954</v>
      </c>
      <c r="G203" s="9">
        <v>1</v>
      </c>
      <c r="H203" s="9"/>
      <c r="I203" s="9"/>
      <c r="J203" s="9" t="s">
        <v>4943</v>
      </c>
      <c r="K203" s="9" t="s">
        <v>4948</v>
      </c>
      <c r="L203" s="9" t="s">
        <v>5276</v>
      </c>
      <c r="M203" s="9" t="str">
        <f t="shared" si="22"/>
        <v>Earth</v>
      </c>
      <c r="N203" s="9">
        <f t="shared" si="23"/>
        <v>55</v>
      </c>
      <c r="O203" s="9">
        <v>42</v>
      </c>
      <c r="P203" s="9">
        <f t="shared" si="27"/>
        <v>65</v>
      </c>
      <c r="Q203" s="9" t="str">
        <f t="shared" si="24"/>
        <v>BB</v>
      </c>
      <c r="R203" s="9" t="str">
        <f t="shared" si="25"/>
        <v>真</v>
      </c>
      <c r="S203" s="9" t="str">
        <f t="shared" si="26"/>
        <v>Medium</v>
      </c>
    </row>
    <row r="204" spans="1:19">
      <c r="A204" s="9" t="s">
        <v>366</v>
      </c>
      <c r="B204" s="9">
        <v>55</v>
      </c>
      <c r="C204" s="9">
        <f t="shared" si="21"/>
        <v>65</v>
      </c>
      <c r="D204" s="9" t="s">
        <v>81</v>
      </c>
      <c r="E204" s="9">
        <v>42</v>
      </c>
      <c r="F204" s="9" t="s">
        <v>29</v>
      </c>
      <c r="G204" s="9">
        <v>1</v>
      </c>
      <c r="H204" s="9"/>
      <c r="I204" s="9"/>
      <c r="J204" s="9" t="s">
        <v>4947</v>
      </c>
      <c r="K204" s="9" t="s">
        <v>4948</v>
      </c>
      <c r="L204" s="9" t="s">
        <v>5277</v>
      </c>
      <c r="M204" s="9" t="str">
        <f t="shared" si="22"/>
        <v>Wind</v>
      </c>
      <c r="N204" s="9">
        <f t="shared" si="23"/>
        <v>55</v>
      </c>
      <c r="O204" s="9">
        <v>42</v>
      </c>
      <c r="P204" s="9">
        <f t="shared" si="27"/>
        <v>65</v>
      </c>
      <c r="Q204" s="9" t="str">
        <f t="shared" si="24"/>
        <v>BL</v>
      </c>
      <c r="R204" s="9" t="str">
        <f t="shared" si="25"/>
        <v>V</v>
      </c>
      <c r="S204" s="9" t="str">
        <f t="shared" si="26"/>
        <v>Medium</v>
      </c>
    </row>
    <row r="205" spans="1:19">
      <c r="A205" s="9" t="s">
        <v>454</v>
      </c>
      <c r="B205" s="9">
        <v>55</v>
      </c>
      <c r="C205" s="9">
        <f t="shared" si="21"/>
        <v>65</v>
      </c>
      <c r="D205" s="9" t="s">
        <v>95</v>
      </c>
      <c r="E205" s="9">
        <v>42</v>
      </c>
      <c r="F205" s="9" t="s">
        <v>4958</v>
      </c>
      <c r="G205" s="9">
        <v>1</v>
      </c>
      <c r="H205" s="9"/>
      <c r="I205" s="9"/>
      <c r="J205" s="9" t="s">
        <v>4947</v>
      </c>
      <c r="K205" s="9" t="s">
        <v>4948</v>
      </c>
      <c r="L205" s="9" t="s">
        <v>5278</v>
      </c>
      <c r="M205" s="9" t="str">
        <f t="shared" si="22"/>
        <v>Wood</v>
      </c>
      <c r="N205" s="9">
        <f t="shared" si="23"/>
        <v>55</v>
      </c>
      <c r="O205" s="9">
        <v>42</v>
      </c>
      <c r="P205" s="9">
        <f t="shared" si="27"/>
        <v>65</v>
      </c>
      <c r="Q205" s="9" t="str">
        <f t="shared" si="24"/>
        <v>BL</v>
      </c>
      <c r="R205" s="9" t="str">
        <f t="shared" si="25"/>
        <v>V</v>
      </c>
      <c r="S205" s="9" t="str">
        <f t="shared" si="26"/>
        <v>Medium</v>
      </c>
    </row>
    <row r="206" spans="1:19">
      <c r="A206" s="9" t="s">
        <v>173</v>
      </c>
      <c r="B206" s="9">
        <v>55</v>
      </c>
      <c r="C206" s="9">
        <f t="shared" si="21"/>
        <v>65</v>
      </c>
      <c r="D206" s="9" t="s">
        <v>95</v>
      </c>
      <c r="E206" s="9">
        <v>42</v>
      </c>
      <c r="F206" s="9" t="s">
        <v>28</v>
      </c>
      <c r="G206" s="9">
        <v>1</v>
      </c>
      <c r="H206" s="9"/>
      <c r="I206" s="9"/>
      <c r="J206" s="9" t="s">
        <v>4947</v>
      </c>
      <c r="K206" s="9" t="s">
        <v>4948</v>
      </c>
      <c r="L206" s="9" t="s">
        <v>5279</v>
      </c>
      <c r="M206" s="9" t="str">
        <f t="shared" si="22"/>
        <v>Wood</v>
      </c>
      <c r="N206" s="9">
        <f t="shared" si="23"/>
        <v>55</v>
      </c>
      <c r="O206" s="9">
        <v>42</v>
      </c>
      <c r="P206" s="9">
        <f t="shared" si="27"/>
        <v>65</v>
      </c>
      <c r="Q206" s="9" t="str">
        <f t="shared" si="24"/>
        <v>DR</v>
      </c>
      <c r="R206" s="9" t="str">
        <f t="shared" si="25"/>
        <v>V</v>
      </c>
      <c r="S206" s="9" t="str">
        <f t="shared" si="26"/>
        <v>Medium</v>
      </c>
    </row>
    <row r="207" spans="1:19">
      <c r="A207" s="9" t="s">
        <v>310</v>
      </c>
      <c r="B207" s="9">
        <v>55</v>
      </c>
      <c r="C207" s="9">
        <f t="shared" si="21"/>
        <v>65</v>
      </c>
      <c r="D207" s="9" t="s">
        <v>73</v>
      </c>
      <c r="E207" s="9">
        <v>42</v>
      </c>
      <c r="F207" s="9" t="s">
        <v>4957</v>
      </c>
      <c r="G207" s="9">
        <v>1</v>
      </c>
      <c r="H207" s="9"/>
      <c r="I207" s="9"/>
      <c r="J207" s="9" t="s">
        <v>4943</v>
      </c>
      <c r="K207" s="9" t="s">
        <v>4948</v>
      </c>
      <c r="L207" s="9" t="s">
        <v>5280</v>
      </c>
      <c r="M207" s="9" t="str">
        <f t="shared" si="22"/>
        <v>Earth</v>
      </c>
      <c r="N207" s="9">
        <f t="shared" si="23"/>
        <v>55</v>
      </c>
      <c r="O207" s="9">
        <v>42</v>
      </c>
      <c r="P207" s="9">
        <f t="shared" si="27"/>
        <v>65</v>
      </c>
      <c r="Q207" s="9" t="str">
        <f t="shared" si="24"/>
        <v>DR</v>
      </c>
      <c r="R207" s="9" t="str">
        <f t="shared" si="25"/>
        <v>真</v>
      </c>
      <c r="S207" s="9" t="str">
        <f t="shared" si="26"/>
        <v>Medium</v>
      </c>
    </row>
    <row r="208" spans="1:19">
      <c r="A208" s="9" t="s">
        <v>242</v>
      </c>
      <c r="B208" s="9">
        <v>55</v>
      </c>
      <c r="C208" s="9">
        <f t="shared" si="21"/>
        <v>65</v>
      </c>
      <c r="D208" s="9" t="s">
        <v>102</v>
      </c>
      <c r="E208" s="9">
        <v>40</v>
      </c>
      <c r="F208" s="9" t="s">
        <v>4966</v>
      </c>
      <c r="G208" s="9"/>
      <c r="H208" s="9"/>
      <c r="I208" s="9"/>
      <c r="J208" s="9" t="s">
        <v>4947</v>
      </c>
      <c r="K208" s="9" t="s">
        <v>4948</v>
      </c>
      <c r="L208" s="9" t="s">
        <v>5281</v>
      </c>
      <c r="M208" s="9" t="str">
        <f t="shared" si="22"/>
        <v>Fire</v>
      </c>
      <c r="N208" s="9">
        <f t="shared" si="23"/>
        <v>55</v>
      </c>
      <c r="O208" s="9">
        <v>40</v>
      </c>
      <c r="P208" s="9">
        <f t="shared" si="27"/>
        <v>65</v>
      </c>
      <c r="Q208" s="9" t="str">
        <f t="shared" si="24"/>
        <v>P2</v>
      </c>
      <c r="R208" s="9" t="str">
        <f t="shared" si="25"/>
        <v>V</v>
      </c>
      <c r="S208" s="9" t="str">
        <f t="shared" si="26"/>
        <v>Medium</v>
      </c>
    </row>
    <row r="209" spans="1:19">
      <c r="A209" s="9" t="s">
        <v>1680</v>
      </c>
      <c r="B209" s="9">
        <v>55</v>
      </c>
      <c r="C209" s="9">
        <f t="shared" si="21"/>
        <v>65</v>
      </c>
      <c r="D209" s="9" t="s">
        <v>102</v>
      </c>
      <c r="E209" s="9">
        <v>40</v>
      </c>
      <c r="F209" s="9" t="s">
        <v>4949</v>
      </c>
      <c r="G209" s="9"/>
      <c r="H209" s="9"/>
      <c r="I209" s="9"/>
      <c r="J209" s="9" t="s">
        <v>4943</v>
      </c>
      <c r="K209" s="9" t="s">
        <v>4948</v>
      </c>
      <c r="L209" s="9" t="s">
        <v>5282</v>
      </c>
      <c r="M209" s="9" t="str">
        <f t="shared" si="22"/>
        <v>Fire</v>
      </c>
      <c r="N209" s="9">
        <f t="shared" si="23"/>
        <v>55</v>
      </c>
      <c r="O209" s="9">
        <v>40</v>
      </c>
      <c r="P209" s="9">
        <f t="shared" si="27"/>
        <v>65</v>
      </c>
      <c r="Q209" s="9" t="str">
        <f t="shared" si="24"/>
        <v>CA</v>
      </c>
      <c r="R209" s="9" t="str">
        <f t="shared" si="25"/>
        <v>真</v>
      </c>
      <c r="S209" s="9" t="str">
        <f t="shared" si="26"/>
        <v>Medium</v>
      </c>
    </row>
    <row r="210" spans="1:19">
      <c r="A210" s="9" t="s">
        <v>1303</v>
      </c>
      <c r="B210" s="9">
        <v>55</v>
      </c>
      <c r="C210" s="9">
        <f t="shared" si="21"/>
        <v>65</v>
      </c>
      <c r="D210" s="9" t="s">
        <v>81</v>
      </c>
      <c r="E210" s="9">
        <v>40</v>
      </c>
      <c r="F210" s="9" t="s">
        <v>4942</v>
      </c>
      <c r="G210" s="9"/>
      <c r="H210" s="9"/>
      <c r="I210" s="9"/>
      <c r="J210" s="9" t="s">
        <v>4943</v>
      </c>
      <c r="K210" s="9" t="s">
        <v>4948</v>
      </c>
      <c r="L210" s="9" t="s">
        <v>5283</v>
      </c>
      <c r="M210" s="9" t="str">
        <f t="shared" si="22"/>
        <v>Wind</v>
      </c>
      <c r="N210" s="9">
        <f t="shared" si="23"/>
        <v>55</v>
      </c>
      <c r="O210" s="9">
        <v>40</v>
      </c>
      <c r="P210" s="9">
        <f t="shared" si="27"/>
        <v>65</v>
      </c>
      <c r="Q210" s="9" t="str">
        <f t="shared" si="24"/>
        <v>P1</v>
      </c>
      <c r="R210" s="9" t="str">
        <f t="shared" si="25"/>
        <v>真</v>
      </c>
      <c r="S210" s="9" t="str">
        <f t="shared" si="26"/>
        <v>Medium</v>
      </c>
    </row>
    <row r="211" spans="1:19">
      <c r="A211" s="9" t="s">
        <v>291</v>
      </c>
      <c r="B211" s="9">
        <v>55</v>
      </c>
      <c r="C211" s="9">
        <f t="shared" si="21"/>
        <v>65</v>
      </c>
      <c r="D211" s="9" t="s">
        <v>73</v>
      </c>
      <c r="E211" s="9">
        <v>40</v>
      </c>
      <c r="F211" s="9" t="s">
        <v>4942</v>
      </c>
      <c r="G211" s="9"/>
      <c r="H211" s="9"/>
      <c r="I211" s="9"/>
      <c r="J211" s="9" t="s">
        <v>4943</v>
      </c>
      <c r="K211" s="9" t="s">
        <v>4948</v>
      </c>
      <c r="L211" s="9" t="s">
        <v>5284</v>
      </c>
      <c r="M211" s="9" t="str">
        <f t="shared" si="22"/>
        <v>Earth</v>
      </c>
      <c r="N211" s="9">
        <f t="shared" si="23"/>
        <v>55</v>
      </c>
      <c r="O211" s="9">
        <v>40</v>
      </c>
      <c r="P211" s="9">
        <f t="shared" si="27"/>
        <v>65</v>
      </c>
      <c r="Q211" s="9" t="str">
        <f t="shared" si="24"/>
        <v>P1</v>
      </c>
      <c r="R211" s="9" t="str">
        <f t="shared" si="25"/>
        <v>真</v>
      </c>
      <c r="S211" s="9" t="str">
        <f t="shared" si="26"/>
        <v>Medium</v>
      </c>
    </row>
    <row r="212" spans="1:19">
      <c r="A212" s="9" t="s">
        <v>988</v>
      </c>
      <c r="B212" s="9">
        <v>55</v>
      </c>
      <c r="C212" s="9">
        <f t="shared" si="21"/>
        <v>65</v>
      </c>
      <c r="D212" s="9" t="s">
        <v>95</v>
      </c>
      <c r="E212" s="9">
        <v>40</v>
      </c>
      <c r="F212" s="9" t="s">
        <v>4949</v>
      </c>
      <c r="G212" s="9"/>
      <c r="H212" s="9"/>
      <c r="I212" s="9"/>
      <c r="J212" s="9" t="s">
        <v>4947</v>
      </c>
      <c r="K212" s="9" t="s">
        <v>4948</v>
      </c>
      <c r="L212" s="9" t="s">
        <v>5285</v>
      </c>
      <c r="M212" s="9" t="str">
        <f t="shared" si="22"/>
        <v>Wood</v>
      </c>
      <c r="N212" s="9">
        <f t="shared" si="23"/>
        <v>55</v>
      </c>
      <c r="O212" s="9">
        <v>40</v>
      </c>
      <c r="P212" s="9">
        <f t="shared" si="27"/>
        <v>65</v>
      </c>
      <c r="Q212" s="9" t="str">
        <f t="shared" si="24"/>
        <v>CA</v>
      </c>
      <c r="R212" s="9" t="str">
        <f t="shared" si="25"/>
        <v>V</v>
      </c>
      <c r="S212" s="9" t="str">
        <f t="shared" si="26"/>
        <v>Medium</v>
      </c>
    </row>
    <row r="213" spans="1:19">
      <c r="A213" s="9" t="s">
        <v>360</v>
      </c>
      <c r="B213" s="9">
        <v>54</v>
      </c>
      <c r="C213" s="9">
        <f t="shared" si="21"/>
        <v>64</v>
      </c>
      <c r="D213" s="9" t="s">
        <v>102</v>
      </c>
      <c r="E213" s="9">
        <v>44</v>
      </c>
      <c r="F213" s="9" t="s">
        <v>4959</v>
      </c>
      <c r="G213" s="9"/>
      <c r="H213" s="9"/>
      <c r="I213" s="9"/>
      <c r="J213" s="9" t="s">
        <v>4943</v>
      </c>
      <c r="K213" s="9" t="s">
        <v>4948</v>
      </c>
      <c r="L213" s="9" t="s">
        <v>5286</v>
      </c>
      <c r="M213" s="9" t="str">
        <f t="shared" si="22"/>
        <v>Fire</v>
      </c>
      <c r="N213" s="9">
        <f t="shared" si="23"/>
        <v>54</v>
      </c>
      <c r="O213" s="9">
        <v>44</v>
      </c>
      <c r="P213" s="9">
        <f t="shared" si="27"/>
        <v>64</v>
      </c>
      <c r="Q213" s="9" t="str">
        <f t="shared" si="24"/>
        <v>LS</v>
      </c>
      <c r="R213" s="9" t="str">
        <f t="shared" si="25"/>
        <v>真</v>
      </c>
      <c r="S213" s="9" t="str">
        <f t="shared" si="26"/>
        <v>Medium</v>
      </c>
    </row>
    <row r="214" spans="1:19">
      <c r="A214" s="9" t="s">
        <v>75</v>
      </c>
      <c r="B214" s="9">
        <v>48</v>
      </c>
      <c r="C214" s="9">
        <f t="shared" si="21"/>
        <v>64</v>
      </c>
      <c r="D214" s="9" t="s">
        <v>81</v>
      </c>
      <c r="E214" s="9">
        <v>37</v>
      </c>
      <c r="F214" s="9" t="s">
        <v>4966</v>
      </c>
      <c r="G214" s="9"/>
      <c r="H214" s="9"/>
      <c r="I214" s="9"/>
      <c r="J214" s="9" t="s">
        <v>4964</v>
      </c>
      <c r="K214" s="9" t="s">
        <v>4948</v>
      </c>
      <c r="L214" s="9" t="s">
        <v>5287</v>
      </c>
      <c r="M214" s="9" t="str">
        <f t="shared" si="22"/>
        <v>Wind</v>
      </c>
      <c r="N214" s="9">
        <f t="shared" si="23"/>
        <v>48</v>
      </c>
      <c r="O214" s="9">
        <v>37</v>
      </c>
      <c r="P214" s="9">
        <f t="shared" si="27"/>
        <v>64</v>
      </c>
      <c r="Q214" s="9" t="str">
        <f t="shared" si="24"/>
        <v>P2</v>
      </c>
      <c r="R214" s="9" t="str">
        <f t="shared" si="25"/>
        <v>G</v>
      </c>
      <c r="S214" s="9" t="str">
        <f t="shared" si="26"/>
        <v>Medium</v>
      </c>
    </row>
    <row r="215" spans="1:19">
      <c r="A215" s="9" t="s">
        <v>259</v>
      </c>
      <c r="B215" s="9">
        <v>54</v>
      </c>
      <c r="C215" s="9">
        <f t="shared" si="21"/>
        <v>64</v>
      </c>
      <c r="D215" s="9" t="s">
        <v>95</v>
      </c>
      <c r="E215" s="9">
        <v>37</v>
      </c>
      <c r="F215" s="9" t="s">
        <v>4956</v>
      </c>
      <c r="G215" s="9"/>
      <c r="H215" s="9"/>
      <c r="I215" s="9"/>
      <c r="J215" s="9" t="s">
        <v>4947</v>
      </c>
      <c r="K215" s="9" t="s">
        <v>4948</v>
      </c>
      <c r="L215" s="9" t="s">
        <v>5288</v>
      </c>
      <c r="M215" s="9" t="str">
        <f t="shared" si="22"/>
        <v>Wood</v>
      </c>
      <c r="N215" s="9">
        <f t="shared" si="23"/>
        <v>54</v>
      </c>
      <c r="O215" s="9">
        <v>37</v>
      </c>
      <c r="P215" s="9">
        <f t="shared" si="27"/>
        <v>64</v>
      </c>
      <c r="Q215" s="9" t="str">
        <f t="shared" si="24"/>
        <v>NS</v>
      </c>
      <c r="R215" s="9" t="str">
        <f t="shared" si="25"/>
        <v>V</v>
      </c>
      <c r="S215" s="9" t="str">
        <f t="shared" si="26"/>
        <v>Medium</v>
      </c>
    </row>
    <row r="216" spans="1:19">
      <c r="A216" s="9" t="s">
        <v>1650</v>
      </c>
      <c r="B216" s="9">
        <v>54</v>
      </c>
      <c r="C216" s="9">
        <f t="shared" si="21"/>
        <v>64</v>
      </c>
      <c r="D216" s="9" t="s">
        <v>81</v>
      </c>
      <c r="E216" s="9">
        <v>37</v>
      </c>
      <c r="F216" s="9" t="s">
        <v>4956</v>
      </c>
      <c r="G216" s="9"/>
      <c r="H216" s="9"/>
      <c r="I216" s="9"/>
      <c r="J216" s="9" t="s">
        <v>4947</v>
      </c>
      <c r="K216" s="9" t="s">
        <v>4948</v>
      </c>
      <c r="L216" s="9" t="s">
        <v>5289</v>
      </c>
      <c r="M216" s="9" t="str">
        <f t="shared" si="22"/>
        <v>Wind</v>
      </c>
      <c r="N216" s="9">
        <f t="shared" si="23"/>
        <v>54</v>
      </c>
      <c r="O216" s="9">
        <v>37</v>
      </c>
      <c r="P216" s="9">
        <f t="shared" si="27"/>
        <v>64</v>
      </c>
      <c r="Q216" s="9" t="str">
        <f t="shared" si="24"/>
        <v>NS</v>
      </c>
      <c r="R216" s="9" t="str">
        <f t="shared" si="25"/>
        <v>V</v>
      </c>
      <c r="S216" s="9" t="str">
        <f t="shared" si="26"/>
        <v>Medium</v>
      </c>
    </row>
    <row r="217" spans="1:19">
      <c r="A217" s="9" t="s">
        <v>1213</v>
      </c>
      <c r="B217" s="9">
        <v>54</v>
      </c>
      <c r="C217" s="9">
        <f t="shared" si="21"/>
        <v>64</v>
      </c>
      <c r="D217" s="9" t="s">
        <v>95</v>
      </c>
      <c r="E217" s="9">
        <v>37</v>
      </c>
      <c r="F217" s="9" t="s">
        <v>4956</v>
      </c>
      <c r="G217" s="9"/>
      <c r="H217" s="9"/>
      <c r="I217" s="9" t="s">
        <v>4965</v>
      </c>
      <c r="J217" s="9" t="s">
        <v>4943</v>
      </c>
      <c r="K217" s="9" t="s">
        <v>4948</v>
      </c>
      <c r="L217" s="9" t="s">
        <v>5330</v>
      </c>
      <c r="M217" s="9" t="str">
        <f t="shared" si="22"/>
        <v>Wood</v>
      </c>
      <c r="N217" s="9">
        <f t="shared" si="23"/>
        <v>54</v>
      </c>
      <c r="O217" s="9">
        <v>37</v>
      </c>
      <c r="P217" s="9">
        <f t="shared" si="27"/>
        <v>64</v>
      </c>
      <c r="Q217" s="9" t="str">
        <f t="shared" si="24"/>
        <v>NS</v>
      </c>
      <c r="R217" s="9" t="str">
        <f t="shared" si="25"/>
        <v>真</v>
      </c>
      <c r="S217" s="9" t="str">
        <f t="shared" si="26"/>
        <v>Medium</v>
      </c>
    </row>
    <row r="218" spans="1:19">
      <c r="A218" s="9" t="s">
        <v>118</v>
      </c>
      <c r="B218" s="9">
        <v>54</v>
      </c>
      <c r="C218" s="9">
        <f t="shared" si="21"/>
        <v>64</v>
      </c>
      <c r="D218" s="9" t="s">
        <v>73</v>
      </c>
      <c r="E218" s="9">
        <v>37</v>
      </c>
      <c r="F218" s="9" t="s">
        <v>4963</v>
      </c>
      <c r="G218" s="9"/>
      <c r="H218" s="9"/>
      <c r="I218" s="9"/>
      <c r="J218" s="9" t="s">
        <v>4947</v>
      </c>
      <c r="K218" s="9" t="s">
        <v>4948</v>
      </c>
      <c r="L218" s="9" t="s">
        <v>5331</v>
      </c>
      <c r="M218" s="9" t="str">
        <f t="shared" si="22"/>
        <v>Earth</v>
      </c>
      <c r="N218" s="9">
        <f t="shared" si="23"/>
        <v>54</v>
      </c>
      <c r="O218" s="9">
        <v>37</v>
      </c>
      <c r="P218" s="9">
        <f t="shared" si="27"/>
        <v>64</v>
      </c>
      <c r="Q218" s="9" t="str">
        <f t="shared" si="24"/>
        <v>BS</v>
      </c>
      <c r="R218" s="9" t="str">
        <f t="shared" si="25"/>
        <v>V</v>
      </c>
      <c r="S218" s="9" t="str">
        <f t="shared" si="26"/>
        <v>Medium</v>
      </c>
    </row>
    <row r="219" spans="1:19">
      <c r="A219" s="9" t="s">
        <v>2573</v>
      </c>
      <c r="B219" s="9">
        <v>55</v>
      </c>
      <c r="C219" s="9">
        <f t="shared" si="21"/>
        <v>63</v>
      </c>
      <c r="D219" s="9" t="s">
        <v>81</v>
      </c>
      <c r="E219" s="9">
        <v>42</v>
      </c>
      <c r="F219" s="9" t="s">
        <v>4954</v>
      </c>
      <c r="G219" s="9">
        <v>1</v>
      </c>
      <c r="H219" s="9" t="s">
        <v>4962</v>
      </c>
      <c r="I219" s="9"/>
      <c r="J219" s="9" t="s">
        <v>4947</v>
      </c>
      <c r="K219" s="9" t="s">
        <v>4944</v>
      </c>
      <c r="L219" s="9" t="s">
        <v>5332</v>
      </c>
      <c r="M219" s="9" t="str">
        <f t="shared" si="22"/>
        <v>Wind</v>
      </c>
      <c r="N219" s="9">
        <f t="shared" si="23"/>
        <v>55</v>
      </c>
      <c r="O219" s="9">
        <v>42</v>
      </c>
      <c r="P219" s="9">
        <f t="shared" si="27"/>
        <v>63</v>
      </c>
      <c r="Q219" s="9" t="str">
        <f t="shared" si="24"/>
        <v>BB</v>
      </c>
      <c r="R219" s="9" t="str">
        <f t="shared" si="25"/>
        <v>V</v>
      </c>
      <c r="S219" s="9" t="str">
        <f t="shared" si="26"/>
        <v>Fast</v>
      </c>
    </row>
    <row r="220" spans="1:19">
      <c r="A220" s="9" t="s">
        <v>116</v>
      </c>
      <c r="B220" s="9">
        <v>55</v>
      </c>
      <c r="C220" s="9">
        <f t="shared" si="21"/>
        <v>63</v>
      </c>
      <c r="D220" s="9" t="s">
        <v>102</v>
      </c>
      <c r="E220" s="9">
        <v>42</v>
      </c>
      <c r="F220" s="9" t="s">
        <v>28</v>
      </c>
      <c r="G220" s="9">
        <v>1</v>
      </c>
      <c r="H220" s="9"/>
      <c r="I220" s="9"/>
      <c r="J220" s="9" t="s">
        <v>4947</v>
      </c>
      <c r="K220" s="9" t="s">
        <v>4944</v>
      </c>
      <c r="L220" s="9" t="s">
        <v>5333</v>
      </c>
      <c r="M220" s="9" t="str">
        <f t="shared" si="22"/>
        <v>Fire</v>
      </c>
      <c r="N220" s="9">
        <f t="shared" si="23"/>
        <v>55</v>
      </c>
      <c r="O220" s="9">
        <v>42</v>
      </c>
      <c r="P220" s="9">
        <f t="shared" si="27"/>
        <v>63</v>
      </c>
      <c r="Q220" s="9" t="str">
        <f t="shared" si="24"/>
        <v>DR</v>
      </c>
      <c r="R220" s="9" t="str">
        <f t="shared" si="25"/>
        <v>V</v>
      </c>
      <c r="S220" s="9" t="str">
        <f t="shared" si="26"/>
        <v>Fast</v>
      </c>
    </row>
    <row r="221" spans="1:19">
      <c r="A221" s="9" t="s">
        <v>420</v>
      </c>
      <c r="B221" s="9">
        <v>54</v>
      </c>
      <c r="C221" s="9">
        <f t="shared" si="21"/>
        <v>62</v>
      </c>
      <c r="D221" s="9" t="s">
        <v>81</v>
      </c>
      <c r="E221" s="9">
        <v>37</v>
      </c>
      <c r="F221" s="9" t="s">
        <v>4963</v>
      </c>
      <c r="G221" s="9"/>
      <c r="H221" s="9" t="s">
        <v>4946</v>
      </c>
      <c r="I221" s="9" t="s">
        <v>4968</v>
      </c>
      <c r="J221" s="9" t="s">
        <v>4947</v>
      </c>
      <c r="K221" s="9" t="s">
        <v>4944</v>
      </c>
      <c r="L221" s="9" t="s">
        <v>5334</v>
      </c>
      <c r="M221" s="9" t="str">
        <f t="shared" si="22"/>
        <v>Wind</v>
      </c>
      <c r="N221" s="9">
        <f t="shared" si="23"/>
        <v>54</v>
      </c>
      <c r="O221" s="9">
        <v>37</v>
      </c>
      <c r="P221" s="9">
        <f t="shared" si="27"/>
        <v>62</v>
      </c>
      <c r="Q221" s="9" t="str">
        <f t="shared" si="24"/>
        <v>BS</v>
      </c>
      <c r="R221" s="9" t="str">
        <f t="shared" si="25"/>
        <v>V</v>
      </c>
      <c r="S221" s="9" t="str">
        <f t="shared" si="26"/>
        <v>Fast</v>
      </c>
    </row>
    <row r="222" spans="1:19">
      <c r="A222" s="9" t="s">
        <v>4967</v>
      </c>
      <c r="B222" s="9">
        <v>48</v>
      </c>
      <c r="C222" s="9">
        <f t="shared" si="21"/>
        <v>60</v>
      </c>
      <c r="D222" s="9" t="s">
        <v>73</v>
      </c>
      <c r="E222" s="9">
        <v>39</v>
      </c>
      <c r="F222" s="9" t="s">
        <v>4945</v>
      </c>
      <c r="G222" s="9">
        <v>1</v>
      </c>
      <c r="H222" s="9"/>
      <c r="I222" s="9"/>
      <c r="J222" s="9" t="s">
        <v>4947</v>
      </c>
      <c r="K222" s="9" t="s">
        <v>4950</v>
      </c>
      <c r="L222" s="9" t="s">
        <v>5335</v>
      </c>
      <c r="M222" s="9" t="str">
        <f t="shared" si="22"/>
        <v>Earth</v>
      </c>
      <c r="N222" s="9">
        <f t="shared" si="23"/>
        <v>48</v>
      </c>
      <c r="O222" s="9">
        <v>39</v>
      </c>
      <c r="P222" s="9">
        <f t="shared" si="27"/>
        <v>60</v>
      </c>
      <c r="Q222" s="9" t="str">
        <f t="shared" si="24"/>
        <v>DR</v>
      </c>
      <c r="R222" s="9" t="str">
        <f t="shared" si="25"/>
        <v>V</v>
      </c>
      <c r="S222" s="9" t="str">
        <f t="shared" si="26"/>
        <v>Slow</v>
      </c>
    </row>
    <row r="223" spans="1:19">
      <c r="A223" s="9" t="s">
        <v>726</v>
      </c>
      <c r="B223" s="9">
        <v>48</v>
      </c>
      <c r="C223" s="9">
        <f t="shared" si="21"/>
        <v>60</v>
      </c>
      <c r="D223" s="9" t="s">
        <v>73</v>
      </c>
      <c r="E223" s="9">
        <v>39</v>
      </c>
      <c r="F223" s="9" t="s">
        <v>28</v>
      </c>
      <c r="G223" s="9">
        <v>1</v>
      </c>
      <c r="H223" s="9" t="s">
        <v>4962</v>
      </c>
      <c r="I223" s="9"/>
      <c r="J223" s="9" t="s">
        <v>4947</v>
      </c>
      <c r="K223" s="9" t="s">
        <v>4950</v>
      </c>
      <c r="L223" s="9" t="s">
        <v>5336</v>
      </c>
      <c r="M223" s="9" t="str">
        <f t="shared" si="22"/>
        <v>Earth</v>
      </c>
      <c r="N223" s="9">
        <f t="shared" si="23"/>
        <v>48</v>
      </c>
      <c r="O223" s="9">
        <v>39</v>
      </c>
      <c r="P223" s="9">
        <f t="shared" si="27"/>
        <v>60</v>
      </c>
      <c r="Q223" s="9" t="str">
        <f t="shared" si="24"/>
        <v>DR</v>
      </c>
      <c r="R223" s="9" t="str">
        <f t="shared" si="25"/>
        <v>V</v>
      </c>
      <c r="S223" s="9" t="str">
        <f t="shared" si="26"/>
        <v>Slow</v>
      </c>
    </row>
    <row r="224" spans="1:19">
      <c r="A224" s="9" t="s">
        <v>227</v>
      </c>
      <c r="B224" s="9">
        <v>48</v>
      </c>
      <c r="C224" s="9">
        <f t="shared" si="21"/>
        <v>60</v>
      </c>
      <c r="D224" s="9" t="s">
        <v>81</v>
      </c>
      <c r="E224" s="9">
        <v>37</v>
      </c>
      <c r="F224" s="9" t="s">
        <v>4949</v>
      </c>
      <c r="G224" s="9"/>
      <c r="H224" s="9"/>
      <c r="I224" s="9"/>
      <c r="J224" s="9" t="s">
        <v>4943</v>
      </c>
      <c r="K224" s="9" t="s">
        <v>4950</v>
      </c>
      <c r="L224" s="9" t="s">
        <v>5337</v>
      </c>
      <c r="M224" s="9" t="str">
        <f t="shared" si="22"/>
        <v>Wind</v>
      </c>
      <c r="N224" s="9">
        <f t="shared" si="23"/>
        <v>48</v>
      </c>
      <c r="O224" s="9">
        <v>37</v>
      </c>
      <c r="P224" s="9">
        <f t="shared" si="27"/>
        <v>60</v>
      </c>
      <c r="Q224" s="9" t="str">
        <f t="shared" si="24"/>
        <v>CA</v>
      </c>
      <c r="R224" s="9" t="str">
        <f t="shared" si="25"/>
        <v>真</v>
      </c>
      <c r="S224" s="9" t="str">
        <f t="shared" si="26"/>
        <v>Slow</v>
      </c>
    </row>
    <row r="225" spans="1:19">
      <c r="A225" s="9" t="s">
        <v>163</v>
      </c>
      <c r="B225" s="9">
        <v>49</v>
      </c>
      <c r="C225" s="9">
        <f t="shared" si="21"/>
        <v>59</v>
      </c>
      <c r="D225" s="9" t="s">
        <v>81</v>
      </c>
      <c r="E225" s="9">
        <v>38</v>
      </c>
      <c r="F225" s="9" t="s">
        <v>29</v>
      </c>
      <c r="G225" s="9">
        <v>5</v>
      </c>
      <c r="H225" s="9"/>
      <c r="I225" s="9"/>
      <c r="J225" s="9" t="s">
        <v>4943</v>
      </c>
      <c r="K225" s="9" t="s">
        <v>4948</v>
      </c>
      <c r="L225" s="9" t="s">
        <v>5338</v>
      </c>
      <c r="M225" s="9" t="str">
        <f t="shared" si="22"/>
        <v>Wind</v>
      </c>
      <c r="N225" s="9">
        <f t="shared" si="23"/>
        <v>49</v>
      </c>
      <c r="O225" s="9">
        <v>38</v>
      </c>
      <c r="P225" s="9">
        <f t="shared" si="27"/>
        <v>59</v>
      </c>
      <c r="Q225" s="9" t="str">
        <f t="shared" si="24"/>
        <v>BL</v>
      </c>
      <c r="R225" s="9" t="str">
        <f t="shared" si="25"/>
        <v>真</v>
      </c>
      <c r="S225" s="9" t="str">
        <f t="shared" si="26"/>
        <v>Medium</v>
      </c>
    </row>
    <row r="226" spans="1:19">
      <c r="A226" s="9" t="s">
        <v>392</v>
      </c>
      <c r="B226" s="9">
        <v>49</v>
      </c>
      <c r="C226" s="9">
        <f t="shared" si="21"/>
        <v>59</v>
      </c>
      <c r="D226" s="9" t="s">
        <v>102</v>
      </c>
      <c r="E226" s="9">
        <v>38</v>
      </c>
      <c r="F226" s="9" t="s">
        <v>4945</v>
      </c>
      <c r="G226" s="9">
        <v>5</v>
      </c>
      <c r="H226" s="9"/>
      <c r="I226" s="9"/>
      <c r="J226" s="9" t="s">
        <v>4947</v>
      </c>
      <c r="K226" s="9" t="s">
        <v>4948</v>
      </c>
      <c r="L226" s="9" t="s">
        <v>5339</v>
      </c>
      <c r="M226" s="9" t="str">
        <f t="shared" si="22"/>
        <v>Fire</v>
      </c>
      <c r="N226" s="9">
        <f t="shared" si="23"/>
        <v>49</v>
      </c>
      <c r="O226" s="9">
        <v>38</v>
      </c>
      <c r="P226" s="9">
        <f t="shared" si="27"/>
        <v>59</v>
      </c>
      <c r="Q226" s="9" t="str">
        <f t="shared" si="24"/>
        <v>DR</v>
      </c>
      <c r="R226" s="9" t="str">
        <f t="shared" si="25"/>
        <v>V</v>
      </c>
      <c r="S226" s="9" t="str">
        <f t="shared" si="26"/>
        <v>Medium</v>
      </c>
    </row>
    <row r="227" spans="1:19">
      <c r="A227" s="9" t="s">
        <v>713</v>
      </c>
      <c r="B227" s="9">
        <v>49</v>
      </c>
      <c r="C227" s="9">
        <f t="shared" si="21"/>
        <v>59</v>
      </c>
      <c r="D227" s="9" t="s">
        <v>73</v>
      </c>
      <c r="E227" s="9">
        <v>38</v>
      </c>
      <c r="F227" s="9" t="s">
        <v>4954</v>
      </c>
      <c r="G227" s="9">
        <v>5</v>
      </c>
      <c r="H227" s="9"/>
      <c r="I227" s="9"/>
      <c r="J227" s="9" t="s">
        <v>4943</v>
      </c>
      <c r="K227" s="9" t="s">
        <v>4948</v>
      </c>
      <c r="L227" s="9" t="s">
        <v>5340</v>
      </c>
      <c r="M227" s="9" t="str">
        <f t="shared" si="22"/>
        <v>Earth</v>
      </c>
      <c r="N227" s="9">
        <f t="shared" si="23"/>
        <v>49</v>
      </c>
      <c r="O227" s="9">
        <v>38</v>
      </c>
      <c r="P227" s="9">
        <f t="shared" si="27"/>
        <v>59</v>
      </c>
      <c r="Q227" s="9" t="str">
        <f t="shared" si="24"/>
        <v>BB</v>
      </c>
      <c r="R227" s="9" t="str">
        <f t="shared" si="25"/>
        <v>真</v>
      </c>
      <c r="S227" s="9" t="str">
        <f t="shared" si="26"/>
        <v>Medium</v>
      </c>
    </row>
    <row r="228" spans="1:19">
      <c r="A228" s="9" t="s">
        <v>406</v>
      </c>
      <c r="B228" s="9">
        <v>47</v>
      </c>
      <c r="C228" s="9">
        <f t="shared" si="21"/>
        <v>59</v>
      </c>
      <c r="D228" s="9" t="s">
        <v>102</v>
      </c>
      <c r="E228" s="9">
        <v>34</v>
      </c>
      <c r="F228" s="9" t="s">
        <v>4963</v>
      </c>
      <c r="G228" s="9"/>
      <c r="H228" s="9"/>
      <c r="I228" s="9" t="s">
        <v>4965</v>
      </c>
      <c r="J228" s="9" t="s">
        <v>4943</v>
      </c>
      <c r="K228" s="9" t="s">
        <v>4950</v>
      </c>
      <c r="L228" s="9" t="s">
        <v>5341</v>
      </c>
      <c r="M228" s="9" t="str">
        <f t="shared" si="22"/>
        <v>Fire</v>
      </c>
      <c r="N228" s="9">
        <f t="shared" si="23"/>
        <v>47</v>
      </c>
      <c r="O228" s="9">
        <v>34</v>
      </c>
      <c r="P228" s="9">
        <f t="shared" si="27"/>
        <v>59</v>
      </c>
      <c r="Q228" s="9" t="str">
        <f t="shared" si="24"/>
        <v>BS</v>
      </c>
      <c r="R228" s="9" t="str">
        <f t="shared" si="25"/>
        <v>真</v>
      </c>
      <c r="S228" s="9" t="str">
        <f t="shared" si="26"/>
        <v>Slow</v>
      </c>
    </row>
    <row r="229" spans="1:19">
      <c r="A229" s="9" t="s">
        <v>481</v>
      </c>
      <c r="B229" s="9">
        <v>47</v>
      </c>
      <c r="C229" s="9">
        <f t="shared" si="21"/>
        <v>59</v>
      </c>
      <c r="D229" s="9" t="s">
        <v>95</v>
      </c>
      <c r="E229" s="9">
        <v>34</v>
      </c>
      <c r="F229" s="9" t="s">
        <v>4955</v>
      </c>
      <c r="G229" s="9"/>
      <c r="H229" s="9"/>
      <c r="I229" s="9" t="s">
        <v>4965</v>
      </c>
      <c r="J229" s="9" t="s">
        <v>4943</v>
      </c>
      <c r="K229" s="9" t="s">
        <v>4950</v>
      </c>
      <c r="L229" s="9" t="s">
        <v>5342</v>
      </c>
      <c r="M229" s="9" t="str">
        <f t="shared" si="22"/>
        <v>Wood</v>
      </c>
      <c r="N229" s="9">
        <f t="shared" si="23"/>
        <v>47</v>
      </c>
      <c r="O229" s="9">
        <v>34</v>
      </c>
      <c r="P229" s="9">
        <f t="shared" si="27"/>
        <v>59</v>
      </c>
      <c r="Q229" s="9" t="str">
        <f t="shared" si="24"/>
        <v>SC</v>
      </c>
      <c r="R229" s="9" t="str">
        <f t="shared" si="25"/>
        <v>真</v>
      </c>
      <c r="S229" s="9" t="str">
        <f t="shared" si="26"/>
        <v>Slow</v>
      </c>
    </row>
    <row r="230" spans="1:19">
      <c r="A230" s="9" t="s">
        <v>635</v>
      </c>
      <c r="B230" s="9">
        <v>48</v>
      </c>
      <c r="C230" s="9">
        <f t="shared" si="21"/>
        <v>58</v>
      </c>
      <c r="D230" s="9" t="s">
        <v>81</v>
      </c>
      <c r="E230" s="9">
        <v>39</v>
      </c>
      <c r="F230" s="9" t="s">
        <v>4957</v>
      </c>
      <c r="G230" s="9">
        <v>1</v>
      </c>
      <c r="H230" s="9"/>
      <c r="I230" s="9"/>
      <c r="J230" s="9" t="s">
        <v>4943</v>
      </c>
      <c r="K230" s="9" t="s">
        <v>4948</v>
      </c>
      <c r="L230" s="9" t="s">
        <v>5463</v>
      </c>
      <c r="M230" s="9" t="str">
        <f t="shared" si="22"/>
        <v>Wind</v>
      </c>
      <c r="N230" s="9">
        <f t="shared" si="23"/>
        <v>48</v>
      </c>
      <c r="O230" s="9">
        <v>39</v>
      </c>
      <c r="P230" s="9">
        <f t="shared" si="27"/>
        <v>58</v>
      </c>
      <c r="Q230" s="9" t="str">
        <f t="shared" si="24"/>
        <v>DR</v>
      </c>
      <c r="R230" s="9" t="str">
        <f t="shared" si="25"/>
        <v>真</v>
      </c>
      <c r="S230" s="9" t="str">
        <f t="shared" si="26"/>
        <v>Medium</v>
      </c>
    </row>
    <row r="231" spans="1:19">
      <c r="A231" s="9" t="s">
        <v>98</v>
      </c>
      <c r="B231" s="9">
        <v>48</v>
      </c>
      <c r="C231" s="9">
        <f t="shared" si="21"/>
        <v>58</v>
      </c>
      <c r="D231" s="9" t="s">
        <v>95</v>
      </c>
      <c r="E231" s="9">
        <v>39</v>
      </c>
      <c r="F231" s="9" t="s">
        <v>29</v>
      </c>
      <c r="G231" s="9">
        <v>1</v>
      </c>
      <c r="H231" s="9"/>
      <c r="I231" s="9"/>
      <c r="J231" s="9" t="s">
        <v>4943</v>
      </c>
      <c r="K231" s="9" t="s">
        <v>4948</v>
      </c>
      <c r="L231" s="9" t="s">
        <v>5424</v>
      </c>
      <c r="M231" s="9" t="str">
        <f t="shared" si="22"/>
        <v>Wood</v>
      </c>
      <c r="N231" s="9">
        <f t="shared" si="23"/>
        <v>48</v>
      </c>
      <c r="O231" s="9">
        <v>39</v>
      </c>
      <c r="P231" s="9">
        <f t="shared" si="27"/>
        <v>58</v>
      </c>
      <c r="Q231" s="9" t="str">
        <f t="shared" si="24"/>
        <v>BL</v>
      </c>
      <c r="R231" s="9" t="str">
        <f t="shared" si="25"/>
        <v>真</v>
      </c>
      <c r="S231" s="9" t="str">
        <f t="shared" si="26"/>
        <v>Medium</v>
      </c>
    </row>
    <row r="232" spans="1:19">
      <c r="A232" s="9" t="s">
        <v>718</v>
      </c>
      <c r="B232" s="9">
        <v>48</v>
      </c>
      <c r="C232" s="9">
        <f t="shared" si="21"/>
        <v>58</v>
      </c>
      <c r="D232" s="9" t="s">
        <v>95</v>
      </c>
      <c r="E232" s="9">
        <v>39</v>
      </c>
      <c r="F232" s="9" t="s">
        <v>29</v>
      </c>
      <c r="G232" s="9">
        <v>1</v>
      </c>
      <c r="H232" s="9" t="s">
        <v>4962</v>
      </c>
      <c r="I232" s="9"/>
      <c r="J232" s="9" t="s">
        <v>4947</v>
      </c>
      <c r="K232" s="9" t="s">
        <v>4948</v>
      </c>
      <c r="L232" s="9" t="s">
        <v>5423</v>
      </c>
      <c r="M232" s="9" t="str">
        <f t="shared" si="22"/>
        <v>Wood</v>
      </c>
      <c r="N232" s="9">
        <f t="shared" si="23"/>
        <v>48</v>
      </c>
      <c r="O232" s="9">
        <v>39</v>
      </c>
      <c r="P232" s="9">
        <f t="shared" si="27"/>
        <v>58</v>
      </c>
      <c r="Q232" s="9" t="str">
        <f t="shared" si="24"/>
        <v>BL</v>
      </c>
      <c r="R232" s="9" t="str">
        <f t="shared" si="25"/>
        <v>V</v>
      </c>
      <c r="S232" s="9" t="str">
        <f t="shared" si="26"/>
        <v>Medium</v>
      </c>
    </row>
    <row r="233" spans="1:19">
      <c r="A233" s="9" t="s">
        <v>164</v>
      </c>
      <c r="B233" s="9">
        <v>48</v>
      </c>
      <c r="C233" s="9">
        <f t="shared" si="21"/>
        <v>58</v>
      </c>
      <c r="D233" s="9" t="s">
        <v>102</v>
      </c>
      <c r="E233" s="9">
        <v>39</v>
      </c>
      <c r="F233" s="9" t="s">
        <v>28</v>
      </c>
      <c r="G233" s="9">
        <v>1</v>
      </c>
      <c r="H233" s="9"/>
      <c r="I233" s="9"/>
      <c r="J233" s="9" t="s">
        <v>4947</v>
      </c>
      <c r="K233" s="9" t="s">
        <v>4948</v>
      </c>
      <c r="L233" s="9" t="s">
        <v>5422</v>
      </c>
      <c r="M233" s="9" t="str">
        <f t="shared" si="22"/>
        <v>Fire</v>
      </c>
      <c r="N233" s="9">
        <f t="shared" si="23"/>
        <v>48</v>
      </c>
      <c r="O233" s="9">
        <v>39</v>
      </c>
      <c r="P233" s="9">
        <f t="shared" si="27"/>
        <v>58</v>
      </c>
      <c r="Q233" s="9" t="str">
        <f t="shared" si="24"/>
        <v>DR</v>
      </c>
      <c r="R233" s="9" t="str">
        <f t="shared" si="25"/>
        <v>V</v>
      </c>
      <c r="S233" s="9" t="str">
        <f t="shared" si="26"/>
        <v>Medium</v>
      </c>
    </row>
    <row r="234" spans="1:19">
      <c r="A234" s="9" t="s">
        <v>886</v>
      </c>
      <c r="B234" s="9">
        <v>48</v>
      </c>
      <c r="C234" s="9">
        <f t="shared" si="21"/>
        <v>58</v>
      </c>
      <c r="D234" s="9" t="s">
        <v>102</v>
      </c>
      <c r="E234" s="9">
        <v>37</v>
      </c>
      <c r="F234" s="9" t="s">
        <v>4949</v>
      </c>
      <c r="G234" s="9"/>
      <c r="H234" s="9"/>
      <c r="I234" s="9"/>
      <c r="J234" s="9" t="s">
        <v>4947</v>
      </c>
      <c r="K234" s="9" t="s">
        <v>4948</v>
      </c>
      <c r="L234" s="9" t="s">
        <v>5421</v>
      </c>
      <c r="M234" s="9" t="str">
        <f t="shared" si="22"/>
        <v>Fire</v>
      </c>
      <c r="N234" s="9">
        <f t="shared" si="23"/>
        <v>48</v>
      </c>
      <c r="O234" s="9">
        <v>37</v>
      </c>
      <c r="P234" s="9">
        <f t="shared" si="27"/>
        <v>58</v>
      </c>
      <c r="Q234" s="9" t="str">
        <f t="shared" si="24"/>
        <v>CA</v>
      </c>
      <c r="R234" s="9" t="str">
        <f t="shared" si="25"/>
        <v>V</v>
      </c>
      <c r="S234" s="9" t="str">
        <f t="shared" si="26"/>
        <v>Medium</v>
      </c>
    </row>
    <row r="235" spans="1:19">
      <c r="A235" s="9" t="s">
        <v>3893</v>
      </c>
      <c r="B235" s="9">
        <v>47</v>
      </c>
      <c r="C235" s="9">
        <f t="shared" si="21"/>
        <v>57</v>
      </c>
      <c r="D235" s="9" t="s">
        <v>73</v>
      </c>
      <c r="E235" s="9">
        <v>34</v>
      </c>
      <c r="F235" s="9" t="s">
        <v>4956</v>
      </c>
      <c r="G235" s="9"/>
      <c r="H235" s="9"/>
      <c r="I235" s="9" t="s">
        <v>4965</v>
      </c>
      <c r="J235" s="9" t="s">
        <v>4943</v>
      </c>
      <c r="K235" s="9" t="s">
        <v>4948</v>
      </c>
      <c r="L235" s="9" t="s">
        <v>5420</v>
      </c>
      <c r="M235" s="9" t="str">
        <f t="shared" si="22"/>
        <v>Earth</v>
      </c>
      <c r="N235" s="9">
        <f t="shared" si="23"/>
        <v>47</v>
      </c>
      <c r="O235" s="9">
        <v>34</v>
      </c>
      <c r="P235" s="9">
        <f t="shared" si="27"/>
        <v>57</v>
      </c>
      <c r="Q235" s="9" t="str">
        <f t="shared" si="24"/>
        <v>NS</v>
      </c>
      <c r="R235" s="9" t="str">
        <f t="shared" si="25"/>
        <v>真</v>
      </c>
      <c r="S235" s="9" t="str">
        <f t="shared" si="26"/>
        <v>Medium</v>
      </c>
    </row>
    <row r="236" spans="1:19">
      <c r="A236" s="9" t="s">
        <v>678</v>
      </c>
      <c r="B236" s="9">
        <v>47</v>
      </c>
      <c r="C236" s="9">
        <f t="shared" si="21"/>
        <v>57</v>
      </c>
      <c r="D236" s="9" t="s">
        <v>95</v>
      </c>
      <c r="E236" s="9">
        <v>34</v>
      </c>
      <c r="F236" s="9" t="s">
        <v>4963</v>
      </c>
      <c r="G236" s="9"/>
      <c r="H236" s="9"/>
      <c r="I236" s="9"/>
      <c r="J236" s="9" t="s">
        <v>4943</v>
      </c>
      <c r="K236" s="9" t="s">
        <v>4948</v>
      </c>
      <c r="L236" s="9" t="s">
        <v>5419</v>
      </c>
      <c r="M236" s="9" t="str">
        <f t="shared" si="22"/>
        <v>Wood</v>
      </c>
      <c r="N236" s="9">
        <f t="shared" si="23"/>
        <v>47</v>
      </c>
      <c r="O236" s="9">
        <v>34</v>
      </c>
      <c r="P236" s="9">
        <f t="shared" si="27"/>
        <v>57</v>
      </c>
      <c r="Q236" s="9" t="str">
        <f t="shared" si="24"/>
        <v>BS</v>
      </c>
      <c r="R236" s="9" t="str">
        <f t="shared" si="25"/>
        <v>真</v>
      </c>
      <c r="S236" s="9" t="str">
        <f t="shared" si="26"/>
        <v>Medium</v>
      </c>
    </row>
    <row r="237" spans="1:19">
      <c r="A237" s="9" t="s">
        <v>426</v>
      </c>
      <c r="B237" s="9">
        <v>47</v>
      </c>
      <c r="C237" s="9">
        <f t="shared" si="21"/>
        <v>57</v>
      </c>
      <c r="D237" s="9" t="s">
        <v>102</v>
      </c>
      <c r="E237" s="9">
        <v>34</v>
      </c>
      <c r="F237" s="9" t="s">
        <v>4956</v>
      </c>
      <c r="G237" s="9"/>
      <c r="H237" s="9"/>
      <c r="I237" s="9"/>
      <c r="J237" s="9" t="s">
        <v>4947</v>
      </c>
      <c r="K237" s="9" t="s">
        <v>4948</v>
      </c>
      <c r="L237" s="9" t="s">
        <v>5418</v>
      </c>
      <c r="M237" s="9" t="str">
        <f t="shared" si="22"/>
        <v>Fire</v>
      </c>
      <c r="N237" s="9">
        <f t="shared" si="23"/>
        <v>47</v>
      </c>
      <c r="O237" s="9">
        <v>34</v>
      </c>
      <c r="P237" s="9">
        <f t="shared" si="27"/>
        <v>57</v>
      </c>
      <c r="Q237" s="9" t="str">
        <f t="shared" si="24"/>
        <v>NS</v>
      </c>
      <c r="R237" s="9" t="str">
        <f t="shared" si="25"/>
        <v>V</v>
      </c>
      <c r="S237" s="9" t="str">
        <f t="shared" si="26"/>
        <v>Medium</v>
      </c>
    </row>
    <row r="238" spans="1:19">
      <c r="A238" s="9" t="s">
        <v>222</v>
      </c>
      <c r="B238" s="9">
        <v>47</v>
      </c>
      <c r="C238" s="9">
        <f t="shared" si="21"/>
        <v>57</v>
      </c>
      <c r="D238" s="9" t="s">
        <v>81</v>
      </c>
      <c r="E238" s="9">
        <v>34</v>
      </c>
      <c r="F238" s="9" t="s">
        <v>4963</v>
      </c>
      <c r="G238" s="9"/>
      <c r="H238" s="9" t="s">
        <v>4946</v>
      </c>
      <c r="I238" s="9" t="s">
        <v>4965</v>
      </c>
      <c r="J238" s="9" t="s">
        <v>4943</v>
      </c>
      <c r="K238" s="9" t="s">
        <v>4948</v>
      </c>
      <c r="L238" s="9" t="s">
        <v>5417</v>
      </c>
      <c r="M238" s="9" t="str">
        <f t="shared" si="22"/>
        <v>Wind</v>
      </c>
      <c r="N238" s="9">
        <f t="shared" si="23"/>
        <v>47</v>
      </c>
      <c r="O238" s="9">
        <v>34</v>
      </c>
      <c r="P238" s="9">
        <f t="shared" si="27"/>
        <v>57</v>
      </c>
      <c r="Q238" s="9" t="str">
        <f t="shared" si="24"/>
        <v>BS</v>
      </c>
      <c r="R238" s="9" t="str">
        <f t="shared" si="25"/>
        <v>真</v>
      </c>
      <c r="S238" s="9" t="str">
        <f t="shared" si="26"/>
        <v>Medium</v>
      </c>
    </row>
    <row r="239" spans="1:19">
      <c r="A239" s="9" t="s">
        <v>326</v>
      </c>
      <c r="B239" s="9">
        <v>48</v>
      </c>
      <c r="C239" s="9">
        <f t="shared" si="21"/>
        <v>56</v>
      </c>
      <c r="D239" s="9" t="s">
        <v>73</v>
      </c>
      <c r="E239" s="9">
        <v>39</v>
      </c>
      <c r="F239" s="9" t="s">
        <v>4951</v>
      </c>
      <c r="G239" s="9">
        <v>1</v>
      </c>
      <c r="H239" s="9"/>
      <c r="I239" s="9"/>
      <c r="J239" s="9" t="s">
        <v>4943</v>
      </c>
      <c r="K239" s="9" t="s">
        <v>4944</v>
      </c>
      <c r="L239" s="9" t="s">
        <v>5416</v>
      </c>
      <c r="M239" s="9" t="str">
        <f t="shared" si="22"/>
        <v>Earth</v>
      </c>
      <c r="N239" s="9">
        <f t="shared" si="23"/>
        <v>48</v>
      </c>
      <c r="O239" s="9">
        <v>39</v>
      </c>
      <c r="P239" s="9">
        <f t="shared" si="27"/>
        <v>56</v>
      </c>
      <c r="Q239" s="9" t="str">
        <f t="shared" si="24"/>
        <v>BL</v>
      </c>
      <c r="R239" s="9" t="str">
        <f t="shared" si="25"/>
        <v>真</v>
      </c>
      <c r="S239" s="9" t="str">
        <f t="shared" si="26"/>
        <v>Fast</v>
      </c>
    </row>
    <row r="240" spans="1:19">
      <c r="A240" s="9" t="s">
        <v>671</v>
      </c>
      <c r="B240" s="9">
        <v>48</v>
      </c>
      <c r="C240" s="9">
        <f t="shared" si="21"/>
        <v>56</v>
      </c>
      <c r="D240" s="9" t="s">
        <v>102</v>
      </c>
      <c r="E240" s="9">
        <v>39</v>
      </c>
      <c r="F240" s="9" t="s">
        <v>29</v>
      </c>
      <c r="G240" s="9">
        <v>1</v>
      </c>
      <c r="H240" s="9"/>
      <c r="I240" s="9"/>
      <c r="J240" s="9" t="s">
        <v>4943</v>
      </c>
      <c r="K240" s="9" t="s">
        <v>4944</v>
      </c>
      <c r="L240" s="9" t="s">
        <v>5415</v>
      </c>
      <c r="M240" s="9" t="str">
        <f t="shared" si="22"/>
        <v>Fire</v>
      </c>
      <c r="N240" s="9">
        <f t="shared" si="23"/>
        <v>48</v>
      </c>
      <c r="O240" s="9">
        <v>39</v>
      </c>
      <c r="P240" s="9">
        <f t="shared" si="27"/>
        <v>56</v>
      </c>
      <c r="Q240" s="9" t="str">
        <f t="shared" si="24"/>
        <v>BL</v>
      </c>
      <c r="R240" s="9" t="str">
        <f t="shared" si="25"/>
        <v>真</v>
      </c>
      <c r="S240" s="9" t="str">
        <f t="shared" si="26"/>
        <v>Fast</v>
      </c>
    </row>
    <row r="241" spans="1:19">
      <c r="A241" s="9" t="s">
        <v>103</v>
      </c>
      <c r="B241" s="9">
        <v>48</v>
      </c>
      <c r="C241" s="9">
        <f t="shared" si="21"/>
        <v>56</v>
      </c>
      <c r="D241" s="9" t="s">
        <v>95</v>
      </c>
      <c r="E241" s="9">
        <v>39</v>
      </c>
      <c r="F241" s="9" t="s">
        <v>28</v>
      </c>
      <c r="G241" s="9">
        <v>1</v>
      </c>
      <c r="H241" s="9"/>
      <c r="I241" s="9"/>
      <c r="J241" s="9" t="s">
        <v>4943</v>
      </c>
      <c r="K241" s="9" t="s">
        <v>4944</v>
      </c>
      <c r="L241" s="9" t="s">
        <v>5414</v>
      </c>
      <c r="M241" s="9" t="str">
        <f t="shared" si="22"/>
        <v>Wood</v>
      </c>
      <c r="N241" s="9">
        <f t="shared" si="23"/>
        <v>48</v>
      </c>
      <c r="O241" s="9">
        <v>39</v>
      </c>
      <c r="P241" s="9">
        <f t="shared" si="27"/>
        <v>56</v>
      </c>
      <c r="Q241" s="9" t="str">
        <f t="shared" si="24"/>
        <v>DR</v>
      </c>
      <c r="R241" s="9" t="str">
        <f t="shared" si="25"/>
        <v>真</v>
      </c>
      <c r="S241" s="9" t="str">
        <f t="shared" si="26"/>
        <v>Fast</v>
      </c>
    </row>
    <row r="242" spans="1:19">
      <c r="A242" s="9" t="s">
        <v>1406</v>
      </c>
      <c r="B242" s="9">
        <v>48</v>
      </c>
      <c r="C242" s="9">
        <f t="shared" si="21"/>
        <v>56</v>
      </c>
      <c r="D242" s="9" t="s">
        <v>81</v>
      </c>
      <c r="E242" s="9">
        <v>37</v>
      </c>
      <c r="F242" s="9" t="s">
        <v>4949</v>
      </c>
      <c r="G242" s="9"/>
      <c r="H242" s="9"/>
      <c r="I242" s="9"/>
      <c r="J242" s="9" t="s">
        <v>4943</v>
      </c>
      <c r="K242" s="9" t="s">
        <v>4944</v>
      </c>
      <c r="L242" s="9" t="s">
        <v>5413</v>
      </c>
      <c r="M242" s="9" t="str">
        <f t="shared" si="22"/>
        <v>Wind</v>
      </c>
      <c r="N242" s="9">
        <f t="shared" si="23"/>
        <v>48</v>
      </c>
      <c r="O242" s="9">
        <v>37</v>
      </c>
      <c r="P242" s="9">
        <f t="shared" si="27"/>
        <v>56</v>
      </c>
      <c r="Q242" s="9" t="str">
        <f t="shared" si="24"/>
        <v>CA</v>
      </c>
      <c r="R242" s="9" t="str">
        <f t="shared" si="25"/>
        <v>真</v>
      </c>
      <c r="S242" s="9" t="str">
        <f t="shared" si="26"/>
        <v>Fast</v>
      </c>
    </row>
    <row r="243" spans="1:19">
      <c r="A243" s="9" t="s">
        <v>779</v>
      </c>
      <c r="B243" s="9">
        <v>48</v>
      </c>
      <c r="C243" s="9">
        <f t="shared" si="21"/>
        <v>56</v>
      </c>
      <c r="D243" s="9" t="s">
        <v>95</v>
      </c>
      <c r="E243" s="9">
        <v>37</v>
      </c>
      <c r="F243" s="9" t="s">
        <v>4949</v>
      </c>
      <c r="G243" s="9"/>
      <c r="H243" s="9"/>
      <c r="I243" s="9"/>
      <c r="J243" s="9" t="s">
        <v>4947</v>
      </c>
      <c r="K243" s="9" t="s">
        <v>4944</v>
      </c>
      <c r="L243" s="9" t="s">
        <v>5412</v>
      </c>
      <c r="M243" s="9" t="str">
        <f t="shared" si="22"/>
        <v>Wood</v>
      </c>
      <c r="N243" s="9">
        <f t="shared" si="23"/>
        <v>48</v>
      </c>
      <c r="O243" s="9">
        <v>37</v>
      </c>
      <c r="P243" s="9">
        <f t="shared" si="27"/>
        <v>56</v>
      </c>
      <c r="Q243" s="9" t="str">
        <f t="shared" si="24"/>
        <v>CA</v>
      </c>
      <c r="R243" s="9" t="str">
        <f t="shared" si="25"/>
        <v>V</v>
      </c>
      <c r="S243" s="9" t="str">
        <f t="shared" si="26"/>
        <v>Fast</v>
      </c>
    </row>
    <row r="244" spans="1:19">
      <c r="A244" s="9" t="s">
        <v>162</v>
      </c>
      <c r="B244" s="9">
        <v>44</v>
      </c>
      <c r="C244" s="9">
        <f t="shared" si="21"/>
        <v>56</v>
      </c>
      <c r="D244" s="9" t="s">
        <v>102</v>
      </c>
      <c r="E244" s="9">
        <v>25</v>
      </c>
      <c r="F244" s="9" t="s">
        <v>28</v>
      </c>
      <c r="G244" s="9">
        <v>40</v>
      </c>
      <c r="H244" s="9"/>
      <c r="I244" s="9"/>
      <c r="J244" s="9" t="s">
        <v>4943</v>
      </c>
      <c r="K244" s="9" t="s">
        <v>4950</v>
      </c>
      <c r="L244" s="9" t="s">
        <v>5411</v>
      </c>
      <c r="M244" s="9" t="str">
        <f t="shared" si="22"/>
        <v>Fire</v>
      </c>
      <c r="N244" s="9">
        <f t="shared" si="23"/>
        <v>44</v>
      </c>
      <c r="O244" s="9">
        <v>25</v>
      </c>
      <c r="P244" s="9">
        <f t="shared" si="27"/>
        <v>56</v>
      </c>
      <c r="Q244" s="9" t="str">
        <f t="shared" si="24"/>
        <v>DR</v>
      </c>
      <c r="R244" s="9" t="str">
        <f t="shared" si="25"/>
        <v>真</v>
      </c>
      <c r="S244" s="9" t="str">
        <f t="shared" si="26"/>
        <v>Slow</v>
      </c>
    </row>
    <row r="245" spans="1:19">
      <c r="A245" s="9" t="s">
        <v>301</v>
      </c>
      <c r="B245" s="9">
        <v>47</v>
      </c>
      <c r="C245" s="9">
        <f t="shared" si="21"/>
        <v>55</v>
      </c>
      <c r="D245" s="9" t="s">
        <v>81</v>
      </c>
      <c r="E245" s="9">
        <v>40</v>
      </c>
      <c r="F245" s="9" t="s">
        <v>4959</v>
      </c>
      <c r="G245" s="9"/>
      <c r="H245" s="9"/>
      <c r="I245" s="9"/>
      <c r="J245" s="9" t="s">
        <v>4947</v>
      </c>
      <c r="K245" s="9" t="s">
        <v>4944</v>
      </c>
      <c r="L245" s="9" t="s">
        <v>5410</v>
      </c>
      <c r="M245" s="9" t="str">
        <f t="shared" si="22"/>
        <v>Wind</v>
      </c>
      <c r="N245" s="9">
        <f t="shared" si="23"/>
        <v>47</v>
      </c>
      <c r="O245" s="9">
        <v>40</v>
      </c>
      <c r="P245" s="9">
        <f t="shared" si="27"/>
        <v>55</v>
      </c>
      <c r="Q245" s="9" t="str">
        <f t="shared" si="24"/>
        <v>LS</v>
      </c>
      <c r="R245" s="9" t="str">
        <f t="shared" si="25"/>
        <v>V</v>
      </c>
      <c r="S245" s="9" t="str">
        <f t="shared" si="26"/>
        <v>Fast</v>
      </c>
    </row>
    <row r="246" spans="1:19">
      <c r="A246" s="9" t="s">
        <v>586</v>
      </c>
      <c r="B246" s="9">
        <v>42</v>
      </c>
      <c r="C246" s="9">
        <f t="shared" si="21"/>
        <v>54</v>
      </c>
      <c r="D246" s="9" t="s">
        <v>73</v>
      </c>
      <c r="E246" s="9">
        <v>36</v>
      </c>
      <c r="F246" s="9" t="s">
        <v>4951</v>
      </c>
      <c r="G246" s="9">
        <v>1</v>
      </c>
      <c r="H246" s="9"/>
      <c r="I246" s="9"/>
      <c r="J246" s="9" t="s">
        <v>4947</v>
      </c>
      <c r="K246" s="9" t="s">
        <v>4950</v>
      </c>
      <c r="L246" s="9" t="s">
        <v>5409</v>
      </c>
      <c r="M246" s="9" t="str">
        <f t="shared" si="22"/>
        <v>Earth</v>
      </c>
      <c r="N246" s="9">
        <f t="shared" si="23"/>
        <v>42</v>
      </c>
      <c r="O246" s="9">
        <v>36</v>
      </c>
      <c r="P246" s="9">
        <f t="shared" si="27"/>
        <v>54</v>
      </c>
      <c r="Q246" s="9" t="str">
        <f t="shared" si="24"/>
        <v>BL</v>
      </c>
      <c r="R246" s="9" t="str">
        <f t="shared" si="25"/>
        <v>V</v>
      </c>
      <c r="S246" s="9" t="str">
        <f t="shared" si="26"/>
        <v>Slow</v>
      </c>
    </row>
    <row r="247" spans="1:19">
      <c r="A247" s="9" t="s">
        <v>389</v>
      </c>
      <c r="B247" s="9">
        <v>42</v>
      </c>
      <c r="C247" s="9">
        <f t="shared" si="21"/>
        <v>54</v>
      </c>
      <c r="D247" s="9" t="s">
        <v>73</v>
      </c>
      <c r="E247" s="9">
        <v>35</v>
      </c>
      <c r="F247" s="9" t="s">
        <v>4949</v>
      </c>
      <c r="G247" s="9"/>
      <c r="H247" s="9"/>
      <c r="I247" s="9"/>
      <c r="J247" s="9" t="s">
        <v>4943</v>
      </c>
      <c r="K247" s="9" t="s">
        <v>4950</v>
      </c>
      <c r="L247" s="9" t="s">
        <v>5408</v>
      </c>
      <c r="M247" s="9" t="str">
        <f t="shared" si="22"/>
        <v>Earth</v>
      </c>
      <c r="N247" s="9">
        <f t="shared" si="23"/>
        <v>42</v>
      </c>
      <c r="O247" s="9">
        <v>35</v>
      </c>
      <c r="P247" s="9">
        <f t="shared" si="27"/>
        <v>54</v>
      </c>
      <c r="Q247" s="9" t="str">
        <f t="shared" si="24"/>
        <v>CA</v>
      </c>
      <c r="R247" s="9" t="str">
        <f t="shared" si="25"/>
        <v>真</v>
      </c>
      <c r="S247" s="9" t="str">
        <f t="shared" si="26"/>
        <v>Slow</v>
      </c>
    </row>
    <row r="248" spans="1:19">
      <c r="A248" s="9" t="s">
        <v>248</v>
      </c>
      <c r="B248" s="9">
        <v>43</v>
      </c>
      <c r="C248" s="9">
        <f t="shared" si="21"/>
        <v>53</v>
      </c>
      <c r="D248" s="9" t="s">
        <v>95</v>
      </c>
      <c r="E248" s="9">
        <v>35</v>
      </c>
      <c r="F248" s="9" t="s">
        <v>28</v>
      </c>
      <c r="G248" s="9">
        <v>5</v>
      </c>
      <c r="H248" s="9"/>
      <c r="I248" s="9"/>
      <c r="J248" s="9" t="s">
        <v>4947</v>
      </c>
      <c r="K248" s="9" t="s">
        <v>4948</v>
      </c>
      <c r="L248" s="9" t="s">
        <v>5406</v>
      </c>
      <c r="M248" s="9" t="str">
        <f t="shared" si="22"/>
        <v>Wood</v>
      </c>
      <c r="N248" s="9">
        <f t="shared" si="23"/>
        <v>43</v>
      </c>
      <c r="O248" s="9">
        <v>35</v>
      </c>
      <c r="P248" s="9">
        <f t="shared" si="27"/>
        <v>53</v>
      </c>
      <c r="Q248" s="9" t="str">
        <f t="shared" si="24"/>
        <v>DR</v>
      </c>
      <c r="R248" s="9" t="str">
        <f t="shared" si="25"/>
        <v>V</v>
      </c>
      <c r="S248" s="9" t="str">
        <f t="shared" si="26"/>
        <v>Medium</v>
      </c>
    </row>
    <row r="249" spans="1:19">
      <c r="A249" s="9" t="s">
        <v>821</v>
      </c>
      <c r="B249" s="9">
        <v>42</v>
      </c>
      <c r="C249" s="9">
        <f t="shared" si="21"/>
        <v>52</v>
      </c>
      <c r="D249" s="9" t="s">
        <v>95</v>
      </c>
      <c r="E249" s="9">
        <v>36</v>
      </c>
      <c r="F249" s="9" t="s">
        <v>29</v>
      </c>
      <c r="G249" s="9">
        <v>1</v>
      </c>
      <c r="H249" s="9"/>
      <c r="I249" s="9"/>
      <c r="J249" s="9" t="s">
        <v>4943</v>
      </c>
      <c r="K249" s="9" t="s">
        <v>4948</v>
      </c>
      <c r="L249" s="9" t="s">
        <v>5407</v>
      </c>
      <c r="M249" s="9" t="str">
        <f t="shared" si="22"/>
        <v>Wood</v>
      </c>
      <c r="N249" s="9">
        <f t="shared" si="23"/>
        <v>42</v>
      </c>
      <c r="O249" s="9">
        <v>36</v>
      </c>
      <c r="P249" s="9">
        <f t="shared" si="27"/>
        <v>52</v>
      </c>
      <c r="Q249" s="9" t="str">
        <f t="shared" si="24"/>
        <v>BL</v>
      </c>
      <c r="R249" s="9" t="str">
        <f t="shared" si="25"/>
        <v>真</v>
      </c>
      <c r="S249" s="9" t="str">
        <f t="shared" si="26"/>
        <v>Medium</v>
      </c>
    </row>
    <row r="250" spans="1:19">
      <c r="A250" s="9" t="s">
        <v>255</v>
      </c>
      <c r="B250" s="9">
        <v>42</v>
      </c>
      <c r="C250" s="9">
        <f t="shared" si="21"/>
        <v>52</v>
      </c>
      <c r="D250" s="9" t="s">
        <v>81</v>
      </c>
      <c r="E250" s="9">
        <v>36</v>
      </c>
      <c r="F250" s="9" t="s">
        <v>4945</v>
      </c>
      <c r="G250" s="9">
        <v>1</v>
      </c>
      <c r="H250" s="9"/>
      <c r="I250" s="9"/>
      <c r="J250" s="9" t="s">
        <v>4943</v>
      </c>
      <c r="K250" s="9" t="s">
        <v>4948</v>
      </c>
      <c r="L250" s="9" t="s">
        <v>5405</v>
      </c>
      <c r="M250" s="9" t="str">
        <f t="shared" si="22"/>
        <v>Wind</v>
      </c>
      <c r="N250" s="9">
        <f t="shared" si="23"/>
        <v>42</v>
      </c>
      <c r="O250" s="9">
        <v>36</v>
      </c>
      <c r="P250" s="9">
        <f t="shared" si="27"/>
        <v>52</v>
      </c>
      <c r="Q250" s="9" t="str">
        <f t="shared" si="24"/>
        <v>DR</v>
      </c>
      <c r="R250" s="9" t="str">
        <f t="shared" si="25"/>
        <v>真</v>
      </c>
      <c r="S250" s="9" t="str">
        <f t="shared" si="26"/>
        <v>Medium</v>
      </c>
    </row>
    <row r="251" spans="1:19">
      <c r="A251" s="9" t="s">
        <v>638</v>
      </c>
      <c r="B251" s="9">
        <v>42</v>
      </c>
      <c r="C251" s="9">
        <f t="shared" si="21"/>
        <v>52</v>
      </c>
      <c r="D251" s="9" t="s">
        <v>102</v>
      </c>
      <c r="E251" s="9">
        <v>36</v>
      </c>
      <c r="F251" s="9" t="s">
        <v>29</v>
      </c>
      <c r="G251" s="9">
        <v>1</v>
      </c>
      <c r="H251" s="9"/>
      <c r="I251" s="9"/>
      <c r="J251" s="9" t="s">
        <v>4947</v>
      </c>
      <c r="K251" s="9" t="s">
        <v>4948</v>
      </c>
      <c r="L251" s="9" t="s">
        <v>5404</v>
      </c>
      <c r="M251" s="9" t="str">
        <f t="shared" si="22"/>
        <v>Fire</v>
      </c>
      <c r="N251" s="9">
        <f t="shared" si="23"/>
        <v>42</v>
      </c>
      <c r="O251" s="9">
        <v>36</v>
      </c>
      <c r="P251" s="9">
        <f t="shared" si="27"/>
        <v>52</v>
      </c>
      <c r="Q251" s="9" t="str">
        <f t="shared" si="24"/>
        <v>BL</v>
      </c>
      <c r="R251" s="9" t="str">
        <f t="shared" si="25"/>
        <v>V</v>
      </c>
      <c r="S251" s="9" t="str">
        <f t="shared" si="26"/>
        <v>Medium</v>
      </c>
    </row>
    <row r="252" spans="1:19">
      <c r="A252" s="9" t="s">
        <v>96</v>
      </c>
      <c r="B252" s="9">
        <v>42</v>
      </c>
      <c r="C252" s="9">
        <f t="shared" si="21"/>
        <v>52</v>
      </c>
      <c r="D252" s="9" t="s">
        <v>95</v>
      </c>
      <c r="E252" s="9">
        <v>36</v>
      </c>
      <c r="F252" s="9" t="s">
        <v>4957</v>
      </c>
      <c r="G252" s="9">
        <v>1</v>
      </c>
      <c r="H252" s="9"/>
      <c r="I252" s="9"/>
      <c r="J252" s="9" t="s">
        <v>4943</v>
      </c>
      <c r="K252" s="9" t="s">
        <v>4948</v>
      </c>
      <c r="L252" s="17" t="s">
        <v>5403</v>
      </c>
      <c r="M252" s="9" t="str">
        <f t="shared" si="22"/>
        <v>Wood</v>
      </c>
      <c r="N252" s="9">
        <f t="shared" si="23"/>
        <v>42</v>
      </c>
      <c r="O252" s="9">
        <v>36</v>
      </c>
      <c r="P252" s="9">
        <f t="shared" si="27"/>
        <v>52</v>
      </c>
      <c r="Q252" s="9" t="str">
        <f t="shared" si="24"/>
        <v>DR</v>
      </c>
      <c r="R252" s="9" t="str">
        <f t="shared" si="25"/>
        <v>真</v>
      </c>
      <c r="S252" s="9" t="str">
        <f t="shared" si="26"/>
        <v>Medium</v>
      </c>
    </row>
    <row r="253" spans="1:19">
      <c r="A253" s="9" t="s">
        <v>241</v>
      </c>
      <c r="B253" s="9">
        <v>42</v>
      </c>
      <c r="C253" s="9">
        <f t="shared" si="21"/>
        <v>52</v>
      </c>
      <c r="D253" s="9" t="s">
        <v>102</v>
      </c>
      <c r="E253" s="9">
        <v>35</v>
      </c>
      <c r="F253" s="9" t="s">
        <v>4942</v>
      </c>
      <c r="G253" s="9"/>
      <c r="H253" s="9"/>
      <c r="I253" s="9"/>
      <c r="J253" s="9" t="s">
        <v>4943</v>
      </c>
      <c r="K253" s="9" t="s">
        <v>4948</v>
      </c>
      <c r="L253" s="9" t="s">
        <v>5402</v>
      </c>
      <c r="M253" s="9" t="str">
        <f t="shared" si="22"/>
        <v>Fire</v>
      </c>
      <c r="N253" s="9">
        <f t="shared" si="23"/>
        <v>42</v>
      </c>
      <c r="O253" s="9">
        <v>35</v>
      </c>
      <c r="P253" s="9">
        <f t="shared" si="27"/>
        <v>52</v>
      </c>
      <c r="Q253" s="9" t="str">
        <f t="shared" si="24"/>
        <v>P1</v>
      </c>
      <c r="R253" s="9" t="str">
        <f t="shared" si="25"/>
        <v>真</v>
      </c>
      <c r="S253" s="9" t="str">
        <f t="shared" si="26"/>
        <v>Medium</v>
      </c>
    </row>
    <row r="254" spans="1:19">
      <c r="A254" s="9" t="s">
        <v>346</v>
      </c>
      <c r="B254" s="9">
        <v>41</v>
      </c>
      <c r="C254" s="9">
        <f t="shared" si="21"/>
        <v>51</v>
      </c>
      <c r="D254" s="9" t="s">
        <v>73</v>
      </c>
      <c r="E254" s="9">
        <v>37</v>
      </c>
      <c r="F254" s="9" t="s">
        <v>4959</v>
      </c>
      <c r="G254" s="9"/>
      <c r="H254" s="9"/>
      <c r="I254" s="9"/>
      <c r="J254" s="9" t="s">
        <v>4943</v>
      </c>
      <c r="K254" s="9" t="s">
        <v>4948</v>
      </c>
      <c r="L254" s="9" t="s">
        <v>5401</v>
      </c>
      <c r="M254" s="9" t="str">
        <f t="shared" si="22"/>
        <v>Earth</v>
      </c>
      <c r="N254" s="9">
        <f t="shared" si="23"/>
        <v>41</v>
      </c>
      <c r="O254" s="9">
        <v>37</v>
      </c>
      <c r="P254" s="9">
        <f t="shared" si="27"/>
        <v>51</v>
      </c>
      <c r="Q254" s="9" t="str">
        <f t="shared" si="24"/>
        <v>LS</v>
      </c>
      <c r="R254" s="9" t="str">
        <f t="shared" si="25"/>
        <v>真</v>
      </c>
      <c r="S254" s="9" t="str">
        <f t="shared" si="26"/>
        <v>Medium</v>
      </c>
    </row>
    <row r="255" spans="1:19">
      <c r="A255" s="9" t="s">
        <v>217</v>
      </c>
      <c r="B255" s="9">
        <v>41</v>
      </c>
      <c r="C255" s="9">
        <f t="shared" si="21"/>
        <v>51</v>
      </c>
      <c r="D255" s="9" t="s">
        <v>95</v>
      </c>
      <c r="E255" s="9">
        <v>31</v>
      </c>
      <c r="F255" s="9" t="s">
        <v>4956</v>
      </c>
      <c r="G255" s="9"/>
      <c r="H255" s="9"/>
      <c r="I255" s="9"/>
      <c r="J255" s="9" t="s">
        <v>4947</v>
      </c>
      <c r="K255" s="9" t="s">
        <v>4948</v>
      </c>
      <c r="L255" s="9" t="s">
        <v>5400</v>
      </c>
      <c r="M255" s="9" t="str">
        <f t="shared" si="22"/>
        <v>Wood</v>
      </c>
      <c r="N255" s="9">
        <f t="shared" si="23"/>
        <v>41</v>
      </c>
      <c r="O255" s="9">
        <v>31</v>
      </c>
      <c r="P255" s="9">
        <f t="shared" si="27"/>
        <v>51</v>
      </c>
      <c r="Q255" s="9" t="str">
        <f t="shared" si="24"/>
        <v>NS</v>
      </c>
      <c r="R255" s="9" t="str">
        <f t="shared" si="25"/>
        <v>V</v>
      </c>
      <c r="S255" s="9" t="str">
        <f t="shared" si="26"/>
        <v>Medium</v>
      </c>
    </row>
    <row r="256" spans="1:19">
      <c r="A256" s="9" t="s">
        <v>335</v>
      </c>
      <c r="B256" s="9">
        <v>41</v>
      </c>
      <c r="C256" s="9">
        <f t="shared" si="21"/>
        <v>51</v>
      </c>
      <c r="D256" s="9" t="s">
        <v>102</v>
      </c>
      <c r="E256" s="9">
        <v>31</v>
      </c>
      <c r="F256" s="9" t="s">
        <v>4955</v>
      </c>
      <c r="G256" s="9"/>
      <c r="H256" s="9"/>
      <c r="I256" s="9"/>
      <c r="J256" s="9" t="s">
        <v>4943</v>
      </c>
      <c r="K256" s="9" t="s">
        <v>4948</v>
      </c>
      <c r="L256" s="9" t="s">
        <v>5399</v>
      </c>
      <c r="M256" s="9" t="str">
        <f t="shared" si="22"/>
        <v>Fire</v>
      </c>
      <c r="N256" s="9">
        <f t="shared" si="23"/>
        <v>41</v>
      </c>
      <c r="O256" s="9">
        <v>31</v>
      </c>
      <c r="P256" s="9">
        <f t="shared" si="27"/>
        <v>51</v>
      </c>
      <c r="Q256" s="9" t="str">
        <f t="shared" si="24"/>
        <v>SC</v>
      </c>
      <c r="R256" s="9" t="str">
        <f t="shared" si="25"/>
        <v>真</v>
      </c>
      <c r="S256" s="9" t="str">
        <f t="shared" si="26"/>
        <v>Medium</v>
      </c>
    </row>
    <row r="257" spans="1:19">
      <c r="A257" s="9" t="s">
        <v>735</v>
      </c>
      <c r="B257" s="9">
        <v>41</v>
      </c>
      <c r="C257" s="9">
        <f t="shared" si="21"/>
        <v>51</v>
      </c>
      <c r="D257" s="9" t="s">
        <v>102</v>
      </c>
      <c r="E257" s="9">
        <v>31</v>
      </c>
      <c r="F257" s="9" t="s">
        <v>4955</v>
      </c>
      <c r="G257" s="9"/>
      <c r="H257" s="9"/>
      <c r="I257" s="9"/>
      <c r="J257" s="9" t="s">
        <v>4947</v>
      </c>
      <c r="K257" s="9" t="s">
        <v>4948</v>
      </c>
      <c r="L257" s="9" t="s">
        <v>5398</v>
      </c>
      <c r="M257" s="9" t="str">
        <f t="shared" si="22"/>
        <v>Fire</v>
      </c>
      <c r="N257" s="9">
        <f t="shared" si="23"/>
        <v>41</v>
      </c>
      <c r="O257" s="9">
        <v>31</v>
      </c>
      <c r="P257" s="9">
        <f t="shared" si="27"/>
        <v>51</v>
      </c>
      <c r="Q257" s="9" t="str">
        <f t="shared" si="24"/>
        <v>SC</v>
      </c>
      <c r="R257" s="9" t="str">
        <f t="shared" si="25"/>
        <v>V</v>
      </c>
      <c r="S257" s="9" t="str">
        <f t="shared" si="26"/>
        <v>Medium</v>
      </c>
    </row>
    <row r="258" spans="1:19">
      <c r="A258" s="9" t="s">
        <v>540</v>
      </c>
      <c r="B258" s="9">
        <v>41</v>
      </c>
      <c r="C258" s="9">
        <f t="shared" ref="C258:C321" si="28">B258+IF(J258="G",14,8)+IF(K258="普",2,IF(K258="遅",4,0))</f>
        <v>51</v>
      </c>
      <c r="D258" s="9" t="s">
        <v>81</v>
      </c>
      <c r="E258" s="9">
        <v>31</v>
      </c>
      <c r="F258" s="9" t="s">
        <v>4963</v>
      </c>
      <c r="G258" s="9"/>
      <c r="H258" s="9"/>
      <c r="I258" s="9"/>
      <c r="J258" s="9" t="s">
        <v>4943</v>
      </c>
      <c r="K258" s="9" t="s">
        <v>4948</v>
      </c>
      <c r="L258" s="9" t="s">
        <v>5397</v>
      </c>
      <c r="M258" s="9" t="str">
        <f t="shared" ref="M258:M321" si="29">IF(D258="山","Earth",IF(D258="風","Wind",IF(D258="火","Fire","Wood")))</f>
        <v>Wind</v>
      </c>
      <c r="N258" s="9">
        <f t="shared" ref="N258:N321" si="30">B258</f>
        <v>41</v>
      </c>
      <c r="O258" s="9">
        <v>31</v>
      </c>
      <c r="P258" s="9">
        <f t="shared" si="27"/>
        <v>51</v>
      </c>
      <c r="Q258" s="9" t="str">
        <f t="shared" ref="Q258:Q321" si="31">F258</f>
        <v>BS</v>
      </c>
      <c r="R258" s="9" t="str">
        <f t="shared" ref="R258:R321" si="32">J258</f>
        <v>真</v>
      </c>
      <c r="S258" s="9" t="str">
        <f t="shared" ref="S258:S321" si="33">IF(K258="普","Medium",IF(K258="早","Fast","Slow"))</f>
        <v>Medium</v>
      </c>
    </row>
    <row r="259" spans="1:19">
      <c r="A259" s="9" t="s">
        <v>417</v>
      </c>
      <c r="B259" s="9">
        <v>42</v>
      </c>
      <c r="C259" s="9">
        <f t="shared" si="28"/>
        <v>50</v>
      </c>
      <c r="D259" s="9" t="s">
        <v>81</v>
      </c>
      <c r="E259" s="9">
        <v>36</v>
      </c>
      <c r="F259" s="9" t="s">
        <v>29</v>
      </c>
      <c r="G259" s="9">
        <v>1</v>
      </c>
      <c r="H259" s="9"/>
      <c r="I259" s="9"/>
      <c r="J259" s="9" t="s">
        <v>4943</v>
      </c>
      <c r="K259" s="9" t="s">
        <v>4944</v>
      </c>
      <c r="L259" s="9" t="s">
        <v>5396</v>
      </c>
      <c r="M259" s="9" t="str">
        <f t="shared" si="29"/>
        <v>Wind</v>
      </c>
      <c r="N259" s="9">
        <f t="shared" si="30"/>
        <v>42</v>
      </c>
      <c r="O259" s="9">
        <v>36</v>
      </c>
      <c r="P259" s="9">
        <f t="shared" ref="P259:P322" si="34">C259</f>
        <v>50</v>
      </c>
      <c r="Q259" s="9" t="str">
        <f t="shared" si="31"/>
        <v>BL</v>
      </c>
      <c r="R259" s="9" t="str">
        <f t="shared" si="32"/>
        <v>真</v>
      </c>
      <c r="S259" s="9" t="str">
        <f t="shared" si="33"/>
        <v>Fast</v>
      </c>
    </row>
    <row r="260" spans="1:19">
      <c r="A260" s="9" t="s">
        <v>662</v>
      </c>
      <c r="B260" s="9">
        <v>42</v>
      </c>
      <c r="C260" s="9">
        <f t="shared" si="28"/>
        <v>50</v>
      </c>
      <c r="D260" s="9" t="s">
        <v>81</v>
      </c>
      <c r="E260" s="9">
        <v>35</v>
      </c>
      <c r="F260" s="9" t="s">
        <v>4949</v>
      </c>
      <c r="G260" s="9"/>
      <c r="H260" s="9"/>
      <c r="I260" s="9"/>
      <c r="J260" s="9" t="s">
        <v>4943</v>
      </c>
      <c r="K260" s="9" t="s">
        <v>4944</v>
      </c>
      <c r="L260" s="9" t="s">
        <v>5395</v>
      </c>
      <c r="M260" s="9" t="str">
        <f t="shared" si="29"/>
        <v>Wind</v>
      </c>
      <c r="N260" s="9">
        <f t="shared" si="30"/>
        <v>42</v>
      </c>
      <c r="O260" s="9">
        <v>35</v>
      </c>
      <c r="P260" s="9">
        <f t="shared" si="34"/>
        <v>50</v>
      </c>
      <c r="Q260" s="9" t="str">
        <f t="shared" si="31"/>
        <v>CA</v>
      </c>
      <c r="R260" s="9" t="str">
        <f t="shared" si="32"/>
        <v>真</v>
      </c>
      <c r="S260" s="9" t="str">
        <f t="shared" si="33"/>
        <v>Fast</v>
      </c>
    </row>
    <row r="261" spans="1:19">
      <c r="A261" s="9" t="s">
        <v>801</v>
      </c>
      <c r="B261" s="9">
        <v>42</v>
      </c>
      <c r="C261" s="9">
        <f t="shared" si="28"/>
        <v>50</v>
      </c>
      <c r="D261" s="9" t="s">
        <v>95</v>
      </c>
      <c r="E261" s="9">
        <v>35</v>
      </c>
      <c r="F261" s="9" t="s">
        <v>4949</v>
      </c>
      <c r="G261" s="9"/>
      <c r="H261" s="9"/>
      <c r="I261" s="9"/>
      <c r="J261" s="9" t="s">
        <v>4947</v>
      </c>
      <c r="K261" s="9" t="s">
        <v>4944</v>
      </c>
      <c r="L261" s="9" t="s">
        <v>5394</v>
      </c>
      <c r="M261" s="9" t="str">
        <f t="shared" si="29"/>
        <v>Wood</v>
      </c>
      <c r="N261" s="9">
        <f t="shared" si="30"/>
        <v>42</v>
      </c>
      <c r="O261" s="9">
        <v>35</v>
      </c>
      <c r="P261" s="9">
        <f t="shared" si="34"/>
        <v>50</v>
      </c>
      <c r="Q261" s="9" t="str">
        <f t="shared" si="31"/>
        <v>CA</v>
      </c>
      <c r="R261" s="9" t="str">
        <f t="shared" si="32"/>
        <v>V</v>
      </c>
      <c r="S261" s="9" t="str">
        <f t="shared" si="33"/>
        <v>Fast</v>
      </c>
    </row>
    <row r="262" spans="1:19">
      <c r="A262" s="9" t="s">
        <v>300</v>
      </c>
      <c r="B262" s="9">
        <v>37</v>
      </c>
      <c r="C262" s="9">
        <f t="shared" si="28"/>
        <v>49</v>
      </c>
      <c r="D262" s="9" t="s">
        <v>81</v>
      </c>
      <c r="E262" s="9">
        <v>32</v>
      </c>
      <c r="F262" s="9" t="s">
        <v>4954</v>
      </c>
      <c r="G262" s="9">
        <v>5</v>
      </c>
      <c r="H262" s="9"/>
      <c r="I262" s="9"/>
      <c r="J262" s="9" t="s">
        <v>4947</v>
      </c>
      <c r="K262" s="9" t="s">
        <v>4950</v>
      </c>
      <c r="L262" s="9" t="s">
        <v>5393</v>
      </c>
      <c r="M262" s="9" t="str">
        <f t="shared" si="29"/>
        <v>Wind</v>
      </c>
      <c r="N262" s="9">
        <f t="shared" si="30"/>
        <v>37</v>
      </c>
      <c r="O262" s="9">
        <v>32</v>
      </c>
      <c r="P262" s="9">
        <f t="shared" si="34"/>
        <v>49</v>
      </c>
      <c r="Q262" s="9" t="str">
        <f t="shared" si="31"/>
        <v>BB</v>
      </c>
      <c r="R262" s="9" t="str">
        <f t="shared" si="32"/>
        <v>V</v>
      </c>
      <c r="S262" s="9" t="str">
        <f t="shared" si="33"/>
        <v>Slow</v>
      </c>
    </row>
    <row r="263" spans="1:19">
      <c r="A263" s="9" t="s">
        <v>1474</v>
      </c>
      <c r="B263" s="9">
        <v>41</v>
      </c>
      <c r="C263" s="9">
        <f t="shared" si="28"/>
        <v>49</v>
      </c>
      <c r="D263" s="9" t="s">
        <v>95</v>
      </c>
      <c r="E263" s="9">
        <v>31</v>
      </c>
      <c r="F263" s="9" t="s">
        <v>4955</v>
      </c>
      <c r="G263" s="9"/>
      <c r="H263" s="9"/>
      <c r="I263" s="9"/>
      <c r="J263" s="9" t="s">
        <v>4947</v>
      </c>
      <c r="K263" s="9" t="s">
        <v>4944</v>
      </c>
      <c r="L263" s="9" t="s">
        <v>5392</v>
      </c>
      <c r="M263" s="9" t="str">
        <f t="shared" si="29"/>
        <v>Wood</v>
      </c>
      <c r="N263" s="9">
        <f t="shared" si="30"/>
        <v>41</v>
      </c>
      <c r="O263" s="9">
        <v>31</v>
      </c>
      <c r="P263" s="9">
        <f t="shared" si="34"/>
        <v>49</v>
      </c>
      <c r="Q263" s="9" t="str">
        <f t="shared" si="31"/>
        <v>SC</v>
      </c>
      <c r="R263" s="9" t="str">
        <f t="shared" si="32"/>
        <v>V</v>
      </c>
      <c r="S263" s="9" t="str">
        <f t="shared" si="33"/>
        <v>Fast</v>
      </c>
    </row>
    <row r="264" spans="1:19">
      <c r="A264" s="9" t="s">
        <v>401</v>
      </c>
      <c r="B264" s="9">
        <v>36</v>
      </c>
      <c r="C264" s="9">
        <f t="shared" si="28"/>
        <v>48</v>
      </c>
      <c r="D264" s="9" t="s">
        <v>73</v>
      </c>
      <c r="E264" s="9">
        <v>32</v>
      </c>
      <c r="F264" s="9" t="s">
        <v>4949</v>
      </c>
      <c r="G264" s="9"/>
      <c r="H264" s="9"/>
      <c r="I264" s="9"/>
      <c r="J264" s="9" t="s">
        <v>4943</v>
      </c>
      <c r="K264" s="9" t="s">
        <v>4950</v>
      </c>
      <c r="L264" s="9" t="s">
        <v>5391</v>
      </c>
      <c r="M264" s="9" t="str">
        <f t="shared" si="29"/>
        <v>Earth</v>
      </c>
      <c r="N264" s="9">
        <f t="shared" si="30"/>
        <v>36</v>
      </c>
      <c r="O264" s="9">
        <v>32</v>
      </c>
      <c r="P264" s="9">
        <f t="shared" si="34"/>
        <v>48</v>
      </c>
      <c r="Q264" s="9" t="str">
        <f t="shared" si="31"/>
        <v>CA</v>
      </c>
      <c r="R264" s="9" t="str">
        <f t="shared" si="32"/>
        <v>真</v>
      </c>
      <c r="S264" s="9" t="str">
        <f t="shared" si="33"/>
        <v>Slow</v>
      </c>
    </row>
    <row r="265" spans="1:19">
      <c r="A265" s="9" t="s">
        <v>2771</v>
      </c>
      <c r="B265" s="9">
        <v>36</v>
      </c>
      <c r="C265" s="9">
        <f t="shared" si="28"/>
        <v>48</v>
      </c>
      <c r="D265" s="9" t="s">
        <v>95</v>
      </c>
      <c r="E265" s="9">
        <v>32</v>
      </c>
      <c r="F265" s="9" t="s">
        <v>4949</v>
      </c>
      <c r="G265" s="9"/>
      <c r="H265" s="9" t="s">
        <v>4962</v>
      </c>
      <c r="I265" s="9"/>
      <c r="J265" s="9" t="s">
        <v>4943</v>
      </c>
      <c r="K265" s="9" t="s">
        <v>4950</v>
      </c>
      <c r="L265" s="9" t="s">
        <v>5390</v>
      </c>
      <c r="M265" s="9" t="str">
        <f t="shared" si="29"/>
        <v>Wood</v>
      </c>
      <c r="N265" s="9">
        <f t="shared" si="30"/>
        <v>36</v>
      </c>
      <c r="O265" s="9">
        <v>32</v>
      </c>
      <c r="P265" s="9">
        <f t="shared" si="34"/>
        <v>48</v>
      </c>
      <c r="Q265" s="9" t="str">
        <f t="shared" si="31"/>
        <v>CA</v>
      </c>
      <c r="R265" s="9" t="str">
        <f t="shared" si="32"/>
        <v>真</v>
      </c>
      <c r="S265" s="9" t="str">
        <f t="shared" si="33"/>
        <v>Slow</v>
      </c>
    </row>
    <row r="266" spans="1:19">
      <c r="A266" s="9" t="s">
        <v>721</v>
      </c>
      <c r="B266" s="9">
        <v>34</v>
      </c>
      <c r="C266" s="9">
        <f t="shared" si="28"/>
        <v>48</v>
      </c>
      <c r="D266" s="9" t="s">
        <v>73</v>
      </c>
      <c r="E266" s="9">
        <v>28</v>
      </c>
      <c r="F266" s="9" t="s">
        <v>4963</v>
      </c>
      <c r="G266" s="9"/>
      <c r="H266" s="9"/>
      <c r="I266" s="9"/>
      <c r="J266" s="9" t="s">
        <v>4964</v>
      </c>
      <c r="K266" s="9" t="s">
        <v>4944</v>
      </c>
      <c r="L266" s="9" t="s">
        <v>5389</v>
      </c>
      <c r="M266" s="9" t="str">
        <f t="shared" si="29"/>
        <v>Earth</v>
      </c>
      <c r="N266" s="9">
        <f t="shared" si="30"/>
        <v>34</v>
      </c>
      <c r="O266" s="9">
        <v>28</v>
      </c>
      <c r="P266" s="9">
        <f t="shared" si="34"/>
        <v>48</v>
      </c>
      <c r="Q266" s="9" t="str">
        <f t="shared" si="31"/>
        <v>BS</v>
      </c>
      <c r="R266" s="9" t="str">
        <f t="shared" si="32"/>
        <v>G</v>
      </c>
      <c r="S266" s="9" t="str">
        <f t="shared" si="33"/>
        <v>Fast</v>
      </c>
    </row>
    <row r="267" spans="1:19">
      <c r="A267" s="9" t="s">
        <v>157</v>
      </c>
      <c r="B267" s="9">
        <v>37</v>
      </c>
      <c r="C267" s="9">
        <f t="shared" si="28"/>
        <v>47</v>
      </c>
      <c r="D267" s="9" t="s">
        <v>73</v>
      </c>
      <c r="E267" s="9">
        <v>32</v>
      </c>
      <c r="F267" s="9" t="s">
        <v>4951</v>
      </c>
      <c r="G267" s="9">
        <v>5</v>
      </c>
      <c r="H267" s="9" t="s">
        <v>4952</v>
      </c>
      <c r="I267" s="9"/>
      <c r="J267" s="9" t="s">
        <v>4943</v>
      </c>
      <c r="K267" s="9" t="s">
        <v>4948</v>
      </c>
      <c r="L267" s="9" t="s">
        <v>5388</v>
      </c>
      <c r="M267" s="9" t="str">
        <f t="shared" si="29"/>
        <v>Earth</v>
      </c>
      <c r="N267" s="9">
        <f t="shared" si="30"/>
        <v>37</v>
      </c>
      <c r="O267" s="9">
        <v>32</v>
      </c>
      <c r="P267" s="9">
        <f t="shared" si="34"/>
        <v>47</v>
      </c>
      <c r="Q267" s="9" t="str">
        <f t="shared" si="31"/>
        <v>BL</v>
      </c>
      <c r="R267" s="9" t="str">
        <f t="shared" si="32"/>
        <v>真</v>
      </c>
      <c r="S267" s="9" t="str">
        <f t="shared" si="33"/>
        <v>Medium</v>
      </c>
    </row>
    <row r="268" spans="1:19">
      <c r="A268" s="9" t="s">
        <v>251</v>
      </c>
      <c r="B268" s="9">
        <v>36</v>
      </c>
      <c r="C268" s="9">
        <f t="shared" si="28"/>
        <v>46</v>
      </c>
      <c r="D268" s="9" t="s">
        <v>95</v>
      </c>
      <c r="E268" s="9">
        <v>33</v>
      </c>
      <c r="F268" s="9" t="s">
        <v>4958</v>
      </c>
      <c r="G268" s="9">
        <v>1</v>
      </c>
      <c r="H268" s="9"/>
      <c r="I268" s="9"/>
      <c r="J268" s="9" t="s">
        <v>4947</v>
      </c>
      <c r="K268" s="9" t="s">
        <v>4948</v>
      </c>
      <c r="L268" s="9" t="s">
        <v>5387</v>
      </c>
      <c r="M268" s="9" t="str">
        <f t="shared" si="29"/>
        <v>Wood</v>
      </c>
      <c r="N268" s="9">
        <f t="shared" si="30"/>
        <v>36</v>
      </c>
      <c r="O268" s="9">
        <v>33</v>
      </c>
      <c r="P268" s="9">
        <f t="shared" si="34"/>
        <v>46</v>
      </c>
      <c r="Q268" s="9" t="str">
        <f t="shared" si="31"/>
        <v>BL</v>
      </c>
      <c r="R268" s="9" t="str">
        <f t="shared" si="32"/>
        <v>V</v>
      </c>
      <c r="S268" s="9" t="str">
        <f t="shared" si="33"/>
        <v>Medium</v>
      </c>
    </row>
    <row r="269" spans="1:19">
      <c r="A269" s="9" t="s">
        <v>668</v>
      </c>
      <c r="B269" s="9">
        <v>36</v>
      </c>
      <c r="C269" s="9">
        <f t="shared" si="28"/>
        <v>46</v>
      </c>
      <c r="D269" s="9" t="s">
        <v>102</v>
      </c>
      <c r="E269" s="9">
        <v>33</v>
      </c>
      <c r="F269" s="9" t="s">
        <v>4960</v>
      </c>
      <c r="G269" s="9">
        <v>1</v>
      </c>
      <c r="H269" s="9"/>
      <c r="I269" s="9"/>
      <c r="J269" s="9" t="s">
        <v>4943</v>
      </c>
      <c r="K269" s="9" t="s">
        <v>4948</v>
      </c>
      <c r="L269" s="9" t="s">
        <v>5386</v>
      </c>
      <c r="M269" s="9" t="str">
        <f t="shared" si="29"/>
        <v>Fire</v>
      </c>
      <c r="N269" s="9">
        <f t="shared" si="30"/>
        <v>36</v>
      </c>
      <c r="O269" s="9">
        <v>33</v>
      </c>
      <c r="P269" s="9">
        <f t="shared" si="34"/>
        <v>46</v>
      </c>
      <c r="Q269" s="9" t="str">
        <f t="shared" si="31"/>
        <v>BL</v>
      </c>
      <c r="R269" s="9" t="str">
        <f t="shared" si="32"/>
        <v>真</v>
      </c>
      <c r="S269" s="9" t="str">
        <f t="shared" si="33"/>
        <v>Medium</v>
      </c>
    </row>
    <row r="270" spans="1:19">
      <c r="A270" s="9" t="s">
        <v>90</v>
      </c>
      <c r="B270" s="9">
        <v>36</v>
      </c>
      <c r="C270" s="9">
        <f t="shared" si="28"/>
        <v>46</v>
      </c>
      <c r="D270" s="9" t="s">
        <v>73</v>
      </c>
      <c r="E270" s="9">
        <v>33</v>
      </c>
      <c r="F270" s="9" t="s">
        <v>28</v>
      </c>
      <c r="G270" s="9">
        <v>1</v>
      </c>
      <c r="H270" s="9"/>
      <c r="I270" s="9"/>
      <c r="J270" s="9" t="s">
        <v>4943</v>
      </c>
      <c r="K270" s="9" t="s">
        <v>4948</v>
      </c>
      <c r="L270" s="9" t="s">
        <v>5385</v>
      </c>
      <c r="M270" s="9" t="str">
        <f t="shared" si="29"/>
        <v>Earth</v>
      </c>
      <c r="N270" s="9">
        <f t="shared" si="30"/>
        <v>36</v>
      </c>
      <c r="O270" s="9">
        <v>33</v>
      </c>
      <c r="P270" s="9">
        <f t="shared" si="34"/>
        <v>46</v>
      </c>
      <c r="Q270" s="9" t="str">
        <f t="shared" si="31"/>
        <v>DR</v>
      </c>
      <c r="R270" s="9" t="str">
        <f t="shared" si="32"/>
        <v>真</v>
      </c>
      <c r="S270" s="9" t="str">
        <f t="shared" si="33"/>
        <v>Medium</v>
      </c>
    </row>
    <row r="271" spans="1:19">
      <c r="A271" s="9" t="s">
        <v>450</v>
      </c>
      <c r="B271" s="9">
        <v>36</v>
      </c>
      <c r="C271" s="9">
        <f t="shared" si="28"/>
        <v>46</v>
      </c>
      <c r="D271" s="9" t="s">
        <v>81</v>
      </c>
      <c r="E271" s="9">
        <v>32</v>
      </c>
      <c r="F271" s="9" t="s">
        <v>4949</v>
      </c>
      <c r="G271" s="9"/>
      <c r="H271" s="9"/>
      <c r="I271" s="9"/>
      <c r="J271" s="9" t="s">
        <v>4947</v>
      </c>
      <c r="K271" s="9" t="s">
        <v>4948</v>
      </c>
      <c r="L271" s="9" t="s">
        <v>5384</v>
      </c>
      <c r="M271" s="9" t="str">
        <f t="shared" si="29"/>
        <v>Wind</v>
      </c>
      <c r="N271" s="9">
        <f t="shared" si="30"/>
        <v>36</v>
      </c>
      <c r="O271" s="9">
        <v>32</v>
      </c>
      <c r="P271" s="9">
        <f t="shared" si="34"/>
        <v>46</v>
      </c>
      <c r="Q271" s="9" t="str">
        <f t="shared" si="31"/>
        <v>CA</v>
      </c>
      <c r="R271" s="9" t="str">
        <f t="shared" si="32"/>
        <v>V</v>
      </c>
      <c r="S271" s="9" t="str">
        <f t="shared" si="33"/>
        <v>Medium</v>
      </c>
    </row>
    <row r="272" spans="1:19">
      <c r="A272" s="9" t="s">
        <v>203</v>
      </c>
      <c r="B272" s="9">
        <v>36</v>
      </c>
      <c r="C272" s="9">
        <f t="shared" si="28"/>
        <v>46</v>
      </c>
      <c r="D272" s="9" t="s">
        <v>102</v>
      </c>
      <c r="E272" s="9">
        <v>32</v>
      </c>
      <c r="F272" s="9" t="s">
        <v>4942</v>
      </c>
      <c r="G272" s="9"/>
      <c r="H272" s="9"/>
      <c r="I272" s="9"/>
      <c r="J272" s="9" t="s">
        <v>4947</v>
      </c>
      <c r="K272" s="9" t="s">
        <v>4948</v>
      </c>
      <c r="L272" s="9" t="s">
        <v>5383</v>
      </c>
      <c r="M272" s="9" t="str">
        <f t="shared" si="29"/>
        <v>Fire</v>
      </c>
      <c r="N272" s="9">
        <f t="shared" si="30"/>
        <v>36</v>
      </c>
      <c r="O272" s="9">
        <v>32</v>
      </c>
      <c r="P272" s="9">
        <f t="shared" si="34"/>
        <v>46</v>
      </c>
      <c r="Q272" s="9" t="str">
        <f t="shared" si="31"/>
        <v>P1</v>
      </c>
      <c r="R272" s="9" t="str">
        <f t="shared" si="32"/>
        <v>V</v>
      </c>
      <c r="S272" s="9" t="str">
        <f t="shared" si="33"/>
        <v>Medium</v>
      </c>
    </row>
    <row r="273" spans="1:19">
      <c r="A273" s="9" t="s">
        <v>221</v>
      </c>
      <c r="B273" s="9">
        <v>36</v>
      </c>
      <c r="C273" s="9">
        <f t="shared" si="28"/>
        <v>44</v>
      </c>
      <c r="D273" s="9" t="s">
        <v>102</v>
      </c>
      <c r="E273" s="9">
        <v>33</v>
      </c>
      <c r="F273" s="9" t="s">
        <v>28</v>
      </c>
      <c r="G273" s="9">
        <v>1</v>
      </c>
      <c r="H273" s="9"/>
      <c r="I273" s="9"/>
      <c r="J273" s="9" t="s">
        <v>4943</v>
      </c>
      <c r="K273" s="9" t="s">
        <v>4944</v>
      </c>
      <c r="L273" s="9" t="s">
        <v>5382</v>
      </c>
      <c r="M273" s="9" t="str">
        <f t="shared" si="29"/>
        <v>Fire</v>
      </c>
      <c r="N273" s="9">
        <f t="shared" si="30"/>
        <v>36</v>
      </c>
      <c r="O273" s="9">
        <v>33</v>
      </c>
      <c r="P273" s="9">
        <f t="shared" si="34"/>
        <v>44</v>
      </c>
      <c r="Q273" s="9" t="str">
        <f t="shared" si="31"/>
        <v>DR</v>
      </c>
      <c r="R273" s="9" t="str">
        <f t="shared" si="32"/>
        <v>真</v>
      </c>
      <c r="S273" s="9" t="str">
        <f t="shared" si="33"/>
        <v>Fast</v>
      </c>
    </row>
    <row r="274" spans="1:19">
      <c r="A274" s="9" t="s">
        <v>930</v>
      </c>
      <c r="B274" s="9">
        <v>36</v>
      </c>
      <c r="C274" s="9">
        <f t="shared" si="28"/>
        <v>44</v>
      </c>
      <c r="D274" s="9" t="s">
        <v>73</v>
      </c>
      <c r="E274" s="9">
        <v>32</v>
      </c>
      <c r="F274" s="9" t="s">
        <v>4949</v>
      </c>
      <c r="G274" s="9"/>
      <c r="H274" s="9"/>
      <c r="I274" s="9"/>
      <c r="J274" s="9" t="s">
        <v>4943</v>
      </c>
      <c r="K274" s="9" t="s">
        <v>4944</v>
      </c>
      <c r="L274" s="9" t="s">
        <v>5381</v>
      </c>
      <c r="M274" s="9" t="str">
        <f t="shared" si="29"/>
        <v>Earth</v>
      </c>
      <c r="N274" s="9">
        <f t="shared" si="30"/>
        <v>36</v>
      </c>
      <c r="O274" s="9">
        <v>32</v>
      </c>
      <c r="P274" s="9">
        <f t="shared" si="34"/>
        <v>44</v>
      </c>
      <c r="Q274" s="9" t="str">
        <f t="shared" si="31"/>
        <v>CA</v>
      </c>
      <c r="R274" s="9" t="str">
        <f t="shared" si="32"/>
        <v>真</v>
      </c>
      <c r="S274" s="9" t="str">
        <f t="shared" si="33"/>
        <v>Fast</v>
      </c>
    </row>
    <row r="275" spans="1:19">
      <c r="A275" s="9" t="s">
        <v>5023</v>
      </c>
      <c r="B275" s="9">
        <v>36</v>
      </c>
      <c r="C275" s="9">
        <f t="shared" si="28"/>
        <v>44</v>
      </c>
      <c r="D275" s="9" t="s">
        <v>95</v>
      </c>
      <c r="E275" s="9">
        <v>32</v>
      </c>
      <c r="F275" s="9" t="s">
        <v>4949</v>
      </c>
      <c r="G275" s="9"/>
      <c r="H275" s="9"/>
      <c r="I275" s="9"/>
      <c r="J275" s="9" t="s">
        <v>4943</v>
      </c>
      <c r="K275" s="9" t="s">
        <v>4944</v>
      </c>
      <c r="L275" s="9" t="s">
        <v>5380</v>
      </c>
      <c r="M275" s="9" t="str">
        <f t="shared" si="29"/>
        <v>Wood</v>
      </c>
      <c r="N275" s="9">
        <f t="shared" si="30"/>
        <v>36</v>
      </c>
      <c r="O275" s="9">
        <v>32</v>
      </c>
      <c r="P275" s="9">
        <f t="shared" si="34"/>
        <v>44</v>
      </c>
      <c r="Q275" s="9" t="str">
        <f t="shared" si="31"/>
        <v>CA</v>
      </c>
      <c r="R275" s="9" t="str">
        <f t="shared" si="32"/>
        <v>真</v>
      </c>
      <c r="S275" s="9" t="str">
        <f t="shared" si="33"/>
        <v>Fast</v>
      </c>
    </row>
    <row r="276" spans="1:19">
      <c r="A276" s="9" t="s">
        <v>330</v>
      </c>
      <c r="B276" s="9">
        <v>34</v>
      </c>
      <c r="C276" s="9">
        <f t="shared" si="28"/>
        <v>44</v>
      </c>
      <c r="D276" s="9" t="s">
        <v>81</v>
      </c>
      <c r="E276" s="9">
        <v>28</v>
      </c>
      <c r="F276" s="9" t="s">
        <v>4955</v>
      </c>
      <c r="G276" s="9"/>
      <c r="H276" s="9"/>
      <c r="I276" s="9"/>
      <c r="J276" s="9" t="s">
        <v>4943</v>
      </c>
      <c r="K276" s="9" t="s">
        <v>4948</v>
      </c>
      <c r="L276" s="9" t="s">
        <v>5379</v>
      </c>
      <c r="M276" s="9" t="str">
        <f t="shared" si="29"/>
        <v>Wind</v>
      </c>
      <c r="N276" s="9">
        <f t="shared" si="30"/>
        <v>34</v>
      </c>
      <c r="O276" s="9">
        <v>28</v>
      </c>
      <c r="P276" s="9">
        <f t="shared" si="34"/>
        <v>44</v>
      </c>
      <c r="Q276" s="9" t="str">
        <f t="shared" si="31"/>
        <v>SC</v>
      </c>
      <c r="R276" s="9" t="str">
        <f t="shared" si="32"/>
        <v>真</v>
      </c>
      <c r="S276" s="9" t="str">
        <f t="shared" si="33"/>
        <v>Medium</v>
      </c>
    </row>
    <row r="277" spans="1:19">
      <c r="A277" s="9" t="s">
        <v>89</v>
      </c>
      <c r="B277" s="9">
        <v>31</v>
      </c>
      <c r="C277" s="9">
        <f t="shared" si="28"/>
        <v>43</v>
      </c>
      <c r="D277" s="9" t="s">
        <v>73</v>
      </c>
      <c r="E277" s="9">
        <v>30</v>
      </c>
      <c r="F277" s="9" t="s">
        <v>4954</v>
      </c>
      <c r="G277" s="9">
        <v>5</v>
      </c>
      <c r="H277" s="9" t="s">
        <v>4952</v>
      </c>
      <c r="I277" s="9"/>
      <c r="J277" s="9" t="s">
        <v>4943</v>
      </c>
      <c r="K277" s="9" t="s">
        <v>4950</v>
      </c>
      <c r="L277" s="9" t="s">
        <v>5378</v>
      </c>
      <c r="M277" s="9" t="str">
        <f t="shared" si="29"/>
        <v>Earth</v>
      </c>
      <c r="N277" s="9">
        <f t="shared" si="30"/>
        <v>31</v>
      </c>
      <c r="O277" s="9">
        <v>30</v>
      </c>
      <c r="P277" s="9">
        <f t="shared" si="34"/>
        <v>43</v>
      </c>
      <c r="Q277" s="9" t="str">
        <f t="shared" si="31"/>
        <v>BB</v>
      </c>
      <c r="R277" s="9" t="str">
        <f t="shared" si="32"/>
        <v>真</v>
      </c>
      <c r="S277" s="9" t="str">
        <f t="shared" si="33"/>
        <v>Slow</v>
      </c>
    </row>
    <row r="278" spans="1:19">
      <c r="A278" s="9" t="s">
        <v>323</v>
      </c>
      <c r="B278" s="9">
        <v>30</v>
      </c>
      <c r="C278" s="9">
        <f t="shared" si="28"/>
        <v>42</v>
      </c>
      <c r="D278" s="9" t="s">
        <v>73</v>
      </c>
      <c r="E278" s="9">
        <v>31</v>
      </c>
      <c r="F278" s="9" t="s">
        <v>4957</v>
      </c>
      <c r="G278" s="9">
        <v>1</v>
      </c>
      <c r="H278" s="9"/>
      <c r="I278" s="9"/>
      <c r="J278" s="9" t="s">
        <v>4943</v>
      </c>
      <c r="K278" s="9" t="s">
        <v>4950</v>
      </c>
      <c r="L278" s="9" t="s">
        <v>5377</v>
      </c>
      <c r="M278" s="9" t="str">
        <f t="shared" si="29"/>
        <v>Earth</v>
      </c>
      <c r="N278" s="9">
        <f t="shared" si="30"/>
        <v>30</v>
      </c>
      <c r="O278" s="9">
        <v>31</v>
      </c>
      <c r="P278" s="9">
        <f t="shared" si="34"/>
        <v>42</v>
      </c>
      <c r="Q278" s="9" t="str">
        <f t="shared" si="31"/>
        <v>DR</v>
      </c>
      <c r="R278" s="9" t="str">
        <f t="shared" si="32"/>
        <v>真</v>
      </c>
      <c r="S278" s="9" t="str">
        <f t="shared" si="33"/>
        <v>Slow</v>
      </c>
    </row>
    <row r="279" spans="1:19">
      <c r="A279" s="9" t="s">
        <v>2770</v>
      </c>
      <c r="B279" s="9">
        <v>30</v>
      </c>
      <c r="C279" s="9">
        <f t="shared" si="28"/>
        <v>42</v>
      </c>
      <c r="D279" s="9" t="s">
        <v>81</v>
      </c>
      <c r="E279" s="9">
        <v>30</v>
      </c>
      <c r="F279" s="9" t="s">
        <v>4949</v>
      </c>
      <c r="G279" s="9"/>
      <c r="H279" s="9" t="s">
        <v>4962</v>
      </c>
      <c r="I279" s="9"/>
      <c r="J279" s="9" t="s">
        <v>4943</v>
      </c>
      <c r="K279" s="9" t="s">
        <v>4950</v>
      </c>
      <c r="L279" s="9" t="s">
        <v>5376</v>
      </c>
      <c r="M279" s="9" t="str">
        <f t="shared" si="29"/>
        <v>Wind</v>
      </c>
      <c r="N279" s="9">
        <f t="shared" si="30"/>
        <v>30</v>
      </c>
      <c r="O279" s="9">
        <v>30</v>
      </c>
      <c r="P279" s="9">
        <f t="shared" si="34"/>
        <v>42</v>
      </c>
      <c r="Q279" s="9" t="str">
        <f t="shared" si="31"/>
        <v>CA</v>
      </c>
      <c r="R279" s="9" t="str">
        <f t="shared" si="32"/>
        <v>真</v>
      </c>
      <c r="S279" s="9" t="str">
        <f t="shared" si="33"/>
        <v>Slow</v>
      </c>
    </row>
    <row r="280" spans="1:19">
      <c r="A280" s="9" t="s">
        <v>124</v>
      </c>
      <c r="B280" s="9">
        <v>32</v>
      </c>
      <c r="C280" s="9">
        <f t="shared" si="28"/>
        <v>42</v>
      </c>
      <c r="D280" s="9" t="s">
        <v>102</v>
      </c>
      <c r="E280" s="9">
        <v>29</v>
      </c>
      <c r="F280" s="9" t="s">
        <v>4958</v>
      </c>
      <c r="G280" s="9">
        <v>10</v>
      </c>
      <c r="H280" s="9"/>
      <c r="I280" s="9"/>
      <c r="J280" s="9" t="s">
        <v>4943</v>
      </c>
      <c r="K280" s="9" t="s">
        <v>4948</v>
      </c>
      <c r="L280" s="9" t="s">
        <v>5375</v>
      </c>
      <c r="M280" s="9" t="str">
        <f t="shared" si="29"/>
        <v>Fire</v>
      </c>
      <c r="N280" s="9">
        <f t="shared" si="30"/>
        <v>32</v>
      </c>
      <c r="O280" s="9">
        <v>29</v>
      </c>
      <c r="P280" s="9">
        <f t="shared" si="34"/>
        <v>42</v>
      </c>
      <c r="Q280" s="9" t="str">
        <f t="shared" si="31"/>
        <v>BL</v>
      </c>
      <c r="R280" s="9" t="str">
        <f t="shared" si="32"/>
        <v>真</v>
      </c>
      <c r="S280" s="9" t="str">
        <f t="shared" si="33"/>
        <v>Medium</v>
      </c>
    </row>
    <row r="281" spans="1:19">
      <c r="A281" s="9" t="s">
        <v>141</v>
      </c>
      <c r="B281" s="9">
        <v>34</v>
      </c>
      <c r="C281" s="9">
        <f t="shared" si="28"/>
        <v>42</v>
      </c>
      <c r="D281" s="9" t="s">
        <v>95</v>
      </c>
      <c r="E281" s="9">
        <v>28</v>
      </c>
      <c r="F281" s="9" t="s">
        <v>4955</v>
      </c>
      <c r="G281" s="9"/>
      <c r="H281" s="9"/>
      <c r="I281" s="9"/>
      <c r="J281" s="9" t="s">
        <v>4943</v>
      </c>
      <c r="K281" s="9" t="s">
        <v>4944</v>
      </c>
      <c r="L281" s="9" t="s">
        <v>5374</v>
      </c>
      <c r="M281" s="9" t="str">
        <f t="shared" si="29"/>
        <v>Wood</v>
      </c>
      <c r="N281" s="9">
        <f t="shared" si="30"/>
        <v>34</v>
      </c>
      <c r="O281" s="9">
        <v>28</v>
      </c>
      <c r="P281" s="9">
        <f t="shared" si="34"/>
        <v>42</v>
      </c>
      <c r="Q281" s="9" t="str">
        <f t="shared" si="31"/>
        <v>SC</v>
      </c>
      <c r="R281" s="9" t="str">
        <f t="shared" si="32"/>
        <v>真</v>
      </c>
      <c r="S281" s="9" t="str">
        <f t="shared" si="33"/>
        <v>Fast</v>
      </c>
    </row>
    <row r="282" spans="1:19">
      <c r="A282" s="9" t="s">
        <v>339</v>
      </c>
      <c r="B282" s="9">
        <v>34</v>
      </c>
      <c r="C282" s="9">
        <f t="shared" si="28"/>
        <v>42</v>
      </c>
      <c r="D282" s="9" t="s">
        <v>95</v>
      </c>
      <c r="E282" s="9">
        <v>28</v>
      </c>
      <c r="F282" s="9" t="s">
        <v>4956</v>
      </c>
      <c r="G282" s="9"/>
      <c r="H282" s="9"/>
      <c r="I282" s="9"/>
      <c r="J282" s="9" t="s">
        <v>4947</v>
      </c>
      <c r="K282" s="9" t="s">
        <v>4944</v>
      </c>
      <c r="L282" s="9" t="s">
        <v>5373</v>
      </c>
      <c r="M282" s="9" t="str">
        <f t="shared" si="29"/>
        <v>Wood</v>
      </c>
      <c r="N282" s="9">
        <f t="shared" si="30"/>
        <v>34</v>
      </c>
      <c r="O282" s="9">
        <v>28</v>
      </c>
      <c r="P282" s="9">
        <f t="shared" si="34"/>
        <v>42</v>
      </c>
      <c r="Q282" s="9" t="str">
        <f t="shared" si="31"/>
        <v>NS</v>
      </c>
      <c r="R282" s="9" t="str">
        <f t="shared" si="32"/>
        <v>V</v>
      </c>
      <c r="S282" s="9" t="str">
        <f t="shared" si="33"/>
        <v>Fast</v>
      </c>
    </row>
    <row r="283" spans="1:19">
      <c r="A283" s="9" t="s">
        <v>305</v>
      </c>
      <c r="B283" s="9">
        <v>31</v>
      </c>
      <c r="C283" s="9">
        <f t="shared" si="28"/>
        <v>41</v>
      </c>
      <c r="D283" s="9" t="s">
        <v>95</v>
      </c>
      <c r="E283" s="9">
        <v>30</v>
      </c>
      <c r="F283" s="9" t="s">
        <v>29</v>
      </c>
      <c r="G283" s="9">
        <v>5</v>
      </c>
      <c r="H283" s="9"/>
      <c r="I283" s="9"/>
      <c r="J283" s="9" t="s">
        <v>4943</v>
      </c>
      <c r="K283" s="9" t="s">
        <v>4948</v>
      </c>
      <c r="L283" s="9" t="s">
        <v>5372</v>
      </c>
      <c r="M283" s="9" t="str">
        <f t="shared" si="29"/>
        <v>Wood</v>
      </c>
      <c r="N283" s="9">
        <f t="shared" si="30"/>
        <v>31</v>
      </c>
      <c r="O283" s="9">
        <v>30</v>
      </c>
      <c r="P283" s="9">
        <f t="shared" si="34"/>
        <v>41</v>
      </c>
      <c r="Q283" s="9" t="str">
        <f t="shared" si="31"/>
        <v>BL</v>
      </c>
      <c r="R283" s="9" t="str">
        <f t="shared" si="32"/>
        <v>真</v>
      </c>
      <c r="S283" s="9" t="str">
        <f t="shared" si="33"/>
        <v>Medium</v>
      </c>
    </row>
    <row r="284" spans="1:19">
      <c r="A284" s="9" t="s">
        <v>347</v>
      </c>
      <c r="B284" s="9">
        <v>30</v>
      </c>
      <c r="C284" s="9">
        <f t="shared" si="28"/>
        <v>40</v>
      </c>
      <c r="D284" s="9" t="s">
        <v>95</v>
      </c>
      <c r="E284" s="9">
        <v>31</v>
      </c>
      <c r="F284" s="9" t="s">
        <v>4945</v>
      </c>
      <c r="G284" s="9">
        <v>1</v>
      </c>
      <c r="H284" s="9"/>
      <c r="I284" s="9"/>
      <c r="J284" s="9" t="s">
        <v>4947</v>
      </c>
      <c r="K284" s="9" t="s">
        <v>4948</v>
      </c>
      <c r="L284" s="9" t="s">
        <v>5371</v>
      </c>
      <c r="M284" s="9" t="str">
        <f t="shared" si="29"/>
        <v>Wood</v>
      </c>
      <c r="N284" s="9">
        <f t="shared" si="30"/>
        <v>30</v>
      </c>
      <c r="O284" s="9">
        <v>31</v>
      </c>
      <c r="P284" s="9">
        <f t="shared" si="34"/>
        <v>40</v>
      </c>
      <c r="Q284" s="9" t="str">
        <f t="shared" si="31"/>
        <v>DR</v>
      </c>
      <c r="R284" s="9" t="str">
        <f t="shared" si="32"/>
        <v>V</v>
      </c>
      <c r="S284" s="9" t="str">
        <f t="shared" si="33"/>
        <v>Medium</v>
      </c>
    </row>
    <row r="285" spans="1:19">
      <c r="A285" s="9" t="s">
        <v>744</v>
      </c>
      <c r="B285" s="9">
        <v>30</v>
      </c>
      <c r="C285" s="9">
        <f t="shared" si="28"/>
        <v>40</v>
      </c>
      <c r="D285" s="9" t="s">
        <v>81</v>
      </c>
      <c r="E285" s="9">
        <v>31</v>
      </c>
      <c r="F285" s="9" t="s">
        <v>28</v>
      </c>
      <c r="G285" s="9">
        <v>1</v>
      </c>
      <c r="H285" s="9" t="s">
        <v>4962</v>
      </c>
      <c r="I285" s="9"/>
      <c r="J285" s="9" t="s">
        <v>4947</v>
      </c>
      <c r="K285" s="9" t="s">
        <v>4948</v>
      </c>
      <c r="L285" s="9" t="s">
        <v>5370</v>
      </c>
      <c r="M285" s="9" t="str">
        <f t="shared" si="29"/>
        <v>Wind</v>
      </c>
      <c r="N285" s="9">
        <f t="shared" si="30"/>
        <v>30</v>
      </c>
      <c r="O285" s="9">
        <v>31</v>
      </c>
      <c r="P285" s="9">
        <f t="shared" si="34"/>
        <v>40</v>
      </c>
      <c r="Q285" s="9" t="str">
        <f t="shared" si="31"/>
        <v>DR</v>
      </c>
      <c r="R285" s="9" t="str">
        <f t="shared" si="32"/>
        <v>V</v>
      </c>
      <c r="S285" s="9" t="str">
        <f t="shared" si="33"/>
        <v>Medium</v>
      </c>
    </row>
    <row r="286" spans="1:19">
      <c r="A286" s="9" t="s">
        <v>239</v>
      </c>
      <c r="B286" s="9">
        <v>30</v>
      </c>
      <c r="C286" s="9">
        <f t="shared" si="28"/>
        <v>40</v>
      </c>
      <c r="D286" s="9" t="s">
        <v>102</v>
      </c>
      <c r="E286" s="9">
        <v>30</v>
      </c>
      <c r="F286" s="9" t="s">
        <v>4942</v>
      </c>
      <c r="G286" s="9"/>
      <c r="H286" s="9"/>
      <c r="I286" s="9"/>
      <c r="J286" s="9" t="s">
        <v>4947</v>
      </c>
      <c r="K286" s="9" t="s">
        <v>4948</v>
      </c>
      <c r="L286" s="9" t="s">
        <v>5369</v>
      </c>
      <c r="M286" s="9" t="str">
        <f t="shared" si="29"/>
        <v>Fire</v>
      </c>
      <c r="N286" s="9">
        <f t="shared" si="30"/>
        <v>30</v>
      </c>
      <c r="O286" s="9">
        <v>30</v>
      </c>
      <c r="P286" s="9">
        <f t="shared" si="34"/>
        <v>40</v>
      </c>
      <c r="Q286" s="9" t="str">
        <f t="shared" si="31"/>
        <v>P1</v>
      </c>
      <c r="R286" s="9" t="str">
        <f t="shared" si="32"/>
        <v>V</v>
      </c>
      <c r="S286" s="9" t="str">
        <f t="shared" si="33"/>
        <v>Medium</v>
      </c>
    </row>
    <row r="287" spans="1:19">
      <c r="A287" s="9" t="s">
        <v>357</v>
      </c>
      <c r="B287" s="9">
        <v>28</v>
      </c>
      <c r="C287" s="9">
        <f t="shared" si="28"/>
        <v>40</v>
      </c>
      <c r="D287" s="9" t="s">
        <v>102</v>
      </c>
      <c r="E287" s="9">
        <v>30</v>
      </c>
      <c r="F287" s="9" t="s">
        <v>4959</v>
      </c>
      <c r="G287" s="9"/>
      <c r="H287" s="9"/>
      <c r="I287" s="9"/>
      <c r="J287" s="9" t="s">
        <v>4943</v>
      </c>
      <c r="K287" s="9" t="s">
        <v>4950</v>
      </c>
      <c r="L287" s="9" t="s">
        <v>5368</v>
      </c>
      <c r="M287" s="9" t="str">
        <f t="shared" si="29"/>
        <v>Fire</v>
      </c>
      <c r="N287" s="9">
        <f t="shared" si="30"/>
        <v>28</v>
      </c>
      <c r="O287" s="9">
        <v>30</v>
      </c>
      <c r="P287" s="9">
        <f t="shared" si="34"/>
        <v>40</v>
      </c>
      <c r="Q287" s="9" t="str">
        <f t="shared" si="31"/>
        <v>LS</v>
      </c>
      <c r="R287" s="9" t="str">
        <f t="shared" si="32"/>
        <v>真</v>
      </c>
      <c r="S287" s="9" t="str">
        <f t="shared" si="33"/>
        <v>Slow</v>
      </c>
    </row>
    <row r="288" spans="1:19">
      <c r="A288" s="9" t="s">
        <v>354</v>
      </c>
      <c r="B288" s="9">
        <v>30</v>
      </c>
      <c r="C288" s="9">
        <f t="shared" si="28"/>
        <v>38</v>
      </c>
      <c r="D288" s="9" t="s">
        <v>95</v>
      </c>
      <c r="E288" s="9">
        <v>30</v>
      </c>
      <c r="F288" s="9" t="s">
        <v>4949</v>
      </c>
      <c r="G288" s="9"/>
      <c r="H288" s="9"/>
      <c r="I288" s="9"/>
      <c r="J288" s="9" t="s">
        <v>4947</v>
      </c>
      <c r="K288" s="9" t="s">
        <v>4944</v>
      </c>
      <c r="L288" s="9" t="s">
        <v>5367</v>
      </c>
      <c r="M288" s="9" t="str">
        <f t="shared" si="29"/>
        <v>Wood</v>
      </c>
      <c r="N288" s="9">
        <f t="shared" si="30"/>
        <v>30</v>
      </c>
      <c r="O288" s="9">
        <v>30</v>
      </c>
      <c r="P288" s="9">
        <f t="shared" si="34"/>
        <v>38</v>
      </c>
      <c r="Q288" s="9" t="str">
        <f t="shared" si="31"/>
        <v>CA</v>
      </c>
      <c r="R288" s="9" t="str">
        <f t="shared" si="32"/>
        <v>V</v>
      </c>
      <c r="S288" s="9" t="str">
        <f t="shared" si="33"/>
        <v>Fast</v>
      </c>
    </row>
    <row r="289" spans="1:19">
      <c r="A289" s="9" t="s">
        <v>117</v>
      </c>
      <c r="B289" s="9">
        <v>28</v>
      </c>
      <c r="C289" s="9">
        <f t="shared" si="28"/>
        <v>38</v>
      </c>
      <c r="D289" s="9" t="s">
        <v>73</v>
      </c>
      <c r="E289" s="9">
        <v>25</v>
      </c>
      <c r="F289" s="9" t="s">
        <v>4955</v>
      </c>
      <c r="G289" s="9"/>
      <c r="H289" s="9"/>
      <c r="I289" s="9"/>
      <c r="J289" s="9" t="s">
        <v>4947</v>
      </c>
      <c r="K289" s="9" t="s">
        <v>4948</v>
      </c>
      <c r="L289" s="9" t="s">
        <v>5366</v>
      </c>
      <c r="M289" s="9" t="str">
        <f t="shared" si="29"/>
        <v>Earth</v>
      </c>
      <c r="N289" s="9">
        <f t="shared" si="30"/>
        <v>28</v>
      </c>
      <c r="O289" s="9">
        <v>25</v>
      </c>
      <c r="P289" s="9">
        <f t="shared" si="34"/>
        <v>38</v>
      </c>
      <c r="Q289" s="9" t="str">
        <f t="shared" si="31"/>
        <v>SC</v>
      </c>
      <c r="R289" s="9" t="str">
        <f t="shared" si="32"/>
        <v>V</v>
      </c>
      <c r="S289" s="9" t="str">
        <f t="shared" si="33"/>
        <v>Medium</v>
      </c>
    </row>
    <row r="290" spans="1:19">
      <c r="A290" s="9" t="s">
        <v>178</v>
      </c>
      <c r="B290" s="9">
        <v>28</v>
      </c>
      <c r="C290" s="9">
        <f t="shared" si="28"/>
        <v>38</v>
      </c>
      <c r="D290" s="9" t="s">
        <v>95</v>
      </c>
      <c r="E290" s="9">
        <v>25</v>
      </c>
      <c r="F290" s="9" t="s">
        <v>4956</v>
      </c>
      <c r="G290" s="9"/>
      <c r="H290" s="9"/>
      <c r="I290" s="9"/>
      <c r="J290" s="9" t="s">
        <v>4943</v>
      </c>
      <c r="K290" s="9" t="s">
        <v>4948</v>
      </c>
      <c r="L290" s="9" t="s">
        <v>5365</v>
      </c>
      <c r="M290" s="9" t="str">
        <f t="shared" si="29"/>
        <v>Wood</v>
      </c>
      <c r="N290" s="9">
        <f t="shared" si="30"/>
        <v>28</v>
      </c>
      <c r="O290" s="9">
        <v>25</v>
      </c>
      <c r="P290" s="9">
        <f t="shared" si="34"/>
        <v>38</v>
      </c>
      <c r="Q290" s="9" t="str">
        <f t="shared" si="31"/>
        <v>NS</v>
      </c>
      <c r="R290" s="9" t="str">
        <f t="shared" si="32"/>
        <v>真</v>
      </c>
      <c r="S290" s="9" t="str">
        <f t="shared" si="33"/>
        <v>Medium</v>
      </c>
    </row>
    <row r="291" spans="1:19">
      <c r="A291" s="9" t="s">
        <v>97</v>
      </c>
      <c r="B291" s="9">
        <v>26</v>
      </c>
      <c r="C291" s="9">
        <f t="shared" si="28"/>
        <v>38</v>
      </c>
      <c r="D291" s="9" t="s">
        <v>73</v>
      </c>
      <c r="E291" s="9">
        <v>16</v>
      </c>
      <c r="F291" s="9" t="s">
        <v>4951</v>
      </c>
      <c r="G291" s="9">
        <v>1</v>
      </c>
      <c r="H291" s="9"/>
      <c r="I291" s="9"/>
      <c r="J291" s="9" t="s">
        <v>4947</v>
      </c>
      <c r="K291" s="9" t="s">
        <v>4950</v>
      </c>
      <c r="L291" s="9" t="s">
        <v>5364</v>
      </c>
      <c r="M291" s="9" t="str">
        <f t="shared" si="29"/>
        <v>Earth</v>
      </c>
      <c r="N291" s="9">
        <f t="shared" si="30"/>
        <v>26</v>
      </c>
      <c r="O291" s="9">
        <v>16</v>
      </c>
      <c r="P291" s="9">
        <f t="shared" si="34"/>
        <v>38</v>
      </c>
      <c r="Q291" s="9" t="str">
        <f t="shared" si="31"/>
        <v>BL</v>
      </c>
      <c r="R291" s="9" t="str">
        <f t="shared" si="32"/>
        <v>V</v>
      </c>
      <c r="S291" s="9" t="str">
        <f t="shared" si="33"/>
        <v>Slow</v>
      </c>
    </row>
    <row r="292" spans="1:19">
      <c r="A292" s="9" t="s">
        <v>123</v>
      </c>
      <c r="B292" s="9">
        <v>24</v>
      </c>
      <c r="C292" s="9">
        <f t="shared" si="28"/>
        <v>36</v>
      </c>
      <c r="D292" s="9" t="s">
        <v>73</v>
      </c>
      <c r="E292" s="9">
        <v>27</v>
      </c>
      <c r="F292" s="9" t="s">
        <v>28</v>
      </c>
      <c r="G292" s="9">
        <v>5</v>
      </c>
      <c r="H292" s="9"/>
      <c r="I292" s="9"/>
      <c r="J292" s="9" t="s">
        <v>4947</v>
      </c>
      <c r="K292" s="9" t="s">
        <v>4950</v>
      </c>
      <c r="L292" s="9" t="s">
        <v>5363</v>
      </c>
      <c r="M292" s="9" t="str">
        <f t="shared" si="29"/>
        <v>Earth</v>
      </c>
      <c r="N292" s="9">
        <f t="shared" si="30"/>
        <v>24</v>
      </c>
      <c r="O292" s="9">
        <v>27</v>
      </c>
      <c r="P292" s="9">
        <f t="shared" si="34"/>
        <v>36</v>
      </c>
      <c r="Q292" s="9" t="str">
        <f t="shared" si="31"/>
        <v>DR</v>
      </c>
      <c r="R292" s="9" t="str">
        <f t="shared" si="32"/>
        <v>V</v>
      </c>
      <c r="S292" s="9" t="str">
        <f t="shared" si="33"/>
        <v>Slow</v>
      </c>
    </row>
    <row r="293" spans="1:19">
      <c r="A293" s="9" t="s">
        <v>211</v>
      </c>
      <c r="B293" s="9">
        <v>28</v>
      </c>
      <c r="C293" s="9">
        <f t="shared" si="28"/>
        <v>36</v>
      </c>
      <c r="D293" s="9" t="s">
        <v>81</v>
      </c>
      <c r="E293" s="9">
        <v>25</v>
      </c>
      <c r="F293" s="9" t="s">
        <v>4956</v>
      </c>
      <c r="G293" s="9"/>
      <c r="H293" s="9" t="s">
        <v>4961</v>
      </c>
      <c r="I293" s="9"/>
      <c r="J293" s="9" t="s">
        <v>4943</v>
      </c>
      <c r="K293" s="9" t="s">
        <v>4944</v>
      </c>
      <c r="L293" s="9" t="s">
        <v>5362</v>
      </c>
      <c r="M293" s="9" t="str">
        <f t="shared" si="29"/>
        <v>Wind</v>
      </c>
      <c r="N293" s="9">
        <f t="shared" si="30"/>
        <v>28</v>
      </c>
      <c r="O293" s="9">
        <v>25</v>
      </c>
      <c r="P293" s="9">
        <f t="shared" si="34"/>
        <v>36</v>
      </c>
      <c r="Q293" s="9" t="str">
        <f t="shared" si="31"/>
        <v>NS</v>
      </c>
      <c r="R293" s="9" t="str">
        <f t="shared" si="32"/>
        <v>真</v>
      </c>
      <c r="S293" s="9" t="str">
        <f t="shared" si="33"/>
        <v>Fast</v>
      </c>
    </row>
    <row r="294" spans="1:19">
      <c r="A294" s="9" t="s">
        <v>135</v>
      </c>
      <c r="B294" s="9">
        <v>28</v>
      </c>
      <c r="C294" s="9">
        <f t="shared" si="28"/>
        <v>36</v>
      </c>
      <c r="D294" s="9" t="s">
        <v>102</v>
      </c>
      <c r="E294" s="9">
        <v>25</v>
      </c>
      <c r="F294" s="9" t="s">
        <v>4955</v>
      </c>
      <c r="G294" s="9"/>
      <c r="H294" s="9"/>
      <c r="I294" s="9"/>
      <c r="J294" s="9" t="s">
        <v>4943</v>
      </c>
      <c r="K294" s="9" t="s">
        <v>4944</v>
      </c>
      <c r="L294" s="9" t="s">
        <v>5361</v>
      </c>
      <c r="M294" s="9" t="str">
        <f t="shared" si="29"/>
        <v>Fire</v>
      </c>
      <c r="N294" s="9">
        <f t="shared" si="30"/>
        <v>28</v>
      </c>
      <c r="O294" s="9">
        <v>25</v>
      </c>
      <c r="P294" s="9">
        <f t="shared" si="34"/>
        <v>36</v>
      </c>
      <c r="Q294" s="9" t="str">
        <f t="shared" si="31"/>
        <v>SC</v>
      </c>
      <c r="R294" s="9" t="str">
        <f t="shared" si="32"/>
        <v>真</v>
      </c>
      <c r="S294" s="9" t="str">
        <f t="shared" si="33"/>
        <v>Fast</v>
      </c>
    </row>
    <row r="295" spans="1:19">
      <c r="A295" s="9" t="s">
        <v>110</v>
      </c>
      <c r="B295" s="9">
        <v>24</v>
      </c>
      <c r="C295" s="9">
        <f t="shared" si="28"/>
        <v>34</v>
      </c>
      <c r="D295" s="9" t="s">
        <v>81</v>
      </c>
      <c r="E295" s="9">
        <v>27</v>
      </c>
      <c r="F295" s="9" t="s">
        <v>28</v>
      </c>
      <c r="G295" s="9">
        <v>5</v>
      </c>
      <c r="H295" s="9"/>
      <c r="I295" s="9"/>
      <c r="J295" s="9" t="s">
        <v>4947</v>
      </c>
      <c r="K295" s="9" t="s">
        <v>4948</v>
      </c>
      <c r="L295" s="9" t="s">
        <v>5360</v>
      </c>
      <c r="M295" s="9" t="str">
        <f t="shared" si="29"/>
        <v>Wind</v>
      </c>
      <c r="N295" s="9">
        <f t="shared" si="30"/>
        <v>24</v>
      </c>
      <c r="O295" s="9">
        <v>27</v>
      </c>
      <c r="P295" s="9">
        <f t="shared" si="34"/>
        <v>34</v>
      </c>
      <c r="Q295" s="9" t="str">
        <f t="shared" si="31"/>
        <v>DR</v>
      </c>
      <c r="R295" s="9" t="str">
        <f t="shared" si="32"/>
        <v>V</v>
      </c>
      <c r="S295" s="9" t="str">
        <f t="shared" si="33"/>
        <v>Medium</v>
      </c>
    </row>
    <row r="296" spans="1:19">
      <c r="A296" s="9" t="s">
        <v>686</v>
      </c>
      <c r="B296" s="9">
        <v>24</v>
      </c>
      <c r="C296" s="9">
        <f t="shared" si="28"/>
        <v>34</v>
      </c>
      <c r="D296" s="9" t="s">
        <v>102</v>
      </c>
      <c r="E296" s="9">
        <v>27</v>
      </c>
      <c r="F296" s="9" t="s">
        <v>28</v>
      </c>
      <c r="G296" s="9">
        <v>5</v>
      </c>
      <c r="H296" s="9"/>
      <c r="I296" s="9"/>
      <c r="J296" s="9" t="s">
        <v>4943</v>
      </c>
      <c r="K296" s="9" t="s">
        <v>4948</v>
      </c>
      <c r="L296" s="9" t="s">
        <v>5359</v>
      </c>
      <c r="M296" s="9" t="str">
        <f t="shared" si="29"/>
        <v>Fire</v>
      </c>
      <c r="N296" s="9">
        <f t="shared" si="30"/>
        <v>24</v>
      </c>
      <c r="O296" s="9">
        <v>27</v>
      </c>
      <c r="P296" s="9">
        <f t="shared" si="34"/>
        <v>34</v>
      </c>
      <c r="Q296" s="9" t="str">
        <f t="shared" si="31"/>
        <v>DR</v>
      </c>
      <c r="R296" s="9" t="str">
        <f t="shared" si="32"/>
        <v>真</v>
      </c>
      <c r="S296" s="9" t="str">
        <f t="shared" si="33"/>
        <v>Medium</v>
      </c>
    </row>
    <row r="297" spans="1:19">
      <c r="A297" s="9" t="s">
        <v>131</v>
      </c>
      <c r="B297" s="9">
        <v>23</v>
      </c>
      <c r="C297" s="9">
        <f t="shared" si="28"/>
        <v>33</v>
      </c>
      <c r="D297" s="9" t="s">
        <v>95</v>
      </c>
      <c r="E297" s="9">
        <v>28</v>
      </c>
      <c r="F297" s="9" t="s">
        <v>4957</v>
      </c>
      <c r="G297" s="9">
        <v>1</v>
      </c>
      <c r="H297" s="9"/>
      <c r="I297" s="9"/>
      <c r="J297" s="9" t="s">
        <v>4943</v>
      </c>
      <c r="K297" s="9" t="s">
        <v>4948</v>
      </c>
      <c r="L297" s="9" t="s">
        <v>5358</v>
      </c>
      <c r="M297" s="9" t="str">
        <f t="shared" si="29"/>
        <v>Wood</v>
      </c>
      <c r="N297" s="9">
        <f t="shared" si="30"/>
        <v>23</v>
      </c>
      <c r="O297" s="9">
        <v>28</v>
      </c>
      <c r="P297" s="9">
        <f t="shared" si="34"/>
        <v>33</v>
      </c>
      <c r="Q297" s="9" t="str">
        <f t="shared" si="31"/>
        <v>DR</v>
      </c>
      <c r="R297" s="9" t="str">
        <f t="shared" si="32"/>
        <v>真</v>
      </c>
      <c r="S297" s="9" t="str">
        <f t="shared" si="33"/>
        <v>Medium</v>
      </c>
    </row>
    <row r="298" spans="1:19">
      <c r="A298" s="9" t="s">
        <v>5059</v>
      </c>
      <c r="B298" s="9">
        <v>23</v>
      </c>
      <c r="C298" s="9">
        <f t="shared" si="28"/>
        <v>33</v>
      </c>
      <c r="D298" s="9" t="s">
        <v>95</v>
      </c>
      <c r="E298" s="9">
        <v>28</v>
      </c>
      <c r="F298" s="9" t="s">
        <v>4958</v>
      </c>
      <c r="G298" s="9">
        <v>1</v>
      </c>
      <c r="H298" s="9"/>
      <c r="I298" s="9"/>
      <c r="J298" s="9" t="s">
        <v>4947</v>
      </c>
      <c r="K298" s="9" t="s">
        <v>4948</v>
      </c>
      <c r="L298" s="9" t="s">
        <v>5343</v>
      </c>
      <c r="M298" s="9" t="str">
        <f t="shared" si="29"/>
        <v>Wood</v>
      </c>
      <c r="N298" s="9">
        <f t="shared" si="30"/>
        <v>23</v>
      </c>
      <c r="O298" s="9">
        <v>28</v>
      </c>
      <c r="P298" s="9">
        <f t="shared" si="34"/>
        <v>33</v>
      </c>
      <c r="Q298" s="9" t="str">
        <f t="shared" si="31"/>
        <v>BL</v>
      </c>
      <c r="R298" s="9" t="str">
        <f t="shared" si="32"/>
        <v>V</v>
      </c>
      <c r="S298" s="9" t="str">
        <f t="shared" si="33"/>
        <v>Medium</v>
      </c>
    </row>
    <row r="299" spans="1:19">
      <c r="A299" s="9" t="s">
        <v>487</v>
      </c>
      <c r="B299" s="9">
        <v>23</v>
      </c>
      <c r="C299" s="9">
        <f t="shared" si="28"/>
        <v>33</v>
      </c>
      <c r="D299" s="9" t="s">
        <v>81</v>
      </c>
      <c r="E299" s="9">
        <v>27</v>
      </c>
      <c r="F299" s="9" t="s">
        <v>4949</v>
      </c>
      <c r="G299" s="9"/>
      <c r="H299" s="9"/>
      <c r="I299" s="9"/>
      <c r="J299" s="9" t="s">
        <v>4947</v>
      </c>
      <c r="K299" s="9" t="s">
        <v>4948</v>
      </c>
      <c r="L299" s="9" t="s">
        <v>5357</v>
      </c>
      <c r="M299" s="9" t="str">
        <f t="shared" si="29"/>
        <v>Wind</v>
      </c>
      <c r="N299" s="9">
        <f t="shared" si="30"/>
        <v>23</v>
      </c>
      <c r="O299" s="9">
        <v>27</v>
      </c>
      <c r="P299" s="9">
        <f t="shared" si="34"/>
        <v>33</v>
      </c>
      <c r="Q299" s="9" t="str">
        <f t="shared" si="31"/>
        <v>CA</v>
      </c>
      <c r="R299" s="9" t="str">
        <f t="shared" si="32"/>
        <v>V</v>
      </c>
      <c r="S299" s="9" t="str">
        <f t="shared" si="33"/>
        <v>Medium</v>
      </c>
    </row>
    <row r="300" spans="1:19">
      <c r="A300" s="9" t="s">
        <v>845</v>
      </c>
      <c r="B300" s="9">
        <v>23</v>
      </c>
      <c r="C300" s="9">
        <f t="shared" si="28"/>
        <v>31</v>
      </c>
      <c r="D300" s="9" t="s">
        <v>81</v>
      </c>
      <c r="E300" s="9">
        <v>28</v>
      </c>
      <c r="F300" s="9" t="s">
        <v>29</v>
      </c>
      <c r="G300" s="9">
        <v>1</v>
      </c>
      <c r="H300" s="9"/>
      <c r="I300" s="9"/>
      <c r="J300" s="9" t="s">
        <v>4943</v>
      </c>
      <c r="K300" s="9" t="s">
        <v>4944</v>
      </c>
      <c r="L300" s="17" t="s">
        <v>5356</v>
      </c>
      <c r="M300" s="9" t="str">
        <f t="shared" si="29"/>
        <v>Wind</v>
      </c>
      <c r="N300" s="9">
        <f t="shared" si="30"/>
        <v>23</v>
      </c>
      <c r="O300" s="9">
        <v>28</v>
      </c>
      <c r="P300" s="9">
        <f t="shared" si="34"/>
        <v>31</v>
      </c>
      <c r="Q300" s="9" t="str">
        <f t="shared" si="31"/>
        <v>BL</v>
      </c>
      <c r="R300" s="9" t="str">
        <f t="shared" si="32"/>
        <v>真</v>
      </c>
      <c r="S300" s="9" t="str">
        <f t="shared" si="33"/>
        <v>Fast</v>
      </c>
    </row>
    <row r="301" spans="1:19">
      <c r="A301" s="9" t="s">
        <v>413</v>
      </c>
      <c r="B301" s="9">
        <v>23</v>
      </c>
      <c r="C301" s="9">
        <f t="shared" si="28"/>
        <v>31</v>
      </c>
      <c r="D301" s="9" t="s">
        <v>102</v>
      </c>
      <c r="E301" s="9">
        <v>28</v>
      </c>
      <c r="F301" s="9" t="s">
        <v>4954</v>
      </c>
      <c r="G301" s="9">
        <v>1</v>
      </c>
      <c r="H301" s="9" t="s">
        <v>4952</v>
      </c>
      <c r="I301" s="9"/>
      <c r="J301" s="9" t="s">
        <v>4947</v>
      </c>
      <c r="K301" s="9" t="s">
        <v>4944</v>
      </c>
      <c r="L301" s="9" t="s">
        <v>5355</v>
      </c>
      <c r="M301" s="9" t="str">
        <f t="shared" si="29"/>
        <v>Fire</v>
      </c>
      <c r="N301" s="9">
        <f t="shared" si="30"/>
        <v>23</v>
      </c>
      <c r="O301" s="9">
        <v>28</v>
      </c>
      <c r="P301" s="9">
        <f t="shared" si="34"/>
        <v>31</v>
      </c>
      <c r="Q301" s="9" t="str">
        <f t="shared" si="31"/>
        <v>BB</v>
      </c>
      <c r="R301" s="9" t="str">
        <f t="shared" si="32"/>
        <v>V</v>
      </c>
      <c r="S301" s="9" t="str">
        <f t="shared" si="33"/>
        <v>Fast</v>
      </c>
    </row>
    <row r="302" spans="1:19">
      <c r="A302" s="9" t="s">
        <v>317</v>
      </c>
      <c r="B302" s="9">
        <v>21</v>
      </c>
      <c r="C302" s="9">
        <f t="shared" si="28"/>
        <v>31</v>
      </c>
      <c r="D302" s="9" t="s">
        <v>81</v>
      </c>
      <c r="E302" s="9">
        <v>22</v>
      </c>
      <c r="F302" s="9" t="s">
        <v>4955</v>
      </c>
      <c r="G302" s="9"/>
      <c r="H302" s="9"/>
      <c r="I302" s="9"/>
      <c r="J302" s="9" t="s">
        <v>4943</v>
      </c>
      <c r="K302" s="9" t="s">
        <v>4948</v>
      </c>
      <c r="L302" s="17" t="s">
        <v>5354</v>
      </c>
      <c r="M302" s="9" t="str">
        <f t="shared" si="29"/>
        <v>Wind</v>
      </c>
      <c r="N302" s="9">
        <f t="shared" si="30"/>
        <v>21</v>
      </c>
      <c r="O302" s="9">
        <v>22</v>
      </c>
      <c r="P302" s="9">
        <f t="shared" si="34"/>
        <v>31</v>
      </c>
      <c r="Q302" s="9" t="str">
        <f t="shared" si="31"/>
        <v>SC</v>
      </c>
      <c r="R302" s="9" t="str">
        <f t="shared" si="32"/>
        <v>真</v>
      </c>
      <c r="S302" s="9" t="str">
        <f t="shared" si="33"/>
        <v>Medium</v>
      </c>
    </row>
    <row r="303" spans="1:19">
      <c r="A303" s="9" t="s">
        <v>500</v>
      </c>
      <c r="B303" s="9">
        <v>21</v>
      </c>
      <c r="C303" s="9">
        <f t="shared" si="28"/>
        <v>31</v>
      </c>
      <c r="D303" s="9" t="s">
        <v>73</v>
      </c>
      <c r="E303" s="9">
        <v>22</v>
      </c>
      <c r="F303" s="9" t="s">
        <v>4955</v>
      </c>
      <c r="G303" s="9"/>
      <c r="H303" s="9"/>
      <c r="I303" s="9"/>
      <c r="J303" s="9" t="s">
        <v>4947</v>
      </c>
      <c r="K303" s="9" t="s">
        <v>4948</v>
      </c>
      <c r="L303" s="9" t="s">
        <v>5353</v>
      </c>
      <c r="M303" s="9" t="str">
        <f t="shared" si="29"/>
        <v>Earth</v>
      </c>
      <c r="N303" s="9">
        <f t="shared" si="30"/>
        <v>21</v>
      </c>
      <c r="O303" s="9">
        <v>22</v>
      </c>
      <c r="P303" s="9">
        <f t="shared" si="34"/>
        <v>31</v>
      </c>
      <c r="Q303" s="9" t="str">
        <f t="shared" si="31"/>
        <v>SC</v>
      </c>
      <c r="R303" s="9" t="str">
        <f t="shared" si="32"/>
        <v>V</v>
      </c>
      <c r="S303" s="9" t="str">
        <f t="shared" si="33"/>
        <v>Medium</v>
      </c>
    </row>
    <row r="304" spans="1:19">
      <c r="A304" s="9" t="s">
        <v>182</v>
      </c>
      <c r="B304" s="9">
        <v>21</v>
      </c>
      <c r="C304" s="9">
        <f t="shared" si="28"/>
        <v>31</v>
      </c>
      <c r="D304" s="9" t="s">
        <v>95</v>
      </c>
      <c r="E304" s="9">
        <v>22</v>
      </c>
      <c r="F304" s="9" t="s">
        <v>4955</v>
      </c>
      <c r="G304" s="9"/>
      <c r="H304" s="9"/>
      <c r="I304" s="9"/>
      <c r="J304" s="9" t="s">
        <v>4947</v>
      </c>
      <c r="K304" s="9" t="s">
        <v>4948</v>
      </c>
      <c r="L304" s="9" t="s">
        <v>5352</v>
      </c>
      <c r="M304" s="9" t="str">
        <f t="shared" si="29"/>
        <v>Wood</v>
      </c>
      <c r="N304" s="9">
        <f t="shared" si="30"/>
        <v>21</v>
      </c>
      <c r="O304" s="9">
        <v>22</v>
      </c>
      <c r="P304" s="9">
        <f t="shared" si="34"/>
        <v>31</v>
      </c>
      <c r="Q304" s="9" t="str">
        <f t="shared" si="31"/>
        <v>SC</v>
      </c>
      <c r="R304" s="9" t="str">
        <f t="shared" si="32"/>
        <v>V</v>
      </c>
      <c r="S304" s="9" t="str">
        <f t="shared" si="33"/>
        <v>Medium</v>
      </c>
    </row>
    <row r="305" spans="1:19">
      <c r="A305" s="9" t="s">
        <v>388</v>
      </c>
      <c r="B305" s="9">
        <v>21</v>
      </c>
      <c r="C305" s="9">
        <f t="shared" si="28"/>
        <v>31</v>
      </c>
      <c r="D305" s="9" t="s">
        <v>102</v>
      </c>
      <c r="E305" s="9">
        <v>22</v>
      </c>
      <c r="F305" s="9" t="s">
        <v>4956</v>
      </c>
      <c r="G305" s="9"/>
      <c r="H305" s="9"/>
      <c r="I305" s="9"/>
      <c r="J305" s="9" t="s">
        <v>4947</v>
      </c>
      <c r="K305" s="9" t="s">
        <v>4948</v>
      </c>
      <c r="L305" s="9" t="s">
        <v>5351</v>
      </c>
      <c r="M305" s="9" t="str">
        <f t="shared" si="29"/>
        <v>Fire</v>
      </c>
      <c r="N305" s="9">
        <f t="shared" si="30"/>
        <v>21</v>
      </c>
      <c r="O305" s="9">
        <v>22</v>
      </c>
      <c r="P305" s="9">
        <f t="shared" si="34"/>
        <v>31</v>
      </c>
      <c r="Q305" s="9" t="str">
        <f t="shared" si="31"/>
        <v>NS</v>
      </c>
      <c r="R305" s="9" t="str">
        <f t="shared" si="32"/>
        <v>V</v>
      </c>
      <c r="S305" s="9" t="str">
        <f t="shared" si="33"/>
        <v>Medium</v>
      </c>
    </row>
    <row r="306" spans="1:19">
      <c r="A306" s="9" t="s">
        <v>104</v>
      </c>
      <c r="B306" s="9">
        <v>18</v>
      </c>
      <c r="C306" s="9">
        <f t="shared" si="28"/>
        <v>30</v>
      </c>
      <c r="D306" s="9" t="s">
        <v>81</v>
      </c>
      <c r="E306" s="9">
        <v>25</v>
      </c>
      <c r="F306" s="9" t="s">
        <v>4959</v>
      </c>
      <c r="G306" s="9"/>
      <c r="H306" s="9"/>
      <c r="I306" s="9"/>
      <c r="J306" s="9" t="s">
        <v>4947</v>
      </c>
      <c r="K306" s="9" t="s">
        <v>4950</v>
      </c>
      <c r="L306" s="9" t="s">
        <v>5350</v>
      </c>
      <c r="M306" s="9" t="str">
        <f t="shared" si="29"/>
        <v>Wind</v>
      </c>
      <c r="N306" s="9">
        <f t="shared" si="30"/>
        <v>18</v>
      </c>
      <c r="O306" s="9">
        <v>25</v>
      </c>
      <c r="P306" s="9">
        <f t="shared" si="34"/>
        <v>30</v>
      </c>
      <c r="Q306" s="9" t="str">
        <f t="shared" si="31"/>
        <v>LS</v>
      </c>
      <c r="R306" s="9" t="str">
        <f t="shared" si="32"/>
        <v>V</v>
      </c>
      <c r="S306" s="9" t="str">
        <f t="shared" si="33"/>
        <v>Slow</v>
      </c>
    </row>
    <row r="307" spans="1:19">
      <c r="A307" s="9" t="s">
        <v>469</v>
      </c>
      <c r="B307" s="9">
        <v>18</v>
      </c>
      <c r="C307" s="9">
        <f t="shared" si="28"/>
        <v>30</v>
      </c>
      <c r="D307" s="9" t="s">
        <v>102</v>
      </c>
      <c r="E307" s="9">
        <v>21</v>
      </c>
      <c r="F307" s="9" t="s">
        <v>4955</v>
      </c>
      <c r="G307" s="9"/>
      <c r="H307" s="9"/>
      <c r="I307" s="9"/>
      <c r="J307" s="9" t="s">
        <v>4943</v>
      </c>
      <c r="K307" s="9" t="s">
        <v>4950</v>
      </c>
      <c r="L307" s="9" t="s">
        <v>5349</v>
      </c>
      <c r="M307" s="9" t="str">
        <f t="shared" si="29"/>
        <v>Fire</v>
      </c>
      <c r="N307" s="9">
        <f t="shared" si="30"/>
        <v>18</v>
      </c>
      <c r="O307" s="9">
        <v>21</v>
      </c>
      <c r="P307" s="9">
        <f t="shared" si="34"/>
        <v>30</v>
      </c>
      <c r="Q307" s="9" t="str">
        <f t="shared" si="31"/>
        <v>SC</v>
      </c>
      <c r="R307" s="9" t="str">
        <f t="shared" si="32"/>
        <v>真</v>
      </c>
      <c r="S307" s="9" t="str">
        <f t="shared" si="33"/>
        <v>Slow</v>
      </c>
    </row>
    <row r="308" spans="1:19">
      <c r="A308" s="9" t="s">
        <v>308</v>
      </c>
      <c r="B308" s="9">
        <v>18</v>
      </c>
      <c r="C308" s="9">
        <f t="shared" si="28"/>
        <v>28</v>
      </c>
      <c r="D308" s="9" t="s">
        <v>73</v>
      </c>
      <c r="E308" s="9">
        <v>24</v>
      </c>
      <c r="F308" s="9" t="s">
        <v>28</v>
      </c>
      <c r="G308" s="9">
        <v>5</v>
      </c>
      <c r="H308" s="9" t="s">
        <v>4952</v>
      </c>
      <c r="I308" s="9"/>
      <c r="J308" s="9" t="s">
        <v>4943</v>
      </c>
      <c r="K308" s="9" t="s">
        <v>4948</v>
      </c>
      <c r="L308" s="9" t="s">
        <v>5348</v>
      </c>
      <c r="M308" s="9" t="str">
        <f t="shared" si="29"/>
        <v>Earth</v>
      </c>
      <c r="N308" s="9">
        <f t="shared" si="30"/>
        <v>18</v>
      </c>
      <c r="O308" s="9">
        <v>24</v>
      </c>
      <c r="P308" s="9">
        <f t="shared" si="34"/>
        <v>28</v>
      </c>
      <c r="Q308" s="9" t="str">
        <f t="shared" si="31"/>
        <v>DR</v>
      </c>
      <c r="R308" s="9" t="str">
        <f t="shared" si="32"/>
        <v>真</v>
      </c>
      <c r="S308" s="9" t="str">
        <f t="shared" si="33"/>
        <v>Medium</v>
      </c>
    </row>
    <row r="309" spans="1:19">
      <c r="A309" s="9" t="s">
        <v>560</v>
      </c>
      <c r="B309" s="9">
        <v>18</v>
      </c>
      <c r="C309" s="9">
        <f t="shared" si="28"/>
        <v>28</v>
      </c>
      <c r="D309" s="9" t="s">
        <v>81</v>
      </c>
      <c r="E309" s="9">
        <v>24</v>
      </c>
      <c r="F309" s="9" t="s">
        <v>4960</v>
      </c>
      <c r="G309" s="9">
        <v>5</v>
      </c>
      <c r="H309" s="9"/>
      <c r="I309" s="9"/>
      <c r="J309" s="9" t="s">
        <v>4943</v>
      </c>
      <c r="K309" s="9" t="s">
        <v>4948</v>
      </c>
      <c r="L309" s="9" t="s">
        <v>5347</v>
      </c>
      <c r="M309" s="9" t="str">
        <f t="shared" si="29"/>
        <v>Wind</v>
      </c>
      <c r="N309" s="9">
        <f t="shared" si="30"/>
        <v>18</v>
      </c>
      <c r="O309" s="9">
        <v>24</v>
      </c>
      <c r="P309" s="9">
        <f t="shared" si="34"/>
        <v>28</v>
      </c>
      <c r="Q309" s="9" t="str">
        <f t="shared" si="31"/>
        <v>BL</v>
      </c>
      <c r="R309" s="9" t="str">
        <f t="shared" si="32"/>
        <v>真</v>
      </c>
      <c r="S309" s="9" t="str">
        <f t="shared" si="33"/>
        <v>Medium</v>
      </c>
    </row>
    <row r="310" spans="1:19">
      <c r="A310" s="9" t="s">
        <v>258</v>
      </c>
      <c r="B310" s="9">
        <v>18</v>
      </c>
      <c r="C310" s="9">
        <f t="shared" si="28"/>
        <v>28</v>
      </c>
      <c r="D310" s="9" t="s">
        <v>73</v>
      </c>
      <c r="E310" s="9">
        <v>21</v>
      </c>
      <c r="F310" s="9" t="s">
        <v>4955</v>
      </c>
      <c r="G310" s="9"/>
      <c r="H310" s="9"/>
      <c r="I310" s="9"/>
      <c r="J310" s="9" t="s">
        <v>4943</v>
      </c>
      <c r="K310" s="9" t="s">
        <v>4948</v>
      </c>
      <c r="L310" s="9" t="s">
        <v>5346</v>
      </c>
      <c r="M310" s="9" t="str">
        <f t="shared" si="29"/>
        <v>Earth</v>
      </c>
      <c r="N310" s="9">
        <f t="shared" si="30"/>
        <v>18</v>
      </c>
      <c r="O310" s="9">
        <v>21</v>
      </c>
      <c r="P310" s="9">
        <f t="shared" si="34"/>
        <v>28</v>
      </c>
      <c r="Q310" s="9" t="str">
        <f t="shared" si="31"/>
        <v>SC</v>
      </c>
      <c r="R310" s="9" t="str">
        <f t="shared" si="32"/>
        <v>真</v>
      </c>
      <c r="S310" s="9" t="str">
        <f t="shared" si="33"/>
        <v>Medium</v>
      </c>
    </row>
    <row r="311" spans="1:19">
      <c r="A311" s="9" t="s">
        <v>231</v>
      </c>
      <c r="B311" s="9">
        <v>18</v>
      </c>
      <c r="C311" s="9">
        <f t="shared" si="28"/>
        <v>28</v>
      </c>
      <c r="D311" s="9" t="s">
        <v>95</v>
      </c>
      <c r="E311" s="9">
        <v>21</v>
      </c>
      <c r="F311" s="9" t="s">
        <v>4955</v>
      </c>
      <c r="G311" s="9"/>
      <c r="H311" s="9"/>
      <c r="I311" s="9"/>
      <c r="J311" s="9" t="s">
        <v>4947</v>
      </c>
      <c r="K311" s="9" t="s">
        <v>4948</v>
      </c>
      <c r="L311" s="9" t="s">
        <v>5345</v>
      </c>
      <c r="M311" s="9" t="str">
        <f t="shared" si="29"/>
        <v>Wood</v>
      </c>
      <c r="N311" s="9">
        <f t="shared" si="30"/>
        <v>18</v>
      </c>
      <c r="O311" s="9">
        <v>21</v>
      </c>
      <c r="P311" s="9">
        <f t="shared" si="34"/>
        <v>28</v>
      </c>
      <c r="Q311" s="9" t="str">
        <f t="shared" si="31"/>
        <v>SC</v>
      </c>
      <c r="R311" s="9" t="str">
        <f t="shared" si="32"/>
        <v>V</v>
      </c>
      <c r="S311" s="9" t="str">
        <f t="shared" si="33"/>
        <v>Medium</v>
      </c>
    </row>
    <row r="312" spans="1:19">
      <c r="A312" s="9" t="s">
        <v>5060</v>
      </c>
      <c r="B312" s="9">
        <v>17</v>
      </c>
      <c r="C312" s="9">
        <f t="shared" si="28"/>
        <v>27</v>
      </c>
      <c r="D312" s="9" t="s">
        <v>95</v>
      </c>
      <c r="E312" s="9">
        <v>25</v>
      </c>
      <c r="F312" s="9" t="s">
        <v>4957</v>
      </c>
      <c r="G312" s="9">
        <v>1</v>
      </c>
      <c r="H312" s="9"/>
      <c r="I312" s="9"/>
      <c r="J312" s="9" t="s">
        <v>4947</v>
      </c>
      <c r="K312" s="9" t="s">
        <v>4948</v>
      </c>
      <c r="L312" s="9" t="s">
        <v>5344</v>
      </c>
      <c r="M312" s="9" t="str">
        <f t="shared" si="29"/>
        <v>Wood</v>
      </c>
      <c r="N312" s="9">
        <f t="shared" si="30"/>
        <v>17</v>
      </c>
      <c r="O312" s="9">
        <v>25</v>
      </c>
      <c r="P312" s="9">
        <f t="shared" si="34"/>
        <v>27</v>
      </c>
      <c r="Q312" s="9" t="str">
        <f t="shared" si="31"/>
        <v>DR</v>
      </c>
      <c r="R312" s="9" t="str">
        <f t="shared" si="32"/>
        <v>V</v>
      </c>
      <c r="S312" s="9" t="str">
        <f t="shared" si="33"/>
        <v>Medium</v>
      </c>
    </row>
    <row r="313" spans="1:19">
      <c r="A313" s="9" t="s">
        <v>590</v>
      </c>
      <c r="B313" s="9">
        <v>17</v>
      </c>
      <c r="C313" s="9">
        <f t="shared" si="28"/>
        <v>27</v>
      </c>
      <c r="D313" s="9" t="s">
        <v>102</v>
      </c>
      <c r="E313" s="9">
        <v>25</v>
      </c>
      <c r="F313" s="9" t="s">
        <v>4958</v>
      </c>
      <c r="G313" s="9">
        <v>1</v>
      </c>
      <c r="H313" s="9"/>
      <c r="I313" s="9"/>
      <c r="J313" s="9" t="s">
        <v>4943</v>
      </c>
      <c r="K313" s="9" t="s">
        <v>4948</v>
      </c>
      <c r="L313" s="9" t="s">
        <v>5329</v>
      </c>
      <c r="M313" s="9" t="str">
        <f t="shared" si="29"/>
        <v>Fire</v>
      </c>
      <c r="N313" s="9">
        <f t="shared" si="30"/>
        <v>17</v>
      </c>
      <c r="O313" s="9">
        <v>25</v>
      </c>
      <c r="P313" s="9">
        <f t="shared" si="34"/>
        <v>27</v>
      </c>
      <c r="Q313" s="9" t="str">
        <f t="shared" si="31"/>
        <v>BL</v>
      </c>
      <c r="R313" s="9" t="str">
        <f t="shared" si="32"/>
        <v>真</v>
      </c>
      <c r="S313" s="9" t="str">
        <f t="shared" si="33"/>
        <v>Medium</v>
      </c>
    </row>
    <row r="314" spans="1:19">
      <c r="A314" s="9" t="s">
        <v>214</v>
      </c>
      <c r="B314" s="9">
        <v>17</v>
      </c>
      <c r="C314" s="9">
        <f t="shared" si="28"/>
        <v>27</v>
      </c>
      <c r="D314" s="9" t="s">
        <v>81</v>
      </c>
      <c r="E314" s="9">
        <v>25</v>
      </c>
      <c r="F314" s="9" t="s">
        <v>4957</v>
      </c>
      <c r="G314" s="9">
        <v>1</v>
      </c>
      <c r="H314" s="9"/>
      <c r="I314" s="9"/>
      <c r="J314" s="9" t="s">
        <v>4947</v>
      </c>
      <c r="K314" s="9" t="s">
        <v>4948</v>
      </c>
      <c r="L314" s="9" t="s">
        <v>5328</v>
      </c>
      <c r="M314" s="9" t="str">
        <f t="shared" si="29"/>
        <v>Wind</v>
      </c>
      <c r="N314" s="9">
        <f t="shared" si="30"/>
        <v>17</v>
      </c>
      <c r="O314" s="9">
        <v>25</v>
      </c>
      <c r="P314" s="9">
        <f t="shared" si="34"/>
        <v>27</v>
      </c>
      <c r="Q314" s="9" t="str">
        <f t="shared" si="31"/>
        <v>DR</v>
      </c>
      <c r="R314" s="9" t="str">
        <f t="shared" si="32"/>
        <v>V</v>
      </c>
      <c r="S314" s="9" t="str">
        <f t="shared" si="33"/>
        <v>Medium</v>
      </c>
    </row>
    <row r="315" spans="1:19">
      <c r="A315" s="9" t="s">
        <v>186</v>
      </c>
      <c r="B315" s="9">
        <v>17</v>
      </c>
      <c r="C315" s="9">
        <f t="shared" si="28"/>
        <v>27</v>
      </c>
      <c r="D315" s="9" t="s">
        <v>102</v>
      </c>
      <c r="E315" s="9">
        <v>25</v>
      </c>
      <c r="F315" s="9" t="s">
        <v>4957</v>
      </c>
      <c r="G315" s="9">
        <v>1</v>
      </c>
      <c r="H315" s="9"/>
      <c r="I315" s="9"/>
      <c r="J315" s="9" t="s">
        <v>4947</v>
      </c>
      <c r="K315" s="9" t="s">
        <v>4948</v>
      </c>
      <c r="L315" s="9" t="s">
        <v>5327</v>
      </c>
      <c r="M315" s="9" t="str">
        <f t="shared" si="29"/>
        <v>Fire</v>
      </c>
      <c r="N315" s="9">
        <f t="shared" si="30"/>
        <v>17</v>
      </c>
      <c r="O315" s="9">
        <v>25</v>
      </c>
      <c r="P315" s="9">
        <f t="shared" si="34"/>
        <v>27</v>
      </c>
      <c r="Q315" s="9" t="str">
        <f t="shared" si="31"/>
        <v>DR</v>
      </c>
      <c r="R315" s="9" t="str">
        <f t="shared" si="32"/>
        <v>V</v>
      </c>
      <c r="S315" s="9" t="str">
        <f t="shared" si="33"/>
        <v>Medium</v>
      </c>
    </row>
    <row r="316" spans="1:19">
      <c r="A316" s="9" t="s">
        <v>274</v>
      </c>
      <c r="B316" s="9">
        <v>17</v>
      </c>
      <c r="C316" s="9">
        <f t="shared" si="28"/>
        <v>27</v>
      </c>
      <c r="D316" s="9" t="s">
        <v>102</v>
      </c>
      <c r="E316" s="9">
        <v>25</v>
      </c>
      <c r="F316" s="9" t="s">
        <v>4942</v>
      </c>
      <c r="G316" s="9"/>
      <c r="H316" s="9"/>
      <c r="I316" s="9"/>
      <c r="J316" s="9" t="s">
        <v>4947</v>
      </c>
      <c r="K316" s="9" t="s">
        <v>4948</v>
      </c>
      <c r="L316" s="9" t="s">
        <v>5326</v>
      </c>
      <c r="M316" s="9" t="str">
        <f t="shared" si="29"/>
        <v>Fire</v>
      </c>
      <c r="N316" s="9">
        <f t="shared" si="30"/>
        <v>17</v>
      </c>
      <c r="O316" s="9">
        <v>25</v>
      </c>
      <c r="P316" s="9">
        <f t="shared" si="34"/>
        <v>27</v>
      </c>
      <c r="Q316" s="9" t="str">
        <f t="shared" si="31"/>
        <v>P1</v>
      </c>
      <c r="R316" s="9" t="str">
        <f t="shared" si="32"/>
        <v>V</v>
      </c>
      <c r="S316" s="9" t="str">
        <f t="shared" si="33"/>
        <v>Medium</v>
      </c>
    </row>
    <row r="317" spans="1:19">
      <c r="A317" s="9" t="s">
        <v>290</v>
      </c>
      <c r="B317" s="9">
        <v>17</v>
      </c>
      <c r="C317" s="9">
        <f t="shared" si="28"/>
        <v>27</v>
      </c>
      <c r="D317" s="9" t="s">
        <v>73</v>
      </c>
      <c r="E317" s="9">
        <v>25</v>
      </c>
      <c r="F317" s="9" t="s">
        <v>4949</v>
      </c>
      <c r="G317" s="9"/>
      <c r="H317" s="9"/>
      <c r="I317" s="9"/>
      <c r="J317" s="9" t="s">
        <v>4947</v>
      </c>
      <c r="K317" s="9" t="s">
        <v>4948</v>
      </c>
      <c r="L317" s="17" t="s">
        <v>5325</v>
      </c>
      <c r="M317" s="9" t="str">
        <f t="shared" si="29"/>
        <v>Earth</v>
      </c>
      <c r="N317" s="9">
        <f t="shared" si="30"/>
        <v>17</v>
      </c>
      <c r="O317" s="9">
        <v>25</v>
      </c>
      <c r="P317" s="9">
        <f t="shared" si="34"/>
        <v>27</v>
      </c>
      <c r="Q317" s="9" t="str">
        <f t="shared" si="31"/>
        <v>CA</v>
      </c>
      <c r="R317" s="9" t="str">
        <f t="shared" si="32"/>
        <v>V</v>
      </c>
      <c r="S317" s="9" t="str">
        <f t="shared" si="33"/>
        <v>Medium</v>
      </c>
    </row>
    <row r="318" spans="1:19">
      <c r="A318" s="9" t="s">
        <v>283</v>
      </c>
      <c r="B318" s="9">
        <v>15</v>
      </c>
      <c r="C318" s="9">
        <f t="shared" si="28"/>
        <v>27</v>
      </c>
      <c r="D318" s="9" t="s">
        <v>95</v>
      </c>
      <c r="E318" s="9">
        <v>20</v>
      </c>
      <c r="F318" s="9" t="s">
        <v>4956</v>
      </c>
      <c r="G318" s="9"/>
      <c r="H318" s="9"/>
      <c r="I318" s="9"/>
      <c r="J318" s="9" t="s">
        <v>4947</v>
      </c>
      <c r="K318" s="9" t="s">
        <v>4950</v>
      </c>
      <c r="L318" s="9" t="s">
        <v>5324</v>
      </c>
      <c r="M318" s="9" t="str">
        <f t="shared" si="29"/>
        <v>Wood</v>
      </c>
      <c r="N318" s="9">
        <f t="shared" si="30"/>
        <v>15</v>
      </c>
      <c r="O318" s="9">
        <v>20</v>
      </c>
      <c r="P318" s="9">
        <f t="shared" si="34"/>
        <v>27</v>
      </c>
      <c r="Q318" s="9" t="str">
        <f t="shared" si="31"/>
        <v>NS</v>
      </c>
      <c r="R318" s="9" t="str">
        <f t="shared" si="32"/>
        <v>V</v>
      </c>
      <c r="S318" s="9" t="str">
        <f t="shared" si="33"/>
        <v>Slow</v>
      </c>
    </row>
    <row r="319" spans="1:19">
      <c r="A319" s="9" t="s">
        <v>202</v>
      </c>
      <c r="B319" s="9">
        <v>17</v>
      </c>
      <c r="C319" s="9">
        <f t="shared" si="28"/>
        <v>25</v>
      </c>
      <c r="D319" s="9" t="s">
        <v>102</v>
      </c>
      <c r="E319" s="9">
        <v>25</v>
      </c>
      <c r="F319" s="9" t="s">
        <v>4942</v>
      </c>
      <c r="G319" s="9"/>
      <c r="H319" s="9"/>
      <c r="I319" s="9"/>
      <c r="J319" s="9" t="s">
        <v>4947</v>
      </c>
      <c r="K319" s="9" t="s">
        <v>4944</v>
      </c>
      <c r="L319" s="9" t="s">
        <v>5323</v>
      </c>
      <c r="M319" s="9" t="str">
        <f t="shared" si="29"/>
        <v>Fire</v>
      </c>
      <c r="N319" s="9">
        <f t="shared" si="30"/>
        <v>17</v>
      </c>
      <c r="O319" s="9">
        <v>25</v>
      </c>
      <c r="P319" s="9">
        <f t="shared" si="34"/>
        <v>25</v>
      </c>
      <c r="Q319" s="9" t="str">
        <f t="shared" si="31"/>
        <v>P1</v>
      </c>
      <c r="R319" s="9" t="str">
        <f t="shared" si="32"/>
        <v>V</v>
      </c>
      <c r="S319" s="9" t="str">
        <f t="shared" si="33"/>
        <v>Fast</v>
      </c>
    </row>
    <row r="320" spans="1:19">
      <c r="A320" s="9" t="s">
        <v>122</v>
      </c>
      <c r="B320" s="9">
        <v>15</v>
      </c>
      <c r="C320" s="9">
        <f t="shared" si="28"/>
        <v>25</v>
      </c>
      <c r="D320" s="9" t="s">
        <v>102</v>
      </c>
      <c r="E320" s="9">
        <v>20</v>
      </c>
      <c r="F320" s="9" t="s">
        <v>4956</v>
      </c>
      <c r="G320" s="9"/>
      <c r="H320" s="9"/>
      <c r="I320" s="9"/>
      <c r="J320" s="9" t="s">
        <v>4943</v>
      </c>
      <c r="K320" s="9" t="s">
        <v>4948</v>
      </c>
      <c r="L320" s="9" t="s">
        <v>5322</v>
      </c>
      <c r="M320" s="9" t="str">
        <f t="shared" si="29"/>
        <v>Fire</v>
      </c>
      <c r="N320" s="9">
        <f t="shared" si="30"/>
        <v>15</v>
      </c>
      <c r="O320" s="9">
        <v>20</v>
      </c>
      <c r="P320" s="9">
        <f t="shared" si="34"/>
        <v>25</v>
      </c>
      <c r="Q320" s="9" t="str">
        <f t="shared" si="31"/>
        <v>NS</v>
      </c>
      <c r="R320" s="9" t="str">
        <f t="shared" si="32"/>
        <v>真</v>
      </c>
      <c r="S320" s="9" t="str">
        <f t="shared" si="33"/>
        <v>Medium</v>
      </c>
    </row>
    <row r="321" spans="1:19">
      <c r="A321" s="9" t="s">
        <v>322</v>
      </c>
      <c r="B321" s="9">
        <v>15</v>
      </c>
      <c r="C321" s="9">
        <f t="shared" si="28"/>
        <v>25</v>
      </c>
      <c r="D321" s="9" t="s">
        <v>73</v>
      </c>
      <c r="E321" s="9">
        <v>20</v>
      </c>
      <c r="F321" s="9" t="s">
        <v>4955</v>
      </c>
      <c r="G321" s="9"/>
      <c r="H321" s="9"/>
      <c r="I321" s="9"/>
      <c r="J321" s="9" t="s">
        <v>4943</v>
      </c>
      <c r="K321" s="9" t="s">
        <v>4948</v>
      </c>
      <c r="L321" s="9" t="s">
        <v>5321</v>
      </c>
      <c r="M321" s="9" t="str">
        <f t="shared" si="29"/>
        <v>Earth</v>
      </c>
      <c r="N321" s="9">
        <f t="shared" si="30"/>
        <v>15</v>
      </c>
      <c r="O321" s="9">
        <v>20</v>
      </c>
      <c r="P321" s="9">
        <f t="shared" si="34"/>
        <v>25</v>
      </c>
      <c r="Q321" s="9" t="str">
        <f t="shared" si="31"/>
        <v>SC</v>
      </c>
      <c r="R321" s="9" t="str">
        <f t="shared" si="32"/>
        <v>真</v>
      </c>
      <c r="S321" s="9" t="str">
        <f t="shared" si="33"/>
        <v>Medium</v>
      </c>
    </row>
    <row r="322" spans="1:19">
      <c r="A322" s="9" t="s">
        <v>210</v>
      </c>
      <c r="B322" s="9">
        <v>15</v>
      </c>
      <c r="C322" s="9">
        <f t="shared" ref="C322:C352" si="35">B322+IF(J322="G",14,8)+IF(K322="普",2,IF(K322="遅",4,0))</f>
        <v>25</v>
      </c>
      <c r="D322" s="9" t="s">
        <v>81</v>
      </c>
      <c r="E322" s="9">
        <v>20</v>
      </c>
      <c r="F322" s="9" t="s">
        <v>4956</v>
      </c>
      <c r="G322" s="9"/>
      <c r="H322" s="9"/>
      <c r="I322" s="9"/>
      <c r="J322" s="9" t="s">
        <v>4943</v>
      </c>
      <c r="K322" s="9" t="s">
        <v>4948</v>
      </c>
      <c r="L322" s="9" t="s">
        <v>5320</v>
      </c>
      <c r="M322" s="9" t="str">
        <f t="shared" ref="M322:M352" si="36">IF(D322="山","Earth",IF(D322="風","Wind",IF(D322="火","Fire","Wood")))</f>
        <v>Wind</v>
      </c>
      <c r="N322" s="9">
        <f t="shared" ref="N322:N352" si="37">B322</f>
        <v>15</v>
      </c>
      <c r="O322" s="9">
        <v>20</v>
      </c>
      <c r="P322" s="9">
        <f t="shared" si="34"/>
        <v>25</v>
      </c>
      <c r="Q322" s="9" t="str">
        <f t="shared" ref="Q322:Q352" si="38">F322</f>
        <v>NS</v>
      </c>
      <c r="R322" s="9" t="str">
        <f t="shared" ref="R322:R352" si="39">J322</f>
        <v>真</v>
      </c>
      <c r="S322" s="9" t="str">
        <f t="shared" ref="S322:S352" si="40">IF(K322="普","Medium",IF(K322="早","Fast","Slow"))</f>
        <v>Medium</v>
      </c>
    </row>
    <row r="323" spans="1:19">
      <c r="A323" s="9" t="s">
        <v>543</v>
      </c>
      <c r="B323" s="9">
        <v>15</v>
      </c>
      <c r="C323" s="9">
        <f t="shared" si="35"/>
        <v>25</v>
      </c>
      <c r="D323" s="9" t="s">
        <v>81</v>
      </c>
      <c r="E323" s="9">
        <v>20</v>
      </c>
      <c r="F323" s="9" t="s">
        <v>4955</v>
      </c>
      <c r="G323" s="9"/>
      <c r="H323" s="9"/>
      <c r="I323" s="9"/>
      <c r="J323" s="9" t="s">
        <v>4943</v>
      </c>
      <c r="K323" s="9" t="s">
        <v>4948</v>
      </c>
      <c r="L323" s="9" t="s">
        <v>5319</v>
      </c>
      <c r="M323" s="9" t="str">
        <f t="shared" si="36"/>
        <v>Wind</v>
      </c>
      <c r="N323" s="9">
        <f t="shared" si="37"/>
        <v>15</v>
      </c>
      <c r="O323" s="9">
        <v>20</v>
      </c>
      <c r="P323" s="9">
        <f t="shared" ref="P323:P351" si="41">C323</f>
        <v>25</v>
      </c>
      <c r="Q323" s="9" t="str">
        <f t="shared" si="38"/>
        <v>SC</v>
      </c>
      <c r="R323" s="9" t="str">
        <f t="shared" si="39"/>
        <v>真</v>
      </c>
      <c r="S323" s="9" t="str">
        <f t="shared" si="40"/>
        <v>Medium</v>
      </c>
    </row>
    <row r="324" spans="1:19">
      <c r="A324" s="9" t="s">
        <v>168</v>
      </c>
      <c r="B324" s="9">
        <v>17</v>
      </c>
      <c r="C324" s="9">
        <f t="shared" si="35"/>
        <v>25</v>
      </c>
      <c r="D324" s="9" t="s">
        <v>95</v>
      </c>
      <c r="E324" s="9">
        <v>12</v>
      </c>
      <c r="F324" s="9" t="s">
        <v>29</v>
      </c>
      <c r="G324" s="9">
        <v>45</v>
      </c>
      <c r="H324" s="9"/>
      <c r="I324" s="9"/>
      <c r="J324" s="9" t="s">
        <v>4943</v>
      </c>
      <c r="K324" s="9" t="s">
        <v>4944</v>
      </c>
      <c r="L324" s="9" t="s">
        <v>5318</v>
      </c>
      <c r="M324" s="9" t="str">
        <f t="shared" si="36"/>
        <v>Wood</v>
      </c>
      <c r="N324" s="9">
        <f t="shared" si="37"/>
        <v>17</v>
      </c>
      <c r="O324" s="9">
        <v>12</v>
      </c>
      <c r="P324" s="9">
        <f t="shared" si="41"/>
        <v>25</v>
      </c>
      <c r="Q324" s="9" t="str">
        <f t="shared" si="38"/>
        <v>BL</v>
      </c>
      <c r="R324" s="9" t="str">
        <f t="shared" si="39"/>
        <v>真</v>
      </c>
      <c r="S324" s="9" t="str">
        <f t="shared" si="40"/>
        <v>Fast</v>
      </c>
    </row>
    <row r="325" spans="1:19">
      <c r="A325" s="9" t="s">
        <v>957</v>
      </c>
      <c r="B325" s="9">
        <v>11</v>
      </c>
      <c r="C325" s="9">
        <f t="shared" si="35"/>
        <v>23</v>
      </c>
      <c r="D325" s="9" t="s">
        <v>73</v>
      </c>
      <c r="E325" s="9">
        <v>22</v>
      </c>
      <c r="F325" s="9" t="s">
        <v>4949</v>
      </c>
      <c r="G325" s="9"/>
      <c r="H325" s="9"/>
      <c r="I325" s="9"/>
      <c r="J325" s="9" t="s">
        <v>4943</v>
      </c>
      <c r="K325" s="9" t="s">
        <v>4950</v>
      </c>
      <c r="L325" s="9" t="s">
        <v>5317</v>
      </c>
      <c r="M325" s="9" t="str">
        <f t="shared" si="36"/>
        <v>Earth</v>
      </c>
      <c r="N325" s="9">
        <f t="shared" si="37"/>
        <v>11</v>
      </c>
      <c r="O325" s="9">
        <v>22</v>
      </c>
      <c r="P325" s="9">
        <f t="shared" si="41"/>
        <v>23</v>
      </c>
      <c r="Q325" s="9" t="str">
        <f t="shared" si="38"/>
        <v>CA</v>
      </c>
      <c r="R325" s="9" t="str">
        <f t="shared" si="39"/>
        <v>真</v>
      </c>
      <c r="S325" s="9" t="str">
        <f t="shared" si="40"/>
        <v>Slow</v>
      </c>
    </row>
    <row r="326" spans="1:19">
      <c r="A326" s="9" t="s">
        <v>5022</v>
      </c>
      <c r="B326" s="9">
        <v>11</v>
      </c>
      <c r="C326" s="9">
        <f t="shared" si="35"/>
        <v>23</v>
      </c>
      <c r="D326" s="9" t="s">
        <v>95</v>
      </c>
      <c r="E326" s="9">
        <v>22</v>
      </c>
      <c r="F326" s="9" t="s">
        <v>4949</v>
      </c>
      <c r="G326" s="9"/>
      <c r="H326" s="9"/>
      <c r="I326" s="9"/>
      <c r="J326" s="9" t="s">
        <v>4943</v>
      </c>
      <c r="K326" s="9" t="s">
        <v>4950</v>
      </c>
      <c r="L326" s="9" t="s">
        <v>5316</v>
      </c>
      <c r="M326" s="9" t="str">
        <f t="shared" si="36"/>
        <v>Wood</v>
      </c>
      <c r="N326" s="9">
        <f t="shared" si="37"/>
        <v>11</v>
      </c>
      <c r="O326" s="9">
        <v>22</v>
      </c>
      <c r="P326" s="9">
        <f t="shared" si="41"/>
        <v>23</v>
      </c>
      <c r="Q326" s="9" t="str">
        <f t="shared" si="38"/>
        <v>CA</v>
      </c>
      <c r="R326" s="9" t="str">
        <f t="shared" si="39"/>
        <v>真</v>
      </c>
      <c r="S326" s="9" t="str">
        <f t="shared" si="40"/>
        <v>Slow</v>
      </c>
    </row>
    <row r="327" spans="1:19">
      <c r="A327" s="9" t="s">
        <v>309</v>
      </c>
      <c r="B327" s="9">
        <v>13</v>
      </c>
      <c r="C327" s="9">
        <f t="shared" si="35"/>
        <v>23</v>
      </c>
      <c r="D327" s="9" t="s">
        <v>73</v>
      </c>
      <c r="E327" s="9">
        <v>20</v>
      </c>
      <c r="F327" s="9" t="s">
        <v>4954</v>
      </c>
      <c r="G327" s="9">
        <v>10</v>
      </c>
      <c r="H327" s="9"/>
      <c r="I327" s="9"/>
      <c r="J327" s="9" t="s">
        <v>4947</v>
      </c>
      <c r="K327" s="9" t="s">
        <v>4948</v>
      </c>
      <c r="L327" s="9" t="s">
        <v>5315</v>
      </c>
      <c r="M327" s="9" t="str">
        <f t="shared" si="36"/>
        <v>Earth</v>
      </c>
      <c r="N327" s="9">
        <f t="shared" si="37"/>
        <v>13</v>
      </c>
      <c r="O327" s="9">
        <v>20</v>
      </c>
      <c r="P327" s="9">
        <f t="shared" si="41"/>
        <v>23</v>
      </c>
      <c r="Q327" s="9" t="str">
        <f t="shared" si="38"/>
        <v>BB</v>
      </c>
      <c r="R327" s="9" t="str">
        <f t="shared" si="39"/>
        <v>V</v>
      </c>
      <c r="S327" s="9" t="str">
        <f t="shared" si="40"/>
        <v>Medium</v>
      </c>
    </row>
    <row r="328" spans="1:19">
      <c r="A328" s="9" t="s">
        <v>329</v>
      </c>
      <c r="B328" s="9">
        <v>15</v>
      </c>
      <c r="C328" s="9">
        <f t="shared" si="35"/>
        <v>23</v>
      </c>
      <c r="D328" s="9" t="s">
        <v>73</v>
      </c>
      <c r="E328" s="9">
        <v>20</v>
      </c>
      <c r="F328" s="9" t="s">
        <v>4955</v>
      </c>
      <c r="G328" s="9"/>
      <c r="H328" s="9"/>
      <c r="I328" s="9"/>
      <c r="J328" s="9" t="s">
        <v>4943</v>
      </c>
      <c r="K328" s="9" t="s">
        <v>4944</v>
      </c>
      <c r="L328" s="9" t="s">
        <v>5314</v>
      </c>
      <c r="M328" s="9" t="str">
        <f t="shared" si="36"/>
        <v>Earth</v>
      </c>
      <c r="N328" s="9">
        <f t="shared" si="37"/>
        <v>15</v>
      </c>
      <c r="O328" s="9">
        <v>20</v>
      </c>
      <c r="P328" s="9">
        <f t="shared" si="41"/>
        <v>23</v>
      </c>
      <c r="Q328" s="9" t="str">
        <f t="shared" si="38"/>
        <v>SC</v>
      </c>
      <c r="R328" s="9" t="str">
        <f t="shared" si="39"/>
        <v>真</v>
      </c>
      <c r="S328" s="9" t="str">
        <f t="shared" si="40"/>
        <v>Fast</v>
      </c>
    </row>
    <row r="329" spans="1:19">
      <c r="A329" s="9" t="s">
        <v>111</v>
      </c>
      <c r="B329" s="9">
        <v>15</v>
      </c>
      <c r="C329" s="9">
        <f t="shared" si="35"/>
        <v>23</v>
      </c>
      <c r="D329" s="9" t="s">
        <v>95</v>
      </c>
      <c r="E329" s="9">
        <v>20</v>
      </c>
      <c r="F329" s="9" t="s">
        <v>4955</v>
      </c>
      <c r="G329" s="9"/>
      <c r="H329" s="9"/>
      <c r="I329" s="9"/>
      <c r="J329" s="9" t="s">
        <v>4943</v>
      </c>
      <c r="K329" s="9" t="s">
        <v>4944</v>
      </c>
      <c r="L329" s="9" t="s">
        <v>5313</v>
      </c>
      <c r="M329" s="9" t="str">
        <f t="shared" si="36"/>
        <v>Wood</v>
      </c>
      <c r="N329" s="9">
        <f t="shared" si="37"/>
        <v>15</v>
      </c>
      <c r="O329" s="9">
        <v>20</v>
      </c>
      <c r="P329" s="9">
        <f t="shared" si="41"/>
        <v>23</v>
      </c>
      <c r="Q329" s="9" t="str">
        <f t="shared" si="38"/>
        <v>SC</v>
      </c>
      <c r="R329" s="9" t="str">
        <f t="shared" si="39"/>
        <v>真</v>
      </c>
      <c r="S329" s="9" t="str">
        <f t="shared" si="40"/>
        <v>Fast</v>
      </c>
    </row>
    <row r="330" spans="1:19">
      <c r="A330" s="9" t="s">
        <v>230</v>
      </c>
      <c r="B330" s="9">
        <v>11</v>
      </c>
      <c r="C330" s="9">
        <f t="shared" si="35"/>
        <v>21</v>
      </c>
      <c r="D330" s="9" t="s">
        <v>95</v>
      </c>
      <c r="E330" s="9">
        <v>22</v>
      </c>
      <c r="F330" s="9" t="s">
        <v>29</v>
      </c>
      <c r="G330" s="9">
        <v>1</v>
      </c>
      <c r="H330" s="9"/>
      <c r="I330" s="9"/>
      <c r="J330" s="9" t="s">
        <v>4947</v>
      </c>
      <c r="K330" s="9" t="s">
        <v>4948</v>
      </c>
      <c r="L330" s="9" t="s">
        <v>5312</v>
      </c>
      <c r="M330" s="9" t="str">
        <f t="shared" si="36"/>
        <v>Wood</v>
      </c>
      <c r="N330" s="9">
        <f t="shared" si="37"/>
        <v>11</v>
      </c>
      <c r="O330" s="9">
        <v>22</v>
      </c>
      <c r="P330" s="9">
        <f t="shared" si="41"/>
        <v>21</v>
      </c>
      <c r="Q330" s="9" t="str">
        <f t="shared" si="38"/>
        <v>BL</v>
      </c>
      <c r="R330" s="9" t="str">
        <f t="shared" si="39"/>
        <v>V</v>
      </c>
      <c r="S330" s="9" t="str">
        <f t="shared" si="40"/>
        <v>Medium</v>
      </c>
    </row>
    <row r="331" spans="1:19">
      <c r="A331" s="9" t="s">
        <v>226</v>
      </c>
      <c r="B331" s="9">
        <v>11</v>
      </c>
      <c r="C331" s="9">
        <f t="shared" si="35"/>
        <v>21</v>
      </c>
      <c r="D331" s="9" t="s">
        <v>95</v>
      </c>
      <c r="E331" s="9">
        <v>22</v>
      </c>
      <c r="F331" s="9" t="s">
        <v>4949</v>
      </c>
      <c r="G331" s="9"/>
      <c r="H331" s="9"/>
      <c r="I331" s="9"/>
      <c r="J331" s="9" t="s">
        <v>4947</v>
      </c>
      <c r="K331" s="9" t="s">
        <v>4948</v>
      </c>
      <c r="L331" s="9" t="s">
        <v>5311</v>
      </c>
      <c r="M331" s="9" t="str">
        <f t="shared" si="36"/>
        <v>Wood</v>
      </c>
      <c r="N331" s="9">
        <f t="shared" si="37"/>
        <v>11</v>
      </c>
      <c r="O331" s="9">
        <v>22</v>
      </c>
      <c r="P331" s="9">
        <f t="shared" si="41"/>
        <v>21</v>
      </c>
      <c r="Q331" s="9" t="str">
        <f t="shared" si="38"/>
        <v>CA</v>
      </c>
      <c r="R331" s="9" t="str">
        <f t="shared" si="39"/>
        <v>V</v>
      </c>
      <c r="S331" s="9" t="str">
        <f t="shared" si="40"/>
        <v>Medium</v>
      </c>
    </row>
    <row r="332" spans="1:19">
      <c r="A332" s="9" t="s">
        <v>665</v>
      </c>
      <c r="B332" s="9">
        <v>11</v>
      </c>
      <c r="C332" s="9">
        <f t="shared" si="35"/>
        <v>19</v>
      </c>
      <c r="D332" s="9" t="s">
        <v>81</v>
      </c>
      <c r="E332" s="9">
        <v>22</v>
      </c>
      <c r="F332" s="9" t="s">
        <v>4949</v>
      </c>
      <c r="G332" s="9"/>
      <c r="H332" s="9"/>
      <c r="I332" s="9"/>
      <c r="J332" s="9" t="s">
        <v>4943</v>
      </c>
      <c r="K332" s="9" t="s">
        <v>4944</v>
      </c>
      <c r="L332" s="9" t="s">
        <v>5310</v>
      </c>
      <c r="M332" s="9" t="str">
        <f t="shared" si="36"/>
        <v>Wind</v>
      </c>
      <c r="N332" s="9">
        <f t="shared" si="37"/>
        <v>11</v>
      </c>
      <c r="O332" s="9">
        <v>22</v>
      </c>
      <c r="P332" s="9">
        <f t="shared" si="41"/>
        <v>19</v>
      </c>
      <c r="Q332" s="9" t="str">
        <f t="shared" si="38"/>
        <v>CA</v>
      </c>
      <c r="R332" s="9" t="str">
        <f t="shared" si="39"/>
        <v>真</v>
      </c>
      <c r="S332" s="9" t="str">
        <f t="shared" si="40"/>
        <v>Fast</v>
      </c>
    </row>
    <row r="333" spans="1:19">
      <c r="A333" s="9" t="s">
        <v>269</v>
      </c>
      <c r="B333" s="9">
        <v>9</v>
      </c>
      <c r="C333" s="9">
        <f t="shared" si="35"/>
        <v>19</v>
      </c>
      <c r="D333" s="9" t="s">
        <v>81</v>
      </c>
      <c r="E333" s="9">
        <v>20</v>
      </c>
      <c r="F333" s="9" t="s">
        <v>28</v>
      </c>
      <c r="G333" s="9">
        <v>5</v>
      </c>
      <c r="H333" s="9"/>
      <c r="I333" s="9"/>
      <c r="J333" s="9" t="s">
        <v>4947</v>
      </c>
      <c r="K333" s="9" t="s">
        <v>4948</v>
      </c>
      <c r="L333" s="9" t="s">
        <v>5309</v>
      </c>
      <c r="M333" s="9" t="str">
        <f t="shared" si="36"/>
        <v>Wind</v>
      </c>
      <c r="N333" s="9">
        <f t="shared" si="37"/>
        <v>9</v>
      </c>
      <c r="O333" s="9">
        <v>20</v>
      </c>
      <c r="P333" s="9">
        <f t="shared" si="41"/>
        <v>19</v>
      </c>
      <c r="Q333" s="9" t="str">
        <f t="shared" si="38"/>
        <v>DR</v>
      </c>
      <c r="R333" s="9" t="str">
        <f t="shared" si="39"/>
        <v>V</v>
      </c>
      <c r="S333" s="9" t="str">
        <f t="shared" si="40"/>
        <v>Medium</v>
      </c>
    </row>
    <row r="334" spans="1:19">
      <c r="A334" s="9" t="s">
        <v>235</v>
      </c>
      <c r="B334" s="9">
        <v>8</v>
      </c>
      <c r="C334" s="9">
        <f t="shared" si="35"/>
        <v>18</v>
      </c>
      <c r="D334" s="9" t="s">
        <v>95</v>
      </c>
      <c r="E334" s="9">
        <v>21</v>
      </c>
      <c r="F334" s="9" t="s">
        <v>4953</v>
      </c>
      <c r="G334" s="9">
        <v>1</v>
      </c>
      <c r="H334" s="9"/>
      <c r="I334" s="9"/>
      <c r="J334" s="9" t="s">
        <v>4947</v>
      </c>
      <c r="K334" s="9" t="s">
        <v>4948</v>
      </c>
      <c r="L334" s="9" t="s">
        <v>5308</v>
      </c>
      <c r="M334" s="9" t="str">
        <f t="shared" si="36"/>
        <v>Wood</v>
      </c>
      <c r="N334" s="9">
        <f t="shared" si="37"/>
        <v>8</v>
      </c>
      <c r="O334" s="9">
        <v>21</v>
      </c>
      <c r="P334" s="9">
        <f t="shared" si="41"/>
        <v>18</v>
      </c>
      <c r="Q334" s="9" t="str">
        <f t="shared" si="38"/>
        <v>BL</v>
      </c>
      <c r="R334" s="9" t="str">
        <f t="shared" si="39"/>
        <v>V</v>
      </c>
      <c r="S334" s="9" t="str">
        <f t="shared" si="40"/>
        <v>Medium</v>
      </c>
    </row>
    <row r="335" spans="1:19">
      <c r="A335" s="9" t="s">
        <v>441</v>
      </c>
      <c r="B335" s="9">
        <v>8</v>
      </c>
      <c r="C335" s="9">
        <f t="shared" si="35"/>
        <v>18</v>
      </c>
      <c r="D335" s="9" t="s">
        <v>102</v>
      </c>
      <c r="E335" s="9">
        <v>21</v>
      </c>
      <c r="F335" s="9" t="s">
        <v>4949</v>
      </c>
      <c r="G335" s="9"/>
      <c r="H335" s="9"/>
      <c r="I335" s="9"/>
      <c r="J335" s="9" t="s">
        <v>4943</v>
      </c>
      <c r="K335" s="9" t="s">
        <v>4948</v>
      </c>
      <c r="L335" s="9" t="s">
        <v>5307</v>
      </c>
      <c r="M335" s="9" t="str">
        <f t="shared" si="36"/>
        <v>Fire</v>
      </c>
      <c r="N335" s="9">
        <f t="shared" si="37"/>
        <v>8</v>
      </c>
      <c r="O335" s="9">
        <v>21</v>
      </c>
      <c r="P335" s="9">
        <f t="shared" si="41"/>
        <v>18</v>
      </c>
      <c r="Q335" s="9" t="str">
        <f t="shared" si="38"/>
        <v>CA</v>
      </c>
      <c r="R335" s="9" t="str">
        <f t="shared" si="39"/>
        <v>真</v>
      </c>
      <c r="S335" s="9" t="str">
        <f t="shared" si="40"/>
        <v>Medium</v>
      </c>
    </row>
    <row r="336" spans="1:19">
      <c r="A336" s="9" t="s">
        <v>490</v>
      </c>
      <c r="B336" s="9">
        <v>8</v>
      </c>
      <c r="C336" s="9">
        <f t="shared" si="35"/>
        <v>18</v>
      </c>
      <c r="D336" s="9" t="s">
        <v>73</v>
      </c>
      <c r="E336" s="9">
        <v>21</v>
      </c>
      <c r="F336" s="9" t="s">
        <v>4942</v>
      </c>
      <c r="G336" s="9"/>
      <c r="H336" s="9"/>
      <c r="I336" s="9"/>
      <c r="J336" s="9" t="s">
        <v>4943</v>
      </c>
      <c r="K336" s="9" t="s">
        <v>4948</v>
      </c>
      <c r="L336" s="9" t="s">
        <v>5306</v>
      </c>
      <c r="M336" s="9" t="str">
        <f t="shared" si="36"/>
        <v>Earth</v>
      </c>
      <c r="N336" s="9">
        <f t="shared" si="37"/>
        <v>8</v>
      </c>
      <c r="O336" s="9">
        <v>21</v>
      </c>
      <c r="P336" s="9">
        <f t="shared" si="41"/>
        <v>18</v>
      </c>
      <c r="Q336" s="9" t="str">
        <f t="shared" si="38"/>
        <v>P1</v>
      </c>
      <c r="R336" s="9" t="str">
        <f t="shared" si="39"/>
        <v>真</v>
      </c>
      <c r="S336" s="9" t="str">
        <f t="shared" si="40"/>
        <v>Medium</v>
      </c>
    </row>
    <row r="337" spans="1:19">
      <c r="A337" s="9" t="s">
        <v>225</v>
      </c>
      <c r="B337" s="9">
        <v>5</v>
      </c>
      <c r="C337" s="9">
        <f t="shared" si="35"/>
        <v>17</v>
      </c>
      <c r="D337" s="9" t="s">
        <v>95</v>
      </c>
      <c r="E337" s="9">
        <v>20</v>
      </c>
      <c r="F337" s="9" t="s">
        <v>4949</v>
      </c>
      <c r="G337" s="9"/>
      <c r="H337" s="9"/>
      <c r="I337" s="9"/>
      <c r="J337" s="9" t="s">
        <v>4943</v>
      </c>
      <c r="K337" s="9" t="s">
        <v>4950</v>
      </c>
      <c r="L337" s="9" t="s">
        <v>5305</v>
      </c>
      <c r="M337" s="9" t="str">
        <f t="shared" si="36"/>
        <v>Wood</v>
      </c>
      <c r="N337" s="9">
        <f t="shared" si="37"/>
        <v>5</v>
      </c>
      <c r="O337" s="9">
        <v>20</v>
      </c>
      <c r="P337" s="9">
        <f t="shared" si="41"/>
        <v>17</v>
      </c>
      <c r="Q337" s="9" t="str">
        <f t="shared" si="38"/>
        <v>CA</v>
      </c>
      <c r="R337" s="9" t="str">
        <f t="shared" si="39"/>
        <v>真</v>
      </c>
      <c r="S337" s="9" t="str">
        <f t="shared" si="40"/>
        <v>Slow</v>
      </c>
    </row>
    <row r="338" spans="1:19">
      <c r="A338" s="9" t="s">
        <v>273</v>
      </c>
      <c r="B338" s="9">
        <v>5</v>
      </c>
      <c r="C338" s="9">
        <f t="shared" si="35"/>
        <v>17</v>
      </c>
      <c r="D338" s="9" t="s">
        <v>73</v>
      </c>
      <c r="E338" s="9">
        <v>20</v>
      </c>
      <c r="F338" s="9" t="s">
        <v>4951</v>
      </c>
      <c r="G338" s="9">
        <v>1</v>
      </c>
      <c r="H338" s="9" t="s">
        <v>4952</v>
      </c>
      <c r="I338" s="9"/>
      <c r="J338" s="9" t="s">
        <v>4947</v>
      </c>
      <c r="K338" s="9" t="s">
        <v>4950</v>
      </c>
      <c r="L338" s="9" t="s">
        <v>5304</v>
      </c>
      <c r="M338" s="9" t="str">
        <f t="shared" si="36"/>
        <v>Earth</v>
      </c>
      <c r="N338" s="9">
        <f t="shared" si="37"/>
        <v>5</v>
      </c>
      <c r="O338" s="9">
        <v>20</v>
      </c>
      <c r="P338" s="9">
        <f t="shared" si="41"/>
        <v>17</v>
      </c>
      <c r="Q338" s="9" t="str">
        <f t="shared" si="38"/>
        <v>BL</v>
      </c>
      <c r="R338" s="9" t="str">
        <f t="shared" si="39"/>
        <v>V</v>
      </c>
      <c r="S338" s="9" t="str">
        <f t="shared" si="40"/>
        <v>Slow</v>
      </c>
    </row>
    <row r="339" spans="1:19">
      <c r="A339" s="9" t="s">
        <v>156</v>
      </c>
      <c r="B339" s="9">
        <v>9</v>
      </c>
      <c r="C339" s="9">
        <f t="shared" si="35"/>
        <v>17</v>
      </c>
      <c r="D339" s="9" t="s">
        <v>102</v>
      </c>
      <c r="E339" s="9">
        <v>20</v>
      </c>
      <c r="F339" s="9" t="s">
        <v>4954</v>
      </c>
      <c r="G339" s="9">
        <v>5</v>
      </c>
      <c r="H339" s="9" t="s">
        <v>4952</v>
      </c>
      <c r="I339" s="9"/>
      <c r="J339" s="9" t="s">
        <v>4943</v>
      </c>
      <c r="K339" s="9" t="s">
        <v>4944</v>
      </c>
      <c r="L339" s="9" t="s">
        <v>5303</v>
      </c>
      <c r="M339" s="9" t="str">
        <f t="shared" si="36"/>
        <v>Fire</v>
      </c>
      <c r="N339" s="9">
        <f t="shared" si="37"/>
        <v>9</v>
      </c>
      <c r="O339" s="9">
        <v>20</v>
      </c>
      <c r="P339" s="9">
        <f t="shared" si="41"/>
        <v>17</v>
      </c>
      <c r="Q339" s="9" t="str">
        <f t="shared" si="38"/>
        <v>BB</v>
      </c>
      <c r="R339" s="9" t="str">
        <f t="shared" si="39"/>
        <v>真</v>
      </c>
      <c r="S339" s="9" t="str">
        <f t="shared" si="40"/>
        <v>Fast</v>
      </c>
    </row>
    <row r="340" spans="1:19">
      <c r="A340" s="9" t="s">
        <v>263</v>
      </c>
      <c r="B340" s="9">
        <v>8</v>
      </c>
      <c r="C340" s="9">
        <f t="shared" si="35"/>
        <v>16</v>
      </c>
      <c r="D340" s="9" t="s">
        <v>95</v>
      </c>
      <c r="E340" s="9">
        <v>21</v>
      </c>
      <c r="F340" s="9" t="s">
        <v>28</v>
      </c>
      <c r="G340" s="9">
        <v>1</v>
      </c>
      <c r="H340" s="9"/>
      <c r="I340" s="9"/>
      <c r="J340" s="9" t="s">
        <v>4947</v>
      </c>
      <c r="K340" s="9" t="s">
        <v>4944</v>
      </c>
      <c r="L340" s="9" t="s">
        <v>5302</v>
      </c>
      <c r="M340" s="9" t="str">
        <f t="shared" si="36"/>
        <v>Wood</v>
      </c>
      <c r="N340" s="9">
        <f t="shared" si="37"/>
        <v>8</v>
      </c>
      <c r="O340" s="9">
        <v>21</v>
      </c>
      <c r="P340" s="9">
        <f t="shared" si="41"/>
        <v>16</v>
      </c>
      <c r="Q340" s="9" t="str">
        <f t="shared" si="38"/>
        <v>DR</v>
      </c>
      <c r="R340" s="9" t="str">
        <f t="shared" si="39"/>
        <v>V</v>
      </c>
      <c r="S340" s="9" t="str">
        <f t="shared" si="40"/>
        <v>Fast</v>
      </c>
    </row>
    <row r="341" spans="1:19">
      <c r="A341" s="9" t="s">
        <v>440</v>
      </c>
      <c r="B341" s="9">
        <v>5</v>
      </c>
      <c r="C341" s="9">
        <f t="shared" si="35"/>
        <v>15</v>
      </c>
      <c r="D341" s="9" t="s">
        <v>81</v>
      </c>
      <c r="E341" s="9">
        <v>20</v>
      </c>
      <c r="F341" s="9" t="s">
        <v>4949</v>
      </c>
      <c r="G341" s="9"/>
      <c r="H341" s="9"/>
      <c r="I341" s="9"/>
      <c r="J341" s="9" t="s">
        <v>4943</v>
      </c>
      <c r="K341" s="9" t="s">
        <v>4948</v>
      </c>
      <c r="L341" s="9" t="s">
        <v>5301</v>
      </c>
      <c r="M341" s="9" t="str">
        <f t="shared" si="36"/>
        <v>Wind</v>
      </c>
      <c r="N341" s="9">
        <f t="shared" si="37"/>
        <v>5</v>
      </c>
      <c r="O341" s="9">
        <v>20</v>
      </c>
      <c r="P341" s="9">
        <f t="shared" si="41"/>
        <v>15</v>
      </c>
      <c r="Q341" s="9" t="str">
        <f t="shared" si="38"/>
        <v>CA</v>
      </c>
      <c r="R341" s="9" t="str">
        <f t="shared" si="39"/>
        <v>真</v>
      </c>
      <c r="S341" s="9" t="str">
        <f t="shared" si="40"/>
        <v>Medium</v>
      </c>
    </row>
    <row r="342" spans="1:19">
      <c r="A342" s="9" t="s">
        <v>215</v>
      </c>
      <c r="B342" s="9">
        <v>5</v>
      </c>
      <c r="C342" s="9">
        <f t="shared" si="35"/>
        <v>15</v>
      </c>
      <c r="D342" s="9" t="s">
        <v>81</v>
      </c>
      <c r="E342" s="9">
        <v>20</v>
      </c>
      <c r="F342" s="9" t="s">
        <v>28</v>
      </c>
      <c r="G342" s="9">
        <v>1</v>
      </c>
      <c r="H342" s="9"/>
      <c r="I342" s="9"/>
      <c r="J342" s="9" t="s">
        <v>4947</v>
      </c>
      <c r="K342" s="9" t="s">
        <v>4948</v>
      </c>
      <c r="L342" s="9" t="s">
        <v>5300</v>
      </c>
      <c r="M342" s="9" t="str">
        <f t="shared" si="36"/>
        <v>Wind</v>
      </c>
      <c r="N342" s="9">
        <f t="shared" si="37"/>
        <v>5</v>
      </c>
      <c r="O342" s="9">
        <v>20</v>
      </c>
      <c r="P342" s="9">
        <f t="shared" si="41"/>
        <v>15</v>
      </c>
      <c r="Q342" s="9" t="str">
        <f t="shared" si="38"/>
        <v>DR</v>
      </c>
      <c r="R342" s="9" t="str">
        <f t="shared" si="39"/>
        <v>V</v>
      </c>
      <c r="S342" s="9" t="str">
        <f t="shared" si="40"/>
        <v>Medium</v>
      </c>
    </row>
    <row r="343" spans="1:19">
      <c r="A343" s="9" t="s">
        <v>350</v>
      </c>
      <c r="B343" s="9">
        <v>5</v>
      </c>
      <c r="C343" s="9">
        <f t="shared" si="35"/>
        <v>15</v>
      </c>
      <c r="D343" s="9" t="s">
        <v>73</v>
      </c>
      <c r="E343" s="9">
        <v>20</v>
      </c>
      <c r="F343" s="9" t="s">
        <v>4949</v>
      </c>
      <c r="G343" s="9"/>
      <c r="H343" s="9"/>
      <c r="I343" s="9"/>
      <c r="J343" s="9" t="s">
        <v>4947</v>
      </c>
      <c r="K343" s="9" t="s">
        <v>4948</v>
      </c>
      <c r="L343" s="9" t="s">
        <v>5299</v>
      </c>
      <c r="M343" s="9" t="str">
        <f t="shared" si="36"/>
        <v>Earth</v>
      </c>
      <c r="N343" s="9">
        <f t="shared" si="37"/>
        <v>5</v>
      </c>
      <c r="O343" s="9">
        <v>20</v>
      </c>
      <c r="P343" s="9">
        <f t="shared" si="41"/>
        <v>15</v>
      </c>
      <c r="Q343" s="9" t="str">
        <f t="shared" si="38"/>
        <v>CA</v>
      </c>
      <c r="R343" s="9" t="str">
        <f t="shared" si="39"/>
        <v>V</v>
      </c>
      <c r="S343" s="9" t="str">
        <f t="shared" si="40"/>
        <v>Medium</v>
      </c>
    </row>
    <row r="344" spans="1:19">
      <c r="A344" s="9" t="s">
        <v>710</v>
      </c>
      <c r="B344" s="9">
        <v>5</v>
      </c>
      <c r="C344" s="9">
        <f t="shared" si="35"/>
        <v>15</v>
      </c>
      <c r="D344" s="9" t="s">
        <v>102</v>
      </c>
      <c r="E344" s="9">
        <v>20</v>
      </c>
      <c r="F344" s="9" t="s">
        <v>28</v>
      </c>
      <c r="G344" s="9">
        <v>1</v>
      </c>
      <c r="H344" s="9"/>
      <c r="I344" s="9"/>
      <c r="J344" s="9" t="s">
        <v>4947</v>
      </c>
      <c r="K344" s="9" t="s">
        <v>4948</v>
      </c>
      <c r="L344" s="9" t="s">
        <v>5298</v>
      </c>
      <c r="M344" s="9" t="str">
        <f t="shared" si="36"/>
        <v>Fire</v>
      </c>
      <c r="N344" s="9">
        <f t="shared" si="37"/>
        <v>5</v>
      </c>
      <c r="O344" s="9">
        <v>20</v>
      </c>
      <c r="P344" s="9">
        <f t="shared" si="41"/>
        <v>15</v>
      </c>
      <c r="Q344" s="9" t="str">
        <f t="shared" si="38"/>
        <v>DR</v>
      </c>
      <c r="R344" s="9" t="str">
        <f t="shared" si="39"/>
        <v>V</v>
      </c>
      <c r="S344" s="9" t="str">
        <f t="shared" si="40"/>
        <v>Medium</v>
      </c>
    </row>
    <row r="345" spans="1:19">
      <c r="A345" s="9" t="s">
        <v>129</v>
      </c>
      <c r="B345" s="9">
        <v>5</v>
      </c>
      <c r="C345" s="9">
        <f t="shared" si="35"/>
        <v>13</v>
      </c>
      <c r="D345" s="9" t="s">
        <v>95</v>
      </c>
      <c r="E345" s="9">
        <v>20</v>
      </c>
      <c r="F345" s="9" t="s">
        <v>29</v>
      </c>
      <c r="G345" s="9">
        <v>1</v>
      </c>
      <c r="H345" s="9" t="s">
        <v>4946</v>
      </c>
      <c r="I345" s="9"/>
      <c r="J345" s="9" t="s">
        <v>4947</v>
      </c>
      <c r="K345" s="9" t="s">
        <v>4944</v>
      </c>
      <c r="L345" s="9" t="s">
        <v>5297</v>
      </c>
      <c r="M345" s="9" t="str">
        <f t="shared" si="36"/>
        <v>Wood</v>
      </c>
      <c r="N345" s="9">
        <f t="shared" si="37"/>
        <v>5</v>
      </c>
      <c r="O345" s="9">
        <v>20</v>
      </c>
      <c r="P345" s="9">
        <f t="shared" si="41"/>
        <v>13</v>
      </c>
      <c r="Q345" s="9" t="str">
        <f t="shared" si="38"/>
        <v>BL</v>
      </c>
      <c r="R345" s="9" t="str">
        <f t="shared" si="39"/>
        <v>V</v>
      </c>
      <c r="S345" s="9" t="str">
        <f t="shared" si="40"/>
        <v>Fast</v>
      </c>
    </row>
    <row r="346" spans="1:19">
      <c r="A346" s="9" t="s">
        <v>423</v>
      </c>
      <c r="B346" s="9">
        <v>5</v>
      </c>
      <c r="C346" s="9">
        <f t="shared" si="35"/>
        <v>13</v>
      </c>
      <c r="D346" s="9" t="s">
        <v>81</v>
      </c>
      <c r="E346" s="9">
        <v>20</v>
      </c>
      <c r="F346" s="9" t="s">
        <v>29</v>
      </c>
      <c r="G346" s="9">
        <v>1</v>
      </c>
      <c r="H346" s="9"/>
      <c r="I346" s="9"/>
      <c r="J346" s="9" t="s">
        <v>4943</v>
      </c>
      <c r="K346" s="9" t="s">
        <v>4944</v>
      </c>
      <c r="L346" s="9" t="s">
        <v>5296</v>
      </c>
      <c r="M346" s="9" t="str">
        <f t="shared" si="36"/>
        <v>Wind</v>
      </c>
      <c r="N346" s="9">
        <f t="shared" si="37"/>
        <v>5</v>
      </c>
      <c r="O346" s="9">
        <v>20</v>
      </c>
      <c r="P346" s="9">
        <f t="shared" si="41"/>
        <v>13</v>
      </c>
      <c r="Q346" s="9" t="str">
        <f t="shared" si="38"/>
        <v>BL</v>
      </c>
      <c r="R346" s="9" t="str">
        <f t="shared" si="39"/>
        <v>真</v>
      </c>
      <c r="S346" s="9" t="str">
        <f t="shared" si="40"/>
        <v>Fast</v>
      </c>
    </row>
    <row r="347" spans="1:19">
      <c r="A347" s="9" t="s">
        <v>83</v>
      </c>
      <c r="B347" s="9">
        <v>5</v>
      </c>
      <c r="C347" s="9">
        <f t="shared" si="35"/>
        <v>13</v>
      </c>
      <c r="D347" s="9" t="s">
        <v>81</v>
      </c>
      <c r="E347" s="9">
        <v>20</v>
      </c>
      <c r="F347" s="9" t="s">
        <v>4945</v>
      </c>
      <c r="G347" s="9">
        <v>1</v>
      </c>
      <c r="H347" s="9" t="s">
        <v>4946</v>
      </c>
      <c r="I347" s="9"/>
      <c r="J347" s="9" t="s">
        <v>4943</v>
      </c>
      <c r="K347" s="9" t="s">
        <v>4944</v>
      </c>
      <c r="L347" s="9" t="s">
        <v>5295</v>
      </c>
      <c r="M347" s="9" t="str">
        <f t="shared" si="36"/>
        <v>Wind</v>
      </c>
      <c r="N347" s="9">
        <f t="shared" si="37"/>
        <v>5</v>
      </c>
      <c r="O347" s="9">
        <v>20</v>
      </c>
      <c r="P347" s="9">
        <f t="shared" si="41"/>
        <v>13</v>
      </c>
      <c r="Q347" s="9" t="str">
        <f t="shared" si="38"/>
        <v>DR</v>
      </c>
      <c r="R347" s="9" t="str">
        <f t="shared" si="39"/>
        <v>真</v>
      </c>
      <c r="S347" s="9" t="str">
        <f t="shared" si="40"/>
        <v>Fast</v>
      </c>
    </row>
    <row r="348" spans="1:19">
      <c r="A348" s="9" t="s">
        <v>295</v>
      </c>
      <c r="B348" s="9">
        <v>5</v>
      </c>
      <c r="C348" s="9">
        <f t="shared" si="35"/>
        <v>13</v>
      </c>
      <c r="D348" s="9" t="s">
        <v>73</v>
      </c>
      <c r="E348" s="9">
        <v>20</v>
      </c>
      <c r="F348" s="9" t="s">
        <v>28</v>
      </c>
      <c r="G348" s="9">
        <v>1</v>
      </c>
      <c r="H348" s="9"/>
      <c r="I348" s="9"/>
      <c r="J348" s="9" t="s">
        <v>4943</v>
      </c>
      <c r="K348" s="9" t="s">
        <v>4944</v>
      </c>
      <c r="L348" s="9" t="s">
        <v>5294</v>
      </c>
      <c r="M348" s="9" t="str">
        <f t="shared" si="36"/>
        <v>Earth</v>
      </c>
      <c r="N348" s="9">
        <f t="shared" si="37"/>
        <v>5</v>
      </c>
      <c r="O348" s="9">
        <v>20</v>
      </c>
      <c r="P348" s="9">
        <f t="shared" si="41"/>
        <v>13</v>
      </c>
      <c r="Q348" s="9" t="str">
        <f t="shared" si="38"/>
        <v>DR</v>
      </c>
      <c r="R348" s="9" t="str">
        <f t="shared" si="39"/>
        <v>真</v>
      </c>
      <c r="S348" s="9" t="str">
        <f t="shared" si="40"/>
        <v>Fast</v>
      </c>
    </row>
    <row r="349" spans="1:19">
      <c r="A349" s="9" t="s">
        <v>634</v>
      </c>
      <c r="B349" s="9">
        <v>5</v>
      </c>
      <c r="C349" s="9">
        <f t="shared" si="35"/>
        <v>13</v>
      </c>
      <c r="D349" s="9" t="s">
        <v>81</v>
      </c>
      <c r="E349" s="9">
        <v>20</v>
      </c>
      <c r="F349" s="9" t="s">
        <v>28</v>
      </c>
      <c r="G349" s="9">
        <v>1</v>
      </c>
      <c r="H349" s="9"/>
      <c r="I349" s="9"/>
      <c r="J349" s="9" t="s">
        <v>4943</v>
      </c>
      <c r="K349" s="9" t="s">
        <v>4944</v>
      </c>
      <c r="L349" s="9" t="s">
        <v>5293</v>
      </c>
      <c r="M349" s="9" t="str">
        <f t="shared" si="36"/>
        <v>Wind</v>
      </c>
      <c r="N349" s="9">
        <f t="shared" si="37"/>
        <v>5</v>
      </c>
      <c r="O349" s="9">
        <v>20</v>
      </c>
      <c r="P349" s="9">
        <f t="shared" si="41"/>
        <v>13</v>
      </c>
      <c r="Q349" s="9" t="str">
        <f t="shared" si="38"/>
        <v>DR</v>
      </c>
      <c r="R349" s="9" t="str">
        <f t="shared" si="39"/>
        <v>真</v>
      </c>
      <c r="S349" s="9" t="str">
        <f t="shared" si="40"/>
        <v>Fast</v>
      </c>
    </row>
    <row r="350" spans="1:19">
      <c r="A350" s="9" t="s">
        <v>776</v>
      </c>
      <c r="B350" s="9">
        <v>5</v>
      </c>
      <c r="C350" s="9">
        <f t="shared" si="35"/>
        <v>13</v>
      </c>
      <c r="D350" s="9" t="s">
        <v>102</v>
      </c>
      <c r="E350" s="9">
        <v>20</v>
      </c>
      <c r="F350" s="9" t="s">
        <v>4942</v>
      </c>
      <c r="G350" s="9"/>
      <c r="H350" s="9"/>
      <c r="I350" s="9"/>
      <c r="J350" s="9" t="s">
        <v>4943</v>
      </c>
      <c r="K350" s="9" t="s">
        <v>4944</v>
      </c>
      <c r="L350" s="9" t="s">
        <v>5292</v>
      </c>
      <c r="M350" s="9" t="str">
        <f t="shared" si="36"/>
        <v>Fire</v>
      </c>
      <c r="N350" s="9">
        <f t="shared" si="37"/>
        <v>5</v>
      </c>
      <c r="O350" s="9">
        <v>20</v>
      </c>
      <c r="P350" s="9">
        <f t="shared" si="41"/>
        <v>13</v>
      </c>
      <c r="Q350" s="9" t="str">
        <f t="shared" si="38"/>
        <v>P1</v>
      </c>
      <c r="R350" s="9" t="str">
        <f t="shared" si="39"/>
        <v>真</v>
      </c>
      <c r="S350" s="9" t="str">
        <f t="shared" si="40"/>
        <v>Fast</v>
      </c>
    </row>
    <row r="351" spans="1:19">
      <c r="A351" s="9" t="s">
        <v>232</v>
      </c>
      <c r="B351" s="9">
        <v>5</v>
      </c>
      <c r="C351" s="9">
        <f t="shared" si="35"/>
        <v>13</v>
      </c>
      <c r="D351" s="9" t="s">
        <v>95</v>
      </c>
      <c r="E351" s="9">
        <v>20</v>
      </c>
      <c r="F351" s="9" t="s">
        <v>28</v>
      </c>
      <c r="G351" s="9">
        <v>1</v>
      </c>
      <c r="H351" s="9"/>
      <c r="I351" s="9"/>
      <c r="J351" s="9" t="s">
        <v>4943</v>
      </c>
      <c r="K351" s="9" t="s">
        <v>4944</v>
      </c>
      <c r="L351" s="9" t="s">
        <v>5291</v>
      </c>
      <c r="M351" s="9" t="str">
        <f t="shared" si="36"/>
        <v>Wood</v>
      </c>
      <c r="N351" s="9">
        <f t="shared" si="37"/>
        <v>5</v>
      </c>
      <c r="O351" s="9">
        <v>20</v>
      </c>
      <c r="P351" s="9">
        <f t="shared" si="41"/>
        <v>13</v>
      </c>
      <c r="Q351" s="9" t="str">
        <f t="shared" si="38"/>
        <v>DR</v>
      </c>
      <c r="R351" s="9" t="str">
        <f t="shared" si="39"/>
        <v>真</v>
      </c>
      <c r="S351" s="9" t="str">
        <f t="shared" si="40"/>
        <v>Fast</v>
      </c>
    </row>
    <row r="352" spans="1:19">
      <c r="A352" s="9" t="s">
        <v>321</v>
      </c>
      <c r="B352" s="9">
        <v>5</v>
      </c>
      <c r="C352" s="9">
        <f t="shared" si="35"/>
        <v>13</v>
      </c>
      <c r="D352" s="9" t="s">
        <v>73</v>
      </c>
      <c r="E352" s="9">
        <v>20</v>
      </c>
      <c r="F352" s="9" t="s">
        <v>4945</v>
      </c>
      <c r="G352" s="9">
        <v>1</v>
      </c>
      <c r="H352" s="9"/>
      <c r="I352" s="9"/>
      <c r="J352" s="9" t="s">
        <v>4943</v>
      </c>
      <c r="K352" s="9" t="s">
        <v>4944</v>
      </c>
      <c r="L352" s="9" t="s">
        <v>5290</v>
      </c>
      <c r="M352" s="9" t="str">
        <f t="shared" si="36"/>
        <v>Earth</v>
      </c>
      <c r="N352" s="9">
        <f t="shared" si="37"/>
        <v>5</v>
      </c>
      <c r="O352" s="9">
        <v>20</v>
      </c>
      <c r="P352" s="9">
        <f>C352</f>
        <v>13</v>
      </c>
      <c r="Q352" s="9" t="str">
        <f t="shared" si="38"/>
        <v>DR</v>
      </c>
      <c r="R352" s="9" t="str">
        <f t="shared" si="39"/>
        <v>真</v>
      </c>
      <c r="S352" s="9" t="str">
        <f t="shared" si="40"/>
        <v>Fast</v>
      </c>
    </row>
    <row r="353" spans="1:19">
      <c r="A353" s="9" t="s">
        <v>5017</v>
      </c>
      <c r="B353" s="9">
        <v>0</v>
      </c>
      <c r="C353" s="9">
        <v>0</v>
      </c>
      <c r="D353" s="9" t="s">
        <v>5017</v>
      </c>
      <c r="E353" s="9">
        <v>0</v>
      </c>
      <c r="F353" s="9" t="s">
        <v>5017</v>
      </c>
      <c r="G353" s="9"/>
      <c r="H353" s="9"/>
      <c r="I353" s="9"/>
      <c r="J353" s="9"/>
      <c r="K353" s="9"/>
      <c r="L353" s="9" t="s">
        <v>5017</v>
      </c>
      <c r="M353" s="9" t="s">
        <v>5017</v>
      </c>
      <c r="N353" s="9">
        <v>0</v>
      </c>
      <c r="O353" s="9">
        <v>0</v>
      </c>
      <c r="P353" s="9">
        <v>0</v>
      </c>
      <c r="Q353" s="9" t="s">
        <v>5435</v>
      </c>
      <c r="R353" s="9"/>
      <c r="S353" s="9"/>
    </row>
    <row r="354" spans="1:19">
      <c r="A354" s="9" t="s">
        <v>5018</v>
      </c>
      <c r="B354" s="9">
        <v>0</v>
      </c>
      <c r="C354" s="9">
        <v>0</v>
      </c>
      <c r="D354" s="9" t="s">
        <v>5017</v>
      </c>
      <c r="E354" s="9">
        <v>0</v>
      </c>
      <c r="F354" s="9" t="s">
        <v>5017</v>
      </c>
      <c r="G354" s="9"/>
      <c r="H354" s="9"/>
      <c r="I354" s="9"/>
      <c r="J354" s="9"/>
      <c r="K354" s="9"/>
      <c r="L354" s="9" t="s">
        <v>5462</v>
      </c>
      <c r="M354" s="9" t="s">
        <v>5017</v>
      </c>
      <c r="N354" s="9">
        <v>0</v>
      </c>
      <c r="O354" s="9">
        <v>0</v>
      </c>
      <c r="P354" s="9">
        <v>0</v>
      </c>
      <c r="Q354" s="9" t="s">
        <v>5435</v>
      </c>
      <c r="R354" s="9"/>
      <c r="S354" s="9"/>
    </row>
    <row r="355" spans="1:19">
      <c r="A355" s="9" t="s">
        <v>5011</v>
      </c>
      <c r="B355" s="9">
        <v>0</v>
      </c>
      <c r="C355" s="9">
        <v>0</v>
      </c>
      <c r="D355" s="9" t="s">
        <v>5017</v>
      </c>
      <c r="E355" s="9">
        <v>0</v>
      </c>
      <c r="F355" s="9" t="s">
        <v>5017</v>
      </c>
      <c r="G355" s="9"/>
      <c r="H355" s="9"/>
      <c r="I355" s="9"/>
      <c r="J355" s="9"/>
      <c r="K355" s="9"/>
      <c r="L355" s="9" t="s">
        <v>5438</v>
      </c>
      <c r="M355" s="9" t="s">
        <v>5017</v>
      </c>
      <c r="N355" s="9">
        <v>0</v>
      </c>
      <c r="O355" s="9">
        <v>0</v>
      </c>
      <c r="P355" s="9">
        <v>0</v>
      </c>
      <c r="Q355" s="9" t="s">
        <v>5435</v>
      </c>
      <c r="R355" s="9"/>
      <c r="S355" s="9"/>
    </row>
    <row r="356" spans="1:19">
      <c r="A356" s="9" t="s">
        <v>5025</v>
      </c>
      <c r="B356" s="9">
        <v>0</v>
      </c>
      <c r="C356" s="9">
        <v>0</v>
      </c>
      <c r="D356" s="9" t="s">
        <v>5017</v>
      </c>
      <c r="E356" s="9">
        <v>0</v>
      </c>
      <c r="F356" s="9" t="s">
        <v>5017</v>
      </c>
      <c r="G356" s="9"/>
      <c r="H356" s="9"/>
      <c r="I356" s="9"/>
      <c r="J356" s="9"/>
      <c r="K356" s="9"/>
      <c r="L356" s="9" t="s">
        <v>5436</v>
      </c>
      <c r="M356" s="9" t="s">
        <v>5017</v>
      </c>
      <c r="N356" s="9">
        <v>0</v>
      </c>
      <c r="O356" s="9">
        <v>0</v>
      </c>
      <c r="P356" s="9">
        <v>0</v>
      </c>
      <c r="Q356" s="9" t="s">
        <v>5435</v>
      </c>
      <c r="R356" s="9"/>
      <c r="S356" s="9"/>
    </row>
    <row r="357" spans="1:19">
      <c r="A357" s="9" t="s">
        <v>5024</v>
      </c>
      <c r="B357" s="9">
        <v>0</v>
      </c>
      <c r="C357" s="9">
        <v>0</v>
      </c>
      <c r="D357" s="9" t="s">
        <v>5017</v>
      </c>
      <c r="E357" s="9">
        <v>0</v>
      </c>
      <c r="F357" s="9" t="s">
        <v>5017</v>
      </c>
      <c r="G357" s="9"/>
      <c r="H357" s="9"/>
      <c r="I357" s="9"/>
      <c r="J357" s="9"/>
      <c r="K357" s="9"/>
      <c r="L357" s="9" t="s">
        <v>5437</v>
      </c>
      <c r="M357" s="9" t="s">
        <v>5017</v>
      </c>
      <c r="N357" s="9">
        <v>0</v>
      </c>
      <c r="O357" s="9">
        <v>0</v>
      </c>
      <c r="P357" s="9">
        <v>0</v>
      </c>
      <c r="Q357" s="9" t="s">
        <v>5435</v>
      </c>
      <c r="R357" s="9"/>
      <c r="S357" s="9"/>
    </row>
    <row r="358" spans="1:19">
      <c r="A358" s="9" t="s">
        <v>170</v>
      </c>
      <c r="B358" s="9">
        <v>0</v>
      </c>
      <c r="C358" s="9">
        <v>0</v>
      </c>
      <c r="D358" s="9" t="s">
        <v>5017</v>
      </c>
      <c r="E358" s="9">
        <v>0</v>
      </c>
      <c r="F358" s="9" t="s">
        <v>5017</v>
      </c>
      <c r="G358" s="9"/>
      <c r="H358" s="9"/>
      <c r="I358" s="9"/>
      <c r="J358" s="9"/>
      <c r="K358" s="9"/>
      <c r="L358" s="9" t="s">
        <v>5450</v>
      </c>
      <c r="M358" s="9" t="s">
        <v>5017</v>
      </c>
      <c r="N358" s="9">
        <v>0</v>
      </c>
      <c r="O358" s="9">
        <v>0</v>
      </c>
      <c r="P358" s="9">
        <v>0</v>
      </c>
      <c r="Q358" s="9" t="s">
        <v>5435</v>
      </c>
      <c r="R358" s="9"/>
      <c r="S358" s="9"/>
    </row>
    <row r="359" spans="1:19">
      <c r="A359" s="9" t="s">
        <v>2422</v>
      </c>
      <c r="B359" s="9">
        <v>0</v>
      </c>
      <c r="C359" s="9">
        <v>0</v>
      </c>
      <c r="D359" s="9" t="s">
        <v>5017</v>
      </c>
      <c r="E359" s="9">
        <v>0</v>
      </c>
      <c r="F359" s="9" t="s">
        <v>5017</v>
      </c>
      <c r="G359" s="9"/>
      <c r="H359" s="9"/>
      <c r="I359" s="9"/>
      <c r="J359" s="9"/>
      <c r="K359" s="9"/>
      <c r="L359" s="9" t="s">
        <v>5451</v>
      </c>
      <c r="M359" s="9" t="s">
        <v>5017</v>
      </c>
      <c r="N359" s="9">
        <v>0</v>
      </c>
      <c r="O359" s="9">
        <v>0</v>
      </c>
      <c r="P359" s="9">
        <v>0</v>
      </c>
      <c r="Q359" s="9" t="s">
        <v>5435</v>
      </c>
      <c r="R359" s="9"/>
      <c r="S359" s="9"/>
    </row>
    <row r="360" spans="1:19">
      <c r="A360" s="9" t="s">
        <v>644</v>
      </c>
      <c r="B360" s="9">
        <v>0</v>
      </c>
      <c r="C360" s="9">
        <v>0</v>
      </c>
      <c r="D360" s="9" t="s">
        <v>5017</v>
      </c>
      <c r="E360" s="9">
        <v>0</v>
      </c>
      <c r="F360" s="9" t="s">
        <v>5017</v>
      </c>
      <c r="G360" s="9"/>
      <c r="H360" s="9"/>
      <c r="I360" s="9"/>
      <c r="J360" s="9"/>
      <c r="K360" s="9"/>
      <c r="L360" s="9" t="s">
        <v>5461</v>
      </c>
      <c r="M360" s="9" t="s">
        <v>5017</v>
      </c>
      <c r="N360" s="9">
        <v>0</v>
      </c>
      <c r="O360" s="9">
        <v>0</v>
      </c>
      <c r="P360" s="9">
        <v>0</v>
      </c>
      <c r="Q360" s="9" t="s">
        <v>5435</v>
      </c>
      <c r="R360" s="9"/>
      <c r="S360" s="9"/>
    </row>
    <row r="361" spans="1:19">
      <c r="A361" s="9" t="s">
        <v>978</v>
      </c>
      <c r="B361" s="9">
        <v>0</v>
      </c>
      <c r="C361" s="9">
        <v>0</v>
      </c>
      <c r="D361" s="9" t="s">
        <v>5017</v>
      </c>
      <c r="E361" s="9">
        <v>0</v>
      </c>
      <c r="F361" s="9" t="s">
        <v>5017</v>
      </c>
      <c r="G361" s="9"/>
      <c r="H361" s="9"/>
      <c r="I361" s="9"/>
      <c r="J361" s="9"/>
      <c r="K361" s="9"/>
      <c r="L361" s="9" t="s">
        <v>5439</v>
      </c>
      <c r="M361" s="9" t="s">
        <v>5017</v>
      </c>
      <c r="N361" s="9">
        <v>0</v>
      </c>
      <c r="O361" s="9">
        <v>0</v>
      </c>
      <c r="P361" s="9">
        <v>0</v>
      </c>
      <c r="Q361" s="9" t="s">
        <v>5435</v>
      </c>
      <c r="R361" s="9"/>
      <c r="S361" s="9"/>
    </row>
    <row r="362" spans="1:19">
      <c r="A362" s="9" t="s">
        <v>5012</v>
      </c>
      <c r="B362" s="9">
        <v>0</v>
      </c>
      <c r="C362" s="9">
        <v>0</v>
      </c>
      <c r="D362" s="9" t="s">
        <v>5017</v>
      </c>
      <c r="E362" s="9">
        <v>0</v>
      </c>
      <c r="F362" s="9" t="s">
        <v>5017</v>
      </c>
      <c r="G362" s="9"/>
      <c r="H362" s="9"/>
      <c r="I362" s="9"/>
      <c r="J362" s="9"/>
      <c r="K362" s="9"/>
      <c r="L362" s="9" t="s">
        <v>5440</v>
      </c>
      <c r="M362" s="9" t="s">
        <v>5017</v>
      </c>
      <c r="N362" s="9">
        <v>0</v>
      </c>
      <c r="O362" s="9">
        <v>0</v>
      </c>
      <c r="P362" s="9">
        <v>0</v>
      </c>
      <c r="Q362" s="9" t="s">
        <v>5435</v>
      </c>
      <c r="R362" s="9"/>
      <c r="S362" s="9"/>
    </row>
    <row r="363" spans="1:19">
      <c r="A363" s="9" t="s">
        <v>5008</v>
      </c>
      <c r="B363" s="9">
        <v>0</v>
      </c>
      <c r="C363" s="9">
        <v>0</v>
      </c>
      <c r="D363" s="9" t="s">
        <v>5017</v>
      </c>
      <c r="E363" s="9">
        <v>0</v>
      </c>
      <c r="F363" s="9" t="s">
        <v>5017</v>
      </c>
      <c r="G363" s="9"/>
      <c r="H363" s="9"/>
      <c r="I363" s="9"/>
      <c r="J363" s="9"/>
      <c r="K363" s="9"/>
      <c r="L363" s="9" t="s">
        <v>5441</v>
      </c>
      <c r="M363" s="9" t="s">
        <v>5017</v>
      </c>
      <c r="N363" s="9">
        <v>0</v>
      </c>
      <c r="O363" s="9">
        <v>0</v>
      </c>
      <c r="P363" s="9">
        <v>0</v>
      </c>
      <c r="Q363" s="9" t="s">
        <v>5435</v>
      </c>
      <c r="R363" s="9"/>
      <c r="S363" s="9"/>
    </row>
    <row r="364" spans="1:19">
      <c r="A364" s="9" t="s">
        <v>602</v>
      </c>
      <c r="B364" s="9">
        <v>0</v>
      </c>
      <c r="C364" s="9">
        <v>0</v>
      </c>
      <c r="D364" s="9" t="s">
        <v>5017</v>
      </c>
      <c r="E364" s="9">
        <v>0</v>
      </c>
      <c r="F364" s="9" t="s">
        <v>5017</v>
      </c>
      <c r="G364" s="9"/>
      <c r="H364" s="9"/>
      <c r="I364" s="9"/>
      <c r="J364" s="9"/>
      <c r="K364" s="9"/>
      <c r="L364" s="9" t="s">
        <v>5442</v>
      </c>
      <c r="M364" s="9" t="s">
        <v>5017</v>
      </c>
      <c r="N364" s="9">
        <v>0</v>
      </c>
      <c r="O364" s="9">
        <v>0</v>
      </c>
      <c r="P364" s="9">
        <v>0</v>
      </c>
      <c r="Q364" s="9" t="s">
        <v>5435</v>
      </c>
      <c r="R364" s="9"/>
      <c r="S364" s="9"/>
    </row>
    <row r="365" spans="1:19">
      <c r="A365" s="9" t="s">
        <v>599</v>
      </c>
      <c r="B365" s="9">
        <v>0</v>
      </c>
      <c r="C365" s="9">
        <v>0</v>
      </c>
      <c r="D365" s="9" t="s">
        <v>5017</v>
      </c>
      <c r="E365" s="9">
        <v>0</v>
      </c>
      <c r="F365" s="9" t="s">
        <v>5017</v>
      </c>
      <c r="G365" s="9"/>
      <c r="H365" s="9"/>
      <c r="I365" s="9"/>
      <c r="J365" s="9"/>
      <c r="K365" s="9"/>
      <c r="L365" s="9" t="s">
        <v>5443</v>
      </c>
      <c r="M365" s="9" t="s">
        <v>5017</v>
      </c>
      <c r="N365" s="9">
        <v>0</v>
      </c>
      <c r="O365" s="9">
        <v>0</v>
      </c>
      <c r="P365" s="9">
        <v>0</v>
      </c>
      <c r="Q365" s="9" t="s">
        <v>5435</v>
      </c>
      <c r="R365" s="9"/>
      <c r="S365" s="9"/>
    </row>
    <row r="366" spans="1:19">
      <c r="A366" s="9" t="s">
        <v>130</v>
      </c>
      <c r="B366" s="9">
        <v>0</v>
      </c>
      <c r="C366" s="9">
        <v>0</v>
      </c>
      <c r="D366" s="9" t="s">
        <v>5017</v>
      </c>
      <c r="E366" s="9">
        <v>0</v>
      </c>
      <c r="F366" s="9" t="s">
        <v>5017</v>
      </c>
      <c r="G366" s="9"/>
      <c r="H366" s="9"/>
      <c r="I366" s="9"/>
      <c r="J366" s="9"/>
      <c r="K366" s="9"/>
      <c r="L366" s="9" t="s">
        <v>5444</v>
      </c>
      <c r="M366" s="9" t="s">
        <v>5017</v>
      </c>
      <c r="N366" s="9">
        <v>0</v>
      </c>
      <c r="O366" s="9">
        <v>0</v>
      </c>
      <c r="P366" s="9">
        <v>0</v>
      </c>
      <c r="Q366" s="9" t="s">
        <v>5435</v>
      </c>
      <c r="R366" s="9"/>
      <c r="S366" s="9"/>
    </row>
    <row r="367" spans="1:19">
      <c r="A367" s="9" t="s">
        <v>516</v>
      </c>
      <c r="B367" s="9">
        <v>0</v>
      </c>
      <c r="C367" s="9">
        <v>0</v>
      </c>
      <c r="D367" s="9" t="s">
        <v>5017</v>
      </c>
      <c r="E367" s="9">
        <v>0</v>
      </c>
      <c r="F367" s="9" t="s">
        <v>5017</v>
      </c>
      <c r="G367" s="9"/>
      <c r="H367" s="9"/>
      <c r="I367" s="9"/>
      <c r="J367" s="9"/>
      <c r="K367" s="9"/>
      <c r="L367" s="9" t="s">
        <v>5445</v>
      </c>
      <c r="M367" s="9" t="s">
        <v>5017</v>
      </c>
      <c r="N367" s="9">
        <v>0</v>
      </c>
      <c r="O367" s="9">
        <v>0</v>
      </c>
      <c r="P367" s="9">
        <v>0</v>
      </c>
      <c r="Q367" s="9" t="s">
        <v>5435</v>
      </c>
      <c r="R367" s="9"/>
      <c r="S367" s="9"/>
    </row>
    <row r="368" spans="1:19">
      <c r="A368" s="9" t="s">
        <v>5013</v>
      </c>
      <c r="B368" s="9">
        <v>0</v>
      </c>
      <c r="C368" s="9">
        <v>0</v>
      </c>
      <c r="D368" s="9" t="s">
        <v>5017</v>
      </c>
      <c r="E368" s="9">
        <v>0</v>
      </c>
      <c r="F368" s="9" t="s">
        <v>5017</v>
      </c>
      <c r="G368" s="9"/>
      <c r="H368" s="9"/>
      <c r="I368" s="9"/>
      <c r="J368" s="9"/>
      <c r="K368" s="9"/>
      <c r="L368" s="17" t="s">
        <v>5460</v>
      </c>
      <c r="M368" s="9" t="s">
        <v>5017</v>
      </c>
      <c r="N368" s="9">
        <v>0</v>
      </c>
      <c r="O368" s="9">
        <v>0</v>
      </c>
      <c r="P368" s="9">
        <v>0</v>
      </c>
      <c r="Q368" s="9" t="s">
        <v>5435</v>
      </c>
      <c r="R368" s="9"/>
      <c r="S368" s="9"/>
    </row>
    <row r="369" spans="1:19">
      <c r="A369" s="9" t="s">
        <v>1115</v>
      </c>
      <c r="B369" s="9">
        <v>0</v>
      </c>
      <c r="C369" s="9">
        <v>0</v>
      </c>
      <c r="D369" s="9" t="s">
        <v>5017</v>
      </c>
      <c r="E369" s="9">
        <v>0</v>
      </c>
      <c r="F369" s="9" t="s">
        <v>5017</v>
      </c>
      <c r="G369" s="9"/>
      <c r="H369" s="9"/>
      <c r="I369" s="9"/>
      <c r="J369" s="9"/>
      <c r="K369" s="9"/>
      <c r="L369" s="9" t="s">
        <v>5446</v>
      </c>
      <c r="M369" s="9" t="s">
        <v>5017</v>
      </c>
      <c r="N369" s="9">
        <v>0</v>
      </c>
      <c r="O369" s="9">
        <v>0</v>
      </c>
      <c r="P369" s="9">
        <v>0</v>
      </c>
      <c r="Q369" s="9" t="s">
        <v>5435</v>
      </c>
      <c r="R369" s="9"/>
      <c r="S369" s="9"/>
    </row>
    <row r="370" spans="1:19">
      <c r="A370" s="9" t="s">
        <v>5007</v>
      </c>
      <c r="B370" s="9">
        <v>0</v>
      </c>
      <c r="C370" s="9">
        <v>0</v>
      </c>
      <c r="D370" s="9" t="s">
        <v>5017</v>
      </c>
      <c r="E370" s="9">
        <v>0</v>
      </c>
      <c r="F370" s="9" t="s">
        <v>5017</v>
      </c>
      <c r="G370" s="9"/>
      <c r="H370" s="9"/>
      <c r="I370" s="9"/>
      <c r="J370" s="9"/>
      <c r="K370" s="9"/>
      <c r="L370" s="9" t="s">
        <v>5447</v>
      </c>
      <c r="M370" s="9" t="s">
        <v>5017</v>
      </c>
      <c r="N370" s="9">
        <v>0</v>
      </c>
      <c r="O370" s="9">
        <v>0</v>
      </c>
      <c r="P370" s="9">
        <v>0</v>
      </c>
      <c r="Q370" s="9" t="s">
        <v>5435</v>
      </c>
      <c r="R370" s="9"/>
      <c r="S370" s="9"/>
    </row>
    <row r="371" spans="1:19">
      <c r="A371" s="9" t="s">
        <v>2494</v>
      </c>
      <c r="B371" s="9">
        <v>0</v>
      </c>
      <c r="C371" s="9">
        <v>0</v>
      </c>
      <c r="D371" s="9" t="s">
        <v>5017</v>
      </c>
      <c r="E371" s="9">
        <v>0</v>
      </c>
      <c r="F371" s="9" t="s">
        <v>5017</v>
      </c>
      <c r="G371" s="9"/>
      <c r="H371" s="9"/>
      <c r="I371" s="9"/>
      <c r="J371" s="9"/>
      <c r="K371" s="9"/>
      <c r="L371" s="9" t="s">
        <v>5448</v>
      </c>
      <c r="M371" s="9" t="s">
        <v>5017</v>
      </c>
      <c r="N371" s="9">
        <v>0</v>
      </c>
      <c r="O371" s="9">
        <v>0</v>
      </c>
      <c r="P371" s="9">
        <v>0</v>
      </c>
      <c r="Q371" s="9" t="s">
        <v>5435</v>
      </c>
      <c r="R371" s="9"/>
      <c r="S371" s="9"/>
    </row>
    <row r="372" spans="1:19">
      <c r="A372" s="9" t="s">
        <v>105</v>
      </c>
      <c r="B372" s="9">
        <v>0</v>
      </c>
      <c r="C372" s="9">
        <v>0</v>
      </c>
      <c r="D372" s="9" t="s">
        <v>5017</v>
      </c>
      <c r="E372" s="9">
        <v>0</v>
      </c>
      <c r="F372" s="9" t="s">
        <v>5017</v>
      </c>
      <c r="G372" s="9"/>
      <c r="H372" s="9"/>
      <c r="I372" s="9"/>
      <c r="J372" s="9"/>
      <c r="K372" s="9"/>
      <c r="L372" s="9" t="s">
        <v>5449</v>
      </c>
      <c r="M372" s="9" t="s">
        <v>5017</v>
      </c>
      <c r="N372" s="9">
        <v>0</v>
      </c>
      <c r="O372" s="9">
        <v>0</v>
      </c>
      <c r="P372" s="9">
        <v>0</v>
      </c>
      <c r="Q372" s="9" t="s">
        <v>5435</v>
      </c>
      <c r="R372" s="9"/>
      <c r="S372" s="9"/>
    </row>
    <row r="373" spans="1:19">
      <c r="A373" s="9" t="s">
        <v>842</v>
      </c>
      <c r="B373" s="9">
        <v>0</v>
      </c>
      <c r="C373" s="9">
        <v>0</v>
      </c>
      <c r="D373" s="9" t="s">
        <v>5017</v>
      </c>
      <c r="E373" s="9">
        <v>0</v>
      </c>
      <c r="F373" s="9" t="s">
        <v>5017</v>
      </c>
      <c r="G373" s="9"/>
      <c r="H373" s="9"/>
      <c r="I373" s="9"/>
      <c r="J373" s="9"/>
      <c r="K373" s="9"/>
      <c r="L373" s="9" t="s">
        <v>5457</v>
      </c>
      <c r="M373" s="9" t="s">
        <v>5017</v>
      </c>
      <c r="N373" s="9">
        <v>0</v>
      </c>
      <c r="O373" s="9">
        <v>0</v>
      </c>
      <c r="P373" s="9">
        <v>0</v>
      </c>
      <c r="Q373" s="9" t="s">
        <v>5435</v>
      </c>
      <c r="R373" s="9"/>
      <c r="S373" s="9"/>
    </row>
    <row r="374" spans="1:19">
      <c r="A374" s="9" t="s">
        <v>220</v>
      </c>
      <c r="B374" s="9">
        <v>0</v>
      </c>
      <c r="C374" s="9">
        <v>0</v>
      </c>
      <c r="D374" s="9" t="s">
        <v>5017</v>
      </c>
      <c r="E374" s="9">
        <v>0</v>
      </c>
      <c r="F374" s="9" t="s">
        <v>5017</v>
      </c>
      <c r="G374" s="9"/>
      <c r="H374" s="9"/>
      <c r="I374" s="9"/>
      <c r="J374" s="9"/>
      <c r="K374" s="9"/>
      <c r="L374" s="9" t="s">
        <v>5456</v>
      </c>
      <c r="M374" s="9" t="s">
        <v>5017</v>
      </c>
      <c r="N374" s="9">
        <v>0</v>
      </c>
      <c r="O374" s="9">
        <v>0</v>
      </c>
      <c r="P374" s="9">
        <v>0</v>
      </c>
      <c r="Q374" s="9" t="s">
        <v>5435</v>
      </c>
      <c r="R374" s="9"/>
      <c r="S374" s="9"/>
    </row>
    <row r="375" spans="1:19">
      <c r="A375" s="9" t="s">
        <v>5014</v>
      </c>
      <c r="B375" s="9">
        <v>0</v>
      </c>
      <c r="C375" s="9">
        <v>0</v>
      </c>
      <c r="D375" s="9" t="s">
        <v>5017</v>
      </c>
      <c r="E375" s="9">
        <v>0</v>
      </c>
      <c r="F375" s="9" t="s">
        <v>5017</v>
      </c>
      <c r="G375" s="9"/>
      <c r="H375" s="9"/>
      <c r="I375" s="9"/>
      <c r="J375" s="9"/>
      <c r="K375" s="9"/>
      <c r="L375" s="9" t="s">
        <v>5458</v>
      </c>
      <c r="M375" s="9" t="s">
        <v>5017</v>
      </c>
      <c r="N375" s="9">
        <v>0</v>
      </c>
      <c r="O375" s="9">
        <v>0</v>
      </c>
      <c r="P375" s="9">
        <v>0</v>
      </c>
      <c r="Q375" s="9" t="s">
        <v>5435</v>
      </c>
      <c r="R375" s="9"/>
      <c r="S375" s="9"/>
    </row>
    <row r="376" spans="1:19">
      <c r="A376" s="9" t="s">
        <v>5015</v>
      </c>
      <c r="B376" s="9">
        <v>0</v>
      </c>
      <c r="C376" s="9">
        <v>0</v>
      </c>
      <c r="D376" s="9" t="s">
        <v>5017</v>
      </c>
      <c r="E376" s="9">
        <v>0</v>
      </c>
      <c r="F376" s="9" t="s">
        <v>5017</v>
      </c>
      <c r="G376" s="9"/>
      <c r="H376" s="9"/>
      <c r="I376" s="9"/>
      <c r="J376" s="9"/>
      <c r="K376" s="9"/>
      <c r="L376" s="9" t="s">
        <v>5452</v>
      </c>
      <c r="M376" s="9" t="s">
        <v>5017</v>
      </c>
      <c r="N376" s="9">
        <v>0</v>
      </c>
      <c r="O376" s="9">
        <v>0</v>
      </c>
      <c r="P376" s="9">
        <v>0</v>
      </c>
      <c r="Q376" s="9" t="s">
        <v>5435</v>
      </c>
      <c r="R376" s="9"/>
      <c r="S376" s="9"/>
    </row>
    <row r="377" spans="1:19">
      <c r="A377" s="9" t="s">
        <v>268</v>
      </c>
      <c r="B377" s="9">
        <v>0</v>
      </c>
      <c r="C377" s="9">
        <v>0</v>
      </c>
      <c r="D377" s="9" t="s">
        <v>5017</v>
      </c>
      <c r="E377" s="9">
        <v>0</v>
      </c>
      <c r="F377" s="9" t="s">
        <v>5017</v>
      </c>
      <c r="G377" s="9"/>
      <c r="H377" s="9"/>
      <c r="I377" s="9"/>
      <c r="J377" s="9"/>
      <c r="K377" s="9"/>
      <c r="L377" s="9" t="s">
        <v>5453</v>
      </c>
      <c r="M377" s="9" t="s">
        <v>5017</v>
      </c>
      <c r="N377" s="9">
        <v>0</v>
      </c>
      <c r="O377" s="9">
        <v>0</v>
      </c>
      <c r="P377" s="9">
        <v>0</v>
      </c>
      <c r="Q377" s="9" t="s">
        <v>5435</v>
      </c>
      <c r="R377" s="9"/>
      <c r="S377" s="9"/>
    </row>
    <row r="378" spans="1:19">
      <c r="A378" s="9" t="s">
        <v>147</v>
      </c>
      <c r="B378" s="9">
        <v>0</v>
      </c>
      <c r="C378" s="9">
        <v>0</v>
      </c>
      <c r="D378" s="9" t="s">
        <v>5017</v>
      </c>
      <c r="E378" s="9">
        <v>0</v>
      </c>
      <c r="F378" s="9" t="s">
        <v>5017</v>
      </c>
      <c r="G378" s="9"/>
      <c r="H378" s="9"/>
      <c r="I378" s="9"/>
      <c r="J378" s="9"/>
      <c r="K378" s="9"/>
      <c r="L378" s="9" t="s">
        <v>5455</v>
      </c>
      <c r="M378" s="9" t="s">
        <v>5017</v>
      </c>
      <c r="N378" s="9">
        <v>0</v>
      </c>
      <c r="O378" s="9">
        <v>0</v>
      </c>
      <c r="P378" s="9">
        <v>0</v>
      </c>
      <c r="Q378" s="9" t="s">
        <v>5435</v>
      </c>
      <c r="R378" s="9"/>
      <c r="S378" s="9"/>
    </row>
    <row r="379" spans="1:19">
      <c r="A379" s="9" t="s">
        <v>5016</v>
      </c>
      <c r="B379" s="9">
        <v>0</v>
      </c>
      <c r="C379" s="9">
        <v>0</v>
      </c>
      <c r="D379" s="9" t="s">
        <v>5017</v>
      </c>
      <c r="E379" s="9">
        <v>0</v>
      </c>
      <c r="F379" s="9" t="s">
        <v>5017</v>
      </c>
      <c r="G379" s="9"/>
      <c r="H379" s="9"/>
      <c r="I379" s="9"/>
      <c r="J379" s="9"/>
      <c r="K379" s="9"/>
      <c r="L379" s="9" t="s">
        <v>5454</v>
      </c>
      <c r="M379" s="9" t="s">
        <v>5017</v>
      </c>
      <c r="N379" s="9">
        <v>0</v>
      </c>
      <c r="O379" s="9">
        <v>0</v>
      </c>
      <c r="P379" s="9">
        <v>0</v>
      </c>
      <c r="Q379" s="9" t="s">
        <v>5435</v>
      </c>
      <c r="R379" s="9"/>
      <c r="S379" s="9"/>
    </row>
    <row r="380" spans="1:19">
      <c r="A380" s="9" t="s">
        <v>289</v>
      </c>
      <c r="B380" s="9">
        <v>0</v>
      </c>
      <c r="C380" s="9">
        <v>0</v>
      </c>
      <c r="D380" s="9" t="s">
        <v>5017</v>
      </c>
      <c r="E380" s="9">
        <v>0</v>
      </c>
      <c r="F380" s="9" t="s">
        <v>5017</v>
      </c>
      <c r="G380" s="9"/>
      <c r="H380" s="9"/>
      <c r="I380" s="9"/>
      <c r="J380" s="9"/>
      <c r="K380" s="9"/>
      <c r="L380" s="17" t="s">
        <v>5459</v>
      </c>
      <c r="M380" s="9" t="s">
        <v>5017</v>
      </c>
      <c r="N380" s="9">
        <v>0</v>
      </c>
      <c r="O380" s="9">
        <v>0</v>
      </c>
      <c r="P380" s="9">
        <v>0</v>
      </c>
      <c r="Q380" s="9" t="s">
        <v>5435</v>
      </c>
      <c r="R380" s="9"/>
      <c r="S380" s="9"/>
    </row>
  </sheetData>
  <autoFilter ref="A1:S380" xr:uid="{00000000-0009-0000-0000-000003000000}"/>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I5"/>
  <sheetViews>
    <sheetView workbookViewId="0">
      <selection activeCell="H363" sqref="H363"/>
    </sheetView>
  </sheetViews>
  <sheetFormatPr defaultRowHeight="13.5"/>
  <cols>
    <col min="1" max="1" width="7.5" bestFit="1" customWidth="1"/>
    <col min="2" max="2" width="12.25" bestFit="1" customWidth="1"/>
    <col min="3" max="3" width="15.5" bestFit="1" customWidth="1"/>
    <col min="4" max="4" width="12.25" bestFit="1" customWidth="1"/>
    <col min="5" max="5" width="10.5" bestFit="1" customWidth="1"/>
    <col min="6" max="6" width="6.75" bestFit="1" customWidth="1"/>
    <col min="7" max="7" width="12.25" bestFit="1" customWidth="1"/>
    <col min="8" max="8" width="7.5" bestFit="1" customWidth="1"/>
    <col min="9" max="9" width="10.5" bestFit="1" customWidth="1"/>
  </cols>
  <sheetData>
    <row r="1" spans="1:9">
      <c r="A1" s="14" t="s">
        <v>4997</v>
      </c>
      <c r="B1" s="14" t="s">
        <v>5002</v>
      </c>
      <c r="C1" s="14" t="s">
        <v>5006</v>
      </c>
      <c r="D1" s="14" t="s">
        <v>5003</v>
      </c>
      <c r="E1" s="14" t="s">
        <v>5005</v>
      </c>
      <c r="F1" s="14" t="s">
        <v>5033</v>
      </c>
      <c r="G1" s="14" t="s">
        <v>5037</v>
      </c>
      <c r="H1" s="14" t="s">
        <v>5039</v>
      </c>
      <c r="I1" s="14" t="s">
        <v>5053</v>
      </c>
    </row>
    <row r="2" spans="1:9">
      <c r="A2" s="9" t="s">
        <v>4998</v>
      </c>
      <c r="B2" s="9" t="s">
        <v>5503</v>
      </c>
      <c r="C2" s="9" t="s">
        <v>5505</v>
      </c>
      <c r="D2" s="9" t="s">
        <v>5004</v>
      </c>
      <c r="E2" s="9" t="s">
        <v>5507</v>
      </c>
      <c r="F2" s="9" t="s">
        <v>5466</v>
      </c>
      <c r="G2" s="9" t="s">
        <v>5045</v>
      </c>
      <c r="H2" s="9" t="s">
        <v>5017</v>
      </c>
      <c r="I2" s="9" t="s">
        <v>5055</v>
      </c>
    </row>
    <row r="3" spans="1:9">
      <c r="A3" s="9" t="s">
        <v>4999</v>
      </c>
      <c r="B3" s="9" t="s">
        <v>5508</v>
      </c>
      <c r="C3" s="9" t="s">
        <v>5506</v>
      </c>
      <c r="D3" s="9" t="s">
        <v>5509</v>
      </c>
      <c r="E3" s="9" t="s">
        <v>5504</v>
      </c>
      <c r="F3" s="19" t="s">
        <v>5468</v>
      </c>
      <c r="G3" s="9" t="s">
        <v>5038</v>
      </c>
      <c r="H3" s="9" t="s">
        <v>5040</v>
      </c>
      <c r="I3" s="9" t="s">
        <v>5054</v>
      </c>
    </row>
    <row r="4" spans="1:9">
      <c r="A4" s="9" t="s">
        <v>5000</v>
      </c>
      <c r="B4" s="9"/>
      <c r="C4" s="9" t="s">
        <v>5502</v>
      </c>
      <c r="D4" s="9"/>
      <c r="E4" s="9"/>
      <c r="F4" s="16"/>
      <c r="G4" s="9" t="s">
        <v>5036</v>
      </c>
      <c r="H4" s="9" t="s">
        <v>5038</v>
      </c>
      <c r="I4" s="16"/>
    </row>
    <row r="5" spans="1:9">
      <c r="A5" s="9" t="s">
        <v>5001</v>
      </c>
      <c r="B5" s="9"/>
      <c r="C5" s="9"/>
      <c r="D5" s="9"/>
      <c r="E5" s="9"/>
      <c r="F5" s="16"/>
      <c r="G5" s="16"/>
      <c r="H5" s="16"/>
      <c r="I5" s="16"/>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3ECEC-28D6-4195-A064-B45D6C89C4A8}">
  <dimension ref="A1:A2280"/>
  <sheetViews>
    <sheetView topLeftCell="A998" workbookViewId="0">
      <selection activeCell="H363" sqref="H363"/>
    </sheetView>
  </sheetViews>
  <sheetFormatPr defaultRowHeight="13.5"/>
  <cols>
    <col min="1" max="1" width="16.375" style="4" bestFit="1" customWidth="1"/>
  </cols>
  <sheetData>
    <row r="1" spans="1:1">
      <c r="A1" s="24" t="s">
        <v>0</v>
      </c>
    </row>
    <row r="2" spans="1:1">
      <c r="A2" s="7" t="s">
        <v>71</v>
      </c>
    </row>
    <row r="3" spans="1:1">
      <c r="A3" s="7" t="s">
        <v>80</v>
      </c>
    </row>
    <row r="4" spans="1:1">
      <c r="A4" s="7" t="s">
        <v>88</v>
      </c>
    </row>
    <row r="5" spans="1:1">
      <c r="A5" s="7" t="s">
        <v>94</v>
      </c>
    </row>
    <row r="6" spans="1:1">
      <c r="A6" s="7" t="s">
        <v>101</v>
      </c>
    </row>
    <row r="7" spans="1:1">
      <c r="A7" s="7" t="s">
        <v>108</v>
      </c>
    </row>
    <row r="8" spans="1:1">
      <c r="A8" s="7" t="s">
        <v>115</v>
      </c>
    </row>
    <row r="9" spans="1:1">
      <c r="A9" s="7" t="s">
        <v>121</v>
      </c>
    </row>
    <row r="10" spans="1:1">
      <c r="A10" s="7" t="s">
        <v>127</v>
      </c>
    </row>
    <row r="11" spans="1:1">
      <c r="A11" s="7" t="s">
        <v>134</v>
      </c>
    </row>
    <row r="12" spans="1:1">
      <c r="A12" s="7" t="s">
        <v>140</v>
      </c>
    </row>
    <row r="13" spans="1:1">
      <c r="A13" s="7" t="s">
        <v>146</v>
      </c>
    </row>
    <row r="14" spans="1:1">
      <c r="A14" s="7" t="s">
        <v>151</v>
      </c>
    </row>
    <row r="15" spans="1:1">
      <c r="A15" s="7" t="s">
        <v>155</v>
      </c>
    </row>
    <row r="16" spans="1:1">
      <c r="A16" s="7" t="s">
        <v>161</v>
      </c>
    </row>
    <row r="17" spans="1:1">
      <c r="A17" s="7" t="s">
        <v>167</v>
      </c>
    </row>
    <row r="18" spans="1:1">
      <c r="A18" s="7" t="s">
        <v>172</v>
      </c>
    </row>
    <row r="19" spans="1:1">
      <c r="A19" s="7" t="s">
        <v>176</v>
      </c>
    </row>
    <row r="20" spans="1:1">
      <c r="A20" s="7" t="s">
        <v>181</v>
      </c>
    </row>
    <row r="21" spans="1:1">
      <c r="A21" s="7" t="s">
        <v>185</v>
      </c>
    </row>
    <row r="22" spans="1:1">
      <c r="A22" s="7" t="s">
        <v>189</v>
      </c>
    </row>
    <row r="23" spans="1:1">
      <c r="A23" s="7" t="s">
        <v>192</v>
      </c>
    </row>
    <row r="24" spans="1:1">
      <c r="A24" s="7" t="s">
        <v>197</v>
      </c>
    </row>
    <row r="25" spans="1:1">
      <c r="A25" s="7" t="s">
        <v>201</v>
      </c>
    </row>
    <row r="26" spans="1:1">
      <c r="A26" s="7" t="s">
        <v>206</v>
      </c>
    </row>
    <row r="27" spans="1:1">
      <c r="A27" s="7" t="s">
        <v>209</v>
      </c>
    </row>
    <row r="28" spans="1:1">
      <c r="A28" s="7" t="s">
        <v>213</v>
      </c>
    </row>
    <row r="29" spans="1:1">
      <c r="A29" s="7" t="s">
        <v>219</v>
      </c>
    </row>
    <row r="30" spans="1:1">
      <c r="A30" s="7" t="s">
        <v>224</v>
      </c>
    </row>
    <row r="31" spans="1:1">
      <c r="A31" s="7" t="s">
        <v>229</v>
      </c>
    </row>
    <row r="32" spans="1:1">
      <c r="A32" s="7" t="s">
        <v>234</v>
      </c>
    </row>
    <row r="33" spans="1:1">
      <c r="A33" s="7" t="s">
        <v>238</v>
      </c>
    </row>
    <row r="34" spans="1:1">
      <c r="A34" s="7" t="s">
        <v>244</v>
      </c>
    </row>
    <row r="35" spans="1:1">
      <c r="A35" s="7" t="s">
        <v>246</v>
      </c>
    </row>
    <row r="36" spans="1:1">
      <c r="A36" s="7" t="s">
        <v>250</v>
      </c>
    </row>
    <row r="37" spans="1:1">
      <c r="A37" s="7" t="s">
        <v>253</v>
      </c>
    </row>
    <row r="38" spans="1:1">
      <c r="A38" s="7" t="s">
        <v>257</v>
      </c>
    </row>
    <row r="39" spans="1:1">
      <c r="A39" s="7" t="s">
        <v>262</v>
      </c>
    </row>
    <row r="40" spans="1:1">
      <c r="A40" s="7" t="s">
        <v>267</v>
      </c>
    </row>
    <row r="41" spans="1:1">
      <c r="A41" s="7" t="s">
        <v>272</v>
      </c>
    </row>
    <row r="42" spans="1:1">
      <c r="A42" s="7" t="s">
        <v>276</v>
      </c>
    </row>
    <row r="43" spans="1:1">
      <c r="A43" s="7" t="s">
        <v>279</v>
      </c>
    </row>
    <row r="44" spans="1:1">
      <c r="A44" s="7" t="s">
        <v>282</v>
      </c>
    </row>
    <row r="45" spans="1:1">
      <c r="A45" s="7" t="s">
        <v>285</v>
      </c>
    </row>
    <row r="46" spans="1:1">
      <c r="A46" s="7" t="s">
        <v>288</v>
      </c>
    </row>
    <row r="47" spans="1:1">
      <c r="A47" s="7" t="s">
        <v>294</v>
      </c>
    </row>
    <row r="48" spans="1:1">
      <c r="A48" s="7" t="s">
        <v>299</v>
      </c>
    </row>
    <row r="49" spans="1:1">
      <c r="A49" s="7" t="s">
        <v>304</v>
      </c>
    </row>
    <row r="50" spans="1:1">
      <c r="A50" s="7" t="s">
        <v>307</v>
      </c>
    </row>
    <row r="51" spans="1:1">
      <c r="A51" s="7" t="s">
        <v>313</v>
      </c>
    </row>
    <row r="52" spans="1:1">
      <c r="A52" s="7" t="s">
        <v>316</v>
      </c>
    </row>
    <row r="53" spans="1:1">
      <c r="A53" s="7" t="s">
        <v>320</v>
      </c>
    </row>
    <row r="54" spans="1:1">
      <c r="A54" s="7" t="s">
        <v>325</v>
      </c>
    </row>
    <row r="55" spans="1:1">
      <c r="A55" s="7" t="s">
        <v>328</v>
      </c>
    </row>
    <row r="56" spans="1:1">
      <c r="A56" s="7" t="s">
        <v>333</v>
      </c>
    </row>
    <row r="57" spans="1:1">
      <c r="A57" s="7" t="s">
        <v>338</v>
      </c>
    </row>
    <row r="58" spans="1:1">
      <c r="A58" s="7" t="s">
        <v>341</v>
      </c>
    </row>
    <row r="59" spans="1:1">
      <c r="A59" s="7" t="s">
        <v>343</v>
      </c>
    </row>
    <row r="60" spans="1:1">
      <c r="A60" s="7" t="s">
        <v>345</v>
      </c>
    </row>
    <row r="61" spans="1:1">
      <c r="A61" s="7" t="s">
        <v>349</v>
      </c>
    </row>
    <row r="62" spans="1:1">
      <c r="A62" s="7" t="s">
        <v>353</v>
      </c>
    </row>
    <row r="63" spans="1:1">
      <c r="A63" s="7" t="s">
        <v>356</v>
      </c>
    </row>
    <row r="64" spans="1:1">
      <c r="A64" s="7" t="s">
        <v>359</v>
      </c>
    </row>
    <row r="65" spans="1:1">
      <c r="A65" s="7" t="s">
        <v>362</v>
      </c>
    </row>
    <row r="66" spans="1:1">
      <c r="A66" s="7" t="s">
        <v>365</v>
      </c>
    </row>
    <row r="67" spans="1:1">
      <c r="A67" s="7" t="s">
        <v>368</v>
      </c>
    </row>
    <row r="68" spans="1:1">
      <c r="A68" s="7" t="s">
        <v>371</v>
      </c>
    </row>
    <row r="69" spans="1:1">
      <c r="A69" s="7" t="s">
        <v>374</v>
      </c>
    </row>
    <row r="70" spans="1:1">
      <c r="A70" s="7" t="s">
        <v>376</v>
      </c>
    </row>
    <row r="71" spans="1:1">
      <c r="A71" s="7" t="s">
        <v>379</v>
      </c>
    </row>
    <row r="72" spans="1:1">
      <c r="A72" s="7" t="s">
        <v>381</v>
      </c>
    </row>
    <row r="73" spans="1:1">
      <c r="A73" s="7" t="s">
        <v>384</v>
      </c>
    </row>
    <row r="74" spans="1:1">
      <c r="A74" s="7" t="s">
        <v>387</v>
      </c>
    </row>
    <row r="75" spans="1:1">
      <c r="A75" s="7" t="s">
        <v>391</v>
      </c>
    </row>
    <row r="76" spans="1:1">
      <c r="A76" s="7" t="s">
        <v>394</v>
      </c>
    </row>
    <row r="77" spans="1:1">
      <c r="A77" s="7" t="s">
        <v>397</v>
      </c>
    </row>
    <row r="78" spans="1:1">
      <c r="A78" s="7" t="s">
        <v>400</v>
      </c>
    </row>
    <row r="79" spans="1:1">
      <c r="A79" s="7" t="s">
        <v>403</v>
      </c>
    </row>
    <row r="80" spans="1:1">
      <c r="A80" s="7" t="s">
        <v>405</v>
      </c>
    </row>
    <row r="81" spans="1:1">
      <c r="A81" s="7" t="s">
        <v>409</v>
      </c>
    </row>
    <row r="82" spans="1:1">
      <c r="A82" s="7" t="s">
        <v>412</v>
      </c>
    </row>
    <row r="83" spans="1:1">
      <c r="A83" s="7" t="s">
        <v>416</v>
      </c>
    </row>
    <row r="84" spans="1:1">
      <c r="A84" s="7" t="s">
        <v>419</v>
      </c>
    </row>
    <row r="85" spans="1:1">
      <c r="A85" s="7" t="s">
        <v>422</v>
      </c>
    </row>
    <row r="86" spans="1:1">
      <c r="A86" s="7" t="s">
        <v>425</v>
      </c>
    </row>
    <row r="87" spans="1:1">
      <c r="A87" s="7" t="s">
        <v>428</v>
      </c>
    </row>
    <row r="88" spans="1:1">
      <c r="A88" s="7" t="s">
        <v>431</v>
      </c>
    </row>
    <row r="89" spans="1:1">
      <c r="A89" s="7" t="s">
        <v>433</v>
      </c>
    </row>
    <row r="90" spans="1:1">
      <c r="A90" s="7" t="s">
        <v>436</v>
      </c>
    </row>
    <row r="91" spans="1:1">
      <c r="A91" s="7" t="s">
        <v>439</v>
      </c>
    </row>
    <row r="92" spans="1:1">
      <c r="A92" s="7" t="s">
        <v>444</v>
      </c>
    </row>
    <row r="93" spans="1:1">
      <c r="A93" s="7" t="s">
        <v>446</v>
      </c>
    </row>
    <row r="94" spans="1:1">
      <c r="A94" s="7" t="s">
        <v>449</v>
      </c>
    </row>
    <row r="95" spans="1:1">
      <c r="A95" s="7" t="s">
        <v>453</v>
      </c>
    </row>
    <row r="96" spans="1:1">
      <c r="A96" s="7" t="s">
        <v>456</v>
      </c>
    </row>
    <row r="97" spans="1:1">
      <c r="A97" s="7" t="s">
        <v>458</v>
      </c>
    </row>
    <row r="98" spans="1:1">
      <c r="A98" s="7" t="s">
        <v>460</v>
      </c>
    </row>
    <row r="99" spans="1:1">
      <c r="A99" s="7" t="s">
        <v>462</v>
      </c>
    </row>
    <row r="100" spans="1:1">
      <c r="A100" s="7" t="s">
        <v>464</v>
      </c>
    </row>
    <row r="101" spans="1:1">
      <c r="A101" s="7" t="s">
        <v>466</v>
      </c>
    </row>
    <row r="102" spans="1:1">
      <c r="A102" s="7" t="s">
        <v>468</v>
      </c>
    </row>
    <row r="103" spans="1:1">
      <c r="A103" s="7" t="s">
        <v>471</v>
      </c>
    </row>
    <row r="104" spans="1:1">
      <c r="A104" s="7" t="s">
        <v>474</v>
      </c>
    </row>
    <row r="105" spans="1:1">
      <c r="A105" s="7" t="s">
        <v>476</v>
      </c>
    </row>
    <row r="106" spans="1:1">
      <c r="A106" s="7" t="s">
        <v>478</v>
      </c>
    </row>
    <row r="107" spans="1:1">
      <c r="A107" s="7" t="s">
        <v>480</v>
      </c>
    </row>
    <row r="108" spans="1:1">
      <c r="A108" s="7" t="s">
        <v>484</v>
      </c>
    </row>
    <row r="109" spans="1:1">
      <c r="A109" s="7" t="s">
        <v>486</v>
      </c>
    </row>
    <row r="110" spans="1:1">
      <c r="A110" s="7" t="s">
        <v>489</v>
      </c>
    </row>
    <row r="111" spans="1:1">
      <c r="A111" s="7" t="s">
        <v>492</v>
      </c>
    </row>
    <row r="112" spans="1:1">
      <c r="A112" s="7" t="s">
        <v>495</v>
      </c>
    </row>
    <row r="113" spans="1:1">
      <c r="A113" s="7" t="s">
        <v>497</v>
      </c>
    </row>
    <row r="114" spans="1:1">
      <c r="A114" s="7" t="s">
        <v>499</v>
      </c>
    </row>
    <row r="115" spans="1:1">
      <c r="A115" s="7" t="s">
        <v>502</v>
      </c>
    </row>
    <row r="116" spans="1:1">
      <c r="A116" s="7" t="s">
        <v>505</v>
      </c>
    </row>
    <row r="117" spans="1:1">
      <c r="A117" s="7" t="s">
        <v>507</v>
      </c>
    </row>
    <row r="118" spans="1:1">
      <c r="A118" s="7" t="s">
        <v>510</v>
      </c>
    </row>
    <row r="119" spans="1:1">
      <c r="A119" s="7" t="s">
        <v>512</v>
      </c>
    </row>
    <row r="120" spans="1:1">
      <c r="A120" s="7" t="s">
        <v>515</v>
      </c>
    </row>
    <row r="121" spans="1:1">
      <c r="A121" s="7" t="s">
        <v>518</v>
      </c>
    </row>
    <row r="122" spans="1:1">
      <c r="A122" s="7" t="s">
        <v>520</v>
      </c>
    </row>
    <row r="123" spans="1:1">
      <c r="A123" s="7" t="s">
        <v>522</v>
      </c>
    </row>
    <row r="124" spans="1:1">
      <c r="A124" s="7" t="s">
        <v>524</v>
      </c>
    </row>
    <row r="125" spans="1:1">
      <c r="A125" s="7" t="s">
        <v>526</v>
      </c>
    </row>
    <row r="126" spans="1:1">
      <c r="A126" s="7" t="s">
        <v>528</v>
      </c>
    </row>
    <row r="127" spans="1:1">
      <c r="A127" s="7" t="s">
        <v>531</v>
      </c>
    </row>
    <row r="128" spans="1:1">
      <c r="A128" s="7" t="s">
        <v>534</v>
      </c>
    </row>
    <row r="129" spans="1:1">
      <c r="A129" s="7" t="s">
        <v>537</v>
      </c>
    </row>
    <row r="130" spans="1:1">
      <c r="A130" s="7" t="s">
        <v>539</v>
      </c>
    </row>
    <row r="131" spans="1:1">
      <c r="A131" s="7" t="s">
        <v>542</v>
      </c>
    </row>
    <row r="132" spans="1:1">
      <c r="A132" s="7" t="s">
        <v>545</v>
      </c>
    </row>
    <row r="133" spans="1:1">
      <c r="A133" s="7" t="s">
        <v>548</v>
      </c>
    </row>
    <row r="134" spans="1:1">
      <c r="A134" s="7" t="s">
        <v>550</v>
      </c>
    </row>
    <row r="135" spans="1:1">
      <c r="A135" s="7" t="s">
        <v>553</v>
      </c>
    </row>
    <row r="136" spans="1:1">
      <c r="A136" s="7" t="s">
        <v>556</v>
      </c>
    </row>
    <row r="137" spans="1:1">
      <c r="A137" s="7" t="s">
        <v>559</v>
      </c>
    </row>
    <row r="138" spans="1:1">
      <c r="A138" s="7" t="s">
        <v>563</v>
      </c>
    </row>
    <row r="139" spans="1:1">
      <c r="A139" s="7" t="s">
        <v>565</v>
      </c>
    </row>
    <row r="140" spans="1:1">
      <c r="A140" s="7" t="s">
        <v>567</v>
      </c>
    </row>
    <row r="141" spans="1:1">
      <c r="A141" s="7" t="s">
        <v>569</v>
      </c>
    </row>
    <row r="142" spans="1:1">
      <c r="A142" s="7" t="s">
        <v>572</v>
      </c>
    </row>
    <row r="143" spans="1:1">
      <c r="A143" s="7" t="s">
        <v>575</v>
      </c>
    </row>
    <row r="144" spans="1:1">
      <c r="A144" s="7" t="s">
        <v>579</v>
      </c>
    </row>
    <row r="145" spans="1:1">
      <c r="A145" s="7" t="s">
        <v>582</v>
      </c>
    </row>
    <row r="146" spans="1:1">
      <c r="A146" s="7" t="s">
        <v>584</v>
      </c>
    </row>
    <row r="147" spans="1:1">
      <c r="A147" s="7" t="s">
        <v>588</v>
      </c>
    </row>
    <row r="148" spans="1:1">
      <c r="A148" s="7" t="s">
        <v>593</v>
      </c>
    </row>
    <row r="149" spans="1:1">
      <c r="A149" s="7" t="s">
        <v>596</v>
      </c>
    </row>
    <row r="150" spans="1:1">
      <c r="A150" s="7" t="s">
        <v>598</v>
      </c>
    </row>
    <row r="151" spans="1:1">
      <c r="A151" s="7" t="s">
        <v>601</v>
      </c>
    </row>
    <row r="152" spans="1:1">
      <c r="A152" s="7" t="s">
        <v>607</v>
      </c>
    </row>
    <row r="153" spans="1:1">
      <c r="A153" s="7" t="s">
        <v>610</v>
      </c>
    </row>
    <row r="154" spans="1:1">
      <c r="A154" s="7" t="s">
        <v>612</v>
      </c>
    </row>
    <row r="155" spans="1:1">
      <c r="A155" s="7" t="s">
        <v>614</v>
      </c>
    </row>
    <row r="156" spans="1:1">
      <c r="A156" s="7" t="s">
        <v>617</v>
      </c>
    </row>
    <row r="157" spans="1:1">
      <c r="A157" s="7" t="s">
        <v>620</v>
      </c>
    </row>
    <row r="158" spans="1:1">
      <c r="A158" s="7" t="s">
        <v>623</v>
      </c>
    </row>
    <row r="159" spans="1:1">
      <c r="A159" s="7" t="s">
        <v>625</v>
      </c>
    </row>
    <row r="160" spans="1:1">
      <c r="A160" s="7" t="s">
        <v>627</v>
      </c>
    </row>
    <row r="161" spans="1:1">
      <c r="A161" s="7" t="s">
        <v>629</v>
      </c>
    </row>
    <row r="162" spans="1:1">
      <c r="A162" s="7" t="s">
        <v>631</v>
      </c>
    </row>
    <row r="163" spans="1:1">
      <c r="A163" s="7" t="s">
        <v>633</v>
      </c>
    </row>
    <row r="164" spans="1:1">
      <c r="A164" s="7" t="s">
        <v>637</v>
      </c>
    </row>
    <row r="165" spans="1:1">
      <c r="A165" s="7" t="s">
        <v>640</v>
      </c>
    </row>
    <row r="166" spans="1:1">
      <c r="A166" s="7" t="s">
        <v>643</v>
      </c>
    </row>
    <row r="167" spans="1:1">
      <c r="A167" s="7" t="s">
        <v>646</v>
      </c>
    </row>
    <row r="168" spans="1:1">
      <c r="A168" s="7" t="s">
        <v>649</v>
      </c>
    </row>
    <row r="169" spans="1:1">
      <c r="A169" s="7" t="s">
        <v>652</v>
      </c>
    </row>
    <row r="170" spans="1:1">
      <c r="A170" s="7" t="s">
        <v>654</v>
      </c>
    </row>
    <row r="171" spans="1:1">
      <c r="A171" s="7" t="s">
        <v>656</v>
      </c>
    </row>
    <row r="172" spans="1:1">
      <c r="A172" s="7" t="s">
        <v>659</v>
      </c>
    </row>
    <row r="173" spans="1:1">
      <c r="A173" s="7" t="s">
        <v>661</v>
      </c>
    </row>
    <row r="174" spans="1:1">
      <c r="A174" s="7" t="s">
        <v>664</v>
      </c>
    </row>
    <row r="175" spans="1:1">
      <c r="A175" s="7" t="s">
        <v>667</v>
      </c>
    </row>
    <row r="176" spans="1:1">
      <c r="A176" s="7" t="s">
        <v>670</v>
      </c>
    </row>
    <row r="177" spans="1:1">
      <c r="A177" s="7" t="s">
        <v>673</v>
      </c>
    </row>
    <row r="178" spans="1:1">
      <c r="A178" s="7" t="s">
        <v>675</v>
      </c>
    </row>
    <row r="179" spans="1:1">
      <c r="A179" s="7" t="s">
        <v>677</v>
      </c>
    </row>
    <row r="180" spans="1:1">
      <c r="A180" s="7" t="s">
        <v>680</v>
      </c>
    </row>
    <row r="181" spans="1:1">
      <c r="A181" s="7" t="s">
        <v>682</v>
      </c>
    </row>
    <row r="182" spans="1:1">
      <c r="A182" s="7" t="s">
        <v>685</v>
      </c>
    </row>
    <row r="183" spans="1:1">
      <c r="A183" s="7" t="s">
        <v>688</v>
      </c>
    </row>
    <row r="184" spans="1:1">
      <c r="A184" s="7" t="s">
        <v>690</v>
      </c>
    </row>
    <row r="185" spans="1:1">
      <c r="A185" s="7" t="s">
        <v>692</v>
      </c>
    </row>
    <row r="186" spans="1:1">
      <c r="A186" s="7" t="s">
        <v>695</v>
      </c>
    </row>
    <row r="187" spans="1:1">
      <c r="A187" s="7" t="s">
        <v>697</v>
      </c>
    </row>
    <row r="188" spans="1:1">
      <c r="A188" s="7" t="s">
        <v>700</v>
      </c>
    </row>
    <row r="189" spans="1:1">
      <c r="A189" s="7" t="s">
        <v>702</v>
      </c>
    </row>
    <row r="190" spans="1:1">
      <c r="A190" s="7" t="s">
        <v>704</v>
      </c>
    </row>
    <row r="191" spans="1:1">
      <c r="A191" s="7" t="s">
        <v>706</v>
      </c>
    </row>
    <row r="192" spans="1:1">
      <c r="A192" s="7" t="s">
        <v>709</v>
      </c>
    </row>
    <row r="193" spans="1:1">
      <c r="A193" s="7" t="s">
        <v>712</v>
      </c>
    </row>
    <row r="194" spans="1:1">
      <c r="A194" s="7" t="s">
        <v>715</v>
      </c>
    </row>
    <row r="195" spans="1:1">
      <c r="A195" s="7" t="s">
        <v>717</v>
      </c>
    </row>
    <row r="196" spans="1:1">
      <c r="A196" s="7" t="s">
        <v>720</v>
      </c>
    </row>
    <row r="197" spans="1:1">
      <c r="A197" s="7" t="s">
        <v>723</v>
      </c>
    </row>
    <row r="198" spans="1:1">
      <c r="A198" s="7" t="s">
        <v>725</v>
      </c>
    </row>
    <row r="199" spans="1:1">
      <c r="A199" s="7" t="s">
        <v>729</v>
      </c>
    </row>
    <row r="200" spans="1:1">
      <c r="A200" s="7" t="s">
        <v>732</v>
      </c>
    </row>
    <row r="201" spans="1:1">
      <c r="A201" s="7" t="s">
        <v>734</v>
      </c>
    </row>
    <row r="202" spans="1:1">
      <c r="A202" s="7" t="s">
        <v>737</v>
      </c>
    </row>
    <row r="203" spans="1:1">
      <c r="A203" s="7" t="s">
        <v>739</v>
      </c>
    </row>
    <row r="204" spans="1:1">
      <c r="A204" s="7" t="s">
        <v>741</v>
      </c>
    </row>
    <row r="205" spans="1:1">
      <c r="A205" s="7" t="s">
        <v>743</v>
      </c>
    </row>
    <row r="206" spans="1:1">
      <c r="A206" s="7" t="s">
        <v>747</v>
      </c>
    </row>
    <row r="207" spans="1:1">
      <c r="A207" s="7" t="s">
        <v>749</v>
      </c>
    </row>
    <row r="208" spans="1:1">
      <c r="A208" s="7" t="s">
        <v>751</v>
      </c>
    </row>
    <row r="209" spans="1:1">
      <c r="A209" s="7" t="s">
        <v>753</v>
      </c>
    </row>
    <row r="210" spans="1:1">
      <c r="A210" s="7" t="s">
        <v>755</v>
      </c>
    </row>
    <row r="211" spans="1:1">
      <c r="A211" s="7" t="s">
        <v>758</v>
      </c>
    </row>
    <row r="212" spans="1:1">
      <c r="A212" s="7" t="s">
        <v>761</v>
      </c>
    </row>
    <row r="213" spans="1:1">
      <c r="A213" s="7" t="s">
        <v>763</v>
      </c>
    </row>
    <row r="214" spans="1:1">
      <c r="A214" s="7" t="s">
        <v>765</v>
      </c>
    </row>
    <row r="215" spans="1:1">
      <c r="A215" s="7" t="s">
        <v>767</v>
      </c>
    </row>
    <row r="216" spans="1:1">
      <c r="A216" s="7" t="s">
        <v>770</v>
      </c>
    </row>
    <row r="217" spans="1:1">
      <c r="A217" s="7" t="s">
        <v>772</v>
      </c>
    </row>
    <row r="218" spans="1:1">
      <c r="A218" s="7" t="s">
        <v>775</v>
      </c>
    </row>
    <row r="219" spans="1:1">
      <c r="A219" s="7" t="s">
        <v>778</v>
      </c>
    </row>
    <row r="220" spans="1:1">
      <c r="A220" s="7" t="s">
        <v>781</v>
      </c>
    </row>
    <row r="221" spans="1:1">
      <c r="A221" s="7" t="s">
        <v>783</v>
      </c>
    </row>
    <row r="222" spans="1:1">
      <c r="A222" s="7" t="s">
        <v>786</v>
      </c>
    </row>
    <row r="223" spans="1:1">
      <c r="A223" s="7" t="s">
        <v>788</v>
      </c>
    </row>
    <row r="224" spans="1:1">
      <c r="A224" s="7" t="s">
        <v>790</v>
      </c>
    </row>
    <row r="225" spans="1:1">
      <c r="A225" s="7" t="s">
        <v>793</v>
      </c>
    </row>
    <row r="226" spans="1:1">
      <c r="A226" s="7" t="s">
        <v>796</v>
      </c>
    </row>
    <row r="227" spans="1:1">
      <c r="A227" s="7" t="s">
        <v>798</v>
      </c>
    </row>
    <row r="228" spans="1:1">
      <c r="A228" s="7" t="s">
        <v>800</v>
      </c>
    </row>
    <row r="229" spans="1:1">
      <c r="A229" s="7" t="s">
        <v>803</v>
      </c>
    </row>
    <row r="230" spans="1:1">
      <c r="A230" s="7" t="s">
        <v>805</v>
      </c>
    </row>
    <row r="231" spans="1:1">
      <c r="A231" s="7" t="s">
        <v>807</v>
      </c>
    </row>
    <row r="232" spans="1:1">
      <c r="A232" s="7" t="s">
        <v>810</v>
      </c>
    </row>
    <row r="233" spans="1:1">
      <c r="A233" s="7" t="s">
        <v>812</v>
      </c>
    </row>
    <row r="234" spans="1:1">
      <c r="A234" s="7" t="s">
        <v>814</v>
      </c>
    </row>
    <row r="235" spans="1:1">
      <c r="A235" s="7" t="s">
        <v>816</v>
      </c>
    </row>
    <row r="236" spans="1:1">
      <c r="A236" s="7" t="s">
        <v>818</v>
      </c>
    </row>
    <row r="237" spans="1:1">
      <c r="A237" s="7" t="s">
        <v>820</v>
      </c>
    </row>
    <row r="238" spans="1:1">
      <c r="A238" s="7" t="s">
        <v>823</v>
      </c>
    </row>
    <row r="239" spans="1:1">
      <c r="A239" s="7" t="s">
        <v>825</v>
      </c>
    </row>
    <row r="240" spans="1:1">
      <c r="A240" s="7" t="s">
        <v>827</v>
      </c>
    </row>
    <row r="241" spans="1:1">
      <c r="A241" s="7" t="s">
        <v>829</v>
      </c>
    </row>
    <row r="242" spans="1:1">
      <c r="A242" s="7" t="s">
        <v>831</v>
      </c>
    </row>
    <row r="243" spans="1:1">
      <c r="A243" s="7" t="s">
        <v>833</v>
      </c>
    </row>
    <row r="244" spans="1:1">
      <c r="A244" s="7" t="s">
        <v>836</v>
      </c>
    </row>
    <row r="245" spans="1:1">
      <c r="A245" s="7" t="s">
        <v>839</v>
      </c>
    </row>
    <row r="246" spans="1:1">
      <c r="A246" s="7" t="s">
        <v>841</v>
      </c>
    </row>
    <row r="247" spans="1:1">
      <c r="A247" s="7" t="s">
        <v>844</v>
      </c>
    </row>
    <row r="248" spans="1:1">
      <c r="A248" s="7" t="s">
        <v>847</v>
      </c>
    </row>
    <row r="249" spans="1:1">
      <c r="A249" s="7" t="s">
        <v>849</v>
      </c>
    </row>
    <row r="250" spans="1:1">
      <c r="A250" s="7" t="s">
        <v>851</v>
      </c>
    </row>
    <row r="251" spans="1:1">
      <c r="A251" s="7" t="s">
        <v>853</v>
      </c>
    </row>
    <row r="252" spans="1:1">
      <c r="A252" s="7" t="s">
        <v>855</v>
      </c>
    </row>
    <row r="253" spans="1:1">
      <c r="A253" s="7" t="s">
        <v>857</v>
      </c>
    </row>
    <row r="254" spans="1:1">
      <c r="A254" s="7" t="s">
        <v>859</v>
      </c>
    </row>
    <row r="255" spans="1:1">
      <c r="A255" s="7" t="s">
        <v>861</v>
      </c>
    </row>
    <row r="256" spans="1:1">
      <c r="A256" s="7" t="s">
        <v>863</v>
      </c>
    </row>
    <row r="257" spans="1:1">
      <c r="A257" s="7" t="s">
        <v>866</v>
      </c>
    </row>
    <row r="258" spans="1:1">
      <c r="A258" s="7" t="s">
        <v>868</v>
      </c>
    </row>
    <row r="259" spans="1:1">
      <c r="A259" s="7" t="s">
        <v>870</v>
      </c>
    </row>
    <row r="260" spans="1:1">
      <c r="A260" s="7" t="s">
        <v>872</v>
      </c>
    </row>
    <row r="261" spans="1:1">
      <c r="A261" s="7" t="s">
        <v>874</v>
      </c>
    </row>
    <row r="262" spans="1:1">
      <c r="A262" s="7" t="s">
        <v>877</v>
      </c>
    </row>
    <row r="263" spans="1:1">
      <c r="A263" s="7" t="s">
        <v>880</v>
      </c>
    </row>
    <row r="264" spans="1:1">
      <c r="A264" s="7" t="s">
        <v>882</v>
      </c>
    </row>
    <row r="265" spans="1:1">
      <c r="A265" s="7" t="s">
        <v>885</v>
      </c>
    </row>
    <row r="266" spans="1:1">
      <c r="A266" s="7" t="s">
        <v>888</v>
      </c>
    </row>
    <row r="267" spans="1:1">
      <c r="A267" s="7" t="s">
        <v>891</v>
      </c>
    </row>
    <row r="268" spans="1:1">
      <c r="A268" s="7" t="s">
        <v>893</v>
      </c>
    </row>
    <row r="269" spans="1:1">
      <c r="A269" s="7" t="s">
        <v>895</v>
      </c>
    </row>
    <row r="270" spans="1:1">
      <c r="A270" s="7" t="s">
        <v>897</v>
      </c>
    </row>
    <row r="271" spans="1:1">
      <c r="A271" s="7" t="s">
        <v>899</v>
      </c>
    </row>
    <row r="272" spans="1:1">
      <c r="A272" s="7" t="s">
        <v>901</v>
      </c>
    </row>
    <row r="273" spans="1:1">
      <c r="A273" s="7" t="s">
        <v>903</v>
      </c>
    </row>
    <row r="274" spans="1:1">
      <c r="A274" s="7" t="s">
        <v>905</v>
      </c>
    </row>
    <row r="275" spans="1:1">
      <c r="A275" s="7" t="s">
        <v>907</v>
      </c>
    </row>
    <row r="276" spans="1:1">
      <c r="A276" s="7" t="s">
        <v>909</v>
      </c>
    </row>
    <row r="277" spans="1:1">
      <c r="A277" s="7" t="s">
        <v>911</v>
      </c>
    </row>
    <row r="278" spans="1:1">
      <c r="A278" s="7" t="s">
        <v>913</v>
      </c>
    </row>
    <row r="279" spans="1:1">
      <c r="A279" s="7" t="s">
        <v>915</v>
      </c>
    </row>
    <row r="280" spans="1:1">
      <c r="A280" s="7" t="s">
        <v>917</v>
      </c>
    </row>
    <row r="281" spans="1:1">
      <c r="A281" s="7" t="s">
        <v>919</v>
      </c>
    </row>
    <row r="282" spans="1:1">
      <c r="A282" s="7" t="s">
        <v>921</v>
      </c>
    </row>
    <row r="283" spans="1:1">
      <c r="A283" s="7" t="s">
        <v>923</v>
      </c>
    </row>
    <row r="284" spans="1:1">
      <c r="A284" s="7" t="s">
        <v>925</v>
      </c>
    </row>
    <row r="285" spans="1:1">
      <c r="A285" s="7" t="s">
        <v>927</v>
      </c>
    </row>
    <row r="286" spans="1:1">
      <c r="A286" s="7" t="s">
        <v>929</v>
      </c>
    </row>
    <row r="287" spans="1:1">
      <c r="A287" s="7" t="s">
        <v>932</v>
      </c>
    </row>
    <row r="288" spans="1:1">
      <c r="A288" s="7" t="s">
        <v>934</v>
      </c>
    </row>
    <row r="289" spans="1:1">
      <c r="A289" s="7" t="s">
        <v>936</v>
      </c>
    </row>
    <row r="290" spans="1:1">
      <c r="A290" s="7" t="s">
        <v>938</v>
      </c>
    </row>
    <row r="291" spans="1:1">
      <c r="A291" s="7" t="s">
        <v>940</v>
      </c>
    </row>
    <row r="292" spans="1:1">
      <c r="A292" s="7" t="s">
        <v>942</v>
      </c>
    </row>
    <row r="293" spans="1:1">
      <c r="A293" s="7" t="s">
        <v>944</v>
      </c>
    </row>
    <row r="294" spans="1:1">
      <c r="A294" s="7" t="s">
        <v>946</v>
      </c>
    </row>
    <row r="295" spans="1:1">
      <c r="A295" s="7" t="s">
        <v>948</v>
      </c>
    </row>
    <row r="296" spans="1:1">
      <c r="A296" s="7" t="s">
        <v>950</v>
      </c>
    </row>
    <row r="297" spans="1:1">
      <c r="A297" s="7" t="s">
        <v>952</v>
      </c>
    </row>
    <row r="298" spans="1:1">
      <c r="A298" s="7" t="s">
        <v>954</v>
      </c>
    </row>
    <row r="299" spans="1:1">
      <c r="A299" s="7" t="s">
        <v>956</v>
      </c>
    </row>
    <row r="300" spans="1:1">
      <c r="A300" s="7" t="s">
        <v>959</v>
      </c>
    </row>
    <row r="301" spans="1:1">
      <c r="A301" s="7" t="s">
        <v>961</v>
      </c>
    </row>
    <row r="302" spans="1:1">
      <c r="A302" s="7" t="s">
        <v>963</v>
      </c>
    </row>
    <row r="303" spans="1:1">
      <c r="A303" s="7" t="s">
        <v>965</v>
      </c>
    </row>
    <row r="304" spans="1:1">
      <c r="A304" s="7" t="s">
        <v>967</v>
      </c>
    </row>
    <row r="305" spans="1:1">
      <c r="A305" s="7" t="s">
        <v>969</v>
      </c>
    </row>
    <row r="306" spans="1:1">
      <c r="A306" s="7" t="s">
        <v>971</v>
      </c>
    </row>
    <row r="307" spans="1:1">
      <c r="A307" s="7" t="s">
        <v>973</v>
      </c>
    </row>
    <row r="308" spans="1:1">
      <c r="A308" s="7" t="s">
        <v>975</v>
      </c>
    </row>
    <row r="309" spans="1:1">
      <c r="A309" s="7" t="s">
        <v>977</v>
      </c>
    </row>
    <row r="310" spans="1:1">
      <c r="A310" s="7" t="s">
        <v>980</v>
      </c>
    </row>
    <row r="311" spans="1:1">
      <c r="A311" s="7" t="s">
        <v>983</v>
      </c>
    </row>
    <row r="312" spans="1:1">
      <c r="A312" s="7" t="s">
        <v>985</v>
      </c>
    </row>
    <row r="313" spans="1:1">
      <c r="A313" s="7" t="s">
        <v>987</v>
      </c>
    </row>
    <row r="314" spans="1:1">
      <c r="A314" s="7" t="s">
        <v>990</v>
      </c>
    </row>
    <row r="315" spans="1:1">
      <c r="A315" s="7" t="s">
        <v>992</v>
      </c>
    </row>
    <row r="316" spans="1:1">
      <c r="A316" s="7" t="s">
        <v>994</v>
      </c>
    </row>
    <row r="317" spans="1:1">
      <c r="A317" s="7" t="s">
        <v>996</v>
      </c>
    </row>
    <row r="318" spans="1:1">
      <c r="A318" s="7" t="s">
        <v>998</v>
      </c>
    </row>
    <row r="319" spans="1:1">
      <c r="A319" s="7" t="s">
        <v>1000</v>
      </c>
    </row>
    <row r="320" spans="1:1">
      <c r="A320" s="7" t="s">
        <v>1003</v>
      </c>
    </row>
    <row r="321" spans="1:1">
      <c r="A321" s="7" t="s">
        <v>1005</v>
      </c>
    </row>
    <row r="322" spans="1:1">
      <c r="A322" s="7" t="s">
        <v>1007</v>
      </c>
    </row>
    <row r="323" spans="1:1">
      <c r="A323" s="7" t="s">
        <v>1009</v>
      </c>
    </row>
    <row r="324" spans="1:1">
      <c r="A324" s="7" t="s">
        <v>1011</v>
      </c>
    </row>
    <row r="325" spans="1:1">
      <c r="A325" s="7" t="s">
        <v>1013</v>
      </c>
    </row>
    <row r="326" spans="1:1">
      <c r="A326" s="7" t="s">
        <v>1015</v>
      </c>
    </row>
    <row r="327" spans="1:1">
      <c r="A327" s="7" t="s">
        <v>1017</v>
      </c>
    </row>
    <row r="328" spans="1:1">
      <c r="A328" s="7" t="s">
        <v>1019</v>
      </c>
    </row>
    <row r="329" spans="1:1">
      <c r="A329" s="7" t="s">
        <v>1021</v>
      </c>
    </row>
    <row r="330" spans="1:1">
      <c r="A330" s="7" t="s">
        <v>1023</v>
      </c>
    </row>
    <row r="331" spans="1:1">
      <c r="A331" s="7" t="s">
        <v>1025</v>
      </c>
    </row>
    <row r="332" spans="1:1">
      <c r="A332" s="7" t="s">
        <v>1027</v>
      </c>
    </row>
    <row r="333" spans="1:1">
      <c r="A333" s="7" t="s">
        <v>1029</v>
      </c>
    </row>
    <row r="334" spans="1:1">
      <c r="A334" s="7" t="s">
        <v>1031</v>
      </c>
    </row>
    <row r="335" spans="1:1">
      <c r="A335" s="7" t="s">
        <v>1033</v>
      </c>
    </row>
    <row r="336" spans="1:1">
      <c r="A336" s="7" t="s">
        <v>1035</v>
      </c>
    </row>
    <row r="337" spans="1:1">
      <c r="A337" s="7" t="s">
        <v>1037</v>
      </c>
    </row>
    <row r="338" spans="1:1">
      <c r="A338" s="7" t="s">
        <v>1039</v>
      </c>
    </row>
    <row r="339" spans="1:1">
      <c r="A339" s="7" t="s">
        <v>1041</v>
      </c>
    </row>
    <row r="340" spans="1:1">
      <c r="A340" s="7" t="s">
        <v>1043</v>
      </c>
    </row>
    <row r="341" spans="1:1">
      <c r="A341" s="7" t="s">
        <v>1045</v>
      </c>
    </row>
    <row r="342" spans="1:1">
      <c r="A342" s="7" t="s">
        <v>1047</v>
      </c>
    </row>
    <row r="343" spans="1:1">
      <c r="A343" s="7" t="s">
        <v>1049</v>
      </c>
    </row>
    <row r="344" spans="1:1">
      <c r="A344" s="7" t="s">
        <v>1051</v>
      </c>
    </row>
    <row r="345" spans="1:1">
      <c r="A345" s="7" t="s">
        <v>1053</v>
      </c>
    </row>
    <row r="346" spans="1:1">
      <c r="A346" s="7" t="s">
        <v>1055</v>
      </c>
    </row>
    <row r="347" spans="1:1">
      <c r="A347" s="7" t="s">
        <v>1057</v>
      </c>
    </row>
    <row r="348" spans="1:1">
      <c r="A348" s="7" t="s">
        <v>1059</v>
      </c>
    </row>
    <row r="349" spans="1:1">
      <c r="A349" s="7" t="s">
        <v>1061</v>
      </c>
    </row>
    <row r="350" spans="1:1">
      <c r="A350" s="7" t="s">
        <v>1063</v>
      </c>
    </row>
    <row r="351" spans="1:1">
      <c r="A351" s="7" t="s">
        <v>1065</v>
      </c>
    </row>
    <row r="352" spans="1:1">
      <c r="A352" s="7" t="s">
        <v>1067</v>
      </c>
    </row>
    <row r="353" spans="1:1">
      <c r="A353" s="7" t="s">
        <v>1069</v>
      </c>
    </row>
    <row r="354" spans="1:1">
      <c r="A354" s="7" t="s">
        <v>1072</v>
      </c>
    </row>
    <row r="355" spans="1:1">
      <c r="A355" s="7" t="s">
        <v>1074</v>
      </c>
    </row>
    <row r="356" spans="1:1">
      <c r="A356" s="7" t="s">
        <v>1076</v>
      </c>
    </row>
    <row r="357" spans="1:1">
      <c r="A357" s="7" t="s">
        <v>1078</v>
      </c>
    </row>
    <row r="358" spans="1:1">
      <c r="A358" s="7" t="s">
        <v>1080</v>
      </c>
    </row>
    <row r="359" spans="1:1">
      <c r="A359" s="7" t="s">
        <v>1082</v>
      </c>
    </row>
    <row r="360" spans="1:1">
      <c r="A360" s="7" t="s">
        <v>1084</v>
      </c>
    </row>
    <row r="361" spans="1:1">
      <c r="A361" s="7" t="s">
        <v>1086</v>
      </c>
    </row>
    <row r="362" spans="1:1">
      <c r="A362" s="7" t="s">
        <v>1088</v>
      </c>
    </row>
    <row r="363" spans="1:1">
      <c r="A363" s="7" t="s">
        <v>1090</v>
      </c>
    </row>
    <row r="364" spans="1:1">
      <c r="A364" s="7" t="s">
        <v>1092</v>
      </c>
    </row>
    <row r="365" spans="1:1">
      <c r="A365" s="7" t="s">
        <v>1094</v>
      </c>
    </row>
    <row r="366" spans="1:1">
      <c r="A366" s="7" t="s">
        <v>1096</v>
      </c>
    </row>
    <row r="367" spans="1:1">
      <c r="A367" s="7" t="s">
        <v>1098</v>
      </c>
    </row>
    <row r="368" spans="1:1">
      <c r="A368" s="7" t="s">
        <v>1100</v>
      </c>
    </row>
    <row r="369" spans="1:1">
      <c r="A369" s="7" t="s">
        <v>1102</v>
      </c>
    </row>
    <row r="370" spans="1:1">
      <c r="A370" s="7" t="s">
        <v>1104</v>
      </c>
    </row>
    <row r="371" spans="1:1">
      <c r="A371" s="7" t="s">
        <v>1106</v>
      </c>
    </row>
    <row r="372" spans="1:1">
      <c r="A372" s="7" t="s">
        <v>1108</v>
      </c>
    </row>
    <row r="373" spans="1:1">
      <c r="A373" s="7" t="s">
        <v>1110</v>
      </c>
    </row>
    <row r="374" spans="1:1">
      <c r="A374" s="7" t="s">
        <v>1112</v>
      </c>
    </row>
    <row r="375" spans="1:1">
      <c r="A375" s="7" t="s">
        <v>1114</v>
      </c>
    </row>
    <row r="376" spans="1:1">
      <c r="A376" s="7" t="s">
        <v>1117</v>
      </c>
    </row>
    <row r="377" spans="1:1">
      <c r="A377" s="7" t="s">
        <v>1119</v>
      </c>
    </row>
    <row r="378" spans="1:1">
      <c r="A378" s="7" t="s">
        <v>1121</v>
      </c>
    </row>
    <row r="379" spans="1:1">
      <c r="A379" s="7" t="s">
        <v>1123</v>
      </c>
    </row>
    <row r="380" spans="1:1">
      <c r="A380" s="7" t="s">
        <v>1125</v>
      </c>
    </row>
    <row r="381" spans="1:1">
      <c r="A381" s="7" t="s">
        <v>1127</v>
      </c>
    </row>
    <row r="382" spans="1:1">
      <c r="A382" s="7" t="s">
        <v>1129</v>
      </c>
    </row>
    <row r="383" spans="1:1">
      <c r="A383" s="7" t="s">
        <v>1131</v>
      </c>
    </row>
    <row r="384" spans="1:1">
      <c r="A384" s="7" t="s">
        <v>1133</v>
      </c>
    </row>
    <row r="385" spans="1:1">
      <c r="A385" s="7" t="s">
        <v>1136</v>
      </c>
    </row>
    <row r="386" spans="1:1">
      <c r="A386" s="7" t="s">
        <v>1138</v>
      </c>
    </row>
    <row r="387" spans="1:1">
      <c r="A387" s="7" t="s">
        <v>1140</v>
      </c>
    </row>
    <row r="388" spans="1:1">
      <c r="A388" s="7" t="s">
        <v>1142</v>
      </c>
    </row>
    <row r="389" spans="1:1">
      <c r="A389" s="7" t="s">
        <v>1145</v>
      </c>
    </row>
    <row r="390" spans="1:1">
      <c r="A390" s="7" t="s">
        <v>1147</v>
      </c>
    </row>
    <row r="391" spans="1:1">
      <c r="A391" s="7" t="s">
        <v>1149</v>
      </c>
    </row>
    <row r="392" spans="1:1">
      <c r="A392" s="7" t="s">
        <v>1151</v>
      </c>
    </row>
    <row r="393" spans="1:1">
      <c r="A393" s="7" t="s">
        <v>1153</v>
      </c>
    </row>
    <row r="394" spans="1:1">
      <c r="A394" s="7" t="s">
        <v>1155</v>
      </c>
    </row>
    <row r="395" spans="1:1">
      <c r="A395" s="7" t="s">
        <v>1157</v>
      </c>
    </row>
    <row r="396" spans="1:1">
      <c r="A396" s="7" t="s">
        <v>1159</v>
      </c>
    </row>
    <row r="397" spans="1:1">
      <c r="A397" s="7" t="s">
        <v>1161</v>
      </c>
    </row>
    <row r="398" spans="1:1">
      <c r="A398" s="7" t="s">
        <v>1163</v>
      </c>
    </row>
    <row r="399" spans="1:1">
      <c r="A399" s="7" t="s">
        <v>1165</v>
      </c>
    </row>
    <row r="400" spans="1:1">
      <c r="A400" s="7" t="s">
        <v>1167</v>
      </c>
    </row>
    <row r="401" spans="1:1">
      <c r="A401" s="7" t="s">
        <v>1169</v>
      </c>
    </row>
    <row r="402" spans="1:1">
      <c r="A402" s="7" t="s">
        <v>1171</v>
      </c>
    </row>
    <row r="403" spans="1:1">
      <c r="A403" s="7" t="s">
        <v>1174</v>
      </c>
    </row>
    <row r="404" spans="1:1">
      <c r="A404" s="7" t="s">
        <v>1176</v>
      </c>
    </row>
    <row r="405" spans="1:1">
      <c r="A405" s="7" t="s">
        <v>1178</v>
      </c>
    </row>
    <row r="406" spans="1:1">
      <c r="A406" s="7" t="s">
        <v>1180</v>
      </c>
    </row>
    <row r="407" spans="1:1">
      <c r="A407" s="7" t="s">
        <v>1182</v>
      </c>
    </row>
    <row r="408" spans="1:1">
      <c r="A408" s="7" t="s">
        <v>1184</v>
      </c>
    </row>
    <row r="409" spans="1:1">
      <c r="A409" s="7" t="s">
        <v>1186</v>
      </c>
    </row>
    <row r="410" spans="1:1">
      <c r="A410" s="7" t="s">
        <v>1189</v>
      </c>
    </row>
    <row r="411" spans="1:1">
      <c r="A411" s="7" t="s">
        <v>1191</v>
      </c>
    </row>
    <row r="412" spans="1:1">
      <c r="A412" s="7" t="s">
        <v>1194</v>
      </c>
    </row>
    <row r="413" spans="1:1">
      <c r="A413" s="7" t="s">
        <v>1196</v>
      </c>
    </row>
    <row r="414" spans="1:1">
      <c r="A414" s="7" t="s">
        <v>1198</v>
      </c>
    </row>
    <row r="415" spans="1:1">
      <c r="A415" s="7" t="s">
        <v>1200</v>
      </c>
    </row>
    <row r="416" spans="1:1">
      <c r="A416" s="7" t="s">
        <v>1202</v>
      </c>
    </row>
    <row r="417" spans="1:1">
      <c r="A417" s="7" t="s">
        <v>1204</v>
      </c>
    </row>
    <row r="418" spans="1:1">
      <c r="A418" s="7" t="s">
        <v>1206</v>
      </c>
    </row>
    <row r="419" spans="1:1">
      <c r="A419" s="7" t="s">
        <v>1208</v>
      </c>
    </row>
    <row r="420" spans="1:1">
      <c r="A420" s="7" t="s">
        <v>1210</v>
      </c>
    </row>
    <row r="421" spans="1:1">
      <c r="A421" s="7" t="s">
        <v>1212</v>
      </c>
    </row>
    <row r="422" spans="1:1">
      <c r="A422" s="7" t="s">
        <v>1215</v>
      </c>
    </row>
    <row r="423" spans="1:1">
      <c r="A423" s="7" t="s">
        <v>1218</v>
      </c>
    </row>
    <row r="424" spans="1:1">
      <c r="A424" s="7" t="s">
        <v>1220</v>
      </c>
    </row>
    <row r="425" spans="1:1">
      <c r="A425" s="7" t="s">
        <v>1222</v>
      </c>
    </row>
    <row r="426" spans="1:1">
      <c r="A426" s="7" t="s">
        <v>1224</v>
      </c>
    </row>
    <row r="427" spans="1:1">
      <c r="A427" s="7" t="s">
        <v>1226</v>
      </c>
    </row>
    <row r="428" spans="1:1">
      <c r="A428" s="7" t="s">
        <v>1228</v>
      </c>
    </row>
    <row r="429" spans="1:1">
      <c r="A429" s="7" t="s">
        <v>1230</v>
      </c>
    </row>
    <row r="430" spans="1:1">
      <c r="A430" s="7" t="s">
        <v>1232</v>
      </c>
    </row>
    <row r="431" spans="1:1">
      <c r="A431" s="7" t="s">
        <v>1234</v>
      </c>
    </row>
    <row r="432" spans="1:1">
      <c r="A432" s="7" t="s">
        <v>1236</v>
      </c>
    </row>
    <row r="433" spans="1:1">
      <c r="A433" s="7" t="s">
        <v>1238</v>
      </c>
    </row>
    <row r="434" spans="1:1">
      <c r="A434" s="7" t="s">
        <v>1240</v>
      </c>
    </row>
    <row r="435" spans="1:1">
      <c r="A435" s="7" t="s">
        <v>1242</v>
      </c>
    </row>
    <row r="436" spans="1:1">
      <c r="A436" s="7" t="s">
        <v>1244</v>
      </c>
    </row>
    <row r="437" spans="1:1">
      <c r="A437" s="7" t="s">
        <v>1246</v>
      </c>
    </row>
    <row r="438" spans="1:1">
      <c r="A438" s="7" t="s">
        <v>1248</v>
      </c>
    </row>
    <row r="439" spans="1:1">
      <c r="A439" s="7" t="s">
        <v>1250</v>
      </c>
    </row>
    <row r="440" spans="1:1">
      <c r="A440" s="7" t="s">
        <v>1252</v>
      </c>
    </row>
    <row r="441" spans="1:1">
      <c r="A441" s="7" t="s">
        <v>1254</v>
      </c>
    </row>
    <row r="442" spans="1:1">
      <c r="A442" s="7" t="s">
        <v>1256</v>
      </c>
    </row>
    <row r="443" spans="1:1">
      <c r="A443" s="7" t="s">
        <v>1258</v>
      </c>
    </row>
    <row r="444" spans="1:1">
      <c r="A444" s="7" t="s">
        <v>1260</v>
      </c>
    </row>
    <row r="445" spans="1:1">
      <c r="A445" s="7" t="s">
        <v>1262</v>
      </c>
    </row>
    <row r="446" spans="1:1">
      <c r="A446" s="7" t="s">
        <v>1264</v>
      </c>
    </row>
    <row r="447" spans="1:1">
      <c r="A447" s="7" t="s">
        <v>1266</v>
      </c>
    </row>
    <row r="448" spans="1:1">
      <c r="A448" s="7" t="s">
        <v>1268</v>
      </c>
    </row>
    <row r="449" spans="1:1">
      <c r="A449" s="7" t="s">
        <v>1270</v>
      </c>
    </row>
    <row r="450" spans="1:1">
      <c r="A450" s="7" t="s">
        <v>1272</v>
      </c>
    </row>
    <row r="451" spans="1:1">
      <c r="A451" s="7" t="s">
        <v>1274</v>
      </c>
    </row>
    <row r="452" spans="1:1">
      <c r="A452" s="7" t="s">
        <v>1276</v>
      </c>
    </row>
    <row r="453" spans="1:1">
      <c r="A453" s="7" t="s">
        <v>1278</v>
      </c>
    </row>
    <row r="454" spans="1:1">
      <c r="A454" s="7" t="s">
        <v>1280</v>
      </c>
    </row>
    <row r="455" spans="1:1">
      <c r="A455" s="7" t="s">
        <v>1282</v>
      </c>
    </row>
    <row r="456" spans="1:1">
      <c r="A456" s="7" t="s">
        <v>1284</v>
      </c>
    </row>
    <row r="457" spans="1:1">
      <c r="A457" s="7" t="s">
        <v>1286</v>
      </c>
    </row>
    <row r="458" spans="1:1">
      <c r="A458" s="7" t="s">
        <v>1288</v>
      </c>
    </row>
    <row r="459" spans="1:1">
      <c r="A459" s="7" t="s">
        <v>1290</v>
      </c>
    </row>
    <row r="460" spans="1:1">
      <c r="A460" s="7" t="s">
        <v>1292</v>
      </c>
    </row>
    <row r="461" spans="1:1">
      <c r="A461" s="7" t="s">
        <v>1294</v>
      </c>
    </row>
    <row r="462" spans="1:1">
      <c r="A462" s="7" t="s">
        <v>1296</v>
      </c>
    </row>
    <row r="463" spans="1:1">
      <c r="A463" s="7" t="s">
        <v>1298</v>
      </c>
    </row>
    <row r="464" spans="1:1">
      <c r="A464" s="7" t="s">
        <v>1300</v>
      </c>
    </row>
    <row r="465" spans="1:1">
      <c r="A465" s="7" t="s">
        <v>1302</v>
      </c>
    </row>
    <row r="466" spans="1:1">
      <c r="A466" s="7" t="s">
        <v>1305</v>
      </c>
    </row>
    <row r="467" spans="1:1">
      <c r="A467" s="7" t="s">
        <v>1307</v>
      </c>
    </row>
    <row r="468" spans="1:1">
      <c r="A468" s="7" t="s">
        <v>1309</v>
      </c>
    </row>
    <row r="469" spans="1:1">
      <c r="A469" s="7" t="s">
        <v>1311</v>
      </c>
    </row>
    <row r="470" spans="1:1">
      <c r="A470" s="7" t="s">
        <v>1313</v>
      </c>
    </row>
    <row r="471" spans="1:1">
      <c r="A471" s="7" t="s">
        <v>1315</v>
      </c>
    </row>
    <row r="472" spans="1:1">
      <c r="A472" s="7" t="s">
        <v>1317</v>
      </c>
    </row>
    <row r="473" spans="1:1">
      <c r="A473" s="7" t="s">
        <v>1319</v>
      </c>
    </row>
    <row r="474" spans="1:1">
      <c r="A474" s="7" t="s">
        <v>1321</v>
      </c>
    </row>
    <row r="475" spans="1:1">
      <c r="A475" s="7" t="s">
        <v>1323</v>
      </c>
    </row>
    <row r="476" spans="1:1">
      <c r="A476" s="7" t="s">
        <v>1325</v>
      </c>
    </row>
    <row r="477" spans="1:1">
      <c r="A477" s="7" t="s">
        <v>1327</v>
      </c>
    </row>
    <row r="478" spans="1:1">
      <c r="A478" s="7" t="s">
        <v>1329</v>
      </c>
    </row>
    <row r="479" spans="1:1">
      <c r="A479" s="7" t="s">
        <v>1331</v>
      </c>
    </row>
    <row r="480" spans="1:1">
      <c r="A480" s="7" t="s">
        <v>1333</v>
      </c>
    </row>
    <row r="481" spans="1:1">
      <c r="A481" s="7" t="s">
        <v>1336</v>
      </c>
    </row>
    <row r="482" spans="1:1">
      <c r="A482" s="7" t="s">
        <v>1338</v>
      </c>
    </row>
    <row r="483" spans="1:1">
      <c r="A483" s="7" t="s">
        <v>1340</v>
      </c>
    </row>
    <row r="484" spans="1:1">
      <c r="A484" s="7" t="s">
        <v>1342</v>
      </c>
    </row>
    <row r="485" spans="1:1">
      <c r="A485" s="7" t="s">
        <v>1344</v>
      </c>
    </row>
    <row r="486" spans="1:1">
      <c r="A486" s="7" t="s">
        <v>1346</v>
      </c>
    </row>
    <row r="487" spans="1:1">
      <c r="A487" s="7" t="s">
        <v>1348</v>
      </c>
    </row>
    <row r="488" spans="1:1">
      <c r="A488" s="7" t="s">
        <v>1350</v>
      </c>
    </row>
    <row r="489" spans="1:1">
      <c r="A489" s="7" t="s">
        <v>1352</v>
      </c>
    </row>
    <row r="490" spans="1:1">
      <c r="A490" s="7" t="s">
        <v>1354</v>
      </c>
    </row>
    <row r="491" spans="1:1">
      <c r="A491" s="7" t="s">
        <v>1356</v>
      </c>
    </row>
    <row r="492" spans="1:1">
      <c r="A492" s="7" t="s">
        <v>1359</v>
      </c>
    </row>
    <row r="493" spans="1:1">
      <c r="A493" s="7" t="s">
        <v>1361</v>
      </c>
    </row>
    <row r="494" spans="1:1">
      <c r="A494" s="7" t="s">
        <v>1363</v>
      </c>
    </row>
    <row r="495" spans="1:1">
      <c r="A495" s="7" t="s">
        <v>1365</v>
      </c>
    </row>
    <row r="496" spans="1:1">
      <c r="A496" s="7" t="s">
        <v>1367</v>
      </c>
    </row>
    <row r="497" spans="1:1">
      <c r="A497" s="7" t="s">
        <v>1369</v>
      </c>
    </row>
    <row r="498" spans="1:1">
      <c r="A498" s="7" t="s">
        <v>1371</v>
      </c>
    </row>
    <row r="499" spans="1:1">
      <c r="A499" s="7" t="s">
        <v>1373</v>
      </c>
    </row>
    <row r="500" spans="1:1">
      <c r="A500" s="7" t="s">
        <v>1375</v>
      </c>
    </row>
    <row r="501" spans="1:1">
      <c r="A501" s="7" t="s">
        <v>1377</v>
      </c>
    </row>
    <row r="502" spans="1:1">
      <c r="A502" s="7" t="s">
        <v>1379</v>
      </c>
    </row>
    <row r="503" spans="1:1">
      <c r="A503" s="7" t="s">
        <v>1381</v>
      </c>
    </row>
    <row r="504" spans="1:1">
      <c r="A504" s="7" t="s">
        <v>1383</v>
      </c>
    </row>
    <row r="505" spans="1:1">
      <c r="A505" s="7" t="s">
        <v>1385</v>
      </c>
    </row>
    <row r="506" spans="1:1">
      <c r="A506" s="7" t="s">
        <v>1387</v>
      </c>
    </row>
    <row r="507" spans="1:1">
      <c r="A507" s="7" t="s">
        <v>1389</v>
      </c>
    </row>
    <row r="508" spans="1:1">
      <c r="A508" s="7" t="s">
        <v>1391</v>
      </c>
    </row>
    <row r="509" spans="1:1">
      <c r="A509" s="7" t="s">
        <v>1393</v>
      </c>
    </row>
    <row r="510" spans="1:1">
      <c r="A510" s="7" t="s">
        <v>1395</v>
      </c>
    </row>
    <row r="511" spans="1:1">
      <c r="A511" s="7" t="s">
        <v>1397</v>
      </c>
    </row>
    <row r="512" spans="1:1">
      <c r="A512" s="7" t="s">
        <v>1399</v>
      </c>
    </row>
    <row r="513" spans="1:1">
      <c r="A513" s="7" t="s">
        <v>1401</v>
      </c>
    </row>
    <row r="514" spans="1:1">
      <c r="A514" s="7" t="s">
        <v>1403</v>
      </c>
    </row>
    <row r="515" spans="1:1">
      <c r="A515" s="7" t="s">
        <v>1405</v>
      </c>
    </row>
    <row r="516" spans="1:1">
      <c r="A516" s="7" t="s">
        <v>1408</v>
      </c>
    </row>
    <row r="517" spans="1:1">
      <c r="A517" s="7" t="s">
        <v>1410</v>
      </c>
    </row>
    <row r="518" spans="1:1">
      <c r="A518" s="7" t="s">
        <v>1412</v>
      </c>
    </row>
    <row r="519" spans="1:1">
      <c r="A519" s="7" t="s">
        <v>1414</v>
      </c>
    </row>
    <row r="520" spans="1:1">
      <c r="A520" s="7" t="s">
        <v>1416</v>
      </c>
    </row>
    <row r="521" spans="1:1">
      <c r="A521" s="7" t="s">
        <v>1418</v>
      </c>
    </row>
    <row r="522" spans="1:1">
      <c r="A522" s="7" t="s">
        <v>1420</v>
      </c>
    </row>
    <row r="523" spans="1:1">
      <c r="A523" s="7" t="s">
        <v>1422</v>
      </c>
    </row>
    <row r="524" spans="1:1">
      <c r="A524" s="7" t="s">
        <v>1424</v>
      </c>
    </row>
    <row r="525" spans="1:1">
      <c r="A525" s="7" t="s">
        <v>1426</v>
      </c>
    </row>
    <row r="526" spans="1:1">
      <c r="A526" s="7" t="s">
        <v>1428</v>
      </c>
    </row>
    <row r="527" spans="1:1">
      <c r="A527" s="7" t="s">
        <v>1431</v>
      </c>
    </row>
    <row r="528" spans="1:1">
      <c r="A528" s="7" t="s">
        <v>1433</v>
      </c>
    </row>
    <row r="529" spans="1:1">
      <c r="A529" s="7" t="s">
        <v>1435</v>
      </c>
    </row>
    <row r="530" spans="1:1">
      <c r="A530" s="7" t="s">
        <v>1437</v>
      </c>
    </row>
    <row r="531" spans="1:1">
      <c r="A531" s="7" t="s">
        <v>1439</v>
      </c>
    </row>
    <row r="532" spans="1:1">
      <c r="A532" s="7" t="s">
        <v>1441</v>
      </c>
    </row>
    <row r="533" spans="1:1">
      <c r="A533" s="7" t="s">
        <v>1443</v>
      </c>
    </row>
    <row r="534" spans="1:1">
      <c r="A534" s="7" t="s">
        <v>1445</v>
      </c>
    </row>
    <row r="535" spans="1:1">
      <c r="A535" s="7" t="s">
        <v>1447</v>
      </c>
    </row>
    <row r="536" spans="1:1">
      <c r="A536" s="7" t="s">
        <v>1449</v>
      </c>
    </row>
    <row r="537" spans="1:1">
      <c r="A537" s="7" t="s">
        <v>1451</v>
      </c>
    </row>
    <row r="538" spans="1:1">
      <c r="A538" s="7" t="s">
        <v>1453</v>
      </c>
    </row>
    <row r="539" spans="1:1">
      <c r="A539" s="7" t="s">
        <v>1455</v>
      </c>
    </row>
    <row r="540" spans="1:1">
      <c r="A540" s="7" t="s">
        <v>1457</v>
      </c>
    </row>
    <row r="541" spans="1:1">
      <c r="A541" s="7" t="s">
        <v>1459</v>
      </c>
    </row>
    <row r="542" spans="1:1">
      <c r="A542" s="7" t="s">
        <v>1461</v>
      </c>
    </row>
    <row r="543" spans="1:1">
      <c r="A543" s="7" t="s">
        <v>1463</v>
      </c>
    </row>
    <row r="544" spans="1:1">
      <c r="A544" s="7" t="s">
        <v>1465</v>
      </c>
    </row>
    <row r="545" spans="1:1">
      <c r="A545" s="7" t="s">
        <v>1467</v>
      </c>
    </row>
    <row r="546" spans="1:1">
      <c r="A546" s="7" t="s">
        <v>1469</v>
      </c>
    </row>
    <row r="547" spans="1:1">
      <c r="A547" s="7" t="s">
        <v>1471</v>
      </c>
    </row>
    <row r="548" spans="1:1">
      <c r="A548" s="7" t="s">
        <v>1473</v>
      </c>
    </row>
    <row r="549" spans="1:1">
      <c r="A549" s="7" t="s">
        <v>1476</v>
      </c>
    </row>
    <row r="550" spans="1:1">
      <c r="A550" s="7" t="s">
        <v>1478</v>
      </c>
    </row>
    <row r="551" spans="1:1">
      <c r="A551" s="7" t="s">
        <v>1480</v>
      </c>
    </row>
    <row r="552" spans="1:1">
      <c r="A552" s="7" t="s">
        <v>1482</v>
      </c>
    </row>
    <row r="553" spans="1:1">
      <c r="A553" s="7" t="s">
        <v>1484</v>
      </c>
    </row>
    <row r="554" spans="1:1">
      <c r="A554" s="7" t="s">
        <v>1486</v>
      </c>
    </row>
    <row r="555" spans="1:1">
      <c r="A555" s="7" t="s">
        <v>1488</v>
      </c>
    </row>
    <row r="556" spans="1:1">
      <c r="A556" s="7" t="s">
        <v>1490</v>
      </c>
    </row>
    <row r="557" spans="1:1">
      <c r="A557" s="7" t="s">
        <v>1492</v>
      </c>
    </row>
    <row r="558" spans="1:1">
      <c r="A558" s="7" t="s">
        <v>1494</v>
      </c>
    </row>
    <row r="559" spans="1:1">
      <c r="A559" s="7" t="s">
        <v>1496</v>
      </c>
    </row>
    <row r="560" spans="1:1">
      <c r="A560" s="7" t="s">
        <v>1498</v>
      </c>
    </row>
    <row r="561" spans="1:1">
      <c r="A561" s="7" t="s">
        <v>1500</v>
      </c>
    </row>
    <row r="562" spans="1:1">
      <c r="A562" s="7" t="s">
        <v>1502</v>
      </c>
    </row>
    <row r="563" spans="1:1">
      <c r="A563" s="7" t="s">
        <v>1504</v>
      </c>
    </row>
    <row r="564" spans="1:1">
      <c r="A564" s="7" t="s">
        <v>1506</v>
      </c>
    </row>
    <row r="565" spans="1:1">
      <c r="A565" s="7" t="s">
        <v>1508</v>
      </c>
    </row>
    <row r="566" spans="1:1">
      <c r="A566" s="7" t="s">
        <v>1510</v>
      </c>
    </row>
    <row r="567" spans="1:1">
      <c r="A567" s="7" t="s">
        <v>1512</v>
      </c>
    </row>
    <row r="568" spans="1:1">
      <c r="A568" s="7" t="s">
        <v>1514</v>
      </c>
    </row>
    <row r="569" spans="1:1">
      <c r="A569" s="7" t="s">
        <v>1516</v>
      </c>
    </row>
    <row r="570" spans="1:1">
      <c r="A570" s="7" t="s">
        <v>1518</v>
      </c>
    </row>
    <row r="571" spans="1:1">
      <c r="A571" s="7" t="s">
        <v>1520</v>
      </c>
    </row>
    <row r="572" spans="1:1">
      <c r="A572" s="7" t="s">
        <v>1522</v>
      </c>
    </row>
    <row r="573" spans="1:1">
      <c r="A573" s="7" t="s">
        <v>1524</v>
      </c>
    </row>
    <row r="574" spans="1:1">
      <c r="A574" s="7" t="s">
        <v>1526</v>
      </c>
    </row>
    <row r="575" spans="1:1">
      <c r="A575" s="7" t="s">
        <v>1528</v>
      </c>
    </row>
    <row r="576" spans="1:1">
      <c r="A576" s="7" t="s">
        <v>1530</v>
      </c>
    </row>
    <row r="577" spans="1:1">
      <c r="A577" s="7" t="s">
        <v>1532</v>
      </c>
    </row>
    <row r="578" spans="1:1">
      <c r="A578" s="7" t="s">
        <v>1534</v>
      </c>
    </row>
    <row r="579" spans="1:1">
      <c r="A579" s="7" t="s">
        <v>1536</v>
      </c>
    </row>
    <row r="580" spans="1:1">
      <c r="A580" s="7" t="s">
        <v>1538</v>
      </c>
    </row>
    <row r="581" spans="1:1">
      <c r="A581" s="7" t="s">
        <v>1540</v>
      </c>
    </row>
    <row r="582" spans="1:1">
      <c r="A582" s="7" t="s">
        <v>1542</v>
      </c>
    </row>
    <row r="583" spans="1:1">
      <c r="A583" s="7" t="s">
        <v>1544</v>
      </c>
    </row>
    <row r="584" spans="1:1">
      <c r="A584" s="7" t="s">
        <v>1546</v>
      </c>
    </row>
    <row r="585" spans="1:1">
      <c r="A585" s="7" t="s">
        <v>1548</v>
      </c>
    </row>
    <row r="586" spans="1:1">
      <c r="A586" s="7" t="s">
        <v>1550</v>
      </c>
    </row>
    <row r="587" spans="1:1">
      <c r="A587" s="7" t="s">
        <v>1552</v>
      </c>
    </row>
    <row r="588" spans="1:1">
      <c r="A588" s="7" t="s">
        <v>1554</v>
      </c>
    </row>
    <row r="589" spans="1:1">
      <c r="A589" s="7" t="s">
        <v>1557</v>
      </c>
    </row>
    <row r="590" spans="1:1">
      <c r="A590" s="7" t="s">
        <v>1559</v>
      </c>
    </row>
    <row r="591" spans="1:1">
      <c r="A591" s="7" t="s">
        <v>1561</v>
      </c>
    </row>
    <row r="592" spans="1:1">
      <c r="A592" s="7" t="s">
        <v>1563</v>
      </c>
    </row>
    <row r="593" spans="1:1">
      <c r="A593" s="7" t="s">
        <v>1565</v>
      </c>
    </row>
    <row r="594" spans="1:1">
      <c r="A594" s="7" t="s">
        <v>1567</v>
      </c>
    </row>
    <row r="595" spans="1:1">
      <c r="A595" s="7" t="s">
        <v>1569</v>
      </c>
    </row>
    <row r="596" spans="1:1">
      <c r="A596" s="7" t="s">
        <v>1571</v>
      </c>
    </row>
    <row r="597" spans="1:1">
      <c r="A597" s="7" t="s">
        <v>1574</v>
      </c>
    </row>
    <row r="598" spans="1:1">
      <c r="A598" s="7" t="s">
        <v>1576</v>
      </c>
    </row>
    <row r="599" spans="1:1">
      <c r="A599" s="7" t="s">
        <v>1578</v>
      </c>
    </row>
    <row r="600" spans="1:1">
      <c r="A600" s="7" t="s">
        <v>1580</v>
      </c>
    </row>
    <row r="601" spans="1:1">
      <c r="A601" s="7" t="s">
        <v>1582</v>
      </c>
    </row>
    <row r="602" spans="1:1">
      <c r="A602" s="7" t="s">
        <v>1584</v>
      </c>
    </row>
    <row r="603" spans="1:1">
      <c r="A603" s="7" t="s">
        <v>1586</v>
      </c>
    </row>
    <row r="604" spans="1:1">
      <c r="A604" s="7" t="s">
        <v>1588</v>
      </c>
    </row>
    <row r="605" spans="1:1">
      <c r="A605" s="7" t="s">
        <v>1590</v>
      </c>
    </row>
    <row r="606" spans="1:1">
      <c r="A606" s="7" t="s">
        <v>1592</v>
      </c>
    </row>
    <row r="607" spans="1:1">
      <c r="A607" s="7" t="s">
        <v>1594</v>
      </c>
    </row>
    <row r="608" spans="1:1">
      <c r="A608" s="7" t="s">
        <v>1596</v>
      </c>
    </row>
    <row r="609" spans="1:1">
      <c r="A609" s="7" t="s">
        <v>1598</v>
      </c>
    </row>
    <row r="610" spans="1:1">
      <c r="A610" s="7" t="s">
        <v>1600</v>
      </c>
    </row>
    <row r="611" spans="1:1">
      <c r="A611" s="7" t="s">
        <v>1602</v>
      </c>
    </row>
    <row r="612" spans="1:1">
      <c r="A612" s="7" t="s">
        <v>1604</v>
      </c>
    </row>
    <row r="613" spans="1:1">
      <c r="A613" s="7" t="s">
        <v>1606</v>
      </c>
    </row>
    <row r="614" spans="1:1">
      <c r="A614" s="7" t="s">
        <v>1608</v>
      </c>
    </row>
    <row r="615" spans="1:1">
      <c r="A615" s="7" t="s">
        <v>1610</v>
      </c>
    </row>
    <row r="616" spans="1:1">
      <c r="A616" s="7" t="s">
        <v>1612</v>
      </c>
    </row>
    <row r="617" spans="1:1">
      <c r="A617" s="7" t="s">
        <v>1614</v>
      </c>
    </row>
    <row r="618" spans="1:1">
      <c r="A618" s="7" t="s">
        <v>1616</v>
      </c>
    </row>
    <row r="619" spans="1:1">
      <c r="A619" s="7" t="s">
        <v>1618</v>
      </c>
    </row>
    <row r="620" spans="1:1">
      <c r="A620" s="7" t="s">
        <v>1620</v>
      </c>
    </row>
    <row r="621" spans="1:1">
      <c r="A621" s="7" t="s">
        <v>1622</v>
      </c>
    </row>
    <row r="622" spans="1:1">
      <c r="A622" s="7" t="s">
        <v>1624</v>
      </c>
    </row>
    <row r="623" spans="1:1">
      <c r="A623" s="7" t="s">
        <v>1626</v>
      </c>
    </row>
    <row r="624" spans="1:1">
      <c r="A624" s="7" t="s">
        <v>1628</v>
      </c>
    </row>
    <row r="625" spans="1:1">
      <c r="A625" s="7" t="s">
        <v>1631</v>
      </c>
    </row>
    <row r="626" spans="1:1">
      <c r="A626" s="7" t="s">
        <v>1633</v>
      </c>
    </row>
    <row r="627" spans="1:1">
      <c r="A627" s="7" t="s">
        <v>1635</v>
      </c>
    </row>
    <row r="628" spans="1:1">
      <c r="A628" s="7" t="s">
        <v>1637</v>
      </c>
    </row>
    <row r="629" spans="1:1">
      <c r="A629" s="7" t="s">
        <v>1639</v>
      </c>
    </row>
    <row r="630" spans="1:1">
      <c r="A630" s="7" t="s">
        <v>1641</v>
      </c>
    </row>
    <row r="631" spans="1:1">
      <c r="A631" s="7" t="s">
        <v>1643</v>
      </c>
    </row>
    <row r="632" spans="1:1">
      <c r="A632" s="7" t="s">
        <v>1645</v>
      </c>
    </row>
    <row r="633" spans="1:1">
      <c r="A633" s="7" t="s">
        <v>1647</v>
      </c>
    </row>
    <row r="634" spans="1:1">
      <c r="A634" s="7" t="s">
        <v>1649</v>
      </c>
    </row>
    <row r="635" spans="1:1">
      <c r="A635" s="7" t="s">
        <v>1652</v>
      </c>
    </row>
    <row r="636" spans="1:1">
      <c r="A636" s="7" t="s">
        <v>1654</v>
      </c>
    </row>
    <row r="637" spans="1:1">
      <c r="A637" s="7" t="s">
        <v>1656</v>
      </c>
    </row>
    <row r="638" spans="1:1">
      <c r="A638" s="7" t="s">
        <v>1658</v>
      </c>
    </row>
    <row r="639" spans="1:1">
      <c r="A639" s="7" t="s">
        <v>1660</v>
      </c>
    </row>
    <row r="640" spans="1:1">
      <c r="A640" s="7" t="s">
        <v>1662</v>
      </c>
    </row>
    <row r="641" spans="1:1">
      <c r="A641" s="7" t="s">
        <v>1664</v>
      </c>
    </row>
    <row r="642" spans="1:1">
      <c r="A642" s="7" t="s">
        <v>1666</v>
      </c>
    </row>
    <row r="643" spans="1:1">
      <c r="A643" s="7" t="s">
        <v>1668</v>
      </c>
    </row>
    <row r="644" spans="1:1">
      <c r="A644" s="7" t="s">
        <v>1670</v>
      </c>
    </row>
    <row r="645" spans="1:1">
      <c r="A645" s="7" t="s">
        <v>1672</v>
      </c>
    </row>
    <row r="646" spans="1:1">
      <c r="A646" s="7" t="s">
        <v>1674</v>
      </c>
    </row>
    <row r="647" spans="1:1">
      <c r="A647" s="7" t="s">
        <v>1677</v>
      </c>
    </row>
    <row r="648" spans="1:1">
      <c r="A648" s="7" t="s">
        <v>1679</v>
      </c>
    </row>
    <row r="649" spans="1:1">
      <c r="A649" s="7" t="s">
        <v>1682</v>
      </c>
    </row>
    <row r="650" spans="1:1">
      <c r="A650" s="7" t="s">
        <v>1684</v>
      </c>
    </row>
    <row r="651" spans="1:1">
      <c r="A651" s="7" t="s">
        <v>1686</v>
      </c>
    </row>
    <row r="652" spans="1:1">
      <c r="A652" s="7" t="s">
        <v>1688</v>
      </c>
    </row>
    <row r="653" spans="1:1">
      <c r="A653" s="7" t="s">
        <v>1690</v>
      </c>
    </row>
    <row r="654" spans="1:1">
      <c r="A654" s="7" t="s">
        <v>1692</v>
      </c>
    </row>
    <row r="655" spans="1:1">
      <c r="A655" s="7" t="s">
        <v>1694</v>
      </c>
    </row>
    <row r="656" spans="1:1">
      <c r="A656" s="7" t="s">
        <v>1696</v>
      </c>
    </row>
    <row r="657" spans="1:1">
      <c r="A657" s="7" t="s">
        <v>1698</v>
      </c>
    </row>
    <row r="658" spans="1:1">
      <c r="A658" s="7" t="s">
        <v>1700</v>
      </c>
    </row>
    <row r="659" spans="1:1">
      <c r="A659" s="7" t="s">
        <v>1702</v>
      </c>
    </row>
    <row r="660" spans="1:1">
      <c r="A660" s="7" t="s">
        <v>1704</v>
      </c>
    </row>
    <row r="661" spans="1:1">
      <c r="A661" s="7" t="s">
        <v>1706</v>
      </c>
    </row>
    <row r="662" spans="1:1">
      <c r="A662" s="7" t="s">
        <v>1708</v>
      </c>
    </row>
    <row r="663" spans="1:1">
      <c r="A663" s="7" t="s">
        <v>1710</v>
      </c>
    </row>
    <row r="664" spans="1:1">
      <c r="A664" s="7" t="s">
        <v>1712</v>
      </c>
    </row>
    <row r="665" spans="1:1">
      <c r="A665" s="7" t="s">
        <v>1714</v>
      </c>
    </row>
    <row r="666" spans="1:1">
      <c r="A666" s="7" t="s">
        <v>1716</v>
      </c>
    </row>
    <row r="667" spans="1:1">
      <c r="A667" s="7" t="s">
        <v>1718</v>
      </c>
    </row>
    <row r="668" spans="1:1">
      <c r="A668" s="7" t="s">
        <v>1720</v>
      </c>
    </row>
    <row r="669" spans="1:1">
      <c r="A669" s="7" t="s">
        <v>1722</v>
      </c>
    </row>
    <row r="670" spans="1:1">
      <c r="A670" s="7" t="s">
        <v>1724</v>
      </c>
    </row>
    <row r="671" spans="1:1">
      <c r="A671" s="7" t="s">
        <v>1726</v>
      </c>
    </row>
    <row r="672" spans="1:1">
      <c r="A672" s="7" t="s">
        <v>1728</v>
      </c>
    </row>
    <row r="673" spans="1:1">
      <c r="A673" s="7" t="s">
        <v>1730</v>
      </c>
    </row>
    <row r="674" spans="1:1">
      <c r="A674" s="7" t="s">
        <v>1732</v>
      </c>
    </row>
    <row r="675" spans="1:1">
      <c r="A675" s="7" t="s">
        <v>1734</v>
      </c>
    </row>
    <row r="676" spans="1:1">
      <c r="A676" s="7" t="s">
        <v>1736</v>
      </c>
    </row>
    <row r="677" spans="1:1">
      <c r="A677" s="7" t="s">
        <v>1738</v>
      </c>
    </row>
    <row r="678" spans="1:1">
      <c r="A678" s="7" t="s">
        <v>1740</v>
      </c>
    </row>
    <row r="679" spans="1:1">
      <c r="A679" s="7" t="s">
        <v>1742</v>
      </c>
    </row>
    <row r="680" spans="1:1">
      <c r="A680" s="7" t="s">
        <v>1744</v>
      </c>
    </row>
    <row r="681" spans="1:1">
      <c r="A681" s="7" t="s">
        <v>1746</v>
      </c>
    </row>
    <row r="682" spans="1:1">
      <c r="A682" s="7" t="s">
        <v>1748</v>
      </c>
    </row>
    <row r="683" spans="1:1">
      <c r="A683" s="7" t="s">
        <v>1750</v>
      </c>
    </row>
    <row r="684" spans="1:1">
      <c r="A684" s="7" t="s">
        <v>1752</v>
      </c>
    </row>
    <row r="685" spans="1:1">
      <c r="A685" s="7" t="s">
        <v>1754</v>
      </c>
    </row>
    <row r="686" spans="1:1">
      <c r="A686" s="7" t="s">
        <v>1756</v>
      </c>
    </row>
    <row r="687" spans="1:1">
      <c r="A687" s="7" t="s">
        <v>1758</v>
      </c>
    </row>
    <row r="688" spans="1:1">
      <c r="A688" s="7" t="s">
        <v>1760</v>
      </c>
    </row>
    <row r="689" spans="1:1">
      <c r="A689" s="7" t="s">
        <v>1762</v>
      </c>
    </row>
    <row r="690" spans="1:1">
      <c r="A690" s="7" t="s">
        <v>1764</v>
      </c>
    </row>
    <row r="691" spans="1:1">
      <c r="A691" s="7" t="s">
        <v>1766</v>
      </c>
    </row>
    <row r="692" spans="1:1">
      <c r="A692" s="7" t="s">
        <v>1768</v>
      </c>
    </row>
    <row r="693" spans="1:1">
      <c r="A693" s="7" t="s">
        <v>1770</v>
      </c>
    </row>
    <row r="694" spans="1:1">
      <c r="A694" s="7" t="s">
        <v>1772</v>
      </c>
    </row>
    <row r="695" spans="1:1">
      <c r="A695" s="7" t="s">
        <v>1774</v>
      </c>
    </row>
    <row r="696" spans="1:1">
      <c r="A696" s="7" t="s">
        <v>1776</v>
      </c>
    </row>
    <row r="697" spans="1:1">
      <c r="A697" s="7" t="s">
        <v>1778</v>
      </c>
    </row>
    <row r="698" spans="1:1">
      <c r="A698" s="7" t="s">
        <v>1780</v>
      </c>
    </row>
    <row r="699" spans="1:1">
      <c r="A699" s="7" t="s">
        <v>1782</v>
      </c>
    </row>
    <row r="700" spans="1:1">
      <c r="A700" s="7" t="s">
        <v>1784</v>
      </c>
    </row>
    <row r="701" spans="1:1">
      <c r="A701" s="7" t="s">
        <v>1786</v>
      </c>
    </row>
    <row r="702" spans="1:1">
      <c r="A702" s="7" t="s">
        <v>1788</v>
      </c>
    </row>
    <row r="703" spans="1:1">
      <c r="A703" s="7" t="s">
        <v>1790</v>
      </c>
    </row>
    <row r="704" spans="1:1">
      <c r="A704" s="7" t="s">
        <v>1792</v>
      </c>
    </row>
    <row r="705" spans="1:1">
      <c r="A705" s="7" t="s">
        <v>1794</v>
      </c>
    </row>
    <row r="706" spans="1:1">
      <c r="A706" s="7" t="s">
        <v>1796</v>
      </c>
    </row>
    <row r="707" spans="1:1">
      <c r="A707" s="7" t="s">
        <v>1798</v>
      </c>
    </row>
    <row r="708" spans="1:1">
      <c r="A708" s="7" t="s">
        <v>1800</v>
      </c>
    </row>
    <row r="709" spans="1:1">
      <c r="A709" s="7" t="s">
        <v>1802</v>
      </c>
    </row>
    <row r="710" spans="1:1">
      <c r="A710" s="7" t="s">
        <v>1804</v>
      </c>
    </row>
    <row r="711" spans="1:1">
      <c r="A711" s="7" t="s">
        <v>1806</v>
      </c>
    </row>
    <row r="712" spans="1:1">
      <c r="A712" s="7" t="s">
        <v>1808</v>
      </c>
    </row>
    <row r="713" spans="1:1">
      <c r="A713" s="7" t="s">
        <v>1810</v>
      </c>
    </row>
    <row r="714" spans="1:1">
      <c r="A714" s="7" t="s">
        <v>1812</v>
      </c>
    </row>
    <row r="715" spans="1:1">
      <c r="A715" s="7" t="s">
        <v>1814</v>
      </c>
    </row>
    <row r="716" spans="1:1">
      <c r="A716" s="7" t="s">
        <v>1816</v>
      </c>
    </row>
    <row r="717" spans="1:1">
      <c r="A717" s="7" t="s">
        <v>1818</v>
      </c>
    </row>
    <row r="718" spans="1:1">
      <c r="A718" s="7" t="s">
        <v>1820</v>
      </c>
    </row>
    <row r="719" spans="1:1">
      <c r="A719" s="7" t="s">
        <v>1822</v>
      </c>
    </row>
    <row r="720" spans="1:1">
      <c r="A720" s="7" t="s">
        <v>1824</v>
      </c>
    </row>
    <row r="721" spans="1:1">
      <c r="A721" s="7" t="s">
        <v>1826</v>
      </c>
    </row>
    <row r="722" spans="1:1">
      <c r="A722" s="7" t="s">
        <v>1828</v>
      </c>
    </row>
    <row r="723" spans="1:1">
      <c r="A723" s="7" t="s">
        <v>1830</v>
      </c>
    </row>
    <row r="724" spans="1:1">
      <c r="A724" s="7" t="s">
        <v>5052</v>
      </c>
    </row>
    <row r="725" spans="1:1">
      <c r="A725" s="7" t="s">
        <v>1833</v>
      </c>
    </row>
    <row r="726" spans="1:1">
      <c r="A726" s="7" t="s">
        <v>1835</v>
      </c>
    </row>
    <row r="727" spans="1:1">
      <c r="A727" s="7" t="s">
        <v>1837</v>
      </c>
    </row>
    <row r="728" spans="1:1">
      <c r="A728" s="7" t="s">
        <v>1839</v>
      </c>
    </row>
    <row r="729" spans="1:1">
      <c r="A729" s="7" t="s">
        <v>1841</v>
      </c>
    </row>
    <row r="730" spans="1:1">
      <c r="A730" s="7" t="s">
        <v>1843</v>
      </c>
    </row>
    <row r="731" spans="1:1">
      <c r="A731" s="7" t="s">
        <v>1845</v>
      </c>
    </row>
    <row r="732" spans="1:1">
      <c r="A732" s="7" t="s">
        <v>1847</v>
      </c>
    </row>
    <row r="733" spans="1:1">
      <c r="A733" s="7" t="s">
        <v>1849</v>
      </c>
    </row>
    <row r="734" spans="1:1">
      <c r="A734" s="7" t="s">
        <v>1851</v>
      </c>
    </row>
    <row r="735" spans="1:1">
      <c r="A735" s="7" t="s">
        <v>1853</v>
      </c>
    </row>
    <row r="736" spans="1:1">
      <c r="A736" s="7" t="s">
        <v>1855</v>
      </c>
    </row>
    <row r="737" spans="1:1">
      <c r="A737" s="7" t="s">
        <v>1857</v>
      </c>
    </row>
    <row r="738" spans="1:1">
      <c r="A738" s="7" t="s">
        <v>1859</v>
      </c>
    </row>
    <row r="739" spans="1:1">
      <c r="A739" s="7" t="s">
        <v>1861</v>
      </c>
    </row>
    <row r="740" spans="1:1">
      <c r="A740" s="7" t="s">
        <v>1863</v>
      </c>
    </row>
    <row r="741" spans="1:1">
      <c r="A741" s="7" t="s">
        <v>1865</v>
      </c>
    </row>
    <row r="742" spans="1:1">
      <c r="A742" s="7" t="s">
        <v>1867</v>
      </c>
    </row>
    <row r="743" spans="1:1">
      <c r="A743" s="7" t="s">
        <v>1869</v>
      </c>
    </row>
    <row r="744" spans="1:1">
      <c r="A744" s="7" t="s">
        <v>1871</v>
      </c>
    </row>
    <row r="745" spans="1:1">
      <c r="A745" s="7" t="s">
        <v>1873</v>
      </c>
    </row>
    <row r="746" spans="1:1">
      <c r="A746" s="7" t="s">
        <v>1875</v>
      </c>
    </row>
    <row r="747" spans="1:1">
      <c r="A747" s="7" t="s">
        <v>1877</v>
      </c>
    </row>
    <row r="748" spans="1:1">
      <c r="A748" s="7" t="s">
        <v>1879</v>
      </c>
    </row>
    <row r="749" spans="1:1">
      <c r="A749" s="7" t="s">
        <v>1881</v>
      </c>
    </row>
    <row r="750" spans="1:1">
      <c r="A750" s="7" t="s">
        <v>1883</v>
      </c>
    </row>
    <row r="751" spans="1:1">
      <c r="A751" s="7" t="s">
        <v>1885</v>
      </c>
    </row>
    <row r="752" spans="1:1">
      <c r="A752" s="7" t="s">
        <v>1887</v>
      </c>
    </row>
    <row r="753" spans="1:1">
      <c r="A753" s="7" t="s">
        <v>1889</v>
      </c>
    </row>
    <row r="754" spans="1:1">
      <c r="A754" s="7" t="s">
        <v>1891</v>
      </c>
    </row>
    <row r="755" spans="1:1">
      <c r="A755" s="7" t="s">
        <v>1893</v>
      </c>
    </row>
    <row r="756" spans="1:1">
      <c r="A756" s="7" t="s">
        <v>1895</v>
      </c>
    </row>
    <row r="757" spans="1:1">
      <c r="A757" s="7" t="s">
        <v>1897</v>
      </c>
    </row>
    <row r="758" spans="1:1">
      <c r="A758" s="7" t="s">
        <v>1899</v>
      </c>
    </row>
    <row r="759" spans="1:1">
      <c r="A759" s="7" t="s">
        <v>1901</v>
      </c>
    </row>
    <row r="760" spans="1:1">
      <c r="A760" s="7" t="s">
        <v>1903</v>
      </c>
    </row>
    <row r="761" spans="1:1">
      <c r="A761" s="7" t="s">
        <v>1905</v>
      </c>
    </row>
    <row r="762" spans="1:1">
      <c r="A762" s="7" t="s">
        <v>1907</v>
      </c>
    </row>
    <row r="763" spans="1:1">
      <c r="A763" s="7" t="s">
        <v>1909</v>
      </c>
    </row>
    <row r="764" spans="1:1">
      <c r="A764" s="7" t="s">
        <v>1911</v>
      </c>
    </row>
    <row r="765" spans="1:1">
      <c r="A765" s="7" t="s">
        <v>1913</v>
      </c>
    </row>
    <row r="766" spans="1:1">
      <c r="A766" s="7" t="s">
        <v>1915</v>
      </c>
    </row>
    <row r="767" spans="1:1">
      <c r="A767" s="7" t="s">
        <v>1917</v>
      </c>
    </row>
    <row r="768" spans="1:1">
      <c r="A768" s="7" t="s">
        <v>1919</v>
      </c>
    </row>
    <row r="769" spans="1:1">
      <c r="A769" s="7" t="s">
        <v>1921</v>
      </c>
    </row>
    <row r="770" spans="1:1">
      <c r="A770" s="7" t="s">
        <v>1923</v>
      </c>
    </row>
    <row r="771" spans="1:1">
      <c r="A771" s="7" t="s">
        <v>1925</v>
      </c>
    </row>
    <row r="772" spans="1:1">
      <c r="A772" s="7" t="s">
        <v>1927</v>
      </c>
    </row>
    <row r="773" spans="1:1">
      <c r="A773" s="7" t="s">
        <v>1929</v>
      </c>
    </row>
    <row r="774" spans="1:1">
      <c r="A774" s="7" t="s">
        <v>1931</v>
      </c>
    </row>
    <row r="775" spans="1:1">
      <c r="A775" s="7" t="s">
        <v>1933</v>
      </c>
    </row>
    <row r="776" spans="1:1">
      <c r="A776" s="7" t="s">
        <v>1935</v>
      </c>
    </row>
    <row r="777" spans="1:1">
      <c r="A777" s="7" t="s">
        <v>1937</v>
      </c>
    </row>
    <row r="778" spans="1:1">
      <c r="A778" s="7" t="s">
        <v>1939</v>
      </c>
    </row>
    <row r="779" spans="1:1">
      <c r="A779" s="7" t="s">
        <v>1942</v>
      </c>
    </row>
    <row r="780" spans="1:1">
      <c r="A780" s="7" t="s">
        <v>1944</v>
      </c>
    </row>
    <row r="781" spans="1:1">
      <c r="A781" s="7" t="s">
        <v>1947</v>
      </c>
    </row>
    <row r="782" spans="1:1">
      <c r="A782" s="7" t="s">
        <v>1949</v>
      </c>
    </row>
    <row r="783" spans="1:1">
      <c r="A783" s="7" t="s">
        <v>1951</v>
      </c>
    </row>
    <row r="784" spans="1:1">
      <c r="A784" s="7" t="s">
        <v>1953</v>
      </c>
    </row>
    <row r="785" spans="1:1">
      <c r="A785" s="7" t="s">
        <v>1955</v>
      </c>
    </row>
    <row r="786" spans="1:1">
      <c r="A786" s="7" t="s">
        <v>1957</v>
      </c>
    </row>
    <row r="787" spans="1:1">
      <c r="A787" s="7" t="s">
        <v>1959</v>
      </c>
    </row>
    <row r="788" spans="1:1">
      <c r="A788" s="7" t="s">
        <v>1961</v>
      </c>
    </row>
    <row r="789" spans="1:1">
      <c r="A789" s="7" t="s">
        <v>1963</v>
      </c>
    </row>
    <row r="790" spans="1:1">
      <c r="A790" s="7" t="s">
        <v>1965</v>
      </c>
    </row>
    <row r="791" spans="1:1">
      <c r="A791" s="7" t="s">
        <v>1967</v>
      </c>
    </row>
    <row r="792" spans="1:1">
      <c r="A792" s="7" t="s">
        <v>1969</v>
      </c>
    </row>
    <row r="793" spans="1:1">
      <c r="A793" s="7" t="s">
        <v>1971</v>
      </c>
    </row>
    <row r="794" spans="1:1">
      <c r="A794" s="7" t="s">
        <v>1973</v>
      </c>
    </row>
    <row r="795" spans="1:1">
      <c r="A795" s="7" t="s">
        <v>1975</v>
      </c>
    </row>
    <row r="796" spans="1:1">
      <c r="A796" s="7" t="s">
        <v>1977</v>
      </c>
    </row>
    <row r="797" spans="1:1">
      <c r="A797" s="7" t="s">
        <v>1979</v>
      </c>
    </row>
    <row r="798" spans="1:1">
      <c r="A798" s="7" t="s">
        <v>1981</v>
      </c>
    </row>
    <row r="799" spans="1:1">
      <c r="A799" s="7" t="s">
        <v>1983</v>
      </c>
    </row>
    <row r="800" spans="1:1">
      <c r="A800" s="7" t="s">
        <v>1985</v>
      </c>
    </row>
    <row r="801" spans="1:1">
      <c r="A801" s="7" t="s">
        <v>1987</v>
      </c>
    </row>
    <row r="802" spans="1:1">
      <c r="A802" s="7" t="s">
        <v>1989</v>
      </c>
    </row>
    <row r="803" spans="1:1">
      <c r="A803" s="7" t="s">
        <v>1991</v>
      </c>
    </row>
    <row r="804" spans="1:1">
      <c r="A804" s="7" t="s">
        <v>1993</v>
      </c>
    </row>
    <row r="805" spans="1:1">
      <c r="A805" s="7" t="s">
        <v>1995</v>
      </c>
    </row>
    <row r="806" spans="1:1">
      <c r="A806" s="7" t="s">
        <v>1997</v>
      </c>
    </row>
    <row r="807" spans="1:1">
      <c r="A807" s="7" t="s">
        <v>1999</v>
      </c>
    </row>
    <row r="808" spans="1:1">
      <c r="A808" s="7" t="s">
        <v>2001</v>
      </c>
    </row>
    <row r="809" spans="1:1">
      <c r="A809" s="7" t="s">
        <v>2003</v>
      </c>
    </row>
    <row r="810" spans="1:1">
      <c r="A810" s="7" t="s">
        <v>2005</v>
      </c>
    </row>
    <row r="811" spans="1:1">
      <c r="A811" s="7" t="s">
        <v>2007</v>
      </c>
    </row>
    <row r="812" spans="1:1">
      <c r="A812" s="7" t="s">
        <v>2009</v>
      </c>
    </row>
    <row r="813" spans="1:1">
      <c r="A813" s="7" t="s">
        <v>2011</v>
      </c>
    </row>
    <row r="814" spans="1:1">
      <c r="A814" s="7" t="s">
        <v>2013</v>
      </c>
    </row>
    <row r="815" spans="1:1">
      <c r="A815" s="7" t="s">
        <v>2015</v>
      </c>
    </row>
    <row r="816" spans="1:1">
      <c r="A816" s="7" t="s">
        <v>2017</v>
      </c>
    </row>
    <row r="817" spans="1:1">
      <c r="A817" s="7" t="s">
        <v>2019</v>
      </c>
    </row>
    <row r="818" spans="1:1">
      <c r="A818" s="7" t="s">
        <v>2021</v>
      </c>
    </row>
    <row r="819" spans="1:1">
      <c r="A819" s="7" t="s">
        <v>2023</v>
      </c>
    </row>
    <row r="820" spans="1:1">
      <c r="A820" s="7" t="s">
        <v>2025</v>
      </c>
    </row>
    <row r="821" spans="1:1">
      <c r="A821" s="7" t="s">
        <v>2027</v>
      </c>
    </row>
    <row r="822" spans="1:1">
      <c r="A822" s="7" t="s">
        <v>2029</v>
      </c>
    </row>
    <row r="823" spans="1:1">
      <c r="A823" s="7" t="s">
        <v>2031</v>
      </c>
    </row>
    <row r="824" spans="1:1">
      <c r="A824" s="7" t="s">
        <v>2033</v>
      </c>
    </row>
    <row r="825" spans="1:1">
      <c r="A825" s="7" t="s">
        <v>2035</v>
      </c>
    </row>
    <row r="826" spans="1:1">
      <c r="A826" s="7" t="s">
        <v>2037</v>
      </c>
    </row>
    <row r="827" spans="1:1">
      <c r="A827" s="7" t="s">
        <v>2039</v>
      </c>
    </row>
    <row r="828" spans="1:1">
      <c r="A828" s="7" t="s">
        <v>2041</v>
      </c>
    </row>
    <row r="829" spans="1:1">
      <c r="A829" s="7" t="s">
        <v>2043</v>
      </c>
    </row>
    <row r="830" spans="1:1">
      <c r="A830" s="7" t="s">
        <v>2045</v>
      </c>
    </row>
    <row r="831" spans="1:1">
      <c r="A831" s="7" t="s">
        <v>2047</v>
      </c>
    </row>
    <row r="832" spans="1:1">
      <c r="A832" s="7" t="s">
        <v>2049</v>
      </c>
    </row>
    <row r="833" spans="1:1">
      <c r="A833" s="7" t="s">
        <v>2051</v>
      </c>
    </row>
    <row r="834" spans="1:1">
      <c r="A834" s="7" t="s">
        <v>2053</v>
      </c>
    </row>
    <row r="835" spans="1:1">
      <c r="A835" s="7" t="s">
        <v>2055</v>
      </c>
    </row>
    <row r="836" spans="1:1">
      <c r="A836" s="7" t="s">
        <v>2057</v>
      </c>
    </row>
    <row r="837" spans="1:1">
      <c r="A837" s="7" t="s">
        <v>2059</v>
      </c>
    </row>
    <row r="838" spans="1:1">
      <c r="A838" s="7" t="s">
        <v>2061</v>
      </c>
    </row>
    <row r="839" spans="1:1">
      <c r="A839" s="7" t="s">
        <v>2063</v>
      </c>
    </row>
    <row r="840" spans="1:1">
      <c r="A840" s="7" t="s">
        <v>2065</v>
      </c>
    </row>
    <row r="841" spans="1:1">
      <c r="A841" s="7" t="s">
        <v>2067</v>
      </c>
    </row>
    <row r="842" spans="1:1">
      <c r="A842" s="7" t="s">
        <v>2069</v>
      </c>
    </row>
    <row r="843" spans="1:1">
      <c r="A843" s="7" t="s">
        <v>2071</v>
      </c>
    </row>
    <row r="844" spans="1:1">
      <c r="A844" s="7" t="s">
        <v>2073</v>
      </c>
    </row>
    <row r="845" spans="1:1">
      <c r="A845" s="7" t="s">
        <v>2075</v>
      </c>
    </row>
    <row r="846" spans="1:1">
      <c r="A846" s="7" t="s">
        <v>2077</v>
      </c>
    </row>
    <row r="847" spans="1:1">
      <c r="A847" s="7" t="s">
        <v>2079</v>
      </c>
    </row>
    <row r="848" spans="1:1">
      <c r="A848" s="7" t="s">
        <v>2081</v>
      </c>
    </row>
    <row r="849" spans="1:1">
      <c r="A849" s="7" t="s">
        <v>2083</v>
      </c>
    </row>
    <row r="850" spans="1:1">
      <c r="A850" s="7" t="s">
        <v>2085</v>
      </c>
    </row>
    <row r="851" spans="1:1">
      <c r="A851" s="7" t="s">
        <v>2087</v>
      </c>
    </row>
    <row r="852" spans="1:1">
      <c r="A852" s="7" t="s">
        <v>2089</v>
      </c>
    </row>
    <row r="853" spans="1:1">
      <c r="A853" s="7" t="s">
        <v>2091</v>
      </c>
    </row>
    <row r="854" spans="1:1">
      <c r="A854" s="7" t="s">
        <v>2093</v>
      </c>
    </row>
    <row r="855" spans="1:1">
      <c r="A855" s="7" t="s">
        <v>2095</v>
      </c>
    </row>
    <row r="856" spans="1:1">
      <c r="A856" s="7" t="s">
        <v>2097</v>
      </c>
    </row>
    <row r="857" spans="1:1">
      <c r="A857" s="7" t="s">
        <v>2099</v>
      </c>
    </row>
    <row r="858" spans="1:1">
      <c r="A858" s="7" t="s">
        <v>2101</v>
      </c>
    </row>
    <row r="859" spans="1:1">
      <c r="A859" s="7" t="s">
        <v>2103</v>
      </c>
    </row>
    <row r="860" spans="1:1">
      <c r="A860" s="7" t="s">
        <v>2105</v>
      </c>
    </row>
    <row r="861" spans="1:1">
      <c r="A861" s="7" t="s">
        <v>2107</v>
      </c>
    </row>
    <row r="862" spans="1:1">
      <c r="A862" s="7" t="s">
        <v>2109</v>
      </c>
    </row>
    <row r="863" spans="1:1">
      <c r="A863" s="7" t="s">
        <v>2111</v>
      </c>
    </row>
    <row r="864" spans="1:1">
      <c r="A864" s="7" t="s">
        <v>2113</v>
      </c>
    </row>
    <row r="865" spans="1:1">
      <c r="A865" s="7" t="s">
        <v>2115</v>
      </c>
    </row>
    <row r="866" spans="1:1">
      <c r="A866" s="7" t="s">
        <v>2117</v>
      </c>
    </row>
    <row r="867" spans="1:1">
      <c r="A867" s="7" t="s">
        <v>2119</v>
      </c>
    </row>
    <row r="868" spans="1:1">
      <c r="A868" s="7" t="s">
        <v>2121</v>
      </c>
    </row>
    <row r="869" spans="1:1">
      <c r="A869" s="7" t="s">
        <v>2123</v>
      </c>
    </row>
    <row r="870" spans="1:1">
      <c r="A870" s="7" t="s">
        <v>2125</v>
      </c>
    </row>
    <row r="871" spans="1:1">
      <c r="A871" s="7" t="s">
        <v>2127</v>
      </c>
    </row>
    <row r="872" spans="1:1">
      <c r="A872" s="7" t="s">
        <v>2129</v>
      </c>
    </row>
    <row r="873" spans="1:1">
      <c r="A873" s="7" t="s">
        <v>2131</v>
      </c>
    </row>
    <row r="874" spans="1:1">
      <c r="A874" s="7" t="s">
        <v>2133</v>
      </c>
    </row>
    <row r="875" spans="1:1">
      <c r="A875" s="7" t="s">
        <v>2135</v>
      </c>
    </row>
    <row r="876" spans="1:1">
      <c r="A876" s="7" t="s">
        <v>2138</v>
      </c>
    </row>
    <row r="877" spans="1:1">
      <c r="A877" s="7" t="s">
        <v>2140</v>
      </c>
    </row>
    <row r="878" spans="1:1">
      <c r="A878" s="7" t="s">
        <v>2142</v>
      </c>
    </row>
    <row r="879" spans="1:1">
      <c r="A879" s="7" t="s">
        <v>2144</v>
      </c>
    </row>
    <row r="880" spans="1:1">
      <c r="A880" s="7" t="s">
        <v>2146</v>
      </c>
    </row>
    <row r="881" spans="1:1">
      <c r="A881" s="7" t="s">
        <v>2148</v>
      </c>
    </row>
    <row r="882" spans="1:1">
      <c r="A882" s="7" t="s">
        <v>2150</v>
      </c>
    </row>
    <row r="883" spans="1:1">
      <c r="A883" s="7" t="s">
        <v>2152</v>
      </c>
    </row>
    <row r="884" spans="1:1">
      <c r="A884" s="7" t="s">
        <v>2154</v>
      </c>
    </row>
    <row r="885" spans="1:1">
      <c r="A885" s="7" t="s">
        <v>2156</v>
      </c>
    </row>
    <row r="886" spans="1:1">
      <c r="A886" s="7" t="s">
        <v>2158</v>
      </c>
    </row>
    <row r="887" spans="1:1">
      <c r="A887" s="7" t="s">
        <v>2160</v>
      </c>
    </row>
    <row r="888" spans="1:1">
      <c r="A888" s="7" t="s">
        <v>2162</v>
      </c>
    </row>
    <row r="889" spans="1:1">
      <c r="A889" s="7" t="s">
        <v>2164</v>
      </c>
    </row>
    <row r="890" spans="1:1">
      <c r="A890" s="7" t="s">
        <v>2166</v>
      </c>
    </row>
    <row r="891" spans="1:1">
      <c r="A891" s="7" t="s">
        <v>2168</v>
      </c>
    </row>
    <row r="892" spans="1:1">
      <c r="A892" s="7" t="s">
        <v>2170</v>
      </c>
    </row>
    <row r="893" spans="1:1">
      <c r="A893" s="7" t="s">
        <v>2172</v>
      </c>
    </row>
    <row r="894" spans="1:1">
      <c r="A894" s="7" t="s">
        <v>2174</v>
      </c>
    </row>
    <row r="895" spans="1:1">
      <c r="A895" s="7" t="s">
        <v>2176</v>
      </c>
    </row>
    <row r="896" spans="1:1">
      <c r="A896" s="7" t="s">
        <v>2178</v>
      </c>
    </row>
    <row r="897" spans="1:1">
      <c r="A897" s="7" t="s">
        <v>2180</v>
      </c>
    </row>
    <row r="898" spans="1:1">
      <c r="A898" s="7" t="s">
        <v>2182</v>
      </c>
    </row>
    <row r="899" spans="1:1">
      <c r="A899" s="7" t="s">
        <v>2184</v>
      </c>
    </row>
    <row r="900" spans="1:1">
      <c r="A900" s="7" t="s">
        <v>2186</v>
      </c>
    </row>
    <row r="901" spans="1:1">
      <c r="A901" s="7" t="s">
        <v>2188</v>
      </c>
    </row>
    <row r="902" spans="1:1">
      <c r="A902" s="7" t="s">
        <v>2190</v>
      </c>
    </row>
    <row r="903" spans="1:1">
      <c r="A903" s="7" t="s">
        <v>2193</v>
      </c>
    </row>
    <row r="904" spans="1:1">
      <c r="A904" s="7" t="s">
        <v>2195</v>
      </c>
    </row>
    <row r="905" spans="1:1">
      <c r="A905" s="7" t="s">
        <v>2197</v>
      </c>
    </row>
    <row r="906" spans="1:1">
      <c r="A906" s="7" t="s">
        <v>2199</v>
      </c>
    </row>
    <row r="907" spans="1:1">
      <c r="A907" s="7" t="s">
        <v>2201</v>
      </c>
    </row>
    <row r="908" spans="1:1">
      <c r="A908" s="7" t="s">
        <v>2203</v>
      </c>
    </row>
    <row r="909" spans="1:1">
      <c r="A909" s="7" t="s">
        <v>2205</v>
      </c>
    </row>
    <row r="910" spans="1:1">
      <c r="A910" s="7" t="s">
        <v>2207</v>
      </c>
    </row>
    <row r="911" spans="1:1">
      <c r="A911" s="7" t="s">
        <v>2209</v>
      </c>
    </row>
    <row r="912" spans="1:1">
      <c r="A912" s="7" t="s">
        <v>2211</v>
      </c>
    </row>
    <row r="913" spans="1:1">
      <c r="A913" s="7" t="s">
        <v>2213</v>
      </c>
    </row>
    <row r="914" spans="1:1">
      <c r="A914" s="7" t="s">
        <v>2215</v>
      </c>
    </row>
    <row r="915" spans="1:1">
      <c r="A915" s="7" t="s">
        <v>2217</v>
      </c>
    </row>
    <row r="916" spans="1:1">
      <c r="A916" s="7" t="s">
        <v>2219</v>
      </c>
    </row>
    <row r="917" spans="1:1">
      <c r="A917" s="7" t="s">
        <v>2221</v>
      </c>
    </row>
    <row r="918" spans="1:1">
      <c r="A918" s="7" t="s">
        <v>2223</v>
      </c>
    </row>
    <row r="919" spans="1:1">
      <c r="A919" s="7" t="s">
        <v>2225</v>
      </c>
    </row>
    <row r="920" spans="1:1">
      <c r="A920" s="7" t="s">
        <v>2227</v>
      </c>
    </row>
    <row r="921" spans="1:1">
      <c r="A921" s="7" t="s">
        <v>2229</v>
      </c>
    </row>
    <row r="922" spans="1:1">
      <c r="A922" s="7" t="s">
        <v>2231</v>
      </c>
    </row>
    <row r="923" spans="1:1">
      <c r="A923" s="7" t="s">
        <v>2233</v>
      </c>
    </row>
    <row r="924" spans="1:1">
      <c r="A924" s="7" t="s">
        <v>2235</v>
      </c>
    </row>
    <row r="925" spans="1:1">
      <c r="A925" s="7" t="s">
        <v>2237</v>
      </c>
    </row>
    <row r="926" spans="1:1">
      <c r="A926" s="7" t="s">
        <v>2239</v>
      </c>
    </row>
    <row r="927" spans="1:1">
      <c r="A927" s="7" t="s">
        <v>2241</v>
      </c>
    </row>
    <row r="928" spans="1:1">
      <c r="A928" s="7" t="s">
        <v>2243</v>
      </c>
    </row>
    <row r="929" spans="1:1">
      <c r="A929" s="7" t="s">
        <v>2245</v>
      </c>
    </row>
    <row r="930" spans="1:1">
      <c r="A930" s="7" t="s">
        <v>2247</v>
      </c>
    </row>
    <row r="931" spans="1:1">
      <c r="A931" s="7" t="s">
        <v>2249</v>
      </c>
    </row>
    <row r="932" spans="1:1">
      <c r="A932" s="7" t="s">
        <v>2251</v>
      </c>
    </row>
    <row r="933" spans="1:1">
      <c r="A933" s="7" t="s">
        <v>2253</v>
      </c>
    </row>
    <row r="934" spans="1:1">
      <c r="A934" s="7" t="s">
        <v>2255</v>
      </c>
    </row>
    <row r="935" spans="1:1">
      <c r="A935" s="7" t="s">
        <v>2257</v>
      </c>
    </row>
    <row r="936" spans="1:1">
      <c r="A936" s="7" t="s">
        <v>2259</v>
      </c>
    </row>
    <row r="937" spans="1:1">
      <c r="A937" s="7" t="s">
        <v>2261</v>
      </c>
    </row>
    <row r="938" spans="1:1">
      <c r="A938" s="7" t="s">
        <v>2263</v>
      </c>
    </row>
    <row r="939" spans="1:1">
      <c r="A939" s="7" t="s">
        <v>2265</v>
      </c>
    </row>
    <row r="940" spans="1:1">
      <c r="A940" s="7" t="s">
        <v>2267</v>
      </c>
    </row>
    <row r="941" spans="1:1">
      <c r="A941" s="7" t="s">
        <v>2269</v>
      </c>
    </row>
    <row r="942" spans="1:1">
      <c r="A942" s="7" t="s">
        <v>2271</v>
      </c>
    </row>
    <row r="943" spans="1:1">
      <c r="A943" s="7" t="s">
        <v>2273</v>
      </c>
    </row>
    <row r="944" spans="1:1">
      <c r="A944" s="7" t="s">
        <v>2275</v>
      </c>
    </row>
    <row r="945" spans="1:1">
      <c r="A945" s="7" t="s">
        <v>2277</v>
      </c>
    </row>
    <row r="946" spans="1:1">
      <c r="A946" s="7" t="s">
        <v>2279</v>
      </c>
    </row>
    <row r="947" spans="1:1">
      <c r="A947" s="7" t="s">
        <v>2281</v>
      </c>
    </row>
    <row r="948" spans="1:1">
      <c r="A948" s="7" t="s">
        <v>2283</v>
      </c>
    </row>
    <row r="949" spans="1:1">
      <c r="A949" s="7" t="s">
        <v>2285</v>
      </c>
    </row>
    <row r="950" spans="1:1">
      <c r="A950" s="7" t="s">
        <v>2287</v>
      </c>
    </row>
    <row r="951" spans="1:1">
      <c r="A951" s="7" t="s">
        <v>2289</v>
      </c>
    </row>
    <row r="952" spans="1:1">
      <c r="A952" s="7" t="s">
        <v>2291</v>
      </c>
    </row>
    <row r="953" spans="1:1">
      <c r="A953" s="7" t="s">
        <v>2293</v>
      </c>
    </row>
    <row r="954" spans="1:1">
      <c r="A954" s="7" t="s">
        <v>2295</v>
      </c>
    </row>
    <row r="955" spans="1:1">
      <c r="A955" s="7" t="s">
        <v>2297</v>
      </c>
    </row>
    <row r="956" spans="1:1">
      <c r="A956" s="7" t="s">
        <v>2299</v>
      </c>
    </row>
    <row r="957" spans="1:1">
      <c r="A957" s="7" t="s">
        <v>2301</v>
      </c>
    </row>
    <row r="958" spans="1:1">
      <c r="A958" s="7" t="s">
        <v>2303</v>
      </c>
    </row>
    <row r="959" spans="1:1">
      <c r="A959" s="7" t="s">
        <v>2305</v>
      </c>
    </row>
    <row r="960" spans="1:1">
      <c r="A960" s="7" t="s">
        <v>2307</v>
      </c>
    </row>
    <row r="961" spans="1:1">
      <c r="A961" s="7" t="s">
        <v>2309</v>
      </c>
    </row>
    <row r="962" spans="1:1">
      <c r="A962" s="7" t="s">
        <v>2311</v>
      </c>
    </row>
    <row r="963" spans="1:1">
      <c r="A963" s="7" t="s">
        <v>2313</v>
      </c>
    </row>
    <row r="964" spans="1:1">
      <c r="A964" s="7" t="s">
        <v>2315</v>
      </c>
    </row>
    <row r="965" spans="1:1">
      <c r="A965" s="7" t="s">
        <v>2317</v>
      </c>
    </row>
    <row r="966" spans="1:1">
      <c r="A966" s="7" t="s">
        <v>2319</v>
      </c>
    </row>
    <row r="967" spans="1:1">
      <c r="A967" s="7" t="s">
        <v>2321</v>
      </c>
    </row>
    <row r="968" spans="1:1">
      <c r="A968" s="7" t="s">
        <v>2323</v>
      </c>
    </row>
    <row r="969" spans="1:1">
      <c r="A969" s="7" t="s">
        <v>2325</v>
      </c>
    </row>
    <row r="970" spans="1:1">
      <c r="A970" s="7" t="s">
        <v>2327</v>
      </c>
    </row>
    <row r="971" spans="1:1">
      <c r="A971" s="7" t="s">
        <v>2329</v>
      </c>
    </row>
    <row r="972" spans="1:1">
      <c r="A972" s="7" t="s">
        <v>2331</v>
      </c>
    </row>
    <row r="973" spans="1:1">
      <c r="A973" s="7" t="s">
        <v>2333</v>
      </c>
    </row>
    <row r="974" spans="1:1">
      <c r="A974" s="7" t="s">
        <v>2335</v>
      </c>
    </row>
    <row r="975" spans="1:1">
      <c r="A975" s="7" t="s">
        <v>2337</v>
      </c>
    </row>
    <row r="976" spans="1:1">
      <c r="A976" s="7" t="s">
        <v>2339</v>
      </c>
    </row>
    <row r="977" spans="1:1">
      <c r="A977" s="7" t="s">
        <v>2341</v>
      </c>
    </row>
    <row r="978" spans="1:1">
      <c r="A978" s="7" t="s">
        <v>2343</v>
      </c>
    </row>
    <row r="979" spans="1:1">
      <c r="A979" s="7" t="s">
        <v>2345</v>
      </c>
    </row>
    <row r="980" spans="1:1">
      <c r="A980" s="7" t="s">
        <v>2347</v>
      </c>
    </row>
    <row r="981" spans="1:1">
      <c r="A981" s="7" t="s">
        <v>2349</v>
      </c>
    </row>
    <row r="982" spans="1:1">
      <c r="A982" s="7" t="s">
        <v>2351</v>
      </c>
    </row>
    <row r="983" spans="1:1">
      <c r="A983" s="7" t="s">
        <v>2353</v>
      </c>
    </row>
    <row r="984" spans="1:1">
      <c r="A984" s="7" t="s">
        <v>2355</v>
      </c>
    </row>
    <row r="985" spans="1:1">
      <c r="A985" s="7" t="s">
        <v>2357</v>
      </c>
    </row>
    <row r="986" spans="1:1">
      <c r="A986" s="7" t="s">
        <v>2359</v>
      </c>
    </row>
    <row r="987" spans="1:1">
      <c r="A987" s="7" t="s">
        <v>2361</v>
      </c>
    </row>
    <row r="988" spans="1:1">
      <c r="A988" s="7" t="s">
        <v>2363</v>
      </c>
    </row>
    <row r="989" spans="1:1">
      <c r="A989" s="7" t="s">
        <v>2365</v>
      </c>
    </row>
    <row r="990" spans="1:1">
      <c r="A990" s="7" t="s">
        <v>2367</v>
      </c>
    </row>
    <row r="991" spans="1:1">
      <c r="A991" s="7" t="s">
        <v>2369</v>
      </c>
    </row>
    <row r="992" spans="1:1">
      <c r="A992" s="7" t="s">
        <v>2371</v>
      </c>
    </row>
    <row r="993" spans="1:1">
      <c r="A993" s="7" t="s">
        <v>2373</v>
      </c>
    </row>
    <row r="994" spans="1:1">
      <c r="A994" s="7" t="s">
        <v>2375</v>
      </c>
    </row>
    <row r="995" spans="1:1">
      <c r="A995" s="7" t="s">
        <v>2377</v>
      </c>
    </row>
    <row r="996" spans="1:1">
      <c r="A996" s="7" t="s">
        <v>2379</v>
      </c>
    </row>
    <row r="997" spans="1:1">
      <c r="A997" s="7" t="s">
        <v>2381</v>
      </c>
    </row>
    <row r="998" spans="1:1">
      <c r="A998" s="7" t="s">
        <v>2383</v>
      </c>
    </row>
    <row r="999" spans="1:1">
      <c r="A999" s="7" t="s">
        <v>2386</v>
      </c>
    </row>
    <row r="1000" spans="1:1">
      <c r="A1000" s="7" t="s">
        <v>2388</v>
      </c>
    </row>
    <row r="1001" spans="1:1">
      <c r="A1001" s="7" t="s">
        <v>2390</v>
      </c>
    </row>
    <row r="1002" spans="1:1">
      <c r="A1002" s="7" t="s">
        <v>2392</v>
      </c>
    </row>
    <row r="1003" spans="1:1">
      <c r="A1003" s="7" t="s">
        <v>2395</v>
      </c>
    </row>
    <row r="1004" spans="1:1">
      <c r="A1004" s="7" t="s">
        <v>2397</v>
      </c>
    </row>
    <row r="1005" spans="1:1">
      <c r="A1005" s="7" t="s">
        <v>2398</v>
      </c>
    </row>
    <row r="1006" spans="1:1">
      <c r="A1006" s="7" t="s">
        <v>2401</v>
      </c>
    </row>
    <row r="1007" spans="1:1">
      <c r="A1007" s="7" t="s">
        <v>2404</v>
      </c>
    </row>
    <row r="1008" spans="1:1">
      <c r="A1008" s="7" t="s">
        <v>2406</v>
      </c>
    </row>
    <row r="1009" spans="1:1">
      <c r="A1009" s="7" t="s">
        <v>2408</v>
      </c>
    </row>
    <row r="1010" spans="1:1">
      <c r="A1010" s="7" t="s">
        <v>2410</v>
      </c>
    </row>
    <row r="1011" spans="1:1">
      <c r="A1011" s="7" t="s">
        <v>2412</v>
      </c>
    </row>
    <row r="1012" spans="1:1">
      <c r="A1012" s="7" t="s">
        <v>2414</v>
      </c>
    </row>
    <row r="1013" spans="1:1">
      <c r="A1013" s="7" t="s">
        <v>2416</v>
      </c>
    </row>
    <row r="1014" spans="1:1">
      <c r="A1014" s="7" t="s">
        <v>2418</v>
      </c>
    </row>
    <row r="1015" spans="1:1">
      <c r="A1015" s="7" t="s">
        <v>2420</v>
      </c>
    </row>
    <row r="1016" spans="1:1">
      <c r="A1016" s="7" t="s">
        <v>2421</v>
      </c>
    </row>
    <row r="1017" spans="1:1">
      <c r="A1017" s="7" t="s">
        <v>2424</v>
      </c>
    </row>
    <row r="1018" spans="1:1">
      <c r="A1018" s="7" t="s">
        <v>2426</v>
      </c>
    </row>
    <row r="1019" spans="1:1">
      <c r="A1019" s="7" t="s">
        <v>2428</v>
      </c>
    </row>
    <row r="1020" spans="1:1">
      <c r="A1020" s="7" t="s">
        <v>2430</v>
      </c>
    </row>
    <row r="1021" spans="1:1">
      <c r="A1021" s="7" t="s">
        <v>2432</v>
      </c>
    </row>
    <row r="1022" spans="1:1">
      <c r="A1022" s="7" t="s">
        <v>2434</v>
      </c>
    </row>
    <row r="1023" spans="1:1">
      <c r="A1023" s="7" t="s">
        <v>2436</v>
      </c>
    </row>
    <row r="1024" spans="1:1">
      <c r="A1024" s="7" t="s">
        <v>2438</v>
      </c>
    </row>
    <row r="1025" spans="1:1">
      <c r="A1025" s="7" t="s">
        <v>2440</v>
      </c>
    </row>
    <row r="1026" spans="1:1">
      <c r="A1026" s="7" t="s">
        <v>2442</v>
      </c>
    </row>
    <row r="1027" spans="1:1">
      <c r="A1027" s="7" t="s">
        <v>2444</v>
      </c>
    </row>
    <row r="1028" spans="1:1">
      <c r="A1028" s="7" t="s">
        <v>2446</v>
      </c>
    </row>
    <row r="1029" spans="1:1">
      <c r="A1029" s="7" t="s">
        <v>2448</v>
      </c>
    </row>
    <row r="1030" spans="1:1">
      <c r="A1030" s="7" t="s">
        <v>2450</v>
      </c>
    </row>
    <row r="1031" spans="1:1">
      <c r="A1031" s="7" t="s">
        <v>2452</v>
      </c>
    </row>
    <row r="1032" spans="1:1">
      <c r="A1032" s="7" t="s">
        <v>2454</v>
      </c>
    </row>
    <row r="1033" spans="1:1">
      <c r="A1033" s="7" t="s">
        <v>2456</v>
      </c>
    </row>
    <row r="1034" spans="1:1">
      <c r="A1034" s="7" t="s">
        <v>2458</v>
      </c>
    </row>
    <row r="1035" spans="1:1">
      <c r="A1035" s="7" t="s">
        <v>2460</v>
      </c>
    </row>
    <row r="1036" spans="1:1">
      <c r="A1036" s="7" t="s">
        <v>2462</v>
      </c>
    </row>
    <row r="1037" spans="1:1">
      <c r="A1037" s="7" t="s">
        <v>2464</v>
      </c>
    </row>
    <row r="1038" spans="1:1">
      <c r="A1038" s="7" t="s">
        <v>2467</v>
      </c>
    </row>
    <row r="1039" spans="1:1">
      <c r="A1039" s="7" t="s">
        <v>2469</v>
      </c>
    </row>
    <row r="1040" spans="1:1">
      <c r="A1040" s="7" t="s">
        <v>2471</v>
      </c>
    </row>
    <row r="1041" spans="1:1">
      <c r="A1041" s="7" t="s">
        <v>2473</v>
      </c>
    </row>
    <row r="1042" spans="1:1">
      <c r="A1042" s="7" t="s">
        <v>2475</v>
      </c>
    </row>
    <row r="1043" spans="1:1">
      <c r="A1043" s="7" t="s">
        <v>2477</v>
      </c>
    </row>
    <row r="1044" spans="1:1">
      <c r="A1044" s="7" t="s">
        <v>2479</v>
      </c>
    </row>
    <row r="1045" spans="1:1">
      <c r="A1045" s="7" t="s">
        <v>2481</v>
      </c>
    </row>
    <row r="1046" spans="1:1">
      <c r="A1046" s="7" t="s">
        <v>2483</v>
      </c>
    </row>
    <row r="1047" spans="1:1">
      <c r="A1047" s="7" t="s">
        <v>2485</v>
      </c>
    </row>
    <row r="1048" spans="1:1">
      <c r="A1048" s="7" t="s">
        <v>2487</v>
      </c>
    </row>
    <row r="1049" spans="1:1">
      <c r="A1049" s="7" t="s">
        <v>2489</v>
      </c>
    </row>
    <row r="1050" spans="1:1">
      <c r="A1050" s="7" t="s">
        <v>2491</v>
      </c>
    </row>
    <row r="1051" spans="1:1">
      <c r="A1051" s="7" t="s">
        <v>2493</v>
      </c>
    </row>
    <row r="1052" spans="1:1">
      <c r="A1052" s="7" t="s">
        <v>2496</v>
      </c>
    </row>
    <row r="1053" spans="1:1">
      <c r="A1053" s="7" t="s">
        <v>2498</v>
      </c>
    </row>
    <row r="1054" spans="1:1">
      <c r="A1054" s="7" t="s">
        <v>2500</v>
      </c>
    </row>
    <row r="1055" spans="1:1">
      <c r="A1055" s="7" t="s">
        <v>2502</v>
      </c>
    </row>
    <row r="1056" spans="1:1">
      <c r="A1056" s="7" t="s">
        <v>2504</v>
      </c>
    </row>
    <row r="1057" spans="1:1">
      <c r="A1057" s="7" t="s">
        <v>2506</v>
      </c>
    </row>
    <row r="1058" spans="1:1">
      <c r="A1058" s="7" t="s">
        <v>2508</v>
      </c>
    </row>
    <row r="1059" spans="1:1">
      <c r="A1059" s="7" t="s">
        <v>2510</v>
      </c>
    </row>
    <row r="1060" spans="1:1">
      <c r="A1060" s="7" t="s">
        <v>2512</v>
      </c>
    </row>
    <row r="1061" spans="1:1">
      <c r="A1061" s="7" t="s">
        <v>2515</v>
      </c>
    </row>
    <row r="1062" spans="1:1">
      <c r="A1062" s="7" t="s">
        <v>2518</v>
      </c>
    </row>
    <row r="1063" spans="1:1">
      <c r="A1063" s="7" t="s">
        <v>2520</v>
      </c>
    </row>
    <row r="1064" spans="1:1">
      <c r="A1064" s="7" t="s">
        <v>2522</v>
      </c>
    </row>
    <row r="1065" spans="1:1">
      <c r="A1065" s="7" t="s">
        <v>2525</v>
      </c>
    </row>
    <row r="1066" spans="1:1">
      <c r="A1066" s="7" t="s">
        <v>2527</v>
      </c>
    </row>
    <row r="1067" spans="1:1">
      <c r="A1067" s="7" t="s">
        <v>2529</v>
      </c>
    </row>
    <row r="1068" spans="1:1">
      <c r="A1068" s="7" t="s">
        <v>2531</v>
      </c>
    </row>
    <row r="1069" spans="1:1">
      <c r="A1069" s="7" t="s">
        <v>2533</v>
      </c>
    </row>
    <row r="1070" spans="1:1">
      <c r="A1070" s="7" t="s">
        <v>2535</v>
      </c>
    </row>
    <row r="1071" spans="1:1">
      <c r="A1071" s="7" t="s">
        <v>2537</v>
      </c>
    </row>
    <row r="1072" spans="1:1">
      <c r="A1072" s="7" t="s">
        <v>2539</v>
      </c>
    </row>
    <row r="1073" spans="1:1">
      <c r="A1073" s="7" t="s">
        <v>2541</v>
      </c>
    </row>
    <row r="1074" spans="1:1">
      <c r="A1074" s="7" t="s">
        <v>2543</v>
      </c>
    </row>
    <row r="1075" spans="1:1">
      <c r="A1075" s="7" t="s">
        <v>2546</v>
      </c>
    </row>
    <row r="1076" spans="1:1">
      <c r="A1076" s="7" t="s">
        <v>2548</v>
      </c>
    </row>
    <row r="1077" spans="1:1">
      <c r="A1077" s="7" t="s">
        <v>2550</v>
      </c>
    </row>
    <row r="1078" spans="1:1">
      <c r="A1078" s="7" t="s">
        <v>2552</v>
      </c>
    </row>
    <row r="1079" spans="1:1">
      <c r="A1079" s="7" t="s">
        <v>2554</v>
      </c>
    </row>
    <row r="1080" spans="1:1">
      <c r="A1080" s="7" t="s">
        <v>2556</v>
      </c>
    </row>
    <row r="1081" spans="1:1">
      <c r="A1081" s="7" t="s">
        <v>2558</v>
      </c>
    </row>
    <row r="1082" spans="1:1">
      <c r="A1082" s="7" t="s">
        <v>2560</v>
      </c>
    </row>
    <row r="1083" spans="1:1">
      <c r="A1083" s="7" t="s">
        <v>2562</v>
      </c>
    </row>
    <row r="1084" spans="1:1">
      <c r="A1084" s="7" t="s">
        <v>2564</v>
      </c>
    </row>
    <row r="1085" spans="1:1">
      <c r="A1085" s="7" t="s">
        <v>2566</v>
      </c>
    </row>
    <row r="1086" spans="1:1">
      <c r="A1086" s="7" t="s">
        <v>2568</v>
      </c>
    </row>
    <row r="1087" spans="1:1">
      <c r="A1087" s="7" t="s">
        <v>2570</v>
      </c>
    </row>
    <row r="1088" spans="1:1">
      <c r="A1088" s="7" t="s">
        <v>2572</v>
      </c>
    </row>
    <row r="1089" spans="1:1">
      <c r="A1089" s="7" t="s">
        <v>2575</v>
      </c>
    </row>
    <row r="1090" spans="1:1">
      <c r="A1090" s="7" t="s">
        <v>2577</v>
      </c>
    </row>
    <row r="1091" spans="1:1">
      <c r="A1091" s="7" t="s">
        <v>2579</v>
      </c>
    </row>
    <row r="1092" spans="1:1">
      <c r="A1092" s="7" t="s">
        <v>2583</v>
      </c>
    </row>
    <row r="1093" spans="1:1">
      <c r="A1093" s="7" t="s">
        <v>2585</v>
      </c>
    </row>
    <row r="1094" spans="1:1">
      <c r="A1094" s="7" t="s">
        <v>2587</v>
      </c>
    </row>
    <row r="1095" spans="1:1">
      <c r="A1095" s="7" t="s">
        <v>2589</v>
      </c>
    </row>
    <row r="1096" spans="1:1">
      <c r="A1096" s="7" t="s">
        <v>2591</v>
      </c>
    </row>
    <row r="1097" spans="1:1">
      <c r="A1097" s="7" t="s">
        <v>2593</v>
      </c>
    </row>
    <row r="1098" spans="1:1">
      <c r="A1098" s="7" t="s">
        <v>2595</v>
      </c>
    </row>
    <row r="1099" spans="1:1">
      <c r="A1099" s="7" t="s">
        <v>2597</v>
      </c>
    </row>
    <row r="1100" spans="1:1">
      <c r="A1100" s="7" t="s">
        <v>2599</v>
      </c>
    </row>
    <row r="1101" spans="1:1">
      <c r="A1101" s="7" t="s">
        <v>2601</v>
      </c>
    </row>
    <row r="1102" spans="1:1">
      <c r="A1102" s="7" t="s">
        <v>2603</v>
      </c>
    </row>
    <row r="1103" spans="1:1">
      <c r="A1103" s="7" t="s">
        <v>2605</v>
      </c>
    </row>
    <row r="1104" spans="1:1">
      <c r="A1104" s="7" t="s">
        <v>2607</v>
      </c>
    </row>
    <row r="1105" spans="1:1">
      <c r="A1105" s="7" t="s">
        <v>2609</v>
      </c>
    </row>
    <row r="1106" spans="1:1">
      <c r="A1106" s="7" t="s">
        <v>2611</v>
      </c>
    </row>
    <row r="1107" spans="1:1">
      <c r="A1107" s="7" t="s">
        <v>2613</v>
      </c>
    </row>
    <row r="1108" spans="1:1">
      <c r="A1108" s="7" t="s">
        <v>2615</v>
      </c>
    </row>
    <row r="1109" spans="1:1">
      <c r="A1109" s="7" t="s">
        <v>2617</v>
      </c>
    </row>
    <row r="1110" spans="1:1">
      <c r="A1110" s="7" t="s">
        <v>2619</v>
      </c>
    </row>
    <row r="1111" spans="1:1">
      <c r="A1111" s="7" t="s">
        <v>2621</v>
      </c>
    </row>
    <row r="1112" spans="1:1">
      <c r="A1112" s="7" t="s">
        <v>2623</v>
      </c>
    </row>
    <row r="1113" spans="1:1">
      <c r="A1113" s="7" t="s">
        <v>2625</v>
      </c>
    </row>
    <row r="1114" spans="1:1">
      <c r="A1114" s="7" t="s">
        <v>2626</v>
      </c>
    </row>
    <row r="1115" spans="1:1">
      <c r="A1115" s="7" t="s">
        <v>2627</v>
      </c>
    </row>
    <row r="1116" spans="1:1">
      <c r="A1116" s="7" t="s">
        <v>2629</v>
      </c>
    </row>
    <row r="1117" spans="1:1">
      <c r="A1117" s="7" t="s">
        <v>2631</v>
      </c>
    </row>
    <row r="1118" spans="1:1">
      <c r="A1118" s="7" t="s">
        <v>2633</v>
      </c>
    </row>
    <row r="1119" spans="1:1">
      <c r="A1119" s="7" t="s">
        <v>2635</v>
      </c>
    </row>
    <row r="1120" spans="1:1">
      <c r="A1120" s="7" t="s">
        <v>2637</v>
      </c>
    </row>
    <row r="1121" spans="1:1">
      <c r="A1121" s="7" t="s">
        <v>2639</v>
      </c>
    </row>
    <row r="1122" spans="1:1">
      <c r="A1122" s="7" t="s">
        <v>2641</v>
      </c>
    </row>
    <row r="1123" spans="1:1">
      <c r="A1123" s="7" t="s">
        <v>2643</v>
      </c>
    </row>
    <row r="1124" spans="1:1">
      <c r="A1124" s="7" t="s">
        <v>2645</v>
      </c>
    </row>
    <row r="1125" spans="1:1">
      <c r="A1125" s="7" t="s">
        <v>2647</v>
      </c>
    </row>
    <row r="1126" spans="1:1">
      <c r="A1126" s="7" t="s">
        <v>2649</v>
      </c>
    </row>
    <row r="1127" spans="1:1">
      <c r="A1127" s="7" t="s">
        <v>2651</v>
      </c>
    </row>
    <row r="1128" spans="1:1">
      <c r="A1128" s="7" t="s">
        <v>2653</v>
      </c>
    </row>
    <row r="1129" spans="1:1">
      <c r="A1129" s="7" t="s">
        <v>2655</v>
      </c>
    </row>
    <row r="1130" spans="1:1">
      <c r="A1130" s="7" t="s">
        <v>2657</v>
      </c>
    </row>
    <row r="1131" spans="1:1">
      <c r="A1131" s="7" t="s">
        <v>2659</v>
      </c>
    </row>
    <row r="1132" spans="1:1">
      <c r="A1132" s="7" t="s">
        <v>2660</v>
      </c>
    </row>
    <row r="1133" spans="1:1">
      <c r="A1133" s="7" t="s">
        <v>2661</v>
      </c>
    </row>
    <row r="1134" spans="1:1">
      <c r="A1134" s="7" t="s">
        <v>2663</v>
      </c>
    </row>
    <row r="1135" spans="1:1">
      <c r="A1135" s="7" t="s">
        <v>2665</v>
      </c>
    </row>
    <row r="1136" spans="1:1">
      <c r="A1136" s="7" t="s">
        <v>2667</v>
      </c>
    </row>
    <row r="1137" spans="1:1">
      <c r="A1137" s="7" t="s">
        <v>2669</v>
      </c>
    </row>
    <row r="1138" spans="1:1">
      <c r="A1138" s="7" t="s">
        <v>2671</v>
      </c>
    </row>
    <row r="1139" spans="1:1">
      <c r="A1139" s="7" t="s">
        <v>2673</v>
      </c>
    </row>
    <row r="1140" spans="1:1">
      <c r="A1140" s="7" t="s">
        <v>2675</v>
      </c>
    </row>
    <row r="1141" spans="1:1">
      <c r="A1141" s="7" t="s">
        <v>2677</v>
      </c>
    </row>
    <row r="1142" spans="1:1">
      <c r="A1142" s="7" t="s">
        <v>2679</v>
      </c>
    </row>
    <row r="1143" spans="1:1">
      <c r="A1143" s="7" t="s">
        <v>2680</v>
      </c>
    </row>
    <row r="1144" spans="1:1">
      <c r="A1144" s="7" t="s">
        <v>2683</v>
      </c>
    </row>
    <row r="1145" spans="1:1">
      <c r="A1145" s="7" t="s">
        <v>2685</v>
      </c>
    </row>
    <row r="1146" spans="1:1">
      <c r="A1146" s="7" t="s">
        <v>2687</v>
      </c>
    </row>
    <row r="1147" spans="1:1">
      <c r="A1147" s="7" t="s">
        <v>2689</v>
      </c>
    </row>
    <row r="1148" spans="1:1">
      <c r="A1148" s="7" t="s">
        <v>2691</v>
      </c>
    </row>
    <row r="1149" spans="1:1">
      <c r="A1149" s="7" t="s">
        <v>2693</v>
      </c>
    </row>
    <row r="1150" spans="1:1">
      <c r="A1150" s="7" t="s">
        <v>2696</v>
      </c>
    </row>
    <row r="1151" spans="1:1">
      <c r="A1151" s="7" t="s">
        <v>2698</v>
      </c>
    </row>
    <row r="1152" spans="1:1">
      <c r="A1152" s="7" t="s">
        <v>2700</v>
      </c>
    </row>
    <row r="1153" spans="1:1">
      <c r="A1153" s="7" t="s">
        <v>2702</v>
      </c>
    </row>
    <row r="1154" spans="1:1">
      <c r="A1154" s="7" t="s">
        <v>2704</v>
      </c>
    </row>
    <row r="1155" spans="1:1">
      <c r="A1155" s="7" t="s">
        <v>2706</v>
      </c>
    </row>
    <row r="1156" spans="1:1">
      <c r="A1156" s="7" t="s">
        <v>2708</v>
      </c>
    </row>
    <row r="1157" spans="1:1">
      <c r="A1157" s="7" t="s">
        <v>2710</v>
      </c>
    </row>
    <row r="1158" spans="1:1">
      <c r="A1158" s="7" t="s">
        <v>2712</v>
      </c>
    </row>
    <row r="1159" spans="1:1">
      <c r="A1159" s="7" t="s">
        <v>2714</v>
      </c>
    </row>
    <row r="1160" spans="1:1">
      <c r="A1160" s="7" t="s">
        <v>2716</v>
      </c>
    </row>
    <row r="1161" spans="1:1">
      <c r="A1161" s="7" t="s">
        <v>2718</v>
      </c>
    </row>
    <row r="1162" spans="1:1">
      <c r="A1162" s="7" t="s">
        <v>2720</v>
      </c>
    </row>
    <row r="1163" spans="1:1">
      <c r="A1163" s="7" t="s">
        <v>2722</v>
      </c>
    </row>
    <row r="1164" spans="1:1">
      <c r="A1164" s="7" t="s">
        <v>2724</v>
      </c>
    </row>
    <row r="1165" spans="1:1">
      <c r="A1165" s="7" t="s">
        <v>2726</v>
      </c>
    </row>
    <row r="1166" spans="1:1">
      <c r="A1166" s="7" t="s">
        <v>2728</v>
      </c>
    </row>
    <row r="1167" spans="1:1">
      <c r="A1167" s="7" t="s">
        <v>2730</v>
      </c>
    </row>
    <row r="1168" spans="1:1">
      <c r="A1168" s="7" t="s">
        <v>2732</v>
      </c>
    </row>
    <row r="1169" spans="1:1">
      <c r="A1169" s="7" t="s">
        <v>2734</v>
      </c>
    </row>
    <row r="1170" spans="1:1">
      <c r="A1170" s="7" t="s">
        <v>2736</v>
      </c>
    </row>
    <row r="1171" spans="1:1">
      <c r="A1171" s="7" t="s">
        <v>2738</v>
      </c>
    </row>
    <row r="1172" spans="1:1">
      <c r="A1172" s="7" t="s">
        <v>2740</v>
      </c>
    </row>
    <row r="1173" spans="1:1">
      <c r="A1173" s="7" t="s">
        <v>2742</v>
      </c>
    </row>
    <row r="1174" spans="1:1">
      <c r="A1174" s="7" t="s">
        <v>2744</v>
      </c>
    </row>
    <row r="1175" spans="1:1">
      <c r="A1175" s="7" t="s">
        <v>2746</v>
      </c>
    </row>
    <row r="1176" spans="1:1">
      <c r="A1176" s="7" t="s">
        <v>2748</v>
      </c>
    </row>
    <row r="1177" spans="1:1">
      <c r="A1177" s="7" t="s">
        <v>2750</v>
      </c>
    </row>
    <row r="1178" spans="1:1">
      <c r="A1178" s="7" t="s">
        <v>2752</v>
      </c>
    </row>
    <row r="1179" spans="1:1">
      <c r="A1179" s="7" t="s">
        <v>2754</v>
      </c>
    </row>
    <row r="1180" spans="1:1">
      <c r="A1180" s="7" t="s">
        <v>2756</v>
      </c>
    </row>
    <row r="1181" spans="1:1">
      <c r="A1181" s="7" t="s">
        <v>2757</v>
      </c>
    </row>
    <row r="1182" spans="1:1">
      <c r="A1182" s="7" t="s">
        <v>2758</v>
      </c>
    </row>
    <row r="1183" spans="1:1">
      <c r="A1183" s="7" t="s">
        <v>2759</v>
      </c>
    </row>
    <row r="1184" spans="1:1">
      <c r="A1184" s="7" t="s">
        <v>2760</v>
      </c>
    </row>
    <row r="1185" spans="1:1">
      <c r="A1185" s="7" t="s">
        <v>2761</v>
      </c>
    </row>
    <row r="1186" spans="1:1">
      <c r="A1186" s="7" t="s">
        <v>2762</v>
      </c>
    </row>
    <row r="1187" spans="1:1">
      <c r="A1187" s="7" t="s">
        <v>2763</v>
      </c>
    </row>
    <row r="1188" spans="1:1">
      <c r="A1188" s="7" t="s">
        <v>2764</v>
      </c>
    </row>
    <row r="1189" spans="1:1">
      <c r="A1189" s="7" t="s">
        <v>2765</v>
      </c>
    </row>
    <row r="1190" spans="1:1">
      <c r="A1190" s="7" t="s">
        <v>2766</v>
      </c>
    </row>
    <row r="1191" spans="1:1">
      <c r="A1191" s="7" t="s">
        <v>2767</v>
      </c>
    </row>
    <row r="1192" spans="1:1">
      <c r="A1192" s="7" t="s">
        <v>2769</v>
      </c>
    </row>
    <row r="1193" spans="1:1">
      <c r="A1193" s="7" t="s">
        <v>2773</v>
      </c>
    </row>
    <row r="1194" spans="1:1">
      <c r="A1194" s="7" t="s">
        <v>2775</v>
      </c>
    </row>
    <row r="1195" spans="1:1">
      <c r="A1195" s="7" t="s">
        <v>2777</v>
      </c>
    </row>
    <row r="1196" spans="1:1">
      <c r="A1196" s="7" t="s">
        <v>2779</v>
      </c>
    </row>
    <row r="1197" spans="1:1">
      <c r="A1197" s="7" t="s">
        <v>2781</v>
      </c>
    </row>
    <row r="1198" spans="1:1">
      <c r="A1198" s="7" t="s">
        <v>2783</v>
      </c>
    </row>
    <row r="1199" spans="1:1">
      <c r="A1199" s="7" t="s">
        <v>2785</v>
      </c>
    </row>
    <row r="1200" spans="1:1">
      <c r="A1200" s="7" t="s">
        <v>2787</v>
      </c>
    </row>
    <row r="1201" spans="1:1">
      <c r="A1201" s="7" t="s">
        <v>2789</v>
      </c>
    </row>
    <row r="1202" spans="1:1">
      <c r="A1202" s="7" t="s">
        <v>2791</v>
      </c>
    </row>
    <row r="1203" spans="1:1">
      <c r="A1203" s="7" t="s">
        <v>2793</v>
      </c>
    </row>
    <row r="1204" spans="1:1">
      <c r="A1204" s="7" t="s">
        <v>2795</v>
      </c>
    </row>
    <row r="1205" spans="1:1">
      <c r="A1205" s="7" t="s">
        <v>2797</v>
      </c>
    </row>
    <row r="1206" spans="1:1">
      <c r="A1206" s="7" t="s">
        <v>2799</v>
      </c>
    </row>
    <row r="1207" spans="1:1">
      <c r="A1207" s="7" t="s">
        <v>2801</v>
      </c>
    </row>
    <row r="1208" spans="1:1">
      <c r="A1208" s="7" t="s">
        <v>2803</v>
      </c>
    </row>
    <row r="1209" spans="1:1">
      <c r="A1209" s="7" t="s">
        <v>2805</v>
      </c>
    </row>
    <row r="1210" spans="1:1">
      <c r="A1210" s="7" t="s">
        <v>2807</v>
      </c>
    </row>
    <row r="1211" spans="1:1">
      <c r="A1211" s="7" t="s">
        <v>2810</v>
      </c>
    </row>
    <row r="1212" spans="1:1">
      <c r="A1212" s="7" t="s">
        <v>2812</v>
      </c>
    </row>
    <row r="1213" spans="1:1">
      <c r="A1213" s="7" t="s">
        <v>2814</v>
      </c>
    </row>
    <row r="1214" spans="1:1">
      <c r="A1214" s="7" t="s">
        <v>2816</v>
      </c>
    </row>
    <row r="1215" spans="1:1">
      <c r="A1215" s="7" t="s">
        <v>2818</v>
      </c>
    </row>
    <row r="1216" spans="1:1">
      <c r="A1216" s="7" t="s">
        <v>2820</v>
      </c>
    </row>
    <row r="1217" spans="1:1">
      <c r="A1217" s="7" t="s">
        <v>2822</v>
      </c>
    </row>
    <row r="1218" spans="1:1">
      <c r="A1218" s="7" t="s">
        <v>2824</v>
      </c>
    </row>
    <row r="1219" spans="1:1">
      <c r="A1219" s="7" t="s">
        <v>2826</v>
      </c>
    </row>
    <row r="1220" spans="1:1">
      <c r="A1220" s="7" t="s">
        <v>2828</v>
      </c>
    </row>
    <row r="1221" spans="1:1">
      <c r="A1221" s="7" t="s">
        <v>2830</v>
      </c>
    </row>
    <row r="1222" spans="1:1">
      <c r="A1222" s="7" t="s">
        <v>2832</v>
      </c>
    </row>
    <row r="1223" spans="1:1">
      <c r="A1223" s="7" t="s">
        <v>2834</v>
      </c>
    </row>
    <row r="1224" spans="1:1">
      <c r="A1224" s="7" t="s">
        <v>2837</v>
      </c>
    </row>
    <row r="1225" spans="1:1">
      <c r="A1225" s="7" t="s">
        <v>2839</v>
      </c>
    </row>
    <row r="1226" spans="1:1">
      <c r="A1226" s="7" t="s">
        <v>2841</v>
      </c>
    </row>
    <row r="1227" spans="1:1">
      <c r="A1227" s="7" t="s">
        <v>2843</v>
      </c>
    </row>
    <row r="1228" spans="1:1">
      <c r="A1228" s="7" t="s">
        <v>2845</v>
      </c>
    </row>
    <row r="1229" spans="1:1">
      <c r="A1229" s="7" t="s">
        <v>2847</v>
      </c>
    </row>
    <row r="1230" spans="1:1">
      <c r="A1230" s="7" t="s">
        <v>2849</v>
      </c>
    </row>
    <row r="1231" spans="1:1">
      <c r="A1231" s="7" t="s">
        <v>2851</v>
      </c>
    </row>
    <row r="1232" spans="1:1">
      <c r="A1232" s="7" t="s">
        <v>2853</v>
      </c>
    </row>
    <row r="1233" spans="1:1">
      <c r="A1233" s="7" t="s">
        <v>2855</v>
      </c>
    </row>
    <row r="1234" spans="1:1">
      <c r="A1234" s="7" t="s">
        <v>2857</v>
      </c>
    </row>
    <row r="1235" spans="1:1">
      <c r="A1235" s="7" t="s">
        <v>2859</v>
      </c>
    </row>
    <row r="1236" spans="1:1">
      <c r="A1236" s="7" t="s">
        <v>2861</v>
      </c>
    </row>
    <row r="1237" spans="1:1">
      <c r="A1237" s="7" t="s">
        <v>2863</v>
      </c>
    </row>
    <row r="1238" spans="1:1">
      <c r="A1238" s="7" t="s">
        <v>2865</v>
      </c>
    </row>
    <row r="1239" spans="1:1">
      <c r="A1239" s="7" t="s">
        <v>2867</v>
      </c>
    </row>
    <row r="1240" spans="1:1">
      <c r="A1240" s="7" t="s">
        <v>2869</v>
      </c>
    </row>
    <row r="1241" spans="1:1">
      <c r="A1241" s="7" t="s">
        <v>2871</v>
      </c>
    </row>
    <row r="1242" spans="1:1">
      <c r="A1242" s="7" t="s">
        <v>2873</v>
      </c>
    </row>
    <row r="1243" spans="1:1">
      <c r="A1243" s="7" t="s">
        <v>2875</v>
      </c>
    </row>
    <row r="1244" spans="1:1">
      <c r="A1244" s="7" t="s">
        <v>2877</v>
      </c>
    </row>
    <row r="1245" spans="1:1">
      <c r="A1245" s="7" t="s">
        <v>2879</v>
      </c>
    </row>
    <row r="1246" spans="1:1">
      <c r="A1246" s="7" t="s">
        <v>2881</v>
      </c>
    </row>
    <row r="1247" spans="1:1">
      <c r="A1247" s="7" t="s">
        <v>2883</v>
      </c>
    </row>
    <row r="1248" spans="1:1">
      <c r="A1248" s="7" t="s">
        <v>2885</v>
      </c>
    </row>
    <row r="1249" spans="1:1">
      <c r="A1249" s="7" t="s">
        <v>2887</v>
      </c>
    </row>
    <row r="1250" spans="1:1">
      <c r="A1250" s="7" t="s">
        <v>2889</v>
      </c>
    </row>
    <row r="1251" spans="1:1">
      <c r="A1251" s="7" t="s">
        <v>2891</v>
      </c>
    </row>
    <row r="1252" spans="1:1">
      <c r="A1252" s="7" t="s">
        <v>2893</v>
      </c>
    </row>
    <row r="1253" spans="1:1">
      <c r="A1253" s="7" t="s">
        <v>2895</v>
      </c>
    </row>
    <row r="1254" spans="1:1">
      <c r="A1254" s="7" t="s">
        <v>2896</v>
      </c>
    </row>
    <row r="1255" spans="1:1">
      <c r="A1255" s="7" t="s">
        <v>2898</v>
      </c>
    </row>
    <row r="1256" spans="1:1">
      <c r="A1256" s="7" t="s">
        <v>2900</v>
      </c>
    </row>
    <row r="1257" spans="1:1">
      <c r="A1257" s="7" t="s">
        <v>2902</v>
      </c>
    </row>
    <row r="1258" spans="1:1">
      <c r="A1258" s="7" t="s">
        <v>2904</v>
      </c>
    </row>
    <row r="1259" spans="1:1">
      <c r="A1259" s="7" t="s">
        <v>2906</v>
      </c>
    </row>
    <row r="1260" spans="1:1">
      <c r="A1260" s="7" t="s">
        <v>2908</v>
      </c>
    </row>
    <row r="1261" spans="1:1">
      <c r="A1261" s="7" t="s">
        <v>2910</v>
      </c>
    </row>
    <row r="1262" spans="1:1">
      <c r="A1262" s="7" t="s">
        <v>2912</v>
      </c>
    </row>
    <row r="1263" spans="1:1">
      <c r="A1263" s="7" t="s">
        <v>2914</v>
      </c>
    </row>
    <row r="1264" spans="1:1">
      <c r="A1264" s="7" t="s">
        <v>2916</v>
      </c>
    </row>
    <row r="1265" spans="1:1">
      <c r="A1265" s="7" t="s">
        <v>2918</v>
      </c>
    </row>
    <row r="1266" spans="1:1">
      <c r="A1266" s="7" t="s">
        <v>2920</v>
      </c>
    </row>
    <row r="1267" spans="1:1">
      <c r="A1267" s="7" t="s">
        <v>2922</v>
      </c>
    </row>
    <row r="1268" spans="1:1">
      <c r="A1268" s="7" t="s">
        <v>2924</v>
      </c>
    </row>
    <row r="1269" spans="1:1">
      <c r="A1269" s="7" t="s">
        <v>2926</v>
      </c>
    </row>
    <row r="1270" spans="1:1">
      <c r="A1270" s="7" t="s">
        <v>2928</v>
      </c>
    </row>
    <row r="1271" spans="1:1">
      <c r="A1271" s="7" t="s">
        <v>2930</v>
      </c>
    </row>
    <row r="1272" spans="1:1">
      <c r="A1272" s="7" t="s">
        <v>2932</v>
      </c>
    </row>
    <row r="1273" spans="1:1">
      <c r="A1273" s="7" t="s">
        <v>2934</v>
      </c>
    </row>
    <row r="1274" spans="1:1">
      <c r="A1274" s="7" t="s">
        <v>2936</v>
      </c>
    </row>
    <row r="1275" spans="1:1">
      <c r="A1275" s="7" t="s">
        <v>2938</v>
      </c>
    </row>
    <row r="1276" spans="1:1">
      <c r="A1276" s="7" t="s">
        <v>2940</v>
      </c>
    </row>
    <row r="1277" spans="1:1">
      <c r="A1277" s="7" t="s">
        <v>2942</v>
      </c>
    </row>
    <row r="1278" spans="1:1">
      <c r="A1278" s="7" t="s">
        <v>2944</v>
      </c>
    </row>
    <row r="1279" spans="1:1">
      <c r="A1279" s="7" t="s">
        <v>2946</v>
      </c>
    </row>
    <row r="1280" spans="1:1">
      <c r="A1280" s="7" t="s">
        <v>2948</v>
      </c>
    </row>
    <row r="1281" spans="1:1">
      <c r="A1281" s="7" t="s">
        <v>2950</v>
      </c>
    </row>
    <row r="1282" spans="1:1">
      <c r="A1282" s="7" t="s">
        <v>2952</v>
      </c>
    </row>
    <row r="1283" spans="1:1">
      <c r="A1283" s="7" t="s">
        <v>2954</v>
      </c>
    </row>
    <row r="1284" spans="1:1">
      <c r="A1284" s="7" t="s">
        <v>2956</v>
      </c>
    </row>
    <row r="1285" spans="1:1">
      <c r="A1285" s="7" t="s">
        <v>2958</v>
      </c>
    </row>
    <row r="1286" spans="1:1">
      <c r="A1286" s="7" t="s">
        <v>2960</v>
      </c>
    </row>
    <row r="1287" spans="1:1">
      <c r="A1287" s="7" t="s">
        <v>2962</v>
      </c>
    </row>
    <row r="1288" spans="1:1">
      <c r="A1288" s="7" t="s">
        <v>2964</v>
      </c>
    </row>
    <row r="1289" spans="1:1">
      <c r="A1289" s="7" t="s">
        <v>2966</v>
      </c>
    </row>
    <row r="1290" spans="1:1">
      <c r="A1290" s="7" t="s">
        <v>2968</v>
      </c>
    </row>
    <row r="1291" spans="1:1">
      <c r="A1291" s="7" t="s">
        <v>2970</v>
      </c>
    </row>
    <row r="1292" spans="1:1">
      <c r="A1292" s="7" t="s">
        <v>2972</v>
      </c>
    </row>
    <row r="1293" spans="1:1">
      <c r="A1293" s="7" t="s">
        <v>2974</v>
      </c>
    </row>
    <row r="1294" spans="1:1">
      <c r="A1294" s="7" t="s">
        <v>2976</v>
      </c>
    </row>
    <row r="1295" spans="1:1">
      <c r="A1295" s="7" t="s">
        <v>2978</v>
      </c>
    </row>
    <row r="1296" spans="1:1">
      <c r="A1296" s="7" t="s">
        <v>2980</v>
      </c>
    </row>
    <row r="1297" spans="1:1">
      <c r="A1297" s="7" t="s">
        <v>2982</v>
      </c>
    </row>
    <row r="1298" spans="1:1">
      <c r="A1298" s="7" t="s">
        <v>2984</v>
      </c>
    </row>
    <row r="1299" spans="1:1">
      <c r="A1299" s="7" t="s">
        <v>2986</v>
      </c>
    </row>
    <row r="1300" spans="1:1">
      <c r="A1300" s="7" t="s">
        <v>2988</v>
      </c>
    </row>
    <row r="1301" spans="1:1">
      <c r="A1301" s="7" t="s">
        <v>2990</v>
      </c>
    </row>
    <row r="1302" spans="1:1">
      <c r="A1302" s="7" t="s">
        <v>2992</v>
      </c>
    </row>
    <row r="1303" spans="1:1">
      <c r="A1303" s="7" t="s">
        <v>2994</v>
      </c>
    </row>
    <row r="1304" spans="1:1">
      <c r="A1304" s="7" t="s">
        <v>2996</v>
      </c>
    </row>
    <row r="1305" spans="1:1">
      <c r="A1305" s="7" t="s">
        <v>2998</v>
      </c>
    </row>
    <row r="1306" spans="1:1">
      <c r="A1306" s="7" t="s">
        <v>3000</v>
      </c>
    </row>
    <row r="1307" spans="1:1">
      <c r="A1307" s="7" t="s">
        <v>3002</v>
      </c>
    </row>
    <row r="1308" spans="1:1">
      <c r="A1308" s="7" t="s">
        <v>3004</v>
      </c>
    </row>
    <row r="1309" spans="1:1">
      <c r="A1309" s="7" t="s">
        <v>3006</v>
      </c>
    </row>
    <row r="1310" spans="1:1">
      <c r="A1310" s="7" t="s">
        <v>3008</v>
      </c>
    </row>
    <row r="1311" spans="1:1">
      <c r="A1311" s="7" t="s">
        <v>3010</v>
      </c>
    </row>
    <row r="1312" spans="1:1">
      <c r="A1312" s="7" t="s">
        <v>3012</v>
      </c>
    </row>
    <row r="1313" spans="1:1">
      <c r="A1313" s="7" t="s">
        <v>3014</v>
      </c>
    </row>
    <row r="1314" spans="1:1">
      <c r="A1314" s="7" t="s">
        <v>3016</v>
      </c>
    </row>
    <row r="1315" spans="1:1">
      <c r="A1315" s="7" t="s">
        <v>3018</v>
      </c>
    </row>
    <row r="1316" spans="1:1">
      <c r="A1316" s="7" t="s">
        <v>3020</v>
      </c>
    </row>
    <row r="1317" spans="1:1">
      <c r="A1317" s="7" t="s">
        <v>3022</v>
      </c>
    </row>
    <row r="1318" spans="1:1">
      <c r="A1318" s="7" t="s">
        <v>3024</v>
      </c>
    </row>
    <row r="1319" spans="1:1">
      <c r="A1319" s="7" t="s">
        <v>3026</v>
      </c>
    </row>
    <row r="1320" spans="1:1">
      <c r="A1320" s="7" t="s">
        <v>3028</v>
      </c>
    </row>
    <row r="1321" spans="1:1">
      <c r="A1321" s="7" t="s">
        <v>3030</v>
      </c>
    </row>
    <row r="1322" spans="1:1">
      <c r="A1322" s="7" t="s">
        <v>3032</v>
      </c>
    </row>
    <row r="1323" spans="1:1">
      <c r="A1323" s="7" t="s">
        <v>3034</v>
      </c>
    </row>
    <row r="1324" spans="1:1">
      <c r="A1324" s="7" t="s">
        <v>3036</v>
      </c>
    </row>
    <row r="1325" spans="1:1">
      <c r="A1325" s="7" t="s">
        <v>3038</v>
      </c>
    </row>
    <row r="1326" spans="1:1">
      <c r="A1326" s="7" t="s">
        <v>3040</v>
      </c>
    </row>
    <row r="1327" spans="1:1">
      <c r="A1327" s="7" t="s">
        <v>3042</v>
      </c>
    </row>
    <row r="1328" spans="1:1">
      <c r="A1328" s="7" t="s">
        <v>3044</v>
      </c>
    </row>
    <row r="1329" spans="1:1">
      <c r="A1329" s="7" t="s">
        <v>3046</v>
      </c>
    </row>
    <row r="1330" spans="1:1">
      <c r="A1330" s="7" t="s">
        <v>3048</v>
      </c>
    </row>
    <row r="1331" spans="1:1">
      <c r="A1331" s="7" t="s">
        <v>3050</v>
      </c>
    </row>
    <row r="1332" spans="1:1">
      <c r="A1332" s="7" t="s">
        <v>3052</v>
      </c>
    </row>
    <row r="1333" spans="1:1">
      <c r="A1333" s="7" t="s">
        <v>3054</v>
      </c>
    </row>
    <row r="1334" spans="1:1">
      <c r="A1334" s="7" t="s">
        <v>3056</v>
      </c>
    </row>
    <row r="1335" spans="1:1">
      <c r="A1335" s="7" t="s">
        <v>3058</v>
      </c>
    </row>
    <row r="1336" spans="1:1">
      <c r="A1336" s="7" t="s">
        <v>3060</v>
      </c>
    </row>
    <row r="1337" spans="1:1">
      <c r="A1337" s="7" t="s">
        <v>3062</v>
      </c>
    </row>
    <row r="1338" spans="1:1">
      <c r="A1338" s="7" t="s">
        <v>3064</v>
      </c>
    </row>
    <row r="1339" spans="1:1">
      <c r="A1339" s="7" t="s">
        <v>3066</v>
      </c>
    </row>
    <row r="1340" spans="1:1">
      <c r="A1340" s="7" t="s">
        <v>3068</v>
      </c>
    </row>
    <row r="1341" spans="1:1">
      <c r="A1341" s="7" t="s">
        <v>3070</v>
      </c>
    </row>
    <row r="1342" spans="1:1">
      <c r="A1342" s="7" t="s">
        <v>3072</v>
      </c>
    </row>
    <row r="1343" spans="1:1">
      <c r="A1343" s="7" t="s">
        <v>3074</v>
      </c>
    </row>
    <row r="1344" spans="1:1">
      <c r="A1344" s="7" t="s">
        <v>3076</v>
      </c>
    </row>
    <row r="1345" spans="1:1">
      <c r="A1345" s="7" t="s">
        <v>3078</v>
      </c>
    </row>
    <row r="1346" spans="1:1">
      <c r="A1346" s="7" t="s">
        <v>3080</v>
      </c>
    </row>
    <row r="1347" spans="1:1">
      <c r="A1347" s="7" t="s">
        <v>3082</v>
      </c>
    </row>
    <row r="1348" spans="1:1">
      <c r="A1348" s="7" t="s">
        <v>3084</v>
      </c>
    </row>
    <row r="1349" spans="1:1">
      <c r="A1349" s="7" t="s">
        <v>3086</v>
      </c>
    </row>
    <row r="1350" spans="1:1">
      <c r="A1350" s="7" t="s">
        <v>3088</v>
      </c>
    </row>
    <row r="1351" spans="1:1">
      <c r="A1351" s="7" t="s">
        <v>3090</v>
      </c>
    </row>
    <row r="1352" spans="1:1">
      <c r="A1352" s="7" t="s">
        <v>3092</v>
      </c>
    </row>
    <row r="1353" spans="1:1">
      <c r="A1353" s="7" t="s">
        <v>3094</v>
      </c>
    </row>
    <row r="1354" spans="1:1">
      <c r="A1354" s="7" t="s">
        <v>3096</v>
      </c>
    </row>
    <row r="1355" spans="1:1">
      <c r="A1355" s="7" t="s">
        <v>3098</v>
      </c>
    </row>
    <row r="1356" spans="1:1">
      <c r="A1356" s="7" t="s">
        <v>3100</v>
      </c>
    </row>
    <row r="1357" spans="1:1">
      <c r="A1357" s="7" t="s">
        <v>3102</v>
      </c>
    </row>
    <row r="1358" spans="1:1">
      <c r="A1358" s="7" t="s">
        <v>3104</v>
      </c>
    </row>
    <row r="1359" spans="1:1">
      <c r="A1359" s="7" t="s">
        <v>3106</v>
      </c>
    </row>
    <row r="1360" spans="1:1">
      <c r="A1360" s="7" t="s">
        <v>3108</v>
      </c>
    </row>
    <row r="1361" spans="1:1">
      <c r="A1361" s="7" t="s">
        <v>3110</v>
      </c>
    </row>
    <row r="1362" spans="1:1">
      <c r="A1362" s="7" t="s">
        <v>3112</v>
      </c>
    </row>
    <row r="1363" spans="1:1">
      <c r="A1363" s="7" t="s">
        <v>3114</v>
      </c>
    </row>
    <row r="1364" spans="1:1">
      <c r="A1364" s="7" t="s">
        <v>3116</v>
      </c>
    </row>
    <row r="1365" spans="1:1">
      <c r="A1365" s="7" t="s">
        <v>3118</v>
      </c>
    </row>
    <row r="1366" spans="1:1">
      <c r="A1366" s="7" t="s">
        <v>3120</v>
      </c>
    </row>
    <row r="1367" spans="1:1">
      <c r="A1367" s="7" t="s">
        <v>3122</v>
      </c>
    </row>
    <row r="1368" spans="1:1">
      <c r="A1368" s="7" t="s">
        <v>3124</v>
      </c>
    </row>
    <row r="1369" spans="1:1">
      <c r="A1369" s="7" t="s">
        <v>3126</v>
      </c>
    </row>
    <row r="1370" spans="1:1">
      <c r="A1370" s="7" t="s">
        <v>3128</v>
      </c>
    </row>
    <row r="1371" spans="1:1">
      <c r="A1371" s="7" t="s">
        <v>3130</v>
      </c>
    </row>
    <row r="1372" spans="1:1">
      <c r="A1372" s="7" t="s">
        <v>3132</v>
      </c>
    </row>
    <row r="1373" spans="1:1">
      <c r="A1373" s="7" t="s">
        <v>3134</v>
      </c>
    </row>
    <row r="1374" spans="1:1">
      <c r="A1374" s="7" t="s">
        <v>3136</v>
      </c>
    </row>
    <row r="1375" spans="1:1">
      <c r="A1375" s="7" t="s">
        <v>3138</v>
      </c>
    </row>
    <row r="1376" spans="1:1">
      <c r="A1376" s="7" t="s">
        <v>3140</v>
      </c>
    </row>
    <row r="1377" spans="1:1">
      <c r="A1377" s="7" t="s">
        <v>3142</v>
      </c>
    </row>
    <row r="1378" spans="1:1">
      <c r="A1378" s="7" t="s">
        <v>3144</v>
      </c>
    </row>
    <row r="1379" spans="1:1">
      <c r="A1379" s="7" t="s">
        <v>3146</v>
      </c>
    </row>
    <row r="1380" spans="1:1">
      <c r="A1380" s="7" t="s">
        <v>3148</v>
      </c>
    </row>
    <row r="1381" spans="1:1">
      <c r="A1381" s="7" t="s">
        <v>3150</v>
      </c>
    </row>
    <row r="1382" spans="1:1">
      <c r="A1382" s="7" t="s">
        <v>3152</v>
      </c>
    </row>
    <row r="1383" spans="1:1">
      <c r="A1383" s="7" t="s">
        <v>3154</v>
      </c>
    </row>
    <row r="1384" spans="1:1">
      <c r="A1384" s="7" t="s">
        <v>3156</v>
      </c>
    </row>
    <row r="1385" spans="1:1">
      <c r="A1385" s="7" t="s">
        <v>3158</v>
      </c>
    </row>
    <row r="1386" spans="1:1">
      <c r="A1386" s="7" t="s">
        <v>3160</v>
      </c>
    </row>
    <row r="1387" spans="1:1">
      <c r="A1387" s="7" t="s">
        <v>3162</v>
      </c>
    </row>
    <row r="1388" spans="1:1">
      <c r="A1388" s="7" t="s">
        <v>3164</v>
      </c>
    </row>
    <row r="1389" spans="1:1">
      <c r="A1389" s="7" t="s">
        <v>3166</v>
      </c>
    </row>
    <row r="1390" spans="1:1">
      <c r="A1390" s="7" t="s">
        <v>3168</v>
      </c>
    </row>
    <row r="1391" spans="1:1">
      <c r="A1391" s="7" t="s">
        <v>3170</v>
      </c>
    </row>
    <row r="1392" spans="1:1">
      <c r="A1392" s="7" t="s">
        <v>3172</v>
      </c>
    </row>
    <row r="1393" spans="1:1">
      <c r="A1393" s="7" t="s">
        <v>3174</v>
      </c>
    </row>
    <row r="1394" spans="1:1">
      <c r="A1394" s="7" t="s">
        <v>3176</v>
      </c>
    </row>
    <row r="1395" spans="1:1">
      <c r="A1395" s="7" t="s">
        <v>3178</v>
      </c>
    </row>
    <row r="1396" spans="1:1">
      <c r="A1396" s="7" t="s">
        <v>3180</v>
      </c>
    </row>
    <row r="1397" spans="1:1">
      <c r="A1397" s="7" t="s">
        <v>3182</v>
      </c>
    </row>
    <row r="1398" spans="1:1">
      <c r="A1398" s="7" t="s">
        <v>3184</v>
      </c>
    </row>
    <row r="1399" spans="1:1">
      <c r="A1399" s="7" t="s">
        <v>3186</v>
      </c>
    </row>
    <row r="1400" spans="1:1">
      <c r="A1400" s="7" t="s">
        <v>3188</v>
      </c>
    </row>
    <row r="1401" spans="1:1">
      <c r="A1401" s="7" t="s">
        <v>3190</v>
      </c>
    </row>
    <row r="1402" spans="1:1">
      <c r="A1402" s="7" t="s">
        <v>3192</v>
      </c>
    </row>
    <row r="1403" spans="1:1">
      <c r="A1403" s="7" t="s">
        <v>3194</v>
      </c>
    </row>
    <row r="1404" spans="1:1">
      <c r="A1404" s="7" t="s">
        <v>3196</v>
      </c>
    </row>
    <row r="1405" spans="1:1">
      <c r="A1405" s="7" t="s">
        <v>3198</v>
      </c>
    </row>
    <row r="1406" spans="1:1">
      <c r="A1406" s="7" t="s">
        <v>3200</v>
      </c>
    </row>
    <row r="1407" spans="1:1">
      <c r="A1407" s="7" t="s">
        <v>3202</v>
      </c>
    </row>
    <row r="1408" spans="1:1">
      <c r="A1408" s="7" t="s">
        <v>3204</v>
      </c>
    </row>
    <row r="1409" spans="1:1">
      <c r="A1409" s="7" t="s">
        <v>3206</v>
      </c>
    </row>
    <row r="1410" spans="1:1">
      <c r="A1410" s="7" t="s">
        <v>3208</v>
      </c>
    </row>
    <row r="1411" spans="1:1">
      <c r="A1411" s="7" t="s">
        <v>3210</v>
      </c>
    </row>
    <row r="1412" spans="1:1">
      <c r="A1412" s="7" t="s">
        <v>3212</v>
      </c>
    </row>
    <row r="1413" spans="1:1">
      <c r="A1413" s="7" t="s">
        <v>3214</v>
      </c>
    </row>
    <row r="1414" spans="1:1">
      <c r="A1414" s="7" t="s">
        <v>3216</v>
      </c>
    </row>
    <row r="1415" spans="1:1">
      <c r="A1415" s="7" t="s">
        <v>3218</v>
      </c>
    </row>
    <row r="1416" spans="1:1">
      <c r="A1416" s="7" t="s">
        <v>3220</v>
      </c>
    </row>
    <row r="1417" spans="1:1">
      <c r="A1417" s="7" t="s">
        <v>3222</v>
      </c>
    </row>
    <row r="1418" spans="1:1">
      <c r="A1418" s="7" t="s">
        <v>3224</v>
      </c>
    </row>
    <row r="1419" spans="1:1">
      <c r="A1419" s="7" t="s">
        <v>3226</v>
      </c>
    </row>
    <row r="1420" spans="1:1">
      <c r="A1420" s="7" t="s">
        <v>3228</v>
      </c>
    </row>
    <row r="1421" spans="1:1">
      <c r="A1421" s="7" t="s">
        <v>3230</v>
      </c>
    </row>
    <row r="1422" spans="1:1">
      <c r="A1422" s="7" t="s">
        <v>3232</v>
      </c>
    </row>
    <row r="1423" spans="1:1">
      <c r="A1423" s="7" t="s">
        <v>3234</v>
      </c>
    </row>
    <row r="1424" spans="1:1">
      <c r="A1424" s="7" t="s">
        <v>3236</v>
      </c>
    </row>
    <row r="1425" spans="1:1">
      <c r="A1425" s="7" t="s">
        <v>3238</v>
      </c>
    </row>
    <row r="1426" spans="1:1">
      <c r="A1426" s="7" t="s">
        <v>3240</v>
      </c>
    </row>
    <row r="1427" spans="1:1">
      <c r="A1427" s="7" t="s">
        <v>3242</v>
      </c>
    </row>
    <row r="1428" spans="1:1">
      <c r="A1428" s="7" t="s">
        <v>3244</v>
      </c>
    </row>
    <row r="1429" spans="1:1">
      <c r="A1429" s="7" t="s">
        <v>3246</v>
      </c>
    </row>
    <row r="1430" spans="1:1">
      <c r="A1430" s="7" t="s">
        <v>3248</v>
      </c>
    </row>
    <row r="1431" spans="1:1">
      <c r="A1431" s="7" t="s">
        <v>3250</v>
      </c>
    </row>
    <row r="1432" spans="1:1">
      <c r="A1432" s="7" t="s">
        <v>3252</v>
      </c>
    </row>
    <row r="1433" spans="1:1">
      <c r="A1433" s="7" t="s">
        <v>3254</v>
      </c>
    </row>
    <row r="1434" spans="1:1">
      <c r="A1434" s="7" t="s">
        <v>3256</v>
      </c>
    </row>
    <row r="1435" spans="1:1">
      <c r="A1435" s="7" t="s">
        <v>3258</v>
      </c>
    </row>
    <row r="1436" spans="1:1">
      <c r="A1436" s="7" t="s">
        <v>3260</v>
      </c>
    </row>
    <row r="1437" spans="1:1">
      <c r="A1437" s="7" t="s">
        <v>3262</v>
      </c>
    </row>
    <row r="1438" spans="1:1">
      <c r="A1438" s="7" t="s">
        <v>3264</v>
      </c>
    </row>
    <row r="1439" spans="1:1">
      <c r="A1439" s="7" t="s">
        <v>3266</v>
      </c>
    </row>
    <row r="1440" spans="1:1">
      <c r="A1440" s="7" t="s">
        <v>3268</v>
      </c>
    </row>
    <row r="1441" spans="1:1">
      <c r="A1441" s="7" t="s">
        <v>3270</v>
      </c>
    </row>
    <row r="1442" spans="1:1">
      <c r="A1442" s="7" t="s">
        <v>3272</v>
      </c>
    </row>
    <row r="1443" spans="1:1">
      <c r="A1443" s="7" t="s">
        <v>3274</v>
      </c>
    </row>
    <row r="1444" spans="1:1">
      <c r="A1444" s="7" t="s">
        <v>3276</v>
      </c>
    </row>
    <row r="1445" spans="1:1">
      <c r="A1445" s="7" t="s">
        <v>3278</v>
      </c>
    </row>
    <row r="1446" spans="1:1">
      <c r="A1446" s="7" t="s">
        <v>3280</v>
      </c>
    </row>
    <row r="1447" spans="1:1">
      <c r="A1447" s="7" t="s">
        <v>3282</v>
      </c>
    </row>
    <row r="1448" spans="1:1">
      <c r="A1448" s="7" t="s">
        <v>3284</v>
      </c>
    </row>
    <row r="1449" spans="1:1">
      <c r="A1449" s="7" t="s">
        <v>3286</v>
      </c>
    </row>
    <row r="1450" spans="1:1">
      <c r="A1450" s="7" t="s">
        <v>3288</v>
      </c>
    </row>
    <row r="1451" spans="1:1">
      <c r="A1451" s="7" t="s">
        <v>3290</v>
      </c>
    </row>
    <row r="1452" spans="1:1">
      <c r="A1452" s="7" t="s">
        <v>3292</v>
      </c>
    </row>
    <row r="1453" spans="1:1">
      <c r="A1453" s="7" t="s">
        <v>3294</v>
      </c>
    </row>
    <row r="1454" spans="1:1">
      <c r="A1454" s="7" t="s">
        <v>3296</v>
      </c>
    </row>
    <row r="1455" spans="1:1">
      <c r="A1455" s="7" t="s">
        <v>3298</v>
      </c>
    </row>
    <row r="1456" spans="1:1">
      <c r="A1456" s="7" t="s">
        <v>3300</v>
      </c>
    </row>
    <row r="1457" spans="1:1">
      <c r="A1457" s="7" t="s">
        <v>3302</v>
      </c>
    </row>
    <row r="1458" spans="1:1">
      <c r="A1458" s="7" t="s">
        <v>3304</v>
      </c>
    </row>
    <row r="1459" spans="1:1">
      <c r="A1459" s="7" t="s">
        <v>3306</v>
      </c>
    </row>
    <row r="1460" spans="1:1">
      <c r="A1460" s="7" t="s">
        <v>3308</v>
      </c>
    </row>
    <row r="1461" spans="1:1">
      <c r="A1461" s="7" t="s">
        <v>3310</v>
      </c>
    </row>
    <row r="1462" spans="1:1">
      <c r="A1462" s="7" t="s">
        <v>3312</v>
      </c>
    </row>
    <row r="1463" spans="1:1">
      <c r="A1463" s="7" t="s">
        <v>3314</v>
      </c>
    </row>
    <row r="1464" spans="1:1">
      <c r="A1464" s="7" t="s">
        <v>3316</v>
      </c>
    </row>
    <row r="1465" spans="1:1">
      <c r="A1465" s="7" t="s">
        <v>3318</v>
      </c>
    </row>
    <row r="1466" spans="1:1">
      <c r="A1466" s="7" t="s">
        <v>3320</v>
      </c>
    </row>
    <row r="1467" spans="1:1">
      <c r="A1467" s="7" t="s">
        <v>3322</v>
      </c>
    </row>
    <row r="1468" spans="1:1">
      <c r="A1468" s="7" t="s">
        <v>3324</v>
      </c>
    </row>
    <row r="1469" spans="1:1">
      <c r="A1469" s="7" t="s">
        <v>3326</v>
      </c>
    </row>
    <row r="1470" spans="1:1">
      <c r="A1470" s="7" t="s">
        <v>3328</v>
      </c>
    </row>
    <row r="1471" spans="1:1">
      <c r="A1471" s="7" t="s">
        <v>3330</v>
      </c>
    </row>
    <row r="1472" spans="1:1">
      <c r="A1472" s="7" t="s">
        <v>3332</v>
      </c>
    </row>
    <row r="1473" spans="1:1">
      <c r="A1473" s="7" t="s">
        <v>3334</v>
      </c>
    </row>
    <row r="1474" spans="1:1">
      <c r="A1474" s="7" t="s">
        <v>3336</v>
      </c>
    </row>
    <row r="1475" spans="1:1">
      <c r="A1475" s="7" t="s">
        <v>3338</v>
      </c>
    </row>
    <row r="1476" spans="1:1">
      <c r="A1476" s="7" t="s">
        <v>3340</v>
      </c>
    </row>
    <row r="1477" spans="1:1">
      <c r="A1477" s="7" t="s">
        <v>3342</v>
      </c>
    </row>
    <row r="1478" spans="1:1">
      <c r="A1478" s="7" t="s">
        <v>3344</v>
      </c>
    </row>
    <row r="1479" spans="1:1">
      <c r="A1479" s="7" t="s">
        <v>3346</v>
      </c>
    </row>
    <row r="1480" spans="1:1">
      <c r="A1480" s="7" t="s">
        <v>3348</v>
      </c>
    </row>
    <row r="1481" spans="1:1">
      <c r="A1481" s="7" t="s">
        <v>3350</v>
      </c>
    </row>
    <row r="1482" spans="1:1">
      <c r="A1482" s="7" t="s">
        <v>3352</v>
      </c>
    </row>
    <row r="1483" spans="1:1">
      <c r="A1483" s="7" t="s">
        <v>3354</v>
      </c>
    </row>
    <row r="1484" spans="1:1">
      <c r="A1484" s="7" t="s">
        <v>3356</v>
      </c>
    </row>
    <row r="1485" spans="1:1">
      <c r="A1485" s="7" t="s">
        <v>3358</v>
      </c>
    </row>
    <row r="1486" spans="1:1">
      <c r="A1486" s="7" t="s">
        <v>3360</v>
      </c>
    </row>
    <row r="1487" spans="1:1">
      <c r="A1487" s="7" t="s">
        <v>3362</v>
      </c>
    </row>
    <row r="1488" spans="1:1">
      <c r="A1488" s="7" t="s">
        <v>3364</v>
      </c>
    </row>
    <row r="1489" spans="1:1">
      <c r="A1489" s="7" t="s">
        <v>3366</v>
      </c>
    </row>
    <row r="1490" spans="1:1">
      <c r="A1490" s="7" t="s">
        <v>3368</v>
      </c>
    </row>
    <row r="1491" spans="1:1">
      <c r="A1491" s="7" t="s">
        <v>3370</v>
      </c>
    </row>
    <row r="1492" spans="1:1">
      <c r="A1492" s="7" t="s">
        <v>3372</v>
      </c>
    </row>
    <row r="1493" spans="1:1">
      <c r="A1493" s="7" t="s">
        <v>3374</v>
      </c>
    </row>
    <row r="1494" spans="1:1">
      <c r="A1494" s="7" t="s">
        <v>3376</v>
      </c>
    </row>
    <row r="1495" spans="1:1">
      <c r="A1495" s="7" t="s">
        <v>3378</v>
      </c>
    </row>
    <row r="1496" spans="1:1">
      <c r="A1496" s="7" t="s">
        <v>3380</v>
      </c>
    </row>
    <row r="1497" spans="1:1">
      <c r="A1497" s="7" t="s">
        <v>3382</v>
      </c>
    </row>
    <row r="1498" spans="1:1">
      <c r="A1498" s="7" t="s">
        <v>3384</v>
      </c>
    </row>
    <row r="1499" spans="1:1">
      <c r="A1499" s="7" t="s">
        <v>3386</v>
      </c>
    </row>
    <row r="1500" spans="1:1">
      <c r="A1500" s="7" t="s">
        <v>3388</v>
      </c>
    </row>
    <row r="1501" spans="1:1">
      <c r="A1501" s="7" t="s">
        <v>3390</v>
      </c>
    </row>
    <row r="1502" spans="1:1">
      <c r="A1502" s="7" t="s">
        <v>3392</v>
      </c>
    </row>
    <row r="1503" spans="1:1">
      <c r="A1503" s="7" t="s">
        <v>3394</v>
      </c>
    </row>
    <row r="1504" spans="1:1">
      <c r="A1504" s="7" t="s">
        <v>3396</v>
      </c>
    </row>
    <row r="1505" spans="1:1">
      <c r="A1505" s="7" t="s">
        <v>3398</v>
      </c>
    </row>
    <row r="1506" spans="1:1">
      <c r="A1506" s="7" t="s">
        <v>3400</v>
      </c>
    </row>
    <row r="1507" spans="1:1">
      <c r="A1507" s="7" t="s">
        <v>3402</v>
      </c>
    </row>
    <row r="1508" spans="1:1">
      <c r="A1508" s="7" t="s">
        <v>3404</v>
      </c>
    </row>
    <row r="1509" spans="1:1">
      <c r="A1509" s="7" t="s">
        <v>3406</v>
      </c>
    </row>
    <row r="1510" spans="1:1">
      <c r="A1510" s="7" t="s">
        <v>3408</v>
      </c>
    </row>
    <row r="1511" spans="1:1">
      <c r="A1511" s="7" t="s">
        <v>3410</v>
      </c>
    </row>
    <row r="1512" spans="1:1">
      <c r="A1512" s="7" t="s">
        <v>3412</v>
      </c>
    </row>
    <row r="1513" spans="1:1">
      <c r="A1513" s="7" t="s">
        <v>3414</v>
      </c>
    </row>
    <row r="1514" spans="1:1">
      <c r="A1514" s="7" t="s">
        <v>3416</v>
      </c>
    </row>
    <row r="1515" spans="1:1">
      <c r="A1515" s="7" t="s">
        <v>3418</v>
      </c>
    </row>
    <row r="1516" spans="1:1">
      <c r="A1516" s="7" t="s">
        <v>3420</v>
      </c>
    </row>
    <row r="1517" spans="1:1">
      <c r="A1517" s="7" t="s">
        <v>3423</v>
      </c>
    </row>
    <row r="1518" spans="1:1">
      <c r="A1518" s="7" t="s">
        <v>3425</v>
      </c>
    </row>
    <row r="1519" spans="1:1">
      <c r="A1519" s="7" t="s">
        <v>3427</v>
      </c>
    </row>
    <row r="1520" spans="1:1">
      <c r="A1520" s="7" t="s">
        <v>3429</v>
      </c>
    </row>
    <row r="1521" spans="1:1">
      <c r="A1521" s="7" t="s">
        <v>3431</v>
      </c>
    </row>
    <row r="1522" spans="1:1">
      <c r="A1522" s="7" t="s">
        <v>3433</v>
      </c>
    </row>
    <row r="1523" spans="1:1">
      <c r="A1523" s="7" t="s">
        <v>3435</v>
      </c>
    </row>
    <row r="1524" spans="1:1">
      <c r="A1524" s="7" t="s">
        <v>3437</v>
      </c>
    </row>
    <row r="1525" spans="1:1">
      <c r="A1525" s="7" t="s">
        <v>3439</v>
      </c>
    </row>
    <row r="1526" spans="1:1">
      <c r="A1526" s="7" t="s">
        <v>3441</v>
      </c>
    </row>
    <row r="1527" spans="1:1">
      <c r="A1527" s="7" t="s">
        <v>3443</v>
      </c>
    </row>
    <row r="1528" spans="1:1">
      <c r="A1528" s="7" t="s">
        <v>3445</v>
      </c>
    </row>
    <row r="1529" spans="1:1">
      <c r="A1529" s="7" t="s">
        <v>3447</v>
      </c>
    </row>
    <row r="1530" spans="1:1">
      <c r="A1530" s="7" t="s">
        <v>3449</v>
      </c>
    </row>
    <row r="1531" spans="1:1">
      <c r="A1531" s="7" t="s">
        <v>3451</v>
      </c>
    </row>
    <row r="1532" spans="1:1">
      <c r="A1532" s="7" t="s">
        <v>3453</v>
      </c>
    </row>
    <row r="1533" spans="1:1">
      <c r="A1533" s="7" t="s">
        <v>3455</v>
      </c>
    </row>
    <row r="1534" spans="1:1">
      <c r="A1534" s="7" t="s">
        <v>3457</v>
      </c>
    </row>
    <row r="1535" spans="1:1">
      <c r="A1535" s="7" t="s">
        <v>3459</v>
      </c>
    </row>
    <row r="1536" spans="1:1">
      <c r="A1536" s="7" t="s">
        <v>3461</v>
      </c>
    </row>
    <row r="1537" spans="1:1">
      <c r="A1537" s="7" t="s">
        <v>3463</v>
      </c>
    </row>
    <row r="1538" spans="1:1">
      <c r="A1538" s="7" t="s">
        <v>3465</v>
      </c>
    </row>
    <row r="1539" spans="1:1">
      <c r="A1539" s="7" t="s">
        <v>3467</v>
      </c>
    </row>
    <row r="1540" spans="1:1">
      <c r="A1540" s="7" t="s">
        <v>3469</v>
      </c>
    </row>
    <row r="1541" spans="1:1">
      <c r="A1541" s="7" t="s">
        <v>3471</v>
      </c>
    </row>
    <row r="1542" spans="1:1">
      <c r="A1542" s="7" t="s">
        <v>3473</v>
      </c>
    </row>
    <row r="1543" spans="1:1">
      <c r="A1543" s="7" t="s">
        <v>3475</v>
      </c>
    </row>
    <row r="1544" spans="1:1">
      <c r="A1544" s="7" t="s">
        <v>3477</v>
      </c>
    </row>
    <row r="1545" spans="1:1">
      <c r="A1545" s="7" t="s">
        <v>3479</v>
      </c>
    </row>
    <row r="1546" spans="1:1">
      <c r="A1546" s="7" t="s">
        <v>3481</v>
      </c>
    </row>
    <row r="1547" spans="1:1">
      <c r="A1547" s="7" t="s">
        <v>3483</v>
      </c>
    </row>
    <row r="1548" spans="1:1">
      <c r="A1548" s="7" t="s">
        <v>3485</v>
      </c>
    </row>
    <row r="1549" spans="1:1">
      <c r="A1549" s="7" t="s">
        <v>3487</v>
      </c>
    </row>
    <row r="1550" spans="1:1">
      <c r="A1550" s="7" t="s">
        <v>3489</v>
      </c>
    </row>
    <row r="1551" spans="1:1">
      <c r="A1551" s="7" t="s">
        <v>3491</v>
      </c>
    </row>
    <row r="1552" spans="1:1">
      <c r="A1552" s="7" t="s">
        <v>3493</v>
      </c>
    </row>
    <row r="1553" spans="1:1">
      <c r="A1553" s="7" t="s">
        <v>3495</v>
      </c>
    </row>
    <row r="1554" spans="1:1">
      <c r="A1554" s="7" t="s">
        <v>3497</v>
      </c>
    </row>
    <row r="1555" spans="1:1">
      <c r="A1555" s="7" t="s">
        <v>3499</v>
      </c>
    </row>
    <row r="1556" spans="1:1">
      <c r="A1556" s="7" t="s">
        <v>3501</v>
      </c>
    </row>
    <row r="1557" spans="1:1">
      <c r="A1557" s="7" t="s">
        <v>3503</v>
      </c>
    </row>
    <row r="1558" spans="1:1">
      <c r="A1558" s="7" t="s">
        <v>3505</v>
      </c>
    </row>
    <row r="1559" spans="1:1">
      <c r="A1559" s="7" t="s">
        <v>3507</v>
      </c>
    </row>
    <row r="1560" spans="1:1">
      <c r="A1560" s="7" t="s">
        <v>3509</v>
      </c>
    </row>
    <row r="1561" spans="1:1">
      <c r="A1561" s="7" t="s">
        <v>3511</v>
      </c>
    </row>
    <row r="1562" spans="1:1">
      <c r="A1562" s="7" t="s">
        <v>3513</v>
      </c>
    </row>
    <row r="1563" spans="1:1">
      <c r="A1563" s="7" t="s">
        <v>3515</v>
      </c>
    </row>
    <row r="1564" spans="1:1">
      <c r="A1564" s="7" t="s">
        <v>3517</v>
      </c>
    </row>
    <row r="1565" spans="1:1">
      <c r="A1565" s="7" t="s">
        <v>3519</v>
      </c>
    </row>
    <row r="1566" spans="1:1">
      <c r="A1566" s="7" t="s">
        <v>3521</v>
      </c>
    </row>
    <row r="1567" spans="1:1">
      <c r="A1567" s="7" t="s">
        <v>3523</v>
      </c>
    </row>
    <row r="1568" spans="1:1">
      <c r="A1568" s="7" t="s">
        <v>3525</v>
      </c>
    </row>
    <row r="1569" spans="1:1">
      <c r="A1569" s="7" t="s">
        <v>3527</v>
      </c>
    </row>
    <row r="1570" spans="1:1">
      <c r="A1570" s="7" t="s">
        <v>3529</v>
      </c>
    </row>
    <row r="1571" spans="1:1">
      <c r="A1571" s="7" t="s">
        <v>3531</v>
      </c>
    </row>
    <row r="1572" spans="1:1">
      <c r="A1572" s="7" t="s">
        <v>3533</v>
      </c>
    </row>
    <row r="1573" spans="1:1">
      <c r="A1573" s="7" t="s">
        <v>3535</v>
      </c>
    </row>
    <row r="1574" spans="1:1">
      <c r="A1574" s="7" t="s">
        <v>3537</v>
      </c>
    </row>
    <row r="1575" spans="1:1">
      <c r="A1575" s="7" t="s">
        <v>3539</v>
      </c>
    </row>
    <row r="1576" spans="1:1">
      <c r="A1576" s="7" t="s">
        <v>3541</v>
      </c>
    </row>
    <row r="1577" spans="1:1">
      <c r="A1577" s="7" t="s">
        <v>3543</v>
      </c>
    </row>
    <row r="1578" spans="1:1">
      <c r="A1578" s="7" t="s">
        <v>3545</v>
      </c>
    </row>
    <row r="1579" spans="1:1">
      <c r="A1579" s="7" t="s">
        <v>3547</v>
      </c>
    </row>
    <row r="1580" spans="1:1">
      <c r="A1580" s="7" t="s">
        <v>3549</v>
      </c>
    </row>
    <row r="1581" spans="1:1">
      <c r="A1581" s="7" t="s">
        <v>3551</v>
      </c>
    </row>
    <row r="1582" spans="1:1">
      <c r="A1582" s="7" t="s">
        <v>3553</v>
      </c>
    </row>
    <row r="1583" spans="1:1">
      <c r="A1583" s="7" t="s">
        <v>3555</v>
      </c>
    </row>
    <row r="1584" spans="1:1">
      <c r="A1584" s="7" t="s">
        <v>3557</v>
      </c>
    </row>
    <row r="1585" spans="1:1">
      <c r="A1585" s="7" t="s">
        <v>3559</v>
      </c>
    </row>
    <row r="1586" spans="1:1">
      <c r="A1586" s="7" t="s">
        <v>3561</v>
      </c>
    </row>
    <row r="1587" spans="1:1">
      <c r="A1587" s="7" t="s">
        <v>3563</v>
      </c>
    </row>
    <row r="1588" spans="1:1">
      <c r="A1588" s="7" t="s">
        <v>3565</v>
      </c>
    </row>
    <row r="1589" spans="1:1">
      <c r="A1589" s="7" t="s">
        <v>3567</v>
      </c>
    </row>
    <row r="1590" spans="1:1">
      <c r="A1590" s="7" t="s">
        <v>3569</v>
      </c>
    </row>
    <row r="1591" spans="1:1">
      <c r="A1591" s="7" t="s">
        <v>3571</v>
      </c>
    </row>
    <row r="1592" spans="1:1">
      <c r="A1592" s="7" t="s">
        <v>3573</v>
      </c>
    </row>
    <row r="1593" spans="1:1">
      <c r="A1593" s="7" t="s">
        <v>3575</v>
      </c>
    </row>
    <row r="1594" spans="1:1">
      <c r="A1594" s="7" t="s">
        <v>3577</v>
      </c>
    </row>
    <row r="1595" spans="1:1">
      <c r="A1595" s="7" t="s">
        <v>3579</v>
      </c>
    </row>
    <row r="1596" spans="1:1">
      <c r="A1596" s="7" t="s">
        <v>3581</v>
      </c>
    </row>
    <row r="1597" spans="1:1">
      <c r="A1597" s="7" t="s">
        <v>3583</v>
      </c>
    </row>
    <row r="1598" spans="1:1">
      <c r="A1598" s="7" t="s">
        <v>3585</v>
      </c>
    </row>
    <row r="1599" spans="1:1">
      <c r="A1599" s="7" t="s">
        <v>3587</v>
      </c>
    </row>
    <row r="1600" spans="1:1">
      <c r="A1600" s="7" t="s">
        <v>3589</v>
      </c>
    </row>
    <row r="1601" spans="1:1">
      <c r="A1601" s="7" t="s">
        <v>3591</v>
      </c>
    </row>
    <row r="1602" spans="1:1">
      <c r="A1602" s="7" t="s">
        <v>3593</v>
      </c>
    </row>
    <row r="1603" spans="1:1">
      <c r="A1603" s="7" t="s">
        <v>3595</v>
      </c>
    </row>
    <row r="1604" spans="1:1">
      <c r="A1604" s="7" t="s">
        <v>3597</v>
      </c>
    </row>
    <row r="1605" spans="1:1">
      <c r="A1605" s="7" t="s">
        <v>3599</v>
      </c>
    </row>
    <row r="1606" spans="1:1">
      <c r="A1606" s="7" t="s">
        <v>3601</v>
      </c>
    </row>
    <row r="1607" spans="1:1">
      <c r="A1607" s="7" t="s">
        <v>3603</v>
      </c>
    </row>
    <row r="1608" spans="1:1">
      <c r="A1608" s="7" t="s">
        <v>3605</v>
      </c>
    </row>
    <row r="1609" spans="1:1">
      <c r="A1609" s="7" t="s">
        <v>3607</v>
      </c>
    </row>
    <row r="1610" spans="1:1">
      <c r="A1610" s="7" t="s">
        <v>3609</v>
      </c>
    </row>
    <row r="1611" spans="1:1">
      <c r="A1611" s="7" t="s">
        <v>3611</v>
      </c>
    </row>
    <row r="1612" spans="1:1">
      <c r="A1612" s="7" t="s">
        <v>3613</v>
      </c>
    </row>
    <row r="1613" spans="1:1">
      <c r="A1613" s="7" t="s">
        <v>3615</v>
      </c>
    </row>
    <row r="1614" spans="1:1">
      <c r="A1614" s="7" t="s">
        <v>3617</v>
      </c>
    </row>
    <row r="1615" spans="1:1">
      <c r="A1615" s="7" t="s">
        <v>3619</v>
      </c>
    </row>
    <row r="1616" spans="1:1">
      <c r="A1616" s="7" t="s">
        <v>3621</v>
      </c>
    </row>
    <row r="1617" spans="1:1">
      <c r="A1617" s="7" t="s">
        <v>3623</v>
      </c>
    </row>
    <row r="1618" spans="1:1">
      <c r="A1618" s="7" t="s">
        <v>3625</v>
      </c>
    </row>
    <row r="1619" spans="1:1">
      <c r="A1619" s="7" t="s">
        <v>3627</v>
      </c>
    </row>
    <row r="1620" spans="1:1">
      <c r="A1620" s="7" t="s">
        <v>3629</v>
      </c>
    </row>
    <row r="1621" spans="1:1">
      <c r="A1621" s="7" t="s">
        <v>3631</v>
      </c>
    </row>
    <row r="1622" spans="1:1">
      <c r="A1622" s="7" t="s">
        <v>3633</v>
      </c>
    </row>
    <row r="1623" spans="1:1">
      <c r="A1623" s="7" t="s">
        <v>3635</v>
      </c>
    </row>
    <row r="1624" spans="1:1">
      <c r="A1624" s="7" t="s">
        <v>3637</v>
      </c>
    </row>
    <row r="1625" spans="1:1">
      <c r="A1625" s="7" t="s">
        <v>3639</v>
      </c>
    </row>
    <row r="1626" spans="1:1">
      <c r="A1626" s="7" t="s">
        <v>3641</v>
      </c>
    </row>
    <row r="1627" spans="1:1">
      <c r="A1627" s="7" t="s">
        <v>3643</v>
      </c>
    </row>
    <row r="1628" spans="1:1">
      <c r="A1628" s="7" t="s">
        <v>3645</v>
      </c>
    </row>
    <row r="1629" spans="1:1">
      <c r="A1629" s="7" t="s">
        <v>3647</v>
      </c>
    </row>
    <row r="1630" spans="1:1">
      <c r="A1630" s="7" t="s">
        <v>3649</v>
      </c>
    </row>
    <row r="1631" spans="1:1">
      <c r="A1631" s="7" t="s">
        <v>3651</v>
      </c>
    </row>
    <row r="1632" spans="1:1">
      <c r="A1632" s="7" t="s">
        <v>3653</v>
      </c>
    </row>
    <row r="1633" spans="1:1">
      <c r="A1633" s="7" t="s">
        <v>3655</v>
      </c>
    </row>
    <row r="1634" spans="1:1">
      <c r="A1634" s="7" t="s">
        <v>3657</v>
      </c>
    </row>
    <row r="1635" spans="1:1">
      <c r="A1635" s="7" t="s">
        <v>3659</v>
      </c>
    </row>
    <row r="1636" spans="1:1">
      <c r="A1636" s="7" t="s">
        <v>3661</v>
      </c>
    </row>
    <row r="1637" spans="1:1">
      <c r="A1637" s="7" t="s">
        <v>3663</v>
      </c>
    </row>
    <row r="1638" spans="1:1">
      <c r="A1638" s="7" t="s">
        <v>3665</v>
      </c>
    </row>
    <row r="1639" spans="1:1">
      <c r="A1639" s="7" t="s">
        <v>3667</v>
      </c>
    </row>
    <row r="1640" spans="1:1">
      <c r="A1640" s="7" t="s">
        <v>3669</v>
      </c>
    </row>
    <row r="1641" spans="1:1">
      <c r="A1641" s="7" t="s">
        <v>3671</v>
      </c>
    </row>
    <row r="1642" spans="1:1">
      <c r="A1642" s="7" t="s">
        <v>3673</v>
      </c>
    </row>
    <row r="1643" spans="1:1">
      <c r="A1643" s="7" t="s">
        <v>3675</v>
      </c>
    </row>
    <row r="1644" spans="1:1">
      <c r="A1644" s="7" t="s">
        <v>3677</v>
      </c>
    </row>
    <row r="1645" spans="1:1">
      <c r="A1645" s="7" t="s">
        <v>3679</v>
      </c>
    </row>
    <row r="1646" spans="1:1">
      <c r="A1646" s="7" t="s">
        <v>3681</v>
      </c>
    </row>
    <row r="1647" spans="1:1">
      <c r="A1647" s="7" t="s">
        <v>3683</v>
      </c>
    </row>
    <row r="1648" spans="1:1">
      <c r="A1648" s="7" t="s">
        <v>3685</v>
      </c>
    </row>
    <row r="1649" spans="1:1">
      <c r="A1649" s="7" t="s">
        <v>3687</v>
      </c>
    </row>
    <row r="1650" spans="1:1">
      <c r="A1650" s="7" t="s">
        <v>3689</v>
      </c>
    </row>
    <row r="1651" spans="1:1">
      <c r="A1651" s="7" t="s">
        <v>3691</v>
      </c>
    </row>
    <row r="1652" spans="1:1">
      <c r="A1652" s="7" t="s">
        <v>3693</v>
      </c>
    </row>
    <row r="1653" spans="1:1">
      <c r="A1653" s="7" t="s">
        <v>3695</v>
      </c>
    </row>
    <row r="1654" spans="1:1">
      <c r="A1654" s="7" t="s">
        <v>3697</v>
      </c>
    </row>
    <row r="1655" spans="1:1">
      <c r="A1655" s="7" t="s">
        <v>3699</v>
      </c>
    </row>
    <row r="1656" spans="1:1">
      <c r="A1656" s="7" t="s">
        <v>3701</v>
      </c>
    </row>
    <row r="1657" spans="1:1">
      <c r="A1657" s="7" t="s">
        <v>3702</v>
      </c>
    </row>
    <row r="1658" spans="1:1">
      <c r="A1658" s="7" t="s">
        <v>3704</v>
      </c>
    </row>
    <row r="1659" spans="1:1">
      <c r="A1659" s="7" t="s">
        <v>3706</v>
      </c>
    </row>
    <row r="1660" spans="1:1">
      <c r="A1660" s="7" t="s">
        <v>3708</v>
      </c>
    </row>
    <row r="1661" spans="1:1">
      <c r="A1661" s="7" t="s">
        <v>3710</v>
      </c>
    </row>
    <row r="1662" spans="1:1">
      <c r="A1662" s="7" t="s">
        <v>5079</v>
      </c>
    </row>
    <row r="1663" spans="1:1">
      <c r="A1663" s="7" t="s">
        <v>3713</v>
      </c>
    </row>
    <row r="1664" spans="1:1">
      <c r="A1664" s="7" t="s">
        <v>3715</v>
      </c>
    </row>
    <row r="1665" spans="1:1">
      <c r="A1665" s="7" t="s">
        <v>3718</v>
      </c>
    </row>
    <row r="1666" spans="1:1">
      <c r="A1666" s="7" t="s">
        <v>3721</v>
      </c>
    </row>
    <row r="1667" spans="1:1">
      <c r="A1667" s="7" t="s">
        <v>3723</v>
      </c>
    </row>
    <row r="1668" spans="1:1">
      <c r="A1668" s="7" t="s">
        <v>3725</v>
      </c>
    </row>
    <row r="1669" spans="1:1">
      <c r="A1669" s="7" t="s">
        <v>3727</v>
      </c>
    </row>
    <row r="1670" spans="1:1">
      <c r="A1670" s="7" t="s">
        <v>3729</v>
      </c>
    </row>
    <row r="1671" spans="1:1">
      <c r="A1671" s="7" t="s">
        <v>3731</v>
      </c>
    </row>
    <row r="1672" spans="1:1">
      <c r="A1672" s="7" t="s">
        <v>3733</v>
      </c>
    </row>
    <row r="1673" spans="1:1">
      <c r="A1673" s="7" t="s">
        <v>3735</v>
      </c>
    </row>
    <row r="1674" spans="1:1">
      <c r="A1674" s="7" t="s">
        <v>3737</v>
      </c>
    </row>
    <row r="1675" spans="1:1">
      <c r="A1675" s="7" t="s">
        <v>3739</v>
      </c>
    </row>
    <row r="1676" spans="1:1">
      <c r="A1676" s="7" t="s">
        <v>3741</v>
      </c>
    </row>
    <row r="1677" spans="1:1">
      <c r="A1677" s="7" t="s">
        <v>3743</v>
      </c>
    </row>
    <row r="1678" spans="1:1">
      <c r="A1678" s="7" t="s">
        <v>3745</v>
      </c>
    </row>
    <row r="1679" spans="1:1">
      <c r="A1679" s="7" t="s">
        <v>3747</v>
      </c>
    </row>
    <row r="1680" spans="1:1">
      <c r="A1680" s="7" t="s">
        <v>3749</v>
      </c>
    </row>
    <row r="1681" spans="1:1">
      <c r="A1681" s="7" t="s">
        <v>3751</v>
      </c>
    </row>
    <row r="1682" spans="1:1">
      <c r="A1682" s="7" t="s">
        <v>3753</v>
      </c>
    </row>
    <row r="1683" spans="1:1">
      <c r="A1683" s="7" t="s">
        <v>3755</v>
      </c>
    </row>
    <row r="1684" spans="1:1">
      <c r="A1684" s="7" t="s">
        <v>3757</v>
      </c>
    </row>
    <row r="1685" spans="1:1">
      <c r="A1685" s="7" t="s">
        <v>3759</v>
      </c>
    </row>
    <row r="1686" spans="1:1">
      <c r="A1686" s="7" t="s">
        <v>3761</v>
      </c>
    </row>
    <row r="1687" spans="1:1">
      <c r="A1687" s="7" t="s">
        <v>3763</v>
      </c>
    </row>
    <row r="1688" spans="1:1">
      <c r="A1688" s="7" t="s">
        <v>3765</v>
      </c>
    </row>
    <row r="1689" spans="1:1">
      <c r="A1689" s="7" t="s">
        <v>3767</v>
      </c>
    </row>
    <row r="1690" spans="1:1">
      <c r="A1690" s="7" t="s">
        <v>3769</v>
      </c>
    </row>
    <row r="1691" spans="1:1">
      <c r="A1691" s="7" t="s">
        <v>3771</v>
      </c>
    </row>
    <row r="1692" spans="1:1">
      <c r="A1692" s="7" t="s">
        <v>3773</v>
      </c>
    </row>
    <row r="1693" spans="1:1">
      <c r="A1693" s="7" t="s">
        <v>3775</v>
      </c>
    </row>
    <row r="1694" spans="1:1">
      <c r="A1694" s="7" t="s">
        <v>3777</v>
      </c>
    </row>
    <row r="1695" spans="1:1">
      <c r="A1695" s="7" t="s">
        <v>3779</v>
      </c>
    </row>
    <row r="1696" spans="1:1">
      <c r="A1696" s="7" t="s">
        <v>3781</v>
      </c>
    </row>
    <row r="1697" spans="1:1">
      <c r="A1697" s="7" t="s">
        <v>3783</v>
      </c>
    </row>
    <row r="1698" spans="1:1">
      <c r="A1698" s="7" t="s">
        <v>3785</v>
      </c>
    </row>
    <row r="1699" spans="1:1">
      <c r="A1699" s="7" t="s">
        <v>3787</v>
      </c>
    </row>
    <row r="1700" spans="1:1">
      <c r="A1700" s="7" t="s">
        <v>3789</v>
      </c>
    </row>
    <row r="1701" spans="1:1">
      <c r="A1701" s="7" t="s">
        <v>3791</v>
      </c>
    </row>
    <row r="1702" spans="1:1">
      <c r="A1702" s="7" t="s">
        <v>3793</v>
      </c>
    </row>
    <row r="1703" spans="1:1">
      <c r="A1703" s="7" t="s">
        <v>3795</v>
      </c>
    </row>
    <row r="1704" spans="1:1">
      <c r="A1704" s="7" t="s">
        <v>3799</v>
      </c>
    </row>
    <row r="1705" spans="1:1">
      <c r="A1705" s="7" t="s">
        <v>3800</v>
      </c>
    </row>
    <row r="1706" spans="1:1">
      <c r="A1706" s="7" t="s">
        <v>3802</v>
      </c>
    </row>
    <row r="1707" spans="1:1">
      <c r="A1707" s="7" t="s">
        <v>3804</v>
      </c>
    </row>
    <row r="1708" spans="1:1">
      <c r="A1708" s="7" t="s">
        <v>3806</v>
      </c>
    </row>
    <row r="1709" spans="1:1">
      <c r="A1709" s="7" t="s">
        <v>3808</v>
      </c>
    </row>
    <row r="1710" spans="1:1">
      <c r="A1710" s="7" t="s">
        <v>3810</v>
      </c>
    </row>
    <row r="1711" spans="1:1">
      <c r="A1711" s="7" t="s">
        <v>3812</v>
      </c>
    </row>
    <row r="1712" spans="1:1">
      <c r="A1712" s="7" t="s">
        <v>3814</v>
      </c>
    </row>
    <row r="1713" spans="1:1">
      <c r="A1713" s="7" t="s">
        <v>3816</v>
      </c>
    </row>
    <row r="1714" spans="1:1">
      <c r="A1714" s="7" t="s">
        <v>3818</v>
      </c>
    </row>
    <row r="1715" spans="1:1">
      <c r="A1715" s="7" t="s">
        <v>3820</v>
      </c>
    </row>
    <row r="1716" spans="1:1">
      <c r="A1716" s="7" t="s">
        <v>3822</v>
      </c>
    </row>
    <row r="1717" spans="1:1">
      <c r="A1717" s="7" t="s">
        <v>3824</v>
      </c>
    </row>
    <row r="1718" spans="1:1">
      <c r="A1718" s="7" t="s">
        <v>3826</v>
      </c>
    </row>
    <row r="1719" spans="1:1">
      <c r="A1719" s="7" t="s">
        <v>3828</v>
      </c>
    </row>
    <row r="1720" spans="1:1">
      <c r="A1720" s="7" t="s">
        <v>3830</v>
      </c>
    </row>
    <row r="1721" spans="1:1">
      <c r="A1721" s="7" t="s">
        <v>3832</v>
      </c>
    </row>
    <row r="1722" spans="1:1">
      <c r="A1722" s="7" t="s">
        <v>3834</v>
      </c>
    </row>
    <row r="1723" spans="1:1">
      <c r="A1723" s="7" t="s">
        <v>3836</v>
      </c>
    </row>
    <row r="1724" spans="1:1">
      <c r="A1724" s="7" t="s">
        <v>3838</v>
      </c>
    </row>
    <row r="1725" spans="1:1">
      <c r="A1725" s="7" t="s">
        <v>3840</v>
      </c>
    </row>
    <row r="1726" spans="1:1">
      <c r="A1726" s="7" t="s">
        <v>3842</v>
      </c>
    </row>
    <row r="1727" spans="1:1">
      <c r="A1727" s="7" t="s">
        <v>3844</v>
      </c>
    </row>
    <row r="1728" spans="1:1">
      <c r="A1728" s="7" t="s">
        <v>3846</v>
      </c>
    </row>
    <row r="1729" spans="1:1">
      <c r="A1729" s="7" t="s">
        <v>3848</v>
      </c>
    </row>
    <row r="1730" spans="1:1">
      <c r="A1730" s="7" t="s">
        <v>3850</v>
      </c>
    </row>
    <row r="1731" spans="1:1">
      <c r="A1731" s="7" t="s">
        <v>3852</v>
      </c>
    </row>
    <row r="1732" spans="1:1">
      <c r="A1732" s="7" t="s">
        <v>3854</v>
      </c>
    </row>
    <row r="1733" spans="1:1">
      <c r="A1733" s="7" t="s">
        <v>3856</v>
      </c>
    </row>
    <row r="1734" spans="1:1">
      <c r="A1734" s="7" t="s">
        <v>3858</v>
      </c>
    </row>
    <row r="1735" spans="1:1">
      <c r="A1735" s="7" t="s">
        <v>3860</v>
      </c>
    </row>
    <row r="1736" spans="1:1">
      <c r="A1736" s="7" t="s">
        <v>3862</v>
      </c>
    </row>
    <row r="1737" spans="1:1">
      <c r="A1737" s="7" t="s">
        <v>3864</v>
      </c>
    </row>
    <row r="1738" spans="1:1">
      <c r="A1738" s="7" t="s">
        <v>3866</v>
      </c>
    </row>
    <row r="1739" spans="1:1">
      <c r="A1739" s="7" t="s">
        <v>3868</v>
      </c>
    </row>
    <row r="1740" spans="1:1">
      <c r="A1740" s="7" t="s">
        <v>3870</v>
      </c>
    </row>
    <row r="1741" spans="1:1">
      <c r="A1741" s="7" t="s">
        <v>3872</v>
      </c>
    </row>
    <row r="1742" spans="1:1">
      <c r="A1742" s="7" t="s">
        <v>3874</v>
      </c>
    </row>
    <row r="1743" spans="1:1">
      <c r="A1743" s="7" t="s">
        <v>3876</v>
      </c>
    </row>
    <row r="1744" spans="1:1">
      <c r="A1744" s="7" t="s">
        <v>3878</v>
      </c>
    </row>
    <row r="1745" spans="1:1">
      <c r="A1745" s="7" t="s">
        <v>3880</v>
      </c>
    </row>
    <row r="1746" spans="1:1">
      <c r="A1746" s="7" t="s">
        <v>3882</v>
      </c>
    </row>
    <row r="1747" spans="1:1">
      <c r="A1747" s="7" t="s">
        <v>3884</v>
      </c>
    </row>
    <row r="1748" spans="1:1">
      <c r="A1748" s="7" t="s">
        <v>3886</v>
      </c>
    </row>
    <row r="1749" spans="1:1">
      <c r="A1749" s="7" t="s">
        <v>3888</v>
      </c>
    </row>
    <row r="1750" spans="1:1">
      <c r="A1750" s="7" t="s">
        <v>3890</v>
      </c>
    </row>
    <row r="1751" spans="1:1">
      <c r="A1751" s="7" t="s">
        <v>3892</v>
      </c>
    </row>
    <row r="1752" spans="1:1">
      <c r="A1752" s="7" t="s">
        <v>3895</v>
      </c>
    </row>
    <row r="1753" spans="1:1">
      <c r="A1753" s="7" t="s">
        <v>3897</v>
      </c>
    </row>
    <row r="1754" spans="1:1">
      <c r="A1754" s="7" t="s">
        <v>3899</v>
      </c>
    </row>
    <row r="1755" spans="1:1">
      <c r="A1755" s="7" t="s">
        <v>3901</v>
      </c>
    </row>
    <row r="1756" spans="1:1">
      <c r="A1756" s="7" t="s">
        <v>3903</v>
      </c>
    </row>
    <row r="1757" spans="1:1">
      <c r="A1757" s="7" t="s">
        <v>3905</v>
      </c>
    </row>
    <row r="1758" spans="1:1">
      <c r="A1758" s="7" t="s">
        <v>3907</v>
      </c>
    </row>
    <row r="1759" spans="1:1">
      <c r="A1759" s="7" t="s">
        <v>3909</v>
      </c>
    </row>
    <row r="1760" spans="1:1">
      <c r="A1760" s="7" t="s">
        <v>3911</v>
      </c>
    </row>
    <row r="1761" spans="1:1">
      <c r="A1761" s="7" t="s">
        <v>3913</v>
      </c>
    </row>
    <row r="1762" spans="1:1">
      <c r="A1762" s="7" t="s">
        <v>3915</v>
      </c>
    </row>
    <row r="1763" spans="1:1">
      <c r="A1763" s="7" t="s">
        <v>3917</v>
      </c>
    </row>
    <row r="1764" spans="1:1">
      <c r="A1764" s="7" t="s">
        <v>3919</v>
      </c>
    </row>
    <row r="1765" spans="1:1">
      <c r="A1765" s="7" t="s">
        <v>3921</v>
      </c>
    </row>
    <row r="1766" spans="1:1">
      <c r="A1766" s="7" t="s">
        <v>3923</v>
      </c>
    </row>
    <row r="1767" spans="1:1">
      <c r="A1767" s="7" t="s">
        <v>3925</v>
      </c>
    </row>
    <row r="1768" spans="1:1">
      <c r="A1768" s="7" t="s">
        <v>3927</v>
      </c>
    </row>
    <row r="1769" spans="1:1">
      <c r="A1769" s="7" t="s">
        <v>3929</v>
      </c>
    </row>
    <row r="1770" spans="1:1">
      <c r="A1770" s="7" t="s">
        <v>3931</v>
      </c>
    </row>
    <row r="1771" spans="1:1">
      <c r="A1771" s="7" t="s">
        <v>3933</v>
      </c>
    </row>
    <row r="1772" spans="1:1">
      <c r="A1772" s="7" t="s">
        <v>3935</v>
      </c>
    </row>
    <row r="1773" spans="1:1">
      <c r="A1773" s="7" t="s">
        <v>3937</v>
      </c>
    </row>
    <row r="1774" spans="1:1">
      <c r="A1774" s="7" t="s">
        <v>3939</v>
      </c>
    </row>
    <row r="1775" spans="1:1">
      <c r="A1775" s="7" t="s">
        <v>3941</v>
      </c>
    </row>
    <row r="1776" spans="1:1">
      <c r="A1776" s="7" t="s">
        <v>3943</v>
      </c>
    </row>
    <row r="1777" spans="1:1">
      <c r="A1777" s="7" t="s">
        <v>3945</v>
      </c>
    </row>
    <row r="1778" spans="1:1">
      <c r="A1778" s="7" t="s">
        <v>3947</v>
      </c>
    </row>
    <row r="1779" spans="1:1">
      <c r="A1779" s="7" t="s">
        <v>3949</v>
      </c>
    </row>
    <row r="1780" spans="1:1">
      <c r="A1780" s="7" t="s">
        <v>3951</v>
      </c>
    </row>
    <row r="1781" spans="1:1">
      <c r="A1781" s="7" t="s">
        <v>3953</v>
      </c>
    </row>
    <row r="1782" spans="1:1">
      <c r="A1782" s="7" t="s">
        <v>3955</v>
      </c>
    </row>
    <row r="1783" spans="1:1">
      <c r="A1783" s="7" t="s">
        <v>3957</v>
      </c>
    </row>
    <row r="1784" spans="1:1">
      <c r="A1784" s="7" t="s">
        <v>3959</v>
      </c>
    </row>
    <row r="1785" spans="1:1">
      <c r="A1785" s="7" t="s">
        <v>3961</v>
      </c>
    </row>
    <row r="1786" spans="1:1">
      <c r="A1786" s="7" t="s">
        <v>3963</v>
      </c>
    </row>
    <row r="1787" spans="1:1">
      <c r="A1787" s="7" t="s">
        <v>3965</v>
      </c>
    </row>
    <row r="1788" spans="1:1">
      <c r="A1788" s="7" t="s">
        <v>3967</v>
      </c>
    </row>
    <row r="1789" spans="1:1">
      <c r="A1789" s="7" t="s">
        <v>3969</v>
      </c>
    </row>
    <row r="1790" spans="1:1">
      <c r="A1790" s="7" t="s">
        <v>3971</v>
      </c>
    </row>
    <row r="1791" spans="1:1">
      <c r="A1791" s="7" t="s">
        <v>3973</v>
      </c>
    </row>
    <row r="1792" spans="1:1">
      <c r="A1792" s="7" t="s">
        <v>3975</v>
      </c>
    </row>
    <row r="1793" spans="1:1">
      <c r="A1793" s="7" t="s">
        <v>3977</v>
      </c>
    </row>
    <row r="1794" spans="1:1">
      <c r="A1794" s="7" t="s">
        <v>3979</v>
      </c>
    </row>
    <row r="1795" spans="1:1">
      <c r="A1795" s="7" t="s">
        <v>3981</v>
      </c>
    </row>
    <row r="1796" spans="1:1">
      <c r="A1796" s="7" t="s">
        <v>3983</v>
      </c>
    </row>
    <row r="1797" spans="1:1">
      <c r="A1797" s="7" t="s">
        <v>3985</v>
      </c>
    </row>
    <row r="1798" spans="1:1">
      <c r="A1798" s="7" t="s">
        <v>3986</v>
      </c>
    </row>
    <row r="1799" spans="1:1">
      <c r="A1799" s="7" t="s">
        <v>3988</v>
      </c>
    </row>
    <row r="1800" spans="1:1">
      <c r="A1800" s="7" t="s">
        <v>3989</v>
      </c>
    </row>
    <row r="1801" spans="1:1">
      <c r="A1801" s="7" t="s">
        <v>3991</v>
      </c>
    </row>
    <row r="1802" spans="1:1">
      <c r="A1802" s="7" t="s">
        <v>3993</v>
      </c>
    </row>
    <row r="1803" spans="1:1">
      <c r="A1803" s="7" t="s">
        <v>3995</v>
      </c>
    </row>
    <row r="1804" spans="1:1">
      <c r="A1804" s="7" t="s">
        <v>3997</v>
      </c>
    </row>
    <row r="1805" spans="1:1">
      <c r="A1805" s="7" t="s">
        <v>3998</v>
      </c>
    </row>
    <row r="1806" spans="1:1">
      <c r="A1806" s="7" t="s">
        <v>4000</v>
      </c>
    </row>
    <row r="1807" spans="1:1">
      <c r="A1807" s="7" t="s">
        <v>4002</v>
      </c>
    </row>
    <row r="1808" spans="1:1">
      <c r="A1808" s="7" t="s">
        <v>4004</v>
      </c>
    </row>
    <row r="1809" spans="1:1">
      <c r="A1809" s="7" t="s">
        <v>4006</v>
      </c>
    </row>
    <row r="1810" spans="1:1">
      <c r="A1810" s="7" t="s">
        <v>4008</v>
      </c>
    </row>
    <row r="1811" spans="1:1">
      <c r="A1811" s="7" t="s">
        <v>4009</v>
      </c>
    </row>
    <row r="1812" spans="1:1">
      <c r="A1812" s="7" t="s">
        <v>4010</v>
      </c>
    </row>
    <row r="1813" spans="1:1">
      <c r="A1813" s="7" t="s">
        <v>4012</v>
      </c>
    </row>
    <row r="1814" spans="1:1">
      <c r="A1814" s="7" t="s">
        <v>4013</v>
      </c>
    </row>
    <row r="1815" spans="1:1">
      <c r="A1815" s="7" t="s">
        <v>4014</v>
      </c>
    </row>
    <row r="1816" spans="1:1">
      <c r="A1816" s="7" t="s">
        <v>4015</v>
      </c>
    </row>
    <row r="1817" spans="1:1">
      <c r="A1817" s="7" t="s">
        <v>4017</v>
      </c>
    </row>
    <row r="1818" spans="1:1">
      <c r="A1818" s="7" t="s">
        <v>4018</v>
      </c>
    </row>
    <row r="1819" spans="1:1">
      <c r="A1819" s="7" t="s">
        <v>4019</v>
      </c>
    </row>
    <row r="1820" spans="1:1">
      <c r="A1820" s="7" t="s">
        <v>4020</v>
      </c>
    </row>
    <row r="1821" spans="1:1">
      <c r="A1821" s="7" t="s">
        <v>4021</v>
      </c>
    </row>
    <row r="1822" spans="1:1">
      <c r="A1822" s="7" t="s">
        <v>4022</v>
      </c>
    </row>
    <row r="1823" spans="1:1">
      <c r="A1823" s="7" t="s">
        <v>4023</v>
      </c>
    </row>
    <row r="1824" spans="1:1">
      <c r="A1824" s="7" t="s">
        <v>4024</v>
      </c>
    </row>
    <row r="1825" spans="1:1">
      <c r="A1825" s="7" t="s">
        <v>4025</v>
      </c>
    </row>
    <row r="1826" spans="1:1">
      <c r="A1826" s="7" t="s">
        <v>4026</v>
      </c>
    </row>
    <row r="1827" spans="1:1">
      <c r="A1827" s="7" t="s">
        <v>4027</v>
      </c>
    </row>
    <row r="1828" spans="1:1">
      <c r="A1828" s="7" t="s">
        <v>4029</v>
      </c>
    </row>
    <row r="1829" spans="1:1">
      <c r="A1829" s="7" t="s">
        <v>4031</v>
      </c>
    </row>
    <row r="1830" spans="1:1">
      <c r="A1830" s="7" t="s">
        <v>4033</v>
      </c>
    </row>
    <row r="1831" spans="1:1">
      <c r="A1831" s="7" t="s">
        <v>4035</v>
      </c>
    </row>
    <row r="1832" spans="1:1">
      <c r="A1832" s="7" t="s">
        <v>4037</v>
      </c>
    </row>
    <row r="1833" spans="1:1">
      <c r="A1833" s="7" t="s">
        <v>4039</v>
      </c>
    </row>
    <row r="1834" spans="1:1">
      <c r="A1834" s="7" t="s">
        <v>4041</v>
      </c>
    </row>
    <row r="1835" spans="1:1">
      <c r="A1835" s="7" t="s">
        <v>4043</v>
      </c>
    </row>
    <row r="1836" spans="1:1">
      <c r="A1836" s="7" t="s">
        <v>4045</v>
      </c>
    </row>
    <row r="1837" spans="1:1">
      <c r="A1837" s="7" t="s">
        <v>4047</v>
      </c>
    </row>
    <row r="1838" spans="1:1">
      <c r="A1838" s="7" t="s">
        <v>4049</v>
      </c>
    </row>
    <row r="1839" spans="1:1">
      <c r="A1839" s="7" t="s">
        <v>4052</v>
      </c>
    </row>
    <row r="1840" spans="1:1">
      <c r="A1840" s="7" t="s">
        <v>4054</v>
      </c>
    </row>
    <row r="1841" spans="1:1">
      <c r="A1841" s="7" t="s">
        <v>4056</v>
      </c>
    </row>
    <row r="1842" spans="1:1">
      <c r="A1842" s="7" t="s">
        <v>4058</v>
      </c>
    </row>
    <row r="1843" spans="1:1">
      <c r="A1843" s="7" t="s">
        <v>4060</v>
      </c>
    </row>
    <row r="1844" spans="1:1">
      <c r="A1844" s="7" t="s">
        <v>4062</v>
      </c>
    </row>
    <row r="1845" spans="1:1">
      <c r="A1845" s="7" t="s">
        <v>4064</v>
      </c>
    </row>
    <row r="1846" spans="1:1">
      <c r="A1846" s="7" t="s">
        <v>4066</v>
      </c>
    </row>
    <row r="1847" spans="1:1">
      <c r="A1847" s="7" t="s">
        <v>4068</v>
      </c>
    </row>
    <row r="1848" spans="1:1">
      <c r="A1848" s="7" t="s">
        <v>4070</v>
      </c>
    </row>
    <row r="1849" spans="1:1">
      <c r="A1849" s="7" t="s">
        <v>4072</v>
      </c>
    </row>
    <row r="1850" spans="1:1">
      <c r="A1850" s="7" t="s">
        <v>4074</v>
      </c>
    </row>
    <row r="1851" spans="1:1">
      <c r="A1851" s="7" t="s">
        <v>4076</v>
      </c>
    </row>
    <row r="1852" spans="1:1">
      <c r="A1852" s="7" t="s">
        <v>4078</v>
      </c>
    </row>
    <row r="1853" spans="1:1">
      <c r="A1853" s="7" t="s">
        <v>4080</v>
      </c>
    </row>
    <row r="1854" spans="1:1">
      <c r="A1854" s="7" t="s">
        <v>4082</v>
      </c>
    </row>
    <row r="1855" spans="1:1">
      <c r="A1855" s="7" t="s">
        <v>4084</v>
      </c>
    </row>
    <row r="1856" spans="1:1">
      <c r="A1856" s="7" t="s">
        <v>4086</v>
      </c>
    </row>
    <row r="1857" spans="1:1">
      <c r="A1857" s="7" t="s">
        <v>4088</v>
      </c>
    </row>
    <row r="1858" spans="1:1">
      <c r="A1858" s="7" t="s">
        <v>4090</v>
      </c>
    </row>
    <row r="1859" spans="1:1">
      <c r="A1859" s="7" t="s">
        <v>4092</v>
      </c>
    </row>
    <row r="1860" spans="1:1">
      <c r="A1860" s="7" t="s">
        <v>4094</v>
      </c>
    </row>
    <row r="1861" spans="1:1">
      <c r="A1861" s="7" t="s">
        <v>4096</v>
      </c>
    </row>
    <row r="1862" spans="1:1">
      <c r="A1862" s="7" t="s">
        <v>4098</v>
      </c>
    </row>
    <row r="1863" spans="1:1">
      <c r="A1863" s="7" t="s">
        <v>4100</v>
      </c>
    </row>
    <row r="1864" spans="1:1">
      <c r="A1864" s="7" t="s">
        <v>4102</v>
      </c>
    </row>
    <row r="1865" spans="1:1">
      <c r="A1865" s="7" t="s">
        <v>4104</v>
      </c>
    </row>
    <row r="1866" spans="1:1">
      <c r="A1866" s="7" t="s">
        <v>4106</v>
      </c>
    </row>
    <row r="1867" spans="1:1">
      <c r="A1867" s="7" t="s">
        <v>4108</v>
      </c>
    </row>
    <row r="1868" spans="1:1">
      <c r="A1868" s="7" t="s">
        <v>4110</v>
      </c>
    </row>
    <row r="1869" spans="1:1">
      <c r="A1869" s="7" t="s">
        <v>4112</v>
      </c>
    </row>
    <row r="1870" spans="1:1">
      <c r="A1870" s="7" t="s">
        <v>4114</v>
      </c>
    </row>
    <row r="1871" spans="1:1">
      <c r="A1871" s="7" t="s">
        <v>4116</v>
      </c>
    </row>
    <row r="1872" spans="1:1">
      <c r="A1872" s="7" t="s">
        <v>4118</v>
      </c>
    </row>
    <row r="1873" spans="1:1">
      <c r="A1873" s="7" t="s">
        <v>4120</v>
      </c>
    </row>
    <row r="1874" spans="1:1">
      <c r="A1874" s="7" t="s">
        <v>4122</v>
      </c>
    </row>
    <row r="1875" spans="1:1">
      <c r="A1875" s="7" t="s">
        <v>4124</v>
      </c>
    </row>
    <row r="1876" spans="1:1">
      <c r="A1876" s="7" t="s">
        <v>4126</v>
      </c>
    </row>
    <row r="1877" spans="1:1">
      <c r="A1877" s="7" t="s">
        <v>4128</v>
      </c>
    </row>
    <row r="1878" spans="1:1">
      <c r="A1878" s="7" t="s">
        <v>4130</v>
      </c>
    </row>
    <row r="1879" spans="1:1">
      <c r="A1879" s="7" t="s">
        <v>4132</v>
      </c>
    </row>
    <row r="1880" spans="1:1">
      <c r="A1880" s="7" t="s">
        <v>4134</v>
      </c>
    </row>
    <row r="1881" spans="1:1">
      <c r="A1881" s="7" t="s">
        <v>4136</v>
      </c>
    </row>
    <row r="1882" spans="1:1">
      <c r="A1882" s="7" t="s">
        <v>4138</v>
      </c>
    </row>
    <row r="1883" spans="1:1">
      <c r="A1883" s="7" t="s">
        <v>4140</v>
      </c>
    </row>
    <row r="1884" spans="1:1">
      <c r="A1884" s="7" t="s">
        <v>4142</v>
      </c>
    </row>
    <row r="1885" spans="1:1">
      <c r="A1885" s="7" t="s">
        <v>4144</v>
      </c>
    </row>
    <row r="1886" spans="1:1">
      <c r="A1886" s="7" t="s">
        <v>4146</v>
      </c>
    </row>
    <row r="1887" spans="1:1">
      <c r="A1887" s="7" t="s">
        <v>4148</v>
      </c>
    </row>
    <row r="1888" spans="1:1">
      <c r="A1888" s="7" t="s">
        <v>4150</v>
      </c>
    </row>
    <row r="1889" spans="1:1">
      <c r="A1889" s="7" t="s">
        <v>4152</v>
      </c>
    </row>
    <row r="1890" spans="1:1">
      <c r="A1890" s="7" t="s">
        <v>4154</v>
      </c>
    </row>
    <row r="1891" spans="1:1">
      <c r="A1891" s="7" t="s">
        <v>4156</v>
      </c>
    </row>
    <row r="1892" spans="1:1">
      <c r="A1892" s="7" t="s">
        <v>4158</v>
      </c>
    </row>
    <row r="1893" spans="1:1">
      <c r="A1893" s="7" t="s">
        <v>4160</v>
      </c>
    </row>
    <row r="1894" spans="1:1">
      <c r="A1894" s="7" t="s">
        <v>4162</v>
      </c>
    </row>
    <row r="1895" spans="1:1">
      <c r="A1895" s="7" t="s">
        <v>4164</v>
      </c>
    </row>
    <row r="1896" spans="1:1">
      <c r="A1896" s="7" t="s">
        <v>4166</v>
      </c>
    </row>
    <row r="1897" spans="1:1">
      <c r="A1897" s="7" t="s">
        <v>4168</v>
      </c>
    </row>
    <row r="1898" spans="1:1">
      <c r="A1898" s="7" t="s">
        <v>4170</v>
      </c>
    </row>
    <row r="1899" spans="1:1">
      <c r="A1899" s="7" t="s">
        <v>4172</v>
      </c>
    </row>
    <row r="1900" spans="1:1">
      <c r="A1900" s="7" t="s">
        <v>4174</v>
      </c>
    </row>
    <row r="1901" spans="1:1">
      <c r="A1901" s="7" t="s">
        <v>4176</v>
      </c>
    </row>
    <row r="1902" spans="1:1">
      <c r="A1902" s="7" t="s">
        <v>4178</v>
      </c>
    </row>
    <row r="1903" spans="1:1">
      <c r="A1903" s="7" t="s">
        <v>4180</v>
      </c>
    </row>
    <row r="1904" spans="1:1">
      <c r="A1904" s="7" t="s">
        <v>4182</v>
      </c>
    </row>
    <row r="1905" spans="1:1">
      <c r="A1905" s="7" t="s">
        <v>4184</v>
      </c>
    </row>
    <row r="1906" spans="1:1">
      <c r="A1906" s="7" t="s">
        <v>4186</v>
      </c>
    </row>
    <row r="1907" spans="1:1">
      <c r="A1907" s="7" t="s">
        <v>4188</v>
      </c>
    </row>
    <row r="1908" spans="1:1">
      <c r="A1908" s="7" t="s">
        <v>4191</v>
      </c>
    </row>
    <row r="1909" spans="1:1">
      <c r="A1909" s="7" t="s">
        <v>4193</v>
      </c>
    </row>
    <row r="1910" spans="1:1">
      <c r="A1910" s="7" t="s">
        <v>4195</v>
      </c>
    </row>
    <row r="1911" spans="1:1">
      <c r="A1911" s="7" t="s">
        <v>4197</v>
      </c>
    </row>
    <row r="1912" spans="1:1">
      <c r="A1912" s="7" t="s">
        <v>4199</v>
      </c>
    </row>
    <row r="1913" spans="1:1">
      <c r="A1913" s="7" t="s">
        <v>4201</v>
      </c>
    </row>
    <row r="1914" spans="1:1">
      <c r="A1914" s="7" t="s">
        <v>4203</v>
      </c>
    </row>
    <row r="1915" spans="1:1">
      <c r="A1915" s="7" t="s">
        <v>4205</v>
      </c>
    </row>
    <row r="1916" spans="1:1">
      <c r="A1916" s="7" t="s">
        <v>4207</v>
      </c>
    </row>
    <row r="1917" spans="1:1">
      <c r="A1917" s="7" t="s">
        <v>4209</v>
      </c>
    </row>
    <row r="1918" spans="1:1">
      <c r="A1918" s="7" t="s">
        <v>4211</v>
      </c>
    </row>
    <row r="1919" spans="1:1">
      <c r="A1919" s="7" t="s">
        <v>4213</v>
      </c>
    </row>
    <row r="1920" spans="1:1">
      <c r="A1920" s="7" t="s">
        <v>4215</v>
      </c>
    </row>
    <row r="1921" spans="1:1">
      <c r="A1921" s="7" t="s">
        <v>4217</v>
      </c>
    </row>
    <row r="1922" spans="1:1">
      <c r="A1922" s="7" t="s">
        <v>4219</v>
      </c>
    </row>
    <row r="1923" spans="1:1">
      <c r="A1923" s="7" t="s">
        <v>4221</v>
      </c>
    </row>
    <row r="1924" spans="1:1">
      <c r="A1924" s="7" t="s">
        <v>4223</v>
      </c>
    </row>
    <row r="1925" spans="1:1">
      <c r="A1925" s="7" t="s">
        <v>4225</v>
      </c>
    </row>
    <row r="1926" spans="1:1">
      <c r="A1926" s="7" t="s">
        <v>4227</v>
      </c>
    </row>
    <row r="1927" spans="1:1">
      <c r="A1927" s="7" t="s">
        <v>4232</v>
      </c>
    </row>
    <row r="1928" spans="1:1">
      <c r="A1928" s="7" t="s">
        <v>4234</v>
      </c>
    </row>
    <row r="1929" spans="1:1">
      <c r="A1929" s="7" t="s">
        <v>4236</v>
      </c>
    </row>
    <row r="1930" spans="1:1">
      <c r="A1930" s="7" t="s">
        <v>4239</v>
      </c>
    </row>
    <row r="1931" spans="1:1">
      <c r="A1931" s="7" t="s">
        <v>4241</v>
      </c>
    </row>
    <row r="1932" spans="1:1">
      <c r="A1932" s="7" t="s">
        <v>4245</v>
      </c>
    </row>
    <row r="1933" spans="1:1">
      <c r="A1933" s="7" t="s">
        <v>4247</v>
      </c>
    </row>
    <row r="1934" spans="1:1">
      <c r="A1934" s="7" t="s">
        <v>4251</v>
      </c>
    </row>
    <row r="1935" spans="1:1">
      <c r="A1935" s="7" t="s">
        <v>4254</v>
      </c>
    </row>
    <row r="1936" spans="1:1">
      <c r="A1936" s="7" t="s">
        <v>4256</v>
      </c>
    </row>
    <row r="1937" spans="1:1">
      <c r="A1937" s="7" t="s">
        <v>4257</v>
      </c>
    </row>
    <row r="1938" spans="1:1">
      <c r="A1938" s="7" t="s">
        <v>4259</v>
      </c>
    </row>
    <row r="1939" spans="1:1">
      <c r="A1939" s="7" t="s">
        <v>4261</v>
      </c>
    </row>
    <row r="1940" spans="1:1">
      <c r="A1940" s="7" t="s">
        <v>4263</v>
      </c>
    </row>
    <row r="1941" spans="1:1">
      <c r="A1941" s="7" t="s">
        <v>4265</v>
      </c>
    </row>
    <row r="1942" spans="1:1">
      <c r="A1942" s="7" t="s">
        <v>4266</v>
      </c>
    </row>
    <row r="1943" spans="1:1">
      <c r="A1943" s="7" t="s">
        <v>4267</v>
      </c>
    </row>
    <row r="1944" spans="1:1">
      <c r="A1944" s="7" t="s">
        <v>4268</v>
      </c>
    </row>
    <row r="1945" spans="1:1">
      <c r="A1945" s="7" t="s">
        <v>4269</v>
      </c>
    </row>
    <row r="1946" spans="1:1">
      <c r="A1946" s="7" t="s">
        <v>4270</v>
      </c>
    </row>
    <row r="1947" spans="1:1">
      <c r="A1947" s="7" t="s">
        <v>4271</v>
      </c>
    </row>
    <row r="1948" spans="1:1">
      <c r="A1948" s="7" t="s">
        <v>4272</v>
      </c>
    </row>
    <row r="1949" spans="1:1">
      <c r="A1949" s="7" t="s">
        <v>4274</v>
      </c>
    </row>
    <row r="1950" spans="1:1">
      <c r="A1950" s="7" t="s">
        <v>4276</v>
      </c>
    </row>
    <row r="1951" spans="1:1">
      <c r="A1951" s="7" t="s">
        <v>4277</v>
      </c>
    </row>
    <row r="1952" spans="1:1">
      <c r="A1952" s="7" t="s">
        <v>4278</v>
      </c>
    </row>
    <row r="1953" spans="1:1">
      <c r="A1953" s="7" t="s">
        <v>4280</v>
      </c>
    </row>
    <row r="1954" spans="1:1">
      <c r="A1954" s="7" t="s">
        <v>4281</v>
      </c>
    </row>
    <row r="1955" spans="1:1">
      <c r="A1955" s="7" t="s">
        <v>4282</v>
      </c>
    </row>
    <row r="1956" spans="1:1">
      <c r="A1956" s="7" t="s">
        <v>4283</v>
      </c>
    </row>
    <row r="1957" spans="1:1">
      <c r="A1957" s="7" t="s">
        <v>4284</v>
      </c>
    </row>
    <row r="1958" spans="1:1">
      <c r="A1958" s="7" t="s">
        <v>4285</v>
      </c>
    </row>
    <row r="1959" spans="1:1">
      <c r="A1959" s="7" t="s">
        <v>4288</v>
      </c>
    </row>
    <row r="1960" spans="1:1">
      <c r="A1960" s="7" t="s">
        <v>4290</v>
      </c>
    </row>
    <row r="1961" spans="1:1">
      <c r="A1961" s="7" t="s">
        <v>4292</v>
      </c>
    </row>
    <row r="1962" spans="1:1">
      <c r="A1962" s="7" t="s">
        <v>4294</v>
      </c>
    </row>
    <row r="1963" spans="1:1">
      <c r="A1963" s="7" t="s">
        <v>4296</v>
      </c>
    </row>
    <row r="1964" spans="1:1">
      <c r="A1964" s="7" t="s">
        <v>4298</v>
      </c>
    </row>
    <row r="1965" spans="1:1">
      <c r="A1965" s="7" t="s">
        <v>4300</v>
      </c>
    </row>
    <row r="1966" spans="1:1">
      <c r="A1966" s="7" t="s">
        <v>4302</v>
      </c>
    </row>
    <row r="1967" spans="1:1">
      <c r="A1967" s="7" t="s">
        <v>4304</v>
      </c>
    </row>
    <row r="1968" spans="1:1">
      <c r="A1968" s="7" t="s">
        <v>4306</v>
      </c>
    </row>
    <row r="1969" spans="1:1">
      <c r="A1969" s="7" t="s">
        <v>4308</v>
      </c>
    </row>
    <row r="1970" spans="1:1">
      <c r="A1970" s="7" t="s">
        <v>4310</v>
      </c>
    </row>
    <row r="1971" spans="1:1">
      <c r="A1971" s="7" t="s">
        <v>4312</v>
      </c>
    </row>
    <row r="1972" spans="1:1">
      <c r="A1972" s="7" t="s">
        <v>4314</v>
      </c>
    </row>
    <row r="1973" spans="1:1">
      <c r="A1973" s="7" t="s">
        <v>4316</v>
      </c>
    </row>
    <row r="1974" spans="1:1">
      <c r="A1974" s="7" t="s">
        <v>4318</v>
      </c>
    </row>
    <row r="1975" spans="1:1">
      <c r="A1975" s="7" t="s">
        <v>4320</v>
      </c>
    </row>
    <row r="1976" spans="1:1">
      <c r="A1976" s="7" t="s">
        <v>4322</v>
      </c>
    </row>
    <row r="1977" spans="1:1">
      <c r="A1977" s="7" t="s">
        <v>4324</v>
      </c>
    </row>
    <row r="1978" spans="1:1">
      <c r="A1978" s="7" t="s">
        <v>4326</v>
      </c>
    </row>
    <row r="1979" spans="1:1">
      <c r="A1979" s="7" t="s">
        <v>4328</v>
      </c>
    </row>
    <row r="1980" spans="1:1">
      <c r="A1980" s="7" t="s">
        <v>4330</v>
      </c>
    </row>
    <row r="1981" spans="1:1">
      <c r="A1981" s="7" t="s">
        <v>4332</v>
      </c>
    </row>
    <row r="1982" spans="1:1">
      <c r="A1982" s="7" t="s">
        <v>4334</v>
      </c>
    </row>
    <row r="1983" spans="1:1">
      <c r="A1983" s="7" t="s">
        <v>4336</v>
      </c>
    </row>
    <row r="1984" spans="1:1">
      <c r="A1984" s="7" t="s">
        <v>4338</v>
      </c>
    </row>
    <row r="1985" spans="1:1">
      <c r="A1985" s="7" t="s">
        <v>4340</v>
      </c>
    </row>
    <row r="1986" spans="1:1">
      <c r="A1986" s="7" t="s">
        <v>4342</v>
      </c>
    </row>
    <row r="1987" spans="1:1">
      <c r="A1987" s="7" t="s">
        <v>4344</v>
      </c>
    </row>
    <row r="1988" spans="1:1">
      <c r="A1988" s="7" t="s">
        <v>4346</v>
      </c>
    </row>
    <row r="1989" spans="1:1">
      <c r="A1989" s="7" t="s">
        <v>4348</v>
      </c>
    </row>
    <row r="1990" spans="1:1">
      <c r="A1990" s="7" t="s">
        <v>4350</v>
      </c>
    </row>
    <row r="1991" spans="1:1">
      <c r="A1991" s="7" t="s">
        <v>4352</v>
      </c>
    </row>
    <row r="1992" spans="1:1">
      <c r="A1992" s="7" t="s">
        <v>4354</v>
      </c>
    </row>
    <row r="1993" spans="1:1">
      <c r="A1993" s="7" t="s">
        <v>4356</v>
      </c>
    </row>
    <row r="1994" spans="1:1">
      <c r="A1994" s="7" t="s">
        <v>4358</v>
      </c>
    </row>
    <row r="1995" spans="1:1">
      <c r="A1995" s="7" t="s">
        <v>4360</v>
      </c>
    </row>
    <row r="1996" spans="1:1">
      <c r="A1996" s="7" t="s">
        <v>4362</v>
      </c>
    </row>
    <row r="1997" spans="1:1">
      <c r="A1997" s="7" t="s">
        <v>4364</v>
      </c>
    </row>
    <row r="1998" spans="1:1">
      <c r="A1998" s="7" t="s">
        <v>4366</v>
      </c>
    </row>
    <row r="1999" spans="1:1">
      <c r="A1999" s="7" t="s">
        <v>4368</v>
      </c>
    </row>
    <row r="2000" spans="1:1">
      <c r="A2000" s="7" t="s">
        <v>4370</v>
      </c>
    </row>
    <row r="2001" spans="1:1">
      <c r="A2001" s="7" t="s">
        <v>4372</v>
      </c>
    </row>
    <row r="2002" spans="1:1">
      <c r="A2002" s="7" t="s">
        <v>4374</v>
      </c>
    </row>
    <row r="2003" spans="1:1">
      <c r="A2003" s="7" t="s">
        <v>4376</v>
      </c>
    </row>
    <row r="2004" spans="1:1">
      <c r="A2004" s="7" t="s">
        <v>4378</v>
      </c>
    </row>
    <row r="2005" spans="1:1">
      <c r="A2005" s="7" t="s">
        <v>4380</v>
      </c>
    </row>
    <row r="2006" spans="1:1">
      <c r="A2006" s="7" t="s">
        <v>4382</v>
      </c>
    </row>
    <row r="2007" spans="1:1">
      <c r="A2007" s="7" t="s">
        <v>4384</v>
      </c>
    </row>
    <row r="2008" spans="1:1">
      <c r="A2008" s="7" t="s">
        <v>4386</v>
      </c>
    </row>
    <row r="2009" spans="1:1">
      <c r="A2009" s="7" t="s">
        <v>4388</v>
      </c>
    </row>
    <row r="2010" spans="1:1">
      <c r="A2010" s="7" t="s">
        <v>4390</v>
      </c>
    </row>
    <row r="2011" spans="1:1">
      <c r="A2011" s="7" t="s">
        <v>4392</v>
      </c>
    </row>
    <row r="2012" spans="1:1">
      <c r="A2012" s="7" t="s">
        <v>4394</v>
      </c>
    </row>
    <row r="2013" spans="1:1">
      <c r="A2013" s="7" t="s">
        <v>4396</v>
      </c>
    </row>
    <row r="2014" spans="1:1">
      <c r="A2014" s="7" t="s">
        <v>4398</v>
      </c>
    </row>
    <row r="2015" spans="1:1">
      <c r="A2015" s="7" t="s">
        <v>4400</v>
      </c>
    </row>
    <row r="2016" spans="1:1">
      <c r="A2016" s="7" t="s">
        <v>4402</v>
      </c>
    </row>
    <row r="2017" spans="1:1">
      <c r="A2017" s="7" t="s">
        <v>4404</v>
      </c>
    </row>
    <row r="2018" spans="1:1">
      <c r="A2018" s="7" t="s">
        <v>4406</v>
      </c>
    </row>
    <row r="2019" spans="1:1">
      <c r="A2019" s="7" t="s">
        <v>4408</v>
      </c>
    </row>
    <row r="2020" spans="1:1">
      <c r="A2020" s="7" t="s">
        <v>4410</v>
      </c>
    </row>
    <row r="2021" spans="1:1">
      <c r="A2021" s="7" t="s">
        <v>4412</v>
      </c>
    </row>
    <row r="2022" spans="1:1">
      <c r="A2022" s="7" t="s">
        <v>4414</v>
      </c>
    </row>
    <row r="2023" spans="1:1">
      <c r="A2023" s="7" t="s">
        <v>4416</v>
      </c>
    </row>
    <row r="2024" spans="1:1">
      <c r="A2024" s="7" t="s">
        <v>4418</v>
      </c>
    </row>
    <row r="2025" spans="1:1">
      <c r="A2025" s="7" t="s">
        <v>4420</v>
      </c>
    </row>
    <row r="2026" spans="1:1">
      <c r="A2026" s="7" t="s">
        <v>4422</v>
      </c>
    </row>
    <row r="2027" spans="1:1">
      <c r="A2027" s="7" t="s">
        <v>4424</v>
      </c>
    </row>
    <row r="2028" spans="1:1">
      <c r="A2028" s="7" t="s">
        <v>4426</v>
      </c>
    </row>
    <row r="2029" spans="1:1">
      <c r="A2029" s="7" t="s">
        <v>4428</v>
      </c>
    </row>
    <row r="2030" spans="1:1">
      <c r="A2030" s="7" t="s">
        <v>4430</v>
      </c>
    </row>
    <row r="2031" spans="1:1">
      <c r="A2031" s="7" t="s">
        <v>4432</v>
      </c>
    </row>
    <row r="2032" spans="1:1">
      <c r="A2032" s="7" t="s">
        <v>4434</v>
      </c>
    </row>
    <row r="2033" spans="1:1">
      <c r="A2033" s="7" t="s">
        <v>4436</v>
      </c>
    </row>
    <row r="2034" spans="1:1">
      <c r="A2034" s="7" t="s">
        <v>4438</v>
      </c>
    </row>
    <row r="2035" spans="1:1">
      <c r="A2035" s="7" t="s">
        <v>4440</v>
      </c>
    </row>
    <row r="2036" spans="1:1">
      <c r="A2036" s="7" t="s">
        <v>4442</v>
      </c>
    </row>
    <row r="2037" spans="1:1">
      <c r="A2037" s="7" t="s">
        <v>4444</v>
      </c>
    </row>
    <row r="2038" spans="1:1">
      <c r="A2038" s="7" t="s">
        <v>4446</v>
      </c>
    </row>
    <row r="2039" spans="1:1">
      <c r="A2039" s="7" t="s">
        <v>4448</v>
      </c>
    </row>
    <row r="2040" spans="1:1">
      <c r="A2040" s="7" t="s">
        <v>4450</v>
      </c>
    </row>
    <row r="2041" spans="1:1">
      <c r="A2041" s="7" t="s">
        <v>4452</v>
      </c>
    </row>
    <row r="2042" spans="1:1">
      <c r="A2042" s="7" t="s">
        <v>4454</v>
      </c>
    </row>
    <row r="2043" spans="1:1">
      <c r="A2043" s="7" t="s">
        <v>4456</v>
      </c>
    </row>
    <row r="2044" spans="1:1">
      <c r="A2044" s="7" t="s">
        <v>4458</v>
      </c>
    </row>
    <row r="2045" spans="1:1">
      <c r="A2045" s="7" t="s">
        <v>4460</v>
      </c>
    </row>
    <row r="2046" spans="1:1">
      <c r="A2046" s="7" t="s">
        <v>4462</v>
      </c>
    </row>
    <row r="2047" spans="1:1">
      <c r="A2047" s="7" t="s">
        <v>4464</v>
      </c>
    </row>
    <row r="2048" spans="1:1">
      <c r="A2048" s="7" t="s">
        <v>4466</v>
      </c>
    </row>
    <row r="2049" spans="1:1">
      <c r="A2049" s="7" t="s">
        <v>4468</v>
      </c>
    </row>
    <row r="2050" spans="1:1">
      <c r="A2050" s="7" t="s">
        <v>4470</v>
      </c>
    </row>
    <row r="2051" spans="1:1">
      <c r="A2051" s="7" t="s">
        <v>4472</v>
      </c>
    </row>
    <row r="2052" spans="1:1">
      <c r="A2052" s="7" t="s">
        <v>4474</v>
      </c>
    </row>
    <row r="2053" spans="1:1">
      <c r="A2053" s="7" t="s">
        <v>4476</v>
      </c>
    </row>
    <row r="2054" spans="1:1">
      <c r="A2054" s="7" t="s">
        <v>4478</v>
      </c>
    </row>
    <row r="2055" spans="1:1">
      <c r="A2055" s="7" t="s">
        <v>4480</v>
      </c>
    </row>
    <row r="2056" spans="1:1">
      <c r="A2056" s="7" t="s">
        <v>4482</v>
      </c>
    </row>
    <row r="2057" spans="1:1">
      <c r="A2057" s="7" t="s">
        <v>4484</v>
      </c>
    </row>
    <row r="2058" spans="1:1">
      <c r="A2058" s="7" t="s">
        <v>4486</v>
      </c>
    </row>
    <row r="2059" spans="1:1">
      <c r="A2059" s="7" t="s">
        <v>4488</v>
      </c>
    </row>
    <row r="2060" spans="1:1">
      <c r="A2060" s="7" t="s">
        <v>4490</v>
      </c>
    </row>
    <row r="2061" spans="1:1">
      <c r="A2061" s="7" t="s">
        <v>4492</v>
      </c>
    </row>
    <row r="2062" spans="1:1">
      <c r="A2062" s="7" t="s">
        <v>4494</v>
      </c>
    </row>
    <row r="2063" spans="1:1">
      <c r="A2063" s="7" t="s">
        <v>4496</v>
      </c>
    </row>
    <row r="2064" spans="1:1">
      <c r="A2064" s="7" t="s">
        <v>4498</v>
      </c>
    </row>
    <row r="2065" spans="1:1">
      <c r="A2065" s="7" t="s">
        <v>4500</v>
      </c>
    </row>
    <row r="2066" spans="1:1">
      <c r="A2066" s="7" t="s">
        <v>4502</v>
      </c>
    </row>
    <row r="2067" spans="1:1">
      <c r="A2067" s="7" t="s">
        <v>4504</v>
      </c>
    </row>
    <row r="2068" spans="1:1">
      <c r="A2068" s="7" t="s">
        <v>4506</v>
      </c>
    </row>
    <row r="2069" spans="1:1">
      <c r="A2069" s="7" t="s">
        <v>4508</v>
      </c>
    </row>
    <row r="2070" spans="1:1">
      <c r="A2070" s="7" t="s">
        <v>4510</v>
      </c>
    </row>
    <row r="2071" spans="1:1">
      <c r="A2071" s="7" t="s">
        <v>4512</v>
      </c>
    </row>
    <row r="2072" spans="1:1">
      <c r="A2072" s="7" t="s">
        <v>4514</v>
      </c>
    </row>
    <row r="2073" spans="1:1">
      <c r="A2073" s="7" t="s">
        <v>4516</v>
      </c>
    </row>
    <row r="2074" spans="1:1">
      <c r="A2074" s="7" t="s">
        <v>4518</v>
      </c>
    </row>
    <row r="2075" spans="1:1">
      <c r="A2075" s="7" t="s">
        <v>4520</v>
      </c>
    </row>
    <row r="2076" spans="1:1">
      <c r="A2076" s="7" t="s">
        <v>4522</v>
      </c>
    </row>
    <row r="2077" spans="1:1">
      <c r="A2077" s="7" t="s">
        <v>4524</v>
      </c>
    </row>
    <row r="2078" spans="1:1">
      <c r="A2078" s="7" t="s">
        <v>4526</v>
      </c>
    </row>
    <row r="2079" spans="1:1">
      <c r="A2079" s="7" t="s">
        <v>4528</v>
      </c>
    </row>
    <row r="2080" spans="1:1">
      <c r="A2080" s="7" t="s">
        <v>4530</v>
      </c>
    </row>
    <row r="2081" spans="1:1">
      <c r="A2081" s="7" t="s">
        <v>4532</v>
      </c>
    </row>
    <row r="2082" spans="1:1">
      <c r="A2082" s="7" t="s">
        <v>4534</v>
      </c>
    </row>
    <row r="2083" spans="1:1">
      <c r="A2083" s="7" t="s">
        <v>4536</v>
      </c>
    </row>
    <row r="2084" spans="1:1">
      <c r="A2084" s="7" t="s">
        <v>4538</v>
      </c>
    </row>
    <row r="2085" spans="1:1">
      <c r="A2085" s="7" t="s">
        <v>4540</v>
      </c>
    </row>
    <row r="2086" spans="1:1">
      <c r="A2086" s="7" t="s">
        <v>4542</v>
      </c>
    </row>
    <row r="2087" spans="1:1">
      <c r="A2087" s="7" t="s">
        <v>4544</v>
      </c>
    </row>
    <row r="2088" spans="1:1">
      <c r="A2088" s="7" t="s">
        <v>4546</v>
      </c>
    </row>
    <row r="2089" spans="1:1">
      <c r="A2089" s="7" t="s">
        <v>4548</v>
      </c>
    </row>
    <row r="2090" spans="1:1">
      <c r="A2090" s="7" t="s">
        <v>4550</v>
      </c>
    </row>
    <row r="2091" spans="1:1">
      <c r="A2091" s="7" t="s">
        <v>4552</v>
      </c>
    </row>
    <row r="2092" spans="1:1">
      <c r="A2092" s="7" t="s">
        <v>4554</v>
      </c>
    </row>
    <row r="2093" spans="1:1">
      <c r="A2093" s="7" t="s">
        <v>4556</v>
      </c>
    </row>
    <row r="2094" spans="1:1">
      <c r="A2094" s="7" t="s">
        <v>4558</v>
      </c>
    </row>
    <row r="2095" spans="1:1">
      <c r="A2095" s="7" t="s">
        <v>4560</v>
      </c>
    </row>
    <row r="2096" spans="1:1">
      <c r="A2096" s="7" t="s">
        <v>4562</v>
      </c>
    </row>
    <row r="2097" spans="1:1">
      <c r="A2097" s="7" t="s">
        <v>4564</v>
      </c>
    </row>
    <row r="2098" spans="1:1">
      <c r="A2098" s="7" t="s">
        <v>4566</v>
      </c>
    </row>
    <row r="2099" spans="1:1">
      <c r="A2099" s="7" t="s">
        <v>4568</v>
      </c>
    </row>
    <row r="2100" spans="1:1">
      <c r="A2100" s="7" t="s">
        <v>4570</v>
      </c>
    </row>
    <row r="2101" spans="1:1">
      <c r="A2101" s="7" t="s">
        <v>4572</v>
      </c>
    </row>
    <row r="2102" spans="1:1">
      <c r="A2102" s="7" t="s">
        <v>4575</v>
      </c>
    </row>
    <row r="2103" spans="1:1">
      <c r="A2103" s="7" t="s">
        <v>4577</v>
      </c>
    </row>
    <row r="2104" spans="1:1">
      <c r="A2104" s="7" t="s">
        <v>4579</v>
      </c>
    </row>
    <row r="2105" spans="1:1">
      <c r="A2105" s="7" t="s">
        <v>4581</v>
      </c>
    </row>
    <row r="2106" spans="1:1">
      <c r="A2106" s="7" t="s">
        <v>4583</v>
      </c>
    </row>
    <row r="2107" spans="1:1">
      <c r="A2107" s="7" t="s">
        <v>4585</v>
      </c>
    </row>
    <row r="2108" spans="1:1">
      <c r="A2108" s="7" t="s">
        <v>4587</v>
      </c>
    </row>
    <row r="2109" spans="1:1">
      <c r="A2109" s="7" t="s">
        <v>4589</v>
      </c>
    </row>
    <row r="2110" spans="1:1">
      <c r="A2110" s="7" t="s">
        <v>4591</v>
      </c>
    </row>
    <row r="2111" spans="1:1">
      <c r="A2111" s="7" t="s">
        <v>4593</v>
      </c>
    </row>
    <row r="2112" spans="1:1">
      <c r="A2112" s="7" t="s">
        <v>4595</v>
      </c>
    </row>
    <row r="2113" spans="1:1">
      <c r="A2113" s="7" t="s">
        <v>4597</v>
      </c>
    </row>
    <row r="2114" spans="1:1">
      <c r="A2114" s="7" t="s">
        <v>4599</v>
      </c>
    </row>
    <row r="2115" spans="1:1">
      <c r="A2115" s="7" t="s">
        <v>4601</v>
      </c>
    </row>
    <row r="2116" spans="1:1">
      <c r="A2116" s="7" t="s">
        <v>4603</v>
      </c>
    </row>
    <row r="2117" spans="1:1">
      <c r="A2117" s="7" t="s">
        <v>4605</v>
      </c>
    </row>
    <row r="2118" spans="1:1">
      <c r="A2118" s="7" t="s">
        <v>4607</v>
      </c>
    </row>
    <row r="2119" spans="1:1">
      <c r="A2119" s="7" t="s">
        <v>4609</v>
      </c>
    </row>
    <row r="2120" spans="1:1">
      <c r="A2120" s="7" t="s">
        <v>4611</v>
      </c>
    </row>
    <row r="2121" spans="1:1">
      <c r="A2121" s="7" t="s">
        <v>4613</v>
      </c>
    </row>
    <row r="2122" spans="1:1">
      <c r="A2122" s="7" t="s">
        <v>4615</v>
      </c>
    </row>
    <row r="2123" spans="1:1">
      <c r="A2123" s="7" t="s">
        <v>4617</v>
      </c>
    </row>
    <row r="2124" spans="1:1">
      <c r="A2124" s="7" t="s">
        <v>4619</v>
      </c>
    </row>
    <row r="2125" spans="1:1">
      <c r="A2125" s="7" t="s">
        <v>4621</v>
      </c>
    </row>
    <row r="2126" spans="1:1">
      <c r="A2126" s="7" t="s">
        <v>4623</v>
      </c>
    </row>
    <row r="2127" spans="1:1">
      <c r="A2127" s="7" t="s">
        <v>4625</v>
      </c>
    </row>
    <row r="2128" spans="1:1">
      <c r="A2128" s="7" t="s">
        <v>4627</v>
      </c>
    </row>
    <row r="2129" spans="1:1">
      <c r="A2129" s="7" t="s">
        <v>4629</v>
      </c>
    </row>
    <row r="2130" spans="1:1">
      <c r="A2130" s="7" t="s">
        <v>4631</v>
      </c>
    </row>
    <row r="2131" spans="1:1">
      <c r="A2131" s="7" t="s">
        <v>4633</v>
      </c>
    </row>
    <row r="2132" spans="1:1">
      <c r="A2132" s="7" t="s">
        <v>4635</v>
      </c>
    </row>
    <row r="2133" spans="1:1">
      <c r="A2133" s="7" t="s">
        <v>4637</v>
      </c>
    </row>
    <row r="2134" spans="1:1">
      <c r="A2134" s="7" t="s">
        <v>4639</v>
      </c>
    </row>
    <row r="2135" spans="1:1">
      <c r="A2135" s="7" t="s">
        <v>4641</v>
      </c>
    </row>
    <row r="2136" spans="1:1">
      <c r="A2136" s="7" t="s">
        <v>4643</v>
      </c>
    </row>
    <row r="2137" spans="1:1">
      <c r="A2137" s="7" t="s">
        <v>4645</v>
      </c>
    </row>
    <row r="2138" spans="1:1">
      <c r="A2138" s="7" t="s">
        <v>4647</v>
      </c>
    </row>
    <row r="2139" spans="1:1">
      <c r="A2139" s="7" t="s">
        <v>4649</v>
      </c>
    </row>
    <row r="2140" spans="1:1">
      <c r="A2140" s="7" t="s">
        <v>4651</v>
      </c>
    </row>
    <row r="2141" spans="1:1">
      <c r="A2141" s="7" t="s">
        <v>4653</v>
      </c>
    </row>
    <row r="2142" spans="1:1">
      <c r="A2142" s="7" t="s">
        <v>4655</v>
      </c>
    </row>
    <row r="2143" spans="1:1">
      <c r="A2143" s="7" t="s">
        <v>4657</v>
      </c>
    </row>
    <row r="2144" spans="1:1">
      <c r="A2144" s="7" t="s">
        <v>4659</v>
      </c>
    </row>
    <row r="2145" spans="1:1">
      <c r="A2145" s="7" t="s">
        <v>4661</v>
      </c>
    </row>
    <row r="2146" spans="1:1">
      <c r="A2146" s="7" t="s">
        <v>4663</v>
      </c>
    </row>
    <row r="2147" spans="1:1">
      <c r="A2147" s="7" t="s">
        <v>4665</v>
      </c>
    </row>
    <row r="2148" spans="1:1">
      <c r="A2148" s="7" t="s">
        <v>4667</v>
      </c>
    </row>
    <row r="2149" spans="1:1">
      <c r="A2149" s="7" t="s">
        <v>4669</v>
      </c>
    </row>
    <row r="2150" spans="1:1">
      <c r="A2150" s="7" t="s">
        <v>4671</v>
      </c>
    </row>
    <row r="2151" spans="1:1">
      <c r="A2151" s="7" t="s">
        <v>4673</v>
      </c>
    </row>
    <row r="2152" spans="1:1">
      <c r="A2152" s="7" t="s">
        <v>4675</v>
      </c>
    </row>
    <row r="2153" spans="1:1">
      <c r="A2153" s="7" t="s">
        <v>4677</v>
      </c>
    </row>
    <row r="2154" spans="1:1">
      <c r="A2154" s="7" t="s">
        <v>4679</v>
      </c>
    </row>
    <row r="2155" spans="1:1">
      <c r="A2155" s="7" t="s">
        <v>4681</v>
      </c>
    </row>
    <row r="2156" spans="1:1">
      <c r="A2156" s="7" t="s">
        <v>4683</v>
      </c>
    </row>
    <row r="2157" spans="1:1">
      <c r="A2157" s="7" t="s">
        <v>4685</v>
      </c>
    </row>
    <row r="2158" spans="1:1">
      <c r="A2158" s="7" t="s">
        <v>4687</v>
      </c>
    </row>
    <row r="2159" spans="1:1">
      <c r="A2159" s="7" t="s">
        <v>4689</v>
      </c>
    </row>
    <row r="2160" spans="1:1">
      <c r="A2160" s="7" t="s">
        <v>4691</v>
      </c>
    </row>
    <row r="2161" spans="1:1">
      <c r="A2161" s="7" t="s">
        <v>4693</v>
      </c>
    </row>
    <row r="2162" spans="1:1">
      <c r="A2162" s="7" t="s">
        <v>4695</v>
      </c>
    </row>
    <row r="2163" spans="1:1">
      <c r="A2163" s="7" t="s">
        <v>4697</v>
      </c>
    </row>
    <row r="2164" spans="1:1">
      <c r="A2164" s="7" t="s">
        <v>4699</v>
      </c>
    </row>
    <row r="2165" spans="1:1">
      <c r="A2165" s="7" t="s">
        <v>4701</v>
      </c>
    </row>
    <row r="2166" spans="1:1">
      <c r="A2166" s="7" t="s">
        <v>4703</v>
      </c>
    </row>
    <row r="2167" spans="1:1">
      <c r="A2167" s="7" t="s">
        <v>4705</v>
      </c>
    </row>
    <row r="2168" spans="1:1">
      <c r="A2168" s="7" t="s">
        <v>4707</v>
      </c>
    </row>
    <row r="2169" spans="1:1">
      <c r="A2169" s="7" t="s">
        <v>4709</v>
      </c>
    </row>
    <row r="2170" spans="1:1">
      <c r="A2170" s="7" t="s">
        <v>4711</v>
      </c>
    </row>
    <row r="2171" spans="1:1">
      <c r="A2171" s="7" t="s">
        <v>4713</v>
      </c>
    </row>
    <row r="2172" spans="1:1">
      <c r="A2172" s="7" t="s">
        <v>232</v>
      </c>
    </row>
    <row r="2173" spans="1:1">
      <c r="A2173" s="7" t="s">
        <v>4716</v>
      </c>
    </row>
    <row r="2174" spans="1:1">
      <c r="A2174" s="7" t="s">
        <v>4718</v>
      </c>
    </row>
    <row r="2175" spans="1:1">
      <c r="A2175" s="7" t="s">
        <v>4720</v>
      </c>
    </row>
    <row r="2176" spans="1:1">
      <c r="A2176" s="7" t="s">
        <v>4722</v>
      </c>
    </row>
    <row r="2177" spans="1:1">
      <c r="A2177" s="7" t="s">
        <v>4724</v>
      </c>
    </row>
    <row r="2178" spans="1:1">
      <c r="A2178" s="7" t="s">
        <v>4726</v>
      </c>
    </row>
    <row r="2179" spans="1:1">
      <c r="A2179" s="7" t="s">
        <v>4728</v>
      </c>
    </row>
    <row r="2180" spans="1:1">
      <c r="A2180" s="7" t="s">
        <v>4730</v>
      </c>
    </row>
    <row r="2181" spans="1:1">
      <c r="A2181" s="7" t="s">
        <v>4732</v>
      </c>
    </row>
    <row r="2182" spans="1:1">
      <c r="A2182" s="7" t="s">
        <v>4734</v>
      </c>
    </row>
    <row r="2183" spans="1:1">
      <c r="A2183" s="7" t="s">
        <v>4736</v>
      </c>
    </row>
    <row r="2184" spans="1:1">
      <c r="A2184" s="7" t="s">
        <v>4738</v>
      </c>
    </row>
    <row r="2185" spans="1:1">
      <c r="A2185" s="7" t="s">
        <v>4740</v>
      </c>
    </row>
    <row r="2186" spans="1:1">
      <c r="A2186" s="7" t="s">
        <v>4742</v>
      </c>
    </row>
    <row r="2187" spans="1:1">
      <c r="A2187" s="7" t="s">
        <v>4744</v>
      </c>
    </row>
    <row r="2188" spans="1:1">
      <c r="A2188" s="7" t="s">
        <v>4746</v>
      </c>
    </row>
    <row r="2189" spans="1:1">
      <c r="A2189" s="7" t="s">
        <v>4748</v>
      </c>
    </row>
    <row r="2190" spans="1:1">
      <c r="A2190" s="7" t="s">
        <v>4750</v>
      </c>
    </row>
    <row r="2191" spans="1:1">
      <c r="A2191" s="7" t="s">
        <v>4752</v>
      </c>
    </row>
    <row r="2192" spans="1:1">
      <c r="A2192" s="7" t="s">
        <v>4754</v>
      </c>
    </row>
    <row r="2193" spans="1:1">
      <c r="A2193" s="7" t="s">
        <v>4756</v>
      </c>
    </row>
    <row r="2194" spans="1:1">
      <c r="A2194" s="7" t="s">
        <v>4758</v>
      </c>
    </row>
    <row r="2195" spans="1:1">
      <c r="A2195" s="7" t="s">
        <v>4760</v>
      </c>
    </row>
    <row r="2196" spans="1:1">
      <c r="A2196" s="7" t="s">
        <v>4762</v>
      </c>
    </row>
    <row r="2197" spans="1:1">
      <c r="A2197" s="7" t="s">
        <v>4764</v>
      </c>
    </row>
    <row r="2198" spans="1:1">
      <c r="A2198" s="7" t="s">
        <v>4766</v>
      </c>
    </row>
    <row r="2199" spans="1:1">
      <c r="A2199" s="7" t="s">
        <v>4768</v>
      </c>
    </row>
    <row r="2200" spans="1:1">
      <c r="A2200" s="7" t="s">
        <v>4770</v>
      </c>
    </row>
    <row r="2201" spans="1:1">
      <c r="A2201" s="7" t="s">
        <v>4772</v>
      </c>
    </row>
    <row r="2202" spans="1:1">
      <c r="A2202" s="7" t="s">
        <v>4774</v>
      </c>
    </row>
    <row r="2203" spans="1:1">
      <c r="A2203" s="7" t="s">
        <v>4776</v>
      </c>
    </row>
    <row r="2204" spans="1:1">
      <c r="A2204" s="7" t="s">
        <v>4778</v>
      </c>
    </row>
    <row r="2205" spans="1:1">
      <c r="A2205" s="7" t="s">
        <v>4780</v>
      </c>
    </row>
    <row r="2206" spans="1:1">
      <c r="A2206" s="7" t="s">
        <v>4782</v>
      </c>
    </row>
    <row r="2207" spans="1:1">
      <c r="A2207" s="7" t="s">
        <v>4784</v>
      </c>
    </row>
    <row r="2208" spans="1:1">
      <c r="A2208" s="7" t="s">
        <v>4786</v>
      </c>
    </row>
    <row r="2209" spans="1:1">
      <c r="A2209" s="7" t="s">
        <v>4788</v>
      </c>
    </row>
    <row r="2210" spans="1:1">
      <c r="A2210" s="7" t="s">
        <v>4790</v>
      </c>
    </row>
    <row r="2211" spans="1:1">
      <c r="A2211" s="7" t="s">
        <v>4792</v>
      </c>
    </row>
    <row r="2212" spans="1:1">
      <c r="A2212" s="7" t="s">
        <v>4794</v>
      </c>
    </row>
    <row r="2213" spans="1:1">
      <c r="A2213" s="7" t="s">
        <v>4796</v>
      </c>
    </row>
    <row r="2214" spans="1:1">
      <c r="A2214" s="7" t="s">
        <v>4798</v>
      </c>
    </row>
    <row r="2215" spans="1:1">
      <c r="A2215" s="7" t="s">
        <v>4800</v>
      </c>
    </row>
    <row r="2216" spans="1:1">
      <c r="A2216" s="7" t="s">
        <v>4802</v>
      </c>
    </row>
    <row r="2217" spans="1:1">
      <c r="A2217" s="7" t="s">
        <v>4804</v>
      </c>
    </row>
    <row r="2218" spans="1:1">
      <c r="A2218" s="7" t="s">
        <v>4806</v>
      </c>
    </row>
    <row r="2219" spans="1:1">
      <c r="A2219" s="7" t="s">
        <v>4808</v>
      </c>
    </row>
    <row r="2220" spans="1:1">
      <c r="A2220" s="7" t="s">
        <v>4810</v>
      </c>
    </row>
    <row r="2221" spans="1:1">
      <c r="A2221" s="7" t="s">
        <v>4812</v>
      </c>
    </row>
    <row r="2222" spans="1:1">
      <c r="A2222" s="7" t="s">
        <v>4814</v>
      </c>
    </row>
    <row r="2223" spans="1:1">
      <c r="A2223" s="7" t="s">
        <v>4816</v>
      </c>
    </row>
    <row r="2224" spans="1:1">
      <c r="A2224" s="7" t="s">
        <v>4818</v>
      </c>
    </row>
    <row r="2225" spans="1:1">
      <c r="A2225" s="7" t="s">
        <v>4820</v>
      </c>
    </row>
    <row r="2226" spans="1:1">
      <c r="A2226" s="7" t="s">
        <v>4822</v>
      </c>
    </row>
    <row r="2227" spans="1:1">
      <c r="A2227" s="7" t="s">
        <v>4824</v>
      </c>
    </row>
    <row r="2228" spans="1:1">
      <c r="A2228" s="7" t="s">
        <v>4826</v>
      </c>
    </row>
    <row r="2229" spans="1:1">
      <c r="A2229" s="7" t="s">
        <v>4828</v>
      </c>
    </row>
    <row r="2230" spans="1:1">
      <c r="A2230" s="7" t="s">
        <v>4830</v>
      </c>
    </row>
    <row r="2231" spans="1:1">
      <c r="A2231" s="7" t="s">
        <v>4832</v>
      </c>
    </row>
    <row r="2232" spans="1:1">
      <c r="A2232" s="7" t="s">
        <v>4834</v>
      </c>
    </row>
    <row r="2233" spans="1:1">
      <c r="A2233" s="7" t="s">
        <v>4836</v>
      </c>
    </row>
    <row r="2234" spans="1:1">
      <c r="A2234" s="7" t="s">
        <v>4838</v>
      </c>
    </row>
    <row r="2235" spans="1:1">
      <c r="A2235" s="7" t="s">
        <v>4840</v>
      </c>
    </row>
    <row r="2236" spans="1:1">
      <c r="A2236" s="7" t="s">
        <v>4842</v>
      </c>
    </row>
    <row r="2237" spans="1:1">
      <c r="A2237" s="7" t="s">
        <v>4844</v>
      </c>
    </row>
    <row r="2238" spans="1:1">
      <c r="A2238" s="7" t="s">
        <v>4846</v>
      </c>
    </row>
    <row r="2239" spans="1:1">
      <c r="A2239" s="7" t="s">
        <v>4848</v>
      </c>
    </row>
    <row r="2240" spans="1:1">
      <c r="A2240" s="7" t="s">
        <v>4850</v>
      </c>
    </row>
    <row r="2241" spans="1:1">
      <c r="A2241" s="7" t="s">
        <v>4852</v>
      </c>
    </row>
    <row r="2242" spans="1:1">
      <c r="A2242" s="7" t="s">
        <v>4854</v>
      </c>
    </row>
    <row r="2243" spans="1:1">
      <c r="A2243" s="7" t="s">
        <v>4856</v>
      </c>
    </row>
    <row r="2244" spans="1:1">
      <c r="A2244" s="7" t="s">
        <v>4858</v>
      </c>
    </row>
    <row r="2245" spans="1:1">
      <c r="A2245" s="7" t="s">
        <v>4860</v>
      </c>
    </row>
    <row r="2246" spans="1:1">
      <c r="A2246" s="7" t="s">
        <v>4862</v>
      </c>
    </row>
    <row r="2247" spans="1:1">
      <c r="A2247" s="7" t="s">
        <v>4864</v>
      </c>
    </row>
    <row r="2248" spans="1:1">
      <c r="A2248" s="7" t="s">
        <v>4866</v>
      </c>
    </row>
    <row r="2249" spans="1:1">
      <c r="A2249" s="7" t="s">
        <v>4868</v>
      </c>
    </row>
    <row r="2250" spans="1:1">
      <c r="A2250" s="7" t="s">
        <v>4870</v>
      </c>
    </row>
    <row r="2251" spans="1:1">
      <c r="A2251" s="7" t="s">
        <v>4872</v>
      </c>
    </row>
    <row r="2252" spans="1:1">
      <c r="A2252" s="7" t="s">
        <v>4874</v>
      </c>
    </row>
    <row r="2253" spans="1:1">
      <c r="A2253" s="7" t="s">
        <v>4876</v>
      </c>
    </row>
    <row r="2254" spans="1:1">
      <c r="A2254" s="7" t="s">
        <v>4878</v>
      </c>
    </row>
    <row r="2255" spans="1:1">
      <c r="A2255" s="7" t="s">
        <v>4880</v>
      </c>
    </row>
    <row r="2256" spans="1:1">
      <c r="A2256" s="7" t="s">
        <v>4882</v>
      </c>
    </row>
    <row r="2257" spans="1:1">
      <c r="A2257" s="7" t="s">
        <v>4884</v>
      </c>
    </row>
    <row r="2258" spans="1:1">
      <c r="A2258" s="7" t="s">
        <v>4886</v>
      </c>
    </row>
    <row r="2259" spans="1:1">
      <c r="A2259" s="7" t="s">
        <v>4888</v>
      </c>
    </row>
    <row r="2260" spans="1:1">
      <c r="A2260" s="7" t="s">
        <v>4890</v>
      </c>
    </row>
    <row r="2261" spans="1:1">
      <c r="A2261" s="7" t="s">
        <v>4892</v>
      </c>
    </row>
    <row r="2262" spans="1:1">
      <c r="A2262" s="7" t="s">
        <v>4894</v>
      </c>
    </row>
    <row r="2263" spans="1:1">
      <c r="A2263" s="7" t="s">
        <v>4896</v>
      </c>
    </row>
    <row r="2264" spans="1:1">
      <c r="A2264" s="7" t="s">
        <v>4898</v>
      </c>
    </row>
    <row r="2265" spans="1:1">
      <c r="A2265" s="7" t="s">
        <v>4900</v>
      </c>
    </row>
    <row r="2266" spans="1:1">
      <c r="A2266" s="7" t="s">
        <v>4902</v>
      </c>
    </row>
    <row r="2267" spans="1:1">
      <c r="A2267" s="7" t="s">
        <v>4904</v>
      </c>
    </row>
    <row r="2268" spans="1:1">
      <c r="A2268" s="7" t="s">
        <v>4906</v>
      </c>
    </row>
    <row r="2269" spans="1:1">
      <c r="A2269" s="7" t="s">
        <v>4908</v>
      </c>
    </row>
    <row r="2270" spans="1:1">
      <c r="A2270" s="7" t="s">
        <v>4910</v>
      </c>
    </row>
    <row r="2271" spans="1:1">
      <c r="A2271" s="7" t="s">
        <v>4912</v>
      </c>
    </row>
    <row r="2272" spans="1:1">
      <c r="A2272" s="7" t="s">
        <v>4914</v>
      </c>
    </row>
    <row r="2273" spans="1:1">
      <c r="A2273" s="7" t="s">
        <v>4916</v>
      </c>
    </row>
    <row r="2274" spans="1:1">
      <c r="A2274" s="7" t="s">
        <v>4918</v>
      </c>
    </row>
    <row r="2275" spans="1:1">
      <c r="A2275" s="7" t="s">
        <v>4920</v>
      </c>
    </row>
    <row r="2276" spans="1:1">
      <c r="A2276" s="7" t="s">
        <v>4922</v>
      </c>
    </row>
    <row r="2277" spans="1:1">
      <c r="A2277" s="7" t="s">
        <v>4924</v>
      </c>
    </row>
    <row r="2278" spans="1:1">
      <c r="A2278" s="7" t="s">
        <v>4926</v>
      </c>
    </row>
    <row r="2279" spans="1:1">
      <c r="A2279" s="7" t="s">
        <v>4928</v>
      </c>
    </row>
    <row r="2280" spans="1:1">
      <c r="A2280" s="7" t="s">
        <v>4930</v>
      </c>
    </row>
  </sheetData>
  <phoneticPr fontId="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AB74F-AA8A-421B-BD02-CA9446670272}">
  <dimension ref="A1:P20"/>
  <sheetViews>
    <sheetView workbookViewId="0">
      <selection activeCell="H363" sqref="H363"/>
    </sheetView>
  </sheetViews>
  <sheetFormatPr defaultRowHeight="13.5"/>
  <cols>
    <col min="1" max="1" width="24.25" bestFit="1" customWidth="1"/>
    <col min="2" max="2" width="6.5" bestFit="1" customWidth="1"/>
    <col min="3" max="3" width="4.625" bestFit="1" customWidth="1"/>
    <col min="4" max="4" width="12.125" bestFit="1" customWidth="1"/>
    <col min="5" max="5" width="12.25" bestFit="1" customWidth="1"/>
    <col min="6" max="6" width="12.75" bestFit="1" customWidth="1"/>
    <col min="7" max="7" width="11.5" bestFit="1" customWidth="1"/>
    <col min="8" max="8" width="6.25" bestFit="1" customWidth="1"/>
    <col min="9" max="9" width="4.625" bestFit="1" customWidth="1"/>
    <col min="10" max="10" width="5.125" bestFit="1" customWidth="1"/>
    <col min="11" max="11" width="5.75" bestFit="1" customWidth="1"/>
    <col min="12" max="12" width="7.125" bestFit="1" customWidth="1"/>
    <col min="13" max="13" width="6.125" bestFit="1" customWidth="1"/>
    <col min="14" max="14" width="4.875" bestFit="1" customWidth="1"/>
    <col min="15" max="15" width="7.5" bestFit="1" customWidth="1"/>
    <col min="16" max="16" width="5.125" bestFit="1" customWidth="1"/>
  </cols>
  <sheetData>
    <row r="1" spans="1:16">
      <c r="C1" t="s">
        <v>5519</v>
      </c>
      <c r="D1" t="s">
        <v>5520</v>
      </c>
      <c r="E1" t="s">
        <v>5521</v>
      </c>
      <c r="F1" t="s">
        <v>5522</v>
      </c>
      <c r="G1" t="s">
        <v>5523</v>
      </c>
      <c r="H1" t="s">
        <v>5524</v>
      </c>
      <c r="I1" t="s">
        <v>5540</v>
      </c>
      <c r="J1" t="s">
        <v>5541</v>
      </c>
      <c r="K1" t="s">
        <v>5543</v>
      </c>
      <c r="L1" t="s">
        <v>5542</v>
      </c>
      <c r="M1" t="s">
        <v>5544</v>
      </c>
      <c r="N1" t="s">
        <v>5545</v>
      </c>
      <c r="O1" t="s">
        <v>7981</v>
      </c>
      <c r="P1" t="s">
        <v>5546</v>
      </c>
    </row>
    <row r="2" spans="1:16">
      <c r="A2" t="s">
        <v>5525</v>
      </c>
      <c r="B2" t="s">
        <v>5564</v>
      </c>
      <c r="C2">
        <v>0</v>
      </c>
      <c r="D2">
        <v>10</v>
      </c>
      <c r="E2">
        <v>40</v>
      </c>
      <c r="F2">
        <v>20</v>
      </c>
      <c r="G2">
        <v>0</v>
      </c>
      <c r="H2">
        <v>0</v>
      </c>
      <c r="I2">
        <v>0</v>
      </c>
      <c r="J2">
        <v>40</v>
      </c>
      <c r="K2">
        <v>5</v>
      </c>
      <c r="L2">
        <v>0</v>
      </c>
      <c r="M2">
        <v>0</v>
      </c>
      <c r="N2">
        <v>0</v>
      </c>
      <c r="O2">
        <v>5</v>
      </c>
      <c r="P2">
        <v>5</v>
      </c>
    </row>
    <row r="3" spans="1:16">
      <c r="A3" t="s">
        <v>5526</v>
      </c>
      <c r="B3" t="s">
        <v>5565</v>
      </c>
      <c r="C3">
        <v>0</v>
      </c>
      <c r="D3">
        <v>20</v>
      </c>
      <c r="E3">
        <v>30</v>
      </c>
      <c r="F3">
        <v>20</v>
      </c>
      <c r="G3">
        <v>0</v>
      </c>
      <c r="H3">
        <v>0</v>
      </c>
      <c r="I3">
        <v>0</v>
      </c>
      <c r="J3">
        <v>0</v>
      </c>
      <c r="K3">
        <v>5</v>
      </c>
      <c r="L3">
        <v>40</v>
      </c>
      <c r="M3">
        <v>0</v>
      </c>
      <c r="N3">
        <v>0</v>
      </c>
      <c r="O3">
        <v>5</v>
      </c>
      <c r="P3">
        <v>5</v>
      </c>
    </row>
    <row r="4" spans="1:16">
      <c r="A4" t="s">
        <v>5527</v>
      </c>
      <c r="B4" t="s">
        <v>5551</v>
      </c>
      <c r="C4">
        <v>0</v>
      </c>
      <c r="D4">
        <v>50</v>
      </c>
      <c r="E4">
        <v>20</v>
      </c>
      <c r="F4">
        <v>15</v>
      </c>
      <c r="G4">
        <v>0</v>
      </c>
      <c r="H4">
        <v>75</v>
      </c>
      <c r="I4">
        <v>0</v>
      </c>
      <c r="J4">
        <v>35</v>
      </c>
      <c r="K4">
        <v>5</v>
      </c>
      <c r="L4">
        <v>0</v>
      </c>
      <c r="M4">
        <v>0</v>
      </c>
      <c r="N4">
        <v>5</v>
      </c>
      <c r="O4">
        <v>5</v>
      </c>
      <c r="P4">
        <v>5</v>
      </c>
    </row>
    <row r="5" spans="1:16">
      <c r="A5" t="s">
        <v>5528</v>
      </c>
      <c r="B5" t="s">
        <v>5552</v>
      </c>
      <c r="C5">
        <v>0</v>
      </c>
      <c r="D5">
        <v>50</v>
      </c>
      <c r="E5">
        <v>20</v>
      </c>
      <c r="F5">
        <v>15</v>
      </c>
      <c r="G5">
        <v>0</v>
      </c>
      <c r="H5">
        <v>75</v>
      </c>
      <c r="I5">
        <v>0</v>
      </c>
      <c r="J5">
        <v>0</v>
      </c>
      <c r="K5">
        <v>5</v>
      </c>
      <c r="L5">
        <v>35</v>
      </c>
      <c r="M5">
        <v>0</v>
      </c>
      <c r="N5">
        <v>5</v>
      </c>
      <c r="O5">
        <v>5</v>
      </c>
      <c r="P5">
        <v>5</v>
      </c>
    </row>
    <row r="6" spans="1:16">
      <c r="A6" t="s">
        <v>5529</v>
      </c>
      <c r="B6" t="s">
        <v>5557</v>
      </c>
      <c r="C6">
        <v>0</v>
      </c>
      <c r="D6">
        <v>20</v>
      </c>
      <c r="E6">
        <v>20</v>
      </c>
      <c r="F6">
        <v>20</v>
      </c>
      <c r="G6">
        <v>10</v>
      </c>
      <c r="H6">
        <v>0</v>
      </c>
      <c r="I6">
        <v>40</v>
      </c>
      <c r="J6">
        <v>0</v>
      </c>
      <c r="K6">
        <v>5</v>
      </c>
      <c r="L6">
        <v>0</v>
      </c>
      <c r="M6">
        <v>0</v>
      </c>
      <c r="N6">
        <v>0</v>
      </c>
      <c r="O6">
        <v>5</v>
      </c>
      <c r="P6">
        <v>6</v>
      </c>
    </row>
    <row r="7" spans="1:16">
      <c r="A7" t="s">
        <v>5530</v>
      </c>
      <c r="B7" t="s">
        <v>5558</v>
      </c>
      <c r="C7">
        <v>0</v>
      </c>
      <c r="D7">
        <v>20</v>
      </c>
      <c r="E7">
        <v>20</v>
      </c>
      <c r="F7">
        <v>20</v>
      </c>
      <c r="G7">
        <v>10</v>
      </c>
      <c r="H7">
        <v>0</v>
      </c>
      <c r="I7">
        <v>10</v>
      </c>
      <c r="J7">
        <v>0</v>
      </c>
      <c r="K7">
        <v>35</v>
      </c>
      <c r="L7">
        <v>0</v>
      </c>
      <c r="M7">
        <v>0</v>
      </c>
      <c r="N7">
        <v>0</v>
      </c>
      <c r="O7">
        <v>5</v>
      </c>
      <c r="P7">
        <v>6</v>
      </c>
    </row>
    <row r="8" spans="1:16">
      <c r="A8" t="s">
        <v>5531</v>
      </c>
      <c r="B8" t="s">
        <v>5559</v>
      </c>
      <c r="C8">
        <v>0</v>
      </c>
      <c r="D8">
        <v>20</v>
      </c>
      <c r="E8">
        <v>20</v>
      </c>
      <c r="F8">
        <v>20</v>
      </c>
      <c r="G8">
        <v>10</v>
      </c>
      <c r="H8">
        <v>0</v>
      </c>
      <c r="I8">
        <v>30</v>
      </c>
      <c r="J8">
        <v>0</v>
      </c>
      <c r="K8">
        <v>0</v>
      </c>
      <c r="L8">
        <v>0</v>
      </c>
      <c r="M8">
        <v>15</v>
      </c>
      <c r="N8">
        <v>0</v>
      </c>
      <c r="O8">
        <v>5</v>
      </c>
      <c r="P8">
        <v>6</v>
      </c>
    </row>
    <row r="9" spans="1:16">
      <c r="A9" t="s">
        <v>5532</v>
      </c>
      <c r="B9" t="s">
        <v>5547</v>
      </c>
      <c r="C9">
        <v>0</v>
      </c>
      <c r="D9">
        <v>50</v>
      </c>
      <c r="E9">
        <v>20</v>
      </c>
      <c r="F9">
        <v>15</v>
      </c>
      <c r="G9">
        <v>10</v>
      </c>
      <c r="H9">
        <v>75</v>
      </c>
      <c r="I9">
        <v>40</v>
      </c>
      <c r="J9">
        <v>0</v>
      </c>
      <c r="K9">
        <v>0</v>
      </c>
      <c r="L9">
        <v>0</v>
      </c>
      <c r="M9">
        <v>0</v>
      </c>
      <c r="N9">
        <v>5</v>
      </c>
      <c r="O9">
        <v>5</v>
      </c>
      <c r="P9">
        <v>6</v>
      </c>
    </row>
    <row r="10" spans="1:16">
      <c r="A10" t="s">
        <v>5568</v>
      </c>
      <c r="B10" t="s">
        <v>5556</v>
      </c>
      <c r="C10">
        <v>0</v>
      </c>
      <c r="D10">
        <v>50</v>
      </c>
      <c r="E10">
        <v>20</v>
      </c>
      <c r="F10">
        <v>15</v>
      </c>
      <c r="G10">
        <v>10</v>
      </c>
      <c r="H10">
        <v>75</v>
      </c>
      <c r="I10">
        <v>40</v>
      </c>
      <c r="J10">
        <v>0</v>
      </c>
      <c r="K10">
        <v>0</v>
      </c>
      <c r="L10">
        <v>0</v>
      </c>
      <c r="M10">
        <v>0</v>
      </c>
      <c r="N10">
        <v>5</v>
      </c>
      <c r="O10">
        <v>5</v>
      </c>
      <c r="P10">
        <v>6</v>
      </c>
    </row>
    <row r="11" spans="1:16">
      <c r="A11" t="s">
        <v>5569</v>
      </c>
      <c r="B11" t="s">
        <v>5567</v>
      </c>
      <c r="C11">
        <v>0</v>
      </c>
      <c r="D11">
        <v>50</v>
      </c>
      <c r="E11">
        <v>20</v>
      </c>
      <c r="F11">
        <v>15</v>
      </c>
      <c r="G11">
        <v>10</v>
      </c>
      <c r="H11">
        <v>75</v>
      </c>
      <c r="I11">
        <v>40</v>
      </c>
      <c r="J11">
        <v>0</v>
      </c>
      <c r="K11">
        <v>0</v>
      </c>
      <c r="L11">
        <v>0</v>
      </c>
      <c r="M11">
        <v>0</v>
      </c>
      <c r="N11">
        <v>5</v>
      </c>
      <c r="O11">
        <v>5</v>
      </c>
      <c r="P11">
        <v>6</v>
      </c>
    </row>
    <row r="12" spans="1:16">
      <c r="A12" t="s">
        <v>5533</v>
      </c>
      <c r="B12" t="s">
        <v>5560</v>
      </c>
      <c r="C12">
        <v>0</v>
      </c>
      <c r="D12">
        <v>30</v>
      </c>
      <c r="E12">
        <v>20</v>
      </c>
      <c r="F12">
        <v>20</v>
      </c>
      <c r="G12">
        <v>0</v>
      </c>
      <c r="H12">
        <v>0</v>
      </c>
      <c r="I12">
        <v>0</v>
      </c>
      <c r="J12">
        <v>0</v>
      </c>
      <c r="K12">
        <v>0</v>
      </c>
      <c r="L12">
        <v>40</v>
      </c>
      <c r="M12">
        <v>0</v>
      </c>
      <c r="N12">
        <v>5</v>
      </c>
      <c r="O12">
        <v>5</v>
      </c>
      <c r="P12">
        <v>6</v>
      </c>
    </row>
    <row r="13" spans="1:16">
      <c r="A13" t="s">
        <v>5534</v>
      </c>
      <c r="B13" t="s">
        <v>5548</v>
      </c>
      <c r="C13">
        <v>0</v>
      </c>
      <c r="D13">
        <v>50</v>
      </c>
      <c r="E13">
        <v>20</v>
      </c>
      <c r="F13">
        <v>15</v>
      </c>
      <c r="G13">
        <v>0</v>
      </c>
      <c r="H13">
        <v>75</v>
      </c>
      <c r="I13">
        <v>0</v>
      </c>
      <c r="J13">
        <v>5</v>
      </c>
      <c r="K13">
        <v>0</v>
      </c>
      <c r="L13">
        <v>40</v>
      </c>
      <c r="M13">
        <v>0</v>
      </c>
      <c r="N13">
        <v>0</v>
      </c>
      <c r="O13">
        <v>5</v>
      </c>
      <c r="P13">
        <v>6</v>
      </c>
    </row>
    <row r="14" spans="1:16">
      <c r="A14" t="s">
        <v>5570</v>
      </c>
      <c r="B14" t="s">
        <v>5572</v>
      </c>
      <c r="C14">
        <v>0</v>
      </c>
      <c r="D14">
        <v>50</v>
      </c>
      <c r="E14">
        <v>20</v>
      </c>
      <c r="F14">
        <v>15</v>
      </c>
      <c r="G14">
        <v>0</v>
      </c>
      <c r="H14">
        <v>75</v>
      </c>
      <c r="I14">
        <v>0</v>
      </c>
      <c r="J14">
        <v>5</v>
      </c>
      <c r="K14">
        <v>0</v>
      </c>
      <c r="L14">
        <v>40</v>
      </c>
      <c r="M14">
        <v>0</v>
      </c>
      <c r="N14">
        <v>0</v>
      </c>
      <c r="O14">
        <v>5</v>
      </c>
      <c r="P14">
        <v>6</v>
      </c>
    </row>
    <row r="15" spans="1:16">
      <c r="A15" t="s">
        <v>5571</v>
      </c>
      <c r="B15" t="s">
        <v>5573</v>
      </c>
      <c r="C15">
        <v>0</v>
      </c>
      <c r="D15">
        <v>50</v>
      </c>
      <c r="E15">
        <v>20</v>
      </c>
      <c r="F15">
        <v>15</v>
      </c>
      <c r="G15">
        <v>0</v>
      </c>
      <c r="H15">
        <v>75</v>
      </c>
      <c r="I15">
        <v>0</v>
      </c>
      <c r="J15">
        <v>5</v>
      </c>
      <c r="K15">
        <v>0</v>
      </c>
      <c r="L15">
        <v>40</v>
      </c>
      <c r="M15">
        <v>0</v>
      </c>
      <c r="N15">
        <v>0</v>
      </c>
      <c r="O15">
        <v>5</v>
      </c>
      <c r="P15">
        <v>6</v>
      </c>
    </row>
    <row r="16" spans="1:16">
      <c r="A16" t="s">
        <v>5535</v>
      </c>
      <c r="B16" t="s">
        <v>5549</v>
      </c>
      <c r="C16">
        <v>0</v>
      </c>
      <c r="D16">
        <v>80</v>
      </c>
      <c r="E16">
        <v>20</v>
      </c>
      <c r="F16">
        <v>0</v>
      </c>
      <c r="G16">
        <v>0</v>
      </c>
      <c r="H16">
        <v>0</v>
      </c>
      <c r="I16">
        <v>0</v>
      </c>
      <c r="J16">
        <v>0</v>
      </c>
      <c r="K16">
        <v>0</v>
      </c>
      <c r="L16">
        <v>30</v>
      </c>
      <c r="M16">
        <v>0</v>
      </c>
      <c r="N16">
        <v>10</v>
      </c>
      <c r="O16">
        <v>10</v>
      </c>
      <c r="P16">
        <v>4</v>
      </c>
    </row>
    <row r="17" spans="1:16">
      <c r="A17" t="s">
        <v>5536</v>
      </c>
      <c r="B17" t="s">
        <v>5550</v>
      </c>
      <c r="C17">
        <v>0</v>
      </c>
      <c r="D17">
        <v>80</v>
      </c>
      <c r="E17">
        <v>20</v>
      </c>
      <c r="F17">
        <v>0</v>
      </c>
      <c r="G17">
        <v>0</v>
      </c>
      <c r="H17">
        <v>0</v>
      </c>
      <c r="I17">
        <v>0</v>
      </c>
      <c r="J17">
        <v>30</v>
      </c>
      <c r="K17">
        <v>0</v>
      </c>
      <c r="L17">
        <v>0</v>
      </c>
      <c r="M17">
        <v>0</v>
      </c>
      <c r="N17">
        <v>10</v>
      </c>
      <c r="O17">
        <v>10</v>
      </c>
      <c r="P17">
        <v>4</v>
      </c>
    </row>
    <row r="18" spans="1:16">
      <c r="A18" t="s">
        <v>5537</v>
      </c>
      <c r="B18" t="s">
        <v>5555</v>
      </c>
      <c r="C18">
        <v>0</v>
      </c>
      <c r="D18">
        <v>60</v>
      </c>
      <c r="E18">
        <v>40</v>
      </c>
      <c r="F18">
        <v>0</v>
      </c>
      <c r="G18">
        <v>0</v>
      </c>
      <c r="H18">
        <v>0</v>
      </c>
      <c r="I18">
        <v>0</v>
      </c>
      <c r="J18">
        <v>15</v>
      </c>
      <c r="K18">
        <v>20</v>
      </c>
      <c r="L18">
        <v>15</v>
      </c>
      <c r="M18">
        <v>0</v>
      </c>
      <c r="N18">
        <v>0</v>
      </c>
      <c r="O18">
        <v>0</v>
      </c>
      <c r="P18">
        <v>4</v>
      </c>
    </row>
    <row r="19" spans="1:16">
      <c r="A19" t="s">
        <v>5538</v>
      </c>
      <c r="B19" t="s">
        <v>5553</v>
      </c>
      <c r="C19">
        <v>0</v>
      </c>
      <c r="D19">
        <v>50</v>
      </c>
      <c r="E19">
        <v>20</v>
      </c>
      <c r="F19">
        <v>15</v>
      </c>
      <c r="G19">
        <v>0</v>
      </c>
      <c r="H19">
        <v>75</v>
      </c>
      <c r="I19">
        <v>0</v>
      </c>
      <c r="J19">
        <v>0</v>
      </c>
      <c r="K19">
        <v>0</v>
      </c>
      <c r="L19">
        <v>35</v>
      </c>
      <c r="M19">
        <v>0</v>
      </c>
      <c r="N19">
        <v>5</v>
      </c>
      <c r="O19">
        <v>10</v>
      </c>
      <c r="P19">
        <v>0</v>
      </c>
    </row>
    <row r="20" spans="1:16">
      <c r="A20" t="s">
        <v>5539</v>
      </c>
      <c r="B20" t="s">
        <v>5554</v>
      </c>
      <c r="C20">
        <v>0</v>
      </c>
      <c r="D20">
        <v>50</v>
      </c>
      <c r="E20">
        <v>20</v>
      </c>
      <c r="F20">
        <v>15</v>
      </c>
      <c r="G20">
        <v>0</v>
      </c>
      <c r="H20">
        <v>75</v>
      </c>
      <c r="I20">
        <v>35</v>
      </c>
      <c r="J20">
        <v>0</v>
      </c>
      <c r="K20">
        <v>10</v>
      </c>
      <c r="L20">
        <v>0</v>
      </c>
      <c r="M20">
        <v>0</v>
      </c>
      <c r="N20">
        <v>5</v>
      </c>
      <c r="O20">
        <v>0</v>
      </c>
      <c r="P20">
        <v>0</v>
      </c>
    </row>
  </sheetData>
  <phoneticPr fontId="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B3839-5FC8-40D9-A202-7D4DD00C2551}">
  <dimension ref="A1:B2291"/>
  <sheetViews>
    <sheetView topLeftCell="A2062" workbookViewId="0">
      <selection activeCell="H363" sqref="H363"/>
    </sheetView>
  </sheetViews>
  <sheetFormatPr defaultRowHeight="13.5"/>
  <cols>
    <col min="1" max="1" width="17.125" customWidth="1"/>
    <col min="2" max="2" width="69.75" bestFit="1" customWidth="1"/>
  </cols>
  <sheetData>
    <row r="1" spans="1:2">
      <c r="A1" t="s">
        <v>4931</v>
      </c>
      <c r="B1" t="s">
        <v>5689</v>
      </c>
    </row>
    <row r="2" spans="1:2">
      <c r="A2" t="s">
        <v>2859</v>
      </c>
      <c r="B2" t="s">
        <v>5690</v>
      </c>
    </row>
    <row r="3" spans="1:2">
      <c r="A3" t="s">
        <v>4376</v>
      </c>
      <c r="B3" t="s">
        <v>5691</v>
      </c>
    </row>
    <row r="4" spans="1:2">
      <c r="A4" t="s">
        <v>3601</v>
      </c>
      <c r="B4" t="s">
        <v>5692</v>
      </c>
    </row>
    <row r="5" spans="1:2">
      <c r="A5" t="s">
        <v>4412</v>
      </c>
      <c r="B5" t="s">
        <v>5693</v>
      </c>
    </row>
    <row r="6" spans="1:2">
      <c r="A6" t="s">
        <v>4544</v>
      </c>
      <c r="B6" t="s">
        <v>5694</v>
      </c>
    </row>
    <row r="7" spans="1:2">
      <c r="A7" t="s">
        <v>2605</v>
      </c>
      <c r="B7" t="s">
        <v>5695</v>
      </c>
    </row>
    <row r="8" spans="1:2">
      <c r="A8" t="s">
        <v>3529</v>
      </c>
      <c r="B8" t="s">
        <v>5696</v>
      </c>
    </row>
    <row r="9" spans="1:2">
      <c r="A9" t="s">
        <v>4434</v>
      </c>
      <c r="B9" t="s">
        <v>5697</v>
      </c>
    </row>
    <row r="10" spans="1:2">
      <c r="A10" t="s">
        <v>4665</v>
      </c>
      <c r="B10" t="s">
        <v>5698</v>
      </c>
    </row>
    <row r="11" spans="1:2">
      <c r="A11" t="s">
        <v>4728</v>
      </c>
      <c r="B11" t="s">
        <v>5699</v>
      </c>
    </row>
    <row r="12" spans="1:2">
      <c r="A12" t="s">
        <v>3040</v>
      </c>
      <c r="B12" t="s">
        <v>5700</v>
      </c>
    </row>
    <row r="13" spans="1:2">
      <c r="A13" t="s">
        <v>2914</v>
      </c>
      <c r="B13" t="s">
        <v>5701</v>
      </c>
    </row>
    <row r="14" spans="1:2">
      <c r="A14" t="s">
        <v>2986</v>
      </c>
      <c r="B14" t="s">
        <v>5702</v>
      </c>
    </row>
    <row r="15" spans="1:2">
      <c r="A15" t="s">
        <v>3020</v>
      </c>
      <c r="B15" t="s">
        <v>5703</v>
      </c>
    </row>
    <row r="16" spans="1:2">
      <c r="A16" t="s">
        <v>3467</v>
      </c>
      <c r="B16" t="s">
        <v>5704</v>
      </c>
    </row>
    <row r="17" spans="1:2">
      <c r="A17" t="s">
        <v>2820</v>
      </c>
      <c r="B17" t="s">
        <v>5705</v>
      </c>
    </row>
    <row r="18" spans="1:2">
      <c r="A18" t="s">
        <v>709</v>
      </c>
      <c r="B18" t="s">
        <v>5706</v>
      </c>
    </row>
    <row r="19" spans="1:2">
      <c r="A19" t="s">
        <v>4627</v>
      </c>
      <c r="B19" t="s">
        <v>5707</v>
      </c>
    </row>
    <row r="20" spans="1:2">
      <c r="A20" t="s">
        <v>2797</v>
      </c>
      <c r="B20" t="s">
        <v>5708</v>
      </c>
    </row>
    <row r="21" spans="1:2">
      <c r="A21" t="s">
        <v>2830</v>
      </c>
      <c r="B21" t="s">
        <v>5709</v>
      </c>
    </row>
    <row r="22" spans="1:2">
      <c r="A22" t="s">
        <v>4822</v>
      </c>
      <c r="B22" t="s">
        <v>5710</v>
      </c>
    </row>
    <row r="23" spans="1:2">
      <c r="A23" t="s">
        <v>3098</v>
      </c>
      <c r="B23" t="s">
        <v>5711</v>
      </c>
    </row>
    <row r="24" spans="1:2">
      <c r="A24" t="s">
        <v>2577</v>
      </c>
      <c r="B24" t="s">
        <v>5712</v>
      </c>
    </row>
    <row r="25" spans="1:2">
      <c r="A25" t="s">
        <v>3318</v>
      </c>
      <c r="B25" t="s">
        <v>5713</v>
      </c>
    </row>
    <row r="26" spans="1:2">
      <c r="A26" t="s">
        <v>2779</v>
      </c>
      <c r="B26" t="s">
        <v>5714</v>
      </c>
    </row>
    <row r="27" spans="1:2">
      <c r="A27" t="s">
        <v>2984</v>
      </c>
      <c r="B27" t="s">
        <v>5715</v>
      </c>
    </row>
    <row r="28" spans="1:2">
      <c r="A28" t="s">
        <v>3068</v>
      </c>
      <c r="B28" t="s">
        <v>5716</v>
      </c>
    </row>
    <row r="29" spans="1:2">
      <c r="A29" t="s">
        <v>3493</v>
      </c>
      <c r="B29" t="s">
        <v>5717</v>
      </c>
    </row>
    <row r="30" spans="1:2">
      <c r="A30" t="s">
        <v>3396</v>
      </c>
      <c r="B30" t="s">
        <v>5718</v>
      </c>
    </row>
    <row r="31" spans="1:2">
      <c r="A31" t="s">
        <v>3324</v>
      </c>
      <c r="B31" t="s">
        <v>5719</v>
      </c>
    </row>
    <row r="32" spans="1:2">
      <c r="A32" t="s">
        <v>2992</v>
      </c>
      <c r="B32" t="s">
        <v>5720</v>
      </c>
    </row>
    <row r="33" spans="1:2">
      <c r="A33" t="s">
        <v>2832</v>
      </c>
      <c r="B33" t="s">
        <v>5721</v>
      </c>
    </row>
    <row r="34" spans="1:2">
      <c r="A34" t="s">
        <v>4542</v>
      </c>
      <c r="B34" t="s">
        <v>5722</v>
      </c>
    </row>
    <row r="35" spans="1:2">
      <c r="A35" t="s">
        <v>3497</v>
      </c>
      <c r="B35" t="s">
        <v>5723</v>
      </c>
    </row>
    <row r="36" spans="1:2">
      <c r="A36" t="s">
        <v>3006</v>
      </c>
      <c r="B36" t="s">
        <v>5724</v>
      </c>
    </row>
    <row r="37" spans="1:2">
      <c r="A37" t="s">
        <v>4603</v>
      </c>
      <c r="B37" t="s">
        <v>5725</v>
      </c>
    </row>
    <row r="38" spans="1:2">
      <c r="A38" t="s">
        <v>3651</v>
      </c>
      <c r="B38" t="s">
        <v>5726</v>
      </c>
    </row>
    <row r="39" spans="1:2">
      <c r="A39" t="s">
        <v>4456</v>
      </c>
      <c r="B39" t="s">
        <v>5727</v>
      </c>
    </row>
    <row r="40" spans="1:2">
      <c r="A40" t="s">
        <v>2773</v>
      </c>
      <c r="B40" t="s">
        <v>5728</v>
      </c>
    </row>
    <row r="41" spans="1:2">
      <c r="A41" t="s">
        <v>3024</v>
      </c>
      <c r="B41" t="s">
        <v>5729</v>
      </c>
    </row>
    <row r="42" spans="1:2">
      <c r="A42" t="s">
        <v>3224</v>
      </c>
      <c r="B42" t="s">
        <v>5730</v>
      </c>
    </row>
    <row r="43" spans="1:2">
      <c r="A43" t="s">
        <v>3030</v>
      </c>
      <c r="B43" t="s">
        <v>5731</v>
      </c>
    </row>
    <row r="44" spans="1:2">
      <c r="A44" t="s">
        <v>4609</v>
      </c>
      <c r="B44" t="s">
        <v>5732</v>
      </c>
    </row>
    <row r="45" spans="1:2">
      <c r="A45" t="s">
        <v>3034</v>
      </c>
      <c r="B45" t="s">
        <v>5733</v>
      </c>
    </row>
    <row r="46" spans="1:2">
      <c r="A46" t="s">
        <v>3609</v>
      </c>
      <c r="B46" t="s">
        <v>5734</v>
      </c>
    </row>
    <row r="47" spans="1:2">
      <c r="A47" t="s">
        <v>3050</v>
      </c>
      <c r="B47" t="s">
        <v>5735</v>
      </c>
    </row>
    <row r="48" spans="1:2">
      <c r="A48" t="s">
        <v>2895</v>
      </c>
      <c r="B48" t="s">
        <v>5736</v>
      </c>
    </row>
    <row r="49" spans="1:2">
      <c r="A49" t="s">
        <v>743</v>
      </c>
      <c r="B49" t="s">
        <v>5737</v>
      </c>
    </row>
    <row r="50" spans="1:2">
      <c r="A50" t="s">
        <v>3046</v>
      </c>
      <c r="B50" t="s">
        <v>5738</v>
      </c>
    </row>
    <row r="51" spans="1:2">
      <c r="A51" t="s">
        <v>3118</v>
      </c>
      <c r="B51" t="s">
        <v>5739</v>
      </c>
    </row>
    <row r="52" spans="1:2">
      <c r="A52" t="s">
        <v>4768</v>
      </c>
      <c r="B52" t="s">
        <v>5740</v>
      </c>
    </row>
    <row r="53" spans="1:2">
      <c r="A53" t="s">
        <v>4790</v>
      </c>
      <c r="B53" t="s">
        <v>5741</v>
      </c>
    </row>
    <row r="54" spans="1:2">
      <c r="A54" t="s">
        <v>3070</v>
      </c>
      <c r="B54" t="s">
        <v>5742</v>
      </c>
    </row>
    <row r="55" spans="1:2">
      <c r="A55" t="s">
        <v>4424</v>
      </c>
      <c r="B55" t="s">
        <v>5743</v>
      </c>
    </row>
    <row r="56" spans="1:2">
      <c r="A56" t="s">
        <v>3499</v>
      </c>
      <c r="B56" t="s">
        <v>5744</v>
      </c>
    </row>
    <row r="57" spans="1:2">
      <c r="A57" t="s">
        <v>3378</v>
      </c>
      <c r="B57" t="s">
        <v>5745</v>
      </c>
    </row>
    <row r="58" spans="1:2">
      <c r="A58" t="s">
        <v>3461</v>
      </c>
      <c r="B58" t="s">
        <v>5746</v>
      </c>
    </row>
    <row r="59" spans="1:2">
      <c r="A59" t="s">
        <v>4400</v>
      </c>
      <c r="B59" t="s">
        <v>5747</v>
      </c>
    </row>
    <row r="60" spans="1:2">
      <c r="A60" t="s">
        <v>3048</v>
      </c>
      <c r="B60" t="s">
        <v>5748</v>
      </c>
    </row>
    <row r="61" spans="1:2">
      <c r="A61" t="s">
        <v>3679</v>
      </c>
      <c r="B61" t="s">
        <v>5749</v>
      </c>
    </row>
    <row r="62" spans="1:2">
      <c r="A62" t="s">
        <v>3342</v>
      </c>
      <c r="B62" t="s">
        <v>5750</v>
      </c>
    </row>
    <row r="63" spans="1:2">
      <c r="A63" t="s">
        <v>3204</v>
      </c>
      <c r="B63" t="s">
        <v>5751</v>
      </c>
    </row>
    <row r="64" spans="1:2">
      <c r="A64" t="s">
        <v>4581</v>
      </c>
      <c r="B64" t="s">
        <v>5752</v>
      </c>
    </row>
    <row r="65" spans="1:2">
      <c r="A65" t="s">
        <v>3060</v>
      </c>
      <c r="B65" t="s">
        <v>5753</v>
      </c>
    </row>
    <row r="66" spans="1:2">
      <c r="A66" t="s">
        <v>3066</v>
      </c>
      <c r="B66" t="s">
        <v>5754</v>
      </c>
    </row>
    <row r="67" spans="1:2">
      <c r="A67" t="s">
        <v>3232</v>
      </c>
      <c r="B67" t="s">
        <v>5755</v>
      </c>
    </row>
    <row r="68" spans="1:2">
      <c r="A68" t="s">
        <v>4436</v>
      </c>
      <c r="B68" t="s">
        <v>5756</v>
      </c>
    </row>
    <row r="69" spans="1:2">
      <c r="A69" t="s">
        <v>4882</v>
      </c>
      <c r="B69" t="s">
        <v>5757</v>
      </c>
    </row>
    <row r="70" spans="1:2">
      <c r="A70" t="s">
        <v>3547</v>
      </c>
      <c r="B70" t="s">
        <v>5758</v>
      </c>
    </row>
    <row r="71" spans="1:2">
      <c r="A71" t="s">
        <v>3336</v>
      </c>
      <c r="B71" t="s">
        <v>5759</v>
      </c>
    </row>
    <row r="72" spans="1:2">
      <c r="A72" t="s">
        <v>2675</v>
      </c>
      <c r="B72" t="s">
        <v>5760</v>
      </c>
    </row>
    <row r="73" spans="1:2">
      <c r="A73" t="s">
        <v>4448</v>
      </c>
      <c r="B73" t="s">
        <v>5761</v>
      </c>
    </row>
    <row r="74" spans="1:2">
      <c r="A74" t="s">
        <v>3593</v>
      </c>
      <c r="B74" t="s">
        <v>5762</v>
      </c>
    </row>
    <row r="75" spans="1:2">
      <c r="A75" t="s">
        <v>4709</v>
      </c>
      <c r="B75" t="s">
        <v>5763</v>
      </c>
    </row>
    <row r="76" spans="1:2">
      <c r="A76" t="s">
        <v>3595</v>
      </c>
      <c r="B76" t="s">
        <v>5764</v>
      </c>
    </row>
    <row r="77" spans="1:2">
      <c r="A77" t="s">
        <v>3116</v>
      </c>
      <c r="B77" t="s">
        <v>5765</v>
      </c>
    </row>
    <row r="78" spans="1:2">
      <c r="A78" t="s">
        <v>3052</v>
      </c>
      <c r="B78" t="s">
        <v>5766</v>
      </c>
    </row>
    <row r="79" spans="1:2">
      <c r="A79" t="s">
        <v>4794</v>
      </c>
      <c r="B79" t="s">
        <v>5767</v>
      </c>
    </row>
    <row r="80" spans="1:2">
      <c r="A80" t="s">
        <v>3056</v>
      </c>
      <c r="B80" t="s">
        <v>5768</v>
      </c>
    </row>
    <row r="81" spans="1:2">
      <c r="A81" t="s">
        <v>3074</v>
      </c>
      <c r="B81" t="s">
        <v>5769</v>
      </c>
    </row>
    <row r="82" spans="1:2">
      <c r="A82" t="s">
        <v>3128</v>
      </c>
      <c r="B82" t="s">
        <v>5770</v>
      </c>
    </row>
    <row r="83" spans="1:2">
      <c r="A83" t="s">
        <v>3471</v>
      </c>
      <c r="B83" t="s">
        <v>5771</v>
      </c>
    </row>
    <row r="84" spans="1:2">
      <c r="A84" t="s">
        <v>3004</v>
      </c>
      <c r="B84" t="s">
        <v>5772</v>
      </c>
    </row>
    <row r="85" spans="1:2">
      <c r="A85" t="s">
        <v>4396</v>
      </c>
      <c r="B85" t="s">
        <v>5773</v>
      </c>
    </row>
    <row r="86" spans="1:2">
      <c r="A86" t="s">
        <v>4215</v>
      </c>
      <c r="B86" t="s">
        <v>5774</v>
      </c>
    </row>
    <row r="87" spans="1:2">
      <c r="A87" t="s">
        <v>3124</v>
      </c>
      <c r="B87" t="s">
        <v>5775</v>
      </c>
    </row>
    <row r="88" spans="1:2">
      <c r="A88" t="s">
        <v>4464</v>
      </c>
      <c r="B88" t="s">
        <v>5776</v>
      </c>
    </row>
    <row r="89" spans="1:2">
      <c r="A89" t="s">
        <v>3080</v>
      </c>
      <c r="B89" t="s">
        <v>5777</v>
      </c>
    </row>
    <row r="90" spans="1:2">
      <c r="A90" t="s">
        <v>3186</v>
      </c>
      <c r="B90" t="s">
        <v>5778</v>
      </c>
    </row>
    <row r="91" spans="1:2">
      <c r="A91" t="s">
        <v>3597</v>
      </c>
      <c r="B91" t="s">
        <v>5779</v>
      </c>
    </row>
    <row r="92" spans="1:2">
      <c r="A92" t="s">
        <v>3058</v>
      </c>
      <c r="B92" t="s">
        <v>5780</v>
      </c>
    </row>
    <row r="93" spans="1:2">
      <c r="A93" t="s">
        <v>3495</v>
      </c>
      <c r="B93" t="s">
        <v>5781</v>
      </c>
    </row>
    <row r="94" spans="1:2">
      <c r="A94" t="s">
        <v>3489</v>
      </c>
      <c r="B94" t="s">
        <v>5782</v>
      </c>
    </row>
    <row r="95" spans="1:2">
      <c r="A95" t="s">
        <v>4611</v>
      </c>
      <c r="B95" t="s">
        <v>5783</v>
      </c>
    </row>
    <row r="96" spans="1:2">
      <c r="A96" t="s">
        <v>3220</v>
      </c>
      <c r="B96" t="s">
        <v>5784</v>
      </c>
    </row>
    <row r="97" spans="1:2">
      <c r="A97" t="s">
        <v>2579</v>
      </c>
      <c r="B97" t="s">
        <v>5785</v>
      </c>
    </row>
    <row r="98" spans="1:2">
      <c r="A98" t="s">
        <v>3517</v>
      </c>
      <c r="B98" t="s">
        <v>5786</v>
      </c>
    </row>
    <row r="99" spans="1:2">
      <c r="A99" t="s">
        <v>3557</v>
      </c>
      <c r="B99" t="s">
        <v>5787</v>
      </c>
    </row>
    <row r="100" spans="1:2">
      <c r="A100" t="s">
        <v>3475</v>
      </c>
      <c r="B100" t="s">
        <v>5788</v>
      </c>
    </row>
    <row r="101" spans="1:2">
      <c r="A101" t="s">
        <v>2793</v>
      </c>
      <c r="B101" t="s">
        <v>5789</v>
      </c>
    </row>
    <row r="102" spans="1:2">
      <c r="A102" t="s">
        <v>4420</v>
      </c>
      <c r="B102" t="s">
        <v>5790</v>
      </c>
    </row>
    <row r="103" spans="1:2">
      <c r="A103" t="s">
        <v>3078</v>
      </c>
      <c r="B103" t="s">
        <v>5791</v>
      </c>
    </row>
    <row r="104" spans="1:2">
      <c r="A104" t="s">
        <v>3084</v>
      </c>
      <c r="B104" t="s">
        <v>5792</v>
      </c>
    </row>
    <row r="105" spans="1:2">
      <c r="A105" t="s">
        <v>4631</v>
      </c>
      <c r="B105" t="s">
        <v>5793</v>
      </c>
    </row>
    <row r="106" spans="1:2">
      <c r="A106" t="s">
        <v>3310</v>
      </c>
      <c r="B106" t="s">
        <v>5794</v>
      </c>
    </row>
    <row r="107" spans="1:2">
      <c r="A107" t="s">
        <v>3400</v>
      </c>
      <c r="B107" t="s">
        <v>5795</v>
      </c>
    </row>
    <row r="108" spans="1:2">
      <c r="A108" t="s">
        <v>3613</v>
      </c>
      <c r="B108" t="s">
        <v>5796</v>
      </c>
    </row>
    <row r="109" spans="1:2">
      <c r="A109" t="s">
        <v>2828</v>
      </c>
      <c r="B109" t="s">
        <v>5797</v>
      </c>
    </row>
    <row r="110" spans="1:2">
      <c r="A110" t="s">
        <v>3122</v>
      </c>
      <c r="B110" t="s">
        <v>5798</v>
      </c>
    </row>
    <row r="111" spans="1:2">
      <c r="A111" t="s">
        <v>3234</v>
      </c>
      <c r="B111" t="s">
        <v>5799</v>
      </c>
    </row>
    <row r="112" spans="1:2">
      <c r="A112" t="s">
        <v>3012</v>
      </c>
      <c r="B112" t="s">
        <v>5800</v>
      </c>
    </row>
    <row r="113" spans="1:2">
      <c r="A113" t="s">
        <v>3354</v>
      </c>
      <c r="B113" t="s">
        <v>5801</v>
      </c>
    </row>
    <row r="114" spans="1:2">
      <c r="A114" t="s">
        <v>3491</v>
      </c>
      <c r="B114" t="s">
        <v>5802</v>
      </c>
    </row>
    <row r="115" spans="1:2">
      <c r="A115" t="s">
        <v>3565</v>
      </c>
      <c r="B115" t="s">
        <v>5803</v>
      </c>
    </row>
    <row r="116" spans="1:2">
      <c r="A116" t="s">
        <v>3314</v>
      </c>
      <c r="B116" t="s">
        <v>5804</v>
      </c>
    </row>
    <row r="117" spans="1:2">
      <c r="A117" t="s">
        <v>2783</v>
      </c>
      <c r="B117" t="s">
        <v>5805</v>
      </c>
    </row>
    <row r="118" spans="1:2">
      <c r="A118" t="s">
        <v>3194</v>
      </c>
      <c r="B118" t="s">
        <v>5806</v>
      </c>
    </row>
    <row r="119" spans="1:2">
      <c r="A119" t="s">
        <v>2952</v>
      </c>
      <c r="B119" t="s">
        <v>5807</v>
      </c>
    </row>
    <row r="120" spans="1:2">
      <c r="A120" t="s">
        <v>2801</v>
      </c>
      <c r="B120" t="s">
        <v>5808</v>
      </c>
    </row>
    <row r="121" spans="1:2">
      <c r="A121" t="s">
        <v>2785</v>
      </c>
      <c r="B121" t="s">
        <v>5809</v>
      </c>
    </row>
    <row r="122" spans="1:2">
      <c r="A122" t="s">
        <v>3569</v>
      </c>
      <c r="B122" t="s">
        <v>5810</v>
      </c>
    </row>
    <row r="123" spans="1:2">
      <c r="A123" t="s">
        <v>2777</v>
      </c>
      <c r="B123" t="s">
        <v>5811</v>
      </c>
    </row>
    <row r="124" spans="1:2">
      <c r="A124" t="s">
        <v>2795</v>
      </c>
      <c r="B124" t="s">
        <v>5812</v>
      </c>
    </row>
    <row r="125" spans="1:2">
      <c r="A125" t="s">
        <v>4802</v>
      </c>
      <c r="B125" t="s">
        <v>5813</v>
      </c>
    </row>
    <row r="126" spans="1:2">
      <c r="A126" t="s">
        <v>3072</v>
      </c>
      <c r="B126" t="s">
        <v>5814</v>
      </c>
    </row>
    <row r="127" spans="1:2">
      <c r="A127" t="s">
        <v>2781</v>
      </c>
      <c r="B127" t="s">
        <v>5815</v>
      </c>
    </row>
    <row r="128" spans="1:2">
      <c r="A128" t="s">
        <v>4804</v>
      </c>
      <c r="B128" t="s">
        <v>5816</v>
      </c>
    </row>
    <row r="129" spans="1:2">
      <c r="A129" t="s">
        <v>4402</v>
      </c>
      <c r="B129" t="s">
        <v>5817</v>
      </c>
    </row>
    <row r="130" spans="1:2">
      <c r="A130" t="s">
        <v>3406</v>
      </c>
      <c r="B130" t="s">
        <v>5818</v>
      </c>
    </row>
    <row r="131" spans="1:2">
      <c r="A131" t="s">
        <v>3521</v>
      </c>
      <c r="B131" t="s">
        <v>5819</v>
      </c>
    </row>
    <row r="132" spans="1:2">
      <c r="A132" t="s">
        <v>3567</v>
      </c>
      <c r="B132" t="s">
        <v>5820</v>
      </c>
    </row>
    <row r="133" spans="1:2">
      <c r="A133" t="s">
        <v>3196</v>
      </c>
      <c r="B133" t="s">
        <v>5821</v>
      </c>
    </row>
    <row r="134" spans="1:2">
      <c r="A134" t="s">
        <v>3708</v>
      </c>
      <c r="B134" t="s">
        <v>5822</v>
      </c>
    </row>
    <row r="135" spans="1:2">
      <c r="A135" t="s">
        <v>3082</v>
      </c>
      <c r="B135" t="s">
        <v>5823</v>
      </c>
    </row>
    <row r="136" spans="1:2">
      <c r="A136" t="s">
        <v>4217</v>
      </c>
      <c r="B136" t="s">
        <v>5824</v>
      </c>
    </row>
    <row r="137" spans="1:2">
      <c r="A137" t="s">
        <v>2572</v>
      </c>
      <c r="B137" t="s">
        <v>5825</v>
      </c>
    </row>
    <row r="138" spans="1:2">
      <c r="A138" t="s">
        <v>3126</v>
      </c>
      <c r="B138" t="s">
        <v>5826</v>
      </c>
    </row>
    <row r="139" spans="1:2">
      <c r="A139" t="s">
        <v>4446</v>
      </c>
      <c r="B139" t="s">
        <v>5827</v>
      </c>
    </row>
    <row r="140" spans="1:2">
      <c r="A140" t="s">
        <v>4458</v>
      </c>
      <c r="B140" t="s">
        <v>5828</v>
      </c>
    </row>
    <row r="141" spans="1:2">
      <c r="A141" t="s">
        <v>3386</v>
      </c>
      <c r="B141" t="s">
        <v>5829</v>
      </c>
    </row>
    <row r="142" spans="1:2">
      <c r="A142" t="s">
        <v>649</v>
      </c>
      <c r="B142" t="s">
        <v>5830</v>
      </c>
    </row>
    <row r="143" spans="1:2">
      <c r="A143" t="s">
        <v>4484</v>
      </c>
      <c r="B143" t="s">
        <v>5831</v>
      </c>
    </row>
    <row r="144" spans="1:2">
      <c r="A144" t="s">
        <v>3607</v>
      </c>
      <c r="B144" t="s">
        <v>5832</v>
      </c>
    </row>
    <row r="145" spans="1:2">
      <c r="A145" t="s">
        <v>3202</v>
      </c>
      <c r="B145" t="s">
        <v>5833</v>
      </c>
    </row>
    <row r="146" spans="1:2">
      <c r="A146" t="s">
        <v>2799</v>
      </c>
      <c r="B146" t="s">
        <v>5834</v>
      </c>
    </row>
    <row r="147" spans="1:2">
      <c r="A147" t="s">
        <v>2597</v>
      </c>
      <c r="B147" t="s">
        <v>5835</v>
      </c>
    </row>
    <row r="148" spans="1:2">
      <c r="A148" t="s">
        <v>3076</v>
      </c>
      <c r="B148" t="s">
        <v>5836</v>
      </c>
    </row>
    <row r="149" spans="1:2">
      <c r="A149" t="s">
        <v>2787</v>
      </c>
      <c r="B149" t="s">
        <v>5837</v>
      </c>
    </row>
    <row r="150" spans="1:2">
      <c r="A150" t="s">
        <v>3465</v>
      </c>
      <c r="B150" t="s">
        <v>5838</v>
      </c>
    </row>
    <row r="151" spans="1:2">
      <c r="A151" t="s">
        <v>2877</v>
      </c>
      <c r="B151" t="s">
        <v>5839</v>
      </c>
    </row>
    <row r="152" spans="1:2">
      <c r="A152" t="s">
        <v>4800</v>
      </c>
      <c r="B152" t="s">
        <v>5840</v>
      </c>
    </row>
    <row r="153" spans="1:2">
      <c r="A153" t="s">
        <v>3288</v>
      </c>
      <c r="B153" t="s">
        <v>5841</v>
      </c>
    </row>
    <row r="154" spans="1:2">
      <c r="A154" t="s">
        <v>3675</v>
      </c>
      <c r="B154" t="s">
        <v>5842</v>
      </c>
    </row>
    <row r="155" spans="1:2">
      <c r="A155" t="s">
        <v>2775</v>
      </c>
      <c r="B155" t="s">
        <v>5843</v>
      </c>
    </row>
    <row r="156" spans="1:2">
      <c r="A156" t="s">
        <v>4404</v>
      </c>
      <c r="B156" t="s">
        <v>5844</v>
      </c>
    </row>
    <row r="157" spans="1:2">
      <c r="A157" t="s">
        <v>3366</v>
      </c>
      <c r="B157" t="s">
        <v>5845</v>
      </c>
    </row>
    <row r="158" spans="1:2">
      <c r="A158" t="s">
        <v>4223</v>
      </c>
      <c r="B158" t="s">
        <v>5846</v>
      </c>
    </row>
    <row r="159" spans="1:2">
      <c r="A159" t="s">
        <v>3032</v>
      </c>
      <c r="B159" t="s">
        <v>5847</v>
      </c>
    </row>
    <row r="160" spans="1:2">
      <c r="A160" t="s">
        <v>4655</v>
      </c>
      <c r="B160" t="s">
        <v>5848</v>
      </c>
    </row>
    <row r="161" spans="1:2">
      <c r="A161" t="s">
        <v>4643</v>
      </c>
      <c r="B161" t="s">
        <v>5849</v>
      </c>
    </row>
    <row r="162" spans="1:2">
      <c r="A162" t="s">
        <v>704</v>
      </c>
      <c r="B162" t="s">
        <v>5850</v>
      </c>
    </row>
    <row r="163" spans="1:2">
      <c r="A163" t="s">
        <v>3092</v>
      </c>
      <c r="B163" t="s">
        <v>5851</v>
      </c>
    </row>
    <row r="164" spans="1:2">
      <c r="A164" t="s">
        <v>2881</v>
      </c>
      <c r="B164" t="s">
        <v>5852</v>
      </c>
    </row>
    <row r="165" spans="1:2">
      <c r="A165" t="s">
        <v>4593</v>
      </c>
      <c r="B165" t="s">
        <v>5853</v>
      </c>
    </row>
    <row r="166" spans="1:2">
      <c r="A166" t="s">
        <v>2990</v>
      </c>
      <c r="B166" t="s">
        <v>5854</v>
      </c>
    </row>
    <row r="167" spans="1:2">
      <c r="A167" t="s">
        <v>3410</v>
      </c>
      <c r="B167" t="s">
        <v>5855</v>
      </c>
    </row>
    <row r="168" spans="1:2">
      <c r="A168" t="s">
        <v>2970</v>
      </c>
      <c r="B168" t="s">
        <v>5856</v>
      </c>
    </row>
    <row r="169" spans="1:2">
      <c r="A169" t="s">
        <v>3042</v>
      </c>
      <c r="B169" t="s">
        <v>5857</v>
      </c>
    </row>
    <row r="170" spans="1:2">
      <c r="A170" t="s">
        <v>2982</v>
      </c>
      <c r="B170" t="s">
        <v>5858</v>
      </c>
    </row>
    <row r="171" spans="1:2">
      <c r="A171" t="s">
        <v>3114</v>
      </c>
      <c r="B171" t="s">
        <v>5859</v>
      </c>
    </row>
    <row r="172" spans="1:2">
      <c r="A172" t="s">
        <v>4221</v>
      </c>
      <c r="B172" t="s">
        <v>5860</v>
      </c>
    </row>
    <row r="173" spans="1:2">
      <c r="A173" t="s">
        <v>3190</v>
      </c>
      <c r="B173" t="s">
        <v>5861</v>
      </c>
    </row>
    <row r="174" spans="1:2">
      <c r="A174" t="s">
        <v>4645</v>
      </c>
      <c r="B174" t="s">
        <v>5862</v>
      </c>
    </row>
    <row r="175" spans="1:2">
      <c r="A175" t="s">
        <v>3525</v>
      </c>
      <c r="B175" t="s">
        <v>5863</v>
      </c>
    </row>
    <row r="176" spans="1:2">
      <c r="A176" t="s">
        <v>3044</v>
      </c>
      <c r="B176" t="s">
        <v>5864</v>
      </c>
    </row>
    <row r="177" spans="1:2">
      <c r="A177" t="s">
        <v>3300</v>
      </c>
      <c r="B177" t="s">
        <v>5865</v>
      </c>
    </row>
    <row r="178" spans="1:2">
      <c r="A178" t="s">
        <v>4219</v>
      </c>
      <c r="B178" t="s">
        <v>5866</v>
      </c>
    </row>
    <row r="179" spans="1:2">
      <c r="A179" t="s">
        <v>717</v>
      </c>
      <c r="B179" t="s">
        <v>5867</v>
      </c>
    </row>
    <row r="180" spans="1:2">
      <c r="A180" t="s">
        <v>3677</v>
      </c>
      <c r="B180" t="s">
        <v>5868</v>
      </c>
    </row>
    <row r="181" spans="1:2">
      <c r="A181" t="s">
        <v>2791</v>
      </c>
      <c r="B181" t="s">
        <v>5869</v>
      </c>
    </row>
    <row r="182" spans="1:2">
      <c r="A182" t="s">
        <v>4661</v>
      </c>
      <c r="B182" t="s">
        <v>5870</v>
      </c>
    </row>
    <row r="183" spans="1:2">
      <c r="A183" t="s">
        <v>3192</v>
      </c>
      <c r="B183" t="s">
        <v>5871</v>
      </c>
    </row>
    <row r="184" spans="1:2">
      <c r="A184" t="s">
        <v>2883</v>
      </c>
      <c r="B184" t="s">
        <v>5872</v>
      </c>
    </row>
    <row r="185" spans="1:2">
      <c r="A185" t="s">
        <v>3435</v>
      </c>
      <c r="B185" t="s">
        <v>5873</v>
      </c>
    </row>
    <row r="186" spans="1:2">
      <c r="A186" t="s">
        <v>4268</v>
      </c>
      <c r="B186" t="s">
        <v>5874</v>
      </c>
    </row>
    <row r="187" spans="1:2">
      <c r="A187" t="s">
        <v>2548</v>
      </c>
      <c r="B187" t="s">
        <v>5875</v>
      </c>
    </row>
    <row r="188" spans="1:2">
      <c r="A188" t="s">
        <v>2988</v>
      </c>
      <c r="B188" t="s">
        <v>5876</v>
      </c>
    </row>
    <row r="189" spans="1:2">
      <c r="A189" t="s">
        <v>4432</v>
      </c>
      <c r="B189" t="s">
        <v>5877</v>
      </c>
    </row>
    <row r="190" spans="1:2">
      <c r="A190" t="s">
        <v>3312</v>
      </c>
      <c r="B190" t="s">
        <v>5878</v>
      </c>
    </row>
    <row r="191" spans="1:2">
      <c r="A191" t="s">
        <v>3026</v>
      </c>
      <c r="B191" t="s">
        <v>5879</v>
      </c>
    </row>
    <row r="192" spans="1:2">
      <c r="A192" t="s">
        <v>4516</v>
      </c>
      <c r="B192" t="s">
        <v>5880</v>
      </c>
    </row>
    <row r="193" spans="1:2">
      <c r="A193" t="s">
        <v>4283</v>
      </c>
      <c r="B193" t="s">
        <v>5881</v>
      </c>
    </row>
    <row r="194" spans="1:2">
      <c r="A194" t="s">
        <v>4350</v>
      </c>
      <c r="B194" t="s">
        <v>5882</v>
      </c>
    </row>
    <row r="195" spans="1:2">
      <c r="A195" t="s">
        <v>2467</v>
      </c>
      <c r="B195" t="s">
        <v>5883</v>
      </c>
    </row>
    <row r="196" spans="1:2">
      <c r="A196" t="s">
        <v>4522</v>
      </c>
      <c r="B196" t="s">
        <v>5884</v>
      </c>
    </row>
    <row r="197" spans="1:2">
      <c r="A197" t="s">
        <v>2896</v>
      </c>
      <c r="B197" t="s">
        <v>5885</v>
      </c>
    </row>
    <row r="198" spans="1:2">
      <c r="A198" t="s">
        <v>2980</v>
      </c>
      <c r="B198" t="s">
        <v>5886</v>
      </c>
    </row>
    <row r="199" spans="1:2">
      <c r="A199" t="s">
        <v>4422</v>
      </c>
      <c r="B199" t="s">
        <v>5887</v>
      </c>
    </row>
    <row r="200" spans="1:2">
      <c r="A200" t="s">
        <v>4362</v>
      </c>
      <c r="B200" t="s">
        <v>5888</v>
      </c>
    </row>
    <row r="201" spans="1:2">
      <c r="A201" t="s">
        <v>4322</v>
      </c>
      <c r="B201" t="s">
        <v>5889</v>
      </c>
    </row>
    <row r="202" spans="1:2">
      <c r="A202" t="s">
        <v>4734</v>
      </c>
      <c r="B202" t="s">
        <v>5890</v>
      </c>
    </row>
    <row r="203" spans="1:2">
      <c r="A203" t="s">
        <v>4211</v>
      </c>
      <c r="B203" t="s">
        <v>5891</v>
      </c>
    </row>
    <row r="204" spans="1:2">
      <c r="A204" t="s">
        <v>2740</v>
      </c>
      <c r="B204" t="s">
        <v>5892</v>
      </c>
    </row>
    <row r="205" spans="1:2">
      <c r="A205" t="s">
        <v>2452</v>
      </c>
      <c r="B205" t="s">
        <v>5893</v>
      </c>
    </row>
    <row r="206" spans="1:2">
      <c r="A206" t="s">
        <v>4854</v>
      </c>
      <c r="B206" t="s">
        <v>5894</v>
      </c>
    </row>
    <row r="207" spans="1:2">
      <c r="A207" t="s">
        <v>4270</v>
      </c>
      <c r="B207" t="s">
        <v>5895</v>
      </c>
    </row>
    <row r="208" spans="1:2">
      <c r="A208" t="s">
        <v>2460</v>
      </c>
      <c r="B208" t="s">
        <v>5896</v>
      </c>
    </row>
    <row r="209" spans="1:2">
      <c r="A209" t="s">
        <v>3659</v>
      </c>
      <c r="B209" t="s">
        <v>5897</v>
      </c>
    </row>
    <row r="210" spans="1:2">
      <c r="A210" t="s">
        <v>2543</v>
      </c>
      <c r="B210" t="s">
        <v>5898</v>
      </c>
    </row>
    <row r="211" spans="1:2">
      <c r="A211" t="s">
        <v>2438</v>
      </c>
      <c r="B211" t="s">
        <v>5899</v>
      </c>
    </row>
    <row r="212" spans="1:2">
      <c r="A212" t="s">
        <v>3008</v>
      </c>
      <c r="B212" t="s">
        <v>5900</v>
      </c>
    </row>
    <row r="213" spans="1:2">
      <c r="A213" t="s">
        <v>2769</v>
      </c>
      <c r="B213" t="s">
        <v>5901</v>
      </c>
    </row>
    <row r="214" spans="1:2">
      <c r="A214" t="s">
        <v>3166</v>
      </c>
      <c r="B214" t="s">
        <v>5902</v>
      </c>
    </row>
    <row r="215" spans="1:2">
      <c r="A215" t="s">
        <v>4452</v>
      </c>
      <c r="B215" t="s">
        <v>5903</v>
      </c>
    </row>
    <row r="216" spans="1:2">
      <c r="A216" t="s">
        <v>4633</v>
      </c>
      <c r="B216" t="s">
        <v>5904</v>
      </c>
    </row>
    <row r="217" spans="1:2">
      <c r="A217" t="s">
        <v>3096</v>
      </c>
      <c r="B217" t="s">
        <v>5905</v>
      </c>
    </row>
    <row r="218" spans="1:2">
      <c r="A218" t="s">
        <v>2994</v>
      </c>
      <c r="B218" t="s">
        <v>5906</v>
      </c>
    </row>
    <row r="219" spans="1:2">
      <c r="A219" t="s">
        <v>4426</v>
      </c>
      <c r="B219" t="s">
        <v>5907</v>
      </c>
    </row>
    <row r="220" spans="1:2">
      <c r="A220" t="s">
        <v>725</v>
      </c>
      <c r="B220" t="s">
        <v>5908</v>
      </c>
    </row>
    <row r="221" spans="1:2">
      <c r="A221" t="s">
        <v>2756</v>
      </c>
      <c r="B221" t="s">
        <v>5909</v>
      </c>
    </row>
    <row r="222" spans="1:2">
      <c r="A222" t="s">
        <v>4406</v>
      </c>
      <c r="B222" t="s">
        <v>5910</v>
      </c>
    </row>
    <row r="223" spans="1:2">
      <c r="A223" t="s">
        <v>4870</v>
      </c>
      <c r="B223" t="s">
        <v>5911</v>
      </c>
    </row>
    <row r="224" spans="1:2">
      <c r="A224" t="s">
        <v>4681</v>
      </c>
      <c r="B224" t="s">
        <v>5912</v>
      </c>
    </row>
    <row r="225" spans="1:2">
      <c r="A225" t="s">
        <v>3054</v>
      </c>
      <c r="B225" t="s">
        <v>5913</v>
      </c>
    </row>
    <row r="226" spans="1:2">
      <c r="A226" t="s">
        <v>3685</v>
      </c>
      <c r="B226" t="s">
        <v>5914</v>
      </c>
    </row>
    <row r="227" spans="1:2">
      <c r="A227" t="s">
        <v>4687</v>
      </c>
      <c r="B227" t="s">
        <v>5915</v>
      </c>
    </row>
    <row r="228" spans="1:2">
      <c r="A228" t="s">
        <v>3120</v>
      </c>
      <c r="B228" t="s">
        <v>5916</v>
      </c>
    </row>
    <row r="229" spans="1:2">
      <c r="A229" t="s">
        <v>2849</v>
      </c>
      <c r="B229" t="s">
        <v>5917</v>
      </c>
    </row>
    <row r="230" spans="1:2">
      <c r="A230" t="s">
        <v>4506</v>
      </c>
      <c r="B230" t="s">
        <v>5918</v>
      </c>
    </row>
    <row r="231" spans="1:2">
      <c r="A231" t="s">
        <v>4814</v>
      </c>
      <c r="B231" t="s">
        <v>5919</v>
      </c>
    </row>
    <row r="232" spans="1:2">
      <c r="A232" t="s">
        <v>4852</v>
      </c>
      <c r="B232" t="s">
        <v>5920</v>
      </c>
    </row>
    <row r="233" spans="1:2">
      <c r="A233" t="s">
        <v>4776</v>
      </c>
      <c r="B233" t="s">
        <v>5921</v>
      </c>
    </row>
    <row r="234" spans="1:2">
      <c r="A234" t="s">
        <v>3198</v>
      </c>
      <c r="B234" t="s">
        <v>5922</v>
      </c>
    </row>
    <row r="235" spans="1:2">
      <c r="A235" t="s">
        <v>3637</v>
      </c>
      <c r="B235" t="s">
        <v>5923</v>
      </c>
    </row>
    <row r="236" spans="1:2">
      <c r="A236" t="s">
        <v>4848</v>
      </c>
      <c r="B236" t="s">
        <v>5924</v>
      </c>
    </row>
    <row r="237" spans="1:2">
      <c r="A237" t="s">
        <v>706</v>
      </c>
      <c r="B237" t="s">
        <v>5925</v>
      </c>
    </row>
    <row r="238" spans="1:2">
      <c r="A238" t="s">
        <v>3064</v>
      </c>
      <c r="B238" t="s">
        <v>5926</v>
      </c>
    </row>
    <row r="239" spans="1:2">
      <c r="A239" t="s">
        <v>4550</v>
      </c>
      <c r="B239" t="s">
        <v>5927</v>
      </c>
    </row>
    <row r="240" spans="1:2">
      <c r="A240" t="s">
        <v>3226</v>
      </c>
      <c r="B240" t="s">
        <v>5928</v>
      </c>
    </row>
    <row r="241" spans="1:2">
      <c r="A241" t="s">
        <v>4796</v>
      </c>
      <c r="B241" t="s">
        <v>5929</v>
      </c>
    </row>
    <row r="242" spans="1:2">
      <c r="A242" t="s">
        <v>3302</v>
      </c>
      <c r="B242" t="s">
        <v>5930</v>
      </c>
    </row>
    <row r="243" spans="1:2">
      <c r="A243" t="s">
        <v>3130</v>
      </c>
      <c r="B243" t="s">
        <v>5931</v>
      </c>
    </row>
    <row r="244" spans="1:2">
      <c r="A244" t="s">
        <v>4482</v>
      </c>
      <c r="B244" t="s">
        <v>5932</v>
      </c>
    </row>
    <row r="245" spans="1:2">
      <c r="A245" t="s">
        <v>4338</v>
      </c>
      <c r="B245" t="s">
        <v>5933</v>
      </c>
    </row>
    <row r="246" spans="1:2">
      <c r="A246" t="s">
        <v>4282</v>
      </c>
      <c r="B246" t="s">
        <v>5934</v>
      </c>
    </row>
    <row r="247" spans="1:2">
      <c r="A247" t="s">
        <v>2520</v>
      </c>
      <c r="B247" t="s">
        <v>5935</v>
      </c>
    </row>
    <row r="248" spans="1:2">
      <c r="A248" t="s">
        <v>4318</v>
      </c>
      <c r="B248" t="s">
        <v>5936</v>
      </c>
    </row>
    <row r="249" spans="1:2">
      <c r="A249" t="s">
        <v>4332</v>
      </c>
      <c r="B249" t="s">
        <v>5937</v>
      </c>
    </row>
    <row r="250" spans="1:2">
      <c r="A250" t="s">
        <v>3713</v>
      </c>
      <c r="B250" t="s">
        <v>5938</v>
      </c>
    </row>
    <row r="251" spans="1:2">
      <c r="A251" t="s">
        <v>2414</v>
      </c>
      <c r="B251" t="s">
        <v>5939</v>
      </c>
    </row>
    <row r="252" spans="1:2">
      <c r="A252" t="s">
        <v>4583</v>
      </c>
      <c r="B252" t="s">
        <v>5940</v>
      </c>
    </row>
    <row r="253" spans="1:2">
      <c r="A253" t="s">
        <v>3268</v>
      </c>
      <c r="B253" t="s">
        <v>5941</v>
      </c>
    </row>
    <row r="254" spans="1:2">
      <c r="A254" t="s">
        <v>4579</v>
      </c>
      <c r="B254" t="s">
        <v>5942</v>
      </c>
    </row>
    <row r="255" spans="1:2">
      <c r="A255" t="s">
        <v>3028</v>
      </c>
      <c r="B255" t="s">
        <v>5943</v>
      </c>
    </row>
    <row r="256" spans="1:2">
      <c r="A256" t="s">
        <v>3014</v>
      </c>
      <c r="B256" t="s">
        <v>5944</v>
      </c>
    </row>
    <row r="257" spans="1:2">
      <c r="A257" t="s">
        <v>3579</v>
      </c>
      <c r="B257" t="s">
        <v>5945</v>
      </c>
    </row>
    <row r="258" spans="1:2">
      <c r="A258" t="s">
        <v>3589</v>
      </c>
      <c r="B258" t="s">
        <v>5946</v>
      </c>
    </row>
    <row r="259" spans="1:2">
      <c r="A259" t="s">
        <v>3647</v>
      </c>
      <c r="B259" t="s">
        <v>5947</v>
      </c>
    </row>
    <row r="260" spans="1:2">
      <c r="A260" t="s">
        <v>4213</v>
      </c>
      <c r="B260" t="s">
        <v>5948</v>
      </c>
    </row>
    <row r="261" spans="1:2">
      <c r="A261" t="s">
        <v>4577</v>
      </c>
      <c r="B261" t="s">
        <v>5949</v>
      </c>
    </row>
    <row r="262" spans="1:2">
      <c r="A262" t="s">
        <v>3423</v>
      </c>
      <c r="B262" t="s">
        <v>5950</v>
      </c>
    </row>
    <row r="263" spans="1:2">
      <c r="A263" t="s">
        <v>4530</v>
      </c>
      <c r="B263" t="s">
        <v>5951</v>
      </c>
    </row>
    <row r="264" spans="1:2">
      <c r="A264" t="s">
        <v>3038</v>
      </c>
      <c r="B264" t="s">
        <v>5952</v>
      </c>
    </row>
    <row r="265" spans="1:2">
      <c r="A265" t="s">
        <v>3332</v>
      </c>
      <c r="B265" t="s">
        <v>5953</v>
      </c>
    </row>
    <row r="266" spans="1:2">
      <c r="A266" t="s">
        <v>2533</v>
      </c>
      <c r="B266" t="s">
        <v>5954</v>
      </c>
    </row>
    <row r="267" spans="1:2">
      <c r="A267" t="s">
        <v>3316</v>
      </c>
      <c r="B267" t="s">
        <v>5955</v>
      </c>
    </row>
    <row r="268" spans="1:2">
      <c r="A268" t="s">
        <v>4850</v>
      </c>
      <c r="B268" t="s">
        <v>5956</v>
      </c>
    </row>
    <row r="269" spans="1:2">
      <c r="A269" t="s">
        <v>3086</v>
      </c>
      <c r="B269" t="s">
        <v>5957</v>
      </c>
    </row>
    <row r="270" spans="1:2">
      <c r="A270" t="s">
        <v>2442</v>
      </c>
      <c r="B270" t="s">
        <v>5958</v>
      </c>
    </row>
    <row r="271" spans="1:2">
      <c r="A271" t="s">
        <v>4440</v>
      </c>
      <c r="B271" t="s">
        <v>5959</v>
      </c>
    </row>
    <row r="272" spans="1:2">
      <c r="A272" t="s">
        <v>4601</v>
      </c>
      <c r="B272" t="s">
        <v>5960</v>
      </c>
    </row>
    <row r="273" spans="1:2">
      <c r="A273" t="s">
        <v>4408</v>
      </c>
      <c r="B273" t="s">
        <v>5961</v>
      </c>
    </row>
    <row r="274" spans="1:2">
      <c r="A274" t="s">
        <v>3376</v>
      </c>
      <c r="B274" t="s">
        <v>5962</v>
      </c>
    </row>
    <row r="275" spans="1:2">
      <c r="A275" t="s">
        <v>4637</v>
      </c>
      <c r="B275" t="s">
        <v>5963</v>
      </c>
    </row>
    <row r="276" spans="1:2">
      <c r="A276" t="s">
        <v>4480</v>
      </c>
      <c r="B276" t="s">
        <v>5964</v>
      </c>
    </row>
    <row r="277" spans="1:2">
      <c r="A277" t="s">
        <v>3515</v>
      </c>
      <c r="B277" t="s">
        <v>5965</v>
      </c>
    </row>
    <row r="278" spans="1:2">
      <c r="A278" t="s">
        <v>4876</v>
      </c>
      <c r="B278" t="s">
        <v>5966</v>
      </c>
    </row>
    <row r="279" spans="1:2">
      <c r="A279" t="s">
        <v>3523</v>
      </c>
      <c r="B279" t="s">
        <v>5967</v>
      </c>
    </row>
    <row r="280" spans="1:2">
      <c r="A280" t="s">
        <v>2430</v>
      </c>
      <c r="B280" t="s">
        <v>5968</v>
      </c>
    </row>
    <row r="281" spans="1:2">
      <c r="A281" t="s">
        <v>4292</v>
      </c>
      <c r="B281" t="s">
        <v>5969</v>
      </c>
    </row>
    <row r="282" spans="1:2">
      <c r="A282" t="s">
        <v>4697</v>
      </c>
      <c r="B282" t="s">
        <v>5970</v>
      </c>
    </row>
    <row r="283" spans="1:2">
      <c r="A283" t="s">
        <v>4414</v>
      </c>
      <c r="B283" t="s">
        <v>5971</v>
      </c>
    </row>
    <row r="284" spans="1:2">
      <c r="A284" t="s">
        <v>2554</v>
      </c>
      <c r="B284" t="s">
        <v>5972</v>
      </c>
    </row>
    <row r="285" spans="1:2">
      <c r="A285" t="s">
        <v>2789</v>
      </c>
      <c r="B285" t="s">
        <v>5973</v>
      </c>
    </row>
    <row r="286" spans="1:2">
      <c r="A286" t="s">
        <v>4380</v>
      </c>
      <c r="B286" t="s">
        <v>5974</v>
      </c>
    </row>
    <row r="287" spans="1:2">
      <c r="A287" t="s">
        <v>2591</v>
      </c>
      <c r="B287" t="s">
        <v>5975</v>
      </c>
    </row>
    <row r="288" spans="1:2">
      <c r="A288" t="s">
        <v>2420</v>
      </c>
      <c r="B288" t="s">
        <v>5976</v>
      </c>
    </row>
    <row r="289" spans="1:2">
      <c r="A289" t="s">
        <v>3463</v>
      </c>
      <c r="B289" t="s">
        <v>5977</v>
      </c>
    </row>
    <row r="290" spans="1:2">
      <c r="A290" t="s">
        <v>2531</v>
      </c>
      <c r="B290" t="s">
        <v>5978</v>
      </c>
    </row>
    <row r="291" spans="1:2">
      <c r="A291" t="s">
        <v>4866</v>
      </c>
      <c r="B291" t="s">
        <v>5979</v>
      </c>
    </row>
    <row r="292" spans="1:2">
      <c r="A292" t="s">
        <v>1969</v>
      </c>
      <c r="B292" t="s">
        <v>5980</v>
      </c>
    </row>
    <row r="293" spans="1:2">
      <c r="A293" t="s">
        <v>1451</v>
      </c>
      <c r="B293" t="s">
        <v>5981</v>
      </c>
    </row>
    <row r="294" spans="1:2">
      <c r="A294" t="s">
        <v>1522</v>
      </c>
      <c r="B294" t="s">
        <v>5982</v>
      </c>
    </row>
    <row r="295" spans="1:2">
      <c r="A295" t="s">
        <v>1865</v>
      </c>
      <c r="B295" t="s">
        <v>5983</v>
      </c>
    </row>
    <row r="296" spans="1:2">
      <c r="A296" t="s">
        <v>1021</v>
      </c>
      <c r="B296" t="s">
        <v>5984</v>
      </c>
    </row>
    <row r="297" spans="1:2">
      <c r="A297" t="s">
        <v>1981</v>
      </c>
      <c r="B297" t="s">
        <v>5985</v>
      </c>
    </row>
    <row r="298" spans="1:2">
      <c r="A298" t="s">
        <v>4657</v>
      </c>
      <c r="B298" t="s">
        <v>5986</v>
      </c>
    </row>
    <row r="299" spans="1:2">
      <c r="A299" t="s">
        <v>2168</v>
      </c>
      <c r="B299" t="s">
        <v>5987</v>
      </c>
    </row>
    <row r="300" spans="1:2">
      <c r="A300" t="s">
        <v>1484</v>
      </c>
      <c r="B300" t="s">
        <v>5988</v>
      </c>
    </row>
    <row r="301" spans="1:2">
      <c r="A301" t="s">
        <v>2047</v>
      </c>
      <c r="B301" t="s">
        <v>5989</v>
      </c>
    </row>
    <row r="302" spans="1:2">
      <c r="A302" t="s">
        <v>1023</v>
      </c>
      <c r="B302" t="s">
        <v>5990</v>
      </c>
    </row>
    <row r="303" spans="1:2">
      <c r="A303" t="s">
        <v>1399</v>
      </c>
      <c r="B303" t="s">
        <v>5991</v>
      </c>
    </row>
    <row r="304" spans="1:2">
      <c r="A304" t="s">
        <v>967</v>
      </c>
      <c r="B304" t="s">
        <v>5992</v>
      </c>
    </row>
    <row r="305" spans="1:2">
      <c r="A305" t="s">
        <v>4651</v>
      </c>
      <c r="B305" t="s">
        <v>5993</v>
      </c>
    </row>
    <row r="306" spans="1:2">
      <c r="A306" t="s">
        <v>1883</v>
      </c>
      <c r="B306" t="s">
        <v>5994</v>
      </c>
    </row>
    <row r="307" spans="1:2">
      <c r="A307" t="s">
        <v>1917</v>
      </c>
      <c r="B307" t="s">
        <v>5995</v>
      </c>
    </row>
    <row r="308" spans="1:2">
      <c r="A308" t="s">
        <v>2323</v>
      </c>
      <c r="B308" t="s">
        <v>5996</v>
      </c>
    </row>
    <row r="309" spans="1:2">
      <c r="A309" t="s">
        <v>2233</v>
      </c>
      <c r="B309" t="s">
        <v>5997</v>
      </c>
    </row>
    <row r="310" spans="1:2">
      <c r="A310" t="s">
        <v>1119</v>
      </c>
      <c r="B310" t="s">
        <v>5998</v>
      </c>
    </row>
    <row r="311" spans="1:2">
      <c r="A311" t="s">
        <v>1861</v>
      </c>
      <c r="B311" t="s">
        <v>5999</v>
      </c>
    </row>
    <row r="312" spans="1:2">
      <c r="A312" t="s">
        <v>2885</v>
      </c>
      <c r="B312" t="s">
        <v>6000</v>
      </c>
    </row>
    <row r="313" spans="1:2">
      <c r="A313" t="s">
        <v>1530</v>
      </c>
      <c r="B313" t="s">
        <v>6001</v>
      </c>
    </row>
    <row r="314" spans="1:2">
      <c r="A314" t="s">
        <v>1260</v>
      </c>
      <c r="B314" t="s">
        <v>6002</v>
      </c>
    </row>
    <row r="315" spans="1:2">
      <c r="A315" t="s">
        <v>4494</v>
      </c>
      <c r="B315" t="s">
        <v>6003</v>
      </c>
    </row>
    <row r="316" spans="1:2">
      <c r="A316" t="s">
        <v>952</v>
      </c>
      <c r="B316" t="s">
        <v>6004</v>
      </c>
    </row>
    <row r="317" spans="1:2">
      <c r="A317" t="s">
        <v>2379</v>
      </c>
      <c r="B317" t="s">
        <v>6005</v>
      </c>
    </row>
    <row r="318" spans="1:2">
      <c r="A318" t="s">
        <v>3487</v>
      </c>
      <c r="B318" t="s">
        <v>6006</v>
      </c>
    </row>
    <row r="319" spans="1:2">
      <c r="A319" t="s">
        <v>3238</v>
      </c>
      <c r="B319" t="s">
        <v>6007</v>
      </c>
    </row>
    <row r="320" spans="1:2">
      <c r="A320" t="s">
        <v>973</v>
      </c>
      <c r="B320" t="s">
        <v>6008</v>
      </c>
    </row>
    <row r="321" spans="1:2">
      <c r="A321" t="s">
        <v>2841</v>
      </c>
      <c r="B321" t="s">
        <v>6009</v>
      </c>
    </row>
    <row r="322" spans="1:2">
      <c r="A322" t="s">
        <v>4490</v>
      </c>
      <c r="B322" t="s">
        <v>6010</v>
      </c>
    </row>
    <row r="323" spans="1:2">
      <c r="A323" t="s">
        <v>3216</v>
      </c>
      <c r="B323" t="s">
        <v>6011</v>
      </c>
    </row>
    <row r="324" spans="1:2">
      <c r="A324" t="s">
        <v>4520</v>
      </c>
      <c r="B324" t="s">
        <v>6012</v>
      </c>
    </row>
    <row r="325" spans="1:2">
      <c r="A325" t="s">
        <v>919</v>
      </c>
      <c r="B325" t="s">
        <v>6013</v>
      </c>
    </row>
    <row r="326" spans="1:2">
      <c r="A326" t="s">
        <v>1907</v>
      </c>
      <c r="B326" t="s">
        <v>6014</v>
      </c>
    </row>
    <row r="327" spans="1:2">
      <c r="A327" t="s">
        <v>3710</v>
      </c>
      <c r="B327" t="s">
        <v>6015</v>
      </c>
    </row>
    <row r="328" spans="1:2">
      <c r="A328" t="s">
        <v>859</v>
      </c>
      <c r="B328" t="s">
        <v>6016</v>
      </c>
    </row>
    <row r="329" spans="1:2">
      <c r="A329" t="s">
        <v>1443</v>
      </c>
      <c r="B329" t="s">
        <v>6017</v>
      </c>
    </row>
    <row r="330" spans="1:2">
      <c r="A330" t="s">
        <v>1365</v>
      </c>
      <c r="B330" t="s">
        <v>6018</v>
      </c>
    </row>
    <row r="331" spans="1:2">
      <c r="A331" t="s">
        <v>1635</v>
      </c>
      <c r="B331" t="s">
        <v>6019</v>
      </c>
    </row>
    <row r="332" spans="1:2">
      <c r="A332" t="s">
        <v>1009</v>
      </c>
      <c r="B332" t="s">
        <v>6020</v>
      </c>
    </row>
    <row r="333" spans="1:2">
      <c r="A333" t="s">
        <v>4416</v>
      </c>
      <c r="B333" t="s">
        <v>6021</v>
      </c>
    </row>
    <row r="334" spans="1:2">
      <c r="A334" t="s">
        <v>4438</v>
      </c>
      <c r="B334" t="s">
        <v>6022</v>
      </c>
    </row>
    <row r="335" spans="1:2">
      <c r="A335" t="s">
        <v>1408</v>
      </c>
      <c r="B335" t="s">
        <v>6023</v>
      </c>
    </row>
    <row r="336" spans="1:2">
      <c r="A336" t="s">
        <v>3615</v>
      </c>
      <c r="B336" t="s">
        <v>6024</v>
      </c>
    </row>
    <row r="337" spans="1:2">
      <c r="A337" t="s">
        <v>2089</v>
      </c>
      <c r="B337" t="s">
        <v>6025</v>
      </c>
    </row>
    <row r="338" spans="1:2">
      <c r="A338" t="s">
        <v>4546</v>
      </c>
      <c r="B338" t="s">
        <v>6026</v>
      </c>
    </row>
    <row r="339" spans="1:2">
      <c r="A339" t="s">
        <v>4558</v>
      </c>
      <c r="B339" t="s">
        <v>6027</v>
      </c>
    </row>
    <row r="340" spans="1:2">
      <c r="A340" t="s">
        <v>4296</v>
      </c>
      <c r="B340" t="s">
        <v>6028</v>
      </c>
    </row>
    <row r="341" spans="1:2">
      <c r="A341" t="s">
        <v>1315</v>
      </c>
      <c r="B341" t="s">
        <v>6029</v>
      </c>
    </row>
    <row r="342" spans="1:2">
      <c r="A342" t="s">
        <v>923</v>
      </c>
      <c r="B342" t="s">
        <v>6030</v>
      </c>
    </row>
    <row r="343" spans="1:2">
      <c r="A343" t="s">
        <v>1947</v>
      </c>
      <c r="B343" t="s">
        <v>6031</v>
      </c>
    </row>
    <row r="344" spans="1:2">
      <c r="A344" t="s">
        <v>1092</v>
      </c>
      <c r="B344" t="s">
        <v>6032</v>
      </c>
    </row>
    <row r="345" spans="1:2">
      <c r="A345" t="s">
        <v>2067</v>
      </c>
      <c r="B345" t="s">
        <v>6033</v>
      </c>
    </row>
    <row r="346" spans="1:2">
      <c r="A346" t="s">
        <v>3100</v>
      </c>
      <c r="B346" t="s">
        <v>6034</v>
      </c>
    </row>
    <row r="347" spans="1:2">
      <c r="A347" t="s">
        <v>3447</v>
      </c>
      <c r="B347" t="s">
        <v>6035</v>
      </c>
    </row>
    <row r="348" spans="1:2">
      <c r="A348" t="s">
        <v>2605</v>
      </c>
      <c r="B348" t="s">
        <v>5695</v>
      </c>
    </row>
    <row r="349" spans="1:2">
      <c r="A349" t="s">
        <v>1254</v>
      </c>
      <c r="B349" t="s">
        <v>6036</v>
      </c>
    </row>
    <row r="350" spans="1:2">
      <c r="A350" t="s">
        <v>1465</v>
      </c>
      <c r="B350" t="s">
        <v>6037</v>
      </c>
    </row>
    <row r="351" spans="1:2">
      <c r="A351" t="s">
        <v>4308</v>
      </c>
      <c r="B351" t="s">
        <v>6038</v>
      </c>
    </row>
    <row r="352" spans="1:2">
      <c r="A352" t="s">
        <v>2918</v>
      </c>
      <c r="B352" t="s">
        <v>6039</v>
      </c>
    </row>
    <row r="353" spans="1:2">
      <c r="A353" t="s">
        <v>4526</v>
      </c>
      <c r="B353" t="s">
        <v>6040</v>
      </c>
    </row>
    <row r="354" spans="1:2">
      <c r="A354" t="s">
        <v>3449</v>
      </c>
      <c r="B354" t="s">
        <v>6041</v>
      </c>
    </row>
    <row r="355" spans="1:2">
      <c r="A355" t="s">
        <v>2857</v>
      </c>
      <c r="B355" t="s">
        <v>6042</v>
      </c>
    </row>
    <row r="356" spans="1:2">
      <c r="A356" t="s">
        <v>4575</v>
      </c>
      <c r="B356" t="s">
        <v>6043</v>
      </c>
    </row>
    <row r="357" spans="1:2">
      <c r="A357" t="s">
        <v>1925</v>
      </c>
      <c r="B357" t="s">
        <v>6044</v>
      </c>
    </row>
    <row r="358" spans="1:2">
      <c r="A358" t="s">
        <v>814</v>
      </c>
      <c r="B358" t="s">
        <v>6045</v>
      </c>
    </row>
    <row r="359" spans="1:2">
      <c r="A359" t="s">
        <v>1200</v>
      </c>
      <c r="B359" t="s">
        <v>6046</v>
      </c>
    </row>
    <row r="360" spans="1:2">
      <c r="A360" t="s">
        <v>1863</v>
      </c>
      <c r="B360" t="s">
        <v>6047</v>
      </c>
    </row>
    <row r="361" spans="1:2">
      <c r="A361" t="s">
        <v>2239</v>
      </c>
      <c r="B361" t="s">
        <v>6048</v>
      </c>
    </row>
    <row r="362" spans="1:2">
      <c r="A362" t="s">
        <v>1780</v>
      </c>
      <c r="B362" t="s">
        <v>6049</v>
      </c>
    </row>
    <row r="363" spans="1:2">
      <c r="A363" t="s">
        <v>4534</v>
      </c>
      <c r="B363" t="s">
        <v>6050</v>
      </c>
    </row>
    <row r="364" spans="1:2">
      <c r="A364" t="s">
        <v>1855</v>
      </c>
      <c r="B364" t="s">
        <v>6051</v>
      </c>
    </row>
    <row r="365" spans="1:2">
      <c r="A365" t="s">
        <v>1167</v>
      </c>
      <c r="B365" t="s">
        <v>6052</v>
      </c>
    </row>
    <row r="366" spans="1:2">
      <c r="A366" t="s">
        <v>2293</v>
      </c>
      <c r="B366" t="s">
        <v>6053</v>
      </c>
    </row>
    <row r="367" spans="1:2">
      <c r="A367" t="s">
        <v>3236</v>
      </c>
      <c r="B367" t="s">
        <v>6054</v>
      </c>
    </row>
    <row r="368" spans="1:2">
      <c r="A368" t="s">
        <v>4718</v>
      </c>
      <c r="B368" t="s">
        <v>6055</v>
      </c>
    </row>
    <row r="369" spans="1:2">
      <c r="A369" t="s">
        <v>4663</v>
      </c>
      <c r="B369" t="s">
        <v>6056</v>
      </c>
    </row>
    <row r="370" spans="1:2">
      <c r="A370" t="s">
        <v>2085</v>
      </c>
      <c r="B370" t="s">
        <v>6057</v>
      </c>
    </row>
    <row r="371" spans="1:2">
      <c r="A371" t="s">
        <v>853</v>
      </c>
      <c r="B371" t="s">
        <v>6058</v>
      </c>
    </row>
    <row r="372" spans="1:2">
      <c r="A372" t="s">
        <v>2920</v>
      </c>
      <c r="B372" t="s">
        <v>6059</v>
      </c>
    </row>
    <row r="373" spans="1:2">
      <c r="A373" t="s">
        <v>2887</v>
      </c>
      <c r="B373" t="s">
        <v>6060</v>
      </c>
    </row>
    <row r="374" spans="1:2">
      <c r="A374" t="s">
        <v>4742</v>
      </c>
      <c r="B374" t="s">
        <v>6061</v>
      </c>
    </row>
    <row r="375" spans="1:2">
      <c r="A375" t="s">
        <v>3382</v>
      </c>
      <c r="B375" t="s">
        <v>6062</v>
      </c>
    </row>
    <row r="376" spans="1:2">
      <c r="A376" t="s">
        <v>4368</v>
      </c>
      <c r="B376" t="s">
        <v>6063</v>
      </c>
    </row>
    <row r="377" spans="1:2">
      <c r="A377" t="s">
        <v>2138</v>
      </c>
      <c r="B377" t="s">
        <v>6064</v>
      </c>
    </row>
    <row r="378" spans="1:2">
      <c r="A378" t="s">
        <v>1325</v>
      </c>
      <c r="B378" t="s">
        <v>6065</v>
      </c>
    </row>
    <row r="379" spans="1:2">
      <c r="A379" t="s">
        <v>1582</v>
      </c>
      <c r="B379" t="s">
        <v>6066</v>
      </c>
    </row>
    <row r="380" spans="1:2">
      <c r="A380" t="s">
        <v>1202</v>
      </c>
      <c r="B380" t="s">
        <v>6067</v>
      </c>
    </row>
    <row r="381" spans="1:2">
      <c r="A381" t="s">
        <v>4758</v>
      </c>
      <c r="B381" t="s">
        <v>6068</v>
      </c>
    </row>
    <row r="382" spans="1:2">
      <c r="A382" t="s">
        <v>2351</v>
      </c>
      <c r="B382" t="s">
        <v>6069</v>
      </c>
    </row>
    <row r="383" spans="1:2">
      <c r="A383" t="s">
        <v>940</v>
      </c>
      <c r="B383" t="s">
        <v>6070</v>
      </c>
    </row>
    <row r="384" spans="1:2">
      <c r="A384" t="s">
        <v>4868</v>
      </c>
      <c r="B384" t="s">
        <v>6071</v>
      </c>
    </row>
    <row r="385" spans="1:2">
      <c r="A385" t="s">
        <v>2916</v>
      </c>
      <c r="B385" t="s">
        <v>6072</v>
      </c>
    </row>
    <row r="386" spans="1:2">
      <c r="A386" t="s">
        <v>1025</v>
      </c>
      <c r="B386" t="s">
        <v>6073</v>
      </c>
    </row>
    <row r="387" spans="1:2">
      <c r="A387" t="s">
        <v>4860</v>
      </c>
      <c r="B387" t="s">
        <v>6074</v>
      </c>
    </row>
    <row r="388" spans="1:2">
      <c r="A388" t="s">
        <v>796</v>
      </c>
      <c r="B388" t="s">
        <v>6075</v>
      </c>
    </row>
    <row r="389" spans="1:2">
      <c r="A389" t="s">
        <v>3581</v>
      </c>
      <c r="B389" t="s">
        <v>6076</v>
      </c>
    </row>
    <row r="390" spans="1:2">
      <c r="A390" t="s">
        <v>3591</v>
      </c>
      <c r="B390" t="s">
        <v>6077</v>
      </c>
    </row>
    <row r="391" spans="1:2">
      <c r="A391" t="s">
        <v>3649</v>
      </c>
      <c r="B391" t="s">
        <v>6078</v>
      </c>
    </row>
    <row r="392" spans="1:2">
      <c r="A392" t="s">
        <v>2388</v>
      </c>
      <c r="B392" t="s">
        <v>6079</v>
      </c>
    </row>
    <row r="393" spans="1:2">
      <c r="A393" t="s">
        <v>4502</v>
      </c>
      <c r="B393" t="s">
        <v>6080</v>
      </c>
    </row>
    <row r="394" spans="1:2">
      <c r="A394" t="s">
        <v>2133</v>
      </c>
      <c r="B394" t="s">
        <v>6081</v>
      </c>
    </row>
    <row r="395" spans="1:2">
      <c r="A395" t="s">
        <v>2818</v>
      </c>
      <c r="B395" t="s">
        <v>6082</v>
      </c>
    </row>
    <row r="396" spans="1:2">
      <c r="A396" t="s">
        <v>1186</v>
      </c>
      <c r="B396" t="s">
        <v>6083</v>
      </c>
    </row>
    <row r="397" spans="1:2">
      <c r="A397" t="s">
        <v>2309</v>
      </c>
      <c r="B397" t="s">
        <v>6084</v>
      </c>
    </row>
    <row r="398" spans="1:2">
      <c r="A398" t="s">
        <v>1758</v>
      </c>
      <c r="B398" t="s">
        <v>6085</v>
      </c>
    </row>
    <row r="399" spans="1:2">
      <c r="A399" t="s">
        <v>4750</v>
      </c>
      <c r="B399" t="s">
        <v>6086</v>
      </c>
    </row>
    <row r="400" spans="1:2">
      <c r="A400" t="s">
        <v>1059</v>
      </c>
      <c r="B400" t="s">
        <v>6087</v>
      </c>
    </row>
    <row r="401" spans="1:2">
      <c r="A401" t="s">
        <v>1987</v>
      </c>
      <c r="B401" t="s">
        <v>6088</v>
      </c>
    </row>
    <row r="402" spans="1:2">
      <c r="A402" t="s">
        <v>4886</v>
      </c>
      <c r="B402" t="s">
        <v>6089</v>
      </c>
    </row>
    <row r="403" spans="1:2">
      <c r="A403" t="s">
        <v>4902</v>
      </c>
      <c r="B403" t="s">
        <v>6090</v>
      </c>
    </row>
    <row r="404" spans="1:2">
      <c r="A404" t="s">
        <v>1238</v>
      </c>
      <c r="B404" t="s">
        <v>6091</v>
      </c>
    </row>
    <row r="405" spans="1:2">
      <c r="A405" t="s">
        <v>1342</v>
      </c>
      <c r="B405" t="s">
        <v>6092</v>
      </c>
    </row>
    <row r="406" spans="1:2">
      <c r="A406" t="s">
        <v>1457</v>
      </c>
      <c r="B406" t="s">
        <v>6093</v>
      </c>
    </row>
    <row r="407" spans="1:2">
      <c r="A407" t="s">
        <v>1897</v>
      </c>
      <c r="B407" t="s">
        <v>6094</v>
      </c>
    </row>
    <row r="408" spans="1:2">
      <c r="A408" t="s">
        <v>1208</v>
      </c>
      <c r="B408" t="s">
        <v>6095</v>
      </c>
    </row>
    <row r="409" spans="1:2">
      <c r="A409" t="s">
        <v>788</v>
      </c>
      <c r="B409" t="s">
        <v>6096</v>
      </c>
    </row>
    <row r="410" spans="1:2">
      <c r="A410" t="s">
        <v>2922</v>
      </c>
      <c r="B410" t="s">
        <v>6097</v>
      </c>
    </row>
    <row r="411" spans="1:2">
      <c r="A411" t="s">
        <v>1808</v>
      </c>
      <c r="B411" t="s">
        <v>6098</v>
      </c>
    </row>
    <row r="412" spans="1:2">
      <c r="A412" t="s">
        <v>2303</v>
      </c>
      <c r="B412" t="s">
        <v>6099</v>
      </c>
    </row>
    <row r="413" spans="1:2">
      <c r="A413" t="s">
        <v>2037</v>
      </c>
      <c r="B413" t="s">
        <v>6100</v>
      </c>
    </row>
    <row r="414" spans="1:2">
      <c r="A414" t="s">
        <v>3102</v>
      </c>
      <c r="B414" t="s">
        <v>6101</v>
      </c>
    </row>
    <row r="415" spans="1:2">
      <c r="A415" t="s">
        <v>1746</v>
      </c>
      <c r="B415" t="s">
        <v>6102</v>
      </c>
    </row>
    <row r="416" spans="1:2">
      <c r="A416" t="s">
        <v>1176</v>
      </c>
      <c r="B416" t="s">
        <v>6103</v>
      </c>
    </row>
    <row r="417" spans="1:2">
      <c r="A417" t="s">
        <v>4288</v>
      </c>
      <c r="B417" t="s">
        <v>6104</v>
      </c>
    </row>
    <row r="418" spans="1:2">
      <c r="A418" t="s">
        <v>1626</v>
      </c>
      <c r="B418" t="s">
        <v>6105</v>
      </c>
    </row>
    <row r="419" spans="1:2">
      <c r="A419" t="s">
        <v>1098</v>
      </c>
      <c r="B419" t="s">
        <v>6106</v>
      </c>
    </row>
    <row r="420" spans="1:2">
      <c r="A420" t="s">
        <v>4478</v>
      </c>
      <c r="B420" t="s">
        <v>6107</v>
      </c>
    </row>
    <row r="421" spans="1:2">
      <c r="A421" t="s">
        <v>1851</v>
      </c>
      <c r="B421" t="s">
        <v>6108</v>
      </c>
    </row>
    <row r="422" spans="1:2">
      <c r="A422" t="s">
        <v>1754</v>
      </c>
      <c r="B422" t="s">
        <v>6109</v>
      </c>
    </row>
    <row r="423" spans="1:2">
      <c r="A423" t="s">
        <v>4310</v>
      </c>
      <c r="B423" t="s">
        <v>6110</v>
      </c>
    </row>
    <row r="424" spans="1:2">
      <c r="A424" t="s">
        <v>1726</v>
      </c>
      <c r="B424" t="s">
        <v>6111</v>
      </c>
    </row>
    <row r="425" spans="1:2">
      <c r="A425" t="s">
        <v>1788</v>
      </c>
      <c r="B425" t="s">
        <v>6112</v>
      </c>
    </row>
    <row r="426" spans="1:2">
      <c r="A426" t="s">
        <v>1997</v>
      </c>
      <c r="B426" t="s">
        <v>6113</v>
      </c>
    </row>
    <row r="427" spans="1:2">
      <c r="A427" t="s">
        <v>1453</v>
      </c>
      <c r="B427" t="s">
        <v>6114</v>
      </c>
    </row>
    <row r="428" spans="1:2">
      <c r="A428" t="s">
        <v>4398</v>
      </c>
      <c r="B428" t="s">
        <v>6115</v>
      </c>
    </row>
    <row r="429" spans="1:2">
      <c r="A429" t="s">
        <v>1361</v>
      </c>
      <c r="B429" t="s">
        <v>6116</v>
      </c>
    </row>
    <row r="430" spans="1:2">
      <c r="A430" t="s">
        <v>4724</v>
      </c>
      <c r="B430" t="s">
        <v>6117</v>
      </c>
    </row>
    <row r="431" spans="1:2">
      <c r="A431" t="s">
        <v>2063</v>
      </c>
      <c r="B431" t="s">
        <v>6118</v>
      </c>
    </row>
    <row r="432" spans="1:2">
      <c r="A432" t="s">
        <v>1999</v>
      </c>
      <c r="B432" t="s">
        <v>6119</v>
      </c>
    </row>
    <row r="433" spans="1:2">
      <c r="A433" t="s">
        <v>4384</v>
      </c>
      <c r="B433" t="s">
        <v>6120</v>
      </c>
    </row>
    <row r="434" spans="1:2">
      <c r="A434" t="s">
        <v>1563</v>
      </c>
      <c r="B434" t="s">
        <v>6121</v>
      </c>
    </row>
    <row r="435" spans="1:2">
      <c r="A435" t="s">
        <v>882</v>
      </c>
      <c r="B435" t="s">
        <v>6122</v>
      </c>
    </row>
    <row r="436" spans="1:2">
      <c r="A436" t="s">
        <v>1502</v>
      </c>
      <c r="B436" t="s">
        <v>6123</v>
      </c>
    </row>
    <row r="437" spans="1:2">
      <c r="A437" t="s">
        <v>1903</v>
      </c>
      <c r="B437" t="s">
        <v>6124</v>
      </c>
    </row>
    <row r="438" spans="1:2">
      <c r="A438" t="s">
        <v>1350</v>
      </c>
      <c r="B438" t="s">
        <v>6125</v>
      </c>
    </row>
    <row r="439" spans="1:2">
      <c r="A439" t="s">
        <v>1218</v>
      </c>
      <c r="B439" t="s">
        <v>6126</v>
      </c>
    </row>
    <row r="440" spans="1:2">
      <c r="A440" t="s">
        <v>2353</v>
      </c>
      <c r="B440" t="s">
        <v>6127</v>
      </c>
    </row>
    <row r="441" spans="1:2">
      <c r="A441" t="s">
        <v>4900</v>
      </c>
      <c r="B441" t="s">
        <v>6128</v>
      </c>
    </row>
    <row r="442" spans="1:2">
      <c r="A442" t="s">
        <v>2295</v>
      </c>
      <c r="B442" t="s">
        <v>6129</v>
      </c>
    </row>
    <row r="443" spans="1:2">
      <c r="A443" t="s">
        <v>1792</v>
      </c>
      <c r="B443" t="s">
        <v>6130</v>
      </c>
    </row>
    <row r="444" spans="1:2">
      <c r="A444" t="s">
        <v>2069</v>
      </c>
      <c r="B444" t="s">
        <v>6131</v>
      </c>
    </row>
    <row r="445" spans="1:2">
      <c r="A445" t="s">
        <v>4468</v>
      </c>
      <c r="B445" t="s">
        <v>6132</v>
      </c>
    </row>
    <row r="446" spans="1:2">
      <c r="A446" t="s">
        <v>2105</v>
      </c>
      <c r="B446" t="s">
        <v>6133</v>
      </c>
    </row>
    <row r="447" spans="1:2">
      <c r="A447" t="s">
        <v>2195</v>
      </c>
      <c r="B447" t="s">
        <v>6134</v>
      </c>
    </row>
    <row r="448" spans="1:2">
      <c r="A448" t="s">
        <v>1336</v>
      </c>
      <c r="B448" t="s">
        <v>6135</v>
      </c>
    </row>
    <row r="449" spans="1:2">
      <c r="A449" t="s">
        <v>1072</v>
      </c>
      <c r="B449" t="s">
        <v>6136</v>
      </c>
    </row>
    <row r="450" spans="1:2">
      <c r="A450" t="s">
        <v>1913</v>
      </c>
      <c r="B450" t="s">
        <v>6137</v>
      </c>
    </row>
    <row r="451" spans="1:2">
      <c r="A451" t="s">
        <v>1800</v>
      </c>
      <c r="B451" t="s">
        <v>6138</v>
      </c>
    </row>
    <row r="452" spans="1:2">
      <c r="A452" t="s">
        <v>872</v>
      </c>
      <c r="B452" t="s">
        <v>6139</v>
      </c>
    </row>
    <row r="453" spans="1:2">
      <c r="A453" t="s">
        <v>3635</v>
      </c>
      <c r="B453" t="s">
        <v>6140</v>
      </c>
    </row>
    <row r="454" spans="1:2">
      <c r="A454" t="s">
        <v>1682</v>
      </c>
      <c r="B454" t="s">
        <v>6141</v>
      </c>
    </row>
    <row r="455" spans="1:2">
      <c r="A455" t="s">
        <v>2891</v>
      </c>
      <c r="B455" t="s">
        <v>6142</v>
      </c>
    </row>
    <row r="456" spans="1:2">
      <c r="A456" t="s">
        <v>4496</v>
      </c>
      <c r="B456" t="s">
        <v>6143</v>
      </c>
    </row>
    <row r="457" spans="1:2">
      <c r="A457" t="s">
        <v>4512</v>
      </c>
      <c r="B457" t="s">
        <v>6144</v>
      </c>
    </row>
    <row r="458" spans="1:2">
      <c r="A458" t="s">
        <v>3104</v>
      </c>
      <c r="B458" t="s">
        <v>6145</v>
      </c>
    </row>
    <row r="459" spans="1:2">
      <c r="A459" t="s">
        <v>3240</v>
      </c>
      <c r="B459" t="s">
        <v>6146</v>
      </c>
    </row>
    <row r="460" spans="1:2">
      <c r="A460" t="s">
        <v>1798</v>
      </c>
      <c r="B460" t="s">
        <v>6147</v>
      </c>
    </row>
    <row r="461" spans="1:2">
      <c r="A461" t="s">
        <v>1121</v>
      </c>
      <c r="B461" t="s">
        <v>6148</v>
      </c>
    </row>
    <row r="462" spans="1:2">
      <c r="A462" t="s">
        <v>1889</v>
      </c>
      <c r="B462" t="s">
        <v>6149</v>
      </c>
    </row>
    <row r="463" spans="1:2">
      <c r="A463" t="s">
        <v>1433</v>
      </c>
      <c r="B463" t="s">
        <v>6150</v>
      </c>
    </row>
    <row r="464" spans="1:2">
      <c r="A464" t="s">
        <v>1985</v>
      </c>
      <c r="B464" t="s">
        <v>6151</v>
      </c>
    </row>
    <row r="465" spans="1:2">
      <c r="A465" t="s">
        <v>1612</v>
      </c>
      <c r="B465" t="s">
        <v>6152</v>
      </c>
    </row>
    <row r="466" spans="1:2">
      <c r="A466" t="s">
        <v>1953</v>
      </c>
      <c r="B466" t="s">
        <v>6153</v>
      </c>
    </row>
    <row r="467" spans="1:2">
      <c r="A467" t="s">
        <v>1242</v>
      </c>
      <c r="B467" t="s">
        <v>6154</v>
      </c>
    </row>
    <row r="468" spans="1:2">
      <c r="A468" t="s">
        <v>1652</v>
      </c>
      <c r="B468" t="s">
        <v>6155</v>
      </c>
    </row>
    <row r="469" spans="1:2">
      <c r="A469" t="s">
        <v>1414</v>
      </c>
      <c r="B469" t="s">
        <v>6156</v>
      </c>
    </row>
    <row r="470" spans="1:2">
      <c r="A470" t="s">
        <v>2361</v>
      </c>
      <c r="B470" t="s">
        <v>6157</v>
      </c>
    </row>
    <row r="471" spans="1:2">
      <c r="A471" t="s">
        <v>1857</v>
      </c>
      <c r="B471" t="s">
        <v>6158</v>
      </c>
    </row>
    <row r="472" spans="1:2">
      <c r="A472" t="s">
        <v>1666</v>
      </c>
      <c r="B472" t="s">
        <v>6159</v>
      </c>
    </row>
    <row r="473" spans="1:2">
      <c r="A473" t="s">
        <v>1557</v>
      </c>
      <c r="B473" t="s">
        <v>6160</v>
      </c>
    </row>
    <row r="474" spans="1:2">
      <c r="A474" t="s">
        <v>1891</v>
      </c>
      <c r="B474" t="s">
        <v>6160</v>
      </c>
    </row>
    <row r="475" spans="1:2">
      <c r="A475" t="s">
        <v>2045</v>
      </c>
      <c r="B475" t="s">
        <v>6161</v>
      </c>
    </row>
    <row r="476" spans="1:2">
      <c r="A476" t="s">
        <v>1244</v>
      </c>
      <c r="B476" t="s">
        <v>6162</v>
      </c>
    </row>
    <row r="477" spans="1:2">
      <c r="A477" t="s">
        <v>1843</v>
      </c>
      <c r="B477" t="s">
        <v>6163</v>
      </c>
    </row>
    <row r="478" spans="1:2">
      <c r="A478" t="s">
        <v>1654</v>
      </c>
      <c r="B478" t="s">
        <v>6164</v>
      </c>
    </row>
    <row r="479" spans="1:2">
      <c r="A479" t="s">
        <v>2926</v>
      </c>
      <c r="B479" t="s">
        <v>6165</v>
      </c>
    </row>
    <row r="480" spans="1:2">
      <c r="A480" t="s">
        <v>71</v>
      </c>
      <c r="B480" t="s">
        <v>6166</v>
      </c>
    </row>
    <row r="481" spans="1:2">
      <c r="A481" t="s">
        <v>4540</v>
      </c>
      <c r="B481" t="s">
        <v>6167</v>
      </c>
    </row>
    <row r="482" spans="1:2">
      <c r="A482" t="s">
        <v>4548</v>
      </c>
      <c r="B482" t="s">
        <v>6168</v>
      </c>
    </row>
    <row r="483" spans="1:2">
      <c r="A483" t="s">
        <v>1377</v>
      </c>
      <c r="B483" t="s">
        <v>6169</v>
      </c>
    </row>
    <row r="484" spans="1:2">
      <c r="A484" t="s">
        <v>1835</v>
      </c>
      <c r="B484" t="s">
        <v>6170</v>
      </c>
    </row>
    <row r="485" spans="1:2">
      <c r="A485" t="s">
        <v>2219</v>
      </c>
      <c r="B485" t="s">
        <v>6171</v>
      </c>
    </row>
    <row r="486" spans="1:2">
      <c r="A486" t="s">
        <v>1594</v>
      </c>
      <c r="B486" t="s">
        <v>6172</v>
      </c>
    </row>
    <row r="487" spans="1:2">
      <c r="A487" t="s">
        <v>3669</v>
      </c>
      <c r="B487" t="s">
        <v>6173</v>
      </c>
    </row>
    <row r="488" spans="1:2">
      <c r="A488" t="s">
        <v>2337</v>
      </c>
      <c r="B488" t="s">
        <v>6174</v>
      </c>
    </row>
    <row r="489" spans="1:2">
      <c r="A489" t="s">
        <v>1352</v>
      </c>
      <c r="B489" t="s">
        <v>6175</v>
      </c>
    </row>
    <row r="490" spans="1:2">
      <c r="A490" t="s">
        <v>3527</v>
      </c>
      <c r="B490" t="s">
        <v>6160</v>
      </c>
    </row>
    <row r="491" spans="1:2">
      <c r="A491" t="s">
        <v>1478</v>
      </c>
      <c r="B491" t="s">
        <v>6176</v>
      </c>
    </row>
    <row r="492" spans="1:2">
      <c r="A492" t="s">
        <v>4912</v>
      </c>
      <c r="B492" t="s">
        <v>6177</v>
      </c>
    </row>
    <row r="493" spans="1:2">
      <c r="A493" t="s">
        <v>1542</v>
      </c>
      <c r="B493" t="s">
        <v>6178</v>
      </c>
    </row>
    <row r="494" spans="1:2">
      <c r="A494" t="s">
        <v>4647</v>
      </c>
      <c r="B494" t="s">
        <v>6179</v>
      </c>
    </row>
    <row r="495" spans="1:2">
      <c r="A495" t="s">
        <v>761</v>
      </c>
      <c r="B495" t="s">
        <v>6180</v>
      </c>
    </row>
    <row r="496" spans="1:2">
      <c r="A496" t="s">
        <v>1814</v>
      </c>
      <c r="B496" t="s">
        <v>6181</v>
      </c>
    </row>
    <row r="497" spans="1:2">
      <c r="A497" t="s">
        <v>1975</v>
      </c>
      <c r="B497" t="s">
        <v>6182</v>
      </c>
    </row>
    <row r="498" spans="1:2">
      <c r="A498" t="s">
        <v>1274</v>
      </c>
      <c r="B498" t="s">
        <v>6183</v>
      </c>
    </row>
    <row r="499" spans="1:2">
      <c r="A499" t="s">
        <v>2065</v>
      </c>
      <c r="B499" t="s">
        <v>6184</v>
      </c>
    </row>
    <row r="500" spans="1:2">
      <c r="A500" t="s">
        <v>2059</v>
      </c>
      <c r="B500" t="s">
        <v>6185</v>
      </c>
    </row>
    <row r="501" spans="1:2">
      <c r="A501" t="s">
        <v>1090</v>
      </c>
      <c r="B501" t="s">
        <v>6186</v>
      </c>
    </row>
    <row r="502" spans="1:2">
      <c r="A502" t="s">
        <v>4641</v>
      </c>
      <c r="B502" t="s">
        <v>6187</v>
      </c>
    </row>
    <row r="503" spans="1:2">
      <c r="A503" t="s">
        <v>798</v>
      </c>
      <c r="B503" t="s">
        <v>6188</v>
      </c>
    </row>
    <row r="504" spans="1:2">
      <c r="A504" t="s">
        <v>2247</v>
      </c>
      <c r="B504" t="s">
        <v>6189</v>
      </c>
    </row>
    <row r="505" spans="1:2">
      <c r="A505" t="s">
        <v>2311</v>
      </c>
      <c r="B505" t="s">
        <v>6190</v>
      </c>
    </row>
    <row r="506" spans="1:2">
      <c r="A506" t="s">
        <v>3152</v>
      </c>
      <c r="B506" t="s">
        <v>6191</v>
      </c>
    </row>
    <row r="507" spans="1:2">
      <c r="A507" t="s">
        <v>4679</v>
      </c>
      <c r="B507" t="s">
        <v>6192</v>
      </c>
    </row>
    <row r="508" spans="1:2">
      <c r="A508" t="s">
        <v>2140</v>
      </c>
      <c r="B508" t="s">
        <v>6193</v>
      </c>
    </row>
    <row r="509" spans="1:2">
      <c r="A509" t="s">
        <v>1977</v>
      </c>
      <c r="B509" t="s">
        <v>6194</v>
      </c>
    </row>
    <row r="510" spans="1:2">
      <c r="A510" t="s">
        <v>2861</v>
      </c>
      <c r="B510" t="s">
        <v>6195</v>
      </c>
    </row>
    <row r="511" spans="1:2">
      <c r="A511" t="s">
        <v>2245</v>
      </c>
      <c r="B511" t="s">
        <v>6196</v>
      </c>
    </row>
    <row r="512" spans="1:2">
      <c r="A512" t="s">
        <v>1480</v>
      </c>
      <c r="B512" t="s">
        <v>6197</v>
      </c>
    </row>
    <row r="513" spans="1:2">
      <c r="A513" t="s">
        <v>2199</v>
      </c>
      <c r="B513" t="s">
        <v>6198</v>
      </c>
    </row>
    <row r="514" spans="1:2">
      <c r="A514" t="s">
        <v>2349</v>
      </c>
      <c r="B514" t="s">
        <v>6199</v>
      </c>
    </row>
    <row r="515" spans="1:2">
      <c r="A515" t="s">
        <v>1302</v>
      </c>
      <c r="B515" t="s">
        <v>6200</v>
      </c>
    </row>
    <row r="516" spans="1:2">
      <c r="A516" t="s">
        <v>2363</v>
      </c>
      <c r="B516" t="s">
        <v>6201</v>
      </c>
    </row>
    <row r="517" spans="1:2">
      <c r="A517" t="s">
        <v>2055</v>
      </c>
      <c r="B517" t="s">
        <v>6202</v>
      </c>
    </row>
    <row r="518" spans="1:2">
      <c r="A518" t="s">
        <v>897</v>
      </c>
      <c r="B518" t="s">
        <v>6203</v>
      </c>
    </row>
    <row r="519" spans="1:2">
      <c r="A519" t="s">
        <v>3531</v>
      </c>
      <c r="B519" t="s">
        <v>6204</v>
      </c>
    </row>
    <row r="520" spans="1:2">
      <c r="A520" t="s">
        <v>2307</v>
      </c>
      <c r="B520" t="s">
        <v>6205</v>
      </c>
    </row>
    <row r="521" spans="1:2">
      <c r="A521" t="s">
        <v>1935</v>
      </c>
      <c r="B521" t="s">
        <v>6206</v>
      </c>
    </row>
    <row r="522" spans="1:2">
      <c r="A522" t="s">
        <v>2025</v>
      </c>
      <c r="B522" t="s">
        <v>6207</v>
      </c>
    </row>
    <row r="523" spans="1:2">
      <c r="A523" t="s">
        <v>3222</v>
      </c>
      <c r="B523" t="s">
        <v>6208</v>
      </c>
    </row>
    <row r="524" spans="1:2">
      <c r="A524" t="s">
        <v>2093</v>
      </c>
      <c r="B524" t="s">
        <v>6209</v>
      </c>
    </row>
    <row r="525" spans="1:2">
      <c r="A525" t="s">
        <v>3106</v>
      </c>
      <c r="B525" t="s">
        <v>6210</v>
      </c>
    </row>
    <row r="526" spans="1:2">
      <c r="A526" t="s">
        <v>1508</v>
      </c>
      <c r="B526" t="s">
        <v>6211</v>
      </c>
    </row>
    <row r="527" spans="1:2">
      <c r="A527" t="s">
        <v>2121</v>
      </c>
      <c r="B527" t="s">
        <v>6212</v>
      </c>
    </row>
    <row r="528" spans="1:2">
      <c r="A528" t="s">
        <v>942</v>
      </c>
      <c r="B528" t="s">
        <v>6213</v>
      </c>
    </row>
    <row r="529" spans="1:2">
      <c r="A529" t="s">
        <v>2201</v>
      </c>
      <c r="B529" t="s">
        <v>6214</v>
      </c>
    </row>
    <row r="530" spans="1:2">
      <c r="A530" t="s">
        <v>2231</v>
      </c>
      <c r="B530" t="s">
        <v>6215</v>
      </c>
    </row>
    <row r="531" spans="1:2">
      <c r="A531" t="s">
        <v>3242</v>
      </c>
      <c r="B531" t="s">
        <v>6216</v>
      </c>
    </row>
    <row r="532" spans="1:2">
      <c r="A532" t="s">
        <v>2843</v>
      </c>
      <c r="B532" t="s">
        <v>6217</v>
      </c>
    </row>
    <row r="533" spans="1:2">
      <c r="A533" t="s">
        <v>3380</v>
      </c>
      <c r="B533" t="s">
        <v>6218</v>
      </c>
    </row>
    <row r="534" spans="1:2">
      <c r="A534" t="s">
        <v>1662</v>
      </c>
      <c r="B534" t="s">
        <v>6219</v>
      </c>
    </row>
    <row r="535" spans="1:2">
      <c r="A535" t="s">
        <v>1622</v>
      </c>
      <c r="B535" t="s">
        <v>6220</v>
      </c>
    </row>
    <row r="536" spans="1:2">
      <c r="A536" t="s">
        <v>3108</v>
      </c>
      <c r="B536" t="s">
        <v>6221</v>
      </c>
    </row>
    <row r="537" spans="1:2">
      <c r="A537" t="s">
        <v>1718</v>
      </c>
      <c r="B537" t="s">
        <v>6222</v>
      </c>
    </row>
    <row r="538" spans="1:2">
      <c r="A538" t="s">
        <v>1082</v>
      </c>
      <c r="B538" t="s">
        <v>6223</v>
      </c>
    </row>
    <row r="539" spans="1:2">
      <c r="A539" t="s">
        <v>3619</v>
      </c>
      <c r="B539" t="s">
        <v>6224</v>
      </c>
    </row>
    <row r="540" spans="1:2">
      <c r="A540" t="s">
        <v>1528</v>
      </c>
      <c r="B540" t="s">
        <v>6225</v>
      </c>
    </row>
    <row r="541" spans="1:2">
      <c r="A541" t="s">
        <v>1881</v>
      </c>
      <c r="B541" t="s">
        <v>6226</v>
      </c>
    </row>
    <row r="542" spans="1:2">
      <c r="A542" t="s">
        <v>1784</v>
      </c>
      <c r="B542" t="s">
        <v>6227</v>
      </c>
    </row>
    <row r="543" spans="1:2">
      <c r="A543" t="s">
        <v>1286</v>
      </c>
      <c r="B543" t="s">
        <v>6228</v>
      </c>
    </row>
    <row r="544" spans="1:2">
      <c r="A544" t="s">
        <v>4207</v>
      </c>
      <c r="B544" t="s">
        <v>6229</v>
      </c>
    </row>
    <row r="545" spans="1:2">
      <c r="A545" t="s">
        <v>4518</v>
      </c>
      <c r="B545" t="s">
        <v>6230</v>
      </c>
    </row>
    <row r="546" spans="1:2">
      <c r="A546" t="s">
        <v>2928</v>
      </c>
      <c r="B546" t="s">
        <v>6231</v>
      </c>
    </row>
    <row r="547" spans="1:2">
      <c r="A547" t="s">
        <v>2211</v>
      </c>
      <c r="B547" t="s">
        <v>6232</v>
      </c>
    </row>
    <row r="548" spans="1:2">
      <c r="A548" t="s">
        <v>1252</v>
      </c>
      <c r="B548" t="s">
        <v>6233</v>
      </c>
    </row>
    <row r="549" spans="1:2">
      <c r="A549" t="s">
        <v>1942</v>
      </c>
      <c r="B549" t="s">
        <v>6234</v>
      </c>
    </row>
    <row r="550" spans="1:2">
      <c r="A550" t="s">
        <v>1292</v>
      </c>
      <c r="B550" t="s">
        <v>6235</v>
      </c>
    </row>
    <row r="551" spans="1:2">
      <c r="A551" t="s">
        <v>857</v>
      </c>
      <c r="B551" t="s">
        <v>6236</v>
      </c>
    </row>
    <row r="552" spans="1:2">
      <c r="A552" t="s">
        <v>1184</v>
      </c>
      <c r="B552" t="s">
        <v>6237</v>
      </c>
    </row>
    <row r="553" spans="1:2">
      <c r="A553" t="s">
        <v>4810</v>
      </c>
      <c r="B553" t="s">
        <v>6238</v>
      </c>
    </row>
    <row r="554" spans="1:2">
      <c r="A554" t="s">
        <v>3451</v>
      </c>
      <c r="B554" t="s">
        <v>6239</v>
      </c>
    </row>
    <row r="555" spans="1:2">
      <c r="A555" t="s">
        <v>1346</v>
      </c>
      <c r="B555" t="s">
        <v>6240</v>
      </c>
    </row>
    <row r="556" spans="1:2">
      <c r="A556" t="s">
        <v>1993</v>
      </c>
      <c r="B556" t="s">
        <v>6241</v>
      </c>
    </row>
    <row r="557" spans="1:2">
      <c r="A557" t="s">
        <v>1546</v>
      </c>
      <c r="B557" t="s">
        <v>6242</v>
      </c>
    </row>
    <row r="558" spans="1:2">
      <c r="A558" t="s">
        <v>2079</v>
      </c>
      <c r="B558" t="s">
        <v>6243</v>
      </c>
    </row>
    <row r="559" spans="1:2">
      <c r="A559" t="s">
        <v>4828</v>
      </c>
      <c r="B559" t="s">
        <v>6244</v>
      </c>
    </row>
    <row r="560" spans="1:2">
      <c r="A560" t="s">
        <v>3653</v>
      </c>
      <c r="B560" t="s">
        <v>6245</v>
      </c>
    </row>
    <row r="561" spans="1:2">
      <c r="A561" t="s">
        <v>1220</v>
      </c>
      <c r="B561" t="s">
        <v>6246</v>
      </c>
    </row>
    <row r="562" spans="1:2">
      <c r="A562" t="s">
        <v>1290</v>
      </c>
      <c r="B562" t="s">
        <v>6247</v>
      </c>
    </row>
    <row r="563" spans="1:2">
      <c r="A563" t="s">
        <v>1959</v>
      </c>
      <c r="B563" t="s">
        <v>6248</v>
      </c>
    </row>
    <row r="564" spans="1:2">
      <c r="A564" t="s">
        <v>4836</v>
      </c>
      <c r="B564" t="s">
        <v>6249</v>
      </c>
    </row>
    <row r="565" spans="1:2">
      <c r="A565" t="s">
        <v>4450</v>
      </c>
      <c r="B565" t="s">
        <v>6250</v>
      </c>
    </row>
    <row r="566" spans="1:2">
      <c r="A566" t="s">
        <v>3429</v>
      </c>
      <c r="B566" t="s">
        <v>6251</v>
      </c>
    </row>
    <row r="567" spans="1:2">
      <c r="A567" t="s">
        <v>1602</v>
      </c>
      <c r="B567" t="s">
        <v>6252</v>
      </c>
    </row>
    <row r="568" spans="1:2">
      <c r="A568" t="s">
        <v>4504</v>
      </c>
      <c r="B568" t="s">
        <v>6253</v>
      </c>
    </row>
    <row r="569" spans="1:2">
      <c r="A569" t="s">
        <v>1065</v>
      </c>
      <c r="B569" t="s">
        <v>6254</v>
      </c>
    </row>
    <row r="570" spans="1:2">
      <c r="A570" t="s">
        <v>3639</v>
      </c>
      <c r="B570" t="s">
        <v>6255</v>
      </c>
    </row>
    <row r="571" spans="1:2">
      <c r="A571" t="s">
        <v>1397</v>
      </c>
      <c r="B571" t="s">
        <v>6256</v>
      </c>
    </row>
    <row r="572" spans="1:2">
      <c r="A572" t="s">
        <v>1550</v>
      </c>
      <c r="B572" t="s">
        <v>6257</v>
      </c>
    </row>
    <row r="573" spans="1:2">
      <c r="A573" t="s">
        <v>4585</v>
      </c>
      <c r="B573" t="s">
        <v>6258</v>
      </c>
    </row>
    <row r="574" spans="1:2">
      <c r="A574" t="s">
        <v>823</v>
      </c>
      <c r="B574" t="s">
        <v>6259</v>
      </c>
    </row>
    <row r="575" spans="1:2">
      <c r="A575" t="s">
        <v>1742</v>
      </c>
      <c r="B575" t="s">
        <v>6260</v>
      </c>
    </row>
    <row r="576" spans="1:2">
      <c r="A576" t="s">
        <v>1486</v>
      </c>
      <c r="B576" t="s">
        <v>6261</v>
      </c>
    </row>
    <row r="577" spans="1:2">
      <c r="A577" t="s">
        <v>2331</v>
      </c>
      <c r="B577" t="s">
        <v>6262</v>
      </c>
    </row>
    <row r="578" spans="1:2">
      <c r="A578" t="s">
        <v>2249</v>
      </c>
      <c r="B578" t="s">
        <v>6263</v>
      </c>
    </row>
    <row r="579" spans="1:2">
      <c r="A579" t="s">
        <v>3358</v>
      </c>
      <c r="B579" t="s">
        <v>6264</v>
      </c>
    </row>
    <row r="580" spans="1:2">
      <c r="A580" t="s">
        <v>6265</v>
      </c>
      <c r="B580" t="s">
        <v>6266</v>
      </c>
    </row>
    <row r="581" spans="1:2">
      <c r="A581" t="s">
        <v>1670</v>
      </c>
      <c r="B581" t="s">
        <v>6267</v>
      </c>
    </row>
    <row r="582" spans="1:2">
      <c r="A582" t="s">
        <v>80</v>
      </c>
      <c r="B582" t="s">
        <v>6268</v>
      </c>
    </row>
    <row r="583" spans="1:2">
      <c r="A583" t="s">
        <v>1389</v>
      </c>
      <c r="B583" t="s">
        <v>6269</v>
      </c>
    </row>
    <row r="584" spans="1:2">
      <c r="A584" t="s">
        <v>4720</v>
      </c>
      <c r="B584" t="s">
        <v>6270</v>
      </c>
    </row>
    <row r="585" spans="1:2">
      <c r="A585" t="s">
        <v>4597</v>
      </c>
      <c r="B585" t="s">
        <v>6271</v>
      </c>
    </row>
    <row r="586" spans="1:2">
      <c r="A586" t="s">
        <v>4780</v>
      </c>
      <c r="B586" t="s">
        <v>6272</v>
      </c>
    </row>
    <row r="587" spans="1:2">
      <c r="A587" t="s">
        <v>4806</v>
      </c>
      <c r="B587" t="s">
        <v>6273</v>
      </c>
    </row>
    <row r="588" spans="1:2">
      <c r="A588" t="s">
        <v>2371</v>
      </c>
      <c r="B588" t="s">
        <v>6274</v>
      </c>
    </row>
    <row r="589" spans="1:2">
      <c r="A589" t="s">
        <v>4428</v>
      </c>
      <c r="B589" t="s">
        <v>6275</v>
      </c>
    </row>
    <row r="590" spans="1:2">
      <c r="A590" t="s">
        <v>4430</v>
      </c>
      <c r="B590" t="s">
        <v>6276</v>
      </c>
    </row>
    <row r="591" spans="1:2">
      <c r="A591" t="s">
        <v>2807</v>
      </c>
      <c r="B591" t="s">
        <v>6277</v>
      </c>
    </row>
    <row r="592" spans="1:2">
      <c r="A592" t="s">
        <v>1830</v>
      </c>
      <c r="B592" t="s">
        <v>6278</v>
      </c>
    </row>
    <row r="593" spans="1:2">
      <c r="A593" t="s">
        <v>2158</v>
      </c>
      <c r="B593" t="s">
        <v>6279</v>
      </c>
    </row>
    <row r="594" spans="1:2">
      <c r="A594" t="s">
        <v>3718</v>
      </c>
      <c r="B594" t="s">
        <v>6280</v>
      </c>
    </row>
    <row r="595" spans="1:2">
      <c r="A595" t="s">
        <v>885</v>
      </c>
      <c r="B595" t="s">
        <v>6281</v>
      </c>
    </row>
    <row r="596" spans="1:2">
      <c r="A596" t="s">
        <v>868</v>
      </c>
      <c r="B596" t="s">
        <v>6282</v>
      </c>
    </row>
    <row r="597" spans="1:2">
      <c r="A597" t="s">
        <v>3617</v>
      </c>
      <c r="B597" t="s">
        <v>6283</v>
      </c>
    </row>
    <row r="598" spans="1:2">
      <c r="A598" t="s">
        <v>1796</v>
      </c>
      <c r="B598" t="s">
        <v>6284</v>
      </c>
    </row>
    <row r="599" spans="1:2">
      <c r="A599" t="s">
        <v>2197</v>
      </c>
      <c r="B599" t="s">
        <v>6285</v>
      </c>
    </row>
    <row r="600" spans="1:2">
      <c r="A600" t="s">
        <v>3539</v>
      </c>
      <c r="B600" t="s">
        <v>6286</v>
      </c>
    </row>
    <row r="601" spans="1:2">
      <c r="A601" t="s">
        <v>3320</v>
      </c>
      <c r="B601" t="s">
        <v>6287</v>
      </c>
    </row>
    <row r="602" spans="1:2">
      <c r="A602" t="s">
        <v>2335</v>
      </c>
      <c r="B602" t="s">
        <v>6288</v>
      </c>
    </row>
    <row r="603" spans="1:2">
      <c r="A603" t="s">
        <v>1039</v>
      </c>
      <c r="B603" t="s">
        <v>6289</v>
      </c>
    </row>
    <row r="604" spans="1:2">
      <c r="A604" t="s">
        <v>2223</v>
      </c>
      <c r="B604" t="s">
        <v>6290</v>
      </c>
    </row>
    <row r="605" spans="1:2">
      <c r="A605" t="s">
        <v>2863</v>
      </c>
      <c r="B605" t="s">
        <v>6291</v>
      </c>
    </row>
    <row r="606" spans="1:2">
      <c r="A606" t="s">
        <v>1112</v>
      </c>
      <c r="B606" t="s">
        <v>6292</v>
      </c>
    </row>
    <row r="607" spans="1:2">
      <c r="A607" t="s">
        <v>1041</v>
      </c>
      <c r="B607" t="s">
        <v>6293</v>
      </c>
    </row>
    <row r="608" spans="1:2">
      <c r="A608" t="s">
        <v>1125</v>
      </c>
      <c r="B608" t="s">
        <v>6294</v>
      </c>
    </row>
    <row r="609" spans="1:2">
      <c r="A609" t="s">
        <v>1712</v>
      </c>
      <c r="B609" t="s">
        <v>6295</v>
      </c>
    </row>
    <row r="610" spans="1:2">
      <c r="A610" t="s">
        <v>763</v>
      </c>
      <c r="B610" t="s">
        <v>6296</v>
      </c>
    </row>
    <row r="611" spans="1:2">
      <c r="A611" t="s">
        <v>1445</v>
      </c>
      <c r="B611" t="s">
        <v>6297</v>
      </c>
    </row>
    <row r="612" spans="1:2">
      <c r="A612" t="s">
        <v>1631</v>
      </c>
      <c r="B612" t="s">
        <v>6298</v>
      </c>
    </row>
    <row r="613" spans="1:2">
      <c r="A613" t="s">
        <v>88</v>
      </c>
      <c r="B613" t="s">
        <v>6299</v>
      </c>
    </row>
    <row r="614" spans="1:2">
      <c r="A614" t="s">
        <v>1989</v>
      </c>
      <c r="B614" t="s">
        <v>6300</v>
      </c>
    </row>
    <row r="615" spans="1:2">
      <c r="A615" t="s">
        <v>816</v>
      </c>
      <c r="B615" t="s">
        <v>6301</v>
      </c>
    </row>
    <row r="616" spans="1:2">
      <c r="A616" t="s">
        <v>825</v>
      </c>
      <c r="B616" t="s">
        <v>6302</v>
      </c>
    </row>
    <row r="617" spans="1:2">
      <c r="A617" t="s">
        <v>1826</v>
      </c>
      <c r="B617" t="s">
        <v>6303</v>
      </c>
    </row>
    <row r="618" spans="1:2">
      <c r="A618" t="s">
        <v>1280</v>
      </c>
      <c r="B618" t="s">
        <v>6304</v>
      </c>
    </row>
    <row r="619" spans="1:2">
      <c r="A619" t="s">
        <v>2814</v>
      </c>
      <c r="B619" t="s">
        <v>6305</v>
      </c>
    </row>
    <row r="620" spans="1:2">
      <c r="A620" t="s">
        <v>2103</v>
      </c>
      <c r="B620" t="s">
        <v>6306</v>
      </c>
    </row>
    <row r="621" spans="1:2">
      <c r="A621" t="s">
        <v>3110</v>
      </c>
      <c r="B621" t="s">
        <v>6307</v>
      </c>
    </row>
    <row r="622" spans="1:2">
      <c r="A622" t="s">
        <v>4346</v>
      </c>
      <c r="B622" t="s">
        <v>6308</v>
      </c>
    </row>
    <row r="623" spans="1:2">
      <c r="A623" t="s">
        <v>2655</v>
      </c>
      <c r="B623" t="s">
        <v>6309</v>
      </c>
    </row>
    <row r="624" spans="1:2">
      <c r="A624" t="s">
        <v>4730</v>
      </c>
      <c r="B624" t="s">
        <v>6310</v>
      </c>
    </row>
    <row r="625" spans="1:2">
      <c r="A625" t="s">
        <v>1847</v>
      </c>
      <c r="B625" t="s">
        <v>6311</v>
      </c>
    </row>
    <row r="626" spans="1:2">
      <c r="A626" t="s">
        <v>1532</v>
      </c>
      <c r="B626" t="s">
        <v>6312</v>
      </c>
    </row>
    <row r="627" spans="1:2">
      <c r="A627" t="s">
        <v>4589</v>
      </c>
      <c r="B627" t="s">
        <v>6313</v>
      </c>
    </row>
    <row r="628" spans="1:2">
      <c r="A628" t="s">
        <v>1736</v>
      </c>
      <c r="B628" t="s">
        <v>6314</v>
      </c>
    </row>
    <row r="629" spans="1:2">
      <c r="A629" t="s">
        <v>3156</v>
      </c>
      <c r="B629" t="s">
        <v>6315</v>
      </c>
    </row>
    <row r="630" spans="1:2">
      <c r="A630" t="s">
        <v>3178</v>
      </c>
      <c r="B630" t="s">
        <v>6316</v>
      </c>
    </row>
    <row r="631" spans="1:2">
      <c r="A631" t="s">
        <v>1180</v>
      </c>
      <c r="B631" t="s">
        <v>6317</v>
      </c>
    </row>
    <row r="632" spans="1:2">
      <c r="A632" t="s">
        <v>1178</v>
      </c>
      <c r="B632" t="s">
        <v>6318</v>
      </c>
    </row>
    <row r="633" spans="1:2">
      <c r="A633" t="s">
        <v>4818</v>
      </c>
      <c r="B633" t="s">
        <v>6319</v>
      </c>
    </row>
    <row r="634" spans="1:2">
      <c r="A634" t="s">
        <v>2160</v>
      </c>
      <c r="B634" t="s">
        <v>6320</v>
      </c>
    </row>
    <row r="635" spans="1:2">
      <c r="A635" t="s">
        <v>3322</v>
      </c>
      <c r="B635" t="s">
        <v>6321</v>
      </c>
    </row>
    <row r="636" spans="1:2">
      <c r="A636" t="s">
        <v>3453</v>
      </c>
      <c r="B636" t="s">
        <v>6322</v>
      </c>
    </row>
    <row r="637" spans="1:2">
      <c r="A637" t="s">
        <v>4746</v>
      </c>
      <c r="B637" t="s">
        <v>6323</v>
      </c>
    </row>
    <row r="638" spans="1:2">
      <c r="A638" t="s">
        <v>1161</v>
      </c>
      <c r="B638" t="s">
        <v>6324</v>
      </c>
    </row>
    <row r="639" spans="1:2">
      <c r="A639" t="s">
        <v>1165</v>
      </c>
      <c r="B639" t="s">
        <v>6325</v>
      </c>
    </row>
    <row r="640" spans="1:2">
      <c r="A640" t="s">
        <v>1633</v>
      </c>
      <c r="B640" t="s">
        <v>6326</v>
      </c>
    </row>
    <row r="641" spans="1:2">
      <c r="A641" t="s">
        <v>2271</v>
      </c>
      <c r="B641" t="s">
        <v>6327</v>
      </c>
    </row>
    <row r="642" spans="1:2">
      <c r="A642" t="s">
        <v>2930</v>
      </c>
      <c r="B642" t="s">
        <v>6328</v>
      </c>
    </row>
    <row r="643" spans="1:2">
      <c r="A643" t="s">
        <v>3184</v>
      </c>
      <c r="B643" t="s">
        <v>6329</v>
      </c>
    </row>
    <row r="644" spans="1:2">
      <c r="A644" t="s">
        <v>1841</v>
      </c>
      <c r="B644" t="s">
        <v>6330</v>
      </c>
    </row>
    <row r="645" spans="1:2">
      <c r="A645" t="s">
        <v>938</v>
      </c>
      <c r="B645" t="s">
        <v>6331</v>
      </c>
    </row>
    <row r="646" spans="1:2">
      <c r="A646" t="s">
        <v>1772</v>
      </c>
      <c r="B646" t="s">
        <v>6332</v>
      </c>
    </row>
    <row r="647" spans="1:2">
      <c r="A647" t="s">
        <v>3180</v>
      </c>
      <c r="B647" t="s">
        <v>6333</v>
      </c>
    </row>
    <row r="648" spans="1:2">
      <c r="A648" t="s">
        <v>4752</v>
      </c>
      <c r="B648" t="s">
        <v>6334</v>
      </c>
    </row>
    <row r="649" spans="1:2">
      <c r="A649" t="s">
        <v>954</v>
      </c>
      <c r="B649" t="s">
        <v>6335</v>
      </c>
    </row>
    <row r="650" spans="1:2">
      <c r="A650" t="s">
        <v>1385</v>
      </c>
      <c r="B650" t="s">
        <v>6336</v>
      </c>
    </row>
    <row r="651" spans="1:2">
      <c r="A651" t="s">
        <v>1096</v>
      </c>
      <c r="B651" t="s">
        <v>6337</v>
      </c>
    </row>
    <row r="652" spans="1:2">
      <c r="A652" t="s">
        <v>1403</v>
      </c>
      <c r="B652" t="s">
        <v>6338</v>
      </c>
    </row>
    <row r="653" spans="1:2">
      <c r="A653" t="s">
        <v>1919</v>
      </c>
      <c r="B653" t="s">
        <v>6339</v>
      </c>
    </row>
    <row r="654" spans="1:2">
      <c r="A654" t="s">
        <v>2313</v>
      </c>
      <c r="B654" t="s">
        <v>6340</v>
      </c>
    </row>
    <row r="655" spans="1:2">
      <c r="A655" t="s">
        <v>192</v>
      </c>
      <c r="B655" t="s">
        <v>6341</v>
      </c>
    </row>
    <row r="656" spans="1:2">
      <c r="A656" t="s">
        <v>2398</v>
      </c>
      <c r="B656" t="s">
        <v>6342</v>
      </c>
    </row>
    <row r="657" spans="1:2">
      <c r="A657" t="s">
        <v>4760</v>
      </c>
      <c r="B657" t="s">
        <v>6343</v>
      </c>
    </row>
    <row r="658" spans="1:2">
      <c r="A658" t="s">
        <v>3541</v>
      </c>
      <c r="B658" t="s">
        <v>6344</v>
      </c>
    </row>
    <row r="659" spans="1:2">
      <c r="A659" t="s">
        <v>3384</v>
      </c>
      <c r="B659" t="s">
        <v>6345</v>
      </c>
    </row>
    <row r="660" spans="1:2">
      <c r="A660" t="s">
        <v>786</v>
      </c>
      <c r="B660" t="s">
        <v>6346</v>
      </c>
    </row>
    <row r="661" spans="1:2">
      <c r="A661" t="s">
        <v>3350</v>
      </c>
      <c r="B661" t="s">
        <v>6347</v>
      </c>
    </row>
    <row r="662" spans="1:2">
      <c r="A662" t="s">
        <v>1369</v>
      </c>
      <c r="B662" t="s">
        <v>6348</v>
      </c>
    </row>
    <row r="663" spans="1:2">
      <c r="A663" t="s">
        <v>2253</v>
      </c>
      <c r="B663" t="s">
        <v>6349</v>
      </c>
    </row>
    <row r="664" spans="1:2">
      <c r="A664" t="s">
        <v>1055</v>
      </c>
      <c r="B664" t="s">
        <v>6350</v>
      </c>
    </row>
    <row r="665" spans="1:2">
      <c r="A665" t="s">
        <v>2213</v>
      </c>
      <c r="B665" t="s">
        <v>6351</v>
      </c>
    </row>
    <row r="666" spans="1:2">
      <c r="A666" t="s">
        <v>1015</v>
      </c>
      <c r="B666" t="s">
        <v>6352</v>
      </c>
    </row>
    <row r="667" spans="1:2">
      <c r="A667" t="s">
        <v>971</v>
      </c>
      <c r="B667" t="s">
        <v>6353</v>
      </c>
    </row>
    <row r="668" spans="1:2">
      <c r="A668" t="s">
        <v>1620</v>
      </c>
      <c r="B668" t="s">
        <v>6354</v>
      </c>
    </row>
    <row r="669" spans="1:2">
      <c r="A669" t="s">
        <v>4605</v>
      </c>
      <c r="B669" t="s">
        <v>6355</v>
      </c>
    </row>
    <row r="670" spans="1:2">
      <c r="A670" t="s">
        <v>1762</v>
      </c>
      <c r="B670" t="s">
        <v>6356</v>
      </c>
    </row>
    <row r="671" spans="1:2">
      <c r="A671" t="s">
        <v>3326</v>
      </c>
      <c r="B671" t="s">
        <v>6357</v>
      </c>
    </row>
    <row r="672" spans="1:2">
      <c r="A672" t="s">
        <v>1311</v>
      </c>
      <c r="B672" t="s">
        <v>6358</v>
      </c>
    </row>
    <row r="673" spans="1:2">
      <c r="A673" t="s">
        <v>4225</v>
      </c>
      <c r="B673" t="s">
        <v>6359</v>
      </c>
    </row>
    <row r="674" spans="1:2">
      <c r="A674" t="s">
        <v>2889</v>
      </c>
      <c r="B674" t="s">
        <v>6360</v>
      </c>
    </row>
    <row r="675" spans="1:2">
      <c r="A675" t="s">
        <v>4778</v>
      </c>
      <c r="B675" t="s">
        <v>6361</v>
      </c>
    </row>
    <row r="676" spans="1:2">
      <c r="A676" t="s">
        <v>4320</v>
      </c>
      <c r="B676" t="s">
        <v>6362</v>
      </c>
    </row>
    <row r="677" spans="1:2">
      <c r="A677" t="s">
        <v>2822</v>
      </c>
      <c r="B677" t="s">
        <v>6363</v>
      </c>
    </row>
    <row r="678" spans="1:2">
      <c r="A678" t="s">
        <v>4844</v>
      </c>
      <c r="B678" t="s">
        <v>6364</v>
      </c>
    </row>
    <row r="679" spans="1:2">
      <c r="A679" t="s">
        <v>3142</v>
      </c>
      <c r="B679" t="s">
        <v>6365</v>
      </c>
    </row>
    <row r="680" spans="1:2">
      <c r="A680" t="s">
        <v>4691</v>
      </c>
      <c r="B680" t="s">
        <v>6366</v>
      </c>
    </row>
    <row r="681" spans="1:2">
      <c r="A681" t="s">
        <v>4360</v>
      </c>
      <c r="B681" t="s">
        <v>6367</v>
      </c>
    </row>
    <row r="682" spans="1:2">
      <c r="A682" t="s">
        <v>3479</v>
      </c>
      <c r="B682" t="s">
        <v>6368</v>
      </c>
    </row>
    <row r="683" spans="1:2">
      <c r="A683" t="s">
        <v>1911</v>
      </c>
      <c r="B683" t="s">
        <v>6369</v>
      </c>
    </row>
    <row r="684" spans="1:2">
      <c r="A684" t="s">
        <v>1961</v>
      </c>
      <c r="B684" t="s">
        <v>6370</v>
      </c>
    </row>
    <row r="685" spans="1:2">
      <c r="A685" t="s">
        <v>3112</v>
      </c>
      <c r="B685" t="s">
        <v>6371</v>
      </c>
    </row>
    <row r="686" spans="1:2">
      <c r="A686" t="s">
        <v>3693</v>
      </c>
      <c r="B686" t="s">
        <v>6372</v>
      </c>
    </row>
    <row r="687" spans="1:2">
      <c r="A687" t="s">
        <v>4695</v>
      </c>
      <c r="B687" t="s">
        <v>6373</v>
      </c>
    </row>
    <row r="688" spans="1:2">
      <c r="A688" t="s">
        <v>4203</v>
      </c>
      <c r="B688" t="s">
        <v>6374</v>
      </c>
    </row>
    <row r="689" spans="1:2">
      <c r="A689" t="s">
        <v>3661</v>
      </c>
      <c r="B689" t="s">
        <v>6375</v>
      </c>
    </row>
    <row r="690" spans="1:2">
      <c r="A690" t="s">
        <v>3160</v>
      </c>
      <c r="B690" t="s">
        <v>6376</v>
      </c>
    </row>
    <row r="691" spans="1:2">
      <c r="A691" t="s">
        <v>2373</v>
      </c>
      <c r="B691" t="s">
        <v>6377</v>
      </c>
    </row>
    <row r="692" spans="1:2">
      <c r="A692" t="s">
        <v>1740</v>
      </c>
      <c r="B692" t="s">
        <v>6378</v>
      </c>
    </row>
    <row r="693" spans="1:2">
      <c r="A693" t="s">
        <v>4786</v>
      </c>
      <c r="B693" t="s">
        <v>6379</v>
      </c>
    </row>
    <row r="694" spans="1:2">
      <c r="A694" t="s">
        <v>1215</v>
      </c>
      <c r="B694" t="s">
        <v>6380</v>
      </c>
    </row>
    <row r="695" spans="1:2">
      <c r="A695" t="s">
        <v>1710</v>
      </c>
      <c r="B695" t="s">
        <v>6381</v>
      </c>
    </row>
    <row r="696" spans="1:2">
      <c r="A696" t="s">
        <v>1744</v>
      </c>
      <c r="B696" t="s">
        <v>6382</v>
      </c>
    </row>
    <row r="697" spans="1:2">
      <c r="A697" t="s">
        <v>1580</v>
      </c>
      <c r="B697" t="s">
        <v>6383</v>
      </c>
    </row>
    <row r="698" spans="1:2">
      <c r="A698" t="s">
        <v>810</v>
      </c>
      <c r="B698" t="s">
        <v>6384</v>
      </c>
    </row>
    <row r="699" spans="1:2">
      <c r="A699" t="s">
        <v>1957</v>
      </c>
      <c r="B699" t="s">
        <v>6385</v>
      </c>
    </row>
    <row r="700" spans="1:2">
      <c r="A700" t="s">
        <v>4834</v>
      </c>
      <c r="B700" t="s">
        <v>6386</v>
      </c>
    </row>
    <row r="701" spans="1:2">
      <c r="A701" t="s">
        <v>3543</v>
      </c>
      <c r="B701" t="s">
        <v>6387</v>
      </c>
    </row>
    <row r="702" spans="1:2">
      <c r="A702" t="s">
        <v>990</v>
      </c>
      <c r="B702" t="s">
        <v>6388</v>
      </c>
    </row>
    <row r="703" spans="1:2">
      <c r="A703" t="s">
        <v>1794</v>
      </c>
      <c r="B703" t="s">
        <v>6389</v>
      </c>
    </row>
    <row r="704" spans="1:2">
      <c r="A704" t="s">
        <v>4792</v>
      </c>
      <c r="B704" t="s">
        <v>6390</v>
      </c>
    </row>
    <row r="705" spans="1:2">
      <c r="A705" t="s">
        <v>1512</v>
      </c>
      <c r="B705" t="s">
        <v>6391</v>
      </c>
    </row>
    <row r="706" spans="1:2">
      <c r="A706" t="s">
        <v>3182</v>
      </c>
      <c r="B706" t="s">
        <v>6392</v>
      </c>
    </row>
    <row r="707" spans="1:2">
      <c r="A707" t="s">
        <v>4798</v>
      </c>
      <c r="B707" t="s">
        <v>6393</v>
      </c>
    </row>
    <row r="708" spans="1:2">
      <c r="A708" t="s">
        <v>1770</v>
      </c>
      <c r="B708" t="s">
        <v>6394</v>
      </c>
    </row>
    <row r="709" spans="1:2">
      <c r="A709" t="s">
        <v>2893</v>
      </c>
      <c r="B709" t="s">
        <v>6395</v>
      </c>
    </row>
    <row r="710" spans="1:2">
      <c r="A710" t="s">
        <v>1637</v>
      </c>
      <c r="B710" t="s">
        <v>6396</v>
      </c>
    </row>
    <row r="711" spans="1:2">
      <c r="A711" t="s">
        <v>1174</v>
      </c>
      <c r="B711" t="s">
        <v>6397</v>
      </c>
    </row>
    <row r="712" spans="1:2">
      <c r="A712" t="s">
        <v>1706</v>
      </c>
      <c r="B712" t="s">
        <v>6398</v>
      </c>
    </row>
    <row r="713" spans="1:2">
      <c r="A713" t="s">
        <v>101</v>
      </c>
      <c r="B713" t="s">
        <v>6399</v>
      </c>
    </row>
    <row r="714" spans="1:2">
      <c r="A714" t="s">
        <v>1909</v>
      </c>
      <c r="B714" t="s">
        <v>6400</v>
      </c>
    </row>
    <row r="715" spans="1:2">
      <c r="A715" t="s">
        <v>4892</v>
      </c>
      <c r="B715" t="s">
        <v>6401</v>
      </c>
    </row>
    <row r="716" spans="1:2">
      <c r="A716" t="s">
        <v>2377</v>
      </c>
      <c r="B716" t="s">
        <v>6402</v>
      </c>
    </row>
    <row r="717" spans="1:2">
      <c r="A717" t="s">
        <v>1317</v>
      </c>
      <c r="B717" t="s">
        <v>6403</v>
      </c>
    </row>
    <row r="718" spans="1:2">
      <c r="A718" t="s">
        <v>1845</v>
      </c>
      <c r="B718" t="s">
        <v>6404</v>
      </c>
    </row>
    <row r="719" spans="1:2">
      <c r="A719" t="s">
        <v>963</v>
      </c>
      <c r="B719" t="s">
        <v>6405</v>
      </c>
    </row>
    <row r="720" spans="1:2">
      <c r="A720" t="s">
        <v>4570</v>
      </c>
      <c r="B720" t="s">
        <v>6406</v>
      </c>
    </row>
    <row r="721" spans="1:2">
      <c r="A721" t="s">
        <v>783</v>
      </c>
      <c r="B721" t="s">
        <v>6407</v>
      </c>
    </row>
    <row r="722" spans="1:2">
      <c r="A722" t="s">
        <v>1816</v>
      </c>
      <c r="B722" t="s">
        <v>6408</v>
      </c>
    </row>
    <row r="723" spans="1:2">
      <c r="A723" t="s">
        <v>1276</v>
      </c>
      <c r="B723" t="s">
        <v>6409</v>
      </c>
    </row>
    <row r="724" spans="1:2">
      <c r="A724" t="s">
        <v>1921</v>
      </c>
      <c r="B724" t="s">
        <v>6410</v>
      </c>
    </row>
    <row r="725" spans="1:2">
      <c r="A725" t="s">
        <v>4352</v>
      </c>
      <c r="B725" t="s">
        <v>6411</v>
      </c>
    </row>
    <row r="726" spans="1:2">
      <c r="A726" t="s">
        <v>2395</v>
      </c>
      <c r="B726" t="s">
        <v>6412</v>
      </c>
    </row>
    <row r="727" spans="1:2">
      <c r="A727" t="s">
        <v>2107</v>
      </c>
      <c r="B727" t="s">
        <v>6413</v>
      </c>
    </row>
    <row r="728" spans="1:2">
      <c r="A728" t="s">
        <v>2241</v>
      </c>
      <c r="B728" t="s">
        <v>6414</v>
      </c>
    </row>
    <row r="729" spans="1:2">
      <c r="A729" t="s">
        <v>4820</v>
      </c>
      <c r="B729" t="s">
        <v>6415</v>
      </c>
    </row>
    <row r="730" spans="1:2">
      <c r="A730" t="s">
        <v>767</v>
      </c>
      <c r="B730" t="s">
        <v>6416</v>
      </c>
    </row>
    <row r="731" spans="1:2">
      <c r="A731" t="s">
        <v>2205</v>
      </c>
      <c r="B731" t="s">
        <v>6417</v>
      </c>
    </row>
    <row r="732" spans="1:2">
      <c r="A732" t="s">
        <v>2109</v>
      </c>
      <c r="B732" t="s">
        <v>6418</v>
      </c>
    </row>
    <row r="733" spans="1:2">
      <c r="A733" t="s">
        <v>2043</v>
      </c>
      <c r="B733" t="s">
        <v>6419</v>
      </c>
    </row>
    <row r="734" spans="1:2">
      <c r="A734" t="s">
        <v>2773</v>
      </c>
      <c r="B734" t="s">
        <v>5728</v>
      </c>
    </row>
    <row r="735" spans="1:2">
      <c r="A735" t="s">
        <v>1616</v>
      </c>
      <c r="B735" t="s">
        <v>6420</v>
      </c>
    </row>
    <row r="736" spans="1:2">
      <c r="A736" t="s">
        <v>1159</v>
      </c>
      <c r="B736" t="s">
        <v>6421</v>
      </c>
    </row>
    <row r="737" spans="1:2">
      <c r="A737" t="s">
        <v>1859</v>
      </c>
      <c r="B737" t="s">
        <v>6422</v>
      </c>
    </row>
    <row r="738" spans="1:2">
      <c r="A738" t="s">
        <v>1722</v>
      </c>
      <c r="B738" t="s">
        <v>6423</v>
      </c>
    </row>
    <row r="739" spans="1:2">
      <c r="A739" t="s">
        <v>4888</v>
      </c>
      <c r="B739" t="s">
        <v>6424</v>
      </c>
    </row>
    <row r="740" spans="1:2">
      <c r="A740" t="s">
        <v>4442</v>
      </c>
      <c r="B740" t="s">
        <v>6425</v>
      </c>
    </row>
    <row r="741" spans="1:2">
      <c r="A741" t="s">
        <v>1264</v>
      </c>
      <c r="B741" t="s">
        <v>6426</v>
      </c>
    </row>
    <row r="742" spans="1:2">
      <c r="A742" t="s">
        <v>4572</v>
      </c>
      <c r="B742" t="s">
        <v>6427</v>
      </c>
    </row>
    <row r="743" spans="1:2">
      <c r="A743" t="s">
        <v>2237</v>
      </c>
      <c r="B743" t="s">
        <v>6428</v>
      </c>
    </row>
    <row r="744" spans="1:2">
      <c r="A744" t="s">
        <v>2359</v>
      </c>
      <c r="B744" t="s">
        <v>6429</v>
      </c>
    </row>
    <row r="745" spans="1:2">
      <c r="A745" t="s">
        <v>2182</v>
      </c>
      <c r="B745" t="s">
        <v>6430</v>
      </c>
    </row>
    <row r="746" spans="1:2">
      <c r="A746" t="s">
        <v>1379</v>
      </c>
      <c r="B746" t="s">
        <v>6431</v>
      </c>
    </row>
    <row r="747" spans="1:2">
      <c r="A747" t="s">
        <v>1007</v>
      </c>
      <c r="B747" t="s">
        <v>6432</v>
      </c>
    </row>
    <row r="748" spans="1:2">
      <c r="A748" t="s">
        <v>7682</v>
      </c>
      <c r="B748" t="s">
        <v>6433</v>
      </c>
    </row>
    <row r="749" spans="1:2">
      <c r="A749" t="s">
        <v>6434</v>
      </c>
      <c r="B749" t="s">
        <v>6433</v>
      </c>
    </row>
    <row r="750" spans="1:2">
      <c r="A750" t="s">
        <v>2932</v>
      </c>
      <c r="B750" t="s">
        <v>6435</v>
      </c>
    </row>
    <row r="751" spans="1:2">
      <c r="A751" t="s">
        <v>4716</v>
      </c>
      <c r="B751" t="s">
        <v>6436</v>
      </c>
    </row>
    <row r="752" spans="1:2">
      <c r="A752" t="s">
        <v>1732</v>
      </c>
      <c r="B752" t="s">
        <v>6437</v>
      </c>
    </row>
    <row r="753" spans="1:2">
      <c r="A753" t="s">
        <v>1979</v>
      </c>
      <c r="B753" t="s">
        <v>6438</v>
      </c>
    </row>
    <row r="754" spans="1:2">
      <c r="A754" t="s">
        <v>1686</v>
      </c>
      <c r="B754" t="s">
        <v>6439</v>
      </c>
    </row>
    <row r="755" spans="1:2">
      <c r="A755" t="s">
        <v>1937</v>
      </c>
      <c r="B755" t="s">
        <v>6440</v>
      </c>
    </row>
    <row r="756" spans="1:2">
      <c r="A756" t="s">
        <v>800</v>
      </c>
      <c r="B756" t="s">
        <v>6441</v>
      </c>
    </row>
    <row r="757" spans="1:2">
      <c r="A757" t="s">
        <v>2996</v>
      </c>
      <c r="B757" t="s">
        <v>6442</v>
      </c>
    </row>
    <row r="758" spans="1:2">
      <c r="A758" t="s">
        <v>1983</v>
      </c>
      <c r="B758" t="s">
        <v>6443</v>
      </c>
    </row>
    <row r="759" spans="1:2">
      <c r="A759" t="s">
        <v>2186</v>
      </c>
      <c r="B759" t="s">
        <v>6444</v>
      </c>
    </row>
    <row r="760" spans="1:2">
      <c r="A760" t="s">
        <v>2097</v>
      </c>
      <c r="B760" t="s">
        <v>6445</v>
      </c>
    </row>
    <row r="761" spans="1:2">
      <c r="A761" t="s">
        <v>4524</v>
      </c>
      <c r="B761" t="s">
        <v>6446</v>
      </c>
    </row>
    <row r="762" spans="1:2">
      <c r="A762" t="s">
        <v>1708</v>
      </c>
      <c r="B762" t="s">
        <v>6447</v>
      </c>
    </row>
    <row r="763" spans="1:2">
      <c r="A763" t="s">
        <v>2227</v>
      </c>
      <c r="B763" t="s">
        <v>6448</v>
      </c>
    </row>
    <row r="764" spans="1:2">
      <c r="A764" t="s">
        <v>4290</v>
      </c>
      <c r="B764" t="s">
        <v>6449</v>
      </c>
    </row>
    <row r="765" spans="1:2">
      <c r="A765" t="s">
        <v>3457</v>
      </c>
      <c r="B765" t="s">
        <v>6450</v>
      </c>
    </row>
    <row r="766" spans="1:2">
      <c r="A766" t="s">
        <v>2386</v>
      </c>
      <c r="B766" t="s">
        <v>6451</v>
      </c>
    </row>
    <row r="767" spans="1:2">
      <c r="A767" t="s">
        <v>775</v>
      </c>
      <c r="B767" t="s">
        <v>6452</v>
      </c>
    </row>
    <row r="768" spans="1:2">
      <c r="A768" t="s">
        <v>134</v>
      </c>
      <c r="B768" t="s">
        <v>6453</v>
      </c>
    </row>
    <row r="769" spans="1:2">
      <c r="A769" t="s">
        <v>980</v>
      </c>
      <c r="B769" t="s">
        <v>6454</v>
      </c>
    </row>
    <row r="770" spans="1:2">
      <c r="A770" t="s">
        <v>2027</v>
      </c>
      <c r="B770" t="s">
        <v>6455</v>
      </c>
    </row>
    <row r="771" spans="1:2">
      <c r="A771" t="s">
        <v>4914</v>
      </c>
      <c r="B771" t="s">
        <v>6456</v>
      </c>
    </row>
    <row r="772" spans="1:2">
      <c r="A772" t="s">
        <v>4298</v>
      </c>
      <c r="B772" t="s">
        <v>6457</v>
      </c>
    </row>
    <row r="773" spans="1:2">
      <c r="A773" t="s">
        <v>1123</v>
      </c>
      <c r="B773" t="s">
        <v>6458</v>
      </c>
    </row>
    <row r="774" spans="1:2">
      <c r="A774" t="s">
        <v>994</v>
      </c>
      <c r="B774" t="s">
        <v>6459</v>
      </c>
    </row>
    <row r="775" spans="1:2">
      <c r="A775" t="s">
        <v>1588</v>
      </c>
      <c r="B775" t="s">
        <v>6460</v>
      </c>
    </row>
    <row r="776" spans="1:2">
      <c r="A776" t="s">
        <v>4842</v>
      </c>
      <c r="B776" t="s">
        <v>6461</v>
      </c>
    </row>
    <row r="777" spans="1:2">
      <c r="A777" t="s">
        <v>3254</v>
      </c>
      <c r="B777" t="s">
        <v>6462</v>
      </c>
    </row>
    <row r="778" spans="1:2">
      <c r="A778" t="s">
        <v>3681</v>
      </c>
      <c r="B778" t="s">
        <v>6463</v>
      </c>
    </row>
    <row r="779" spans="1:2">
      <c r="A779" t="s">
        <v>4342</v>
      </c>
      <c r="B779" t="s">
        <v>6464</v>
      </c>
    </row>
    <row r="780" spans="1:2">
      <c r="A780" t="s">
        <v>3575</v>
      </c>
      <c r="B780" t="s">
        <v>6465</v>
      </c>
    </row>
    <row r="781" spans="1:2">
      <c r="A781" t="s">
        <v>3585</v>
      </c>
      <c r="B781" t="s">
        <v>6466</v>
      </c>
    </row>
    <row r="782" spans="1:2">
      <c r="A782" t="s">
        <v>3643</v>
      </c>
      <c r="B782" t="s">
        <v>6467</v>
      </c>
    </row>
    <row r="783" spans="1:2">
      <c r="A783" t="s">
        <v>4930</v>
      </c>
      <c r="B783" t="s">
        <v>6468</v>
      </c>
    </row>
    <row r="784" spans="1:2">
      <c r="A784" t="s">
        <v>2924</v>
      </c>
      <c r="B784" t="s">
        <v>6469</v>
      </c>
    </row>
    <row r="785" spans="1:2">
      <c r="A785" t="s">
        <v>2898</v>
      </c>
      <c r="B785" t="s">
        <v>6470</v>
      </c>
    </row>
    <row r="786" spans="1:2">
      <c r="A786" t="s">
        <v>4302</v>
      </c>
      <c r="B786" t="s">
        <v>6471</v>
      </c>
    </row>
    <row r="787" spans="1:2">
      <c r="A787" t="s">
        <v>4316</v>
      </c>
      <c r="B787" t="s">
        <v>6472</v>
      </c>
    </row>
    <row r="788" spans="1:2">
      <c r="A788" t="s">
        <v>4568</v>
      </c>
      <c r="B788" t="s">
        <v>6473</v>
      </c>
    </row>
    <row r="789" spans="1:2">
      <c r="A789" t="s">
        <v>3140</v>
      </c>
      <c r="B789" t="s">
        <v>6474</v>
      </c>
    </row>
    <row r="790" spans="1:2">
      <c r="A790" t="s">
        <v>3328</v>
      </c>
      <c r="B790" t="s">
        <v>6475</v>
      </c>
    </row>
    <row r="791" spans="1:2">
      <c r="A791" t="s">
        <v>2369</v>
      </c>
      <c r="B791" t="s">
        <v>6476</v>
      </c>
    </row>
    <row r="792" spans="1:2">
      <c r="A792" t="s">
        <v>3667</v>
      </c>
      <c r="B792" t="s">
        <v>6477</v>
      </c>
    </row>
    <row r="793" spans="1:2">
      <c r="A793" t="s">
        <v>820</v>
      </c>
      <c r="B793" t="s">
        <v>6478</v>
      </c>
    </row>
    <row r="794" spans="1:2">
      <c r="A794" t="s">
        <v>2998</v>
      </c>
      <c r="B794" t="s">
        <v>6479</v>
      </c>
    </row>
    <row r="795" spans="1:2">
      <c r="A795" t="s">
        <v>874</v>
      </c>
      <c r="B795" t="s">
        <v>6480</v>
      </c>
    </row>
    <row r="796" spans="1:2">
      <c r="A796" t="s">
        <v>915</v>
      </c>
      <c r="B796" t="s">
        <v>6481</v>
      </c>
    </row>
    <row r="797" spans="1:2">
      <c r="A797" t="s">
        <v>2007</v>
      </c>
      <c r="B797" t="s">
        <v>6482</v>
      </c>
    </row>
    <row r="798" spans="1:2">
      <c r="A798" t="s">
        <v>781</v>
      </c>
      <c r="B798" t="s">
        <v>6483</v>
      </c>
    </row>
    <row r="799" spans="1:2">
      <c r="A799" t="s">
        <v>839</v>
      </c>
      <c r="B799" t="s">
        <v>6484</v>
      </c>
    </row>
    <row r="800" spans="1:2">
      <c r="A800" t="s">
        <v>3244</v>
      </c>
      <c r="B800" t="s">
        <v>6485</v>
      </c>
    </row>
    <row r="801" spans="1:2">
      <c r="A801" t="s">
        <v>2184</v>
      </c>
      <c r="B801" t="s">
        <v>6486</v>
      </c>
    </row>
    <row r="802" spans="1:2">
      <c r="A802" t="s">
        <v>2075</v>
      </c>
      <c r="B802" t="s">
        <v>6487</v>
      </c>
    </row>
    <row r="803" spans="1:2">
      <c r="A803" t="s">
        <v>905</v>
      </c>
      <c r="B803" t="s">
        <v>6488</v>
      </c>
    </row>
    <row r="804" spans="1:2">
      <c r="A804" t="s">
        <v>1750</v>
      </c>
      <c r="B804" t="s">
        <v>6489</v>
      </c>
    </row>
    <row r="805" spans="1:2">
      <c r="A805" t="s">
        <v>1690</v>
      </c>
      <c r="B805" t="s">
        <v>6490</v>
      </c>
    </row>
    <row r="806" spans="1:2">
      <c r="A806" t="s">
        <v>2001</v>
      </c>
      <c r="B806" t="s">
        <v>6491</v>
      </c>
    </row>
    <row r="807" spans="1:2">
      <c r="A807" t="s">
        <v>2115</v>
      </c>
      <c r="B807" t="s">
        <v>6492</v>
      </c>
    </row>
    <row r="808" spans="1:2">
      <c r="A808" t="s">
        <v>841</v>
      </c>
      <c r="B808" t="s">
        <v>6493</v>
      </c>
    </row>
    <row r="809" spans="1:2">
      <c r="A809" t="s">
        <v>1574</v>
      </c>
      <c r="B809" t="s">
        <v>6494</v>
      </c>
    </row>
    <row r="810" spans="1:2">
      <c r="A810" t="s">
        <v>4856</v>
      </c>
      <c r="B810" t="s">
        <v>6495</v>
      </c>
    </row>
    <row r="811" spans="1:2">
      <c r="A811" t="s">
        <v>4312</v>
      </c>
      <c r="B811" t="s">
        <v>6496</v>
      </c>
    </row>
    <row r="812" spans="1:2">
      <c r="A812" t="s">
        <v>2934</v>
      </c>
      <c r="B812" t="s">
        <v>6497</v>
      </c>
    </row>
    <row r="813" spans="1:2">
      <c r="A813" t="s">
        <v>197</v>
      </c>
      <c r="B813" t="s">
        <v>6498</v>
      </c>
    </row>
    <row r="814" spans="1:2">
      <c r="A814" t="s">
        <v>2091</v>
      </c>
      <c r="B814" t="s">
        <v>6499</v>
      </c>
    </row>
    <row r="815" spans="1:2">
      <c r="A815" t="s">
        <v>4766</v>
      </c>
      <c r="B815" t="s">
        <v>6500</v>
      </c>
    </row>
    <row r="816" spans="1:2">
      <c r="A816" t="s">
        <v>4334</v>
      </c>
      <c r="B816" t="s">
        <v>6501</v>
      </c>
    </row>
    <row r="817" spans="1:2">
      <c r="A817" t="s">
        <v>2865</v>
      </c>
      <c r="B817" t="s">
        <v>6502</v>
      </c>
    </row>
    <row r="818" spans="1:2">
      <c r="A818" t="s">
        <v>4556</v>
      </c>
      <c r="B818" t="s">
        <v>6503</v>
      </c>
    </row>
    <row r="819" spans="1:2">
      <c r="A819" t="s">
        <v>2839</v>
      </c>
      <c r="B819" t="s">
        <v>6504</v>
      </c>
    </row>
    <row r="820" spans="1:2">
      <c r="A820" t="s">
        <v>3621</v>
      </c>
      <c r="B820" t="s">
        <v>6505</v>
      </c>
    </row>
    <row r="821" spans="1:2">
      <c r="A821" t="s">
        <v>3246</v>
      </c>
      <c r="B821" t="s">
        <v>6506</v>
      </c>
    </row>
    <row r="822" spans="1:2">
      <c r="A822" t="s">
        <v>4474</v>
      </c>
      <c r="B822" t="s">
        <v>6507</v>
      </c>
    </row>
    <row r="823" spans="1:2">
      <c r="A823" t="s">
        <v>3459</v>
      </c>
      <c r="B823" t="s">
        <v>6508</v>
      </c>
    </row>
    <row r="824" spans="1:2">
      <c r="A824" t="s">
        <v>3388</v>
      </c>
      <c r="B824" t="s">
        <v>6509</v>
      </c>
    </row>
    <row r="825" spans="1:2">
      <c r="A825" t="s">
        <v>2154</v>
      </c>
      <c r="B825" t="s">
        <v>6510</v>
      </c>
    </row>
    <row r="826" spans="1:2">
      <c r="A826" t="s">
        <v>2053</v>
      </c>
      <c r="B826" t="s">
        <v>6511</v>
      </c>
    </row>
    <row r="827" spans="1:2">
      <c r="A827" t="s">
        <v>1163</v>
      </c>
      <c r="B827" t="s">
        <v>6512</v>
      </c>
    </row>
    <row r="828" spans="1:2">
      <c r="A828" t="s">
        <v>1498</v>
      </c>
      <c r="B828" t="s">
        <v>6513</v>
      </c>
    </row>
    <row r="829" spans="1:2">
      <c r="A829" t="s">
        <v>1045</v>
      </c>
      <c r="B829" t="s">
        <v>6514</v>
      </c>
    </row>
    <row r="830" spans="1:2">
      <c r="A830" t="s">
        <v>4498</v>
      </c>
      <c r="B830" t="s">
        <v>6515</v>
      </c>
    </row>
    <row r="831" spans="1:2">
      <c r="A831" t="s">
        <v>3000</v>
      </c>
      <c r="B831" t="s">
        <v>6516</v>
      </c>
    </row>
    <row r="832" spans="1:2">
      <c r="A832" t="s">
        <v>4486</v>
      </c>
      <c r="B832" t="s">
        <v>6517</v>
      </c>
    </row>
    <row r="833" spans="1:2">
      <c r="A833" t="s">
        <v>1375</v>
      </c>
      <c r="B833" t="s">
        <v>6518</v>
      </c>
    </row>
    <row r="834" spans="1:2">
      <c r="A834" t="s">
        <v>4514</v>
      </c>
      <c r="B834" t="s">
        <v>6519</v>
      </c>
    </row>
    <row r="835" spans="1:2">
      <c r="A835" t="s">
        <v>1313</v>
      </c>
      <c r="B835" t="s">
        <v>6520</v>
      </c>
    </row>
    <row r="836" spans="1:2">
      <c r="A836" t="s">
        <v>4762</v>
      </c>
      <c r="B836" t="s">
        <v>6521</v>
      </c>
    </row>
    <row r="837" spans="1:2">
      <c r="A837" t="s">
        <v>3330</v>
      </c>
      <c r="B837" t="s">
        <v>6522</v>
      </c>
    </row>
    <row r="838" spans="1:2">
      <c r="A838" t="s">
        <v>2355</v>
      </c>
      <c r="B838" t="s">
        <v>6523</v>
      </c>
    </row>
    <row r="839" spans="1:2">
      <c r="A839" t="s">
        <v>1309</v>
      </c>
      <c r="B839" t="s">
        <v>6524</v>
      </c>
    </row>
    <row r="840" spans="1:2">
      <c r="A840" t="s">
        <v>1604</v>
      </c>
      <c r="B840" t="s">
        <v>6525</v>
      </c>
    </row>
    <row r="841" spans="1:2">
      <c r="A841" t="s">
        <v>3665</v>
      </c>
      <c r="B841" t="s">
        <v>6526</v>
      </c>
    </row>
    <row r="842" spans="1:2">
      <c r="A842" t="s">
        <v>987</v>
      </c>
      <c r="B842" t="s">
        <v>6527</v>
      </c>
    </row>
    <row r="843" spans="1:2">
      <c r="A843" t="s">
        <v>4532</v>
      </c>
      <c r="B843" t="s">
        <v>6528</v>
      </c>
    </row>
    <row r="844" spans="1:2">
      <c r="A844" t="s">
        <v>1393</v>
      </c>
      <c r="B844" t="s">
        <v>6529</v>
      </c>
    </row>
    <row r="845" spans="1:2">
      <c r="A845" t="s">
        <v>2287</v>
      </c>
      <c r="B845" t="s">
        <v>6530</v>
      </c>
    </row>
    <row r="846" spans="1:2">
      <c r="A846" t="s">
        <v>1449</v>
      </c>
      <c r="B846" t="s">
        <v>6531</v>
      </c>
    </row>
    <row r="847" spans="1:2">
      <c r="A847" t="s">
        <v>4858</v>
      </c>
      <c r="B847" t="s">
        <v>6532</v>
      </c>
    </row>
    <row r="848" spans="1:2">
      <c r="A848" t="s">
        <v>4554</v>
      </c>
      <c r="B848" t="s">
        <v>6533</v>
      </c>
    </row>
    <row r="849" spans="1:2">
      <c r="A849" t="s">
        <v>1734</v>
      </c>
      <c r="B849" t="s">
        <v>6534</v>
      </c>
    </row>
    <row r="850" spans="1:2">
      <c r="A850" t="s">
        <v>3228</v>
      </c>
      <c r="B850" t="s">
        <v>6535</v>
      </c>
    </row>
    <row r="851" spans="1:2">
      <c r="A851" t="s">
        <v>121</v>
      </c>
      <c r="B851" t="s">
        <v>6536</v>
      </c>
    </row>
    <row r="852" spans="1:2">
      <c r="A852" t="s">
        <v>4370</v>
      </c>
      <c r="B852" t="s">
        <v>6537</v>
      </c>
    </row>
    <row r="853" spans="1:2">
      <c r="A853" t="s">
        <v>1500</v>
      </c>
      <c r="B853" t="s">
        <v>6538</v>
      </c>
    </row>
    <row r="854" spans="1:2">
      <c r="A854" t="s">
        <v>1540</v>
      </c>
      <c r="B854" t="s">
        <v>6539</v>
      </c>
    </row>
    <row r="855" spans="1:2">
      <c r="A855" t="s">
        <v>1700</v>
      </c>
      <c r="B855" t="s">
        <v>6540</v>
      </c>
    </row>
    <row r="856" spans="1:2">
      <c r="A856" t="s">
        <v>1108</v>
      </c>
      <c r="B856" t="s">
        <v>6541</v>
      </c>
    </row>
    <row r="857" spans="1:2">
      <c r="A857" t="s">
        <v>4197</v>
      </c>
      <c r="B857" t="s">
        <v>6542</v>
      </c>
    </row>
    <row r="858" spans="1:2">
      <c r="A858" t="s">
        <v>4649</v>
      </c>
      <c r="B858" t="s">
        <v>6543</v>
      </c>
    </row>
    <row r="859" spans="1:2">
      <c r="A859" t="s">
        <v>2021</v>
      </c>
      <c r="B859" t="s">
        <v>6544</v>
      </c>
    </row>
    <row r="860" spans="1:2">
      <c r="A860" t="s">
        <v>812</v>
      </c>
      <c r="B860" t="s">
        <v>6545</v>
      </c>
    </row>
    <row r="861" spans="1:2">
      <c r="A861" t="s">
        <v>1138</v>
      </c>
      <c r="B861" t="s">
        <v>6546</v>
      </c>
    </row>
    <row r="862" spans="1:2">
      <c r="A862" t="s">
        <v>1738</v>
      </c>
      <c r="B862" t="s">
        <v>6547</v>
      </c>
    </row>
    <row r="863" spans="1:2">
      <c r="A863" t="s">
        <v>2315</v>
      </c>
      <c r="B863" t="s">
        <v>6548</v>
      </c>
    </row>
    <row r="864" spans="1:2">
      <c r="A864" t="s">
        <v>2938</v>
      </c>
      <c r="B864" t="s">
        <v>6549</v>
      </c>
    </row>
    <row r="865" spans="1:2">
      <c r="A865" t="s">
        <v>3164</v>
      </c>
      <c r="B865" t="s">
        <v>6550</v>
      </c>
    </row>
    <row r="866" spans="1:2">
      <c r="A866" t="s">
        <v>907</v>
      </c>
      <c r="B866" t="s">
        <v>6551</v>
      </c>
    </row>
    <row r="867" spans="1:2">
      <c r="A867" t="s">
        <v>4748</v>
      </c>
      <c r="B867" t="s">
        <v>6552</v>
      </c>
    </row>
    <row r="868" spans="1:2">
      <c r="A868" t="s">
        <v>829</v>
      </c>
      <c r="B868" t="s">
        <v>6553</v>
      </c>
    </row>
    <row r="869" spans="1:2">
      <c r="A869" t="s">
        <v>927</v>
      </c>
      <c r="B869" t="s">
        <v>6554</v>
      </c>
    </row>
    <row r="870" spans="1:2">
      <c r="A870" t="s">
        <v>1524</v>
      </c>
      <c r="B870" t="s">
        <v>6555</v>
      </c>
    </row>
    <row r="871" spans="1:2">
      <c r="A871" t="s">
        <v>1494</v>
      </c>
      <c r="B871" t="s">
        <v>6556</v>
      </c>
    </row>
    <row r="872" spans="1:2">
      <c r="A872" t="s">
        <v>4671</v>
      </c>
      <c r="B872" t="s">
        <v>6557</v>
      </c>
    </row>
    <row r="873" spans="1:2">
      <c r="A873" t="s">
        <v>3655</v>
      </c>
      <c r="B873" t="s">
        <v>6558</v>
      </c>
    </row>
    <row r="874" spans="1:2">
      <c r="A874" t="s">
        <v>3148</v>
      </c>
      <c r="B874" t="s">
        <v>6559</v>
      </c>
    </row>
    <row r="875" spans="1:2">
      <c r="A875" t="s">
        <v>3162</v>
      </c>
      <c r="B875" t="s">
        <v>6560</v>
      </c>
    </row>
    <row r="876" spans="1:2">
      <c r="A876" t="s">
        <v>2397</v>
      </c>
      <c r="B876" t="s">
        <v>6561</v>
      </c>
    </row>
    <row r="877" spans="1:2">
      <c r="A877" t="s">
        <v>4386</v>
      </c>
      <c r="B877" t="s">
        <v>6562</v>
      </c>
    </row>
    <row r="878" spans="1:2">
      <c r="A878" t="s">
        <v>4864</v>
      </c>
      <c r="B878" t="s">
        <v>6563</v>
      </c>
    </row>
    <row r="879" spans="1:2">
      <c r="A879" t="s">
        <v>3687</v>
      </c>
      <c r="B879" t="s">
        <v>6564</v>
      </c>
    </row>
    <row r="880" spans="1:2">
      <c r="A880" t="s">
        <v>4356</v>
      </c>
      <c r="B880" t="s">
        <v>6565</v>
      </c>
    </row>
    <row r="881" spans="1:2">
      <c r="A881" t="s">
        <v>4564</v>
      </c>
      <c r="B881" t="s">
        <v>6566</v>
      </c>
    </row>
    <row r="882" spans="1:2">
      <c r="A882" t="s">
        <v>4466</v>
      </c>
      <c r="B882" t="s">
        <v>6567</v>
      </c>
    </row>
    <row r="883" spans="1:2">
      <c r="A883" t="s">
        <v>3773</v>
      </c>
      <c r="B883" t="s">
        <v>6568</v>
      </c>
    </row>
    <row r="884" spans="1:2">
      <c r="A884" t="s">
        <v>3416</v>
      </c>
      <c r="B884" t="s">
        <v>6569</v>
      </c>
    </row>
    <row r="885" spans="1:2">
      <c r="A885" t="s">
        <v>888</v>
      </c>
      <c r="B885" t="s">
        <v>6570</v>
      </c>
    </row>
    <row r="886" spans="1:2">
      <c r="A886" t="s">
        <v>3657</v>
      </c>
      <c r="B886" t="s">
        <v>6571</v>
      </c>
    </row>
    <row r="887" spans="1:2">
      <c r="A887" t="s">
        <v>1133</v>
      </c>
      <c r="B887" t="s">
        <v>6572</v>
      </c>
    </row>
    <row r="888" spans="1:2">
      <c r="A888" t="s">
        <v>4460</v>
      </c>
      <c r="B888" t="s">
        <v>6573</v>
      </c>
    </row>
    <row r="889" spans="1:2">
      <c r="A889" t="s">
        <v>2401</v>
      </c>
      <c r="B889" t="s">
        <v>6574</v>
      </c>
    </row>
    <row r="890" spans="1:2">
      <c r="A890" t="s">
        <v>4878</v>
      </c>
      <c r="B890" t="s">
        <v>6575</v>
      </c>
    </row>
    <row r="891" spans="1:2">
      <c r="A891" t="s">
        <v>3036</v>
      </c>
      <c r="B891" t="s">
        <v>6576</v>
      </c>
    </row>
    <row r="892" spans="1:2">
      <c r="A892" t="s">
        <v>3455</v>
      </c>
      <c r="B892" t="s">
        <v>6577</v>
      </c>
    </row>
    <row r="893" spans="1:2">
      <c r="A893" t="s">
        <v>901</v>
      </c>
      <c r="B893" t="s">
        <v>6578</v>
      </c>
    </row>
    <row r="894" spans="1:2">
      <c r="A894" t="s">
        <v>3390</v>
      </c>
      <c r="B894" t="s">
        <v>6579</v>
      </c>
    </row>
    <row r="895" spans="1:2">
      <c r="A895" t="s">
        <v>2263</v>
      </c>
      <c r="B895" t="s">
        <v>6580</v>
      </c>
    </row>
    <row r="896" spans="1:2">
      <c r="A896" t="s">
        <v>1100</v>
      </c>
      <c r="B896" t="s">
        <v>6581</v>
      </c>
    </row>
    <row r="897" spans="1:2">
      <c r="A897" t="s">
        <v>2148</v>
      </c>
      <c r="B897" t="s">
        <v>6582</v>
      </c>
    </row>
    <row r="898" spans="1:2">
      <c r="A898" t="s">
        <v>4476</v>
      </c>
      <c r="B898" t="s">
        <v>6583</v>
      </c>
    </row>
    <row r="899" spans="1:2">
      <c r="A899" t="s">
        <v>4566</v>
      </c>
      <c r="B899" t="s">
        <v>6584</v>
      </c>
    </row>
    <row r="900" spans="1:2">
      <c r="A900" t="s">
        <v>1806</v>
      </c>
      <c r="B900" t="s">
        <v>6585</v>
      </c>
    </row>
    <row r="901" spans="1:2">
      <c r="A901" t="s">
        <v>3392</v>
      </c>
      <c r="B901" t="s">
        <v>6586</v>
      </c>
    </row>
    <row r="902" spans="1:2">
      <c r="A902" t="s">
        <v>891</v>
      </c>
      <c r="B902" t="s">
        <v>6587</v>
      </c>
    </row>
    <row r="903" spans="1:2">
      <c r="A903" t="s">
        <v>965</v>
      </c>
      <c r="B903" t="s">
        <v>6588</v>
      </c>
    </row>
    <row r="904" spans="1:2">
      <c r="A904" t="s">
        <v>2225</v>
      </c>
      <c r="B904" t="s">
        <v>6589</v>
      </c>
    </row>
    <row r="905" spans="1:2">
      <c r="A905" t="s">
        <v>115</v>
      </c>
      <c r="B905" t="s">
        <v>6590</v>
      </c>
    </row>
    <row r="906" spans="1:2">
      <c r="A906" t="s">
        <v>1606</v>
      </c>
      <c r="B906" t="s">
        <v>6591</v>
      </c>
    </row>
    <row r="907" spans="1:2">
      <c r="A907" t="s">
        <v>1363</v>
      </c>
      <c r="B907" t="s">
        <v>6592</v>
      </c>
    </row>
    <row r="908" spans="1:2">
      <c r="A908" t="s">
        <v>4538</v>
      </c>
      <c r="B908" t="s">
        <v>6593</v>
      </c>
    </row>
    <row r="909" spans="1:2">
      <c r="A909" t="s">
        <v>1628</v>
      </c>
      <c r="B909" t="s">
        <v>6594</v>
      </c>
    </row>
    <row r="910" spans="1:2">
      <c r="A910" t="s">
        <v>765</v>
      </c>
      <c r="B910" t="s">
        <v>6595</v>
      </c>
    </row>
    <row r="911" spans="1:2">
      <c r="A911" t="s">
        <v>4726</v>
      </c>
      <c r="B911" t="s">
        <v>6596</v>
      </c>
    </row>
    <row r="912" spans="1:2">
      <c r="A912" t="s">
        <v>4669</v>
      </c>
      <c r="B912" t="s">
        <v>6597</v>
      </c>
    </row>
    <row r="913" spans="1:2">
      <c r="A913" t="s">
        <v>4707</v>
      </c>
      <c r="B913" t="s">
        <v>6598</v>
      </c>
    </row>
    <row r="914" spans="1:2">
      <c r="A914" t="s">
        <v>961</v>
      </c>
      <c r="B914" t="s">
        <v>6599</v>
      </c>
    </row>
    <row r="915" spans="1:2">
      <c r="A915" t="s">
        <v>4635</v>
      </c>
      <c r="B915" t="s">
        <v>6600</v>
      </c>
    </row>
    <row r="916" spans="1:2">
      <c r="A916" t="s">
        <v>4732</v>
      </c>
      <c r="B916" t="s">
        <v>6601</v>
      </c>
    </row>
    <row r="917" spans="1:2">
      <c r="A917" t="s">
        <v>844</v>
      </c>
      <c r="B917" t="s">
        <v>6602</v>
      </c>
    </row>
    <row r="918" spans="1:2">
      <c r="A918" t="s">
        <v>1955</v>
      </c>
      <c r="B918" t="s">
        <v>6603</v>
      </c>
    </row>
    <row r="919" spans="1:2">
      <c r="A919" t="s">
        <v>983</v>
      </c>
      <c r="B919" t="s">
        <v>6604</v>
      </c>
    </row>
    <row r="920" spans="1:2">
      <c r="A920" t="s">
        <v>2207</v>
      </c>
      <c r="B920" t="s">
        <v>6605</v>
      </c>
    </row>
    <row r="921" spans="1:2">
      <c r="A921" t="s">
        <v>1270</v>
      </c>
      <c r="B921" t="s">
        <v>6606</v>
      </c>
    </row>
    <row r="922" spans="1:2">
      <c r="A922" t="s">
        <v>913</v>
      </c>
      <c r="B922" t="s">
        <v>6607</v>
      </c>
    </row>
    <row r="923" spans="1:2">
      <c r="A923" t="s">
        <v>1196</v>
      </c>
      <c r="B923" t="s">
        <v>6608</v>
      </c>
    </row>
    <row r="924" spans="1:2">
      <c r="A924" t="s">
        <v>4675</v>
      </c>
      <c r="B924" t="s">
        <v>6609</v>
      </c>
    </row>
    <row r="925" spans="1:2">
      <c r="A925" t="s">
        <v>4916</v>
      </c>
      <c r="B925" t="s">
        <v>6610</v>
      </c>
    </row>
    <row r="926" spans="1:2">
      <c r="A926" t="s">
        <v>831</v>
      </c>
      <c r="B926" t="s">
        <v>6611</v>
      </c>
    </row>
    <row r="927" spans="1:2">
      <c r="A927" t="s">
        <v>4621</v>
      </c>
      <c r="B927" t="s">
        <v>6612</v>
      </c>
    </row>
    <row r="928" spans="1:2">
      <c r="A928" t="s">
        <v>94</v>
      </c>
      <c r="B928" t="s">
        <v>6613</v>
      </c>
    </row>
    <row r="929" spans="1:2">
      <c r="A929" t="s">
        <v>956</v>
      </c>
      <c r="B929" t="s">
        <v>6614</v>
      </c>
    </row>
    <row r="930" spans="1:2">
      <c r="A930" t="s">
        <v>1294</v>
      </c>
      <c r="B930" t="s">
        <v>6615</v>
      </c>
    </row>
    <row r="931" spans="1:2">
      <c r="A931" t="s">
        <v>1965</v>
      </c>
      <c r="B931" t="s">
        <v>6616</v>
      </c>
    </row>
    <row r="932" spans="1:2">
      <c r="A932" t="s">
        <v>1828</v>
      </c>
      <c r="B932" t="s">
        <v>6617</v>
      </c>
    </row>
    <row r="933" spans="1:2">
      <c r="A933" t="s">
        <v>1344</v>
      </c>
      <c r="B933" t="s">
        <v>6618</v>
      </c>
    </row>
    <row r="934" spans="1:2">
      <c r="A934" t="s">
        <v>2265</v>
      </c>
      <c r="B934" t="s">
        <v>6619</v>
      </c>
    </row>
    <row r="935" spans="1:2">
      <c r="A935" t="s">
        <v>1824</v>
      </c>
      <c r="B935" t="s">
        <v>6620</v>
      </c>
    </row>
    <row r="936" spans="1:2">
      <c r="A936" t="s">
        <v>1482</v>
      </c>
      <c r="B936" t="s">
        <v>6621</v>
      </c>
    </row>
    <row r="937" spans="1:2">
      <c r="A937" t="s">
        <v>4754</v>
      </c>
      <c r="B937" t="s">
        <v>6622</v>
      </c>
    </row>
    <row r="938" spans="1:2">
      <c r="A938" t="s">
        <v>3364</v>
      </c>
      <c r="B938" t="s">
        <v>6623</v>
      </c>
    </row>
    <row r="939" spans="1:2">
      <c r="A939" t="s">
        <v>2269</v>
      </c>
      <c r="B939" t="s">
        <v>6624</v>
      </c>
    </row>
    <row r="940" spans="1:2">
      <c r="A940" t="s">
        <v>1037</v>
      </c>
      <c r="B940" t="s">
        <v>6625</v>
      </c>
    </row>
    <row r="941" spans="1:2">
      <c r="A941" t="s">
        <v>1191</v>
      </c>
      <c r="B941" t="s">
        <v>6626</v>
      </c>
    </row>
    <row r="942" spans="1:2">
      <c r="A942" t="s">
        <v>1461</v>
      </c>
      <c r="B942" t="s">
        <v>6627</v>
      </c>
    </row>
    <row r="943" spans="1:2">
      <c r="A943" t="s">
        <v>3002</v>
      </c>
      <c r="B943" t="s">
        <v>6628</v>
      </c>
    </row>
    <row r="944" spans="1:2">
      <c r="A944" t="s">
        <v>4191</v>
      </c>
      <c r="B944" t="s">
        <v>6629</v>
      </c>
    </row>
    <row r="945" spans="1:2">
      <c r="A945" t="s">
        <v>4625</v>
      </c>
      <c r="B945" t="s">
        <v>6630</v>
      </c>
    </row>
    <row r="946" spans="1:2">
      <c r="A946" t="s">
        <v>2019</v>
      </c>
      <c r="B946" t="s">
        <v>6631</v>
      </c>
    </row>
    <row r="947" spans="1:2">
      <c r="A947" t="s">
        <v>2845</v>
      </c>
      <c r="B947" t="s">
        <v>6632</v>
      </c>
    </row>
    <row r="948" spans="1:2">
      <c r="A948" t="s">
        <v>1441</v>
      </c>
      <c r="B948" t="s">
        <v>6633</v>
      </c>
    </row>
    <row r="949" spans="1:2">
      <c r="A949" t="s">
        <v>4898</v>
      </c>
      <c r="B949" t="s">
        <v>6634</v>
      </c>
    </row>
    <row r="950" spans="1:2">
      <c r="A950" t="s">
        <v>2299</v>
      </c>
      <c r="B950" t="s">
        <v>6635</v>
      </c>
    </row>
    <row r="951" spans="1:2">
      <c r="A951" t="s">
        <v>2150</v>
      </c>
      <c r="B951" t="s">
        <v>6636</v>
      </c>
    </row>
    <row r="952" spans="1:2">
      <c r="A952" t="s">
        <v>2867</v>
      </c>
      <c r="B952" t="s">
        <v>6637</v>
      </c>
    </row>
    <row r="953" spans="1:2">
      <c r="A953" t="s">
        <v>4683</v>
      </c>
      <c r="B953" t="s">
        <v>6638</v>
      </c>
    </row>
    <row r="954" spans="1:2">
      <c r="A954" t="s">
        <v>4205</v>
      </c>
      <c r="B954" t="s">
        <v>6639</v>
      </c>
    </row>
    <row r="955" spans="1:2">
      <c r="A955" t="s">
        <v>2343</v>
      </c>
      <c r="B955" t="s">
        <v>6640</v>
      </c>
    </row>
    <row r="956" spans="1:2">
      <c r="A956" t="s">
        <v>3629</v>
      </c>
      <c r="B956" t="s">
        <v>6641</v>
      </c>
    </row>
    <row r="957" spans="1:2">
      <c r="A957" t="s">
        <v>1684</v>
      </c>
      <c r="B957" t="s">
        <v>6642</v>
      </c>
    </row>
    <row r="958" spans="1:2">
      <c r="A958" t="s">
        <v>1129</v>
      </c>
      <c r="B958" t="s">
        <v>6643</v>
      </c>
    </row>
    <row r="959" spans="1:2">
      <c r="A959" t="s">
        <v>1688</v>
      </c>
      <c r="B959" t="s">
        <v>6644</v>
      </c>
    </row>
    <row r="960" spans="1:2">
      <c r="A960" t="s">
        <v>1837</v>
      </c>
      <c r="B960" t="s">
        <v>6645</v>
      </c>
    </row>
    <row r="961" spans="1:2">
      <c r="A961" t="s">
        <v>1624</v>
      </c>
      <c r="B961" t="s">
        <v>6646</v>
      </c>
    </row>
    <row r="962" spans="1:2">
      <c r="A962" t="s">
        <v>1516</v>
      </c>
      <c r="B962" t="s">
        <v>6647</v>
      </c>
    </row>
    <row r="963" spans="1:2">
      <c r="A963" t="s">
        <v>1416</v>
      </c>
      <c r="B963" t="s">
        <v>6648</v>
      </c>
    </row>
    <row r="964" spans="1:2">
      <c r="A964" t="s">
        <v>877</v>
      </c>
      <c r="B964" t="s">
        <v>6649</v>
      </c>
    </row>
    <row r="965" spans="1:2">
      <c r="A965" t="s">
        <v>1674</v>
      </c>
      <c r="B965" t="s">
        <v>6650</v>
      </c>
    </row>
    <row r="966" spans="1:2">
      <c r="A966" t="s">
        <v>1110</v>
      </c>
      <c r="B966" t="s">
        <v>6651</v>
      </c>
    </row>
    <row r="967" spans="1:2">
      <c r="A967" t="s">
        <v>4896</v>
      </c>
      <c r="B967" t="s">
        <v>6652</v>
      </c>
    </row>
    <row r="968" spans="1:2">
      <c r="A968" t="s">
        <v>4392</v>
      </c>
      <c r="B968" t="s">
        <v>6653</v>
      </c>
    </row>
    <row r="969" spans="1:2">
      <c r="A969" t="s">
        <v>4890</v>
      </c>
      <c r="B969" t="s">
        <v>6654</v>
      </c>
    </row>
    <row r="970" spans="1:2">
      <c r="A970" t="s">
        <v>2119</v>
      </c>
      <c r="B970" t="s">
        <v>6655</v>
      </c>
    </row>
    <row r="971" spans="1:2">
      <c r="A971" t="s">
        <v>1329</v>
      </c>
      <c r="B971" t="s">
        <v>6656</v>
      </c>
    </row>
    <row r="972" spans="1:2">
      <c r="A972" t="s">
        <v>1728</v>
      </c>
      <c r="B972" t="s">
        <v>6657</v>
      </c>
    </row>
    <row r="973" spans="1:2">
      <c r="A973" t="s">
        <v>1011</v>
      </c>
      <c r="B973" t="s">
        <v>6658</v>
      </c>
    </row>
    <row r="974" spans="1:2">
      <c r="A974" t="s">
        <v>1019</v>
      </c>
      <c r="B974" t="s">
        <v>6659</v>
      </c>
    </row>
    <row r="975" spans="1:2">
      <c r="A975" t="s">
        <v>911</v>
      </c>
      <c r="B975" t="s">
        <v>6660</v>
      </c>
    </row>
    <row r="976" spans="1:2">
      <c r="A976" t="s">
        <v>4740</v>
      </c>
      <c r="B976" t="s">
        <v>6661</v>
      </c>
    </row>
    <row r="977" spans="1:2">
      <c r="A977" t="s">
        <v>4199</v>
      </c>
      <c r="B977" t="s">
        <v>6662</v>
      </c>
    </row>
    <row r="978" spans="1:2">
      <c r="A978" t="s">
        <v>3334</v>
      </c>
      <c r="B978" t="s">
        <v>6663</v>
      </c>
    </row>
    <row r="979" spans="1:2">
      <c r="A979" t="s">
        <v>4454</v>
      </c>
      <c r="B979" t="s">
        <v>6664</v>
      </c>
    </row>
    <row r="980" spans="1:2">
      <c r="A980" t="s">
        <v>4832</v>
      </c>
      <c r="B980" t="s">
        <v>6665</v>
      </c>
    </row>
    <row r="981" spans="1:2">
      <c r="A981" t="s">
        <v>4378</v>
      </c>
      <c r="B981" t="s">
        <v>6666</v>
      </c>
    </row>
    <row r="982" spans="1:2">
      <c r="A982" t="s">
        <v>3018</v>
      </c>
      <c r="B982" t="s">
        <v>6667</v>
      </c>
    </row>
    <row r="983" spans="1:2">
      <c r="A983" t="s">
        <v>4366</v>
      </c>
      <c r="B983" t="s">
        <v>6668</v>
      </c>
    </row>
    <row r="984" spans="1:2">
      <c r="A984" t="s">
        <v>3218</v>
      </c>
      <c r="B984" t="s">
        <v>6669</v>
      </c>
    </row>
    <row r="985" spans="1:2">
      <c r="A985" t="s">
        <v>2950</v>
      </c>
      <c r="B985" t="s">
        <v>6670</v>
      </c>
    </row>
    <row r="986" spans="1:2">
      <c r="A986" t="s">
        <v>2367</v>
      </c>
      <c r="B986" t="s">
        <v>6671</v>
      </c>
    </row>
    <row r="987" spans="1:2">
      <c r="A987" t="s">
        <v>4701</v>
      </c>
      <c r="B987" t="s">
        <v>6672</v>
      </c>
    </row>
    <row r="988" spans="1:2">
      <c r="A988" t="s">
        <v>4926</v>
      </c>
      <c r="B988" t="s">
        <v>6673</v>
      </c>
    </row>
    <row r="989" spans="1:2">
      <c r="A989" t="s">
        <v>2810</v>
      </c>
      <c r="B989" t="s">
        <v>6674</v>
      </c>
    </row>
    <row r="990" spans="1:2">
      <c r="A990" t="s">
        <v>3176</v>
      </c>
      <c r="B990" t="s">
        <v>6675</v>
      </c>
    </row>
    <row r="991" spans="1:2">
      <c r="A991" t="s">
        <v>4304</v>
      </c>
      <c r="B991" t="s">
        <v>6676</v>
      </c>
    </row>
    <row r="992" spans="1:2">
      <c r="A992" t="s">
        <v>4336</v>
      </c>
      <c r="B992" t="s">
        <v>6677</v>
      </c>
    </row>
    <row r="993" spans="1:2">
      <c r="A993" t="s">
        <v>2289</v>
      </c>
      <c r="B993" t="s">
        <v>6678</v>
      </c>
    </row>
    <row r="994" spans="1:2">
      <c r="A994" t="s">
        <v>4500</v>
      </c>
      <c r="B994" t="s">
        <v>6679</v>
      </c>
    </row>
    <row r="995" spans="1:2">
      <c r="A995" t="s">
        <v>140</v>
      </c>
      <c r="B995" t="s">
        <v>6680</v>
      </c>
    </row>
    <row r="996" spans="1:2">
      <c r="A996" t="s">
        <v>1923</v>
      </c>
      <c r="B996" t="s">
        <v>6681</v>
      </c>
    </row>
    <row r="997" spans="1:2">
      <c r="A997" t="s">
        <v>1035</v>
      </c>
      <c r="B997" t="s">
        <v>6682</v>
      </c>
    </row>
    <row r="998" spans="1:2">
      <c r="A998" t="s">
        <v>4390</v>
      </c>
      <c r="B998" t="s">
        <v>6683</v>
      </c>
    </row>
    <row r="999" spans="1:2">
      <c r="A999" t="s">
        <v>3623</v>
      </c>
      <c r="B999" t="s">
        <v>6684</v>
      </c>
    </row>
    <row r="1000" spans="1:2">
      <c r="A1000" t="s">
        <v>4922</v>
      </c>
      <c r="B1000" t="s">
        <v>6685</v>
      </c>
    </row>
    <row r="1001" spans="1:2">
      <c r="A1001" t="s">
        <v>925</v>
      </c>
      <c r="B1001" t="s">
        <v>6686</v>
      </c>
    </row>
    <row r="1002" spans="1:2">
      <c r="A1002" t="s">
        <v>2837</v>
      </c>
      <c r="B1002" t="s">
        <v>6687</v>
      </c>
    </row>
    <row r="1003" spans="1:2">
      <c r="A1003" t="s">
        <v>1250</v>
      </c>
      <c r="B1003" t="s">
        <v>6688</v>
      </c>
    </row>
    <row r="1004" spans="1:2">
      <c r="A1004" t="s">
        <v>2144</v>
      </c>
      <c r="B1004" t="s">
        <v>6689</v>
      </c>
    </row>
    <row r="1005" spans="1:2">
      <c r="A1005" t="s">
        <v>4894</v>
      </c>
      <c r="B1005" t="s">
        <v>6690</v>
      </c>
    </row>
    <row r="1006" spans="1:2">
      <c r="A1006" t="s">
        <v>1973</v>
      </c>
      <c r="B1006" t="s">
        <v>6691</v>
      </c>
    </row>
    <row r="1007" spans="1:2">
      <c r="A1007" t="s">
        <v>2942</v>
      </c>
      <c r="B1007" t="s">
        <v>6692</v>
      </c>
    </row>
    <row r="1008" spans="1:2">
      <c r="A1008" t="s">
        <v>1995</v>
      </c>
      <c r="B1008" t="s">
        <v>6693</v>
      </c>
    </row>
    <row r="1009" spans="1:2">
      <c r="A1009" t="s">
        <v>807</v>
      </c>
      <c r="B1009" t="s">
        <v>6694</v>
      </c>
    </row>
    <row r="1010" spans="1:2">
      <c r="A1010" t="s">
        <v>3501</v>
      </c>
      <c r="B1010" t="s">
        <v>6695</v>
      </c>
    </row>
    <row r="1011" spans="1:2">
      <c r="A1011" t="s">
        <v>1422</v>
      </c>
      <c r="B1011" t="s">
        <v>6696</v>
      </c>
    </row>
    <row r="1012" spans="1:2">
      <c r="A1012" t="s">
        <v>1963</v>
      </c>
      <c r="B1012" t="s">
        <v>6697</v>
      </c>
    </row>
    <row r="1013" spans="1:2">
      <c r="A1013" t="s">
        <v>1822</v>
      </c>
      <c r="B1013" t="s">
        <v>6698</v>
      </c>
    </row>
    <row r="1014" spans="1:2">
      <c r="A1014" t="s">
        <v>3168</v>
      </c>
      <c r="B1014" t="s">
        <v>6699</v>
      </c>
    </row>
    <row r="1015" spans="1:2">
      <c r="A1015" t="s">
        <v>2011</v>
      </c>
      <c r="B1015" t="s">
        <v>6700</v>
      </c>
    </row>
    <row r="1016" spans="1:2">
      <c r="A1016" t="s">
        <v>1764</v>
      </c>
      <c r="B1016" t="s">
        <v>6701</v>
      </c>
    </row>
    <row r="1017" spans="1:2">
      <c r="A1017" t="s">
        <v>3551</v>
      </c>
      <c r="B1017" t="s">
        <v>6702</v>
      </c>
    </row>
    <row r="1018" spans="1:2">
      <c r="A1018" t="s">
        <v>3338</v>
      </c>
      <c r="B1018" t="s">
        <v>6703</v>
      </c>
    </row>
    <row r="1019" spans="1:2">
      <c r="A1019" t="s">
        <v>1437</v>
      </c>
      <c r="B1019" t="s">
        <v>6704</v>
      </c>
    </row>
    <row r="1020" spans="1:2">
      <c r="A1020" t="s">
        <v>2944</v>
      </c>
      <c r="B1020" t="s">
        <v>6705</v>
      </c>
    </row>
    <row r="1021" spans="1:2">
      <c r="A1021" t="s">
        <v>3553</v>
      </c>
      <c r="B1021" t="s">
        <v>6706</v>
      </c>
    </row>
    <row r="1022" spans="1:2">
      <c r="A1022" t="s">
        <v>4904</v>
      </c>
      <c r="B1022" t="s">
        <v>6707</v>
      </c>
    </row>
    <row r="1023" spans="1:2">
      <c r="A1023" t="s">
        <v>1608</v>
      </c>
      <c r="B1023" t="s">
        <v>6708</v>
      </c>
    </row>
    <row r="1024" spans="1:2">
      <c r="A1024" t="s">
        <v>4294</v>
      </c>
      <c r="B1024" t="s">
        <v>6709</v>
      </c>
    </row>
    <row r="1025" spans="1:2">
      <c r="A1025" t="s">
        <v>909</v>
      </c>
      <c r="B1025" t="s">
        <v>6710</v>
      </c>
    </row>
    <row r="1026" spans="1:2">
      <c r="A1026" t="s">
        <v>1298</v>
      </c>
      <c r="B1026" t="s">
        <v>6711</v>
      </c>
    </row>
    <row r="1027" spans="1:2">
      <c r="A1027" t="s">
        <v>3248</v>
      </c>
      <c r="B1027" t="s">
        <v>6712</v>
      </c>
    </row>
    <row r="1028" spans="1:2">
      <c r="A1028" t="s">
        <v>2283</v>
      </c>
      <c r="B1028" t="s">
        <v>6713</v>
      </c>
    </row>
    <row r="1029" spans="1:2">
      <c r="A1029" t="s">
        <v>2693</v>
      </c>
      <c r="B1029" t="s">
        <v>6714</v>
      </c>
    </row>
    <row r="1030" spans="1:2">
      <c r="A1030" t="s">
        <v>1544</v>
      </c>
      <c r="B1030" t="s">
        <v>6715</v>
      </c>
    </row>
    <row r="1031" spans="1:2">
      <c r="A1031" t="s">
        <v>1455</v>
      </c>
      <c r="B1031" t="s">
        <v>6716</v>
      </c>
    </row>
    <row r="1032" spans="1:2">
      <c r="A1032" t="s">
        <v>1426</v>
      </c>
      <c r="B1032" t="s">
        <v>6717</v>
      </c>
    </row>
    <row r="1033" spans="1:2">
      <c r="A1033" t="s">
        <v>1459</v>
      </c>
      <c r="B1033" t="s">
        <v>6718</v>
      </c>
    </row>
    <row r="1034" spans="1:2">
      <c r="A1034" t="s">
        <v>2261</v>
      </c>
      <c r="B1034" t="s">
        <v>6719</v>
      </c>
    </row>
    <row r="1035" spans="1:2">
      <c r="A1035" t="s">
        <v>1873</v>
      </c>
      <c r="B1035" t="s">
        <v>6720</v>
      </c>
    </row>
    <row r="1036" spans="1:2">
      <c r="A1036" t="s">
        <v>4306</v>
      </c>
      <c r="B1036" t="s">
        <v>6721</v>
      </c>
    </row>
    <row r="1037" spans="1:2">
      <c r="A1037" t="s">
        <v>3503</v>
      </c>
      <c r="B1037" t="s">
        <v>6722</v>
      </c>
    </row>
    <row r="1038" spans="1:2">
      <c r="A1038" t="s">
        <v>1496</v>
      </c>
      <c r="B1038" t="s">
        <v>6723</v>
      </c>
    </row>
    <row r="1039" spans="1:2">
      <c r="A1039" t="s">
        <v>2960</v>
      </c>
      <c r="B1039" t="s">
        <v>6724</v>
      </c>
    </row>
    <row r="1040" spans="1:2">
      <c r="A1040" t="s">
        <v>2209</v>
      </c>
      <c r="B1040" t="s">
        <v>6725</v>
      </c>
    </row>
    <row r="1041" spans="1:2">
      <c r="A1041" t="s">
        <v>3469</v>
      </c>
      <c r="B1041" t="s">
        <v>6726</v>
      </c>
    </row>
    <row r="1042" spans="1:2">
      <c r="A1042" t="s">
        <v>2329</v>
      </c>
      <c r="B1042" t="s">
        <v>6727</v>
      </c>
    </row>
    <row r="1043" spans="1:2">
      <c r="A1043" t="s">
        <v>1232</v>
      </c>
      <c r="B1043" t="s">
        <v>6728</v>
      </c>
    </row>
    <row r="1044" spans="1:2">
      <c r="A1044" t="s">
        <v>1017</v>
      </c>
      <c r="B1044" t="s">
        <v>6729</v>
      </c>
    </row>
    <row r="1045" spans="1:2">
      <c r="A1045" t="s">
        <v>2392</v>
      </c>
      <c r="B1045" t="s">
        <v>6730</v>
      </c>
    </row>
    <row r="1046" spans="1:2">
      <c r="A1046" t="s">
        <v>2127</v>
      </c>
      <c r="B1046" t="s">
        <v>6731</v>
      </c>
    </row>
    <row r="1047" spans="1:2">
      <c r="A1047" t="s">
        <v>2003</v>
      </c>
      <c r="B1047" t="s">
        <v>6732</v>
      </c>
    </row>
    <row r="1048" spans="1:2">
      <c r="A1048" t="s">
        <v>3340</v>
      </c>
      <c r="B1048" t="s">
        <v>6733</v>
      </c>
    </row>
    <row r="1049" spans="1:2">
      <c r="A1049" t="s">
        <v>1776</v>
      </c>
      <c r="B1049" t="s">
        <v>6734</v>
      </c>
    </row>
    <row r="1050" spans="1:2">
      <c r="A1050" t="s">
        <v>1520</v>
      </c>
      <c r="B1050" t="s">
        <v>6735</v>
      </c>
    </row>
    <row r="1051" spans="1:2">
      <c r="A1051" t="s">
        <v>3625</v>
      </c>
      <c r="B1051" t="s">
        <v>6736</v>
      </c>
    </row>
    <row r="1052" spans="1:2">
      <c r="A1052" t="s">
        <v>4738</v>
      </c>
      <c r="B1052" t="s">
        <v>6737</v>
      </c>
    </row>
    <row r="1053" spans="1:2">
      <c r="A1053" t="s">
        <v>3394</v>
      </c>
      <c r="B1053" t="s">
        <v>6738</v>
      </c>
    </row>
    <row r="1054" spans="1:2">
      <c r="A1054" t="s">
        <v>1371</v>
      </c>
      <c r="B1054" t="s">
        <v>6739</v>
      </c>
    </row>
    <row r="1055" spans="1:2">
      <c r="A1055" t="s">
        <v>1268</v>
      </c>
      <c r="B1055" t="s">
        <v>6740</v>
      </c>
    </row>
    <row r="1056" spans="1:2">
      <c r="A1056" t="s">
        <v>3549</v>
      </c>
      <c r="B1056" t="s">
        <v>6741</v>
      </c>
    </row>
    <row r="1057" spans="1:2">
      <c r="A1057" t="s">
        <v>996</v>
      </c>
      <c r="B1057" t="s">
        <v>6742</v>
      </c>
    </row>
    <row r="1058" spans="1:2">
      <c r="A1058" t="s">
        <v>1598</v>
      </c>
      <c r="B1058" t="s">
        <v>6743</v>
      </c>
    </row>
    <row r="1059" spans="1:2">
      <c r="A1059" t="s">
        <v>1258</v>
      </c>
      <c r="B1059" t="s">
        <v>6744</v>
      </c>
    </row>
    <row r="1060" spans="1:2">
      <c r="A1060" t="s">
        <v>1234</v>
      </c>
      <c r="B1060" t="s">
        <v>6745</v>
      </c>
    </row>
    <row r="1061" spans="1:2">
      <c r="A1061" t="s">
        <v>1284</v>
      </c>
      <c r="B1061" t="s">
        <v>6746</v>
      </c>
    </row>
    <row r="1062" spans="1:2">
      <c r="A1062" t="s">
        <v>2816</v>
      </c>
      <c r="B1062" t="s">
        <v>6747</v>
      </c>
    </row>
    <row r="1063" spans="1:2">
      <c r="A1063" t="s">
        <v>790</v>
      </c>
      <c r="B1063" t="s">
        <v>6748</v>
      </c>
    </row>
    <row r="1064" spans="1:2">
      <c r="A1064" t="s">
        <v>1818</v>
      </c>
      <c r="B1064" t="s">
        <v>6749</v>
      </c>
    </row>
    <row r="1065" spans="1:2">
      <c r="A1065" t="s">
        <v>3555</v>
      </c>
      <c r="B1065" t="s">
        <v>6750</v>
      </c>
    </row>
    <row r="1066" spans="1:2">
      <c r="A1066" t="s">
        <v>1395</v>
      </c>
      <c r="B1066" t="s">
        <v>6751</v>
      </c>
    </row>
    <row r="1067" spans="1:2">
      <c r="A1067" t="s">
        <v>1333</v>
      </c>
      <c r="B1067" t="s">
        <v>6752</v>
      </c>
    </row>
    <row r="1068" spans="1:2">
      <c r="A1068" t="s">
        <v>4613</v>
      </c>
      <c r="B1068" t="s">
        <v>6753</v>
      </c>
    </row>
    <row r="1069" spans="1:2">
      <c r="A1069" t="s">
        <v>2190</v>
      </c>
      <c r="B1069" t="s">
        <v>6754</v>
      </c>
    </row>
    <row r="1070" spans="1:2">
      <c r="A1070" t="s">
        <v>1643</v>
      </c>
      <c r="B1070" t="s">
        <v>6755</v>
      </c>
    </row>
    <row r="1071" spans="1:2">
      <c r="A1071" t="s">
        <v>1748</v>
      </c>
      <c r="B1071" t="s">
        <v>6756</v>
      </c>
    </row>
    <row r="1072" spans="1:2">
      <c r="A1072" t="s">
        <v>4394</v>
      </c>
      <c r="B1072" t="s">
        <v>6757</v>
      </c>
    </row>
    <row r="1073" spans="1:2">
      <c r="A1073" t="s">
        <v>772</v>
      </c>
      <c r="B1073" t="s">
        <v>6758</v>
      </c>
    </row>
    <row r="1074" spans="1:2">
      <c r="A1074" t="s">
        <v>1155</v>
      </c>
      <c r="B1074" t="s">
        <v>6759</v>
      </c>
    </row>
    <row r="1075" spans="1:2">
      <c r="A1075" t="s">
        <v>1812</v>
      </c>
      <c r="B1075" t="s">
        <v>6760</v>
      </c>
    </row>
    <row r="1076" spans="1:2">
      <c r="A1076" t="s">
        <v>1321</v>
      </c>
      <c r="B1076" t="s">
        <v>6761</v>
      </c>
    </row>
    <row r="1077" spans="1:2">
      <c r="A1077" t="s">
        <v>1802</v>
      </c>
      <c r="B1077" t="s">
        <v>6762</v>
      </c>
    </row>
    <row r="1078" spans="1:2">
      <c r="A1078" t="s">
        <v>770</v>
      </c>
      <c r="B1078" t="s">
        <v>6763</v>
      </c>
    </row>
    <row r="1079" spans="1:2">
      <c r="A1079" t="s">
        <v>2732</v>
      </c>
      <c r="B1079" t="s">
        <v>6764</v>
      </c>
    </row>
    <row r="1080" spans="1:2">
      <c r="A1080" t="s">
        <v>2900</v>
      </c>
      <c r="B1080" t="s">
        <v>6765</v>
      </c>
    </row>
    <row r="1081" spans="1:2">
      <c r="A1081" t="s">
        <v>2946</v>
      </c>
      <c r="B1081" t="s">
        <v>6766</v>
      </c>
    </row>
    <row r="1082" spans="1:2">
      <c r="A1082" t="s">
        <v>3420</v>
      </c>
      <c r="B1082" t="s">
        <v>6767</v>
      </c>
    </row>
    <row r="1083" spans="1:2">
      <c r="A1083" t="s">
        <v>4444</v>
      </c>
      <c r="B1083" t="s">
        <v>6768</v>
      </c>
    </row>
    <row r="1084" spans="1:2">
      <c r="A1084" t="s">
        <v>4689</v>
      </c>
      <c r="B1084" t="s">
        <v>6769</v>
      </c>
    </row>
    <row r="1085" spans="1:2">
      <c r="A1085" t="s">
        <v>929</v>
      </c>
      <c r="B1085" t="s">
        <v>6770</v>
      </c>
    </row>
    <row r="1086" spans="1:2">
      <c r="A1086" t="s">
        <v>2908</v>
      </c>
      <c r="B1086" t="s">
        <v>6771</v>
      </c>
    </row>
    <row r="1087" spans="1:2">
      <c r="A1087" t="s">
        <v>3427</v>
      </c>
      <c r="B1087" t="s">
        <v>6772</v>
      </c>
    </row>
    <row r="1088" spans="1:2">
      <c r="A1088" t="s">
        <v>4488</v>
      </c>
      <c r="B1088" t="s">
        <v>6773</v>
      </c>
    </row>
    <row r="1089" spans="1:2">
      <c r="A1089" t="s">
        <v>4340</v>
      </c>
      <c r="B1089" t="s">
        <v>6774</v>
      </c>
    </row>
    <row r="1090" spans="1:2">
      <c r="A1090" t="s">
        <v>4209</v>
      </c>
      <c r="B1090" t="s">
        <v>6775</v>
      </c>
    </row>
    <row r="1091" spans="1:2">
      <c r="A1091" t="s">
        <v>3683</v>
      </c>
      <c r="B1091" t="s">
        <v>6776</v>
      </c>
    </row>
    <row r="1092" spans="1:2">
      <c r="A1092" t="s">
        <v>4774</v>
      </c>
      <c r="B1092" t="s">
        <v>6777</v>
      </c>
    </row>
    <row r="1093" spans="1:2">
      <c r="A1093" t="s">
        <v>1367</v>
      </c>
      <c r="B1093" t="s">
        <v>6778</v>
      </c>
    </row>
    <row r="1094" spans="1:2">
      <c r="A1094" t="s">
        <v>2383</v>
      </c>
      <c r="B1094" t="s">
        <v>6779</v>
      </c>
    </row>
    <row r="1095" spans="1:2">
      <c r="A1095" t="s">
        <v>1702</v>
      </c>
      <c r="B1095" t="s">
        <v>6780</v>
      </c>
    </row>
    <row r="1096" spans="1:2">
      <c r="A1096" t="s">
        <v>1387</v>
      </c>
      <c r="B1096" t="s">
        <v>6781</v>
      </c>
    </row>
    <row r="1097" spans="1:2">
      <c r="A1097" t="s">
        <v>1610</v>
      </c>
      <c r="B1097" t="s">
        <v>6782</v>
      </c>
    </row>
    <row r="1098" spans="1:2">
      <c r="A1098" t="s">
        <v>893</v>
      </c>
      <c r="B1098" t="s">
        <v>6783</v>
      </c>
    </row>
    <row r="1099" spans="1:2">
      <c r="A1099" t="s">
        <v>1645</v>
      </c>
      <c r="B1099" t="s">
        <v>6784</v>
      </c>
    </row>
    <row r="1100" spans="1:2">
      <c r="A1100" t="s">
        <v>1029</v>
      </c>
      <c r="B1100" t="s">
        <v>6785</v>
      </c>
    </row>
    <row r="1101" spans="1:2">
      <c r="A1101" t="s">
        <v>1696</v>
      </c>
      <c r="B1101" t="s">
        <v>6786</v>
      </c>
    </row>
    <row r="1102" spans="1:2">
      <c r="A1102" t="s">
        <v>1899</v>
      </c>
      <c r="B1102" t="s">
        <v>6787</v>
      </c>
    </row>
    <row r="1103" spans="1:2">
      <c r="A1103" t="s">
        <v>4906</v>
      </c>
      <c r="B1103" t="s">
        <v>6788</v>
      </c>
    </row>
    <row r="1104" spans="1:2">
      <c r="A1104" t="s">
        <v>1614</v>
      </c>
      <c r="B1104" t="s">
        <v>6789</v>
      </c>
    </row>
    <row r="1105" spans="1:2">
      <c r="A1105" t="s">
        <v>1949</v>
      </c>
      <c r="B1105" t="s">
        <v>6790</v>
      </c>
    </row>
    <row r="1106" spans="1:2">
      <c r="A1106" t="s">
        <v>3513</v>
      </c>
      <c r="B1106" t="s">
        <v>6791</v>
      </c>
    </row>
    <row r="1107" spans="1:2">
      <c r="A1107" t="s">
        <v>1198</v>
      </c>
      <c r="B1107" t="s">
        <v>6792</v>
      </c>
    </row>
    <row r="1108" spans="1:2">
      <c r="A1108" t="s">
        <v>1488</v>
      </c>
      <c r="B1108" t="s">
        <v>6793</v>
      </c>
    </row>
    <row r="1109" spans="1:2">
      <c r="A1109" t="s">
        <v>1967</v>
      </c>
      <c r="B1109" t="s">
        <v>6794</v>
      </c>
    </row>
    <row r="1110" spans="1:2">
      <c r="A1110" t="s">
        <v>1492</v>
      </c>
      <c r="B1110" t="s">
        <v>6795</v>
      </c>
    </row>
    <row r="1111" spans="1:2">
      <c r="A1111" t="s">
        <v>3188</v>
      </c>
      <c r="B1111" t="s">
        <v>6796</v>
      </c>
    </row>
    <row r="1112" spans="1:2">
      <c r="A1112" t="s">
        <v>1102</v>
      </c>
      <c r="B1112" t="s">
        <v>6797</v>
      </c>
    </row>
    <row r="1113" spans="1:2">
      <c r="A1113" t="s">
        <v>1140</v>
      </c>
      <c r="B1113" t="s">
        <v>6798</v>
      </c>
    </row>
    <row r="1114" spans="1:2">
      <c r="A1114" t="s">
        <v>2339</v>
      </c>
      <c r="B1114" t="s">
        <v>6799</v>
      </c>
    </row>
    <row r="1115" spans="1:2">
      <c r="A1115" t="s">
        <v>3258</v>
      </c>
      <c r="B1115" t="s">
        <v>6800</v>
      </c>
    </row>
    <row r="1116" spans="1:2">
      <c r="A1116" t="s">
        <v>2291</v>
      </c>
      <c r="B1116" t="s">
        <v>6801</v>
      </c>
    </row>
    <row r="1117" spans="1:2">
      <c r="A1117" t="s">
        <v>1895</v>
      </c>
      <c r="B1117" t="s">
        <v>6802</v>
      </c>
    </row>
    <row r="1118" spans="1:2">
      <c r="A1118" t="s">
        <v>3230</v>
      </c>
      <c r="B1118" t="s">
        <v>6803</v>
      </c>
    </row>
    <row r="1119" spans="1:2">
      <c r="A1119" t="s">
        <v>1131</v>
      </c>
      <c r="B1119" t="s">
        <v>6804</v>
      </c>
    </row>
    <row r="1120" spans="1:2">
      <c r="A1120" t="s">
        <v>2009</v>
      </c>
      <c r="B1120" t="s">
        <v>6805</v>
      </c>
    </row>
    <row r="1121" spans="1:2">
      <c r="A1121" t="s">
        <v>3402</v>
      </c>
      <c r="B1121" t="s">
        <v>6806</v>
      </c>
    </row>
    <row r="1122" spans="1:2">
      <c r="A1122" t="s">
        <v>3561</v>
      </c>
      <c r="B1122" t="s">
        <v>6807</v>
      </c>
    </row>
    <row r="1123" spans="1:2">
      <c r="A1123" t="s">
        <v>3260</v>
      </c>
      <c r="B1123" t="s">
        <v>6808</v>
      </c>
    </row>
    <row r="1124" spans="1:2">
      <c r="A1124" t="s">
        <v>1561</v>
      </c>
      <c r="B1124" t="s">
        <v>6809</v>
      </c>
    </row>
    <row r="1125" spans="1:2">
      <c r="A1125" t="s">
        <v>3016</v>
      </c>
      <c r="B1125" t="s">
        <v>6810</v>
      </c>
    </row>
    <row r="1126" spans="1:2">
      <c r="A1126" t="s">
        <v>2031</v>
      </c>
      <c r="B1126" t="s">
        <v>6811</v>
      </c>
    </row>
    <row r="1127" spans="1:2">
      <c r="A1127" t="s">
        <v>998</v>
      </c>
      <c r="B1127" t="s">
        <v>6812</v>
      </c>
    </row>
    <row r="1128" spans="1:2">
      <c r="A1128" t="s">
        <v>2023</v>
      </c>
      <c r="B1128" t="s">
        <v>6813</v>
      </c>
    </row>
    <row r="1129" spans="1:2">
      <c r="A1129" t="s">
        <v>1063</v>
      </c>
      <c r="B1129" t="s">
        <v>6814</v>
      </c>
    </row>
    <row r="1130" spans="1:2">
      <c r="A1130" t="s">
        <v>2305</v>
      </c>
      <c r="B1130" t="s">
        <v>6815</v>
      </c>
    </row>
    <row r="1131" spans="1:2">
      <c r="A1131" t="s">
        <v>1061</v>
      </c>
      <c r="B1131" t="s">
        <v>6816</v>
      </c>
    </row>
    <row r="1132" spans="1:2">
      <c r="A1132" t="s">
        <v>1538</v>
      </c>
      <c r="B1132" t="s">
        <v>6817</v>
      </c>
    </row>
    <row r="1133" spans="1:2">
      <c r="A1133" t="s">
        <v>1340</v>
      </c>
      <c r="B1133" t="s">
        <v>6818</v>
      </c>
    </row>
    <row r="1134" spans="1:2">
      <c r="A1134" t="s">
        <v>2152</v>
      </c>
      <c r="B1134" t="s">
        <v>6819</v>
      </c>
    </row>
    <row r="1135" spans="1:2">
      <c r="A1135" t="s">
        <v>4193</v>
      </c>
      <c r="B1135" t="s">
        <v>6820</v>
      </c>
    </row>
    <row r="1136" spans="1:2">
      <c r="A1136" t="s">
        <v>1431</v>
      </c>
      <c r="B1136" t="s">
        <v>6821</v>
      </c>
    </row>
    <row r="1137" spans="1:2">
      <c r="A1137" t="s">
        <v>2087</v>
      </c>
      <c r="B1137" t="s">
        <v>6822</v>
      </c>
    </row>
    <row r="1138" spans="1:2">
      <c r="A1138" t="s">
        <v>2057</v>
      </c>
      <c r="B1138" t="s">
        <v>6823</v>
      </c>
    </row>
    <row r="1139" spans="1:2">
      <c r="A1139" t="s">
        <v>2904</v>
      </c>
      <c r="B1139" t="s">
        <v>6824</v>
      </c>
    </row>
    <row r="1140" spans="1:2">
      <c r="A1140" t="s">
        <v>1222</v>
      </c>
      <c r="B1140" t="s">
        <v>6825</v>
      </c>
    </row>
    <row r="1141" spans="1:2">
      <c r="A1141" t="s">
        <v>3174</v>
      </c>
      <c r="B1141" t="s">
        <v>6826</v>
      </c>
    </row>
    <row r="1142" spans="1:2">
      <c r="A1142" t="s">
        <v>3627</v>
      </c>
      <c r="B1142" t="s">
        <v>6827</v>
      </c>
    </row>
    <row r="1143" spans="1:2">
      <c r="A1143" t="s">
        <v>4382</v>
      </c>
      <c r="B1143" t="s">
        <v>6828</v>
      </c>
    </row>
    <row r="1144" spans="1:2">
      <c r="A1144" t="s">
        <v>1182</v>
      </c>
      <c r="B1144" t="s">
        <v>6829</v>
      </c>
    </row>
    <row r="1145" spans="1:2">
      <c r="A1145" t="s">
        <v>2325</v>
      </c>
      <c r="B1145" t="s">
        <v>6830</v>
      </c>
    </row>
    <row r="1146" spans="1:2">
      <c r="A1146" t="s">
        <v>232</v>
      </c>
      <c r="B1146" t="s">
        <v>6831</v>
      </c>
    </row>
    <row r="1147" spans="1:2">
      <c r="A1147" t="s">
        <v>1885</v>
      </c>
      <c r="B1147" t="s">
        <v>6832</v>
      </c>
    </row>
    <row r="1148" spans="1:2">
      <c r="A1148" t="s">
        <v>1149</v>
      </c>
      <c r="B1148" t="s">
        <v>6833</v>
      </c>
    </row>
    <row r="1149" spans="1:2">
      <c r="A1149" t="s">
        <v>1467</v>
      </c>
      <c r="B1149" t="s">
        <v>6834</v>
      </c>
    </row>
    <row r="1150" spans="1:2">
      <c r="A1150" t="s">
        <v>3348</v>
      </c>
      <c r="B1150" t="s">
        <v>6835</v>
      </c>
    </row>
    <row r="1151" spans="1:2">
      <c r="A1151" t="s">
        <v>3264</v>
      </c>
      <c r="B1151" t="s">
        <v>6836</v>
      </c>
    </row>
    <row r="1152" spans="1:2">
      <c r="A1152" t="s">
        <v>1991</v>
      </c>
      <c r="B1152" t="s">
        <v>6837</v>
      </c>
    </row>
    <row r="1153" spans="1:2">
      <c r="A1153" t="s">
        <v>2871</v>
      </c>
      <c r="B1153" t="s">
        <v>6838</v>
      </c>
    </row>
    <row r="1154" spans="1:2">
      <c r="A1154" t="s">
        <v>2142</v>
      </c>
      <c r="B1154" t="s">
        <v>6839</v>
      </c>
    </row>
    <row r="1155" spans="1:2">
      <c r="A1155" t="s">
        <v>1410</v>
      </c>
      <c r="B1155" t="s">
        <v>6840</v>
      </c>
    </row>
    <row r="1156" spans="1:2">
      <c r="A1156" t="s">
        <v>3298</v>
      </c>
      <c r="B1156" t="s">
        <v>6841</v>
      </c>
    </row>
    <row r="1157" spans="1:2">
      <c r="A1157" t="s">
        <v>921</v>
      </c>
      <c r="B1157" t="s">
        <v>6842</v>
      </c>
    </row>
    <row r="1158" spans="1:2">
      <c r="A1158" t="s">
        <v>1790</v>
      </c>
      <c r="B1158" t="s">
        <v>6843</v>
      </c>
    </row>
    <row r="1159" spans="1:2">
      <c r="A1159" t="s">
        <v>849</v>
      </c>
      <c r="B1159" t="s">
        <v>6844</v>
      </c>
    </row>
    <row r="1160" spans="1:2">
      <c r="A1160" t="s">
        <v>4764</v>
      </c>
      <c r="B1160" t="s">
        <v>6845</v>
      </c>
    </row>
    <row r="1161" spans="1:2">
      <c r="A1161" t="s">
        <v>1051</v>
      </c>
      <c r="B1161" t="s">
        <v>6846</v>
      </c>
    </row>
    <row r="1162" spans="1:2">
      <c r="A1162" t="s">
        <v>1716</v>
      </c>
      <c r="B1162" t="s">
        <v>6847</v>
      </c>
    </row>
    <row r="1163" spans="1:2">
      <c r="A1163" t="s">
        <v>1428</v>
      </c>
      <c r="B1163" t="s">
        <v>6848</v>
      </c>
    </row>
    <row r="1164" spans="1:2">
      <c r="A1164" t="s">
        <v>2847</v>
      </c>
      <c r="B1164" t="s">
        <v>6849</v>
      </c>
    </row>
    <row r="1165" spans="1:2">
      <c r="A1165" t="s">
        <v>2170</v>
      </c>
      <c r="B1165" t="s">
        <v>6850</v>
      </c>
    </row>
    <row r="1166" spans="1:2">
      <c r="A1166" t="s">
        <v>2180</v>
      </c>
      <c r="B1166" t="s">
        <v>6851</v>
      </c>
    </row>
    <row r="1167" spans="1:2">
      <c r="A1167" t="s">
        <v>1076</v>
      </c>
      <c r="B1167" t="s">
        <v>6852</v>
      </c>
    </row>
    <row r="1168" spans="1:2">
      <c r="A1168" t="s">
        <v>3352</v>
      </c>
      <c r="B1168" t="s">
        <v>6853</v>
      </c>
    </row>
    <row r="1169" spans="1:2">
      <c r="A1169" t="s">
        <v>1877</v>
      </c>
      <c r="B1169" t="s">
        <v>6854</v>
      </c>
    </row>
    <row r="1170" spans="1:2">
      <c r="A1170" t="s">
        <v>2345</v>
      </c>
      <c r="B1170" t="s">
        <v>6855</v>
      </c>
    </row>
    <row r="1171" spans="1:2">
      <c r="A1171" t="s">
        <v>1714</v>
      </c>
      <c r="B1171" t="s">
        <v>6856</v>
      </c>
    </row>
    <row r="1172" spans="1:2">
      <c r="A1172" t="s">
        <v>1305</v>
      </c>
      <c r="B1172" t="s">
        <v>6857</v>
      </c>
    </row>
    <row r="1173" spans="1:2">
      <c r="A1173" t="s">
        <v>805</v>
      </c>
      <c r="B1173" t="s">
        <v>6858</v>
      </c>
    </row>
    <row r="1174" spans="1:2">
      <c r="A1174" t="s">
        <v>2131</v>
      </c>
      <c r="B1174" t="s">
        <v>6859</v>
      </c>
    </row>
    <row r="1175" spans="1:2">
      <c r="A1175" t="s">
        <v>3270</v>
      </c>
      <c r="B1175" t="s">
        <v>6860</v>
      </c>
    </row>
    <row r="1176" spans="1:2">
      <c r="A1176" t="s">
        <v>2297</v>
      </c>
      <c r="B1176" t="s">
        <v>6861</v>
      </c>
    </row>
    <row r="1177" spans="1:2">
      <c r="A1177" t="s">
        <v>2317</v>
      </c>
      <c r="B1177" t="s">
        <v>6862</v>
      </c>
    </row>
    <row r="1178" spans="1:2">
      <c r="A1178" t="s">
        <v>1569</v>
      </c>
      <c r="B1178" t="s">
        <v>6863</v>
      </c>
    </row>
    <row r="1179" spans="1:2">
      <c r="A1179" t="s">
        <v>2327</v>
      </c>
      <c r="B1179" t="s">
        <v>6864</v>
      </c>
    </row>
    <row r="1180" spans="1:2">
      <c r="A1180" t="s">
        <v>4372</v>
      </c>
      <c r="B1180" t="s">
        <v>6865</v>
      </c>
    </row>
    <row r="1181" spans="1:2">
      <c r="A1181" t="s">
        <v>4528</v>
      </c>
      <c r="B1181" t="s">
        <v>6866</v>
      </c>
    </row>
    <row r="1182" spans="1:2">
      <c r="A1182" t="s">
        <v>4782</v>
      </c>
      <c r="B1182" t="s">
        <v>6867</v>
      </c>
    </row>
    <row r="1183" spans="1:2">
      <c r="A1183" t="s">
        <v>3134</v>
      </c>
      <c r="B1183" t="s">
        <v>6868</v>
      </c>
    </row>
    <row r="1184" spans="1:2">
      <c r="A1184" t="s">
        <v>2948</v>
      </c>
      <c r="B1184" t="s">
        <v>6869</v>
      </c>
    </row>
    <row r="1185" spans="1:2">
      <c r="A1185" t="s">
        <v>3689</v>
      </c>
      <c r="B1185" t="s">
        <v>6870</v>
      </c>
    </row>
    <row r="1186" spans="1:2">
      <c r="A1186" t="s">
        <v>950</v>
      </c>
      <c r="B1186" t="s">
        <v>6871</v>
      </c>
    </row>
    <row r="1187" spans="1:2">
      <c r="A1187" t="s">
        <v>4744</v>
      </c>
      <c r="B1187" t="s">
        <v>6872</v>
      </c>
    </row>
    <row r="1188" spans="1:2">
      <c r="A1188" t="s">
        <v>3208</v>
      </c>
      <c r="B1188" t="s">
        <v>6873</v>
      </c>
    </row>
    <row r="1189" spans="1:2">
      <c r="A1189" t="s">
        <v>3266</v>
      </c>
      <c r="B1189" t="s">
        <v>6874</v>
      </c>
    </row>
    <row r="1190" spans="1:2">
      <c r="A1190" t="s">
        <v>1206</v>
      </c>
      <c r="B1190" t="s">
        <v>6875</v>
      </c>
    </row>
    <row r="1191" spans="1:2">
      <c r="A1191" t="s">
        <v>2805</v>
      </c>
      <c r="B1191" t="s">
        <v>6876</v>
      </c>
    </row>
    <row r="1192" spans="1:2">
      <c r="A1192" t="s">
        <v>3673</v>
      </c>
      <c r="B1192" t="s">
        <v>6877</v>
      </c>
    </row>
    <row r="1193" spans="1:2">
      <c r="A1193" t="s">
        <v>1053</v>
      </c>
      <c r="B1193" t="s">
        <v>6878</v>
      </c>
    </row>
    <row r="1194" spans="1:2">
      <c r="A1194" t="s">
        <v>4607</v>
      </c>
      <c r="B1194" t="s">
        <v>6879</v>
      </c>
    </row>
    <row r="1195" spans="1:2">
      <c r="A1195" t="s">
        <v>2188</v>
      </c>
      <c r="B1195" t="s">
        <v>6880</v>
      </c>
    </row>
    <row r="1196" spans="1:2">
      <c r="A1196" t="s">
        <v>2015</v>
      </c>
      <c r="B1196" t="s">
        <v>6881</v>
      </c>
    </row>
    <row r="1197" spans="1:2">
      <c r="A1197" t="s">
        <v>4711</v>
      </c>
      <c r="B1197" t="s">
        <v>6882</v>
      </c>
    </row>
    <row r="1198" spans="1:2">
      <c r="A1198" t="s">
        <v>1078</v>
      </c>
      <c r="B1198" t="s">
        <v>6883</v>
      </c>
    </row>
    <row r="1199" spans="1:2">
      <c r="A1199" t="s">
        <v>108</v>
      </c>
      <c r="B1199" t="s">
        <v>6884</v>
      </c>
    </row>
    <row r="1200" spans="1:2">
      <c r="A1200" t="s">
        <v>2156</v>
      </c>
      <c r="B1200" t="s">
        <v>6885</v>
      </c>
    </row>
    <row r="1201" spans="1:2">
      <c r="A1201" t="s">
        <v>1760</v>
      </c>
      <c r="B1201" t="s">
        <v>6886</v>
      </c>
    </row>
    <row r="1202" spans="1:2">
      <c r="A1202" t="s">
        <v>3262</v>
      </c>
      <c r="B1202" t="s">
        <v>6887</v>
      </c>
    </row>
    <row r="1203" spans="1:2">
      <c r="A1203" t="s">
        <v>1933</v>
      </c>
      <c r="B1203" t="s">
        <v>6888</v>
      </c>
    </row>
    <row r="1204" spans="1:2">
      <c r="A1204" t="s">
        <v>2073</v>
      </c>
      <c r="B1204" t="s">
        <v>6889</v>
      </c>
    </row>
    <row r="1205" spans="1:2">
      <c r="A1205" t="s">
        <v>3272</v>
      </c>
      <c r="B1205" t="s">
        <v>6890</v>
      </c>
    </row>
    <row r="1206" spans="1:2">
      <c r="A1206" t="s">
        <v>833</v>
      </c>
      <c r="B1206" t="s">
        <v>6891</v>
      </c>
    </row>
    <row r="1207" spans="1:2">
      <c r="A1207" t="s">
        <v>1526</v>
      </c>
      <c r="B1207" t="s">
        <v>6892</v>
      </c>
    </row>
    <row r="1208" spans="1:2">
      <c r="A1208" t="s">
        <v>3278</v>
      </c>
      <c r="B1208" t="s">
        <v>6893</v>
      </c>
    </row>
    <row r="1209" spans="1:2">
      <c r="A1209" t="s">
        <v>3519</v>
      </c>
      <c r="B1209" t="s">
        <v>6894</v>
      </c>
    </row>
    <row r="1210" spans="1:2">
      <c r="A1210" t="s">
        <v>3274</v>
      </c>
      <c r="B1210" t="s">
        <v>6895</v>
      </c>
    </row>
    <row r="1211" spans="1:2">
      <c r="A1211" t="s">
        <v>1354</v>
      </c>
      <c r="B1211" t="s">
        <v>6896</v>
      </c>
    </row>
    <row r="1212" spans="1:2">
      <c r="A1212" t="s">
        <v>4410</v>
      </c>
      <c r="B1212" t="s">
        <v>6897</v>
      </c>
    </row>
    <row r="1213" spans="1:2">
      <c r="A1213" t="s">
        <v>2176</v>
      </c>
      <c r="B1213" t="s">
        <v>6898</v>
      </c>
    </row>
    <row r="1214" spans="1:2">
      <c r="A1214" t="s">
        <v>2083</v>
      </c>
      <c r="B1214" t="s">
        <v>6899</v>
      </c>
    </row>
    <row r="1215" spans="1:2">
      <c r="A1215" t="s">
        <v>4388</v>
      </c>
      <c r="B1215" t="s">
        <v>6900</v>
      </c>
    </row>
    <row r="1216" spans="1:2">
      <c r="A1216" t="s">
        <v>4788</v>
      </c>
      <c r="B1216" t="s">
        <v>6901</v>
      </c>
    </row>
    <row r="1217" spans="1:2">
      <c r="A1217" t="s">
        <v>3481</v>
      </c>
      <c r="B1217" t="s">
        <v>6902</v>
      </c>
    </row>
    <row r="1218" spans="1:2">
      <c r="A1218" t="s">
        <v>1418</v>
      </c>
      <c r="B1218" t="s">
        <v>6903</v>
      </c>
    </row>
    <row r="1219" spans="1:2">
      <c r="A1219" t="s">
        <v>863</v>
      </c>
      <c r="B1219" t="s">
        <v>6904</v>
      </c>
    </row>
    <row r="1220" spans="1:2">
      <c r="A1220" t="s">
        <v>1003</v>
      </c>
      <c r="B1220" t="s">
        <v>6905</v>
      </c>
    </row>
    <row r="1221" spans="1:2">
      <c r="A1221" t="s">
        <v>1849</v>
      </c>
      <c r="B1221" t="s">
        <v>6906</v>
      </c>
    </row>
    <row r="1222" spans="1:2">
      <c r="A1222" t="s">
        <v>4470</v>
      </c>
      <c r="B1222" t="s">
        <v>6907</v>
      </c>
    </row>
    <row r="1223" spans="1:2">
      <c r="A1223" t="s">
        <v>1596</v>
      </c>
      <c r="B1223" t="s">
        <v>6908</v>
      </c>
    </row>
    <row r="1224" spans="1:2">
      <c r="A1224" t="s">
        <v>1230</v>
      </c>
      <c r="B1224" t="s">
        <v>6909</v>
      </c>
    </row>
    <row r="1225" spans="1:2">
      <c r="A1225" t="s">
        <v>2033</v>
      </c>
      <c r="B1225" t="s">
        <v>6910</v>
      </c>
    </row>
    <row r="1226" spans="1:2">
      <c r="A1226" t="s">
        <v>3276</v>
      </c>
      <c r="B1226" t="s">
        <v>6911</v>
      </c>
    </row>
    <row r="1227" spans="1:2">
      <c r="A1227" t="s">
        <v>1359</v>
      </c>
      <c r="B1227" t="s">
        <v>6912</v>
      </c>
    </row>
    <row r="1228" spans="1:2">
      <c r="A1228" t="s">
        <v>2954</v>
      </c>
      <c r="B1228" t="s">
        <v>6913</v>
      </c>
    </row>
    <row r="1229" spans="1:2">
      <c r="A1229" t="s">
        <v>3280</v>
      </c>
      <c r="B1229" t="s">
        <v>6914</v>
      </c>
    </row>
    <row r="1230" spans="1:2">
      <c r="A1230" t="s">
        <v>3563</v>
      </c>
      <c r="B1230" t="s">
        <v>6915</v>
      </c>
    </row>
    <row r="1231" spans="1:2">
      <c r="A1231" t="s">
        <v>1381</v>
      </c>
      <c r="B1231" t="s">
        <v>6916</v>
      </c>
    </row>
    <row r="1232" spans="1:2">
      <c r="A1232" t="s">
        <v>1679</v>
      </c>
      <c r="B1232" t="s">
        <v>6917</v>
      </c>
    </row>
    <row r="1233" spans="1:2">
      <c r="A1233" t="s">
        <v>1240</v>
      </c>
      <c r="B1233" t="s">
        <v>6918</v>
      </c>
    </row>
    <row r="1234" spans="1:2">
      <c r="A1234" t="s">
        <v>2051</v>
      </c>
      <c r="B1234" t="s">
        <v>6919</v>
      </c>
    </row>
    <row r="1235" spans="1:2">
      <c r="A1235" t="s">
        <v>2873</v>
      </c>
      <c r="B1235" t="s">
        <v>6920</v>
      </c>
    </row>
    <row r="1236" spans="1:2">
      <c r="A1236" t="s">
        <v>1833</v>
      </c>
      <c r="B1236" t="s">
        <v>6921</v>
      </c>
    </row>
    <row r="1237" spans="1:2">
      <c r="A1237" t="s">
        <v>3537</v>
      </c>
      <c r="B1237" t="s">
        <v>6922</v>
      </c>
    </row>
    <row r="1238" spans="1:2">
      <c r="A1238" t="s">
        <v>4812</v>
      </c>
      <c r="B1238" t="s">
        <v>6923</v>
      </c>
    </row>
    <row r="1239" spans="1:2">
      <c r="A1239" t="s">
        <v>855</v>
      </c>
      <c r="B1239" t="s">
        <v>6924</v>
      </c>
    </row>
    <row r="1240" spans="1:2">
      <c r="A1240" t="s">
        <v>3605</v>
      </c>
      <c r="B1240" t="s">
        <v>6925</v>
      </c>
    </row>
    <row r="1241" spans="1:2">
      <c r="A1241" t="s">
        <v>1939</v>
      </c>
      <c r="B1241" t="s">
        <v>6926</v>
      </c>
    </row>
    <row r="1242" spans="1:2">
      <c r="A1242" t="s">
        <v>1151</v>
      </c>
      <c r="B1242" t="s">
        <v>6927</v>
      </c>
    </row>
    <row r="1243" spans="1:2">
      <c r="A1243" t="s">
        <v>959</v>
      </c>
      <c r="B1243" t="s">
        <v>6928</v>
      </c>
    </row>
    <row r="1244" spans="1:2">
      <c r="A1244" t="s">
        <v>4722</v>
      </c>
      <c r="B1244" t="s">
        <v>6929</v>
      </c>
    </row>
    <row r="1245" spans="1:2">
      <c r="A1245" t="s">
        <v>2243</v>
      </c>
      <c r="B1245" t="s">
        <v>6930</v>
      </c>
    </row>
    <row r="1246" spans="1:2">
      <c r="A1246" t="s">
        <v>1086</v>
      </c>
      <c r="B1246" t="s">
        <v>6931</v>
      </c>
    </row>
    <row r="1247" spans="1:2">
      <c r="A1247" t="s">
        <v>1373</v>
      </c>
      <c r="B1247" t="s">
        <v>6932</v>
      </c>
    </row>
    <row r="1248" spans="1:2">
      <c r="A1248" t="s">
        <v>1005</v>
      </c>
      <c r="B1248" t="s">
        <v>6933</v>
      </c>
    </row>
    <row r="1249" spans="1:2">
      <c r="A1249" t="s">
        <v>1145</v>
      </c>
      <c r="B1249" t="s">
        <v>6934</v>
      </c>
    </row>
    <row r="1250" spans="1:2">
      <c r="A1250" t="s">
        <v>6935</v>
      </c>
      <c r="B1250" t="s">
        <v>6936</v>
      </c>
    </row>
    <row r="1251" spans="1:2">
      <c r="A1251" t="s">
        <v>1327</v>
      </c>
      <c r="B1251" t="s">
        <v>6937</v>
      </c>
    </row>
    <row r="1252" spans="1:2">
      <c r="A1252" t="s">
        <v>4364</v>
      </c>
      <c r="B1252" t="s">
        <v>6938</v>
      </c>
    </row>
    <row r="1253" spans="1:2">
      <c r="A1253" t="s">
        <v>1171</v>
      </c>
      <c r="B1253" t="s">
        <v>6939</v>
      </c>
    </row>
    <row r="1254" spans="1:2">
      <c r="A1254" t="s">
        <v>1000</v>
      </c>
      <c r="B1254" t="s">
        <v>6940</v>
      </c>
    </row>
    <row r="1255" spans="1:2">
      <c r="A1255" t="s">
        <v>2365</v>
      </c>
      <c r="B1255" t="s">
        <v>6941</v>
      </c>
    </row>
    <row r="1256" spans="1:2">
      <c r="A1256" t="s">
        <v>2906</v>
      </c>
      <c r="B1256" t="s">
        <v>6942</v>
      </c>
    </row>
    <row r="1257" spans="1:2">
      <c r="A1257" t="s">
        <v>2178</v>
      </c>
      <c r="B1257" t="s">
        <v>6943</v>
      </c>
    </row>
    <row r="1258" spans="1:2">
      <c r="A1258" t="s">
        <v>2347</v>
      </c>
      <c r="B1258" t="s">
        <v>6944</v>
      </c>
    </row>
    <row r="1259" spans="1:2">
      <c r="A1259" t="s">
        <v>2956</v>
      </c>
      <c r="B1259" t="s">
        <v>6945</v>
      </c>
    </row>
    <row r="1260" spans="1:2">
      <c r="A1260" t="s">
        <v>1476</v>
      </c>
      <c r="B1260" t="s">
        <v>6946</v>
      </c>
    </row>
    <row r="1261" spans="1:2">
      <c r="A1261" t="s">
        <v>1692</v>
      </c>
      <c r="B1261" t="s">
        <v>6947</v>
      </c>
    </row>
    <row r="1262" spans="1:2">
      <c r="A1262" t="s">
        <v>1782</v>
      </c>
      <c r="B1262" t="s">
        <v>6948</v>
      </c>
    </row>
    <row r="1263" spans="1:2">
      <c r="A1263" t="s">
        <v>3702</v>
      </c>
      <c r="B1263" t="s">
        <v>6949</v>
      </c>
    </row>
    <row r="1264" spans="1:2">
      <c r="A1264" t="s">
        <v>7686</v>
      </c>
      <c r="B1264" t="s">
        <v>6949</v>
      </c>
    </row>
    <row r="1265" spans="1:2">
      <c r="A1265" t="s">
        <v>4591</v>
      </c>
      <c r="B1265" t="s">
        <v>6950</v>
      </c>
    </row>
    <row r="1266" spans="1:2">
      <c r="A1266" t="s">
        <v>2172</v>
      </c>
      <c r="B1266" t="s">
        <v>6951</v>
      </c>
    </row>
    <row r="1267" spans="1:2">
      <c r="A1267" t="s">
        <v>3284</v>
      </c>
      <c r="B1267" t="s">
        <v>6952</v>
      </c>
    </row>
    <row r="1268" spans="1:2">
      <c r="A1268" t="s">
        <v>7684</v>
      </c>
      <c r="B1268" t="s">
        <v>6953</v>
      </c>
    </row>
    <row r="1269" spans="1:2">
      <c r="A1269" t="s">
        <v>7683</v>
      </c>
      <c r="B1269" t="s">
        <v>6953</v>
      </c>
    </row>
    <row r="1270" spans="1:2">
      <c r="A1270" t="s">
        <v>3477</v>
      </c>
      <c r="B1270" t="s">
        <v>6954</v>
      </c>
    </row>
    <row r="1271" spans="1:2">
      <c r="A1271" t="s">
        <v>3356</v>
      </c>
      <c r="B1271" t="s">
        <v>6955</v>
      </c>
    </row>
    <row r="1272" spans="1:2">
      <c r="A1272" t="s">
        <v>880</v>
      </c>
      <c r="B1272" t="s">
        <v>6956</v>
      </c>
    </row>
    <row r="1273" spans="1:2">
      <c r="A1273" t="s">
        <v>4880</v>
      </c>
      <c r="B1273" t="s">
        <v>6957</v>
      </c>
    </row>
    <row r="1274" spans="1:2">
      <c r="A1274" t="s">
        <v>4358</v>
      </c>
      <c r="B1274" t="s">
        <v>6958</v>
      </c>
    </row>
    <row r="1275" spans="1:2">
      <c r="A1275" t="s">
        <v>3404</v>
      </c>
      <c r="B1275" t="s">
        <v>6959</v>
      </c>
    </row>
    <row r="1276" spans="1:2">
      <c r="A1276" t="s">
        <v>4673</v>
      </c>
      <c r="B1276" t="s">
        <v>6960</v>
      </c>
    </row>
    <row r="1277" spans="1:2">
      <c r="A1277" t="s">
        <v>1194</v>
      </c>
      <c r="B1277" t="s">
        <v>6961</v>
      </c>
    </row>
    <row r="1278" spans="1:2">
      <c r="A1278" t="s">
        <v>3545</v>
      </c>
      <c r="B1278" t="s">
        <v>6962</v>
      </c>
    </row>
    <row r="1279" spans="1:2">
      <c r="A1279" t="s">
        <v>2229</v>
      </c>
      <c r="B1279" t="s">
        <v>6963</v>
      </c>
    </row>
    <row r="1280" spans="1:2">
      <c r="A1280" t="s">
        <v>3701</v>
      </c>
      <c r="B1280" t="s">
        <v>6964</v>
      </c>
    </row>
    <row r="1281" spans="1:2">
      <c r="A1281" t="s">
        <v>4830</v>
      </c>
      <c r="B1281" t="s">
        <v>6965</v>
      </c>
    </row>
    <row r="1282" spans="1:2">
      <c r="A1282" t="s">
        <v>2940</v>
      </c>
      <c r="B1282" t="s">
        <v>6966</v>
      </c>
    </row>
    <row r="1283" spans="1:2">
      <c r="A1283" t="s">
        <v>4374</v>
      </c>
      <c r="B1283" t="s">
        <v>6967</v>
      </c>
    </row>
    <row r="1284" spans="1:2">
      <c r="A1284" t="s">
        <v>3250</v>
      </c>
      <c r="B1284" t="s">
        <v>6968</v>
      </c>
    </row>
    <row r="1285" spans="1:2">
      <c r="A1285" t="s">
        <v>4862</v>
      </c>
      <c r="B1285" t="s">
        <v>6969</v>
      </c>
    </row>
    <row r="1286" spans="1:2">
      <c r="A1286" t="s">
        <v>3671</v>
      </c>
      <c r="B1286" t="s">
        <v>6970</v>
      </c>
    </row>
    <row r="1287" spans="1:2">
      <c r="A1287" t="s">
        <v>2803</v>
      </c>
      <c r="B1287" t="s">
        <v>6971</v>
      </c>
    </row>
    <row r="1288" spans="1:2">
      <c r="A1288" t="s">
        <v>4348</v>
      </c>
      <c r="B1288" t="s">
        <v>6972</v>
      </c>
    </row>
    <row r="1289" spans="1:2">
      <c r="A1289" t="s">
        <v>4472</v>
      </c>
      <c r="B1289" t="s">
        <v>6973</v>
      </c>
    </row>
    <row r="1290" spans="1:2">
      <c r="A1290" t="s">
        <v>3505</v>
      </c>
      <c r="B1290" t="s">
        <v>6974</v>
      </c>
    </row>
    <row r="1291" spans="1:2">
      <c r="A1291" t="s">
        <v>1567</v>
      </c>
      <c r="B1291" t="s">
        <v>6975</v>
      </c>
    </row>
    <row r="1292" spans="1:2">
      <c r="A1292" t="s">
        <v>2855</v>
      </c>
      <c r="B1292" t="s">
        <v>6976</v>
      </c>
    </row>
    <row r="1293" spans="1:2">
      <c r="A1293" t="s">
        <v>3663</v>
      </c>
      <c r="B1293" t="s">
        <v>6977</v>
      </c>
    </row>
    <row r="1294" spans="1:2">
      <c r="A1294" t="s">
        <v>3408</v>
      </c>
      <c r="B1294" t="s">
        <v>6978</v>
      </c>
    </row>
    <row r="1295" spans="1:2">
      <c r="A1295" t="s">
        <v>2061</v>
      </c>
      <c r="B1295" t="s">
        <v>6979</v>
      </c>
    </row>
    <row r="1296" spans="1:2">
      <c r="A1296" t="s">
        <v>2279</v>
      </c>
      <c r="B1296" t="s">
        <v>6980</v>
      </c>
    </row>
    <row r="1297" spans="1:2">
      <c r="A1297" t="s">
        <v>1887</v>
      </c>
      <c r="B1297" t="s">
        <v>6981</v>
      </c>
    </row>
    <row r="1298" spans="1:2">
      <c r="A1298" t="s">
        <v>6982</v>
      </c>
      <c r="B1298" t="s">
        <v>6983</v>
      </c>
    </row>
    <row r="1299" spans="1:2">
      <c r="A1299" t="s">
        <v>2875</v>
      </c>
      <c r="B1299" t="s">
        <v>6983</v>
      </c>
    </row>
    <row r="1300" spans="1:2">
      <c r="A1300" t="s">
        <v>6984</v>
      </c>
      <c r="B1300" t="s">
        <v>6985</v>
      </c>
    </row>
    <row r="1301" spans="1:2">
      <c r="A1301" t="s">
        <v>4418</v>
      </c>
      <c r="B1301" t="s">
        <v>6985</v>
      </c>
    </row>
    <row r="1302" spans="1:2">
      <c r="A1302" t="s">
        <v>6986</v>
      </c>
      <c r="B1302" t="s">
        <v>6987</v>
      </c>
    </row>
    <row r="1303" spans="1:2">
      <c r="A1303" t="s">
        <v>1668</v>
      </c>
      <c r="B1303" t="s">
        <v>6987</v>
      </c>
    </row>
    <row r="1304" spans="1:2">
      <c r="A1304" t="s">
        <v>6988</v>
      </c>
      <c r="B1304" t="s">
        <v>6989</v>
      </c>
    </row>
    <row r="1305" spans="1:2">
      <c r="A1305" t="s">
        <v>4699</v>
      </c>
      <c r="B1305" t="s">
        <v>6989</v>
      </c>
    </row>
    <row r="1306" spans="1:2">
      <c r="A1306" t="s">
        <v>6990</v>
      </c>
      <c r="B1306" t="s">
        <v>6991</v>
      </c>
    </row>
    <row r="1307" spans="1:2">
      <c r="A1307" t="s">
        <v>3286</v>
      </c>
      <c r="B1307" t="s">
        <v>6991</v>
      </c>
    </row>
    <row r="1308" spans="1:2">
      <c r="A1308" t="s">
        <v>6992</v>
      </c>
      <c r="B1308" t="s">
        <v>6993</v>
      </c>
    </row>
    <row r="1309" spans="1:2">
      <c r="A1309" t="s">
        <v>3138</v>
      </c>
      <c r="B1309" t="s">
        <v>6993</v>
      </c>
    </row>
    <row r="1310" spans="1:2">
      <c r="A1310" t="s">
        <v>6994</v>
      </c>
      <c r="B1310" t="s">
        <v>6995</v>
      </c>
    </row>
    <row r="1311" spans="1:2">
      <c r="A1311" t="s">
        <v>977</v>
      </c>
      <c r="B1311" t="s">
        <v>6995</v>
      </c>
    </row>
    <row r="1312" spans="1:2">
      <c r="A1312" t="s">
        <v>1810</v>
      </c>
      <c r="B1312" t="s">
        <v>6996</v>
      </c>
    </row>
    <row r="1313" spans="1:2">
      <c r="A1313" t="s">
        <v>1246</v>
      </c>
      <c r="B1313" t="s">
        <v>6997</v>
      </c>
    </row>
    <row r="1314" spans="1:2">
      <c r="A1314" t="s">
        <v>1660</v>
      </c>
      <c r="B1314" t="s">
        <v>6998</v>
      </c>
    </row>
    <row r="1315" spans="1:2">
      <c r="A1315" t="s">
        <v>1586</v>
      </c>
      <c r="B1315" t="s">
        <v>6999</v>
      </c>
    </row>
    <row r="1316" spans="1:2">
      <c r="A1316" t="s">
        <v>1266</v>
      </c>
      <c r="B1316" t="s">
        <v>7000</v>
      </c>
    </row>
    <row r="1317" spans="1:2">
      <c r="A1317" t="s">
        <v>932</v>
      </c>
      <c r="B1317" t="s">
        <v>7001</v>
      </c>
    </row>
    <row r="1318" spans="1:2">
      <c r="A1318" t="s">
        <v>1127</v>
      </c>
      <c r="B1318" t="s">
        <v>7002</v>
      </c>
    </row>
    <row r="1319" spans="1:2">
      <c r="A1319" t="s">
        <v>2174</v>
      </c>
      <c r="B1319" t="s">
        <v>7003</v>
      </c>
    </row>
    <row r="1320" spans="1:2">
      <c r="A1320" t="s">
        <v>2215</v>
      </c>
      <c r="B1320" t="s">
        <v>7004</v>
      </c>
    </row>
    <row r="1321" spans="1:2">
      <c r="A1321" t="s">
        <v>3022</v>
      </c>
      <c r="B1321" t="s">
        <v>7005</v>
      </c>
    </row>
    <row r="1322" spans="1:2">
      <c r="A1322" t="s">
        <v>1839</v>
      </c>
      <c r="B1322" t="s">
        <v>7006</v>
      </c>
    </row>
    <row r="1323" spans="1:2">
      <c r="A1323" t="s">
        <v>2111</v>
      </c>
      <c r="B1323" t="s">
        <v>7007</v>
      </c>
    </row>
    <row r="1324" spans="1:2">
      <c r="A1324" t="s">
        <v>847</v>
      </c>
      <c r="B1324" t="s">
        <v>7008</v>
      </c>
    </row>
    <row r="1325" spans="1:2">
      <c r="A1325" t="s">
        <v>948</v>
      </c>
      <c r="B1325" t="s">
        <v>7009</v>
      </c>
    </row>
    <row r="1326" spans="1:2">
      <c r="A1326" t="s">
        <v>1600</v>
      </c>
      <c r="B1326" t="s">
        <v>7010</v>
      </c>
    </row>
    <row r="1327" spans="1:2">
      <c r="A1327" t="s">
        <v>2958</v>
      </c>
      <c r="B1327" t="s">
        <v>7011</v>
      </c>
    </row>
    <row r="1328" spans="1:2">
      <c r="A1328" t="s">
        <v>1677</v>
      </c>
      <c r="B1328" t="s">
        <v>7012</v>
      </c>
    </row>
    <row r="1329" spans="1:2">
      <c r="A1329" t="s">
        <v>2081</v>
      </c>
      <c r="B1329" t="s">
        <v>7013</v>
      </c>
    </row>
    <row r="1330" spans="1:2">
      <c r="A1330" t="s">
        <v>1463</v>
      </c>
      <c r="B1330" t="s">
        <v>7014</v>
      </c>
    </row>
    <row r="1331" spans="1:2">
      <c r="A1331" t="s">
        <v>2203</v>
      </c>
      <c r="B1331" t="s">
        <v>7015</v>
      </c>
    </row>
    <row r="1332" spans="1:2">
      <c r="A1332" t="s">
        <v>2071</v>
      </c>
      <c r="B1332" t="s">
        <v>7016</v>
      </c>
    </row>
    <row r="1333" spans="1:2">
      <c r="A1333" t="s">
        <v>803</v>
      </c>
      <c r="B1333" t="s">
        <v>7017</v>
      </c>
    </row>
    <row r="1334" spans="1:2">
      <c r="A1334" t="s">
        <v>1576</v>
      </c>
      <c r="B1334" t="s">
        <v>7018</v>
      </c>
    </row>
    <row r="1335" spans="1:2">
      <c r="A1335" t="s">
        <v>992</v>
      </c>
      <c r="B1335" t="s">
        <v>7019</v>
      </c>
    </row>
    <row r="1336" spans="1:2">
      <c r="A1336" t="s">
        <v>2281</v>
      </c>
      <c r="B1336" t="s">
        <v>7020</v>
      </c>
    </row>
    <row r="1337" spans="1:2">
      <c r="A1337" t="s">
        <v>1212</v>
      </c>
      <c r="B1337" t="s">
        <v>7021</v>
      </c>
    </row>
    <row r="1338" spans="1:2">
      <c r="A1338" t="s">
        <v>3200</v>
      </c>
      <c r="B1338" t="s">
        <v>7022</v>
      </c>
    </row>
    <row r="1339" spans="1:2">
      <c r="A1339" t="s">
        <v>1401</v>
      </c>
      <c r="B1339" t="s">
        <v>7023</v>
      </c>
    </row>
    <row r="1340" spans="1:2">
      <c r="A1340" t="s">
        <v>4838</v>
      </c>
      <c r="B1340" t="s">
        <v>7024</v>
      </c>
    </row>
    <row r="1341" spans="1:2">
      <c r="A1341" t="s">
        <v>3290</v>
      </c>
      <c r="B1341" t="s">
        <v>7025</v>
      </c>
    </row>
    <row r="1342" spans="1:2">
      <c r="A1342" t="s">
        <v>3412</v>
      </c>
      <c r="B1342" t="s">
        <v>7026</v>
      </c>
    </row>
    <row r="1343" spans="1:2">
      <c r="A1343" t="s">
        <v>1323</v>
      </c>
      <c r="B1343" t="s">
        <v>7027</v>
      </c>
    </row>
    <row r="1344" spans="1:2">
      <c r="A1344" t="s">
        <v>2824</v>
      </c>
      <c r="B1344" t="s">
        <v>7028</v>
      </c>
    </row>
    <row r="1345" spans="1:2">
      <c r="A1345" t="s">
        <v>550</v>
      </c>
      <c r="B1345" t="s">
        <v>7029</v>
      </c>
    </row>
    <row r="1346" spans="1:2">
      <c r="A1346" t="s">
        <v>3483</v>
      </c>
      <c r="B1346" t="s">
        <v>7030</v>
      </c>
    </row>
    <row r="1347" spans="1:2">
      <c r="A1347" t="s">
        <v>3292</v>
      </c>
      <c r="B1347" t="s">
        <v>7031</v>
      </c>
    </row>
    <row r="1348" spans="1:2">
      <c r="A1348" t="s">
        <v>1094</v>
      </c>
      <c r="B1348" t="s">
        <v>7032</v>
      </c>
    </row>
    <row r="1349" spans="1:2">
      <c r="A1349" t="s">
        <v>1820</v>
      </c>
      <c r="B1349" t="s">
        <v>7033</v>
      </c>
    </row>
    <row r="1350" spans="1:2">
      <c r="A1350" t="s">
        <v>3294</v>
      </c>
      <c r="B1350" t="s">
        <v>7034</v>
      </c>
    </row>
    <row r="1351" spans="1:2">
      <c r="A1351" t="s">
        <v>1778</v>
      </c>
      <c r="B1351" t="s">
        <v>7035</v>
      </c>
    </row>
    <row r="1352" spans="1:2">
      <c r="A1352" t="s">
        <v>2962</v>
      </c>
      <c r="B1352" t="s">
        <v>7036</v>
      </c>
    </row>
    <row r="1353" spans="1:2">
      <c r="A1353" t="s">
        <v>2162</v>
      </c>
      <c r="B1353" t="s">
        <v>7037</v>
      </c>
    </row>
    <row r="1354" spans="1:2">
      <c r="A1354" t="s">
        <v>1088</v>
      </c>
      <c r="B1354" t="s">
        <v>7038</v>
      </c>
    </row>
    <row r="1355" spans="1:2">
      <c r="A1355" t="s">
        <v>1704</v>
      </c>
      <c r="B1355" t="s">
        <v>7039</v>
      </c>
    </row>
    <row r="1356" spans="1:2">
      <c r="A1356" t="s">
        <v>2267</v>
      </c>
      <c r="B1356" t="s">
        <v>7040</v>
      </c>
    </row>
    <row r="1357" spans="1:2">
      <c r="A1357" t="s">
        <v>3360</v>
      </c>
      <c r="B1357" t="s">
        <v>7041</v>
      </c>
    </row>
    <row r="1358" spans="1:2">
      <c r="A1358" t="s">
        <v>4510</v>
      </c>
      <c r="B1358" t="s">
        <v>7042</v>
      </c>
    </row>
    <row r="1359" spans="1:2">
      <c r="A1359" t="s">
        <v>1490</v>
      </c>
      <c r="B1359" t="s">
        <v>7043</v>
      </c>
    </row>
    <row r="1360" spans="1:2">
      <c r="A1360" t="s">
        <v>2041</v>
      </c>
      <c r="B1360" t="s">
        <v>7044</v>
      </c>
    </row>
    <row r="1361" spans="1:2">
      <c r="A1361" t="s">
        <v>4552</v>
      </c>
      <c r="B1361" t="s">
        <v>7045</v>
      </c>
    </row>
    <row r="1362" spans="1:2">
      <c r="A1362" t="s">
        <v>1756</v>
      </c>
      <c r="B1362" t="s">
        <v>7046</v>
      </c>
    </row>
    <row r="1363" spans="1:2">
      <c r="A1363" t="s">
        <v>1057</v>
      </c>
      <c r="B1363" t="s">
        <v>7047</v>
      </c>
    </row>
    <row r="1364" spans="1:2">
      <c r="A1364" t="s">
        <v>1786</v>
      </c>
      <c r="B1364" t="s">
        <v>7048</v>
      </c>
    </row>
    <row r="1365" spans="1:2">
      <c r="A1365" t="s">
        <v>4492</v>
      </c>
      <c r="B1365" t="s">
        <v>7049</v>
      </c>
    </row>
    <row r="1366" spans="1:2">
      <c r="A1366" t="s">
        <v>2273</v>
      </c>
      <c r="B1366" t="s">
        <v>7050</v>
      </c>
    </row>
    <row r="1367" spans="1:2">
      <c r="A1367" t="s">
        <v>917</v>
      </c>
      <c r="B1367" t="s">
        <v>7051</v>
      </c>
    </row>
    <row r="1368" spans="1:2">
      <c r="A1368" t="s">
        <v>2964</v>
      </c>
      <c r="B1368" t="s">
        <v>7052</v>
      </c>
    </row>
    <row r="1369" spans="1:2">
      <c r="A1369" t="s">
        <v>2255</v>
      </c>
      <c r="B1369" t="s">
        <v>7053</v>
      </c>
    </row>
    <row r="1370" spans="1:2">
      <c r="A1370" t="s">
        <v>2125</v>
      </c>
      <c r="B1370" t="s">
        <v>7054</v>
      </c>
    </row>
    <row r="1371" spans="1:2">
      <c r="A1371" t="s">
        <v>1282</v>
      </c>
      <c r="B1371" t="s">
        <v>7055</v>
      </c>
    </row>
    <row r="1372" spans="1:2">
      <c r="A1372" t="s">
        <v>1518</v>
      </c>
      <c r="B1372" t="s">
        <v>7056</v>
      </c>
    </row>
    <row r="1373" spans="1:2">
      <c r="A1373" t="s">
        <v>851</v>
      </c>
      <c r="B1373" t="s">
        <v>7057</v>
      </c>
    </row>
    <row r="1374" spans="1:2">
      <c r="A1374" t="s">
        <v>2005</v>
      </c>
      <c r="B1374" t="s">
        <v>7058</v>
      </c>
    </row>
    <row r="1375" spans="1:2">
      <c r="A1375" t="s">
        <v>1405</v>
      </c>
      <c r="B1375" t="s">
        <v>7059</v>
      </c>
    </row>
    <row r="1376" spans="1:2">
      <c r="A1376" t="s">
        <v>1136</v>
      </c>
      <c r="B1376" t="s">
        <v>7060</v>
      </c>
    </row>
    <row r="1377" spans="1:2">
      <c r="A1377" t="s">
        <v>1067</v>
      </c>
      <c r="B1377" t="s">
        <v>7061</v>
      </c>
    </row>
    <row r="1378" spans="1:2">
      <c r="A1378" t="s">
        <v>1047</v>
      </c>
      <c r="B1378" t="s">
        <v>7062</v>
      </c>
    </row>
    <row r="1379" spans="1:2">
      <c r="A1379" t="s">
        <v>2221</v>
      </c>
      <c r="B1379" t="s">
        <v>7063</v>
      </c>
    </row>
    <row r="1380" spans="1:2">
      <c r="A1380" t="s">
        <v>1424</v>
      </c>
      <c r="B1380" t="s">
        <v>7064</v>
      </c>
    </row>
    <row r="1381" spans="1:2">
      <c r="A1381" t="s">
        <v>3362</v>
      </c>
      <c r="B1381" t="s">
        <v>7065</v>
      </c>
    </row>
    <row r="1382" spans="1:2">
      <c r="A1382" t="s">
        <v>1774</v>
      </c>
      <c r="B1382" t="s">
        <v>7066</v>
      </c>
    </row>
    <row r="1383" spans="1:2">
      <c r="A1383" t="s">
        <v>1510</v>
      </c>
      <c r="B1383" t="s">
        <v>7067</v>
      </c>
    </row>
    <row r="1384" spans="1:2">
      <c r="A1384" t="s">
        <v>1944</v>
      </c>
      <c r="B1384" t="s">
        <v>7068</v>
      </c>
    </row>
    <row r="1385" spans="1:2">
      <c r="A1385" t="s">
        <v>3704</v>
      </c>
      <c r="B1385" t="s">
        <v>7068</v>
      </c>
    </row>
    <row r="1386" spans="1:2">
      <c r="A1386" t="s">
        <v>7069</v>
      </c>
      <c r="B1386" t="s">
        <v>7070</v>
      </c>
    </row>
    <row r="1387" spans="1:2">
      <c r="A1387" t="s">
        <v>4653</v>
      </c>
      <c r="B1387" t="s">
        <v>7071</v>
      </c>
    </row>
    <row r="1388" spans="1:2">
      <c r="A1388" t="s">
        <v>3577</v>
      </c>
      <c r="B1388" t="s">
        <v>7072</v>
      </c>
    </row>
    <row r="1389" spans="1:2">
      <c r="A1389" t="s">
        <v>3587</v>
      </c>
      <c r="B1389" t="s">
        <v>7073</v>
      </c>
    </row>
    <row r="1390" spans="1:2">
      <c r="A1390" t="s">
        <v>3645</v>
      </c>
      <c r="B1390" t="s">
        <v>7074</v>
      </c>
    </row>
    <row r="1391" spans="1:2">
      <c r="A1391" t="s">
        <v>1473</v>
      </c>
      <c r="B1391" t="s">
        <v>7075</v>
      </c>
    </row>
    <row r="1392" spans="1:2">
      <c r="A1392" t="s">
        <v>4201</v>
      </c>
      <c r="B1392" t="s">
        <v>7076</v>
      </c>
    </row>
    <row r="1393" spans="1:2">
      <c r="A1393" t="s">
        <v>3158</v>
      </c>
      <c r="B1393" t="s">
        <v>7077</v>
      </c>
    </row>
    <row r="1394" spans="1:2">
      <c r="A1394" t="s">
        <v>4784</v>
      </c>
      <c r="B1394" t="s">
        <v>7078</v>
      </c>
    </row>
    <row r="1395" spans="1:2">
      <c r="A1395" t="s">
        <v>2166</v>
      </c>
      <c r="B1395" t="s">
        <v>7079</v>
      </c>
    </row>
    <row r="1396" spans="1:2">
      <c r="A1396" t="s">
        <v>4300</v>
      </c>
      <c r="B1396" t="s">
        <v>7080</v>
      </c>
    </row>
    <row r="1397" spans="1:2">
      <c r="A1397" t="s">
        <v>2375</v>
      </c>
      <c r="B1397" t="s">
        <v>7081</v>
      </c>
    </row>
    <row r="1398" spans="1:2">
      <c r="A1398" t="s">
        <v>2936</v>
      </c>
      <c r="B1398" t="s">
        <v>7082</v>
      </c>
    </row>
    <row r="1399" spans="1:2">
      <c r="A1399" t="s">
        <v>127</v>
      </c>
      <c r="B1399" t="s">
        <v>7083</v>
      </c>
    </row>
    <row r="1400" spans="1:2">
      <c r="A1400" t="s">
        <v>758</v>
      </c>
      <c r="B1400" t="s">
        <v>7084</v>
      </c>
    </row>
    <row r="1401" spans="1:2">
      <c r="A1401" t="s">
        <v>1768</v>
      </c>
      <c r="B1401" t="s">
        <v>7085</v>
      </c>
    </row>
    <row r="1402" spans="1:2">
      <c r="A1402" t="s">
        <v>1224</v>
      </c>
      <c r="B1402" t="s">
        <v>7086</v>
      </c>
    </row>
    <row r="1403" spans="1:2">
      <c r="A1403" t="s">
        <v>1915</v>
      </c>
      <c r="B1403" t="s">
        <v>7087</v>
      </c>
    </row>
    <row r="1404" spans="1:2">
      <c r="A1404" t="s">
        <v>2095</v>
      </c>
      <c r="B1404" t="s">
        <v>7088</v>
      </c>
    </row>
    <row r="1405" spans="1:2">
      <c r="A1405" t="s">
        <v>3437</v>
      </c>
      <c r="B1405" t="s">
        <v>7089</v>
      </c>
    </row>
    <row r="1406" spans="1:2">
      <c r="A1406" t="s">
        <v>1069</v>
      </c>
      <c r="B1406" t="s">
        <v>7090</v>
      </c>
    </row>
    <row r="1407" spans="1:2">
      <c r="A1407" t="s">
        <v>1649</v>
      </c>
      <c r="B1407" t="s">
        <v>7091</v>
      </c>
    </row>
    <row r="1408" spans="1:2">
      <c r="A1408" t="s">
        <v>1256</v>
      </c>
      <c r="B1408" t="s">
        <v>7092</v>
      </c>
    </row>
    <row r="1409" spans="1:2">
      <c r="A1409" t="s">
        <v>2217</v>
      </c>
      <c r="B1409" t="s">
        <v>7093</v>
      </c>
    </row>
    <row r="1410" spans="1:2">
      <c r="A1410" t="s">
        <v>2966</v>
      </c>
      <c r="B1410" t="s">
        <v>7094</v>
      </c>
    </row>
    <row r="1411" spans="1:2">
      <c r="A1411" t="s">
        <v>3414</v>
      </c>
      <c r="B1411" t="s">
        <v>7095</v>
      </c>
    </row>
    <row r="1412" spans="1:2">
      <c r="A1412" t="s">
        <v>1592</v>
      </c>
      <c r="B1412" t="s">
        <v>7096</v>
      </c>
    </row>
    <row r="1413" spans="1:2">
      <c r="A1413" t="s">
        <v>1951</v>
      </c>
      <c r="B1413" t="s">
        <v>7097</v>
      </c>
    </row>
    <row r="1414" spans="1:2">
      <c r="A1414" t="s">
        <v>1698</v>
      </c>
      <c r="B1414" t="s">
        <v>7098</v>
      </c>
    </row>
    <row r="1415" spans="1:2">
      <c r="A1415" t="s">
        <v>1536</v>
      </c>
      <c r="B1415" t="s">
        <v>7099</v>
      </c>
    </row>
    <row r="1416" spans="1:2">
      <c r="A1416" t="s">
        <v>3533</v>
      </c>
      <c r="B1416" t="s">
        <v>7100</v>
      </c>
    </row>
    <row r="1417" spans="1:2">
      <c r="A1417" t="s">
        <v>1331</v>
      </c>
      <c r="B1417" t="s">
        <v>7101</v>
      </c>
    </row>
    <row r="1418" spans="1:2">
      <c r="A1418" t="s">
        <v>1641</v>
      </c>
      <c r="B1418" t="s">
        <v>7102</v>
      </c>
    </row>
    <row r="1419" spans="1:2">
      <c r="A1419" t="s">
        <v>3088</v>
      </c>
      <c r="B1419" t="s">
        <v>7103</v>
      </c>
    </row>
    <row r="1420" spans="1:2">
      <c r="A1420" t="s">
        <v>2968</v>
      </c>
      <c r="B1420" t="s">
        <v>7104</v>
      </c>
    </row>
    <row r="1421" spans="1:2">
      <c r="A1421" t="s">
        <v>4629</v>
      </c>
      <c r="B1421" t="s">
        <v>7105</v>
      </c>
    </row>
    <row r="1422" spans="1:2">
      <c r="A1422" t="s">
        <v>1931</v>
      </c>
      <c r="B1422" t="s">
        <v>7106</v>
      </c>
    </row>
    <row r="1423" spans="1:2">
      <c r="A1423" t="s">
        <v>1420</v>
      </c>
      <c r="B1423" t="s">
        <v>7107</v>
      </c>
    </row>
    <row r="1424" spans="1:2">
      <c r="A1424" t="s">
        <v>2049</v>
      </c>
      <c r="B1424" t="s">
        <v>7108</v>
      </c>
    </row>
    <row r="1425" spans="1:2">
      <c r="A1425" t="s">
        <v>827</v>
      </c>
      <c r="B1425" t="s">
        <v>7109</v>
      </c>
    </row>
    <row r="1426" spans="1:2">
      <c r="A1426" t="s">
        <v>4328</v>
      </c>
      <c r="B1426" t="s">
        <v>7110</v>
      </c>
    </row>
    <row r="1427" spans="1:2">
      <c r="A1427" t="s">
        <v>1853</v>
      </c>
      <c r="B1427" t="s">
        <v>7111</v>
      </c>
    </row>
    <row r="1428" spans="1:2">
      <c r="A1428" t="s">
        <v>2910</v>
      </c>
      <c r="B1428" t="s">
        <v>7112</v>
      </c>
    </row>
    <row r="1429" spans="1:2">
      <c r="A1429" t="s">
        <v>3631</v>
      </c>
      <c r="B1429" t="s">
        <v>7113</v>
      </c>
    </row>
    <row r="1430" spans="1:2">
      <c r="A1430" t="s">
        <v>1548</v>
      </c>
      <c r="B1430" t="s">
        <v>7114</v>
      </c>
    </row>
    <row r="1431" spans="1:2">
      <c r="A1431" t="s">
        <v>3296</v>
      </c>
      <c r="B1431" t="s">
        <v>7115</v>
      </c>
    </row>
    <row r="1432" spans="1:2">
      <c r="A1432" t="s">
        <v>1169</v>
      </c>
      <c r="B1432" t="s">
        <v>7116</v>
      </c>
    </row>
    <row r="1433" spans="1:2">
      <c r="A1433" t="s">
        <v>3439</v>
      </c>
      <c r="B1433" t="s">
        <v>7117</v>
      </c>
    </row>
    <row r="1434" spans="1:2">
      <c r="A1434" t="s">
        <v>2275</v>
      </c>
      <c r="B1434" t="s">
        <v>7118</v>
      </c>
    </row>
    <row r="1435" spans="1:2">
      <c r="A1435" t="s">
        <v>1971</v>
      </c>
      <c r="B1435" t="s">
        <v>7119</v>
      </c>
    </row>
    <row r="1436" spans="1:2">
      <c r="A1436" t="s">
        <v>3090</v>
      </c>
      <c r="B1436" t="s">
        <v>7120</v>
      </c>
    </row>
    <row r="1437" spans="1:2">
      <c r="A1437" t="s">
        <v>1559</v>
      </c>
      <c r="B1437" t="s">
        <v>7121</v>
      </c>
    </row>
    <row r="1438" spans="1:2">
      <c r="A1438" t="s">
        <v>2879</v>
      </c>
      <c r="B1438" t="s">
        <v>7122</v>
      </c>
    </row>
    <row r="1439" spans="1:2">
      <c r="A1439" t="s">
        <v>1074</v>
      </c>
      <c r="B1439" t="s">
        <v>7123</v>
      </c>
    </row>
    <row r="1440" spans="1:2">
      <c r="A1440" t="s">
        <v>1189</v>
      </c>
      <c r="B1440" t="s">
        <v>7124</v>
      </c>
    </row>
    <row r="1441" spans="1:2">
      <c r="A1441" t="s">
        <v>1262</v>
      </c>
      <c r="B1441" t="s">
        <v>7125</v>
      </c>
    </row>
    <row r="1442" spans="1:2">
      <c r="A1442" t="s">
        <v>1730</v>
      </c>
      <c r="B1442" t="s">
        <v>7126</v>
      </c>
    </row>
    <row r="1443" spans="1:2">
      <c r="A1443" t="s">
        <v>1391</v>
      </c>
      <c r="B1443" t="s">
        <v>7127</v>
      </c>
    </row>
    <row r="1444" spans="1:2">
      <c r="A1444" t="s">
        <v>2077</v>
      </c>
      <c r="B1444" t="s">
        <v>7128</v>
      </c>
    </row>
    <row r="1445" spans="1:2">
      <c r="A1445" t="s">
        <v>3210</v>
      </c>
      <c r="B1445" t="s">
        <v>7129</v>
      </c>
    </row>
    <row r="1446" spans="1:2">
      <c r="A1446" t="s">
        <v>2357</v>
      </c>
      <c r="B1446" t="s">
        <v>7130</v>
      </c>
    </row>
    <row r="1447" spans="1:2">
      <c r="A1447" t="s">
        <v>4330</v>
      </c>
      <c r="B1447" t="s">
        <v>7131</v>
      </c>
    </row>
    <row r="1448" spans="1:2">
      <c r="A1448" t="s">
        <v>3443</v>
      </c>
      <c r="B1448" t="s">
        <v>7132</v>
      </c>
    </row>
    <row r="1449" spans="1:2">
      <c r="A1449" t="s">
        <v>2972</v>
      </c>
      <c r="B1449" t="s">
        <v>7133</v>
      </c>
    </row>
    <row r="1450" spans="1:2">
      <c r="A1450" t="s">
        <v>3144</v>
      </c>
      <c r="B1450" t="s">
        <v>7134</v>
      </c>
    </row>
    <row r="1451" spans="1:2">
      <c r="A1451" t="s">
        <v>1647</v>
      </c>
      <c r="B1451" t="s">
        <v>7135</v>
      </c>
    </row>
    <row r="1452" spans="1:2">
      <c r="A1452" t="s">
        <v>1080</v>
      </c>
      <c r="B1452" t="s">
        <v>7136</v>
      </c>
    </row>
    <row r="1453" spans="1:2">
      <c r="A1453" t="s">
        <v>1752</v>
      </c>
      <c r="B1453" t="s">
        <v>7137</v>
      </c>
    </row>
    <row r="1454" spans="1:2">
      <c r="A1454" t="s">
        <v>1288</v>
      </c>
      <c r="B1454" t="s">
        <v>7138</v>
      </c>
    </row>
    <row r="1455" spans="1:2">
      <c r="A1455" t="s">
        <v>3304</v>
      </c>
      <c r="B1455" t="s">
        <v>7139</v>
      </c>
    </row>
    <row r="1456" spans="1:2">
      <c r="A1456" t="s">
        <v>936</v>
      </c>
      <c r="B1456" t="s">
        <v>7140</v>
      </c>
    </row>
    <row r="1457" spans="1:2">
      <c r="A1457" t="s">
        <v>2029</v>
      </c>
      <c r="B1457" t="s">
        <v>7141</v>
      </c>
    </row>
    <row r="1458" spans="1:2">
      <c r="A1458" t="s">
        <v>1278</v>
      </c>
      <c r="B1458" t="s">
        <v>7142</v>
      </c>
    </row>
    <row r="1459" spans="1:2">
      <c r="A1459" t="s">
        <v>1927</v>
      </c>
      <c r="B1459" t="s">
        <v>7143</v>
      </c>
    </row>
    <row r="1460" spans="1:2">
      <c r="A1460" t="s">
        <v>1296</v>
      </c>
      <c r="B1460" t="s">
        <v>7144</v>
      </c>
    </row>
    <row r="1461" spans="1:2">
      <c r="A1461" t="s">
        <v>4188</v>
      </c>
      <c r="B1461" t="s">
        <v>7145</v>
      </c>
    </row>
    <row r="1462" spans="1:2">
      <c r="A1462" t="s">
        <v>2341</v>
      </c>
      <c r="B1462" t="s">
        <v>7146</v>
      </c>
    </row>
    <row r="1463" spans="1:2">
      <c r="A1463" t="s">
        <v>1879</v>
      </c>
      <c r="B1463" t="s">
        <v>7147</v>
      </c>
    </row>
    <row r="1464" spans="1:2">
      <c r="A1464" t="s">
        <v>3212</v>
      </c>
      <c r="B1464" t="s">
        <v>7148</v>
      </c>
    </row>
    <row r="1465" spans="1:2">
      <c r="A1465" t="s">
        <v>3611</v>
      </c>
      <c r="B1465" t="s">
        <v>7149</v>
      </c>
    </row>
    <row r="1466" spans="1:2">
      <c r="A1466" t="s">
        <v>1584</v>
      </c>
      <c r="B1466" t="s">
        <v>7150</v>
      </c>
    </row>
    <row r="1467" spans="1:2">
      <c r="A1467" t="s">
        <v>1571</v>
      </c>
      <c r="B1467" t="s">
        <v>7151</v>
      </c>
    </row>
    <row r="1468" spans="1:2">
      <c r="A1468" t="s">
        <v>778</v>
      </c>
      <c r="B1468" t="s">
        <v>7152</v>
      </c>
    </row>
    <row r="1469" spans="1:2">
      <c r="A1469" t="s">
        <v>2251</v>
      </c>
      <c r="B1469" t="s">
        <v>7153</v>
      </c>
    </row>
    <row r="1470" spans="1:2">
      <c r="A1470" t="s">
        <v>1618</v>
      </c>
      <c r="B1470" t="s">
        <v>7154</v>
      </c>
    </row>
    <row r="1471" spans="1:2">
      <c r="A1471" t="s">
        <v>2319</v>
      </c>
      <c r="B1471" t="s">
        <v>7155</v>
      </c>
    </row>
    <row r="1472" spans="1:2">
      <c r="A1472" t="s">
        <v>4872</v>
      </c>
      <c r="B1472" t="s">
        <v>7156</v>
      </c>
    </row>
    <row r="1473" spans="1:2">
      <c r="A1473" t="s">
        <v>3715</v>
      </c>
      <c r="B1473" t="s">
        <v>7157</v>
      </c>
    </row>
    <row r="1474" spans="1:2">
      <c r="A1474" t="s">
        <v>1338</v>
      </c>
      <c r="B1474" t="s">
        <v>7158</v>
      </c>
    </row>
    <row r="1475" spans="1:2">
      <c r="A1475" t="s">
        <v>1027</v>
      </c>
      <c r="B1475" t="s">
        <v>7159</v>
      </c>
    </row>
    <row r="1476" spans="1:2">
      <c r="A1476" t="s">
        <v>2974</v>
      </c>
      <c r="B1476" t="s">
        <v>7160</v>
      </c>
    </row>
    <row r="1477" spans="1:2">
      <c r="A1477" t="s">
        <v>1471</v>
      </c>
      <c r="B1477" t="s">
        <v>7161</v>
      </c>
    </row>
    <row r="1478" spans="1:2">
      <c r="A1478" t="s">
        <v>1720</v>
      </c>
      <c r="B1478" t="s">
        <v>7162</v>
      </c>
    </row>
    <row r="1479" spans="1:2">
      <c r="A1479" t="s">
        <v>1307</v>
      </c>
      <c r="B1479" t="s">
        <v>7163</v>
      </c>
    </row>
    <row r="1480" spans="1:2">
      <c r="A1480" t="s">
        <v>1348</v>
      </c>
      <c r="B1480" t="s">
        <v>7164</v>
      </c>
    </row>
    <row r="1481" spans="1:2">
      <c r="A1481" t="s">
        <v>4623</v>
      </c>
      <c r="B1481" t="s">
        <v>7165</v>
      </c>
    </row>
    <row r="1482" spans="1:2">
      <c r="A1482" t="s">
        <v>818</v>
      </c>
      <c r="B1482" t="s">
        <v>7166</v>
      </c>
    </row>
    <row r="1483" spans="1:2">
      <c r="A1483" t="s">
        <v>969</v>
      </c>
      <c r="B1483" t="s">
        <v>7167</v>
      </c>
    </row>
    <row r="1484" spans="1:2">
      <c r="A1484" t="s">
        <v>2035</v>
      </c>
      <c r="B1484" t="s">
        <v>7168</v>
      </c>
    </row>
    <row r="1485" spans="1:2">
      <c r="A1485" t="s">
        <v>1412</v>
      </c>
      <c r="B1485" t="s">
        <v>7169</v>
      </c>
    </row>
    <row r="1486" spans="1:2">
      <c r="A1486" t="s">
        <v>2259</v>
      </c>
      <c r="B1486" t="s">
        <v>7170</v>
      </c>
    </row>
    <row r="1487" spans="1:2">
      <c r="A1487" t="s">
        <v>3571</v>
      </c>
      <c r="B1487" t="s">
        <v>7171</v>
      </c>
    </row>
    <row r="1488" spans="1:2">
      <c r="A1488" t="s">
        <v>975</v>
      </c>
      <c r="B1488" t="s">
        <v>7172</v>
      </c>
    </row>
    <row r="1489" spans="1:2">
      <c r="A1489" t="s">
        <v>2912</v>
      </c>
      <c r="B1489" t="s">
        <v>7173</v>
      </c>
    </row>
    <row r="1490" spans="1:2">
      <c r="A1490" t="s">
        <v>4344</v>
      </c>
      <c r="B1490" t="s">
        <v>7174</v>
      </c>
    </row>
    <row r="1491" spans="1:2">
      <c r="A1491" t="s">
        <v>2851</v>
      </c>
      <c r="B1491" t="s">
        <v>7175</v>
      </c>
    </row>
    <row r="1492" spans="1:2">
      <c r="A1492" t="s">
        <v>146</v>
      </c>
      <c r="B1492" t="s">
        <v>7176</v>
      </c>
    </row>
    <row r="1493" spans="1:2">
      <c r="A1493" t="s">
        <v>4770</v>
      </c>
      <c r="B1493" t="s">
        <v>7177</v>
      </c>
    </row>
    <row r="1494" spans="1:2">
      <c r="A1494" t="s">
        <v>3206</v>
      </c>
      <c r="B1494" t="s">
        <v>7178</v>
      </c>
    </row>
    <row r="1495" spans="1:2">
      <c r="A1495" t="s">
        <v>4846</v>
      </c>
      <c r="B1495" t="s">
        <v>7179</v>
      </c>
    </row>
    <row r="1496" spans="1:2">
      <c r="A1496" t="s">
        <v>3368</v>
      </c>
      <c r="B1496" t="s">
        <v>7180</v>
      </c>
    </row>
    <row r="1497" spans="1:2">
      <c r="A1497" t="s">
        <v>2164</v>
      </c>
      <c r="B1497" t="s">
        <v>7181</v>
      </c>
    </row>
    <row r="1498" spans="1:2">
      <c r="A1498" t="s">
        <v>4920</v>
      </c>
      <c r="B1498" t="s">
        <v>7182</v>
      </c>
    </row>
    <row r="1499" spans="1:2">
      <c r="A1499" t="s">
        <v>3370</v>
      </c>
      <c r="B1499" t="s">
        <v>7183</v>
      </c>
    </row>
    <row r="1500" spans="1:2">
      <c r="A1500" t="s">
        <v>2381</v>
      </c>
      <c r="B1500" t="s">
        <v>7184</v>
      </c>
    </row>
    <row r="1501" spans="1:2">
      <c r="A1501" t="s">
        <v>3306</v>
      </c>
      <c r="B1501" t="s">
        <v>7185</v>
      </c>
    </row>
    <row r="1502" spans="1:2">
      <c r="A1502" t="s">
        <v>3441</v>
      </c>
      <c r="B1502" t="s">
        <v>7186</v>
      </c>
    </row>
    <row r="1503" spans="1:2">
      <c r="A1503" t="s">
        <v>2129</v>
      </c>
      <c r="B1503" t="s">
        <v>7187</v>
      </c>
    </row>
    <row r="1504" spans="1:2">
      <c r="A1504" t="s">
        <v>3214</v>
      </c>
      <c r="B1504" t="s">
        <v>7188</v>
      </c>
    </row>
    <row r="1505" spans="1:2">
      <c r="A1505" t="s">
        <v>3418</v>
      </c>
      <c r="B1505" t="s">
        <v>7189</v>
      </c>
    </row>
    <row r="1506" spans="1:2">
      <c r="A1506" t="s">
        <v>2853</v>
      </c>
      <c r="B1506" t="s">
        <v>7190</v>
      </c>
    </row>
    <row r="1507" spans="1:2">
      <c r="A1507" t="s">
        <v>3308</v>
      </c>
      <c r="B1507" t="s">
        <v>7191</v>
      </c>
    </row>
    <row r="1508" spans="1:2">
      <c r="A1508" t="s">
        <v>2117</v>
      </c>
      <c r="B1508" t="s">
        <v>7192</v>
      </c>
    </row>
    <row r="1509" spans="1:2">
      <c r="A1509" t="s">
        <v>2257</v>
      </c>
      <c r="B1509" t="s">
        <v>7193</v>
      </c>
    </row>
    <row r="1510" spans="1:2">
      <c r="A1510" t="s">
        <v>3372</v>
      </c>
      <c r="B1510" t="s">
        <v>7194</v>
      </c>
    </row>
    <row r="1511" spans="1:2">
      <c r="A1511" t="s">
        <v>4562</v>
      </c>
      <c r="B1511" t="s">
        <v>7195</v>
      </c>
    </row>
    <row r="1512" spans="1:2">
      <c r="A1512" t="s">
        <v>3094</v>
      </c>
      <c r="B1512" t="s">
        <v>7196</v>
      </c>
    </row>
    <row r="1513" spans="1:2">
      <c r="A1513" t="s">
        <v>3445</v>
      </c>
      <c r="B1513" t="s">
        <v>7197</v>
      </c>
    </row>
    <row r="1514" spans="1:2">
      <c r="A1514" t="s">
        <v>1658</v>
      </c>
      <c r="B1514" t="s">
        <v>7198</v>
      </c>
    </row>
    <row r="1515" spans="1:2">
      <c r="A1515" t="s">
        <v>1157</v>
      </c>
      <c r="B1515" t="s">
        <v>7199</v>
      </c>
    </row>
    <row r="1516" spans="1:2">
      <c r="A1516" t="s">
        <v>4772</v>
      </c>
      <c r="B1516" t="s">
        <v>7200</v>
      </c>
    </row>
    <row r="1517" spans="1:2">
      <c r="A1517" t="s">
        <v>4595</v>
      </c>
      <c r="B1517" t="s">
        <v>7201</v>
      </c>
    </row>
    <row r="1518" spans="1:2">
      <c r="A1518" t="s">
        <v>895</v>
      </c>
      <c r="B1518" t="s">
        <v>7202</v>
      </c>
    </row>
    <row r="1519" spans="1:2">
      <c r="A1519" t="s">
        <v>793</v>
      </c>
      <c r="B1519" t="s">
        <v>7203</v>
      </c>
    </row>
    <row r="1520" spans="1:2">
      <c r="A1520" t="s">
        <v>836</v>
      </c>
      <c r="B1520" t="s">
        <v>7204</v>
      </c>
    </row>
    <row r="1521" spans="1:2">
      <c r="A1521" t="s">
        <v>4705</v>
      </c>
      <c r="B1521" t="s">
        <v>7205</v>
      </c>
    </row>
    <row r="1522" spans="1:2">
      <c r="A1522" t="s">
        <v>3485</v>
      </c>
      <c r="B1522" t="s">
        <v>7206</v>
      </c>
    </row>
    <row r="1523" spans="1:2">
      <c r="A1523" t="s">
        <v>4536</v>
      </c>
      <c r="B1523" t="s">
        <v>7207</v>
      </c>
    </row>
    <row r="1524" spans="1:2">
      <c r="A1524" t="s">
        <v>866</v>
      </c>
      <c r="B1524" t="s">
        <v>7208</v>
      </c>
    </row>
    <row r="1525" spans="1:2">
      <c r="A1525" t="s">
        <v>1694</v>
      </c>
      <c r="B1525" t="s">
        <v>7209</v>
      </c>
    </row>
    <row r="1526" spans="1:2">
      <c r="A1526" t="s">
        <v>1871</v>
      </c>
      <c r="B1526" t="s">
        <v>7210</v>
      </c>
    </row>
    <row r="1527" spans="1:2">
      <c r="A1527" t="s">
        <v>870</v>
      </c>
      <c r="B1527" t="s">
        <v>7211</v>
      </c>
    </row>
    <row r="1528" spans="1:2">
      <c r="A1528" t="s">
        <v>1142</v>
      </c>
      <c r="B1528" t="s">
        <v>7212</v>
      </c>
    </row>
    <row r="1529" spans="1:2">
      <c r="A1529" t="s">
        <v>3374</v>
      </c>
      <c r="B1529" t="s">
        <v>7213</v>
      </c>
    </row>
    <row r="1530" spans="1:2">
      <c r="A1530" t="s">
        <v>2123</v>
      </c>
      <c r="B1530" t="s">
        <v>7214</v>
      </c>
    </row>
    <row r="1531" spans="1:2">
      <c r="A1531" t="s">
        <v>4587</v>
      </c>
      <c r="B1531" t="s">
        <v>7215</v>
      </c>
    </row>
    <row r="1532" spans="1:2">
      <c r="A1532" t="s">
        <v>4560</v>
      </c>
      <c r="B1532" t="s">
        <v>7216</v>
      </c>
    </row>
    <row r="1533" spans="1:2">
      <c r="A1533" t="s">
        <v>1893</v>
      </c>
      <c r="B1533" t="s">
        <v>7217</v>
      </c>
    </row>
    <row r="1534" spans="1:2">
      <c r="A1534" t="s">
        <v>4884</v>
      </c>
      <c r="B1534" t="s">
        <v>7218</v>
      </c>
    </row>
    <row r="1535" spans="1:2">
      <c r="A1535" t="s">
        <v>861</v>
      </c>
      <c r="B1535" t="s">
        <v>7219</v>
      </c>
    </row>
    <row r="1536" spans="1:2">
      <c r="A1536" t="s">
        <v>1236</v>
      </c>
      <c r="B1536" t="s">
        <v>7220</v>
      </c>
    </row>
    <row r="1537" spans="1:2">
      <c r="A1537" t="s">
        <v>3535</v>
      </c>
      <c r="B1537" t="s">
        <v>7221</v>
      </c>
    </row>
    <row r="1538" spans="1:2">
      <c r="A1538" t="s">
        <v>2235</v>
      </c>
      <c r="B1538" t="s">
        <v>7222</v>
      </c>
    </row>
    <row r="1539" spans="1:2">
      <c r="A1539" t="s">
        <v>1031</v>
      </c>
      <c r="B1539" t="s">
        <v>7223</v>
      </c>
    </row>
    <row r="1540" spans="1:2">
      <c r="A1540" t="s">
        <v>4619</v>
      </c>
      <c r="B1540" t="s">
        <v>7224</v>
      </c>
    </row>
    <row r="1541" spans="1:2">
      <c r="A1541" t="s">
        <v>3633</v>
      </c>
      <c r="B1541" t="s">
        <v>7225</v>
      </c>
    </row>
    <row r="1542" spans="1:2">
      <c r="A1542" t="s">
        <v>2285</v>
      </c>
      <c r="B1542" t="s">
        <v>7226</v>
      </c>
    </row>
    <row r="1543" spans="1:2">
      <c r="A1543" t="s">
        <v>1905</v>
      </c>
      <c r="B1543" t="s">
        <v>7227</v>
      </c>
    </row>
    <row r="1544" spans="1:2">
      <c r="A1544" t="s">
        <v>4659</v>
      </c>
      <c r="B1544" t="s">
        <v>7228</v>
      </c>
    </row>
    <row r="1545" spans="1:2">
      <c r="A1545" t="s">
        <v>2321</v>
      </c>
      <c r="B1545" t="s">
        <v>7229</v>
      </c>
    </row>
    <row r="1546" spans="1:2">
      <c r="A1546" t="s">
        <v>1435</v>
      </c>
      <c r="B1546" t="s">
        <v>7230</v>
      </c>
    </row>
    <row r="1547" spans="1:2">
      <c r="A1547" t="s">
        <v>2976</v>
      </c>
      <c r="B1547" t="s">
        <v>7231</v>
      </c>
    </row>
    <row r="1548" spans="1:2">
      <c r="A1548" t="s">
        <v>2978</v>
      </c>
      <c r="B1548" t="s">
        <v>7232</v>
      </c>
    </row>
    <row r="1549" spans="1:2">
      <c r="A1549" t="s">
        <v>3433</v>
      </c>
      <c r="B1549" t="s">
        <v>7233</v>
      </c>
    </row>
    <row r="1550" spans="1:2">
      <c r="A1550" t="s">
        <v>3691</v>
      </c>
      <c r="B1550" t="s">
        <v>7234</v>
      </c>
    </row>
    <row r="1551" spans="1:2">
      <c r="A1551" t="s">
        <v>1656</v>
      </c>
      <c r="B1551" t="s">
        <v>7235</v>
      </c>
    </row>
    <row r="1552" spans="1:2">
      <c r="A1552" t="s">
        <v>2826</v>
      </c>
      <c r="B1552" t="s">
        <v>7236</v>
      </c>
    </row>
    <row r="1553" spans="1:2">
      <c r="A1553" t="s">
        <v>4693</v>
      </c>
      <c r="B1553" t="s">
        <v>7237</v>
      </c>
    </row>
    <row r="1554" spans="1:2">
      <c r="A1554" t="s">
        <v>4462</v>
      </c>
      <c r="B1554" t="s">
        <v>7238</v>
      </c>
    </row>
    <row r="1555" spans="1:2">
      <c r="A1555" t="s">
        <v>4924</v>
      </c>
      <c r="B1555" t="s">
        <v>7239</v>
      </c>
    </row>
    <row r="1556" spans="1:2">
      <c r="A1556" t="s">
        <v>4599</v>
      </c>
      <c r="B1556" t="s">
        <v>7240</v>
      </c>
    </row>
    <row r="1557" spans="1:2">
      <c r="A1557" t="s">
        <v>4840</v>
      </c>
      <c r="B1557" t="s">
        <v>7241</v>
      </c>
    </row>
    <row r="1558" spans="1:2">
      <c r="A1558" t="s">
        <v>4713</v>
      </c>
      <c r="B1558" t="s">
        <v>7242</v>
      </c>
    </row>
    <row r="1559" spans="1:2">
      <c r="A1559" t="s">
        <v>3721</v>
      </c>
      <c r="B1559" t="s">
        <v>7243</v>
      </c>
    </row>
    <row r="1560" spans="1:2">
      <c r="A1560" t="s">
        <v>4824</v>
      </c>
      <c r="B1560" t="s">
        <v>7244</v>
      </c>
    </row>
    <row r="1561" spans="1:2">
      <c r="A1561" t="s">
        <v>4685</v>
      </c>
      <c r="B1561" t="s">
        <v>7245</v>
      </c>
    </row>
    <row r="1562" spans="1:2">
      <c r="A1562" t="s">
        <v>4639</v>
      </c>
      <c r="B1562" t="s">
        <v>7246</v>
      </c>
    </row>
    <row r="1563" spans="1:2">
      <c r="A1563" t="s">
        <v>4826</v>
      </c>
      <c r="B1563" t="s">
        <v>7247</v>
      </c>
    </row>
    <row r="1564" spans="1:2">
      <c r="A1564" t="s">
        <v>3573</v>
      </c>
      <c r="B1564" t="s">
        <v>7248</v>
      </c>
    </row>
    <row r="1565" spans="1:2">
      <c r="A1565" t="s">
        <v>3583</v>
      </c>
      <c r="B1565" t="s">
        <v>7249</v>
      </c>
    </row>
    <row r="1566" spans="1:2">
      <c r="A1566" t="s">
        <v>3641</v>
      </c>
      <c r="B1566" t="s">
        <v>7250</v>
      </c>
    </row>
    <row r="1567" spans="1:2">
      <c r="A1567" t="s">
        <v>1565</v>
      </c>
      <c r="B1567" t="s">
        <v>7251</v>
      </c>
    </row>
    <row r="1568" spans="1:2">
      <c r="A1568" t="s">
        <v>4918</v>
      </c>
      <c r="B1568" t="s">
        <v>7252</v>
      </c>
    </row>
    <row r="1569" spans="1:2">
      <c r="A1569" t="s">
        <v>4027</v>
      </c>
      <c r="B1569" t="s">
        <v>7253</v>
      </c>
    </row>
    <row r="1570" spans="1:2">
      <c r="A1570" t="s">
        <v>4324</v>
      </c>
      <c r="B1570" t="s">
        <v>7254</v>
      </c>
    </row>
    <row r="1571" spans="1:2">
      <c r="A1571" t="s">
        <v>3150</v>
      </c>
      <c r="B1571" t="s">
        <v>7255</v>
      </c>
    </row>
    <row r="1572" spans="1:2">
      <c r="A1572" t="s">
        <v>4808</v>
      </c>
      <c r="B1572" t="s">
        <v>7256</v>
      </c>
    </row>
    <row r="1573" spans="1:2">
      <c r="A1573" t="s">
        <v>4615</v>
      </c>
      <c r="B1573" t="s">
        <v>7257</v>
      </c>
    </row>
    <row r="1574" spans="1:2">
      <c r="A1574" t="s">
        <v>1147</v>
      </c>
      <c r="B1574" t="s">
        <v>7258</v>
      </c>
    </row>
    <row r="1575" spans="1:2">
      <c r="A1575" t="s">
        <v>3146</v>
      </c>
      <c r="B1575" t="s">
        <v>7259</v>
      </c>
    </row>
    <row r="1576" spans="1:2">
      <c r="A1576" t="s">
        <v>903</v>
      </c>
      <c r="B1576" t="s">
        <v>7260</v>
      </c>
    </row>
    <row r="1577" spans="1:2">
      <c r="A1577" t="s">
        <v>1875</v>
      </c>
      <c r="B1577" t="s">
        <v>7261</v>
      </c>
    </row>
    <row r="1578" spans="1:2">
      <c r="A1578" t="s">
        <v>1554</v>
      </c>
      <c r="B1578" t="s">
        <v>7262</v>
      </c>
    </row>
    <row r="1579" spans="1:2">
      <c r="A1579" t="s">
        <v>2277</v>
      </c>
      <c r="B1579" t="s">
        <v>7263</v>
      </c>
    </row>
    <row r="1580" spans="1:2">
      <c r="A1580" t="s">
        <v>2039</v>
      </c>
      <c r="B1580" t="s">
        <v>7264</v>
      </c>
    </row>
    <row r="1581" spans="1:2">
      <c r="A1581" t="s">
        <v>1867</v>
      </c>
      <c r="B1581" t="s">
        <v>7265</v>
      </c>
    </row>
    <row r="1582" spans="1:2">
      <c r="A1582" t="s">
        <v>1013</v>
      </c>
      <c r="B1582" t="s">
        <v>7266</v>
      </c>
    </row>
    <row r="1583" spans="1:2">
      <c r="A1583" t="s">
        <v>1724</v>
      </c>
      <c r="B1583" t="s">
        <v>7267</v>
      </c>
    </row>
    <row r="1584" spans="1:2">
      <c r="A1584" t="s">
        <v>1901</v>
      </c>
      <c r="B1584" t="s">
        <v>7268</v>
      </c>
    </row>
    <row r="1585" spans="1:2">
      <c r="A1585" t="s">
        <v>1383</v>
      </c>
      <c r="B1585" t="s">
        <v>7269</v>
      </c>
    </row>
    <row r="1586" spans="1:2">
      <c r="A1586" t="s">
        <v>3473</v>
      </c>
      <c r="B1586" t="s">
        <v>7270</v>
      </c>
    </row>
    <row r="1587" spans="1:2">
      <c r="A1587" t="s">
        <v>2013</v>
      </c>
      <c r="B1587" t="s">
        <v>7271</v>
      </c>
    </row>
    <row r="1588" spans="1:2">
      <c r="A1588" t="s">
        <v>4908</v>
      </c>
      <c r="B1588" t="s">
        <v>7272</v>
      </c>
    </row>
    <row r="1589" spans="1:2">
      <c r="A1589" t="s">
        <v>1578</v>
      </c>
      <c r="B1589" t="s">
        <v>7273</v>
      </c>
    </row>
    <row r="1590" spans="1:2">
      <c r="A1590" t="s">
        <v>934</v>
      </c>
      <c r="B1590" t="s">
        <v>7274</v>
      </c>
    </row>
    <row r="1591" spans="1:2">
      <c r="A1591" t="s">
        <v>1106</v>
      </c>
      <c r="B1591" t="s">
        <v>7275</v>
      </c>
    </row>
    <row r="1592" spans="1:2">
      <c r="A1592" t="s">
        <v>1272</v>
      </c>
      <c r="B1592" t="s">
        <v>7276</v>
      </c>
    </row>
    <row r="1593" spans="1:2">
      <c r="A1593" t="s">
        <v>1114</v>
      </c>
      <c r="B1593" t="s">
        <v>7277</v>
      </c>
    </row>
    <row r="1594" spans="1:2">
      <c r="A1594" t="s">
        <v>1590</v>
      </c>
      <c r="B1594" t="s">
        <v>7278</v>
      </c>
    </row>
    <row r="1595" spans="1:2">
      <c r="A1595" t="s">
        <v>2017</v>
      </c>
      <c r="B1595" t="s">
        <v>7279</v>
      </c>
    </row>
    <row r="1596" spans="1:2">
      <c r="A1596" t="s">
        <v>2193</v>
      </c>
      <c r="B1596" t="s">
        <v>7280</v>
      </c>
    </row>
    <row r="1597" spans="1:2">
      <c r="A1597" t="s">
        <v>4617</v>
      </c>
      <c r="B1597" t="s">
        <v>7281</v>
      </c>
    </row>
    <row r="1598" spans="1:2">
      <c r="A1598" t="s">
        <v>3599</v>
      </c>
      <c r="B1598" t="s">
        <v>7282</v>
      </c>
    </row>
    <row r="1599" spans="1:2">
      <c r="A1599" t="s">
        <v>4703</v>
      </c>
      <c r="B1599" t="s">
        <v>7283</v>
      </c>
    </row>
    <row r="1600" spans="1:2">
      <c r="A1600" t="s">
        <v>1033</v>
      </c>
      <c r="B1600" t="s">
        <v>7284</v>
      </c>
    </row>
    <row r="1601" spans="1:2">
      <c r="A1601" t="s">
        <v>3509</v>
      </c>
      <c r="B1601" t="s">
        <v>7285</v>
      </c>
    </row>
    <row r="1602" spans="1:2">
      <c r="A1602" t="s">
        <v>4667</v>
      </c>
      <c r="B1602" t="s">
        <v>7286</v>
      </c>
    </row>
    <row r="1603" spans="1:2">
      <c r="A1603" t="s">
        <v>1514</v>
      </c>
      <c r="B1603" t="s">
        <v>7287</v>
      </c>
    </row>
    <row r="1604" spans="1:2">
      <c r="A1604" t="s">
        <v>2333</v>
      </c>
      <c r="B1604" t="s">
        <v>7288</v>
      </c>
    </row>
    <row r="1605" spans="1:2">
      <c r="A1605" t="s">
        <v>1552</v>
      </c>
      <c r="B1605" t="s">
        <v>7289</v>
      </c>
    </row>
    <row r="1606" spans="1:2">
      <c r="A1606" t="s">
        <v>1248</v>
      </c>
      <c r="B1606" t="s">
        <v>7290</v>
      </c>
    </row>
    <row r="1607" spans="1:2">
      <c r="A1607" t="s">
        <v>1300</v>
      </c>
      <c r="B1607" t="s">
        <v>7291</v>
      </c>
    </row>
    <row r="1608" spans="1:2">
      <c r="A1608" t="s">
        <v>1639</v>
      </c>
      <c r="B1608" t="s">
        <v>7292</v>
      </c>
    </row>
    <row r="1609" spans="1:2">
      <c r="A1609" t="s">
        <v>4195</v>
      </c>
      <c r="B1609" t="s">
        <v>7293</v>
      </c>
    </row>
    <row r="1610" spans="1:2">
      <c r="A1610" t="s">
        <v>3603</v>
      </c>
      <c r="B1610" t="s">
        <v>7294</v>
      </c>
    </row>
    <row r="1611" spans="1:2">
      <c r="A1611" t="s">
        <v>2113</v>
      </c>
      <c r="B1611" t="s">
        <v>7295</v>
      </c>
    </row>
    <row r="1612" spans="1:2">
      <c r="A1612" t="s">
        <v>1319</v>
      </c>
      <c r="B1612" t="s">
        <v>7296</v>
      </c>
    </row>
    <row r="1613" spans="1:2">
      <c r="A1613" t="s">
        <v>1153</v>
      </c>
      <c r="B1613" t="s">
        <v>7297</v>
      </c>
    </row>
    <row r="1614" spans="1:2">
      <c r="A1614" t="s">
        <v>1534</v>
      </c>
      <c r="B1614" t="s">
        <v>7298</v>
      </c>
    </row>
    <row r="1615" spans="1:2">
      <c r="A1615" t="s">
        <v>3697</v>
      </c>
      <c r="B1615" t="s">
        <v>7299</v>
      </c>
    </row>
    <row r="1616" spans="1:2">
      <c r="A1616" t="s">
        <v>4354</v>
      </c>
      <c r="B1616" t="s">
        <v>7300</v>
      </c>
    </row>
    <row r="1617" spans="1:2">
      <c r="A1617" t="s">
        <v>2135</v>
      </c>
      <c r="B1617" t="s">
        <v>7301</v>
      </c>
    </row>
    <row r="1618" spans="1:2">
      <c r="A1618" t="s">
        <v>1356</v>
      </c>
      <c r="B1618" t="s">
        <v>7302</v>
      </c>
    </row>
    <row r="1619" spans="1:2">
      <c r="A1619" t="s">
        <v>3695</v>
      </c>
      <c r="B1619" t="s">
        <v>7303</v>
      </c>
    </row>
    <row r="1620" spans="1:2">
      <c r="A1620" t="s">
        <v>3398</v>
      </c>
      <c r="B1620" t="s">
        <v>7304</v>
      </c>
    </row>
    <row r="1621" spans="1:2">
      <c r="A1621" t="s">
        <v>3252</v>
      </c>
      <c r="B1621" t="s">
        <v>7305</v>
      </c>
    </row>
    <row r="1622" spans="1:2">
      <c r="A1622" t="s">
        <v>3511</v>
      </c>
      <c r="B1622" t="s">
        <v>7306</v>
      </c>
    </row>
    <row r="1623" spans="1:2">
      <c r="A1623" t="s">
        <v>3344</v>
      </c>
      <c r="B1623" t="s">
        <v>7307</v>
      </c>
    </row>
    <row r="1624" spans="1:2">
      <c r="A1624" t="s">
        <v>4910</v>
      </c>
      <c r="B1624" t="s">
        <v>7308</v>
      </c>
    </row>
    <row r="1625" spans="1:2">
      <c r="A1625" t="s">
        <v>1804</v>
      </c>
      <c r="B1625" t="s">
        <v>7309</v>
      </c>
    </row>
    <row r="1626" spans="1:2">
      <c r="A1626" t="s">
        <v>2390</v>
      </c>
      <c r="B1626" t="s">
        <v>7310</v>
      </c>
    </row>
    <row r="1627" spans="1:2">
      <c r="A1627" t="s">
        <v>1439</v>
      </c>
      <c r="B1627" t="s">
        <v>7311</v>
      </c>
    </row>
    <row r="1628" spans="1:2">
      <c r="A1628" t="s">
        <v>1869</v>
      </c>
      <c r="B1628" t="s">
        <v>7312</v>
      </c>
    </row>
    <row r="1629" spans="1:2">
      <c r="A1629" t="s">
        <v>2902</v>
      </c>
      <c r="B1629" t="s">
        <v>7313</v>
      </c>
    </row>
    <row r="1630" spans="1:2">
      <c r="A1630" t="s">
        <v>3346</v>
      </c>
      <c r="B1630" t="s">
        <v>7314</v>
      </c>
    </row>
    <row r="1631" spans="1:2">
      <c r="A1631" t="s">
        <v>3256</v>
      </c>
      <c r="B1631" t="s">
        <v>7315</v>
      </c>
    </row>
    <row r="1632" spans="1:2">
      <c r="A1632" t="s">
        <v>1117</v>
      </c>
      <c r="B1632" t="s">
        <v>7316</v>
      </c>
    </row>
    <row r="1633" spans="1:2">
      <c r="A1633" t="s">
        <v>2869</v>
      </c>
      <c r="B1633" t="s">
        <v>7317</v>
      </c>
    </row>
    <row r="1634" spans="1:2">
      <c r="A1634" t="s">
        <v>2301</v>
      </c>
      <c r="B1634" t="s">
        <v>7318</v>
      </c>
    </row>
    <row r="1635" spans="1:2">
      <c r="A1635" t="s">
        <v>3062</v>
      </c>
      <c r="B1635" t="s">
        <v>7319</v>
      </c>
    </row>
    <row r="1636" spans="1:2">
      <c r="A1636" t="s">
        <v>3431</v>
      </c>
      <c r="B1636" t="s">
        <v>7320</v>
      </c>
    </row>
    <row r="1637" spans="1:2">
      <c r="A1637" t="s">
        <v>3170</v>
      </c>
      <c r="B1637" t="s">
        <v>7321</v>
      </c>
    </row>
    <row r="1638" spans="1:2">
      <c r="A1638" t="s">
        <v>899</v>
      </c>
      <c r="B1638" t="s">
        <v>7322</v>
      </c>
    </row>
    <row r="1639" spans="1:2">
      <c r="A1639" t="s">
        <v>2099</v>
      </c>
      <c r="B1639" t="s">
        <v>7323</v>
      </c>
    </row>
    <row r="1640" spans="1:2">
      <c r="A1640" t="s">
        <v>1210</v>
      </c>
      <c r="B1640" t="s">
        <v>7324</v>
      </c>
    </row>
    <row r="1641" spans="1:2">
      <c r="A1641" t="s">
        <v>3559</v>
      </c>
      <c r="B1641" t="s">
        <v>7325</v>
      </c>
    </row>
    <row r="1642" spans="1:2">
      <c r="A1642" t="s">
        <v>3172</v>
      </c>
      <c r="B1642" t="s">
        <v>7326</v>
      </c>
    </row>
    <row r="1643" spans="1:2">
      <c r="A1643" t="s">
        <v>944</v>
      </c>
      <c r="B1643" t="s">
        <v>7327</v>
      </c>
    </row>
    <row r="1644" spans="1:2">
      <c r="A1644" t="s">
        <v>2101</v>
      </c>
      <c r="B1644" t="s">
        <v>7328</v>
      </c>
    </row>
    <row r="1645" spans="1:2">
      <c r="A1645" t="s">
        <v>1228</v>
      </c>
      <c r="B1645" t="s">
        <v>7329</v>
      </c>
    </row>
    <row r="1646" spans="1:2">
      <c r="A1646" t="s">
        <v>1204</v>
      </c>
      <c r="B1646" t="s">
        <v>7330</v>
      </c>
    </row>
    <row r="1647" spans="1:2">
      <c r="A1647" t="s">
        <v>2146</v>
      </c>
      <c r="B1647" t="s">
        <v>7331</v>
      </c>
    </row>
    <row r="1648" spans="1:2">
      <c r="A1648" t="s">
        <v>4508</v>
      </c>
      <c r="B1648" t="s">
        <v>7332</v>
      </c>
    </row>
    <row r="1649" spans="1:2">
      <c r="A1649" t="s">
        <v>985</v>
      </c>
      <c r="B1649" t="s">
        <v>7333</v>
      </c>
    </row>
    <row r="1650" spans="1:2">
      <c r="A1650" t="s">
        <v>1929</v>
      </c>
      <c r="B1650" t="s">
        <v>7334</v>
      </c>
    </row>
    <row r="1651" spans="1:2">
      <c r="A1651" t="s">
        <v>1226</v>
      </c>
      <c r="B1651" t="s">
        <v>7335</v>
      </c>
    </row>
    <row r="1652" spans="1:2">
      <c r="A1652" t="s">
        <v>3010</v>
      </c>
      <c r="B1652" t="s">
        <v>7336</v>
      </c>
    </row>
    <row r="1653" spans="1:2">
      <c r="A1653" t="s">
        <v>4326</v>
      </c>
      <c r="B1653" t="s">
        <v>7337</v>
      </c>
    </row>
    <row r="1654" spans="1:2">
      <c r="A1654" t="s">
        <v>1664</v>
      </c>
      <c r="B1654" t="s">
        <v>7338</v>
      </c>
    </row>
    <row r="1655" spans="1:2">
      <c r="A1655" t="s">
        <v>4736</v>
      </c>
      <c r="B1655" t="s">
        <v>7339</v>
      </c>
    </row>
    <row r="1656" spans="1:2">
      <c r="A1656" t="s">
        <v>4756</v>
      </c>
      <c r="B1656" t="s">
        <v>7340</v>
      </c>
    </row>
    <row r="1657" spans="1:2">
      <c r="A1657" t="s">
        <v>1504</v>
      </c>
      <c r="B1657" t="s">
        <v>7341</v>
      </c>
    </row>
    <row r="1658" spans="1:2">
      <c r="A1658" t="s">
        <v>1766</v>
      </c>
      <c r="B1658" t="s">
        <v>7342</v>
      </c>
    </row>
    <row r="1659" spans="1:2">
      <c r="A1659" t="s">
        <v>1469</v>
      </c>
      <c r="B1659" t="s">
        <v>7343</v>
      </c>
    </row>
    <row r="1660" spans="1:2">
      <c r="A1660" t="s">
        <v>2812</v>
      </c>
      <c r="B1660" t="s">
        <v>7344</v>
      </c>
    </row>
    <row r="1661" spans="1:2">
      <c r="A1661" t="s">
        <v>1043</v>
      </c>
      <c r="B1661" t="s">
        <v>7345</v>
      </c>
    </row>
    <row r="1662" spans="1:2">
      <c r="A1662" t="s">
        <v>3979</v>
      </c>
      <c r="B1662" t="s">
        <v>7346</v>
      </c>
    </row>
    <row r="1663" spans="1:2">
      <c r="A1663" t="s">
        <v>3507</v>
      </c>
      <c r="B1663" t="s">
        <v>7347</v>
      </c>
    </row>
    <row r="1664" spans="1:2">
      <c r="A1664" t="s">
        <v>4816</v>
      </c>
      <c r="B1664" t="s">
        <v>7348</v>
      </c>
    </row>
    <row r="1665" spans="1:2">
      <c r="A1665" t="s">
        <v>4928</v>
      </c>
      <c r="B1665" t="s">
        <v>7349</v>
      </c>
    </row>
    <row r="1666" spans="1:2">
      <c r="A1666" t="s">
        <v>1104</v>
      </c>
      <c r="B1666" t="s">
        <v>7350</v>
      </c>
    </row>
    <row r="1667" spans="1:2">
      <c r="A1667" t="s">
        <v>1506</v>
      </c>
      <c r="B1667" t="s">
        <v>7351</v>
      </c>
    </row>
    <row r="1668" spans="1:2">
      <c r="A1668" t="s">
        <v>4314</v>
      </c>
      <c r="B1668" t="s">
        <v>7352</v>
      </c>
    </row>
    <row r="1669" spans="1:2">
      <c r="A1669" t="s">
        <v>3132</v>
      </c>
      <c r="B1669" t="s">
        <v>7353</v>
      </c>
    </row>
    <row r="1670" spans="1:2">
      <c r="A1670" t="s">
        <v>3425</v>
      </c>
      <c r="B1670" t="s">
        <v>7354</v>
      </c>
    </row>
    <row r="1671" spans="1:2">
      <c r="A1671" t="s">
        <v>1447</v>
      </c>
      <c r="B1671" t="s">
        <v>7355</v>
      </c>
    </row>
    <row r="1672" spans="1:2">
      <c r="A1672" t="s">
        <v>4677</v>
      </c>
      <c r="B1672" t="s">
        <v>7356</v>
      </c>
    </row>
    <row r="1673" spans="1:2">
      <c r="A1673" t="s">
        <v>4874</v>
      </c>
      <c r="B1673" t="s">
        <v>7357</v>
      </c>
    </row>
    <row r="1674" spans="1:2">
      <c r="A1674" t="s">
        <v>3136</v>
      </c>
      <c r="B1674" t="s">
        <v>7358</v>
      </c>
    </row>
    <row r="1675" spans="1:2">
      <c r="A1675" t="s">
        <v>1084</v>
      </c>
      <c r="B1675" t="s">
        <v>7359</v>
      </c>
    </row>
    <row r="1676" spans="1:2">
      <c r="A1676" t="s">
        <v>3706</v>
      </c>
      <c r="B1676" t="s">
        <v>7360</v>
      </c>
    </row>
    <row r="1677" spans="1:2">
      <c r="A1677" t="s">
        <v>4272</v>
      </c>
      <c r="B1677" t="s">
        <v>7361</v>
      </c>
    </row>
    <row r="1678" spans="1:2">
      <c r="A1678" t="s">
        <v>3856</v>
      </c>
      <c r="B1678" t="s">
        <v>7362</v>
      </c>
    </row>
    <row r="1679" spans="1:2">
      <c r="A1679" t="s">
        <v>3860</v>
      </c>
      <c r="B1679" t="s">
        <v>7363</v>
      </c>
    </row>
    <row r="1680" spans="1:2">
      <c r="A1680" t="s">
        <v>4166</v>
      </c>
      <c r="B1680" t="s">
        <v>7364</v>
      </c>
    </row>
    <row r="1681" spans="1:2">
      <c r="A1681" t="s">
        <v>3785</v>
      </c>
      <c r="B1681" t="s">
        <v>7365</v>
      </c>
    </row>
    <row r="1682" spans="1:2">
      <c r="A1682" t="s">
        <v>4168</v>
      </c>
      <c r="B1682" t="s">
        <v>7366</v>
      </c>
    </row>
    <row r="1683" spans="1:2">
      <c r="A1683" t="s">
        <v>4276</v>
      </c>
      <c r="B1683" t="s">
        <v>7367</v>
      </c>
    </row>
    <row r="1684" spans="1:2">
      <c r="A1684" t="s">
        <v>3800</v>
      </c>
      <c r="B1684" t="s">
        <v>7368</v>
      </c>
    </row>
    <row r="1685" spans="1:2">
      <c r="A1685" t="s">
        <v>3880</v>
      </c>
      <c r="B1685" t="s">
        <v>7369</v>
      </c>
    </row>
    <row r="1686" spans="1:2">
      <c r="A1686" t="s">
        <v>4080</v>
      </c>
      <c r="B1686" t="s">
        <v>7370</v>
      </c>
    </row>
    <row r="1687" spans="1:2">
      <c r="A1687" t="s">
        <v>4126</v>
      </c>
      <c r="B1687" t="s">
        <v>7371</v>
      </c>
    </row>
    <row r="1688" spans="1:2">
      <c r="A1688" t="s">
        <v>3975</v>
      </c>
      <c r="B1688" t="s">
        <v>7372</v>
      </c>
    </row>
    <row r="1689" spans="1:2">
      <c r="A1689" t="s">
        <v>3939</v>
      </c>
      <c r="B1689" t="s">
        <v>7373</v>
      </c>
    </row>
    <row r="1690" spans="1:2">
      <c r="A1690" t="s">
        <v>3735</v>
      </c>
      <c r="B1690" t="s">
        <v>7374</v>
      </c>
    </row>
    <row r="1691" spans="1:2">
      <c r="A1691" t="s">
        <v>3959</v>
      </c>
      <c r="B1691" t="s">
        <v>7375</v>
      </c>
    </row>
    <row r="1692" spans="1:2">
      <c r="A1692" t="s">
        <v>4098</v>
      </c>
      <c r="B1692" t="s">
        <v>7376</v>
      </c>
    </row>
    <row r="1693" spans="1:2">
      <c r="A1693" t="s">
        <v>4084</v>
      </c>
      <c r="B1693" t="s">
        <v>7377</v>
      </c>
    </row>
    <row r="1694" spans="1:2">
      <c r="A1694" t="s">
        <v>4150</v>
      </c>
      <c r="B1694" t="s">
        <v>7378</v>
      </c>
    </row>
    <row r="1695" spans="1:2">
      <c r="A1695" t="s">
        <v>4104</v>
      </c>
      <c r="B1695" t="s">
        <v>7379</v>
      </c>
    </row>
    <row r="1696" spans="1:2">
      <c r="A1696" t="s">
        <v>4116</v>
      </c>
      <c r="B1696" t="s">
        <v>7380</v>
      </c>
    </row>
    <row r="1697" spans="1:2">
      <c r="A1697" t="s">
        <v>3929</v>
      </c>
      <c r="B1697" t="s">
        <v>7381</v>
      </c>
    </row>
    <row r="1698" spans="1:2">
      <c r="A1698" t="s">
        <v>3852</v>
      </c>
      <c r="B1698" t="s">
        <v>7382</v>
      </c>
    </row>
    <row r="1699" spans="1:2">
      <c r="A1699" t="s">
        <v>4029</v>
      </c>
      <c r="B1699" t="s">
        <v>7383</v>
      </c>
    </row>
    <row r="1700" spans="1:2">
      <c r="A1700" t="s">
        <v>4267</v>
      </c>
      <c r="B1700" t="s">
        <v>7384</v>
      </c>
    </row>
    <row r="1701" spans="1:2">
      <c r="A1701" t="s">
        <v>4031</v>
      </c>
      <c r="B1701" t="s">
        <v>7385</v>
      </c>
    </row>
    <row r="1702" spans="1:2">
      <c r="A1702" t="s">
        <v>3725</v>
      </c>
      <c r="B1702" t="s">
        <v>7386</v>
      </c>
    </row>
    <row r="1703" spans="1:2">
      <c r="A1703" t="s">
        <v>3789</v>
      </c>
      <c r="B1703" t="s">
        <v>7387</v>
      </c>
    </row>
    <row r="1704" spans="1:2">
      <c r="A1704" t="s">
        <v>4002</v>
      </c>
      <c r="B1704" t="s">
        <v>7388</v>
      </c>
    </row>
    <row r="1705" spans="1:2">
      <c r="A1705" t="s">
        <v>3802</v>
      </c>
      <c r="B1705" t="s">
        <v>7389</v>
      </c>
    </row>
    <row r="1706" spans="1:2">
      <c r="A1706" t="s">
        <v>4263</v>
      </c>
      <c r="B1706" t="s">
        <v>7390</v>
      </c>
    </row>
    <row r="1707" spans="1:2">
      <c r="A1707" t="s">
        <v>3895</v>
      </c>
      <c r="B1707" t="s">
        <v>6160</v>
      </c>
    </row>
    <row r="1708" spans="1:2">
      <c r="A1708" t="s">
        <v>3828</v>
      </c>
      <c r="B1708" t="s">
        <v>6160</v>
      </c>
    </row>
    <row r="1709" spans="1:2">
      <c r="A1709" t="s">
        <v>3947</v>
      </c>
      <c r="B1709" t="s">
        <v>7391</v>
      </c>
    </row>
    <row r="1710" spans="1:2">
      <c r="A1710" t="s">
        <v>3838</v>
      </c>
      <c r="B1710" t="s">
        <v>7392</v>
      </c>
    </row>
    <row r="1711" spans="1:2">
      <c r="A1711" t="s">
        <v>4269</v>
      </c>
      <c r="B1711" t="s">
        <v>7393</v>
      </c>
    </row>
    <row r="1712" spans="1:2">
      <c r="A1712" t="s">
        <v>4257</v>
      </c>
      <c r="B1712" t="s">
        <v>7394</v>
      </c>
    </row>
    <row r="1713" spans="1:2">
      <c r="A1713" t="s">
        <v>4082</v>
      </c>
      <c r="B1713" t="s">
        <v>7395</v>
      </c>
    </row>
    <row r="1714" spans="1:2">
      <c r="A1714" t="s">
        <v>3836</v>
      </c>
      <c r="B1714" t="s">
        <v>7396</v>
      </c>
    </row>
    <row r="1715" spans="1:2">
      <c r="A1715" t="s">
        <v>3911</v>
      </c>
      <c r="B1715" t="s">
        <v>7397</v>
      </c>
    </row>
    <row r="1716" spans="1:2">
      <c r="A1716" t="s">
        <v>4148</v>
      </c>
      <c r="B1716" t="s">
        <v>7398</v>
      </c>
    </row>
    <row r="1717" spans="1:2">
      <c r="A1717" t="s">
        <v>4265</v>
      </c>
      <c r="B1717" t="s">
        <v>7399</v>
      </c>
    </row>
    <row r="1718" spans="1:2">
      <c r="A1718" t="s">
        <v>4152</v>
      </c>
      <c r="B1718" t="s">
        <v>7400</v>
      </c>
    </row>
    <row r="1719" spans="1:2">
      <c r="A1719" t="s">
        <v>3973</v>
      </c>
      <c r="B1719" t="s">
        <v>7401</v>
      </c>
    </row>
    <row r="1720" spans="1:2">
      <c r="A1720" t="s">
        <v>4015</v>
      </c>
      <c r="B1720" t="s">
        <v>7402</v>
      </c>
    </row>
    <row r="1721" spans="1:2">
      <c r="A1721" t="s">
        <v>3953</v>
      </c>
      <c r="B1721" t="s">
        <v>7403</v>
      </c>
    </row>
    <row r="1722" spans="1:2">
      <c r="A1722" t="s">
        <v>4164</v>
      </c>
      <c r="B1722" t="s">
        <v>7404</v>
      </c>
    </row>
    <row r="1723" spans="1:2">
      <c r="A1723" t="s">
        <v>4004</v>
      </c>
      <c r="B1723" t="s">
        <v>7405</v>
      </c>
    </row>
    <row r="1724" spans="1:2">
      <c r="A1724" t="s">
        <v>4120</v>
      </c>
      <c r="B1724" t="s">
        <v>7406</v>
      </c>
    </row>
    <row r="1725" spans="1:2">
      <c r="A1725" t="s">
        <v>3808</v>
      </c>
      <c r="B1725" t="s">
        <v>7407</v>
      </c>
    </row>
    <row r="1726" spans="1:2">
      <c r="A1726" t="s">
        <v>3955</v>
      </c>
      <c r="B1726" t="s">
        <v>7408</v>
      </c>
    </row>
    <row r="1727" spans="1:2">
      <c r="A1727" t="s">
        <v>3998</v>
      </c>
      <c r="B1727" t="s">
        <v>7409</v>
      </c>
    </row>
    <row r="1728" spans="1:2">
      <c r="A1728" t="s">
        <v>4025</v>
      </c>
      <c r="B1728" t="s">
        <v>7410</v>
      </c>
    </row>
    <row r="1729" spans="1:2">
      <c r="A1729" t="s">
        <v>3917</v>
      </c>
      <c r="B1729" t="s">
        <v>7411</v>
      </c>
    </row>
    <row r="1730" spans="1:2">
      <c r="A1730" t="s">
        <v>4041</v>
      </c>
      <c r="B1730" t="s">
        <v>7412</v>
      </c>
    </row>
    <row r="1731" spans="1:2">
      <c r="A1731" t="s">
        <v>3842</v>
      </c>
      <c r="B1731" t="s">
        <v>7413</v>
      </c>
    </row>
    <row r="1732" spans="1:2">
      <c r="A1732" t="s">
        <v>3749</v>
      </c>
      <c r="B1732" t="s">
        <v>7414</v>
      </c>
    </row>
    <row r="1733" spans="1:2">
      <c r="A1733" t="s">
        <v>3731</v>
      </c>
      <c r="B1733" t="s">
        <v>7415</v>
      </c>
    </row>
    <row r="1734" spans="1:2">
      <c r="A1734" t="s">
        <v>4130</v>
      </c>
      <c r="B1734" t="s">
        <v>7416</v>
      </c>
    </row>
    <row r="1735" spans="1:2">
      <c r="A1735" t="s">
        <v>4019</v>
      </c>
      <c r="B1735" t="s">
        <v>7417</v>
      </c>
    </row>
    <row r="1736" spans="1:2">
      <c r="A1736" t="s">
        <v>4088</v>
      </c>
      <c r="B1736" t="s">
        <v>7418</v>
      </c>
    </row>
    <row r="1737" spans="1:2">
      <c r="A1737" t="s">
        <v>4281</v>
      </c>
      <c r="B1737" t="s">
        <v>7419</v>
      </c>
    </row>
    <row r="1738" spans="1:2">
      <c r="A1738" t="s">
        <v>3874</v>
      </c>
      <c r="B1738" t="s">
        <v>7420</v>
      </c>
    </row>
    <row r="1739" spans="1:2">
      <c r="A1739" t="s">
        <v>4008</v>
      </c>
      <c r="B1739" t="s">
        <v>7421</v>
      </c>
    </row>
    <row r="1740" spans="1:2">
      <c r="A1740" t="s">
        <v>4182</v>
      </c>
      <c r="B1740" t="s">
        <v>7422</v>
      </c>
    </row>
    <row r="1741" spans="1:2">
      <c r="A1741" t="s">
        <v>4062</v>
      </c>
      <c r="B1741" t="s">
        <v>7423</v>
      </c>
    </row>
    <row r="1742" spans="1:2">
      <c r="A1742" t="s">
        <v>4100</v>
      </c>
      <c r="B1742" t="s">
        <v>7424</v>
      </c>
    </row>
    <row r="1743" spans="1:2">
      <c r="A1743" t="s">
        <v>4049</v>
      </c>
      <c r="B1743" t="s">
        <v>7425</v>
      </c>
    </row>
    <row r="1744" spans="1:2">
      <c r="A1744" t="s">
        <v>3832</v>
      </c>
      <c r="B1744" t="s">
        <v>7426</v>
      </c>
    </row>
    <row r="1745" spans="1:2">
      <c r="A1745" t="s">
        <v>4261</v>
      </c>
      <c r="B1745" t="s">
        <v>7427</v>
      </c>
    </row>
    <row r="1746" spans="1:2">
      <c r="A1746" t="s">
        <v>4146</v>
      </c>
      <c r="B1746" t="s">
        <v>7428</v>
      </c>
    </row>
    <row r="1747" spans="1:2">
      <c r="A1747" t="s">
        <v>4020</v>
      </c>
      <c r="B1747" t="s">
        <v>7429</v>
      </c>
    </row>
    <row r="1748" spans="1:2">
      <c r="A1748" t="s">
        <v>3993</v>
      </c>
      <c r="B1748" t="s">
        <v>7430</v>
      </c>
    </row>
    <row r="1749" spans="1:2">
      <c r="A1749" t="s">
        <v>4022</v>
      </c>
      <c r="B1749" t="s">
        <v>7431</v>
      </c>
    </row>
    <row r="1750" spans="1:2">
      <c r="A1750" t="s">
        <v>3890</v>
      </c>
      <c r="B1750" t="s">
        <v>7432</v>
      </c>
    </row>
    <row r="1751" spans="1:2">
      <c r="A1751" t="s">
        <v>4045</v>
      </c>
      <c r="B1751" t="s">
        <v>7433</v>
      </c>
    </row>
    <row r="1752" spans="1:2">
      <c r="A1752" t="s">
        <v>4266</v>
      </c>
      <c r="B1752" t="s">
        <v>7434</v>
      </c>
    </row>
    <row r="1753" spans="1:2">
      <c r="A1753" t="s">
        <v>4284</v>
      </c>
      <c r="B1753" t="s">
        <v>7435</v>
      </c>
    </row>
    <row r="1754" spans="1:2">
      <c r="A1754" t="s">
        <v>3747</v>
      </c>
      <c r="B1754" t="s">
        <v>7436</v>
      </c>
    </row>
    <row r="1755" spans="1:2">
      <c r="A1755" t="s">
        <v>3945</v>
      </c>
      <c r="B1755" t="s">
        <v>7437</v>
      </c>
    </row>
    <row r="1756" spans="1:2">
      <c r="A1756" t="s">
        <v>4110</v>
      </c>
      <c r="B1756" t="s">
        <v>7438</v>
      </c>
    </row>
    <row r="1757" spans="1:2">
      <c r="A1757" t="s">
        <v>3737</v>
      </c>
      <c r="B1757" t="s">
        <v>7439</v>
      </c>
    </row>
    <row r="1758" spans="1:2">
      <c r="A1758" t="s">
        <v>3773</v>
      </c>
      <c r="B1758" t="s">
        <v>6568</v>
      </c>
    </row>
    <row r="1759" spans="1:2">
      <c r="A1759" t="s">
        <v>4000</v>
      </c>
      <c r="B1759" t="s">
        <v>7440</v>
      </c>
    </row>
    <row r="1760" spans="1:2">
      <c r="A1760" t="s">
        <v>3733</v>
      </c>
      <c r="B1760" t="s">
        <v>7441</v>
      </c>
    </row>
    <row r="1761" spans="1:2">
      <c r="A1761" t="s">
        <v>3931</v>
      </c>
      <c r="B1761" t="s">
        <v>7442</v>
      </c>
    </row>
    <row r="1762" spans="1:2">
      <c r="A1762" t="s">
        <v>4037</v>
      </c>
      <c r="B1762" t="s">
        <v>7443</v>
      </c>
    </row>
    <row r="1763" spans="1:2">
      <c r="A1763" t="s">
        <v>3745</v>
      </c>
      <c r="B1763" t="s">
        <v>7444</v>
      </c>
    </row>
    <row r="1764" spans="1:2">
      <c r="A1764" t="s">
        <v>4160</v>
      </c>
      <c r="B1764" t="s">
        <v>7445</v>
      </c>
    </row>
    <row r="1765" spans="1:2">
      <c r="A1765" t="s">
        <v>4078</v>
      </c>
      <c r="B1765" t="s">
        <v>7446</v>
      </c>
    </row>
    <row r="1766" spans="1:2">
      <c r="A1766" t="s">
        <v>4033</v>
      </c>
      <c r="B1766" t="s">
        <v>7447</v>
      </c>
    </row>
    <row r="1767" spans="1:2">
      <c r="A1767" t="s">
        <v>4010</v>
      </c>
      <c r="B1767" t="s">
        <v>7448</v>
      </c>
    </row>
    <row r="1768" spans="1:2">
      <c r="A1768" t="s">
        <v>3866</v>
      </c>
      <c r="B1768" t="s">
        <v>7449</v>
      </c>
    </row>
    <row r="1769" spans="1:2">
      <c r="A1769" t="s">
        <v>3761</v>
      </c>
      <c r="B1769" t="s">
        <v>7450</v>
      </c>
    </row>
    <row r="1770" spans="1:2">
      <c r="A1770" t="s">
        <v>4086</v>
      </c>
      <c r="B1770" t="s">
        <v>7451</v>
      </c>
    </row>
    <row r="1771" spans="1:2">
      <c r="A1771" t="s">
        <v>3961</v>
      </c>
      <c r="B1771" t="s">
        <v>7452</v>
      </c>
    </row>
    <row r="1772" spans="1:2">
      <c r="A1772" t="s">
        <v>3977</v>
      </c>
      <c r="B1772" t="s">
        <v>7453</v>
      </c>
    </row>
    <row r="1773" spans="1:2">
      <c r="A1773" t="s">
        <v>4072</v>
      </c>
      <c r="B1773" t="s">
        <v>7454</v>
      </c>
    </row>
    <row r="1774" spans="1:2">
      <c r="A1774" t="s">
        <v>3963</v>
      </c>
      <c r="B1774" t="s">
        <v>7455</v>
      </c>
    </row>
    <row r="1775" spans="1:2">
      <c r="A1775" t="s">
        <v>3822</v>
      </c>
      <c r="B1775" t="s">
        <v>7456</v>
      </c>
    </row>
    <row r="1776" spans="1:2">
      <c r="A1776" t="s">
        <v>3818</v>
      </c>
      <c r="B1776" t="s">
        <v>7457</v>
      </c>
    </row>
    <row r="1777" spans="1:2">
      <c r="A1777" t="s">
        <v>3787</v>
      </c>
      <c r="B1777" t="s">
        <v>7458</v>
      </c>
    </row>
    <row r="1778" spans="1:2">
      <c r="A1778" t="s">
        <v>3743</v>
      </c>
      <c r="B1778" t="s">
        <v>7459</v>
      </c>
    </row>
    <row r="1779" spans="1:2">
      <c r="A1779" t="s">
        <v>4024</v>
      </c>
      <c r="B1779" t="s">
        <v>7460</v>
      </c>
    </row>
    <row r="1780" spans="1:2">
      <c r="A1780" t="s">
        <v>3723</v>
      </c>
      <c r="B1780" t="s">
        <v>7461</v>
      </c>
    </row>
    <row r="1781" spans="1:2">
      <c r="A1781" t="s">
        <v>4058</v>
      </c>
      <c r="B1781" t="s">
        <v>7462</v>
      </c>
    </row>
    <row r="1782" spans="1:2">
      <c r="A1782" t="s">
        <v>4021</v>
      </c>
      <c r="B1782" t="s">
        <v>7463</v>
      </c>
    </row>
    <row r="1783" spans="1:2">
      <c r="A1783" t="s">
        <v>3927</v>
      </c>
      <c r="B1783" t="s">
        <v>7464</v>
      </c>
    </row>
    <row r="1784" spans="1:2">
      <c r="A1784" t="s">
        <v>4074</v>
      </c>
      <c r="B1784" t="s">
        <v>7465</v>
      </c>
    </row>
    <row r="1785" spans="1:2">
      <c r="A1785" t="s">
        <v>4023</v>
      </c>
      <c r="B1785" t="s">
        <v>7466</v>
      </c>
    </row>
    <row r="1786" spans="1:2">
      <c r="A1786" t="s">
        <v>3767</v>
      </c>
      <c r="B1786" t="s">
        <v>7467</v>
      </c>
    </row>
    <row r="1787" spans="1:2">
      <c r="A1787" t="s">
        <v>4172</v>
      </c>
      <c r="B1787" t="s">
        <v>7468</v>
      </c>
    </row>
    <row r="1788" spans="1:2">
      <c r="A1788" t="s">
        <v>3769</v>
      </c>
      <c r="B1788" t="s">
        <v>7469</v>
      </c>
    </row>
    <row r="1789" spans="1:2">
      <c r="A1789" t="s">
        <v>4271</v>
      </c>
      <c r="B1789" t="s">
        <v>7470</v>
      </c>
    </row>
    <row r="1790" spans="1:2">
      <c r="A1790" t="s">
        <v>3897</v>
      </c>
      <c r="B1790" t="s">
        <v>7471</v>
      </c>
    </row>
    <row r="1791" spans="1:2">
      <c r="A1791" t="s">
        <v>3816</v>
      </c>
      <c r="B1791" t="s">
        <v>7472</v>
      </c>
    </row>
    <row r="1792" spans="1:2">
      <c r="A1792" t="s">
        <v>3795</v>
      </c>
      <c r="B1792" t="s">
        <v>7473</v>
      </c>
    </row>
    <row r="1793" spans="1:2">
      <c r="A1793" t="s">
        <v>4156</v>
      </c>
      <c r="B1793" t="s">
        <v>7474</v>
      </c>
    </row>
    <row r="1794" spans="1:2">
      <c r="A1794" t="s">
        <v>3777</v>
      </c>
      <c r="B1794" t="s">
        <v>7475</v>
      </c>
    </row>
    <row r="1795" spans="1:2">
      <c r="A1795" t="s">
        <v>3729</v>
      </c>
      <c r="B1795" t="s">
        <v>7476</v>
      </c>
    </row>
    <row r="1796" spans="1:2">
      <c r="A1796" t="s">
        <v>3923</v>
      </c>
      <c r="B1796" t="s">
        <v>7477</v>
      </c>
    </row>
    <row r="1797" spans="1:2">
      <c r="A1797" t="s">
        <v>3971</v>
      </c>
      <c r="B1797" t="s">
        <v>7478</v>
      </c>
    </row>
    <row r="1798" spans="1:2">
      <c r="A1798" t="s">
        <v>4112</v>
      </c>
      <c r="B1798" t="s">
        <v>7479</v>
      </c>
    </row>
    <row r="1799" spans="1:2">
      <c r="A1799" t="s">
        <v>3965</v>
      </c>
      <c r="B1799" t="s">
        <v>7480</v>
      </c>
    </row>
    <row r="1800" spans="1:2">
      <c r="A1800" t="s">
        <v>3810</v>
      </c>
      <c r="B1800" t="s">
        <v>7481</v>
      </c>
    </row>
    <row r="1801" spans="1:2">
      <c r="A1801" t="s">
        <v>3806</v>
      </c>
      <c r="B1801" t="s">
        <v>7482</v>
      </c>
    </row>
    <row r="1802" spans="1:2">
      <c r="A1802" t="s">
        <v>3814</v>
      </c>
      <c r="B1802" t="s">
        <v>7483</v>
      </c>
    </row>
    <row r="1803" spans="1:2">
      <c r="A1803" t="s">
        <v>4006</v>
      </c>
      <c r="B1803" t="s">
        <v>7484</v>
      </c>
    </row>
    <row r="1804" spans="1:2">
      <c r="A1804" t="s">
        <v>4134</v>
      </c>
      <c r="B1804" t="s">
        <v>7485</v>
      </c>
    </row>
    <row r="1805" spans="1:2">
      <c r="A1805" t="s">
        <v>3919</v>
      </c>
      <c r="B1805" t="s">
        <v>7486</v>
      </c>
    </row>
    <row r="1806" spans="1:2">
      <c r="A1806" t="s">
        <v>3886</v>
      </c>
      <c r="B1806" t="s">
        <v>7487</v>
      </c>
    </row>
    <row r="1807" spans="1:2">
      <c r="A1807" t="s">
        <v>4186</v>
      </c>
      <c r="B1807" t="s">
        <v>7488</v>
      </c>
    </row>
    <row r="1808" spans="1:2">
      <c r="A1808" t="s">
        <v>3905</v>
      </c>
      <c r="B1808" t="s">
        <v>7489</v>
      </c>
    </row>
    <row r="1809" spans="1:2">
      <c r="A1809" t="s">
        <v>3935</v>
      </c>
      <c r="B1809" t="s">
        <v>7490</v>
      </c>
    </row>
    <row r="1810" spans="1:2">
      <c r="A1810" t="s">
        <v>4158</v>
      </c>
      <c r="B1810" t="s">
        <v>7491</v>
      </c>
    </row>
    <row r="1811" spans="1:2">
      <c r="A1811" t="s">
        <v>4014</v>
      </c>
      <c r="B1811" t="s">
        <v>7492</v>
      </c>
    </row>
    <row r="1812" spans="1:2">
      <c r="A1812" t="s">
        <v>4285</v>
      </c>
      <c r="B1812" t="s">
        <v>7493</v>
      </c>
    </row>
    <row r="1813" spans="1:2">
      <c r="A1813" t="s">
        <v>3870</v>
      </c>
      <c r="B1813" t="s">
        <v>7494</v>
      </c>
    </row>
    <row r="1814" spans="1:2">
      <c r="A1814" t="s">
        <v>3824</v>
      </c>
      <c r="B1814" t="s">
        <v>7495</v>
      </c>
    </row>
    <row r="1815" spans="1:2">
      <c r="A1815" t="s">
        <v>3921</v>
      </c>
      <c r="B1815" t="s">
        <v>7496</v>
      </c>
    </row>
    <row r="1816" spans="1:2">
      <c r="A1816" t="s">
        <v>4124</v>
      </c>
      <c r="B1816" t="s">
        <v>7497</v>
      </c>
    </row>
    <row r="1817" spans="1:2">
      <c r="A1817" t="s">
        <v>3791</v>
      </c>
      <c r="B1817" t="s">
        <v>7498</v>
      </c>
    </row>
    <row r="1818" spans="1:2">
      <c r="A1818" t="s">
        <v>3925</v>
      </c>
      <c r="B1818" t="s">
        <v>7499</v>
      </c>
    </row>
    <row r="1819" spans="1:2">
      <c r="A1819" t="s">
        <v>4047</v>
      </c>
      <c r="B1819" t="s">
        <v>7500</v>
      </c>
    </row>
    <row r="1820" spans="1:2">
      <c r="A1820" t="s">
        <v>3739</v>
      </c>
      <c r="B1820" t="s">
        <v>7501</v>
      </c>
    </row>
    <row r="1821" spans="1:2">
      <c r="A1821" t="s">
        <v>3755</v>
      </c>
      <c r="B1821" t="s">
        <v>7502</v>
      </c>
    </row>
    <row r="1822" spans="1:2">
      <c r="A1822" t="s">
        <v>4174</v>
      </c>
      <c r="B1822" t="s">
        <v>7503</v>
      </c>
    </row>
    <row r="1823" spans="1:2">
      <c r="A1823" t="s">
        <v>4138</v>
      </c>
      <c r="B1823" t="s">
        <v>7504</v>
      </c>
    </row>
    <row r="1824" spans="1:2">
      <c r="A1824" t="s">
        <v>3846</v>
      </c>
      <c r="B1824" t="s">
        <v>7505</v>
      </c>
    </row>
    <row r="1825" spans="1:2">
      <c r="A1825" t="s">
        <v>3858</v>
      </c>
      <c r="B1825" t="s">
        <v>7506</v>
      </c>
    </row>
    <row r="1826" spans="1:2">
      <c r="A1826" t="s">
        <v>4259</v>
      </c>
      <c r="B1826" t="s">
        <v>7507</v>
      </c>
    </row>
    <row r="1827" spans="1:2">
      <c r="A1827" t="s">
        <v>4128</v>
      </c>
      <c r="B1827" t="s">
        <v>7508</v>
      </c>
    </row>
    <row r="1828" spans="1:2">
      <c r="A1828" t="s">
        <v>3779</v>
      </c>
      <c r="B1828" t="s">
        <v>7509</v>
      </c>
    </row>
    <row r="1829" spans="1:2">
      <c r="A1829" t="s">
        <v>3781</v>
      </c>
      <c r="B1829" t="s">
        <v>7510</v>
      </c>
    </row>
    <row r="1830" spans="1:2">
      <c r="A1830" t="s">
        <v>4013</v>
      </c>
      <c r="B1830" t="s">
        <v>7511</v>
      </c>
    </row>
    <row r="1831" spans="1:2">
      <c r="A1831" t="s">
        <v>3751</v>
      </c>
      <c r="B1831" t="s">
        <v>7512</v>
      </c>
    </row>
    <row r="1832" spans="1:2">
      <c r="A1832" t="s">
        <v>3985</v>
      </c>
      <c r="B1832" t="s">
        <v>7513</v>
      </c>
    </row>
    <row r="1833" spans="1:2">
      <c r="A1833" t="s">
        <v>3804</v>
      </c>
      <c r="B1833" t="s">
        <v>7514</v>
      </c>
    </row>
    <row r="1834" spans="1:2">
      <c r="A1834" t="s">
        <v>4026</v>
      </c>
      <c r="B1834" t="s">
        <v>7515</v>
      </c>
    </row>
    <row r="1835" spans="1:2">
      <c r="A1835" t="s">
        <v>3901</v>
      </c>
      <c r="B1835" t="s">
        <v>7516</v>
      </c>
    </row>
    <row r="1836" spans="1:2">
      <c r="A1836" t="s">
        <v>3876</v>
      </c>
      <c r="B1836" t="s">
        <v>7517</v>
      </c>
    </row>
    <row r="1837" spans="1:2">
      <c r="A1837" t="s">
        <v>2834</v>
      </c>
      <c r="B1837" t="s">
        <v>7518</v>
      </c>
    </row>
    <row r="1838" spans="1:2">
      <c r="A1838" t="s">
        <v>4184</v>
      </c>
      <c r="B1838" t="s">
        <v>7519</v>
      </c>
    </row>
    <row r="1839" spans="1:2">
      <c r="A1839" t="s">
        <v>3812</v>
      </c>
      <c r="B1839" t="s">
        <v>7520</v>
      </c>
    </row>
    <row r="1840" spans="1:2">
      <c r="A1840" t="s">
        <v>3868</v>
      </c>
      <c r="B1840" t="s">
        <v>7521</v>
      </c>
    </row>
    <row r="1841" spans="1:2">
      <c r="A1841" t="s">
        <v>3872</v>
      </c>
      <c r="B1841" t="s">
        <v>7522</v>
      </c>
    </row>
    <row r="1842" spans="1:2">
      <c r="A1842" t="s">
        <v>3759</v>
      </c>
      <c r="B1842" t="s">
        <v>7523</v>
      </c>
    </row>
    <row r="1843" spans="1:2">
      <c r="A1843" t="s">
        <v>3727</v>
      </c>
      <c r="B1843" t="s">
        <v>7524</v>
      </c>
    </row>
    <row r="1844" spans="1:2">
      <c r="A1844" t="s">
        <v>3850</v>
      </c>
      <c r="B1844" t="s">
        <v>7525</v>
      </c>
    </row>
    <row r="1845" spans="1:2">
      <c r="A1845" t="s">
        <v>4068</v>
      </c>
      <c r="B1845" t="s">
        <v>7526</v>
      </c>
    </row>
    <row r="1846" spans="1:2">
      <c r="A1846" t="s">
        <v>3830</v>
      </c>
      <c r="B1846" t="s">
        <v>7527</v>
      </c>
    </row>
    <row r="1847" spans="1:2">
      <c r="A1847" t="s">
        <v>3757</v>
      </c>
      <c r="B1847" t="s">
        <v>7528</v>
      </c>
    </row>
    <row r="1848" spans="1:2">
      <c r="A1848" t="s">
        <v>3981</v>
      </c>
      <c r="B1848" t="s">
        <v>7529</v>
      </c>
    </row>
    <row r="1849" spans="1:2">
      <c r="A1849" t="s">
        <v>4114</v>
      </c>
      <c r="B1849" t="s">
        <v>7530</v>
      </c>
    </row>
    <row r="1850" spans="1:2">
      <c r="A1850" t="s">
        <v>3967</v>
      </c>
      <c r="B1850" t="s">
        <v>7531</v>
      </c>
    </row>
    <row r="1851" spans="1:2">
      <c r="A1851" t="s">
        <v>3840</v>
      </c>
      <c r="B1851" t="s">
        <v>7532</v>
      </c>
    </row>
    <row r="1852" spans="1:2">
      <c r="A1852" t="s">
        <v>4122</v>
      </c>
      <c r="B1852" t="s">
        <v>7533</v>
      </c>
    </row>
    <row r="1853" spans="1:2">
      <c r="A1853" t="s">
        <v>4092</v>
      </c>
      <c r="B1853" t="s">
        <v>7534</v>
      </c>
    </row>
    <row r="1854" spans="1:2">
      <c r="A1854" t="s">
        <v>4009</v>
      </c>
      <c r="B1854" t="s">
        <v>7535</v>
      </c>
    </row>
    <row r="1855" spans="1:2">
      <c r="A1855" t="s">
        <v>3988</v>
      </c>
      <c r="B1855" t="s">
        <v>7536</v>
      </c>
    </row>
    <row r="1856" spans="1:2">
      <c r="A1856" t="s">
        <v>4066</v>
      </c>
      <c r="B1856" t="s">
        <v>7537</v>
      </c>
    </row>
    <row r="1857" spans="1:2">
      <c r="A1857" t="s">
        <v>3888</v>
      </c>
      <c r="B1857" t="s">
        <v>7538</v>
      </c>
    </row>
    <row r="1858" spans="1:2">
      <c r="A1858" t="s">
        <v>3820</v>
      </c>
      <c r="B1858" t="s">
        <v>7539</v>
      </c>
    </row>
    <row r="1859" spans="1:2">
      <c r="A1859" t="s">
        <v>3949</v>
      </c>
      <c r="B1859" t="s">
        <v>7540</v>
      </c>
    </row>
    <row r="1860" spans="1:2">
      <c r="A1860" t="s">
        <v>3989</v>
      </c>
      <c r="B1860" t="s">
        <v>7541</v>
      </c>
    </row>
    <row r="1861" spans="1:2">
      <c r="A1861" t="s">
        <v>4178</v>
      </c>
      <c r="B1861" t="s">
        <v>7542</v>
      </c>
    </row>
    <row r="1862" spans="1:2">
      <c r="A1862" t="s">
        <v>4017</v>
      </c>
      <c r="B1862" t="s">
        <v>7543</v>
      </c>
    </row>
    <row r="1863" spans="1:2">
      <c r="A1863" t="s">
        <v>4277</v>
      </c>
      <c r="B1863" t="s">
        <v>7544</v>
      </c>
    </row>
    <row r="1864" spans="1:2">
      <c r="A1864" t="s">
        <v>3913</v>
      </c>
      <c r="B1864" t="s">
        <v>7545</v>
      </c>
    </row>
    <row r="1865" spans="1:2">
      <c r="A1865" t="s">
        <v>4012</v>
      </c>
      <c r="B1865" t="s">
        <v>7546</v>
      </c>
    </row>
    <row r="1866" spans="1:2">
      <c r="A1866" t="s">
        <v>4278</v>
      </c>
      <c r="B1866" t="s">
        <v>7547</v>
      </c>
    </row>
    <row r="1867" spans="1:2">
      <c r="A1867" t="s">
        <v>4274</v>
      </c>
      <c r="B1867" t="s">
        <v>7548</v>
      </c>
    </row>
    <row r="1868" spans="1:2">
      <c r="A1868" t="s">
        <v>3862</v>
      </c>
      <c r="B1868" t="s">
        <v>7549</v>
      </c>
    </row>
    <row r="1869" spans="1:2">
      <c r="A1869" t="s">
        <v>3951</v>
      </c>
      <c r="B1869" t="s">
        <v>7550</v>
      </c>
    </row>
    <row r="1870" spans="1:2">
      <c r="A1870" t="s">
        <v>3799</v>
      </c>
      <c r="B1870" t="s">
        <v>7551</v>
      </c>
    </row>
    <row r="1871" spans="1:2">
      <c r="A1871" t="s">
        <v>4106</v>
      </c>
      <c r="B1871" t="s">
        <v>7552</v>
      </c>
    </row>
    <row r="1872" spans="1:2">
      <c r="A1872" t="s">
        <v>4144</v>
      </c>
      <c r="B1872" t="s">
        <v>7553</v>
      </c>
    </row>
    <row r="1873" spans="1:2">
      <c r="A1873" t="s">
        <v>4102</v>
      </c>
      <c r="B1873" t="s">
        <v>7554</v>
      </c>
    </row>
    <row r="1874" spans="1:2">
      <c r="A1874" t="s">
        <v>4094</v>
      </c>
      <c r="B1874" t="s">
        <v>7555</v>
      </c>
    </row>
    <row r="1875" spans="1:2">
      <c r="A1875" t="s">
        <v>3884</v>
      </c>
      <c r="B1875" t="s">
        <v>7556</v>
      </c>
    </row>
    <row r="1876" spans="1:2">
      <c r="A1876" t="s">
        <v>3943</v>
      </c>
      <c r="B1876" t="s">
        <v>7557</v>
      </c>
    </row>
    <row r="1877" spans="1:2">
      <c r="A1877" t="s">
        <v>3991</v>
      </c>
      <c r="B1877" t="s">
        <v>7558</v>
      </c>
    </row>
    <row r="1878" spans="1:2">
      <c r="A1878" t="s">
        <v>3834</v>
      </c>
      <c r="B1878" t="s">
        <v>7559</v>
      </c>
    </row>
    <row r="1879" spans="1:2">
      <c r="A1879" t="s">
        <v>3848</v>
      </c>
      <c r="B1879" t="s">
        <v>7560</v>
      </c>
    </row>
    <row r="1880" spans="1:2">
      <c r="A1880" t="s">
        <v>4043</v>
      </c>
      <c r="B1880" t="s">
        <v>7561</v>
      </c>
    </row>
    <row r="1881" spans="1:2">
      <c r="A1881" t="s">
        <v>4142</v>
      </c>
      <c r="B1881" t="s">
        <v>7562</v>
      </c>
    </row>
    <row r="1882" spans="1:2">
      <c r="A1882" t="s">
        <v>3775</v>
      </c>
      <c r="B1882" t="s">
        <v>7563</v>
      </c>
    </row>
    <row r="1883" spans="1:2">
      <c r="A1883" t="s">
        <v>4052</v>
      </c>
      <c r="B1883" t="s">
        <v>7564</v>
      </c>
    </row>
    <row r="1884" spans="1:2">
      <c r="A1884" t="s">
        <v>3878</v>
      </c>
      <c r="B1884" t="s">
        <v>7565</v>
      </c>
    </row>
    <row r="1885" spans="1:2">
      <c r="A1885" t="s">
        <v>4154</v>
      </c>
      <c r="B1885" t="s">
        <v>7566</v>
      </c>
    </row>
    <row r="1886" spans="1:2">
      <c r="A1886" t="s">
        <v>3909</v>
      </c>
      <c r="B1886" t="s">
        <v>7567</v>
      </c>
    </row>
    <row r="1887" spans="1:2">
      <c r="A1887" t="s">
        <v>3957</v>
      </c>
      <c r="B1887" t="s">
        <v>7568</v>
      </c>
    </row>
    <row r="1888" spans="1:2">
      <c r="A1888" t="s">
        <v>4035</v>
      </c>
      <c r="B1888" t="s">
        <v>7569</v>
      </c>
    </row>
    <row r="1889" spans="1:2">
      <c r="A1889" t="s">
        <v>4018</v>
      </c>
      <c r="B1889" t="s">
        <v>7570</v>
      </c>
    </row>
    <row r="1890" spans="1:2">
      <c r="A1890" t="s">
        <v>7571</v>
      </c>
      <c r="B1890" t="s">
        <v>7572</v>
      </c>
    </row>
    <row r="1891" spans="1:2">
      <c r="A1891" t="s">
        <v>3933</v>
      </c>
      <c r="B1891" t="s">
        <v>7572</v>
      </c>
    </row>
    <row r="1892" spans="1:2">
      <c r="A1892" t="s">
        <v>7573</v>
      </c>
      <c r="B1892" t="s">
        <v>7574</v>
      </c>
    </row>
    <row r="1893" spans="1:2">
      <c r="A1893" t="s">
        <v>3844</v>
      </c>
      <c r="B1893" t="s">
        <v>7574</v>
      </c>
    </row>
    <row r="1894" spans="1:2">
      <c r="A1894" t="s">
        <v>7575</v>
      </c>
      <c r="B1894" t="s">
        <v>7576</v>
      </c>
    </row>
    <row r="1895" spans="1:2">
      <c r="A1895" t="s">
        <v>3753</v>
      </c>
      <c r="B1895" t="s">
        <v>7576</v>
      </c>
    </row>
    <row r="1896" spans="1:2">
      <c r="A1896" t="s">
        <v>7577</v>
      </c>
      <c r="B1896" t="s">
        <v>7578</v>
      </c>
    </row>
    <row r="1897" spans="1:2">
      <c r="A1897" t="s">
        <v>4108</v>
      </c>
      <c r="B1897" t="s">
        <v>7579</v>
      </c>
    </row>
    <row r="1898" spans="1:2">
      <c r="A1898" t="s">
        <v>7580</v>
      </c>
      <c r="B1898" t="s">
        <v>7581</v>
      </c>
    </row>
    <row r="1899" spans="1:2">
      <c r="A1899" t="s">
        <v>3937</v>
      </c>
      <c r="B1899" t="s">
        <v>7581</v>
      </c>
    </row>
    <row r="1900" spans="1:2">
      <c r="A1900" t="s">
        <v>7582</v>
      </c>
      <c r="B1900" t="s">
        <v>7578</v>
      </c>
    </row>
    <row r="1901" spans="1:2">
      <c r="A1901" t="s">
        <v>4064</v>
      </c>
      <c r="B1901" t="s">
        <v>7578</v>
      </c>
    </row>
    <row r="1902" spans="1:2">
      <c r="A1902" t="s">
        <v>7583</v>
      </c>
      <c r="B1902" t="s">
        <v>7584</v>
      </c>
    </row>
    <row r="1903" spans="1:2">
      <c r="A1903" t="s">
        <v>4090</v>
      </c>
      <c r="B1903" t="s">
        <v>7584</v>
      </c>
    </row>
    <row r="1904" spans="1:2">
      <c r="A1904" t="s">
        <v>3793</v>
      </c>
      <c r="B1904" t="s">
        <v>7585</v>
      </c>
    </row>
    <row r="1905" spans="1:2">
      <c r="A1905" t="s">
        <v>3763</v>
      </c>
      <c r="B1905" t="s">
        <v>7586</v>
      </c>
    </row>
    <row r="1906" spans="1:2">
      <c r="A1906" t="s">
        <v>4162</v>
      </c>
      <c r="B1906" t="s">
        <v>7587</v>
      </c>
    </row>
    <row r="1907" spans="1:2">
      <c r="A1907" t="s">
        <v>4180</v>
      </c>
      <c r="B1907" t="s">
        <v>7588</v>
      </c>
    </row>
    <row r="1908" spans="1:2">
      <c r="A1908" t="s">
        <v>4176</v>
      </c>
      <c r="B1908" t="s">
        <v>7589</v>
      </c>
    </row>
    <row r="1909" spans="1:2">
      <c r="A1909" t="s">
        <v>4054</v>
      </c>
      <c r="B1909" t="s">
        <v>7590</v>
      </c>
    </row>
    <row r="1910" spans="1:2">
      <c r="A1910" t="s">
        <v>3771</v>
      </c>
      <c r="B1910" t="s">
        <v>7591</v>
      </c>
    </row>
    <row r="1911" spans="1:2">
      <c r="A1911" t="s">
        <v>4280</v>
      </c>
      <c r="B1911" t="s">
        <v>7592</v>
      </c>
    </row>
    <row r="1912" spans="1:2">
      <c r="A1912" t="s">
        <v>3986</v>
      </c>
      <c r="B1912" t="s">
        <v>7593</v>
      </c>
    </row>
    <row r="1913" spans="1:2">
      <c r="A1913" t="s">
        <v>4136</v>
      </c>
      <c r="B1913" t="s">
        <v>7594</v>
      </c>
    </row>
    <row r="1914" spans="1:2">
      <c r="A1914" t="s">
        <v>3765</v>
      </c>
      <c r="B1914" t="s">
        <v>7595</v>
      </c>
    </row>
    <row r="1915" spans="1:2">
      <c r="A1915" t="s">
        <v>4039</v>
      </c>
      <c r="B1915" t="s">
        <v>7596</v>
      </c>
    </row>
    <row r="1916" spans="1:2">
      <c r="A1916" t="s">
        <v>4140</v>
      </c>
      <c r="B1916" t="s">
        <v>7597</v>
      </c>
    </row>
    <row r="1917" spans="1:2">
      <c r="A1917" t="s">
        <v>4118</v>
      </c>
      <c r="B1917" t="s">
        <v>7598</v>
      </c>
    </row>
    <row r="1918" spans="1:2">
      <c r="A1918" t="s">
        <v>3983</v>
      </c>
      <c r="B1918" t="s">
        <v>7599</v>
      </c>
    </row>
    <row r="1919" spans="1:2">
      <c r="A1919" t="s">
        <v>3783</v>
      </c>
      <c r="B1919" t="s">
        <v>7600</v>
      </c>
    </row>
    <row r="1920" spans="1:2">
      <c r="A1920" t="s">
        <v>4060</v>
      </c>
      <c r="B1920" t="s">
        <v>7601</v>
      </c>
    </row>
    <row r="1921" spans="1:2">
      <c r="A1921" t="s">
        <v>3882</v>
      </c>
      <c r="B1921" t="s">
        <v>7602</v>
      </c>
    </row>
    <row r="1922" spans="1:2">
      <c r="A1922" t="s">
        <v>4096</v>
      </c>
      <c r="B1922" t="s">
        <v>7603</v>
      </c>
    </row>
    <row r="1923" spans="1:2">
      <c r="A1923" t="s">
        <v>3969</v>
      </c>
      <c r="B1923" t="s">
        <v>7604</v>
      </c>
    </row>
    <row r="1924" spans="1:2">
      <c r="A1924" t="s">
        <v>3892</v>
      </c>
      <c r="B1924" t="s">
        <v>7605</v>
      </c>
    </row>
    <row r="1925" spans="1:2">
      <c r="A1925" t="s">
        <v>3826</v>
      </c>
      <c r="B1925" t="s">
        <v>7606</v>
      </c>
    </row>
    <row r="1926" spans="1:2">
      <c r="A1926" t="s">
        <v>3907</v>
      </c>
      <c r="B1926" t="s">
        <v>7607</v>
      </c>
    </row>
    <row r="1927" spans="1:2">
      <c r="A1927" t="s">
        <v>3915</v>
      </c>
      <c r="B1927" t="s">
        <v>7608</v>
      </c>
    </row>
    <row r="1928" spans="1:2">
      <c r="A1928" t="s">
        <v>4056</v>
      </c>
      <c r="B1928" t="s">
        <v>7609</v>
      </c>
    </row>
    <row r="1929" spans="1:2">
      <c r="A1929" t="s">
        <v>3741</v>
      </c>
      <c r="B1929" t="s">
        <v>7610</v>
      </c>
    </row>
    <row r="1930" spans="1:2">
      <c r="A1930" t="s">
        <v>4132</v>
      </c>
      <c r="B1930" t="s">
        <v>7611</v>
      </c>
    </row>
    <row r="1931" spans="1:2">
      <c r="A1931" t="s">
        <v>3995</v>
      </c>
      <c r="B1931" t="s">
        <v>7612</v>
      </c>
    </row>
    <row r="1932" spans="1:2">
      <c r="A1932" t="s">
        <v>3903</v>
      </c>
      <c r="B1932" t="s">
        <v>7613</v>
      </c>
    </row>
    <row r="1933" spans="1:2">
      <c r="A1933" t="s">
        <v>4170</v>
      </c>
      <c r="B1933" t="s">
        <v>7614</v>
      </c>
    </row>
    <row r="1934" spans="1:2">
      <c r="A1934" t="s">
        <v>4027</v>
      </c>
      <c r="B1934" t="s">
        <v>7253</v>
      </c>
    </row>
    <row r="1935" spans="1:2">
      <c r="A1935" t="s">
        <v>3854</v>
      </c>
      <c r="B1935" t="s">
        <v>7615</v>
      </c>
    </row>
    <row r="1936" spans="1:2">
      <c r="A1936" t="s">
        <v>3864</v>
      </c>
      <c r="B1936" t="s">
        <v>7616</v>
      </c>
    </row>
    <row r="1937" spans="1:2">
      <c r="A1937" t="s">
        <v>4076</v>
      </c>
      <c r="B1937" t="s">
        <v>7617</v>
      </c>
    </row>
    <row r="1938" spans="1:2">
      <c r="A1938" t="s">
        <v>3997</v>
      </c>
      <c r="B1938" t="s">
        <v>7618</v>
      </c>
    </row>
    <row r="1939" spans="1:2">
      <c r="A1939" t="s">
        <v>3941</v>
      </c>
      <c r="B1939" t="s">
        <v>7619</v>
      </c>
    </row>
    <row r="1940" spans="1:2">
      <c r="A1940" t="s">
        <v>3899</v>
      </c>
      <c r="B1940" t="s">
        <v>7620</v>
      </c>
    </row>
    <row r="1941" spans="1:2">
      <c r="A1941" t="s">
        <v>4070</v>
      </c>
      <c r="B1941" t="s">
        <v>7621</v>
      </c>
    </row>
    <row r="1942" spans="1:2">
      <c r="A1942" t="s">
        <v>2500</v>
      </c>
      <c r="B1942" t="s">
        <v>7622</v>
      </c>
    </row>
    <row r="1943" spans="1:2">
      <c r="A1943" t="s">
        <v>652</v>
      </c>
      <c r="B1943" t="s">
        <v>7623</v>
      </c>
    </row>
    <row r="1944" spans="1:2">
      <c r="A1944" t="s">
        <v>2734</v>
      </c>
      <c r="B1944" t="s">
        <v>7624</v>
      </c>
    </row>
    <row r="1945" spans="1:2">
      <c r="A1945" t="s">
        <v>2744</v>
      </c>
      <c r="B1945" t="s">
        <v>7625</v>
      </c>
    </row>
    <row r="1946" spans="1:2">
      <c r="A1946" t="s">
        <v>2645</v>
      </c>
      <c r="B1946" t="s">
        <v>7626</v>
      </c>
    </row>
    <row r="1947" spans="1:2">
      <c r="A1947" t="s">
        <v>654</v>
      </c>
      <c r="B1947" t="s">
        <v>7627</v>
      </c>
    </row>
    <row r="1948" spans="1:2">
      <c r="A1948" t="s">
        <v>2748</v>
      </c>
      <c r="B1948" t="s">
        <v>7628</v>
      </c>
    </row>
    <row r="1949" spans="1:2">
      <c r="A1949" t="s">
        <v>734</v>
      </c>
      <c r="B1949" t="s">
        <v>7629</v>
      </c>
    </row>
    <row r="1950" spans="1:2">
      <c r="A1950" t="s">
        <v>2506</v>
      </c>
      <c r="B1950" t="s">
        <v>7630</v>
      </c>
    </row>
    <row r="1951" spans="1:2">
      <c r="A1951" t="s">
        <v>739</v>
      </c>
      <c r="B1951" t="s">
        <v>7631</v>
      </c>
    </row>
    <row r="1952" spans="1:2">
      <c r="A1952" t="s">
        <v>2702</v>
      </c>
      <c r="B1952" t="s">
        <v>7632</v>
      </c>
    </row>
    <row r="1953" spans="1:2">
      <c r="A1953" t="s">
        <v>2643</v>
      </c>
      <c r="B1953" t="s">
        <v>7633</v>
      </c>
    </row>
    <row r="1954" spans="1:2">
      <c r="A1954" t="s">
        <v>2691</v>
      </c>
      <c r="B1954" t="s">
        <v>7634</v>
      </c>
    </row>
    <row r="1955" spans="1:2">
      <c r="A1955" t="s">
        <v>629</v>
      </c>
      <c r="B1955" t="s">
        <v>7635</v>
      </c>
    </row>
    <row r="1956" spans="1:2">
      <c r="A1956" t="s">
        <v>2653</v>
      </c>
      <c r="B1956" t="s">
        <v>7636</v>
      </c>
    </row>
    <row r="1957" spans="1:2">
      <c r="A1957" t="s">
        <v>2607</v>
      </c>
      <c r="B1957" t="s">
        <v>7637</v>
      </c>
    </row>
    <row r="1958" spans="1:2">
      <c r="A1958" t="s">
        <v>2665</v>
      </c>
      <c r="B1958" t="s">
        <v>7638</v>
      </c>
    </row>
    <row r="1959" spans="1:2">
      <c r="A1959" t="s">
        <v>2496</v>
      </c>
      <c r="B1959" t="s">
        <v>7639</v>
      </c>
    </row>
    <row r="1960" spans="1:2">
      <c r="A1960" t="s">
        <v>2649</v>
      </c>
      <c r="B1960" t="s">
        <v>7640</v>
      </c>
    </row>
    <row r="1961" spans="1:2">
      <c r="A1961" t="s">
        <v>723</v>
      </c>
      <c r="B1961" t="s">
        <v>7641</v>
      </c>
    </row>
    <row r="1962" spans="1:2">
      <c r="A1962" t="s">
        <v>741</v>
      </c>
      <c r="B1962" t="s">
        <v>7642</v>
      </c>
    </row>
    <row r="1963" spans="1:2">
      <c r="A1963" t="s">
        <v>737</v>
      </c>
      <c r="B1963" t="s">
        <v>7643</v>
      </c>
    </row>
    <row r="1964" spans="1:2">
      <c r="A1964" t="s">
        <v>661</v>
      </c>
      <c r="B1964" t="s">
        <v>7644</v>
      </c>
    </row>
    <row r="1965" spans="1:2">
      <c r="A1965" t="s">
        <v>2698</v>
      </c>
      <c r="B1965" t="s">
        <v>7645</v>
      </c>
    </row>
    <row r="1966" spans="1:2">
      <c r="A1966" t="s">
        <v>2724</v>
      </c>
      <c r="B1966" t="s">
        <v>7646</v>
      </c>
    </row>
    <row r="1967" spans="1:2">
      <c r="A1967" t="s">
        <v>2659</v>
      </c>
      <c r="B1967" t="s">
        <v>7647</v>
      </c>
    </row>
    <row r="1968" spans="1:2">
      <c r="A1968" t="s">
        <v>2599</v>
      </c>
      <c r="B1968" t="s">
        <v>7648</v>
      </c>
    </row>
    <row r="1969" spans="1:2">
      <c r="A1969" t="s">
        <v>2738</v>
      </c>
      <c r="B1969" t="s">
        <v>7649</v>
      </c>
    </row>
    <row r="1970" spans="1:2">
      <c r="A1970" t="s">
        <v>2718</v>
      </c>
      <c r="B1970" t="s">
        <v>7650</v>
      </c>
    </row>
    <row r="1971" spans="1:2">
      <c r="A1971" t="s">
        <v>2750</v>
      </c>
      <c r="B1971" t="s">
        <v>7651</v>
      </c>
    </row>
    <row r="1972" spans="1:2">
      <c r="A1972" t="s">
        <v>625</v>
      </c>
      <c r="B1972" t="s">
        <v>7652</v>
      </c>
    </row>
    <row r="1973" spans="1:2">
      <c r="A1973" t="s">
        <v>2629</v>
      </c>
      <c r="B1973" t="s">
        <v>7653</v>
      </c>
    </row>
    <row r="1974" spans="1:2">
      <c r="A1974" t="s">
        <v>2647</v>
      </c>
      <c r="B1974" t="s">
        <v>7654</v>
      </c>
    </row>
    <row r="1975" spans="1:2">
      <c r="A1975" t="s">
        <v>2766</v>
      </c>
      <c r="B1975" t="s">
        <v>7655</v>
      </c>
    </row>
    <row r="1976" spans="1:2">
      <c r="A1976" t="s">
        <v>2683</v>
      </c>
      <c r="B1976" t="s">
        <v>7656</v>
      </c>
    </row>
    <row r="1977" spans="1:2">
      <c r="A1977" t="s">
        <v>2498</v>
      </c>
      <c r="B1977" t="s">
        <v>7657</v>
      </c>
    </row>
    <row r="1978" spans="1:2">
      <c r="A1978" t="s">
        <v>2655</v>
      </c>
      <c r="B1978" t="s">
        <v>6309</v>
      </c>
    </row>
    <row r="1979" spans="1:2">
      <c r="A1979" t="s">
        <v>2583</v>
      </c>
      <c r="B1979" t="s">
        <v>7658</v>
      </c>
    </row>
    <row r="1980" spans="1:2">
      <c r="A1980" t="s">
        <v>2615</v>
      </c>
      <c r="B1980" t="s">
        <v>7659</v>
      </c>
    </row>
    <row r="1981" spans="1:2">
      <c r="A1981" t="s">
        <v>2730</v>
      </c>
      <c r="B1981" t="s">
        <v>7660</v>
      </c>
    </row>
    <row r="1982" spans="1:2">
      <c r="A1982" t="s">
        <v>2761</v>
      </c>
      <c r="B1982" t="s">
        <v>7661</v>
      </c>
    </row>
    <row r="1983" spans="1:2">
      <c r="A1983" t="s">
        <v>2710</v>
      </c>
      <c r="B1983" t="s">
        <v>7662</v>
      </c>
    </row>
    <row r="1984" spans="1:2">
      <c r="A1984" t="s">
        <v>2661</v>
      </c>
      <c r="B1984" t="s">
        <v>7663</v>
      </c>
    </row>
    <row r="1985" spans="1:2">
      <c r="A1985" t="s">
        <v>2700</v>
      </c>
      <c r="B1985" t="s">
        <v>7664</v>
      </c>
    </row>
    <row r="1986" spans="1:2">
      <c r="A1986" t="s">
        <v>7665</v>
      </c>
      <c r="B1986" t="s">
        <v>7666</v>
      </c>
    </row>
    <row r="1987" spans="1:2">
      <c r="A1987" t="s">
        <v>712</v>
      </c>
      <c r="B1987" t="s">
        <v>7667</v>
      </c>
    </row>
    <row r="1988" spans="1:2">
      <c r="A1988" t="s">
        <v>2639</v>
      </c>
      <c r="B1988" t="s">
        <v>7668</v>
      </c>
    </row>
    <row r="1989" spans="1:2">
      <c r="A1989" t="s">
        <v>720</v>
      </c>
      <c r="B1989" t="s">
        <v>7669</v>
      </c>
    </row>
    <row r="1990" spans="1:2">
      <c r="A1990" t="s">
        <v>2667</v>
      </c>
      <c r="B1990" t="s">
        <v>7670</v>
      </c>
    </row>
    <row r="1991" spans="1:2">
      <c r="A1991" t="s">
        <v>2570</v>
      </c>
      <c r="B1991" t="s">
        <v>7671</v>
      </c>
    </row>
    <row r="1992" spans="1:2">
      <c r="A1992" t="s">
        <v>2657</v>
      </c>
      <c r="B1992" t="s">
        <v>7672</v>
      </c>
    </row>
    <row r="1993" spans="1:2">
      <c r="A1993" t="s">
        <v>2562</v>
      </c>
      <c r="B1993" t="s">
        <v>7673</v>
      </c>
    </row>
    <row r="1994" spans="1:2">
      <c r="A1994" t="s">
        <v>2623</v>
      </c>
      <c r="B1994" t="s">
        <v>7674</v>
      </c>
    </row>
    <row r="1995" spans="1:2">
      <c r="A1995" t="s">
        <v>2575</v>
      </c>
      <c r="B1995" t="s">
        <v>7675</v>
      </c>
    </row>
    <row r="1996" spans="1:2">
      <c r="A1996" t="s">
        <v>2680</v>
      </c>
      <c r="B1996" t="s">
        <v>7676</v>
      </c>
    </row>
    <row r="1997" spans="1:2">
      <c r="A1997" t="s">
        <v>2566</v>
      </c>
      <c r="B1997" t="s">
        <v>7677</v>
      </c>
    </row>
    <row r="1998" spans="1:2">
      <c r="A1998" t="s">
        <v>2631</v>
      </c>
      <c r="B1998" t="s">
        <v>7678</v>
      </c>
    </row>
    <row r="1999" spans="1:2">
      <c r="A1999" t="s">
        <v>2704</v>
      </c>
      <c r="B1999" t="s">
        <v>7679</v>
      </c>
    </row>
    <row r="2000" spans="1:2">
      <c r="A2000" t="s">
        <v>2764</v>
      </c>
      <c r="B2000" t="s">
        <v>7680</v>
      </c>
    </row>
    <row r="2001" spans="1:2">
      <c r="A2001" t="s">
        <v>715</v>
      </c>
      <c r="B2001" t="s">
        <v>7681</v>
      </c>
    </row>
    <row r="2002" spans="1:2">
      <c r="A2002" t="s">
        <v>2621</v>
      </c>
      <c r="B2002" t="s">
        <v>7687</v>
      </c>
    </row>
    <row r="2003" spans="1:2">
      <c r="A2003" t="s">
        <v>2726</v>
      </c>
      <c r="B2003" t="s">
        <v>7688</v>
      </c>
    </row>
    <row r="2004" spans="1:2">
      <c r="A2004" t="s">
        <v>2687</v>
      </c>
      <c r="B2004" t="s">
        <v>7689</v>
      </c>
    </row>
    <row r="2005" spans="1:2">
      <c r="A2005" t="s">
        <v>2763</v>
      </c>
      <c r="B2005" t="s">
        <v>7690</v>
      </c>
    </row>
    <row r="2006" spans="1:2">
      <c r="A2006" t="s">
        <v>7691</v>
      </c>
      <c r="B2006" t="s">
        <v>7692</v>
      </c>
    </row>
    <row r="2007" spans="1:2">
      <c r="A2007" t="s">
        <v>2669</v>
      </c>
      <c r="B2007" t="s">
        <v>7693</v>
      </c>
    </row>
    <row r="2008" spans="1:2">
      <c r="A2008" t="s">
        <v>2760</v>
      </c>
      <c r="B2008" t="s">
        <v>7694</v>
      </c>
    </row>
    <row r="2009" spans="1:2">
      <c r="A2009" t="s">
        <v>2512</v>
      </c>
      <c r="B2009" t="s">
        <v>7695</v>
      </c>
    </row>
    <row r="2010" spans="1:2">
      <c r="A2010" t="s">
        <v>2617</v>
      </c>
      <c r="B2010" t="s">
        <v>7696</v>
      </c>
    </row>
    <row r="2011" spans="1:2">
      <c r="A2011" t="s">
        <v>2752</v>
      </c>
      <c r="B2011" t="s">
        <v>7697</v>
      </c>
    </row>
    <row r="2012" spans="1:2">
      <c r="A2012" t="s">
        <v>631</v>
      </c>
      <c r="B2012" t="s">
        <v>7698</v>
      </c>
    </row>
    <row r="2013" spans="1:2">
      <c r="A2013" t="s">
        <v>2685</v>
      </c>
      <c r="B2013" t="s">
        <v>7699</v>
      </c>
    </row>
    <row r="2014" spans="1:2">
      <c r="A2014" t="s">
        <v>2767</v>
      </c>
      <c r="B2014" t="s">
        <v>7700</v>
      </c>
    </row>
    <row r="2015" spans="1:2">
      <c r="A2015" t="s">
        <v>640</v>
      </c>
      <c r="B2015" t="s">
        <v>7701</v>
      </c>
    </row>
    <row r="2016" spans="1:2">
      <c r="A2016" t="s">
        <v>2609</v>
      </c>
      <c r="B2016" t="s">
        <v>7702</v>
      </c>
    </row>
    <row r="2017" spans="1:2">
      <c r="A2017" t="s">
        <v>2663</v>
      </c>
      <c r="B2017" t="s">
        <v>7703</v>
      </c>
    </row>
    <row r="2018" spans="1:2">
      <c r="A2018" t="s">
        <v>2757</v>
      </c>
      <c r="B2018" t="s">
        <v>7704</v>
      </c>
    </row>
    <row r="2019" spans="1:2">
      <c r="A2019" t="s">
        <v>2585</v>
      </c>
      <c r="B2019" t="s">
        <v>7705</v>
      </c>
    </row>
    <row r="2020" spans="1:2">
      <c r="A2020" t="s">
        <v>2722</v>
      </c>
      <c r="B2020" t="s">
        <v>7706</v>
      </c>
    </row>
    <row r="2021" spans="1:2">
      <c r="A2021" t="s">
        <v>2696</v>
      </c>
      <c r="B2021" t="s">
        <v>7707</v>
      </c>
    </row>
    <row r="2022" spans="1:2">
      <c r="A2022" t="s">
        <v>2754</v>
      </c>
      <c r="B2022" t="s">
        <v>7708</v>
      </c>
    </row>
    <row r="2023" spans="1:2">
      <c r="A2023" t="s">
        <v>2625</v>
      </c>
      <c r="B2023" t="s">
        <v>7709</v>
      </c>
    </row>
    <row r="2024" spans="1:2">
      <c r="A2024" t="s">
        <v>2560</v>
      </c>
      <c r="B2024" t="s">
        <v>7710</v>
      </c>
    </row>
    <row r="2025" spans="1:2">
      <c r="A2025" t="s">
        <v>637</v>
      </c>
      <c r="B2025" t="s">
        <v>7711</v>
      </c>
    </row>
    <row r="2026" spans="1:2">
      <c r="A2026" t="s">
        <v>2589</v>
      </c>
      <c r="B2026" t="s">
        <v>7712</v>
      </c>
    </row>
    <row r="2027" spans="1:2">
      <c r="A2027" t="s">
        <v>2587</v>
      </c>
      <c r="B2027" t="s">
        <v>7713</v>
      </c>
    </row>
    <row r="2028" spans="1:2">
      <c r="A2028" t="s">
        <v>2736</v>
      </c>
      <c r="B2028" t="s">
        <v>7714</v>
      </c>
    </row>
    <row r="2029" spans="1:2">
      <c r="A2029" t="s">
        <v>2712</v>
      </c>
      <c r="B2029" t="s">
        <v>7715</v>
      </c>
    </row>
    <row r="2030" spans="1:2">
      <c r="A2030" t="s">
        <v>2504</v>
      </c>
      <c r="B2030" t="s">
        <v>7716</v>
      </c>
    </row>
    <row r="2031" spans="1:2">
      <c r="A2031" t="s">
        <v>2720</v>
      </c>
      <c r="B2031" t="s">
        <v>7717</v>
      </c>
    </row>
    <row r="2032" spans="1:2">
      <c r="A2032" t="s">
        <v>2758</v>
      </c>
      <c r="B2032" t="s">
        <v>7718</v>
      </c>
    </row>
    <row r="2033" spans="1:2">
      <c r="A2033" t="s">
        <v>2716</v>
      </c>
      <c r="B2033" t="s">
        <v>7719</v>
      </c>
    </row>
    <row r="2034" spans="1:2">
      <c r="A2034" t="s">
        <v>2595</v>
      </c>
      <c r="B2034" t="s">
        <v>7720</v>
      </c>
    </row>
    <row r="2035" spans="1:2">
      <c r="A2035" t="s">
        <v>659</v>
      </c>
      <c r="B2035" t="s">
        <v>7721</v>
      </c>
    </row>
    <row r="2036" spans="1:2">
      <c r="A2036" t="s">
        <v>2564</v>
      </c>
      <c r="B2036" t="s">
        <v>7722</v>
      </c>
    </row>
    <row r="2037" spans="1:2">
      <c r="A2037" t="s">
        <v>633</v>
      </c>
      <c r="B2037" t="s">
        <v>7723</v>
      </c>
    </row>
    <row r="2038" spans="1:2">
      <c r="A2038" t="s">
        <v>2762</v>
      </c>
      <c r="B2038" t="s">
        <v>7724</v>
      </c>
    </row>
    <row r="2039" spans="1:2">
      <c r="A2039" t="s">
        <v>2677</v>
      </c>
      <c r="B2039" t="s">
        <v>7725</v>
      </c>
    </row>
    <row r="2040" spans="1:2">
      <c r="A2040" t="s">
        <v>2673</v>
      </c>
      <c r="B2040" t="s">
        <v>7726</v>
      </c>
    </row>
    <row r="2041" spans="1:2">
      <c r="A2041" t="s">
        <v>2493</v>
      </c>
      <c r="B2041" t="s">
        <v>7727</v>
      </c>
    </row>
    <row r="2042" spans="1:2">
      <c r="A2042" t="s">
        <v>656</v>
      </c>
      <c r="B2042" t="s">
        <v>7728</v>
      </c>
    </row>
    <row r="2043" spans="1:2">
      <c r="A2043" t="s">
        <v>623</v>
      </c>
      <c r="B2043" t="s">
        <v>7729</v>
      </c>
    </row>
    <row r="2044" spans="1:2">
      <c r="A2044" t="s">
        <v>2635</v>
      </c>
      <c r="B2044" t="s">
        <v>7730</v>
      </c>
    </row>
    <row r="2045" spans="1:2">
      <c r="A2045" t="s">
        <v>2679</v>
      </c>
      <c r="B2045" t="s">
        <v>7731</v>
      </c>
    </row>
    <row r="2046" spans="1:2">
      <c r="A2046" t="s">
        <v>7685</v>
      </c>
      <c r="B2046" t="s">
        <v>7732</v>
      </c>
    </row>
    <row r="2047" spans="1:2">
      <c r="A2047" t="s">
        <v>2689</v>
      </c>
      <c r="B2047" t="s">
        <v>7733</v>
      </c>
    </row>
    <row r="2048" spans="1:2">
      <c r="A2048" t="s">
        <v>2633</v>
      </c>
      <c r="B2048" t="s">
        <v>7734</v>
      </c>
    </row>
    <row r="2049" spans="1:2">
      <c r="A2049" t="s">
        <v>2637</v>
      </c>
      <c r="B2049" t="s">
        <v>7735</v>
      </c>
    </row>
    <row r="2050" spans="1:2">
      <c r="A2050" t="s">
        <v>2714</v>
      </c>
      <c r="B2050" t="s">
        <v>7736</v>
      </c>
    </row>
    <row r="2051" spans="1:2">
      <c r="A2051" t="s">
        <v>2708</v>
      </c>
      <c r="B2051" t="s">
        <v>7737</v>
      </c>
    </row>
    <row r="2052" spans="1:2">
      <c r="A2052" t="s">
        <v>2641</v>
      </c>
      <c r="B2052" t="s">
        <v>7738</v>
      </c>
    </row>
    <row r="2053" spans="1:2">
      <c r="A2053" t="s">
        <v>2601</v>
      </c>
      <c r="B2053" t="s">
        <v>7739</v>
      </c>
    </row>
    <row r="2054" spans="1:2">
      <c r="A2054" t="s">
        <v>2706</v>
      </c>
      <c r="B2054" t="s">
        <v>7740</v>
      </c>
    </row>
    <row r="2055" spans="1:2">
      <c r="A2055" t="s">
        <v>2593</v>
      </c>
      <c r="B2055" t="s">
        <v>7741</v>
      </c>
    </row>
    <row r="2056" spans="1:2">
      <c r="A2056" t="s">
        <v>2671</v>
      </c>
      <c r="B2056" t="s">
        <v>7742</v>
      </c>
    </row>
    <row r="2057" spans="1:2">
      <c r="A2057" t="s">
        <v>2603</v>
      </c>
      <c r="B2057" t="s">
        <v>7743</v>
      </c>
    </row>
    <row r="2058" spans="1:2">
      <c r="A2058" t="s">
        <v>646</v>
      </c>
      <c r="B2058" t="s">
        <v>7744</v>
      </c>
    </row>
    <row r="2059" spans="1:2">
      <c r="A2059" t="s">
        <v>643</v>
      </c>
      <c r="B2059" t="s">
        <v>7745</v>
      </c>
    </row>
    <row r="2060" spans="1:2">
      <c r="A2060" t="s">
        <v>627</v>
      </c>
      <c r="B2060" t="s">
        <v>7746</v>
      </c>
    </row>
    <row r="2061" spans="1:2">
      <c r="A2061" t="s">
        <v>2613</v>
      </c>
      <c r="B2061" t="s">
        <v>7747</v>
      </c>
    </row>
    <row r="2062" spans="1:2">
      <c r="A2062" t="s">
        <v>2541</v>
      </c>
      <c r="B2062" t="s">
        <v>7748</v>
      </c>
    </row>
    <row r="2063" spans="1:2">
      <c r="A2063" t="s">
        <v>2483</v>
      </c>
      <c r="B2063" t="s">
        <v>7749</v>
      </c>
    </row>
    <row r="2064" spans="1:2">
      <c r="A2064" t="s">
        <v>2462</v>
      </c>
      <c r="B2064" t="s">
        <v>7750</v>
      </c>
    </row>
    <row r="2065" spans="1:2">
      <c r="A2065" t="s">
        <v>2418</v>
      </c>
      <c r="B2065" t="s">
        <v>7751</v>
      </c>
    </row>
    <row r="2066" spans="1:2">
      <c r="A2066" t="s">
        <v>2464</v>
      </c>
      <c r="B2066" t="s">
        <v>7752</v>
      </c>
    </row>
    <row r="2067" spans="1:2">
      <c r="A2067" t="s">
        <v>2412</v>
      </c>
      <c r="B2067" t="s">
        <v>7753</v>
      </c>
    </row>
    <row r="2068" spans="1:2">
      <c r="A2068" t="s">
        <v>2410</v>
      </c>
      <c r="B2068" t="s">
        <v>7754</v>
      </c>
    </row>
    <row r="2069" spans="1:2">
      <c r="A2069" t="s">
        <v>2408</v>
      </c>
      <c r="B2069" t="s">
        <v>7755</v>
      </c>
    </row>
    <row r="2070" spans="1:2">
      <c r="A2070" t="s">
        <v>7979</v>
      </c>
      <c r="B2070" t="s">
        <v>7756</v>
      </c>
    </row>
    <row r="2071" spans="1:2">
      <c r="A2071" t="s">
        <v>2416</v>
      </c>
      <c r="B2071" t="s">
        <v>7757</v>
      </c>
    </row>
    <row r="2072" spans="1:2">
      <c r="A2072" t="s">
        <v>2518</v>
      </c>
      <c r="B2072" t="s">
        <v>7758</v>
      </c>
    </row>
    <row r="2073" spans="1:2">
      <c r="A2073" t="s">
        <v>2432</v>
      </c>
      <c r="B2073" t="s">
        <v>7759</v>
      </c>
    </row>
    <row r="2074" spans="1:2">
      <c r="A2074" t="s">
        <v>2428</v>
      </c>
      <c r="B2074" t="s">
        <v>7760</v>
      </c>
    </row>
    <row r="2075" spans="1:2">
      <c r="A2075" t="s">
        <v>2450</v>
      </c>
      <c r="B2075" t="s">
        <v>7761</v>
      </c>
    </row>
    <row r="2076" spans="1:2">
      <c r="A2076" t="s">
        <v>2479</v>
      </c>
      <c r="B2076" t="s">
        <v>7762</v>
      </c>
    </row>
    <row r="2077" spans="1:2">
      <c r="A2077" t="s">
        <v>2406</v>
      </c>
      <c r="B2077" t="s">
        <v>7763</v>
      </c>
    </row>
    <row r="2078" spans="1:2">
      <c r="A2078" t="s">
        <v>2458</v>
      </c>
      <c r="B2078" t="s">
        <v>7764</v>
      </c>
    </row>
    <row r="2079" spans="1:2">
      <c r="A2079" t="s">
        <v>2546</v>
      </c>
      <c r="B2079" t="s">
        <v>7765</v>
      </c>
    </row>
    <row r="2080" spans="1:2">
      <c r="A2080" t="s">
        <v>2404</v>
      </c>
      <c r="B2080" t="s">
        <v>7766</v>
      </c>
    </row>
    <row r="2081" spans="1:2">
      <c r="A2081" t="s">
        <v>2535</v>
      </c>
      <c r="B2081" t="s">
        <v>7767</v>
      </c>
    </row>
    <row r="2082" spans="1:2">
      <c r="A2082" t="s">
        <v>2525</v>
      </c>
      <c r="B2082" t="s">
        <v>7768</v>
      </c>
    </row>
    <row r="2083" spans="1:2">
      <c r="A2083" t="s">
        <v>729</v>
      </c>
      <c r="B2083" t="s">
        <v>7769</v>
      </c>
    </row>
    <row r="2084" spans="1:2">
      <c r="A2084" t="s">
        <v>2759</v>
      </c>
      <c r="B2084" t="s">
        <v>7770</v>
      </c>
    </row>
    <row r="2085" spans="1:2">
      <c r="A2085" t="s">
        <v>2477</v>
      </c>
      <c r="B2085" t="s">
        <v>7771</v>
      </c>
    </row>
    <row r="2086" spans="1:2">
      <c r="A2086" t="s">
        <v>2746</v>
      </c>
      <c r="B2086" t="s">
        <v>7772</v>
      </c>
    </row>
    <row r="2087" spans="1:2">
      <c r="A2087" t="s">
        <v>2440</v>
      </c>
      <c r="B2087" t="s">
        <v>7773</v>
      </c>
    </row>
    <row r="2088" spans="1:2">
      <c r="A2088" t="s">
        <v>2475</v>
      </c>
      <c r="B2088" t="s">
        <v>7774</v>
      </c>
    </row>
    <row r="2089" spans="1:2">
      <c r="A2089" t="s">
        <v>2568</v>
      </c>
      <c r="B2089" t="s">
        <v>7775</v>
      </c>
    </row>
    <row r="2090" spans="1:2">
      <c r="A2090" t="s">
        <v>2446</v>
      </c>
      <c r="B2090" t="s">
        <v>7776</v>
      </c>
    </row>
    <row r="2091" spans="1:2">
      <c r="A2091" t="s">
        <v>2454</v>
      </c>
      <c r="B2091" t="s">
        <v>7777</v>
      </c>
    </row>
    <row r="2092" spans="1:2">
      <c r="A2092" t="s">
        <v>2434</v>
      </c>
      <c r="B2092" t="s">
        <v>7778</v>
      </c>
    </row>
    <row r="2093" spans="1:2">
      <c r="A2093" t="s">
        <v>2728</v>
      </c>
      <c r="B2093" t="s">
        <v>7779</v>
      </c>
    </row>
    <row r="2094" spans="1:2">
      <c r="A2094" t="s">
        <v>2508</v>
      </c>
      <c r="B2094" t="s">
        <v>7780</v>
      </c>
    </row>
    <row r="2095" spans="1:2">
      <c r="A2095" t="s">
        <v>2424</v>
      </c>
      <c r="B2095" t="s">
        <v>7781</v>
      </c>
    </row>
    <row r="2096" spans="1:2">
      <c r="A2096" t="s">
        <v>7980</v>
      </c>
      <c r="B2096" t="s">
        <v>7782</v>
      </c>
    </row>
    <row r="2097" spans="1:2">
      <c r="A2097" t="s">
        <v>2473</v>
      </c>
      <c r="B2097" t="s">
        <v>7783</v>
      </c>
    </row>
    <row r="2098" spans="1:2">
      <c r="A2098" t="s">
        <v>2552</v>
      </c>
      <c r="B2098" t="s">
        <v>7784</v>
      </c>
    </row>
    <row r="2099" spans="1:2">
      <c r="A2099" t="s">
        <v>2537</v>
      </c>
      <c r="B2099" t="s">
        <v>7785</v>
      </c>
    </row>
    <row r="2100" spans="1:2">
      <c r="A2100" t="s">
        <v>2448</v>
      </c>
      <c r="B2100" t="s">
        <v>7786</v>
      </c>
    </row>
    <row r="2101" spans="1:2">
      <c r="A2101" t="s">
        <v>2456</v>
      </c>
      <c r="B2101" t="s">
        <v>7787</v>
      </c>
    </row>
    <row r="2102" spans="1:2">
      <c r="A2102" t="s">
        <v>2522</v>
      </c>
      <c r="B2102" t="s">
        <v>7788</v>
      </c>
    </row>
    <row r="2103" spans="1:2">
      <c r="A2103" t="s">
        <v>2502</v>
      </c>
      <c r="B2103" t="s">
        <v>7789</v>
      </c>
    </row>
    <row r="2104" spans="1:2">
      <c r="A2104" t="s">
        <v>2550</v>
      </c>
      <c r="B2104" t="s">
        <v>7790</v>
      </c>
    </row>
    <row r="2105" spans="1:2">
      <c r="A2105" t="s">
        <v>2529</v>
      </c>
      <c r="B2105" t="s">
        <v>7791</v>
      </c>
    </row>
    <row r="2106" spans="1:2">
      <c r="A2106" t="s">
        <v>2515</v>
      </c>
      <c r="B2106" t="s">
        <v>7792</v>
      </c>
    </row>
    <row r="2107" spans="1:2">
      <c r="A2107" t="s">
        <v>2436</v>
      </c>
      <c r="B2107" t="s">
        <v>7793</v>
      </c>
    </row>
    <row r="2108" spans="1:2">
      <c r="A2108" t="s">
        <v>2558</v>
      </c>
      <c r="B2108" t="s">
        <v>7794</v>
      </c>
    </row>
    <row r="2109" spans="1:2">
      <c r="A2109" t="s">
        <v>2556</v>
      </c>
      <c r="B2109" t="s">
        <v>7795</v>
      </c>
    </row>
    <row r="2110" spans="1:2">
      <c r="A2110" t="s">
        <v>2471</v>
      </c>
      <c r="B2110" t="s">
        <v>7796</v>
      </c>
    </row>
    <row r="2111" spans="1:2">
      <c r="A2111" t="s">
        <v>732</v>
      </c>
      <c r="B2111" t="s">
        <v>7797</v>
      </c>
    </row>
    <row r="2112" spans="1:2">
      <c r="A2112" t="s">
        <v>2539</v>
      </c>
      <c r="B2112" t="s">
        <v>7798</v>
      </c>
    </row>
    <row r="2113" spans="1:2">
      <c r="A2113" t="s">
        <v>2527</v>
      </c>
      <c r="B2113" t="s">
        <v>7799</v>
      </c>
    </row>
    <row r="2114" spans="1:2">
      <c r="A2114" t="s">
        <v>2510</v>
      </c>
      <c r="B2114" t="s">
        <v>7800</v>
      </c>
    </row>
    <row r="2115" spans="1:2">
      <c r="A2115" t="s">
        <v>2765</v>
      </c>
      <c r="B2115" t="s">
        <v>7801</v>
      </c>
    </row>
    <row r="2116" spans="1:2">
      <c r="A2116" t="s">
        <v>2491</v>
      </c>
      <c r="B2116" t="s">
        <v>7802</v>
      </c>
    </row>
    <row r="2117" spans="1:2">
      <c r="A2117" t="s">
        <v>2444</v>
      </c>
      <c r="B2117" t="s">
        <v>7803</v>
      </c>
    </row>
    <row r="2118" spans="1:2">
      <c r="A2118" t="s">
        <v>2485</v>
      </c>
      <c r="B2118" t="s">
        <v>7804</v>
      </c>
    </row>
    <row r="2119" spans="1:2">
      <c r="A2119" t="s">
        <v>2481</v>
      </c>
      <c r="B2119" t="s">
        <v>7805</v>
      </c>
    </row>
    <row r="2120" spans="1:2">
      <c r="A2120" t="s">
        <v>7806</v>
      </c>
      <c r="B2120" t="s">
        <v>7807</v>
      </c>
    </row>
    <row r="2121" spans="1:2">
      <c r="A2121" t="s">
        <v>2489</v>
      </c>
      <c r="B2121" t="s">
        <v>7808</v>
      </c>
    </row>
    <row r="2122" spans="1:2">
      <c r="A2122" t="s">
        <v>2487</v>
      </c>
      <c r="B2122" t="s">
        <v>7809</v>
      </c>
    </row>
    <row r="2123" spans="1:2">
      <c r="A2123" t="s">
        <v>489</v>
      </c>
      <c r="B2123" t="s">
        <v>7810</v>
      </c>
    </row>
    <row r="2124" spans="1:2">
      <c r="A2124" t="s">
        <v>381</v>
      </c>
      <c r="B2124" t="s">
        <v>7811</v>
      </c>
    </row>
    <row r="2125" spans="1:2">
      <c r="A2125" t="s">
        <v>505</v>
      </c>
      <c r="B2125" t="s">
        <v>7812</v>
      </c>
    </row>
    <row r="2126" spans="1:2">
      <c r="A2126" t="s">
        <v>569</v>
      </c>
      <c r="B2126" t="s">
        <v>7813</v>
      </c>
    </row>
    <row r="2127" spans="1:2">
      <c r="A2127" t="s">
        <v>700</v>
      </c>
      <c r="B2127" t="s">
        <v>7814</v>
      </c>
    </row>
    <row r="2128" spans="1:2">
      <c r="A2128" t="s">
        <v>480</v>
      </c>
      <c r="B2128" t="s">
        <v>7815</v>
      </c>
    </row>
    <row r="2129" spans="1:2">
      <c r="A2129" t="s">
        <v>522</v>
      </c>
      <c r="B2129" t="s">
        <v>7816</v>
      </c>
    </row>
    <row r="2130" spans="1:2">
      <c r="A2130" t="s">
        <v>368</v>
      </c>
      <c r="B2130" t="s">
        <v>7817</v>
      </c>
    </row>
    <row r="2131" spans="1:2">
      <c r="A2131" t="s">
        <v>206</v>
      </c>
      <c r="B2131" t="s">
        <v>7818</v>
      </c>
    </row>
    <row r="2132" spans="1:2">
      <c r="A2132" t="s">
        <v>219</v>
      </c>
      <c r="B2132" t="s">
        <v>7819</v>
      </c>
    </row>
    <row r="2133" spans="1:2">
      <c r="A2133" t="s">
        <v>507</v>
      </c>
      <c r="B2133" t="s">
        <v>7820</v>
      </c>
    </row>
    <row r="2134" spans="1:2">
      <c r="A2134" t="s">
        <v>478</v>
      </c>
      <c r="B2134" t="s">
        <v>7821</v>
      </c>
    </row>
    <row r="2135" spans="1:2">
      <c r="A2135" t="s">
        <v>680</v>
      </c>
      <c r="B2135" t="s">
        <v>7822</v>
      </c>
    </row>
    <row r="2136" spans="1:2">
      <c r="A2136" t="s">
        <v>433</v>
      </c>
      <c r="B2136" t="s">
        <v>7823</v>
      </c>
    </row>
    <row r="2137" spans="1:2">
      <c r="A2137" t="s">
        <v>670</v>
      </c>
      <c r="B2137" t="s">
        <v>7824</v>
      </c>
    </row>
    <row r="2138" spans="1:2">
      <c r="A2138" t="s">
        <v>486</v>
      </c>
      <c r="B2138" t="s">
        <v>7825</v>
      </c>
    </row>
    <row r="2139" spans="1:2">
      <c r="A2139" t="s">
        <v>362</v>
      </c>
      <c r="B2139" t="s">
        <v>7826</v>
      </c>
    </row>
    <row r="2140" spans="1:2">
      <c r="A2140" t="s">
        <v>474</v>
      </c>
      <c r="B2140" t="s">
        <v>7827</v>
      </c>
    </row>
    <row r="2141" spans="1:2">
      <c r="A2141" t="s">
        <v>518</v>
      </c>
      <c r="B2141" t="s">
        <v>7828</v>
      </c>
    </row>
    <row r="2142" spans="1:2">
      <c r="A2142" t="s">
        <v>282</v>
      </c>
      <c r="B2142" t="s">
        <v>7829</v>
      </c>
    </row>
    <row r="2143" spans="1:2">
      <c r="A2143" t="s">
        <v>539</v>
      </c>
      <c r="B2143" t="s">
        <v>7830</v>
      </c>
    </row>
    <row r="2144" spans="1:2">
      <c r="A2144" t="s">
        <v>371</v>
      </c>
      <c r="B2144" t="s">
        <v>7831</v>
      </c>
    </row>
    <row r="2145" spans="1:2">
      <c r="A2145" t="s">
        <v>151</v>
      </c>
      <c r="B2145" t="s">
        <v>7832</v>
      </c>
    </row>
    <row r="2146" spans="1:2">
      <c r="A2146" t="s">
        <v>464</v>
      </c>
      <c r="B2146" t="s">
        <v>7833</v>
      </c>
    </row>
    <row r="2147" spans="1:2">
      <c r="A2147" t="s">
        <v>456</v>
      </c>
      <c r="B2147" t="s">
        <v>7834</v>
      </c>
    </row>
    <row r="2148" spans="1:2">
      <c r="A2148" t="s">
        <v>702</v>
      </c>
      <c r="B2148" t="s">
        <v>7835</v>
      </c>
    </row>
    <row r="2149" spans="1:2">
      <c r="A2149" t="s">
        <v>172</v>
      </c>
      <c r="B2149" t="s">
        <v>7836</v>
      </c>
    </row>
    <row r="2150" spans="1:2">
      <c r="A2150" t="s">
        <v>181</v>
      </c>
      <c r="B2150" t="s">
        <v>7837</v>
      </c>
    </row>
    <row r="2151" spans="1:2">
      <c r="A2151" t="s">
        <v>466</v>
      </c>
      <c r="B2151" t="s">
        <v>7838</v>
      </c>
    </row>
    <row r="2152" spans="1:2">
      <c r="A2152" t="s">
        <v>229</v>
      </c>
      <c r="B2152" t="s">
        <v>7839</v>
      </c>
    </row>
    <row r="2153" spans="1:2">
      <c r="A2153" t="s">
        <v>499</v>
      </c>
      <c r="B2153" t="s">
        <v>7840</v>
      </c>
    </row>
    <row r="2154" spans="1:2">
      <c r="A2154" t="s">
        <v>213</v>
      </c>
      <c r="B2154" t="s">
        <v>7841</v>
      </c>
    </row>
    <row r="2155" spans="1:2">
      <c r="A2155" t="s">
        <v>379</v>
      </c>
      <c r="B2155" t="s">
        <v>7842</v>
      </c>
    </row>
    <row r="2156" spans="1:2">
      <c r="A2156" t="s">
        <v>419</v>
      </c>
      <c r="B2156" t="s">
        <v>7843</v>
      </c>
    </row>
    <row r="2157" spans="1:2">
      <c r="A2157" t="s">
        <v>189</v>
      </c>
      <c r="B2157" t="s">
        <v>7844</v>
      </c>
    </row>
    <row r="2158" spans="1:2">
      <c r="A2158" t="s">
        <v>224</v>
      </c>
      <c r="B2158" t="s">
        <v>7845</v>
      </c>
    </row>
    <row r="2159" spans="1:2">
      <c r="A2159" t="s">
        <v>664</v>
      </c>
      <c r="B2159" t="s">
        <v>7846</v>
      </c>
    </row>
    <row r="2160" spans="1:2">
      <c r="A2160" t="s">
        <v>458</v>
      </c>
      <c r="B2160" t="s">
        <v>7847</v>
      </c>
    </row>
    <row r="2161" spans="1:2">
      <c r="A2161" t="s">
        <v>492</v>
      </c>
      <c r="B2161" t="s">
        <v>7848</v>
      </c>
    </row>
    <row r="2162" spans="1:2">
      <c r="A2162" t="s">
        <v>444</v>
      </c>
      <c r="B2162" t="s">
        <v>7849</v>
      </c>
    </row>
    <row r="2163" spans="1:2">
      <c r="A2163" t="s">
        <v>376</v>
      </c>
      <c r="B2163" t="s">
        <v>7850</v>
      </c>
    </row>
    <row r="2164" spans="1:2">
      <c r="A2164" t="s">
        <v>495</v>
      </c>
      <c r="B2164" t="s">
        <v>7851</v>
      </c>
    </row>
    <row r="2165" spans="1:2">
      <c r="A2165" t="s">
        <v>484</v>
      </c>
      <c r="B2165" t="s">
        <v>7852</v>
      </c>
    </row>
    <row r="2166" spans="1:2">
      <c r="A2166" t="s">
        <v>353</v>
      </c>
      <c r="B2166" t="s">
        <v>7853</v>
      </c>
    </row>
    <row r="2167" spans="1:2">
      <c r="A2167" t="s">
        <v>682</v>
      </c>
      <c r="B2167" t="s">
        <v>7854</v>
      </c>
    </row>
    <row r="2168" spans="1:2">
      <c r="A2168" t="s">
        <v>515</v>
      </c>
      <c r="B2168" t="s">
        <v>7855</v>
      </c>
    </row>
    <row r="2169" spans="1:2">
      <c r="A2169" t="s">
        <v>512</v>
      </c>
      <c r="B2169" t="s">
        <v>7856</v>
      </c>
    </row>
    <row r="2170" spans="1:2">
      <c r="A2170" t="s">
        <v>155</v>
      </c>
      <c r="B2170" t="s">
        <v>7857</v>
      </c>
    </row>
    <row r="2171" spans="1:2">
      <c r="A2171" t="s">
        <v>559</v>
      </c>
      <c r="B2171" t="s">
        <v>7858</v>
      </c>
    </row>
    <row r="2172" spans="1:2">
      <c r="A2172" t="s">
        <v>677</v>
      </c>
      <c r="B2172" t="s">
        <v>7859</v>
      </c>
    </row>
    <row r="2173" spans="1:2">
      <c r="A2173" t="s">
        <v>262</v>
      </c>
      <c r="B2173" t="s">
        <v>7860</v>
      </c>
    </row>
    <row r="2174" spans="1:2">
      <c r="A2174" t="s">
        <v>692</v>
      </c>
      <c r="B2174" t="s">
        <v>7861</v>
      </c>
    </row>
    <row r="2175" spans="1:2">
      <c r="A2175" t="s">
        <v>387</v>
      </c>
      <c r="B2175" t="s">
        <v>7862</v>
      </c>
    </row>
    <row r="2176" spans="1:2">
      <c r="A2176" t="s">
        <v>556</v>
      </c>
      <c r="B2176" t="s">
        <v>7863</v>
      </c>
    </row>
    <row r="2177" spans="1:2">
      <c r="A2177" t="s">
        <v>279</v>
      </c>
      <c r="B2177" t="s">
        <v>7864</v>
      </c>
    </row>
    <row r="2178" spans="1:2">
      <c r="A2178" t="s">
        <v>359</v>
      </c>
      <c r="B2178" t="s">
        <v>7865</v>
      </c>
    </row>
    <row r="2179" spans="1:2">
      <c r="A2179" t="s">
        <v>403</v>
      </c>
      <c r="B2179" t="s">
        <v>7866</v>
      </c>
    </row>
    <row r="2180" spans="1:2">
      <c r="A2180" t="s">
        <v>685</v>
      </c>
      <c r="B2180" t="s">
        <v>7867</v>
      </c>
    </row>
    <row r="2181" spans="1:2">
      <c r="A2181" t="s">
        <v>439</v>
      </c>
      <c r="B2181" t="s">
        <v>7868</v>
      </c>
    </row>
    <row r="2182" spans="1:2">
      <c r="A2182" t="s">
        <v>542</v>
      </c>
      <c r="B2182" t="s">
        <v>7869</v>
      </c>
    </row>
    <row r="2183" spans="1:2">
      <c r="A2183" t="s">
        <v>553</v>
      </c>
      <c r="B2183" t="s">
        <v>7870</v>
      </c>
    </row>
    <row r="2184" spans="1:2">
      <c r="A2184" t="s">
        <v>695</v>
      </c>
      <c r="B2184" t="s">
        <v>7871</v>
      </c>
    </row>
    <row r="2185" spans="1:2">
      <c r="A2185" t="s">
        <v>185</v>
      </c>
      <c r="B2185" t="s">
        <v>7872</v>
      </c>
    </row>
    <row r="2186" spans="1:2">
      <c r="A2186" t="s">
        <v>567</v>
      </c>
      <c r="B2186" t="s">
        <v>7873</v>
      </c>
    </row>
    <row r="2187" spans="1:2">
      <c r="A2187" t="s">
        <v>394</v>
      </c>
      <c r="B2187" t="s">
        <v>7874</v>
      </c>
    </row>
    <row r="2188" spans="1:2">
      <c r="A2188" t="s">
        <v>167</v>
      </c>
      <c r="B2188" t="s">
        <v>7875</v>
      </c>
    </row>
    <row r="2189" spans="1:2">
      <c r="A2189" t="s">
        <v>528</v>
      </c>
      <c r="B2189" t="s">
        <v>7876</v>
      </c>
    </row>
    <row r="2190" spans="1:2">
      <c r="A2190" t="s">
        <v>531</v>
      </c>
      <c r="B2190" t="s">
        <v>7877</v>
      </c>
    </row>
    <row r="2191" spans="1:2">
      <c r="A2191" t="s">
        <v>276</v>
      </c>
      <c r="B2191" t="s">
        <v>7878</v>
      </c>
    </row>
    <row r="2192" spans="1:2">
      <c r="A2192" t="s">
        <v>673</v>
      </c>
      <c r="B2192" t="s">
        <v>7879</v>
      </c>
    </row>
    <row r="2193" spans="1:2">
      <c r="A2193" t="s">
        <v>365</v>
      </c>
      <c r="B2193" t="s">
        <v>7880</v>
      </c>
    </row>
    <row r="2194" spans="1:2">
      <c r="A2194" t="s">
        <v>476</v>
      </c>
      <c r="B2194" t="s">
        <v>7881</v>
      </c>
    </row>
    <row r="2195" spans="1:2">
      <c r="A2195" t="s">
        <v>471</v>
      </c>
      <c r="B2195" t="s">
        <v>7882</v>
      </c>
    </row>
    <row r="2196" spans="1:2">
      <c r="A2196" t="s">
        <v>510</v>
      </c>
      <c r="B2196" t="s">
        <v>7883</v>
      </c>
    </row>
    <row r="2197" spans="1:2">
      <c r="A2197" t="s">
        <v>374</v>
      </c>
      <c r="B2197" t="s">
        <v>7884</v>
      </c>
    </row>
    <row r="2198" spans="1:2">
      <c r="A2198" t="s">
        <v>161</v>
      </c>
      <c r="B2198" t="s">
        <v>7885</v>
      </c>
    </row>
    <row r="2199" spans="1:2">
      <c r="A2199" t="s">
        <v>667</v>
      </c>
      <c r="B2199" t="s">
        <v>7886</v>
      </c>
    </row>
    <row r="2200" spans="1:2">
      <c r="A2200" t="s">
        <v>201</v>
      </c>
      <c r="B2200" t="s">
        <v>7887</v>
      </c>
    </row>
    <row r="2201" spans="1:2">
      <c r="A2201" t="s">
        <v>391</v>
      </c>
      <c r="B2201" t="s">
        <v>7888</v>
      </c>
    </row>
    <row r="2202" spans="1:2">
      <c r="A2202" t="s">
        <v>462</v>
      </c>
      <c r="B2202" t="s">
        <v>7889</v>
      </c>
    </row>
    <row r="2203" spans="1:2">
      <c r="A2203" t="s">
        <v>563</v>
      </c>
      <c r="B2203" t="s">
        <v>7890</v>
      </c>
    </row>
    <row r="2204" spans="1:2">
      <c r="A2204" t="s">
        <v>524</v>
      </c>
      <c r="B2204" t="s">
        <v>7891</v>
      </c>
    </row>
    <row r="2205" spans="1:2">
      <c r="A2205" t="s">
        <v>272</v>
      </c>
      <c r="B2205" t="s">
        <v>7892</v>
      </c>
    </row>
    <row r="2206" spans="1:2">
      <c r="A2206" t="s">
        <v>526</v>
      </c>
      <c r="B2206" t="s">
        <v>7893</v>
      </c>
    </row>
    <row r="2207" spans="1:2">
      <c r="A2207" t="s">
        <v>453</v>
      </c>
      <c r="B2207" t="s">
        <v>7894</v>
      </c>
    </row>
    <row r="2208" spans="1:2">
      <c r="A2208" t="s">
        <v>244</v>
      </c>
      <c r="B2208" t="s">
        <v>7895</v>
      </c>
    </row>
    <row r="2209" spans="1:2">
      <c r="A2209" t="s">
        <v>176</v>
      </c>
      <c r="B2209" t="s">
        <v>7896</v>
      </c>
    </row>
    <row r="2210" spans="1:2">
      <c r="A2210" t="s">
        <v>285</v>
      </c>
      <c r="B2210" t="s">
        <v>7897</v>
      </c>
    </row>
    <row r="2211" spans="1:2">
      <c r="A2211" t="s">
        <v>497</v>
      </c>
      <c r="B2211" t="s">
        <v>7898</v>
      </c>
    </row>
    <row r="2212" spans="1:2">
      <c r="A2212" t="s">
        <v>384</v>
      </c>
      <c r="B2212" t="s">
        <v>7899</v>
      </c>
    </row>
    <row r="2213" spans="1:2">
      <c r="A2213" t="s">
        <v>565</v>
      </c>
      <c r="B2213" t="s">
        <v>7900</v>
      </c>
    </row>
    <row r="2214" spans="1:2">
      <c r="A2214" t="s">
        <v>697</v>
      </c>
      <c r="B2214" t="s">
        <v>7901</v>
      </c>
    </row>
    <row r="2215" spans="1:2">
      <c r="A2215" t="s">
        <v>428</v>
      </c>
      <c r="B2215" t="s">
        <v>7902</v>
      </c>
    </row>
    <row r="2216" spans="1:2">
      <c r="A2216" t="s">
        <v>690</v>
      </c>
      <c r="B2216" t="s">
        <v>7903</v>
      </c>
    </row>
    <row r="2217" spans="1:2">
      <c r="A2217" t="s">
        <v>397</v>
      </c>
      <c r="B2217" t="s">
        <v>7904</v>
      </c>
    </row>
    <row r="2218" spans="1:2">
      <c r="A2218" t="s">
        <v>537</v>
      </c>
      <c r="B2218" t="s">
        <v>7905</v>
      </c>
    </row>
    <row r="2219" spans="1:2">
      <c r="A2219" t="s">
        <v>675</v>
      </c>
      <c r="B2219" t="s">
        <v>7906</v>
      </c>
    </row>
    <row r="2220" spans="1:2">
      <c r="A2220" t="s">
        <v>209</v>
      </c>
      <c r="B2220" t="s">
        <v>7907</v>
      </c>
    </row>
    <row r="2221" spans="1:2">
      <c r="A2221" t="s">
        <v>534</v>
      </c>
      <c r="B2221" t="s">
        <v>7908</v>
      </c>
    </row>
    <row r="2222" spans="1:2">
      <c r="A2222" t="s">
        <v>548</v>
      </c>
      <c r="B2222" t="s">
        <v>7909</v>
      </c>
    </row>
    <row r="2223" spans="1:2">
      <c r="A2223" t="s">
        <v>449</v>
      </c>
      <c r="B2223" t="s">
        <v>7910</v>
      </c>
    </row>
    <row r="2224" spans="1:2">
      <c r="A2224" t="s">
        <v>545</v>
      </c>
      <c r="B2224" t="s">
        <v>7911</v>
      </c>
    </row>
    <row r="2225" spans="1:2">
      <c r="A2225" t="s">
        <v>468</v>
      </c>
      <c r="B2225" t="s">
        <v>7912</v>
      </c>
    </row>
    <row r="2226" spans="1:2">
      <c r="A2226" t="s">
        <v>688</v>
      </c>
      <c r="B2226" t="s">
        <v>7913</v>
      </c>
    </row>
    <row r="2227" spans="1:2">
      <c r="A2227" t="s">
        <v>253</v>
      </c>
      <c r="B2227" t="s">
        <v>7914</v>
      </c>
    </row>
    <row r="2228" spans="1:2">
      <c r="A2228" t="s">
        <v>234</v>
      </c>
      <c r="B2228" t="s">
        <v>7915</v>
      </c>
    </row>
    <row r="2229" spans="1:2">
      <c r="A2229" t="s">
        <v>502</v>
      </c>
      <c r="B2229" t="s">
        <v>7916</v>
      </c>
    </row>
    <row r="2230" spans="1:2">
      <c r="A2230" t="s">
        <v>356</v>
      </c>
      <c r="B2230" t="s">
        <v>7917</v>
      </c>
    </row>
    <row r="2231" spans="1:2">
      <c r="A2231" t="s">
        <v>257</v>
      </c>
      <c r="B2231" t="s">
        <v>7918</v>
      </c>
    </row>
    <row r="2232" spans="1:2">
      <c r="A2232" t="s">
        <v>520</v>
      </c>
      <c r="B2232" t="s">
        <v>7919</v>
      </c>
    </row>
    <row r="2233" spans="1:2">
      <c r="A2233" t="s">
        <v>246</v>
      </c>
      <c r="B2233" t="s">
        <v>7920</v>
      </c>
    </row>
    <row r="2234" spans="1:2">
      <c r="A2234" t="s">
        <v>400</v>
      </c>
      <c r="B2234" t="s">
        <v>7921</v>
      </c>
    </row>
    <row r="2235" spans="1:2">
      <c r="A2235" t="s">
        <v>612</v>
      </c>
      <c r="B2235" t="s">
        <v>7922</v>
      </c>
    </row>
    <row r="2236" spans="1:2">
      <c r="A2236" t="s">
        <v>596</v>
      </c>
      <c r="B2236" t="s">
        <v>7923</v>
      </c>
    </row>
    <row r="2237" spans="1:2">
      <c r="A2237" t="s">
        <v>601</v>
      </c>
      <c r="B2237" t="s">
        <v>7924</v>
      </c>
    </row>
    <row r="2238" spans="1:2">
      <c r="A2238" t="s">
        <v>575</v>
      </c>
      <c r="B2238" t="s">
        <v>7925</v>
      </c>
    </row>
    <row r="2239" spans="1:2">
      <c r="A2239" t="s">
        <v>343</v>
      </c>
      <c r="B2239" t="s">
        <v>7926</v>
      </c>
    </row>
    <row r="2240" spans="1:2">
      <c r="A2240" t="s">
        <v>588</v>
      </c>
      <c r="B2240" t="s">
        <v>7927</v>
      </c>
    </row>
    <row r="2241" spans="1:2">
      <c r="A2241" t="s">
        <v>582</v>
      </c>
      <c r="B2241" t="s">
        <v>7928</v>
      </c>
    </row>
    <row r="2242" spans="1:2">
      <c r="A2242" t="s">
        <v>431</v>
      </c>
      <c r="B2242" t="s">
        <v>7929</v>
      </c>
    </row>
    <row r="2243" spans="1:2">
      <c r="A2243" t="s">
        <v>610</v>
      </c>
      <c r="B2243" t="s">
        <v>7930</v>
      </c>
    </row>
    <row r="2244" spans="1:2">
      <c r="A2244" t="s">
        <v>288</v>
      </c>
      <c r="B2244" t="s">
        <v>7931</v>
      </c>
    </row>
    <row r="2245" spans="1:2">
      <c r="A2245" t="s">
        <v>349</v>
      </c>
      <c r="B2245" t="s">
        <v>7932</v>
      </c>
    </row>
    <row r="2246" spans="1:2">
      <c r="A2246" t="s">
        <v>416</v>
      </c>
      <c r="B2246" t="s">
        <v>7933</v>
      </c>
    </row>
    <row r="2247" spans="1:2">
      <c r="A2247" t="s">
        <v>304</v>
      </c>
      <c r="B2247" t="s">
        <v>7934</v>
      </c>
    </row>
    <row r="2248" spans="1:2">
      <c r="A2248" t="s">
        <v>313</v>
      </c>
      <c r="B2248" t="s">
        <v>7935</v>
      </c>
    </row>
    <row r="2249" spans="1:2">
      <c r="A2249" t="s">
        <v>617</v>
      </c>
      <c r="B2249" t="s">
        <v>7936</v>
      </c>
    </row>
    <row r="2250" spans="1:2">
      <c r="A2250" t="s">
        <v>425</v>
      </c>
      <c r="B2250" t="s">
        <v>7937</v>
      </c>
    </row>
    <row r="2251" spans="1:2">
      <c r="A2251" t="s">
        <v>338</v>
      </c>
      <c r="B2251" t="s">
        <v>7938</v>
      </c>
    </row>
    <row r="2252" spans="1:2">
      <c r="A2252" t="s">
        <v>412</v>
      </c>
      <c r="B2252" t="s">
        <v>7939</v>
      </c>
    </row>
    <row r="2253" spans="1:2">
      <c r="A2253" t="s">
        <v>460</v>
      </c>
      <c r="B2253" t="s">
        <v>7940</v>
      </c>
    </row>
    <row r="2254" spans="1:2">
      <c r="A2254" t="s">
        <v>325</v>
      </c>
      <c r="B2254" t="s">
        <v>7941</v>
      </c>
    </row>
    <row r="2255" spans="1:2">
      <c r="A2255" t="s">
        <v>299</v>
      </c>
      <c r="B2255" t="s">
        <v>7942</v>
      </c>
    </row>
    <row r="2256" spans="1:2">
      <c r="A2256" t="s">
        <v>320</v>
      </c>
      <c r="B2256" t="s">
        <v>7943</v>
      </c>
    </row>
    <row r="2257" spans="1:2">
      <c r="A2257" t="s">
        <v>333</v>
      </c>
      <c r="B2257" t="s">
        <v>7944</v>
      </c>
    </row>
    <row r="2258" spans="1:2">
      <c r="A2258" t="s">
        <v>584</v>
      </c>
      <c r="B2258" t="s">
        <v>7945</v>
      </c>
    </row>
    <row r="2259" spans="1:2">
      <c r="A2259" t="s">
        <v>598</v>
      </c>
      <c r="B2259" t="s">
        <v>7946</v>
      </c>
    </row>
    <row r="2260" spans="1:2">
      <c r="A2260" t="s">
        <v>294</v>
      </c>
      <c r="B2260" t="s">
        <v>7947</v>
      </c>
    </row>
    <row r="2261" spans="1:2">
      <c r="A2261" t="s">
        <v>345</v>
      </c>
      <c r="B2261" t="s">
        <v>7948</v>
      </c>
    </row>
    <row r="2262" spans="1:2">
      <c r="A2262" t="s">
        <v>446</v>
      </c>
      <c r="B2262" t="s">
        <v>7949</v>
      </c>
    </row>
    <row r="2263" spans="1:2">
      <c r="A2263" t="s">
        <v>405</v>
      </c>
      <c r="B2263" t="s">
        <v>7950</v>
      </c>
    </row>
    <row r="2264" spans="1:2">
      <c r="A2264" t="s">
        <v>341</v>
      </c>
      <c r="B2264" t="s">
        <v>7951</v>
      </c>
    </row>
    <row r="2265" spans="1:2">
      <c r="A2265" t="s">
        <v>409</v>
      </c>
      <c r="B2265" t="s">
        <v>7952</v>
      </c>
    </row>
    <row r="2266" spans="1:2">
      <c r="A2266" t="s">
        <v>436</v>
      </c>
      <c r="B2266" t="s">
        <v>7953</v>
      </c>
    </row>
    <row r="2267" spans="1:2">
      <c r="A2267" t="s">
        <v>238</v>
      </c>
      <c r="B2267" t="s">
        <v>7954</v>
      </c>
    </row>
    <row r="2268" spans="1:2">
      <c r="A2268" t="s">
        <v>267</v>
      </c>
      <c r="B2268" t="s">
        <v>7955</v>
      </c>
    </row>
    <row r="2269" spans="1:2">
      <c r="A2269" t="s">
        <v>579</v>
      </c>
      <c r="B2269" t="s">
        <v>7956</v>
      </c>
    </row>
    <row r="2270" spans="1:2">
      <c r="A2270" t="s">
        <v>328</v>
      </c>
      <c r="B2270" t="s">
        <v>7957</v>
      </c>
    </row>
    <row r="2271" spans="1:2">
      <c r="A2271" t="s">
        <v>607</v>
      </c>
      <c r="B2271" t="s">
        <v>7958</v>
      </c>
    </row>
    <row r="2272" spans="1:2">
      <c r="A2272" t="s">
        <v>614</v>
      </c>
      <c r="B2272" t="s">
        <v>7959</v>
      </c>
    </row>
    <row r="2273" spans="1:2">
      <c r="A2273" t="s">
        <v>593</v>
      </c>
      <c r="B2273" t="s">
        <v>7960</v>
      </c>
    </row>
    <row r="2274" spans="1:2">
      <c r="A2274" t="s">
        <v>572</v>
      </c>
      <c r="B2274" t="s">
        <v>7961</v>
      </c>
    </row>
    <row r="2275" spans="1:2">
      <c r="A2275" t="s">
        <v>250</v>
      </c>
      <c r="B2275" t="s">
        <v>7962</v>
      </c>
    </row>
    <row r="2276" spans="1:2">
      <c r="A2276" t="s">
        <v>620</v>
      </c>
      <c r="B2276" t="s">
        <v>7963</v>
      </c>
    </row>
    <row r="2277" spans="1:2">
      <c r="A2277" t="s">
        <v>307</v>
      </c>
      <c r="B2277" t="s">
        <v>7964</v>
      </c>
    </row>
    <row r="2278" spans="1:2">
      <c r="A2278" t="s">
        <v>422</v>
      </c>
      <c r="B2278" t="s">
        <v>7965</v>
      </c>
    </row>
    <row r="2279" spans="1:2">
      <c r="A2279" t="s">
        <v>316</v>
      </c>
      <c r="B2279" t="s">
        <v>7966</v>
      </c>
    </row>
    <row r="2280" spans="1:2">
      <c r="A2280" t="s">
        <v>4254</v>
      </c>
      <c r="B2280" t="s">
        <v>7967</v>
      </c>
    </row>
    <row r="2281" spans="1:2">
      <c r="A2281" t="s">
        <v>4247</v>
      </c>
      <c r="B2281" t="s">
        <v>6160</v>
      </c>
    </row>
    <row r="2282" spans="1:2">
      <c r="A2282" t="s">
        <v>4232</v>
      </c>
      <c r="B2282" t="s">
        <v>7968</v>
      </c>
    </row>
    <row r="2283" spans="1:2">
      <c r="A2283" t="s">
        <v>4236</v>
      </c>
      <c r="B2283" t="s">
        <v>7969</v>
      </c>
    </row>
    <row r="2284" spans="1:2">
      <c r="A2284" t="s">
        <v>4227</v>
      </c>
      <c r="B2284" t="s">
        <v>7970</v>
      </c>
    </row>
    <row r="2285" spans="1:2">
      <c r="A2285" t="s">
        <v>4256</v>
      </c>
      <c r="B2285" t="s">
        <v>7971</v>
      </c>
    </row>
    <row r="2286" spans="1:2">
      <c r="A2286" t="s">
        <v>4245</v>
      </c>
      <c r="B2286" t="s">
        <v>7972</v>
      </c>
    </row>
    <row r="2287" spans="1:2">
      <c r="A2287" t="s">
        <v>4239</v>
      </c>
      <c r="B2287" t="s">
        <v>7973</v>
      </c>
    </row>
    <row r="2288" spans="1:2">
      <c r="A2288" t="s">
        <v>4251</v>
      </c>
      <c r="B2288" t="s">
        <v>7974</v>
      </c>
    </row>
    <row r="2289" spans="1:2">
      <c r="A2289" t="s">
        <v>4234</v>
      </c>
      <c r="B2289" t="s">
        <v>7975</v>
      </c>
    </row>
    <row r="2290" spans="1:2">
      <c r="A2290" t="s">
        <v>4241</v>
      </c>
      <c r="B2290" t="s">
        <v>7976</v>
      </c>
    </row>
    <row r="2291" spans="1:2">
      <c r="A2291" t="s">
        <v>7977</v>
      </c>
      <c r="B2291" t="s">
        <v>7978</v>
      </c>
    </row>
  </sheetData>
  <phoneticPr fontId="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06608-5C1A-4941-AC0C-3B986824E573}">
  <dimension ref="A1:S21"/>
  <sheetViews>
    <sheetView workbookViewId="0">
      <selection activeCell="A22" sqref="A22"/>
    </sheetView>
  </sheetViews>
  <sheetFormatPr defaultRowHeight="13.5"/>
  <cols>
    <col min="1" max="1" width="9" style="25"/>
    <col min="2" max="16384" width="9" style="26"/>
  </cols>
  <sheetData>
    <row r="1" spans="1:19">
      <c r="A1" s="25" t="s">
        <v>5681</v>
      </c>
      <c r="B1" s="25"/>
      <c r="C1" s="25"/>
      <c r="D1" s="25"/>
      <c r="E1" s="25"/>
      <c r="F1" s="25"/>
      <c r="G1" s="25"/>
      <c r="H1" s="25"/>
      <c r="I1" s="25"/>
      <c r="J1" s="25"/>
      <c r="K1" s="25"/>
      <c r="L1" s="25"/>
      <c r="M1" s="25"/>
      <c r="N1" s="25"/>
      <c r="O1" s="25"/>
      <c r="P1" s="25"/>
      <c r="Q1" s="25"/>
      <c r="R1" s="25"/>
      <c r="S1" s="25"/>
    </row>
    <row r="2" spans="1:19">
      <c r="A2" s="25" t="s">
        <v>5683</v>
      </c>
      <c r="B2" s="25"/>
      <c r="C2" s="25"/>
      <c r="D2" s="25"/>
      <c r="E2" s="25"/>
      <c r="F2" s="25"/>
      <c r="G2" s="25"/>
      <c r="H2" s="25"/>
      <c r="I2" s="25"/>
      <c r="J2" s="25"/>
      <c r="K2" s="25"/>
      <c r="L2" s="25"/>
      <c r="M2" s="25"/>
      <c r="N2" s="25"/>
      <c r="O2" s="25"/>
      <c r="P2" s="25"/>
      <c r="Q2" s="25"/>
      <c r="R2" s="25"/>
      <c r="S2" s="25"/>
    </row>
    <row r="3" spans="1:19">
      <c r="B3" s="25"/>
      <c r="C3" s="25"/>
      <c r="D3" s="25"/>
      <c r="E3" s="25"/>
      <c r="F3" s="25"/>
      <c r="G3" s="25"/>
      <c r="H3" s="25"/>
      <c r="I3" s="25"/>
      <c r="J3" s="25"/>
      <c r="K3" s="25"/>
      <c r="L3" s="25"/>
      <c r="M3" s="25"/>
      <c r="N3" s="25"/>
      <c r="O3" s="25"/>
      <c r="P3" s="25"/>
      <c r="Q3" s="25"/>
      <c r="R3" s="25"/>
      <c r="S3" s="25"/>
    </row>
    <row r="4" spans="1:19">
      <c r="A4" s="25" t="s">
        <v>5028</v>
      </c>
      <c r="B4" s="25"/>
      <c r="C4" s="25"/>
      <c r="D4" s="25"/>
      <c r="E4" s="25"/>
      <c r="F4" s="25"/>
      <c r="G4" s="25"/>
      <c r="H4" s="25"/>
      <c r="I4" s="25"/>
      <c r="J4" s="25"/>
      <c r="K4" s="25"/>
      <c r="L4" s="25"/>
      <c r="M4" s="25"/>
      <c r="N4" s="25"/>
      <c r="O4" s="25"/>
      <c r="P4" s="25"/>
      <c r="Q4" s="25"/>
      <c r="R4" s="25"/>
      <c r="S4" s="25"/>
    </row>
    <row r="5" spans="1:19">
      <c r="A5" s="25" t="s">
        <v>5483</v>
      </c>
      <c r="B5" s="25"/>
      <c r="C5" s="25"/>
      <c r="D5" s="25"/>
      <c r="E5" s="25"/>
      <c r="F5" s="25"/>
      <c r="G5" s="25"/>
      <c r="H5" s="25"/>
      <c r="I5" s="25"/>
      <c r="J5" s="25"/>
      <c r="K5" s="25"/>
      <c r="L5" s="25"/>
      <c r="M5" s="25"/>
      <c r="N5" s="25"/>
      <c r="O5" s="25"/>
      <c r="P5" s="25"/>
      <c r="Q5" s="25"/>
      <c r="R5" s="25"/>
      <c r="S5" s="25"/>
    </row>
    <row r="6" spans="1:19">
      <c r="B6" s="25"/>
      <c r="C6" s="25"/>
      <c r="D6" s="25"/>
      <c r="E6" s="25"/>
      <c r="F6" s="25"/>
      <c r="G6" s="25"/>
      <c r="H6" s="25"/>
      <c r="I6" s="25"/>
      <c r="J6" s="25"/>
      <c r="K6" s="25"/>
      <c r="L6" s="25"/>
      <c r="M6" s="25"/>
      <c r="N6" s="25"/>
      <c r="O6" s="25"/>
      <c r="P6" s="25"/>
      <c r="Q6" s="25"/>
      <c r="R6" s="25"/>
      <c r="S6" s="25"/>
    </row>
    <row r="7" spans="1:19">
      <c r="A7" s="25" t="s">
        <v>5684</v>
      </c>
      <c r="B7" s="25"/>
      <c r="C7" s="25"/>
      <c r="D7" s="25"/>
      <c r="E7" s="25"/>
      <c r="F7" s="25"/>
      <c r="G7" s="25"/>
      <c r="H7" s="25"/>
      <c r="I7" s="25"/>
      <c r="J7" s="25"/>
      <c r="K7" s="25"/>
      <c r="L7" s="25"/>
      <c r="M7" s="25"/>
      <c r="N7" s="25"/>
      <c r="O7" s="25"/>
      <c r="P7" s="25"/>
      <c r="Q7" s="25"/>
      <c r="R7" s="25"/>
      <c r="S7" s="25"/>
    </row>
    <row r="8" spans="1:19">
      <c r="B8" s="25"/>
      <c r="C8" s="25"/>
      <c r="D8" s="25"/>
      <c r="E8" s="25"/>
      <c r="F8" s="25"/>
      <c r="G8" s="25"/>
      <c r="H8" s="25"/>
      <c r="I8" s="25"/>
      <c r="J8" s="25"/>
      <c r="K8" s="25"/>
      <c r="L8" s="25"/>
      <c r="M8" s="25"/>
      <c r="N8" s="25"/>
      <c r="O8" s="25"/>
      <c r="P8" s="25"/>
      <c r="Q8" s="25"/>
      <c r="R8" s="25"/>
      <c r="S8" s="25"/>
    </row>
    <row r="9" spans="1:19">
      <c r="A9" s="25" t="s">
        <v>5029</v>
      </c>
      <c r="B9" s="25"/>
      <c r="C9" s="25"/>
      <c r="D9" s="25"/>
      <c r="E9" s="25"/>
      <c r="F9" s="25"/>
      <c r="G9" s="25"/>
      <c r="H9" s="25"/>
      <c r="I9" s="25"/>
      <c r="J9" s="25"/>
      <c r="K9" s="25"/>
      <c r="L9" s="25"/>
      <c r="M9" s="25"/>
      <c r="N9" s="25"/>
      <c r="O9" s="25"/>
      <c r="P9" s="25"/>
      <c r="Q9" s="25"/>
      <c r="R9" s="25"/>
      <c r="S9" s="25"/>
    </row>
    <row r="10" spans="1:19">
      <c r="A10" s="25" t="s">
        <v>5030</v>
      </c>
      <c r="B10" s="25"/>
      <c r="C10" s="25"/>
      <c r="D10" s="25"/>
      <c r="E10" s="25"/>
      <c r="F10" s="25"/>
      <c r="G10" s="25"/>
      <c r="H10" s="25"/>
      <c r="I10" s="25"/>
      <c r="J10" s="25"/>
      <c r="K10" s="25"/>
      <c r="L10" s="25"/>
      <c r="M10" s="25"/>
      <c r="N10" s="25"/>
      <c r="O10" s="25"/>
      <c r="P10" s="25"/>
      <c r="Q10" s="25"/>
      <c r="R10" s="25"/>
      <c r="S10" s="25"/>
    </row>
    <row r="11" spans="1:19">
      <c r="A11" s="25" t="s">
        <v>5682</v>
      </c>
      <c r="B11" s="25"/>
      <c r="C11" s="25"/>
      <c r="D11" s="25"/>
      <c r="E11" s="25"/>
      <c r="F11" s="25"/>
      <c r="G11" s="25"/>
      <c r="H11" s="25"/>
      <c r="I11" s="25"/>
      <c r="J11" s="25"/>
      <c r="K11" s="25"/>
      <c r="L11" s="25"/>
      <c r="M11" s="25"/>
      <c r="N11" s="25"/>
      <c r="O11" s="25"/>
      <c r="P11" s="25"/>
      <c r="Q11" s="25"/>
      <c r="R11" s="25"/>
      <c r="S11" s="25"/>
    </row>
    <row r="12" spans="1:19">
      <c r="A12" s="25" t="s">
        <v>5685</v>
      </c>
      <c r="B12" s="25"/>
      <c r="C12" s="25"/>
      <c r="D12" s="25"/>
      <c r="E12" s="25"/>
      <c r="F12" s="25"/>
      <c r="G12" s="25"/>
      <c r="H12" s="25"/>
      <c r="I12" s="25"/>
      <c r="J12" s="25"/>
      <c r="K12" s="25"/>
      <c r="L12" s="25"/>
      <c r="M12" s="25"/>
      <c r="N12" s="25"/>
      <c r="O12" s="25"/>
      <c r="P12" s="25"/>
      <c r="Q12" s="25"/>
      <c r="R12" s="25"/>
      <c r="S12" s="25"/>
    </row>
    <row r="13" spans="1:19">
      <c r="B13" s="25"/>
      <c r="C13" s="25"/>
      <c r="D13" s="25"/>
      <c r="E13" s="25"/>
      <c r="F13" s="25"/>
      <c r="G13" s="25"/>
      <c r="H13" s="25"/>
      <c r="I13" s="25"/>
      <c r="J13" s="25"/>
      <c r="K13" s="25"/>
      <c r="L13" s="25"/>
      <c r="M13" s="25"/>
      <c r="N13" s="25"/>
      <c r="O13" s="25"/>
      <c r="P13" s="25"/>
      <c r="Q13" s="25"/>
      <c r="R13" s="25"/>
      <c r="S13" s="25"/>
    </row>
    <row r="14" spans="1:19">
      <c r="A14" s="25" t="s">
        <v>5031</v>
      </c>
      <c r="B14" s="25"/>
      <c r="C14" s="25"/>
      <c r="D14" s="25"/>
      <c r="E14" s="25"/>
      <c r="F14" s="25"/>
      <c r="G14" s="25"/>
      <c r="H14" s="25"/>
      <c r="I14" s="25"/>
      <c r="J14" s="25"/>
      <c r="K14" s="25"/>
      <c r="L14" s="25"/>
      <c r="M14" s="25"/>
      <c r="N14" s="25"/>
      <c r="O14" s="25"/>
      <c r="P14" s="25"/>
      <c r="Q14" s="25"/>
      <c r="R14" s="25"/>
      <c r="S14" s="25"/>
    </row>
    <row r="15" spans="1:19">
      <c r="B15" s="25"/>
      <c r="C15" s="25"/>
      <c r="D15" s="25"/>
      <c r="E15" s="25"/>
      <c r="F15" s="25"/>
      <c r="G15" s="25"/>
      <c r="H15" s="25"/>
      <c r="I15" s="25"/>
      <c r="J15" s="25"/>
      <c r="K15" s="25"/>
      <c r="L15" s="25"/>
      <c r="M15" s="25"/>
      <c r="N15" s="25"/>
      <c r="O15" s="25"/>
      <c r="P15" s="25"/>
      <c r="Q15" s="25"/>
      <c r="R15" s="25"/>
      <c r="S15" s="25"/>
    </row>
    <row r="16" spans="1:19">
      <c r="A16" s="25" t="s">
        <v>5686</v>
      </c>
      <c r="B16" s="25"/>
      <c r="C16" s="25"/>
      <c r="D16" s="25"/>
      <c r="E16" s="25"/>
      <c r="F16" s="25"/>
      <c r="G16" s="25"/>
      <c r="H16" s="25"/>
      <c r="I16" s="25"/>
      <c r="J16" s="25"/>
      <c r="K16" s="25"/>
      <c r="L16" s="25"/>
      <c r="M16" s="25"/>
      <c r="N16" s="25"/>
      <c r="O16" s="25"/>
      <c r="P16" s="25"/>
      <c r="Q16" s="25"/>
      <c r="R16" s="25"/>
      <c r="S16" s="25"/>
    </row>
    <row r="17" spans="1:19">
      <c r="A17" s="25" t="s">
        <v>7987</v>
      </c>
      <c r="B17" s="25"/>
      <c r="C17" s="25"/>
      <c r="D17" s="25"/>
      <c r="E17" s="25"/>
      <c r="F17" s="25"/>
      <c r="G17" s="25"/>
      <c r="H17" s="25"/>
      <c r="I17" s="25"/>
      <c r="J17" s="25"/>
      <c r="K17" s="25"/>
      <c r="L17" s="25"/>
      <c r="M17" s="25"/>
      <c r="N17" s="25"/>
      <c r="O17" s="25"/>
      <c r="P17" s="25"/>
      <c r="Q17" s="25"/>
      <c r="R17" s="25"/>
      <c r="S17" s="25"/>
    </row>
    <row r="18" spans="1:19">
      <c r="B18" s="25"/>
      <c r="C18" s="25"/>
      <c r="D18" s="25"/>
      <c r="E18" s="25"/>
      <c r="F18" s="25"/>
      <c r="G18" s="25"/>
      <c r="H18" s="25"/>
      <c r="I18" s="25"/>
      <c r="J18" s="25"/>
      <c r="K18" s="25"/>
      <c r="L18" s="25"/>
      <c r="M18" s="25"/>
      <c r="N18" s="25"/>
      <c r="O18" s="25"/>
      <c r="P18" s="25"/>
      <c r="Q18" s="25"/>
      <c r="R18" s="25"/>
      <c r="S18" s="25"/>
    </row>
    <row r="19" spans="1:19" ht="16.5">
      <c r="A19" s="25" t="s">
        <v>7998</v>
      </c>
      <c r="B19" s="25"/>
      <c r="C19" s="25"/>
      <c r="D19" s="25"/>
      <c r="E19" s="25"/>
      <c r="F19" s="25"/>
      <c r="G19" s="25"/>
      <c r="H19" s="25"/>
      <c r="I19" s="25"/>
      <c r="J19" s="25"/>
      <c r="K19" s="25"/>
      <c r="L19" s="25"/>
      <c r="M19" s="25"/>
      <c r="N19" s="25"/>
      <c r="O19" s="25"/>
      <c r="P19" s="25"/>
      <c r="Q19" s="25"/>
      <c r="R19" s="25"/>
      <c r="S19" s="25"/>
    </row>
    <row r="20" spans="1:19" ht="16.5">
      <c r="A20" s="25" t="s">
        <v>7999</v>
      </c>
    </row>
    <row r="21" spans="1:19">
      <c r="A21" s="25" t="s">
        <v>8000</v>
      </c>
    </row>
  </sheetData>
  <phoneticPr fontId="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12</vt:i4>
      </vt:variant>
    </vt:vector>
  </HeadingPairs>
  <TitlesOfParts>
    <vt:vector size="21" baseType="lpstr">
      <vt:lpstr>トータルテクニック計算機</vt:lpstr>
      <vt:lpstr>極限育成開始時期判定機</vt:lpstr>
      <vt:lpstr>選手能力</vt:lpstr>
      <vt:lpstr>技まとめ</vt:lpstr>
      <vt:lpstr>リスト</vt:lpstr>
      <vt:lpstr>選手名リスト</vt:lpstr>
      <vt:lpstr>UnitCalc</vt:lpstr>
      <vt:lpstr>Face</vt:lpstr>
      <vt:lpstr>備考</vt:lpstr>
      <vt:lpstr>Glove</vt:lpstr>
      <vt:lpstr>KeyMan</vt:lpstr>
      <vt:lpstr>LEG</vt:lpstr>
      <vt:lpstr>Lucky</vt:lpstr>
      <vt:lpstr>Misanga</vt:lpstr>
      <vt:lpstr>Name</vt:lpstr>
      <vt:lpstr>NameList</vt:lpstr>
      <vt:lpstr>NOTE</vt:lpstr>
      <vt:lpstr>Pendant</vt:lpstr>
      <vt:lpstr>PLUS_FORCE</vt:lpstr>
      <vt:lpstr>SkillName</vt:lpstr>
      <vt:lpstr>疫病神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taichi satou</cp:lastModifiedBy>
  <cp:lastPrinted>2017-08-04T09:22:51Z</cp:lastPrinted>
  <dcterms:created xsi:type="dcterms:W3CDTF">2016-11-10T08:20:04Z</dcterms:created>
  <dcterms:modified xsi:type="dcterms:W3CDTF">2025-10-29T02:44:34Z</dcterms:modified>
</cp:coreProperties>
</file>